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Dashboard\"/>
    </mc:Choice>
  </mc:AlternateContent>
  <xr:revisionPtr revIDLastSave="0" documentId="13_ncr:1_{ACC051E3-A4C3-4C2E-8370-E0AFA7A0D06B}" xr6:coauthVersionLast="47" xr6:coauthVersionMax="47" xr10:uidLastSave="{00000000-0000-0000-0000-000000000000}"/>
  <bookViews>
    <workbookView xWindow="-108" yWindow="-108" windowWidth="23256" windowHeight="12456" xr2:uid="{00000000-000D-0000-FFFF-FFFF00000000}"/>
  </bookViews>
  <sheets>
    <sheet name="KPI Dashboard" sheetId="5" r:id="rId1"/>
    <sheet name="raw_data" sheetId="1" r:id="rId2"/>
    <sheet name="settings" sheetId="6" r:id="rId3"/>
    <sheet name="rough work" sheetId="4" r:id="rId4"/>
    <sheet name="questions" sheetId="2" r:id="rId5"/>
    <sheet name="for validation" sheetId="7" r:id="rId6"/>
  </sheets>
  <definedNames>
    <definedName name="_xlnm._FilterDatabase" localSheetId="1" hidden="1">raw_data!$A$1:$G$6418</definedName>
    <definedName name="flt_analyst">'KPI Dashboard'!$Q$3</definedName>
    <definedName name="flt_month">'KPI Dashboard'!$J$3</definedName>
    <definedName name="flt_queue">'KPI Dashboard'!$M$3</definedName>
  </definedNames>
  <calcPr calcId="191029"/>
  <pivotCaches>
    <pivotCache cacheId="0" r:id="rId7"/>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3" i="5" l="1"/>
  <c r="F3" i="5" l="1"/>
  <c r="G3" i="5" s="1"/>
  <c r="AE5" i="6" l="1"/>
  <c r="AE6" i="6"/>
  <c r="AE7" i="6"/>
  <c r="AE8" i="6"/>
  <c r="AE9" i="6"/>
  <c r="AE10" i="6"/>
  <c r="AE11" i="6"/>
  <c r="AE12" i="6"/>
  <c r="AE13" i="6"/>
  <c r="AE14" i="6"/>
  <c r="AE15" i="6"/>
  <c r="AE16" i="6"/>
  <c r="AE17" i="6"/>
  <c r="AE18" i="6"/>
  <c r="AE19" i="6"/>
  <c r="AE20" i="6"/>
  <c r="AE21" i="6"/>
  <c r="AE22" i="6"/>
  <c r="AE23" i="6"/>
  <c r="AE24" i="6"/>
  <c r="AE25" i="6"/>
  <c r="AE26" i="6"/>
  <c r="AE27" i="6"/>
  <c r="AE28" i="6"/>
  <c r="AE29" i="6"/>
  <c r="AE30" i="6"/>
  <c r="AE31" i="6"/>
  <c r="AE32" i="6"/>
  <c r="AE33" i="6"/>
  <c r="AE34" i="6"/>
  <c r="AE35" i="6"/>
  <c r="AE36" i="6"/>
  <c r="AE4" i="6"/>
  <c r="AD5" i="6"/>
  <c r="AD6" i="6"/>
  <c r="AD7" i="6"/>
  <c r="AD8" i="6"/>
  <c r="AD9" i="6"/>
  <c r="AD10" i="6"/>
  <c r="AD11" i="6"/>
  <c r="AD12" i="6"/>
  <c r="AD13" i="6"/>
  <c r="AD14" i="6"/>
  <c r="AD15" i="6"/>
  <c r="AD16" i="6"/>
  <c r="AD17" i="6"/>
  <c r="AD18" i="6"/>
  <c r="AD19" i="6"/>
  <c r="AD20" i="6"/>
  <c r="AD21" i="6"/>
  <c r="AD22" i="6"/>
  <c r="AD23" i="6"/>
  <c r="AD24" i="6"/>
  <c r="AD25" i="6"/>
  <c r="AD26" i="6"/>
  <c r="AD27" i="6"/>
  <c r="AD28" i="6"/>
  <c r="AD29" i="6"/>
  <c r="AD30" i="6"/>
  <c r="AD31" i="6"/>
  <c r="AD32" i="6"/>
  <c r="AD33" i="6"/>
  <c r="AD34" i="6"/>
  <c r="AD35" i="6"/>
  <c r="AD36" i="6"/>
  <c r="AD4" i="6"/>
  <c r="AC4" i="6"/>
  <c r="AC5" i="6"/>
  <c r="AC6" i="6"/>
  <c r="AC7" i="6"/>
  <c r="AC8" i="6"/>
  <c r="AC9" i="6"/>
  <c r="AC10" i="6"/>
  <c r="AC11" i="6"/>
  <c r="AC12" i="6"/>
  <c r="AC13" i="6"/>
  <c r="AC14" i="6"/>
  <c r="AC15" i="6"/>
  <c r="AC16" i="6"/>
  <c r="AC17" i="6"/>
  <c r="AC18" i="6"/>
  <c r="AC19" i="6"/>
  <c r="AC20" i="6"/>
  <c r="AC21" i="6"/>
  <c r="AC22" i="6"/>
  <c r="AC23" i="6"/>
  <c r="AC24" i="6"/>
  <c r="AC25" i="6"/>
  <c r="AC26" i="6"/>
  <c r="AC27" i="6"/>
  <c r="AC28" i="6"/>
  <c r="AC29" i="6"/>
  <c r="AC30" i="6"/>
  <c r="AC31" i="6"/>
  <c r="AC32" i="6"/>
  <c r="AC33" i="6"/>
  <c r="AC34" i="6"/>
  <c r="AC35" i="6"/>
  <c r="AC36" i="6"/>
  <c r="AB5" i="6"/>
  <c r="AB6" i="6"/>
  <c r="AB7" i="6"/>
  <c r="AB8" i="6"/>
  <c r="AB9" i="6"/>
  <c r="AB10" i="6"/>
  <c r="AB11" i="6"/>
  <c r="AB12" i="6"/>
  <c r="AB13" i="6"/>
  <c r="AB14" i="6"/>
  <c r="AB15" i="6"/>
  <c r="AB16" i="6"/>
  <c r="AB17" i="6"/>
  <c r="AB18" i="6"/>
  <c r="AB19" i="6"/>
  <c r="AB20" i="6"/>
  <c r="AB21" i="6"/>
  <c r="AB22" i="6"/>
  <c r="AB23" i="6"/>
  <c r="AB24" i="6"/>
  <c r="AB25" i="6"/>
  <c r="AB26" i="6"/>
  <c r="AB27" i="6"/>
  <c r="AB28" i="6"/>
  <c r="AB29" i="6"/>
  <c r="AB30" i="6"/>
  <c r="AB31" i="6"/>
  <c r="AB32" i="6"/>
  <c r="AB33" i="6"/>
  <c r="AB34" i="6"/>
  <c r="AB35" i="6"/>
  <c r="AB36" i="6"/>
  <c r="AB4"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4" i="6"/>
  <c r="Z36" i="6"/>
  <c r="Z5" i="6"/>
  <c r="Z6" i="6"/>
  <c r="Z7" i="6"/>
  <c r="Z8" i="6"/>
  <c r="Z9" i="6"/>
  <c r="Z10" i="6"/>
  <c r="Z11" i="6"/>
  <c r="Z12" i="6"/>
  <c r="Z13" i="6"/>
  <c r="Z14" i="6"/>
  <c r="Z15" i="6"/>
  <c r="Z16" i="6"/>
  <c r="Z17" i="6"/>
  <c r="Z18" i="6"/>
  <c r="Z19" i="6"/>
  <c r="Z20" i="6"/>
  <c r="Z21" i="6"/>
  <c r="Z22" i="6"/>
  <c r="Z23" i="6"/>
  <c r="Z24" i="6"/>
  <c r="Z25" i="6"/>
  <c r="Z26" i="6"/>
  <c r="Z27" i="6"/>
  <c r="Z28" i="6"/>
  <c r="Z29" i="6"/>
  <c r="Z30" i="6"/>
  <c r="Z31" i="6"/>
  <c r="Z32" i="6"/>
  <c r="Z33" i="6"/>
  <c r="Z34" i="6"/>
  <c r="Z35" i="6"/>
  <c r="Z4" i="6"/>
  <c r="Y5" i="6"/>
  <c r="Y6" i="6"/>
  <c r="Y7" i="6"/>
  <c r="Y8" i="6"/>
  <c r="Y9" i="6"/>
  <c r="Y10" i="6"/>
  <c r="Y11" i="6"/>
  <c r="Y12" i="6"/>
  <c r="Y13" i="6"/>
  <c r="Y14" i="6"/>
  <c r="Y15" i="6"/>
  <c r="Y16" i="6"/>
  <c r="Y17" i="6"/>
  <c r="Y18" i="6"/>
  <c r="Y19" i="6"/>
  <c r="Y20" i="6"/>
  <c r="Y21" i="6"/>
  <c r="Y22" i="6"/>
  <c r="Y23" i="6"/>
  <c r="Y24" i="6"/>
  <c r="Y25" i="6"/>
  <c r="Y26" i="6"/>
  <c r="Y27" i="6"/>
  <c r="Y28" i="6"/>
  <c r="Y29" i="6"/>
  <c r="Y30" i="6"/>
  <c r="Y31" i="6"/>
  <c r="Y32" i="6"/>
  <c r="Y33" i="6"/>
  <c r="Y34" i="6"/>
  <c r="Y35" i="6"/>
  <c r="Y36" i="6"/>
  <c r="Y4" i="6"/>
  <c r="T8" i="5"/>
  <c r="T9" i="5"/>
  <c r="T10" i="5"/>
  <c r="T11" i="5"/>
  <c r="T12" i="5"/>
  <c r="T7" i="5"/>
  <c r="H6418" i="1"/>
  <c r="H6417" i="1"/>
  <c r="H6416" i="1"/>
  <c r="H6415" i="1"/>
  <c r="H6414" i="1"/>
  <c r="H6413" i="1"/>
  <c r="H6412" i="1"/>
  <c r="H6411" i="1"/>
  <c r="H6410" i="1"/>
  <c r="H6409" i="1"/>
  <c r="H6408" i="1"/>
  <c r="H6407" i="1"/>
  <c r="H6406" i="1"/>
  <c r="H6405" i="1"/>
  <c r="H6404" i="1"/>
  <c r="H6403" i="1"/>
  <c r="H6402" i="1"/>
  <c r="H6401" i="1"/>
  <c r="H6400" i="1"/>
  <c r="H6399" i="1"/>
  <c r="H6398" i="1"/>
  <c r="H6397" i="1"/>
  <c r="H6396" i="1"/>
  <c r="H6395" i="1"/>
  <c r="H6394" i="1"/>
  <c r="H6393" i="1"/>
  <c r="H6392" i="1"/>
  <c r="H6391" i="1"/>
  <c r="H6390" i="1"/>
  <c r="H6389" i="1"/>
  <c r="H6388" i="1"/>
  <c r="H6387" i="1"/>
  <c r="H6386" i="1"/>
  <c r="H6385" i="1"/>
  <c r="H6384" i="1"/>
  <c r="H6383" i="1"/>
  <c r="H6382" i="1"/>
  <c r="H6381" i="1"/>
  <c r="H6380" i="1"/>
  <c r="H6379" i="1"/>
  <c r="H6378" i="1"/>
  <c r="H6377" i="1"/>
  <c r="H6376" i="1"/>
  <c r="H6375" i="1"/>
  <c r="H6374" i="1"/>
  <c r="H6373" i="1"/>
  <c r="H6372" i="1"/>
  <c r="H6371" i="1"/>
  <c r="H6370" i="1"/>
  <c r="H6369" i="1"/>
  <c r="H6368" i="1"/>
  <c r="H6367" i="1"/>
  <c r="H6366" i="1"/>
  <c r="H6365" i="1"/>
  <c r="H6364" i="1"/>
  <c r="H6363" i="1"/>
  <c r="H6362" i="1"/>
  <c r="H6361" i="1"/>
  <c r="H6360" i="1"/>
  <c r="H6359" i="1"/>
  <c r="H6358" i="1"/>
  <c r="H6357" i="1"/>
  <c r="H6356" i="1"/>
  <c r="H6355" i="1"/>
  <c r="H6354" i="1"/>
  <c r="H6353" i="1"/>
  <c r="H6352" i="1"/>
  <c r="H6351" i="1"/>
  <c r="H6350" i="1"/>
  <c r="H6349" i="1"/>
  <c r="H6348" i="1"/>
  <c r="H6347" i="1"/>
  <c r="H6346" i="1"/>
  <c r="H6345" i="1"/>
  <c r="H6344" i="1"/>
  <c r="H6343" i="1"/>
  <c r="H6342" i="1"/>
  <c r="H6341" i="1"/>
  <c r="H6340" i="1"/>
  <c r="H6339" i="1"/>
  <c r="H6338" i="1"/>
  <c r="H6337" i="1"/>
  <c r="H6336" i="1"/>
  <c r="H6335" i="1"/>
  <c r="H6334" i="1"/>
  <c r="H6333" i="1"/>
  <c r="H6332" i="1"/>
  <c r="H6331" i="1"/>
  <c r="H6330" i="1"/>
  <c r="H6329" i="1"/>
  <c r="H6328" i="1"/>
  <c r="H6327" i="1"/>
  <c r="H6326" i="1"/>
  <c r="H6325" i="1"/>
  <c r="H6324" i="1"/>
  <c r="H6323" i="1"/>
  <c r="H6322" i="1"/>
  <c r="H6321" i="1"/>
  <c r="H6320" i="1"/>
  <c r="H6319" i="1"/>
  <c r="H6318" i="1"/>
  <c r="H6317" i="1"/>
  <c r="H6316" i="1"/>
  <c r="H6315" i="1"/>
  <c r="H6314" i="1"/>
  <c r="H6313" i="1"/>
  <c r="H6312" i="1"/>
  <c r="H6311" i="1"/>
  <c r="H6310" i="1"/>
  <c r="H6309" i="1"/>
  <c r="H6308" i="1"/>
  <c r="H6307" i="1"/>
  <c r="H6306" i="1"/>
  <c r="H6305" i="1"/>
  <c r="H6304" i="1"/>
  <c r="H6303" i="1"/>
  <c r="H6302" i="1"/>
  <c r="H6301" i="1"/>
  <c r="H6300" i="1"/>
  <c r="H6299" i="1"/>
  <c r="H6298" i="1"/>
  <c r="H6297" i="1"/>
  <c r="H6296" i="1"/>
  <c r="H6295" i="1"/>
  <c r="H6294" i="1"/>
  <c r="H6293" i="1"/>
  <c r="H6292" i="1"/>
  <c r="H6291" i="1"/>
  <c r="H6290" i="1"/>
  <c r="H6289" i="1"/>
  <c r="H6288" i="1"/>
  <c r="H6287" i="1"/>
  <c r="H6286" i="1"/>
  <c r="H6285" i="1"/>
  <c r="H6284" i="1"/>
  <c r="H6283" i="1"/>
  <c r="H6282" i="1"/>
  <c r="H6281" i="1"/>
  <c r="H6280" i="1"/>
  <c r="H6279" i="1"/>
  <c r="H6278" i="1"/>
  <c r="H6277" i="1"/>
  <c r="H6276" i="1"/>
  <c r="H6275" i="1"/>
  <c r="H6274" i="1"/>
  <c r="H6273" i="1"/>
  <c r="H6272" i="1"/>
  <c r="H6271" i="1"/>
  <c r="H6270" i="1"/>
  <c r="H6269" i="1"/>
  <c r="H6268" i="1"/>
  <c r="H6267" i="1"/>
  <c r="H6266" i="1"/>
  <c r="H6265" i="1"/>
  <c r="H6264" i="1"/>
  <c r="H6263" i="1"/>
  <c r="H6262" i="1"/>
  <c r="H6261" i="1"/>
  <c r="H6260" i="1"/>
  <c r="H6259" i="1"/>
  <c r="H6258" i="1"/>
  <c r="H6257" i="1"/>
  <c r="H6256" i="1"/>
  <c r="H6255" i="1"/>
  <c r="H6254" i="1"/>
  <c r="H6253" i="1"/>
  <c r="H6252" i="1"/>
  <c r="H6251" i="1"/>
  <c r="H6250" i="1"/>
  <c r="H6249" i="1"/>
  <c r="H6248" i="1"/>
  <c r="H6247" i="1"/>
  <c r="H6246" i="1"/>
  <c r="H6245" i="1"/>
  <c r="H6244" i="1"/>
  <c r="H6243" i="1"/>
  <c r="H6242" i="1"/>
  <c r="H6241" i="1"/>
  <c r="H6240" i="1"/>
  <c r="H6239" i="1"/>
  <c r="H6238" i="1"/>
  <c r="H6237" i="1"/>
  <c r="H6236" i="1"/>
  <c r="H6235" i="1"/>
  <c r="H6234" i="1"/>
  <c r="H6233" i="1"/>
  <c r="H6232" i="1"/>
  <c r="H6231" i="1"/>
  <c r="H6230" i="1"/>
  <c r="H6229" i="1"/>
  <c r="H6228" i="1"/>
  <c r="H6227" i="1"/>
  <c r="H6226" i="1"/>
  <c r="H6225" i="1"/>
  <c r="H6224" i="1"/>
  <c r="H6223" i="1"/>
  <c r="H6222" i="1"/>
  <c r="H6221" i="1"/>
  <c r="H6220" i="1"/>
  <c r="H6219" i="1"/>
  <c r="H6218" i="1"/>
  <c r="H6217" i="1"/>
  <c r="H6216" i="1"/>
  <c r="H6215" i="1"/>
  <c r="H6214" i="1"/>
  <c r="H6213" i="1"/>
  <c r="H6212" i="1"/>
  <c r="H6211" i="1"/>
  <c r="H6210" i="1"/>
  <c r="H6209" i="1"/>
  <c r="H6208" i="1"/>
  <c r="H6207" i="1"/>
  <c r="H6206" i="1"/>
  <c r="H6205" i="1"/>
  <c r="H6204" i="1"/>
  <c r="H6203" i="1"/>
  <c r="H6202" i="1"/>
  <c r="H6201" i="1"/>
  <c r="H6200" i="1"/>
  <c r="H6199" i="1"/>
  <c r="H6198" i="1"/>
  <c r="H6197" i="1"/>
  <c r="H6196" i="1"/>
  <c r="H6195" i="1"/>
  <c r="H6194" i="1"/>
  <c r="H6193" i="1"/>
  <c r="H6192" i="1"/>
  <c r="H6191" i="1"/>
  <c r="H6190" i="1"/>
  <c r="H6189" i="1"/>
  <c r="H6188" i="1"/>
  <c r="H6187" i="1"/>
  <c r="H6186" i="1"/>
  <c r="H6185" i="1"/>
  <c r="H6184" i="1"/>
  <c r="H6183" i="1"/>
  <c r="H6182" i="1"/>
  <c r="H6181" i="1"/>
  <c r="H6180" i="1"/>
  <c r="H6179" i="1"/>
  <c r="H6178" i="1"/>
  <c r="H6177" i="1"/>
  <c r="H6176" i="1"/>
  <c r="H6175" i="1"/>
  <c r="H6174" i="1"/>
  <c r="H6173" i="1"/>
  <c r="H6172" i="1"/>
  <c r="H6171" i="1"/>
  <c r="H6170" i="1"/>
  <c r="H6169" i="1"/>
  <c r="H6168" i="1"/>
  <c r="H6167" i="1"/>
  <c r="H6166" i="1"/>
  <c r="H6165" i="1"/>
  <c r="H6164" i="1"/>
  <c r="H6163" i="1"/>
  <c r="H6162" i="1"/>
  <c r="H6161" i="1"/>
  <c r="H6160" i="1"/>
  <c r="H6159" i="1"/>
  <c r="H6158" i="1"/>
  <c r="H6157" i="1"/>
  <c r="H6156" i="1"/>
  <c r="H6155" i="1"/>
  <c r="H6154" i="1"/>
  <c r="H6153" i="1"/>
  <c r="H6152" i="1"/>
  <c r="H6151" i="1"/>
  <c r="H6150" i="1"/>
  <c r="H6149" i="1"/>
  <c r="H6148" i="1"/>
  <c r="H6147" i="1"/>
  <c r="H6146" i="1"/>
  <c r="H6145" i="1"/>
  <c r="H6144" i="1"/>
  <c r="H6143" i="1"/>
  <c r="H6142" i="1"/>
  <c r="H6141" i="1"/>
  <c r="H6140" i="1"/>
  <c r="H6139" i="1"/>
  <c r="H6138" i="1"/>
  <c r="H6137" i="1"/>
  <c r="H6136" i="1"/>
  <c r="H6135" i="1"/>
  <c r="H6134" i="1"/>
  <c r="H6133" i="1"/>
  <c r="H6132" i="1"/>
  <c r="H6131" i="1"/>
  <c r="H6130" i="1"/>
  <c r="H6129" i="1"/>
  <c r="H6128" i="1"/>
  <c r="H6127" i="1"/>
  <c r="H6126" i="1"/>
  <c r="H6125" i="1"/>
  <c r="H6124" i="1"/>
  <c r="H6123" i="1"/>
  <c r="H6122" i="1"/>
  <c r="H6121" i="1"/>
  <c r="H6120" i="1"/>
  <c r="H6119" i="1"/>
  <c r="H6118" i="1"/>
  <c r="H6117" i="1"/>
  <c r="H6116" i="1"/>
  <c r="H6115" i="1"/>
  <c r="H6114" i="1"/>
  <c r="H6113" i="1"/>
  <c r="H6112" i="1"/>
  <c r="H6111" i="1"/>
  <c r="H6110" i="1"/>
  <c r="H6109" i="1"/>
  <c r="H6108" i="1"/>
  <c r="H6107" i="1"/>
  <c r="H6106" i="1"/>
  <c r="H6105" i="1"/>
  <c r="H6104" i="1"/>
  <c r="H6103" i="1"/>
  <c r="H6102" i="1"/>
  <c r="H6101" i="1"/>
  <c r="H6100" i="1"/>
  <c r="H6099" i="1"/>
  <c r="H6098" i="1"/>
  <c r="H6097" i="1"/>
  <c r="H6096" i="1"/>
  <c r="H6095" i="1"/>
  <c r="H6094" i="1"/>
  <c r="H6093" i="1"/>
  <c r="H6092" i="1"/>
  <c r="H6091" i="1"/>
  <c r="H6090" i="1"/>
  <c r="H6089" i="1"/>
  <c r="H6088" i="1"/>
  <c r="H6087" i="1"/>
  <c r="H6086" i="1"/>
  <c r="H6085" i="1"/>
  <c r="H6084" i="1"/>
  <c r="H6083" i="1"/>
  <c r="H6082" i="1"/>
  <c r="H6081" i="1"/>
  <c r="H6080" i="1"/>
  <c r="H6079" i="1"/>
  <c r="H6078" i="1"/>
  <c r="H6077" i="1"/>
  <c r="H6076" i="1"/>
  <c r="H6075" i="1"/>
  <c r="H6074" i="1"/>
  <c r="H6073" i="1"/>
  <c r="H6072" i="1"/>
  <c r="H6071" i="1"/>
  <c r="H6070" i="1"/>
  <c r="H6069" i="1"/>
  <c r="H6068" i="1"/>
  <c r="H6067" i="1"/>
  <c r="H6066" i="1"/>
  <c r="H6065" i="1"/>
  <c r="H6064" i="1"/>
  <c r="H6063" i="1"/>
  <c r="H6062" i="1"/>
  <c r="H6061" i="1"/>
  <c r="H6060" i="1"/>
  <c r="H6059" i="1"/>
  <c r="H6058" i="1"/>
  <c r="H6057" i="1"/>
  <c r="H6056" i="1"/>
  <c r="H6055" i="1"/>
  <c r="H6054" i="1"/>
  <c r="H6053" i="1"/>
  <c r="H6052" i="1"/>
  <c r="H6051" i="1"/>
  <c r="H6050" i="1"/>
  <c r="H6049" i="1"/>
  <c r="H6048" i="1"/>
  <c r="H6047" i="1"/>
  <c r="H6046" i="1"/>
  <c r="H6045" i="1"/>
  <c r="H6044" i="1"/>
  <c r="H6043" i="1"/>
  <c r="H6042" i="1"/>
  <c r="H6041" i="1"/>
  <c r="H6040" i="1"/>
  <c r="H6039" i="1"/>
  <c r="H6038" i="1"/>
  <c r="H6037" i="1"/>
  <c r="H6036" i="1"/>
  <c r="H6035" i="1"/>
  <c r="H6034" i="1"/>
  <c r="H6033" i="1"/>
  <c r="H6032" i="1"/>
  <c r="H6031" i="1"/>
  <c r="H6030" i="1"/>
  <c r="H6029" i="1"/>
  <c r="H6028" i="1"/>
  <c r="H6027" i="1"/>
  <c r="H6026" i="1"/>
  <c r="H6025" i="1"/>
  <c r="H6024" i="1"/>
  <c r="H6023" i="1"/>
  <c r="H6022" i="1"/>
  <c r="H6021" i="1"/>
  <c r="H6020" i="1"/>
  <c r="H6019" i="1"/>
  <c r="H6018" i="1"/>
  <c r="H6017" i="1"/>
  <c r="H6016" i="1"/>
  <c r="H6015" i="1"/>
  <c r="H6014" i="1"/>
  <c r="H6013" i="1"/>
  <c r="H6012" i="1"/>
  <c r="H6011" i="1"/>
  <c r="H6010" i="1"/>
  <c r="H6009" i="1"/>
  <c r="H6008" i="1"/>
  <c r="H6007" i="1"/>
  <c r="H6006" i="1"/>
  <c r="H6005" i="1"/>
  <c r="H6004" i="1"/>
  <c r="H6003" i="1"/>
  <c r="H6002" i="1"/>
  <c r="H6001" i="1"/>
  <c r="H6000" i="1"/>
  <c r="H5999" i="1"/>
  <c r="H5998" i="1"/>
  <c r="H5997" i="1"/>
  <c r="H5996" i="1"/>
  <c r="H5995" i="1"/>
  <c r="H5994" i="1"/>
  <c r="H5993" i="1"/>
  <c r="H5992" i="1"/>
  <c r="H5991" i="1"/>
  <c r="H5990" i="1"/>
  <c r="H5989" i="1"/>
  <c r="H5988" i="1"/>
  <c r="H5987" i="1"/>
  <c r="H5986" i="1"/>
  <c r="H5985" i="1"/>
  <c r="H5984" i="1"/>
  <c r="H5983" i="1"/>
  <c r="H5982" i="1"/>
  <c r="H5981" i="1"/>
  <c r="H5980" i="1"/>
  <c r="H5979" i="1"/>
  <c r="H5978" i="1"/>
  <c r="H5977" i="1"/>
  <c r="H5976" i="1"/>
  <c r="H5975" i="1"/>
  <c r="H5974" i="1"/>
  <c r="H5973" i="1"/>
  <c r="H5972" i="1"/>
  <c r="H5971" i="1"/>
  <c r="H5970" i="1"/>
  <c r="H5969" i="1"/>
  <c r="H5968" i="1"/>
  <c r="H5967" i="1"/>
  <c r="H5966" i="1"/>
  <c r="H5965" i="1"/>
  <c r="H5964" i="1"/>
  <c r="H5963" i="1"/>
  <c r="H5962" i="1"/>
  <c r="H5961" i="1"/>
  <c r="H5960" i="1"/>
  <c r="H5959" i="1"/>
  <c r="H5958" i="1"/>
  <c r="H5957" i="1"/>
  <c r="H5956" i="1"/>
  <c r="H5955" i="1"/>
  <c r="H5954" i="1"/>
  <c r="H5953" i="1"/>
  <c r="H5952" i="1"/>
  <c r="H5951" i="1"/>
  <c r="H5950" i="1"/>
  <c r="H5949" i="1"/>
  <c r="H5948" i="1"/>
  <c r="H5947" i="1"/>
  <c r="H5946" i="1"/>
  <c r="H5945" i="1"/>
  <c r="H5944" i="1"/>
  <c r="H5943" i="1"/>
  <c r="H5942" i="1"/>
  <c r="H5941" i="1"/>
  <c r="H5940" i="1"/>
  <c r="H5939" i="1"/>
  <c r="H5938" i="1"/>
  <c r="H5937" i="1"/>
  <c r="H5936" i="1"/>
  <c r="H5935" i="1"/>
  <c r="H5934" i="1"/>
  <c r="H5933" i="1"/>
  <c r="H5932" i="1"/>
  <c r="H5931" i="1"/>
  <c r="H5930" i="1"/>
  <c r="H5929" i="1"/>
  <c r="H5928" i="1"/>
  <c r="H5927" i="1"/>
  <c r="H5926" i="1"/>
  <c r="H5925" i="1"/>
  <c r="H5924" i="1"/>
  <c r="H5923" i="1"/>
  <c r="H5922" i="1"/>
  <c r="H5921" i="1"/>
  <c r="H5920" i="1"/>
  <c r="H5919" i="1"/>
  <c r="H5918" i="1"/>
  <c r="H5917" i="1"/>
  <c r="H5916" i="1"/>
  <c r="H5915" i="1"/>
  <c r="H5914" i="1"/>
  <c r="H5913" i="1"/>
  <c r="H5912" i="1"/>
  <c r="H5911" i="1"/>
  <c r="H5910" i="1"/>
  <c r="H5909" i="1"/>
  <c r="H5908" i="1"/>
  <c r="H5907" i="1"/>
  <c r="H5906" i="1"/>
  <c r="H5905" i="1"/>
  <c r="H5904" i="1"/>
  <c r="H5903" i="1"/>
  <c r="H5902" i="1"/>
  <c r="H5901" i="1"/>
  <c r="H5900" i="1"/>
  <c r="H5899" i="1"/>
  <c r="H5898" i="1"/>
  <c r="H5897" i="1"/>
  <c r="H5896" i="1"/>
  <c r="H5895" i="1"/>
  <c r="H5894" i="1"/>
  <c r="H5893" i="1"/>
  <c r="H5892" i="1"/>
  <c r="H5891" i="1"/>
  <c r="H5890" i="1"/>
  <c r="H5889" i="1"/>
  <c r="H5888" i="1"/>
  <c r="H5887" i="1"/>
  <c r="H5886" i="1"/>
  <c r="H5885" i="1"/>
  <c r="H5884" i="1"/>
  <c r="H5883" i="1"/>
  <c r="H5882" i="1"/>
  <c r="H5881" i="1"/>
  <c r="H5880" i="1"/>
  <c r="H5879" i="1"/>
  <c r="H5878" i="1"/>
  <c r="H5877" i="1"/>
  <c r="H5876" i="1"/>
  <c r="H5875" i="1"/>
  <c r="H5874" i="1"/>
  <c r="H5873" i="1"/>
  <c r="H5872" i="1"/>
  <c r="H5871" i="1"/>
  <c r="H5870" i="1"/>
  <c r="H5869" i="1"/>
  <c r="H5868" i="1"/>
  <c r="H5867" i="1"/>
  <c r="H5866" i="1"/>
  <c r="H5865" i="1"/>
  <c r="H5864" i="1"/>
  <c r="H5863" i="1"/>
  <c r="H5862" i="1"/>
  <c r="H5861" i="1"/>
  <c r="H5860" i="1"/>
  <c r="H5859" i="1"/>
  <c r="H5858" i="1"/>
  <c r="H5857" i="1"/>
  <c r="H5856" i="1"/>
  <c r="H5855" i="1"/>
  <c r="H5854" i="1"/>
  <c r="H5853" i="1"/>
  <c r="H5852" i="1"/>
  <c r="H5851" i="1"/>
  <c r="H5850" i="1"/>
  <c r="H5849" i="1"/>
  <c r="H5848" i="1"/>
  <c r="H5847" i="1"/>
  <c r="H5846" i="1"/>
  <c r="H5845" i="1"/>
  <c r="H5844" i="1"/>
  <c r="H5843" i="1"/>
  <c r="H5842" i="1"/>
  <c r="H5841" i="1"/>
  <c r="H5840" i="1"/>
  <c r="H5839" i="1"/>
  <c r="H5838" i="1"/>
  <c r="H5837" i="1"/>
  <c r="H5836" i="1"/>
  <c r="H5835" i="1"/>
  <c r="H5834" i="1"/>
  <c r="H5833" i="1"/>
  <c r="H5832" i="1"/>
  <c r="H5831" i="1"/>
  <c r="H5830" i="1"/>
  <c r="H5829" i="1"/>
  <c r="H5828" i="1"/>
  <c r="H5827" i="1"/>
  <c r="H5826" i="1"/>
  <c r="H5825" i="1"/>
  <c r="H5824" i="1"/>
  <c r="H5823" i="1"/>
  <c r="H5822" i="1"/>
  <c r="H5821" i="1"/>
  <c r="H5820" i="1"/>
  <c r="H5819" i="1"/>
  <c r="H5818" i="1"/>
  <c r="H5817" i="1"/>
  <c r="H5816" i="1"/>
  <c r="H5815" i="1"/>
  <c r="H5814" i="1"/>
  <c r="H5813" i="1"/>
  <c r="H5812" i="1"/>
  <c r="H5811" i="1"/>
  <c r="H5810" i="1"/>
  <c r="H5809" i="1"/>
  <c r="H5808" i="1"/>
  <c r="H5807" i="1"/>
  <c r="H5806" i="1"/>
  <c r="H5805" i="1"/>
  <c r="H5804" i="1"/>
  <c r="H5803" i="1"/>
  <c r="H5802" i="1"/>
  <c r="H5801" i="1"/>
  <c r="H5800" i="1"/>
  <c r="H5799" i="1"/>
  <c r="H5798" i="1"/>
  <c r="H5797" i="1"/>
  <c r="H5796" i="1"/>
  <c r="H5795" i="1"/>
  <c r="H5794" i="1"/>
  <c r="H5793" i="1"/>
  <c r="H5792" i="1"/>
  <c r="H5791" i="1"/>
  <c r="H5790" i="1"/>
  <c r="H5789" i="1"/>
  <c r="H5788" i="1"/>
  <c r="H5787" i="1"/>
  <c r="H5786" i="1"/>
  <c r="H5785" i="1"/>
  <c r="H5784" i="1"/>
  <c r="H5783" i="1"/>
  <c r="H5782" i="1"/>
  <c r="H5781" i="1"/>
  <c r="H5780" i="1"/>
  <c r="H5779" i="1"/>
  <c r="H5778" i="1"/>
  <c r="H5777" i="1"/>
  <c r="H5776" i="1"/>
  <c r="H5775" i="1"/>
  <c r="H5774" i="1"/>
  <c r="H5773" i="1"/>
  <c r="H5772" i="1"/>
  <c r="H5771" i="1"/>
  <c r="H5770" i="1"/>
  <c r="H5769" i="1"/>
  <c r="H5768" i="1"/>
  <c r="H5767" i="1"/>
  <c r="H5766" i="1"/>
  <c r="H5765" i="1"/>
  <c r="H5764" i="1"/>
  <c r="H5763" i="1"/>
  <c r="H5762" i="1"/>
  <c r="H5761" i="1"/>
  <c r="H5760" i="1"/>
  <c r="H5759" i="1"/>
  <c r="H5758" i="1"/>
  <c r="H5757" i="1"/>
  <c r="H5756" i="1"/>
  <c r="H5755" i="1"/>
  <c r="H5754" i="1"/>
  <c r="H5753" i="1"/>
  <c r="H5752" i="1"/>
  <c r="H5751" i="1"/>
  <c r="H5750" i="1"/>
  <c r="H5749" i="1"/>
  <c r="H5748" i="1"/>
  <c r="H5747" i="1"/>
  <c r="H5746" i="1"/>
  <c r="H5745" i="1"/>
  <c r="H5744" i="1"/>
  <c r="H5743" i="1"/>
  <c r="H5742" i="1"/>
  <c r="H5741" i="1"/>
  <c r="H5740" i="1"/>
  <c r="H5739" i="1"/>
  <c r="H5738" i="1"/>
  <c r="H5737" i="1"/>
  <c r="H5736" i="1"/>
  <c r="H5735" i="1"/>
  <c r="H5734" i="1"/>
  <c r="H5733" i="1"/>
  <c r="H5732" i="1"/>
  <c r="H5731" i="1"/>
  <c r="H5730" i="1"/>
  <c r="H5729" i="1"/>
  <c r="H5728" i="1"/>
  <c r="H5727" i="1"/>
  <c r="H5726" i="1"/>
  <c r="H5725" i="1"/>
  <c r="H5724" i="1"/>
  <c r="H5723" i="1"/>
  <c r="H5722" i="1"/>
  <c r="H5721" i="1"/>
  <c r="H5720" i="1"/>
  <c r="H5719" i="1"/>
  <c r="H5718" i="1"/>
  <c r="H5717" i="1"/>
  <c r="H5716" i="1"/>
  <c r="H5715" i="1"/>
  <c r="H5714" i="1"/>
  <c r="H5713" i="1"/>
  <c r="H5712" i="1"/>
  <c r="H5711" i="1"/>
  <c r="H5710" i="1"/>
  <c r="H5709" i="1"/>
  <c r="H5708" i="1"/>
  <c r="H5707" i="1"/>
  <c r="H5706" i="1"/>
  <c r="H5705" i="1"/>
  <c r="H5704" i="1"/>
  <c r="H5703" i="1"/>
  <c r="H5702" i="1"/>
  <c r="H5701" i="1"/>
  <c r="H5700" i="1"/>
  <c r="H5699" i="1"/>
  <c r="H5698" i="1"/>
  <c r="H5697" i="1"/>
  <c r="H5696" i="1"/>
  <c r="H5695" i="1"/>
  <c r="H5694" i="1"/>
  <c r="H5693" i="1"/>
  <c r="H5692" i="1"/>
  <c r="H5691" i="1"/>
  <c r="H5690" i="1"/>
  <c r="H5689" i="1"/>
  <c r="H5688" i="1"/>
  <c r="H5687" i="1"/>
  <c r="H5686" i="1"/>
  <c r="H5685" i="1"/>
  <c r="H5684" i="1"/>
  <c r="H5683" i="1"/>
  <c r="H5682" i="1"/>
  <c r="H5681" i="1"/>
  <c r="H5680" i="1"/>
  <c r="H5679" i="1"/>
  <c r="H5678" i="1"/>
  <c r="H5677" i="1"/>
  <c r="H5676" i="1"/>
  <c r="H5675" i="1"/>
  <c r="H5674" i="1"/>
  <c r="H5673" i="1"/>
  <c r="H5672" i="1"/>
  <c r="H5671" i="1"/>
  <c r="H5670" i="1"/>
  <c r="H5669" i="1"/>
  <c r="H5668" i="1"/>
  <c r="H5667" i="1"/>
  <c r="H5666" i="1"/>
  <c r="H5665" i="1"/>
  <c r="H5664" i="1"/>
  <c r="H5663" i="1"/>
  <c r="H5662" i="1"/>
  <c r="H5661" i="1"/>
  <c r="H5660" i="1"/>
  <c r="H5659" i="1"/>
  <c r="H5658" i="1"/>
  <c r="H5657" i="1"/>
  <c r="H5656" i="1"/>
  <c r="H5655" i="1"/>
  <c r="H5654" i="1"/>
  <c r="H5653" i="1"/>
  <c r="H5652" i="1"/>
  <c r="H5651" i="1"/>
  <c r="H5650" i="1"/>
  <c r="H5649" i="1"/>
  <c r="H5648" i="1"/>
  <c r="H5647" i="1"/>
  <c r="H5646" i="1"/>
  <c r="H5645" i="1"/>
  <c r="H5644" i="1"/>
  <c r="H5643" i="1"/>
  <c r="H5642" i="1"/>
  <c r="H5641" i="1"/>
  <c r="H5640" i="1"/>
  <c r="H5639" i="1"/>
  <c r="H5638" i="1"/>
  <c r="H5637" i="1"/>
  <c r="H5636" i="1"/>
  <c r="H5635" i="1"/>
  <c r="H5634" i="1"/>
  <c r="H5633" i="1"/>
  <c r="H5632" i="1"/>
  <c r="H5631" i="1"/>
  <c r="H5630" i="1"/>
  <c r="H5629" i="1"/>
  <c r="H5628" i="1"/>
  <c r="H5627" i="1"/>
  <c r="H5626" i="1"/>
  <c r="H5625" i="1"/>
  <c r="H5624" i="1"/>
  <c r="H5623" i="1"/>
  <c r="H5622" i="1"/>
  <c r="H5621" i="1"/>
  <c r="H5620" i="1"/>
  <c r="H5619" i="1"/>
  <c r="H5618" i="1"/>
  <c r="H5617" i="1"/>
  <c r="H5616" i="1"/>
  <c r="H5615" i="1"/>
  <c r="H5614" i="1"/>
  <c r="H5613" i="1"/>
  <c r="H5612" i="1"/>
  <c r="H5611" i="1"/>
  <c r="H5610" i="1"/>
  <c r="H5609" i="1"/>
  <c r="H5608" i="1"/>
  <c r="H5607" i="1"/>
  <c r="H5606" i="1"/>
  <c r="H5605" i="1"/>
  <c r="H5604" i="1"/>
  <c r="H5603" i="1"/>
  <c r="H5602" i="1"/>
  <c r="H5601" i="1"/>
  <c r="H5600" i="1"/>
  <c r="H5599" i="1"/>
  <c r="H5598" i="1"/>
  <c r="H5597" i="1"/>
  <c r="H5596" i="1"/>
  <c r="H5595" i="1"/>
  <c r="H5594" i="1"/>
  <c r="H5593" i="1"/>
  <c r="H5592" i="1"/>
  <c r="H5591" i="1"/>
  <c r="H5590" i="1"/>
  <c r="H5589" i="1"/>
  <c r="H5588" i="1"/>
  <c r="H5587" i="1"/>
  <c r="H5586" i="1"/>
  <c r="H5585" i="1"/>
  <c r="H5584" i="1"/>
  <c r="H5583" i="1"/>
  <c r="H5582" i="1"/>
  <c r="H5581" i="1"/>
  <c r="H5580" i="1"/>
  <c r="H5579" i="1"/>
  <c r="H5578" i="1"/>
  <c r="H5577" i="1"/>
  <c r="H5576" i="1"/>
  <c r="H5575" i="1"/>
  <c r="H5574" i="1"/>
  <c r="H5573" i="1"/>
  <c r="H5572" i="1"/>
  <c r="H5571" i="1"/>
  <c r="H5570" i="1"/>
  <c r="H5569" i="1"/>
  <c r="H5568" i="1"/>
  <c r="H5567" i="1"/>
  <c r="H5566" i="1"/>
  <c r="H5565" i="1"/>
  <c r="H5564" i="1"/>
  <c r="H5563" i="1"/>
  <c r="H5562" i="1"/>
  <c r="H5561" i="1"/>
  <c r="H5560" i="1"/>
  <c r="H5559" i="1"/>
  <c r="H5558" i="1"/>
  <c r="H5557" i="1"/>
  <c r="H5556" i="1"/>
  <c r="H5555" i="1"/>
  <c r="H5554" i="1"/>
  <c r="H5553" i="1"/>
  <c r="H5552" i="1"/>
  <c r="H5551" i="1"/>
  <c r="H5550" i="1"/>
  <c r="H5549" i="1"/>
  <c r="H5548" i="1"/>
  <c r="H5547" i="1"/>
  <c r="H5546" i="1"/>
  <c r="H5545" i="1"/>
  <c r="H5544" i="1"/>
  <c r="H5543" i="1"/>
  <c r="H5542" i="1"/>
  <c r="H5541" i="1"/>
  <c r="H5540" i="1"/>
  <c r="H5539" i="1"/>
  <c r="H5538" i="1"/>
  <c r="H5537" i="1"/>
  <c r="H5536" i="1"/>
  <c r="H5535" i="1"/>
  <c r="H5534" i="1"/>
  <c r="H5533" i="1"/>
  <c r="H5532" i="1"/>
  <c r="H5531" i="1"/>
  <c r="H5530" i="1"/>
  <c r="H5529" i="1"/>
  <c r="H5528" i="1"/>
  <c r="H5527" i="1"/>
  <c r="H5526" i="1"/>
  <c r="H5525" i="1"/>
  <c r="H5524" i="1"/>
  <c r="H5523" i="1"/>
  <c r="H5522" i="1"/>
  <c r="H5521" i="1"/>
  <c r="H5520" i="1"/>
  <c r="H5519" i="1"/>
  <c r="H5518" i="1"/>
  <c r="H5517" i="1"/>
  <c r="H5516" i="1"/>
  <c r="H5515" i="1"/>
  <c r="H5514" i="1"/>
  <c r="H5513" i="1"/>
  <c r="H5512" i="1"/>
  <c r="H5511" i="1"/>
  <c r="H5510" i="1"/>
  <c r="H5509" i="1"/>
  <c r="H5508" i="1"/>
  <c r="H5507" i="1"/>
  <c r="H5506" i="1"/>
  <c r="H5505" i="1"/>
  <c r="H5504" i="1"/>
  <c r="H5503" i="1"/>
  <c r="H5502" i="1"/>
  <c r="H5501" i="1"/>
  <c r="H5500" i="1"/>
  <c r="H5499" i="1"/>
  <c r="H5498" i="1"/>
  <c r="H5497" i="1"/>
  <c r="H5496" i="1"/>
  <c r="H5495" i="1"/>
  <c r="H5494" i="1"/>
  <c r="H5493" i="1"/>
  <c r="H5492" i="1"/>
  <c r="H5491" i="1"/>
  <c r="H5490" i="1"/>
  <c r="H5489" i="1"/>
  <c r="H5488" i="1"/>
  <c r="H5487" i="1"/>
  <c r="H5486" i="1"/>
  <c r="H5485" i="1"/>
  <c r="H5484" i="1"/>
  <c r="H5483" i="1"/>
  <c r="H5482" i="1"/>
  <c r="H5481" i="1"/>
  <c r="H5480" i="1"/>
  <c r="H5479" i="1"/>
  <c r="H5478" i="1"/>
  <c r="H5477" i="1"/>
  <c r="H5476" i="1"/>
  <c r="H5475" i="1"/>
  <c r="H5474" i="1"/>
  <c r="H5473" i="1"/>
  <c r="H5472" i="1"/>
  <c r="H5471" i="1"/>
  <c r="H5470" i="1"/>
  <c r="H5469" i="1"/>
  <c r="H5468" i="1"/>
  <c r="H5467" i="1"/>
  <c r="H5466" i="1"/>
  <c r="H5465" i="1"/>
  <c r="H5464" i="1"/>
  <c r="H5463" i="1"/>
  <c r="H5462" i="1"/>
  <c r="H5461" i="1"/>
  <c r="H5460" i="1"/>
  <c r="H5459" i="1"/>
  <c r="H5458" i="1"/>
  <c r="H5457" i="1"/>
  <c r="H5456" i="1"/>
  <c r="H5455" i="1"/>
  <c r="H5454" i="1"/>
  <c r="H5453" i="1"/>
  <c r="H5452" i="1"/>
  <c r="H5451" i="1"/>
  <c r="H5450" i="1"/>
  <c r="H5449" i="1"/>
  <c r="H5448" i="1"/>
  <c r="H5447" i="1"/>
  <c r="H5446" i="1"/>
  <c r="H5445" i="1"/>
  <c r="H5444" i="1"/>
  <c r="H5443" i="1"/>
  <c r="H5442" i="1"/>
  <c r="H5441" i="1"/>
  <c r="H5440" i="1"/>
  <c r="H5439" i="1"/>
  <c r="H5438" i="1"/>
  <c r="H5437" i="1"/>
  <c r="H5436" i="1"/>
  <c r="H5435" i="1"/>
  <c r="H5434" i="1"/>
  <c r="H5433" i="1"/>
  <c r="H5432" i="1"/>
  <c r="H5431" i="1"/>
  <c r="H5430" i="1"/>
  <c r="H5429" i="1"/>
  <c r="H5428" i="1"/>
  <c r="H5427" i="1"/>
  <c r="H5426" i="1"/>
  <c r="H5425" i="1"/>
  <c r="H5424" i="1"/>
  <c r="H5423" i="1"/>
  <c r="H5422" i="1"/>
  <c r="H5421" i="1"/>
  <c r="H5420" i="1"/>
  <c r="H5419" i="1"/>
  <c r="H5418" i="1"/>
  <c r="H5417" i="1"/>
  <c r="H5416" i="1"/>
  <c r="H5415" i="1"/>
  <c r="H5414" i="1"/>
  <c r="H5413" i="1"/>
  <c r="H5412" i="1"/>
  <c r="H5411" i="1"/>
  <c r="H5410" i="1"/>
  <c r="H5409" i="1"/>
  <c r="H5408" i="1"/>
  <c r="H5407" i="1"/>
  <c r="H5406" i="1"/>
  <c r="H5405" i="1"/>
  <c r="H5404" i="1"/>
  <c r="H5403" i="1"/>
  <c r="H5402" i="1"/>
  <c r="H5401" i="1"/>
  <c r="H5400" i="1"/>
  <c r="H5399" i="1"/>
  <c r="H5398" i="1"/>
  <c r="H5397" i="1"/>
  <c r="H5396" i="1"/>
  <c r="H5395" i="1"/>
  <c r="H5394" i="1"/>
  <c r="H5393" i="1"/>
  <c r="H5392" i="1"/>
  <c r="H5391" i="1"/>
  <c r="H5390" i="1"/>
  <c r="H5389" i="1"/>
  <c r="H5388" i="1"/>
  <c r="H5387" i="1"/>
  <c r="H5386" i="1"/>
  <c r="H5385" i="1"/>
  <c r="H5384" i="1"/>
  <c r="H5383" i="1"/>
  <c r="H5382" i="1"/>
  <c r="H5381" i="1"/>
  <c r="H5380" i="1"/>
  <c r="H5379" i="1"/>
  <c r="H5378" i="1"/>
  <c r="H5377" i="1"/>
  <c r="H5376" i="1"/>
  <c r="H5375" i="1"/>
  <c r="H5374" i="1"/>
  <c r="H5373" i="1"/>
  <c r="H5372" i="1"/>
  <c r="H5371" i="1"/>
  <c r="H5370" i="1"/>
  <c r="H5369" i="1"/>
  <c r="H5368" i="1"/>
  <c r="H5367" i="1"/>
  <c r="H5366" i="1"/>
  <c r="H5365" i="1"/>
  <c r="H5364" i="1"/>
  <c r="H5363" i="1"/>
  <c r="H5362" i="1"/>
  <c r="H5361" i="1"/>
  <c r="H5360" i="1"/>
  <c r="H5359" i="1"/>
  <c r="H5358" i="1"/>
  <c r="H5357" i="1"/>
  <c r="H5356" i="1"/>
  <c r="H5355" i="1"/>
  <c r="H5354" i="1"/>
  <c r="H5353" i="1"/>
  <c r="H5352" i="1"/>
  <c r="H5351" i="1"/>
  <c r="H5350" i="1"/>
  <c r="H5349" i="1"/>
  <c r="H5348" i="1"/>
  <c r="H5347" i="1"/>
  <c r="H5346" i="1"/>
  <c r="H5345" i="1"/>
  <c r="H5344" i="1"/>
  <c r="H5343" i="1"/>
  <c r="H5342" i="1"/>
  <c r="H5341" i="1"/>
  <c r="H5340" i="1"/>
  <c r="H5339" i="1"/>
  <c r="H5338" i="1"/>
  <c r="H5337" i="1"/>
  <c r="H5336" i="1"/>
  <c r="H5335" i="1"/>
  <c r="H5334" i="1"/>
  <c r="H5333" i="1"/>
  <c r="H5332" i="1"/>
  <c r="H5331" i="1"/>
  <c r="H5330" i="1"/>
  <c r="H5329" i="1"/>
  <c r="H5328" i="1"/>
  <c r="H5327" i="1"/>
  <c r="H5326" i="1"/>
  <c r="H5325" i="1"/>
  <c r="H5324" i="1"/>
  <c r="H5323" i="1"/>
  <c r="H5322" i="1"/>
  <c r="H5321" i="1"/>
  <c r="H5320" i="1"/>
  <c r="H5319" i="1"/>
  <c r="H5318" i="1"/>
  <c r="H5317" i="1"/>
  <c r="H5316" i="1"/>
  <c r="H5315" i="1"/>
  <c r="H5314" i="1"/>
  <c r="H5313" i="1"/>
  <c r="H5312" i="1"/>
  <c r="H5311" i="1"/>
  <c r="H5310" i="1"/>
  <c r="H5309" i="1"/>
  <c r="H5308" i="1"/>
  <c r="H5307" i="1"/>
  <c r="H5306" i="1"/>
  <c r="H5305" i="1"/>
  <c r="H5304" i="1"/>
  <c r="H5303" i="1"/>
  <c r="H5302" i="1"/>
  <c r="H5301" i="1"/>
  <c r="H5300" i="1"/>
  <c r="H5299" i="1"/>
  <c r="H5298" i="1"/>
  <c r="H5297" i="1"/>
  <c r="H5296" i="1"/>
  <c r="H5295" i="1"/>
  <c r="H5294" i="1"/>
  <c r="H5293" i="1"/>
  <c r="H5292" i="1"/>
  <c r="H5291" i="1"/>
  <c r="H5290" i="1"/>
  <c r="H5289" i="1"/>
  <c r="H5288" i="1"/>
  <c r="H5287" i="1"/>
  <c r="H5286" i="1"/>
  <c r="H5285" i="1"/>
  <c r="H5284" i="1"/>
  <c r="H5283" i="1"/>
  <c r="H5282" i="1"/>
  <c r="H5281" i="1"/>
  <c r="H5280" i="1"/>
  <c r="H5279" i="1"/>
  <c r="H5278" i="1"/>
  <c r="H5277" i="1"/>
  <c r="H5276" i="1"/>
  <c r="H5275" i="1"/>
  <c r="H5274" i="1"/>
  <c r="H5273" i="1"/>
  <c r="H5272" i="1"/>
  <c r="H5271" i="1"/>
  <c r="H5270" i="1"/>
  <c r="H5269" i="1"/>
  <c r="H5268" i="1"/>
  <c r="H5267" i="1"/>
  <c r="H5266" i="1"/>
  <c r="H5265" i="1"/>
  <c r="H5264" i="1"/>
  <c r="H5263" i="1"/>
  <c r="H5262" i="1"/>
  <c r="H5261" i="1"/>
  <c r="H5260" i="1"/>
  <c r="H5259" i="1"/>
  <c r="H5258" i="1"/>
  <c r="H5257" i="1"/>
  <c r="H5256" i="1"/>
  <c r="H5255" i="1"/>
  <c r="H5254" i="1"/>
  <c r="H5253" i="1"/>
  <c r="H5252" i="1"/>
  <c r="H5251" i="1"/>
  <c r="H5250" i="1"/>
  <c r="H5249" i="1"/>
  <c r="H5248" i="1"/>
  <c r="H5247" i="1"/>
  <c r="H5246" i="1"/>
  <c r="H5245" i="1"/>
  <c r="H5244" i="1"/>
  <c r="H5243" i="1"/>
  <c r="H5242" i="1"/>
  <c r="H5241" i="1"/>
  <c r="H5240" i="1"/>
  <c r="H5239" i="1"/>
  <c r="H5238" i="1"/>
  <c r="H5237" i="1"/>
  <c r="H5236" i="1"/>
  <c r="H5235" i="1"/>
  <c r="H5234" i="1"/>
  <c r="H5233" i="1"/>
  <c r="H5232" i="1"/>
  <c r="H5231" i="1"/>
  <c r="H5230" i="1"/>
  <c r="H5229" i="1"/>
  <c r="H5228" i="1"/>
  <c r="H5227" i="1"/>
  <c r="H5226" i="1"/>
  <c r="H5225" i="1"/>
  <c r="H5224" i="1"/>
  <c r="H5223" i="1"/>
  <c r="H5222" i="1"/>
  <c r="H5221" i="1"/>
  <c r="H5220" i="1"/>
  <c r="H5219" i="1"/>
  <c r="H5218" i="1"/>
  <c r="H5217" i="1"/>
  <c r="H5216" i="1"/>
  <c r="H5215" i="1"/>
  <c r="H5214" i="1"/>
  <c r="H5213" i="1"/>
  <c r="H5212" i="1"/>
  <c r="H5211" i="1"/>
  <c r="H5210" i="1"/>
  <c r="H5209" i="1"/>
  <c r="H5208" i="1"/>
  <c r="H5207" i="1"/>
  <c r="H5206" i="1"/>
  <c r="H5205" i="1"/>
  <c r="H5204" i="1"/>
  <c r="H5203" i="1"/>
  <c r="H5202" i="1"/>
  <c r="H5201" i="1"/>
  <c r="H5200" i="1"/>
  <c r="H5199" i="1"/>
  <c r="H5198" i="1"/>
  <c r="H5197" i="1"/>
  <c r="H5196" i="1"/>
  <c r="H5195" i="1"/>
  <c r="H5194" i="1"/>
  <c r="H5193" i="1"/>
  <c r="H5192" i="1"/>
  <c r="H5191" i="1"/>
  <c r="H5190" i="1"/>
  <c r="H5189" i="1"/>
  <c r="H5188" i="1"/>
  <c r="H5187" i="1"/>
  <c r="H5186" i="1"/>
  <c r="H5185" i="1"/>
  <c r="H5184" i="1"/>
  <c r="H5183" i="1"/>
  <c r="H5182" i="1"/>
  <c r="H5181" i="1"/>
  <c r="H5180" i="1"/>
  <c r="H5179" i="1"/>
  <c r="H5178" i="1"/>
  <c r="H5177" i="1"/>
  <c r="H5176" i="1"/>
  <c r="H5175" i="1"/>
  <c r="H5174" i="1"/>
  <c r="H5173" i="1"/>
  <c r="H5172" i="1"/>
  <c r="H5171" i="1"/>
  <c r="H5170" i="1"/>
  <c r="H5169" i="1"/>
  <c r="H5168" i="1"/>
  <c r="H5167" i="1"/>
  <c r="H5166" i="1"/>
  <c r="H5165" i="1"/>
  <c r="H5164" i="1"/>
  <c r="H5163" i="1"/>
  <c r="H5162" i="1"/>
  <c r="H5161" i="1"/>
  <c r="H5160" i="1"/>
  <c r="H5159" i="1"/>
  <c r="H5158" i="1"/>
  <c r="H5157" i="1"/>
  <c r="H5156" i="1"/>
  <c r="H5155" i="1"/>
  <c r="H5154" i="1"/>
  <c r="H5153" i="1"/>
  <c r="H5152" i="1"/>
  <c r="H5151" i="1"/>
  <c r="H5150" i="1"/>
  <c r="H5149" i="1"/>
  <c r="H5148" i="1"/>
  <c r="H5147" i="1"/>
  <c r="H5146" i="1"/>
  <c r="H5145" i="1"/>
  <c r="H5144" i="1"/>
  <c r="H5143" i="1"/>
  <c r="H5142" i="1"/>
  <c r="H5141" i="1"/>
  <c r="H5140" i="1"/>
  <c r="H5139" i="1"/>
  <c r="H5138" i="1"/>
  <c r="H5137" i="1"/>
  <c r="H5136" i="1"/>
  <c r="H5135" i="1"/>
  <c r="H5134" i="1"/>
  <c r="H5133" i="1"/>
  <c r="H5132" i="1"/>
  <c r="H5131" i="1"/>
  <c r="H5130" i="1"/>
  <c r="H5129" i="1"/>
  <c r="H5128" i="1"/>
  <c r="H5127" i="1"/>
  <c r="H5126" i="1"/>
  <c r="H5125" i="1"/>
  <c r="H5124" i="1"/>
  <c r="H5123" i="1"/>
  <c r="H5122" i="1"/>
  <c r="H5121" i="1"/>
  <c r="H5120" i="1"/>
  <c r="H5119" i="1"/>
  <c r="H5118" i="1"/>
  <c r="H5117" i="1"/>
  <c r="H5116" i="1"/>
  <c r="H5115" i="1"/>
  <c r="H5114" i="1"/>
  <c r="H5113" i="1"/>
  <c r="H5112" i="1"/>
  <c r="H5111" i="1"/>
  <c r="H5110" i="1"/>
  <c r="H5109" i="1"/>
  <c r="H5108" i="1"/>
  <c r="H5107" i="1"/>
  <c r="H5106" i="1"/>
  <c r="H5105" i="1"/>
  <c r="H5104" i="1"/>
  <c r="H5103" i="1"/>
  <c r="H5102" i="1"/>
  <c r="H5101" i="1"/>
  <c r="H5100" i="1"/>
  <c r="H5099" i="1"/>
  <c r="H5098" i="1"/>
  <c r="H5097" i="1"/>
  <c r="H5096" i="1"/>
  <c r="H5095" i="1"/>
  <c r="H5094" i="1"/>
  <c r="H5093" i="1"/>
  <c r="H5092" i="1"/>
  <c r="H5091" i="1"/>
  <c r="H5090" i="1"/>
  <c r="H5089" i="1"/>
  <c r="H5088" i="1"/>
  <c r="H5087" i="1"/>
  <c r="H5086" i="1"/>
  <c r="H5085" i="1"/>
  <c r="H5084" i="1"/>
  <c r="H5083" i="1"/>
  <c r="H5082" i="1"/>
  <c r="H5081" i="1"/>
  <c r="H5080" i="1"/>
  <c r="H5079" i="1"/>
  <c r="H5078" i="1"/>
  <c r="H5077" i="1"/>
  <c r="H5076" i="1"/>
  <c r="H5075" i="1"/>
  <c r="H5074" i="1"/>
  <c r="H5073" i="1"/>
  <c r="H5072" i="1"/>
  <c r="H5071" i="1"/>
  <c r="H5070" i="1"/>
  <c r="H5069" i="1"/>
  <c r="H5068" i="1"/>
  <c r="H5067" i="1"/>
  <c r="H5066" i="1"/>
  <c r="H5065" i="1"/>
  <c r="H5064" i="1"/>
  <c r="H5063" i="1"/>
  <c r="H5062" i="1"/>
  <c r="H5061" i="1"/>
  <c r="H5060" i="1"/>
  <c r="H5059" i="1"/>
  <c r="H5058" i="1"/>
  <c r="H5057" i="1"/>
  <c r="H5056" i="1"/>
  <c r="H5055" i="1"/>
  <c r="H5054" i="1"/>
  <c r="H5053" i="1"/>
  <c r="H5052" i="1"/>
  <c r="H5051" i="1"/>
  <c r="H5050" i="1"/>
  <c r="H5049" i="1"/>
  <c r="H5048" i="1"/>
  <c r="H5047" i="1"/>
  <c r="H5046" i="1"/>
  <c r="H5045" i="1"/>
  <c r="H5044" i="1"/>
  <c r="H5043" i="1"/>
  <c r="H5042" i="1"/>
  <c r="H5041" i="1"/>
  <c r="H5040" i="1"/>
  <c r="H5039" i="1"/>
  <c r="H5038" i="1"/>
  <c r="H5037" i="1"/>
  <c r="H5036" i="1"/>
  <c r="H5035" i="1"/>
  <c r="H5034" i="1"/>
  <c r="H5033" i="1"/>
  <c r="H5032" i="1"/>
  <c r="H5031" i="1"/>
  <c r="H5030" i="1"/>
  <c r="H5029" i="1"/>
  <c r="H5028" i="1"/>
  <c r="H5027" i="1"/>
  <c r="H5026" i="1"/>
  <c r="H5025" i="1"/>
  <c r="H5024" i="1"/>
  <c r="H5023" i="1"/>
  <c r="H5022" i="1"/>
  <c r="H5021" i="1"/>
  <c r="H5020" i="1"/>
  <c r="H5019" i="1"/>
  <c r="H5018" i="1"/>
  <c r="H5017" i="1"/>
  <c r="H5016" i="1"/>
  <c r="H5015" i="1"/>
  <c r="H5014" i="1"/>
  <c r="H5013" i="1"/>
  <c r="H5012" i="1"/>
  <c r="H5011" i="1"/>
  <c r="H5010" i="1"/>
  <c r="H5009" i="1"/>
  <c r="H5008" i="1"/>
  <c r="H5007" i="1"/>
  <c r="H5006" i="1"/>
  <c r="H5005" i="1"/>
  <c r="H5004" i="1"/>
  <c r="H5003" i="1"/>
  <c r="H5002" i="1"/>
  <c r="H5001" i="1"/>
  <c r="H5000" i="1"/>
  <c r="H4999" i="1"/>
  <c r="H4998" i="1"/>
  <c r="H4997" i="1"/>
  <c r="H4996" i="1"/>
  <c r="H4995" i="1"/>
  <c r="H4994" i="1"/>
  <c r="H4993" i="1"/>
  <c r="H4992" i="1"/>
  <c r="H4991" i="1"/>
  <c r="H4990" i="1"/>
  <c r="H4989" i="1"/>
  <c r="H4988" i="1"/>
  <c r="H4987" i="1"/>
  <c r="H4986" i="1"/>
  <c r="H4985" i="1"/>
  <c r="H4984" i="1"/>
  <c r="H4983" i="1"/>
  <c r="H4982" i="1"/>
  <c r="H4981" i="1"/>
  <c r="H4980" i="1"/>
  <c r="H4979" i="1"/>
  <c r="H4978" i="1"/>
  <c r="H4977" i="1"/>
  <c r="H4976" i="1"/>
  <c r="H4975" i="1"/>
  <c r="H4974" i="1"/>
  <c r="H4973" i="1"/>
  <c r="H4972" i="1"/>
  <c r="H4971" i="1"/>
  <c r="H4970" i="1"/>
  <c r="H4969" i="1"/>
  <c r="H4968" i="1"/>
  <c r="H4967" i="1"/>
  <c r="H4966" i="1"/>
  <c r="H4965" i="1"/>
  <c r="H4964" i="1"/>
  <c r="H4963" i="1"/>
  <c r="H4962" i="1"/>
  <c r="H4961" i="1"/>
  <c r="H4960" i="1"/>
  <c r="H4959" i="1"/>
  <c r="H4958" i="1"/>
  <c r="H4957" i="1"/>
  <c r="H4956" i="1"/>
  <c r="H4955" i="1"/>
  <c r="H4954" i="1"/>
  <c r="H4953" i="1"/>
  <c r="H4952" i="1"/>
  <c r="H4951" i="1"/>
  <c r="H4950" i="1"/>
  <c r="H4949" i="1"/>
  <c r="H4948" i="1"/>
  <c r="H4947" i="1"/>
  <c r="H4946" i="1"/>
  <c r="H4945" i="1"/>
  <c r="H4944" i="1"/>
  <c r="H4943" i="1"/>
  <c r="H4942" i="1"/>
  <c r="H4941" i="1"/>
  <c r="H4940" i="1"/>
  <c r="H4939" i="1"/>
  <c r="H4938" i="1"/>
  <c r="H4937" i="1"/>
  <c r="H4936" i="1"/>
  <c r="H4935" i="1"/>
  <c r="H4934" i="1"/>
  <c r="H4933" i="1"/>
  <c r="H4932" i="1"/>
  <c r="H4931" i="1"/>
  <c r="H4930" i="1"/>
  <c r="H4929" i="1"/>
  <c r="H4928" i="1"/>
  <c r="H4927" i="1"/>
  <c r="H4926" i="1"/>
  <c r="H4925" i="1"/>
  <c r="H4924" i="1"/>
  <c r="H4923" i="1"/>
  <c r="H4922" i="1"/>
  <c r="H4921" i="1"/>
  <c r="H4920" i="1"/>
  <c r="H4919" i="1"/>
  <c r="H4918" i="1"/>
  <c r="H4917" i="1"/>
  <c r="H4916" i="1"/>
  <c r="H4915" i="1"/>
  <c r="H4914" i="1"/>
  <c r="H4913" i="1"/>
  <c r="H4912" i="1"/>
  <c r="H4911" i="1"/>
  <c r="H4910" i="1"/>
  <c r="H4909" i="1"/>
  <c r="H4908" i="1"/>
  <c r="H4907" i="1"/>
  <c r="H4906" i="1"/>
  <c r="H4905" i="1"/>
  <c r="H4904" i="1"/>
  <c r="H4903" i="1"/>
  <c r="H4902" i="1"/>
  <c r="H4901" i="1"/>
  <c r="H4900" i="1"/>
  <c r="H4899" i="1"/>
  <c r="H4898" i="1"/>
  <c r="H4897" i="1"/>
  <c r="H4896" i="1"/>
  <c r="H4895" i="1"/>
  <c r="H4894" i="1"/>
  <c r="H4893" i="1"/>
  <c r="H4892" i="1"/>
  <c r="H4891" i="1"/>
  <c r="H4890" i="1"/>
  <c r="H4889" i="1"/>
  <c r="H4888" i="1"/>
  <c r="H4887" i="1"/>
  <c r="H4886" i="1"/>
  <c r="H4885" i="1"/>
  <c r="H4884" i="1"/>
  <c r="H4883" i="1"/>
  <c r="H4882" i="1"/>
  <c r="H4881" i="1"/>
  <c r="H4880" i="1"/>
  <c r="H4879" i="1"/>
  <c r="H4878" i="1"/>
  <c r="H4877" i="1"/>
  <c r="H4876" i="1"/>
  <c r="H4875" i="1"/>
  <c r="H4874" i="1"/>
  <c r="H4873" i="1"/>
  <c r="H4872" i="1"/>
  <c r="H4871" i="1"/>
  <c r="H4870" i="1"/>
  <c r="H4869" i="1"/>
  <c r="H4868" i="1"/>
  <c r="H4867" i="1"/>
  <c r="H4866" i="1"/>
  <c r="H4865" i="1"/>
  <c r="H4864" i="1"/>
  <c r="H4863" i="1"/>
  <c r="H4862" i="1"/>
  <c r="H4861" i="1"/>
  <c r="H4860" i="1"/>
  <c r="H4859" i="1"/>
  <c r="H4858" i="1"/>
  <c r="H4857" i="1"/>
  <c r="H4856" i="1"/>
  <c r="H4855" i="1"/>
  <c r="H4854" i="1"/>
  <c r="H4853" i="1"/>
  <c r="H4852" i="1"/>
  <c r="H4851" i="1"/>
  <c r="H4850" i="1"/>
  <c r="H4849" i="1"/>
  <c r="H4848" i="1"/>
  <c r="H4847" i="1"/>
  <c r="H4846" i="1"/>
  <c r="H4845" i="1"/>
  <c r="H4844" i="1"/>
  <c r="H4843" i="1"/>
  <c r="H4842" i="1"/>
  <c r="H4841" i="1"/>
  <c r="H4840" i="1"/>
  <c r="H4839" i="1"/>
  <c r="H4838" i="1"/>
  <c r="H4837" i="1"/>
  <c r="H4836" i="1"/>
  <c r="H4835" i="1"/>
  <c r="H4834" i="1"/>
  <c r="H4833" i="1"/>
  <c r="H4832" i="1"/>
  <c r="H4831" i="1"/>
  <c r="H4830" i="1"/>
  <c r="H4829" i="1"/>
  <c r="H4828" i="1"/>
  <c r="H4827" i="1"/>
  <c r="H4826" i="1"/>
  <c r="H4825" i="1"/>
  <c r="H4824" i="1"/>
  <c r="H4823" i="1"/>
  <c r="H4822" i="1"/>
  <c r="H4821" i="1"/>
  <c r="H4820" i="1"/>
  <c r="H4819" i="1"/>
  <c r="H4818" i="1"/>
  <c r="H4817" i="1"/>
  <c r="H4816" i="1"/>
  <c r="H4815" i="1"/>
  <c r="H4814" i="1"/>
  <c r="H4813" i="1"/>
  <c r="H4812" i="1"/>
  <c r="H4811" i="1"/>
  <c r="H4810" i="1"/>
  <c r="H4809" i="1"/>
  <c r="H4808" i="1"/>
  <c r="H4807" i="1"/>
  <c r="H4806" i="1"/>
  <c r="H4805" i="1"/>
  <c r="H4804" i="1"/>
  <c r="H4803" i="1"/>
  <c r="H4802" i="1"/>
  <c r="H4801" i="1"/>
  <c r="H4800" i="1"/>
  <c r="H4799" i="1"/>
  <c r="H4798" i="1"/>
  <c r="H4797" i="1"/>
  <c r="H4796" i="1"/>
  <c r="H4795" i="1"/>
  <c r="H4794" i="1"/>
  <c r="H4793" i="1"/>
  <c r="H4792" i="1"/>
  <c r="H4791" i="1"/>
  <c r="H4790" i="1"/>
  <c r="H4789" i="1"/>
  <c r="H4788" i="1"/>
  <c r="H4787" i="1"/>
  <c r="H4786" i="1"/>
  <c r="H4785" i="1"/>
  <c r="H4784" i="1"/>
  <c r="H4783" i="1"/>
  <c r="H4782" i="1"/>
  <c r="H4781" i="1"/>
  <c r="H4780" i="1"/>
  <c r="H4779" i="1"/>
  <c r="H4778" i="1"/>
  <c r="H4777" i="1"/>
  <c r="H4776" i="1"/>
  <c r="H4775" i="1"/>
  <c r="H4774" i="1"/>
  <c r="H4773" i="1"/>
  <c r="H4772" i="1"/>
  <c r="H4771" i="1"/>
  <c r="H4770" i="1"/>
  <c r="H4769" i="1"/>
  <c r="H4768" i="1"/>
  <c r="H4767" i="1"/>
  <c r="H4766" i="1"/>
  <c r="H4765" i="1"/>
  <c r="H4764" i="1"/>
  <c r="H4763" i="1"/>
  <c r="H4762" i="1"/>
  <c r="H4761" i="1"/>
  <c r="H4760" i="1"/>
  <c r="H4759" i="1"/>
  <c r="H4758" i="1"/>
  <c r="H4757" i="1"/>
  <c r="H4756" i="1"/>
  <c r="H4755" i="1"/>
  <c r="H4754" i="1"/>
  <c r="H4753" i="1"/>
  <c r="H4752" i="1"/>
  <c r="H4751" i="1"/>
  <c r="H4750" i="1"/>
  <c r="H4749" i="1"/>
  <c r="H4748" i="1"/>
  <c r="H4747" i="1"/>
  <c r="H4746" i="1"/>
  <c r="H4745" i="1"/>
  <c r="H4744" i="1"/>
  <c r="H4743" i="1"/>
  <c r="H4742" i="1"/>
  <c r="H4741" i="1"/>
  <c r="H4740" i="1"/>
  <c r="H4739" i="1"/>
  <c r="H4738" i="1"/>
  <c r="H4737" i="1"/>
  <c r="H4736" i="1"/>
  <c r="H4735" i="1"/>
  <c r="H4734" i="1"/>
  <c r="H4733" i="1"/>
  <c r="H4732" i="1"/>
  <c r="H4731" i="1"/>
  <c r="H4730" i="1"/>
  <c r="H4729" i="1"/>
  <c r="H4728" i="1"/>
  <c r="H4727" i="1"/>
  <c r="H4726" i="1"/>
  <c r="H4725" i="1"/>
  <c r="H4724" i="1"/>
  <c r="H4723" i="1"/>
  <c r="H4722" i="1"/>
  <c r="H4721" i="1"/>
  <c r="H4720" i="1"/>
  <c r="H4719" i="1"/>
  <c r="H4718" i="1"/>
  <c r="H4717" i="1"/>
  <c r="H4716" i="1"/>
  <c r="H4715" i="1"/>
  <c r="H4714" i="1"/>
  <c r="H4713" i="1"/>
  <c r="H4712" i="1"/>
  <c r="H4711" i="1"/>
  <c r="H4710" i="1"/>
  <c r="H4709" i="1"/>
  <c r="H4708" i="1"/>
  <c r="H4707" i="1"/>
  <c r="H4706" i="1"/>
  <c r="H4705" i="1"/>
  <c r="H4704" i="1"/>
  <c r="H4703" i="1"/>
  <c r="H4702" i="1"/>
  <c r="H4701" i="1"/>
  <c r="H4700" i="1"/>
  <c r="H4699" i="1"/>
  <c r="H4698" i="1"/>
  <c r="H4697" i="1"/>
  <c r="H4696" i="1"/>
  <c r="H4695" i="1"/>
  <c r="H4694" i="1"/>
  <c r="H4693" i="1"/>
  <c r="H4692" i="1"/>
  <c r="H4691" i="1"/>
  <c r="H4690" i="1"/>
  <c r="H4689" i="1"/>
  <c r="H4688" i="1"/>
  <c r="H4687" i="1"/>
  <c r="H4686" i="1"/>
  <c r="H4685" i="1"/>
  <c r="H4684" i="1"/>
  <c r="H4683" i="1"/>
  <c r="H4682" i="1"/>
  <c r="H4681" i="1"/>
  <c r="H4680" i="1"/>
  <c r="H4679" i="1"/>
  <c r="H4678" i="1"/>
  <c r="H4677" i="1"/>
  <c r="H4676" i="1"/>
  <c r="H4675" i="1"/>
  <c r="H4674" i="1"/>
  <c r="H4673" i="1"/>
  <c r="H4672" i="1"/>
  <c r="H4671" i="1"/>
  <c r="H4670" i="1"/>
  <c r="H4669" i="1"/>
  <c r="H4668" i="1"/>
  <c r="H4667" i="1"/>
  <c r="H4666" i="1"/>
  <c r="H4665" i="1"/>
  <c r="H4664" i="1"/>
  <c r="H4663" i="1"/>
  <c r="H4662" i="1"/>
  <c r="H4661" i="1"/>
  <c r="H4660" i="1"/>
  <c r="H4659" i="1"/>
  <c r="H4658" i="1"/>
  <c r="H4657" i="1"/>
  <c r="H4656" i="1"/>
  <c r="H4655" i="1"/>
  <c r="H4654" i="1"/>
  <c r="H4653" i="1"/>
  <c r="H4652" i="1"/>
  <c r="H4651" i="1"/>
  <c r="H4650" i="1"/>
  <c r="H4649" i="1"/>
  <c r="H4648" i="1"/>
  <c r="H4647" i="1"/>
  <c r="H4646" i="1"/>
  <c r="H4645" i="1"/>
  <c r="H4644" i="1"/>
  <c r="H4643" i="1"/>
  <c r="H4642" i="1"/>
  <c r="H4641" i="1"/>
  <c r="H4640" i="1"/>
  <c r="H4639" i="1"/>
  <c r="H4638" i="1"/>
  <c r="H4637" i="1"/>
  <c r="H4636" i="1"/>
  <c r="H4635" i="1"/>
  <c r="H4634" i="1"/>
  <c r="H4633" i="1"/>
  <c r="H4632" i="1"/>
  <c r="H4631" i="1"/>
  <c r="H4630" i="1"/>
  <c r="H4629" i="1"/>
  <c r="H4628" i="1"/>
  <c r="H4627" i="1"/>
  <c r="H4626" i="1"/>
  <c r="H4625" i="1"/>
  <c r="H4624" i="1"/>
  <c r="H4623" i="1"/>
  <c r="H4622" i="1"/>
  <c r="H4621" i="1"/>
  <c r="H4620" i="1"/>
  <c r="H4619" i="1"/>
  <c r="H4618" i="1"/>
  <c r="H4617" i="1"/>
  <c r="H4616" i="1"/>
  <c r="H4615" i="1"/>
  <c r="H4614" i="1"/>
  <c r="H4613" i="1"/>
  <c r="H4612" i="1"/>
  <c r="H4611" i="1"/>
  <c r="H4610" i="1"/>
  <c r="H4609" i="1"/>
  <c r="H4608" i="1"/>
  <c r="H4607" i="1"/>
  <c r="H4606" i="1"/>
  <c r="H4605" i="1"/>
  <c r="H4604" i="1"/>
  <c r="H4603" i="1"/>
  <c r="H4602" i="1"/>
  <c r="H4601" i="1"/>
  <c r="H4600" i="1"/>
  <c r="H4599" i="1"/>
  <c r="H4598" i="1"/>
  <c r="H4597" i="1"/>
  <c r="H4596" i="1"/>
  <c r="H4595" i="1"/>
  <c r="H4594" i="1"/>
  <c r="H4593" i="1"/>
  <c r="H4592" i="1"/>
  <c r="H4591" i="1"/>
  <c r="H4590" i="1"/>
  <c r="H4589" i="1"/>
  <c r="H4588" i="1"/>
  <c r="H4587" i="1"/>
  <c r="H4586" i="1"/>
  <c r="H4585" i="1"/>
  <c r="H4584" i="1"/>
  <c r="H4583" i="1"/>
  <c r="H4582" i="1"/>
  <c r="H4581" i="1"/>
  <c r="H4580" i="1"/>
  <c r="H4579" i="1"/>
  <c r="H4578" i="1"/>
  <c r="H4577" i="1"/>
  <c r="H4576" i="1"/>
  <c r="H4575" i="1"/>
  <c r="H4574" i="1"/>
  <c r="H4573" i="1"/>
  <c r="H4572" i="1"/>
  <c r="H4571" i="1"/>
  <c r="H4570" i="1"/>
  <c r="H4569" i="1"/>
  <c r="H4568" i="1"/>
  <c r="H4567" i="1"/>
  <c r="H4566" i="1"/>
  <c r="H4565" i="1"/>
  <c r="H4564" i="1"/>
  <c r="H4563" i="1"/>
  <c r="H4562" i="1"/>
  <c r="H4561" i="1"/>
  <c r="H4560" i="1"/>
  <c r="H4559" i="1"/>
  <c r="H4558" i="1"/>
  <c r="H4557" i="1"/>
  <c r="H4556" i="1"/>
  <c r="H4555" i="1"/>
  <c r="H4554" i="1"/>
  <c r="H4553" i="1"/>
  <c r="H4552" i="1"/>
  <c r="H4551" i="1"/>
  <c r="H4550" i="1"/>
  <c r="H4549" i="1"/>
  <c r="H4548" i="1"/>
  <c r="H4547" i="1"/>
  <c r="H4546" i="1"/>
  <c r="H4545" i="1"/>
  <c r="H4544" i="1"/>
  <c r="H4543" i="1"/>
  <c r="H4542" i="1"/>
  <c r="H4541" i="1"/>
  <c r="H4540" i="1"/>
  <c r="H4539" i="1"/>
  <c r="H4538" i="1"/>
  <c r="H4537" i="1"/>
  <c r="H4536" i="1"/>
  <c r="H4535" i="1"/>
  <c r="H4534" i="1"/>
  <c r="H4533" i="1"/>
  <c r="H4532" i="1"/>
  <c r="H4531" i="1"/>
  <c r="H4530" i="1"/>
  <c r="H4529" i="1"/>
  <c r="H4528" i="1"/>
  <c r="H4527" i="1"/>
  <c r="H4526" i="1"/>
  <c r="H4525" i="1"/>
  <c r="H4524" i="1"/>
  <c r="H4523" i="1"/>
  <c r="H4522" i="1"/>
  <c r="H4521" i="1"/>
  <c r="H4520" i="1"/>
  <c r="H4519" i="1"/>
  <c r="H4518" i="1"/>
  <c r="H4517" i="1"/>
  <c r="H4516" i="1"/>
  <c r="H4515" i="1"/>
  <c r="H4514" i="1"/>
  <c r="H4513" i="1"/>
  <c r="H4512" i="1"/>
  <c r="H4511" i="1"/>
  <c r="H4510" i="1"/>
  <c r="H4509" i="1"/>
  <c r="H4508" i="1"/>
  <c r="H4507" i="1"/>
  <c r="H4506" i="1"/>
  <c r="H4505" i="1"/>
  <c r="H4504" i="1"/>
  <c r="H4503" i="1"/>
  <c r="H4502" i="1"/>
  <c r="H4501" i="1"/>
  <c r="H4500" i="1"/>
  <c r="H4499" i="1"/>
  <c r="H4498" i="1"/>
  <c r="H4497" i="1"/>
  <c r="H4496" i="1"/>
  <c r="H4495" i="1"/>
  <c r="H4494" i="1"/>
  <c r="H4493" i="1"/>
  <c r="H4492" i="1"/>
  <c r="H4491" i="1"/>
  <c r="H4490" i="1"/>
  <c r="H4489" i="1"/>
  <c r="H4488" i="1"/>
  <c r="H4487" i="1"/>
  <c r="H4486" i="1"/>
  <c r="H4485" i="1"/>
  <c r="H4484" i="1"/>
  <c r="H4483" i="1"/>
  <c r="H4482" i="1"/>
  <c r="H4481" i="1"/>
  <c r="H4480" i="1"/>
  <c r="H4479" i="1"/>
  <c r="H4478" i="1"/>
  <c r="H4477" i="1"/>
  <c r="H4476" i="1"/>
  <c r="H4475" i="1"/>
  <c r="H4474" i="1"/>
  <c r="H4473" i="1"/>
  <c r="H4472" i="1"/>
  <c r="H4471" i="1"/>
  <c r="H4470" i="1"/>
  <c r="H4469" i="1"/>
  <c r="H4468" i="1"/>
  <c r="H4467" i="1"/>
  <c r="H4466" i="1"/>
  <c r="H4465" i="1"/>
  <c r="H4464" i="1"/>
  <c r="H4463" i="1"/>
  <c r="H4462" i="1"/>
  <c r="H4461" i="1"/>
  <c r="H4460" i="1"/>
  <c r="H4459" i="1"/>
  <c r="H4458" i="1"/>
  <c r="H4457" i="1"/>
  <c r="H4456" i="1"/>
  <c r="H4455" i="1"/>
  <c r="H4454" i="1"/>
  <c r="H4453" i="1"/>
  <c r="H4452" i="1"/>
  <c r="H4451" i="1"/>
  <c r="H4450" i="1"/>
  <c r="H4449" i="1"/>
  <c r="H4448" i="1"/>
  <c r="H4447" i="1"/>
  <c r="H4446" i="1"/>
  <c r="H4445" i="1"/>
  <c r="H4444" i="1"/>
  <c r="H4443" i="1"/>
  <c r="H4442" i="1"/>
  <c r="H4441" i="1"/>
  <c r="H4440" i="1"/>
  <c r="H4439" i="1"/>
  <c r="H4438" i="1"/>
  <c r="H4437" i="1"/>
  <c r="H4436" i="1"/>
  <c r="H4435" i="1"/>
  <c r="H4434" i="1"/>
  <c r="H4433" i="1"/>
  <c r="H4432" i="1"/>
  <c r="H4431" i="1"/>
  <c r="H4430" i="1"/>
  <c r="H4429" i="1"/>
  <c r="H4428" i="1"/>
  <c r="H4427" i="1"/>
  <c r="H4426" i="1"/>
  <c r="H4425" i="1"/>
  <c r="H4424" i="1"/>
  <c r="H4423" i="1"/>
  <c r="H4422" i="1"/>
  <c r="H4421" i="1"/>
  <c r="H4420" i="1"/>
  <c r="H4419" i="1"/>
  <c r="H4418" i="1"/>
  <c r="H4417" i="1"/>
  <c r="H4416" i="1"/>
  <c r="H4415" i="1"/>
  <c r="H4414" i="1"/>
  <c r="H4413" i="1"/>
  <c r="H4412" i="1"/>
  <c r="H4411" i="1"/>
  <c r="H4410" i="1"/>
  <c r="H4409" i="1"/>
  <c r="H4408" i="1"/>
  <c r="H4407" i="1"/>
  <c r="H4406" i="1"/>
  <c r="H4405" i="1"/>
  <c r="H4404" i="1"/>
  <c r="H4403" i="1"/>
  <c r="H4402" i="1"/>
  <c r="H4401" i="1"/>
  <c r="H4400" i="1"/>
  <c r="H4399" i="1"/>
  <c r="H4398" i="1"/>
  <c r="H4397" i="1"/>
  <c r="H4396" i="1"/>
  <c r="H4395" i="1"/>
  <c r="H4394" i="1"/>
  <c r="H4393" i="1"/>
  <c r="H4392" i="1"/>
  <c r="H4391" i="1"/>
  <c r="H4390" i="1"/>
  <c r="H4389" i="1"/>
  <c r="H4388" i="1"/>
  <c r="H4387" i="1"/>
  <c r="H4386" i="1"/>
  <c r="H4385" i="1"/>
  <c r="H4384" i="1"/>
  <c r="H4383" i="1"/>
  <c r="H4382" i="1"/>
  <c r="H4381" i="1"/>
  <c r="H4380" i="1"/>
  <c r="H4379" i="1"/>
  <c r="H4378" i="1"/>
  <c r="H4377" i="1"/>
  <c r="H4376" i="1"/>
  <c r="H4375" i="1"/>
  <c r="H4374" i="1"/>
  <c r="H4373" i="1"/>
  <c r="H4372" i="1"/>
  <c r="H4371" i="1"/>
  <c r="H4370" i="1"/>
  <c r="H4369" i="1"/>
  <c r="H4368" i="1"/>
  <c r="H4367" i="1"/>
  <c r="H4366" i="1"/>
  <c r="H4365" i="1"/>
  <c r="H4364" i="1"/>
  <c r="H4363" i="1"/>
  <c r="H4362" i="1"/>
  <c r="H4361" i="1"/>
  <c r="H4360" i="1"/>
  <c r="H4359" i="1"/>
  <c r="H4358" i="1"/>
  <c r="H4357" i="1"/>
  <c r="H4356" i="1"/>
  <c r="H4355" i="1"/>
  <c r="H4354" i="1"/>
  <c r="H4353" i="1"/>
  <c r="H4352" i="1"/>
  <c r="H4351" i="1"/>
  <c r="H4350" i="1"/>
  <c r="H4349" i="1"/>
  <c r="H4348" i="1"/>
  <c r="H4347" i="1"/>
  <c r="H4346" i="1"/>
  <c r="H4345" i="1"/>
  <c r="H4344" i="1"/>
  <c r="H4343" i="1"/>
  <c r="H4342" i="1"/>
  <c r="H4341" i="1"/>
  <c r="H4340" i="1"/>
  <c r="H4339" i="1"/>
  <c r="H4338" i="1"/>
  <c r="H4337" i="1"/>
  <c r="H4336" i="1"/>
  <c r="H4335" i="1"/>
  <c r="H4334" i="1"/>
  <c r="H4333" i="1"/>
  <c r="H4332" i="1"/>
  <c r="H4331" i="1"/>
  <c r="H4330" i="1"/>
  <c r="H4329" i="1"/>
  <c r="H4328" i="1"/>
  <c r="H4327" i="1"/>
  <c r="H4326" i="1"/>
  <c r="H4325" i="1"/>
  <c r="H4324" i="1"/>
  <c r="H4323" i="1"/>
  <c r="H4322" i="1"/>
  <c r="H4321" i="1"/>
  <c r="H4320" i="1"/>
  <c r="H4319" i="1"/>
  <c r="H4318" i="1"/>
  <c r="H4317" i="1"/>
  <c r="H4316" i="1"/>
  <c r="H4315" i="1"/>
  <c r="H4314" i="1"/>
  <c r="H4313" i="1"/>
  <c r="H4312" i="1"/>
  <c r="H4311" i="1"/>
  <c r="H4310" i="1"/>
  <c r="H4309" i="1"/>
  <c r="H4308" i="1"/>
  <c r="H4307" i="1"/>
  <c r="H4306" i="1"/>
  <c r="H4305" i="1"/>
  <c r="H4304" i="1"/>
  <c r="H4303" i="1"/>
  <c r="H4302" i="1"/>
  <c r="H4301" i="1"/>
  <c r="H4300" i="1"/>
  <c r="H4299" i="1"/>
  <c r="H4298" i="1"/>
  <c r="H4297" i="1"/>
  <c r="H4296" i="1"/>
  <c r="H4295" i="1"/>
  <c r="H4294" i="1"/>
  <c r="H4293" i="1"/>
  <c r="H4292" i="1"/>
  <c r="H4291" i="1"/>
  <c r="H4290" i="1"/>
  <c r="H4289" i="1"/>
  <c r="H4288" i="1"/>
  <c r="H4287" i="1"/>
  <c r="H4286" i="1"/>
  <c r="H4285" i="1"/>
  <c r="H4284" i="1"/>
  <c r="H4283" i="1"/>
  <c r="H4282" i="1"/>
  <c r="H4281" i="1"/>
  <c r="H4280" i="1"/>
  <c r="H4279" i="1"/>
  <c r="H4278" i="1"/>
  <c r="H4277" i="1"/>
  <c r="H4276" i="1"/>
  <c r="H4275" i="1"/>
  <c r="H4274" i="1"/>
  <c r="H4273" i="1"/>
  <c r="H4272" i="1"/>
  <c r="H4271" i="1"/>
  <c r="H4270" i="1"/>
  <c r="H4269" i="1"/>
  <c r="H4268" i="1"/>
  <c r="H4267" i="1"/>
  <c r="H4266" i="1"/>
  <c r="H4265" i="1"/>
  <c r="H4264" i="1"/>
  <c r="H4263" i="1"/>
  <c r="H4262" i="1"/>
  <c r="H4261" i="1"/>
  <c r="H4260" i="1"/>
  <c r="H4259" i="1"/>
  <c r="H4258" i="1"/>
  <c r="H4257" i="1"/>
  <c r="H4256" i="1"/>
  <c r="H4255" i="1"/>
  <c r="H4254" i="1"/>
  <c r="H4253" i="1"/>
  <c r="H4252" i="1"/>
  <c r="H4251" i="1"/>
  <c r="H4250" i="1"/>
  <c r="H4249" i="1"/>
  <c r="H4248" i="1"/>
  <c r="H4247" i="1"/>
  <c r="H4246" i="1"/>
  <c r="H4245" i="1"/>
  <c r="H4244" i="1"/>
  <c r="H4243" i="1"/>
  <c r="H4242" i="1"/>
  <c r="H4241" i="1"/>
  <c r="H4240" i="1"/>
  <c r="H4239" i="1"/>
  <c r="H4238" i="1"/>
  <c r="H4237" i="1"/>
  <c r="H4236" i="1"/>
  <c r="H4235" i="1"/>
  <c r="H4234" i="1"/>
  <c r="H4233" i="1"/>
  <c r="H4232" i="1"/>
  <c r="H4231" i="1"/>
  <c r="H4230" i="1"/>
  <c r="H4229" i="1"/>
  <c r="H4228" i="1"/>
  <c r="H4227" i="1"/>
  <c r="H4226" i="1"/>
  <c r="H4225" i="1"/>
  <c r="H4224" i="1"/>
  <c r="H4223" i="1"/>
  <c r="H4222" i="1"/>
  <c r="H4221" i="1"/>
  <c r="H4220" i="1"/>
  <c r="H4219" i="1"/>
  <c r="H4218" i="1"/>
  <c r="H4217" i="1"/>
  <c r="H4216" i="1"/>
  <c r="H4215" i="1"/>
  <c r="H4214" i="1"/>
  <c r="H4213" i="1"/>
  <c r="H4212" i="1"/>
  <c r="H4211" i="1"/>
  <c r="H4210" i="1"/>
  <c r="H4209" i="1"/>
  <c r="H4208" i="1"/>
  <c r="H4207" i="1"/>
  <c r="H4206" i="1"/>
  <c r="H4205" i="1"/>
  <c r="H4204" i="1"/>
  <c r="H4203" i="1"/>
  <c r="H4202" i="1"/>
  <c r="H4201" i="1"/>
  <c r="H4200" i="1"/>
  <c r="H4199" i="1"/>
  <c r="H4198" i="1"/>
  <c r="H4197" i="1"/>
  <c r="H4196" i="1"/>
  <c r="H4195" i="1"/>
  <c r="H4194" i="1"/>
  <c r="H4193" i="1"/>
  <c r="H4192" i="1"/>
  <c r="H4191" i="1"/>
  <c r="H4190" i="1"/>
  <c r="H4189" i="1"/>
  <c r="H4188" i="1"/>
  <c r="H4187" i="1"/>
  <c r="H4186" i="1"/>
  <c r="H4185" i="1"/>
  <c r="H4184" i="1"/>
  <c r="H4183" i="1"/>
  <c r="H4182" i="1"/>
  <c r="H4181" i="1"/>
  <c r="H4180" i="1"/>
  <c r="H4179" i="1"/>
  <c r="H4178" i="1"/>
  <c r="H4177" i="1"/>
  <c r="H4176" i="1"/>
  <c r="H4175" i="1"/>
  <c r="H4174" i="1"/>
  <c r="H4173" i="1"/>
  <c r="H4172" i="1"/>
  <c r="H4171" i="1"/>
  <c r="H4170" i="1"/>
  <c r="H4169" i="1"/>
  <c r="H4168" i="1"/>
  <c r="H4167" i="1"/>
  <c r="H4166" i="1"/>
  <c r="H4165" i="1"/>
  <c r="H4164" i="1"/>
  <c r="H4163" i="1"/>
  <c r="H4162" i="1"/>
  <c r="H4161" i="1"/>
  <c r="H4160" i="1"/>
  <c r="H4159" i="1"/>
  <c r="H4158" i="1"/>
  <c r="H4157" i="1"/>
  <c r="H4156" i="1"/>
  <c r="H4155" i="1"/>
  <c r="H4154" i="1"/>
  <c r="H4153" i="1"/>
  <c r="H4152" i="1"/>
  <c r="H4151" i="1"/>
  <c r="H4150" i="1"/>
  <c r="H4149" i="1"/>
  <c r="H4148" i="1"/>
  <c r="H4147" i="1"/>
  <c r="H4146" i="1"/>
  <c r="H4145" i="1"/>
  <c r="H4144" i="1"/>
  <c r="H4143" i="1"/>
  <c r="H4142" i="1"/>
  <c r="H4141" i="1"/>
  <c r="H4140" i="1"/>
  <c r="H4139" i="1"/>
  <c r="H4138" i="1"/>
  <c r="H4137" i="1"/>
  <c r="H4136" i="1"/>
  <c r="H4135" i="1"/>
  <c r="H4134" i="1"/>
  <c r="H4133" i="1"/>
  <c r="H4132" i="1"/>
  <c r="H4131" i="1"/>
  <c r="H4130" i="1"/>
  <c r="H4129" i="1"/>
  <c r="H4128" i="1"/>
  <c r="H4127" i="1"/>
  <c r="H4126" i="1"/>
  <c r="H4125" i="1"/>
  <c r="H4124" i="1"/>
  <c r="H4123" i="1"/>
  <c r="H4122" i="1"/>
  <c r="H4121" i="1"/>
  <c r="H4120" i="1"/>
  <c r="H4119" i="1"/>
  <c r="H4118" i="1"/>
  <c r="H4117" i="1"/>
  <c r="H4116" i="1"/>
  <c r="H4115" i="1"/>
  <c r="H4114" i="1"/>
  <c r="H4113" i="1"/>
  <c r="H4112" i="1"/>
  <c r="H4111" i="1"/>
  <c r="H4110" i="1"/>
  <c r="H4109" i="1"/>
  <c r="H4108" i="1"/>
  <c r="H4107" i="1"/>
  <c r="H4106" i="1"/>
  <c r="H4105" i="1"/>
  <c r="H4104" i="1"/>
  <c r="H4103" i="1"/>
  <c r="H4102" i="1"/>
  <c r="H4101" i="1"/>
  <c r="H4100" i="1"/>
  <c r="H4099" i="1"/>
  <c r="H4098" i="1"/>
  <c r="H4097" i="1"/>
  <c r="H4096" i="1"/>
  <c r="H4095" i="1"/>
  <c r="H4094" i="1"/>
  <c r="H4093" i="1"/>
  <c r="H4092" i="1"/>
  <c r="H4091" i="1"/>
  <c r="H4090" i="1"/>
  <c r="H4089" i="1"/>
  <c r="H4088" i="1"/>
  <c r="H4087" i="1"/>
  <c r="H4086" i="1"/>
  <c r="H4085" i="1"/>
  <c r="H4084" i="1"/>
  <c r="H4083" i="1"/>
  <c r="H4082" i="1"/>
  <c r="H4081" i="1"/>
  <c r="H4080" i="1"/>
  <c r="H4079" i="1"/>
  <c r="H4078" i="1"/>
  <c r="H4077" i="1"/>
  <c r="H4076" i="1"/>
  <c r="H4075" i="1"/>
  <c r="H4074" i="1"/>
  <c r="H4073" i="1"/>
  <c r="H4072" i="1"/>
  <c r="H4071" i="1"/>
  <c r="H4070" i="1"/>
  <c r="H4069" i="1"/>
  <c r="H4068" i="1"/>
  <c r="H4067" i="1"/>
  <c r="H4066" i="1"/>
  <c r="H4065" i="1"/>
  <c r="H4064" i="1"/>
  <c r="H4063" i="1"/>
  <c r="H4062" i="1"/>
  <c r="H4061" i="1"/>
  <c r="H4060" i="1"/>
  <c r="H4059" i="1"/>
  <c r="H4058" i="1"/>
  <c r="H4057" i="1"/>
  <c r="H4056" i="1"/>
  <c r="H4055" i="1"/>
  <c r="H4054" i="1"/>
  <c r="H4053" i="1"/>
  <c r="H4052" i="1"/>
  <c r="H4051" i="1"/>
  <c r="H4050" i="1"/>
  <c r="H4049" i="1"/>
  <c r="H4048" i="1"/>
  <c r="H4047" i="1"/>
  <c r="H4046" i="1"/>
  <c r="H4045" i="1"/>
  <c r="H4044" i="1"/>
  <c r="H4043" i="1"/>
  <c r="H4042" i="1"/>
  <c r="H4041" i="1"/>
  <c r="H4040" i="1"/>
  <c r="H4039" i="1"/>
  <c r="H4038" i="1"/>
  <c r="H4037" i="1"/>
  <c r="H4036" i="1"/>
  <c r="H4035" i="1"/>
  <c r="H4034" i="1"/>
  <c r="H4033" i="1"/>
  <c r="H4032" i="1"/>
  <c r="H4031" i="1"/>
  <c r="H4030" i="1"/>
  <c r="H4029" i="1"/>
  <c r="H4028" i="1"/>
  <c r="H4027" i="1"/>
  <c r="H4026" i="1"/>
  <c r="H4025" i="1"/>
  <c r="H4024" i="1"/>
  <c r="H4023" i="1"/>
  <c r="H4022" i="1"/>
  <c r="H4021" i="1"/>
  <c r="H4020" i="1"/>
  <c r="H4019" i="1"/>
  <c r="H4018" i="1"/>
  <c r="H4017" i="1"/>
  <c r="H4016" i="1"/>
  <c r="H4015" i="1"/>
  <c r="H4014" i="1"/>
  <c r="H4013" i="1"/>
  <c r="H4012" i="1"/>
  <c r="H4011" i="1"/>
  <c r="H4010" i="1"/>
  <c r="H4009" i="1"/>
  <c r="H4008" i="1"/>
  <c r="H4007" i="1"/>
  <c r="H4006" i="1"/>
  <c r="H4005" i="1"/>
  <c r="H4004" i="1"/>
  <c r="H4003" i="1"/>
  <c r="H4002" i="1"/>
  <c r="H4001" i="1"/>
  <c r="H4000" i="1"/>
  <c r="H3999" i="1"/>
  <c r="H3998" i="1"/>
  <c r="H3997" i="1"/>
  <c r="H3996" i="1"/>
  <c r="H3995" i="1"/>
  <c r="H3994" i="1"/>
  <c r="H3993" i="1"/>
  <c r="H3992" i="1"/>
  <c r="H3991" i="1"/>
  <c r="H3990" i="1"/>
  <c r="H3989" i="1"/>
  <c r="H3988" i="1"/>
  <c r="H3987" i="1"/>
  <c r="H3986" i="1"/>
  <c r="H3985" i="1"/>
  <c r="H3984" i="1"/>
  <c r="H3983" i="1"/>
  <c r="H3982" i="1"/>
  <c r="H3981" i="1"/>
  <c r="H3980" i="1"/>
  <c r="H3979" i="1"/>
  <c r="H3978" i="1"/>
  <c r="H3977" i="1"/>
  <c r="H3976" i="1"/>
  <c r="H3975" i="1"/>
  <c r="H3974" i="1"/>
  <c r="H3973" i="1"/>
  <c r="H3972" i="1"/>
  <c r="H3971" i="1"/>
  <c r="H3970" i="1"/>
  <c r="H3969" i="1"/>
  <c r="H3968" i="1"/>
  <c r="H3967" i="1"/>
  <c r="H3966" i="1"/>
  <c r="H3965" i="1"/>
  <c r="H3964" i="1"/>
  <c r="H3963" i="1"/>
  <c r="H3962" i="1"/>
  <c r="H3961" i="1"/>
  <c r="H3960" i="1"/>
  <c r="H3959" i="1"/>
  <c r="H3958" i="1"/>
  <c r="H3957" i="1"/>
  <c r="H3956" i="1"/>
  <c r="H3955" i="1"/>
  <c r="H3954" i="1"/>
  <c r="H3953" i="1"/>
  <c r="H3952" i="1"/>
  <c r="H3951" i="1"/>
  <c r="H3950" i="1"/>
  <c r="H3949" i="1"/>
  <c r="H3948" i="1"/>
  <c r="H3947" i="1"/>
  <c r="H3946" i="1"/>
  <c r="H3945" i="1"/>
  <c r="H3944" i="1"/>
  <c r="H3943" i="1"/>
  <c r="H3942" i="1"/>
  <c r="H3941" i="1"/>
  <c r="H3940" i="1"/>
  <c r="H3939" i="1"/>
  <c r="H3938" i="1"/>
  <c r="H3937" i="1"/>
  <c r="H3936" i="1"/>
  <c r="H3935" i="1"/>
  <c r="H3934" i="1"/>
  <c r="H3933" i="1"/>
  <c r="H3932" i="1"/>
  <c r="H3931" i="1"/>
  <c r="H3930" i="1"/>
  <c r="H3929" i="1"/>
  <c r="H3928" i="1"/>
  <c r="H3927" i="1"/>
  <c r="H3926" i="1"/>
  <c r="H3925" i="1"/>
  <c r="H3924" i="1"/>
  <c r="H3923" i="1"/>
  <c r="H3922" i="1"/>
  <c r="H3921" i="1"/>
  <c r="H3920" i="1"/>
  <c r="H3919" i="1"/>
  <c r="H3918" i="1"/>
  <c r="H3917" i="1"/>
  <c r="H3916" i="1"/>
  <c r="H3915" i="1"/>
  <c r="H3914" i="1"/>
  <c r="H3913" i="1"/>
  <c r="H3912" i="1"/>
  <c r="H3911" i="1"/>
  <c r="H3910" i="1"/>
  <c r="H3909" i="1"/>
  <c r="H3908" i="1"/>
  <c r="H3907" i="1"/>
  <c r="H3906" i="1"/>
  <c r="H3905" i="1"/>
  <c r="H3904" i="1"/>
  <c r="H3903" i="1"/>
  <c r="H3902" i="1"/>
  <c r="H3901" i="1"/>
  <c r="H3900" i="1"/>
  <c r="H3899" i="1"/>
  <c r="H3898" i="1"/>
  <c r="H3897" i="1"/>
  <c r="H3896" i="1"/>
  <c r="H3895" i="1"/>
  <c r="H3894" i="1"/>
  <c r="H3893" i="1"/>
  <c r="H3892" i="1"/>
  <c r="H3891" i="1"/>
  <c r="H3890" i="1"/>
  <c r="H3889" i="1"/>
  <c r="H3888" i="1"/>
  <c r="H3887" i="1"/>
  <c r="H3886" i="1"/>
  <c r="H3885" i="1"/>
  <c r="H3884" i="1"/>
  <c r="H3883" i="1"/>
  <c r="H3882" i="1"/>
  <c r="H3881" i="1"/>
  <c r="H3880" i="1"/>
  <c r="H3879" i="1"/>
  <c r="H3878" i="1"/>
  <c r="H3877" i="1"/>
  <c r="H3876" i="1"/>
  <c r="H3875" i="1"/>
  <c r="H3874" i="1"/>
  <c r="H3873" i="1"/>
  <c r="H3872" i="1"/>
  <c r="H3871" i="1"/>
  <c r="H3870" i="1"/>
  <c r="H3869" i="1"/>
  <c r="H3868" i="1"/>
  <c r="H3867" i="1"/>
  <c r="H3866" i="1"/>
  <c r="H3865" i="1"/>
  <c r="H3864" i="1"/>
  <c r="H3863" i="1"/>
  <c r="H3862" i="1"/>
  <c r="H3861" i="1"/>
  <c r="H3860" i="1"/>
  <c r="H3859" i="1"/>
  <c r="H3858" i="1"/>
  <c r="H3857" i="1"/>
  <c r="H3856" i="1"/>
  <c r="H3855" i="1"/>
  <c r="H3854" i="1"/>
  <c r="H3853" i="1"/>
  <c r="H3852" i="1"/>
  <c r="H3851" i="1"/>
  <c r="H3850" i="1"/>
  <c r="H3849" i="1"/>
  <c r="H3848" i="1"/>
  <c r="H3847" i="1"/>
  <c r="H3846" i="1"/>
  <c r="H3845" i="1"/>
  <c r="H3844" i="1"/>
  <c r="H3843" i="1"/>
  <c r="H3842" i="1"/>
  <c r="H3841" i="1"/>
  <c r="H3840" i="1"/>
  <c r="H3839" i="1"/>
  <c r="H3838" i="1"/>
  <c r="H3837" i="1"/>
  <c r="H3836" i="1"/>
  <c r="H3835" i="1"/>
  <c r="H3834" i="1"/>
  <c r="H3833" i="1"/>
  <c r="H3832" i="1"/>
  <c r="H3831" i="1"/>
  <c r="H3830" i="1"/>
  <c r="H3829" i="1"/>
  <c r="H3828" i="1"/>
  <c r="H3827" i="1"/>
  <c r="H3826" i="1"/>
  <c r="H3825" i="1"/>
  <c r="H3824" i="1"/>
  <c r="H3823" i="1"/>
  <c r="H3822" i="1"/>
  <c r="H3821" i="1"/>
  <c r="H3820" i="1"/>
  <c r="H3819" i="1"/>
  <c r="H3818" i="1"/>
  <c r="H3817" i="1"/>
  <c r="H3816" i="1"/>
  <c r="H3815" i="1"/>
  <c r="H3814" i="1"/>
  <c r="H3813" i="1"/>
  <c r="H3812" i="1"/>
  <c r="H3811" i="1"/>
  <c r="H3810" i="1"/>
  <c r="H3809" i="1"/>
  <c r="H3808" i="1"/>
  <c r="H3807" i="1"/>
  <c r="H3806" i="1"/>
  <c r="H3805" i="1"/>
  <c r="H3804" i="1"/>
  <c r="H3803" i="1"/>
  <c r="H3802" i="1"/>
  <c r="H3801" i="1"/>
  <c r="H3800" i="1"/>
  <c r="H3799" i="1"/>
  <c r="H3798" i="1"/>
  <c r="H3797" i="1"/>
  <c r="H3796" i="1"/>
  <c r="H3795" i="1"/>
  <c r="H3794" i="1"/>
  <c r="H3793" i="1"/>
  <c r="H3792" i="1"/>
  <c r="H3791" i="1"/>
  <c r="H3790" i="1"/>
  <c r="H3789" i="1"/>
  <c r="H3788" i="1"/>
  <c r="H3787" i="1"/>
  <c r="H3786" i="1"/>
  <c r="H3785" i="1"/>
  <c r="H3784" i="1"/>
  <c r="H3783" i="1"/>
  <c r="H3782" i="1"/>
  <c r="H3781" i="1"/>
  <c r="H3780" i="1"/>
  <c r="H3779" i="1"/>
  <c r="H3778" i="1"/>
  <c r="H3777" i="1"/>
  <c r="H3776" i="1"/>
  <c r="H3775" i="1"/>
  <c r="H3774" i="1"/>
  <c r="H3773" i="1"/>
  <c r="H3772" i="1"/>
  <c r="H3771" i="1"/>
  <c r="H3770" i="1"/>
  <c r="H3769" i="1"/>
  <c r="H3768" i="1"/>
  <c r="H3767" i="1"/>
  <c r="H3766" i="1"/>
  <c r="H3765" i="1"/>
  <c r="H3764" i="1"/>
  <c r="H3763" i="1"/>
  <c r="H3762" i="1"/>
  <c r="H3761" i="1"/>
  <c r="H3760" i="1"/>
  <c r="H3759" i="1"/>
  <c r="H3758" i="1"/>
  <c r="H3757" i="1"/>
  <c r="H3756" i="1"/>
  <c r="H3755" i="1"/>
  <c r="H3754" i="1"/>
  <c r="H3753" i="1"/>
  <c r="H3752" i="1"/>
  <c r="H3751" i="1"/>
  <c r="H3750" i="1"/>
  <c r="H3749" i="1"/>
  <c r="H3748" i="1"/>
  <c r="H3747" i="1"/>
  <c r="H3746" i="1"/>
  <c r="H3745" i="1"/>
  <c r="H3744" i="1"/>
  <c r="H3743" i="1"/>
  <c r="H3742" i="1"/>
  <c r="H3741" i="1"/>
  <c r="H3740" i="1"/>
  <c r="H3739" i="1"/>
  <c r="H3738" i="1"/>
  <c r="H3737" i="1"/>
  <c r="H3736" i="1"/>
  <c r="H3735" i="1"/>
  <c r="H3734" i="1"/>
  <c r="H3733" i="1"/>
  <c r="H3732" i="1"/>
  <c r="H3731" i="1"/>
  <c r="H3730" i="1"/>
  <c r="H3729" i="1"/>
  <c r="H3728" i="1"/>
  <c r="H3727" i="1"/>
  <c r="H3726" i="1"/>
  <c r="H3725" i="1"/>
  <c r="H3724" i="1"/>
  <c r="H3723" i="1"/>
  <c r="H3722" i="1"/>
  <c r="H3721" i="1"/>
  <c r="H3720" i="1"/>
  <c r="H3719" i="1"/>
  <c r="H3718" i="1"/>
  <c r="H3717" i="1"/>
  <c r="H3716" i="1"/>
  <c r="H3715" i="1"/>
  <c r="H3714" i="1"/>
  <c r="H3713" i="1"/>
  <c r="H3712" i="1"/>
  <c r="H3711" i="1"/>
  <c r="H3710" i="1"/>
  <c r="H3709" i="1"/>
  <c r="H3708" i="1"/>
  <c r="H3707" i="1"/>
  <c r="H3706" i="1"/>
  <c r="H3705" i="1"/>
  <c r="H3704" i="1"/>
  <c r="H3703" i="1"/>
  <c r="H3702" i="1"/>
  <c r="H3701" i="1"/>
  <c r="H3700" i="1"/>
  <c r="H3699" i="1"/>
  <c r="H3698" i="1"/>
  <c r="H3697" i="1"/>
  <c r="H3696" i="1"/>
  <c r="H3695" i="1"/>
  <c r="H3694" i="1"/>
  <c r="H3693" i="1"/>
  <c r="H3692" i="1"/>
  <c r="H3691" i="1"/>
  <c r="H3690" i="1"/>
  <c r="H3689" i="1"/>
  <c r="H3688" i="1"/>
  <c r="H3687" i="1"/>
  <c r="H3686" i="1"/>
  <c r="H3685" i="1"/>
  <c r="H3684" i="1"/>
  <c r="H3683" i="1"/>
  <c r="H3682" i="1"/>
  <c r="H3681" i="1"/>
  <c r="H3680" i="1"/>
  <c r="H3679" i="1"/>
  <c r="H3678" i="1"/>
  <c r="H3677" i="1"/>
  <c r="H3676" i="1"/>
  <c r="H3675" i="1"/>
  <c r="H3674" i="1"/>
  <c r="H3673" i="1"/>
  <c r="H3672" i="1"/>
  <c r="H3671" i="1"/>
  <c r="H3670" i="1"/>
  <c r="H3669" i="1"/>
  <c r="H3668" i="1"/>
  <c r="H3667" i="1"/>
  <c r="H3666" i="1"/>
  <c r="H3665" i="1"/>
  <c r="H3664" i="1"/>
  <c r="H3663" i="1"/>
  <c r="H3662" i="1"/>
  <c r="H3661" i="1"/>
  <c r="H3660" i="1"/>
  <c r="H3659" i="1"/>
  <c r="H3658" i="1"/>
  <c r="H3657" i="1"/>
  <c r="H3656" i="1"/>
  <c r="H3655" i="1"/>
  <c r="H3654" i="1"/>
  <c r="H3653" i="1"/>
  <c r="H3652" i="1"/>
  <c r="H3651" i="1"/>
  <c r="H3650" i="1"/>
  <c r="H3649" i="1"/>
  <c r="H3648" i="1"/>
  <c r="H3647" i="1"/>
  <c r="H3646" i="1"/>
  <c r="H3645" i="1"/>
  <c r="H3644" i="1"/>
  <c r="H3643" i="1"/>
  <c r="H3642" i="1"/>
  <c r="H3641" i="1"/>
  <c r="H3640" i="1"/>
  <c r="H3639" i="1"/>
  <c r="H3638" i="1"/>
  <c r="H3637" i="1"/>
  <c r="H3636" i="1"/>
  <c r="H3635" i="1"/>
  <c r="H3634" i="1"/>
  <c r="H3633" i="1"/>
  <c r="H3632" i="1"/>
  <c r="H3631" i="1"/>
  <c r="H3630" i="1"/>
  <c r="H3629" i="1"/>
  <c r="H3628" i="1"/>
  <c r="H3627" i="1"/>
  <c r="H3626" i="1"/>
  <c r="H3625" i="1"/>
  <c r="H3624" i="1"/>
  <c r="H3623" i="1"/>
  <c r="H3622" i="1"/>
  <c r="H3621" i="1"/>
  <c r="H3620" i="1"/>
  <c r="H3619" i="1"/>
  <c r="H3618" i="1"/>
  <c r="H3617" i="1"/>
  <c r="H3616" i="1"/>
  <c r="H3615" i="1"/>
  <c r="H3614" i="1"/>
  <c r="H3613" i="1"/>
  <c r="H3612" i="1"/>
  <c r="H3611" i="1"/>
  <c r="H3610" i="1"/>
  <c r="H3609" i="1"/>
  <c r="H3608" i="1"/>
  <c r="H3607" i="1"/>
  <c r="H3606" i="1"/>
  <c r="H3605" i="1"/>
  <c r="H3604" i="1"/>
  <c r="H3603" i="1"/>
  <c r="H3602" i="1"/>
  <c r="H3601" i="1"/>
  <c r="H3600" i="1"/>
  <c r="H3599" i="1"/>
  <c r="H3598" i="1"/>
  <c r="H3597" i="1"/>
  <c r="H3596" i="1"/>
  <c r="H3595" i="1"/>
  <c r="H3594" i="1"/>
  <c r="H3593" i="1"/>
  <c r="H3592" i="1"/>
  <c r="H3591" i="1"/>
  <c r="H3590" i="1"/>
  <c r="H3589" i="1"/>
  <c r="H3588" i="1"/>
  <c r="H3587" i="1"/>
  <c r="H3586" i="1"/>
  <c r="H3585" i="1"/>
  <c r="H3584" i="1"/>
  <c r="H3583" i="1"/>
  <c r="H3582" i="1"/>
  <c r="H3581" i="1"/>
  <c r="H3580" i="1"/>
  <c r="H3579" i="1"/>
  <c r="H3578" i="1"/>
  <c r="H3577" i="1"/>
  <c r="H3576" i="1"/>
  <c r="H3575" i="1"/>
  <c r="H3574" i="1"/>
  <c r="H3573" i="1"/>
  <c r="H3572" i="1"/>
  <c r="H3571" i="1"/>
  <c r="H3570" i="1"/>
  <c r="H3569" i="1"/>
  <c r="H3568" i="1"/>
  <c r="H3567" i="1"/>
  <c r="H3566" i="1"/>
  <c r="H3565" i="1"/>
  <c r="H3564" i="1"/>
  <c r="H3563" i="1"/>
  <c r="H3562" i="1"/>
  <c r="H3561" i="1"/>
  <c r="H3560" i="1"/>
  <c r="H3559" i="1"/>
  <c r="H3558" i="1"/>
  <c r="H3557" i="1"/>
  <c r="H3556" i="1"/>
  <c r="H3555" i="1"/>
  <c r="H3554" i="1"/>
  <c r="H3553" i="1"/>
  <c r="H3552" i="1"/>
  <c r="H3551" i="1"/>
  <c r="H3550" i="1"/>
  <c r="H3549" i="1"/>
  <c r="H3548" i="1"/>
  <c r="H3547" i="1"/>
  <c r="H3546" i="1"/>
  <c r="H3545" i="1"/>
  <c r="H3544" i="1"/>
  <c r="H3543" i="1"/>
  <c r="H3542" i="1"/>
  <c r="H3541" i="1"/>
  <c r="H3540" i="1"/>
  <c r="H3539" i="1"/>
  <c r="H3538" i="1"/>
  <c r="H3537" i="1"/>
  <c r="H3536" i="1"/>
  <c r="H3535" i="1"/>
  <c r="H3534" i="1"/>
  <c r="H3533" i="1"/>
  <c r="H3532" i="1"/>
  <c r="H3531" i="1"/>
  <c r="H3530" i="1"/>
  <c r="H3529" i="1"/>
  <c r="H3528" i="1"/>
  <c r="H3527" i="1"/>
  <c r="H3526" i="1"/>
  <c r="H3525" i="1"/>
  <c r="H3524" i="1"/>
  <c r="H3523" i="1"/>
  <c r="H3522" i="1"/>
  <c r="H3521" i="1"/>
  <c r="H3520" i="1"/>
  <c r="H3519" i="1"/>
  <c r="H3518" i="1"/>
  <c r="H3517" i="1"/>
  <c r="H3516" i="1"/>
  <c r="H3515" i="1"/>
  <c r="H3514" i="1"/>
  <c r="H3513" i="1"/>
  <c r="H3512" i="1"/>
  <c r="H3511" i="1"/>
  <c r="H3510" i="1"/>
  <c r="H3509" i="1"/>
  <c r="H3508" i="1"/>
  <c r="H3507" i="1"/>
  <c r="H3506" i="1"/>
  <c r="H3505" i="1"/>
  <c r="H3504" i="1"/>
  <c r="H3503" i="1"/>
  <c r="H3502" i="1"/>
  <c r="H3501" i="1"/>
  <c r="H3500" i="1"/>
  <c r="H3499" i="1"/>
  <c r="H3498" i="1"/>
  <c r="H3497" i="1"/>
  <c r="H3496" i="1"/>
  <c r="H3495" i="1"/>
  <c r="H3494" i="1"/>
  <c r="H3493" i="1"/>
  <c r="H3492" i="1"/>
  <c r="H3491" i="1"/>
  <c r="H3490" i="1"/>
  <c r="H3489" i="1"/>
  <c r="H3488" i="1"/>
  <c r="H3487" i="1"/>
  <c r="H3486" i="1"/>
  <c r="H3485" i="1"/>
  <c r="H3484" i="1"/>
  <c r="H3483" i="1"/>
  <c r="H3482" i="1"/>
  <c r="H3481" i="1"/>
  <c r="H3480" i="1"/>
  <c r="H3479" i="1"/>
  <c r="H3478" i="1"/>
  <c r="H3477" i="1"/>
  <c r="H3476" i="1"/>
  <c r="H3475" i="1"/>
  <c r="H3474" i="1"/>
  <c r="H3473" i="1"/>
  <c r="H3472" i="1"/>
  <c r="H3471" i="1"/>
  <c r="H3470" i="1"/>
  <c r="H3469" i="1"/>
  <c r="H3468" i="1"/>
  <c r="H3467" i="1"/>
  <c r="H3466" i="1"/>
  <c r="H3465" i="1"/>
  <c r="H3464" i="1"/>
  <c r="H3463" i="1"/>
  <c r="H3462" i="1"/>
  <c r="H3461" i="1"/>
  <c r="H3460" i="1"/>
  <c r="H3459" i="1"/>
  <c r="H3458" i="1"/>
  <c r="H3457" i="1"/>
  <c r="H3456" i="1"/>
  <c r="H3455" i="1"/>
  <c r="H3454" i="1"/>
  <c r="H3453" i="1"/>
  <c r="H3452" i="1"/>
  <c r="H3451" i="1"/>
  <c r="H3450" i="1"/>
  <c r="H3449" i="1"/>
  <c r="H3448" i="1"/>
  <c r="H3447" i="1"/>
  <c r="H3446" i="1"/>
  <c r="H3445" i="1"/>
  <c r="H3444" i="1"/>
  <c r="H3443" i="1"/>
  <c r="H3442" i="1"/>
  <c r="H3441" i="1"/>
  <c r="H3440" i="1"/>
  <c r="H3439" i="1"/>
  <c r="H3438" i="1"/>
  <c r="H3437" i="1"/>
  <c r="H3436" i="1"/>
  <c r="H3435" i="1"/>
  <c r="H3434" i="1"/>
  <c r="H3433" i="1"/>
  <c r="H3432" i="1"/>
  <c r="H3431" i="1"/>
  <c r="H3430" i="1"/>
  <c r="H3429" i="1"/>
  <c r="H3428" i="1"/>
  <c r="H3427" i="1"/>
  <c r="H3426" i="1"/>
  <c r="H3425" i="1"/>
  <c r="H3424" i="1"/>
  <c r="H3423" i="1"/>
  <c r="H3422" i="1"/>
  <c r="H3421" i="1"/>
  <c r="H3420" i="1"/>
  <c r="H3419" i="1"/>
  <c r="H3418" i="1"/>
  <c r="H3417" i="1"/>
  <c r="H3416" i="1"/>
  <c r="H3415" i="1"/>
  <c r="H3414" i="1"/>
  <c r="H3413" i="1"/>
  <c r="H3412" i="1"/>
  <c r="H3411" i="1"/>
  <c r="H3410" i="1"/>
  <c r="H3409" i="1"/>
  <c r="H3408" i="1"/>
  <c r="H3407" i="1"/>
  <c r="H3406" i="1"/>
  <c r="H3405" i="1"/>
  <c r="H3404" i="1"/>
  <c r="H3403" i="1"/>
  <c r="H3402" i="1"/>
  <c r="H3401" i="1"/>
  <c r="H3400" i="1"/>
  <c r="H3399" i="1"/>
  <c r="H3398" i="1"/>
  <c r="H3397" i="1"/>
  <c r="H3396" i="1"/>
  <c r="H3395" i="1"/>
  <c r="H3394" i="1"/>
  <c r="H3393" i="1"/>
  <c r="H3392" i="1"/>
  <c r="H3391" i="1"/>
  <c r="H3390" i="1"/>
  <c r="H3389" i="1"/>
  <c r="H3388" i="1"/>
  <c r="H3387" i="1"/>
  <c r="H3386" i="1"/>
  <c r="H3385" i="1"/>
  <c r="H3384" i="1"/>
  <c r="H3383" i="1"/>
  <c r="H3382" i="1"/>
  <c r="H3381" i="1"/>
  <c r="H3380" i="1"/>
  <c r="H3379" i="1"/>
  <c r="H3378" i="1"/>
  <c r="H3377" i="1"/>
  <c r="H3376" i="1"/>
  <c r="H3375" i="1"/>
  <c r="H3374" i="1"/>
  <c r="H3373" i="1"/>
  <c r="H3372" i="1"/>
  <c r="H3371" i="1"/>
  <c r="H3370" i="1"/>
  <c r="H3369" i="1"/>
  <c r="H3368" i="1"/>
  <c r="H3367" i="1"/>
  <c r="H3366" i="1"/>
  <c r="H3365" i="1"/>
  <c r="H3364" i="1"/>
  <c r="H3363" i="1"/>
  <c r="H3362" i="1"/>
  <c r="H3361" i="1"/>
  <c r="H3360" i="1"/>
  <c r="H3359" i="1"/>
  <c r="H3358" i="1"/>
  <c r="H3357" i="1"/>
  <c r="H3356" i="1"/>
  <c r="H3355" i="1"/>
  <c r="H3354" i="1"/>
  <c r="H3353" i="1"/>
  <c r="H3352" i="1"/>
  <c r="H3351" i="1"/>
  <c r="H3350" i="1"/>
  <c r="H3349" i="1"/>
  <c r="H3348" i="1"/>
  <c r="H3347" i="1"/>
  <c r="H3346" i="1"/>
  <c r="H3345" i="1"/>
  <c r="H3344" i="1"/>
  <c r="H3343" i="1"/>
  <c r="H3342" i="1"/>
  <c r="H3341" i="1"/>
  <c r="H3340" i="1"/>
  <c r="H3339" i="1"/>
  <c r="H3338" i="1"/>
  <c r="H3337" i="1"/>
  <c r="H3336" i="1"/>
  <c r="H3335" i="1"/>
  <c r="H3334" i="1"/>
  <c r="H3333" i="1"/>
  <c r="H3332" i="1"/>
  <c r="H3331" i="1"/>
  <c r="H3330" i="1"/>
  <c r="H3329" i="1"/>
  <c r="H3328" i="1"/>
  <c r="H3327" i="1"/>
  <c r="H3326" i="1"/>
  <c r="H3325" i="1"/>
  <c r="H3324" i="1"/>
  <c r="H3323" i="1"/>
  <c r="H3322" i="1"/>
  <c r="H3321" i="1"/>
  <c r="H3320" i="1"/>
  <c r="H3319" i="1"/>
  <c r="H3318" i="1"/>
  <c r="H3317" i="1"/>
  <c r="H3316" i="1"/>
  <c r="H3315" i="1"/>
  <c r="H3314" i="1"/>
  <c r="H3313" i="1"/>
  <c r="H3312" i="1"/>
  <c r="H3311" i="1"/>
  <c r="H3310" i="1"/>
  <c r="H3309" i="1"/>
  <c r="H3308" i="1"/>
  <c r="H3307" i="1"/>
  <c r="H3306" i="1"/>
  <c r="H3305" i="1"/>
  <c r="H3304" i="1"/>
  <c r="H3303" i="1"/>
  <c r="H3302" i="1"/>
  <c r="H3301" i="1"/>
  <c r="H3300" i="1"/>
  <c r="H3299" i="1"/>
  <c r="H3298" i="1"/>
  <c r="H3297" i="1"/>
  <c r="H3296" i="1"/>
  <c r="H3295" i="1"/>
  <c r="H3294" i="1"/>
  <c r="H3293" i="1"/>
  <c r="H3292" i="1"/>
  <c r="H3291" i="1"/>
  <c r="H3290" i="1"/>
  <c r="H3289" i="1"/>
  <c r="H3288" i="1"/>
  <c r="H3287" i="1"/>
  <c r="H3286" i="1"/>
  <c r="H3285" i="1"/>
  <c r="H3284" i="1"/>
  <c r="H3283" i="1"/>
  <c r="H3282" i="1"/>
  <c r="H3281" i="1"/>
  <c r="H3280" i="1"/>
  <c r="H3279" i="1"/>
  <c r="H3278" i="1"/>
  <c r="H3277" i="1"/>
  <c r="H3276" i="1"/>
  <c r="H3275" i="1"/>
  <c r="H3274" i="1"/>
  <c r="H3273" i="1"/>
  <c r="H3272" i="1"/>
  <c r="H3271" i="1"/>
  <c r="H3270" i="1"/>
  <c r="H3269" i="1"/>
  <c r="H3268" i="1"/>
  <c r="H3267" i="1"/>
  <c r="H3266" i="1"/>
  <c r="H3265" i="1"/>
  <c r="H3264" i="1"/>
  <c r="H3263" i="1"/>
  <c r="H3262" i="1"/>
  <c r="H3261" i="1"/>
  <c r="H3260" i="1"/>
  <c r="H3259" i="1"/>
  <c r="H3258" i="1"/>
  <c r="H3257" i="1"/>
  <c r="H3256" i="1"/>
  <c r="H3255" i="1"/>
  <c r="H3254" i="1"/>
  <c r="H3253" i="1"/>
  <c r="H3252" i="1"/>
  <c r="H3251" i="1"/>
  <c r="H3250" i="1"/>
  <c r="H3249" i="1"/>
  <c r="H3248" i="1"/>
  <c r="H3247" i="1"/>
  <c r="H3246" i="1"/>
  <c r="H3245" i="1"/>
  <c r="H3244" i="1"/>
  <c r="H3243" i="1"/>
  <c r="H3242" i="1"/>
  <c r="H3241" i="1"/>
  <c r="H3240" i="1"/>
  <c r="H3239" i="1"/>
  <c r="H3238" i="1"/>
  <c r="H3237" i="1"/>
  <c r="H3236" i="1"/>
  <c r="H3235" i="1"/>
  <c r="H3234" i="1"/>
  <c r="H3233" i="1"/>
  <c r="H3232" i="1"/>
  <c r="H3231" i="1"/>
  <c r="H3230" i="1"/>
  <c r="H3229" i="1"/>
  <c r="H3228" i="1"/>
  <c r="H3227" i="1"/>
  <c r="H3226" i="1"/>
  <c r="H3225" i="1"/>
  <c r="H3224" i="1"/>
  <c r="H3223" i="1"/>
  <c r="H3222" i="1"/>
  <c r="H3221" i="1"/>
  <c r="H3220" i="1"/>
  <c r="H3219" i="1"/>
  <c r="H3218" i="1"/>
  <c r="H3217" i="1"/>
  <c r="H3216" i="1"/>
  <c r="H3215" i="1"/>
  <c r="H3214" i="1"/>
  <c r="H3213" i="1"/>
  <c r="H3212" i="1"/>
  <c r="H3211" i="1"/>
  <c r="H3210" i="1"/>
  <c r="H3209" i="1"/>
  <c r="H3208" i="1"/>
  <c r="H3207" i="1"/>
  <c r="H3206" i="1"/>
  <c r="H3205" i="1"/>
  <c r="H3204" i="1"/>
  <c r="H3203" i="1"/>
  <c r="H3202" i="1"/>
  <c r="H3201" i="1"/>
  <c r="H3200" i="1"/>
  <c r="H3199" i="1"/>
  <c r="H3198" i="1"/>
  <c r="H3197" i="1"/>
  <c r="H3196" i="1"/>
  <c r="H3195" i="1"/>
  <c r="H3194" i="1"/>
  <c r="H3193" i="1"/>
  <c r="H3192" i="1"/>
  <c r="H3191" i="1"/>
  <c r="H3190" i="1"/>
  <c r="H3189" i="1"/>
  <c r="H3188" i="1"/>
  <c r="H3187" i="1"/>
  <c r="H3186" i="1"/>
  <c r="H3185" i="1"/>
  <c r="H3184" i="1"/>
  <c r="H3183" i="1"/>
  <c r="H3182" i="1"/>
  <c r="H3181" i="1"/>
  <c r="H3180" i="1"/>
  <c r="H3179" i="1"/>
  <c r="H3178" i="1"/>
  <c r="H3177" i="1"/>
  <c r="H3176" i="1"/>
  <c r="H3175" i="1"/>
  <c r="H3174" i="1"/>
  <c r="H3173" i="1"/>
  <c r="H3172" i="1"/>
  <c r="H3171" i="1"/>
  <c r="H3170" i="1"/>
  <c r="H3169" i="1"/>
  <c r="H3168" i="1"/>
  <c r="H3167" i="1"/>
  <c r="H3166" i="1"/>
  <c r="H3165" i="1"/>
  <c r="H3164" i="1"/>
  <c r="H3163" i="1"/>
  <c r="H3162" i="1"/>
  <c r="H3161" i="1"/>
  <c r="H3160" i="1"/>
  <c r="H3159" i="1"/>
  <c r="H3158" i="1"/>
  <c r="H3157" i="1"/>
  <c r="H3156" i="1"/>
  <c r="H3155" i="1"/>
  <c r="H3154" i="1"/>
  <c r="H3153" i="1"/>
  <c r="H3152" i="1"/>
  <c r="H3151" i="1"/>
  <c r="H3150" i="1"/>
  <c r="H3149" i="1"/>
  <c r="H3148" i="1"/>
  <c r="H3147" i="1"/>
  <c r="H3146" i="1"/>
  <c r="H3145" i="1"/>
  <c r="H3144" i="1"/>
  <c r="H3143" i="1"/>
  <c r="H3142" i="1"/>
  <c r="H3141" i="1"/>
  <c r="H3140" i="1"/>
  <c r="H3139" i="1"/>
  <c r="H3138" i="1"/>
  <c r="H3137" i="1"/>
  <c r="H3136" i="1"/>
  <c r="H3135" i="1"/>
  <c r="H3134" i="1"/>
  <c r="H3133" i="1"/>
  <c r="H3132" i="1"/>
  <c r="H3131" i="1"/>
  <c r="H3130" i="1"/>
  <c r="H3129" i="1"/>
  <c r="H3128" i="1"/>
  <c r="H3127" i="1"/>
  <c r="H3126" i="1"/>
  <c r="H3125" i="1"/>
  <c r="H3124" i="1"/>
  <c r="H3123" i="1"/>
  <c r="H3122" i="1"/>
  <c r="H3121" i="1"/>
  <c r="H3120" i="1"/>
  <c r="H3119" i="1"/>
  <c r="H3118" i="1"/>
  <c r="H3117" i="1"/>
  <c r="H3116" i="1"/>
  <c r="H3115" i="1"/>
  <c r="H3114" i="1"/>
  <c r="H3113" i="1"/>
  <c r="H3112" i="1"/>
  <c r="H3111" i="1"/>
  <c r="H3110" i="1"/>
  <c r="H3109" i="1"/>
  <c r="H3108" i="1"/>
  <c r="H3107" i="1"/>
  <c r="H3106" i="1"/>
  <c r="H3105" i="1"/>
  <c r="H3104" i="1"/>
  <c r="H3103" i="1"/>
  <c r="H3102" i="1"/>
  <c r="H3101" i="1"/>
  <c r="H3100" i="1"/>
  <c r="H3099" i="1"/>
  <c r="H3098" i="1"/>
  <c r="H3097" i="1"/>
  <c r="H3096" i="1"/>
  <c r="H3095" i="1"/>
  <c r="H3094" i="1"/>
  <c r="H3093" i="1"/>
  <c r="H3092" i="1"/>
  <c r="H3091" i="1"/>
  <c r="H3090" i="1"/>
  <c r="H3089" i="1"/>
  <c r="H3088" i="1"/>
  <c r="H3087" i="1"/>
  <c r="H3086" i="1"/>
  <c r="H3085" i="1"/>
  <c r="H3084" i="1"/>
  <c r="H3083" i="1"/>
  <c r="H3082" i="1"/>
  <c r="H3081" i="1"/>
  <c r="H3080" i="1"/>
  <c r="H3079" i="1"/>
  <c r="H3078" i="1"/>
  <c r="H3077" i="1"/>
  <c r="H3076" i="1"/>
  <c r="H3075" i="1"/>
  <c r="H3074" i="1"/>
  <c r="H3073" i="1"/>
  <c r="H3072" i="1"/>
  <c r="H3071" i="1"/>
  <c r="H3070" i="1"/>
  <c r="H3069" i="1"/>
  <c r="H3068" i="1"/>
  <c r="H3067" i="1"/>
  <c r="H3066" i="1"/>
  <c r="H3065" i="1"/>
  <c r="H3064" i="1"/>
  <c r="H3063" i="1"/>
  <c r="H3062" i="1"/>
  <c r="H3061" i="1"/>
  <c r="H3060" i="1"/>
  <c r="H3059" i="1"/>
  <c r="H3058" i="1"/>
  <c r="H3057" i="1"/>
  <c r="H3056" i="1"/>
  <c r="H3055" i="1"/>
  <c r="H3054" i="1"/>
  <c r="H3053" i="1"/>
  <c r="H3052" i="1"/>
  <c r="H3051" i="1"/>
  <c r="H3050" i="1"/>
  <c r="H3049" i="1"/>
  <c r="H3048" i="1"/>
  <c r="H3047" i="1"/>
  <c r="H3046" i="1"/>
  <c r="H3045" i="1"/>
  <c r="H3044" i="1"/>
  <c r="H3043" i="1"/>
  <c r="H3042" i="1"/>
  <c r="H3041" i="1"/>
  <c r="H3040" i="1"/>
  <c r="H3039" i="1"/>
  <c r="H3038" i="1"/>
  <c r="H3037" i="1"/>
  <c r="H3036" i="1"/>
  <c r="H3035" i="1"/>
  <c r="H3034" i="1"/>
  <c r="H3033" i="1"/>
  <c r="H3032" i="1"/>
  <c r="H3031" i="1"/>
  <c r="H3030" i="1"/>
  <c r="H3029" i="1"/>
  <c r="H3028" i="1"/>
  <c r="H3027" i="1"/>
  <c r="H3026" i="1"/>
  <c r="H3025" i="1"/>
  <c r="H3024" i="1"/>
  <c r="H3023" i="1"/>
  <c r="H3022" i="1"/>
  <c r="H3021" i="1"/>
  <c r="H3020" i="1"/>
  <c r="H3019" i="1"/>
  <c r="H3018" i="1"/>
  <c r="H3017" i="1"/>
  <c r="H3016" i="1"/>
  <c r="H3015" i="1"/>
  <c r="H3014" i="1"/>
  <c r="H3013" i="1"/>
  <c r="H3012" i="1"/>
  <c r="H3011" i="1"/>
  <c r="H3010" i="1"/>
  <c r="H3009" i="1"/>
  <c r="H3008" i="1"/>
  <c r="H3007" i="1"/>
  <c r="H3006" i="1"/>
  <c r="H3005" i="1"/>
  <c r="H3004" i="1"/>
  <c r="H3003" i="1"/>
  <c r="H3002" i="1"/>
  <c r="H3001" i="1"/>
  <c r="H3000" i="1"/>
  <c r="H2999" i="1"/>
  <c r="H2998" i="1"/>
  <c r="H2997" i="1"/>
  <c r="H2996" i="1"/>
  <c r="H2995" i="1"/>
  <c r="H2994" i="1"/>
  <c r="H2993" i="1"/>
  <c r="H2992" i="1"/>
  <c r="H2991" i="1"/>
  <c r="H2990" i="1"/>
  <c r="H2989" i="1"/>
  <c r="H2988" i="1"/>
  <c r="H2987" i="1"/>
  <c r="H2986" i="1"/>
  <c r="H2985" i="1"/>
  <c r="H2984" i="1"/>
  <c r="H2983" i="1"/>
  <c r="H2982" i="1"/>
  <c r="H2981" i="1"/>
  <c r="H2980" i="1"/>
  <c r="H2979" i="1"/>
  <c r="H2978" i="1"/>
  <c r="H2977" i="1"/>
  <c r="H2976" i="1"/>
  <c r="H2975" i="1"/>
  <c r="H2974" i="1"/>
  <c r="H2973" i="1"/>
  <c r="H2972" i="1"/>
  <c r="H2971" i="1"/>
  <c r="H2970" i="1"/>
  <c r="H2969" i="1"/>
  <c r="H2968" i="1"/>
  <c r="H2967" i="1"/>
  <c r="H2966" i="1"/>
  <c r="H2965" i="1"/>
  <c r="H2964" i="1"/>
  <c r="H2963" i="1"/>
  <c r="H2962" i="1"/>
  <c r="H2961" i="1"/>
  <c r="H2960" i="1"/>
  <c r="H2959" i="1"/>
  <c r="H2958" i="1"/>
  <c r="H2957" i="1"/>
  <c r="H2956" i="1"/>
  <c r="H2955" i="1"/>
  <c r="H2954" i="1"/>
  <c r="H2953" i="1"/>
  <c r="H2952" i="1"/>
  <c r="H2951" i="1"/>
  <c r="H2950" i="1"/>
  <c r="H2949" i="1"/>
  <c r="H2948" i="1"/>
  <c r="H2947" i="1"/>
  <c r="H2946" i="1"/>
  <c r="H2945" i="1"/>
  <c r="H2944" i="1"/>
  <c r="H2943" i="1"/>
  <c r="H2942" i="1"/>
  <c r="H2941" i="1"/>
  <c r="H2940" i="1"/>
  <c r="H2939" i="1"/>
  <c r="H2938" i="1"/>
  <c r="H2937" i="1"/>
  <c r="H2936" i="1"/>
  <c r="H2935" i="1"/>
  <c r="H2934" i="1"/>
  <c r="H2933" i="1"/>
  <c r="H2932" i="1"/>
  <c r="H2931" i="1"/>
  <c r="H2930" i="1"/>
  <c r="H2929" i="1"/>
  <c r="H2928" i="1"/>
  <c r="H2927" i="1"/>
  <c r="H2926" i="1"/>
  <c r="H2925" i="1"/>
  <c r="H2924" i="1"/>
  <c r="H2923" i="1"/>
  <c r="H2922" i="1"/>
  <c r="H2921" i="1"/>
  <c r="H2920" i="1"/>
  <c r="H2919" i="1"/>
  <c r="H2918" i="1"/>
  <c r="H2917" i="1"/>
  <c r="H2916" i="1"/>
  <c r="H2915" i="1"/>
  <c r="H2914" i="1"/>
  <c r="H2913" i="1"/>
  <c r="H2912" i="1"/>
  <c r="H2911" i="1"/>
  <c r="H2910" i="1"/>
  <c r="H2909" i="1"/>
  <c r="H2908" i="1"/>
  <c r="H2907" i="1"/>
  <c r="H2906" i="1"/>
  <c r="H2905" i="1"/>
  <c r="H2904" i="1"/>
  <c r="H2903" i="1"/>
  <c r="H2902" i="1"/>
  <c r="H2901" i="1"/>
  <c r="H2900" i="1"/>
  <c r="H2899" i="1"/>
  <c r="H2898" i="1"/>
  <c r="H2897" i="1"/>
  <c r="H2896" i="1"/>
  <c r="H2895" i="1"/>
  <c r="H2894" i="1"/>
  <c r="H2893" i="1"/>
  <c r="H2892" i="1"/>
  <c r="H2891" i="1"/>
  <c r="H2890" i="1"/>
  <c r="H2889" i="1"/>
  <c r="H2888" i="1"/>
  <c r="H2887" i="1"/>
  <c r="H2886" i="1"/>
  <c r="H2885" i="1"/>
  <c r="H2884" i="1"/>
  <c r="H2883" i="1"/>
  <c r="H2882" i="1"/>
  <c r="H2881" i="1"/>
  <c r="H2880" i="1"/>
  <c r="H2879" i="1"/>
  <c r="H2878" i="1"/>
  <c r="H2877" i="1"/>
  <c r="H2876" i="1"/>
  <c r="H2875" i="1"/>
  <c r="H2874" i="1"/>
  <c r="H2873" i="1"/>
  <c r="H2872" i="1"/>
  <c r="H2871" i="1"/>
  <c r="H2870" i="1"/>
  <c r="H2869" i="1"/>
  <c r="H2868" i="1"/>
  <c r="H2867" i="1"/>
  <c r="H2866" i="1"/>
  <c r="H2865" i="1"/>
  <c r="H2864" i="1"/>
  <c r="H2863" i="1"/>
  <c r="H2862" i="1"/>
  <c r="H2861" i="1"/>
  <c r="H2860" i="1"/>
  <c r="H2859" i="1"/>
  <c r="H2858" i="1"/>
  <c r="H2857" i="1"/>
  <c r="H2856" i="1"/>
  <c r="H2855" i="1"/>
  <c r="H2854" i="1"/>
  <c r="H2853" i="1"/>
  <c r="H2852" i="1"/>
  <c r="H2851" i="1"/>
  <c r="H2850" i="1"/>
  <c r="H2849" i="1"/>
  <c r="H2848" i="1"/>
  <c r="H2847" i="1"/>
  <c r="H2846" i="1"/>
  <c r="H2845" i="1"/>
  <c r="H2844" i="1"/>
  <c r="H2843" i="1"/>
  <c r="H2842" i="1"/>
  <c r="H2841" i="1"/>
  <c r="H2840" i="1"/>
  <c r="H2839" i="1"/>
  <c r="H2838" i="1"/>
  <c r="H2837" i="1"/>
  <c r="H2836" i="1"/>
  <c r="H2835" i="1"/>
  <c r="H2834" i="1"/>
  <c r="H2833" i="1"/>
  <c r="H2832" i="1"/>
  <c r="H2831" i="1"/>
  <c r="H2830" i="1"/>
  <c r="H2829" i="1"/>
  <c r="H2828" i="1"/>
  <c r="H2827" i="1"/>
  <c r="H2826" i="1"/>
  <c r="H2825" i="1"/>
  <c r="H2824" i="1"/>
  <c r="H2823" i="1"/>
  <c r="H2822" i="1"/>
  <c r="H2821" i="1"/>
  <c r="H2820" i="1"/>
  <c r="H2819" i="1"/>
  <c r="H2818" i="1"/>
  <c r="H2817" i="1"/>
  <c r="H2816" i="1"/>
  <c r="H2815" i="1"/>
  <c r="H2814" i="1"/>
  <c r="H2813" i="1"/>
  <c r="H2812" i="1"/>
  <c r="H2811" i="1"/>
  <c r="H2810" i="1"/>
  <c r="H2809" i="1"/>
  <c r="H2808" i="1"/>
  <c r="H2807" i="1"/>
  <c r="H2806" i="1"/>
  <c r="H2805" i="1"/>
  <c r="H2804" i="1"/>
  <c r="H2803" i="1"/>
  <c r="H2802" i="1"/>
  <c r="H2801" i="1"/>
  <c r="H2800" i="1"/>
  <c r="H2799" i="1"/>
  <c r="H2798" i="1"/>
  <c r="H2797" i="1"/>
  <c r="H2796" i="1"/>
  <c r="H2795" i="1"/>
  <c r="H2794" i="1"/>
  <c r="H2793" i="1"/>
  <c r="H2792" i="1"/>
  <c r="H2791" i="1"/>
  <c r="H2790" i="1"/>
  <c r="H2789" i="1"/>
  <c r="H2788" i="1"/>
  <c r="H2787" i="1"/>
  <c r="H2786" i="1"/>
  <c r="H2785" i="1"/>
  <c r="H2784" i="1"/>
  <c r="H2783" i="1"/>
  <c r="H2782" i="1"/>
  <c r="H2781" i="1"/>
  <c r="H2780" i="1"/>
  <c r="H2779" i="1"/>
  <c r="H2778" i="1"/>
  <c r="H2777" i="1"/>
  <c r="H2776" i="1"/>
  <c r="H2775" i="1"/>
  <c r="H2774" i="1"/>
  <c r="H2773" i="1"/>
  <c r="H2772" i="1"/>
  <c r="H2771" i="1"/>
  <c r="H2770" i="1"/>
  <c r="H2769" i="1"/>
  <c r="H2768" i="1"/>
  <c r="H2767" i="1"/>
  <c r="H2766" i="1"/>
  <c r="H2765" i="1"/>
  <c r="H2764" i="1"/>
  <c r="H2763" i="1"/>
  <c r="H2762" i="1"/>
  <c r="H2761" i="1"/>
  <c r="H2760" i="1"/>
  <c r="H2759" i="1"/>
  <c r="H2758" i="1"/>
  <c r="H2757" i="1"/>
  <c r="H2756" i="1"/>
  <c r="H2755" i="1"/>
  <c r="H2754" i="1"/>
  <c r="H2753" i="1"/>
  <c r="H2752" i="1"/>
  <c r="H2751" i="1"/>
  <c r="H2750" i="1"/>
  <c r="H2749" i="1"/>
  <c r="H2748" i="1"/>
  <c r="H2747" i="1"/>
  <c r="H2746" i="1"/>
  <c r="H2745" i="1"/>
  <c r="H2744" i="1"/>
  <c r="H2743" i="1"/>
  <c r="H2742" i="1"/>
  <c r="H2741" i="1"/>
  <c r="H2740" i="1"/>
  <c r="H2739" i="1"/>
  <c r="H2738" i="1"/>
  <c r="H2737" i="1"/>
  <c r="H2736" i="1"/>
  <c r="H2735" i="1"/>
  <c r="H2734" i="1"/>
  <c r="H2733" i="1"/>
  <c r="H2732" i="1"/>
  <c r="H2731" i="1"/>
  <c r="H2730" i="1"/>
  <c r="H2729" i="1"/>
  <c r="H2728" i="1"/>
  <c r="H2727" i="1"/>
  <c r="H2726" i="1"/>
  <c r="H2725" i="1"/>
  <c r="H2724" i="1"/>
  <c r="H2723" i="1"/>
  <c r="H2722" i="1"/>
  <c r="H2721" i="1"/>
  <c r="H2720" i="1"/>
  <c r="H2719" i="1"/>
  <c r="H2718" i="1"/>
  <c r="H2717" i="1"/>
  <c r="H2716" i="1"/>
  <c r="H2715" i="1"/>
  <c r="H2714" i="1"/>
  <c r="H2713" i="1"/>
  <c r="H2712" i="1"/>
  <c r="H2711" i="1"/>
  <c r="H2710" i="1"/>
  <c r="H2709" i="1"/>
  <c r="H2708" i="1"/>
  <c r="H2707" i="1"/>
  <c r="H2706" i="1"/>
  <c r="H2705" i="1"/>
  <c r="H2704" i="1"/>
  <c r="H2703" i="1"/>
  <c r="H2702" i="1"/>
  <c r="H2701" i="1"/>
  <c r="H2700" i="1"/>
  <c r="H2699" i="1"/>
  <c r="H2698" i="1"/>
  <c r="H2697" i="1"/>
  <c r="H2696" i="1"/>
  <c r="H2695" i="1"/>
  <c r="H2694" i="1"/>
  <c r="H2693" i="1"/>
  <c r="H2692" i="1"/>
  <c r="H2691" i="1"/>
  <c r="H2690" i="1"/>
  <c r="H2689" i="1"/>
  <c r="H2688" i="1"/>
  <c r="H2687" i="1"/>
  <c r="H2686" i="1"/>
  <c r="H2685" i="1"/>
  <c r="H2684" i="1"/>
  <c r="H2683" i="1"/>
  <c r="H2682" i="1"/>
  <c r="H2681" i="1"/>
  <c r="H2680" i="1"/>
  <c r="H2679" i="1"/>
  <c r="H2678" i="1"/>
  <c r="H2677" i="1"/>
  <c r="H2676" i="1"/>
  <c r="H2675" i="1"/>
  <c r="H2674" i="1"/>
  <c r="H2673" i="1"/>
  <c r="H2672" i="1"/>
  <c r="H2671" i="1"/>
  <c r="H2670" i="1"/>
  <c r="H2669" i="1"/>
  <c r="H2668" i="1"/>
  <c r="H2667" i="1"/>
  <c r="H2666" i="1"/>
  <c r="H2665" i="1"/>
  <c r="H2664" i="1"/>
  <c r="H2663" i="1"/>
  <c r="H2662" i="1"/>
  <c r="H2661" i="1"/>
  <c r="H2660" i="1"/>
  <c r="H2659" i="1"/>
  <c r="H2658" i="1"/>
  <c r="H2657" i="1"/>
  <c r="H2656" i="1"/>
  <c r="H2655" i="1"/>
  <c r="H2654" i="1"/>
  <c r="H2653" i="1"/>
  <c r="H2652" i="1"/>
  <c r="H2651" i="1"/>
  <c r="H2650" i="1"/>
  <c r="H2649" i="1"/>
  <c r="H2648" i="1"/>
  <c r="H2647" i="1"/>
  <c r="H2646" i="1"/>
  <c r="H2645" i="1"/>
  <c r="H2644" i="1"/>
  <c r="H2643" i="1"/>
  <c r="H2642" i="1"/>
  <c r="H2641" i="1"/>
  <c r="H2640" i="1"/>
  <c r="H2639" i="1"/>
  <c r="H2638" i="1"/>
  <c r="H2637" i="1"/>
  <c r="H2636" i="1"/>
  <c r="H2635" i="1"/>
  <c r="H2634" i="1"/>
  <c r="H2633" i="1"/>
  <c r="H2632" i="1"/>
  <c r="H2631" i="1"/>
  <c r="H2630" i="1"/>
  <c r="H2629" i="1"/>
  <c r="H2628" i="1"/>
  <c r="H2627" i="1"/>
  <c r="H2626" i="1"/>
  <c r="H2625" i="1"/>
  <c r="H2624" i="1"/>
  <c r="H2623" i="1"/>
  <c r="H2622" i="1"/>
  <c r="H2621" i="1"/>
  <c r="H2620" i="1"/>
  <c r="H2619" i="1"/>
  <c r="H2618" i="1"/>
  <c r="H2617" i="1"/>
  <c r="H2616" i="1"/>
  <c r="H2615" i="1"/>
  <c r="H2614" i="1"/>
  <c r="H2613" i="1"/>
  <c r="H2612" i="1"/>
  <c r="H2611" i="1"/>
  <c r="H2610" i="1"/>
  <c r="H2609" i="1"/>
  <c r="H2608" i="1"/>
  <c r="H2607" i="1"/>
  <c r="H2606" i="1"/>
  <c r="H2605" i="1"/>
  <c r="H2604" i="1"/>
  <c r="H2603" i="1"/>
  <c r="H2602" i="1"/>
  <c r="H2601" i="1"/>
  <c r="H2600" i="1"/>
  <c r="H2599" i="1"/>
  <c r="H2598" i="1"/>
  <c r="H2597" i="1"/>
  <c r="H2596" i="1"/>
  <c r="H2595" i="1"/>
  <c r="H2594" i="1"/>
  <c r="H2593" i="1"/>
  <c r="H2592" i="1"/>
  <c r="H2591" i="1"/>
  <c r="H2590" i="1"/>
  <c r="H2589" i="1"/>
  <c r="H2588" i="1"/>
  <c r="H2587" i="1"/>
  <c r="H2586" i="1"/>
  <c r="H2585" i="1"/>
  <c r="H2584" i="1"/>
  <c r="H2583" i="1"/>
  <c r="H2582" i="1"/>
  <c r="H2581" i="1"/>
  <c r="H2580" i="1"/>
  <c r="H2579" i="1"/>
  <c r="H2578" i="1"/>
  <c r="H2577" i="1"/>
  <c r="H2576" i="1"/>
  <c r="H2575" i="1"/>
  <c r="H2574" i="1"/>
  <c r="H2573" i="1"/>
  <c r="H2572" i="1"/>
  <c r="H2571" i="1"/>
  <c r="H2570" i="1"/>
  <c r="H2569" i="1"/>
  <c r="H2568" i="1"/>
  <c r="H2567" i="1"/>
  <c r="H2566" i="1"/>
  <c r="H2565" i="1"/>
  <c r="H2564" i="1"/>
  <c r="H2563" i="1"/>
  <c r="H2562" i="1"/>
  <c r="H2561" i="1"/>
  <c r="H2560" i="1"/>
  <c r="H2559" i="1"/>
  <c r="H2558" i="1"/>
  <c r="H2557" i="1"/>
  <c r="H2556" i="1"/>
  <c r="H2555" i="1"/>
  <c r="H2554" i="1"/>
  <c r="H2553" i="1"/>
  <c r="H2552" i="1"/>
  <c r="H2551" i="1"/>
  <c r="H2550" i="1"/>
  <c r="H2549" i="1"/>
  <c r="H2548" i="1"/>
  <c r="H2547" i="1"/>
  <c r="H2546" i="1"/>
  <c r="H2545" i="1"/>
  <c r="H2544" i="1"/>
  <c r="H2543" i="1"/>
  <c r="H2542" i="1"/>
  <c r="H2541" i="1"/>
  <c r="H2540" i="1"/>
  <c r="H2539" i="1"/>
  <c r="H2538" i="1"/>
  <c r="H2537" i="1"/>
  <c r="H2536" i="1"/>
  <c r="H2535" i="1"/>
  <c r="H2534" i="1"/>
  <c r="H2533" i="1"/>
  <c r="H2532" i="1"/>
  <c r="H2531" i="1"/>
  <c r="H2530" i="1"/>
  <c r="H2529" i="1"/>
  <c r="H2528" i="1"/>
  <c r="H2527" i="1"/>
  <c r="H2526" i="1"/>
  <c r="H2525" i="1"/>
  <c r="H2524" i="1"/>
  <c r="H2523" i="1"/>
  <c r="H2522" i="1"/>
  <c r="H2521" i="1"/>
  <c r="H2520" i="1"/>
  <c r="H2519" i="1"/>
  <c r="H2518" i="1"/>
  <c r="H2517" i="1"/>
  <c r="H2516" i="1"/>
  <c r="H2515" i="1"/>
  <c r="H2514" i="1"/>
  <c r="H2513" i="1"/>
  <c r="H2512" i="1"/>
  <c r="H2511" i="1"/>
  <c r="H2510" i="1"/>
  <c r="H2509" i="1"/>
  <c r="H2508" i="1"/>
  <c r="H2507" i="1"/>
  <c r="H2506" i="1"/>
  <c r="H2505" i="1"/>
  <c r="H2504" i="1"/>
  <c r="H2503" i="1"/>
  <c r="H2502" i="1"/>
  <c r="H2501" i="1"/>
  <c r="H2500" i="1"/>
  <c r="H2499" i="1"/>
  <c r="H2498" i="1"/>
  <c r="H2497" i="1"/>
  <c r="H2496" i="1"/>
  <c r="H2495" i="1"/>
  <c r="H2494" i="1"/>
  <c r="H2493" i="1"/>
  <c r="H2492" i="1"/>
  <c r="H2491" i="1"/>
  <c r="H2490" i="1"/>
  <c r="H2489" i="1"/>
  <c r="H2488" i="1"/>
  <c r="H2487" i="1"/>
  <c r="H2486" i="1"/>
  <c r="H2485" i="1"/>
  <c r="H2484" i="1"/>
  <c r="H2483" i="1"/>
  <c r="H2482" i="1"/>
  <c r="H2481" i="1"/>
  <c r="H2480" i="1"/>
  <c r="H2479" i="1"/>
  <c r="H2478" i="1"/>
  <c r="H2477" i="1"/>
  <c r="H2476" i="1"/>
  <c r="H2475" i="1"/>
  <c r="H2474" i="1"/>
  <c r="H2473" i="1"/>
  <c r="H2472" i="1"/>
  <c r="H2471" i="1"/>
  <c r="H2470" i="1"/>
  <c r="H2469" i="1"/>
  <c r="H2468" i="1"/>
  <c r="H2467" i="1"/>
  <c r="H2466" i="1"/>
  <c r="H2465" i="1"/>
  <c r="H2464" i="1"/>
  <c r="H2463" i="1"/>
  <c r="H2462" i="1"/>
  <c r="H2461" i="1"/>
  <c r="H2460" i="1"/>
  <c r="H2459" i="1"/>
  <c r="H2458" i="1"/>
  <c r="H2457" i="1"/>
  <c r="H2456" i="1"/>
  <c r="H2455" i="1"/>
  <c r="H2454" i="1"/>
  <c r="H2453" i="1"/>
  <c r="H2452" i="1"/>
  <c r="H2451" i="1"/>
  <c r="H2450" i="1"/>
  <c r="H2449" i="1"/>
  <c r="H2448" i="1"/>
  <c r="H2447" i="1"/>
  <c r="H2446" i="1"/>
  <c r="H2445" i="1"/>
  <c r="H2444" i="1"/>
  <c r="H2443" i="1"/>
  <c r="H2442" i="1"/>
  <c r="H2441" i="1"/>
  <c r="H2440" i="1"/>
  <c r="H2439" i="1"/>
  <c r="H2438" i="1"/>
  <c r="H2437" i="1"/>
  <c r="H2436" i="1"/>
  <c r="H2435" i="1"/>
  <c r="H2434" i="1"/>
  <c r="H2433" i="1"/>
  <c r="H2432" i="1"/>
  <c r="H2431" i="1"/>
  <c r="H2430" i="1"/>
  <c r="H2429" i="1"/>
  <c r="H2428" i="1"/>
  <c r="H2427" i="1"/>
  <c r="H2426" i="1"/>
  <c r="H2425" i="1"/>
  <c r="H2424" i="1"/>
  <c r="H2423" i="1"/>
  <c r="H2422" i="1"/>
  <c r="H2421" i="1"/>
  <c r="H2420" i="1"/>
  <c r="H2419" i="1"/>
  <c r="H2418" i="1"/>
  <c r="H2417" i="1"/>
  <c r="H2416" i="1"/>
  <c r="H2415" i="1"/>
  <c r="H2414" i="1"/>
  <c r="H2413" i="1"/>
  <c r="H2412" i="1"/>
  <c r="H2411" i="1"/>
  <c r="H2410" i="1"/>
  <c r="H2409" i="1"/>
  <c r="H2408" i="1"/>
  <c r="H2407" i="1"/>
  <c r="H2406" i="1"/>
  <c r="H2405" i="1"/>
  <c r="H2404" i="1"/>
  <c r="H2403" i="1"/>
  <c r="H2402" i="1"/>
  <c r="H2401" i="1"/>
  <c r="H2400" i="1"/>
  <c r="H2399" i="1"/>
  <c r="H2398" i="1"/>
  <c r="H2397" i="1"/>
  <c r="H2396" i="1"/>
  <c r="H2395" i="1"/>
  <c r="H2394" i="1"/>
  <c r="H2393" i="1"/>
  <c r="H2392" i="1"/>
  <c r="H2391" i="1"/>
  <c r="H2390" i="1"/>
  <c r="H2389" i="1"/>
  <c r="H2388" i="1"/>
  <c r="H2387" i="1"/>
  <c r="H2386" i="1"/>
  <c r="H2385" i="1"/>
  <c r="H2384" i="1"/>
  <c r="H2383" i="1"/>
  <c r="H2382" i="1"/>
  <c r="H2381" i="1"/>
  <c r="H2380" i="1"/>
  <c r="H2379" i="1"/>
  <c r="H2378" i="1"/>
  <c r="H2377" i="1"/>
  <c r="H2376" i="1"/>
  <c r="H2375" i="1"/>
  <c r="H2374" i="1"/>
  <c r="H2373" i="1"/>
  <c r="H2372" i="1"/>
  <c r="H2371" i="1"/>
  <c r="H2370" i="1"/>
  <c r="H2369" i="1"/>
  <c r="H2368" i="1"/>
  <c r="H2367" i="1"/>
  <c r="H2366" i="1"/>
  <c r="H2365" i="1"/>
  <c r="H2364" i="1"/>
  <c r="H2363" i="1"/>
  <c r="H2362" i="1"/>
  <c r="H2361" i="1"/>
  <c r="H2360" i="1"/>
  <c r="H2359" i="1"/>
  <c r="H2358" i="1"/>
  <c r="H2357" i="1"/>
  <c r="H2356" i="1"/>
  <c r="H2355" i="1"/>
  <c r="H2354" i="1"/>
  <c r="H2353" i="1"/>
  <c r="H2352" i="1"/>
  <c r="H2351" i="1"/>
  <c r="H2350" i="1"/>
  <c r="H2349" i="1"/>
  <c r="H2348" i="1"/>
  <c r="H2347" i="1"/>
  <c r="H2346" i="1"/>
  <c r="H2345" i="1"/>
  <c r="H2344" i="1"/>
  <c r="H2343" i="1"/>
  <c r="H2342" i="1"/>
  <c r="H2341" i="1"/>
  <c r="H2340" i="1"/>
  <c r="H2339" i="1"/>
  <c r="H2338" i="1"/>
  <c r="H2337" i="1"/>
  <c r="H2336" i="1"/>
  <c r="H2335" i="1"/>
  <c r="H2334" i="1"/>
  <c r="H2333" i="1"/>
  <c r="H2332" i="1"/>
  <c r="H2331" i="1"/>
  <c r="H2330" i="1"/>
  <c r="H2329" i="1"/>
  <c r="H2328" i="1"/>
  <c r="H2327" i="1"/>
  <c r="H2326" i="1"/>
  <c r="H2325" i="1"/>
  <c r="H2324" i="1"/>
  <c r="H2323" i="1"/>
  <c r="H2322" i="1"/>
  <c r="H2321" i="1"/>
  <c r="H2320" i="1"/>
  <c r="H2319" i="1"/>
  <c r="H2318" i="1"/>
  <c r="H2317" i="1"/>
  <c r="H2316" i="1"/>
  <c r="H2315" i="1"/>
  <c r="H2314" i="1"/>
  <c r="H2313" i="1"/>
  <c r="H2312" i="1"/>
  <c r="H2311" i="1"/>
  <c r="H2310" i="1"/>
  <c r="H2309" i="1"/>
  <c r="H2308" i="1"/>
  <c r="H2307" i="1"/>
  <c r="H2306" i="1"/>
  <c r="H2305" i="1"/>
  <c r="H2304" i="1"/>
  <c r="H2303" i="1"/>
  <c r="H2302" i="1"/>
  <c r="H2301" i="1"/>
  <c r="H2300" i="1"/>
  <c r="H2299" i="1"/>
  <c r="H2298" i="1"/>
  <c r="H2297" i="1"/>
  <c r="H2296" i="1"/>
  <c r="H2295" i="1"/>
  <c r="H2294" i="1"/>
  <c r="H2293" i="1"/>
  <c r="H2292" i="1"/>
  <c r="H2291" i="1"/>
  <c r="H2290" i="1"/>
  <c r="H2289" i="1"/>
  <c r="H2288" i="1"/>
  <c r="H2287" i="1"/>
  <c r="H2286" i="1"/>
  <c r="H2285" i="1"/>
  <c r="H2284" i="1"/>
  <c r="H2283" i="1"/>
  <c r="H2282" i="1"/>
  <c r="H2281" i="1"/>
  <c r="H2280" i="1"/>
  <c r="H2279" i="1"/>
  <c r="H2278" i="1"/>
  <c r="H2277" i="1"/>
  <c r="H2276" i="1"/>
  <c r="H2275" i="1"/>
  <c r="H2274" i="1"/>
  <c r="H2273" i="1"/>
  <c r="H2272" i="1"/>
  <c r="H2271" i="1"/>
  <c r="H2270" i="1"/>
  <c r="H2269" i="1"/>
  <c r="H2268" i="1"/>
  <c r="H2267" i="1"/>
  <c r="H2266" i="1"/>
  <c r="H2265" i="1"/>
  <c r="H2264" i="1"/>
  <c r="H2263" i="1"/>
  <c r="H2262" i="1"/>
  <c r="H2261" i="1"/>
  <c r="H2260" i="1"/>
  <c r="H2259" i="1"/>
  <c r="H2258" i="1"/>
  <c r="H2257" i="1"/>
  <c r="H2256" i="1"/>
  <c r="H2255" i="1"/>
  <c r="H2254" i="1"/>
  <c r="H2253" i="1"/>
  <c r="H2252" i="1"/>
  <c r="H2251" i="1"/>
  <c r="H2250" i="1"/>
  <c r="H2249" i="1"/>
  <c r="H2248" i="1"/>
  <c r="H2247" i="1"/>
  <c r="H2246" i="1"/>
  <c r="H2245" i="1"/>
  <c r="H2244" i="1"/>
  <c r="H2243" i="1"/>
  <c r="H2242" i="1"/>
  <c r="H2241" i="1"/>
  <c r="H2240" i="1"/>
  <c r="H2239" i="1"/>
  <c r="H2238" i="1"/>
  <c r="H2237" i="1"/>
  <c r="H2236" i="1"/>
  <c r="H2235" i="1"/>
  <c r="H2234" i="1"/>
  <c r="H2233" i="1"/>
  <c r="H2232" i="1"/>
  <c r="H2231" i="1"/>
  <c r="H2230" i="1"/>
  <c r="H2229" i="1"/>
  <c r="H2228" i="1"/>
  <c r="H2227" i="1"/>
  <c r="H2226" i="1"/>
  <c r="H2225" i="1"/>
  <c r="H2224" i="1"/>
  <c r="H2223" i="1"/>
  <c r="H2222" i="1"/>
  <c r="H2221" i="1"/>
  <c r="H2220" i="1"/>
  <c r="H2219" i="1"/>
  <c r="H2218" i="1"/>
  <c r="H2217" i="1"/>
  <c r="H2216" i="1"/>
  <c r="H2215" i="1"/>
  <c r="H2214" i="1"/>
  <c r="H2213" i="1"/>
  <c r="H2212" i="1"/>
  <c r="H2211" i="1"/>
  <c r="H2210" i="1"/>
  <c r="H2209" i="1"/>
  <c r="H2208" i="1"/>
  <c r="H2207" i="1"/>
  <c r="H2206" i="1"/>
  <c r="H2205" i="1"/>
  <c r="H2204" i="1"/>
  <c r="H2203" i="1"/>
  <c r="H2202" i="1"/>
  <c r="H2201" i="1"/>
  <c r="H2200" i="1"/>
  <c r="H2199" i="1"/>
  <c r="H2198" i="1"/>
  <c r="H2197" i="1"/>
  <c r="H2196" i="1"/>
  <c r="H2195" i="1"/>
  <c r="H2194" i="1"/>
  <c r="H2193" i="1"/>
  <c r="H2192" i="1"/>
  <c r="H2191" i="1"/>
  <c r="H2190" i="1"/>
  <c r="H2189" i="1"/>
  <c r="H2188" i="1"/>
  <c r="H2187" i="1"/>
  <c r="H2186" i="1"/>
  <c r="H2185" i="1"/>
  <c r="H2184" i="1"/>
  <c r="H2183" i="1"/>
  <c r="H2182" i="1"/>
  <c r="H2181" i="1"/>
  <c r="H2180" i="1"/>
  <c r="H2179" i="1"/>
  <c r="H2178" i="1"/>
  <c r="H2177" i="1"/>
  <c r="H2176" i="1"/>
  <c r="H2175" i="1"/>
  <c r="H2174" i="1"/>
  <c r="H2173" i="1"/>
  <c r="H2172" i="1"/>
  <c r="H2171" i="1"/>
  <c r="H2170" i="1"/>
  <c r="H2169" i="1"/>
  <c r="H2168" i="1"/>
  <c r="H2167" i="1"/>
  <c r="H2166" i="1"/>
  <c r="H2165" i="1"/>
  <c r="H2164" i="1"/>
  <c r="H2163" i="1"/>
  <c r="H2162" i="1"/>
  <c r="H2161" i="1"/>
  <c r="H2160" i="1"/>
  <c r="H2159" i="1"/>
  <c r="H2158" i="1"/>
  <c r="H2157" i="1"/>
  <c r="H2156" i="1"/>
  <c r="H2155" i="1"/>
  <c r="H2154" i="1"/>
  <c r="H2153" i="1"/>
  <c r="H2152" i="1"/>
  <c r="H2151" i="1"/>
  <c r="H2150" i="1"/>
  <c r="H2149" i="1"/>
  <c r="H2148" i="1"/>
  <c r="H2147" i="1"/>
  <c r="H2146" i="1"/>
  <c r="H2145" i="1"/>
  <c r="H2144" i="1"/>
  <c r="H2143" i="1"/>
  <c r="H2142" i="1"/>
  <c r="H2141" i="1"/>
  <c r="H2140" i="1"/>
  <c r="H2139" i="1"/>
  <c r="H2138" i="1"/>
  <c r="H2137" i="1"/>
  <c r="H2136" i="1"/>
  <c r="H2135" i="1"/>
  <c r="H2134" i="1"/>
  <c r="H2133" i="1"/>
  <c r="H2132" i="1"/>
  <c r="H2131" i="1"/>
  <c r="H2130" i="1"/>
  <c r="H2129" i="1"/>
  <c r="H2128" i="1"/>
  <c r="H2127" i="1"/>
  <c r="H2126" i="1"/>
  <c r="H2125" i="1"/>
  <c r="H2124" i="1"/>
  <c r="H2123" i="1"/>
  <c r="H2122" i="1"/>
  <c r="H2121" i="1"/>
  <c r="H2120" i="1"/>
  <c r="H2119" i="1"/>
  <c r="H2118" i="1"/>
  <c r="H2117" i="1"/>
  <c r="H2116" i="1"/>
  <c r="H2115" i="1"/>
  <c r="H2114" i="1"/>
  <c r="H2113" i="1"/>
  <c r="H2112" i="1"/>
  <c r="H2111" i="1"/>
  <c r="H2110" i="1"/>
  <c r="H2109" i="1"/>
  <c r="H2108" i="1"/>
  <c r="H2107" i="1"/>
  <c r="H2106" i="1"/>
  <c r="H2105" i="1"/>
  <c r="H2104" i="1"/>
  <c r="H2103" i="1"/>
  <c r="H2102" i="1"/>
  <c r="H2101" i="1"/>
  <c r="H2100" i="1"/>
  <c r="H2099" i="1"/>
  <c r="H2098" i="1"/>
  <c r="H2097" i="1"/>
  <c r="H2096" i="1"/>
  <c r="H2095" i="1"/>
  <c r="H2094" i="1"/>
  <c r="H2093" i="1"/>
  <c r="H2092" i="1"/>
  <c r="H2091" i="1"/>
  <c r="H2090" i="1"/>
  <c r="H2089" i="1"/>
  <c r="H2088" i="1"/>
  <c r="H2087" i="1"/>
  <c r="H2086" i="1"/>
  <c r="H2085" i="1"/>
  <c r="H2084" i="1"/>
  <c r="H2083" i="1"/>
  <c r="H2082" i="1"/>
  <c r="H2081" i="1"/>
  <c r="H2080" i="1"/>
  <c r="H2079" i="1"/>
  <c r="H2078" i="1"/>
  <c r="H2077" i="1"/>
  <c r="H2076" i="1"/>
  <c r="H2075" i="1"/>
  <c r="H2074" i="1"/>
  <c r="H2073" i="1"/>
  <c r="H2072" i="1"/>
  <c r="H2071" i="1"/>
  <c r="H2070" i="1"/>
  <c r="H2069" i="1"/>
  <c r="H2068" i="1"/>
  <c r="H2067" i="1"/>
  <c r="H2066" i="1"/>
  <c r="H2065" i="1"/>
  <c r="H2064" i="1"/>
  <c r="H2063" i="1"/>
  <c r="H2062" i="1"/>
  <c r="H2061" i="1"/>
  <c r="H2060" i="1"/>
  <c r="H2059" i="1"/>
  <c r="H2058" i="1"/>
  <c r="H2057" i="1"/>
  <c r="H2056" i="1"/>
  <c r="H2055" i="1"/>
  <c r="H2054" i="1"/>
  <c r="H2053" i="1"/>
  <c r="H2052" i="1"/>
  <c r="H2051" i="1"/>
  <c r="H2050" i="1"/>
  <c r="H2049" i="1"/>
  <c r="H2048" i="1"/>
  <c r="H2047" i="1"/>
  <c r="H2046" i="1"/>
  <c r="H2045" i="1"/>
  <c r="H2044" i="1"/>
  <c r="H2043" i="1"/>
  <c r="H2042" i="1"/>
  <c r="H2041" i="1"/>
  <c r="H2040" i="1"/>
  <c r="H2039" i="1"/>
  <c r="H2038" i="1"/>
  <c r="H2037" i="1"/>
  <c r="H2036" i="1"/>
  <c r="H2035" i="1"/>
  <c r="H2034" i="1"/>
  <c r="H2033" i="1"/>
  <c r="H2032" i="1"/>
  <c r="H2031" i="1"/>
  <c r="H2030" i="1"/>
  <c r="H2029" i="1"/>
  <c r="H2028" i="1"/>
  <c r="H2027" i="1"/>
  <c r="H2026" i="1"/>
  <c r="H2025" i="1"/>
  <c r="H2024" i="1"/>
  <c r="H2023" i="1"/>
  <c r="H2022" i="1"/>
  <c r="H2021" i="1"/>
  <c r="H2020" i="1"/>
  <c r="H2019" i="1"/>
  <c r="H2018" i="1"/>
  <c r="H2017" i="1"/>
  <c r="H2016" i="1"/>
  <c r="H2015" i="1"/>
  <c r="H2014" i="1"/>
  <c r="H2013" i="1"/>
  <c r="H2012" i="1"/>
  <c r="H2011" i="1"/>
  <c r="H2010" i="1"/>
  <c r="H2009" i="1"/>
  <c r="H2008" i="1"/>
  <c r="H2007" i="1"/>
  <c r="H2006" i="1"/>
  <c r="H2005" i="1"/>
  <c r="H2004" i="1"/>
  <c r="H2003" i="1"/>
  <c r="H2002" i="1"/>
  <c r="H2001" i="1"/>
  <c r="H2000" i="1"/>
  <c r="H1999" i="1"/>
  <c r="H1998" i="1"/>
  <c r="H1997" i="1"/>
  <c r="H1996" i="1"/>
  <c r="H1995" i="1"/>
  <c r="H1994" i="1"/>
  <c r="H1993" i="1"/>
  <c r="H1992" i="1"/>
  <c r="H1991" i="1"/>
  <c r="H1990" i="1"/>
  <c r="H1989" i="1"/>
  <c r="H1988" i="1"/>
  <c r="H1987" i="1"/>
  <c r="H1986" i="1"/>
  <c r="H1985" i="1"/>
  <c r="H1984" i="1"/>
  <c r="H1983" i="1"/>
  <c r="H1982" i="1"/>
  <c r="H1981" i="1"/>
  <c r="H1980" i="1"/>
  <c r="H1979" i="1"/>
  <c r="H1978" i="1"/>
  <c r="H1977" i="1"/>
  <c r="H1976" i="1"/>
  <c r="H1975" i="1"/>
  <c r="H1974" i="1"/>
  <c r="H1973" i="1"/>
  <c r="H1972" i="1"/>
  <c r="H1971" i="1"/>
  <c r="H1970" i="1"/>
  <c r="H1969" i="1"/>
  <c r="H1968" i="1"/>
  <c r="H1967" i="1"/>
  <c r="H1966" i="1"/>
  <c r="H1965" i="1"/>
  <c r="H1964" i="1"/>
  <c r="H1963" i="1"/>
  <c r="H1962" i="1"/>
  <c r="H1961" i="1"/>
  <c r="H1960" i="1"/>
  <c r="H1959" i="1"/>
  <c r="H1958" i="1"/>
  <c r="H1957" i="1"/>
  <c r="H1956" i="1"/>
  <c r="H1955" i="1"/>
  <c r="H1954" i="1"/>
  <c r="H1953" i="1"/>
  <c r="H1952" i="1"/>
  <c r="H1951" i="1"/>
  <c r="H1950" i="1"/>
  <c r="H1949" i="1"/>
  <c r="H1948" i="1"/>
  <c r="H1947" i="1"/>
  <c r="H1946" i="1"/>
  <c r="H1945" i="1"/>
  <c r="H1944" i="1"/>
  <c r="H1943" i="1"/>
  <c r="H1942" i="1"/>
  <c r="H1941" i="1"/>
  <c r="H1940" i="1"/>
  <c r="H1939" i="1"/>
  <c r="H1938" i="1"/>
  <c r="H1937" i="1"/>
  <c r="H1936" i="1"/>
  <c r="H1935" i="1"/>
  <c r="H1934" i="1"/>
  <c r="H1933" i="1"/>
  <c r="H1932" i="1"/>
  <c r="H1931" i="1"/>
  <c r="H1930" i="1"/>
  <c r="H1929" i="1"/>
  <c r="H1928" i="1"/>
  <c r="H1927" i="1"/>
  <c r="H1926" i="1"/>
  <c r="H1925" i="1"/>
  <c r="H1924" i="1"/>
  <c r="H1923" i="1"/>
  <c r="H1922" i="1"/>
  <c r="H1921" i="1"/>
  <c r="H1920" i="1"/>
  <c r="H1919" i="1"/>
  <c r="H1918" i="1"/>
  <c r="H1917" i="1"/>
  <c r="H1916" i="1"/>
  <c r="H1915" i="1"/>
  <c r="H1914" i="1"/>
  <c r="H1913" i="1"/>
  <c r="H1912" i="1"/>
  <c r="H1911" i="1"/>
  <c r="H1910" i="1"/>
  <c r="H1909" i="1"/>
  <c r="H1908" i="1"/>
  <c r="H1907" i="1"/>
  <c r="H1906" i="1"/>
  <c r="H1905" i="1"/>
  <c r="H1904" i="1"/>
  <c r="H1903" i="1"/>
  <c r="H1902" i="1"/>
  <c r="H1901" i="1"/>
  <c r="H1900" i="1"/>
  <c r="H1899" i="1"/>
  <c r="H1898" i="1"/>
  <c r="H1897" i="1"/>
  <c r="H1896" i="1"/>
  <c r="H1895" i="1"/>
  <c r="H1894" i="1"/>
  <c r="H1893" i="1"/>
  <c r="H1892" i="1"/>
  <c r="H1891" i="1"/>
  <c r="H1890" i="1"/>
  <c r="H1889" i="1"/>
  <c r="H1888" i="1"/>
  <c r="H1887" i="1"/>
  <c r="H1886" i="1"/>
  <c r="H1885" i="1"/>
  <c r="H1884" i="1"/>
  <c r="H1883" i="1"/>
  <c r="H1882" i="1"/>
  <c r="H1881" i="1"/>
  <c r="H1880" i="1"/>
  <c r="H1879" i="1"/>
  <c r="H1878" i="1"/>
  <c r="H1877" i="1"/>
  <c r="H1876" i="1"/>
  <c r="H1875" i="1"/>
  <c r="H1874" i="1"/>
  <c r="H1873" i="1"/>
  <c r="H1872" i="1"/>
  <c r="H1871" i="1"/>
  <c r="H1870" i="1"/>
  <c r="H1869" i="1"/>
  <c r="H1868" i="1"/>
  <c r="H1867" i="1"/>
  <c r="H1866" i="1"/>
  <c r="H1865" i="1"/>
  <c r="H1864" i="1"/>
  <c r="H1863" i="1"/>
  <c r="H1862" i="1"/>
  <c r="H1861" i="1"/>
  <c r="H1860" i="1"/>
  <c r="H1859" i="1"/>
  <c r="H1858" i="1"/>
  <c r="H1857" i="1"/>
  <c r="H1856" i="1"/>
  <c r="H1855" i="1"/>
  <c r="H1854" i="1"/>
  <c r="H1853" i="1"/>
  <c r="H1852" i="1"/>
  <c r="H1851" i="1"/>
  <c r="H1850" i="1"/>
  <c r="H1849" i="1"/>
  <c r="H1848" i="1"/>
  <c r="H1847" i="1"/>
  <c r="H1846" i="1"/>
  <c r="H1845" i="1"/>
  <c r="H1844" i="1"/>
  <c r="H1843" i="1"/>
  <c r="H1842" i="1"/>
  <c r="H1841" i="1"/>
  <c r="H1840" i="1"/>
  <c r="H1839" i="1"/>
  <c r="H1838" i="1"/>
  <c r="H1837" i="1"/>
  <c r="H1836" i="1"/>
  <c r="H1835" i="1"/>
  <c r="H1834" i="1"/>
  <c r="H1833" i="1"/>
  <c r="H1832" i="1"/>
  <c r="H1831" i="1"/>
  <c r="H1830" i="1"/>
  <c r="H1829" i="1"/>
  <c r="H1828" i="1"/>
  <c r="H1827" i="1"/>
  <c r="H1826" i="1"/>
  <c r="H1825" i="1"/>
  <c r="H1824" i="1"/>
  <c r="H1823" i="1"/>
  <c r="H1822" i="1"/>
  <c r="H1821" i="1"/>
  <c r="H1820" i="1"/>
  <c r="H1819" i="1"/>
  <c r="H1818" i="1"/>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H1597" i="1"/>
  <c r="H1596" i="1"/>
  <c r="H1595" i="1"/>
  <c r="H1594" i="1"/>
  <c r="H1593" i="1"/>
  <c r="H1592" i="1"/>
  <c r="H1591" i="1"/>
  <c r="H1590" i="1"/>
  <c r="H1589" i="1"/>
  <c r="H1588" i="1"/>
  <c r="H1587" i="1"/>
  <c r="H1586" i="1"/>
  <c r="H1585" i="1"/>
  <c r="H1584" i="1"/>
  <c r="H1583" i="1"/>
  <c r="H1582" i="1"/>
  <c r="H1581" i="1"/>
  <c r="H1580" i="1"/>
  <c r="H1579" i="1"/>
  <c r="H1578" i="1"/>
  <c r="H1577" i="1"/>
  <c r="H1576" i="1"/>
  <c r="H1575" i="1"/>
  <c r="H1574" i="1"/>
  <c r="H1573" i="1"/>
  <c r="H1572" i="1"/>
  <c r="H1571" i="1"/>
  <c r="H1570" i="1"/>
  <c r="H1569" i="1"/>
  <c r="H1568" i="1"/>
  <c r="H1567" i="1"/>
  <c r="H1566" i="1"/>
  <c r="H1565" i="1"/>
  <c r="H1564" i="1"/>
  <c r="H1563" i="1"/>
  <c r="H1562" i="1"/>
  <c r="H1561" i="1"/>
  <c r="H1560" i="1"/>
  <c r="H1559" i="1"/>
  <c r="H1558" i="1"/>
  <c r="H1557" i="1"/>
  <c r="H1556" i="1"/>
  <c r="H1555" i="1"/>
  <c r="H1554" i="1"/>
  <c r="H1553" i="1"/>
  <c r="H1552" i="1"/>
  <c r="H1551" i="1"/>
  <c r="H1550" i="1"/>
  <c r="H1549" i="1"/>
  <c r="H1548" i="1"/>
  <c r="H1547" i="1"/>
  <c r="H1546" i="1"/>
  <c r="H1545" i="1"/>
  <c r="H1544" i="1"/>
  <c r="H1543" i="1"/>
  <c r="H1542" i="1"/>
  <c r="H1541" i="1"/>
  <c r="H1540" i="1"/>
  <c r="H1539" i="1"/>
  <c r="H1538" i="1"/>
  <c r="H1537" i="1"/>
  <c r="H1536" i="1"/>
  <c r="H1535" i="1"/>
  <c r="H1534" i="1"/>
  <c r="H1533" i="1"/>
  <c r="H1532" i="1"/>
  <c r="H1531" i="1"/>
  <c r="H1530" i="1"/>
  <c r="H1529" i="1"/>
  <c r="H1528" i="1"/>
  <c r="H1527" i="1"/>
  <c r="H1526" i="1"/>
  <c r="H1525" i="1"/>
  <c r="H1524" i="1"/>
  <c r="H1523" i="1"/>
  <c r="H1522" i="1"/>
  <c r="H1521" i="1"/>
  <c r="H1520" i="1"/>
  <c r="H1519" i="1"/>
  <c r="H1518" i="1"/>
  <c r="H1517" i="1"/>
  <c r="H1516" i="1"/>
  <c r="H1515" i="1"/>
  <c r="H1514" i="1"/>
  <c r="H1513" i="1"/>
  <c r="H1512" i="1"/>
  <c r="H1511" i="1"/>
  <c r="H1510" i="1"/>
  <c r="H1509" i="1"/>
  <c r="H1508" i="1"/>
  <c r="H1507" i="1"/>
  <c r="H1506" i="1"/>
  <c r="H1505" i="1"/>
  <c r="H1504" i="1"/>
  <c r="H1503" i="1"/>
  <c r="H1502" i="1"/>
  <c r="H1501" i="1"/>
  <c r="H1500" i="1"/>
  <c r="H1499" i="1"/>
  <c r="H1498" i="1"/>
  <c r="H1497" i="1"/>
  <c r="H1496" i="1"/>
  <c r="H1495" i="1"/>
  <c r="H1494" i="1"/>
  <c r="H1493" i="1"/>
  <c r="H1492" i="1"/>
  <c r="H1491" i="1"/>
  <c r="H1490" i="1"/>
  <c r="H1489" i="1"/>
  <c r="H1488" i="1"/>
  <c r="H1487" i="1"/>
  <c r="H1486" i="1"/>
  <c r="H1485" i="1"/>
  <c r="H1484" i="1"/>
  <c r="H1483" i="1"/>
  <c r="H1482" i="1"/>
  <c r="H1481" i="1"/>
  <c r="H1480" i="1"/>
  <c r="H1479" i="1"/>
  <c r="H1478" i="1"/>
  <c r="H1477" i="1"/>
  <c r="H1476" i="1"/>
  <c r="H1475" i="1"/>
  <c r="H1474" i="1"/>
  <c r="H1473" i="1"/>
  <c r="H1472" i="1"/>
  <c r="H1471" i="1"/>
  <c r="H1470" i="1"/>
  <c r="H1469" i="1"/>
  <c r="H1468" i="1"/>
  <c r="H1467" i="1"/>
  <c r="H1466" i="1"/>
  <c r="H1465" i="1"/>
  <c r="H1464" i="1"/>
  <c r="H1463" i="1"/>
  <c r="H1462" i="1"/>
  <c r="H1461" i="1"/>
  <c r="H1460" i="1"/>
  <c r="H1459" i="1"/>
  <c r="H1458" i="1"/>
  <c r="H1457" i="1"/>
  <c r="H1456" i="1"/>
  <c r="H1455" i="1"/>
  <c r="H1454" i="1"/>
  <c r="H1453" i="1"/>
  <c r="H1452" i="1"/>
  <c r="H1451" i="1"/>
  <c r="H1450" i="1"/>
  <c r="H1449" i="1"/>
  <c r="H1448" i="1"/>
  <c r="H1447" i="1"/>
  <c r="H1446" i="1"/>
  <c r="H1445" i="1"/>
  <c r="H1444" i="1"/>
  <c r="H1443" i="1"/>
  <c r="H1442" i="1"/>
  <c r="H1441" i="1"/>
  <c r="H1440" i="1"/>
  <c r="H1439" i="1"/>
  <c r="H1438" i="1"/>
  <c r="H1437" i="1"/>
  <c r="H1436" i="1"/>
  <c r="H1435" i="1"/>
  <c r="H1434" i="1"/>
  <c r="H1433" i="1"/>
  <c r="H1432" i="1"/>
  <c r="H1431" i="1"/>
  <c r="H1430" i="1"/>
  <c r="H1429" i="1"/>
  <c r="H1428" i="1"/>
  <c r="H1427" i="1"/>
  <c r="H1426" i="1"/>
  <c r="H1425" i="1"/>
  <c r="H1424" i="1"/>
  <c r="H1423" i="1"/>
  <c r="H1422" i="1"/>
  <c r="H1421" i="1"/>
  <c r="H1420" i="1"/>
  <c r="H1419" i="1"/>
  <c r="H1418" i="1"/>
  <c r="H1417" i="1"/>
  <c r="H1416" i="1"/>
  <c r="H1415" i="1"/>
  <c r="H1414" i="1"/>
  <c r="H1413" i="1"/>
  <c r="H1412" i="1"/>
  <c r="H1411" i="1"/>
  <c r="H1410" i="1"/>
  <c r="H1409" i="1"/>
  <c r="H1408" i="1"/>
  <c r="H1407" i="1"/>
  <c r="H1406" i="1"/>
  <c r="H1405" i="1"/>
  <c r="H1404" i="1"/>
  <c r="H1403" i="1"/>
  <c r="H1402" i="1"/>
  <c r="H1401" i="1"/>
  <c r="H1400" i="1"/>
  <c r="H1399" i="1"/>
  <c r="H1398" i="1"/>
  <c r="H1397" i="1"/>
  <c r="H1396" i="1"/>
  <c r="H1395" i="1"/>
  <c r="H1394" i="1"/>
  <c r="H1393" i="1"/>
  <c r="H1392" i="1"/>
  <c r="H1391" i="1"/>
  <c r="H1390" i="1"/>
  <c r="H1389" i="1"/>
  <c r="H1388" i="1"/>
  <c r="H1387" i="1"/>
  <c r="H1386" i="1"/>
  <c r="H1385" i="1"/>
  <c r="H1384" i="1"/>
  <c r="H1383" i="1"/>
  <c r="H1382" i="1"/>
  <c r="H1381" i="1"/>
  <c r="H1380" i="1"/>
  <c r="H1379" i="1"/>
  <c r="H1378" i="1"/>
  <c r="H1377" i="1"/>
  <c r="H1376" i="1"/>
  <c r="H1375" i="1"/>
  <c r="H1374" i="1"/>
  <c r="H1373" i="1"/>
  <c r="H1372" i="1"/>
  <c r="H1371" i="1"/>
  <c r="H1370" i="1"/>
  <c r="H1369" i="1"/>
  <c r="H1368" i="1"/>
  <c r="H1367" i="1"/>
  <c r="H1366" i="1"/>
  <c r="H1365" i="1"/>
  <c r="H1364" i="1"/>
  <c r="H1363" i="1"/>
  <c r="H1362" i="1"/>
  <c r="H1361" i="1"/>
  <c r="H1360" i="1"/>
  <c r="H1359" i="1"/>
  <c r="H1358" i="1"/>
  <c r="H1357" i="1"/>
  <c r="H1356" i="1"/>
  <c r="H1355" i="1"/>
  <c r="H1354" i="1"/>
  <c r="H1353" i="1"/>
  <c r="H1352" i="1"/>
  <c r="H1351" i="1"/>
  <c r="H1350" i="1"/>
  <c r="H1349" i="1"/>
  <c r="H1348" i="1"/>
  <c r="H1347" i="1"/>
  <c r="H1346" i="1"/>
  <c r="H1345" i="1"/>
  <c r="H1344" i="1"/>
  <c r="H1343" i="1"/>
  <c r="H1342" i="1"/>
  <c r="H1341" i="1"/>
  <c r="H1340" i="1"/>
  <c r="H1339" i="1"/>
  <c r="H1338" i="1"/>
  <c r="H1337" i="1"/>
  <c r="H1336" i="1"/>
  <c r="H1335" i="1"/>
  <c r="H1334" i="1"/>
  <c r="H1333" i="1"/>
  <c r="H1332" i="1"/>
  <c r="H1331" i="1"/>
  <c r="H1330" i="1"/>
  <c r="H1329" i="1"/>
  <c r="H1328" i="1"/>
  <c r="H1327" i="1"/>
  <c r="H1326" i="1"/>
  <c r="H1325" i="1"/>
  <c r="H1324" i="1"/>
  <c r="H1323" i="1"/>
  <c r="H1322" i="1"/>
  <c r="H1321" i="1"/>
  <c r="H1320" i="1"/>
  <c r="H1319" i="1"/>
  <c r="H1318" i="1"/>
  <c r="H1317" i="1"/>
  <c r="H1316" i="1"/>
  <c r="H1315" i="1"/>
  <c r="H1314" i="1"/>
  <c r="H1313" i="1"/>
  <c r="H1312" i="1"/>
  <c r="H1311" i="1"/>
  <c r="H1310" i="1"/>
  <c r="H1309" i="1"/>
  <c r="H1308" i="1"/>
  <c r="H1307" i="1"/>
  <c r="H1306" i="1"/>
  <c r="H1305" i="1"/>
  <c r="H1304" i="1"/>
  <c r="H1303" i="1"/>
  <c r="H1302" i="1"/>
  <c r="H1301" i="1"/>
  <c r="H1300" i="1"/>
  <c r="H1299" i="1"/>
  <c r="H1298" i="1"/>
  <c r="H1297" i="1"/>
  <c r="H1296" i="1"/>
  <c r="H1295" i="1"/>
  <c r="H1294" i="1"/>
  <c r="H1293" i="1"/>
  <c r="H1292" i="1"/>
  <c r="H1291" i="1"/>
  <c r="H1290" i="1"/>
  <c r="H1289" i="1"/>
  <c r="H1288" i="1"/>
  <c r="H1287" i="1"/>
  <c r="H1286" i="1"/>
  <c r="H1285" i="1"/>
  <c r="H1284" i="1"/>
  <c r="H1283" i="1"/>
  <c r="H1282" i="1"/>
  <c r="H1281" i="1"/>
  <c r="H1280" i="1"/>
  <c r="H1279" i="1"/>
  <c r="H1278" i="1"/>
  <c r="H1277" i="1"/>
  <c r="H1276" i="1"/>
  <c r="H1275" i="1"/>
  <c r="H1274" i="1"/>
  <c r="H1273" i="1"/>
  <c r="H1272" i="1"/>
  <c r="H1271" i="1"/>
  <c r="H1270" i="1"/>
  <c r="H1269" i="1"/>
  <c r="H1268" i="1"/>
  <c r="H1267" i="1"/>
  <c r="H1266" i="1"/>
  <c r="H1265" i="1"/>
  <c r="H1264" i="1"/>
  <c r="H1263" i="1"/>
  <c r="H1262" i="1"/>
  <c r="H1261" i="1"/>
  <c r="H1260" i="1"/>
  <c r="H1259" i="1"/>
  <c r="H1258" i="1"/>
  <c r="H1257" i="1"/>
  <c r="H1256" i="1"/>
  <c r="H1255" i="1"/>
  <c r="H1254" i="1"/>
  <c r="H1253" i="1"/>
  <c r="H1252" i="1"/>
  <c r="H1251" i="1"/>
  <c r="H1250" i="1"/>
  <c r="H1249" i="1"/>
  <c r="H1248" i="1"/>
  <c r="H1247" i="1"/>
  <c r="H1246" i="1"/>
  <c r="H1245" i="1"/>
  <c r="H1244" i="1"/>
  <c r="H1243" i="1"/>
  <c r="H1242" i="1"/>
  <c r="H1241" i="1"/>
  <c r="H1240" i="1"/>
  <c r="H1239" i="1"/>
  <c r="H1238" i="1"/>
  <c r="H1237" i="1"/>
  <c r="H1236" i="1"/>
  <c r="H1235" i="1"/>
  <c r="H1234" i="1"/>
  <c r="H1233" i="1"/>
  <c r="H1232" i="1"/>
  <c r="H1231" i="1"/>
  <c r="H1230" i="1"/>
  <c r="H1229" i="1"/>
  <c r="H1228" i="1"/>
  <c r="H1227" i="1"/>
  <c r="H1226" i="1"/>
  <c r="H1225" i="1"/>
  <c r="H1224" i="1"/>
  <c r="H1223" i="1"/>
  <c r="H1222" i="1"/>
  <c r="H1221" i="1"/>
  <c r="H1220" i="1"/>
  <c r="H1219" i="1"/>
  <c r="H1218" i="1"/>
  <c r="H1217" i="1"/>
  <c r="H1216" i="1"/>
  <c r="H1215" i="1"/>
  <c r="H1214" i="1"/>
  <c r="H1213" i="1"/>
  <c r="H1212" i="1"/>
  <c r="H1211" i="1"/>
  <c r="H1210" i="1"/>
  <c r="H1209" i="1"/>
  <c r="H1208" i="1"/>
  <c r="H1207" i="1"/>
  <c r="H1206" i="1"/>
  <c r="H1205" i="1"/>
  <c r="H1204" i="1"/>
  <c r="H1203" i="1"/>
  <c r="H1202" i="1"/>
  <c r="H1201" i="1"/>
  <c r="H1200" i="1"/>
  <c r="H1199" i="1"/>
  <c r="H1198" i="1"/>
  <c r="H1197" i="1"/>
  <c r="H1196" i="1"/>
  <c r="H1195" i="1"/>
  <c r="H1194" i="1"/>
  <c r="H1193" i="1"/>
  <c r="H1192" i="1"/>
  <c r="H1191" i="1"/>
  <c r="H1190" i="1"/>
  <c r="H1189" i="1"/>
  <c r="H1188" i="1"/>
  <c r="H1187" i="1"/>
  <c r="H1186" i="1"/>
  <c r="H1185" i="1"/>
  <c r="H1184" i="1"/>
  <c r="H1183" i="1"/>
  <c r="H1182" i="1"/>
  <c r="H1181" i="1"/>
  <c r="H1180" i="1"/>
  <c r="H1179" i="1"/>
  <c r="H1178" i="1"/>
  <c r="H1177" i="1"/>
  <c r="H1176" i="1"/>
  <c r="H1175" i="1"/>
  <c r="H1174" i="1"/>
  <c r="H1173" i="1"/>
  <c r="H1172" i="1"/>
  <c r="H1171" i="1"/>
  <c r="H1170" i="1"/>
  <c r="H1169" i="1"/>
  <c r="H1168" i="1"/>
  <c r="H1167" i="1"/>
  <c r="H1166" i="1"/>
  <c r="H1165" i="1"/>
  <c r="H1164" i="1"/>
  <c r="H1163" i="1"/>
  <c r="H1162" i="1"/>
  <c r="H1161" i="1"/>
  <c r="H1160" i="1"/>
  <c r="H1159" i="1"/>
  <c r="H1158" i="1"/>
  <c r="H1157" i="1"/>
  <c r="H1156" i="1"/>
  <c r="H1155" i="1"/>
  <c r="H1154" i="1"/>
  <c r="H1153" i="1"/>
  <c r="H1152" i="1"/>
  <c r="H1151" i="1"/>
  <c r="H1150" i="1"/>
  <c r="H1149" i="1"/>
  <c r="H1148" i="1"/>
  <c r="H1147" i="1"/>
  <c r="H1146" i="1"/>
  <c r="H1145" i="1"/>
  <c r="H1144" i="1"/>
  <c r="H1143" i="1"/>
  <c r="H1142" i="1"/>
  <c r="H1141" i="1"/>
  <c r="H1140" i="1"/>
  <c r="H1139" i="1"/>
  <c r="H1138" i="1"/>
  <c r="H1137" i="1"/>
  <c r="H1136" i="1"/>
  <c r="H1135" i="1"/>
  <c r="H1134" i="1"/>
  <c r="H1133" i="1"/>
  <c r="H1132" i="1"/>
  <c r="H1131" i="1"/>
  <c r="H1130" i="1"/>
  <c r="H1129" i="1"/>
  <c r="H1128" i="1"/>
  <c r="H1127" i="1"/>
  <c r="H1126" i="1"/>
  <c r="H1125" i="1"/>
  <c r="H1124" i="1"/>
  <c r="H1123" i="1"/>
  <c r="H1122" i="1"/>
  <c r="H1121" i="1"/>
  <c r="H1120" i="1"/>
  <c r="H1119" i="1"/>
  <c r="H1118" i="1"/>
  <c r="H1117" i="1"/>
  <c r="H1116" i="1"/>
  <c r="H1115" i="1"/>
  <c r="H1114" i="1"/>
  <c r="H1113" i="1"/>
  <c r="H1112" i="1"/>
  <c r="H1111" i="1"/>
  <c r="H1110" i="1"/>
  <c r="H1109" i="1"/>
  <c r="H1108" i="1"/>
  <c r="H1107" i="1"/>
  <c r="H1106" i="1"/>
  <c r="H1105" i="1"/>
  <c r="H1104" i="1"/>
  <c r="H1103" i="1"/>
  <c r="H1102" i="1"/>
  <c r="H1101" i="1"/>
  <c r="H1100" i="1"/>
  <c r="H1099" i="1"/>
  <c r="H1098" i="1"/>
  <c r="H1097" i="1"/>
  <c r="H1096" i="1"/>
  <c r="H1095" i="1"/>
  <c r="H1094" i="1"/>
  <c r="H1093" i="1"/>
  <c r="H1092" i="1"/>
  <c r="H1091" i="1"/>
  <c r="H1090" i="1"/>
  <c r="H1089" i="1"/>
  <c r="H1088" i="1"/>
  <c r="H1087" i="1"/>
  <c r="H1086" i="1"/>
  <c r="H1085" i="1"/>
  <c r="H1084" i="1"/>
  <c r="H1083" i="1"/>
  <c r="H1082" i="1"/>
  <c r="H1081" i="1"/>
  <c r="H1080" i="1"/>
  <c r="H1079" i="1"/>
  <c r="H1078" i="1"/>
  <c r="H1077" i="1"/>
  <c r="H1076" i="1"/>
  <c r="H1075" i="1"/>
  <c r="H1074" i="1"/>
  <c r="H1073" i="1"/>
  <c r="H1072" i="1"/>
  <c r="H1071" i="1"/>
  <c r="H1070" i="1"/>
  <c r="H1069" i="1"/>
  <c r="H1068" i="1"/>
  <c r="H1067" i="1"/>
  <c r="H1066" i="1"/>
  <c r="H1065" i="1"/>
  <c r="H1064" i="1"/>
  <c r="H1063" i="1"/>
  <c r="H1062" i="1"/>
  <c r="H1061" i="1"/>
  <c r="H1060" i="1"/>
  <c r="H1059" i="1"/>
  <c r="H1058" i="1"/>
  <c r="H1057" i="1"/>
  <c r="H1056" i="1"/>
  <c r="H1055" i="1"/>
  <c r="H1054" i="1"/>
  <c r="H1053" i="1"/>
  <c r="H1052" i="1"/>
  <c r="H1051" i="1"/>
  <c r="H1050" i="1"/>
  <c r="H1049" i="1"/>
  <c r="H1048" i="1"/>
  <c r="H1047" i="1"/>
  <c r="H1046" i="1"/>
  <c r="H1045" i="1"/>
  <c r="H1044" i="1"/>
  <c r="H1043" i="1"/>
  <c r="H1042" i="1"/>
  <c r="H1041" i="1"/>
  <c r="H1040" i="1"/>
  <c r="H1039" i="1"/>
  <c r="H1038" i="1"/>
  <c r="H1037" i="1"/>
  <c r="H1036" i="1"/>
  <c r="H1035" i="1"/>
  <c r="H1034" i="1"/>
  <c r="H1033" i="1"/>
  <c r="H1032" i="1"/>
  <c r="H1031" i="1"/>
  <c r="H1030" i="1"/>
  <c r="H1029" i="1"/>
  <c r="H1028" i="1"/>
  <c r="H1027" i="1"/>
  <c r="H1026" i="1"/>
  <c r="H1025" i="1"/>
  <c r="H1024" i="1"/>
  <c r="H1023" i="1"/>
  <c r="H1022" i="1"/>
  <c r="H1021" i="1"/>
  <c r="H1020" i="1"/>
  <c r="H1019" i="1"/>
  <c r="H1018" i="1"/>
  <c r="H1017" i="1"/>
  <c r="H1016" i="1"/>
  <c r="H1015" i="1"/>
  <c r="H1014" i="1"/>
  <c r="H1013" i="1"/>
  <c r="H1012" i="1"/>
  <c r="H1011" i="1"/>
  <c r="H1010" i="1"/>
  <c r="H1009" i="1"/>
  <c r="H1008" i="1"/>
  <c r="H1007" i="1"/>
  <c r="H1006" i="1"/>
  <c r="H1005" i="1"/>
  <c r="H1004" i="1"/>
  <c r="H1003" i="1"/>
  <c r="H1002"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X36" i="6"/>
  <c r="R36" i="6"/>
  <c r="X35" i="6"/>
  <c r="R35" i="6"/>
  <c r="X34" i="6"/>
  <c r="R34" i="6"/>
  <c r="X33" i="6"/>
  <c r="R33" i="6"/>
  <c r="X32" i="6"/>
  <c r="R32" i="6"/>
  <c r="X31" i="6"/>
  <c r="R31" i="6"/>
  <c r="X30" i="6"/>
  <c r="R30" i="6"/>
  <c r="X29" i="6"/>
  <c r="R29" i="6"/>
  <c r="X28" i="6"/>
  <c r="R28" i="6"/>
  <c r="X27" i="6"/>
  <c r="R27" i="6"/>
  <c r="X26" i="6"/>
  <c r="R26" i="6"/>
  <c r="X25" i="6"/>
  <c r="R25" i="6"/>
  <c r="X24" i="6"/>
  <c r="R24" i="6"/>
  <c r="X23" i="6"/>
  <c r="R23" i="6"/>
  <c r="X22" i="6"/>
  <c r="R22" i="6"/>
  <c r="X21" i="6"/>
  <c r="R21" i="6"/>
  <c r="X20" i="6"/>
  <c r="R20" i="6"/>
  <c r="X19" i="6"/>
  <c r="R19" i="6"/>
  <c r="X18" i="6"/>
  <c r="R18" i="6"/>
  <c r="X17" i="6"/>
  <c r="R17" i="6"/>
  <c r="X16" i="6"/>
  <c r="R16" i="6"/>
  <c r="X15" i="6"/>
  <c r="R15" i="6"/>
  <c r="X14" i="6"/>
  <c r="R14" i="6"/>
  <c r="X13" i="6"/>
  <c r="R13" i="6"/>
  <c r="X12" i="6"/>
  <c r="R12" i="6"/>
  <c r="X11" i="6"/>
  <c r="R11" i="6"/>
  <c r="X10" i="6"/>
  <c r="R10" i="6"/>
  <c r="X9" i="6"/>
  <c r="R9" i="6"/>
  <c r="X8" i="6"/>
  <c r="R8" i="6"/>
  <c r="X7" i="6"/>
  <c r="R7" i="6"/>
  <c r="X6" i="6"/>
  <c r="R6" i="6"/>
  <c r="X5" i="6"/>
  <c r="R5" i="6"/>
  <c r="X4" i="6"/>
  <c r="R4" i="6"/>
  <c r="K7" i="5"/>
  <c r="O666" i="1"/>
  <c r="O4079" i="1"/>
  <c r="O3977" i="1"/>
  <c r="N4268" i="1"/>
  <c r="N4083" i="1"/>
  <c r="N4111" i="1"/>
  <c r="N4122" i="1"/>
  <c r="H2" i="6"/>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2" i="1"/>
  <c r="N4113" i="1"/>
  <c r="N4114" i="1"/>
  <c r="N4115" i="1"/>
  <c r="N4116" i="1"/>
  <c r="N4117" i="1"/>
  <c r="N4118" i="1"/>
  <c r="N4119" i="1"/>
  <c r="N4120" i="1"/>
  <c r="N4121"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H3" i="6"/>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G8" i="4"/>
  <c r="G7" i="4"/>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I2" i="1"/>
  <c r="J2" i="1" s="1"/>
  <c r="Q2" i="1" s="1"/>
  <c r="I3" i="1"/>
  <c r="J3" i="1" s="1"/>
  <c r="Q3" i="1" s="1"/>
  <c r="I4" i="1"/>
  <c r="J4" i="1" s="1"/>
  <c r="I5" i="1"/>
  <c r="J5" i="1" s="1"/>
  <c r="Q5" i="1" s="1"/>
  <c r="I6" i="1"/>
  <c r="J6" i="1" s="1"/>
  <c r="Q6" i="1" s="1"/>
  <c r="I7" i="1"/>
  <c r="J7" i="1" s="1"/>
  <c r="Q7" i="1" s="1"/>
  <c r="I8" i="1"/>
  <c r="J8" i="1" s="1"/>
  <c r="Q8" i="1" s="1"/>
  <c r="I9" i="1"/>
  <c r="J9" i="1" s="1"/>
  <c r="Q9" i="1" s="1"/>
  <c r="I10" i="1"/>
  <c r="J10" i="1" s="1"/>
  <c r="Q10" i="1" s="1"/>
  <c r="I11" i="1"/>
  <c r="J11" i="1" s="1"/>
  <c r="Q11" i="1" s="1"/>
  <c r="I12" i="1"/>
  <c r="J12" i="1" s="1"/>
  <c r="Q12" i="1" s="1"/>
  <c r="I13" i="1"/>
  <c r="J13" i="1" s="1"/>
  <c r="Q13" i="1" s="1"/>
  <c r="I14" i="1"/>
  <c r="J14" i="1" s="1"/>
  <c r="Q14" i="1" s="1"/>
  <c r="I15" i="1"/>
  <c r="J15" i="1" s="1"/>
  <c r="Q15" i="1" s="1"/>
  <c r="I16" i="1"/>
  <c r="J16" i="1" s="1"/>
  <c r="Q16" i="1" s="1"/>
  <c r="I17" i="1"/>
  <c r="J17" i="1" s="1"/>
  <c r="Q17" i="1" s="1"/>
  <c r="I18" i="1"/>
  <c r="J18" i="1" s="1"/>
  <c r="Q18" i="1" s="1"/>
  <c r="I19" i="1"/>
  <c r="J19" i="1" s="1"/>
  <c r="Q19" i="1" s="1"/>
  <c r="I20" i="1"/>
  <c r="J20" i="1" s="1"/>
  <c r="Q20" i="1" s="1"/>
  <c r="I21" i="1"/>
  <c r="J21" i="1" s="1"/>
  <c r="Q21" i="1" s="1"/>
  <c r="I22" i="1"/>
  <c r="J22" i="1" s="1"/>
  <c r="Q22" i="1" s="1"/>
  <c r="I23" i="1"/>
  <c r="J23" i="1" s="1"/>
  <c r="Q23" i="1" s="1"/>
  <c r="I24" i="1"/>
  <c r="J24" i="1" s="1"/>
  <c r="Q24" i="1" s="1"/>
  <c r="I25" i="1"/>
  <c r="J25" i="1" s="1"/>
  <c r="Q25" i="1" s="1"/>
  <c r="I26" i="1"/>
  <c r="J26" i="1" s="1"/>
  <c r="Q26" i="1" s="1"/>
  <c r="I27" i="1"/>
  <c r="J27" i="1" s="1"/>
  <c r="Q27" i="1" s="1"/>
  <c r="I28" i="1"/>
  <c r="J28" i="1" s="1"/>
  <c r="Q28" i="1" s="1"/>
  <c r="I29" i="1"/>
  <c r="J29" i="1" s="1"/>
  <c r="Q29" i="1" s="1"/>
  <c r="I30" i="1"/>
  <c r="J30" i="1" s="1"/>
  <c r="Q30" i="1" s="1"/>
  <c r="I31" i="1"/>
  <c r="J31" i="1" s="1"/>
  <c r="Q31" i="1" s="1"/>
  <c r="I32" i="1"/>
  <c r="J32" i="1" s="1"/>
  <c r="Q32" i="1" s="1"/>
  <c r="I33" i="1"/>
  <c r="J33" i="1" s="1"/>
  <c r="Q33" i="1" s="1"/>
  <c r="I34" i="1"/>
  <c r="J34" i="1" s="1"/>
  <c r="Q34" i="1" s="1"/>
  <c r="I35" i="1"/>
  <c r="J35" i="1" s="1"/>
  <c r="Q35" i="1" s="1"/>
  <c r="I36" i="1"/>
  <c r="J36" i="1" s="1"/>
  <c r="Q36" i="1" s="1"/>
  <c r="I37" i="1"/>
  <c r="J37" i="1" s="1"/>
  <c r="Q37" i="1" s="1"/>
  <c r="I38" i="1"/>
  <c r="J38" i="1" s="1"/>
  <c r="Q38" i="1" s="1"/>
  <c r="I39" i="1"/>
  <c r="J39" i="1" s="1"/>
  <c r="Q39" i="1" s="1"/>
  <c r="I40" i="1"/>
  <c r="J40" i="1" s="1"/>
  <c r="Q40" i="1" s="1"/>
  <c r="I41" i="1"/>
  <c r="J41" i="1" s="1"/>
  <c r="Q41" i="1" s="1"/>
  <c r="I42" i="1"/>
  <c r="J42" i="1" s="1"/>
  <c r="Q42" i="1" s="1"/>
  <c r="I43" i="1"/>
  <c r="J43" i="1" s="1"/>
  <c r="Q43" i="1" s="1"/>
  <c r="I44" i="1"/>
  <c r="J44" i="1" s="1"/>
  <c r="Q44" i="1" s="1"/>
  <c r="I45" i="1"/>
  <c r="J45" i="1" s="1"/>
  <c r="Q45" i="1" s="1"/>
  <c r="I46" i="1"/>
  <c r="J46" i="1" s="1"/>
  <c r="Q46" i="1" s="1"/>
  <c r="I47" i="1"/>
  <c r="J47" i="1" s="1"/>
  <c r="Q47" i="1" s="1"/>
  <c r="I48" i="1"/>
  <c r="J48" i="1" s="1"/>
  <c r="Q48" i="1" s="1"/>
  <c r="I49" i="1"/>
  <c r="J49" i="1" s="1"/>
  <c r="Q49" i="1" s="1"/>
  <c r="I50" i="1"/>
  <c r="J50" i="1" s="1"/>
  <c r="Q50" i="1" s="1"/>
  <c r="I51" i="1"/>
  <c r="J51" i="1" s="1"/>
  <c r="Q51" i="1" s="1"/>
  <c r="I52" i="1"/>
  <c r="J52" i="1" s="1"/>
  <c r="Q52" i="1" s="1"/>
  <c r="I53" i="1"/>
  <c r="J53" i="1" s="1"/>
  <c r="Q53" i="1" s="1"/>
  <c r="I54" i="1"/>
  <c r="J54" i="1" s="1"/>
  <c r="Q54" i="1" s="1"/>
  <c r="I55" i="1"/>
  <c r="J55" i="1" s="1"/>
  <c r="Q55" i="1" s="1"/>
  <c r="I56" i="1"/>
  <c r="J56" i="1" s="1"/>
  <c r="Q56" i="1" s="1"/>
  <c r="I57" i="1"/>
  <c r="J57" i="1" s="1"/>
  <c r="Q57" i="1" s="1"/>
  <c r="I58" i="1"/>
  <c r="J58" i="1" s="1"/>
  <c r="Q58" i="1" s="1"/>
  <c r="I59" i="1"/>
  <c r="J59" i="1" s="1"/>
  <c r="Q59" i="1" s="1"/>
  <c r="I60" i="1"/>
  <c r="J60" i="1" s="1"/>
  <c r="Q60" i="1" s="1"/>
  <c r="I61" i="1"/>
  <c r="J61" i="1" s="1"/>
  <c r="Q61" i="1" s="1"/>
  <c r="I62" i="1"/>
  <c r="J62" i="1" s="1"/>
  <c r="Q62" i="1" s="1"/>
  <c r="I63" i="1"/>
  <c r="J63" i="1" s="1"/>
  <c r="Q63" i="1" s="1"/>
  <c r="I64" i="1"/>
  <c r="J64" i="1" s="1"/>
  <c r="Q64" i="1" s="1"/>
  <c r="I65" i="1"/>
  <c r="J65" i="1" s="1"/>
  <c r="Q65" i="1" s="1"/>
  <c r="I66" i="1"/>
  <c r="J66" i="1" s="1"/>
  <c r="Q66" i="1" s="1"/>
  <c r="I67" i="1"/>
  <c r="J67" i="1" s="1"/>
  <c r="Q67" i="1" s="1"/>
  <c r="I68" i="1"/>
  <c r="J68" i="1" s="1"/>
  <c r="Q68" i="1" s="1"/>
  <c r="I69" i="1"/>
  <c r="J69" i="1" s="1"/>
  <c r="Q69" i="1" s="1"/>
  <c r="I70" i="1"/>
  <c r="J70" i="1" s="1"/>
  <c r="Q70" i="1" s="1"/>
  <c r="I71" i="1"/>
  <c r="J71" i="1" s="1"/>
  <c r="Q71" i="1" s="1"/>
  <c r="I72" i="1"/>
  <c r="J72" i="1" s="1"/>
  <c r="Q72" i="1" s="1"/>
  <c r="I73" i="1"/>
  <c r="J73" i="1" s="1"/>
  <c r="Q73" i="1" s="1"/>
  <c r="I74" i="1"/>
  <c r="J74" i="1" s="1"/>
  <c r="Q74" i="1" s="1"/>
  <c r="I75" i="1"/>
  <c r="J75" i="1" s="1"/>
  <c r="Q75" i="1" s="1"/>
  <c r="I76" i="1"/>
  <c r="J76" i="1" s="1"/>
  <c r="Q76" i="1" s="1"/>
  <c r="I77" i="1"/>
  <c r="J77" i="1" s="1"/>
  <c r="Q77" i="1" s="1"/>
  <c r="I78" i="1"/>
  <c r="J78" i="1" s="1"/>
  <c r="Q78" i="1" s="1"/>
  <c r="I79" i="1"/>
  <c r="J79" i="1" s="1"/>
  <c r="Q79" i="1" s="1"/>
  <c r="I80" i="1"/>
  <c r="J80" i="1" s="1"/>
  <c r="Q80" i="1" s="1"/>
  <c r="I81" i="1"/>
  <c r="J81" i="1" s="1"/>
  <c r="Q81" i="1" s="1"/>
  <c r="I82" i="1"/>
  <c r="J82" i="1" s="1"/>
  <c r="Q82" i="1" s="1"/>
  <c r="I83" i="1"/>
  <c r="J83" i="1" s="1"/>
  <c r="Q83" i="1" s="1"/>
  <c r="I84" i="1"/>
  <c r="J84" i="1" s="1"/>
  <c r="Q84" i="1" s="1"/>
  <c r="I85" i="1"/>
  <c r="J85" i="1" s="1"/>
  <c r="Q85" i="1" s="1"/>
  <c r="I86" i="1"/>
  <c r="J86" i="1" s="1"/>
  <c r="Q86" i="1" s="1"/>
  <c r="I87" i="1"/>
  <c r="J87" i="1" s="1"/>
  <c r="Q87" i="1" s="1"/>
  <c r="I88" i="1"/>
  <c r="J88" i="1" s="1"/>
  <c r="Q88" i="1" s="1"/>
  <c r="I89" i="1"/>
  <c r="J89" i="1" s="1"/>
  <c r="Q89" i="1" s="1"/>
  <c r="I90" i="1"/>
  <c r="J90" i="1" s="1"/>
  <c r="Q90" i="1" s="1"/>
  <c r="I91" i="1"/>
  <c r="J91" i="1" s="1"/>
  <c r="Q91" i="1" s="1"/>
  <c r="I92" i="1"/>
  <c r="J92" i="1" s="1"/>
  <c r="Q92" i="1" s="1"/>
  <c r="I93" i="1"/>
  <c r="J93" i="1" s="1"/>
  <c r="Q93" i="1" s="1"/>
  <c r="I94" i="1"/>
  <c r="J94" i="1" s="1"/>
  <c r="Q94" i="1" s="1"/>
  <c r="I95" i="1"/>
  <c r="J95" i="1" s="1"/>
  <c r="Q95" i="1" s="1"/>
  <c r="I96" i="1"/>
  <c r="J96" i="1" s="1"/>
  <c r="Q96" i="1" s="1"/>
  <c r="I97" i="1"/>
  <c r="J97" i="1" s="1"/>
  <c r="Q97" i="1" s="1"/>
  <c r="I98" i="1"/>
  <c r="J98" i="1" s="1"/>
  <c r="Q98" i="1" s="1"/>
  <c r="I99" i="1"/>
  <c r="J99" i="1" s="1"/>
  <c r="Q99" i="1" s="1"/>
  <c r="I100" i="1"/>
  <c r="J100" i="1" s="1"/>
  <c r="Q100" i="1" s="1"/>
  <c r="I101" i="1"/>
  <c r="J101" i="1" s="1"/>
  <c r="Q101" i="1" s="1"/>
  <c r="I102" i="1"/>
  <c r="J102" i="1" s="1"/>
  <c r="Q102" i="1" s="1"/>
  <c r="I103" i="1"/>
  <c r="J103" i="1" s="1"/>
  <c r="Q103" i="1" s="1"/>
  <c r="I104" i="1"/>
  <c r="J104" i="1" s="1"/>
  <c r="Q104" i="1" s="1"/>
  <c r="I105" i="1"/>
  <c r="J105" i="1" s="1"/>
  <c r="Q105" i="1" s="1"/>
  <c r="I106" i="1"/>
  <c r="J106" i="1" s="1"/>
  <c r="Q106" i="1" s="1"/>
  <c r="I107" i="1"/>
  <c r="J107" i="1" s="1"/>
  <c r="Q107" i="1" s="1"/>
  <c r="I108" i="1"/>
  <c r="J108" i="1" s="1"/>
  <c r="Q108" i="1" s="1"/>
  <c r="I109" i="1"/>
  <c r="J109" i="1" s="1"/>
  <c r="Q109" i="1" s="1"/>
  <c r="I110" i="1"/>
  <c r="J110" i="1" s="1"/>
  <c r="Q110" i="1" s="1"/>
  <c r="I111" i="1"/>
  <c r="J111" i="1" s="1"/>
  <c r="Q111" i="1" s="1"/>
  <c r="I112" i="1"/>
  <c r="J112" i="1" s="1"/>
  <c r="Q112" i="1" s="1"/>
  <c r="I113" i="1"/>
  <c r="J113" i="1" s="1"/>
  <c r="Q113" i="1" s="1"/>
  <c r="I114" i="1"/>
  <c r="J114" i="1" s="1"/>
  <c r="Q114" i="1" s="1"/>
  <c r="I115" i="1"/>
  <c r="J115" i="1" s="1"/>
  <c r="Q115" i="1" s="1"/>
  <c r="I116" i="1"/>
  <c r="J116" i="1" s="1"/>
  <c r="Q116" i="1" s="1"/>
  <c r="I117" i="1"/>
  <c r="J117" i="1" s="1"/>
  <c r="Q117" i="1" s="1"/>
  <c r="I118" i="1"/>
  <c r="J118" i="1" s="1"/>
  <c r="Q118" i="1" s="1"/>
  <c r="I119" i="1"/>
  <c r="J119" i="1" s="1"/>
  <c r="Q119" i="1" s="1"/>
  <c r="I120" i="1"/>
  <c r="J120" i="1" s="1"/>
  <c r="Q120" i="1" s="1"/>
  <c r="I121" i="1"/>
  <c r="J121" i="1" s="1"/>
  <c r="Q121" i="1" s="1"/>
  <c r="I122" i="1"/>
  <c r="J122" i="1" s="1"/>
  <c r="Q122" i="1" s="1"/>
  <c r="I123" i="1"/>
  <c r="J123" i="1" s="1"/>
  <c r="Q123" i="1" s="1"/>
  <c r="I124" i="1"/>
  <c r="J124" i="1" s="1"/>
  <c r="Q124" i="1" s="1"/>
  <c r="I125" i="1"/>
  <c r="J125" i="1" s="1"/>
  <c r="Q125" i="1" s="1"/>
  <c r="I126" i="1"/>
  <c r="J126" i="1" s="1"/>
  <c r="Q126" i="1" s="1"/>
  <c r="I127" i="1"/>
  <c r="J127" i="1" s="1"/>
  <c r="Q127" i="1" s="1"/>
  <c r="I128" i="1"/>
  <c r="J128" i="1" s="1"/>
  <c r="Q128" i="1" s="1"/>
  <c r="I129" i="1"/>
  <c r="J129" i="1" s="1"/>
  <c r="Q129" i="1" s="1"/>
  <c r="I130" i="1"/>
  <c r="J130" i="1" s="1"/>
  <c r="Q130" i="1" s="1"/>
  <c r="I131" i="1"/>
  <c r="J131" i="1" s="1"/>
  <c r="Q131" i="1" s="1"/>
  <c r="I132" i="1"/>
  <c r="J132" i="1" s="1"/>
  <c r="Q132" i="1" s="1"/>
  <c r="I133" i="1"/>
  <c r="J133" i="1" s="1"/>
  <c r="Q133" i="1" s="1"/>
  <c r="I134" i="1"/>
  <c r="J134" i="1" s="1"/>
  <c r="Q134" i="1" s="1"/>
  <c r="I135" i="1"/>
  <c r="J135" i="1" s="1"/>
  <c r="Q135" i="1" s="1"/>
  <c r="I136" i="1"/>
  <c r="J136" i="1" s="1"/>
  <c r="Q136" i="1" s="1"/>
  <c r="I137" i="1"/>
  <c r="J137" i="1" s="1"/>
  <c r="Q137" i="1" s="1"/>
  <c r="I138" i="1"/>
  <c r="J138" i="1" s="1"/>
  <c r="Q138" i="1" s="1"/>
  <c r="I139" i="1"/>
  <c r="J139" i="1" s="1"/>
  <c r="Q139" i="1" s="1"/>
  <c r="I140" i="1"/>
  <c r="J140" i="1" s="1"/>
  <c r="Q140" i="1" s="1"/>
  <c r="I141" i="1"/>
  <c r="J141" i="1" s="1"/>
  <c r="Q141" i="1" s="1"/>
  <c r="I142" i="1"/>
  <c r="J142" i="1" s="1"/>
  <c r="Q142" i="1" s="1"/>
  <c r="I143" i="1"/>
  <c r="J143" i="1" s="1"/>
  <c r="Q143" i="1" s="1"/>
  <c r="I144" i="1"/>
  <c r="J144" i="1" s="1"/>
  <c r="Q144" i="1" s="1"/>
  <c r="I145" i="1"/>
  <c r="J145" i="1" s="1"/>
  <c r="Q145" i="1" s="1"/>
  <c r="I146" i="1"/>
  <c r="J146" i="1" s="1"/>
  <c r="Q146" i="1" s="1"/>
  <c r="I147" i="1"/>
  <c r="J147" i="1" s="1"/>
  <c r="Q147" i="1" s="1"/>
  <c r="I148" i="1"/>
  <c r="J148" i="1" s="1"/>
  <c r="Q148" i="1" s="1"/>
  <c r="I149" i="1"/>
  <c r="J149" i="1" s="1"/>
  <c r="Q149" i="1" s="1"/>
  <c r="I150" i="1"/>
  <c r="J150" i="1" s="1"/>
  <c r="Q150" i="1" s="1"/>
  <c r="I151" i="1"/>
  <c r="J151" i="1" s="1"/>
  <c r="Q151" i="1" s="1"/>
  <c r="I152" i="1"/>
  <c r="J152" i="1" s="1"/>
  <c r="Q152" i="1" s="1"/>
  <c r="I153" i="1"/>
  <c r="J153" i="1" s="1"/>
  <c r="Q153" i="1" s="1"/>
  <c r="I154" i="1"/>
  <c r="J154" i="1" s="1"/>
  <c r="Q154" i="1" s="1"/>
  <c r="I155" i="1"/>
  <c r="J155" i="1" s="1"/>
  <c r="Q155" i="1" s="1"/>
  <c r="I156" i="1"/>
  <c r="J156" i="1" s="1"/>
  <c r="Q156" i="1" s="1"/>
  <c r="I157" i="1"/>
  <c r="J157" i="1" s="1"/>
  <c r="Q157" i="1" s="1"/>
  <c r="I158" i="1"/>
  <c r="J158" i="1" s="1"/>
  <c r="Q158" i="1" s="1"/>
  <c r="I159" i="1"/>
  <c r="J159" i="1" s="1"/>
  <c r="Q159" i="1" s="1"/>
  <c r="I160" i="1"/>
  <c r="J160" i="1" s="1"/>
  <c r="Q160" i="1" s="1"/>
  <c r="I161" i="1"/>
  <c r="J161" i="1" s="1"/>
  <c r="Q161" i="1" s="1"/>
  <c r="I162" i="1"/>
  <c r="J162" i="1" s="1"/>
  <c r="Q162" i="1" s="1"/>
  <c r="I163" i="1"/>
  <c r="J163" i="1" s="1"/>
  <c r="Q163" i="1" s="1"/>
  <c r="I164" i="1"/>
  <c r="J164" i="1" s="1"/>
  <c r="Q164" i="1" s="1"/>
  <c r="I165" i="1"/>
  <c r="J165" i="1" s="1"/>
  <c r="Q165" i="1" s="1"/>
  <c r="I166" i="1"/>
  <c r="J166" i="1" s="1"/>
  <c r="Q166" i="1" s="1"/>
  <c r="I167" i="1"/>
  <c r="J167" i="1" s="1"/>
  <c r="Q167" i="1" s="1"/>
  <c r="I168" i="1"/>
  <c r="J168" i="1" s="1"/>
  <c r="Q168" i="1" s="1"/>
  <c r="I169" i="1"/>
  <c r="J169" i="1" s="1"/>
  <c r="Q169" i="1" s="1"/>
  <c r="I170" i="1"/>
  <c r="J170" i="1" s="1"/>
  <c r="Q170" i="1" s="1"/>
  <c r="I171" i="1"/>
  <c r="J171" i="1" s="1"/>
  <c r="Q171" i="1" s="1"/>
  <c r="I172" i="1"/>
  <c r="J172" i="1" s="1"/>
  <c r="Q172" i="1" s="1"/>
  <c r="I173" i="1"/>
  <c r="J173" i="1" s="1"/>
  <c r="Q173" i="1" s="1"/>
  <c r="I174" i="1"/>
  <c r="J174" i="1" s="1"/>
  <c r="Q174" i="1" s="1"/>
  <c r="I175" i="1"/>
  <c r="J175" i="1" s="1"/>
  <c r="Q175" i="1" s="1"/>
  <c r="I176" i="1"/>
  <c r="J176" i="1" s="1"/>
  <c r="Q176" i="1" s="1"/>
  <c r="I177" i="1"/>
  <c r="J177" i="1" s="1"/>
  <c r="Q177" i="1" s="1"/>
  <c r="I178" i="1"/>
  <c r="J178" i="1" s="1"/>
  <c r="Q178" i="1" s="1"/>
  <c r="I179" i="1"/>
  <c r="J179" i="1" s="1"/>
  <c r="Q179" i="1" s="1"/>
  <c r="I180" i="1"/>
  <c r="J180" i="1" s="1"/>
  <c r="Q180" i="1" s="1"/>
  <c r="I181" i="1"/>
  <c r="J181" i="1" s="1"/>
  <c r="Q181" i="1" s="1"/>
  <c r="I182" i="1"/>
  <c r="J182" i="1" s="1"/>
  <c r="Q182" i="1" s="1"/>
  <c r="I183" i="1"/>
  <c r="J183" i="1" s="1"/>
  <c r="Q183" i="1" s="1"/>
  <c r="I184" i="1"/>
  <c r="J184" i="1" s="1"/>
  <c r="Q184" i="1" s="1"/>
  <c r="I185" i="1"/>
  <c r="J185" i="1" s="1"/>
  <c r="Q185" i="1" s="1"/>
  <c r="I186" i="1"/>
  <c r="J186" i="1" s="1"/>
  <c r="Q186" i="1" s="1"/>
  <c r="I187" i="1"/>
  <c r="J187" i="1" s="1"/>
  <c r="Q187" i="1" s="1"/>
  <c r="I188" i="1"/>
  <c r="J188" i="1" s="1"/>
  <c r="Q188" i="1" s="1"/>
  <c r="I189" i="1"/>
  <c r="J189" i="1" s="1"/>
  <c r="Q189" i="1" s="1"/>
  <c r="I190" i="1"/>
  <c r="J190" i="1" s="1"/>
  <c r="Q190" i="1" s="1"/>
  <c r="I191" i="1"/>
  <c r="J191" i="1" s="1"/>
  <c r="Q191" i="1" s="1"/>
  <c r="I192" i="1"/>
  <c r="J192" i="1" s="1"/>
  <c r="Q192" i="1" s="1"/>
  <c r="I193" i="1"/>
  <c r="J193" i="1" s="1"/>
  <c r="Q193" i="1" s="1"/>
  <c r="I194" i="1"/>
  <c r="J194" i="1" s="1"/>
  <c r="Q194" i="1" s="1"/>
  <c r="I195" i="1"/>
  <c r="J195" i="1" s="1"/>
  <c r="Q195" i="1" s="1"/>
  <c r="I196" i="1"/>
  <c r="J196" i="1" s="1"/>
  <c r="Q196" i="1" s="1"/>
  <c r="I197" i="1"/>
  <c r="J197" i="1" s="1"/>
  <c r="Q197" i="1" s="1"/>
  <c r="I198" i="1"/>
  <c r="J198" i="1" s="1"/>
  <c r="Q198" i="1" s="1"/>
  <c r="I199" i="1"/>
  <c r="J199" i="1" s="1"/>
  <c r="Q199" i="1" s="1"/>
  <c r="I200" i="1"/>
  <c r="J200" i="1" s="1"/>
  <c r="Q200" i="1" s="1"/>
  <c r="I201" i="1"/>
  <c r="J201" i="1" s="1"/>
  <c r="Q201" i="1" s="1"/>
  <c r="I202" i="1"/>
  <c r="J202" i="1" s="1"/>
  <c r="Q202" i="1" s="1"/>
  <c r="I203" i="1"/>
  <c r="J203" i="1" s="1"/>
  <c r="Q203" i="1" s="1"/>
  <c r="I204" i="1"/>
  <c r="J204" i="1" s="1"/>
  <c r="Q204" i="1" s="1"/>
  <c r="I205" i="1"/>
  <c r="J205" i="1" s="1"/>
  <c r="Q205" i="1" s="1"/>
  <c r="I206" i="1"/>
  <c r="J206" i="1" s="1"/>
  <c r="Q206" i="1" s="1"/>
  <c r="I207" i="1"/>
  <c r="J207" i="1" s="1"/>
  <c r="Q207" i="1" s="1"/>
  <c r="I208" i="1"/>
  <c r="J208" i="1" s="1"/>
  <c r="Q208" i="1" s="1"/>
  <c r="I209" i="1"/>
  <c r="J209" i="1" s="1"/>
  <c r="Q209" i="1" s="1"/>
  <c r="I210" i="1"/>
  <c r="J210" i="1" s="1"/>
  <c r="Q210" i="1" s="1"/>
  <c r="I211" i="1"/>
  <c r="J211" i="1" s="1"/>
  <c r="Q211" i="1" s="1"/>
  <c r="I212" i="1"/>
  <c r="J212" i="1" s="1"/>
  <c r="Q212" i="1" s="1"/>
  <c r="I213" i="1"/>
  <c r="J213" i="1" s="1"/>
  <c r="Q213" i="1" s="1"/>
  <c r="I214" i="1"/>
  <c r="J214" i="1" s="1"/>
  <c r="Q214" i="1" s="1"/>
  <c r="I215" i="1"/>
  <c r="J215" i="1" s="1"/>
  <c r="Q215" i="1" s="1"/>
  <c r="I216" i="1"/>
  <c r="J216" i="1" s="1"/>
  <c r="Q216" i="1" s="1"/>
  <c r="I217" i="1"/>
  <c r="J217" i="1" s="1"/>
  <c r="Q217" i="1" s="1"/>
  <c r="I218" i="1"/>
  <c r="J218" i="1" s="1"/>
  <c r="Q218" i="1" s="1"/>
  <c r="I219" i="1"/>
  <c r="J219" i="1" s="1"/>
  <c r="Q219" i="1" s="1"/>
  <c r="I220" i="1"/>
  <c r="J220" i="1" s="1"/>
  <c r="Q220" i="1" s="1"/>
  <c r="I221" i="1"/>
  <c r="J221" i="1" s="1"/>
  <c r="Q221" i="1" s="1"/>
  <c r="I222" i="1"/>
  <c r="J222" i="1" s="1"/>
  <c r="Q222" i="1" s="1"/>
  <c r="I223" i="1"/>
  <c r="J223" i="1" s="1"/>
  <c r="Q223" i="1" s="1"/>
  <c r="I224" i="1"/>
  <c r="J224" i="1" s="1"/>
  <c r="Q224" i="1" s="1"/>
  <c r="I225" i="1"/>
  <c r="J225" i="1" s="1"/>
  <c r="Q225" i="1" s="1"/>
  <c r="I226" i="1"/>
  <c r="J226" i="1" s="1"/>
  <c r="Q226" i="1" s="1"/>
  <c r="I227" i="1"/>
  <c r="J227" i="1" s="1"/>
  <c r="Q227" i="1" s="1"/>
  <c r="I228" i="1"/>
  <c r="J228" i="1" s="1"/>
  <c r="Q228" i="1" s="1"/>
  <c r="I229" i="1"/>
  <c r="J229" i="1" s="1"/>
  <c r="Q229" i="1" s="1"/>
  <c r="I230" i="1"/>
  <c r="J230" i="1" s="1"/>
  <c r="Q230" i="1" s="1"/>
  <c r="I231" i="1"/>
  <c r="J231" i="1" s="1"/>
  <c r="Q231" i="1" s="1"/>
  <c r="I232" i="1"/>
  <c r="J232" i="1" s="1"/>
  <c r="Q232" i="1" s="1"/>
  <c r="I233" i="1"/>
  <c r="J233" i="1" s="1"/>
  <c r="Q233" i="1" s="1"/>
  <c r="I234" i="1"/>
  <c r="J234" i="1" s="1"/>
  <c r="Q234" i="1" s="1"/>
  <c r="I235" i="1"/>
  <c r="J235" i="1" s="1"/>
  <c r="Q235" i="1" s="1"/>
  <c r="I236" i="1"/>
  <c r="J236" i="1" s="1"/>
  <c r="Q236" i="1" s="1"/>
  <c r="I237" i="1"/>
  <c r="J237" i="1" s="1"/>
  <c r="Q237" i="1" s="1"/>
  <c r="I238" i="1"/>
  <c r="J238" i="1" s="1"/>
  <c r="Q238" i="1" s="1"/>
  <c r="I239" i="1"/>
  <c r="J239" i="1" s="1"/>
  <c r="Q239" i="1" s="1"/>
  <c r="I240" i="1"/>
  <c r="J240" i="1" s="1"/>
  <c r="Q240" i="1" s="1"/>
  <c r="I241" i="1"/>
  <c r="J241" i="1" s="1"/>
  <c r="Q241" i="1" s="1"/>
  <c r="I242" i="1"/>
  <c r="J242" i="1" s="1"/>
  <c r="Q242" i="1" s="1"/>
  <c r="I243" i="1"/>
  <c r="J243" i="1" s="1"/>
  <c r="Q243" i="1" s="1"/>
  <c r="I244" i="1"/>
  <c r="J244" i="1" s="1"/>
  <c r="Q244" i="1" s="1"/>
  <c r="I245" i="1"/>
  <c r="J245" i="1" s="1"/>
  <c r="Q245" i="1" s="1"/>
  <c r="I246" i="1"/>
  <c r="J246" i="1" s="1"/>
  <c r="Q246" i="1" s="1"/>
  <c r="I247" i="1"/>
  <c r="J247" i="1" s="1"/>
  <c r="Q247" i="1" s="1"/>
  <c r="I248" i="1"/>
  <c r="J248" i="1" s="1"/>
  <c r="Q248" i="1" s="1"/>
  <c r="I249" i="1"/>
  <c r="J249" i="1" s="1"/>
  <c r="Q249" i="1" s="1"/>
  <c r="I250" i="1"/>
  <c r="J250" i="1" s="1"/>
  <c r="Q250" i="1" s="1"/>
  <c r="I251" i="1"/>
  <c r="J251" i="1" s="1"/>
  <c r="Q251" i="1" s="1"/>
  <c r="I252" i="1"/>
  <c r="J252" i="1" s="1"/>
  <c r="Q252" i="1" s="1"/>
  <c r="I253" i="1"/>
  <c r="J253" i="1" s="1"/>
  <c r="Q253" i="1" s="1"/>
  <c r="I254" i="1"/>
  <c r="J254" i="1" s="1"/>
  <c r="Q254" i="1" s="1"/>
  <c r="I255" i="1"/>
  <c r="J255" i="1" s="1"/>
  <c r="Q255" i="1" s="1"/>
  <c r="I256" i="1"/>
  <c r="J256" i="1" s="1"/>
  <c r="Q256" i="1" s="1"/>
  <c r="I257" i="1"/>
  <c r="J257" i="1" s="1"/>
  <c r="Q257" i="1" s="1"/>
  <c r="I258" i="1"/>
  <c r="J258" i="1" s="1"/>
  <c r="Q258" i="1" s="1"/>
  <c r="I259" i="1"/>
  <c r="J259" i="1" s="1"/>
  <c r="Q259" i="1" s="1"/>
  <c r="I260" i="1"/>
  <c r="J260" i="1" s="1"/>
  <c r="Q260" i="1" s="1"/>
  <c r="I261" i="1"/>
  <c r="J261" i="1" s="1"/>
  <c r="Q261" i="1" s="1"/>
  <c r="I262" i="1"/>
  <c r="J262" i="1" s="1"/>
  <c r="Q262" i="1" s="1"/>
  <c r="I263" i="1"/>
  <c r="J263" i="1" s="1"/>
  <c r="Q263" i="1" s="1"/>
  <c r="I264" i="1"/>
  <c r="J264" i="1" s="1"/>
  <c r="Q264" i="1" s="1"/>
  <c r="I265" i="1"/>
  <c r="J265" i="1" s="1"/>
  <c r="Q265" i="1" s="1"/>
  <c r="I266" i="1"/>
  <c r="J266" i="1" s="1"/>
  <c r="Q266" i="1" s="1"/>
  <c r="I267" i="1"/>
  <c r="J267" i="1" s="1"/>
  <c r="Q267" i="1" s="1"/>
  <c r="I268" i="1"/>
  <c r="J268" i="1" s="1"/>
  <c r="Q268" i="1" s="1"/>
  <c r="I269" i="1"/>
  <c r="J269" i="1" s="1"/>
  <c r="Q269" i="1" s="1"/>
  <c r="I270" i="1"/>
  <c r="J270" i="1" s="1"/>
  <c r="Q270" i="1" s="1"/>
  <c r="I271" i="1"/>
  <c r="J271" i="1" s="1"/>
  <c r="Q271" i="1" s="1"/>
  <c r="I272" i="1"/>
  <c r="J272" i="1" s="1"/>
  <c r="Q272" i="1" s="1"/>
  <c r="I273" i="1"/>
  <c r="J273" i="1" s="1"/>
  <c r="Q273" i="1" s="1"/>
  <c r="I274" i="1"/>
  <c r="J274" i="1" s="1"/>
  <c r="Q274" i="1" s="1"/>
  <c r="I275" i="1"/>
  <c r="J275" i="1" s="1"/>
  <c r="Q275" i="1" s="1"/>
  <c r="I276" i="1"/>
  <c r="J276" i="1" s="1"/>
  <c r="Q276" i="1" s="1"/>
  <c r="I277" i="1"/>
  <c r="J277" i="1" s="1"/>
  <c r="Q277" i="1" s="1"/>
  <c r="I278" i="1"/>
  <c r="J278" i="1" s="1"/>
  <c r="Q278" i="1" s="1"/>
  <c r="I279" i="1"/>
  <c r="J279" i="1" s="1"/>
  <c r="Q279" i="1" s="1"/>
  <c r="I280" i="1"/>
  <c r="J280" i="1" s="1"/>
  <c r="Q280" i="1" s="1"/>
  <c r="I281" i="1"/>
  <c r="J281" i="1" s="1"/>
  <c r="Q281" i="1" s="1"/>
  <c r="I282" i="1"/>
  <c r="J282" i="1" s="1"/>
  <c r="Q282" i="1" s="1"/>
  <c r="I283" i="1"/>
  <c r="J283" i="1" s="1"/>
  <c r="Q283" i="1" s="1"/>
  <c r="I284" i="1"/>
  <c r="J284" i="1" s="1"/>
  <c r="Q284" i="1" s="1"/>
  <c r="I285" i="1"/>
  <c r="J285" i="1" s="1"/>
  <c r="Q285" i="1" s="1"/>
  <c r="I286" i="1"/>
  <c r="J286" i="1" s="1"/>
  <c r="Q286" i="1" s="1"/>
  <c r="I287" i="1"/>
  <c r="J287" i="1" s="1"/>
  <c r="Q287" i="1" s="1"/>
  <c r="I288" i="1"/>
  <c r="J288" i="1" s="1"/>
  <c r="Q288" i="1" s="1"/>
  <c r="I289" i="1"/>
  <c r="J289" i="1" s="1"/>
  <c r="Q289" i="1" s="1"/>
  <c r="I290" i="1"/>
  <c r="J290" i="1" s="1"/>
  <c r="Q290" i="1" s="1"/>
  <c r="I291" i="1"/>
  <c r="J291" i="1" s="1"/>
  <c r="Q291" i="1" s="1"/>
  <c r="I292" i="1"/>
  <c r="J292" i="1" s="1"/>
  <c r="Q292" i="1" s="1"/>
  <c r="I293" i="1"/>
  <c r="J293" i="1" s="1"/>
  <c r="Q293" i="1" s="1"/>
  <c r="I294" i="1"/>
  <c r="J294" i="1" s="1"/>
  <c r="Q294" i="1" s="1"/>
  <c r="I295" i="1"/>
  <c r="J295" i="1" s="1"/>
  <c r="Q295" i="1" s="1"/>
  <c r="I296" i="1"/>
  <c r="J296" i="1" s="1"/>
  <c r="Q296" i="1" s="1"/>
  <c r="I297" i="1"/>
  <c r="J297" i="1" s="1"/>
  <c r="Q297" i="1" s="1"/>
  <c r="I298" i="1"/>
  <c r="J298" i="1" s="1"/>
  <c r="Q298" i="1" s="1"/>
  <c r="I299" i="1"/>
  <c r="J299" i="1" s="1"/>
  <c r="Q299" i="1" s="1"/>
  <c r="I300" i="1"/>
  <c r="J300" i="1" s="1"/>
  <c r="Q300" i="1" s="1"/>
  <c r="I301" i="1"/>
  <c r="J301" i="1" s="1"/>
  <c r="Q301" i="1" s="1"/>
  <c r="I302" i="1"/>
  <c r="J302" i="1" s="1"/>
  <c r="Q302" i="1" s="1"/>
  <c r="I303" i="1"/>
  <c r="J303" i="1" s="1"/>
  <c r="Q303" i="1" s="1"/>
  <c r="I304" i="1"/>
  <c r="J304" i="1" s="1"/>
  <c r="Q304" i="1" s="1"/>
  <c r="I305" i="1"/>
  <c r="J305" i="1" s="1"/>
  <c r="Q305" i="1" s="1"/>
  <c r="I306" i="1"/>
  <c r="J306" i="1" s="1"/>
  <c r="Q306" i="1" s="1"/>
  <c r="I307" i="1"/>
  <c r="J307" i="1" s="1"/>
  <c r="Q307" i="1" s="1"/>
  <c r="I308" i="1"/>
  <c r="J308" i="1" s="1"/>
  <c r="Q308" i="1" s="1"/>
  <c r="I309" i="1"/>
  <c r="J309" i="1" s="1"/>
  <c r="Q309" i="1" s="1"/>
  <c r="I310" i="1"/>
  <c r="J310" i="1" s="1"/>
  <c r="Q310" i="1" s="1"/>
  <c r="I311" i="1"/>
  <c r="J311" i="1" s="1"/>
  <c r="Q311" i="1" s="1"/>
  <c r="I312" i="1"/>
  <c r="J312" i="1" s="1"/>
  <c r="Q312" i="1" s="1"/>
  <c r="I313" i="1"/>
  <c r="J313" i="1" s="1"/>
  <c r="Q313" i="1" s="1"/>
  <c r="I314" i="1"/>
  <c r="J314" i="1" s="1"/>
  <c r="Q314" i="1" s="1"/>
  <c r="I315" i="1"/>
  <c r="J315" i="1" s="1"/>
  <c r="Q315" i="1" s="1"/>
  <c r="I316" i="1"/>
  <c r="J316" i="1" s="1"/>
  <c r="Q316" i="1" s="1"/>
  <c r="I317" i="1"/>
  <c r="J317" i="1" s="1"/>
  <c r="Q317" i="1" s="1"/>
  <c r="I318" i="1"/>
  <c r="J318" i="1" s="1"/>
  <c r="Q318" i="1" s="1"/>
  <c r="I319" i="1"/>
  <c r="J319" i="1" s="1"/>
  <c r="Q319" i="1" s="1"/>
  <c r="I320" i="1"/>
  <c r="J320" i="1" s="1"/>
  <c r="Q320" i="1" s="1"/>
  <c r="I321" i="1"/>
  <c r="J321" i="1" s="1"/>
  <c r="Q321" i="1" s="1"/>
  <c r="I322" i="1"/>
  <c r="J322" i="1" s="1"/>
  <c r="Q322" i="1" s="1"/>
  <c r="I323" i="1"/>
  <c r="J323" i="1" s="1"/>
  <c r="Q323" i="1" s="1"/>
  <c r="I324" i="1"/>
  <c r="J324" i="1" s="1"/>
  <c r="Q324" i="1" s="1"/>
  <c r="I325" i="1"/>
  <c r="J325" i="1" s="1"/>
  <c r="Q325" i="1" s="1"/>
  <c r="I326" i="1"/>
  <c r="J326" i="1" s="1"/>
  <c r="Q326" i="1" s="1"/>
  <c r="I327" i="1"/>
  <c r="J327" i="1" s="1"/>
  <c r="Q327" i="1" s="1"/>
  <c r="I328" i="1"/>
  <c r="J328" i="1" s="1"/>
  <c r="Q328" i="1" s="1"/>
  <c r="I329" i="1"/>
  <c r="J329" i="1" s="1"/>
  <c r="Q329" i="1" s="1"/>
  <c r="I330" i="1"/>
  <c r="J330" i="1" s="1"/>
  <c r="Q330" i="1" s="1"/>
  <c r="I331" i="1"/>
  <c r="J331" i="1" s="1"/>
  <c r="Q331" i="1" s="1"/>
  <c r="I332" i="1"/>
  <c r="J332" i="1" s="1"/>
  <c r="Q332" i="1" s="1"/>
  <c r="I333" i="1"/>
  <c r="J333" i="1" s="1"/>
  <c r="Q333" i="1" s="1"/>
  <c r="I334" i="1"/>
  <c r="J334" i="1" s="1"/>
  <c r="Q334" i="1" s="1"/>
  <c r="I335" i="1"/>
  <c r="J335" i="1" s="1"/>
  <c r="Q335" i="1" s="1"/>
  <c r="I336" i="1"/>
  <c r="J336" i="1" s="1"/>
  <c r="Q336" i="1" s="1"/>
  <c r="I337" i="1"/>
  <c r="J337" i="1" s="1"/>
  <c r="Q337" i="1" s="1"/>
  <c r="I338" i="1"/>
  <c r="J338" i="1" s="1"/>
  <c r="Q338" i="1" s="1"/>
  <c r="I339" i="1"/>
  <c r="J339" i="1" s="1"/>
  <c r="Q339" i="1" s="1"/>
  <c r="I340" i="1"/>
  <c r="J340" i="1" s="1"/>
  <c r="Q340" i="1" s="1"/>
  <c r="I341" i="1"/>
  <c r="J341" i="1" s="1"/>
  <c r="Q341" i="1" s="1"/>
  <c r="I342" i="1"/>
  <c r="J342" i="1" s="1"/>
  <c r="Q342" i="1" s="1"/>
  <c r="I343" i="1"/>
  <c r="J343" i="1" s="1"/>
  <c r="Q343" i="1" s="1"/>
  <c r="I344" i="1"/>
  <c r="J344" i="1" s="1"/>
  <c r="Q344" i="1" s="1"/>
  <c r="I345" i="1"/>
  <c r="J345" i="1" s="1"/>
  <c r="Q345" i="1" s="1"/>
  <c r="I346" i="1"/>
  <c r="J346" i="1" s="1"/>
  <c r="Q346" i="1" s="1"/>
  <c r="I347" i="1"/>
  <c r="J347" i="1" s="1"/>
  <c r="Q347" i="1" s="1"/>
  <c r="I348" i="1"/>
  <c r="J348" i="1" s="1"/>
  <c r="Q348" i="1" s="1"/>
  <c r="I349" i="1"/>
  <c r="J349" i="1" s="1"/>
  <c r="Q349" i="1" s="1"/>
  <c r="I350" i="1"/>
  <c r="J350" i="1" s="1"/>
  <c r="Q350" i="1" s="1"/>
  <c r="I351" i="1"/>
  <c r="J351" i="1" s="1"/>
  <c r="Q351" i="1" s="1"/>
  <c r="I352" i="1"/>
  <c r="J352" i="1" s="1"/>
  <c r="Q352" i="1" s="1"/>
  <c r="I353" i="1"/>
  <c r="J353" i="1" s="1"/>
  <c r="Q353" i="1" s="1"/>
  <c r="I354" i="1"/>
  <c r="J354" i="1" s="1"/>
  <c r="Q354" i="1" s="1"/>
  <c r="I355" i="1"/>
  <c r="J355" i="1" s="1"/>
  <c r="Q355" i="1" s="1"/>
  <c r="I356" i="1"/>
  <c r="J356" i="1" s="1"/>
  <c r="Q356" i="1" s="1"/>
  <c r="I357" i="1"/>
  <c r="J357" i="1" s="1"/>
  <c r="Q357" i="1" s="1"/>
  <c r="I358" i="1"/>
  <c r="J358" i="1" s="1"/>
  <c r="Q358" i="1" s="1"/>
  <c r="I359" i="1"/>
  <c r="J359" i="1" s="1"/>
  <c r="Q359" i="1" s="1"/>
  <c r="I360" i="1"/>
  <c r="J360" i="1" s="1"/>
  <c r="Q360" i="1" s="1"/>
  <c r="I361" i="1"/>
  <c r="J361" i="1" s="1"/>
  <c r="Q361" i="1" s="1"/>
  <c r="I362" i="1"/>
  <c r="J362" i="1" s="1"/>
  <c r="Q362" i="1" s="1"/>
  <c r="I363" i="1"/>
  <c r="J363" i="1" s="1"/>
  <c r="Q363" i="1" s="1"/>
  <c r="I364" i="1"/>
  <c r="J364" i="1" s="1"/>
  <c r="Q364" i="1" s="1"/>
  <c r="I365" i="1"/>
  <c r="J365" i="1" s="1"/>
  <c r="Q365" i="1" s="1"/>
  <c r="I366" i="1"/>
  <c r="J366" i="1" s="1"/>
  <c r="Q366" i="1" s="1"/>
  <c r="I367" i="1"/>
  <c r="J367" i="1" s="1"/>
  <c r="Q367" i="1" s="1"/>
  <c r="I368" i="1"/>
  <c r="J368" i="1" s="1"/>
  <c r="Q368" i="1" s="1"/>
  <c r="I369" i="1"/>
  <c r="J369" i="1" s="1"/>
  <c r="Q369" i="1" s="1"/>
  <c r="I370" i="1"/>
  <c r="J370" i="1" s="1"/>
  <c r="Q370" i="1" s="1"/>
  <c r="I371" i="1"/>
  <c r="J371" i="1" s="1"/>
  <c r="Q371" i="1" s="1"/>
  <c r="I372" i="1"/>
  <c r="J372" i="1" s="1"/>
  <c r="Q372" i="1" s="1"/>
  <c r="I373" i="1"/>
  <c r="J373" i="1" s="1"/>
  <c r="Q373" i="1" s="1"/>
  <c r="I374" i="1"/>
  <c r="J374" i="1" s="1"/>
  <c r="Q374" i="1" s="1"/>
  <c r="I375" i="1"/>
  <c r="J375" i="1" s="1"/>
  <c r="Q375" i="1" s="1"/>
  <c r="I376" i="1"/>
  <c r="J376" i="1" s="1"/>
  <c r="Q376" i="1" s="1"/>
  <c r="I377" i="1"/>
  <c r="J377" i="1" s="1"/>
  <c r="Q377" i="1" s="1"/>
  <c r="I378" i="1"/>
  <c r="J378" i="1" s="1"/>
  <c r="Q378" i="1" s="1"/>
  <c r="I379" i="1"/>
  <c r="J379" i="1" s="1"/>
  <c r="Q379" i="1" s="1"/>
  <c r="I380" i="1"/>
  <c r="J380" i="1" s="1"/>
  <c r="Q380" i="1" s="1"/>
  <c r="I381" i="1"/>
  <c r="J381" i="1" s="1"/>
  <c r="Q381" i="1" s="1"/>
  <c r="I382" i="1"/>
  <c r="J382" i="1" s="1"/>
  <c r="Q382" i="1" s="1"/>
  <c r="I383" i="1"/>
  <c r="J383" i="1" s="1"/>
  <c r="Q383" i="1" s="1"/>
  <c r="I384" i="1"/>
  <c r="J384" i="1" s="1"/>
  <c r="Q384" i="1" s="1"/>
  <c r="I385" i="1"/>
  <c r="J385" i="1" s="1"/>
  <c r="Q385" i="1" s="1"/>
  <c r="I386" i="1"/>
  <c r="J386" i="1" s="1"/>
  <c r="Q386" i="1" s="1"/>
  <c r="I387" i="1"/>
  <c r="J387" i="1" s="1"/>
  <c r="Q387" i="1" s="1"/>
  <c r="I388" i="1"/>
  <c r="J388" i="1" s="1"/>
  <c r="Q388" i="1" s="1"/>
  <c r="I389" i="1"/>
  <c r="J389" i="1" s="1"/>
  <c r="Q389" i="1" s="1"/>
  <c r="I390" i="1"/>
  <c r="J390" i="1" s="1"/>
  <c r="Q390" i="1" s="1"/>
  <c r="I391" i="1"/>
  <c r="J391" i="1" s="1"/>
  <c r="Q391" i="1" s="1"/>
  <c r="I392" i="1"/>
  <c r="J392" i="1" s="1"/>
  <c r="Q392" i="1" s="1"/>
  <c r="I393" i="1"/>
  <c r="J393" i="1" s="1"/>
  <c r="Q393" i="1" s="1"/>
  <c r="I394" i="1"/>
  <c r="J394" i="1" s="1"/>
  <c r="Q394" i="1" s="1"/>
  <c r="I395" i="1"/>
  <c r="J395" i="1" s="1"/>
  <c r="Q395" i="1" s="1"/>
  <c r="I396" i="1"/>
  <c r="J396" i="1" s="1"/>
  <c r="Q396" i="1" s="1"/>
  <c r="I397" i="1"/>
  <c r="J397" i="1" s="1"/>
  <c r="Q397" i="1" s="1"/>
  <c r="I398" i="1"/>
  <c r="J398" i="1" s="1"/>
  <c r="Q398" i="1" s="1"/>
  <c r="I399" i="1"/>
  <c r="J399" i="1" s="1"/>
  <c r="Q399" i="1" s="1"/>
  <c r="I400" i="1"/>
  <c r="J400" i="1" s="1"/>
  <c r="Q400" i="1" s="1"/>
  <c r="I401" i="1"/>
  <c r="J401" i="1" s="1"/>
  <c r="Q401" i="1" s="1"/>
  <c r="I402" i="1"/>
  <c r="J402" i="1" s="1"/>
  <c r="Q402" i="1" s="1"/>
  <c r="I403" i="1"/>
  <c r="J403" i="1" s="1"/>
  <c r="Q403" i="1" s="1"/>
  <c r="I404" i="1"/>
  <c r="J404" i="1" s="1"/>
  <c r="Q404" i="1" s="1"/>
  <c r="I405" i="1"/>
  <c r="J405" i="1" s="1"/>
  <c r="Q405" i="1" s="1"/>
  <c r="I406" i="1"/>
  <c r="J406" i="1" s="1"/>
  <c r="Q406" i="1" s="1"/>
  <c r="I407" i="1"/>
  <c r="J407" i="1" s="1"/>
  <c r="Q407" i="1" s="1"/>
  <c r="I408" i="1"/>
  <c r="J408" i="1" s="1"/>
  <c r="Q408" i="1" s="1"/>
  <c r="I409" i="1"/>
  <c r="J409" i="1" s="1"/>
  <c r="Q409" i="1" s="1"/>
  <c r="I410" i="1"/>
  <c r="J410" i="1" s="1"/>
  <c r="Q410" i="1" s="1"/>
  <c r="I411" i="1"/>
  <c r="J411" i="1" s="1"/>
  <c r="Q411" i="1" s="1"/>
  <c r="I412" i="1"/>
  <c r="J412" i="1" s="1"/>
  <c r="Q412" i="1" s="1"/>
  <c r="I413" i="1"/>
  <c r="J413" i="1" s="1"/>
  <c r="Q413" i="1" s="1"/>
  <c r="I414" i="1"/>
  <c r="J414" i="1" s="1"/>
  <c r="Q414" i="1" s="1"/>
  <c r="I415" i="1"/>
  <c r="J415" i="1" s="1"/>
  <c r="Q415" i="1" s="1"/>
  <c r="I416" i="1"/>
  <c r="J416" i="1" s="1"/>
  <c r="Q416" i="1" s="1"/>
  <c r="I417" i="1"/>
  <c r="J417" i="1" s="1"/>
  <c r="Q417" i="1" s="1"/>
  <c r="I418" i="1"/>
  <c r="J418" i="1" s="1"/>
  <c r="Q418" i="1" s="1"/>
  <c r="I419" i="1"/>
  <c r="J419" i="1" s="1"/>
  <c r="Q419" i="1" s="1"/>
  <c r="I420" i="1"/>
  <c r="J420" i="1" s="1"/>
  <c r="Q420" i="1" s="1"/>
  <c r="I421" i="1"/>
  <c r="J421" i="1" s="1"/>
  <c r="Q421" i="1" s="1"/>
  <c r="I422" i="1"/>
  <c r="J422" i="1" s="1"/>
  <c r="Q422" i="1" s="1"/>
  <c r="I423" i="1"/>
  <c r="J423" i="1" s="1"/>
  <c r="Q423" i="1" s="1"/>
  <c r="I424" i="1"/>
  <c r="J424" i="1" s="1"/>
  <c r="Q424" i="1" s="1"/>
  <c r="I425" i="1"/>
  <c r="J425" i="1" s="1"/>
  <c r="Q425" i="1" s="1"/>
  <c r="I426" i="1"/>
  <c r="J426" i="1" s="1"/>
  <c r="Q426" i="1" s="1"/>
  <c r="I427" i="1"/>
  <c r="J427" i="1" s="1"/>
  <c r="Q427" i="1" s="1"/>
  <c r="I428" i="1"/>
  <c r="J428" i="1" s="1"/>
  <c r="Q428" i="1" s="1"/>
  <c r="I429" i="1"/>
  <c r="J429" i="1" s="1"/>
  <c r="Q429" i="1" s="1"/>
  <c r="I430" i="1"/>
  <c r="J430" i="1" s="1"/>
  <c r="Q430" i="1" s="1"/>
  <c r="I431" i="1"/>
  <c r="J431" i="1" s="1"/>
  <c r="Q431" i="1" s="1"/>
  <c r="I432" i="1"/>
  <c r="J432" i="1" s="1"/>
  <c r="Q432" i="1" s="1"/>
  <c r="I433" i="1"/>
  <c r="J433" i="1" s="1"/>
  <c r="Q433" i="1" s="1"/>
  <c r="I434" i="1"/>
  <c r="J434" i="1" s="1"/>
  <c r="Q434" i="1" s="1"/>
  <c r="I435" i="1"/>
  <c r="J435" i="1" s="1"/>
  <c r="Q435" i="1" s="1"/>
  <c r="I436" i="1"/>
  <c r="J436" i="1" s="1"/>
  <c r="Q436" i="1" s="1"/>
  <c r="I437" i="1"/>
  <c r="J437" i="1" s="1"/>
  <c r="Q437" i="1" s="1"/>
  <c r="I438" i="1"/>
  <c r="J438" i="1" s="1"/>
  <c r="Q438" i="1" s="1"/>
  <c r="I439" i="1"/>
  <c r="J439" i="1" s="1"/>
  <c r="Q439" i="1" s="1"/>
  <c r="I440" i="1"/>
  <c r="J440" i="1" s="1"/>
  <c r="Q440" i="1" s="1"/>
  <c r="I441" i="1"/>
  <c r="J441" i="1" s="1"/>
  <c r="Q441" i="1" s="1"/>
  <c r="I442" i="1"/>
  <c r="J442" i="1" s="1"/>
  <c r="Q442" i="1" s="1"/>
  <c r="I443" i="1"/>
  <c r="J443" i="1" s="1"/>
  <c r="Q443" i="1" s="1"/>
  <c r="I444" i="1"/>
  <c r="J444" i="1" s="1"/>
  <c r="Q444" i="1" s="1"/>
  <c r="I445" i="1"/>
  <c r="J445" i="1" s="1"/>
  <c r="Q445" i="1" s="1"/>
  <c r="I446" i="1"/>
  <c r="J446" i="1" s="1"/>
  <c r="Q446" i="1" s="1"/>
  <c r="I447" i="1"/>
  <c r="J447" i="1" s="1"/>
  <c r="Q447" i="1" s="1"/>
  <c r="I448" i="1"/>
  <c r="J448" i="1" s="1"/>
  <c r="Q448" i="1" s="1"/>
  <c r="I449" i="1"/>
  <c r="J449" i="1" s="1"/>
  <c r="Q449" i="1" s="1"/>
  <c r="I450" i="1"/>
  <c r="J450" i="1" s="1"/>
  <c r="Q450" i="1" s="1"/>
  <c r="I451" i="1"/>
  <c r="J451" i="1" s="1"/>
  <c r="Q451" i="1" s="1"/>
  <c r="I452" i="1"/>
  <c r="J452" i="1" s="1"/>
  <c r="Q452" i="1" s="1"/>
  <c r="I453" i="1"/>
  <c r="J453" i="1" s="1"/>
  <c r="Q453" i="1" s="1"/>
  <c r="I454" i="1"/>
  <c r="J454" i="1" s="1"/>
  <c r="Q454" i="1" s="1"/>
  <c r="I455" i="1"/>
  <c r="J455" i="1" s="1"/>
  <c r="Q455" i="1" s="1"/>
  <c r="I456" i="1"/>
  <c r="J456" i="1" s="1"/>
  <c r="Q456" i="1" s="1"/>
  <c r="I457" i="1"/>
  <c r="J457" i="1" s="1"/>
  <c r="Q457" i="1" s="1"/>
  <c r="I458" i="1"/>
  <c r="J458" i="1" s="1"/>
  <c r="Q458" i="1" s="1"/>
  <c r="I459" i="1"/>
  <c r="J459" i="1" s="1"/>
  <c r="Q459" i="1" s="1"/>
  <c r="I460" i="1"/>
  <c r="J460" i="1" s="1"/>
  <c r="Q460" i="1" s="1"/>
  <c r="I461" i="1"/>
  <c r="J461" i="1" s="1"/>
  <c r="Q461" i="1" s="1"/>
  <c r="I462" i="1"/>
  <c r="J462" i="1" s="1"/>
  <c r="Q462" i="1" s="1"/>
  <c r="I463" i="1"/>
  <c r="J463" i="1" s="1"/>
  <c r="Q463" i="1" s="1"/>
  <c r="I464" i="1"/>
  <c r="J464" i="1" s="1"/>
  <c r="Q464" i="1" s="1"/>
  <c r="I465" i="1"/>
  <c r="J465" i="1" s="1"/>
  <c r="Q465" i="1" s="1"/>
  <c r="I466" i="1"/>
  <c r="J466" i="1" s="1"/>
  <c r="Q466" i="1" s="1"/>
  <c r="I467" i="1"/>
  <c r="J467" i="1" s="1"/>
  <c r="Q467" i="1" s="1"/>
  <c r="I468" i="1"/>
  <c r="J468" i="1" s="1"/>
  <c r="Q468" i="1" s="1"/>
  <c r="I469" i="1"/>
  <c r="J469" i="1" s="1"/>
  <c r="Q469" i="1" s="1"/>
  <c r="I470" i="1"/>
  <c r="J470" i="1" s="1"/>
  <c r="Q470" i="1" s="1"/>
  <c r="I471" i="1"/>
  <c r="J471" i="1" s="1"/>
  <c r="Q471" i="1" s="1"/>
  <c r="I472" i="1"/>
  <c r="J472" i="1" s="1"/>
  <c r="Q472" i="1" s="1"/>
  <c r="I473" i="1"/>
  <c r="J473" i="1" s="1"/>
  <c r="Q473" i="1" s="1"/>
  <c r="I474" i="1"/>
  <c r="J474" i="1" s="1"/>
  <c r="Q474" i="1" s="1"/>
  <c r="I475" i="1"/>
  <c r="J475" i="1" s="1"/>
  <c r="Q475" i="1" s="1"/>
  <c r="I476" i="1"/>
  <c r="J476" i="1" s="1"/>
  <c r="Q476" i="1" s="1"/>
  <c r="I477" i="1"/>
  <c r="J477" i="1" s="1"/>
  <c r="Q477" i="1" s="1"/>
  <c r="I478" i="1"/>
  <c r="J478" i="1" s="1"/>
  <c r="Q478" i="1" s="1"/>
  <c r="I479" i="1"/>
  <c r="J479" i="1" s="1"/>
  <c r="Q479" i="1" s="1"/>
  <c r="I480" i="1"/>
  <c r="J480" i="1" s="1"/>
  <c r="Q480" i="1" s="1"/>
  <c r="I481" i="1"/>
  <c r="J481" i="1" s="1"/>
  <c r="Q481" i="1" s="1"/>
  <c r="I482" i="1"/>
  <c r="J482" i="1" s="1"/>
  <c r="Q482" i="1" s="1"/>
  <c r="I483" i="1"/>
  <c r="J483" i="1" s="1"/>
  <c r="Q483" i="1" s="1"/>
  <c r="I484" i="1"/>
  <c r="J484" i="1" s="1"/>
  <c r="Q484" i="1" s="1"/>
  <c r="I485" i="1"/>
  <c r="J485" i="1" s="1"/>
  <c r="Q485" i="1" s="1"/>
  <c r="I486" i="1"/>
  <c r="J486" i="1" s="1"/>
  <c r="Q486" i="1" s="1"/>
  <c r="I487" i="1"/>
  <c r="J487" i="1" s="1"/>
  <c r="Q487" i="1" s="1"/>
  <c r="I488" i="1"/>
  <c r="J488" i="1" s="1"/>
  <c r="Q488" i="1" s="1"/>
  <c r="I489" i="1"/>
  <c r="J489" i="1" s="1"/>
  <c r="Q489" i="1" s="1"/>
  <c r="I490" i="1"/>
  <c r="J490" i="1" s="1"/>
  <c r="Q490" i="1" s="1"/>
  <c r="I491" i="1"/>
  <c r="J491" i="1" s="1"/>
  <c r="Q491" i="1" s="1"/>
  <c r="I492" i="1"/>
  <c r="J492" i="1" s="1"/>
  <c r="Q492" i="1" s="1"/>
  <c r="I493" i="1"/>
  <c r="J493" i="1" s="1"/>
  <c r="Q493" i="1" s="1"/>
  <c r="I494" i="1"/>
  <c r="J494" i="1" s="1"/>
  <c r="Q494" i="1" s="1"/>
  <c r="I495" i="1"/>
  <c r="J495" i="1" s="1"/>
  <c r="Q495" i="1" s="1"/>
  <c r="I496" i="1"/>
  <c r="J496" i="1" s="1"/>
  <c r="Q496" i="1" s="1"/>
  <c r="I497" i="1"/>
  <c r="J497" i="1" s="1"/>
  <c r="Q497" i="1" s="1"/>
  <c r="I498" i="1"/>
  <c r="J498" i="1" s="1"/>
  <c r="Q498" i="1" s="1"/>
  <c r="I499" i="1"/>
  <c r="J499" i="1" s="1"/>
  <c r="Q499" i="1" s="1"/>
  <c r="I500" i="1"/>
  <c r="J500" i="1" s="1"/>
  <c r="Q500" i="1" s="1"/>
  <c r="I501" i="1"/>
  <c r="J501" i="1" s="1"/>
  <c r="Q501" i="1" s="1"/>
  <c r="I502" i="1"/>
  <c r="J502" i="1" s="1"/>
  <c r="Q502" i="1" s="1"/>
  <c r="I503" i="1"/>
  <c r="J503" i="1" s="1"/>
  <c r="Q503" i="1" s="1"/>
  <c r="I504" i="1"/>
  <c r="J504" i="1" s="1"/>
  <c r="Q504" i="1" s="1"/>
  <c r="I505" i="1"/>
  <c r="J505" i="1" s="1"/>
  <c r="Q505" i="1" s="1"/>
  <c r="I506" i="1"/>
  <c r="J506" i="1" s="1"/>
  <c r="Q506" i="1" s="1"/>
  <c r="I507" i="1"/>
  <c r="J507" i="1" s="1"/>
  <c r="Q507" i="1" s="1"/>
  <c r="I508" i="1"/>
  <c r="J508" i="1" s="1"/>
  <c r="Q508" i="1" s="1"/>
  <c r="I509" i="1"/>
  <c r="J509" i="1" s="1"/>
  <c r="Q509" i="1" s="1"/>
  <c r="I510" i="1"/>
  <c r="J510" i="1" s="1"/>
  <c r="Q510" i="1" s="1"/>
  <c r="I511" i="1"/>
  <c r="J511" i="1" s="1"/>
  <c r="Q511" i="1" s="1"/>
  <c r="I512" i="1"/>
  <c r="J512" i="1" s="1"/>
  <c r="Q512" i="1" s="1"/>
  <c r="I513" i="1"/>
  <c r="J513" i="1" s="1"/>
  <c r="Q513" i="1" s="1"/>
  <c r="I514" i="1"/>
  <c r="J514" i="1" s="1"/>
  <c r="Q514" i="1" s="1"/>
  <c r="I515" i="1"/>
  <c r="J515" i="1" s="1"/>
  <c r="Q515" i="1" s="1"/>
  <c r="I516" i="1"/>
  <c r="J516" i="1" s="1"/>
  <c r="Q516" i="1" s="1"/>
  <c r="I517" i="1"/>
  <c r="J517" i="1" s="1"/>
  <c r="Q517" i="1" s="1"/>
  <c r="I518" i="1"/>
  <c r="J518" i="1" s="1"/>
  <c r="Q518" i="1" s="1"/>
  <c r="I519" i="1"/>
  <c r="J519" i="1" s="1"/>
  <c r="Q519" i="1" s="1"/>
  <c r="I520" i="1"/>
  <c r="J520" i="1" s="1"/>
  <c r="Q520" i="1" s="1"/>
  <c r="I521" i="1"/>
  <c r="J521" i="1" s="1"/>
  <c r="Q521" i="1" s="1"/>
  <c r="I522" i="1"/>
  <c r="J522" i="1" s="1"/>
  <c r="Q522" i="1" s="1"/>
  <c r="I523" i="1"/>
  <c r="J523" i="1" s="1"/>
  <c r="Q523" i="1" s="1"/>
  <c r="I524" i="1"/>
  <c r="J524" i="1" s="1"/>
  <c r="Q524" i="1" s="1"/>
  <c r="I525" i="1"/>
  <c r="J525" i="1" s="1"/>
  <c r="Q525" i="1" s="1"/>
  <c r="I526" i="1"/>
  <c r="J526" i="1" s="1"/>
  <c r="Q526" i="1" s="1"/>
  <c r="I527" i="1"/>
  <c r="J527" i="1" s="1"/>
  <c r="Q527" i="1" s="1"/>
  <c r="I528" i="1"/>
  <c r="J528" i="1" s="1"/>
  <c r="Q528" i="1" s="1"/>
  <c r="I529" i="1"/>
  <c r="J529" i="1" s="1"/>
  <c r="Q529" i="1" s="1"/>
  <c r="I530" i="1"/>
  <c r="J530" i="1" s="1"/>
  <c r="Q530" i="1" s="1"/>
  <c r="I531" i="1"/>
  <c r="J531" i="1" s="1"/>
  <c r="Q531" i="1" s="1"/>
  <c r="I532" i="1"/>
  <c r="J532" i="1" s="1"/>
  <c r="Q532" i="1" s="1"/>
  <c r="I533" i="1"/>
  <c r="J533" i="1" s="1"/>
  <c r="Q533" i="1" s="1"/>
  <c r="I534" i="1"/>
  <c r="J534" i="1" s="1"/>
  <c r="Q534" i="1" s="1"/>
  <c r="I535" i="1"/>
  <c r="J535" i="1" s="1"/>
  <c r="Q535" i="1" s="1"/>
  <c r="I536" i="1"/>
  <c r="J536" i="1" s="1"/>
  <c r="Q536" i="1" s="1"/>
  <c r="I537" i="1"/>
  <c r="J537" i="1" s="1"/>
  <c r="Q537" i="1" s="1"/>
  <c r="I538" i="1"/>
  <c r="J538" i="1" s="1"/>
  <c r="Q538" i="1" s="1"/>
  <c r="I539" i="1"/>
  <c r="J539" i="1" s="1"/>
  <c r="Q539" i="1" s="1"/>
  <c r="I540" i="1"/>
  <c r="J540" i="1" s="1"/>
  <c r="Q540" i="1" s="1"/>
  <c r="I541" i="1"/>
  <c r="J541" i="1" s="1"/>
  <c r="Q541" i="1" s="1"/>
  <c r="I542" i="1"/>
  <c r="J542" i="1" s="1"/>
  <c r="Q542" i="1" s="1"/>
  <c r="I543" i="1"/>
  <c r="J543" i="1" s="1"/>
  <c r="Q543" i="1" s="1"/>
  <c r="I544" i="1"/>
  <c r="J544" i="1" s="1"/>
  <c r="Q544" i="1" s="1"/>
  <c r="I545" i="1"/>
  <c r="J545" i="1" s="1"/>
  <c r="Q545" i="1" s="1"/>
  <c r="I546" i="1"/>
  <c r="J546" i="1" s="1"/>
  <c r="Q546" i="1" s="1"/>
  <c r="I547" i="1"/>
  <c r="J547" i="1" s="1"/>
  <c r="Q547" i="1" s="1"/>
  <c r="I548" i="1"/>
  <c r="J548" i="1" s="1"/>
  <c r="Q548" i="1" s="1"/>
  <c r="I549" i="1"/>
  <c r="J549" i="1" s="1"/>
  <c r="Q549" i="1" s="1"/>
  <c r="I550" i="1"/>
  <c r="J550" i="1" s="1"/>
  <c r="Q550" i="1" s="1"/>
  <c r="I551" i="1"/>
  <c r="J551" i="1" s="1"/>
  <c r="Q551" i="1" s="1"/>
  <c r="I552" i="1"/>
  <c r="J552" i="1" s="1"/>
  <c r="Q552" i="1" s="1"/>
  <c r="I553" i="1"/>
  <c r="J553" i="1" s="1"/>
  <c r="Q553" i="1" s="1"/>
  <c r="I554" i="1"/>
  <c r="J554" i="1" s="1"/>
  <c r="Q554" i="1" s="1"/>
  <c r="I555" i="1"/>
  <c r="J555" i="1" s="1"/>
  <c r="Q555" i="1" s="1"/>
  <c r="I556" i="1"/>
  <c r="J556" i="1" s="1"/>
  <c r="Q556" i="1" s="1"/>
  <c r="I557" i="1"/>
  <c r="J557" i="1" s="1"/>
  <c r="Q557" i="1" s="1"/>
  <c r="I558" i="1"/>
  <c r="J558" i="1" s="1"/>
  <c r="Q558" i="1" s="1"/>
  <c r="I559" i="1"/>
  <c r="J559" i="1" s="1"/>
  <c r="Q559" i="1" s="1"/>
  <c r="I560" i="1"/>
  <c r="J560" i="1" s="1"/>
  <c r="Q560" i="1" s="1"/>
  <c r="I561" i="1"/>
  <c r="J561" i="1" s="1"/>
  <c r="Q561" i="1" s="1"/>
  <c r="I562" i="1"/>
  <c r="J562" i="1" s="1"/>
  <c r="Q562" i="1" s="1"/>
  <c r="I563" i="1"/>
  <c r="J563" i="1" s="1"/>
  <c r="Q563" i="1" s="1"/>
  <c r="I564" i="1"/>
  <c r="J564" i="1" s="1"/>
  <c r="Q564" i="1" s="1"/>
  <c r="I565" i="1"/>
  <c r="J565" i="1" s="1"/>
  <c r="Q565" i="1" s="1"/>
  <c r="I566" i="1"/>
  <c r="J566" i="1" s="1"/>
  <c r="Q566" i="1" s="1"/>
  <c r="I567" i="1"/>
  <c r="J567" i="1" s="1"/>
  <c r="Q567" i="1" s="1"/>
  <c r="I568" i="1"/>
  <c r="J568" i="1" s="1"/>
  <c r="Q568" i="1" s="1"/>
  <c r="I569" i="1"/>
  <c r="J569" i="1" s="1"/>
  <c r="Q569" i="1" s="1"/>
  <c r="I570" i="1"/>
  <c r="J570" i="1" s="1"/>
  <c r="Q570" i="1" s="1"/>
  <c r="I571" i="1"/>
  <c r="J571" i="1" s="1"/>
  <c r="Q571" i="1" s="1"/>
  <c r="I572" i="1"/>
  <c r="J572" i="1" s="1"/>
  <c r="Q572" i="1" s="1"/>
  <c r="I573" i="1"/>
  <c r="J573" i="1" s="1"/>
  <c r="Q573" i="1" s="1"/>
  <c r="I574" i="1"/>
  <c r="J574" i="1" s="1"/>
  <c r="Q574" i="1" s="1"/>
  <c r="I575" i="1"/>
  <c r="J575" i="1" s="1"/>
  <c r="Q575" i="1" s="1"/>
  <c r="I576" i="1"/>
  <c r="J576" i="1" s="1"/>
  <c r="Q576" i="1" s="1"/>
  <c r="I577" i="1"/>
  <c r="J577" i="1" s="1"/>
  <c r="Q577" i="1" s="1"/>
  <c r="I578" i="1"/>
  <c r="J578" i="1" s="1"/>
  <c r="Q578" i="1" s="1"/>
  <c r="I579" i="1"/>
  <c r="J579" i="1" s="1"/>
  <c r="Q579" i="1" s="1"/>
  <c r="I580" i="1"/>
  <c r="J580" i="1" s="1"/>
  <c r="Q580" i="1" s="1"/>
  <c r="I581" i="1"/>
  <c r="J581" i="1" s="1"/>
  <c r="Q581" i="1" s="1"/>
  <c r="I582" i="1"/>
  <c r="J582" i="1" s="1"/>
  <c r="Q582" i="1" s="1"/>
  <c r="I583" i="1"/>
  <c r="J583" i="1" s="1"/>
  <c r="Q583" i="1" s="1"/>
  <c r="I584" i="1"/>
  <c r="J584" i="1" s="1"/>
  <c r="Q584" i="1" s="1"/>
  <c r="I585" i="1"/>
  <c r="J585" i="1" s="1"/>
  <c r="Q585" i="1" s="1"/>
  <c r="I586" i="1"/>
  <c r="J586" i="1" s="1"/>
  <c r="Q586" i="1" s="1"/>
  <c r="I587" i="1"/>
  <c r="J587" i="1" s="1"/>
  <c r="Q587" i="1" s="1"/>
  <c r="I588" i="1"/>
  <c r="J588" i="1" s="1"/>
  <c r="Q588" i="1" s="1"/>
  <c r="I589" i="1"/>
  <c r="J589" i="1" s="1"/>
  <c r="Q589" i="1" s="1"/>
  <c r="I590" i="1"/>
  <c r="J590" i="1" s="1"/>
  <c r="Q590" i="1" s="1"/>
  <c r="I591" i="1"/>
  <c r="J591" i="1" s="1"/>
  <c r="Q591" i="1" s="1"/>
  <c r="I592" i="1"/>
  <c r="J592" i="1" s="1"/>
  <c r="Q592" i="1" s="1"/>
  <c r="I593" i="1"/>
  <c r="J593" i="1" s="1"/>
  <c r="Q593" i="1" s="1"/>
  <c r="I594" i="1"/>
  <c r="J594" i="1" s="1"/>
  <c r="Q594" i="1" s="1"/>
  <c r="I595" i="1"/>
  <c r="J595" i="1" s="1"/>
  <c r="Q595" i="1" s="1"/>
  <c r="I596" i="1"/>
  <c r="J596" i="1" s="1"/>
  <c r="Q596" i="1" s="1"/>
  <c r="I597" i="1"/>
  <c r="J597" i="1" s="1"/>
  <c r="Q597" i="1" s="1"/>
  <c r="I598" i="1"/>
  <c r="J598" i="1" s="1"/>
  <c r="Q598" i="1" s="1"/>
  <c r="I599" i="1"/>
  <c r="J599" i="1" s="1"/>
  <c r="Q599" i="1" s="1"/>
  <c r="I600" i="1"/>
  <c r="J600" i="1" s="1"/>
  <c r="Q600" i="1" s="1"/>
  <c r="I601" i="1"/>
  <c r="J601" i="1" s="1"/>
  <c r="Q601" i="1" s="1"/>
  <c r="I602" i="1"/>
  <c r="J602" i="1" s="1"/>
  <c r="Q602" i="1" s="1"/>
  <c r="I603" i="1"/>
  <c r="J603" i="1" s="1"/>
  <c r="Q603" i="1" s="1"/>
  <c r="I604" i="1"/>
  <c r="J604" i="1" s="1"/>
  <c r="Q604" i="1" s="1"/>
  <c r="I605" i="1"/>
  <c r="J605" i="1" s="1"/>
  <c r="Q605" i="1" s="1"/>
  <c r="I606" i="1"/>
  <c r="J606" i="1" s="1"/>
  <c r="Q606" i="1" s="1"/>
  <c r="I607" i="1"/>
  <c r="J607" i="1" s="1"/>
  <c r="Q607" i="1" s="1"/>
  <c r="I608" i="1"/>
  <c r="J608" i="1" s="1"/>
  <c r="Q608" i="1" s="1"/>
  <c r="I609" i="1"/>
  <c r="J609" i="1" s="1"/>
  <c r="Q609" i="1" s="1"/>
  <c r="I610" i="1"/>
  <c r="J610" i="1" s="1"/>
  <c r="Q610" i="1" s="1"/>
  <c r="I611" i="1"/>
  <c r="J611" i="1" s="1"/>
  <c r="Q611" i="1" s="1"/>
  <c r="I612" i="1"/>
  <c r="J612" i="1" s="1"/>
  <c r="Q612" i="1" s="1"/>
  <c r="I613" i="1"/>
  <c r="J613" i="1" s="1"/>
  <c r="Q613" i="1" s="1"/>
  <c r="I614" i="1"/>
  <c r="J614" i="1" s="1"/>
  <c r="Q614" i="1" s="1"/>
  <c r="I615" i="1"/>
  <c r="J615" i="1" s="1"/>
  <c r="Q615" i="1" s="1"/>
  <c r="I616" i="1"/>
  <c r="J616" i="1" s="1"/>
  <c r="Q616" i="1" s="1"/>
  <c r="I617" i="1"/>
  <c r="J617" i="1" s="1"/>
  <c r="Q617" i="1" s="1"/>
  <c r="I618" i="1"/>
  <c r="J618" i="1" s="1"/>
  <c r="Q618" i="1" s="1"/>
  <c r="I619" i="1"/>
  <c r="J619" i="1" s="1"/>
  <c r="Q619" i="1" s="1"/>
  <c r="I620" i="1"/>
  <c r="J620" i="1" s="1"/>
  <c r="Q620" i="1" s="1"/>
  <c r="I621" i="1"/>
  <c r="J621" i="1" s="1"/>
  <c r="Q621" i="1" s="1"/>
  <c r="I622" i="1"/>
  <c r="J622" i="1" s="1"/>
  <c r="Q622" i="1" s="1"/>
  <c r="I623" i="1"/>
  <c r="J623" i="1" s="1"/>
  <c r="Q623" i="1" s="1"/>
  <c r="I624" i="1"/>
  <c r="J624" i="1" s="1"/>
  <c r="Q624" i="1" s="1"/>
  <c r="I625" i="1"/>
  <c r="J625" i="1" s="1"/>
  <c r="Q625" i="1" s="1"/>
  <c r="I626" i="1"/>
  <c r="J626" i="1" s="1"/>
  <c r="Q626" i="1" s="1"/>
  <c r="I627" i="1"/>
  <c r="J627" i="1" s="1"/>
  <c r="Q627" i="1" s="1"/>
  <c r="I628" i="1"/>
  <c r="J628" i="1" s="1"/>
  <c r="Q628" i="1" s="1"/>
  <c r="I629" i="1"/>
  <c r="J629" i="1" s="1"/>
  <c r="Q629" i="1" s="1"/>
  <c r="I630" i="1"/>
  <c r="J630" i="1" s="1"/>
  <c r="Q630" i="1" s="1"/>
  <c r="I631" i="1"/>
  <c r="J631" i="1" s="1"/>
  <c r="Q631" i="1" s="1"/>
  <c r="I632" i="1"/>
  <c r="J632" i="1" s="1"/>
  <c r="Q632" i="1" s="1"/>
  <c r="I633" i="1"/>
  <c r="J633" i="1" s="1"/>
  <c r="Q633" i="1" s="1"/>
  <c r="I634" i="1"/>
  <c r="J634" i="1" s="1"/>
  <c r="Q634" i="1" s="1"/>
  <c r="I635" i="1"/>
  <c r="J635" i="1" s="1"/>
  <c r="Q635" i="1" s="1"/>
  <c r="I636" i="1"/>
  <c r="J636" i="1" s="1"/>
  <c r="Q636" i="1" s="1"/>
  <c r="I637" i="1"/>
  <c r="J637" i="1" s="1"/>
  <c r="Q637" i="1" s="1"/>
  <c r="I638" i="1"/>
  <c r="J638" i="1" s="1"/>
  <c r="Q638" i="1" s="1"/>
  <c r="I639" i="1"/>
  <c r="J639" i="1" s="1"/>
  <c r="Q639" i="1" s="1"/>
  <c r="I640" i="1"/>
  <c r="J640" i="1" s="1"/>
  <c r="Q640" i="1" s="1"/>
  <c r="I641" i="1"/>
  <c r="J641" i="1" s="1"/>
  <c r="Q641" i="1" s="1"/>
  <c r="I642" i="1"/>
  <c r="J642" i="1" s="1"/>
  <c r="Q642" i="1" s="1"/>
  <c r="I643" i="1"/>
  <c r="J643" i="1" s="1"/>
  <c r="Q643" i="1" s="1"/>
  <c r="I644" i="1"/>
  <c r="J644" i="1" s="1"/>
  <c r="Q644" i="1" s="1"/>
  <c r="I645" i="1"/>
  <c r="J645" i="1" s="1"/>
  <c r="Q645" i="1" s="1"/>
  <c r="I646" i="1"/>
  <c r="J646" i="1" s="1"/>
  <c r="Q646" i="1" s="1"/>
  <c r="I647" i="1"/>
  <c r="J647" i="1" s="1"/>
  <c r="Q647" i="1" s="1"/>
  <c r="I648" i="1"/>
  <c r="J648" i="1" s="1"/>
  <c r="Q648" i="1" s="1"/>
  <c r="I649" i="1"/>
  <c r="J649" i="1" s="1"/>
  <c r="Q649" i="1" s="1"/>
  <c r="I650" i="1"/>
  <c r="J650" i="1" s="1"/>
  <c r="Q650" i="1" s="1"/>
  <c r="I651" i="1"/>
  <c r="J651" i="1" s="1"/>
  <c r="Q651" i="1" s="1"/>
  <c r="I652" i="1"/>
  <c r="J652" i="1" s="1"/>
  <c r="Q652" i="1" s="1"/>
  <c r="I653" i="1"/>
  <c r="J653" i="1" s="1"/>
  <c r="Q653" i="1" s="1"/>
  <c r="I654" i="1"/>
  <c r="J654" i="1" s="1"/>
  <c r="Q654" i="1" s="1"/>
  <c r="I655" i="1"/>
  <c r="J655" i="1" s="1"/>
  <c r="Q655" i="1" s="1"/>
  <c r="I656" i="1"/>
  <c r="J656" i="1" s="1"/>
  <c r="Q656" i="1" s="1"/>
  <c r="I657" i="1"/>
  <c r="J657" i="1" s="1"/>
  <c r="Q657" i="1" s="1"/>
  <c r="I658" i="1"/>
  <c r="J658" i="1" s="1"/>
  <c r="Q658" i="1" s="1"/>
  <c r="I659" i="1"/>
  <c r="J659" i="1" s="1"/>
  <c r="Q659" i="1" s="1"/>
  <c r="I660" i="1"/>
  <c r="J660" i="1" s="1"/>
  <c r="Q660" i="1" s="1"/>
  <c r="I661" i="1"/>
  <c r="J661" i="1" s="1"/>
  <c r="Q661" i="1" s="1"/>
  <c r="I662" i="1"/>
  <c r="J662" i="1" s="1"/>
  <c r="Q662" i="1" s="1"/>
  <c r="I663" i="1"/>
  <c r="J663" i="1" s="1"/>
  <c r="Q663" i="1" s="1"/>
  <c r="I664" i="1"/>
  <c r="J664" i="1" s="1"/>
  <c r="Q664" i="1" s="1"/>
  <c r="I665" i="1"/>
  <c r="J665" i="1" s="1"/>
  <c r="Q665" i="1" s="1"/>
  <c r="I666" i="1"/>
  <c r="J666" i="1" s="1"/>
  <c r="Q666" i="1" s="1"/>
  <c r="I667" i="1"/>
  <c r="J667" i="1" s="1"/>
  <c r="Q667" i="1" s="1"/>
  <c r="I668" i="1"/>
  <c r="J668" i="1" s="1"/>
  <c r="Q668" i="1" s="1"/>
  <c r="I669" i="1"/>
  <c r="J669" i="1" s="1"/>
  <c r="Q669" i="1" s="1"/>
  <c r="I670" i="1"/>
  <c r="J670" i="1" s="1"/>
  <c r="Q670" i="1" s="1"/>
  <c r="I671" i="1"/>
  <c r="J671" i="1" s="1"/>
  <c r="Q671" i="1" s="1"/>
  <c r="I672" i="1"/>
  <c r="J672" i="1" s="1"/>
  <c r="Q672" i="1" s="1"/>
  <c r="I673" i="1"/>
  <c r="J673" i="1" s="1"/>
  <c r="Q673" i="1" s="1"/>
  <c r="I674" i="1"/>
  <c r="J674" i="1" s="1"/>
  <c r="Q674" i="1" s="1"/>
  <c r="I675" i="1"/>
  <c r="J675" i="1" s="1"/>
  <c r="Q675" i="1" s="1"/>
  <c r="I676" i="1"/>
  <c r="J676" i="1" s="1"/>
  <c r="Q676" i="1" s="1"/>
  <c r="I677" i="1"/>
  <c r="J677" i="1" s="1"/>
  <c r="Q677" i="1" s="1"/>
  <c r="I678" i="1"/>
  <c r="J678" i="1" s="1"/>
  <c r="Q678" i="1" s="1"/>
  <c r="I679" i="1"/>
  <c r="J679" i="1" s="1"/>
  <c r="Q679" i="1" s="1"/>
  <c r="I680" i="1"/>
  <c r="J680" i="1" s="1"/>
  <c r="Q680" i="1" s="1"/>
  <c r="I681" i="1"/>
  <c r="J681" i="1" s="1"/>
  <c r="Q681" i="1" s="1"/>
  <c r="I682" i="1"/>
  <c r="J682" i="1" s="1"/>
  <c r="Q682" i="1" s="1"/>
  <c r="I683" i="1"/>
  <c r="J683" i="1" s="1"/>
  <c r="Q683" i="1" s="1"/>
  <c r="I684" i="1"/>
  <c r="J684" i="1" s="1"/>
  <c r="Q684" i="1" s="1"/>
  <c r="I685" i="1"/>
  <c r="J685" i="1" s="1"/>
  <c r="Q685" i="1" s="1"/>
  <c r="I686" i="1"/>
  <c r="J686" i="1" s="1"/>
  <c r="Q686" i="1" s="1"/>
  <c r="I687" i="1"/>
  <c r="J687" i="1" s="1"/>
  <c r="Q687" i="1" s="1"/>
  <c r="I688" i="1"/>
  <c r="J688" i="1" s="1"/>
  <c r="Q688" i="1" s="1"/>
  <c r="I689" i="1"/>
  <c r="J689" i="1" s="1"/>
  <c r="Q689" i="1" s="1"/>
  <c r="I690" i="1"/>
  <c r="J690" i="1" s="1"/>
  <c r="Q690" i="1" s="1"/>
  <c r="I691" i="1"/>
  <c r="J691" i="1" s="1"/>
  <c r="Q691" i="1" s="1"/>
  <c r="I692" i="1"/>
  <c r="J692" i="1" s="1"/>
  <c r="Q692" i="1" s="1"/>
  <c r="I693" i="1"/>
  <c r="J693" i="1" s="1"/>
  <c r="Q693" i="1" s="1"/>
  <c r="I694" i="1"/>
  <c r="J694" i="1" s="1"/>
  <c r="Q694" i="1" s="1"/>
  <c r="I695" i="1"/>
  <c r="J695" i="1" s="1"/>
  <c r="Q695" i="1" s="1"/>
  <c r="I696" i="1"/>
  <c r="J696" i="1" s="1"/>
  <c r="Q696" i="1" s="1"/>
  <c r="I697" i="1"/>
  <c r="J697" i="1" s="1"/>
  <c r="Q697" i="1" s="1"/>
  <c r="I698" i="1"/>
  <c r="J698" i="1" s="1"/>
  <c r="Q698" i="1" s="1"/>
  <c r="I699" i="1"/>
  <c r="J699" i="1" s="1"/>
  <c r="Q699" i="1" s="1"/>
  <c r="I700" i="1"/>
  <c r="J700" i="1" s="1"/>
  <c r="Q700" i="1" s="1"/>
  <c r="I701" i="1"/>
  <c r="J701" i="1" s="1"/>
  <c r="Q701" i="1" s="1"/>
  <c r="I702" i="1"/>
  <c r="J702" i="1" s="1"/>
  <c r="Q702" i="1" s="1"/>
  <c r="I703" i="1"/>
  <c r="J703" i="1" s="1"/>
  <c r="Q703" i="1" s="1"/>
  <c r="I704" i="1"/>
  <c r="J704" i="1" s="1"/>
  <c r="Q704" i="1" s="1"/>
  <c r="I705" i="1"/>
  <c r="J705" i="1" s="1"/>
  <c r="Q705" i="1" s="1"/>
  <c r="I706" i="1"/>
  <c r="J706" i="1" s="1"/>
  <c r="Q706" i="1" s="1"/>
  <c r="I707" i="1"/>
  <c r="J707" i="1" s="1"/>
  <c r="Q707" i="1" s="1"/>
  <c r="I708" i="1"/>
  <c r="J708" i="1" s="1"/>
  <c r="Q708" i="1" s="1"/>
  <c r="I709" i="1"/>
  <c r="J709" i="1" s="1"/>
  <c r="Q709" i="1" s="1"/>
  <c r="I710" i="1"/>
  <c r="J710" i="1" s="1"/>
  <c r="Q710" i="1" s="1"/>
  <c r="I711" i="1"/>
  <c r="J711" i="1" s="1"/>
  <c r="Q711" i="1" s="1"/>
  <c r="I712" i="1"/>
  <c r="J712" i="1" s="1"/>
  <c r="Q712" i="1" s="1"/>
  <c r="I713" i="1"/>
  <c r="J713" i="1" s="1"/>
  <c r="Q713" i="1" s="1"/>
  <c r="I714" i="1"/>
  <c r="J714" i="1" s="1"/>
  <c r="Q714" i="1" s="1"/>
  <c r="I715" i="1"/>
  <c r="J715" i="1" s="1"/>
  <c r="Q715" i="1" s="1"/>
  <c r="I716" i="1"/>
  <c r="J716" i="1" s="1"/>
  <c r="Q716" i="1" s="1"/>
  <c r="I717" i="1"/>
  <c r="J717" i="1" s="1"/>
  <c r="Q717" i="1" s="1"/>
  <c r="I718" i="1"/>
  <c r="J718" i="1" s="1"/>
  <c r="Q718" i="1" s="1"/>
  <c r="I719" i="1"/>
  <c r="J719" i="1" s="1"/>
  <c r="Q719" i="1" s="1"/>
  <c r="I720" i="1"/>
  <c r="J720" i="1" s="1"/>
  <c r="Q720" i="1" s="1"/>
  <c r="I721" i="1"/>
  <c r="J721" i="1" s="1"/>
  <c r="Q721" i="1" s="1"/>
  <c r="I722" i="1"/>
  <c r="J722" i="1" s="1"/>
  <c r="Q722" i="1" s="1"/>
  <c r="I723" i="1"/>
  <c r="J723" i="1" s="1"/>
  <c r="Q723" i="1" s="1"/>
  <c r="I724" i="1"/>
  <c r="J724" i="1" s="1"/>
  <c r="Q724" i="1" s="1"/>
  <c r="I725" i="1"/>
  <c r="J725" i="1" s="1"/>
  <c r="Q725" i="1" s="1"/>
  <c r="I726" i="1"/>
  <c r="J726" i="1" s="1"/>
  <c r="Q726" i="1" s="1"/>
  <c r="I727" i="1"/>
  <c r="J727" i="1" s="1"/>
  <c r="Q727" i="1" s="1"/>
  <c r="I728" i="1"/>
  <c r="J728" i="1" s="1"/>
  <c r="Q728" i="1" s="1"/>
  <c r="I729" i="1"/>
  <c r="J729" i="1" s="1"/>
  <c r="Q729" i="1" s="1"/>
  <c r="I730" i="1"/>
  <c r="J730" i="1" s="1"/>
  <c r="Q730" i="1" s="1"/>
  <c r="I731" i="1"/>
  <c r="J731" i="1" s="1"/>
  <c r="Q731" i="1" s="1"/>
  <c r="I732" i="1"/>
  <c r="J732" i="1" s="1"/>
  <c r="Q732" i="1" s="1"/>
  <c r="I733" i="1"/>
  <c r="J733" i="1" s="1"/>
  <c r="Q733" i="1" s="1"/>
  <c r="I734" i="1"/>
  <c r="J734" i="1" s="1"/>
  <c r="Q734" i="1" s="1"/>
  <c r="I735" i="1"/>
  <c r="J735" i="1" s="1"/>
  <c r="Q735" i="1" s="1"/>
  <c r="I736" i="1"/>
  <c r="J736" i="1" s="1"/>
  <c r="Q736" i="1" s="1"/>
  <c r="I737" i="1"/>
  <c r="J737" i="1" s="1"/>
  <c r="Q737" i="1" s="1"/>
  <c r="I738" i="1"/>
  <c r="J738" i="1" s="1"/>
  <c r="Q738" i="1" s="1"/>
  <c r="I739" i="1"/>
  <c r="J739" i="1" s="1"/>
  <c r="Q739" i="1" s="1"/>
  <c r="I740" i="1"/>
  <c r="J740" i="1" s="1"/>
  <c r="Q740" i="1" s="1"/>
  <c r="I741" i="1"/>
  <c r="J741" i="1" s="1"/>
  <c r="Q741" i="1" s="1"/>
  <c r="I742" i="1"/>
  <c r="J742" i="1" s="1"/>
  <c r="Q742" i="1" s="1"/>
  <c r="I743" i="1"/>
  <c r="J743" i="1" s="1"/>
  <c r="Q743" i="1" s="1"/>
  <c r="I744" i="1"/>
  <c r="J744" i="1" s="1"/>
  <c r="Q744" i="1" s="1"/>
  <c r="I745" i="1"/>
  <c r="J745" i="1" s="1"/>
  <c r="Q745" i="1" s="1"/>
  <c r="I746" i="1"/>
  <c r="J746" i="1" s="1"/>
  <c r="Q746" i="1" s="1"/>
  <c r="I747" i="1"/>
  <c r="J747" i="1" s="1"/>
  <c r="Q747" i="1" s="1"/>
  <c r="I748" i="1"/>
  <c r="J748" i="1" s="1"/>
  <c r="Q748" i="1" s="1"/>
  <c r="I749" i="1"/>
  <c r="J749" i="1" s="1"/>
  <c r="Q749" i="1" s="1"/>
  <c r="I750" i="1"/>
  <c r="J750" i="1" s="1"/>
  <c r="Q750" i="1" s="1"/>
  <c r="I751" i="1"/>
  <c r="J751" i="1" s="1"/>
  <c r="Q751" i="1" s="1"/>
  <c r="I752" i="1"/>
  <c r="J752" i="1" s="1"/>
  <c r="Q752" i="1" s="1"/>
  <c r="I753" i="1"/>
  <c r="J753" i="1" s="1"/>
  <c r="Q753" i="1" s="1"/>
  <c r="I754" i="1"/>
  <c r="J754" i="1" s="1"/>
  <c r="Q754" i="1" s="1"/>
  <c r="I755" i="1"/>
  <c r="J755" i="1" s="1"/>
  <c r="Q755" i="1" s="1"/>
  <c r="I756" i="1"/>
  <c r="J756" i="1" s="1"/>
  <c r="Q756" i="1" s="1"/>
  <c r="I757" i="1"/>
  <c r="J757" i="1" s="1"/>
  <c r="Q757" i="1" s="1"/>
  <c r="I758" i="1"/>
  <c r="J758" i="1" s="1"/>
  <c r="Q758" i="1" s="1"/>
  <c r="I759" i="1"/>
  <c r="J759" i="1" s="1"/>
  <c r="Q759" i="1" s="1"/>
  <c r="I760" i="1"/>
  <c r="J760" i="1" s="1"/>
  <c r="Q760" i="1" s="1"/>
  <c r="I761" i="1"/>
  <c r="J761" i="1" s="1"/>
  <c r="Q761" i="1" s="1"/>
  <c r="I762" i="1"/>
  <c r="J762" i="1" s="1"/>
  <c r="Q762" i="1" s="1"/>
  <c r="I763" i="1"/>
  <c r="J763" i="1" s="1"/>
  <c r="Q763" i="1" s="1"/>
  <c r="I764" i="1"/>
  <c r="J764" i="1" s="1"/>
  <c r="Q764" i="1" s="1"/>
  <c r="I765" i="1"/>
  <c r="J765" i="1" s="1"/>
  <c r="Q765" i="1" s="1"/>
  <c r="I766" i="1"/>
  <c r="J766" i="1" s="1"/>
  <c r="Q766" i="1" s="1"/>
  <c r="I767" i="1"/>
  <c r="J767" i="1" s="1"/>
  <c r="Q767" i="1" s="1"/>
  <c r="I768" i="1"/>
  <c r="J768" i="1" s="1"/>
  <c r="Q768" i="1" s="1"/>
  <c r="I769" i="1"/>
  <c r="J769" i="1" s="1"/>
  <c r="Q769" i="1" s="1"/>
  <c r="I770" i="1"/>
  <c r="J770" i="1" s="1"/>
  <c r="Q770" i="1" s="1"/>
  <c r="I771" i="1"/>
  <c r="J771" i="1" s="1"/>
  <c r="Q771" i="1" s="1"/>
  <c r="I772" i="1"/>
  <c r="J772" i="1" s="1"/>
  <c r="Q772" i="1" s="1"/>
  <c r="I773" i="1"/>
  <c r="J773" i="1" s="1"/>
  <c r="Q773" i="1" s="1"/>
  <c r="I774" i="1"/>
  <c r="J774" i="1" s="1"/>
  <c r="Q774" i="1" s="1"/>
  <c r="I775" i="1"/>
  <c r="J775" i="1" s="1"/>
  <c r="Q775" i="1" s="1"/>
  <c r="I776" i="1"/>
  <c r="J776" i="1" s="1"/>
  <c r="Q776" i="1" s="1"/>
  <c r="I777" i="1"/>
  <c r="J777" i="1" s="1"/>
  <c r="Q777" i="1" s="1"/>
  <c r="I778" i="1"/>
  <c r="J778" i="1" s="1"/>
  <c r="Q778" i="1" s="1"/>
  <c r="I779" i="1"/>
  <c r="J779" i="1" s="1"/>
  <c r="Q779" i="1" s="1"/>
  <c r="I780" i="1"/>
  <c r="J780" i="1" s="1"/>
  <c r="Q780" i="1" s="1"/>
  <c r="I781" i="1"/>
  <c r="J781" i="1" s="1"/>
  <c r="Q781" i="1" s="1"/>
  <c r="I782" i="1"/>
  <c r="J782" i="1" s="1"/>
  <c r="Q782" i="1" s="1"/>
  <c r="I783" i="1"/>
  <c r="J783" i="1" s="1"/>
  <c r="Q783" i="1" s="1"/>
  <c r="I784" i="1"/>
  <c r="J784" i="1" s="1"/>
  <c r="Q784" i="1" s="1"/>
  <c r="I785" i="1"/>
  <c r="J785" i="1" s="1"/>
  <c r="Q785" i="1" s="1"/>
  <c r="I786" i="1"/>
  <c r="J786" i="1" s="1"/>
  <c r="Q786" i="1" s="1"/>
  <c r="I787" i="1"/>
  <c r="J787" i="1" s="1"/>
  <c r="Q787" i="1" s="1"/>
  <c r="I788" i="1"/>
  <c r="J788" i="1" s="1"/>
  <c r="Q788" i="1" s="1"/>
  <c r="I789" i="1"/>
  <c r="J789" i="1" s="1"/>
  <c r="Q789" i="1" s="1"/>
  <c r="I790" i="1"/>
  <c r="J790" i="1" s="1"/>
  <c r="Q790" i="1" s="1"/>
  <c r="I791" i="1"/>
  <c r="J791" i="1" s="1"/>
  <c r="Q791" i="1" s="1"/>
  <c r="I792" i="1"/>
  <c r="J792" i="1" s="1"/>
  <c r="Q792" i="1" s="1"/>
  <c r="I793" i="1"/>
  <c r="J793" i="1" s="1"/>
  <c r="Q793" i="1" s="1"/>
  <c r="I794" i="1"/>
  <c r="J794" i="1" s="1"/>
  <c r="Q794" i="1" s="1"/>
  <c r="I795" i="1"/>
  <c r="J795" i="1" s="1"/>
  <c r="Q795" i="1" s="1"/>
  <c r="I796" i="1"/>
  <c r="J796" i="1" s="1"/>
  <c r="Q796" i="1" s="1"/>
  <c r="I797" i="1"/>
  <c r="J797" i="1" s="1"/>
  <c r="Q797" i="1" s="1"/>
  <c r="I798" i="1"/>
  <c r="J798" i="1" s="1"/>
  <c r="Q798" i="1" s="1"/>
  <c r="I799" i="1"/>
  <c r="J799" i="1" s="1"/>
  <c r="Q799" i="1" s="1"/>
  <c r="I800" i="1"/>
  <c r="J800" i="1" s="1"/>
  <c r="Q800" i="1" s="1"/>
  <c r="I801" i="1"/>
  <c r="J801" i="1" s="1"/>
  <c r="Q801" i="1" s="1"/>
  <c r="I802" i="1"/>
  <c r="J802" i="1" s="1"/>
  <c r="Q802" i="1" s="1"/>
  <c r="I803" i="1"/>
  <c r="J803" i="1" s="1"/>
  <c r="Q803" i="1" s="1"/>
  <c r="I804" i="1"/>
  <c r="J804" i="1" s="1"/>
  <c r="Q804" i="1" s="1"/>
  <c r="I805" i="1"/>
  <c r="J805" i="1" s="1"/>
  <c r="Q805" i="1" s="1"/>
  <c r="I806" i="1"/>
  <c r="J806" i="1" s="1"/>
  <c r="Q806" i="1" s="1"/>
  <c r="I807" i="1"/>
  <c r="J807" i="1" s="1"/>
  <c r="Q807" i="1" s="1"/>
  <c r="I808" i="1"/>
  <c r="J808" i="1" s="1"/>
  <c r="Q808" i="1" s="1"/>
  <c r="I809" i="1"/>
  <c r="J809" i="1" s="1"/>
  <c r="Q809" i="1" s="1"/>
  <c r="I810" i="1"/>
  <c r="J810" i="1" s="1"/>
  <c r="Q810" i="1" s="1"/>
  <c r="I811" i="1"/>
  <c r="J811" i="1" s="1"/>
  <c r="Q811" i="1" s="1"/>
  <c r="I812" i="1"/>
  <c r="J812" i="1" s="1"/>
  <c r="Q812" i="1" s="1"/>
  <c r="I813" i="1"/>
  <c r="J813" i="1" s="1"/>
  <c r="Q813" i="1" s="1"/>
  <c r="I814" i="1"/>
  <c r="J814" i="1" s="1"/>
  <c r="Q814" i="1" s="1"/>
  <c r="I815" i="1"/>
  <c r="J815" i="1" s="1"/>
  <c r="Q815" i="1" s="1"/>
  <c r="I816" i="1"/>
  <c r="J816" i="1" s="1"/>
  <c r="Q816" i="1" s="1"/>
  <c r="I817" i="1"/>
  <c r="J817" i="1" s="1"/>
  <c r="Q817" i="1" s="1"/>
  <c r="I818" i="1"/>
  <c r="J818" i="1" s="1"/>
  <c r="Q818" i="1" s="1"/>
  <c r="I819" i="1"/>
  <c r="J819" i="1" s="1"/>
  <c r="Q819" i="1" s="1"/>
  <c r="I820" i="1"/>
  <c r="J820" i="1" s="1"/>
  <c r="Q820" i="1" s="1"/>
  <c r="I821" i="1"/>
  <c r="J821" i="1" s="1"/>
  <c r="Q821" i="1" s="1"/>
  <c r="I822" i="1"/>
  <c r="J822" i="1" s="1"/>
  <c r="Q822" i="1" s="1"/>
  <c r="I823" i="1"/>
  <c r="J823" i="1" s="1"/>
  <c r="Q823" i="1" s="1"/>
  <c r="I824" i="1"/>
  <c r="J824" i="1" s="1"/>
  <c r="Q824" i="1" s="1"/>
  <c r="I825" i="1"/>
  <c r="J825" i="1" s="1"/>
  <c r="Q825" i="1" s="1"/>
  <c r="I826" i="1"/>
  <c r="J826" i="1" s="1"/>
  <c r="Q826" i="1" s="1"/>
  <c r="I827" i="1"/>
  <c r="J827" i="1" s="1"/>
  <c r="Q827" i="1" s="1"/>
  <c r="I828" i="1"/>
  <c r="J828" i="1" s="1"/>
  <c r="Q828" i="1" s="1"/>
  <c r="I829" i="1"/>
  <c r="J829" i="1" s="1"/>
  <c r="Q829" i="1" s="1"/>
  <c r="I830" i="1"/>
  <c r="J830" i="1" s="1"/>
  <c r="Q830" i="1" s="1"/>
  <c r="I831" i="1"/>
  <c r="J831" i="1" s="1"/>
  <c r="Q831" i="1" s="1"/>
  <c r="I832" i="1"/>
  <c r="J832" i="1" s="1"/>
  <c r="Q832" i="1" s="1"/>
  <c r="I833" i="1"/>
  <c r="J833" i="1" s="1"/>
  <c r="Q833" i="1" s="1"/>
  <c r="I834" i="1"/>
  <c r="J834" i="1" s="1"/>
  <c r="Q834" i="1" s="1"/>
  <c r="I835" i="1"/>
  <c r="J835" i="1" s="1"/>
  <c r="Q835" i="1" s="1"/>
  <c r="I836" i="1"/>
  <c r="J836" i="1" s="1"/>
  <c r="Q836" i="1" s="1"/>
  <c r="I837" i="1"/>
  <c r="J837" i="1" s="1"/>
  <c r="Q837" i="1" s="1"/>
  <c r="I838" i="1"/>
  <c r="J838" i="1" s="1"/>
  <c r="Q838" i="1" s="1"/>
  <c r="I839" i="1"/>
  <c r="J839" i="1" s="1"/>
  <c r="Q839" i="1" s="1"/>
  <c r="I840" i="1"/>
  <c r="J840" i="1" s="1"/>
  <c r="Q840" i="1" s="1"/>
  <c r="I841" i="1"/>
  <c r="J841" i="1" s="1"/>
  <c r="Q841" i="1" s="1"/>
  <c r="I842" i="1"/>
  <c r="J842" i="1" s="1"/>
  <c r="Q842" i="1" s="1"/>
  <c r="I843" i="1"/>
  <c r="J843" i="1" s="1"/>
  <c r="Q843" i="1" s="1"/>
  <c r="I844" i="1"/>
  <c r="J844" i="1" s="1"/>
  <c r="Q844" i="1" s="1"/>
  <c r="I845" i="1"/>
  <c r="J845" i="1" s="1"/>
  <c r="Q845" i="1" s="1"/>
  <c r="I846" i="1"/>
  <c r="J846" i="1" s="1"/>
  <c r="Q846" i="1" s="1"/>
  <c r="I847" i="1"/>
  <c r="J847" i="1" s="1"/>
  <c r="Q847" i="1" s="1"/>
  <c r="I848" i="1"/>
  <c r="J848" i="1" s="1"/>
  <c r="Q848" i="1" s="1"/>
  <c r="I849" i="1"/>
  <c r="J849" i="1" s="1"/>
  <c r="Q849" i="1" s="1"/>
  <c r="I850" i="1"/>
  <c r="J850" i="1" s="1"/>
  <c r="Q850" i="1" s="1"/>
  <c r="I851" i="1"/>
  <c r="J851" i="1" s="1"/>
  <c r="Q851" i="1" s="1"/>
  <c r="I852" i="1"/>
  <c r="J852" i="1" s="1"/>
  <c r="Q852" i="1" s="1"/>
  <c r="I853" i="1"/>
  <c r="J853" i="1" s="1"/>
  <c r="Q853" i="1" s="1"/>
  <c r="I854" i="1"/>
  <c r="J854" i="1" s="1"/>
  <c r="Q854" i="1" s="1"/>
  <c r="I855" i="1"/>
  <c r="J855" i="1" s="1"/>
  <c r="Q855" i="1" s="1"/>
  <c r="I856" i="1"/>
  <c r="J856" i="1" s="1"/>
  <c r="Q856" i="1" s="1"/>
  <c r="I857" i="1"/>
  <c r="J857" i="1" s="1"/>
  <c r="Q857" i="1" s="1"/>
  <c r="I858" i="1"/>
  <c r="J858" i="1" s="1"/>
  <c r="Q858" i="1" s="1"/>
  <c r="I859" i="1"/>
  <c r="J859" i="1" s="1"/>
  <c r="Q859" i="1" s="1"/>
  <c r="I860" i="1"/>
  <c r="J860" i="1" s="1"/>
  <c r="Q860" i="1" s="1"/>
  <c r="I861" i="1"/>
  <c r="J861" i="1" s="1"/>
  <c r="Q861" i="1" s="1"/>
  <c r="I862" i="1"/>
  <c r="J862" i="1" s="1"/>
  <c r="Q862" i="1" s="1"/>
  <c r="I863" i="1"/>
  <c r="J863" i="1" s="1"/>
  <c r="Q863" i="1" s="1"/>
  <c r="I864" i="1"/>
  <c r="J864" i="1" s="1"/>
  <c r="Q864" i="1" s="1"/>
  <c r="I865" i="1"/>
  <c r="J865" i="1" s="1"/>
  <c r="Q865" i="1" s="1"/>
  <c r="I866" i="1"/>
  <c r="J866" i="1" s="1"/>
  <c r="Q866" i="1" s="1"/>
  <c r="I867" i="1"/>
  <c r="J867" i="1" s="1"/>
  <c r="Q867" i="1" s="1"/>
  <c r="I868" i="1"/>
  <c r="J868" i="1" s="1"/>
  <c r="Q868" i="1" s="1"/>
  <c r="I869" i="1"/>
  <c r="J869" i="1" s="1"/>
  <c r="Q869" i="1" s="1"/>
  <c r="I870" i="1"/>
  <c r="J870" i="1" s="1"/>
  <c r="Q870" i="1" s="1"/>
  <c r="I871" i="1"/>
  <c r="J871" i="1" s="1"/>
  <c r="Q871" i="1" s="1"/>
  <c r="I872" i="1"/>
  <c r="J872" i="1" s="1"/>
  <c r="Q872" i="1" s="1"/>
  <c r="I873" i="1"/>
  <c r="J873" i="1" s="1"/>
  <c r="Q873" i="1" s="1"/>
  <c r="I874" i="1"/>
  <c r="J874" i="1" s="1"/>
  <c r="Q874" i="1" s="1"/>
  <c r="I875" i="1"/>
  <c r="J875" i="1" s="1"/>
  <c r="Q875" i="1" s="1"/>
  <c r="I876" i="1"/>
  <c r="J876" i="1" s="1"/>
  <c r="Q876" i="1" s="1"/>
  <c r="I877" i="1"/>
  <c r="J877" i="1" s="1"/>
  <c r="Q877" i="1" s="1"/>
  <c r="I878" i="1"/>
  <c r="J878" i="1" s="1"/>
  <c r="Q878" i="1" s="1"/>
  <c r="I879" i="1"/>
  <c r="J879" i="1" s="1"/>
  <c r="Q879" i="1" s="1"/>
  <c r="I880" i="1"/>
  <c r="J880" i="1" s="1"/>
  <c r="Q880" i="1" s="1"/>
  <c r="I881" i="1"/>
  <c r="J881" i="1" s="1"/>
  <c r="Q881" i="1" s="1"/>
  <c r="I882" i="1"/>
  <c r="J882" i="1" s="1"/>
  <c r="Q882" i="1" s="1"/>
  <c r="I883" i="1"/>
  <c r="J883" i="1" s="1"/>
  <c r="Q883" i="1" s="1"/>
  <c r="I884" i="1"/>
  <c r="J884" i="1" s="1"/>
  <c r="Q884" i="1" s="1"/>
  <c r="I885" i="1"/>
  <c r="J885" i="1" s="1"/>
  <c r="Q885" i="1" s="1"/>
  <c r="I886" i="1"/>
  <c r="J886" i="1" s="1"/>
  <c r="Q886" i="1" s="1"/>
  <c r="I887" i="1"/>
  <c r="J887" i="1" s="1"/>
  <c r="Q887" i="1" s="1"/>
  <c r="I888" i="1"/>
  <c r="J888" i="1" s="1"/>
  <c r="Q888" i="1" s="1"/>
  <c r="I889" i="1"/>
  <c r="J889" i="1" s="1"/>
  <c r="Q889" i="1" s="1"/>
  <c r="I890" i="1"/>
  <c r="J890" i="1" s="1"/>
  <c r="Q890" i="1" s="1"/>
  <c r="I891" i="1"/>
  <c r="J891" i="1" s="1"/>
  <c r="Q891" i="1" s="1"/>
  <c r="I892" i="1"/>
  <c r="J892" i="1" s="1"/>
  <c r="Q892" i="1" s="1"/>
  <c r="I893" i="1"/>
  <c r="J893" i="1" s="1"/>
  <c r="Q893" i="1" s="1"/>
  <c r="I894" i="1"/>
  <c r="J894" i="1" s="1"/>
  <c r="Q894" i="1" s="1"/>
  <c r="I895" i="1"/>
  <c r="J895" i="1" s="1"/>
  <c r="Q895" i="1" s="1"/>
  <c r="I896" i="1"/>
  <c r="J896" i="1" s="1"/>
  <c r="Q896" i="1" s="1"/>
  <c r="I897" i="1"/>
  <c r="J897" i="1" s="1"/>
  <c r="Q897" i="1" s="1"/>
  <c r="I898" i="1"/>
  <c r="J898" i="1" s="1"/>
  <c r="Q898" i="1" s="1"/>
  <c r="I899" i="1"/>
  <c r="J899" i="1" s="1"/>
  <c r="Q899" i="1" s="1"/>
  <c r="I900" i="1"/>
  <c r="J900" i="1" s="1"/>
  <c r="Q900" i="1" s="1"/>
  <c r="I901" i="1"/>
  <c r="J901" i="1" s="1"/>
  <c r="Q901" i="1" s="1"/>
  <c r="I902" i="1"/>
  <c r="J902" i="1" s="1"/>
  <c r="Q902" i="1" s="1"/>
  <c r="I903" i="1"/>
  <c r="J903" i="1" s="1"/>
  <c r="Q903" i="1" s="1"/>
  <c r="I904" i="1"/>
  <c r="J904" i="1" s="1"/>
  <c r="Q904" i="1" s="1"/>
  <c r="I905" i="1"/>
  <c r="J905" i="1" s="1"/>
  <c r="Q905" i="1" s="1"/>
  <c r="I906" i="1"/>
  <c r="J906" i="1" s="1"/>
  <c r="Q906" i="1" s="1"/>
  <c r="I907" i="1"/>
  <c r="J907" i="1" s="1"/>
  <c r="Q907" i="1" s="1"/>
  <c r="I908" i="1"/>
  <c r="J908" i="1" s="1"/>
  <c r="Q908" i="1" s="1"/>
  <c r="I909" i="1"/>
  <c r="J909" i="1" s="1"/>
  <c r="Q909" i="1" s="1"/>
  <c r="I910" i="1"/>
  <c r="J910" i="1" s="1"/>
  <c r="Q910" i="1" s="1"/>
  <c r="I911" i="1"/>
  <c r="J911" i="1" s="1"/>
  <c r="Q911" i="1" s="1"/>
  <c r="I912" i="1"/>
  <c r="J912" i="1" s="1"/>
  <c r="Q912" i="1" s="1"/>
  <c r="I913" i="1"/>
  <c r="J913" i="1" s="1"/>
  <c r="Q913" i="1" s="1"/>
  <c r="I914" i="1"/>
  <c r="J914" i="1" s="1"/>
  <c r="Q914" i="1" s="1"/>
  <c r="I915" i="1"/>
  <c r="J915" i="1" s="1"/>
  <c r="Q915" i="1" s="1"/>
  <c r="I916" i="1"/>
  <c r="J916" i="1" s="1"/>
  <c r="Q916" i="1" s="1"/>
  <c r="I917" i="1"/>
  <c r="J917" i="1" s="1"/>
  <c r="Q917" i="1" s="1"/>
  <c r="I918" i="1"/>
  <c r="J918" i="1" s="1"/>
  <c r="Q918" i="1" s="1"/>
  <c r="I919" i="1"/>
  <c r="J919" i="1" s="1"/>
  <c r="Q919" i="1" s="1"/>
  <c r="I920" i="1"/>
  <c r="J920" i="1" s="1"/>
  <c r="Q920" i="1" s="1"/>
  <c r="I921" i="1"/>
  <c r="J921" i="1" s="1"/>
  <c r="Q921" i="1" s="1"/>
  <c r="I922" i="1"/>
  <c r="J922" i="1" s="1"/>
  <c r="Q922" i="1" s="1"/>
  <c r="I923" i="1"/>
  <c r="J923" i="1" s="1"/>
  <c r="Q923" i="1" s="1"/>
  <c r="I924" i="1"/>
  <c r="J924" i="1" s="1"/>
  <c r="Q924" i="1" s="1"/>
  <c r="I925" i="1"/>
  <c r="J925" i="1" s="1"/>
  <c r="Q925" i="1" s="1"/>
  <c r="I926" i="1"/>
  <c r="J926" i="1" s="1"/>
  <c r="Q926" i="1" s="1"/>
  <c r="I927" i="1"/>
  <c r="J927" i="1" s="1"/>
  <c r="Q927" i="1" s="1"/>
  <c r="I928" i="1"/>
  <c r="J928" i="1" s="1"/>
  <c r="Q928" i="1" s="1"/>
  <c r="I929" i="1"/>
  <c r="J929" i="1" s="1"/>
  <c r="Q929" i="1" s="1"/>
  <c r="I930" i="1"/>
  <c r="J930" i="1" s="1"/>
  <c r="Q930" i="1" s="1"/>
  <c r="I931" i="1"/>
  <c r="J931" i="1" s="1"/>
  <c r="Q931" i="1" s="1"/>
  <c r="I932" i="1"/>
  <c r="J932" i="1" s="1"/>
  <c r="Q932" i="1" s="1"/>
  <c r="I933" i="1"/>
  <c r="J933" i="1" s="1"/>
  <c r="Q933" i="1" s="1"/>
  <c r="I934" i="1"/>
  <c r="J934" i="1" s="1"/>
  <c r="Q934" i="1" s="1"/>
  <c r="I935" i="1"/>
  <c r="J935" i="1" s="1"/>
  <c r="Q935" i="1" s="1"/>
  <c r="I936" i="1"/>
  <c r="J936" i="1" s="1"/>
  <c r="Q936" i="1" s="1"/>
  <c r="I937" i="1"/>
  <c r="J937" i="1" s="1"/>
  <c r="Q937" i="1" s="1"/>
  <c r="I938" i="1"/>
  <c r="J938" i="1" s="1"/>
  <c r="Q938" i="1" s="1"/>
  <c r="I939" i="1"/>
  <c r="J939" i="1" s="1"/>
  <c r="Q939" i="1" s="1"/>
  <c r="I940" i="1"/>
  <c r="J940" i="1" s="1"/>
  <c r="Q940" i="1" s="1"/>
  <c r="I941" i="1"/>
  <c r="J941" i="1" s="1"/>
  <c r="Q941" i="1" s="1"/>
  <c r="I942" i="1"/>
  <c r="J942" i="1" s="1"/>
  <c r="Q942" i="1" s="1"/>
  <c r="I943" i="1"/>
  <c r="J943" i="1" s="1"/>
  <c r="Q943" i="1" s="1"/>
  <c r="I944" i="1"/>
  <c r="J944" i="1" s="1"/>
  <c r="Q944" i="1" s="1"/>
  <c r="I945" i="1"/>
  <c r="J945" i="1" s="1"/>
  <c r="Q945" i="1" s="1"/>
  <c r="I946" i="1"/>
  <c r="J946" i="1" s="1"/>
  <c r="Q946" i="1" s="1"/>
  <c r="I947" i="1"/>
  <c r="J947" i="1" s="1"/>
  <c r="Q947" i="1" s="1"/>
  <c r="I948" i="1"/>
  <c r="J948" i="1" s="1"/>
  <c r="Q948" i="1" s="1"/>
  <c r="I949" i="1"/>
  <c r="J949" i="1" s="1"/>
  <c r="Q949" i="1" s="1"/>
  <c r="I950" i="1"/>
  <c r="J950" i="1" s="1"/>
  <c r="Q950" i="1" s="1"/>
  <c r="I951" i="1"/>
  <c r="J951" i="1" s="1"/>
  <c r="Q951" i="1" s="1"/>
  <c r="I952" i="1"/>
  <c r="J952" i="1" s="1"/>
  <c r="Q952" i="1" s="1"/>
  <c r="I953" i="1"/>
  <c r="J953" i="1" s="1"/>
  <c r="Q953" i="1" s="1"/>
  <c r="I954" i="1"/>
  <c r="J954" i="1" s="1"/>
  <c r="Q954" i="1" s="1"/>
  <c r="I955" i="1"/>
  <c r="J955" i="1" s="1"/>
  <c r="Q955" i="1" s="1"/>
  <c r="I956" i="1"/>
  <c r="J956" i="1" s="1"/>
  <c r="Q956" i="1" s="1"/>
  <c r="I957" i="1"/>
  <c r="J957" i="1" s="1"/>
  <c r="Q957" i="1" s="1"/>
  <c r="I958" i="1"/>
  <c r="J958" i="1" s="1"/>
  <c r="Q958" i="1" s="1"/>
  <c r="I959" i="1"/>
  <c r="J959" i="1" s="1"/>
  <c r="Q959" i="1" s="1"/>
  <c r="I960" i="1"/>
  <c r="J960" i="1" s="1"/>
  <c r="Q960" i="1" s="1"/>
  <c r="I961" i="1"/>
  <c r="J961" i="1" s="1"/>
  <c r="Q961" i="1" s="1"/>
  <c r="I962" i="1"/>
  <c r="J962" i="1" s="1"/>
  <c r="Q962" i="1" s="1"/>
  <c r="I963" i="1"/>
  <c r="J963" i="1" s="1"/>
  <c r="Q963" i="1" s="1"/>
  <c r="I964" i="1"/>
  <c r="J964" i="1" s="1"/>
  <c r="Q964" i="1" s="1"/>
  <c r="I965" i="1"/>
  <c r="J965" i="1" s="1"/>
  <c r="Q965" i="1" s="1"/>
  <c r="I966" i="1"/>
  <c r="J966" i="1" s="1"/>
  <c r="Q966" i="1" s="1"/>
  <c r="I967" i="1"/>
  <c r="J967" i="1" s="1"/>
  <c r="Q967" i="1" s="1"/>
  <c r="I968" i="1"/>
  <c r="J968" i="1" s="1"/>
  <c r="Q968" i="1" s="1"/>
  <c r="I969" i="1"/>
  <c r="J969" i="1" s="1"/>
  <c r="Q969" i="1" s="1"/>
  <c r="I970" i="1"/>
  <c r="J970" i="1" s="1"/>
  <c r="Q970" i="1" s="1"/>
  <c r="I971" i="1"/>
  <c r="J971" i="1" s="1"/>
  <c r="Q971" i="1" s="1"/>
  <c r="I972" i="1"/>
  <c r="J972" i="1" s="1"/>
  <c r="Q972" i="1" s="1"/>
  <c r="I973" i="1"/>
  <c r="J973" i="1" s="1"/>
  <c r="Q973" i="1" s="1"/>
  <c r="I974" i="1"/>
  <c r="J974" i="1" s="1"/>
  <c r="Q974" i="1" s="1"/>
  <c r="I975" i="1"/>
  <c r="J975" i="1" s="1"/>
  <c r="Q975" i="1" s="1"/>
  <c r="I976" i="1"/>
  <c r="J976" i="1" s="1"/>
  <c r="Q976" i="1" s="1"/>
  <c r="I977" i="1"/>
  <c r="J977" i="1" s="1"/>
  <c r="Q977" i="1" s="1"/>
  <c r="I978" i="1"/>
  <c r="J978" i="1" s="1"/>
  <c r="Q978" i="1" s="1"/>
  <c r="I979" i="1"/>
  <c r="J979" i="1" s="1"/>
  <c r="Q979" i="1" s="1"/>
  <c r="I980" i="1"/>
  <c r="J980" i="1" s="1"/>
  <c r="Q980" i="1" s="1"/>
  <c r="I981" i="1"/>
  <c r="J981" i="1" s="1"/>
  <c r="Q981" i="1" s="1"/>
  <c r="I982" i="1"/>
  <c r="J982" i="1" s="1"/>
  <c r="Q982" i="1" s="1"/>
  <c r="I983" i="1"/>
  <c r="J983" i="1" s="1"/>
  <c r="Q983" i="1" s="1"/>
  <c r="I984" i="1"/>
  <c r="J984" i="1" s="1"/>
  <c r="Q984" i="1" s="1"/>
  <c r="I985" i="1"/>
  <c r="J985" i="1" s="1"/>
  <c r="Q985" i="1" s="1"/>
  <c r="I986" i="1"/>
  <c r="J986" i="1" s="1"/>
  <c r="Q986" i="1" s="1"/>
  <c r="I987" i="1"/>
  <c r="J987" i="1" s="1"/>
  <c r="Q987" i="1" s="1"/>
  <c r="I988" i="1"/>
  <c r="J988" i="1" s="1"/>
  <c r="Q988" i="1" s="1"/>
  <c r="I989" i="1"/>
  <c r="J989" i="1" s="1"/>
  <c r="Q989" i="1" s="1"/>
  <c r="I990" i="1"/>
  <c r="J990" i="1" s="1"/>
  <c r="Q990" i="1" s="1"/>
  <c r="I991" i="1"/>
  <c r="J991" i="1" s="1"/>
  <c r="Q991" i="1" s="1"/>
  <c r="I992" i="1"/>
  <c r="J992" i="1" s="1"/>
  <c r="Q992" i="1" s="1"/>
  <c r="I993" i="1"/>
  <c r="J993" i="1" s="1"/>
  <c r="Q993" i="1" s="1"/>
  <c r="I994" i="1"/>
  <c r="J994" i="1" s="1"/>
  <c r="Q994" i="1" s="1"/>
  <c r="I995" i="1"/>
  <c r="J995" i="1" s="1"/>
  <c r="Q995" i="1" s="1"/>
  <c r="I996" i="1"/>
  <c r="J996" i="1" s="1"/>
  <c r="Q996" i="1" s="1"/>
  <c r="I997" i="1"/>
  <c r="J997" i="1" s="1"/>
  <c r="Q997" i="1" s="1"/>
  <c r="I998" i="1"/>
  <c r="J998" i="1" s="1"/>
  <c r="Q998" i="1" s="1"/>
  <c r="I999" i="1"/>
  <c r="J999" i="1" s="1"/>
  <c r="Q999" i="1" s="1"/>
  <c r="I1000" i="1"/>
  <c r="J1000" i="1" s="1"/>
  <c r="Q1000" i="1" s="1"/>
  <c r="I1001" i="1"/>
  <c r="J1001" i="1" s="1"/>
  <c r="Q1001" i="1" s="1"/>
  <c r="I1002" i="1"/>
  <c r="J1002" i="1" s="1"/>
  <c r="Q1002" i="1" s="1"/>
  <c r="I1003" i="1"/>
  <c r="J1003" i="1" s="1"/>
  <c r="Q1003" i="1" s="1"/>
  <c r="I1004" i="1"/>
  <c r="J1004" i="1" s="1"/>
  <c r="Q1004" i="1" s="1"/>
  <c r="I1005" i="1"/>
  <c r="J1005" i="1" s="1"/>
  <c r="Q1005" i="1" s="1"/>
  <c r="I1006" i="1"/>
  <c r="J1006" i="1" s="1"/>
  <c r="Q1006" i="1" s="1"/>
  <c r="I1007" i="1"/>
  <c r="J1007" i="1" s="1"/>
  <c r="Q1007" i="1" s="1"/>
  <c r="I1008" i="1"/>
  <c r="J1008" i="1" s="1"/>
  <c r="Q1008" i="1" s="1"/>
  <c r="I1009" i="1"/>
  <c r="J1009" i="1" s="1"/>
  <c r="Q1009" i="1" s="1"/>
  <c r="I1010" i="1"/>
  <c r="J1010" i="1" s="1"/>
  <c r="Q1010" i="1" s="1"/>
  <c r="I1011" i="1"/>
  <c r="J1011" i="1" s="1"/>
  <c r="Q1011" i="1" s="1"/>
  <c r="I1012" i="1"/>
  <c r="J1012" i="1" s="1"/>
  <c r="Q1012" i="1" s="1"/>
  <c r="I1013" i="1"/>
  <c r="J1013" i="1" s="1"/>
  <c r="Q1013" i="1" s="1"/>
  <c r="I1014" i="1"/>
  <c r="J1014" i="1" s="1"/>
  <c r="Q1014" i="1" s="1"/>
  <c r="I1015" i="1"/>
  <c r="J1015" i="1" s="1"/>
  <c r="Q1015" i="1" s="1"/>
  <c r="I1016" i="1"/>
  <c r="J1016" i="1" s="1"/>
  <c r="Q1016" i="1" s="1"/>
  <c r="I1017" i="1"/>
  <c r="J1017" i="1" s="1"/>
  <c r="Q1017" i="1" s="1"/>
  <c r="I1018" i="1"/>
  <c r="J1018" i="1" s="1"/>
  <c r="Q1018" i="1" s="1"/>
  <c r="I1019" i="1"/>
  <c r="J1019" i="1" s="1"/>
  <c r="Q1019" i="1" s="1"/>
  <c r="I1020" i="1"/>
  <c r="J1020" i="1" s="1"/>
  <c r="Q1020" i="1" s="1"/>
  <c r="I1021" i="1"/>
  <c r="J1021" i="1" s="1"/>
  <c r="Q1021" i="1" s="1"/>
  <c r="I1022" i="1"/>
  <c r="J1022" i="1" s="1"/>
  <c r="Q1022" i="1" s="1"/>
  <c r="I1023" i="1"/>
  <c r="J1023" i="1" s="1"/>
  <c r="Q1023" i="1" s="1"/>
  <c r="I1024" i="1"/>
  <c r="J1024" i="1" s="1"/>
  <c r="Q1024" i="1" s="1"/>
  <c r="I1025" i="1"/>
  <c r="J1025" i="1" s="1"/>
  <c r="Q1025" i="1" s="1"/>
  <c r="I1026" i="1"/>
  <c r="J1026" i="1" s="1"/>
  <c r="Q1026" i="1" s="1"/>
  <c r="I1027" i="1"/>
  <c r="J1027" i="1" s="1"/>
  <c r="Q1027" i="1" s="1"/>
  <c r="I1028" i="1"/>
  <c r="J1028" i="1" s="1"/>
  <c r="Q1028" i="1" s="1"/>
  <c r="I1029" i="1"/>
  <c r="J1029" i="1" s="1"/>
  <c r="Q1029" i="1" s="1"/>
  <c r="I1030" i="1"/>
  <c r="J1030" i="1" s="1"/>
  <c r="Q1030" i="1" s="1"/>
  <c r="I1031" i="1"/>
  <c r="J1031" i="1" s="1"/>
  <c r="Q1031" i="1" s="1"/>
  <c r="I1032" i="1"/>
  <c r="J1032" i="1" s="1"/>
  <c r="Q1032" i="1" s="1"/>
  <c r="I1033" i="1"/>
  <c r="J1033" i="1" s="1"/>
  <c r="Q1033" i="1" s="1"/>
  <c r="I1034" i="1"/>
  <c r="J1034" i="1" s="1"/>
  <c r="Q1034" i="1" s="1"/>
  <c r="I1035" i="1"/>
  <c r="J1035" i="1" s="1"/>
  <c r="Q1035" i="1" s="1"/>
  <c r="I1036" i="1"/>
  <c r="J1036" i="1" s="1"/>
  <c r="Q1036" i="1" s="1"/>
  <c r="I1037" i="1"/>
  <c r="J1037" i="1" s="1"/>
  <c r="Q1037" i="1" s="1"/>
  <c r="I1038" i="1"/>
  <c r="J1038" i="1" s="1"/>
  <c r="Q1038" i="1" s="1"/>
  <c r="I1039" i="1"/>
  <c r="J1039" i="1" s="1"/>
  <c r="Q1039" i="1" s="1"/>
  <c r="I1040" i="1"/>
  <c r="J1040" i="1" s="1"/>
  <c r="Q1040" i="1" s="1"/>
  <c r="I1041" i="1"/>
  <c r="J1041" i="1" s="1"/>
  <c r="Q1041" i="1" s="1"/>
  <c r="I1042" i="1"/>
  <c r="J1042" i="1" s="1"/>
  <c r="Q1042" i="1" s="1"/>
  <c r="I1043" i="1"/>
  <c r="J1043" i="1" s="1"/>
  <c r="Q1043" i="1" s="1"/>
  <c r="I1044" i="1"/>
  <c r="J1044" i="1" s="1"/>
  <c r="Q1044" i="1" s="1"/>
  <c r="I1045" i="1"/>
  <c r="J1045" i="1" s="1"/>
  <c r="Q1045" i="1" s="1"/>
  <c r="I1046" i="1"/>
  <c r="J1046" i="1" s="1"/>
  <c r="Q1046" i="1" s="1"/>
  <c r="I1047" i="1"/>
  <c r="J1047" i="1" s="1"/>
  <c r="Q1047" i="1" s="1"/>
  <c r="I1048" i="1"/>
  <c r="J1048" i="1" s="1"/>
  <c r="Q1048" i="1" s="1"/>
  <c r="I1049" i="1"/>
  <c r="J1049" i="1" s="1"/>
  <c r="Q1049" i="1" s="1"/>
  <c r="I1050" i="1"/>
  <c r="J1050" i="1" s="1"/>
  <c r="Q1050" i="1" s="1"/>
  <c r="I1051" i="1"/>
  <c r="J1051" i="1" s="1"/>
  <c r="Q1051" i="1" s="1"/>
  <c r="I1052" i="1"/>
  <c r="J1052" i="1" s="1"/>
  <c r="Q1052" i="1" s="1"/>
  <c r="I1053" i="1"/>
  <c r="J1053" i="1" s="1"/>
  <c r="Q1053" i="1" s="1"/>
  <c r="I1054" i="1"/>
  <c r="J1054" i="1" s="1"/>
  <c r="Q1054" i="1" s="1"/>
  <c r="I1055" i="1"/>
  <c r="J1055" i="1" s="1"/>
  <c r="Q1055" i="1" s="1"/>
  <c r="I1056" i="1"/>
  <c r="J1056" i="1" s="1"/>
  <c r="Q1056" i="1" s="1"/>
  <c r="I1057" i="1"/>
  <c r="J1057" i="1" s="1"/>
  <c r="Q1057" i="1" s="1"/>
  <c r="I1058" i="1"/>
  <c r="J1058" i="1" s="1"/>
  <c r="Q1058" i="1" s="1"/>
  <c r="I1059" i="1"/>
  <c r="J1059" i="1" s="1"/>
  <c r="Q1059" i="1" s="1"/>
  <c r="I1060" i="1"/>
  <c r="J1060" i="1" s="1"/>
  <c r="Q1060" i="1" s="1"/>
  <c r="I1061" i="1"/>
  <c r="J1061" i="1" s="1"/>
  <c r="Q1061" i="1" s="1"/>
  <c r="I1062" i="1"/>
  <c r="J1062" i="1" s="1"/>
  <c r="Q1062" i="1" s="1"/>
  <c r="I1063" i="1"/>
  <c r="J1063" i="1" s="1"/>
  <c r="Q1063" i="1" s="1"/>
  <c r="I1064" i="1"/>
  <c r="J1064" i="1" s="1"/>
  <c r="Q1064" i="1" s="1"/>
  <c r="I1065" i="1"/>
  <c r="J1065" i="1" s="1"/>
  <c r="Q1065" i="1" s="1"/>
  <c r="I1066" i="1"/>
  <c r="J1066" i="1" s="1"/>
  <c r="Q1066" i="1" s="1"/>
  <c r="I1067" i="1"/>
  <c r="J1067" i="1" s="1"/>
  <c r="Q1067" i="1" s="1"/>
  <c r="I1068" i="1"/>
  <c r="J1068" i="1" s="1"/>
  <c r="Q1068" i="1" s="1"/>
  <c r="I1069" i="1"/>
  <c r="J1069" i="1" s="1"/>
  <c r="Q1069" i="1" s="1"/>
  <c r="I1070" i="1"/>
  <c r="J1070" i="1" s="1"/>
  <c r="Q1070" i="1" s="1"/>
  <c r="I1071" i="1"/>
  <c r="J1071" i="1" s="1"/>
  <c r="Q1071" i="1" s="1"/>
  <c r="I1072" i="1"/>
  <c r="J1072" i="1" s="1"/>
  <c r="Q1072" i="1" s="1"/>
  <c r="I1073" i="1"/>
  <c r="J1073" i="1" s="1"/>
  <c r="Q1073" i="1" s="1"/>
  <c r="I1074" i="1"/>
  <c r="J1074" i="1" s="1"/>
  <c r="Q1074" i="1" s="1"/>
  <c r="I1075" i="1"/>
  <c r="J1075" i="1" s="1"/>
  <c r="Q1075" i="1" s="1"/>
  <c r="I1076" i="1"/>
  <c r="J1076" i="1" s="1"/>
  <c r="Q1076" i="1" s="1"/>
  <c r="I1077" i="1"/>
  <c r="J1077" i="1" s="1"/>
  <c r="Q1077" i="1" s="1"/>
  <c r="I1078" i="1"/>
  <c r="J1078" i="1" s="1"/>
  <c r="Q1078" i="1" s="1"/>
  <c r="I1079" i="1"/>
  <c r="J1079" i="1" s="1"/>
  <c r="Q1079" i="1" s="1"/>
  <c r="I1080" i="1"/>
  <c r="J1080" i="1" s="1"/>
  <c r="Q1080" i="1" s="1"/>
  <c r="I1081" i="1"/>
  <c r="J1081" i="1" s="1"/>
  <c r="Q1081" i="1" s="1"/>
  <c r="I1082" i="1"/>
  <c r="J1082" i="1" s="1"/>
  <c r="Q1082" i="1" s="1"/>
  <c r="I1083" i="1"/>
  <c r="J1083" i="1" s="1"/>
  <c r="Q1083" i="1" s="1"/>
  <c r="I1084" i="1"/>
  <c r="J1084" i="1" s="1"/>
  <c r="Q1084" i="1" s="1"/>
  <c r="I1085" i="1"/>
  <c r="J1085" i="1" s="1"/>
  <c r="Q1085" i="1" s="1"/>
  <c r="I1086" i="1"/>
  <c r="J1086" i="1" s="1"/>
  <c r="Q1086" i="1" s="1"/>
  <c r="I1087" i="1"/>
  <c r="J1087" i="1" s="1"/>
  <c r="Q1087" i="1" s="1"/>
  <c r="I1088" i="1"/>
  <c r="J1088" i="1" s="1"/>
  <c r="Q1088" i="1" s="1"/>
  <c r="I1089" i="1"/>
  <c r="J1089" i="1" s="1"/>
  <c r="Q1089" i="1" s="1"/>
  <c r="I1090" i="1"/>
  <c r="J1090" i="1" s="1"/>
  <c r="Q1090" i="1" s="1"/>
  <c r="I1091" i="1"/>
  <c r="J1091" i="1" s="1"/>
  <c r="Q1091" i="1" s="1"/>
  <c r="I1092" i="1"/>
  <c r="J1092" i="1" s="1"/>
  <c r="Q1092" i="1" s="1"/>
  <c r="I1093" i="1"/>
  <c r="J1093" i="1" s="1"/>
  <c r="Q1093" i="1" s="1"/>
  <c r="I1094" i="1"/>
  <c r="J1094" i="1" s="1"/>
  <c r="Q1094" i="1" s="1"/>
  <c r="I1095" i="1"/>
  <c r="J1095" i="1" s="1"/>
  <c r="Q1095" i="1" s="1"/>
  <c r="I1096" i="1"/>
  <c r="J1096" i="1" s="1"/>
  <c r="Q1096" i="1" s="1"/>
  <c r="I1097" i="1"/>
  <c r="J1097" i="1" s="1"/>
  <c r="Q1097" i="1" s="1"/>
  <c r="I1098" i="1"/>
  <c r="J1098" i="1" s="1"/>
  <c r="Q1098" i="1" s="1"/>
  <c r="I1099" i="1"/>
  <c r="J1099" i="1" s="1"/>
  <c r="Q1099" i="1" s="1"/>
  <c r="I1100" i="1"/>
  <c r="J1100" i="1" s="1"/>
  <c r="Q1100" i="1" s="1"/>
  <c r="I1101" i="1"/>
  <c r="J1101" i="1" s="1"/>
  <c r="Q1101" i="1" s="1"/>
  <c r="I1102" i="1"/>
  <c r="J1102" i="1" s="1"/>
  <c r="Q1102" i="1" s="1"/>
  <c r="I1103" i="1"/>
  <c r="J1103" i="1" s="1"/>
  <c r="Q1103" i="1" s="1"/>
  <c r="I1104" i="1"/>
  <c r="J1104" i="1" s="1"/>
  <c r="Q1104" i="1" s="1"/>
  <c r="I1105" i="1"/>
  <c r="J1105" i="1" s="1"/>
  <c r="Q1105" i="1" s="1"/>
  <c r="I1106" i="1"/>
  <c r="J1106" i="1" s="1"/>
  <c r="Q1106" i="1" s="1"/>
  <c r="I1107" i="1"/>
  <c r="J1107" i="1" s="1"/>
  <c r="Q1107" i="1" s="1"/>
  <c r="I1108" i="1"/>
  <c r="J1108" i="1" s="1"/>
  <c r="Q1108" i="1" s="1"/>
  <c r="I1109" i="1"/>
  <c r="J1109" i="1" s="1"/>
  <c r="Q1109" i="1" s="1"/>
  <c r="I1110" i="1"/>
  <c r="J1110" i="1" s="1"/>
  <c r="Q1110" i="1" s="1"/>
  <c r="I1111" i="1"/>
  <c r="J1111" i="1" s="1"/>
  <c r="Q1111" i="1" s="1"/>
  <c r="I1112" i="1"/>
  <c r="J1112" i="1" s="1"/>
  <c r="Q1112" i="1" s="1"/>
  <c r="I1113" i="1"/>
  <c r="J1113" i="1" s="1"/>
  <c r="Q1113" i="1" s="1"/>
  <c r="I1114" i="1"/>
  <c r="J1114" i="1" s="1"/>
  <c r="Q1114" i="1" s="1"/>
  <c r="I1115" i="1"/>
  <c r="J1115" i="1" s="1"/>
  <c r="Q1115" i="1" s="1"/>
  <c r="I1116" i="1"/>
  <c r="J1116" i="1" s="1"/>
  <c r="Q1116" i="1" s="1"/>
  <c r="I1117" i="1"/>
  <c r="J1117" i="1" s="1"/>
  <c r="Q1117" i="1" s="1"/>
  <c r="I1118" i="1"/>
  <c r="J1118" i="1" s="1"/>
  <c r="Q1118" i="1" s="1"/>
  <c r="I1119" i="1"/>
  <c r="J1119" i="1" s="1"/>
  <c r="Q1119" i="1" s="1"/>
  <c r="I1120" i="1"/>
  <c r="J1120" i="1" s="1"/>
  <c r="Q1120" i="1" s="1"/>
  <c r="I1121" i="1"/>
  <c r="J1121" i="1" s="1"/>
  <c r="Q1121" i="1" s="1"/>
  <c r="I1122" i="1"/>
  <c r="J1122" i="1" s="1"/>
  <c r="Q1122" i="1" s="1"/>
  <c r="I1123" i="1"/>
  <c r="J1123" i="1" s="1"/>
  <c r="Q1123" i="1" s="1"/>
  <c r="I1124" i="1"/>
  <c r="J1124" i="1" s="1"/>
  <c r="Q1124" i="1" s="1"/>
  <c r="I1125" i="1"/>
  <c r="J1125" i="1" s="1"/>
  <c r="Q1125" i="1" s="1"/>
  <c r="I1126" i="1"/>
  <c r="J1126" i="1" s="1"/>
  <c r="Q1126" i="1" s="1"/>
  <c r="I1127" i="1"/>
  <c r="J1127" i="1" s="1"/>
  <c r="Q1127" i="1" s="1"/>
  <c r="I1128" i="1"/>
  <c r="J1128" i="1" s="1"/>
  <c r="Q1128" i="1" s="1"/>
  <c r="I1129" i="1"/>
  <c r="J1129" i="1" s="1"/>
  <c r="Q1129" i="1" s="1"/>
  <c r="I1130" i="1"/>
  <c r="J1130" i="1" s="1"/>
  <c r="Q1130" i="1" s="1"/>
  <c r="I1131" i="1"/>
  <c r="J1131" i="1" s="1"/>
  <c r="Q1131" i="1" s="1"/>
  <c r="I1132" i="1"/>
  <c r="J1132" i="1" s="1"/>
  <c r="Q1132" i="1" s="1"/>
  <c r="I1133" i="1"/>
  <c r="J1133" i="1" s="1"/>
  <c r="Q1133" i="1" s="1"/>
  <c r="I1134" i="1"/>
  <c r="J1134" i="1" s="1"/>
  <c r="Q1134" i="1" s="1"/>
  <c r="I1135" i="1"/>
  <c r="J1135" i="1" s="1"/>
  <c r="Q1135" i="1" s="1"/>
  <c r="I1136" i="1"/>
  <c r="J1136" i="1" s="1"/>
  <c r="Q1136" i="1" s="1"/>
  <c r="I1137" i="1"/>
  <c r="J1137" i="1" s="1"/>
  <c r="Q1137" i="1" s="1"/>
  <c r="I1138" i="1"/>
  <c r="J1138" i="1" s="1"/>
  <c r="Q1138" i="1" s="1"/>
  <c r="I1139" i="1"/>
  <c r="J1139" i="1" s="1"/>
  <c r="Q1139" i="1" s="1"/>
  <c r="I1140" i="1"/>
  <c r="J1140" i="1" s="1"/>
  <c r="Q1140" i="1" s="1"/>
  <c r="I1141" i="1"/>
  <c r="J1141" i="1" s="1"/>
  <c r="Q1141" i="1" s="1"/>
  <c r="I1142" i="1"/>
  <c r="J1142" i="1" s="1"/>
  <c r="Q1142" i="1" s="1"/>
  <c r="I1143" i="1"/>
  <c r="J1143" i="1" s="1"/>
  <c r="Q1143" i="1" s="1"/>
  <c r="I1144" i="1"/>
  <c r="J1144" i="1" s="1"/>
  <c r="Q1144" i="1" s="1"/>
  <c r="I1145" i="1"/>
  <c r="J1145" i="1" s="1"/>
  <c r="Q1145" i="1" s="1"/>
  <c r="I1146" i="1"/>
  <c r="J1146" i="1" s="1"/>
  <c r="Q1146" i="1" s="1"/>
  <c r="I1147" i="1"/>
  <c r="J1147" i="1" s="1"/>
  <c r="Q1147" i="1" s="1"/>
  <c r="I1148" i="1"/>
  <c r="J1148" i="1" s="1"/>
  <c r="Q1148" i="1" s="1"/>
  <c r="I1149" i="1"/>
  <c r="J1149" i="1" s="1"/>
  <c r="Q1149" i="1" s="1"/>
  <c r="I1150" i="1"/>
  <c r="J1150" i="1" s="1"/>
  <c r="Q1150" i="1" s="1"/>
  <c r="I1151" i="1"/>
  <c r="J1151" i="1" s="1"/>
  <c r="Q1151" i="1" s="1"/>
  <c r="I1152" i="1"/>
  <c r="J1152" i="1" s="1"/>
  <c r="Q1152" i="1" s="1"/>
  <c r="I1153" i="1"/>
  <c r="J1153" i="1" s="1"/>
  <c r="Q1153" i="1" s="1"/>
  <c r="I1154" i="1"/>
  <c r="J1154" i="1" s="1"/>
  <c r="Q1154" i="1" s="1"/>
  <c r="I1155" i="1"/>
  <c r="J1155" i="1" s="1"/>
  <c r="Q1155" i="1" s="1"/>
  <c r="I1156" i="1"/>
  <c r="J1156" i="1" s="1"/>
  <c r="Q1156" i="1" s="1"/>
  <c r="I1157" i="1"/>
  <c r="J1157" i="1" s="1"/>
  <c r="Q1157" i="1" s="1"/>
  <c r="I1158" i="1"/>
  <c r="J1158" i="1" s="1"/>
  <c r="Q1158" i="1" s="1"/>
  <c r="I1159" i="1"/>
  <c r="J1159" i="1" s="1"/>
  <c r="Q1159" i="1" s="1"/>
  <c r="I1160" i="1"/>
  <c r="J1160" i="1" s="1"/>
  <c r="Q1160" i="1" s="1"/>
  <c r="I1161" i="1"/>
  <c r="J1161" i="1" s="1"/>
  <c r="Q1161" i="1" s="1"/>
  <c r="I1162" i="1"/>
  <c r="J1162" i="1" s="1"/>
  <c r="Q1162" i="1" s="1"/>
  <c r="I1163" i="1"/>
  <c r="J1163" i="1" s="1"/>
  <c r="Q1163" i="1" s="1"/>
  <c r="I1164" i="1"/>
  <c r="J1164" i="1" s="1"/>
  <c r="Q1164" i="1" s="1"/>
  <c r="I1165" i="1"/>
  <c r="J1165" i="1" s="1"/>
  <c r="Q1165" i="1" s="1"/>
  <c r="I1166" i="1"/>
  <c r="J1166" i="1" s="1"/>
  <c r="Q1166" i="1" s="1"/>
  <c r="I1167" i="1"/>
  <c r="J1167" i="1" s="1"/>
  <c r="Q1167" i="1" s="1"/>
  <c r="I1168" i="1"/>
  <c r="J1168" i="1" s="1"/>
  <c r="Q1168" i="1" s="1"/>
  <c r="I1169" i="1"/>
  <c r="J1169" i="1" s="1"/>
  <c r="Q1169" i="1" s="1"/>
  <c r="I1170" i="1"/>
  <c r="J1170" i="1" s="1"/>
  <c r="Q1170" i="1" s="1"/>
  <c r="I1171" i="1"/>
  <c r="J1171" i="1" s="1"/>
  <c r="Q1171" i="1" s="1"/>
  <c r="I1172" i="1"/>
  <c r="J1172" i="1" s="1"/>
  <c r="Q1172" i="1" s="1"/>
  <c r="I1173" i="1"/>
  <c r="J1173" i="1" s="1"/>
  <c r="Q1173" i="1" s="1"/>
  <c r="I1174" i="1"/>
  <c r="J1174" i="1" s="1"/>
  <c r="Q1174" i="1" s="1"/>
  <c r="I1175" i="1"/>
  <c r="J1175" i="1" s="1"/>
  <c r="Q1175" i="1" s="1"/>
  <c r="I1176" i="1"/>
  <c r="J1176" i="1" s="1"/>
  <c r="Q1176" i="1" s="1"/>
  <c r="I1177" i="1"/>
  <c r="J1177" i="1" s="1"/>
  <c r="Q1177" i="1" s="1"/>
  <c r="I1178" i="1"/>
  <c r="J1178" i="1" s="1"/>
  <c r="Q1178" i="1" s="1"/>
  <c r="I1179" i="1"/>
  <c r="J1179" i="1" s="1"/>
  <c r="Q1179" i="1" s="1"/>
  <c r="I1180" i="1"/>
  <c r="J1180" i="1" s="1"/>
  <c r="Q1180" i="1" s="1"/>
  <c r="I1181" i="1"/>
  <c r="J1181" i="1" s="1"/>
  <c r="Q1181" i="1" s="1"/>
  <c r="I1182" i="1"/>
  <c r="J1182" i="1" s="1"/>
  <c r="Q1182" i="1" s="1"/>
  <c r="I1183" i="1"/>
  <c r="J1183" i="1" s="1"/>
  <c r="Q1183" i="1" s="1"/>
  <c r="I1184" i="1"/>
  <c r="J1184" i="1" s="1"/>
  <c r="Q1184" i="1" s="1"/>
  <c r="I1185" i="1"/>
  <c r="J1185" i="1" s="1"/>
  <c r="Q1185" i="1" s="1"/>
  <c r="I1186" i="1"/>
  <c r="J1186" i="1" s="1"/>
  <c r="Q1186" i="1" s="1"/>
  <c r="I1187" i="1"/>
  <c r="J1187" i="1" s="1"/>
  <c r="Q1187" i="1" s="1"/>
  <c r="I1188" i="1"/>
  <c r="J1188" i="1" s="1"/>
  <c r="Q1188" i="1" s="1"/>
  <c r="I1189" i="1"/>
  <c r="J1189" i="1" s="1"/>
  <c r="Q1189" i="1" s="1"/>
  <c r="I1190" i="1"/>
  <c r="J1190" i="1" s="1"/>
  <c r="Q1190" i="1" s="1"/>
  <c r="I1191" i="1"/>
  <c r="J1191" i="1" s="1"/>
  <c r="Q1191" i="1" s="1"/>
  <c r="I1192" i="1"/>
  <c r="J1192" i="1" s="1"/>
  <c r="Q1192" i="1" s="1"/>
  <c r="I1193" i="1"/>
  <c r="J1193" i="1" s="1"/>
  <c r="Q1193" i="1" s="1"/>
  <c r="I1194" i="1"/>
  <c r="J1194" i="1" s="1"/>
  <c r="Q1194" i="1" s="1"/>
  <c r="I1195" i="1"/>
  <c r="J1195" i="1" s="1"/>
  <c r="Q1195" i="1" s="1"/>
  <c r="I1196" i="1"/>
  <c r="J1196" i="1" s="1"/>
  <c r="Q1196" i="1" s="1"/>
  <c r="I1197" i="1"/>
  <c r="J1197" i="1" s="1"/>
  <c r="Q1197" i="1" s="1"/>
  <c r="I1198" i="1"/>
  <c r="J1198" i="1" s="1"/>
  <c r="Q1198" i="1" s="1"/>
  <c r="I1199" i="1"/>
  <c r="J1199" i="1" s="1"/>
  <c r="Q1199" i="1" s="1"/>
  <c r="I1200" i="1"/>
  <c r="J1200" i="1" s="1"/>
  <c r="Q1200" i="1" s="1"/>
  <c r="I1201" i="1"/>
  <c r="J1201" i="1" s="1"/>
  <c r="Q1201" i="1" s="1"/>
  <c r="I1202" i="1"/>
  <c r="J1202" i="1" s="1"/>
  <c r="Q1202" i="1" s="1"/>
  <c r="I1203" i="1"/>
  <c r="J1203" i="1" s="1"/>
  <c r="Q1203" i="1" s="1"/>
  <c r="I1204" i="1"/>
  <c r="J1204" i="1" s="1"/>
  <c r="Q1204" i="1" s="1"/>
  <c r="I1205" i="1"/>
  <c r="J1205" i="1" s="1"/>
  <c r="Q1205" i="1" s="1"/>
  <c r="I1206" i="1"/>
  <c r="J1206" i="1" s="1"/>
  <c r="Q1206" i="1" s="1"/>
  <c r="I1207" i="1"/>
  <c r="J1207" i="1" s="1"/>
  <c r="Q1207" i="1" s="1"/>
  <c r="I1208" i="1"/>
  <c r="J1208" i="1" s="1"/>
  <c r="Q1208" i="1" s="1"/>
  <c r="I1209" i="1"/>
  <c r="J1209" i="1" s="1"/>
  <c r="Q1209" i="1" s="1"/>
  <c r="I1210" i="1"/>
  <c r="J1210" i="1" s="1"/>
  <c r="Q1210" i="1" s="1"/>
  <c r="I1211" i="1"/>
  <c r="J1211" i="1" s="1"/>
  <c r="Q1211" i="1" s="1"/>
  <c r="I1212" i="1"/>
  <c r="J1212" i="1" s="1"/>
  <c r="Q1212" i="1" s="1"/>
  <c r="I1213" i="1"/>
  <c r="J1213" i="1" s="1"/>
  <c r="Q1213" i="1" s="1"/>
  <c r="I1214" i="1"/>
  <c r="J1214" i="1" s="1"/>
  <c r="Q1214" i="1" s="1"/>
  <c r="I1215" i="1"/>
  <c r="J1215" i="1" s="1"/>
  <c r="Q1215" i="1" s="1"/>
  <c r="I1216" i="1"/>
  <c r="J1216" i="1" s="1"/>
  <c r="Q1216" i="1" s="1"/>
  <c r="I1217" i="1"/>
  <c r="J1217" i="1" s="1"/>
  <c r="Q1217" i="1" s="1"/>
  <c r="I1218" i="1"/>
  <c r="J1218" i="1" s="1"/>
  <c r="Q1218" i="1" s="1"/>
  <c r="I1219" i="1"/>
  <c r="J1219" i="1" s="1"/>
  <c r="Q1219" i="1" s="1"/>
  <c r="I1220" i="1"/>
  <c r="J1220" i="1" s="1"/>
  <c r="Q1220" i="1" s="1"/>
  <c r="I1221" i="1"/>
  <c r="J1221" i="1" s="1"/>
  <c r="Q1221" i="1" s="1"/>
  <c r="I1222" i="1"/>
  <c r="J1222" i="1" s="1"/>
  <c r="Q1222" i="1" s="1"/>
  <c r="I1223" i="1"/>
  <c r="J1223" i="1" s="1"/>
  <c r="Q1223" i="1" s="1"/>
  <c r="I1224" i="1"/>
  <c r="J1224" i="1" s="1"/>
  <c r="Q1224" i="1" s="1"/>
  <c r="I1225" i="1"/>
  <c r="J1225" i="1" s="1"/>
  <c r="Q1225" i="1" s="1"/>
  <c r="I1226" i="1"/>
  <c r="J1226" i="1" s="1"/>
  <c r="Q1226" i="1" s="1"/>
  <c r="I1227" i="1"/>
  <c r="J1227" i="1" s="1"/>
  <c r="Q1227" i="1" s="1"/>
  <c r="I1228" i="1"/>
  <c r="J1228" i="1" s="1"/>
  <c r="Q1228" i="1" s="1"/>
  <c r="I1229" i="1"/>
  <c r="J1229" i="1" s="1"/>
  <c r="Q1229" i="1" s="1"/>
  <c r="I1230" i="1"/>
  <c r="J1230" i="1" s="1"/>
  <c r="Q1230" i="1" s="1"/>
  <c r="I1231" i="1"/>
  <c r="J1231" i="1" s="1"/>
  <c r="Q1231" i="1" s="1"/>
  <c r="I1232" i="1"/>
  <c r="J1232" i="1" s="1"/>
  <c r="Q1232" i="1" s="1"/>
  <c r="I1233" i="1"/>
  <c r="J1233" i="1" s="1"/>
  <c r="Q1233" i="1" s="1"/>
  <c r="I1234" i="1"/>
  <c r="J1234" i="1" s="1"/>
  <c r="Q1234" i="1" s="1"/>
  <c r="I1235" i="1"/>
  <c r="J1235" i="1" s="1"/>
  <c r="Q1235" i="1" s="1"/>
  <c r="I1236" i="1"/>
  <c r="J1236" i="1" s="1"/>
  <c r="Q1236" i="1" s="1"/>
  <c r="I1237" i="1"/>
  <c r="J1237" i="1" s="1"/>
  <c r="Q1237" i="1" s="1"/>
  <c r="I1238" i="1"/>
  <c r="J1238" i="1" s="1"/>
  <c r="Q1238" i="1" s="1"/>
  <c r="I1239" i="1"/>
  <c r="J1239" i="1" s="1"/>
  <c r="Q1239" i="1" s="1"/>
  <c r="I1240" i="1"/>
  <c r="J1240" i="1" s="1"/>
  <c r="Q1240" i="1" s="1"/>
  <c r="I1241" i="1"/>
  <c r="J1241" i="1" s="1"/>
  <c r="Q1241" i="1" s="1"/>
  <c r="I1242" i="1"/>
  <c r="J1242" i="1" s="1"/>
  <c r="Q1242" i="1" s="1"/>
  <c r="I1243" i="1"/>
  <c r="J1243" i="1" s="1"/>
  <c r="Q1243" i="1" s="1"/>
  <c r="I1244" i="1"/>
  <c r="J1244" i="1" s="1"/>
  <c r="Q1244" i="1" s="1"/>
  <c r="I1245" i="1"/>
  <c r="J1245" i="1" s="1"/>
  <c r="Q1245" i="1" s="1"/>
  <c r="I1246" i="1"/>
  <c r="J1246" i="1" s="1"/>
  <c r="Q1246" i="1" s="1"/>
  <c r="I1247" i="1"/>
  <c r="J1247" i="1" s="1"/>
  <c r="Q1247" i="1" s="1"/>
  <c r="I1248" i="1"/>
  <c r="J1248" i="1" s="1"/>
  <c r="Q1248" i="1" s="1"/>
  <c r="I1249" i="1"/>
  <c r="J1249" i="1" s="1"/>
  <c r="Q1249" i="1" s="1"/>
  <c r="I1250" i="1"/>
  <c r="J1250" i="1" s="1"/>
  <c r="Q1250" i="1" s="1"/>
  <c r="I1251" i="1"/>
  <c r="J1251" i="1" s="1"/>
  <c r="Q1251" i="1" s="1"/>
  <c r="I1252" i="1"/>
  <c r="J1252" i="1" s="1"/>
  <c r="Q1252" i="1" s="1"/>
  <c r="I1253" i="1"/>
  <c r="J1253" i="1" s="1"/>
  <c r="Q1253" i="1" s="1"/>
  <c r="I1254" i="1"/>
  <c r="J1254" i="1" s="1"/>
  <c r="Q1254" i="1" s="1"/>
  <c r="I1255" i="1"/>
  <c r="J1255" i="1" s="1"/>
  <c r="Q1255" i="1" s="1"/>
  <c r="I1256" i="1"/>
  <c r="J1256" i="1" s="1"/>
  <c r="Q1256" i="1" s="1"/>
  <c r="I1257" i="1"/>
  <c r="J1257" i="1" s="1"/>
  <c r="Q1257" i="1" s="1"/>
  <c r="I1258" i="1"/>
  <c r="J1258" i="1" s="1"/>
  <c r="Q1258" i="1" s="1"/>
  <c r="I1259" i="1"/>
  <c r="J1259" i="1" s="1"/>
  <c r="Q1259" i="1" s="1"/>
  <c r="I1260" i="1"/>
  <c r="J1260" i="1" s="1"/>
  <c r="Q1260" i="1" s="1"/>
  <c r="I1261" i="1"/>
  <c r="J1261" i="1" s="1"/>
  <c r="Q1261" i="1" s="1"/>
  <c r="I1262" i="1"/>
  <c r="J1262" i="1" s="1"/>
  <c r="Q1262" i="1" s="1"/>
  <c r="I1263" i="1"/>
  <c r="J1263" i="1" s="1"/>
  <c r="Q1263" i="1" s="1"/>
  <c r="I1264" i="1"/>
  <c r="J1264" i="1" s="1"/>
  <c r="Q1264" i="1" s="1"/>
  <c r="I1265" i="1"/>
  <c r="J1265" i="1" s="1"/>
  <c r="Q1265" i="1" s="1"/>
  <c r="I1266" i="1"/>
  <c r="J1266" i="1" s="1"/>
  <c r="Q1266" i="1" s="1"/>
  <c r="I1267" i="1"/>
  <c r="J1267" i="1" s="1"/>
  <c r="Q1267" i="1" s="1"/>
  <c r="I1268" i="1"/>
  <c r="J1268" i="1" s="1"/>
  <c r="Q1268" i="1" s="1"/>
  <c r="I1269" i="1"/>
  <c r="J1269" i="1" s="1"/>
  <c r="Q1269" i="1" s="1"/>
  <c r="I1270" i="1"/>
  <c r="J1270" i="1" s="1"/>
  <c r="Q1270" i="1" s="1"/>
  <c r="I1271" i="1"/>
  <c r="J1271" i="1" s="1"/>
  <c r="Q1271" i="1" s="1"/>
  <c r="I1272" i="1"/>
  <c r="J1272" i="1" s="1"/>
  <c r="Q1272" i="1" s="1"/>
  <c r="I1273" i="1"/>
  <c r="J1273" i="1" s="1"/>
  <c r="Q1273" i="1" s="1"/>
  <c r="I1274" i="1"/>
  <c r="J1274" i="1" s="1"/>
  <c r="Q1274" i="1" s="1"/>
  <c r="I1275" i="1"/>
  <c r="J1275" i="1" s="1"/>
  <c r="Q1275" i="1" s="1"/>
  <c r="I1276" i="1"/>
  <c r="J1276" i="1" s="1"/>
  <c r="Q1276" i="1" s="1"/>
  <c r="I1277" i="1"/>
  <c r="J1277" i="1" s="1"/>
  <c r="Q1277" i="1" s="1"/>
  <c r="I1278" i="1"/>
  <c r="J1278" i="1" s="1"/>
  <c r="Q1278" i="1" s="1"/>
  <c r="I1279" i="1"/>
  <c r="J1279" i="1" s="1"/>
  <c r="Q1279" i="1" s="1"/>
  <c r="I1280" i="1"/>
  <c r="J1280" i="1" s="1"/>
  <c r="Q1280" i="1" s="1"/>
  <c r="I1281" i="1"/>
  <c r="J1281" i="1" s="1"/>
  <c r="Q1281" i="1" s="1"/>
  <c r="I1282" i="1"/>
  <c r="J1282" i="1" s="1"/>
  <c r="Q1282" i="1" s="1"/>
  <c r="I1283" i="1"/>
  <c r="J1283" i="1" s="1"/>
  <c r="Q1283" i="1" s="1"/>
  <c r="I1284" i="1"/>
  <c r="J1284" i="1" s="1"/>
  <c r="Q1284" i="1" s="1"/>
  <c r="I1285" i="1"/>
  <c r="J1285" i="1" s="1"/>
  <c r="Q1285" i="1" s="1"/>
  <c r="I1286" i="1"/>
  <c r="J1286" i="1" s="1"/>
  <c r="Q1286" i="1" s="1"/>
  <c r="I1287" i="1"/>
  <c r="J1287" i="1" s="1"/>
  <c r="Q1287" i="1" s="1"/>
  <c r="I1288" i="1"/>
  <c r="J1288" i="1" s="1"/>
  <c r="Q1288" i="1" s="1"/>
  <c r="I1289" i="1"/>
  <c r="J1289" i="1" s="1"/>
  <c r="Q1289" i="1" s="1"/>
  <c r="I1290" i="1"/>
  <c r="J1290" i="1" s="1"/>
  <c r="Q1290" i="1" s="1"/>
  <c r="I1291" i="1"/>
  <c r="J1291" i="1" s="1"/>
  <c r="Q1291" i="1" s="1"/>
  <c r="I1292" i="1"/>
  <c r="J1292" i="1" s="1"/>
  <c r="Q1292" i="1" s="1"/>
  <c r="I1293" i="1"/>
  <c r="J1293" i="1" s="1"/>
  <c r="Q1293" i="1" s="1"/>
  <c r="I1294" i="1"/>
  <c r="J1294" i="1" s="1"/>
  <c r="Q1294" i="1" s="1"/>
  <c r="I1295" i="1"/>
  <c r="J1295" i="1" s="1"/>
  <c r="Q1295" i="1" s="1"/>
  <c r="I1296" i="1"/>
  <c r="J1296" i="1" s="1"/>
  <c r="Q1296" i="1" s="1"/>
  <c r="I1297" i="1"/>
  <c r="J1297" i="1" s="1"/>
  <c r="Q1297" i="1" s="1"/>
  <c r="I1298" i="1"/>
  <c r="J1298" i="1" s="1"/>
  <c r="Q1298" i="1" s="1"/>
  <c r="I1299" i="1"/>
  <c r="J1299" i="1" s="1"/>
  <c r="Q1299" i="1" s="1"/>
  <c r="I1300" i="1"/>
  <c r="J1300" i="1" s="1"/>
  <c r="Q1300" i="1" s="1"/>
  <c r="I1301" i="1"/>
  <c r="J1301" i="1" s="1"/>
  <c r="Q1301" i="1" s="1"/>
  <c r="I1302" i="1"/>
  <c r="J1302" i="1" s="1"/>
  <c r="Q1302" i="1" s="1"/>
  <c r="I1303" i="1"/>
  <c r="J1303" i="1" s="1"/>
  <c r="Q1303" i="1" s="1"/>
  <c r="I1304" i="1"/>
  <c r="J1304" i="1" s="1"/>
  <c r="Q1304" i="1" s="1"/>
  <c r="I1305" i="1"/>
  <c r="J1305" i="1" s="1"/>
  <c r="Q1305" i="1" s="1"/>
  <c r="I1306" i="1"/>
  <c r="J1306" i="1" s="1"/>
  <c r="Q1306" i="1" s="1"/>
  <c r="I1307" i="1"/>
  <c r="J1307" i="1" s="1"/>
  <c r="Q1307" i="1" s="1"/>
  <c r="I1308" i="1"/>
  <c r="J1308" i="1" s="1"/>
  <c r="Q1308" i="1" s="1"/>
  <c r="I1309" i="1"/>
  <c r="J1309" i="1" s="1"/>
  <c r="Q1309" i="1" s="1"/>
  <c r="I1310" i="1"/>
  <c r="J1310" i="1" s="1"/>
  <c r="Q1310" i="1" s="1"/>
  <c r="I1311" i="1"/>
  <c r="J1311" i="1" s="1"/>
  <c r="Q1311" i="1" s="1"/>
  <c r="I1312" i="1"/>
  <c r="J1312" i="1" s="1"/>
  <c r="Q1312" i="1" s="1"/>
  <c r="I1313" i="1"/>
  <c r="J1313" i="1" s="1"/>
  <c r="Q1313" i="1" s="1"/>
  <c r="I1314" i="1"/>
  <c r="J1314" i="1" s="1"/>
  <c r="Q1314" i="1" s="1"/>
  <c r="I1315" i="1"/>
  <c r="J1315" i="1" s="1"/>
  <c r="Q1315" i="1" s="1"/>
  <c r="I1316" i="1"/>
  <c r="J1316" i="1" s="1"/>
  <c r="Q1316" i="1" s="1"/>
  <c r="I1317" i="1"/>
  <c r="J1317" i="1" s="1"/>
  <c r="Q1317" i="1" s="1"/>
  <c r="I1318" i="1"/>
  <c r="J1318" i="1" s="1"/>
  <c r="Q1318" i="1" s="1"/>
  <c r="I1319" i="1"/>
  <c r="J1319" i="1" s="1"/>
  <c r="Q1319" i="1" s="1"/>
  <c r="I1320" i="1"/>
  <c r="J1320" i="1" s="1"/>
  <c r="Q1320" i="1" s="1"/>
  <c r="I1321" i="1"/>
  <c r="J1321" i="1" s="1"/>
  <c r="Q1321" i="1" s="1"/>
  <c r="I1322" i="1"/>
  <c r="J1322" i="1" s="1"/>
  <c r="Q1322" i="1" s="1"/>
  <c r="I1323" i="1"/>
  <c r="J1323" i="1" s="1"/>
  <c r="Q1323" i="1" s="1"/>
  <c r="I1324" i="1"/>
  <c r="J1324" i="1" s="1"/>
  <c r="Q1324" i="1" s="1"/>
  <c r="I1325" i="1"/>
  <c r="J1325" i="1" s="1"/>
  <c r="Q1325" i="1" s="1"/>
  <c r="I1326" i="1"/>
  <c r="J1326" i="1" s="1"/>
  <c r="Q1326" i="1" s="1"/>
  <c r="I1327" i="1"/>
  <c r="J1327" i="1" s="1"/>
  <c r="Q1327" i="1" s="1"/>
  <c r="I1328" i="1"/>
  <c r="J1328" i="1" s="1"/>
  <c r="Q1328" i="1" s="1"/>
  <c r="I1329" i="1"/>
  <c r="J1329" i="1" s="1"/>
  <c r="Q1329" i="1" s="1"/>
  <c r="I1330" i="1"/>
  <c r="J1330" i="1" s="1"/>
  <c r="Q1330" i="1" s="1"/>
  <c r="I1331" i="1"/>
  <c r="J1331" i="1" s="1"/>
  <c r="Q1331" i="1" s="1"/>
  <c r="I1332" i="1"/>
  <c r="J1332" i="1" s="1"/>
  <c r="Q1332" i="1" s="1"/>
  <c r="I1333" i="1"/>
  <c r="J1333" i="1" s="1"/>
  <c r="Q1333" i="1" s="1"/>
  <c r="I1334" i="1"/>
  <c r="J1334" i="1" s="1"/>
  <c r="Q1334" i="1" s="1"/>
  <c r="I1335" i="1"/>
  <c r="J1335" i="1" s="1"/>
  <c r="Q1335" i="1" s="1"/>
  <c r="I1336" i="1"/>
  <c r="J1336" i="1" s="1"/>
  <c r="Q1336" i="1" s="1"/>
  <c r="I1337" i="1"/>
  <c r="J1337" i="1" s="1"/>
  <c r="Q1337" i="1" s="1"/>
  <c r="I1338" i="1"/>
  <c r="J1338" i="1" s="1"/>
  <c r="Q1338" i="1" s="1"/>
  <c r="I1339" i="1"/>
  <c r="J1339" i="1" s="1"/>
  <c r="Q1339" i="1" s="1"/>
  <c r="I1340" i="1"/>
  <c r="J1340" i="1" s="1"/>
  <c r="Q1340" i="1" s="1"/>
  <c r="I1341" i="1"/>
  <c r="J1341" i="1" s="1"/>
  <c r="Q1341" i="1" s="1"/>
  <c r="I1342" i="1"/>
  <c r="J1342" i="1" s="1"/>
  <c r="Q1342" i="1" s="1"/>
  <c r="I1343" i="1"/>
  <c r="J1343" i="1" s="1"/>
  <c r="Q1343" i="1" s="1"/>
  <c r="I1344" i="1"/>
  <c r="J1344" i="1" s="1"/>
  <c r="Q1344" i="1" s="1"/>
  <c r="I1345" i="1"/>
  <c r="J1345" i="1" s="1"/>
  <c r="Q1345" i="1" s="1"/>
  <c r="I1346" i="1"/>
  <c r="J1346" i="1" s="1"/>
  <c r="Q1346" i="1" s="1"/>
  <c r="I1347" i="1"/>
  <c r="J1347" i="1" s="1"/>
  <c r="Q1347" i="1" s="1"/>
  <c r="I1348" i="1"/>
  <c r="J1348" i="1" s="1"/>
  <c r="Q1348" i="1" s="1"/>
  <c r="I1349" i="1"/>
  <c r="J1349" i="1" s="1"/>
  <c r="Q1349" i="1" s="1"/>
  <c r="I1350" i="1"/>
  <c r="J1350" i="1" s="1"/>
  <c r="Q1350" i="1" s="1"/>
  <c r="I1351" i="1"/>
  <c r="J1351" i="1" s="1"/>
  <c r="Q1351" i="1" s="1"/>
  <c r="I1352" i="1"/>
  <c r="J1352" i="1" s="1"/>
  <c r="Q1352" i="1" s="1"/>
  <c r="I1353" i="1"/>
  <c r="J1353" i="1" s="1"/>
  <c r="Q1353" i="1" s="1"/>
  <c r="I1354" i="1"/>
  <c r="J1354" i="1" s="1"/>
  <c r="Q1354" i="1" s="1"/>
  <c r="I1355" i="1"/>
  <c r="J1355" i="1" s="1"/>
  <c r="Q1355" i="1" s="1"/>
  <c r="I1356" i="1"/>
  <c r="J1356" i="1" s="1"/>
  <c r="Q1356" i="1" s="1"/>
  <c r="I1357" i="1"/>
  <c r="J1357" i="1" s="1"/>
  <c r="Q1357" i="1" s="1"/>
  <c r="I1358" i="1"/>
  <c r="J1358" i="1" s="1"/>
  <c r="Q1358" i="1" s="1"/>
  <c r="I1359" i="1"/>
  <c r="J1359" i="1" s="1"/>
  <c r="Q1359" i="1" s="1"/>
  <c r="I1360" i="1"/>
  <c r="J1360" i="1" s="1"/>
  <c r="Q1360" i="1" s="1"/>
  <c r="I1361" i="1"/>
  <c r="J1361" i="1" s="1"/>
  <c r="Q1361" i="1" s="1"/>
  <c r="I1362" i="1"/>
  <c r="J1362" i="1" s="1"/>
  <c r="Q1362" i="1" s="1"/>
  <c r="I1363" i="1"/>
  <c r="J1363" i="1" s="1"/>
  <c r="Q1363" i="1" s="1"/>
  <c r="I1364" i="1"/>
  <c r="J1364" i="1" s="1"/>
  <c r="Q1364" i="1" s="1"/>
  <c r="I1365" i="1"/>
  <c r="J1365" i="1" s="1"/>
  <c r="Q1365" i="1" s="1"/>
  <c r="I1366" i="1"/>
  <c r="J1366" i="1" s="1"/>
  <c r="Q1366" i="1" s="1"/>
  <c r="I1367" i="1"/>
  <c r="J1367" i="1" s="1"/>
  <c r="Q1367" i="1" s="1"/>
  <c r="I1368" i="1"/>
  <c r="J1368" i="1" s="1"/>
  <c r="Q1368" i="1" s="1"/>
  <c r="I1369" i="1"/>
  <c r="J1369" i="1" s="1"/>
  <c r="Q1369" i="1" s="1"/>
  <c r="I1370" i="1"/>
  <c r="J1370" i="1" s="1"/>
  <c r="Q1370" i="1" s="1"/>
  <c r="I1371" i="1"/>
  <c r="J1371" i="1" s="1"/>
  <c r="Q1371" i="1" s="1"/>
  <c r="I1372" i="1"/>
  <c r="J1372" i="1" s="1"/>
  <c r="Q1372" i="1" s="1"/>
  <c r="I1373" i="1"/>
  <c r="J1373" i="1" s="1"/>
  <c r="Q1373" i="1" s="1"/>
  <c r="I1374" i="1"/>
  <c r="J1374" i="1" s="1"/>
  <c r="Q1374" i="1" s="1"/>
  <c r="I1375" i="1"/>
  <c r="J1375" i="1" s="1"/>
  <c r="Q1375" i="1" s="1"/>
  <c r="I1376" i="1"/>
  <c r="J1376" i="1" s="1"/>
  <c r="Q1376" i="1" s="1"/>
  <c r="I1377" i="1"/>
  <c r="J1377" i="1" s="1"/>
  <c r="Q1377" i="1" s="1"/>
  <c r="I1378" i="1"/>
  <c r="J1378" i="1" s="1"/>
  <c r="Q1378" i="1" s="1"/>
  <c r="I1379" i="1"/>
  <c r="J1379" i="1" s="1"/>
  <c r="Q1379" i="1" s="1"/>
  <c r="I1380" i="1"/>
  <c r="J1380" i="1" s="1"/>
  <c r="Q1380" i="1" s="1"/>
  <c r="I1381" i="1"/>
  <c r="J1381" i="1" s="1"/>
  <c r="Q1381" i="1" s="1"/>
  <c r="I1382" i="1"/>
  <c r="J1382" i="1" s="1"/>
  <c r="Q1382" i="1" s="1"/>
  <c r="I1383" i="1"/>
  <c r="J1383" i="1" s="1"/>
  <c r="Q1383" i="1" s="1"/>
  <c r="I1384" i="1"/>
  <c r="J1384" i="1" s="1"/>
  <c r="Q1384" i="1" s="1"/>
  <c r="I1385" i="1"/>
  <c r="J1385" i="1" s="1"/>
  <c r="Q1385" i="1" s="1"/>
  <c r="I1386" i="1"/>
  <c r="J1386" i="1" s="1"/>
  <c r="Q1386" i="1" s="1"/>
  <c r="I1387" i="1"/>
  <c r="J1387" i="1" s="1"/>
  <c r="Q1387" i="1" s="1"/>
  <c r="I1388" i="1"/>
  <c r="J1388" i="1" s="1"/>
  <c r="Q1388" i="1" s="1"/>
  <c r="I1389" i="1"/>
  <c r="J1389" i="1" s="1"/>
  <c r="Q1389" i="1" s="1"/>
  <c r="I1390" i="1"/>
  <c r="J1390" i="1" s="1"/>
  <c r="Q1390" i="1" s="1"/>
  <c r="I1391" i="1"/>
  <c r="J1391" i="1" s="1"/>
  <c r="Q1391" i="1" s="1"/>
  <c r="I1392" i="1"/>
  <c r="J1392" i="1" s="1"/>
  <c r="Q1392" i="1" s="1"/>
  <c r="I1393" i="1"/>
  <c r="J1393" i="1" s="1"/>
  <c r="Q1393" i="1" s="1"/>
  <c r="I1394" i="1"/>
  <c r="J1394" i="1" s="1"/>
  <c r="Q1394" i="1" s="1"/>
  <c r="I1395" i="1"/>
  <c r="J1395" i="1" s="1"/>
  <c r="Q1395" i="1" s="1"/>
  <c r="I1396" i="1"/>
  <c r="J1396" i="1" s="1"/>
  <c r="Q1396" i="1" s="1"/>
  <c r="I1397" i="1"/>
  <c r="J1397" i="1" s="1"/>
  <c r="Q1397" i="1" s="1"/>
  <c r="I1398" i="1"/>
  <c r="J1398" i="1" s="1"/>
  <c r="Q1398" i="1" s="1"/>
  <c r="I1399" i="1"/>
  <c r="J1399" i="1" s="1"/>
  <c r="Q1399" i="1" s="1"/>
  <c r="I1400" i="1"/>
  <c r="J1400" i="1" s="1"/>
  <c r="Q1400" i="1" s="1"/>
  <c r="I1401" i="1"/>
  <c r="J1401" i="1" s="1"/>
  <c r="Q1401" i="1" s="1"/>
  <c r="I1402" i="1"/>
  <c r="J1402" i="1" s="1"/>
  <c r="Q1402" i="1" s="1"/>
  <c r="I1403" i="1"/>
  <c r="J1403" i="1" s="1"/>
  <c r="Q1403" i="1" s="1"/>
  <c r="I1404" i="1"/>
  <c r="J1404" i="1" s="1"/>
  <c r="Q1404" i="1" s="1"/>
  <c r="I1405" i="1"/>
  <c r="J1405" i="1" s="1"/>
  <c r="Q1405" i="1" s="1"/>
  <c r="I1406" i="1"/>
  <c r="J1406" i="1" s="1"/>
  <c r="Q1406" i="1" s="1"/>
  <c r="I1407" i="1"/>
  <c r="J1407" i="1" s="1"/>
  <c r="Q1407" i="1" s="1"/>
  <c r="I1408" i="1"/>
  <c r="J1408" i="1" s="1"/>
  <c r="Q1408" i="1" s="1"/>
  <c r="I1409" i="1"/>
  <c r="J1409" i="1" s="1"/>
  <c r="Q1409" i="1" s="1"/>
  <c r="I1410" i="1"/>
  <c r="J1410" i="1" s="1"/>
  <c r="Q1410" i="1" s="1"/>
  <c r="I1411" i="1"/>
  <c r="J1411" i="1" s="1"/>
  <c r="Q1411" i="1" s="1"/>
  <c r="I1412" i="1"/>
  <c r="J1412" i="1" s="1"/>
  <c r="Q1412" i="1" s="1"/>
  <c r="I1413" i="1"/>
  <c r="J1413" i="1" s="1"/>
  <c r="Q1413" i="1" s="1"/>
  <c r="I1414" i="1"/>
  <c r="J1414" i="1" s="1"/>
  <c r="Q1414" i="1" s="1"/>
  <c r="I1415" i="1"/>
  <c r="J1415" i="1" s="1"/>
  <c r="Q1415" i="1" s="1"/>
  <c r="I1416" i="1"/>
  <c r="J1416" i="1" s="1"/>
  <c r="Q1416" i="1" s="1"/>
  <c r="I1417" i="1"/>
  <c r="J1417" i="1" s="1"/>
  <c r="Q1417" i="1" s="1"/>
  <c r="I1418" i="1"/>
  <c r="J1418" i="1" s="1"/>
  <c r="Q1418" i="1" s="1"/>
  <c r="I1419" i="1"/>
  <c r="J1419" i="1" s="1"/>
  <c r="Q1419" i="1" s="1"/>
  <c r="I1420" i="1"/>
  <c r="J1420" i="1" s="1"/>
  <c r="Q1420" i="1" s="1"/>
  <c r="I1421" i="1"/>
  <c r="J1421" i="1" s="1"/>
  <c r="Q1421" i="1" s="1"/>
  <c r="I1422" i="1"/>
  <c r="J1422" i="1" s="1"/>
  <c r="Q1422" i="1" s="1"/>
  <c r="I1423" i="1"/>
  <c r="J1423" i="1" s="1"/>
  <c r="Q1423" i="1" s="1"/>
  <c r="I1424" i="1"/>
  <c r="J1424" i="1" s="1"/>
  <c r="Q1424" i="1" s="1"/>
  <c r="I1425" i="1"/>
  <c r="J1425" i="1" s="1"/>
  <c r="Q1425" i="1" s="1"/>
  <c r="I1426" i="1"/>
  <c r="J1426" i="1" s="1"/>
  <c r="Q1426" i="1" s="1"/>
  <c r="I1427" i="1"/>
  <c r="J1427" i="1" s="1"/>
  <c r="Q1427" i="1" s="1"/>
  <c r="I1428" i="1"/>
  <c r="J1428" i="1" s="1"/>
  <c r="Q1428" i="1" s="1"/>
  <c r="I1429" i="1"/>
  <c r="J1429" i="1" s="1"/>
  <c r="Q1429" i="1" s="1"/>
  <c r="I1430" i="1"/>
  <c r="J1430" i="1" s="1"/>
  <c r="Q1430" i="1" s="1"/>
  <c r="I1431" i="1"/>
  <c r="J1431" i="1" s="1"/>
  <c r="Q1431" i="1" s="1"/>
  <c r="I1432" i="1"/>
  <c r="J1432" i="1" s="1"/>
  <c r="Q1432" i="1" s="1"/>
  <c r="I1433" i="1"/>
  <c r="J1433" i="1" s="1"/>
  <c r="Q1433" i="1" s="1"/>
  <c r="I1434" i="1"/>
  <c r="J1434" i="1" s="1"/>
  <c r="Q1434" i="1" s="1"/>
  <c r="I1435" i="1"/>
  <c r="J1435" i="1" s="1"/>
  <c r="Q1435" i="1" s="1"/>
  <c r="I1436" i="1"/>
  <c r="J1436" i="1" s="1"/>
  <c r="Q1436" i="1" s="1"/>
  <c r="I1437" i="1"/>
  <c r="J1437" i="1" s="1"/>
  <c r="Q1437" i="1" s="1"/>
  <c r="I1438" i="1"/>
  <c r="J1438" i="1" s="1"/>
  <c r="Q1438" i="1" s="1"/>
  <c r="I1439" i="1"/>
  <c r="J1439" i="1" s="1"/>
  <c r="Q1439" i="1" s="1"/>
  <c r="I1440" i="1"/>
  <c r="J1440" i="1" s="1"/>
  <c r="Q1440" i="1" s="1"/>
  <c r="I1441" i="1"/>
  <c r="J1441" i="1" s="1"/>
  <c r="Q1441" i="1" s="1"/>
  <c r="I1442" i="1"/>
  <c r="J1442" i="1" s="1"/>
  <c r="Q1442" i="1" s="1"/>
  <c r="I1443" i="1"/>
  <c r="J1443" i="1" s="1"/>
  <c r="Q1443" i="1" s="1"/>
  <c r="I1444" i="1"/>
  <c r="J1444" i="1" s="1"/>
  <c r="Q1444" i="1" s="1"/>
  <c r="I1445" i="1"/>
  <c r="J1445" i="1" s="1"/>
  <c r="Q1445" i="1" s="1"/>
  <c r="I1446" i="1"/>
  <c r="J1446" i="1" s="1"/>
  <c r="Q1446" i="1" s="1"/>
  <c r="I1447" i="1"/>
  <c r="J1447" i="1" s="1"/>
  <c r="Q1447" i="1" s="1"/>
  <c r="I1448" i="1"/>
  <c r="J1448" i="1" s="1"/>
  <c r="Q1448" i="1" s="1"/>
  <c r="I1449" i="1"/>
  <c r="J1449" i="1" s="1"/>
  <c r="Q1449" i="1" s="1"/>
  <c r="I1450" i="1"/>
  <c r="J1450" i="1" s="1"/>
  <c r="Q1450" i="1" s="1"/>
  <c r="I1451" i="1"/>
  <c r="J1451" i="1" s="1"/>
  <c r="Q1451" i="1" s="1"/>
  <c r="I1452" i="1"/>
  <c r="J1452" i="1" s="1"/>
  <c r="Q1452" i="1" s="1"/>
  <c r="I1453" i="1"/>
  <c r="J1453" i="1" s="1"/>
  <c r="Q1453" i="1" s="1"/>
  <c r="I1454" i="1"/>
  <c r="J1454" i="1" s="1"/>
  <c r="Q1454" i="1" s="1"/>
  <c r="I1455" i="1"/>
  <c r="J1455" i="1" s="1"/>
  <c r="Q1455" i="1" s="1"/>
  <c r="I1456" i="1"/>
  <c r="J1456" i="1" s="1"/>
  <c r="Q1456" i="1" s="1"/>
  <c r="I1457" i="1"/>
  <c r="J1457" i="1" s="1"/>
  <c r="Q1457" i="1" s="1"/>
  <c r="I1458" i="1"/>
  <c r="J1458" i="1" s="1"/>
  <c r="Q1458" i="1" s="1"/>
  <c r="I1459" i="1"/>
  <c r="J1459" i="1" s="1"/>
  <c r="Q1459" i="1" s="1"/>
  <c r="I1460" i="1"/>
  <c r="J1460" i="1" s="1"/>
  <c r="Q1460" i="1" s="1"/>
  <c r="I1461" i="1"/>
  <c r="J1461" i="1" s="1"/>
  <c r="Q1461" i="1" s="1"/>
  <c r="I1462" i="1"/>
  <c r="J1462" i="1" s="1"/>
  <c r="Q1462" i="1" s="1"/>
  <c r="I1463" i="1"/>
  <c r="J1463" i="1" s="1"/>
  <c r="Q1463" i="1" s="1"/>
  <c r="I1464" i="1"/>
  <c r="J1464" i="1" s="1"/>
  <c r="Q1464" i="1" s="1"/>
  <c r="I1465" i="1"/>
  <c r="J1465" i="1" s="1"/>
  <c r="Q1465" i="1" s="1"/>
  <c r="I1466" i="1"/>
  <c r="J1466" i="1" s="1"/>
  <c r="Q1466" i="1" s="1"/>
  <c r="I1467" i="1"/>
  <c r="J1467" i="1" s="1"/>
  <c r="Q1467" i="1" s="1"/>
  <c r="I1468" i="1"/>
  <c r="J1468" i="1" s="1"/>
  <c r="Q1468" i="1" s="1"/>
  <c r="I1469" i="1"/>
  <c r="J1469" i="1" s="1"/>
  <c r="Q1469" i="1" s="1"/>
  <c r="I1470" i="1"/>
  <c r="J1470" i="1" s="1"/>
  <c r="Q1470" i="1" s="1"/>
  <c r="I1471" i="1"/>
  <c r="J1471" i="1" s="1"/>
  <c r="Q1471" i="1" s="1"/>
  <c r="I1472" i="1"/>
  <c r="J1472" i="1" s="1"/>
  <c r="Q1472" i="1" s="1"/>
  <c r="I1473" i="1"/>
  <c r="J1473" i="1" s="1"/>
  <c r="Q1473" i="1" s="1"/>
  <c r="I1474" i="1"/>
  <c r="J1474" i="1" s="1"/>
  <c r="Q1474" i="1" s="1"/>
  <c r="I1475" i="1"/>
  <c r="J1475" i="1" s="1"/>
  <c r="Q1475" i="1" s="1"/>
  <c r="I1476" i="1"/>
  <c r="J1476" i="1" s="1"/>
  <c r="Q1476" i="1" s="1"/>
  <c r="I1477" i="1"/>
  <c r="J1477" i="1" s="1"/>
  <c r="Q1477" i="1" s="1"/>
  <c r="I1478" i="1"/>
  <c r="J1478" i="1" s="1"/>
  <c r="Q1478" i="1" s="1"/>
  <c r="I1479" i="1"/>
  <c r="J1479" i="1" s="1"/>
  <c r="Q1479" i="1" s="1"/>
  <c r="I1480" i="1"/>
  <c r="J1480" i="1" s="1"/>
  <c r="Q1480" i="1" s="1"/>
  <c r="I1481" i="1"/>
  <c r="J1481" i="1" s="1"/>
  <c r="Q1481" i="1" s="1"/>
  <c r="I1482" i="1"/>
  <c r="J1482" i="1" s="1"/>
  <c r="Q1482" i="1" s="1"/>
  <c r="I1483" i="1"/>
  <c r="J1483" i="1" s="1"/>
  <c r="Q1483" i="1" s="1"/>
  <c r="I1484" i="1"/>
  <c r="J1484" i="1" s="1"/>
  <c r="Q1484" i="1" s="1"/>
  <c r="I1485" i="1"/>
  <c r="J1485" i="1" s="1"/>
  <c r="Q1485" i="1" s="1"/>
  <c r="I1486" i="1"/>
  <c r="J1486" i="1" s="1"/>
  <c r="Q1486" i="1" s="1"/>
  <c r="I1487" i="1"/>
  <c r="J1487" i="1" s="1"/>
  <c r="Q1487" i="1" s="1"/>
  <c r="I1488" i="1"/>
  <c r="J1488" i="1" s="1"/>
  <c r="Q1488" i="1" s="1"/>
  <c r="I1489" i="1"/>
  <c r="J1489" i="1" s="1"/>
  <c r="Q1489" i="1" s="1"/>
  <c r="I1490" i="1"/>
  <c r="J1490" i="1" s="1"/>
  <c r="Q1490" i="1" s="1"/>
  <c r="I1491" i="1"/>
  <c r="J1491" i="1" s="1"/>
  <c r="Q1491" i="1" s="1"/>
  <c r="I1492" i="1"/>
  <c r="J1492" i="1" s="1"/>
  <c r="Q1492" i="1" s="1"/>
  <c r="I1493" i="1"/>
  <c r="J1493" i="1" s="1"/>
  <c r="Q1493" i="1" s="1"/>
  <c r="I1494" i="1"/>
  <c r="J1494" i="1" s="1"/>
  <c r="Q1494" i="1" s="1"/>
  <c r="I1495" i="1"/>
  <c r="J1495" i="1" s="1"/>
  <c r="Q1495" i="1" s="1"/>
  <c r="I1496" i="1"/>
  <c r="J1496" i="1" s="1"/>
  <c r="Q1496" i="1" s="1"/>
  <c r="I1497" i="1"/>
  <c r="J1497" i="1" s="1"/>
  <c r="Q1497" i="1" s="1"/>
  <c r="I1498" i="1"/>
  <c r="J1498" i="1" s="1"/>
  <c r="Q1498" i="1" s="1"/>
  <c r="I1499" i="1"/>
  <c r="J1499" i="1" s="1"/>
  <c r="Q1499" i="1" s="1"/>
  <c r="I1500" i="1"/>
  <c r="J1500" i="1" s="1"/>
  <c r="Q1500" i="1" s="1"/>
  <c r="I1501" i="1"/>
  <c r="J1501" i="1" s="1"/>
  <c r="Q1501" i="1" s="1"/>
  <c r="I1502" i="1"/>
  <c r="J1502" i="1" s="1"/>
  <c r="Q1502" i="1" s="1"/>
  <c r="I1503" i="1"/>
  <c r="J1503" i="1" s="1"/>
  <c r="Q1503" i="1" s="1"/>
  <c r="I1504" i="1"/>
  <c r="J1504" i="1" s="1"/>
  <c r="Q1504" i="1" s="1"/>
  <c r="I1505" i="1"/>
  <c r="J1505" i="1" s="1"/>
  <c r="Q1505" i="1" s="1"/>
  <c r="I1506" i="1"/>
  <c r="J1506" i="1" s="1"/>
  <c r="Q1506" i="1" s="1"/>
  <c r="I1507" i="1"/>
  <c r="J1507" i="1" s="1"/>
  <c r="Q1507" i="1" s="1"/>
  <c r="I1508" i="1"/>
  <c r="J1508" i="1" s="1"/>
  <c r="Q1508" i="1" s="1"/>
  <c r="I1509" i="1"/>
  <c r="J1509" i="1" s="1"/>
  <c r="Q1509" i="1" s="1"/>
  <c r="I1510" i="1"/>
  <c r="J1510" i="1" s="1"/>
  <c r="Q1510" i="1" s="1"/>
  <c r="I1511" i="1"/>
  <c r="J1511" i="1" s="1"/>
  <c r="Q1511" i="1" s="1"/>
  <c r="I1512" i="1"/>
  <c r="J1512" i="1" s="1"/>
  <c r="Q1512" i="1" s="1"/>
  <c r="I1513" i="1"/>
  <c r="J1513" i="1" s="1"/>
  <c r="Q1513" i="1" s="1"/>
  <c r="I1514" i="1"/>
  <c r="J1514" i="1" s="1"/>
  <c r="Q1514" i="1" s="1"/>
  <c r="I1515" i="1"/>
  <c r="J1515" i="1" s="1"/>
  <c r="Q1515" i="1" s="1"/>
  <c r="I1516" i="1"/>
  <c r="J1516" i="1" s="1"/>
  <c r="Q1516" i="1" s="1"/>
  <c r="I1517" i="1"/>
  <c r="J1517" i="1" s="1"/>
  <c r="Q1517" i="1" s="1"/>
  <c r="I1518" i="1"/>
  <c r="J1518" i="1" s="1"/>
  <c r="Q1518" i="1" s="1"/>
  <c r="I1519" i="1"/>
  <c r="J1519" i="1" s="1"/>
  <c r="Q1519" i="1" s="1"/>
  <c r="I1520" i="1"/>
  <c r="J1520" i="1" s="1"/>
  <c r="Q1520" i="1" s="1"/>
  <c r="I1521" i="1"/>
  <c r="J1521" i="1" s="1"/>
  <c r="Q1521" i="1" s="1"/>
  <c r="I1522" i="1"/>
  <c r="J1522" i="1" s="1"/>
  <c r="Q1522" i="1" s="1"/>
  <c r="I1523" i="1"/>
  <c r="J1523" i="1" s="1"/>
  <c r="Q1523" i="1" s="1"/>
  <c r="I1524" i="1"/>
  <c r="J1524" i="1" s="1"/>
  <c r="Q1524" i="1" s="1"/>
  <c r="I1525" i="1"/>
  <c r="J1525" i="1" s="1"/>
  <c r="Q1525" i="1" s="1"/>
  <c r="I1526" i="1"/>
  <c r="J1526" i="1" s="1"/>
  <c r="Q1526" i="1" s="1"/>
  <c r="I1527" i="1"/>
  <c r="J1527" i="1" s="1"/>
  <c r="Q1527" i="1" s="1"/>
  <c r="I1528" i="1"/>
  <c r="J1528" i="1" s="1"/>
  <c r="Q1528" i="1" s="1"/>
  <c r="I1529" i="1"/>
  <c r="J1529" i="1" s="1"/>
  <c r="Q1529" i="1" s="1"/>
  <c r="I1530" i="1"/>
  <c r="J1530" i="1" s="1"/>
  <c r="Q1530" i="1" s="1"/>
  <c r="I1531" i="1"/>
  <c r="J1531" i="1" s="1"/>
  <c r="Q1531" i="1" s="1"/>
  <c r="I1532" i="1"/>
  <c r="J1532" i="1" s="1"/>
  <c r="Q1532" i="1" s="1"/>
  <c r="I1533" i="1"/>
  <c r="J1533" i="1" s="1"/>
  <c r="Q1533" i="1" s="1"/>
  <c r="I1534" i="1"/>
  <c r="J1534" i="1" s="1"/>
  <c r="Q1534" i="1" s="1"/>
  <c r="I1535" i="1"/>
  <c r="J1535" i="1" s="1"/>
  <c r="Q1535" i="1" s="1"/>
  <c r="I1536" i="1"/>
  <c r="J1536" i="1" s="1"/>
  <c r="Q1536" i="1" s="1"/>
  <c r="I1537" i="1"/>
  <c r="J1537" i="1" s="1"/>
  <c r="Q1537" i="1" s="1"/>
  <c r="I1538" i="1"/>
  <c r="J1538" i="1" s="1"/>
  <c r="Q1538" i="1" s="1"/>
  <c r="I1539" i="1"/>
  <c r="J1539" i="1" s="1"/>
  <c r="Q1539" i="1" s="1"/>
  <c r="I1540" i="1"/>
  <c r="J1540" i="1" s="1"/>
  <c r="Q1540" i="1" s="1"/>
  <c r="I1541" i="1"/>
  <c r="J1541" i="1" s="1"/>
  <c r="Q1541" i="1" s="1"/>
  <c r="I1542" i="1"/>
  <c r="J1542" i="1" s="1"/>
  <c r="Q1542" i="1" s="1"/>
  <c r="I1543" i="1"/>
  <c r="J1543" i="1" s="1"/>
  <c r="Q1543" i="1" s="1"/>
  <c r="I1544" i="1"/>
  <c r="J1544" i="1" s="1"/>
  <c r="Q1544" i="1" s="1"/>
  <c r="I1545" i="1"/>
  <c r="J1545" i="1" s="1"/>
  <c r="Q1545" i="1" s="1"/>
  <c r="I1546" i="1"/>
  <c r="J1546" i="1" s="1"/>
  <c r="Q1546" i="1" s="1"/>
  <c r="I1547" i="1"/>
  <c r="J1547" i="1" s="1"/>
  <c r="Q1547" i="1" s="1"/>
  <c r="I1548" i="1"/>
  <c r="J1548" i="1" s="1"/>
  <c r="Q1548" i="1" s="1"/>
  <c r="I1549" i="1"/>
  <c r="J1549" i="1" s="1"/>
  <c r="Q1549" i="1" s="1"/>
  <c r="I1550" i="1"/>
  <c r="J1550" i="1" s="1"/>
  <c r="Q1550" i="1" s="1"/>
  <c r="I1551" i="1"/>
  <c r="J1551" i="1" s="1"/>
  <c r="Q1551" i="1" s="1"/>
  <c r="I1552" i="1"/>
  <c r="J1552" i="1" s="1"/>
  <c r="Q1552" i="1" s="1"/>
  <c r="I1553" i="1"/>
  <c r="J1553" i="1" s="1"/>
  <c r="Q1553" i="1" s="1"/>
  <c r="I1554" i="1"/>
  <c r="J1554" i="1" s="1"/>
  <c r="Q1554" i="1" s="1"/>
  <c r="I1555" i="1"/>
  <c r="J1555" i="1" s="1"/>
  <c r="Q1555" i="1" s="1"/>
  <c r="I1556" i="1"/>
  <c r="J1556" i="1" s="1"/>
  <c r="Q1556" i="1" s="1"/>
  <c r="I1557" i="1"/>
  <c r="J1557" i="1" s="1"/>
  <c r="Q1557" i="1" s="1"/>
  <c r="I1558" i="1"/>
  <c r="J1558" i="1" s="1"/>
  <c r="Q1558" i="1" s="1"/>
  <c r="I1559" i="1"/>
  <c r="J1559" i="1" s="1"/>
  <c r="Q1559" i="1" s="1"/>
  <c r="I1560" i="1"/>
  <c r="J1560" i="1" s="1"/>
  <c r="Q1560" i="1" s="1"/>
  <c r="I1561" i="1"/>
  <c r="J1561" i="1" s="1"/>
  <c r="Q1561" i="1" s="1"/>
  <c r="I1562" i="1"/>
  <c r="J1562" i="1" s="1"/>
  <c r="Q1562" i="1" s="1"/>
  <c r="I1563" i="1"/>
  <c r="J1563" i="1" s="1"/>
  <c r="Q1563" i="1" s="1"/>
  <c r="I1564" i="1"/>
  <c r="J1564" i="1" s="1"/>
  <c r="Q1564" i="1" s="1"/>
  <c r="I1565" i="1"/>
  <c r="J1565" i="1" s="1"/>
  <c r="Q1565" i="1" s="1"/>
  <c r="I1566" i="1"/>
  <c r="J1566" i="1" s="1"/>
  <c r="Q1566" i="1" s="1"/>
  <c r="I1567" i="1"/>
  <c r="J1567" i="1" s="1"/>
  <c r="Q1567" i="1" s="1"/>
  <c r="I1568" i="1"/>
  <c r="J1568" i="1" s="1"/>
  <c r="Q1568" i="1" s="1"/>
  <c r="I1569" i="1"/>
  <c r="J1569" i="1" s="1"/>
  <c r="Q1569" i="1" s="1"/>
  <c r="I1570" i="1"/>
  <c r="J1570" i="1" s="1"/>
  <c r="Q1570" i="1" s="1"/>
  <c r="I1571" i="1"/>
  <c r="J1571" i="1" s="1"/>
  <c r="Q1571" i="1" s="1"/>
  <c r="I1572" i="1"/>
  <c r="J1572" i="1" s="1"/>
  <c r="Q1572" i="1" s="1"/>
  <c r="I1573" i="1"/>
  <c r="J1573" i="1" s="1"/>
  <c r="Q1573" i="1" s="1"/>
  <c r="I1574" i="1"/>
  <c r="J1574" i="1" s="1"/>
  <c r="Q1574" i="1" s="1"/>
  <c r="I1575" i="1"/>
  <c r="J1575" i="1" s="1"/>
  <c r="Q1575" i="1" s="1"/>
  <c r="I1576" i="1"/>
  <c r="J1576" i="1" s="1"/>
  <c r="Q1576" i="1" s="1"/>
  <c r="I1577" i="1"/>
  <c r="J1577" i="1" s="1"/>
  <c r="Q1577" i="1" s="1"/>
  <c r="I1578" i="1"/>
  <c r="J1578" i="1" s="1"/>
  <c r="Q1578" i="1" s="1"/>
  <c r="I1579" i="1"/>
  <c r="J1579" i="1" s="1"/>
  <c r="Q1579" i="1" s="1"/>
  <c r="I1580" i="1"/>
  <c r="J1580" i="1" s="1"/>
  <c r="Q1580" i="1" s="1"/>
  <c r="I1581" i="1"/>
  <c r="J1581" i="1" s="1"/>
  <c r="Q1581" i="1" s="1"/>
  <c r="I1582" i="1"/>
  <c r="J1582" i="1" s="1"/>
  <c r="Q1582" i="1" s="1"/>
  <c r="I1583" i="1"/>
  <c r="J1583" i="1" s="1"/>
  <c r="Q1583" i="1" s="1"/>
  <c r="I1584" i="1"/>
  <c r="J1584" i="1" s="1"/>
  <c r="Q1584" i="1" s="1"/>
  <c r="I1585" i="1"/>
  <c r="J1585" i="1" s="1"/>
  <c r="Q1585" i="1" s="1"/>
  <c r="I1586" i="1"/>
  <c r="J1586" i="1" s="1"/>
  <c r="Q1586" i="1" s="1"/>
  <c r="I1587" i="1"/>
  <c r="J1587" i="1" s="1"/>
  <c r="Q1587" i="1" s="1"/>
  <c r="I1588" i="1"/>
  <c r="J1588" i="1" s="1"/>
  <c r="Q1588" i="1" s="1"/>
  <c r="I1589" i="1"/>
  <c r="J1589" i="1" s="1"/>
  <c r="Q1589" i="1" s="1"/>
  <c r="I1590" i="1"/>
  <c r="J1590" i="1" s="1"/>
  <c r="Q1590" i="1" s="1"/>
  <c r="I1591" i="1"/>
  <c r="J1591" i="1" s="1"/>
  <c r="Q1591" i="1" s="1"/>
  <c r="I1592" i="1"/>
  <c r="J1592" i="1" s="1"/>
  <c r="Q1592" i="1" s="1"/>
  <c r="I1593" i="1"/>
  <c r="J1593" i="1" s="1"/>
  <c r="Q1593" i="1" s="1"/>
  <c r="I1594" i="1"/>
  <c r="J1594" i="1" s="1"/>
  <c r="Q1594" i="1" s="1"/>
  <c r="I1595" i="1"/>
  <c r="J1595" i="1" s="1"/>
  <c r="Q1595" i="1" s="1"/>
  <c r="I1596" i="1"/>
  <c r="J1596" i="1" s="1"/>
  <c r="Q1596" i="1" s="1"/>
  <c r="I1597" i="1"/>
  <c r="J1597" i="1" s="1"/>
  <c r="Q1597" i="1" s="1"/>
  <c r="I1598" i="1"/>
  <c r="J1598" i="1" s="1"/>
  <c r="Q1598" i="1" s="1"/>
  <c r="I1599" i="1"/>
  <c r="J1599" i="1" s="1"/>
  <c r="Q1599" i="1" s="1"/>
  <c r="I1600" i="1"/>
  <c r="J1600" i="1" s="1"/>
  <c r="Q1600" i="1" s="1"/>
  <c r="I1601" i="1"/>
  <c r="J1601" i="1" s="1"/>
  <c r="Q1601" i="1" s="1"/>
  <c r="I1602" i="1"/>
  <c r="J1602" i="1" s="1"/>
  <c r="Q1602" i="1" s="1"/>
  <c r="I1603" i="1"/>
  <c r="J1603" i="1" s="1"/>
  <c r="Q1603" i="1" s="1"/>
  <c r="I1604" i="1"/>
  <c r="J1604" i="1" s="1"/>
  <c r="Q1604" i="1" s="1"/>
  <c r="I1605" i="1"/>
  <c r="J1605" i="1" s="1"/>
  <c r="Q1605" i="1" s="1"/>
  <c r="I1606" i="1"/>
  <c r="J1606" i="1" s="1"/>
  <c r="Q1606" i="1" s="1"/>
  <c r="I1607" i="1"/>
  <c r="J1607" i="1" s="1"/>
  <c r="Q1607" i="1" s="1"/>
  <c r="I1608" i="1"/>
  <c r="J1608" i="1" s="1"/>
  <c r="Q1608" i="1" s="1"/>
  <c r="I1609" i="1"/>
  <c r="J1609" i="1" s="1"/>
  <c r="Q1609" i="1" s="1"/>
  <c r="I1610" i="1"/>
  <c r="J1610" i="1" s="1"/>
  <c r="Q1610" i="1" s="1"/>
  <c r="I1611" i="1"/>
  <c r="J1611" i="1" s="1"/>
  <c r="Q1611" i="1" s="1"/>
  <c r="I1612" i="1"/>
  <c r="J1612" i="1" s="1"/>
  <c r="Q1612" i="1" s="1"/>
  <c r="I1613" i="1"/>
  <c r="J1613" i="1" s="1"/>
  <c r="Q1613" i="1" s="1"/>
  <c r="I1614" i="1"/>
  <c r="J1614" i="1" s="1"/>
  <c r="Q1614" i="1" s="1"/>
  <c r="I1615" i="1"/>
  <c r="J1615" i="1" s="1"/>
  <c r="Q1615" i="1" s="1"/>
  <c r="I1616" i="1"/>
  <c r="J1616" i="1" s="1"/>
  <c r="Q1616" i="1" s="1"/>
  <c r="I1617" i="1"/>
  <c r="J1617" i="1" s="1"/>
  <c r="Q1617" i="1" s="1"/>
  <c r="I1618" i="1"/>
  <c r="J1618" i="1" s="1"/>
  <c r="Q1618" i="1" s="1"/>
  <c r="I1619" i="1"/>
  <c r="J1619" i="1" s="1"/>
  <c r="Q1619" i="1" s="1"/>
  <c r="I1620" i="1"/>
  <c r="J1620" i="1" s="1"/>
  <c r="Q1620" i="1" s="1"/>
  <c r="I1621" i="1"/>
  <c r="J1621" i="1" s="1"/>
  <c r="Q1621" i="1" s="1"/>
  <c r="I1622" i="1"/>
  <c r="J1622" i="1" s="1"/>
  <c r="Q1622" i="1" s="1"/>
  <c r="I1623" i="1"/>
  <c r="J1623" i="1" s="1"/>
  <c r="Q1623" i="1" s="1"/>
  <c r="I1624" i="1"/>
  <c r="J1624" i="1" s="1"/>
  <c r="Q1624" i="1" s="1"/>
  <c r="I1625" i="1"/>
  <c r="J1625" i="1" s="1"/>
  <c r="Q1625" i="1" s="1"/>
  <c r="I1626" i="1"/>
  <c r="J1626" i="1" s="1"/>
  <c r="Q1626" i="1" s="1"/>
  <c r="I1627" i="1"/>
  <c r="J1627" i="1" s="1"/>
  <c r="Q1627" i="1" s="1"/>
  <c r="I1628" i="1"/>
  <c r="J1628" i="1" s="1"/>
  <c r="Q1628" i="1" s="1"/>
  <c r="I1629" i="1"/>
  <c r="J1629" i="1" s="1"/>
  <c r="Q1629" i="1" s="1"/>
  <c r="I1630" i="1"/>
  <c r="J1630" i="1" s="1"/>
  <c r="Q1630" i="1" s="1"/>
  <c r="I1631" i="1"/>
  <c r="J1631" i="1" s="1"/>
  <c r="Q1631" i="1" s="1"/>
  <c r="I1632" i="1"/>
  <c r="J1632" i="1" s="1"/>
  <c r="Q1632" i="1" s="1"/>
  <c r="I1633" i="1"/>
  <c r="J1633" i="1" s="1"/>
  <c r="Q1633" i="1" s="1"/>
  <c r="I1634" i="1"/>
  <c r="J1634" i="1" s="1"/>
  <c r="Q1634" i="1" s="1"/>
  <c r="I1635" i="1"/>
  <c r="J1635" i="1" s="1"/>
  <c r="Q1635" i="1" s="1"/>
  <c r="I1636" i="1"/>
  <c r="J1636" i="1" s="1"/>
  <c r="Q1636" i="1" s="1"/>
  <c r="I1637" i="1"/>
  <c r="J1637" i="1" s="1"/>
  <c r="Q1637" i="1" s="1"/>
  <c r="I1638" i="1"/>
  <c r="J1638" i="1" s="1"/>
  <c r="Q1638" i="1" s="1"/>
  <c r="I1639" i="1"/>
  <c r="J1639" i="1" s="1"/>
  <c r="Q1639" i="1" s="1"/>
  <c r="I1640" i="1"/>
  <c r="J1640" i="1" s="1"/>
  <c r="Q1640" i="1" s="1"/>
  <c r="I1641" i="1"/>
  <c r="J1641" i="1" s="1"/>
  <c r="Q1641" i="1" s="1"/>
  <c r="I1642" i="1"/>
  <c r="J1642" i="1" s="1"/>
  <c r="Q1642" i="1" s="1"/>
  <c r="I1643" i="1"/>
  <c r="J1643" i="1" s="1"/>
  <c r="Q1643" i="1" s="1"/>
  <c r="I1644" i="1"/>
  <c r="J1644" i="1" s="1"/>
  <c r="Q1644" i="1" s="1"/>
  <c r="I1645" i="1"/>
  <c r="J1645" i="1" s="1"/>
  <c r="Q1645" i="1" s="1"/>
  <c r="I1646" i="1"/>
  <c r="J1646" i="1" s="1"/>
  <c r="Q1646" i="1" s="1"/>
  <c r="I1647" i="1"/>
  <c r="J1647" i="1" s="1"/>
  <c r="Q1647" i="1" s="1"/>
  <c r="I1648" i="1"/>
  <c r="J1648" i="1" s="1"/>
  <c r="Q1648" i="1" s="1"/>
  <c r="I1649" i="1"/>
  <c r="J1649" i="1" s="1"/>
  <c r="Q1649" i="1" s="1"/>
  <c r="I1650" i="1"/>
  <c r="J1650" i="1" s="1"/>
  <c r="Q1650" i="1" s="1"/>
  <c r="I1651" i="1"/>
  <c r="J1651" i="1" s="1"/>
  <c r="Q1651" i="1" s="1"/>
  <c r="I1652" i="1"/>
  <c r="J1652" i="1" s="1"/>
  <c r="Q1652" i="1" s="1"/>
  <c r="I1653" i="1"/>
  <c r="J1653" i="1" s="1"/>
  <c r="Q1653" i="1" s="1"/>
  <c r="I1654" i="1"/>
  <c r="J1654" i="1" s="1"/>
  <c r="Q1654" i="1" s="1"/>
  <c r="I1655" i="1"/>
  <c r="J1655" i="1" s="1"/>
  <c r="Q1655" i="1" s="1"/>
  <c r="I1656" i="1"/>
  <c r="J1656" i="1" s="1"/>
  <c r="Q1656" i="1" s="1"/>
  <c r="I1657" i="1"/>
  <c r="J1657" i="1" s="1"/>
  <c r="Q1657" i="1" s="1"/>
  <c r="I1658" i="1"/>
  <c r="J1658" i="1" s="1"/>
  <c r="Q1658" i="1" s="1"/>
  <c r="I1659" i="1"/>
  <c r="J1659" i="1" s="1"/>
  <c r="Q1659" i="1" s="1"/>
  <c r="I1660" i="1"/>
  <c r="J1660" i="1" s="1"/>
  <c r="Q1660" i="1" s="1"/>
  <c r="I1661" i="1"/>
  <c r="J1661" i="1" s="1"/>
  <c r="Q1661" i="1" s="1"/>
  <c r="I1662" i="1"/>
  <c r="J1662" i="1" s="1"/>
  <c r="Q1662" i="1" s="1"/>
  <c r="I1663" i="1"/>
  <c r="J1663" i="1" s="1"/>
  <c r="Q1663" i="1" s="1"/>
  <c r="I1664" i="1"/>
  <c r="J1664" i="1" s="1"/>
  <c r="Q1664" i="1" s="1"/>
  <c r="I1665" i="1"/>
  <c r="J1665" i="1" s="1"/>
  <c r="Q1665" i="1" s="1"/>
  <c r="I1666" i="1"/>
  <c r="J1666" i="1" s="1"/>
  <c r="Q1666" i="1" s="1"/>
  <c r="I1667" i="1"/>
  <c r="J1667" i="1" s="1"/>
  <c r="Q1667" i="1" s="1"/>
  <c r="I1668" i="1"/>
  <c r="J1668" i="1" s="1"/>
  <c r="Q1668" i="1" s="1"/>
  <c r="I1669" i="1"/>
  <c r="J1669" i="1" s="1"/>
  <c r="Q1669" i="1" s="1"/>
  <c r="I1670" i="1"/>
  <c r="J1670" i="1" s="1"/>
  <c r="Q1670" i="1" s="1"/>
  <c r="I1671" i="1"/>
  <c r="J1671" i="1" s="1"/>
  <c r="Q1671" i="1" s="1"/>
  <c r="I1672" i="1"/>
  <c r="J1672" i="1" s="1"/>
  <c r="Q1672" i="1" s="1"/>
  <c r="I1673" i="1"/>
  <c r="J1673" i="1" s="1"/>
  <c r="Q1673" i="1" s="1"/>
  <c r="I1674" i="1"/>
  <c r="J1674" i="1" s="1"/>
  <c r="Q1674" i="1" s="1"/>
  <c r="I1675" i="1"/>
  <c r="J1675" i="1" s="1"/>
  <c r="Q1675" i="1" s="1"/>
  <c r="I1676" i="1"/>
  <c r="J1676" i="1" s="1"/>
  <c r="Q1676" i="1" s="1"/>
  <c r="I1677" i="1"/>
  <c r="J1677" i="1" s="1"/>
  <c r="Q1677" i="1" s="1"/>
  <c r="I1678" i="1"/>
  <c r="J1678" i="1" s="1"/>
  <c r="Q1678" i="1" s="1"/>
  <c r="I1679" i="1"/>
  <c r="J1679" i="1" s="1"/>
  <c r="Q1679" i="1" s="1"/>
  <c r="I1680" i="1"/>
  <c r="J1680" i="1" s="1"/>
  <c r="Q1680" i="1" s="1"/>
  <c r="I1681" i="1"/>
  <c r="J1681" i="1" s="1"/>
  <c r="Q1681" i="1" s="1"/>
  <c r="I1682" i="1"/>
  <c r="J1682" i="1" s="1"/>
  <c r="Q1682" i="1" s="1"/>
  <c r="I1683" i="1"/>
  <c r="J1683" i="1" s="1"/>
  <c r="Q1683" i="1" s="1"/>
  <c r="I1684" i="1"/>
  <c r="J1684" i="1" s="1"/>
  <c r="Q1684" i="1" s="1"/>
  <c r="I1685" i="1"/>
  <c r="J1685" i="1" s="1"/>
  <c r="Q1685" i="1" s="1"/>
  <c r="I1686" i="1"/>
  <c r="J1686" i="1" s="1"/>
  <c r="Q1686" i="1" s="1"/>
  <c r="I1687" i="1"/>
  <c r="J1687" i="1" s="1"/>
  <c r="Q1687" i="1" s="1"/>
  <c r="I1688" i="1"/>
  <c r="J1688" i="1" s="1"/>
  <c r="Q1688" i="1" s="1"/>
  <c r="I1689" i="1"/>
  <c r="J1689" i="1" s="1"/>
  <c r="Q1689" i="1" s="1"/>
  <c r="I1690" i="1"/>
  <c r="J1690" i="1" s="1"/>
  <c r="Q1690" i="1" s="1"/>
  <c r="I1691" i="1"/>
  <c r="J1691" i="1" s="1"/>
  <c r="Q1691" i="1" s="1"/>
  <c r="I1692" i="1"/>
  <c r="J1692" i="1" s="1"/>
  <c r="Q1692" i="1" s="1"/>
  <c r="I1693" i="1"/>
  <c r="J1693" i="1" s="1"/>
  <c r="Q1693" i="1" s="1"/>
  <c r="I1694" i="1"/>
  <c r="J1694" i="1" s="1"/>
  <c r="Q1694" i="1" s="1"/>
  <c r="I1695" i="1"/>
  <c r="J1695" i="1" s="1"/>
  <c r="Q1695" i="1" s="1"/>
  <c r="I1696" i="1"/>
  <c r="J1696" i="1" s="1"/>
  <c r="Q1696" i="1" s="1"/>
  <c r="I1697" i="1"/>
  <c r="J1697" i="1" s="1"/>
  <c r="Q1697" i="1" s="1"/>
  <c r="I1698" i="1"/>
  <c r="J1698" i="1" s="1"/>
  <c r="Q1698" i="1" s="1"/>
  <c r="I1699" i="1"/>
  <c r="J1699" i="1" s="1"/>
  <c r="Q1699" i="1" s="1"/>
  <c r="I1700" i="1"/>
  <c r="J1700" i="1" s="1"/>
  <c r="Q1700" i="1" s="1"/>
  <c r="I1701" i="1"/>
  <c r="J1701" i="1" s="1"/>
  <c r="Q1701" i="1" s="1"/>
  <c r="I1702" i="1"/>
  <c r="J1702" i="1" s="1"/>
  <c r="Q1702" i="1" s="1"/>
  <c r="I1703" i="1"/>
  <c r="J1703" i="1" s="1"/>
  <c r="Q1703" i="1" s="1"/>
  <c r="I1704" i="1"/>
  <c r="J1704" i="1" s="1"/>
  <c r="Q1704" i="1" s="1"/>
  <c r="I1705" i="1"/>
  <c r="J1705" i="1" s="1"/>
  <c r="Q1705" i="1" s="1"/>
  <c r="I1706" i="1"/>
  <c r="J1706" i="1" s="1"/>
  <c r="Q1706" i="1" s="1"/>
  <c r="I1707" i="1"/>
  <c r="J1707" i="1" s="1"/>
  <c r="Q1707" i="1" s="1"/>
  <c r="I1708" i="1"/>
  <c r="J1708" i="1" s="1"/>
  <c r="Q1708" i="1" s="1"/>
  <c r="I1709" i="1"/>
  <c r="J1709" i="1" s="1"/>
  <c r="Q1709" i="1" s="1"/>
  <c r="I1710" i="1"/>
  <c r="J1710" i="1" s="1"/>
  <c r="Q1710" i="1" s="1"/>
  <c r="I1711" i="1"/>
  <c r="J1711" i="1" s="1"/>
  <c r="Q1711" i="1" s="1"/>
  <c r="I1712" i="1"/>
  <c r="J1712" i="1" s="1"/>
  <c r="Q1712" i="1" s="1"/>
  <c r="I1713" i="1"/>
  <c r="J1713" i="1" s="1"/>
  <c r="Q1713" i="1" s="1"/>
  <c r="I1714" i="1"/>
  <c r="J1714" i="1" s="1"/>
  <c r="Q1714" i="1" s="1"/>
  <c r="I1715" i="1"/>
  <c r="J1715" i="1" s="1"/>
  <c r="Q1715" i="1" s="1"/>
  <c r="I1716" i="1"/>
  <c r="J1716" i="1" s="1"/>
  <c r="Q1716" i="1" s="1"/>
  <c r="I1717" i="1"/>
  <c r="J1717" i="1" s="1"/>
  <c r="Q1717" i="1" s="1"/>
  <c r="I1718" i="1"/>
  <c r="J1718" i="1" s="1"/>
  <c r="Q1718" i="1" s="1"/>
  <c r="I1719" i="1"/>
  <c r="J1719" i="1" s="1"/>
  <c r="Q1719" i="1" s="1"/>
  <c r="I1720" i="1"/>
  <c r="J1720" i="1" s="1"/>
  <c r="Q1720" i="1" s="1"/>
  <c r="I1721" i="1"/>
  <c r="J1721" i="1" s="1"/>
  <c r="Q1721" i="1" s="1"/>
  <c r="I1722" i="1"/>
  <c r="J1722" i="1" s="1"/>
  <c r="Q1722" i="1" s="1"/>
  <c r="I1723" i="1"/>
  <c r="J1723" i="1" s="1"/>
  <c r="Q1723" i="1" s="1"/>
  <c r="I1724" i="1"/>
  <c r="J1724" i="1" s="1"/>
  <c r="Q1724" i="1" s="1"/>
  <c r="I1725" i="1"/>
  <c r="J1725" i="1" s="1"/>
  <c r="Q1725" i="1" s="1"/>
  <c r="I1726" i="1"/>
  <c r="J1726" i="1" s="1"/>
  <c r="Q1726" i="1" s="1"/>
  <c r="I1727" i="1"/>
  <c r="J1727" i="1" s="1"/>
  <c r="Q1727" i="1" s="1"/>
  <c r="I1728" i="1"/>
  <c r="J1728" i="1" s="1"/>
  <c r="Q1728" i="1" s="1"/>
  <c r="I1729" i="1"/>
  <c r="J1729" i="1" s="1"/>
  <c r="Q1729" i="1" s="1"/>
  <c r="I1730" i="1"/>
  <c r="J1730" i="1" s="1"/>
  <c r="Q1730" i="1" s="1"/>
  <c r="I1731" i="1"/>
  <c r="J1731" i="1" s="1"/>
  <c r="Q1731" i="1" s="1"/>
  <c r="I1732" i="1"/>
  <c r="J1732" i="1" s="1"/>
  <c r="Q1732" i="1" s="1"/>
  <c r="I1733" i="1"/>
  <c r="J1733" i="1" s="1"/>
  <c r="Q1733" i="1" s="1"/>
  <c r="I1734" i="1"/>
  <c r="J1734" i="1" s="1"/>
  <c r="Q1734" i="1" s="1"/>
  <c r="I1735" i="1"/>
  <c r="J1735" i="1" s="1"/>
  <c r="Q1735" i="1" s="1"/>
  <c r="I1736" i="1"/>
  <c r="J1736" i="1" s="1"/>
  <c r="Q1736" i="1" s="1"/>
  <c r="I1737" i="1"/>
  <c r="J1737" i="1" s="1"/>
  <c r="Q1737" i="1" s="1"/>
  <c r="I1738" i="1"/>
  <c r="J1738" i="1" s="1"/>
  <c r="Q1738" i="1" s="1"/>
  <c r="I1739" i="1"/>
  <c r="J1739" i="1" s="1"/>
  <c r="Q1739" i="1" s="1"/>
  <c r="I1740" i="1"/>
  <c r="J1740" i="1" s="1"/>
  <c r="Q1740" i="1" s="1"/>
  <c r="I1741" i="1"/>
  <c r="J1741" i="1" s="1"/>
  <c r="Q1741" i="1" s="1"/>
  <c r="I1742" i="1"/>
  <c r="J1742" i="1" s="1"/>
  <c r="Q1742" i="1" s="1"/>
  <c r="I1743" i="1"/>
  <c r="J1743" i="1" s="1"/>
  <c r="Q1743" i="1" s="1"/>
  <c r="I1744" i="1"/>
  <c r="J1744" i="1" s="1"/>
  <c r="Q1744" i="1" s="1"/>
  <c r="I1745" i="1"/>
  <c r="J1745" i="1" s="1"/>
  <c r="Q1745" i="1" s="1"/>
  <c r="I1746" i="1"/>
  <c r="J1746" i="1" s="1"/>
  <c r="Q1746" i="1" s="1"/>
  <c r="I1747" i="1"/>
  <c r="J1747" i="1" s="1"/>
  <c r="Q1747" i="1" s="1"/>
  <c r="I1748" i="1"/>
  <c r="J1748" i="1" s="1"/>
  <c r="Q1748" i="1" s="1"/>
  <c r="I1749" i="1"/>
  <c r="J1749" i="1" s="1"/>
  <c r="Q1749" i="1" s="1"/>
  <c r="I1750" i="1"/>
  <c r="J1750" i="1" s="1"/>
  <c r="Q1750" i="1" s="1"/>
  <c r="I1751" i="1"/>
  <c r="J1751" i="1" s="1"/>
  <c r="Q1751" i="1" s="1"/>
  <c r="I1752" i="1"/>
  <c r="J1752" i="1" s="1"/>
  <c r="Q1752" i="1" s="1"/>
  <c r="I1753" i="1"/>
  <c r="J1753" i="1" s="1"/>
  <c r="Q1753" i="1" s="1"/>
  <c r="I1754" i="1"/>
  <c r="J1754" i="1" s="1"/>
  <c r="Q1754" i="1" s="1"/>
  <c r="I1755" i="1"/>
  <c r="J1755" i="1" s="1"/>
  <c r="Q1755" i="1" s="1"/>
  <c r="I1756" i="1"/>
  <c r="J1756" i="1" s="1"/>
  <c r="Q1756" i="1" s="1"/>
  <c r="I1757" i="1"/>
  <c r="J1757" i="1" s="1"/>
  <c r="Q1757" i="1" s="1"/>
  <c r="I1758" i="1"/>
  <c r="J1758" i="1" s="1"/>
  <c r="Q1758" i="1" s="1"/>
  <c r="I1759" i="1"/>
  <c r="J1759" i="1" s="1"/>
  <c r="Q1759" i="1" s="1"/>
  <c r="I1760" i="1"/>
  <c r="J1760" i="1" s="1"/>
  <c r="Q1760" i="1" s="1"/>
  <c r="I1761" i="1"/>
  <c r="J1761" i="1" s="1"/>
  <c r="Q1761" i="1" s="1"/>
  <c r="I1762" i="1"/>
  <c r="J1762" i="1" s="1"/>
  <c r="Q1762" i="1" s="1"/>
  <c r="I1763" i="1"/>
  <c r="J1763" i="1" s="1"/>
  <c r="Q1763" i="1" s="1"/>
  <c r="I1764" i="1"/>
  <c r="J1764" i="1" s="1"/>
  <c r="Q1764" i="1" s="1"/>
  <c r="I1765" i="1"/>
  <c r="J1765" i="1" s="1"/>
  <c r="Q1765" i="1" s="1"/>
  <c r="I1766" i="1"/>
  <c r="J1766" i="1" s="1"/>
  <c r="Q1766" i="1" s="1"/>
  <c r="I1767" i="1"/>
  <c r="J1767" i="1" s="1"/>
  <c r="Q1767" i="1" s="1"/>
  <c r="I1768" i="1"/>
  <c r="J1768" i="1" s="1"/>
  <c r="Q1768" i="1" s="1"/>
  <c r="I1769" i="1"/>
  <c r="J1769" i="1" s="1"/>
  <c r="Q1769" i="1" s="1"/>
  <c r="I1770" i="1"/>
  <c r="J1770" i="1" s="1"/>
  <c r="Q1770" i="1" s="1"/>
  <c r="I1771" i="1"/>
  <c r="J1771" i="1" s="1"/>
  <c r="Q1771" i="1" s="1"/>
  <c r="I1772" i="1"/>
  <c r="J1772" i="1" s="1"/>
  <c r="Q1772" i="1" s="1"/>
  <c r="I1773" i="1"/>
  <c r="J1773" i="1" s="1"/>
  <c r="Q1773" i="1" s="1"/>
  <c r="I1774" i="1"/>
  <c r="J1774" i="1" s="1"/>
  <c r="Q1774" i="1" s="1"/>
  <c r="I1775" i="1"/>
  <c r="J1775" i="1" s="1"/>
  <c r="Q1775" i="1" s="1"/>
  <c r="I1776" i="1"/>
  <c r="J1776" i="1" s="1"/>
  <c r="Q1776" i="1" s="1"/>
  <c r="I1777" i="1"/>
  <c r="J1777" i="1" s="1"/>
  <c r="Q1777" i="1" s="1"/>
  <c r="I1778" i="1"/>
  <c r="J1778" i="1" s="1"/>
  <c r="Q1778" i="1" s="1"/>
  <c r="I1779" i="1"/>
  <c r="J1779" i="1" s="1"/>
  <c r="Q1779" i="1" s="1"/>
  <c r="I1780" i="1"/>
  <c r="J1780" i="1" s="1"/>
  <c r="Q1780" i="1" s="1"/>
  <c r="I1781" i="1"/>
  <c r="J1781" i="1" s="1"/>
  <c r="Q1781" i="1" s="1"/>
  <c r="I1782" i="1"/>
  <c r="J1782" i="1" s="1"/>
  <c r="Q1782" i="1" s="1"/>
  <c r="I1783" i="1"/>
  <c r="J1783" i="1" s="1"/>
  <c r="Q1783" i="1" s="1"/>
  <c r="I1784" i="1"/>
  <c r="J1784" i="1" s="1"/>
  <c r="Q1784" i="1" s="1"/>
  <c r="I1785" i="1"/>
  <c r="J1785" i="1" s="1"/>
  <c r="Q1785" i="1" s="1"/>
  <c r="I1786" i="1"/>
  <c r="J1786" i="1" s="1"/>
  <c r="Q1786" i="1" s="1"/>
  <c r="I1787" i="1"/>
  <c r="J1787" i="1" s="1"/>
  <c r="Q1787" i="1" s="1"/>
  <c r="I1788" i="1"/>
  <c r="J1788" i="1" s="1"/>
  <c r="Q1788" i="1" s="1"/>
  <c r="I1789" i="1"/>
  <c r="J1789" i="1" s="1"/>
  <c r="Q1789" i="1" s="1"/>
  <c r="I1790" i="1"/>
  <c r="J1790" i="1" s="1"/>
  <c r="Q1790" i="1" s="1"/>
  <c r="I1791" i="1"/>
  <c r="J1791" i="1" s="1"/>
  <c r="Q1791" i="1" s="1"/>
  <c r="I1792" i="1"/>
  <c r="J1792" i="1" s="1"/>
  <c r="Q1792" i="1" s="1"/>
  <c r="I1793" i="1"/>
  <c r="J1793" i="1" s="1"/>
  <c r="Q1793" i="1" s="1"/>
  <c r="I1794" i="1"/>
  <c r="J1794" i="1" s="1"/>
  <c r="Q1794" i="1" s="1"/>
  <c r="I1795" i="1"/>
  <c r="J1795" i="1" s="1"/>
  <c r="Q1795" i="1" s="1"/>
  <c r="I1796" i="1"/>
  <c r="J1796" i="1" s="1"/>
  <c r="Q1796" i="1" s="1"/>
  <c r="I1797" i="1"/>
  <c r="J1797" i="1" s="1"/>
  <c r="Q1797" i="1" s="1"/>
  <c r="I1798" i="1"/>
  <c r="J1798" i="1" s="1"/>
  <c r="Q1798" i="1" s="1"/>
  <c r="I1799" i="1"/>
  <c r="J1799" i="1" s="1"/>
  <c r="Q1799" i="1" s="1"/>
  <c r="I1800" i="1"/>
  <c r="J1800" i="1" s="1"/>
  <c r="Q1800" i="1" s="1"/>
  <c r="I1801" i="1"/>
  <c r="J1801" i="1" s="1"/>
  <c r="Q1801" i="1" s="1"/>
  <c r="I1802" i="1"/>
  <c r="J1802" i="1" s="1"/>
  <c r="Q1802" i="1" s="1"/>
  <c r="I1803" i="1"/>
  <c r="J1803" i="1" s="1"/>
  <c r="Q1803" i="1" s="1"/>
  <c r="I1804" i="1"/>
  <c r="J1804" i="1" s="1"/>
  <c r="Q1804" i="1" s="1"/>
  <c r="I1805" i="1"/>
  <c r="J1805" i="1" s="1"/>
  <c r="Q1805" i="1" s="1"/>
  <c r="I1806" i="1"/>
  <c r="J1806" i="1" s="1"/>
  <c r="Q1806" i="1" s="1"/>
  <c r="I1807" i="1"/>
  <c r="J1807" i="1" s="1"/>
  <c r="Q1807" i="1" s="1"/>
  <c r="I1808" i="1"/>
  <c r="J1808" i="1" s="1"/>
  <c r="Q1808" i="1" s="1"/>
  <c r="I1809" i="1"/>
  <c r="J1809" i="1" s="1"/>
  <c r="Q1809" i="1" s="1"/>
  <c r="I1810" i="1"/>
  <c r="J1810" i="1" s="1"/>
  <c r="Q1810" i="1" s="1"/>
  <c r="I1811" i="1"/>
  <c r="J1811" i="1" s="1"/>
  <c r="Q1811" i="1" s="1"/>
  <c r="I1812" i="1"/>
  <c r="J1812" i="1" s="1"/>
  <c r="Q1812" i="1" s="1"/>
  <c r="I1813" i="1"/>
  <c r="J1813" i="1" s="1"/>
  <c r="Q1813" i="1" s="1"/>
  <c r="I1814" i="1"/>
  <c r="J1814" i="1" s="1"/>
  <c r="Q1814" i="1" s="1"/>
  <c r="I1815" i="1"/>
  <c r="J1815" i="1" s="1"/>
  <c r="Q1815" i="1" s="1"/>
  <c r="I1816" i="1"/>
  <c r="J1816" i="1" s="1"/>
  <c r="Q1816" i="1" s="1"/>
  <c r="I1817" i="1"/>
  <c r="J1817" i="1" s="1"/>
  <c r="Q1817" i="1" s="1"/>
  <c r="I1818" i="1"/>
  <c r="J1818" i="1" s="1"/>
  <c r="Q1818" i="1" s="1"/>
  <c r="I1819" i="1"/>
  <c r="J1819" i="1" s="1"/>
  <c r="Q1819" i="1" s="1"/>
  <c r="I1820" i="1"/>
  <c r="J1820" i="1" s="1"/>
  <c r="Q1820" i="1" s="1"/>
  <c r="I1821" i="1"/>
  <c r="J1821" i="1" s="1"/>
  <c r="Q1821" i="1" s="1"/>
  <c r="I1822" i="1"/>
  <c r="J1822" i="1" s="1"/>
  <c r="Q1822" i="1" s="1"/>
  <c r="I1823" i="1"/>
  <c r="J1823" i="1" s="1"/>
  <c r="Q1823" i="1" s="1"/>
  <c r="I1824" i="1"/>
  <c r="J1824" i="1" s="1"/>
  <c r="Q1824" i="1" s="1"/>
  <c r="I1825" i="1"/>
  <c r="J1825" i="1" s="1"/>
  <c r="Q1825" i="1" s="1"/>
  <c r="I1826" i="1"/>
  <c r="J1826" i="1" s="1"/>
  <c r="Q1826" i="1" s="1"/>
  <c r="I1827" i="1"/>
  <c r="J1827" i="1" s="1"/>
  <c r="Q1827" i="1" s="1"/>
  <c r="I1828" i="1"/>
  <c r="J1828" i="1" s="1"/>
  <c r="Q1828" i="1" s="1"/>
  <c r="I1829" i="1"/>
  <c r="J1829" i="1" s="1"/>
  <c r="Q1829" i="1" s="1"/>
  <c r="I1830" i="1"/>
  <c r="J1830" i="1" s="1"/>
  <c r="Q1830" i="1" s="1"/>
  <c r="I1831" i="1"/>
  <c r="J1831" i="1" s="1"/>
  <c r="Q1831" i="1" s="1"/>
  <c r="I1832" i="1"/>
  <c r="J1832" i="1" s="1"/>
  <c r="Q1832" i="1" s="1"/>
  <c r="I1833" i="1"/>
  <c r="J1833" i="1" s="1"/>
  <c r="Q1833" i="1" s="1"/>
  <c r="I1834" i="1"/>
  <c r="J1834" i="1" s="1"/>
  <c r="Q1834" i="1" s="1"/>
  <c r="I1835" i="1"/>
  <c r="J1835" i="1" s="1"/>
  <c r="Q1835" i="1" s="1"/>
  <c r="I1836" i="1"/>
  <c r="J1836" i="1" s="1"/>
  <c r="Q1836" i="1" s="1"/>
  <c r="I1837" i="1"/>
  <c r="J1837" i="1" s="1"/>
  <c r="Q1837" i="1" s="1"/>
  <c r="I1838" i="1"/>
  <c r="J1838" i="1" s="1"/>
  <c r="Q1838" i="1" s="1"/>
  <c r="I1839" i="1"/>
  <c r="J1839" i="1" s="1"/>
  <c r="Q1839" i="1" s="1"/>
  <c r="I1840" i="1"/>
  <c r="J1840" i="1" s="1"/>
  <c r="Q1840" i="1" s="1"/>
  <c r="I1841" i="1"/>
  <c r="J1841" i="1" s="1"/>
  <c r="Q1841" i="1" s="1"/>
  <c r="I1842" i="1"/>
  <c r="J1842" i="1" s="1"/>
  <c r="Q1842" i="1" s="1"/>
  <c r="I1843" i="1"/>
  <c r="J1843" i="1" s="1"/>
  <c r="Q1843" i="1" s="1"/>
  <c r="I1844" i="1"/>
  <c r="J1844" i="1" s="1"/>
  <c r="Q1844" i="1" s="1"/>
  <c r="I1845" i="1"/>
  <c r="J1845" i="1" s="1"/>
  <c r="Q1845" i="1" s="1"/>
  <c r="I1846" i="1"/>
  <c r="J1846" i="1" s="1"/>
  <c r="Q1846" i="1" s="1"/>
  <c r="I1847" i="1"/>
  <c r="J1847" i="1" s="1"/>
  <c r="Q1847" i="1" s="1"/>
  <c r="I1848" i="1"/>
  <c r="J1848" i="1" s="1"/>
  <c r="Q1848" i="1" s="1"/>
  <c r="I1849" i="1"/>
  <c r="J1849" i="1" s="1"/>
  <c r="Q1849" i="1" s="1"/>
  <c r="I1850" i="1"/>
  <c r="J1850" i="1" s="1"/>
  <c r="Q1850" i="1" s="1"/>
  <c r="I1851" i="1"/>
  <c r="J1851" i="1" s="1"/>
  <c r="Q1851" i="1" s="1"/>
  <c r="I1852" i="1"/>
  <c r="J1852" i="1" s="1"/>
  <c r="Q1852" i="1" s="1"/>
  <c r="I1853" i="1"/>
  <c r="J1853" i="1" s="1"/>
  <c r="Q1853" i="1" s="1"/>
  <c r="I1854" i="1"/>
  <c r="J1854" i="1" s="1"/>
  <c r="Q1854" i="1" s="1"/>
  <c r="I1855" i="1"/>
  <c r="J1855" i="1" s="1"/>
  <c r="Q1855" i="1" s="1"/>
  <c r="I1856" i="1"/>
  <c r="J1856" i="1" s="1"/>
  <c r="Q1856" i="1" s="1"/>
  <c r="I1857" i="1"/>
  <c r="J1857" i="1" s="1"/>
  <c r="Q1857" i="1" s="1"/>
  <c r="I1858" i="1"/>
  <c r="J1858" i="1" s="1"/>
  <c r="Q1858" i="1" s="1"/>
  <c r="I1859" i="1"/>
  <c r="J1859" i="1" s="1"/>
  <c r="Q1859" i="1" s="1"/>
  <c r="I1860" i="1"/>
  <c r="J1860" i="1" s="1"/>
  <c r="Q1860" i="1" s="1"/>
  <c r="I1861" i="1"/>
  <c r="J1861" i="1" s="1"/>
  <c r="Q1861" i="1" s="1"/>
  <c r="I1862" i="1"/>
  <c r="J1862" i="1" s="1"/>
  <c r="Q1862" i="1" s="1"/>
  <c r="I1863" i="1"/>
  <c r="J1863" i="1" s="1"/>
  <c r="Q1863" i="1" s="1"/>
  <c r="I1864" i="1"/>
  <c r="J1864" i="1" s="1"/>
  <c r="Q1864" i="1" s="1"/>
  <c r="I1865" i="1"/>
  <c r="J1865" i="1" s="1"/>
  <c r="Q1865" i="1" s="1"/>
  <c r="I1866" i="1"/>
  <c r="J1866" i="1" s="1"/>
  <c r="Q1866" i="1" s="1"/>
  <c r="I1867" i="1"/>
  <c r="J1867" i="1" s="1"/>
  <c r="Q1867" i="1" s="1"/>
  <c r="I1868" i="1"/>
  <c r="J1868" i="1" s="1"/>
  <c r="Q1868" i="1" s="1"/>
  <c r="I1869" i="1"/>
  <c r="J1869" i="1" s="1"/>
  <c r="Q1869" i="1" s="1"/>
  <c r="I1870" i="1"/>
  <c r="J1870" i="1" s="1"/>
  <c r="Q1870" i="1" s="1"/>
  <c r="I1871" i="1"/>
  <c r="J1871" i="1" s="1"/>
  <c r="Q1871" i="1" s="1"/>
  <c r="I1872" i="1"/>
  <c r="J1872" i="1" s="1"/>
  <c r="Q1872" i="1" s="1"/>
  <c r="I1873" i="1"/>
  <c r="J1873" i="1" s="1"/>
  <c r="Q1873" i="1" s="1"/>
  <c r="I1874" i="1"/>
  <c r="J1874" i="1" s="1"/>
  <c r="Q1874" i="1" s="1"/>
  <c r="I1875" i="1"/>
  <c r="J1875" i="1" s="1"/>
  <c r="Q1875" i="1" s="1"/>
  <c r="I1876" i="1"/>
  <c r="J1876" i="1" s="1"/>
  <c r="Q1876" i="1" s="1"/>
  <c r="I1877" i="1"/>
  <c r="J1877" i="1" s="1"/>
  <c r="Q1877" i="1" s="1"/>
  <c r="I1878" i="1"/>
  <c r="J1878" i="1" s="1"/>
  <c r="Q1878" i="1" s="1"/>
  <c r="I1879" i="1"/>
  <c r="J1879" i="1" s="1"/>
  <c r="Q1879" i="1" s="1"/>
  <c r="I1880" i="1"/>
  <c r="J1880" i="1" s="1"/>
  <c r="Q1880" i="1" s="1"/>
  <c r="I1881" i="1"/>
  <c r="J1881" i="1" s="1"/>
  <c r="Q1881" i="1" s="1"/>
  <c r="I1882" i="1"/>
  <c r="J1882" i="1" s="1"/>
  <c r="Q1882" i="1" s="1"/>
  <c r="I1883" i="1"/>
  <c r="J1883" i="1" s="1"/>
  <c r="Q1883" i="1" s="1"/>
  <c r="I1884" i="1"/>
  <c r="J1884" i="1" s="1"/>
  <c r="Q1884" i="1" s="1"/>
  <c r="I1885" i="1"/>
  <c r="J1885" i="1" s="1"/>
  <c r="Q1885" i="1" s="1"/>
  <c r="I1886" i="1"/>
  <c r="J1886" i="1" s="1"/>
  <c r="Q1886" i="1" s="1"/>
  <c r="I1887" i="1"/>
  <c r="J1887" i="1" s="1"/>
  <c r="Q1887" i="1" s="1"/>
  <c r="I1888" i="1"/>
  <c r="J1888" i="1" s="1"/>
  <c r="Q1888" i="1" s="1"/>
  <c r="I1889" i="1"/>
  <c r="J1889" i="1" s="1"/>
  <c r="Q1889" i="1" s="1"/>
  <c r="I1890" i="1"/>
  <c r="J1890" i="1" s="1"/>
  <c r="Q1890" i="1" s="1"/>
  <c r="I1891" i="1"/>
  <c r="J1891" i="1" s="1"/>
  <c r="Q1891" i="1" s="1"/>
  <c r="I1892" i="1"/>
  <c r="J1892" i="1" s="1"/>
  <c r="Q1892" i="1" s="1"/>
  <c r="I1893" i="1"/>
  <c r="J1893" i="1" s="1"/>
  <c r="Q1893" i="1" s="1"/>
  <c r="I1894" i="1"/>
  <c r="J1894" i="1" s="1"/>
  <c r="Q1894" i="1" s="1"/>
  <c r="I1895" i="1"/>
  <c r="J1895" i="1" s="1"/>
  <c r="Q1895" i="1" s="1"/>
  <c r="I1896" i="1"/>
  <c r="J1896" i="1" s="1"/>
  <c r="Q1896" i="1" s="1"/>
  <c r="I1897" i="1"/>
  <c r="J1897" i="1" s="1"/>
  <c r="Q1897" i="1" s="1"/>
  <c r="I1898" i="1"/>
  <c r="J1898" i="1" s="1"/>
  <c r="Q1898" i="1" s="1"/>
  <c r="I1899" i="1"/>
  <c r="J1899" i="1" s="1"/>
  <c r="Q1899" i="1" s="1"/>
  <c r="I1900" i="1"/>
  <c r="J1900" i="1" s="1"/>
  <c r="Q1900" i="1" s="1"/>
  <c r="I1901" i="1"/>
  <c r="J1901" i="1" s="1"/>
  <c r="Q1901" i="1" s="1"/>
  <c r="I1902" i="1"/>
  <c r="J1902" i="1" s="1"/>
  <c r="Q1902" i="1" s="1"/>
  <c r="I1903" i="1"/>
  <c r="J1903" i="1" s="1"/>
  <c r="Q1903" i="1" s="1"/>
  <c r="I1904" i="1"/>
  <c r="J1904" i="1" s="1"/>
  <c r="Q1904" i="1" s="1"/>
  <c r="I1905" i="1"/>
  <c r="J1905" i="1" s="1"/>
  <c r="Q1905" i="1" s="1"/>
  <c r="I1906" i="1"/>
  <c r="J1906" i="1" s="1"/>
  <c r="Q1906" i="1" s="1"/>
  <c r="I1907" i="1"/>
  <c r="J1907" i="1" s="1"/>
  <c r="Q1907" i="1" s="1"/>
  <c r="I1908" i="1"/>
  <c r="J1908" i="1" s="1"/>
  <c r="Q1908" i="1" s="1"/>
  <c r="I1909" i="1"/>
  <c r="J1909" i="1" s="1"/>
  <c r="Q1909" i="1" s="1"/>
  <c r="I1910" i="1"/>
  <c r="J1910" i="1" s="1"/>
  <c r="Q1910" i="1" s="1"/>
  <c r="I1911" i="1"/>
  <c r="J1911" i="1" s="1"/>
  <c r="Q1911" i="1" s="1"/>
  <c r="I1912" i="1"/>
  <c r="J1912" i="1" s="1"/>
  <c r="Q1912" i="1" s="1"/>
  <c r="I1913" i="1"/>
  <c r="J1913" i="1" s="1"/>
  <c r="Q1913" i="1" s="1"/>
  <c r="I1914" i="1"/>
  <c r="J1914" i="1" s="1"/>
  <c r="Q1914" i="1" s="1"/>
  <c r="I1915" i="1"/>
  <c r="J1915" i="1" s="1"/>
  <c r="Q1915" i="1" s="1"/>
  <c r="I1916" i="1"/>
  <c r="J1916" i="1" s="1"/>
  <c r="Q1916" i="1" s="1"/>
  <c r="I1917" i="1"/>
  <c r="J1917" i="1" s="1"/>
  <c r="Q1917" i="1" s="1"/>
  <c r="I1918" i="1"/>
  <c r="J1918" i="1" s="1"/>
  <c r="Q1918" i="1" s="1"/>
  <c r="I1919" i="1"/>
  <c r="J1919" i="1" s="1"/>
  <c r="Q1919" i="1" s="1"/>
  <c r="I1920" i="1"/>
  <c r="J1920" i="1" s="1"/>
  <c r="Q1920" i="1" s="1"/>
  <c r="I1921" i="1"/>
  <c r="J1921" i="1" s="1"/>
  <c r="Q1921" i="1" s="1"/>
  <c r="I1922" i="1"/>
  <c r="J1922" i="1" s="1"/>
  <c r="Q1922" i="1" s="1"/>
  <c r="I1923" i="1"/>
  <c r="J1923" i="1" s="1"/>
  <c r="Q1923" i="1" s="1"/>
  <c r="I1924" i="1"/>
  <c r="J1924" i="1" s="1"/>
  <c r="Q1924" i="1" s="1"/>
  <c r="I1925" i="1"/>
  <c r="J1925" i="1" s="1"/>
  <c r="Q1925" i="1" s="1"/>
  <c r="I1926" i="1"/>
  <c r="J1926" i="1" s="1"/>
  <c r="Q1926" i="1" s="1"/>
  <c r="I1927" i="1"/>
  <c r="J1927" i="1" s="1"/>
  <c r="Q1927" i="1" s="1"/>
  <c r="I1928" i="1"/>
  <c r="J1928" i="1" s="1"/>
  <c r="Q1928" i="1" s="1"/>
  <c r="I1929" i="1"/>
  <c r="J1929" i="1" s="1"/>
  <c r="Q1929" i="1" s="1"/>
  <c r="I1930" i="1"/>
  <c r="J1930" i="1" s="1"/>
  <c r="Q1930" i="1" s="1"/>
  <c r="I1931" i="1"/>
  <c r="J1931" i="1" s="1"/>
  <c r="Q1931" i="1" s="1"/>
  <c r="I1932" i="1"/>
  <c r="J1932" i="1" s="1"/>
  <c r="Q1932" i="1" s="1"/>
  <c r="I1933" i="1"/>
  <c r="J1933" i="1" s="1"/>
  <c r="Q1933" i="1" s="1"/>
  <c r="I1934" i="1"/>
  <c r="J1934" i="1" s="1"/>
  <c r="Q1934" i="1" s="1"/>
  <c r="I1935" i="1"/>
  <c r="J1935" i="1" s="1"/>
  <c r="Q1935" i="1" s="1"/>
  <c r="I1936" i="1"/>
  <c r="J1936" i="1" s="1"/>
  <c r="Q1936" i="1" s="1"/>
  <c r="I1937" i="1"/>
  <c r="J1937" i="1" s="1"/>
  <c r="Q1937" i="1" s="1"/>
  <c r="I1938" i="1"/>
  <c r="J1938" i="1" s="1"/>
  <c r="Q1938" i="1" s="1"/>
  <c r="I1939" i="1"/>
  <c r="J1939" i="1" s="1"/>
  <c r="Q1939" i="1" s="1"/>
  <c r="I1940" i="1"/>
  <c r="J1940" i="1" s="1"/>
  <c r="Q1940" i="1" s="1"/>
  <c r="I1941" i="1"/>
  <c r="J1941" i="1" s="1"/>
  <c r="Q1941" i="1" s="1"/>
  <c r="I1942" i="1"/>
  <c r="J1942" i="1" s="1"/>
  <c r="Q1942" i="1" s="1"/>
  <c r="I1943" i="1"/>
  <c r="J1943" i="1" s="1"/>
  <c r="Q1943" i="1" s="1"/>
  <c r="I1944" i="1"/>
  <c r="J1944" i="1" s="1"/>
  <c r="Q1944" i="1" s="1"/>
  <c r="I1945" i="1"/>
  <c r="J1945" i="1" s="1"/>
  <c r="Q1945" i="1" s="1"/>
  <c r="I1946" i="1"/>
  <c r="J1946" i="1" s="1"/>
  <c r="Q1946" i="1" s="1"/>
  <c r="I1947" i="1"/>
  <c r="J1947" i="1" s="1"/>
  <c r="Q1947" i="1" s="1"/>
  <c r="I1948" i="1"/>
  <c r="J1948" i="1" s="1"/>
  <c r="Q1948" i="1" s="1"/>
  <c r="I1949" i="1"/>
  <c r="J1949" i="1" s="1"/>
  <c r="Q1949" i="1" s="1"/>
  <c r="I1950" i="1"/>
  <c r="J1950" i="1" s="1"/>
  <c r="Q1950" i="1" s="1"/>
  <c r="I1951" i="1"/>
  <c r="J1951" i="1" s="1"/>
  <c r="Q1951" i="1" s="1"/>
  <c r="I1952" i="1"/>
  <c r="J1952" i="1" s="1"/>
  <c r="Q1952" i="1" s="1"/>
  <c r="I1953" i="1"/>
  <c r="J1953" i="1" s="1"/>
  <c r="Q1953" i="1" s="1"/>
  <c r="I1954" i="1"/>
  <c r="J1954" i="1" s="1"/>
  <c r="Q1954" i="1" s="1"/>
  <c r="I1955" i="1"/>
  <c r="J1955" i="1" s="1"/>
  <c r="Q1955" i="1" s="1"/>
  <c r="I1956" i="1"/>
  <c r="J1956" i="1" s="1"/>
  <c r="Q1956" i="1" s="1"/>
  <c r="I1957" i="1"/>
  <c r="J1957" i="1" s="1"/>
  <c r="Q1957" i="1" s="1"/>
  <c r="I1958" i="1"/>
  <c r="J1958" i="1" s="1"/>
  <c r="Q1958" i="1" s="1"/>
  <c r="I1959" i="1"/>
  <c r="J1959" i="1" s="1"/>
  <c r="Q1959" i="1" s="1"/>
  <c r="I1960" i="1"/>
  <c r="J1960" i="1" s="1"/>
  <c r="Q1960" i="1" s="1"/>
  <c r="I1961" i="1"/>
  <c r="J1961" i="1" s="1"/>
  <c r="Q1961" i="1" s="1"/>
  <c r="I1962" i="1"/>
  <c r="J1962" i="1" s="1"/>
  <c r="Q1962" i="1" s="1"/>
  <c r="I1963" i="1"/>
  <c r="J1963" i="1" s="1"/>
  <c r="Q1963" i="1" s="1"/>
  <c r="I1964" i="1"/>
  <c r="J1964" i="1" s="1"/>
  <c r="Q1964" i="1" s="1"/>
  <c r="I1965" i="1"/>
  <c r="J1965" i="1" s="1"/>
  <c r="Q1965" i="1" s="1"/>
  <c r="I1966" i="1"/>
  <c r="J1966" i="1" s="1"/>
  <c r="Q1966" i="1" s="1"/>
  <c r="I1967" i="1"/>
  <c r="J1967" i="1" s="1"/>
  <c r="Q1967" i="1" s="1"/>
  <c r="I1968" i="1"/>
  <c r="J1968" i="1" s="1"/>
  <c r="Q1968" i="1" s="1"/>
  <c r="I1969" i="1"/>
  <c r="J1969" i="1" s="1"/>
  <c r="Q1969" i="1" s="1"/>
  <c r="I1970" i="1"/>
  <c r="J1970" i="1" s="1"/>
  <c r="Q1970" i="1" s="1"/>
  <c r="I1971" i="1"/>
  <c r="J1971" i="1" s="1"/>
  <c r="Q1971" i="1" s="1"/>
  <c r="I1972" i="1"/>
  <c r="J1972" i="1" s="1"/>
  <c r="Q1972" i="1" s="1"/>
  <c r="I1973" i="1"/>
  <c r="J1973" i="1" s="1"/>
  <c r="Q1973" i="1" s="1"/>
  <c r="I1974" i="1"/>
  <c r="J1974" i="1" s="1"/>
  <c r="Q1974" i="1" s="1"/>
  <c r="I1975" i="1"/>
  <c r="J1975" i="1" s="1"/>
  <c r="Q1975" i="1" s="1"/>
  <c r="I1976" i="1"/>
  <c r="J1976" i="1" s="1"/>
  <c r="Q1976" i="1" s="1"/>
  <c r="I1977" i="1"/>
  <c r="J1977" i="1" s="1"/>
  <c r="Q1977" i="1" s="1"/>
  <c r="I1978" i="1"/>
  <c r="J1978" i="1" s="1"/>
  <c r="Q1978" i="1" s="1"/>
  <c r="I1979" i="1"/>
  <c r="J1979" i="1" s="1"/>
  <c r="Q1979" i="1" s="1"/>
  <c r="I1980" i="1"/>
  <c r="J1980" i="1" s="1"/>
  <c r="Q1980" i="1" s="1"/>
  <c r="I1981" i="1"/>
  <c r="J1981" i="1" s="1"/>
  <c r="Q1981" i="1" s="1"/>
  <c r="I1982" i="1"/>
  <c r="J1982" i="1" s="1"/>
  <c r="Q1982" i="1" s="1"/>
  <c r="I1983" i="1"/>
  <c r="J1983" i="1" s="1"/>
  <c r="Q1983" i="1" s="1"/>
  <c r="I1984" i="1"/>
  <c r="J1984" i="1" s="1"/>
  <c r="Q1984" i="1" s="1"/>
  <c r="I1985" i="1"/>
  <c r="J1985" i="1" s="1"/>
  <c r="Q1985" i="1" s="1"/>
  <c r="I1986" i="1"/>
  <c r="J1986" i="1" s="1"/>
  <c r="Q1986" i="1" s="1"/>
  <c r="I1987" i="1"/>
  <c r="J1987" i="1" s="1"/>
  <c r="Q1987" i="1" s="1"/>
  <c r="I1988" i="1"/>
  <c r="J1988" i="1" s="1"/>
  <c r="Q1988" i="1" s="1"/>
  <c r="I1989" i="1"/>
  <c r="J1989" i="1" s="1"/>
  <c r="Q1989" i="1" s="1"/>
  <c r="I1990" i="1"/>
  <c r="J1990" i="1" s="1"/>
  <c r="Q1990" i="1" s="1"/>
  <c r="I1991" i="1"/>
  <c r="J1991" i="1" s="1"/>
  <c r="Q1991" i="1" s="1"/>
  <c r="I1992" i="1"/>
  <c r="J1992" i="1" s="1"/>
  <c r="Q1992" i="1" s="1"/>
  <c r="I1993" i="1"/>
  <c r="J1993" i="1" s="1"/>
  <c r="Q1993" i="1" s="1"/>
  <c r="I1994" i="1"/>
  <c r="J1994" i="1" s="1"/>
  <c r="Q1994" i="1" s="1"/>
  <c r="I1995" i="1"/>
  <c r="J1995" i="1" s="1"/>
  <c r="Q1995" i="1" s="1"/>
  <c r="I1996" i="1"/>
  <c r="J1996" i="1" s="1"/>
  <c r="Q1996" i="1" s="1"/>
  <c r="I1997" i="1"/>
  <c r="J1997" i="1" s="1"/>
  <c r="Q1997" i="1" s="1"/>
  <c r="I1998" i="1"/>
  <c r="J1998" i="1" s="1"/>
  <c r="Q1998" i="1" s="1"/>
  <c r="I1999" i="1"/>
  <c r="J1999" i="1" s="1"/>
  <c r="Q1999" i="1" s="1"/>
  <c r="I2000" i="1"/>
  <c r="J2000" i="1" s="1"/>
  <c r="Q2000" i="1" s="1"/>
  <c r="I2001" i="1"/>
  <c r="J2001" i="1" s="1"/>
  <c r="Q2001" i="1" s="1"/>
  <c r="I2002" i="1"/>
  <c r="J2002" i="1" s="1"/>
  <c r="Q2002" i="1" s="1"/>
  <c r="I2003" i="1"/>
  <c r="J2003" i="1" s="1"/>
  <c r="Q2003" i="1" s="1"/>
  <c r="I2004" i="1"/>
  <c r="J2004" i="1" s="1"/>
  <c r="Q2004" i="1" s="1"/>
  <c r="I2005" i="1"/>
  <c r="J2005" i="1" s="1"/>
  <c r="Q2005" i="1" s="1"/>
  <c r="I2006" i="1"/>
  <c r="J2006" i="1" s="1"/>
  <c r="Q2006" i="1" s="1"/>
  <c r="I2007" i="1"/>
  <c r="J2007" i="1" s="1"/>
  <c r="Q2007" i="1" s="1"/>
  <c r="I2008" i="1"/>
  <c r="J2008" i="1" s="1"/>
  <c r="Q2008" i="1" s="1"/>
  <c r="I2009" i="1"/>
  <c r="J2009" i="1" s="1"/>
  <c r="Q2009" i="1" s="1"/>
  <c r="I2010" i="1"/>
  <c r="J2010" i="1" s="1"/>
  <c r="Q2010" i="1" s="1"/>
  <c r="I2011" i="1"/>
  <c r="J2011" i="1" s="1"/>
  <c r="Q2011" i="1" s="1"/>
  <c r="I2012" i="1"/>
  <c r="J2012" i="1" s="1"/>
  <c r="Q2012" i="1" s="1"/>
  <c r="I2013" i="1"/>
  <c r="J2013" i="1" s="1"/>
  <c r="Q2013" i="1" s="1"/>
  <c r="I2014" i="1"/>
  <c r="J2014" i="1" s="1"/>
  <c r="Q2014" i="1" s="1"/>
  <c r="I2015" i="1"/>
  <c r="J2015" i="1" s="1"/>
  <c r="Q2015" i="1" s="1"/>
  <c r="I2016" i="1"/>
  <c r="J2016" i="1" s="1"/>
  <c r="Q2016" i="1" s="1"/>
  <c r="I2017" i="1"/>
  <c r="J2017" i="1" s="1"/>
  <c r="Q2017" i="1" s="1"/>
  <c r="I2018" i="1"/>
  <c r="J2018" i="1" s="1"/>
  <c r="Q2018" i="1" s="1"/>
  <c r="I2019" i="1"/>
  <c r="J2019" i="1" s="1"/>
  <c r="Q2019" i="1" s="1"/>
  <c r="I2020" i="1"/>
  <c r="J2020" i="1" s="1"/>
  <c r="Q2020" i="1" s="1"/>
  <c r="I2021" i="1"/>
  <c r="J2021" i="1" s="1"/>
  <c r="Q2021" i="1" s="1"/>
  <c r="I2022" i="1"/>
  <c r="J2022" i="1" s="1"/>
  <c r="Q2022" i="1" s="1"/>
  <c r="I2023" i="1"/>
  <c r="J2023" i="1" s="1"/>
  <c r="Q2023" i="1" s="1"/>
  <c r="I2024" i="1"/>
  <c r="J2024" i="1" s="1"/>
  <c r="Q2024" i="1" s="1"/>
  <c r="I2025" i="1"/>
  <c r="J2025" i="1" s="1"/>
  <c r="Q2025" i="1" s="1"/>
  <c r="I2026" i="1"/>
  <c r="J2026" i="1" s="1"/>
  <c r="Q2026" i="1" s="1"/>
  <c r="I2027" i="1"/>
  <c r="J2027" i="1" s="1"/>
  <c r="Q2027" i="1" s="1"/>
  <c r="I2028" i="1"/>
  <c r="J2028" i="1" s="1"/>
  <c r="Q2028" i="1" s="1"/>
  <c r="I2029" i="1"/>
  <c r="J2029" i="1" s="1"/>
  <c r="Q2029" i="1" s="1"/>
  <c r="I2030" i="1"/>
  <c r="J2030" i="1" s="1"/>
  <c r="Q2030" i="1" s="1"/>
  <c r="I2031" i="1"/>
  <c r="J2031" i="1" s="1"/>
  <c r="Q2031" i="1" s="1"/>
  <c r="I2032" i="1"/>
  <c r="J2032" i="1" s="1"/>
  <c r="Q2032" i="1" s="1"/>
  <c r="I2033" i="1"/>
  <c r="J2033" i="1" s="1"/>
  <c r="Q2033" i="1" s="1"/>
  <c r="I2034" i="1"/>
  <c r="J2034" i="1" s="1"/>
  <c r="Q2034" i="1" s="1"/>
  <c r="I2035" i="1"/>
  <c r="J2035" i="1" s="1"/>
  <c r="Q2035" i="1" s="1"/>
  <c r="I2036" i="1"/>
  <c r="J2036" i="1" s="1"/>
  <c r="Q2036" i="1" s="1"/>
  <c r="I2037" i="1"/>
  <c r="J2037" i="1" s="1"/>
  <c r="Q2037" i="1" s="1"/>
  <c r="I2038" i="1"/>
  <c r="J2038" i="1" s="1"/>
  <c r="Q2038" i="1" s="1"/>
  <c r="I2039" i="1"/>
  <c r="J2039" i="1" s="1"/>
  <c r="Q2039" i="1" s="1"/>
  <c r="I2040" i="1"/>
  <c r="J2040" i="1" s="1"/>
  <c r="Q2040" i="1" s="1"/>
  <c r="I2041" i="1"/>
  <c r="J2041" i="1" s="1"/>
  <c r="Q2041" i="1" s="1"/>
  <c r="I2042" i="1"/>
  <c r="J2042" i="1" s="1"/>
  <c r="Q2042" i="1" s="1"/>
  <c r="I2043" i="1"/>
  <c r="J2043" i="1" s="1"/>
  <c r="Q2043" i="1" s="1"/>
  <c r="I2044" i="1"/>
  <c r="J2044" i="1" s="1"/>
  <c r="Q2044" i="1" s="1"/>
  <c r="I2045" i="1"/>
  <c r="J2045" i="1" s="1"/>
  <c r="Q2045" i="1" s="1"/>
  <c r="I2046" i="1"/>
  <c r="J2046" i="1" s="1"/>
  <c r="Q2046" i="1" s="1"/>
  <c r="I2047" i="1"/>
  <c r="J2047" i="1" s="1"/>
  <c r="Q2047" i="1" s="1"/>
  <c r="I2048" i="1"/>
  <c r="J2048" i="1" s="1"/>
  <c r="Q2048" i="1" s="1"/>
  <c r="I2049" i="1"/>
  <c r="J2049" i="1" s="1"/>
  <c r="Q2049" i="1" s="1"/>
  <c r="I2050" i="1"/>
  <c r="J2050" i="1" s="1"/>
  <c r="Q2050" i="1" s="1"/>
  <c r="I2051" i="1"/>
  <c r="J2051" i="1" s="1"/>
  <c r="Q2051" i="1" s="1"/>
  <c r="I2052" i="1"/>
  <c r="J2052" i="1" s="1"/>
  <c r="Q2052" i="1" s="1"/>
  <c r="I2053" i="1"/>
  <c r="J2053" i="1" s="1"/>
  <c r="Q2053" i="1" s="1"/>
  <c r="I2054" i="1"/>
  <c r="J2054" i="1" s="1"/>
  <c r="Q2054" i="1" s="1"/>
  <c r="I2055" i="1"/>
  <c r="J2055" i="1" s="1"/>
  <c r="Q2055" i="1" s="1"/>
  <c r="I2056" i="1"/>
  <c r="J2056" i="1" s="1"/>
  <c r="Q2056" i="1" s="1"/>
  <c r="I2057" i="1"/>
  <c r="J2057" i="1" s="1"/>
  <c r="Q2057" i="1" s="1"/>
  <c r="I2058" i="1"/>
  <c r="J2058" i="1" s="1"/>
  <c r="Q2058" i="1" s="1"/>
  <c r="I2059" i="1"/>
  <c r="J2059" i="1" s="1"/>
  <c r="Q2059" i="1" s="1"/>
  <c r="I2060" i="1"/>
  <c r="J2060" i="1" s="1"/>
  <c r="Q2060" i="1" s="1"/>
  <c r="I2061" i="1"/>
  <c r="J2061" i="1" s="1"/>
  <c r="Q2061" i="1" s="1"/>
  <c r="I2062" i="1"/>
  <c r="J2062" i="1" s="1"/>
  <c r="Q2062" i="1" s="1"/>
  <c r="I2063" i="1"/>
  <c r="J2063" i="1" s="1"/>
  <c r="Q2063" i="1" s="1"/>
  <c r="I2064" i="1"/>
  <c r="J2064" i="1" s="1"/>
  <c r="Q2064" i="1" s="1"/>
  <c r="I2065" i="1"/>
  <c r="J2065" i="1" s="1"/>
  <c r="Q2065" i="1" s="1"/>
  <c r="I2066" i="1"/>
  <c r="J2066" i="1" s="1"/>
  <c r="Q2066" i="1" s="1"/>
  <c r="I2067" i="1"/>
  <c r="J2067" i="1" s="1"/>
  <c r="Q2067" i="1" s="1"/>
  <c r="I2068" i="1"/>
  <c r="J2068" i="1" s="1"/>
  <c r="Q2068" i="1" s="1"/>
  <c r="I2069" i="1"/>
  <c r="J2069" i="1" s="1"/>
  <c r="Q2069" i="1" s="1"/>
  <c r="I2070" i="1"/>
  <c r="J2070" i="1" s="1"/>
  <c r="Q2070" i="1" s="1"/>
  <c r="I2071" i="1"/>
  <c r="J2071" i="1" s="1"/>
  <c r="Q2071" i="1" s="1"/>
  <c r="I2072" i="1"/>
  <c r="J2072" i="1" s="1"/>
  <c r="Q2072" i="1" s="1"/>
  <c r="I2073" i="1"/>
  <c r="J2073" i="1" s="1"/>
  <c r="Q2073" i="1" s="1"/>
  <c r="I2074" i="1"/>
  <c r="J2074" i="1" s="1"/>
  <c r="Q2074" i="1" s="1"/>
  <c r="I2075" i="1"/>
  <c r="J2075" i="1" s="1"/>
  <c r="Q2075" i="1" s="1"/>
  <c r="I2076" i="1"/>
  <c r="J2076" i="1" s="1"/>
  <c r="Q2076" i="1" s="1"/>
  <c r="I2077" i="1"/>
  <c r="J2077" i="1" s="1"/>
  <c r="Q2077" i="1" s="1"/>
  <c r="I2078" i="1"/>
  <c r="J2078" i="1" s="1"/>
  <c r="Q2078" i="1" s="1"/>
  <c r="I2079" i="1"/>
  <c r="J2079" i="1" s="1"/>
  <c r="Q2079" i="1" s="1"/>
  <c r="I2080" i="1"/>
  <c r="J2080" i="1" s="1"/>
  <c r="Q2080" i="1" s="1"/>
  <c r="I2081" i="1"/>
  <c r="J2081" i="1" s="1"/>
  <c r="Q2081" i="1" s="1"/>
  <c r="I2082" i="1"/>
  <c r="J2082" i="1" s="1"/>
  <c r="Q2082" i="1" s="1"/>
  <c r="I2083" i="1"/>
  <c r="J2083" i="1" s="1"/>
  <c r="Q2083" i="1" s="1"/>
  <c r="I2084" i="1"/>
  <c r="J2084" i="1" s="1"/>
  <c r="Q2084" i="1" s="1"/>
  <c r="I2085" i="1"/>
  <c r="J2085" i="1" s="1"/>
  <c r="Q2085" i="1" s="1"/>
  <c r="I2086" i="1"/>
  <c r="J2086" i="1" s="1"/>
  <c r="Q2086" i="1" s="1"/>
  <c r="I2087" i="1"/>
  <c r="J2087" i="1" s="1"/>
  <c r="Q2087" i="1" s="1"/>
  <c r="I2088" i="1"/>
  <c r="J2088" i="1" s="1"/>
  <c r="Q2088" i="1" s="1"/>
  <c r="I2089" i="1"/>
  <c r="J2089" i="1" s="1"/>
  <c r="Q2089" i="1" s="1"/>
  <c r="I2090" i="1"/>
  <c r="J2090" i="1" s="1"/>
  <c r="Q2090" i="1" s="1"/>
  <c r="I2091" i="1"/>
  <c r="J2091" i="1" s="1"/>
  <c r="Q2091" i="1" s="1"/>
  <c r="I2092" i="1"/>
  <c r="J2092" i="1" s="1"/>
  <c r="Q2092" i="1" s="1"/>
  <c r="I2093" i="1"/>
  <c r="J2093" i="1" s="1"/>
  <c r="Q2093" i="1" s="1"/>
  <c r="I2094" i="1"/>
  <c r="J2094" i="1" s="1"/>
  <c r="Q2094" i="1" s="1"/>
  <c r="I2095" i="1"/>
  <c r="J2095" i="1" s="1"/>
  <c r="Q2095" i="1" s="1"/>
  <c r="I2096" i="1"/>
  <c r="J2096" i="1" s="1"/>
  <c r="Q2096" i="1" s="1"/>
  <c r="I2097" i="1"/>
  <c r="J2097" i="1" s="1"/>
  <c r="Q2097" i="1" s="1"/>
  <c r="I2098" i="1"/>
  <c r="J2098" i="1" s="1"/>
  <c r="Q2098" i="1" s="1"/>
  <c r="I2099" i="1"/>
  <c r="J2099" i="1" s="1"/>
  <c r="Q2099" i="1" s="1"/>
  <c r="I2100" i="1"/>
  <c r="J2100" i="1" s="1"/>
  <c r="Q2100" i="1" s="1"/>
  <c r="I2101" i="1"/>
  <c r="J2101" i="1" s="1"/>
  <c r="Q2101" i="1" s="1"/>
  <c r="I2102" i="1"/>
  <c r="J2102" i="1" s="1"/>
  <c r="Q2102" i="1" s="1"/>
  <c r="I2103" i="1"/>
  <c r="J2103" i="1" s="1"/>
  <c r="Q2103" i="1" s="1"/>
  <c r="I2104" i="1"/>
  <c r="J2104" i="1" s="1"/>
  <c r="Q2104" i="1" s="1"/>
  <c r="I2105" i="1"/>
  <c r="J2105" i="1" s="1"/>
  <c r="Q2105" i="1" s="1"/>
  <c r="I2106" i="1"/>
  <c r="J2106" i="1" s="1"/>
  <c r="Q2106" i="1" s="1"/>
  <c r="I2107" i="1"/>
  <c r="J2107" i="1" s="1"/>
  <c r="Q2107" i="1" s="1"/>
  <c r="I2108" i="1"/>
  <c r="J2108" i="1" s="1"/>
  <c r="Q2108" i="1" s="1"/>
  <c r="I2109" i="1"/>
  <c r="J2109" i="1" s="1"/>
  <c r="Q2109" i="1" s="1"/>
  <c r="I2110" i="1"/>
  <c r="J2110" i="1" s="1"/>
  <c r="Q2110" i="1" s="1"/>
  <c r="I2111" i="1"/>
  <c r="J2111" i="1" s="1"/>
  <c r="Q2111" i="1" s="1"/>
  <c r="I2112" i="1"/>
  <c r="J2112" i="1" s="1"/>
  <c r="Q2112" i="1" s="1"/>
  <c r="I2113" i="1"/>
  <c r="J2113" i="1" s="1"/>
  <c r="Q2113" i="1" s="1"/>
  <c r="I2114" i="1"/>
  <c r="J2114" i="1" s="1"/>
  <c r="Q2114" i="1" s="1"/>
  <c r="I2115" i="1"/>
  <c r="J2115" i="1" s="1"/>
  <c r="Q2115" i="1" s="1"/>
  <c r="I2116" i="1"/>
  <c r="J2116" i="1" s="1"/>
  <c r="Q2116" i="1" s="1"/>
  <c r="I2117" i="1"/>
  <c r="J2117" i="1" s="1"/>
  <c r="Q2117" i="1" s="1"/>
  <c r="I2118" i="1"/>
  <c r="J2118" i="1" s="1"/>
  <c r="Q2118" i="1" s="1"/>
  <c r="I2119" i="1"/>
  <c r="J2119" i="1" s="1"/>
  <c r="Q2119" i="1" s="1"/>
  <c r="I2120" i="1"/>
  <c r="J2120" i="1" s="1"/>
  <c r="Q2120" i="1" s="1"/>
  <c r="I2121" i="1"/>
  <c r="J2121" i="1" s="1"/>
  <c r="Q2121" i="1" s="1"/>
  <c r="I2122" i="1"/>
  <c r="J2122" i="1" s="1"/>
  <c r="Q2122" i="1" s="1"/>
  <c r="I2123" i="1"/>
  <c r="J2123" i="1" s="1"/>
  <c r="Q2123" i="1" s="1"/>
  <c r="I2124" i="1"/>
  <c r="J2124" i="1" s="1"/>
  <c r="Q2124" i="1" s="1"/>
  <c r="I2125" i="1"/>
  <c r="J2125" i="1" s="1"/>
  <c r="Q2125" i="1" s="1"/>
  <c r="I2126" i="1"/>
  <c r="J2126" i="1" s="1"/>
  <c r="Q2126" i="1" s="1"/>
  <c r="I2127" i="1"/>
  <c r="J2127" i="1" s="1"/>
  <c r="Q2127" i="1" s="1"/>
  <c r="I2128" i="1"/>
  <c r="J2128" i="1" s="1"/>
  <c r="Q2128" i="1" s="1"/>
  <c r="I2129" i="1"/>
  <c r="J2129" i="1" s="1"/>
  <c r="Q2129" i="1" s="1"/>
  <c r="I2130" i="1"/>
  <c r="J2130" i="1" s="1"/>
  <c r="Q2130" i="1" s="1"/>
  <c r="I2131" i="1"/>
  <c r="J2131" i="1" s="1"/>
  <c r="Q2131" i="1" s="1"/>
  <c r="I2132" i="1"/>
  <c r="J2132" i="1" s="1"/>
  <c r="Q2132" i="1" s="1"/>
  <c r="I2133" i="1"/>
  <c r="J2133" i="1" s="1"/>
  <c r="Q2133" i="1" s="1"/>
  <c r="I2134" i="1"/>
  <c r="J2134" i="1" s="1"/>
  <c r="Q2134" i="1" s="1"/>
  <c r="I2135" i="1"/>
  <c r="J2135" i="1" s="1"/>
  <c r="Q2135" i="1" s="1"/>
  <c r="I2136" i="1"/>
  <c r="J2136" i="1" s="1"/>
  <c r="Q2136" i="1" s="1"/>
  <c r="I2137" i="1"/>
  <c r="J2137" i="1" s="1"/>
  <c r="Q2137" i="1" s="1"/>
  <c r="I2138" i="1"/>
  <c r="J2138" i="1" s="1"/>
  <c r="Q2138" i="1" s="1"/>
  <c r="I2139" i="1"/>
  <c r="J2139" i="1" s="1"/>
  <c r="Q2139" i="1" s="1"/>
  <c r="I2140" i="1"/>
  <c r="J2140" i="1" s="1"/>
  <c r="Q2140" i="1" s="1"/>
  <c r="I2141" i="1"/>
  <c r="J2141" i="1" s="1"/>
  <c r="Q2141" i="1" s="1"/>
  <c r="I2142" i="1"/>
  <c r="J2142" i="1" s="1"/>
  <c r="Q2142" i="1" s="1"/>
  <c r="I2143" i="1"/>
  <c r="J2143" i="1" s="1"/>
  <c r="Q2143" i="1" s="1"/>
  <c r="I2144" i="1"/>
  <c r="J2144" i="1" s="1"/>
  <c r="Q2144" i="1" s="1"/>
  <c r="I2145" i="1"/>
  <c r="J2145" i="1" s="1"/>
  <c r="Q2145" i="1" s="1"/>
  <c r="I2146" i="1"/>
  <c r="J2146" i="1" s="1"/>
  <c r="Q2146" i="1" s="1"/>
  <c r="I2147" i="1"/>
  <c r="J2147" i="1" s="1"/>
  <c r="Q2147" i="1" s="1"/>
  <c r="I2148" i="1"/>
  <c r="J2148" i="1" s="1"/>
  <c r="Q2148" i="1" s="1"/>
  <c r="I2149" i="1"/>
  <c r="J2149" i="1" s="1"/>
  <c r="Q2149" i="1" s="1"/>
  <c r="I2150" i="1"/>
  <c r="J2150" i="1" s="1"/>
  <c r="Q2150" i="1" s="1"/>
  <c r="I2151" i="1"/>
  <c r="J2151" i="1" s="1"/>
  <c r="Q2151" i="1" s="1"/>
  <c r="I2152" i="1"/>
  <c r="J2152" i="1" s="1"/>
  <c r="Q2152" i="1" s="1"/>
  <c r="I2153" i="1"/>
  <c r="J2153" i="1" s="1"/>
  <c r="Q2153" i="1" s="1"/>
  <c r="I2154" i="1"/>
  <c r="J2154" i="1" s="1"/>
  <c r="Q2154" i="1" s="1"/>
  <c r="I2155" i="1"/>
  <c r="J2155" i="1" s="1"/>
  <c r="Q2155" i="1" s="1"/>
  <c r="I2156" i="1"/>
  <c r="J2156" i="1" s="1"/>
  <c r="Q2156" i="1" s="1"/>
  <c r="I2157" i="1"/>
  <c r="J2157" i="1" s="1"/>
  <c r="Q2157" i="1" s="1"/>
  <c r="I2158" i="1"/>
  <c r="J2158" i="1" s="1"/>
  <c r="Q2158" i="1" s="1"/>
  <c r="I2159" i="1"/>
  <c r="J2159" i="1" s="1"/>
  <c r="Q2159" i="1" s="1"/>
  <c r="I2160" i="1"/>
  <c r="J2160" i="1" s="1"/>
  <c r="Q2160" i="1" s="1"/>
  <c r="I2161" i="1"/>
  <c r="J2161" i="1" s="1"/>
  <c r="Q2161" i="1" s="1"/>
  <c r="I2162" i="1"/>
  <c r="J2162" i="1" s="1"/>
  <c r="Q2162" i="1" s="1"/>
  <c r="I2163" i="1"/>
  <c r="J2163" i="1" s="1"/>
  <c r="Q2163" i="1" s="1"/>
  <c r="I2164" i="1"/>
  <c r="J2164" i="1" s="1"/>
  <c r="Q2164" i="1" s="1"/>
  <c r="I2165" i="1"/>
  <c r="J2165" i="1" s="1"/>
  <c r="Q2165" i="1" s="1"/>
  <c r="I2166" i="1"/>
  <c r="J2166" i="1" s="1"/>
  <c r="Q2166" i="1" s="1"/>
  <c r="I2167" i="1"/>
  <c r="J2167" i="1" s="1"/>
  <c r="Q2167" i="1" s="1"/>
  <c r="I2168" i="1"/>
  <c r="J2168" i="1" s="1"/>
  <c r="Q2168" i="1" s="1"/>
  <c r="I2169" i="1"/>
  <c r="J2169" i="1" s="1"/>
  <c r="Q2169" i="1" s="1"/>
  <c r="I2170" i="1"/>
  <c r="J2170" i="1" s="1"/>
  <c r="Q2170" i="1" s="1"/>
  <c r="I2171" i="1"/>
  <c r="J2171" i="1" s="1"/>
  <c r="Q2171" i="1" s="1"/>
  <c r="I2172" i="1"/>
  <c r="J2172" i="1" s="1"/>
  <c r="Q2172" i="1" s="1"/>
  <c r="I2173" i="1"/>
  <c r="J2173" i="1" s="1"/>
  <c r="Q2173" i="1" s="1"/>
  <c r="I2174" i="1"/>
  <c r="J2174" i="1" s="1"/>
  <c r="Q2174" i="1" s="1"/>
  <c r="I2175" i="1"/>
  <c r="J2175" i="1" s="1"/>
  <c r="Q2175" i="1" s="1"/>
  <c r="I2176" i="1"/>
  <c r="J2176" i="1" s="1"/>
  <c r="Q2176" i="1" s="1"/>
  <c r="I2177" i="1"/>
  <c r="J2177" i="1" s="1"/>
  <c r="Q2177" i="1" s="1"/>
  <c r="I2178" i="1"/>
  <c r="J2178" i="1" s="1"/>
  <c r="Q2178" i="1" s="1"/>
  <c r="I2179" i="1"/>
  <c r="J2179" i="1" s="1"/>
  <c r="Q2179" i="1" s="1"/>
  <c r="I2180" i="1"/>
  <c r="J2180" i="1" s="1"/>
  <c r="Q2180" i="1" s="1"/>
  <c r="I2181" i="1"/>
  <c r="J2181" i="1" s="1"/>
  <c r="Q2181" i="1" s="1"/>
  <c r="I2182" i="1"/>
  <c r="J2182" i="1" s="1"/>
  <c r="Q2182" i="1" s="1"/>
  <c r="I2183" i="1"/>
  <c r="J2183" i="1" s="1"/>
  <c r="Q2183" i="1" s="1"/>
  <c r="I2184" i="1"/>
  <c r="J2184" i="1" s="1"/>
  <c r="Q2184" i="1" s="1"/>
  <c r="I2185" i="1"/>
  <c r="J2185" i="1" s="1"/>
  <c r="Q2185" i="1" s="1"/>
  <c r="I2186" i="1"/>
  <c r="J2186" i="1" s="1"/>
  <c r="Q2186" i="1" s="1"/>
  <c r="I2187" i="1"/>
  <c r="J2187" i="1" s="1"/>
  <c r="Q2187" i="1" s="1"/>
  <c r="I2188" i="1"/>
  <c r="J2188" i="1" s="1"/>
  <c r="Q2188" i="1" s="1"/>
  <c r="I2189" i="1"/>
  <c r="J2189" i="1" s="1"/>
  <c r="Q2189" i="1" s="1"/>
  <c r="I2190" i="1"/>
  <c r="J2190" i="1" s="1"/>
  <c r="Q2190" i="1" s="1"/>
  <c r="I2191" i="1"/>
  <c r="J2191" i="1" s="1"/>
  <c r="Q2191" i="1" s="1"/>
  <c r="I2192" i="1"/>
  <c r="J2192" i="1" s="1"/>
  <c r="Q2192" i="1" s="1"/>
  <c r="I2193" i="1"/>
  <c r="J2193" i="1" s="1"/>
  <c r="Q2193" i="1" s="1"/>
  <c r="I2194" i="1"/>
  <c r="J2194" i="1" s="1"/>
  <c r="Q2194" i="1" s="1"/>
  <c r="I2195" i="1"/>
  <c r="J2195" i="1" s="1"/>
  <c r="Q2195" i="1" s="1"/>
  <c r="I2196" i="1"/>
  <c r="J2196" i="1" s="1"/>
  <c r="Q2196" i="1" s="1"/>
  <c r="I2197" i="1"/>
  <c r="J2197" i="1" s="1"/>
  <c r="Q2197" i="1" s="1"/>
  <c r="I2198" i="1"/>
  <c r="J2198" i="1" s="1"/>
  <c r="Q2198" i="1" s="1"/>
  <c r="I2199" i="1"/>
  <c r="J2199" i="1" s="1"/>
  <c r="Q2199" i="1" s="1"/>
  <c r="I2200" i="1"/>
  <c r="J2200" i="1" s="1"/>
  <c r="Q2200" i="1" s="1"/>
  <c r="I2201" i="1"/>
  <c r="J2201" i="1" s="1"/>
  <c r="Q2201" i="1" s="1"/>
  <c r="I2202" i="1"/>
  <c r="J2202" i="1" s="1"/>
  <c r="Q2202" i="1" s="1"/>
  <c r="I2203" i="1"/>
  <c r="J2203" i="1" s="1"/>
  <c r="Q2203" i="1" s="1"/>
  <c r="I2204" i="1"/>
  <c r="J2204" i="1" s="1"/>
  <c r="Q2204" i="1" s="1"/>
  <c r="I2205" i="1"/>
  <c r="J2205" i="1" s="1"/>
  <c r="Q2205" i="1" s="1"/>
  <c r="I2206" i="1"/>
  <c r="J2206" i="1" s="1"/>
  <c r="Q2206" i="1" s="1"/>
  <c r="I2207" i="1"/>
  <c r="J2207" i="1" s="1"/>
  <c r="Q2207" i="1" s="1"/>
  <c r="I2208" i="1"/>
  <c r="J2208" i="1" s="1"/>
  <c r="Q2208" i="1" s="1"/>
  <c r="I2209" i="1"/>
  <c r="J2209" i="1" s="1"/>
  <c r="Q2209" i="1" s="1"/>
  <c r="I2210" i="1"/>
  <c r="J2210" i="1" s="1"/>
  <c r="Q2210" i="1" s="1"/>
  <c r="I2211" i="1"/>
  <c r="J2211" i="1" s="1"/>
  <c r="Q2211" i="1" s="1"/>
  <c r="I2212" i="1"/>
  <c r="J2212" i="1" s="1"/>
  <c r="Q2212" i="1" s="1"/>
  <c r="I2213" i="1"/>
  <c r="J2213" i="1" s="1"/>
  <c r="Q2213" i="1" s="1"/>
  <c r="I2214" i="1"/>
  <c r="J2214" i="1" s="1"/>
  <c r="Q2214" i="1" s="1"/>
  <c r="I2215" i="1"/>
  <c r="J2215" i="1" s="1"/>
  <c r="Q2215" i="1" s="1"/>
  <c r="I2216" i="1"/>
  <c r="J2216" i="1" s="1"/>
  <c r="Q2216" i="1" s="1"/>
  <c r="I2217" i="1"/>
  <c r="J2217" i="1" s="1"/>
  <c r="Q2217" i="1" s="1"/>
  <c r="I2218" i="1"/>
  <c r="J2218" i="1" s="1"/>
  <c r="Q2218" i="1" s="1"/>
  <c r="I2219" i="1"/>
  <c r="J2219" i="1" s="1"/>
  <c r="Q2219" i="1" s="1"/>
  <c r="I2220" i="1"/>
  <c r="J2220" i="1" s="1"/>
  <c r="Q2220" i="1" s="1"/>
  <c r="I2221" i="1"/>
  <c r="J2221" i="1" s="1"/>
  <c r="Q2221" i="1" s="1"/>
  <c r="I2222" i="1"/>
  <c r="J2222" i="1" s="1"/>
  <c r="Q2222" i="1" s="1"/>
  <c r="I2223" i="1"/>
  <c r="J2223" i="1" s="1"/>
  <c r="Q2223" i="1" s="1"/>
  <c r="I2224" i="1"/>
  <c r="J2224" i="1" s="1"/>
  <c r="Q2224" i="1" s="1"/>
  <c r="I2225" i="1"/>
  <c r="J2225" i="1" s="1"/>
  <c r="Q2225" i="1" s="1"/>
  <c r="I2226" i="1"/>
  <c r="J2226" i="1" s="1"/>
  <c r="Q2226" i="1" s="1"/>
  <c r="I2227" i="1"/>
  <c r="J2227" i="1" s="1"/>
  <c r="Q2227" i="1" s="1"/>
  <c r="I2228" i="1"/>
  <c r="J2228" i="1" s="1"/>
  <c r="Q2228" i="1" s="1"/>
  <c r="I2229" i="1"/>
  <c r="J2229" i="1" s="1"/>
  <c r="Q2229" i="1" s="1"/>
  <c r="I2230" i="1"/>
  <c r="J2230" i="1" s="1"/>
  <c r="Q2230" i="1" s="1"/>
  <c r="I2231" i="1"/>
  <c r="J2231" i="1" s="1"/>
  <c r="Q2231" i="1" s="1"/>
  <c r="I2232" i="1"/>
  <c r="J2232" i="1" s="1"/>
  <c r="Q2232" i="1" s="1"/>
  <c r="I2233" i="1"/>
  <c r="J2233" i="1" s="1"/>
  <c r="Q2233" i="1" s="1"/>
  <c r="I2234" i="1"/>
  <c r="J2234" i="1" s="1"/>
  <c r="Q2234" i="1" s="1"/>
  <c r="I2235" i="1"/>
  <c r="J2235" i="1" s="1"/>
  <c r="Q2235" i="1" s="1"/>
  <c r="I2236" i="1"/>
  <c r="J2236" i="1" s="1"/>
  <c r="Q2236" i="1" s="1"/>
  <c r="I2237" i="1"/>
  <c r="J2237" i="1" s="1"/>
  <c r="Q2237" i="1" s="1"/>
  <c r="I2238" i="1"/>
  <c r="J2238" i="1" s="1"/>
  <c r="Q2238" i="1" s="1"/>
  <c r="I2239" i="1"/>
  <c r="J2239" i="1" s="1"/>
  <c r="Q2239" i="1" s="1"/>
  <c r="I2240" i="1"/>
  <c r="J2240" i="1" s="1"/>
  <c r="Q2240" i="1" s="1"/>
  <c r="I2241" i="1"/>
  <c r="J2241" i="1" s="1"/>
  <c r="Q2241" i="1" s="1"/>
  <c r="I2242" i="1"/>
  <c r="J2242" i="1" s="1"/>
  <c r="Q2242" i="1" s="1"/>
  <c r="I2243" i="1"/>
  <c r="J2243" i="1" s="1"/>
  <c r="Q2243" i="1" s="1"/>
  <c r="I2244" i="1"/>
  <c r="J2244" i="1" s="1"/>
  <c r="Q2244" i="1" s="1"/>
  <c r="I2245" i="1"/>
  <c r="J2245" i="1" s="1"/>
  <c r="Q2245" i="1" s="1"/>
  <c r="I2246" i="1"/>
  <c r="J2246" i="1" s="1"/>
  <c r="Q2246" i="1" s="1"/>
  <c r="I2247" i="1"/>
  <c r="J2247" i="1" s="1"/>
  <c r="Q2247" i="1" s="1"/>
  <c r="I2248" i="1"/>
  <c r="J2248" i="1" s="1"/>
  <c r="Q2248" i="1" s="1"/>
  <c r="I2249" i="1"/>
  <c r="J2249" i="1" s="1"/>
  <c r="Q2249" i="1" s="1"/>
  <c r="I2250" i="1"/>
  <c r="J2250" i="1" s="1"/>
  <c r="Q2250" i="1" s="1"/>
  <c r="I2251" i="1"/>
  <c r="J2251" i="1" s="1"/>
  <c r="Q2251" i="1" s="1"/>
  <c r="I2252" i="1"/>
  <c r="J2252" i="1" s="1"/>
  <c r="Q2252" i="1" s="1"/>
  <c r="I2253" i="1"/>
  <c r="J2253" i="1" s="1"/>
  <c r="Q2253" i="1" s="1"/>
  <c r="I2254" i="1"/>
  <c r="J2254" i="1" s="1"/>
  <c r="Q2254" i="1" s="1"/>
  <c r="I2255" i="1"/>
  <c r="J2255" i="1" s="1"/>
  <c r="Q2255" i="1" s="1"/>
  <c r="I2256" i="1"/>
  <c r="J2256" i="1" s="1"/>
  <c r="Q2256" i="1" s="1"/>
  <c r="I2257" i="1"/>
  <c r="J2257" i="1" s="1"/>
  <c r="Q2257" i="1" s="1"/>
  <c r="I2258" i="1"/>
  <c r="J2258" i="1" s="1"/>
  <c r="Q2258" i="1" s="1"/>
  <c r="I2259" i="1"/>
  <c r="J2259" i="1" s="1"/>
  <c r="Q2259" i="1" s="1"/>
  <c r="I2260" i="1"/>
  <c r="J2260" i="1" s="1"/>
  <c r="Q2260" i="1" s="1"/>
  <c r="I2261" i="1"/>
  <c r="J2261" i="1" s="1"/>
  <c r="Q2261" i="1" s="1"/>
  <c r="I2262" i="1"/>
  <c r="J2262" i="1" s="1"/>
  <c r="Q2262" i="1" s="1"/>
  <c r="I2263" i="1"/>
  <c r="J2263" i="1" s="1"/>
  <c r="Q2263" i="1" s="1"/>
  <c r="I2264" i="1"/>
  <c r="J2264" i="1" s="1"/>
  <c r="Q2264" i="1" s="1"/>
  <c r="I2265" i="1"/>
  <c r="J2265" i="1" s="1"/>
  <c r="Q2265" i="1" s="1"/>
  <c r="I2266" i="1"/>
  <c r="J2266" i="1" s="1"/>
  <c r="Q2266" i="1" s="1"/>
  <c r="I2267" i="1"/>
  <c r="J2267" i="1" s="1"/>
  <c r="Q2267" i="1" s="1"/>
  <c r="I2268" i="1"/>
  <c r="J2268" i="1" s="1"/>
  <c r="Q2268" i="1" s="1"/>
  <c r="I2269" i="1"/>
  <c r="J2269" i="1" s="1"/>
  <c r="Q2269" i="1" s="1"/>
  <c r="I2270" i="1"/>
  <c r="J2270" i="1" s="1"/>
  <c r="Q2270" i="1" s="1"/>
  <c r="I2271" i="1"/>
  <c r="J2271" i="1" s="1"/>
  <c r="Q2271" i="1" s="1"/>
  <c r="I2272" i="1"/>
  <c r="J2272" i="1" s="1"/>
  <c r="Q2272" i="1" s="1"/>
  <c r="I2273" i="1"/>
  <c r="J2273" i="1" s="1"/>
  <c r="Q2273" i="1" s="1"/>
  <c r="I2274" i="1"/>
  <c r="J2274" i="1" s="1"/>
  <c r="Q2274" i="1" s="1"/>
  <c r="I2275" i="1"/>
  <c r="J2275" i="1" s="1"/>
  <c r="Q2275" i="1" s="1"/>
  <c r="I2276" i="1"/>
  <c r="J2276" i="1" s="1"/>
  <c r="Q2276" i="1" s="1"/>
  <c r="I2277" i="1"/>
  <c r="J2277" i="1" s="1"/>
  <c r="Q2277" i="1" s="1"/>
  <c r="I2278" i="1"/>
  <c r="J2278" i="1" s="1"/>
  <c r="Q2278" i="1" s="1"/>
  <c r="I2279" i="1"/>
  <c r="J2279" i="1" s="1"/>
  <c r="Q2279" i="1" s="1"/>
  <c r="I2280" i="1"/>
  <c r="J2280" i="1" s="1"/>
  <c r="Q2280" i="1" s="1"/>
  <c r="I2281" i="1"/>
  <c r="J2281" i="1" s="1"/>
  <c r="Q2281" i="1" s="1"/>
  <c r="I2282" i="1"/>
  <c r="J2282" i="1" s="1"/>
  <c r="Q2282" i="1" s="1"/>
  <c r="I2283" i="1"/>
  <c r="J2283" i="1" s="1"/>
  <c r="Q2283" i="1" s="1"/>
  <c r="I2284" i="1"/>
  <c r="J2284" i="1" s="1"/>
  <c r="Q2284" i="1" s="1"/>
  <c r="I2285" i="1"/>
  <c r="J2285" i="1" s="1"/>
  <c r="Q2285" i="1" s="1"/>
  <c r="I2286" i="1"/>
  <c r="J2286" i="1" s="1"/>
  <c r="Q2286" i="1" s="1"/>
  <c r="I2287" i="1"/>
  <c r="J2287" i="1" s="1"/>
  <c r="Q2287" i="1" s="1"/>
  <c r="I2288" i="1"/>
  <c r="J2288" i="1" s="1"/>
  <c r="Q2288" i="1" s="1"/>
  <c r="I2289" i="1"/>
  <c r="J2289" i="1" s="1"/>
  <c r="Q2289" i="1" s="1"/>
  <c r="I2290" i="1"/>
  <c r="J2290" i="1" s="1"/>
  <c r="Q2290" i="1" s="1"/>
  <c r="I2291" i="1"/>
  <c r="J2291" i="1" s="1"/>
  <c r="Q2291" i="1" s="1"/>
  <c r="I2292" i="1"/>
  <c r="J2292" i="1" s="1"/>
  <c r="Q2292" i="1" s="1"/>
  <c r="I2293" i="1"/>
  <c r="J2293" i="1" s="1"/>
  <c r="Q2293" i="1" s="1"/>
  <c r="I2294" i="1"/>
  <c r="J2294" i="1" s="1"/>
  <c r="Q2294" i="1" s="1"/>
  <c r="I2295" i="1"/>
  <c r="J2295" i="1" s="1"/>
  <c r="Q2295" i="1" s="1"/>
  <c r="I2296" i="1"/>
  <c r="J2296" i="1" s="1"/>
  <c r="Q2296" i="1" s="1"/>
  <c r="I2297" i="1"/>
  <c r="J2297" i="1" s="1"/>
  <c r="Q2297" i="1" s="1"/>
  <c r="I2298" i="1"/>
  <c r="J2298" i="1" s="1"/>
  <c r="Q2298" i="1" s="1"/>
  <c r="I2299" i="1"/>
  <c r="J2299" i="1" s="1"/>
  <c r="Q2299" i="1" s="1"/>
  <c r="I2300" i="1"/>
  <c r="J2300" i="1" s="1"/>
  <c r="Q2300" i="1" s="1"/>
  <c r="I2301" i="1"/>
  <c r="J2301" i="1" s="1"/>
  <c r="Q2301" i="1" s="1"/>
  <c r="I2302" i="1"/>
  <c r="J2302" i="1" s="1"/>
  <c r="Q2302" i="1" s="1"/>
  <c r="I2303" i="1"/>
  <c r="J2303" i="1" s="1"/>
  <c r="Q2303" i="1" s="1"/>
  <c r="I2304" i="1"/>
  <c r="J2304" i="1" s="1"/>
  <c r="Q2304" i="1" s="1"/>
  <c r="I2305" i="1"/>
  <c r="J2305" i="1" s="1"/>
  <c r="Q2305" i="1" s="1"/>
  <c r="I2306" i="1"/>
  <c r="J2306" i="1" s="1"/>
  <c r="Q2306" i="1" s="1"/>
  <c r="I2307" i="1"/>
  <c r="J2307" i="1" s="1"/>
  <c r="Q2307" i="1" s="1"/>
  <c r="I2308" i="1"/>
  <c r="J2308" i="1" s="1"/>
  <c r="Q2308" i="1" s="1"/>
  <c r="I2309" i="1"/>
  <c r="J2309" i="1" s="1"/>
  <c r="Q2309" i="1" s="1"/>
  <c r="I2310" i="1"/>
  <c r="J2310" i="1" s="1"/>
  <c r="Q2310" i="1" s="1"/>
  <c r="I2311" i="1"/>
  <c r="J2311" i="1" s="1"/>
  <c r="Q2311" i="1" s="1"/>
  <c r="I2312" i="1"/>
  <c r="J2312" i="1" s="1"/>
  <c r="Q2312" i="1" s="1"/>
  <c r="I2313" i="1"/>
  <c r="J2313" i="1" s="1"/>
  <c r="Q2313" i="1" s="1"/>
  <c r="I2314" i="1"/>
  <c r="J2314" i="1" s="1"/>
  <c r="Q2314" i="1" s="1"/>
  <c r="I2315" i="1"/>
  <c r="J2315" i="1" s="1"/>
  <c r="Q2315" i="1" s="1"/>
  <c r="I2316" i="1"/>
  <c r="J2316" i="1" s="1"/>
  <c r="Q2316" i="1" s="1"/>
  <c r="I2317" i="1"/>
  <c r="J2317" i="1" s="1"/>
  <c r="Q2317" i="1" s="1"/>
  <c r="I2318" i="1"/>
  <c r="J2318" i="1" s="1"/>
  <c r="Q2318" i="1" s="1"/>
  <c r="I2319" i="1"/>
  <c r="J2319" i="1" s="1"/>
  <c r="Q2319" i="1" s="1"/>
  <c r="I2320" i="1"/>
  <c r="J2320" i="1" s="1"/>
  <c r="Q2320" i="1" s="1"/>
  <c r="I2321" i="1"/>
  <c r="J2321" i="1" s="1"/>
  <c r="Q2321" i="1" s="1"/>
  <c r="I2322" i="1"/>
  <c r="J2322" i="1" s="1"/>
  <c r="Q2322" i="1" s="1"/>
  <c r="I2323" i="1"/>
  <c r="J2323" i="1" s="1"/>
  <c r="Q2323" i="1" s="1"/>
  <c r="I2324" i="1"/>
  <c r="J2324" i="1" s="1"/>
  <c r="Q2324" i="1" s="1"/>
  <c r="I2325" i="1"/>
  <c r="J2325" i="1" s="1"/>
  <c r="Q2325" i="1" s="1"/>
  <c r="I2326" i="1"/>
  <c r="J2326" i="1" s="1"/>
  <c r="Q2326" i="1" s="1"/>
  <c r="I2327" i="1"/>
  <c r="J2327" i="1" s="1"/>
  <c r="Q2327" i="1" s="1"/>
  <c r="I2328" i="1"/>
  <c r="J2328" i="1" s="1"/>
  <c r="Q2328" i="1" s="1"/>
  <c r="I2329" i="1"/>
  <c r="J2329" i="1" s="1"/>
  <c r="Q2329" i="1" s="1"/>
  <c r="I2330" i="1"/>
  <c r="J2330" i="1" s="1"/>
  <c r="Q2330" i="1" s="1"/>
  <c r="I2331" i="1"/>
  <c r="J2331" i="1" s="1"/>
  <c r="Q2331" i="1" s="1"/>
  <c r="I2332" i="1"/>
  <c r="J2332" i="1" s="1"/>
  <c r="Q2332" i="1" s="1"/>
  <c r="I2333" i="1"/>
  <c r="J2333" i="1" s="1"/>
  <c r="Q2333" i="1" s="1"/>
  <c r="I2334" i="1"/>
  <c r="J2334" i="1" s="1"/>
  <c r="Q2334" i="1" s="1"/>
  <c r="I2335" i="1"/>
  <c r="J2335" i="1" s="1"/>
  <c r="Q2335" i="1" s="1"/>
  <c r="I2336" i="1"/>
  <c r="J2336" i="1" s="1"/>
  <c r="Q2336" i="1" s="1"/>
  <c r="I2337" i="1"/>
  <c r="J2337" i="1" s="1"/>
  <c r="Q2337" i="1" s="1"/>
  <c r="I2338" i="1"/>
  <c r="J2338" i="1" s="1"/>
  <c r="Q2338" i="1" s="1"/>
  <c r="I2339" i="1"/>
  <c r="J2339" i="1" s="1"/>
  <c r="Q2339" i="1" s="1"/>
  <c r="I2340" i="1"/>
  <c r="J2340" i="1" s="1"/>
  <c r="Q2340" i="1" s="1"/>
  <c r="I2341" i="1"/>
  <c r="J2341" i="1" s="1"/>
  <c r="Q2341" i="1" s="1"/>
  <c r="I2342" i="1"/>
  <c r="J2342" i="1" s="1"/>
  <c r="Q2342" i="1" s="1"/>
  <c r="I2343" i="1"/>
  <c r="J2343" i="1" s="1"/>
  <c r="Q2343" i="1" s="1"/>
  <c r="I2344" i="1"/>
  <c r="J2344" i="1" s="1"/>
  <c r="Q2344" i="1" s="1"/>
  <c r="I2345" i="1"/>
  <c r="J2345" i="1" s="1"/>
  <c r="Q2345" i="1" s="1"/>
  <c r="I2346" i="1"/>
  <c r="J2346" i="1" s="1"/>
  <c r="Q2346" i="1" s="1"/>
  <c r="I2347" i="1"/>
  <c r="J2347" i="1" s="1"/>
  <c r="Q2347" i="1" s="1"/>
  <c r="I2348" i="1"/>
  <c r="J2348" i="1" s="1"/>
  <c r="Q2348" i="1" s="1"/>
  <c r="I2349" i="1"/>
  <c r="J2349" i="1" s="1"/>
  <c r="Q2349" i="1" s="1"/>
  <c r="I2350" i="1"/>
  <c r="J2350" i="1" s="1"/>
  <c r="Q2350" i="1" s="1"/>
  <c r="I2351" i="1"/>
  <c r="J2351" i="1" s="1"/>
  <c r="Q2351" i="1" s="1"/>
  <c r="I2352" i="1"/>
  <c r="J2352" i="1" s="1"/>
  <c r="Q2352" i="1" s="1"/>
  <c r="I2353" i="1"/>
  <c r="J2353" i="1" s="1"/>
  <c r="Q2353" i="1" s="1"/>
  <c r="I2354" i="1"/>
  <c r="J2354" i="1" s="1"/>
  <c r="Q2354" i="1" s="1"/>
  <c r="I2355" i="1"/>
  <c r="J2355" i="1" s="1"/>
  <c r="Q2355" i="1" s="1"/>
  <c r="I2356" i="1"/>
  <c r="J2356" i="1" s="1"/>
  <c r="Q2356" i="1" s="1"/>
  <c r="I2357" i="1"/>
  <c r="J2357" i="1" s="1"/>
  <c r="Q2357" i="1" s="1"/>
  <c r="I2358" i="1"/>
  <c r="J2358" i="1" s="1"/>
  <c r="Q2358" i="1" s="1"/>
  <c r="I2359" i="1"/>
  <c r="J2359" i="1" s="1"/>
  <c r="Q2359" i="1" s="1"/>
  <c r="I2360" i="1"/>
  <c r="J2360" i="1" s="1"/>
  <c r="Q2360" i="1" s="1"/>
  <c r="I2361" i="1"/>
  <c r="J2361" i="1" s="1"/>
  <c r="Q2361" i="1" s="1"/>
  <c r="I2362" i="1"/>
  <c r="J2362" i="1" s="1"/>
  <c r="Q2362" i="1" s="1"/>
  <c r="I2363" i="1"/>
  <c r="J2363" i="1" s="1"/>
  <c r="Q2363" i="1" s="1"/>
  <c r="I2364" i="1"/>
  <c r="J2364" i="1" s="1"/>
  <c r="Q2364" i="1" s="1"/>
  <c r="I2365" i="1"/>
  <c r="J2365" i="1" s="1"/>
  <c r="Q2365" i="1" s="1"/>
  <c r="I2366" i="1"/>
  <c r="J2366" i="1" s="1"/>
  <c r="Q2366" i="1" s="1"/>
  <c r="I2367" i="1"/>
  <c r="J2367" i="1" s="1"/>
  <c r="Q2367" i="1" s="1"/>
  <c r="I2368" i="1"/>
  <c r="J2368" i="1" s="1"/>
  <c r="Q2368" i="1" s="1"/>
  <c r="I2369" i="1"/>
  <c r="J2369" i="1" s="1"/>
  <c r="Q2369" i="1" s="1"/>
  <c r="I2370" i="1"/>
  <c r="J2370" i="1" s="1"/>
  <c r="Q2370" i="1" s="1"/>
  <c r="I2371" i="1"/>
  <c r="J2371" i="1" s="1"/>
  <c r="Q2371" i="1" s="1"/>
  <c r="I2372" i="1"/>
  <c r="J2372" i="1" s="1"/>
  <c r="Q2372" i="1" s="1"/>
  <c r="I2373" i="1"/>
  <c r="J2373" i="1" s="1"/>
  <c r="Q2373" i="1" s="1"/>
  <c r="I2374" i="1"/>
  <c r="J2374" i="1" s="1"/>
  <c r="Q2374" i="1" s="1"/>
  <c r="I2375" i="1"/>
  <c r="J2375" i="1" s="1"/>
  <c r="Q2375" i="1" s="1"/>
  <c r="I2376" i="1"/>
  <c r="J2376" i="1" s="1"/>
  <c r="Q2376" i="1" s="1"/>
  <c r="I2377" i="1"/>
  <c r="J2377" i="1" s="1"/>
  <c r="Q2377" i="1" s="1"/>
  <c r="I2378" i="1"/>
  <c r="J2378" i="1" s="1"/>
  <c r="Q2378" i="1" s="1"/>
  <c r="I2379" i="1"/>
  <c r="J2379" i="1" s="1"/>
  <c r="Q2379" i="1" s="1"/>
  <c r="I2380" i="1"/>
  <c r="J2380" i="1" s="1"/>
  <c r="Q2380" i="1" s="1"/>
  <c r="I2381" i="1"/>
  <c r="J2381" i="1" s="1"/>
  <c r="Q2381" i="1" s="1"/>
  <c r="I2382" i="1"/>
  <c r="J2382" i="1" s="1"/>
  <c r="Q2382" i="1" s="1"/>
  <c r="I2383" i="1"/>
  <c r="J2383" i="1" s="1"/>
  <c r="Q2383" i="1" s="1"/>
  <c r="I2384" i="1"/>
  <c r="J2384" i="1" s="1"/>
  <c r="Q2384" i="1" s="1"/>
  <c r="I2385" i="1"/>
  <c r="J2385" i="1" s="1"/>
  <c r="Q2385" i="1" s="1"/>
  <c r="I2386" i="1"/>
  <c r="J2386" i="1" s="1"/>
  <c r="Q2386" i="1" s="1"/>
  <c r="I2387" i="1"/>
  <c r="J2387" i="1" s="1"/>
  <c r="Q2387" i="1" s="1"/>
  <c r="I2388" i="1"/>
  <c r="J2388" i="1" s="1"/>
  <c r="Q2388" i="1" s="1"/>
  <c r="I2389" i="1"/>
  <c r="J2389" i="1" s="1"/>
  <c r="Q2389" i="1" s="1"/>
  <c r="I2390" i="1"/>
  <c r="J2390" i="1" s="1"/>
  <c r="Q2390" i="1" s="1"/>
  <c r="I2391" i="1"/>
  <c r="J2391" i="1" s="1"/>
  <c r="Q2391" i="1" s="1"/>
  <c r="I2392" i="1"/>
  <c r="J2392" i="1" s="1"/>
  <c r="Q2392" i="1" s="1"/>
  <c r="I2393" i="1"/>
  <c r="J2393" i="1" s="1"/>
  <c r="Q2393" i="1" s="1"/>
  <c r="I2394" i="1"/>
  <c r="J2394" i="1" s="1"/>
  <c r="Q2394" i="1" s="1"/>
  <c r="I2395" i="1"/>
  <c r="J2395" i="1" s="1"/>
  <c r="Q2395" i="1" s="1"/>
  <c r="I2396" i="1"/>
  <c r="J2396" i="1" s="1"/>
  <c r="Q2396" i="1" s="1"/>
  <c r="I2397" i="1"/>
  <c r="J2397" i="1" s="1"/>
  <c r="Q2397" i="1" s="1"/>
  <c r="I2398" i="1"/>
  <c r="J2398" i="1" s="1"/>
  <c r="Q2398" i="1" s="1"/>
  <c r="I2399" i="1"/>
  <c r="J2399" i="1" s="1"/>
  <c r="Q2399" i="1" s="1"/>
  <c r="I2400" i="1"/>
  <c r="J2400" i="1" s="1"/>
  <c r="Q2400" i="1" s="1"/>
  <c r="I2401" i="1"/>
  <c r="J2401" i="1" s="1"/>
  <c r="Q2401" i="1" s="1"/>
  <c r="I2402" i="1"/>
  <c r="J2402" i="1" s="1"/>
  <c r="Q2402" i="1" s="1"/>
  <c r="I2403" i="1"/>
  <c r="J2403" i="1" s="1"/>
  <c r="Q2403" i="1" s="1"/>
  <c r="I2404" i="1"/>
  <c r="J2404" i="1" s="1"/>
  <c r="Q2404" i="1" s="1"/>
  <c r="I2405" i="1"/>
  <c r="J2405" i="1" s="1"/>
  <c r="Q2405" i="1" s="1"/>
  <c r="I2406" i="1"/>
  <c r="J2406" i="1" s="1"/>
  <c r="Q2406" i="1" s="1"/>
  <c r="I2407" i="1"/>
  <c r="J2407" i="1" s="1"/>
  <c r="Q2407" i="1" s="1"/>
  <c r="I2408" i="1"/>
  <c r="J2408" i="1" s="1"/>
  <c r="Q2408" i="1" s="1"/>
  <c r="I2409" i="1"/>
  <c r="J2409" i="1" s="1"/>
  <c r="Q2409" i="1" s="1"/>
  <c r="I2410" i="1"/>
  <c r="J2410" i="1" s="1"/>
  <c r="Q2410" i="1" s="1"/>
  <c r="I2411" i="1"/>
  <c r="J2411" i="1" s="1"/>
  <c r="Q2411" i="1" s="1"/>
  <c r="I2412" i="1"/>
  <c r="J2412" i="1" s="1"/>
  <c r="Q2412" i="1" s="1"/>
  <c r="I2413" i="1"/>
  <c r="J2413" i="1" s="1"/>
  <c r="Q2413" i="1" s="1"/>
  <c r="I2414" i="1"/>
  <c r="J2414" i="1" s="1"/>
  <c r="Q2414" i="1" s="1"/>
  <c r="I2415" i="1"/>
  <c r="J2415" i="1" s="1"/>
  <c r="Q2415" i="1" s="1"/>
  <c r="I2416" i="1"/>
  <c r="J2416" i="1" s="1"/>
  <c r="Q2416" i="1" s="1"/>
  <c r="I2417" i="1"/>
  <c r="J2417" i="1" s="1"/>
  <c r="Q2417" i="1" s="1"/>
  <c r="I2418" i="1"/>
  <c r="J2418" i="1" s="1"/>
  <c r="Q2418" i="1" s="1"/>
  <c r="I2419" i="1"/>
  <c r="J2419" i="1" s="1"/>
  <c r="Q2419" i="1" s="1"/>
  <c r="I2420" i="1"/>
  <c r="J2420" i="1" s="1"/>
  <c r="Q2420" i="1" s="1"/>
  <c r="I2421" i="1"/>
  <c r="J2421" i="1" s="1"/>
  <c r="Q2421" i="1" s="1"/>
  <c r="I2422" i="1"/>
  <c r="J2422" i="1" s="1"/>
  <c r="Q2422" i="1" s="1"/>
  <c r="I2423" i="1"/>
  <c r="J2423" i="1" s="1"/>
  <c r="Q2423" i="1" s="1"/>
  <c r="I2424" i="1"/>
  <c r="J2424" i="1" s="1"/>
  <c r="Q2424" i="1" s="1"/>
  <c r="I2425" i="1"/>
  <c r="J2425" i="1" s="1"/>
  <c r="Q2425" i="1" s="1"/>
  <c r="I2426" i="1"/>
  <c r="J2426" i="1" s="1"/>
  <c r="Q2426" i="1" s="1"/>
  <c r="I2427" i="1"/>
  <c r="J2427" i="1" s="1"/>
  <c r="Q2427" i="1" s="1"/>
  <c r="I2428" i="1"/>
  <c r="J2428" i="1" s="1"/>
  <c r="Q2428" i="1" s="1"/>
  <c r="I2429" i="1"/>
  <c r="J2429" i="1" s="1"/>
  <c r="Q2429" i="1" s="1"/>
  <c r="I2430" i="1"/>
  <c r="J2430" i="1" s="1"/>
  <c r="Q2430" i="1" s="1"/>
  <c r="I2431" i="1"/>
  <c r="J2431" i="1" s="1"/>
  <c r="Q2431" i="1" s="1"/>
  <c r="I2432" i="1"/>
  <c r="J2432" i="1" s="1"/>
  <c r="Q2432" i="1" s="1"/>
  <c r="I2433" i="1"/>
  <c r="J2433" i="1" s="1"/>
  <c r="Q2433" i="1" s="1"/>
  <c r="I2434" i="1"/>
  <c r="J2434" i="1" s="1"/>
  <c r="Q2434" i="1" s="1"/>
  <c r="I2435" i="1"/>
  <c r="J2435" i="1" s="1"/>
  <c r="Q2435" i="1" s="1"/>
  <c r="I2436" i="1"/>
  <c r="J2436" i="1" s="1"/>
  <c r="Q2436" i="1" s="1"/>
  <c r="I2437" i="1"/>
  <c r="J2437" i="1" s="1"/>
  <c r="Q2437" i="1" s="1"/>
  <c r="I2438" i="1"/>
  <c r="J2438" i="1" s="1"/>
  <c r="Q2438" i="1" s="1"/>
  <c r="I2439" i="1"/>
  <c r="J2439" i="1" s="1"/>
  <c r="Q2439" i="1" s="1"/>
  <c r="I2440" i="1"/>
  <c r="J2440" i="1" s="1"/>
  <c r="Q2440" i="1" s="1"/>
  <c r="I2441" i="1"/>
  <c r="J2441" i="1" s="1"/>
  <c r="Q2441" i="1" s="1"/>
  <c r="I2442" i="1"/>
  <c r="J2442" i="1" s="1"/>
  <c r="Q2442" i="1" s="1"/>
  <c r="I2443" i="1"/>
  <c r="J2443" i="1" s="1"/>
  <c r="Q2443" i="1" s="1"/>
  <c r="I2444" i="1"/>
  <c r="J2444" i="1" s="1"/>
  <c r="Q2444" i="1" s="1"/>
  <c r="I2445" i="1"/>
  <c r="J2445" i="1" s="1"/>
  <c r="Q2445" i="1" s="1"/>
  <c r="I2446" i="1"/>
  <c r="J2446" i="1" s="1"/>
  <c r="Q2446" i="1" s="1"/>
  <c r="I2447" i="1"/>
  <c r="J2447" i="1" s="1"/>
  <c r="Q2447" i="1" s="1"/>
  <c r="I2448" i="1"/>
  <c r="J2448" i="1" s="1"/>
  <c r="Q2448" i="1" s="1"/>
  <c r="I2449" i="1"/>
  <c r="J2449" i="1" s="1"/>
  <c r="Q2449" i="1" s="1"/>
  <c r="I2450" i="1"/>
  <c r="J2450" i="1" s="1"/>
  <c r="Q2450" i="1" s="1"/>
  <c r="I2451" i="1"/>
  <c r="J2451" i="1" s="1"/>
  <c r="Q2451" i="1" s="1"/>
  <c r="I2452" i="1"/>
  <c r="J2452" i="1" s="1"/>
  <c r="Q2452" i="1" s="1"/>
  <c r="I2453" i="1"/>
  <c r="J2453" i="1" s="1"/>
  <c r="Q2453" i="1" s="1"/>
  <c r="I2454" i="1"/>
  <c r="J2454" i="1" s="1"/>
  <c r="Q2454" i="1" s="1"/>
  <c r="I2455" i="1"/>
  <c r="J2455" i="1" s="1"/>
  <c r="Q2455" i="1" s="1"/>
  <c r="I2456" i="1"/>
  <c r="J2456" i="1" s="1"/>
  <c r="Q2456" i="1" s="1"/>
  <c r="I2457" i="1"/>
  <c r="J2457" i="1" s="1"/>
  <c r="Q2457" i="1" s="1"/>
  <c r="I2458" i="1"/>
  <c r="J2458" i="1" s="1"/>
  <c r="Q2458" i="1" s="1"/>
  <c r="I2459" i="1"/>
  <c r="J2459" i="1" s="1"/>
  <c r="Q2459" i="1" s="1"/>
  <c r="I2460" i="1"/>
  <c r="J2460" i="1" s="1"/>
  <c r="Q2460" i="1" s="1"/>
  <c r="I2461" i="1"/>
  <c r="J2461" i="1" s="1"/>
  <c r="Q2461" i="1" s="1"/>
  <c r="I2462" i="1"/>
  <c r="J2462" i="1" s="1"/>
  <c r="Q2462" i="1" s="1"/>
  <c r="I2463" i="1"/>
  <c r="J2463" i="1" s="1"/>
  <c r="Q2463" i="1" s="1"/>
  <c r="I2464" i="1"/>
  <c r="J2464" i="1" s="1"/>
  <c r="Q2464" i="1" s="1"/>
  <c r="I2465" i="1"/>
  <c r="J2465" i="1" s="1"/>
  <c r="Q2465" i="1" s="1"/>
  <c r="I2466" i="1"/>
  <c r="J2466" i="1" s="1"/>
  <c r="Q2466" i="1" s="1"/>
  <c r="I2467" i="1"/>
  <c r="J2467" i="1" s="1"/>
  <c r="Q2467" i="1" s="1"/>
  <c r="I2468" i="1"/>
  <c r="J2468" i="1" s="1"/>
  <c r="Q2468" i="1" s="1"/>
  <c r="I2469" i="1"/>
  <c r="J2469" i="1" s="1"/>
  <c r="Q2469" i="1" s="1"/>
  <c r="I2470" i="1"/>
  <c r="J2470" i="1" s="1"/>
  <c r="Q2470" i="1" s="1"/>
  <c r="I2471" i="1"/>
  <c r="J2471" i="1" s="1"/>
  <c r="Q2471" i="1" s="1"/>
  <c r="I2472" i="1"/>
  <c r="J2472" i="1" s="1"/>
  <c r="Q2472" i="1" s="1"/>
  <c r="I2473" i="1"/>
  <c r="J2473" i="1" s="1"/>
  <c r="Q2473" i="1" s="1"/>
  <c r="I2474" i="1"/>
  <c r="J2474" i="1" s="1"/>
  <c r="Q2474" i="1" s="1"/>
  <c r="I2475" i="1"/>
  <c r="J2475" i="1" s="1"/>
  <c r="Q2475" i="1" s="1"/>
  <c r="I2476" i="1"/>
  <c r="J2476" i="1" s="1"/>
  <c r="Q2476" i="1" s="1"/>
  <c r="I2477" i="1"/>
  <c r="J2477" i="1" s="1"/>
  <c r="Q2477" i="1" s="1"/>
  <c r="I2478" i="1"/>
  <c r="J2478" i="1" s="1"/>
  <c r="Q2478" i="1" s="1"/>
  <c r="I2479" i="1"/>
  <c r="J2479" i="1" s="1"/>
  <c r="Q2479" i="1" s="1"/>
  <c r="I2480" i="1"/>
  <c r="J2480" i="1" s="1"/>
  <c r="Q2480" i="1" s="1"/>
  <c r="I2481" i="1"/>
  <c r="J2481" i="1" s="1"/>
  <c r="Q2481" i="1" s="1"/>
  <c r="I2482" i="1"/>
  <c r="J2482" i="1" s="1"/>
  <c r="Q2482" i="1" s="1"/>
  <c r="I2483" i="1"/>
  <c r="J2483" i="1" s="1"/>
  <c r="Q2483" i="1" s="1"/>
  <c r="I2484" i="1"/>
  <c r="J2484" i="1" s="1"/>
  <c r="Q2484" i="1" s="1"/>
  <c r="I2485" i="1"/>
  <c r="J2485" i="1" s="1"/>
  <c r="Q2485" i="1" s="1"/>
  <c r="I2486" i="1"/>
  <c r="J2486" i="1" s="1"/>
  <c r="Q2486" i="1" s="1"/>
  <c r="I2487" i="1"/>
  <c r="J2487" i="1" s="1"/>
  <c r="Q2487" i="1" s="1"/>
  <c r="I2488" i="1"/>
  <c r="J2488" i="1" s="1"/>
  <c r="Q2488" i="1" s="1"/>
  <c r="I2489" i="1"/>
  <c r="J2489" i="1" s="1"/>
  <c r="Q2489" i="1" s="1"/>
  <c r="I2490" i="1"/>
  <c r="J2490" i="1" s="1"/>
  <c r="Q2490" i="1" s="1"/>
  <c r="I2491" i="1"/>
  <c r="J2491" i="1" s="1"/>
  <c r="Q2491" i="1" s="1"/>
  <c r="I2492" i="1"/>
  <c r="J2492" i="1" s="1"/>
  <c r="Q2492" i="1" s="1"/>
  <c r="I2493" i="1"/>
  <c r="J2493" i="1" s="1"/>
  <c r="Q2493" i="1" s="1"/>
  <c r="I2494" i="1"/>
  <c r="J2494" i="1" s="1"/>
  <c r="Q2494" i="1" s="1"/>
  <c r="I2495" i="1"/>
  <c r="J2495" i="1" s="1"/>
  <c r="Q2495" i="1" s="1"/>
  <c r="I2496" i="1"/>
  <c r="J2496" i="1" s="1"/>
  <c r="Q2496" i="1" s="1"/>
  <c r="I2497" i="1"/>
  <c r="J2497" i="1" s="1"/>
  <c r="Q2497" i="1" s="1"/>
  <c r="I2498" i="1"/>
  <c r="J2498" i="1" s="1"/>
  <c r="Q2498" i="1" s="1"/>
  <c r="I2499" i="1"/>
  <c r="J2499" i="1" s="1"/>
  <c r="Q2499" i="1" s="1"/>
  <c r="I2500" i="1"/>
  <c r="J2500" i="1" s="1"/>
  <c r="Q2500" i="1" s="1"/>
  <c r="I2501" i="1"/>
  <c r="J2501" i="1" s="1"/>
  <c r="Q2501" i="1" s="1"/>
  <c r="I2502" i="1"/>
  <c r="J2502" i="1" s="1"/>
  <c r="Q2502" i="1" s="1"/>
  <c r="I2503" i="1"/>
  <c r="J2503" i="1" s="1"/>
  <c r="Q2503" i="1" s="1"/>
  <c r="I2504" i="1"/>
  <c r="J2504" i="1" s="1"/>
  <c r="Q2504" i="1" s="1"/>
  <c r="I2505" i="1"/>
  <c r="J2505" i="1" s="1"/>
  <c r="Q2505" i="1" s="1"/>
  <c r="I2506" i="1"/>
  <c r="J2506" i="1" s="1"/>
  <c r="Q2506" i="1" s="1"/>
  <c r="I2507" i="1"/>
  <c r="J2507" i="1" s="1"/>
  <c r="Q2507" i="1" s="1"/>
  <c r="I2508" i="1"/>
  <c r="J2508" i="1" s="1"/>
  <c r="Q2508" i="1" s="1"/>
  <c r="I2509" i="1"/>
  <c r="J2509" i="1" s="1"/>
  <c r="Q2509" i="1" s="1"/>
  <c r="I2510" i="1"/>
  <c r="J2510" i="1" s="1"/>
  <c r="Q2510" i="1" s="1"/>
  <c r="I2511" i="1"/>
  <c r="J2511" i="1" s="1"/>
  <c r="Q2511" i="1" s="1"/>
  <c r="I2512" i="1"/>
  <c r="J2512" i="1" s="1"/>
  <c r="Q2512" i="1" s="1"/>
  <c r="I2513" i="1"/>
  <c r="J2513" i="1" s="1"/>
  <c r="Q2513" i="1" s="1"/>
  <c r="I2514" i="1"/>
  <c r="J2514" i="1" s="1"/>
  <c r="Q2514" i="1" s="1"/>
  <c r="I2515" i="1"/>
  <c r="J2515" i="1" s="1"/>
  <c r="Q2515" i="1" s="1"/>
  <c r="I2516" i="1"/>
  <c r="J2516" i="1" s="1"/>
  <c r="Q2516" i="1" s="1"/>
  <c r="I2517" i="1"/>
  <c r="J2517" i="1" s="1"/>
  <c r="Q2517" i="1" s="1"/>
  <c r="I2518" i="1"/>
  <c r="J2518" i="1" s="1"/>
  <c r="Q2518" i="1" s="1"/>
  <c r="I2519" i="1"/>
  <c r="J2519" i="1" s="1"/>
  <c r="Q2519" i="1" s="1"/>
  <c r="I2520" i="1"/>
  <c r="J2520" i="1" s="1"/>
  <c r="Q2520" i="1" s="1"/>
  <c r="I2521" i="1"/>
  <c r="J2521" i="1" s="1"/>
  <c r="Q2521" i="1" s="1"/>
  <c r="I2522" i="1"/>
  <c r="J2522" i="1" s="1"/>
  <c r="Q2522" i="1" s="1"/>
  <c r="I2523" i="1"/>
  <c r="J2523" i="1" s="1"/>
  <c r="Q2523" i="1" s="1"/>
  <c r="I2524" i="1"/>
  <c r="J2524" i="1" s="1"/>
  <c r="Q2524" i="1" s="1"/>
  <c r="I2525" i="1"/>
  <c r="J2525" i="1" s="1"/>
  <c r="Q2525" i="1" s="1"/>
  <c r="I2526" i="1"/>
  <c r="J2526" i="1" s="1"/>
  <c r="Q2526" i="1" s="1"/>
  <c r="I2527" i="1"/>
  <c r="J2527" i="1" s="1"/>
  <c r="Q2527" i="1" s="1"/>
  <c r="I2528" i="1"/>
  <c r="J2528" i="1" s="1"/>
  <c r="Q2528" i="1" s="1"/>
  <c r="I2529" i="1"/>
  <c r="J2529" i="1" s="1"/>
  <c r="Q2529" i="1" s="1"/>
  <c r="I2530" i="1"/>
  <c r="J2530" i="1" s="1"/>
  <c r="Q2530" i="1" s="1"/>
  <c r="I2531" i="1"/>
  <c r="J2531" i="1" s="1"/>
  <c r="Q2531" i="1" s="1"/>
  <c r="I2532" i="1"/>
  <c r="J2532" i="1" s="1"/>
  <c r="Q2532" i="1" s="1"/>
  <c r="I2533" i="1"/>
  <c r="J2533" i="1" s="1"/>
  <c r="Q2533" i="1" s="1"/>
  <c r="I2534" i="1"/>
  <c r="J2534" i="1" s="1"/>
  <c r="Q2534" i="1" s="1"/>
  <c r="I2535" i="1"/>
  <c r="J2535" i="1" s="1"/>
  <c r="Q2535" i="1" s="1"/>
  <c r="I2536" i="1"/>
  <c r="J2536" i="1" s="1"/>
  <c r="Q2536" i="1" s="1"/>
  <c r="I2537" i="1"/>
  <c r="J2537" i="1" s="1"/>
  <c r="Q2537" i="1" s="1"/>
  <c r="I2538" i="1"/>
  <c r="J2538" i="1" s="1"/>
  <c r="Q2538" i="1" s="1"/>
  <c r="I2539" i="1"/>
  <c r="J2539" i="1" s="1"/>
  <c r="Q2539" i="1" s="1"/>
  <c r="I2540" i="1"/>
  <c r="J2540" i="1" s="1"/>
  <c r="Q2540" i="1" s="1"/>
  <c r="I2541" i="1"/>
  <c r="J2541" i="1" s="1"/>
  <c r="Q2541" i="1" s="1"/>
  <c r="I2542" i="1"/>
  <c r="J2542" i="1" s="1"/>
  <c r="Q2542" i="1" s="1"/>
  <c r="I2543" i="1"/>
  <c r="J2543" i="1" s="1"/>
  <c r="Q2543" i="1" s="1"/>
  <c r="I2544" i="1"/>
  <c r="J2544" i="1" s="1"/>
  <c r="Q2544" i="1" s="1"/>
  <c r="I2545" i="1"/>
  <c r="J2545" i="1" s="1"/>
  <c r="Q2545" i="1" s="1"/>
  <c r="I2546" i="1"/>
  <c r="J2546" i="1" s="1"/>
  <c r="Q2546" i="1" s="1"/>
  <c r="I2547" i="1"/>
  <c r="J2547" i="1" s="1"/>
  <c r="Q2547" i="1" s="1"/>
  <c r="I2548" i="1"/>
  <c r="J2548" i="1" s="1"/>
  <c r="Q2548" i="1" s="1"/>
  <c r="I2549" i="1"/>
  <c r="J2549" i="1" s="1"/>
  <c r="Q2549" i="1" s="1"/>
  <c r="I2550" i="1"/>
  <c r="J2550" i="1" s="1"/>
  <c r="Q2550" i="1" s="1"/>
  <c r="I2551" i="1"/>
  <c r="J2551" i="1" s="1"/>
  <c r="Q2551" i="1" s="1"/>
  <c r="I2552" i="1"/>
  <c r="J2552" i="1" s="1"/>
  <c r="Q2552" i="1" s="1"/>
  <c r="I2553" i="1"/>
  <c r="J2553" i="1" s="1"/>
  <c r="Q2553" i="1" s="1"/>
  <c r="I2554" i="1"/>
  <c r="J2554" i="1" s="1"/>
  <c r="Q2554" i="1" s="1"/>
  <c r="I2555" i="1"/>
  <c r="J2555" i="1" s="1"/>
  <c r="Q2555" i="1" s="1"/>
  <c r="I2556" i="1"/>
  <c r="J2556" i="1" s="1"/>
  <c r="Q2556" i="1" s="1"/>
  <c r="I2557" i="1"/>
  <c r="J2557" i="1" s="1"/>
  <c r="Q2557" i="1" s="1"/>
  <c r="I2558" i="1"/>
  <c r="J2558" i="1" s="1"/>
  <c r="Q2558" i="1" s="1"/>
  <c r="I2559" i="1"/>
  <c r="J2559" i="1" s="1"/>
  <c r="Q2559" i="1" s="1"/>
  <c r="I2560" i="1"/>
  <c r="J2560" i="1" s="1"/>
  <c r="Q2560" i="1" s="1"/>
  <c r="I2561" i="1"/>
  <c r="J2561" i="1" s="1"/>
  <c r="Q2561" i="1" s="1"/>
  <c r="I2562" i="1"/>
  <c r="J2562" i="1" s="1"/>
  <c r="Q2562" i="1" s="1"/>
  <c r="I2563" i="1"/>
  <c r="J2563" i="1" s="1"/>
  <c r="Q2563" i="1" s="1"/>
  <c r="I2564" i="1"/>
  <c r="J2564" i="1" s="1"/>
  <c r="Q2564" i="1" s="1"/>
  <c r="I2565" i="1"/>
  <c r="J2565" i="1" s="1"/>
  <c r="Q2565" i="1" s="1"/>
  <c r="I2566" i="1"/>
  <c r="J2566" i="1" s="1"/>
  <c r="Q2566" i="1" s="1"/>
  <c r="I2567" i="1"/>
  <c r="J2567" i="1" s="1"/>
  <c r="Q2567" i="1" s="1"/>
  <c r="I2568" i="1"/>
  <c r="J2568" i="1" s="1"/>
  <c r="Q2568" i="1" s="1"/>
  <c r="I2569" i="1"/>
  <c r="J2569" i="1" s="1"/>
  <c r="Q2569" i="1" s="1"/>
  <c r="I2570" i="1"/>
  <c r="J2570" i="1" s="1"/>
  <c r="Q2570" i="1" s="1"/>
  <c r="I2571" i="1"/>
  <c r="J2571" i="1" s="1"/>
  <c r="Q2571" i="1" s="1"/>
  <c r="I2572" i="1"/>
  <c r="J2572" i="1" s="1"/>
  <c r="Q2572" i="1" s="1"/>
  <c r="I2573" i="1"/>
  <c r="J2573" i="1" s="1"/>
  <c r="Q2573" i="1" s="1"/>
  <c r="I2574" i="1"/>
  <c r="J2574" i="1" s="1"/>
  <c r="Q2574" i="1" s="1"/>
  <c r="I2575" i="1"/>
  <c r="J2575" i="1" s="1"/>
  <c r="Q2575" i="1" s="1"/>
  <c r="I2576" i="1"/>
  <c r="J2576" i="1" s="1"/>
  <c r="Q2576" i="1" s="1"/>
  <c r="I2577" i="1"/>
  <c r="J2577" i="1" s="1"/>
  <c r="Q2577" i="1" s="1"/>
  <c r="I2578" i="1"/>
  <c r="J2578" i="1" s="1"/>
  <c r="Q2578" i="1" s="1"/>
  <c r="I2579" i="1"/>
  <c r="J2579" i="1" s="1"/>
  <c r="Q2579" i="1" s="1"/>
  <c r="I2580" i="1"/>
  <c r="J2580" i="1" s="1"/>
  <c r="Q2580" i="1" s="1"/>
  <c r="I2581" i="1"/>
  <c r="J2581" i="1" s="1"/>
  <c r="Q2581" i="1" s="1"/>
  <c r="I2582" i="1"/>
  <c r="J2582" i="1" s="1"/>
  <c r="Q2582" i="1" s="1"/>
  <c r="I2583" i="1"/>
  <c r="J2583" i="1" s="1"/>
  <c r="Q2583" i="1" s="1"/>
  <c r="I2584" i="1"/>
  <c r="J2584" i="1" s="1"/>
  <c r="Q2584" i="1" s="1"/>
  <c r="I2585" i="1"/>
  <c r="J2585" i="1" s="1"/>
  <c r="Q2585" i="1" s="1"/>
  <c r="I2586" i="1"/>
  <c r="J2586" i="1" s="1"/>
  <c r="Q2586" i="1" s="1"/>
  <c r="I2587" i="1"/>
  <c r="J2587" i="1" s="1"/>
  <c r="Q2587" i="1" s="1"/>
  <c r="I2588" i="1"/>
  <c r="J2588" i="1" s="1"/>
  <c r="Q2588" i="1" s="1"/>
  <c r="I2589" i="1"/>
  <c r="J2589" i="1" s="1"/>
  <c r="Q2589" i="1" s="1"/>
  <c r="I2590" i="1"/>
  <c r="J2590" i="1" s="1"/>
  <c r="Q2590" i="1" s="1"/>
  <c r="I2591" i="1"/>
  <c r="J2591" i="1" s="1"/>
  <c r="Q2591" i="1" s="1"/>
  <c r="I2592" i="1"/>
  <c r="J2592" i="1" s="1"/>
  <c r="Q2592" i="1" s="1"/>
  <c r="I2593" i="1"/>
  <c r="J2593" i="1" s="1"/>
  <c r="Q2593" i="1" s="1"/>
  <c r="I2594" i="1"/>
  <c r="J2594" i="1" s="1"/>
  <c r="Q2594" i="1" s="1"/>
  <c r="I2595" i="1"/>
  <c r="J2595" i="1" s="1"/>
  <c r="Q2595" i="1" s="1"/>
  <c r="I2596" i="1"/>
  <c r="J2596" i="1" s="1"/>
  <c r="Q2596" i="1" s="1"/>
  <c r="I2597" i="1"/>
  <c r="J2597" i="1" s="1"/>
  <c r="Q2597" i="1" s="1"/>
  <c r="I2598" i="1"/>
  <c r="J2598" i="1" s="1"/>
  <c r="Q2598" i="1" s="1"/>
  <c r="I2599" i="1"/>
  <c r="J2599" i="1" s="1"/>
  <c r="Q2599" i="1" s="1"/>
  <c r="I2600" i="1"/>
  <c r="J2600" i="1" s="1"/>
  <c r="Q2600" i="1" s="1"/>
  <c r="I2601" i="1"/>
  <c r="J2601" i="1" s="1"/>
  <c r="Q2601" i="1" s="1"/>
  <c r="I2602" i="1"/>
  <c r="J2602" i="1" s="1"/>
  <c r="Q2602" i="1" s="1"/>
  <c r="I2603" i="1"/>
  <c r="J2603" i="1" s="1"/>
  <c r="Q2603" i="1" s="1"/>
  <c r="I2604" i="1"/>
  <c r="J2604" i="1" s="1"/>
  <c r="Q2604" i="1" s="1"/>
  <c r="I2605" i="1"/>
  <c r="J2605" i="1" s="1"/>
  <c r="Q2605" i="1" s="1"/>
  <c r="I2606" i="1"/>
  <c r="J2606" i="1" s="1"/>
  <c r="Q2606" i="1" s="1"/>
  <c r="I2607" i="1"/>
  <c r="J2607" i="1" s="1"/>
  <c r="Q2607" i="1" s="1"/>
  <c r="I2608" i="1"/>
  <c r="J2608" i="1" s="1"/>
  <c r="Q2608" i="1" s="1"/>
  <c r="I2609" i="1"/>
  <c r="J2609" i="1" s="1"/>
  <c r="Q2609" i="1" s="1"/>
  <c r="I2610" i="1"/>
  <c r="J2610" i="1" s="1"/>
  <c r="Q2610" i="1" s="1"/>
  <c r="I2611" i="1"/>
  <c r="J2611" i="1" s="1"/>
  <c r="Q2611" i="1" s="1"/>
  <c r="I2612" i="1"/>
  <c r="J2612" i="1" s="1"/>
  <c r="Q2612" i="1" s="1"/>
  <c r="I2613" i="1"/>
  <c r="J2613" i="1" s="1"/>
  <c r="Q2613" i="1" s="1"/>
  <c r="I2614" i="1"/>
  <c r="J2614" i="1" s="1"/>
  <c r="Q2614" i="1" s="1"/>
  <c r="I2615" i="1"/>
  <c r="J2615" i="1" s="1"/>
  <c r="Q2615" i="1" s="1"/>
  <c r="I2616" i="1"/>
  <c r="J2616" i="1" s="1"/>
  <c r="Q2616" i="1" s="1"/>
  <c r="I2617" i="1"/>
  <c r="J2617" i="1" s="1"/>
  <c r="Q2617" i="1" s="1"/>
  <c r="I2618" i="1"/>
  <c r="J2618" i="1" s="1"/>
  <c r="Q2618" i="1" s="1"/>
  <c r="I2619" i="1"/>
  <c r="J2619" i="1" s="1"/>
  <c r="Q2619" i="1" s="1"/>
  <c r="I2620" i="1"/>
  <c r="J2620" i="1" s="1"/>
  <c r="Q2620" i="1" s="1"/>
  <c r="I2621" i="1"/>
  <c r="J2621" i="1" s="1"/>
  <c r="Q2621" i="1" s="1"/>
  <c r="I2622" i="1"/>
  <c r="J2622" i="1" s="1"/>
  <c r="Q2622" i="1" s="1"/>
  <c r="I2623" i="1"/>
  <c r="J2623" i="1" s="1"/>
  <c r="Q2623" i="1" s="1"/>
  <c r="I2624" i="1"/>
  <c r="J2624" i="1" s="1"/>
  <c r="Q2624" i="1" s="1"/>
  <c r="I2625" i="1"/>
  <c r="J2625" i="1" s="1"/>
  <c r="Q2625" i="1" s="1"/>
  <c r="I2626" i="1"/>
  <c r="J2626" i="1" s="1"/>
  <c r="Q2626" i="1" s="1"/>
  <c r="I2627" i="1"/>
  <c r="J2627" i="1" s="1"/>
  <c r="Q2627" i="1" s="1"/>
  <c r="I2628" i="1"/>
  <c r="J2628" i="1" s="1"/>
  <c r="Q2628" i="1" s="1"/>
  <c r="I2629" i="1"/>
  <c r="J2629" i="1" s="1"/>
  <c r="Q2629" i="1" s="1"/>
  <c r="I2630" i="1"/>
  <c r="J2630" i="1" s="1"/>
  <c r="Q2630" i="1" s="1"/>
  <c r="I2631" i="1"/>
  <c r="J2631" i="1" s="1"/>
  <c r="Q2631" i="1" s="1"/>
  <c r="I2632" i="1"/>
  <c r="J2632" i="1" s="1"/>
  <c r="Q2632" i="1" s="1"/>
  <c r="I2633" i="1"/>
  <c r="J2633" i="1" s="1"/>
  <c r="Q2633" i="1" s="1"/>
  <c r="I2634" i="1"/>
  <c r="J2634" i="1" s="1"/>
  <c r="Q2634" i="1" s="1"/>
  <c r="I2635" i="1"/>
  <c r="J2635" i="1" s="1"/>
  <c r="Q2635" i="1" s="1"/>
  <c r="I2636" i="1"/>
  <c r="J2636" i="1" s="1"/>
  <c r="Q2636" i="1" s="1"/>
  <c r="I2637" i="1"/>
  <c r="J2637" i="1" s="1"/>
  <c r="Q2637" i="1" s="1"/>
  <c r="I2638" i="1"/>
  <c r="J2638" i="1" s="1"/>
  <c r="Q2638" i="1" s="1"/>
  <c r="I2639" i="1"/>
  <c r="J2639" i="1" s="1"/>
  <c r="Q2639" i="1" s="1"/>
  <c r="I2640" i="1"/>
  <c r="J2640" i="1" s="1"/>
  <c r="Q2640" i="1" s="1"/>
  <c r="I2641" i="1"/>
  <c r="J2641" i="1" s="1"/>
  <c r="Q2641" i="1" s="1"/>
  <c r="I2642" i="1"/>
  <c r="J2642" i="1" s="1"/>
  <c r="Q2642" i="1" s="1"/>
  <c r="I2643" i="1"/>
  <c r="J2643" i="1" s="1"/>
  <c r="Q2643" i="1" s="1"/>
  <c r="I2644" i="1"/>
  <c r="J2644" i="1" s="1"/>
  <c r="Q2644" i="1" s="1"/>
  <c r="I2645" i="1"/>
  <c r="J2645" i="1" s="1"/>
  <c r="Q2645" i="1" s="1"/>
  <c r="I2646" i="1"/>
  <c r="J2646" i="1" s="1"/>
  <c r="Q2646" i="1" s="1"/>
  <c r="I2647" i="1"/>
  <c r="J2647" i="1" s="1"/>
  <c r="Q2647" i="1" s="1"/>
  <c r="I2648" i="1"/>
  <c r="J2648" i="1" s="1"/>
  <c r="Q2648" i="1" s="1"/>
  <c r="I2649" i="1"/>
  <c r="J2649" i="1" s="1"/>
  <c r="Q2649" i="1" s="1"/>
  <c r="I2650" i="1"/>
  <c r="J2650" i="1" s="1"/>
  <c r="Q2650" i="1" s="1"/>
  <c r="I2651" i="1"/>
  <c r="J2651" i="1" s="1"/>
  <c r="Q2651" i="1" s="1"/>
  <c r="I2652" i="1"/>
  <c r="J2652" i="1" s="1"/>
  <c r="Q2652" i="1" s="1"/>
  <c r="I2653" i="1"/>
  <c r="J2653" i="1" s="1"/>
  <c r="Q2653" i="1" s="1"/>
  <c r="I2654" i="1"/>
  <c r="J2654" i="1" s="1"/>
  <c r="Q2654" i="1" s="1"/>
  <c r="I2655" i="1"/>
  <c r="J2655" i="1" s="1"/>
  <c r="Q2655" i="1" s="1"/>
  <c r="I2656" i="1"/>
  <c r="J2656" i="1" s="1"/>
  <c r="Q2656" i="1" s="1"/>
  <c r="I2657" i="1"/>
  <c r="J2657" i="1" s="1"/>
  <c r="Q2657" i="1" s="1"/>
  <c r="I2658" i="1"/>
  <c r="J2658" i="1" s="1"/>
  <c r="Q2658" i="1" s="1"/>
  <c r="I2659" i="1"/>
  <c r="J2659" i="1" s="1"/>
  <c r="Q2659" i="1" s="1"/>
  <c r="I2660" i="1"/>
  <c r="J2660" i="1" s="1"/>
  <c r="Q2660" i="1" s="1"/>
  <c r="I2661" i="1"/>
  <c r="J2661" i="1" s="1"/>
  <c r="Q2661" i="1" s="1"/>
  <c r="I2662" i="1"/>
  <c r="J2662" i="1" s="1"/>
  <c r="Q2662" i="1" s="1"/>
  <c r="I2663" i="1"/>
  <c r="J2663" i="1" s="1"/>
  <c r="Q2663" i="1" s="1"/>
  <c r="I2664" i="1"/>
  <c r="J2664" i="1" s="1"/>
  <c r="Q2664" i="1" s="1"/>
  <c r="I2665" i="1"/>
  <c r="J2665" i="1" s="1"/>
  <c r="Q2665" i="1" s="1"/>
  <c r="I2666" i="1"/>
  <c r="J2666" i="1" s="1"/>
  <c r="Q2666" i="1" s="1"/>
  <c r="I2667" i="1"/>
  <c r="J2667" i="1" s="1"/>
  <c r="Q2667" i="1" s="1"/>
  <c r="I2668" i="1"/>
  <c r="J2668" i="1" s="1"/>
  <c r="Q2668" i="1" s="1"/>
  <c r="I2669" i="1"/>
  <c r="J2669" i="1" s="1"/>
  <c r="Q2669" i="1" s="1"/>
  <c r="I2670" i="1"/>
  <c r="J2670" i="1" s="1"/>
  <c r="Q2670" i="1" s="1"/>
  <c r="I2671" i="1"/>
  <c r="J2671" i="1" s="1"/>
  <c r="Q2671" i="1" s="1"/>
  <c r="I2672" i="1"/>
  <c r="J2672" i="1" s="1"/>
  <c r="Q2672" i="1" s="1"/>
  <c r="I2673" i="1"/>
  <c r="J2673" i="1" s="1"/>
  <c r="Q2673" i="1" s="1"/>
  <c r="I2674" i="1"/>
  <c r="J2674" i="1" s="1"/>
  <c r="Q2674" i="1" s="1"/>
  <c r="I2675" i="1"/>
  <c r="J2675" i="1" s="1"/>
  <c r="Q2675" i="1" s="1"/>
  <c r="I2676" i="1"/>
  <c r="J2676" i="1" s="1"/>
  <c r="Q2676" i="1" s="1"/>
  <c r="I2677" i="1"/>
  <c r="J2677" i="1" s="1"/>
  <c r="Q2677" i="1" s="1"/>
  <c r="I2678" i="1"/>
  <c r="J2678" i="1" s="1"/>
  <c r="Q2678" i="1" s="1"/>
  <c r="I2679" i="1"/>
  <c r="J2679" i="1" s="1"/>
  <c r="Q2679" i="1" s="1"/>
  <c r="I2680" i="1"/>
  <c r="J2680" i="1" s="1"/>
  <c r="Q2680" i="1" s="1"/>
  <c r="I2681" i="1"/>
  <c r="J2681" i="1" s="1"/>
  <c r="Q2681" i="1" s="1"/>
  <c r="I2682" i="1"/>
  <c r="J2682" i="1" s="1"/>
  <c r="Q2682" i="1" s="1"/>
  <c r="I2683" i="1"/>
  <c r="J2683" i="1" s="1"/>
  <c r="Q2683" i="1" s="1"/>
  <c r="I2684" i="1"/>
  <c r="J2684" i="1" s="1"/>
  <c r="Q2684" i="1" s="1"/>
  <c r="I2685" i="1"/>
  <c r="J2685" i="1" s="1"/>
  <c r="Q2685" i="1" s="1"/>
  <c r="I2686" i="1"/>
  <c r="J2686" i="1" s="1"/>
  <c r="Q2686" i="1" s="1"/>
  <c r="I2687" i="1"/>
  <c r="J2687" i="1" s="1"/>
  <c r="Q2687" i="1" s="1"/>
  <c r="I2688" i="1"/>
  <c r="J2688" i="1" s="1"/>
  <c r="Q2688" i="1" s="1"/>
  <c r="I2689" i="1"/>
  <c r="J2689" i="1" s="1"/>
  <c r="Q2689" i="1" s="1"/>
  <c r="I2690" i="1"/>
  <c r="J2690" i="1" s="1"/>
  <c r="Q2690" i="1" s="1"/>
  <c r="I2691" i="1"/>
  <c r="J2691" i="1" s="1"/>
  <c r="Q2691" i="1" s="1"/>
  <c r="I2692" i="1"/>
  <c r="J2692" i="1" s="1"/>
  <c r="Q2692" i="1" s="1"/>
  <c r="I2693" i="1"/>
  <c r="J2693" i="1" s="1"/>
  <c r="Q2693" i="1" s="1"/>
  <c r="I2694" i="1"/>
  <c r="J2694" i="1" s="1"/>
  <c r="Q2694" i="1" s="1"/>
  <c r="I2695" i="1"/>
  <c r="J2695" i="1" s="1"/>
  <c r="Q2695" i="1" s="1"/>
  <c r="I2696" i="1"/>
  <c r="J2696" i="1" s="1"/>
  <c r="Q2696" i="1" s="1"/>
  <c r="I2697" i="1"/>
  <c r="J2697" i="1" s="1"/>
  <c r="Q2697" i="1" s="1"/>
  <c r="I2698" i="1"/>
  <c r="J2698" i="1" s="1"/>
  <c r="Q2698" i="1" s="1"/>
  <c r="I2699" i="1"/>
  <c r="J2699" i="1" s="1"/>
  <c r="Q2699" i="1" s="1"/>
  <c r="I2700" i="1"/>
  <c r="J2700" i="1" s="1"/>
  <c r="Q2700" i="1" s="1"/>
  <c r="I2701" i="1"/>
  <c r="J2701" i="1" s="1"/>
  <c r="Q2701" i="1" s="1"/>
  <c r="I2702" i="1"/>
  <c r="J2702" i="1" s="1"/>
  <c r="Q2702" i="1" s="1"/>
  <c r="I2703" i="1"/>
  <c r="J2703" i="1" s="1"/>
  <c r="Q2703" i="1" s="1"/>
  <c r="I2704" i="1"/>
  <c r="J2704" i="1" s="1"/>
  <c r="Q2704" i="1" s="1"/>
  <c r="I2705" i="1"/>
  <c r="J2705" i="1" s="1"/>
  <c r="Q2705" i="1" s="1"/>
  <c r="I2706" i="1"/>
  <c r="J2706" i="1" s="1"/>
  <c r="Q2706" i="1" s="1"/>
  <c r="I2707" i="1"/>
  <c r="J2707" i="1" s="1"/>
  <c r="Q2707" i="1" s="1"/>
  <c r="I2708" i="1"/>
  <c r="J2708" i="1" s="1"/>
  <c r="Q2708" i="1" s="1"/>
  <c r="I2709" i="1"/>
  <c r="J2709" i="1" s="1"/>
  <c r="Q2709" i="1" s="1"/>
  <c r="I2710" i="1"/>
  <c r="J2710" i="1" s="1"/>
  <c r="Q2710" i="1" s="1"/>
  <c r="I2711" i="1"/>
  <c r="J2711" i="1" s="1"/>
  <c r="Q2711" i="1" s="1"/>
  <c r="I2712" i="1"/>
  <c r="J2712" i="1" s="1"/>
  <c r="Q2712" i="1" s="1"/>
  <c r="I2713" i="1"/>
  <c r="J2713" i="1" s="1"/>
  <c r="Q2713" i="1" s="1"/>
  <c r="I2714" i="1"/>
  <c r="J2714" i="1" s="1"/>
  <c r="Q2714" i="1" s="1"/>
  <c r="I2715" i="1"/>
  <c r="J2715" i="1" s="1"/>
  <c r="Q2715" i="1" s="1"/>
  <c r="I2716" i="1"/>
  <c r="J2716" i="1" s="1"/>
  <c r="Q2716" i="1" s="1"/>
  <c r="I2717" i="1"/>
  <c r="J2717" i="1" s="1"/>
  <c r="Q2717" i="1" s="1"/>
  <c r="I2718" i="1"/>
  <c r="J2718" i="1" s="1"/>
  <c r="Q2718" i="1" s="1"/>
  <c r="I2719" i="1"/>
  <c r="J2719" i="1" s="1"/>
  <c r="Q2719" i="1" s="1"/>
  <c r="I2720" i="1"/>
  <c r="J2720" i="1" s="1"/>
  <c r="Q2720" i="1" s="1"/>
  <c r="I2721" i="1"/>
  <c r="J2721" i="1" s="1"/>
  <c r="Q2721" i="1" s="1"/>
  <c r="I2722" i="1"/>
  <c r="J2722" i="1" s="1"/>
  <c r="Q2722" i="1" s="1"/>
  <c r="I2723" i="1"/>
  <c r="J2723" i="1" s="1"/>
  <c r="Q2723" i="1" s="1"/>
  <c r="I2724" i="1"/>
  <c r="J2724" i="1" s="1"/>
  <c r="Q2724" i="1" s="1"/>
  <c r="I2725" i="1"/>
  <c r="J2725" i="1" s="1"/>
  <c r="Q2725" i="1" s="1"/>
  <c r="I2726" i="1"/>
  <c r="J2726" i="1" s="1"/>
  <c r="Q2726" i="1" s="1"/>
  <c r="I2727" i="1"/>
  <c r="J2727" i="1" s="1"/>
  <c r="Q2727" i="1" s="1"/>
  <c r="I2728" i="1"/>
  <c r="J2728" i="1" s="1"/>
  <c r="Q2728" i="1" s="1"/>
  <c r="I2729" i="1"/>
  <c r="J2729" i="1" s="1"/>
  <c r="Q2729" i="1" s="1"/>
  <c r="I2730" i="1"/>
  <c r="J2730" i="1" s="1"/>
  <c r="Q2730" i="1" s="1"/>
  <c r="I2731" i="1"/>
  <c r="J2731" i="1" s="1"/>
  <c r="Q2731" i="1" s="1"/>
  <c r="I2732" i="1"/>
  <c r="J2732" i="1" s="1"/>
  <c r="Q2732" i="1" s="1"/>
  <c r="I2733" i="1"/>
  <c r="J2733" i="1" s="1"/>
  <c r="Q2733" i="1" s="1"/>
  <c r="I2734" i="1"/>
  <c r="J2734" i="1" s="1"/>
  <c r="Q2734" i="1" s="1"/>
  <c r="I2735" i="1"/>
  <c r="J2735" i="1" s="1"/>
  <c r="Q2735" i="1" s="1"/>
  <c r="I2736" i="1"/>
  <c r="J2736" i="1" s="1"/>
  <c r="Q2736" i="1" s="1"/>
  <c r="I2737" i="1"/>
  <c r="J2737" i="1" s="1"/>
  <c r="Q2737" i="1" s="1"/>
  <c r="I2738" i="1"/>
  <c r="J2738" i="1" s="1"/>
  <c r="Q2738" i="1" s="1"/>
  <c r="I2739" i="1"/>
  <c r="J2739" i="1" s="1"/>
  <c r="Q2739" i="1" s="1"/>
  <c r="I2740" i="1"/>
  <c r="J2740" i="1" s="1"/>
  <c r="Q2740" i="1" s="1"/>
  <c r="I2741" i="1"/>
  <c r="J2741" i="1" s="1"/>
  <c r="Q2741" i="1" s="1"/>
  <c r="I2742" i="1"/>
  <c r="J2742" i="1" s="1"/>
  <c r="Q2742" i="1" s="1"/>
  <c r="I2743" i="1"/>
  <c r="J2743" i="1" s="1"/>
  <c r="Q2743" i="1" s="1"/>
  <c r="I2744" i="1"/>
  <c r="J2744" i="1" s="1"/>
  <c r="Q2744" i="1" s="1"/>
  <c r="I2745" i="1"/>
  <c r="J2745" i="1" s="1"/>
  <c r="Q2745" i="1" s="1"/>
  <c r="I2746" i="1"/>
  <c r="J2746" i="1" s="1"/>
  <c r="Q2746" i="1" s="1"/>
  <c r="I2747" i="1"/>
  <c r="J2747" i="1" s="1"/>
  <c r="Q2747" i="1" s="1"/>
  <c r="I2748" i="1"/>
  <c r="J2748" i="1" s="1"/>
  <c r="Q2748" i="1" s="1"/>
  <c r="I2749" i="1"/>
  <c r="J2749" i="1" s="1"/>
  <c r="Q2749" i="1" s="1"/>
  <c r="I2750" i="1"/>
  <c r="J2750" i="1" s="1"/>
  <c r="Q2750" i="1" s="1"/>
  <c r="I2751" i="1"/>
  <c r="J2751" i="1" s="1"/>
  <c r="Q2751" i="1" s="1"/>
  <c r="I2752" i="1"/>
  <c r="J2752" i="1" s="1"/>
  <c r="Q2752" i="1" s="1"/>
  <c r="I2753" i="1"/>
  <c r="J2753" i="1" s="1"/>
  <c r="Q2753" i="1" s="1"/>
  <c r="I2754" i="1"/>
  <c r="J2754" i="1" s="1"/>
  <c r="Q2754" i="1" s="1"/>
  <c r="I2755" i="1"/>
  <c r="J2755" i="1" s="1"/>
  <c r="Q2755" i="1" s="1"/>
  <c r="I2756" i="1"/>
  <c r="J2756" i="1" s="1"/>
  <c r="Q2756" i="1" s="1"/>
  <c r="I2757" i="1"/>
  <c r="J2757" i="1" s="1"/>
  <c r="Q2757" i="1" s="1"/>
  <c r="I2758" i="1"/>
  <c r="J2758" i="1" s="1"/>
  <c r="Q2758" i="1" s="1"/>
  <c r="I2759" i="1"/>
  <c r="J2759" i="1" s="1"/>
  <c r="Q2759" i="1" s="1"/>
  <c r="I2760" i="1"/>
  <c r="J2760" i="1" s="1"/>
  <c r="Q2760" i="1" s="1"/>
  <c r="I2761" i="1"/>
  <c r="J2761" i="1" s="1"/>
  <c r="Q2761" i="1" s="1"/>
  <c r="I2762" i="1"/>
  <c r="J2762" i="1" s="1"/>
  <c r="Q2762" i="1" s="1"/>
  <c r="I2763" i="1"/>
  <c r="J2763" i="1" s="1"/>
  <c r="Q2763" i="1" s="1"/>
  <c r="I2764" i="1"/>
  <c r="J2764" i="1" s="1"/>
  <c r="Q2764" i="1" s="1"/>
  <c r="I2765" i="1"/>
  <c r="J2765" i="1" s="1"/>
  <c r="Q2765" i="1" s="1"/>
  <c r="I2766" i="1"/>
  <c r="J2766" i="1" s="1"/>
  <c r="Q2766" i="1" s="1"/>
  <c r="I2767" i="1"/>
  <c r="J2767" i="1" s="1"/>
  <c r="Q2767" i="1" s="1"/>
  <c r="I2768" i="1"/>
  <c r="J2768" i="1" s="1"/>
  <c r="Q2768" i="1" s="1"/>
  <c r="I2769" i="1"/>
  <c r="J2769" i="1" s="1"/>
  <c r="Q2769" i="1" s="1"/>
  <c r="I2770" i="1"/>
  <c r="J2770" i="1" s="1"/>
  <c r="Q2770" i="1" s="1"/>
  <c r="I2771" i="1"/>
  <c r="J2771" i="1" s="1"/>
  <c r="Q2771" i="1" s="1"/>
  <c r="I2772" i="1"/>
  <c r="J2772" i="1" s="1"/>
  <c r="Q2772" i="1" s="1"/>
  <c r="I2773" i="1"/>
  <c r="J2773" i="1" s="1"/>
  <c r="Q2773" i="1" s="1"/>
  <c r="I2774" i="1"/>
  <c r="J2774" i="1" s="1"/>
  <c r="Q2774" i="1" s="1"/>
  <c r="I2775" i="1"/>
  <c r="J2775" i="1" s="1"/>
  <c r="Q2775" i="1" s="1"/>
  <c r="I2776" i="1"/>
  <c r="J2776" i="1" s="1"/>
  <c r="Q2776" i="1" s="1"/>
  <c r="I2777" i="1"/>
  <c r="J2777" i="1" s="1"/>
  <c r="Q2777" i="1" s="1"/>
  <c r="I2778" i="1"/>
  <c r="J2778" i="1" s="1"/>
  <c r="Q2778" i="1" s="1"/>
  <c r="I2779" i="1"/>
  <c r="J2779" i="1" s="1"/>
  <c r="Q2779" i="1" s="1"/>
  <c r="I2780" i="1"/>
  <c r="J2780" i="1" s="1"/>
  <c r="Q2780" i="1" s="1"/>
  <c r="I2781" i="1"/>
  <c r="J2781" i="1" s="1"/>
  <c r="Q2781" i="1" s="1"/>
  <c r="I2782" i="1"/>
  <c r="J2782" i="1" s="1"/>
  <c r="Q2782" i="1" s="1"/>
  <c r="I2783" i="1"/>
  <c r="J2783" i="1" s="1"/>
  <c r="Q2783" i="1" s="1"/>
  <c r="I2784" i="1"/>
  <c r="J2784" i="1" s="1"/>
  <c r="Q2784" i="1" s="1"/>
  <c r="I2785" i="1"/>
  <c r="J2785" i="1" s="1"/>
  <c r="Q2785" i="1" s="1"/>
  <c r="I2786" i="1"/>
  <c r="J2786" i="1" s="1"/>
  <c r="Q2786" i="1" s="1"/>
  <c r="I2787" i="1"/>
  <c r="J2787" i="1" s="1"/>
  <c r="Q2787" i="1" s="1"/>
  <c r="I2788" i="1"/>
  <c r="J2788" i="1" s="1"/>
  <c r="Q2788" i="1" s="1"/>
  <c r="I2789" i="1"/>
  <c r="J2789" i="1" s="1"/>
  <c r="Q2789" i="1" s="1"/>
  <c r="I2790" i="1"/>
  <c r="J2790" i="1" s="1"/>
  <c r="Q2790" i="1" s="1"/>
  <c r="I2791" i="1"/>
  <c r="J2791" i="1" s="1"/>
  <c r="Q2791" i="1" s="1"/>
  <c r="I2792" i="1"/>
  <c r="J2792" i="1" s="1"/>
  <c r="Q2792" i="1" s="1"/>
  <c r="I2793" i="1"/>
  <c r="J2793" i="1" s="1"/>
  <c r="Q2793" i="1" s="1"/>
  <c r="I2794" i="1"/>
  <c r="J2794" i="1" s="1"/>
  <c r="Q2794" i="1" s="1"/>
  <c r="I2795" i="1"/>
  <c r="J2795" i="1" s="1"/>
  <c r="Q2795" i="1" s="1"/>
  <c r="I2796" i="1"/>
  <c r="J2796" i="1" s="1"/>
  <c r="Q2796" i="1" s="1"/>
  <c r="I2797" i="1"/>
  <c r="J2797" i="1" s="1"/>
  <c r="Q2797" i="1" s="1"/>
  <c r="I2798" i="1"/>
  <c r="J2798" i="1" s="1"/>
  <c r="Q2798" i="1" s="1"/>
  <c r="I2799" i="1"/>
  <c r="J2799" i="1" s="1"/>
  <c r="Q2799" i="1" s="1"/>
  <c r="I2800" i="1"/>
  <c r="J2800" i="1" s="1"/>
  <c r="Q2800" i="1" s="1"/>
  <c r="I2801" i="1"/>
  <c r="J2801" i="1" s="1"/>
  <c r="Q2801" i="1" s="1"/>
  <c r="I2802" i="1"/>
  <c r="J2802" i="1" s="1"/>
  <c r="Q2802" i="1" s="1"/>
  <c r="I2803" i="1"/>
  <c r="J2803" i="1" s="1"/>
  <c r="Q2803" i="1" s="1"/>
  <c r="I2804" i="1"/>
  <c r="J2804" i="1" s="1"/>
  <c r="Q2804" i="1" s="1"/>
  <c r="I2805" i="1"/>
  <c r="J2805" i="1" s="1"/>
  <c r="Q2805" i="1" s="1"/>
  <c r="I2806" i="1"/>
  <c r="J2806" i="1" s="1"/>
  <c r="Q2806" i="1" s="1"/>
  <c r="I2807" i="1"/>
  <c r="J2807" i="1" s="1"/>
  <c r="Q2807" i="1" s="1"/>
  <c r="I2808" i="1"/>
  <c r="J2808" i="1" s="1"/>
  <c r="Q2808" i="1" s="1"/>
  <c r="I2809" i="1"/>
  <c r="J2809" i="1" s="1"/>
  <c r="Q2809" i="1" s="1"/>
  <c r="I2810" i="1"/>
  <c r="J2810" i="1" s="1"/>
  <c r="Q2810" i="1" s="1"/>
  <c r="I2811" i="1"/>
  <c r="J2811" i="1" s="1"/>
  <c r="Q2811" i="1" s="1"/>
  <c r="I2812" i="1"/>
  <c r="J2812" i="1" s="1"/>
  <c r="Q2812" i="1" s="1"/>
  <c r="I2813" i="1"/>
  <c r="J2813" i="1" s="1"/>
  <c r="Q2813" i="1" s="1"/>
  <c r="I2814" i="1"/>
  <c r="J2814" i="1" s="1"/>
  <c r="Q2814" i="1" s="1"/>
  <c r="I2815" i="1"/>
  <c r="J2815" i="1" s="1"/>
  <c r="Q2815" i="1" s="1"/>
  <c r="I2816" i="1"/>
  <c r="J2816" i="1" s="1"/>
  <c r="Q2816" i="1" s="1"/>
  <c r="I2817" i="1"/>
  <c r="J2817" i="1" s="1"/>
  <c r="Q2817" i="1" s="1"/>
  <c r="I2818" i="1"/>
  <c r="J2818" i="1" s="1"/>
  <c r="Q2818" i="1" s="1"/>
  <c r="I2819" i="1"/>
  <c r="J2819" i="1" s="1"/>
  <c r="Q2819" i="1" s="1"/>
  <c r="I2820" i="1"/>
  <c r="J2820" i="1" s="1"/>
  <c r="Q2820" i="1" s="1"/>
  <c r="I2821" i="1"/>
  <c r="J2821" i="1" s="1"/>
  <c r="Q2821" i="1" s="1"/>
  <c r="I2822" i="1"/>
  <c r="J2822" i="1" s="1"/>
  <c r="Q2822" i="1" s="1"/>
  <c r="I2823" i="1"/>
  <c r="J2823" i="1" s="1"/>
  <c r="Q2823" i="1" s="1"/>
  <c r="I2824" i="1"/>
  <c r="J2824" i="1" s="1"/>
  <c r="Q2824" i="1" s="1"/>
  <c r="I2825" i="1"/>
  <c r="J2825" i="1" s="1"/>
  <c r="Q2825" i="1" s="1"/>
  <c r="I2826" i="1"/>
  <c r="J2826" i="1" s="1"/>
  <c r="Q2826" i="1" s="1"/>
  <c r="I2827" i="1"/>
  <c r="J2827" i="1" s="1"/>
  <c r="Q2827" i="1" s="1"/>
  <c r="I2828" i="1"/>
  <c r="J2828" i="1" s="1"/>
  <c r="Q2828" i="1" s="1"/>
  <c r="I2829" i="1"/>
  <c r="J2829" i="1" s="1"/>
  <c r="Q2829" i="1" s="1"/>
  <c r="I2830" i="1"/>
  <c r="J2830" i="1" s="1"/>
  <c r="Q2830" i="1" s="1"/>
  <c r="I2831" i="1"/>
  <c r="J2831" i="1" s="1"/>
  <c r="Q2831" i="1" s="1"/>
  <c r="I2832" i="1"/>
  <c r="J2832" i="1" s="1"/>
  <c r="Q2832" i="1" s="1"/>
  <c r="I2833" i="1"/>
  <c r="J2833" i="1" s="1"/>
  <c r="Q2833" i="1" s="1"/>
  <c r="I2834" i="1"/>
  <c r="J2834" i="1" s="1"/>
  <c r="Q2834" i="1" s="1"/>
  <c r="I2835" i="1"/>
  <c r="J2835" i="1" s="1"/>
  <c r="Q2835" i="1" s="1"/>
  <c r="I2836" i="1"/>
  <c r="J2836" i="1" s="1"/>
  <c r="Q2836" i="1" s="1"/>
  <c r="I2837" i="1"/>
  <c r="J2837" i="1" s="1"/>
  <c r="Q2837" i="1" s="1"/>
  <c r="I2838" i="1"/>
  <c r="J2838" i="1" s="1"/>
  <c r="Q2838" i="1" s="1"/>
  <c r="I2839" i="1"/>
  <c r="J2839" i="1" s="1"/>
  <c r="Q2839" i="1" s="1"/>
  <c r="I2840" i="1"/>
  <c r="J2840" i="1" s="1"/>
  <c r="Q2840" i="1" s="1"/>
  <c r="I2841" i="1"/>
  <c r="J2841" i="1" s="1"/>
  <c r="Q2841" i="1" s="1"/>
  <c r="I2842" i="1"/>
  <c r="J2842" i="1" s="1"/>
  <c r="Q2842" i="1" s="1"/>
  <c r="I2843" i="1"/>
  <c r="J2843" i="1" s="1"/>
  <c r="Q2843" i="1" s="1"/>
  <c r="I2844" i="1"/>
  <c r="J2844" i="1" s="1"/>
  <c r="Q2844" i="1" s="1"/>
  <c r="I2845" i="1"/>
  <c r="J2845" i="1" s="1"/>
  <c r="Q2845" i="1" s="1"/>
  <c r="I2846" i="1"/>
  <c r="J2846" i="1" s="1"/>
  <c r="Q2846" i="1" s="1"/>
  <c r="I2847" i="1"/>
  <c r="J2847" i="1" s="1"/>
  <c r="Q2847" i="1" s="1"/>
  <c r="I2848" i="1"/>
  <c r="J2848" i="1" s="1"/>
  <c r="Q2848" i="1" s="1"/>
  <c r="I2849" i="1"/>
  <c r="J2849" i="1" s="1"/>
  <c r="Q2849" i="1" s="1"/>
  <c r="I2850" i="1"/>
  <c r="J2850" i="1" s="1"/>
  <c r="Q2850" i="1" s="1"/>
  <c r="I2851" i="1"/>
  <c r="J2851" i="1" s="1"/>
  <c r="Q2851" i="1" s="1"/>
  <c r="I2852" i="1"/>
  <c r="J2852" i="1" s="1"/>
  <c r="Q2852" i="1" s="1"/>
  <c r="I2853" i="1"/>
  <c r="J2853" i="1" s="1"/>
  <c r="Q2853" i="1" s="1"/>
  <c r="I2854" i="1"/>
  <c r="J2854" i="1" s="1"/>
  <c r="Q2854" i="1" s="1"/>
  <c r="I2855" i="1"/>
  <c r="J2855" i="1" s="1"/>
  <c r="Q2855" i="1" s="1"/>
  <c r="I2856" i="1"/>
  <c r="J2856" i="1" s="1"/>
  <c r="Q2856" i="1" s="1"/>
  <c r="I2857" i="1"/>
  <c r="J2857" i="1" s="1"/>
  <c r="Q2857" i="1" s="1"/>
  <c r="I2858" i="1"/>
  <c r="J2858" i="1" s="1"/>
  <c r="Q2858" i="1" s="1"/>
  <c r="I2859" i="1"/>
  <c r="J2859" i="1" s="1"/>
  <c r="Q2859" i="1" s="1"/>
  <c r="I2860" i="1"/>
  <c r="J2860" i="1" s="1"/>
  <c r="Q2860" i="1" s="1"/>
  <c r="I2861" i="1"/>
  <c r="J2861" i="1" s="1"/>
  <c r="Q2861" i="1" s="1"/>
  <c r="I2862" i="1"/>
  <c r="J2862" i="1" s="1"/>
  <c r="Q2862" i="1" s="1"/>
  <c r="I2863" i="1"/>
  <c r="J2863" i="1" s="1"/>
  <c r="Q2863" i="1" s="1"/>
  <c r="I2864" i="1"/>
  <c r="J2864" i="1" s="1"/>
  <c r="Q2864" i="1" s="1"/>
  <c r="I2865" i="1"/>
  <c r="J2865" i="1" s="1"/>
  <c r="Q2865" i="1" s="1"/>
  <c r="I2866" i="1"/>
  <c r="J2866" i="1" s="1"/>
  <c r="Q2866" i="1" s="1"/>
  <c r="I2867" i="1"/>
  <c r="J2867" i="1" s="1"/>
  <c r="Q2867" i="1" s="1"/>
  <c r="I2868" i="1"/>
  <c r="J2868" i="1" s="1"/>
  <c r="Q2868" i="1" s="1"/>
  <c r="I2869" i="1"/>
  <c r="J2869" i="1" s="1"/>
  <c r="Q2869" i="1" s="1"/>
  <c r="I2870" i="1"/>
  <c r="J2870" i="1" s="1"/>
  <c r="Q2870" i="1" s="1"/>
  <c r="I2871" i="1"/>
  <c r="J2871" i="1" s="1"/>
  <c r="Q2871" i="1" s="1"/>
  <c r="I2872" i="1"/>
  <c r="J2872" i="1" s="1"/>
  <c r="Q2872" i="1" s="1"/>
  <c r="I2873" i="1"/>
  <c r="J2873" i="1" s="1"/>
  <c r="Q2873" i="1" s="1"/>
  <c r="I2874" i="1"/>
  <c r="J2874" i="1" s="1"/>
  <c r="Q2874" i="1" s="1"/>
  <c r="I2875" i="1"/>
  <c r="J2875" i="1" s="1"/>
  <c r="Q2875" i="1" s="1"/>
  <c r="I2876" i="1"/>
  <c r="J2876" i="1" s="1"/>
  <c r="Q2876" i="1" s="1"/>
  <c r="I2877" i="1"/>
  <c r="J2877" i="1" s="1"/>
  <c r="Q2877" i="1" s="1"/>
  <c r="I2878" i="1"/>
  <c r="J2878" i="1" s="1"/>
  <c r="Q2878" i="1" s="1"/>
  <c r="I2879" i="1"/>
  <c r="J2879" i="1" s="1"/>
  <c r="Q2879" i="1" s="1"/>
  <c r="I2880" i="1"/>
  <c r="J2880" i="1" s="1"/>
  <c r="Q2880" i="1" s="1"/>
  <c r="I2881" i="1"/>
  <c r="J2881" i="1" s="1"/>
  <c r="Q2881" i="1" s="1"/>
  <c r="I2882" i="1"/>
  <c r="J2882" i="1" s="1"/>
  <c r="Q2882" i="1" s="1"/>
  <c r="I2883" i="1"/>
  <c r="J2883" i="1" s="1"/>
  <c r="Q2883" i="1" s="1"/>
  <c r="I2884" i="1"/>
  <c r="J2884" i="1" s="1"/>
  <c r="Q2884" i="1" s="1"/>
  <c r="I2885" i="1"/>
  <c r="J2885" i="1" s="1"/>
  <c r="Q2885" i="1" s="1"/>
  <c r="I2886" i="1"/>
  <c r="J2886" i="1" s="1"/>
  <c r="Q2886" i="1" s="1"/>
  <c r="I2887" i="1"/>
  <c r="J2887" i="1" s="1"/>
  <c r="Q2887" i="1" s="1"/>
  <c r="I2888" i="1"/>
  <c r="J2888" i="1" s="1"/>
  <c r="Q2888" i="1" s="1"/>
  <c r="I2889" i="1"/>
  <c r="J2889" i="1" s="1"/>
  <c r="Q2889" i="1" s="1"/>
  <c r="I2890" i="1"/>
  <c r="J2890" i="1" s="1"/>
  <c r="Q2890" i="1" s="1"/>
  <c r="I2891" i="1"/>
  <c r="J2891" i="1" s="1"/>
  <c r="Q2891" i="1" s="1"/>
  <c r="I2892" i="1"/>
  <c r="J2892" i="1" s="1"/>
  <c r="Q2892" i="1" s="1"/>
  <c r="I2893" i="1"/>
  <c r="J2893" i="1" s="1"/>
  <c r="Q2893" i="1" s="1"/>
  <c r="I2894" i="1"/>
  <c r="J2894" i="1" s="1"/>
  <c r="Q2894" i="1" s="1"/>
  <c r="I2895" i="1"/>
  <c r="J2895" i="1" s="1"/>
  <c r="Q2895" i="1" s="1"/>
  <c r="I2896" i="1"/>
  <c r="J2896" i="1" s="1"/>
  <c r="Q2896" i="1" s="1"/>
  <c r="I2897" i="1"/>
  <c r="J2897" i="1" s="1"/>
  <c r="Q2897" i="1" s="1"/>
  <c r="I2898" i="1"/>
  <c r="J2898" i="1" s="1"/>
  <c r="Q2898" i="1" s="1"/>
  <c r="I2899" i="1"/>
  <c r="J2899" i="1" s="1"/>
  <c r="Q2899" i="1" s="1"/>
  <c r="I2900" i="1"/>
  <c r="J2900" i="1" s="1"/>
  <c r="Q2900" i="1" s="1"/>
  <c r="I2901" i="1"/>
  <c r="J2901" i="1" s="1"/>
  <c r="Q2901" i="1" s="1"/>
  <c r="I2902" i="1"/>
  <c r="J2902" i="1" s="1"/>
  <c r="Q2902" i="1" s="1"/>
  <c r="I2903" i="1"/>
  <c r="J2903" i="1" s="1"/>
  <c r="Q2903" i="1" s="1"/>
  <c r="I2904" i="1"/>
  <c r="J2904" i="1" s="1"/>
  <c r="Q2904" i="1" s="1"/>
  <c r="I2905" i="1"/>
  <c r="J2905" i="1" s="1"/>
  <c r="Q2905" i="1" s="1"/>
  <c r="I2906" i="1"/>
  <c r="J2906" i="1" s="1"/>
  <c r="Q2906" i="1" s="1"/>
  <c r="I2907" i="1"/>
  <c r="J2907" i="1" s="1"/>
  <c r="Q2907" i="1" s="1"/>
  <c r="I2908" i="1"/>
  <c r="J2908" i="1" s="1"/>
  <c r="Q2908" i="1" s="1"/>
  <c r="I2909" i="1"/>
  <c r="J2909" i="1" s="1"/>
  <c r="Q2909" i="1" s="1"/>
  <c r="I2910" i="1"/>
  <c r="J2910" i="1" s="1"/>
  <c r="Q2910" i="1" s="1"/>
  <c r="I2911" i="1"/>
  <c r="J2911" i="1" s="1"/>
  <c r="Q2911" i="1" s="1"/>
  <c r="I2912" i="1"/>
  <c r="J2912" i="1" s="1"/>
  <c r="Q2912" i="1" s="1"/>
  <c r="I2913" i="1"/>
  <c r="J2913" i="1" s="1"/>
  <c r="Q2913" i="1" s="1"/>
  <c r="I2914" i="1"/>
  <c r="J2914" i="1" s="1"/>
  <c r="Q2914" i="1" s="1"/>
  <c r="I2915" i="1"/>
  <c r="J2915" i="1" s="1"/>
  <c r="Q2915" i="1" s="1"/>
  <c r="I2916" i="1"/>
  <c r="J2916" i="1" s="1"/>
  <c r="Q2916" i="1" s="1"/>
  <c r="I2917" i="1"/>
  <c r="J2917" i="1" s="1"/>
  <c r="Q2917" i="1" s="1"/>
  <c r="I2918" i="1"/>
  <c r="J2918" i="1" s="1"/>
  <c r="Q2918" i="1" s="1"/>
  <c r="I2919" i="1"/>
  <c r="J2919" i="1" s="1"/>
  <c r="Q2919" i="1" s="1"/>
  <c r="I2920" i="1"/>
  <c r="J2920" i="1" s="1"/>
  <c r="Q2920" i="1" s="1"/>
  <c r="I2921" i="1"/>
  <c r="J2921" i="1" s="1"/>
  <c r="Q2921" i="1" s="1"/>
  <c r="I2922" i="1"/>
  <c r="J2922" i="1" s="1"/>
  <c r="Q2922" i="1" s="1"/>
  <c r="I2923" i="1"/>
  <c r="J2923" i="1" s="1"/>
  <c r="Q2923" i="1" s="1"/>
  <c r="I2924" i="1"/>
  <c r="J2924" i="1" s="1"/>
  <c r="Q2924" i="1" s="1"/>
  <c r="I2925" i="1"/>
  <c r="J2925" i="1" s="1"/>
  <c r="Q2925" i="1" s="1"/>
  <c r="I2926" i="1"/>
  <c r="J2926" i="1" s="1"/>
  <c r="Q2926" i="1" s="1"/>
  <c r="I2927" i="1"/>
  <c r="J2927" i="1" s="1"/>
  <c r="Q2927" i="1" s="1"/>
  <c r="I2928" i="1"/>
  <c r="J2928" i="1" s="1"/>
  <c r="Q2928" i="1" s="1"/>
  <c r="I2929" i="1"/>
  <c r="J2929" i="1" s="1"/>
  <c r="Q2929" i="1" s="1"/>
  <c r="I2930" i="1"/>
  <c r="J2930" i="1" s="1"/>
  <c r="Q2930" i="1" s="1"/>
  <c r="I2931" i="1"/>
  <c r="J2931" i="1" s="1"/>
  <c r="Q2931" i="1" s="1"/>
  <c r="I2932" i="1"/>
  <c r="J2932" i="1" s="1"/>
  <c r="Q2932" i="1" s="1"/>
  <c r="I2933" i="1"/>
  <c r="J2933" i="1" s="1"/>
  <c r="Q2933" i="1" s="1"/>
  <c r="I2934" i="1"/>
  <c r="J2934" i="1" s="1"/>
  <c r="Q2934" i="1" s="1"/>
  <c r="I2935" i="1"/>
  <c r="J2935" i="1" s="1"/>
  <c r="Q2935" i="1" s="1"/>
  <c r="I2936" i="1"/>
  <c r="J2936" i="1" s="1"/>
  <c r="Q2936" i="1" s="1"/>
  <c r="I2937" i="1"/>
  <c r="J2937" i="1" s="1"/>
  <c r="Q2937" i="1" s="1"/>
  <c r="I2938" i="1"/>
  <c r="J2938" i="1" s="1"/>
  <c r="Q2938" i="1" s="1"/>
  <c r="I2939" i="1"/>
  <c r="J2939" i="1" s="1"/>
  <c r="Q2939" i="1" s="1"/>
  <c r="I2940" i="1"/>
  <c r="J2940" i="1" s="1"/>
  <c r="Q2940" i="1" s="1"/>
  <c r="I2941" i="1"/>
  <c r="J2941" i="1" s="1"/>
  <c r="Q2941" i="1" s="1"/>
  <c r="I2942" i="1"/>
  <c r="J2942" i="1" s="1"/>
  <c r="Q2942" i="1" s="1"/>
  <c r="I2943" i="1"/>
  <c r="J2943" i="1" s="1"/>
  <c r="Q2943" i="1" s="1"/>
  <c r="I2944" i="1"/>
  <c r="J2944" i="1" s="1"/>
  <c r="Q2944" i="1" s="1"/>
  <c r="I2945" i="1"/>
  <c r="J2945" i="1" s="1"/>
  <c r="Q2945" i="1" s="1"/>
  <c r="I2946" i="1"/>
  <c r="J2946" i="1" s="1"/>
  <c r="Q2946" i="1" s="1"/>
  <c r="I2947" i="1"/>
  <c r="J2947" i="1" s="1"/>
  <c r="Q2947" i="1" s="1"/>
  <c r="I2948" i="1"/>
  <c r="J2948" i="1" s="1"/>
  <c r="Q2948" i="1" s="1"/>
  <c r="I2949" i="1"/>
  <c r="J2949" i="1" s="1"/>
  <c r="Q2949" i="1" s="1"/>
  <c r="I2950" i="1"/>
  <c r="J2950" i="1" s="1"/>
  <c r="Q2950" i="1" s="1"/>
  <c r="I2951" i="1"/>
  <c r="J2951" i="1" s="1"/>
  <c r="Q2951" i="1" s="1"/>
  <c r="I2952" i="1"/>
  <c r="J2952" i="1" s="1"/>
  <c r="Q2952" i="1" s="1"/>
  <c r="I2953" i="1"/>
  <c r="J2953" i="1" s="1"/>
  <c r="Q2953" i="1" s="1"/>
  <c r="I2954" i="1"/>
  <c r="J2954" i="1" s="1"/>
  <c r="Q2954" i="1" s="1"/>
  <c r="I2955" i="1"/>
  <c r="J2955" i="1" s="1"/>
  <c r="Q2955" i="1" s="1"/>
  <c r="I2956" i="1"/>
  <c r="J2956" i="1" s="1"/>
  <c r="Q2956" i="1" s="1"/>
  <c r="I2957" i="1"/>
  <c r="J2957" i="1" s="1"/>
  <c r="Q2957" i="1" s="1"/>
  <c r="I2958" i="1"/>
  <c r="J2958" i="1" s="1"/>
  <c r="Q2958" i="1" s="1"/>
  <c r="I2959" i="1"/>
  <c r="J2959" i="1" s="1"/>
  <c r="Q2959" i="1" s="1"/>
  <c r="I2960" i="1"/>
  <c r="J2960" i="1" s="1"/>
  <c r="Q2960" i="1" s="1"/>
  <c r="I2961" i="1"/>
  <c r="J2961" i="1" s="1"/>
  <c r="Q2961" i="1" s="1"/>
  <c r="I2962" i="1"/>
  <c r="J2962" i="1" s="1"/>
  <c r="Q2962" i="1" s="1"/>
  <c r="I2963" i="1"/>
  <c r="J2963" i="1" s="1"/>
  <c r="Q2963" i="1" s="1"/>
  <c r="I2964" i="1"/>
  <c r="J2964" i="1" s="1"/>
  <c r="Q2964" i="1" s="1"/>
  <c r="I2965" i="1"/>
  <c r="J2965" i="1" s="1"/>
  <c r="Q2965" i="1" s="1"/>
  <c r="I2966" i="1"/>
  <c r="J2966" i="1" s="1"/>
  <c r="Q2966" i="1" s="1"/>
  <c r="I2967" i="1"/>
  <c r="J2967" i="1" s="1"/>
  <c r="Q2967" i="1" s="1"/>
  <c r="I2968" i="1"/>
  <c r="J2968" i="1" s="1"/>
  <c r="Q2968" i="1" s="1"/>
  <c r="I2969" i="1"/>
  <c r="J2969" i="1" s="1"/>
  <c r="Q2969" i="1" s="1"/>
  <c r="I2970" i="1"/>
  <c r="J2970" i="1" s="1"/>
  <c r="Q2970" i="1" s="1"/>
  <c r="I2971" i="1"/>
  <c r="J2971" i="1" s="1"/>
  <c r="Q2971" i="1" s="1"/>
  <c r="I2972" i="1"/>
  <c r="J2972" i="1" s="1"/>
  <c r="Q2972" i="1" s="1"/>
  <c r="I2973" i="1"/>
  <c r="J2973" i="1" s="1"/>
  <c r="Q2973" i="1" s="1"/>
  <c r="I2974" i="1"/>
  <c r="J2974" i="1" s="1"/>
  <c r="Q2974" i="1" s="1"/>
  <c r="I2975" i="1"/>
  <c r="J2975" i="1" s="1"/>
  <c r="Q2975" i="1" s="1"/>
  <c r="I2976" i="1"/>
  <c r="J2976" i="1" s="1"/>
  <c r="Q2976" i="1" s="1"/>
  <c r="I2977" i="1"/>
  <c r="J2977" i="1" s="1"/>
  <c r="Q2977" i="1" s="1"/>
  <c r="I2978" i="1"/>
  <c r="J2978" i="1" s="1"/>
  <c r="Q2978" i="1" s="1"/>
  <c r="I2979" i="1"/>
  <c r="J2979" i="1" s="1"/>
  <c r="Q2979" i="1" s="1"/>
  <c r="I2980" i="1"/>
  <c r="J2980" i="1" s="1"/>
  <c r="Q2980" i="1" s="1"/>
  <c r="I2981" i="1"/>
  <c r="J2981" i="1" s="1"/>
  <c r="Q2981" i="1" s="1"/>
  <c r="I2982" i="1"/>
  <c r="J2982" i="1" s="1"/>
  <c r="Q2982" i="1" s="1"/>
  <c r="I2983" i="1"/>
  <c r="J2983" i="1" s="1"/>
  <c r="Q2983" i="1" s="1"/>
  <c r="I2984" i="1"/>
  <c r="J2984" i="1" s="1"/>
  <c r="Q2984" i="1" s="1"/>
  <c r="I2985" i="1"/>
  <c r="J2985" i="1" s="1"/>
  <c r="Q2985" i="1" s="1"/>
  <c r="I2986" i="1"/>
  <c r="J2986" i="1" s="1"/>
  <c r="Q2986" i="1" s="1"/>
  <c r="I2987" i="1"/>
  <c r="J2987" i="1" s="1"/>
  <c r="Q2987" i="1" s="1"/>
  <c r="I2988" i="1"/>
  <c r="J2988" i="1" s="1"/>
  <c r="Q2988" i="1" s="1"/>
  <c r="I2989" i="1"/>
  <c r="J2989" i="1" s="1"/>
  <c r="Q2989" i="1" s="1"/>
  <c r="I2990" i="1"/>
  <c r="J2990" i="1" s="1"/>
  <c r="Q2990" i="1" s="1"/>
  <c r="I2991" i="1"/>
  <c r="J2991" i="1" s="1"/>
  <c r="Q2991" i="1" s="1"/>
  <c r="I2992" i="1"/>
  <c r="J2992" i="1" s="1"/>
  <c r="Q2992" i="1" s="1"/>
  <c r="I2993" i="1"/>
  <c r="J2993" i="1" s="1"/>
  <c r="Q2993" i="1" s="1"/>
  <c r="I2994" i="1"/>
  <c r="J2994" i="1" s="1"/>
  <c r="Q2994" i="1" s="1"/>
  <c r="I2995" i="1"/>
  <c r="J2995" i="1" s="1"/>
  <c r="Q2995" i="1" s="1"/>
  <c r="I2996" i="1"/>
  <c r="J2996" i="1" s="1"/>
  <c r="Q2996" i="1" s="1"/>
  <c r="I2997" i="1"/>
  <c r="J2997" i="1" s="1"/>
  <c r="Q2997" i="1" s="1"/>
  <c r="I2998" i="1"/>
  <c r="J2998" i="1" s="1"/>
  <c r="Q2998" i="1" s="1"/>
  <c r="I2999" i="1"/>
  <c r="J2999" i="1" s="1"/>
  <c r="Q2999" i="1" s="1"/>
  <c r="I3000" i="1"/>
  <c r="J3000" i="1" s="1"/>
  <c r="Q3000" i="1" s="1"/>
  <c r="I3001" i="1"/>
  <c r="J3001" i="1" s="1"/>
  <c r="Q3001" i="1" s="1"/>
  <c r="I3002" i="1"/>
  <c r="J3002" i="1" s="1"/>
  <c r="Q3002" i="1" s="1"/>
  <c r="I3003" i="1"/>
  <c r="J3003" i="1" s="1"/>
  <c r="Q3003" i="1" s="1"/>
  <c r="I3004" i="1"/>
  <c r="J3004" i="1" s="1"/>
  <c r="Q3004" i="1" s="1"/>
  <c r="I3005" i="1"/>
  <c r="J3005" i="1" s="1"/>
  <c r="Q3005" i="1" s="1"/>
  <c r="I3006" i="1"/>
  <c r="J3006" i="1" s="1"/>
  <c r="Q3006" i="1" s="1"/>
  <c r="I3007" i="1"/>
  <c r="J3007" i="1" s="1"/>
  <c r="Q3007" i="1" s="1"/>
  <c r="I3008" i="1"/>
  <c r="J3008" i="1" s="1"/>
  <c r="Q3008" i="1" s="1"/>
  <c r="I3009" i="1"/>
  <c r="J3009" i="1" s="1"/>
  <c r="Q3009" i="1" s="1"/>
  <c r="I3010" i="1"/>
  <c r="J3010" i="1" s="1"/>
  <c r="Q3010" i="1" s="1"/>
  <c r="I3011" i="1"/>
  <c r="J3011" i="1" s="1"/>
  <c r="Q3011" i="1" s="1"/>
  <c r="I3012" i="1"/>
  <c r="J3012" i="1" s="1"/>
  <c r="Q3012" i="1" s="1"/>
  <c r="I3013" i="1"/>
  <c r="J3013" i="1" s="1"/>
  <c r="Q3013" i="1" s="1"/>
  <c r="I3014" i="1"/>
  <c r="J3014" i="1" s="1"/>
  <c r="Q3014" i="1" s="1"/>
  <c r="I3015" i="1"/>
  <c r="J3015" i="1" s="1"/>
  <c r="Q3015" i="1" s="1"/>
  <c r="I3016" i="1"/>
  <c r="J3016" i="1" s="1"/>
  <c r="Q3016" i="1" s="1"/>
  <c r="I3017" i="1"/>
  <c r="J3017" i="1" s="1"/>
  <c r="Q3017" i="1" s="1"/>
  <c r="I3018" i="1"/>
  <c r="J3018" i="1" s="1"/>
  <c r="Q3018" i="1" s="1"/>
  <c r="I3019" i="1"/>
  <c r="J3019" i="1" s="1"/>
  <c r="Q3019" i="1" s="1"/>
  <c r="I3020" i="1"/>
  <c r="J3020" i="1" s="1"/>
  <c r="Q3020" i="1" s="1"/>
  <c r="I3021" i="1"/>
  <c r="J3021" i="1" s="1"/>
  <c r="Q3021" i="1" s="1"/>
  <c r="I3022" i="1"/>
  <c r="J3022" i="1" s="1"/>
  <c r="Q3022" i="1" s="1"/>
  <c r="I3023" i="1"/>
  <c r="J3023" i="1" s="1"/>
  <c r="Q3023" i="1" s="1"/>
  <c r="I3024" i="1"/>
  <c r="J3024" i="1" s="1"/>
  <c r="Q3024" i="1" s="1"/>
  <c r="I3025" i="1"/>
  <c r="J3025" i="1" s="1"/>
  <c r="Q3025" i="1" s="1"/>
  <c r="I3026" i="1"/>
  <c r="J3026" i="1" s="1"/>
  <c r="Q3026" i="1" s="1"/>
  <c r="I3027" i="1"/>
  <c r="J3027" i="1" s="1"/>
  <c r="Q3027" i="1" s="1"/>
  <c r="I3028" i="1"/>
  <c r="J3028" i="1" s="1"/>
  <c r="Q3028" i="1" s="1"/>
  <c r="I3029" i="1"/>
  <c r="J3029" i="1" s="1"/>
  <c r="Q3029" i="1" s="1"/>
  <c r="I3030" i="1"/>
  <c r="J3030" i="1" s="1"/>
  <c r="Q3030" i="1" s="1"/>
  <c r="I3031" i="1"/>
  <c r="J3031" i="1" s="1"/>
  <c r="Q3031" i="1" s="1"/>
  <c r="I3032" i="1"/>
  <c r="J3032" i="1" s="1"/>
  <c r="Q3032" i="1" s="1"/>
  <c r="I3033" i="1"/>
  <c r="J3033" i="1" s="1"/>
  <c r="Q3033" i="1" s="1"/>
  <c r="I3034" i="1"/>
  <c r="J3034" i="1" s="1"/>
  <c r="Q3034" i="1" s="1"/>
  <c r="I3035" i="1"/>
  <c r="J3035" i="1" s="1"/>
  <c r="Q3035" i="1" s="1"/>
  <c r="I3036" i="1"/>
  <c r="J3036" i="1" s="1"/>
  <c r="Q3036" i="1" s="1"/>
  <c r="I3037" i="1"/>
  <c r="J3037" i="1" s="1"/>
  <c r="Q3037" i="1" s="1"/>
  <c r="I3038" i="1"/>
  <c r="J3038" i="1" s="1"/>
  <c r="Q3038" i="1" s="1"/>
  <c r="I3039" i="1"/>
  <c r="J3039" i="1" s="1"/>
  <c r="Q3039" i="1" s="1"/>
  <c r="I3040" i="1"/>
  <c r="J3040" i="1" s="1"/>
  <c r="Q3040" i="1" s="1"/>
  <c r="I3041" i="1"/>
  <c r="J3041" i="1" s="1"/>
  <c r="Q3041" i="1" s="1"/>
  <c r="I3042" i="1"/>
  <c r="J3042" i="1" s="1"/>
  <c r="Q3042" i="1" s="1"/>
  <c r="I3043" i="1"/>
  <c r="J3043" i="1" s="1"/>
  <c r="Q3043" i="1" s="1"/>
  <c r="I3044" i="1"/>
  <c r="J3044" i="1" s="1"/>
  <c r="Q3044" i="1" s="1"/>
  <c r="I3045" i="1"/>
  <c r="J3045" i="1" s="1"/>
  <c r="Q3045" i="1" s="1"/>
  <c r="I3046" i="1"/>
  <c r="J3046" i="1" s="1"/>
  <c r="Q3046" i="1" s="1"/>
  <c r="I3047" i="1"/>
  <c r="J3047" i="1" s="1"/>
  <c r="Q3047" i="1" s="1"/>
  <c r="I3048" i="1"/>
  <c r="J3048" i="1" s="1"/>
  <c r="Q3048" i="1" s="1"/>
  <c r="I3049" i="1"/>
  <c r="J3049" i="1" s="1"/>
  <c r="Q3049" i="1" s="1"/>
  <c r="I3050" i="1"/>
  <c r="J3050" i="1" s="1"/>
  <c r="Q3050" i="1" s="1"/>
  <c r="I3051" i="1"/>
  <c r="J3051" i="1" s="1"/>
  <c r="Q3051" i="1" s="1"/>
  <c r="I3052" i="1"/>
  <c r="J3052" i="1" s="1"/>
  <c r="Q3052" i="1" s="1"/>
  <c r="I3053" i="1"/>
  <c r="J3053" i="1" s="1"/>
  <c r="Q3053" i="1" s="1"/>
  <c r="I3054" i="1"/>
  <c r="J3054" i="1" s="1"/>
  <c r="Q3054" i="1" s="1"/>
  <c r="I3055" i="1"/>
  <c r="J3055" i="1" s="1"/>
  <c r="Q3055" i="1" s="1"/>
  <c r="I3056" i="1"/>
  <c r="J3056" i="1" s="1"/>
  <c r="Q3056" i="1" s="1"/>
  <c r="I3057" i="1"/>
  <c r="J3057" i="1" s="1"/>
  <c r="Q3057" i="1" s="1"/>
  <c r="I3058" i="1"/>
  <c r="J3058" i="1" s="1"/>
  <c r="Q3058" i="1" s="1"/>
  <c r="I3059" i="1"/>
  <c r="J3059" i="1" s="1"/>
  <c r="Q3059" i="1" s="1"/>
  <c r="I3060" i="1"/>
  <c r="J3060" i="1" s="1"/>
  <c r="Q3060" i="1" s="1"/>
  <c r="I3061" i="1"/>
  <c r="J3061" i="1" s="1"/>
  <c r="Q3061" i="1" s="1"/>
  <c r="I3062" i="1"/>
  <c r="J3062" i="1" s="1"/>
  <c r="Q3062" i="1" s="1"/>
  <c r="I3063" i="1"/>
  <c r="J3063" i="1" s="1"/>
  <c r="Q3063" i="1" s="1"/>
  <c r="I3064" i="1"/>
  <c r="J3064" i="1" s="1"/>
  <c r="Q3064" i="1" s="1"/>
  <c r="I3065" i="1"/>
  <c r="J3065" i="1" s="1"/>
  <c r="Q3065" i="1" s="1"/>
  <c r="I3066" i="1"/>
  <c r="J3066" i="1" s="1"/>
  <c r="Q3066" i="1" s="1"/>
  <c r="I3067" i="1"/>
  <c r="J3067" i="1" s="1"/>
  <c r="Q3067" i="1" s="1"/>
  <c r="I3068" i="1"/>
  <c r="J3068" i="1" s="1"/>
  <c r="Q3068" i="1" s="1"/>
  <c r="I3069" i="1"/>
  <c r="J3069" i="1" s="1"/>
  <c r="Q3069" i="1" s="1"/>
  <c r="I3070" i="1"/>
  <c r="J3070" i="1" s="1"/>
  <c r="Q3070" i="1" s="1"/>
  <c r="I3071" i="1"/>
  <c r="J3071" i="1" s="1"/>
  <c r="Q3071" i="1" s="1"/>
  <c r="I3072" i="1"/>
  <c r="J3072" i="1" s="1"/>
  <c r="Q3072" i="1" s="1"/>
  <c r="I3073" i="1"/>
  <c r="J3073" i="1" s="1"/>
  <c r="Q3073" i="1" s="1"/>
  <c r="I3074" i="1"/>
  <c r="J3074" i="1" s="1"/>
  <c r="Q3074" i="1" s="1"/>
  <c r="I3075" i="1"/>
  <c r="J3075" i="1" s="1"/>
  <c r="Q3075" i="1" s="1"/>
  <c r="I3076" i="1"/>
  <c r="J3076" i="1" s="1"/>
  <c r="Q3076" i="1" s="1"/>
  <c r="I3077" i="1"/>
  <c r="J3077" i="1" s="1"/>
  <c r="Q3077" i="1" s="1"/>
  <c r="I3078" i="1"/>
  <c r="J3078" i="1" s="1"/>
  <c r="Q3078" i="1" s="1"/>
  <c r="I3079" i="1"/>
  <c r="J3079" i="1" s="1"/>
  <c r="Q3079" i="1" s="1"/>
  <c r="I3080" i="1"/>
  <c r="J3080" i="1" s="1"/>
  <c r="Q3080" i="1" s="1"/>
  <c r="I3081" i="1"/>
  <c r="J3081" i="1" s="1"/>
  <c r="Q3081" i="1" s="1"/>
  <c r="I3082" i="1"/>
  <c r="J3082" i="1" s="1"/>
  <c r="Q3082" i="1" s="1"/>
  <c r="I3083" i="1"/>
  <c r="J3083" i="1" s="1"/>
  <c r="Q3083" i="1" s="1"/>
  <c r="I3084" i="1"/>
  <c r="J3084" i="1" s="1"/>
  <c r="Q3084" i="1" s="1"/>
  <c r="I3085" i="1"/>
  <c r="J3085" i="1" s="1"/>
  <c r="Q3085" i="1" s="1"/>
  <c r="I3086" i="1"/>
  <c r="J3086" i="1" s="1"/>
  <c r="Q3086" i="1" s="1"/>
  <c r="I3087" i="1"/>
  <c r="J3087" i="1" s="1"/>
  <c r="Q3087" i="1" s="1"/>
  <c r="I3088" i="1"/>
  <c r="J3088" i="1" s="1"/>
  <c r="Q3088" i="1" s="1"/>
  <c r="I3089" i="1"/>
  <c r="J3089" i="1" s="1"/>
  <c r="Q3089" i="1" s="1"/>
  <c r="I3090" i="1"/>
  <c r="J3090" i="1" s="1"/>
  <c r="Q3090" i="1" s="1"/>
  <c r="I3091" i="1"/>
  <c r="J3091" i="1" s="1"/>
  <c r="Q3091" i="1" s="1"/>
  <c r="I3092" i="1"/>
  <c r="J3092" i="1" s="1"/>
  <c r="Q3092" i="1" s="1"/>
  <c r="I3093" i="1"/>
  <c r="J3093" i="1" s="1"/>
  <c r="Q3093" i="1" s="1"/>
  <c r="I3094" i="1"/>
  <c r="J3094" i="1" s="1"/>
  <c r="Q3094" i="1" s="1"/>
  <c r="I3095" i="1"/>
  <c r="J3095" i="1" s="1"/>
  <c r="Q3095" i="1" s="1"/>
  <c r="I3096" i="1"/>
  <c r="J3096" i="1" s="1"/>
  <c r="Q3096" i="1" s="1"/>
  <c r="I3097" i="1"/>
  <c r="J3097" i="1" s="1"/>
  <c r="Q3097" i="1" s="1"/>
  <c r="I3098" i="1"/>
  <c r="J3098" i="1" s="1"/>
  <c r="Q3098" i="1" s="1"/>
  <c r="I3099" i="1"/>
  <c r="J3099" i="1" s="1"/>
  <c r="Q3099" i="1" s="1"/>
  <c r="I3100" i="1"/>
  <c r="J3100" i="1" s="1"/>
  <c r="Q3100" i="1" s="1"/>
  <c r="I3101" i="1"/>
  <c r="J3101" i="1" s="1"/>
  <c r="Q3101" i="1" s="1"/>
  <c r="I3102" i="1"/>
  <c r="J3102" i="1" s="1"/>
  <c r="Q3102" i="1" s="1"/>
  <c r="I3103" i="1"/>
  <c r="J3103" i="1" s="1"/>
  <c r="Q3103" i="1" s="1"/>
  <c r="I3104" i="1"/>
  <c r="J3104" i="1" s="1"/>
  <c r="Q3104" i="1" s="1"/>
  <c r="I3105" i="1"/>
  <c r="J3105" i="1" s="1"/>
  <c r="Q3105" i="1" s="1"/>
  <c r="I3106" i="1"/>
  <c r="J3106" i="1" s="1"/>
  <c r="Q3106" i="1" s="1"/>
  <c r="I3107" i="1"/>
  <c r="J3107" i="1" s="1"/>
  <c r="Q3107" i="1" s="1"/>
  <c r="I3108" i="1"/>
  <c r="J3108" i="1" s="1"/>
  <c r="Q3108" i="1" s="1"/>
  <c r="I3109" i="1"/>
  <c r="J3109" i="1" s="1"/>
  <c r="Q3109" i="1" s="1"/>
  <c r="I3110" i="1"/>
  <c r="J3110" i="1" s="1"/>
  <c r="Q3110" i="1" s="1"/>
  <c r="I3111" i="1"/>
  <c r="J3111" i="1" s="1"/>
  <c r="Q3111" i="1" s="1"/>
  <c r="I3112" i="1"/>
  <c r="J3112" i="1" s="1"/>
  <c r="Q3112" i="1" s="1"/>
  <c r="I3113" i="1"/>
  <c r="J3113" i="1" s="1"/>
  <c r="Q3113" i="1" s="1"/>
  <c r="I3114" i="1"/>
  <c r="J3114" i="1" s="1"/>
  <c r="Q3114" i="1" s="1"/>
  <c r="I3115" i="1"/>
  <c r="J3115" i="1" s="1"/>
  <c r="Q3115" i="1" s="1"/>
  <c r="I3116" i="1"/>
  <c r="J3116" i="1" s="1"/>
  <c r="Q3116" i="1" s="1"/>
  <c r="I3117" i="1"/>
  <c r="J3117" i="1" s="1"/>
  <c r="Q3117" i="1" s="1"/>
  <c r="I3118" i="1"/>
  <c r="J3118" i="1" s="1"/>
  <c r="Q3118" i="1" s="1"/>
  <c r="I3119" i="1"/>
  <c r="J3119" i="1" s="1"/>
  <c r="Q3119" i="1" s="1"/>
  <c r="I3120" i="1"/>
  <c r="J3120" i="1" s="1"/>
  <c r="Q3120" i="1" s="1"/>
  <c r="I3121" i="1"/>
  <c r="J3121" i="1" s="1"/>
  <c r="Q3121" i="1" s="1"/>
  <c r="I3122" i="1"/>
  <c r="J3122" i="1" s="1"/>
  <c r="Q3122" i="1" s="1"/>
  <c r="I3123" i="1"/>
  <c r="J3123" i="1" s="1"/>
  <c r="Q3123" i="1" s="1"/>
  <c r="I3124" i="1"/>
  <c r="J3124" i="1" s="1"/>
  <c r="Q3124" i="1" s="1"/>
  <c r="I3125" i="1"/>
  <c r="J3125" i="1" s="1"/>
  <c r="Q3125" i="1" s="1"/>
  <c r="I3126" i="1"/>
  <c r="J3126" i="1" s="1"/>
  <c r="Q3126" i="1" s="1"/>
  <c r="I3127" i="1"/>
  <c r="J3127" i="1" s="1"/>
  <c r="Q3127" i="1" s="1"/>
  <c r="I3128" i="1"/>
  <c r="J3128" i="1" s="1"/>
  <c r="Q3128" i="1" s="1"/>
  <c r="I3129" i="1"/>
  <c r="J3129" i="1" s="1"/>
  <c r="Q3129" i="1" s="1"/>
  <c r="I3130" i="1"/>
  <c r="J3130" i="1" s="1"/>
  <c r="Q3130" i="1" s="1"/>
  <c r="I3131" i="1"/>
  <c r="J3131" i="1" s="1"/>
  <c r="Q3131" i="1" s="1"/>
  <c r="I3132" i="1"/>
  <c r="J3132" i="1" s="1"/>
  <c r="Q3132" i="1" s="1"/>
  <c r="I3133" i="1"/>
  <c r="J3133" i="1" s="1"/>
  <c r="Q3133" i="1" s="1"/>
  <c r="I3134" i="1"/>
  <c r="J3134" i="1" s="1"/>
  <c r="Q3134" i="1" s="1"/>
  <c r="I3135" i="1"/>
  <c r="J3135" i="1" s="1"/>
  <c r="Q3135" i="1" s="1"/>
  <c r="I3136" i="1"/>
  <c r="J3136" i="1" s="1"/>
  <c r="Q3136" i="1" s="1"/>
  <c r="I3137" i="1"/>
  <c r="J3137" i="1" s="1"/>
  <c r="Q3137" i="1" s="1"/>
  <c r="I3138" i="1"/>
  <c r="J3138" i="1" s="1"/>
  <c r="Q3138" i="1" s="1"/>
  <c r="I3139" i="1"/>
  <c r="J3139" i="1" s="1"/>
  <c r="Q3139" i="1" s="1"/>
  <c r="I3140" i="1"/>
  <c r="J3140" i="1" s="1"/>
  <c r="Q3140" i="1" s="1"/>
  <c r="I3141" i="1"/>
  <c r="J3141" i="1" s="1"/>
  <c r="Q3141" i="1" s="1"/>
  <c r="I3142" i="1"/>
  <c r="J3142" i="1" s="1"/>
  <c r="Q3142" i="1" s="1"/>
  <c r="I3143" i="1"/>
  <c r="J3143" i="1" s="1"/>
  <c r="Q3143" i="1" s="1"/>
  <c r="I3144" i="1"/>
  <c r="J3144" i="1" s="1"/>
  <c r="Q3144" i="1" s="1"/>
  <c r="I3145" i="1"/>
  <c r="J3145" i="1" s="1"/>
  <c r="Q3145" i="1" s="1"/>
  <c r="I3146" i="1"/>
  <c r="J3146" i="1" s="1"/>
  <c r="Q3146" i="1" s="1"/>
  <c r="I3147" i="1"/>
  <c r="J3147" i="1" s="1"/>
  <c r="Q3147" i="1" s="1"/>
  <c r="I3148" i="1"/>
  <c r="J3148" i="1" s="1"/>
  <c r="Q3148" i="1" s="1"/>
  <c r="I3149" i="1"/>
  <c r="J3149" i="1" s="1"/>
  <c r="Q3149" i="1" s="1"/>
  <c r="I3150" i="1"/>
  <c r="J3150" i="1" s="1"/>
  <c r="Q3150" i="1" s="1"/>
  <c r="I3151" i="1"/>
  <c r="J3151" i="1" s="1"/>
  <c r="Q3151" i="1" s="1"/>
  <c r="I3152" i="1"/>
  <c r="J3152" i="1" s="1"/>
  <c r="Q3152" i="1" s="1"/>
  <c r="I3153" i="1"/>
  <c r="J3153" i="1" s="1"/>
  <c r="Q3153" i="1" s="1"/>
  <c r="I3154" i="1"/>
  <c r="J3154" i="1" s="1"/>
  <c r="Q3154" i="1" s="1"/>
  <c r="I3155" i="1"/>
  <c r="J3155" i="1" s="1"/>
  <c r="Q3155" i="1" s="1"/>
  <c r="I3156" i="1"/>
  <c r="J3156" i="1" s="1"/>
  <c r="Q3156" i="1" s="1"/>
  <c r="I3157" i="1"/>
  <c r="J3157" i="1" s="1"/>
  <c r="Q3157" i="1" s="1"/>
  <c r="I3158" i="1"/>
  <c r="J3158" i="1" s="1"/>
  <c r="Q3158" i="1" s="1"/>
  <c r="I3159" i="1"/>
  <c r="J3159" i="1" s="1"/>
  <c r="Q3159" i="1" s="1"/>
  <c r="I3160" i="1"/>
  <c r="J3160" i="1" s="1"/>
  <c r="Q3160" i="1" s="1"/>
  <c r="I3161" i="1"/>
  <c r="J3161" i="1" s="1"/>
  <c r="Q3161" i="1" s="1"/>
  <c r="I3162" i="1"/>
  <c r="J3162" i="1" s="1"/>
  <c r="Q3162" i="1" s="1"/>
  <c r="I3163" i="1"/>
  <c r="J3163" i="1" s="1"/>
  <c r="Q3163" i="1" s="1"/>
  <c r="I3164" i="1"/>
  <c r="J3164" i="1" s="1"/>
  <c r="Q3164" i="1" s="1"/>
  <c r="I3165" i="1"/>
  <c r="J3165" i="1" s="1"/>
  <c r="Q3165" i="1" s="1"/>
  <c r="I3166" i="1"/>
  <c r="J3166" i="1" s="1"/>
  <c r="Q3166" i="1" s="1"/>
  <c r="I3167" i="1"/>
  <c r="J3167" i="1" s="1"/>
  <c r="Q3167" i="1" s="1"/>
  <c r="I3168" i="1"/>
  <c r="J3168" i="1" s="1"/>
  <c r="Q3168" i="1" s="1"/>
  <c r="I3169" i="1"/>
  <c r="J3169" i="1" s="1"/>
  <c r="Q3169" i="1" s="1"/>
  <c r="I3170" i="1"/>
  <c r="J3170" i="1" s="1"/>
  <c r="Q3170" i="1" s="1"/>
  <c r="I3171" i="1"/>
  <c r="J3171" i="1" s="1"/>
  <c r="Q3171" i="1" s="1"/>
  <c r="I3172" i="1"/>
  <c r="J3172" i="1" s="1"/>
  <c r="Q3172" i="1" s="1"/>
  <c r="I3173" i="1"/>
  <c r="J3173" i="1" s="1"/>
  <c r="Q3173" i="1" s="1"/>
  <c r="I3174" i="1"/>
  <c r="J3174" i="1" s="1"/>
  <c r="Q3174" i="1" s="1"/>
  <c r="I3175" i="1"/>
  <c r="J3175" i="1" s="1"/>
  <c r="Q3175" i="1" s="1"/>
  <c r="I3176" i="1"/>
  <c r="J3176" i="1" s="1"/>
  <c r="Q3176" i="1" s="1"/>
  <c r="I3177" i="1"/>
  <c r="J3177" i="1" s="1"/>
  <c r="Q3177" i="1" s="1"/>
  <c r="I3178" i="1"/>
  <c r="J3178" i="1" s="1"/>
  <c r="Q3178" i="1" s="1"/>
  <c r="I3179" i="1"/>
  <c r="J3179" i="1" s="1"/>
  <c r="Q3179" i="1" s="1"/>
  <c r="I3180" i="1"/>
  <c r="J3180" i="1" s="1"/>
  <c r="Q3180" i="1" s="1"/>
  <c r="I3181" i="1"/>
  <c r="J3181" i="1" s="1"/>
  <c r="Q3181" i="1" s="1"/>
  <c r="I3182" i="1"/>
  <c r="J3182" i="1" s="1"/>
  <c r="Q3182" i="1" s="1"/>
  <c r="I3183" i="1"/>
  <c r="J3183" i="1" s="1"/>
  <c r="Q3183" i="1" s="1"/>
  <c r="I3184" i="1"/>
  <c r="J3184" i="1" s="1"/>
  <c r="Q3184" i="1" s="1"/>
  <c r="I3185" i="1"/>
  <c r="J3185" i="1" s="1"/>
  <c r="Q3185" i="1" s="1"/>
  <c r="I3186" i="1"/>
  <c r="J3186" i="1" s="1"/>
  <c r="Q3186" i="1" s="1"/>
  <c r="I3187" i="1"/>
  <c r="J3187" i="1" s="1"/>
  <c r="Q3187" i="1" s="1"/>
  <c r="I3188" i="1"/>
  <c r="J3188" i="1" s="1"/>
  <c r="Q3188" i="1" s="1"/>
  <c r="I3189" i="1"/>
  <c r="J3189" i="1" s="1"/>
  <c r="Q3189" i="1" s="1"/>
  <c r="I3190" i="1"/>
  <c r="J3190" i="1" s="1"/>
  <c r="Q3190" i="1" s="1"/>
  <c r="I3191" i="1"/>
  <c r="J3191" i="1" s="1"/>
  <c r="Q3191" i="1" s="1"/>
  <c r="I3192" i="1"/>
  <c r="J3192" i="1" s="1"/>
  <c r="Q3192" i="1" s="1"/>
  <c r="I3193" i="1"/>
  <c r="J3193" i="1" s="1"/>
  <c r="Q3193" i="1" s="1"/>
  <c r="I3194" i="1"/>
  <c r="J3194" i="1" s="1"/>
  <c r="Q3194" i="1" s="1"/>
  <c r="I3195" i="1"/>
  <c r="J3195" i="1" s="1"/>
  <c r="Q3195" i="1" s="1"/>
  <c r="I3196" i="1"/>
  <c r="J3196" i="1" s="1"/>
  <c r="Q3196" i="1" s="1"/>
  <c r="I3197" i="1"/>
  <c r="J3197" i="1" s="1"/>
  <c r="Q3197" i="1" s="1"/>
  <c r="I3198" i="1"/>
  <c r="J3198" i="1" s="1"/>
  <c r="Q3198" i="1" s="1"/>
  <c r="I3199" i="1"/>
  <c r="J3199" i="1" s="1"/>
  <c r="Q3199" i="1" s="1"/>
  <c r="I3200" i="1"/>
  <c r="J3200" i="1" s="1"/>
  <c r="Q3200" i="1" s="1"/>
  <c r="I3201" i="1"/>
  <c r="J3201" i="1" s="1"/>
  <c r="Q3201" i="1" s="1"/>
  <c r="I3202" i="1"/>
  <c r="J3202" i="1" s="1"/>
  <c r="Q3202" i="1" s="1"/>
  <c r="I3203" i="1"/>
  <c r="J3203" i="1" s="1"/>
  <c r="Q3203" i="1" s="1"/>
  <c r="I3204" i="1"/>
  <c r="J3204" i="1" s="1"/>
  <c r="Q3204" i="1" s="1"/>
  <c r="I3205" i="1"/>
  <c r="J3205" i="1" s="1"/>
  <c r="Q3205" i="1" s="1"/>
  <c r="I3206" i="1"/>
  <c r="J3206" i="1" s="1"/>
  <c r="Q3206" i="1" s="1"/>
  <c r="I3207" i="1"/>
  <c r="J3207" i="1" s="1"/>
  <c r="Q3207" i="1" s="1"/>
  <c r="I3208" i="1"/>
  <c r="J3208" i="1" s="1"/>
  <c r="Q3208" i="1" s="1"/>
  <c r="I3209" i="1"/>
  <c r="J3209" i="1" s="1"/>
  <c r="Q3209" i="1" s="1"/>
  <c r="I3210" i="1"/>
  <c r="J3210" i="1" s="1"/>
  <c r="Q3210" i="1" s="1"/>
  <c r="I3211" i="1"/>
  <c r="J3211" i="1" s="1"/>
  <c r="Q3211" i="1" s="1"/>
  <c r="I3212" i="1"/>
  <c r="J3212" i="1" s="1"/>
  <c r="Q3212" i="1" s="1"/>
  <c r="I3213" i="1"/>
  <c r="J3213" i="1" s="1"/>
  <c r="Q3213" i="1" s="1"/>
  <c r="I3214" i="1"/>
  <c r="J3214" i="1" s="1"/>
  <c r="Q3214" i="1" s="1"/>
  <c r="I3215" i="1"/>
  <c r="J3215" i="1" s="1"/>
  <c r="Q3215" i="1" s="1"/>
  <c r="I3216" i="1"/>
  <c r="J3216" i="1" s="1"/>
  <c r="Q3216" i="1" s="1"/>
  <c r="I3217" i="1"/>
  <c r="J3217" i="1" s="1"/>
  <c r="Q3217" i="1" s="1"/>
  <c r="I3218" i="1"/>
  <c r="J3218" i="1" s="1"/>
  <c r="Q3218" i="1" s="1"/>
  <c r="I3219" i="1"/>
  <c r="J3219" i="1" s="1"/>
  <c r="Q3219" i="1" s="1"/>
  <c r="I3220" i="1"/>
  <c r="J3220" i="1" s="1"/>
  <c r="Q3220" i="1" s="1"/>
  <c r="I3221" i="1"/>
  <c r="J3221" i="1" s="1"/>
  <c r="Q3221" i="1" s="1"/>
  <c r="I3222" i="1"/>
  <c r="J3222" i="1" s="1"/>
  <c r="Q3222" i="1" s="1"/>
  <c r="I3223" i="1"/>
  <c r="J3223" i="1" s="1"/>
  <c r="Q3223" i="1" s="1"/>
  <c r="I3224" i="1"/>
  <c r="J3224" i="1" s="1"/>
  <c r="Q3224" i="1" s="1"/>
  <c r="I3225" i="1"/>
  <c r="J3225" i="1" s="1"/>
  <c r="Q3225" i="1" s="1"/>
  <c r="I3226" i="1"/>
  <c r="J3226" i="1" s="1"/>
  <c r="Q3226" i="1" s="1"/>
  <c r="I3227" i="1"/>
  <c r="J3227" i="1" s="1"/>
  <c r="Q3227" i="1" s="1"/>
  <c r="I3228" i="1"/>
  <c r="J3228" i="1" s="1"/>
  <c r="Q3228" i="1" s="1"/>
  <c r="I3229" i="1"/>
  <c r="J3229" i="1" s="1"/>
  <c r="Q3229" i="1" s="1"/>
  <c r="I3230" i="1"/>
  <c r="J3230" i="1" s="1"/>
  <c r="Q3230" i="1" s="1"/>
  <c r="I3231" i="1"/>
  <c r="J3231" i="1" s="1"/>
  <c r="Q3231" i="1" s="1"/>
  <c r="I3232" i="1"/>
  <c r="J3232" i="1" s="1"/>
  <c r="Q3232" i="1" s="1"/>
  <c r="I3233" i="1"/>
  <c r="J3233" i="1" s="1"/>
  <c r="Q3233" i="1" s="1"/>
  <c r="I3234" i="1"/>
  <c r="J3234" i="1" s="1"/>
  <c r="Q3234" i="1" s="1"/>
  <c r="I3235" i="1"/>
  <c r="J3235" i="1" s="1"/>
  <c r="Q3235" i="1" s="1"/>
  <c r="I3236" i="1"/>
  <c r="J3236" i="1" s="1"/>
  <c r="Q3236" i="1" s="1"/>
  <c r="I3237" i="1"/>
  <c r="J3237" i="1" s="1"/>
  <c r="Q3237" i="1" s="1"/>
  <c r="I3238" i="1"/>
  <c r="J3238" i="1" s="1"/>
  <c r="Q3238" i="1" s="1"/>
  <c r="I3239" i="1"/>
  <c r="J3239" i="1" s="1"/>
  <c r="Q3239" i="1" s="1"/>
  <c r="I3240" i="1"/>
  <c r="J3240" i="1" s="1"/>
  <c r="Q3240" i="1" s="1"/>
  <c r="I3241" i="1"/>
  <c r="J3241" i="1" s="1"/>
  <c r="Q3241" i="1" s="1"/>
  <c r="I3242" i="1"/>
  <c r="J3242" i="1" s="1"/>
  <c r="Q3242" i="1" s="1"/>
  <c r="I3243" i="1"/>
  <c r="J3243" i="1" s="1"/>
  <c r="Q3243" i="1" s="1"/>
  <c r="I3244" i="1"/>
  <c r="J3244" i="1" s="1"/>
  <c r="Q3244" i="1" s="1"/>
  <c r="I3245" i="1"/>
  <c r="J3245" i="1" s="1"/>
  <c r="Q3245" i="1" s="1"/>
  <c r="I3246" i="1"/>
  <c r="J3246" i="1" s="1"/>
  <c r="Q3246" i="1" s="1"/>
  <c r="I3247" i="1"/>
  <c r="J3247" i="1" s="1"/>
  <c r="Q3247" i="1" s="1"/>
  <c r="I3248" i="1"/>
  <c r="J3248" i="1" s="1"/>
  <c r="Q3248" i="1" s="1"/>
  <c r="I3249" i="1"/>
  <c r="J3249" i="1" s="1"/>
  <c r="Q3249" i="1" s="1"/>
  <c r="I3250" i="1"/>
  <c r="J3250" i="1" s="1"/>
  <c r="Q3250" i="1" s="1"/>
  <c r="I3251" i="1"/>
  <c r="J3251" i="1" s="1"/>
  <c r="Q3251" i="1" s="1"/>
  <c r="I3252" i="1"/>
  <c r="J3252" i="1" s="1"/>
  <c r="Q3252" i="1" s="1"/>
  <c r="I3253" i="1"/>
  <c r="J3253" i="1" s="1"/>
  <c r="Q3253" i="1" s="1"/>
  <c r="I3254" i="1"/>
  <c r="J3254" i="1" s="1"/>
  <c r="Q3254" i="1" s="1"/>
  <c r="I3255" i="1"/>
  <c r="J3255" i="1" s="1"/>
  <c r="Q3255" i="1" s="1"/>
  <c r="I3256" i="1"/>
  <c r="J3256" i="1" s="1"/>
  <c r="Q3256" i="1" s="1"/>
  <c r="I3257" i="1"/>
  <c r="J3257" i="1" s="1"/>
  <c r="Q3257" i="1" s="1"/>
  <c r="I3258" i="1"/>
  <c r="J3258" i="1" s="1"/>
  <c r="Q3258" i="1" s="1"/>
  <c r="I3259" i="1"/>
  <c r="J3259" i="1" s="1"/>
  <c r="Q3259" i="1" s="1"/>
  <c r="I3260" i="1"/>
  <c r="J3260" i="1" s="1"/>
  <c r="Q3260" i="1" s="1"/>
  <c r="I3261" i="1"/>
  <c r="J3261" i="1" s="1"/>
  <c r="Q3261" i="1" s="1"/>
  <c r="I3262" i="1"/>
  <c r="J3262" i="1" s="1"/>
  <c r="Q3262" i="1" s="1"/>
  <c r="I3263" i="1"/>
  <c r="J3263" i="1" s="1"/>
  <c r="Q3263" i="1" s="1"/>
  <c r="I3264" i="1"/>
  <c r="J3264" i="1" s="1"/>
  <c r="Q3264" i="1" s="1"/>
  <c r="I3265" i="1"/>
  <c r="J3265" i="1" s="1"/>
  <c r="Q3265" i="1" s="1"/>
  <c r="I3266" i="1"/>
  <c r="J3266" i="1" s="1"/>
  <c r="Q3266" i="1" s="1"/>
  <c r="I3267" i="1"/>
  <c r="J3267" i="1" s="1"/>
  <c r="Q3267" i="1" s="1"/>
  <c r="I3268" i="1"/>
  <c r="J3268" i="1" s="1"/>
  <c r="Q3268" i="1" s="1"/>
  <c r="I3269" i="1"/>
  <c r="J3269" i="1" s="1"/>
  <c r="Q3269" i="1" s="1"/>
  <c r="I3270" i="1"/>
  <c r="J3270" i="1" s="1"/>
  <c r="Q3270" i="1" s="1"/>
  <c r="I3271" i="1"/>
  <c r="J3271" i="1" s="1"/>
  <c r="Q3271" i="1" s="1"/>
  <c r="I3272" i="1"/>
  <c r="J3272" i="1" s="1"/>
  <c r="Q3272" i="1" s="1"/>
  <c r="I3273" i="1"/>
  <c r="J3273" i="1" s="1"/>
  <c r="Q3273" i="1" s="1"/>
  <c r="I3274" i="1"/>
  <c r="J3274" i="1" s="1"/>
  <c r="Q3274" i="1" s="1"/>
  <c r="I3275" i="1"/>
  <c r="J3275" i="1" s="1"/>
  <c r="Q3275" i="1" s="1"/>
  <c r="I3276" i="1"/>
  <c r="J3276" i="1" s="1"/>
  <c r="Q3276" i="1" s="1"/>
  <c r="I3277" i="1"/>
  <c r="J3277" i="1" s="1"/>
  <c r="Q3277" i="1" s="1"/>
  <c r="I3278" i="1"/>
  <c r="J3278" i="1" s="1"/>
  <c r="Q3278" i="1" s="1"/>
  <c r="I3279" i="1"/>
  <c r="J3279" i="1" s="1"/>
  <c r="Q3279" i="1" s="1"/>
  <c r="I3280" i="1"/>
  <c r="J3280" i="1" s="1"/>
  <c r="Q3280" i="1" s="1"/>
  <c r="I3281" i="1"/>
  <c r="J3281" i="1" s="1"/>
  <c r="Q3281" i="1" s="1"/>
  <c r="I3282" i="1"/>
  <c r="J3282" i="1" s="1"/>
  <c r="Q3282" i="1" s="1"/>
  <c r="I3283" i="1"/>
  <c r="J3283" i="1" s="1"/>
  <c r="Q3283" i="1" s="1"/>
  <c r="I3284" i="1"/>
  <c r="J3284" i="1" s="1"/>
  <c r="Q3284" i="1" s="1"/>
  <c r="I3285" i="1"/>
  <c r="J3285" i="1" s="1"/>
  <c r="Q3285" i="1" s="1"/>
  <c r="I3286" i="1"/>
  <c r="J3286" i="1" s="1"/>
  <c r="Q3286" i="1" s="1"/>
  <c r="I3287" i="1"/>
  <c r="J3287" i="1" s="1"/>
  <c r="Q3287" i="1" s="1"/>
  <c r="I3288" i="1"/>
  <c r="J3288" i="1" s="1"/>
  <c r="Q3288" i="1" s="1"/>
  <c r="I3289" i="1"/>
  <c r="J3289" i="1" s="1"/>
  <c r="Q3289" i="1" s="1"/>
  <c r="I3290" i="1"/>
  <c r="J3290" i="1" s="1"/>
  <c r="Q3290" i="1" s="1"/>
  <c r="I3291" i="1"/>
  <c r="J3291" i="1" s="1"/>
  <c r="Q3291" i="1" s="1"/>
  <c r="I3292" i="1"/>
  <c r="J3292" i="1" s="1"/>
  <c r="Q3292" i="1" s="1"/>
  <c r="I3293" i="1"/>
  <c r="J3293" i="1" s="1"/>
  <c r="Q3293" i="1" s="1"/>
  <c r="I3294" i="1"/>
  <c r="J3294" i="1" s="1"/>
  <c r="Q3294" i="1" s="1"/>
  <c r="I3295" i="1"/>
  <c r="J3295" i="1" s="1"/>
  <c r="Q3295" i="1" s="1"/>
  <c r="I3296" i="1"/>
  <c r="J3296" i="1" s="1"/>
  <c r="Q3296" i="1" s="1"/>
  <c r="I3297" i="1"/>
  <c r="J3297" i="1" s="1"/>
  <c r="Q3297" i="1" s="1"/>
  <c r="I3298" i="1"/>
  <c r="J3298" i="1" s="1"/>
  <c r="Q3298" i="1" s="1"/>
  <c r="I3299" i="1"/>
  <c r="J3299" i="1" s="1"/>
  <c r="Q3299" i="1" s="1"/>
  <c r="I3300" i="1"/>
  <c r="J3300" i="1" s="1"/>
  <c r="Q3300" i="1" s="1"/>
  <c r="I3301" i="1"/>
  <c r="J3301" i="1" s="1"/>
  <c r="Q3301" i="1" s="1"/>
  <c r="I3302" i="1"/>
  <c r="J3302" i="1" s="1"/>
  <c r="Q3302" i="1" s="1"/>
  <c r="I3303" i="1"/>
  <c r="J3303" i="1" s="1"/>
  <c r="Q3303" i="1" s="1"/>
  <c r="I3304" i="1"/>
  <c r="J3304" i="1" s="1"/>
  <c r="Q3304" i="1" s="1"/>
  <c r="I3305" i="1"/>
  <c r="J3305" i="1" s="1"/>
  <c r="Q3305" i="1" s="1"/>
  <c r="I3306" i="1"/>
  <c r="J3306" i="1" s="1"/>
  <c r="Q3306" i="1" s="1"/>
  <c r="I3307" i="1"/>
  <c r="J3307" i="1" s="1"/>
  <c r="Q3307" i="1" s="1"/>
  <c r="I3308" i="1"/>
  <c r="J3308" i="1" s="1"/>
  <c r="Q3308" i="1" s="1"/>
  <c r="I3309" i="1"/>
  <c r="J3309" i="1" s="1"/>
  <c r="Q3309" i="1" s="1"/>
  <c r="I3310" i="1"/>
  <c r="J3310" i="1" s="1"/>
  <c r="Q3310" i="1" s="1"/>
  <c r="I3311" i="1"/>
  <c r="J3311" i="1" s="1"/>
  <c r="Q3311" i="1" s="1"/>
  <c r="I3312" i="1"/>
  <c r="J3312" i="1" s="1"/>
  <c r="Q3312" i="1" s="1"/>
  <c r="I3313" i="1"/>
  <c r="J3313" i="1" s="1"/>
  <c r="Q3313" i="1" s="1"/>
  <c r="I3314" i="1"/>
  <c r="J3314" i="1" s="1"/>
  <c r="Q3314" i="1" s="1"/>
  <c r="I3315" i="1"/>
  <c r="J3315" i="1" s="1"/>
  <c r="Q3315" i="1" s="1"/>
  <c r="I3316" i="1"/>
  <c r="J3316" i="1" s="1"/>
  <c r="Q3316" i="1" s="1"/>
  <c r="I3317" i="1"/>
  <c r="J3317" i="1" s="1"/>
  <c r="Q3317" i="1" s="1"/>
  <c r="I3318" i="1"/>
  <c r="J3318" i="1" s="1"/>
  <c r="Q3318" i="1" s="1"/>
  <c r="I3319" i="1"/>
  <c r="J3319" i="1" s="1"/>
  <c r="Q3319" i="1" s="1"/>
  <c r="I3320" i="1"/>
  <c r="J3320" i="1" s="1"/>
  <c r="Q3320" i="1" s="1"/>
  <c r="I3321" i="1"/>
  <c r="J3321" i="1" s="1"/>
  <c r="Q3321" i="1" s="1"/>
  <c r="I3322" i="1"/>
  <c r="J3322" i="1" s="1"/>
  <c r="Q3322" i="1" s="1"/>
  <c r="I3323" i="1"/>
  <c r="J3323" i="1" s="1"/>
  <c r="Q3323" i="1" s="1"/>
  <c r="I3324" i="1"/>
  <c r="J3324" i="1" s="1"/>
  <c r="Q3324" i="1" s="1"/>
  <c r="I3325" i="1"/>
  <c r="J3325" i="1" s="1"/>
  <c r="Q3325" i="1" s="1"/>
  <c r="I3326" i="1"/>
  <c r="J3326" i="1" s="1"/>
  <c r="Q3326" i="1" s="1"/>
  <c r="I3327" i="1"/>
  <c r="J3327" i="1" s="1"/>
  <c r="Q3327" i="1" s="1"/>
  <c r="I3328" i="1"/>
  <c r="J3328" i="1" s="1"/>
  <c r="Q3328" i="1" s="1"/>
  <c r="I3329" i="1"/>
  <c r="J3329" i="1" s="1"/>
  <c r="Q3329" i="1" s="1"/>
  <c r="I3330" i="1"/>
  <c r="J3330" i="1" s="1"/>
  <c r="Q3330" i="1" s="1"/>
  <c r="I3331" i="1"/>
  <c r="J3331" i="1" s="1"/>
  <c r="Q3331" i="1" s="1"/>
  <c r="I3332" i="1"/>
  <c r="J3332" i="1" s="1"/>
  <c r="Q3332" i="1" s="1"/>
  <c r="I3333" i="1"/>
  <c r="J3333" i="1" s="1"/>
  <c r="Q3333" i="1" s="1"/>
  <c r="I3334" i="1"/>
  <c r="J3334" i="1" s="1"/>
  <c r="Q3334" i="1" s="1"/>
  <c r="I3335" i="1"/>
  <c r="J3335" i="1" s="1"/>
  <c r="Q3335" i="1" s="1"/>
  <c r="I3336" i="1"/>
  <c r="J3336" i="1" s="1"/>
  <c r="Q3336" i="1" s="1"/>
  <c r="I3337" i="1"/>
  <c r="J3337" i="1" s="1"/>
  <c r="Q3337" i="1" s="1"/>
  <c r="I3338" i="1"/>
  <c r="J3338" i="1" s="1"/>
  <c r="Q3338" i="1" s="1"/>
  <c r="I3339" i="1"/>
  <c r="J3339" i="1" s="1"/>
  <c r="Q3339" i="1" s="1"/>
  <c r="I3340" i="1"/>
  <c r="J3340" i="1" s="1"/>
  <c r="Q3340" i="1" s="1"/>
  <c r="I3341" i="1"/>
  <c r="J3341" i="1" s="1"/>
  <c r="Q3341" i="1" s="1"/>
  <c r="I3342" i="1"/>
  <c r="J3342" i="1" s="1"/>
  <c r="Q3342" i="1" s="1"/>
  <c r="I3343" i="1"/>
  <c r="J3343" i="1" s="1"/>
  <c r="Q3343" i="1" s="1"/>
  <c r="I3344" i="1"/>
  <c r="J3344" i="1" s="1"/>
  <c r="Q3344" i="1" s="1"/>
  <c r="I3345" i="1"/>
  <c r="J3345" i="1" s="1"/>
  <c r="Q3345" i="1" s="1"/>
  <c r="I3346" i="1"/>
  <c r="J3346" i="1" s="1"/>
  <c r="Q3346" i="1" s="1"/>
  <c r="I3347" i="1"/>
  <c r="J3347" i="1" s="1"/>
  <c r="Q3347" i="1" s="1"/>
  <c r="I3348" i="1"/>
  <c r="J3348" i="1" s="1"/>
  <c r="Q3348" i="1" s="1"/>
  <c r="I3349" i="1"/>
  <c r="J3349" i="1" s="1"/>
  <c r="Q3349" i="1" s="1"/>
  <c r="I3350" i="1"/>
  <c r="J3350" i="1" s="1"/>
  <c r="Q3350" i="1" s="1"/>
  <c r="I3351" i="1"/>
  <c r="J3351" i="1" s="1"/>
  <c r="Q3351" i="1" s="1"/>
  <c r="I3352" i="1"/>
  <c r="J3352" i="1" s="1"/>
  <c r="Q3352" i="1" s="1"/>
  <c r="I3353" i="1"/>
  <c r="J3353" i="1" s="1"/>
  <c r="Q3353" i="1" s="1"/>
  <c r="I3354" i="1"/>
  <c r="J3354" i="1" s="1"/>
  <c r="Q3354" i="1" s="1"/>
  <c r="I3355" i="1"/>
  <c r="J3355" i="1" s="1"/>
  <c r="Q3355" i="1" s="1"/>
  <c r="I3356" i="1"/>
  <c r="J3356" i="1" s="1"/>
  <c r="Q3356" i="1" s="1"/>
  <c r="I3357" i="1"/>
  <c r="J3357" i="1" s="1"/>
  <c r="Q3357" i="1" s="1"/>
  <c r="I3358" i="1"/>
  <c r="J3358" i="1" s="1"/>
  <c r="Q3358" i="1" s="1"/>
  <c r="I3359" i="1"/>
  <c r="J3359" i="1" s="1"/>
  <c r="Q3359" i="1" s="1"/>
  <c r="I3360" i="1"/>
  <c r="J3360" i="1" s="1"/>
  <c r="Q3360" i="1" s="1"/>
  <c r="I3361" i="1"/>
  <c r="J3361" i="1" s="1"/>
  <c r="Q3361" i="1" s="1"/>
  <c r="I3362" i="1"/>
  <c r="J3362" i="1" s="1"/>
  <c r="Q3362" i="1" s="1"/>
  <c r="I3363" i="1"/>
  <c r="J3363" i="1" s="1"/>
  <c r="Q3363" i="1" s="1"/>
  <c r="I3364" i="1"/>
  <c r="J3364" i="1" s="1"/>
  <c r="Q3364" i="1" s="1"/>
  <c r="I3365" i="1"/>
  <c r="J3365" i="1" s="1"/>
  <c r="Q3365" i="1" s="1"/>
  <c r="I3366" i="1"/>
  <c r="J3366" i="1" s="1"/>
  <c r="Q3366" i="1" s="1"/>
  <c r="I3367" i="1"/>
  <c r="J3367" i="1" s="1"/>
  <c r="Q3367" i="1" s="1"/>
  <c r="I3368" i="1"/>
  <c r="J3368" i="1" s="1"/>
  <c r="Q3368" i="1" s="1"/>
  <c r="I3369" i="1"/>
  <c r="J3369" i="1" s="1"/>
  <c r="Q3369" i="1" s="1"/>
  <c r="I3370" i="1"/>
  <c r="J3370" i="1" s="1"/>
  <c r="Q3370" i="1" s="1"/>
  <c r="I3371" i="1"/>
  <c r="J3371" i="1" s="1"/>
  <c r="Q3371" i="1" s="1"/>
  <c r="I3372" i="1"/>
  <c r="J3372" i="1" s="1"/>
  <c r="Q3372" i="1" s="1"/>
  <c r="I3373" i="1"/>
  <c r="J3373" i="1" s="1"/>
  <c r="Q3373" i="1" s="1"/>
  <c r="I3374" i="1"/>
  <c r="J3374" i="1" s="1"/>
  <c r="Q3374" i="1" s="1"/>
  <c r="I3375" i="1"/>
  <c r="J3375" i="1" s="1"/>
  <c r="Q3375" i="1" s="1"/>
  <c r="I3376" i="1"/>
  <c r="J3376" i="1" s="1"/>
  <c r="Q3376" i="1" s="1"/>
  <c r="I3377" i="1"/>
  <c r="J3377" i="1" s="1"/>
  <c r="Q3377" i="1" s="1"/>
  <c r="I3378" i="1"/>
  <c r="J3378" i="1" s="1"/>
  <c r="Q3378" i="1" s="1"/>
  <c r="I3379" i="1"/>
  <c r="J3379" i="1" s="1"/>
  <c r="Q3379" i="1" s="1"/>
  <c r="I3380" i="1"/>
  <c r="J3380" i="1" s="1"/>
  <c r="Q3380" i="1" s="1"/>
  <c r="I3381" i="1"/>
  <c r="J3381" i="1" s="1"/>
  <c r="Q3381" i="1" s="1"/>
  <c r="I3382" i="1"/>
  <c r="J3382" i="1" s="1"/>
  <c r="Q3382" i="1" s="1"/>
  <c r="I3383" i="1"/>
  <c r="J3383" i="1" s="1"/>
  <c r="Q3383" i="1" s="1"/>
  <c r="I3384" i="1"/>
  <c r="J3384" i="1" s="1"/>
  <c r="Q3384" i="1" s="1"/>
  <c r="I3385" i="1"/>
  <c r="J3385" i="1" s="1"/>
  <c r="Q3385" i="1" s="1"/>
  <c r="I3386" i="1"/>
  <c r="J3386" i="1" s="1"/>
  <c r="Q3386" i="1" s="1"/>
  <c r="I3387" i="1"/>
  <c r="J3387" i="1" s="1"/>
  <c r="Q3387" i="1" s="1"/>
  <c r="I3388" i="1"/>
  <c r="J3388" i="1" s="1"/>
  <c r="Q3388" i="1" s="1"/>
  <c r="I3389" i="1"/>
  <c r="J3389" i="1" s="1"/>
  <c r="Q3389" i="1" s="1"/>
  <c r="I3390" i="1"/>
  <c r="J3390" i="1" s="1"/>
  <c r="Q3390" i="1" s="1"/>
  <c r="I3391" i="1"/>
  <c r="J3391" i="1" s="1"/>
  <c r="Q3391" i="1" s="1"/>
  <c r="I3392" i="1"/>
  <c r="J3392" i="1" s="1"/>
  <c r="Q3392" i="1" s="1"/>
  <c r="I3393" i="1"/>
  <c r="J3393" i="1" s="1"/>
  <c r="Q3393" i="1" s="1"/>
  <c r="I3394" i="1"/>
  <c r="J3394" i="1" s="1"/>
  <c r="Q3394" i="1" s="1"/>
  <c r="I3395" i="1"/>
  <c r="J3395" i="1" s="1"/>
  <c r="Q3395" i="1" s="1"/>
  <c r="I3396" i="1"/>
  <c r="J3396" i="1" s="1"/>
  <c r="Q3396" i="1" s="1"/>
  <c r="I3397" i="1"/>
  <c r="J3397" i="1" s="1"/>
  <c r="Q3397" i="1" s="1"/>
  <c r="I3398" i="1"/>
  <c r="J3398" i="1" s="1"/>
  <c r="Q3398" i="1" s="1"/>
  <c r="I3399" i="1"/>
  <c r="J3399" i="1" s="1"/>
  <c r="Q3399" i="1" s="1"/>
  <c r="I3400" i="1"/>
  <c r="J3400" i="1" s="1"/>
  <c r="Q3400" i="1" s="1"/>
  <c r="I3401" i="1"/>
  <c r="J3401" i="1" s="1"/>
  <c r="Q3401" i="1" s="1"/>
  <c r="I3402" i="1"/>
  <c r="J3402" i="1" s="1"/>
  <c r="Q3402" i="1" s="1"/>
  <c r="I3403" i="1"/>
  <c r="J3403" i="1" s="1"/>
  <c r="Q3403" i="1" s="1"/>
  <c r="I3404" i="1"/>
  <c r="J3404" i="1" s="1"/>
  <c r="Q3404" i="1" s="1"/>
  <c r="I3405" i="1"/>
  <c r="J3405" i="1" s="1"/>
  <c r="Q3405" i="1" s="1"/>
  <c r="I3406" i="1"/>
  <c r="J3406" i="1" s="1"/>
  <c r="Q3406" i="1" s="1"/>
  <c r="I3407" i="1"/>
  <c r="J3407" i="1" s="1"/>
  <c r="Q3407" i="1" s="1"/>
  <c r="I3408" i="1"/>
  <c r="J3408" i="1" s="1"/>
  <c r="Q3408" i="1" s="1"/>
  <c r="I3409" i="1"/>
  <c r="J3409" i="1" s="1"/>
  <c r="Q3409" i="1" s="1"/>
  <c r="I3410" i="1"/>
  <c r="J3410" i="1" s="1"/>
  <c r="Q3410" i="1" s="1"/>
  <c r="I3411" i="1"/>
  <c r="J3411" i="1" s="1"/>
  <c r="Q3411" i="1" s="1"/>
  <c r="I3412" i="1"/>
  <c r="J3412" i="1" s="1"/>
  <c r="Q3412" i="1" s="1"/>
  <c r="I3413" i="1"/>
  <c r="J3413" i="1" s="1"/>
  <c r="Q3413" i="1" s="1"/>
  <c r="I3414" i="1"/>
  <c r="J3414" i="1" s="1"/>
  <c r="Q3414" i="1" s="1"/>
  <c r="I3415" i="1"/>
  <c r="J3415" i="1" s="1"/>
  <c r="Q3415" i="1" s="1"/>
  <c r="I3416" i="1"/>
  <c r="J3416" i="1" s="1"/>
  <c r="Q3416" i="1" s="1"/>
  <c r="I3417" i="1"/>
  <c r="J3417" i="1" s="1"/>
  <c r="Q3417" i="1" s="1"/>
  <c r="I3418" i="1"/>
  <c r="J3418" i="1" s="1"/>
  <c r="Q3418" i="1" s="1"/>
  <c r="I3419" i="1"/>
  <c r="J3419" i="1" s="1"/>
  <c r="Q3419" i="1" s="1"/>
  <c r="I3420" i="1"/>
  <c r="J3420" i="1" s="1"/>
  <c r="Q3420" i="1" s="1"/>
  <c r="I3421" i="1"/>
  <c r="J3421" i="1" s="1"/>
  <c r="Q3421" i="1" s="1"/>
  <c r="I3422" i="1"/>
  <c r="J3422" i="1" s="1"/>
  <c r="Q3422" i="1" s="1"/>
  <c r="I3423" i="1"/>
  <c r="J3423" i="1" s="1"/>
  <c r="Q3423" i="1" s="1"/>
  <c r="I3424" i="1"/>
  <c r="J3424" i="1" s="1"/>
  <c r="Q3424" i="1" s="1"/>
  <c r="I3425" i="1"/>
  <c r="J3425" i="1" s="1"/>
  <c r="Q3425" i="1" s="1"/>
  <c r="I3426" i="1"/>
  <c r="J3426" i="1" s="1"/>
  <c r="Q3426" i="1" s="1"/>
  <c r="I3427" i="1"/>
  <c r="J3427" i="1" s="1"/>
  <c r="Q3427" i="1" s="1"/>
  <c r="I3428" i="1"/>
  <c r="J3428" i="1" s="1"/>
  <c r="Q3428" i="1" s="1"/>
  <c r="I3429" i="1"/>
  <c r="J3429" i="1" s="1"/>
  <c r="Q3429" i="1" s="1"/>
  <c r="I3430" i="1"/>
  <c r="J3430" i="1" s="1"/>
  <c r="Q3430" i="1" s="1"/>
  <c r="I3431" i="1"/>
  <c r="J3431" i="1" s="1"/>
  <c r="Q3431" i="1" s="1"/>
  <c r="I3432" i="1"/>
  <c r="J3432" i="1" s="1"/>
  <c r="Q3432" i="1" s="1"/>
  <c r="I3433" i="1"/>
  <c r="J3433" i="1" s="1"/>
  <c r="Q3433" i="1" s="1"/>
  <c r="I3434" i="1"/>
  <c r="J3434" i="1" s="1"/>
  <c r="Q3434" i="1" s="1"/>
  <c r="I3435" i="1"/>
  <c r="J3435" i="1" s="1"/>
  <c r="Q3435" i="1" s="1"/>
  <c r="I3436" i="1"/>
  <c r="J3436" i="1" s="1"/>
  <c r="Q3436" i="1" s="1"/>
  <c r="I3437" i="1"/>
  <c r="J3437" i="1" s="1"/>
  <c r="Q3437" i="1" s="1"/>
  <c r="I3438" i="1"/>
  <c r="J3438" i="1" s="1"/>
  <c r="Q3438" i="1" s="1"/>
  <c r="I3439" i="1"/>
  <c r="J3439" i="1" s="1"/>
  <c r="Q3439" i="1" s="1"/>
  <c r="I3440" i="1"/>
  <c r="J3440" i="1" s="1"/>
  <c r="Q3440" i="1" s="1"/>
  <c r="I3441" i="1"/>
  <c r="J3441" i="1" s="1"/>
  <c r="Q3441" i="1" s="1"/>
  <c r="I3442" i="1"/>
  <c r="J3442" i="1" s="1"/>
  <c r="Q3442" i="1" s="1"/>
  <c r="I3443" i="1"/>
  <c r="J3443" i="1" s="1"/>
  <c r="Q3443" i="1" s="1"/>
  <c r="I3444" i="1"/>
  <c r="J3444" i="1" s="1"/>
  <c r="Q3444" i="1" s="1"/>
  <c r="I3445" i="1"/>
  <c r="J3445" i="1" s="1"/>
  <c r="Q3445" i="1" s="1"/>
  <c r="I3446" i="1"/>
  <c r="J3446" i="1" s="1"/>
  <c r="Q3446" i="1" s="1"/>
  <c r="I3447" i="1"/>
  <c r="J3447" i="1" s="1"/>
  <c r="Q3447" i="1" s="1"/>
  <c r="I3448" i="1"/>
  <c r="J3448" i="1" s="1"/>
  <c r="Q3448" i="1" s="1"/>
  <c r="I3449" i="1"/>
  <c r="J3449" i="1" s="1"/>
  <c r="Q3449" i="1" s="1"/>
  <c r="I3450" i="1"/>
  <c r="J3450" i="1" s="1"/>
  <c r="Q3450" i="1" s="1"/>
  <c r="I3451" i="1"/>
  <c r="J3451" i="1" s="1"/>
  <c r="Q3451" i="1" s="1"/>
  <c r="I3452" i="1"/>
  <c r="J3452" i="1" s="1"/>
  <c r="Q3452" i="1" s="1"/>
  <c r="I3453" i="1"/>
  <c r="J3453" i="1" s="1"/>
  <c r="Q3453" i="1" s="1"/>
  <c r="I3454" i="1"/>
  <c r="J3454" i="1" s="1"/>
  <c r="Q3454" i="1" s="1"/>
  <c r="I3455" i="1"/>
  <c r="J3455" i="1" s="1"/>
  <c r="Q3455" i="1" s="1"/>
  <c r="I3456" i="1"/>
  <c r="J3456" i="1" s="1"/>
  <c r="Q3456" i="1" s="1"/>
  <c r="I3457" i="1"/>
  <c r="J3457" i="1" s="1"/>
  <c r="Q3457" i="1" s="1"/>
  <c r="I3458" i="1"/>
  <c r="J3458" i="1" s="1"/>
  <c r="Q3458" i="1" s="1"/>
  <c r="I3459" i="1"/>
  <c r="J3459" i="1" s="1"/>
  <c r="Q3459" i="1" s="1"/>
  <c r="I3460" i="1"/>
  <c r="J3460" i="1" s="1"/>
  <c r="Q3460" i="1" s="1"/>
  <c r="I3461" i="1"/>
  <c r="J3461" i="1" s="1"/>
  <c r="Q3461" i="1" s="1"/>
  <c r="I3462" i="1"/>
  <c r="J3462" i="1" s="1"/>
  <c r="Q3462" i="1" s="1"/>
  <c r="I3463" i="1"/>
  <c r="J3463" i="1" s="1"/>
  <c r="Q3463" i="1" s="1"/>
  <c r="I3464" i="1"/>
  <c r="J3464" i="1" s="1"/>
  <c r="Q3464" i="1" s="1"/>
  <c r="I3465" i="1"/>
  <c r="J3465" i="1" s="1"/>
  <c r="Q3465" i="1" s="1"/>
  <c r="I3466" i="1"/>
  <c r="J3466" i="1" s="1"/>
  <c r="Q3466" i="1" s="1"/>
  <c r="I3467" i="1"/>
  <c r="J3467" i="1" s="1"/>
  <c r="Q3467" i="1" s="1"/>
  <c r="I3468" i="1"/>
  <c r="J3468" i="1" s="1"/>
  <c r="Q3468" i="1" s="1"/>
  <c r="I3469" i="1"/>
  <c r="J3469" i="1" s="1"/>
  <c r="Q3469" i="1" s="1"/>
  <c r="I3470" i="1"/>
  <c r="J3470" i="1" s="1"/>
  <c r="Q3470" i="1" s="1"/>
  <c r="I3471" i="1"/>
  <c r="J3471" i="1" s="1"/>
  <c r="Q3471" i="1" s="1"/>
  <c r="I3472" i="1"/>
  <c r="J3472" i="1" s="1"/>
  <c r="Q3472" i="1" s="1"/>
  <c r="I3473" i="1"/>
  <c r="J3473" i="1" s="1"/>
  <c r="Q3473" i="1" s="1"/>
  <c r="I3474" i="1"/>
  <c r="J3474" i="1" s="1"/>
  <c r="Q3474" i="1" s="1"/>
  <c r="I3475" i="1"/>
  <c r="J3475" i="1" s="1"/>
  <c r="Q3475" i="1" s="1"/>
  <c r="I3476" i="1"/>
  <c r="J3476" i="1" s="1"/>
  <c r="Q3476" i="1" s="1"/>
  <c r="I3477" i="1"/>
  <c r="J3477" i="1" s="1"/>
  <c r="Q3477" i="1" s="1"/>
  <c r="I3478" i="1"/>
  <c r="J3478" i="1" s="1"/>
  <c r="Q3478" i="1" s="1"/>
  <c r="I3479" i="1"/>
  <c r="J3479" i="1" s="1"/>
  <c r="Q3479" i="1" s="1"/>
  <c r="I3480" i="1"/>
  <c r="J3480" i="1" s="1"/>
  <c r="Q3480" i="1" s="1"/>
  <c r="I3481" i="1"/>
  <c r="J3481" i="1" s="1"/>
  <c r="Q3481" i="1" s="1"/>
  <c r="I3482" i="1"/>
  <c r="J3482" i="1" s="1"/>
  <c r="Q3482" i="1" s="1"/>
  <c r="I3483" i="1"/>
  <c r="J3483" i="1" s="1"/>
  <c r="Q3483" i="1" s="1"/>
  <c r="I3484" i="1"/>
  <c r="J3484" i="1" s="1"/>
  <c r="Q3484" i="1" s="1"/>
  <c r="I3485" i="1"/>
  <c r="J3485" i="1" s="1"/>
  <c r="Q3485" i="1" s="1"/>
  <c r="I3486" i="1"/>
  <c r="J3486" i="1" s="1"/>
  <c r="Q3486" i="1" s="1"/>
  <c r="I3487" i="1"/>
  <c r="J3487" i="1" s="1"/>
  <c r="Q3487" i="1" s="1"/>
  <c r="I3488" i="1"/>
  <c r="J3488" i="1" s="1"/>
  <c r="Q3488" i="1" s="1"/>
  <c r="I3489" i="1"/>
  <c r="J3489" i="1" s="1"/>
  <c r="Q3489" i="1" s="1"/>
  <c r="I3490" i="1"/>
  <c r="J3490" i="1" s="1"/>
  <c r="Q3490" i="1" s="1"/>
  <c r="I3491" i="1"/>
  <c r="J3491" i="1" s="1"/>
  <c r="Q3491" i="1" s="1"/>
  <c r="I3492" i="1"/>
  <c r="J3492" i="1" s="1"/>
  <c r="Q3492" i="1" s="1"/>
  <c r="I3493" i="1"/>
  <c r="J3493" i="1" s="1"/>
  <c r="Q3493" i="1" s="1"/>
  <c r="I3494" i="1"/>
  <c r="J3494" i="1" s="1"/>
  <c r="Q3494" i="1" s="1"/>
  <c r="I3495" i="1"/>
  <c r="J3495" i="1" s="1"/>
  <c r="Q3495" i="1" s="1"/>
  <c r="I3496" i="1"/>
  <c r="J3496" i="1" s="1"/>
  <c r="Q3496" i="1" s="1"/>
  <c r="I3497" i="1"/>
  <c r="J3497" i="1" s="1"/>
  <c r="Q3497" i="1" s="1"/>
  <c r="I3498" i="1"/>
  <c r="J3498" i="1" s="1"/>
  <c r="Q3498" i="1" s="1"/>
  <c r="I3499" i="1"/>
  <c r="J3499" i="1" s="1"/>
  <c r="Q3499" i="1" s="1"/>
  <c r="I3500" i="1"/>
  <c r="J3500" i="1" s="1"/>
  <c r="Q3500" i="1" s="1"/>
  <c r="I3501" i="1"/>
  <c r="J3501" i="1" s="1"/>
  <c r="Q3501" i="1" s="1"/>
  <c r="I3502" i="1"/>
  <c r="J3502" i="1" s="1"/>
  <c r="Q3502" i="1" s="1"/>
  <c r="I3503" i="1"/>
  <c r="J3503" i="1" s="1"/>
  <c r="Q3503" i="1" s="1"/>
  <c r="I3504" i="1"/>
  <c r="J3504" i="1" s="1"/>
  <c r="Q3504" i="1" s="1"/>
  <c r="I3505" i="1"/>
  <c r="J3505" i="1" s="1"/>
  <c r="Q3505" i="1" s="1"/>
  <c r="I3506" i="1"/>
  <c r="J3506" i="1" s="1"/>
  <c r="Q3506" i="1" s="1"/>
  <c r="I3507" i="1"/>
  <c r="J3507" i="1" s="1"/>
  <c r="Q3507" i="1" s="1"/>
  <c r="I3508" i="1"/>
  <c r="J3508" i="1" s="1"/>
  <c r="Q3508" i="1" s="1"/>
  <c r="I3509" i="1"/>
  <c r="J3509" i="1" s="1"/>
  <c r="Q3509" i="1" s="1"/>
  <c r="I3510" i="1"/>
  <c r="J3510" i="1" s="1"/>
  <c r="Q3510" i="1" s="1"/>
  <c r="I3511" i="1"/>
  <c r="J3511" i="1" s="1"/>
  <c r="Q3511" i="1" s="1"/>
  <c r="I3512" i="1"/>
  <c r="J3512" i="1" s="1"/>
  <c r="Q3512" i="1" s="1"/>
  <c r="I3513" i="1"/>
  <c r="J3513" i="1" s="1"/>
  <c r="Q3513" i="1" s="1"/>
  <c r="I3514" i="1"/>
  <c r="J3514" i="1" s="1"/>
  <c r="Q3514" i="1" s="1"/>
  <c r="I3515" i="1"/>
  <c r="J3515" i="1" s="1"/>
  <c r="Q3515" i="1" s="1"/>
  <c r="I3516" i="1"/>
  <c r="J3516" i="1" s="1"/>
  <c r="Q3516" i="1" s="1"/>
  <c r="I3517" i="1"/>
  <c r="J3517" i="1" s="1"/>
  <c r="Q3517" i="1" s="1"/>
  <c r="I3518" i="1"/>
  <c r="J3518" i="1" s="1"/>
  <c r="Q3518" i="1" s="1"/>
  <c r="I3519" i="1"/>
  <c r="J3519" i="1" s="1"/>
  <c r="Q3519" i="1" s="1"/>
  <c r="I3520" i="1"/>
  <c r="J3520" i="1" s="1"/>
  <c r="Q3520" i="1" s="1"/>
  <c r="I3521" i="1"/>
  <c r="J3521" i="1" s="1"/>
  <c r="Q3521" i="1" s="1"/>
  <c r="I3522" i="1"/>
  <c r="J3522" i="1" s="1"/>
  <c r="Q3522" i="1" s="1"/>
  <c r="I3523" i="1"/>
  <c r="J3523" i="1" s="1"/>
  <c r="Q3523" i="1" s="1"/>
  <c r="I3524" i="1"/>
  <c r="J3524" i="1" s="1"/>
  <c r="Q3524" i="1" s="1"/>
  <c r="I3525" i="1"/>
  <c r="J3525" i="1" s="1"/>
  <c r="Q3525" i="1" s="1"/>
  <c r="I3526" i="1"/>
  <c r="J3526" i="1" s="1"/>
  <c r="Q3526" i="1" s="1"/>
  <c r="I3527" i="1"/>
  <c r="J3527" i="1" s="1"/>
  <c r="Q3527" i="1" s="1"/>
  <c r="I3528" i="1"/>
  <c r="J3528" i="1" s="1"/>
  <c r="Q3528" i="1" s="1"/>
  <c r="I3529" i="1"/>
  <c r="J3529" i="1" s="1"/>
  <c r="Q3529" i="1" s="1"/>
  <c r="I3530" i="1"/>
  <c r="J3530" i="1" s="1"/>
  <c r="Q3530" i="1" s="1"/>
  <c r="I3531" i="1"/>
  <c r="J3531" i="1" s="1"/>
  <c r="Q3531" i="1" s="1"/>
  <c r="I3532" i="1"/>
  <c r="J3532" i="1" s="1"/>
  <c r="Q3532" i="1" s="1"/>
  <c r="I3533" i="1"/>
  <c r="J3533" i="1" s="1"/>
  <c r="Q3533" i="1" s="1"/>
  <c r="I3534" i="1"/>
  <c r="J3534" i="1" s="1"/>
  <c r="Q3534" i="1" s="1"/>
  <c r="I3535" i="1"/>
  <c r="J3535" i="1" s="1"/>
  <c r="Q3535" i="1" s="1"/>
  <c r="I3536" i="1"/>
  <c r="J3536" i="1" s="1"/>
  <c r="Q3536" i="1" s="1"/>
  <c r="I3537" i="1"/>
  <c r="J3537" i="1" s="1"/>
  <c r="Q3537" i="1" s="1"/>
  <c r="I3538" i="1"/>
  <c r="J3538" i="1" s="1"/>
  <c r="Q3538" i="1" s="1"/>
  <c r="I3539" i="1"/>
  <c r="J3539" i="1" s="1"/>
  <c r="Q3539" i="1" s="1"/>
  <c r="I3540" i="1"/>
  <c r="J3540" i="1" s="1"/>
  <c r="Q3540" i="1" s="1"/>
  <c r="I3541" i="1"/>
  <c r="J3541" i="1" s="1"/>
  <c r="Q3541" i="1" s="1"/>
  <c r="I3542" i="1"/>
  <c r="J3542" i="1" s="1"/>
  <c r="Q3542" i="1" s="1"/>
  <c r="I3543" i="1"/>
  <c r="J3543" i="1" s="1"/>
  <c r="Q3543" i="1" s="1"/>
  <c r="I3544" i="1"/>
  <c r="J3544" i="1" s="1"/>
  <c r="Q3544" i="1" s="1"/>
  <c r="I3545" i="1"/>
  <c r="J3545" i="1" s="1"/>
  <c r="Q3545" i="1" s="1"/>
  <c r="I3546" i="1"/>
  <c r="J3546" i="1" s="1"/>
  <c r="Q3546" i="1" s="1"/>
  <c r="I3547" i="1"/>
  <c r="J3547" i="1" s="1"/>
  <c r="Q3547" i="1" s="1"/>
  <c r="I3548" i="1"/>
  <c r="J3548" i="1" s="1"/>
  <c r="Q3548" i="1" s="1"/>
  <c r="I3549" i="1"/>
  <c r="J3549" i="1" s="1"/>
  <c r="Q3549" i="1" s="1"/>
  <c r="I3550" i="1"/>
  <c r="J3550" i="1" s="1"/>
  <c r="Q3550" i="1" s="1"/>
  <c r="I3551" i="1"/>
  <c r="J3551" i="1" s="1"/>
  <c r="Q3551" i="1" s="1"/>
  <c r="I3552" i="1"/>
  <c r="J3552" i="1" s="1"/>
  <c r="Q3552" i="1" s="1"/>
  <c r="I3553" i="1"/>
  <c r="J3553" i="1" s="1"/>
  <c r="Q3553" i="1" s="1"/>
  <c r="I3554" i="1"/>
  <c r="J3554" i="1" s="1"/>
  <c r="Q3554" i="1" s="1"/>
  <c r="I3555" i="1"/>
  <c r="J3555" i="1" s="1"/>
  <c r="Q3555" i="1" s="1"/>
  <c r="I3556" i="1"/>
  <c r="J3556" i="1" s="1"/>
  <c r="Q3556" i="1" s="1"/>
  <c r="I3557" i="1"/>
  <c r="J3557" i="1" s="1"/>
  <c r="Q3557" i="1" s="1"/>
  <c r="I3558" i="1"/>
  <c r="J3558" i="1" s="1"/>
  <c r="Q3558" i="1" s="1"/>
  <c r="I3559" i="1"/>
  <c r="J3559" i="1" s="1"/>
  <c r="Q3559" i="1" s="1"/>
  <c r="I3560" i="1"/>
  <c r="J3560" i="1" s="1"/>
  <c r="Q3560" i="1" s="1"/>
  <c r="I3561" i="1"/>
  <c r="J3561" i="1" s="1"/>
  <c r="Q3561" i="1" s="1"/>
  <c r="I3562" i="1"/>
  <c r="J3562" i="1" s="1"/>
  <c r="Q3562" i="1" s="1"/>
  <c r="I3563" i="1"/>
  <c r="J3563" i="1" s="1"/>
  <c r="Q3563" i="1" s="1"/>
  <c r="I3564" i="1"/>
  <c r="J3564" i="1" s="1"/>
  <c r="Q3564" i="1" s="1"/>
  <c r="I3565" i="1"/>
  <c r="J3565" i="1" s="1"/>
  <c r="Q3565" i="1" s="1"/>
  <c r="I3566" i="1"/>
  <c r="J3566" i="1" s="1"/>
  <c r="Q3566" i="1" s="1"/>
  <c r="I3567" i="1"/>
  <c r="J3567" i="1" s="1"/>
  <c r="Q3567" i="1" s="1"/>
  <c r="I3568" i="1"/>
  <c r="J3568" i="1" s="1"/>
  <c r="Q3568" i="1" s="1"/>
  <c r="I3569" i="1"/>
  <c r="J3569" i="1" s="1"/>
  <c r="Q3569" i="1" s="1"/>
  <c r="I3570" i="1"/>
  <c r="J3570" i="1" s="1"/>
  <c r="Q3570" i="1" s="1"/>
  <c r="I3571" i="1"/>
  <c r="J3571" i="1" s="1"/>
  <c r="Q3571" i="1" s="1"/>
  <c r="I3572" i="1"/>
  <c r="J3572" i="1" s="1"/>
  <c r="Q3572" i="1" s="1"/>
  <c r="I3573" i="1"/>
  <c r="J3573" i="1" s="1"/>
  <c r="Q3573" i="1" s="1"/>
  <c r="I3574" i="1"/>
  <c r="J3574" i="1" s="1"/>
  <c r="Q3574" i="1" s="1"/>
  <c r="I3575" i="1"/>
  <c r="J3575" i="1" s="1"/>
  <c r="Q3575" i="1" s="1"/>
  <c r="I3576" i="1"/>
  <c r="J3576" i="1" s="1"/>
  <c r="Q3576" i="1" s="1"/>
  <c r="I3577" i="1"/>
  <c r="J3577" i="1" s="1"/>
  <c r="Q3577" i="1" s="1"/>
  <c r="I3578" i="1"/>
  <c r="J3578" i="1" s="1"/>
  <c r="Q3578" i="1" s="1"/>
  <c r="I3579" i="1"/>
  <c r="J3579" i="1" s="1"/>
  <c r="Q3579" i="1" s="1"/>
  <c r="I3580" i="1"/>
  <c r="J3580" i="1" s="1"/>
  <c r="Q3580" i="1" s="1"/>
  <c r="I3581" i="1"/>
  <c r="J3581" i="1" s="1"/>
  <c r="Q3581" i="1" s="1"/>
  <c r="I3582" i="1"/>
  <c r="J3582" i="1" s="1"/>
  <c r="Q3582" i="1" s="1"/>
  <c r="I3583" i="1"/>
  <c r="J3583" i="1" s="1"/>
  <c r="Q3583" i="1" s="1"/>
  <c r="I3584" i="1"/>
  <c r="J3584" i="1" s="1"/>
  <c r="Q3584" i="1" s="1"/>
  <c r="I3585" i="1"/>
  <c r="J3585" i="1" s="1"/>
  <c r="Q3585" i="1" s="1"/>
  <c r="I3586" i="1"/>
  <c r="J3586" i="1" s="1"/>
  <c r="Q3586" i="1" s="1"/>
  <c r="I3587" i="1"/>
  <c r="J3587" i="1" s="1"/>
  <c r="Q3587" i="1" s="1"/>
  <c r="I3588" i="1"/>
  <c r="J3588" i="1" s="1"/>
  <c r="Q3588" i="1" s="1"/>
  <c r="I3589" i="1"/>
  <c r="J3589" i="1" s="1"/>
  <c r="Q3589" i="1" s="1"/>
  <c r="I3590" i="1"/>
  <c r="J3590" i="1" s="1"/>
  <c r="Q3590" i="1" s="1"/>
  <c r="I3591" i="1"/>
  <c r="J3591" i="1" s="1"/>
  <c r="Q3591" i="1" s="1"/>
  <c r="I3592" i="1"/>
  <c r="J3592" i="1" s="1"/>
  <c r="Q3592" i="1" s="1"/>
  <c r="I3593" i="1"/>
  <c r="J3593" i="1" s="1"/>
  <c r="Q3593" i="1" s="1"/>
  <c r="I3594" i="1"/>
  <c r="J3594" i="1" s="1"/>
  <c r="Q3594" i="1" s="1"/>
  <c r="I3595" i="1"/>
  <c r="J3595" i="1" s="1"/>
  <c r="Q3595" i="1" s="1"/>
  <c r="I3596" i="1"/>
  <c r="J3596" i="1" s="1"/>
  <c r="Q3596" i="1" s="1"/>
  <c r="I3597" i="1"/>
  <c r="J3597" i="1" s="1"/>
  <c r="Q3597" i="1" s="1"/>
  <c r="I3598" i="1"/>
  <c r="J3598" i="1" s="1"/>
  <c r="Q3598" i="1" s="1"/>
  <c r="I3599" i="1"/>
  <c r="J3599" i="1" s="1"/>
  <c r="Q3599" i="1" s="1"/>
  <c r="I3600" i="1"/>
  <c r="J3600" i="1" s="1"/>
  <c r="Q3600" i="1" s="1"/>
  <c r="I3601" i="1"/>
  <c r="J3601" i="1" s="1"/>
  <c r="Q3601" i="1" s="1"/>
  <c r="I3602" i="1"/>
  <c r="J3602" i="1" s="1"/>
  <c r="Q3602" i="1" s="1"/>
  <c r="I3603" i="1"/>
  <c r="J3603" i="1" s="1"/>
  <c r="Q3603" i="1" s="1"/>
  <c r="I3604" i="1"/>
  <c r="J3604" i="1" s="1"/>
  <c r="Q3604" i="1" s="1"/>
  <c r="I3605" i="1"/>
  <c r="J3605" i="1" s="1"/>
  <c r="Q3605" i="1" s="1"/>
  <c r="I3606" i="1"/>
  <c r="J3606" i="1" s="1"/>
  <c r="Q3606" i="1" s="1"/>
  <c r="I3607" i="1"/>
  <c r="J3607" i="1" s="1"/>
  <c r="Q3607" i="1" s="1"/>
  <c r="I3608" i="1"/>
  <c r="J3608" i="1" s="1"/>
  <c r="Q3608" i="1" s="1"/>
  <c r="I3609" i="1"/>
  <c r="J3609" i="1" s="1"/>
  <c r="Q3609" i="1" s="1"/>
  <c r="I3610" i="1"/>
  <c r="J3610" i="1" s="1"/>
  <c r="Q3610" i="1" s="1"/>
  <c r="I3611" i="1"/>
  <c r="J3611" i="1" s="1"/>
  <c r="Q3611" i="1" s="1"/>
  <c r="I3612" i="1"/>
  <c r="J3612" i="1" s="1"/>
  <c r="Q3612" i="1" s="1"/>
  <c r="I3613" i="1"/>
  <c r="J3613" i="1" s="1"/>
  <c r="Q3613" i="1" s="1"/>
  <c r="I3614" i="1"/>
  <c r="J3614" i="1" s="1"/>
  <c r="Q3614" i="1" s="1"/>
  <c r="I3615" i="1"/>
  <c r="J3615" i="1" s="1"/>
  <c r="Q3615" i="1" s="1"/>
  <c r="I3616" i="1"/>
  <c r="J3616" i="1" s="1"/>
  <c r="Q3616" i="1" s="1"/>
  <c r="I3617" i="1"/>
  <c r="J3617" i="1" s="1"/>
  <c r="Q3617" i="1" s="1"/>
  <c r="I3618" i="1"/>
  <c r="J3618" i="1" s="1"/>
  <c r="Q3618" i="1" s="1"/>
  <c r="I3619" i="1"/>
  <c r="J3619" i="1" s="1"/>
  <c r="Q3619" i="1" s="1"/>
  <c r="I3620" i="1"/>
  <c r="J3620" i="1" s="1"/>
  <c r="Q3620" i="1" s="1"/>
  <c r="I3621" i="1"/>
  <c r="J3621" i="1" s="1"/>
  <c r="Q3621" i="1" s="1"/>
  <c r="I3622" i="1"/>
  <c r="J3622" i="1" s="1"/>
  <c r="Q3622" i="1" s="1"/>
  <c r="I3623" i="1"/>
  <c r="J3623" i="1" s="1"/>
  <c r="Q3623" i="1" s="1"/>
  <c r="I3624" i="1"/>
  <c r="J3624" i="1" s="1"/>
  <c r="Q3624" i="1" s="1"/>
  <c r="I3625" i="1"/>
  <c r="J3625" i="1" s="1"/>
  <c r="Q3625" i="1" s="1"/>
  <c r="I3626" i="1"/>
  <c r="J3626" i="1" s="1"/>
  <c r="Q3626" i="1" s="1"/>
  <c r="I3627" i="1"/>
  <c r="J3627" i="1" s="1"/>
  <c r="Q3627" i="1" s="1"/>
  <c r="I3628" i="1"/>
  <c r="J3628" i="1" s="1"/>
  <c r="Q3628" i="1" s="1"/>
  <c r="I3629" i="1"/>
  <c r="J3629" i="1" s="1"/>
  <c r="Q3629" i="1" s="1"/>
  <c r="I3630" i="1"/>
  <c r="J3630" i="1" s="1"/>
  <c r="Q3630" i="1" s="1"/>
  <c r="I3631" i="1"/>
  <c r="J3631" i="1" s="1"/>
  <c r="Q3631" i="1" s="1"/>
  <c r="I3632" i="1"/>
  <c r="J3632" i="1" s="1"/>
  <c r="Q3632" i="1" s="1"/>
  <c r="I3633" i="1"/>
  <c r="J3633" i="1" s="1"/>
  <c r="Q3633" i="1" s="1"/>
  <c r="I3634" i="1"/>
  <c r="J3634" i="1" s="1"/>
  <c r="Q3634" i="1" s="1"/>
  <c r="I3635" i="1"/>
  <c r="J3635" i="1" s="1"/>
  <c r="Q3635" i="1" s="1"/>
  <c r="I3636" i="1"/>
  <c r="J3636" i="1" s="1"/>
  <c r="Q3636" i="1" s="1"/>
  <c r="I3637" i="1"/>
  <c r="J3637" i="1" s="1"/>
  <c r="Q3637" i="1" s="1"/>
  <c r="I3638" i="1"/>
  <c r="J3638" i="1" s="1"/>
  <c r="Q3638" i="1" s="1"/>
  <c r="I3639" i="1"/>
  <c r="J3639" i="1" s="1"/>
  <c r="Q3639" i="1" s="1"/>
  <c r="I3640" i="1"/>
  <c r="J3640" i="1" s="1"/>
  <c r="Q3640" i="1" s="1"/>
  <c r="I3641" i="1"/>
  <c r="J3641" i="1" s="1"/>
  <c r="Q3641" i="1" s="1"/>
  <c r="I3642" i="1"/>
  <c r="J3642" i="1" s="1"/>
  <c r="Q3642" i="1" s="1"/>
  <c r="I3643" i="1"/>
  <c r="J3643" i="1" s="1"/>
  <c r="Q3643" i="1" s="1"/>
  <c r="I3644" i="1"/>
  <c r="J3644" i="1" s="1"/>
  <c r="Q3644" i="1" s="1"/>
  <c r="I3645" i="1"/>
  <c r="J3645" i="1" s="1"/>
  <c r="Q3645" i="1" s="1"/>
  <c r="I3646" i="1"/>
  <c r="J3646" i="1" s="1"/>
  <c r="Q3646" i="1" s="1"/>
  <c r="I3647" i="1"/>
  <c r="J3647" i="1" s="1"/>
  <c r="Q3647" i="1" s="1"/>
  <c r="I3648" i="1"/>
  <c r="J3648" i="1" s="1"/>
  <c r="Q3648" i="1" s="1"/>
  <c r="I3649" i="1"/>
  <c r="J3649" i="1" s="1"/>
  <c r="Q3649" i="1" s="1"/>
  <c r="I3650" i="1"/>
  <c r="J3650" i="1" s="1"/>
  <c r="Q3650" i="1" s="1"/>
  <c r="I3651" i="1"/>
  <c r="J3651" i="1" s="1"/>
  <c r="Q3651" i="1" s="1"/>
  <c r="I3652" i="1"/>
  <c r="J3652" i="1" s="1"/>
  <c r="Q3652" i="1" s="1"/>
  <c r="I3653" i="1"/>
  <c r="J3653" i="1" s="1"/>
  <c r="Q3653" i="1" s="1"/>
  <c r="I3654" i="1"/>
  <c r="J3654" i="1" s="1"/>
  <c r="Q3654" i="1" s="1"/>
  <c r="I3655" i="1"/>
  <c r="J3655" i="1" s="1"/>
  <c r="Q3655" i="1" s="1"/>
  <c r="I3656" i="1"/>
  <c r="J3656" i="1" s="1"/>
  <c r="Q3656" i="1" s="1"/>
  <c r="I3657" i="1"/>
  <c r="J3657" i="1" s="1"/>
  <c r="Q3657" i="1" s="1"/>
  <c r="I3658" i="1"/>
  <c r="J3658" i="1" s="1"/>
  <c r="Q3658" i="1" s="1"/>
  <c r="I3659" i="1"/>
  <c r="J3659" i="1" s="1"/>
  <c r="Q3659" i="1" s="1"/>
  <c r="I3660" i="1"/>
  <c r="J3660" i="1" s="1"/>
  <c r="Q3660" i="1" s="1"/>
  <c r="I3661" i="1"/>
  <c r="J3661" i="1" s="1"/>
  <c r="Q3661" i="1" s="1"/>
  <c r="I3662" i="1"/>
  <c r="J3662" i="1" s="1"/>
  <c r="Q3662" i="1" s="1"/>
  <c r="I3663" i="1"/>
  <c r="J3663" i="1" s="1"/>
  <c r="Q3663" i="1" s="1"/>
  <c r="I3664" i="1"/>
  <c r="J3664" i="1" s="1"/>
  <c r="Q3664" i="1" s="1"/>
  <c r="I3665" i="1"/>
  <c r="J3665" i="1" s="1"/>
  <c r="Q3665" i="1" s="1"/>
  <c r="I3666" i="1"/>
  <c r="J3666" i="1" s="1"/>
  <c r="Q3666" i="1" s="1"/>
  <c r="I3667" i="1"/>
  <c r="J3667" i="1" s="1"/>
  <c r="Q3667" i="1" s="1"/>
  <c r="I3668" i="1"/>
  <c r="J3668" i="1" s="1"/>
  <c r="Q3668" i="1" s="1"/>
  <c r="I3669" i="1"/>
  <c r="J3669" i="1" s="1"/>
  <c r="Q3669" i="1" s="1"/>
  <c r="I3670" i="1"/>
  <c r="J3670" i="1" s="1"/>
  <c r="Q3670" i="1" s="1"/>
  <c r="I3671" i="1"/>
  <c r="J3671" i="1" s="1"/>
  <c r="Q3671" i="1" s="1"/>
  <c r="I3672" i="1"/>
  <c r="J3672" i="1" s="1"/>
  <c r="Q3672" i="1" s="1"/>
  <c r="I3673" i="1"/>
  <c r="J3673" i="1" s="1"/>
  <c r="Q3673" i="1" s="1"/>
  <c r="I3674" i="1"/>
  <c r="J3674" i="1" s="1"/>
  <c r="Q3674" i="1" s="1"/>
  <c r="I3675" i="1"/>
  <c r="J3675" i="1" s="1"/>
  <c r="Q3675" i="1" s="1"/>
  <c r="I3676" i="1"/>
  <c r="J3676" i="1" s="1"/>
  <c r="Q3676" i="1" s="1"/>
  <c r="I3677" i="1"/>
  <c r="J3677" i="1" s="1"/>
  <c r="Q3677" i="1" s="1"/>
  <c r="I3678" i="1"/>
  <c r="J3678" i="1" s="1"/>
  <c r="Q3678" i="1" s="1"/>
  <c r="I3679" i="1"/>
  <c r="J3679" i="1" s="1"/>
  <c r="Q3679" i="1" s="1"/>
  <c r="I3680" i="1"/>
  <c r="J3680" i="1" s="1"/>
  <c r="Q3680" i="1" s="1"/>
  <c r="I3681" i="1"/>
  <c r="J3681" i="1" s="1"/>
  <c r="Q3681" i="1" s="1"/>
  <c r="I3682" i="1"/>
  <c r="J3682" i="1" s="1"/>
  <c r="Q3682" i="1" s="1"/>
  <c r="I3683" i="1"/>
  <c r="J3683" i="1" s="1"/>
  <c r="Q3683" i="1" s="1"/>
  <c r="I3684" i="1"/>
  <c r="J3684" i="1" s="1"/>
  <c r="Q3684" i="1" s="1"/>
  <c r="I3685" i="1"/>
  <c r="J3685" i="1" s="1"/>
  <c r="Q3685" i="1" s="1"/>
  <c r="I3686" i="1"/>
  <c r="J3686" i="1" s="1"/>
  <c r="Q3686" i="1" s="1"/>
  <c r="I3687" i="1"/>
  <c r="J3687" i="1" s="1"/>
  <c r="Q3687" i="1" s="1"/>
  <c r="I3688" i="1"/>
  <c r="J3688" i="1" s="1"/>
  <c r="Q3688" i="1" s="1"/>
  <c r="I3689" i="1"/>
  <c r="J3689" i="1" s="1"/>
  <c r="Q3689" i="1" s="1"/>
  <c r="I3690" i="1"/>
  <c r="J3690" i="1" s="1"/>
  <c r="Q3690" i="1" s="1"/>
  <c r="I3691" i="1"/>
  <c r="J3691" i="1" s="1"/>
  <c r="Q3691" i="1" s="1"/>
  <c r="I3692" i="1"/>
  <c r="J3692" i="1" s="1"/>
  <c r="Q3692" i="1" s="1"/>
  <c r="I3693" i="1"/>
  <c r="J3693" i="1" s="1"/>
  <c r="Q3693" i="1" s="1"/>
  <c r="I3694" i="1"/>
  <c r="J3694" i="1" s="1"/>
  <c r="Q3694" i="1" s="1"/>
  <c r="I3695" i="1"/>
  <c r="J3695" i="1" s="1"/>
  <c r="Q3695" i="1" s="1"/>
  <c r="I3696" i="1"/>
  <c r="J3696" i="1" s="1"/>
  <c r="Q3696" i="1" s="1"/>
  <c r="I3697" i="1"/>
  <c r="J3697" i="1" s="1"/>
  <c r="Q3697" i="1" s="1"/>
  <c r="I3698" i="1"/>
  <c r="J3698" i="1" s="1"/>
  <c r="Q3698" i="1" s="1"/>
  <c r="I3699" i="1"/>
  <c r="J3699" i="1" s="1"/>
  <c r="Q3699" i="1" s="1"/>
  <c r="I3700" i="1"/>
  <c r="J3700" i="1" s="1"/>
  <c r="Q3700" i="1" s="1"/>
  <c r="I3701" i="1"/>
  <c r="J3701" i="1" s="1"/>
  <c r="Q3701" i="1" s="1"/>
  <c r="I3702" i="1"/>
  <c r="J3702" i="1" s="1"/>
  <c r="Q3702" i="1" s="1"/>
  <c r="I3703" i="1"/>
  <c r="J3703" i="1" s="1"/>
  <c r="Q3703" i="1" s="1"/>
  <c r="I3704" i="1"/>
  <c r="J3704" i="1" s="1"/>
  <c r="Q3704" i="1" s="1"/>
  <c r="I3705" i="1"/>
  <c r="J3705" i="1" s="1"/>
  <c r="Q3705" i="1" s="1"/>
  <c r="I3706" i="1"/>
  <c r="J3706" i="1" s="1"/>
  <c r="Q3706" i="1" s="1"/>
  <c r="I3707" i="1"/>
  <c r="J3707" i="1" s="1"/>
  <c r="Q3707" i="1" s="1"/>
  <c r="I3708" i="1"/>
  <c r="J3708" i="1" s="1"/>
  <c r="Q3708" i="1" s="1"/>
  <c r="I3709" i="1"/>
  <c r="J3709" i="1" s="1"/>
  <c r="Q3709" i="1" s="1"/>
  <c r="I3710" i="1"/>
  <c r="J3710" i="1" s="1"/>
  <c r="Q3710" i="1" s="1"/>
  <c r="I3711" i="1"/>
  <c r="J3711" i="1" s="1"/>
  <c r="Q3711" i="1" s="1"/>
  <c r="I3712" i="1"/>
  <c r="J3712" i="1" s="1"/>
  <c r="Q3712" i="1" s="1"/>
  <c r="I3713" i="1"/>
  <c r="J3713" i="1" s="1"/>
  <c r="Q3713" i="1" s="1"/>
  <c r="I3714" i="1"/>
  <c r="J3714" i="1" s="1"/>
  <c r="Q3714" i="1" s="1"/>
  <c r="I3715" i="1"/>
  <c r="J3715" i="1" s="1"/>
  <c r="Q3715" i="1" s="1"/>
  <c r="I3716" i="1"/>
  <c r="J3716" i="1" s="1"/>
  <c r="Q3716" i="1" s="1"/>
  <c r="I3717" i="1"/>
  <c r="J3717" i="1" s="1"/>
  <c r="Q3717" i="1" s="1"/>
  <c r="I3718" i="1"/>
  <c r="J3718" i="1" s="1"/>
  <c r="Q3718" i="1" s="1"/>
  <c r="I3719" i="1"/>
  <c r="J3719" i="1" s="1"/>
  <c r="Q3719" i="1" s="1"/>
  <c r="I3720" i="1"/>
  <c r="J3720" i="1" s="1"/>
  <c r="Q3720" i="1" s="1"/>
  <c r="I3721" i="1"/>
  <c r="J3721" i="1" s="1"/>
  <c r="Q3721" i="1" s="1"/>
  <c r="I3722" i="1"/>
  <c r="J3722" i="1" s="1"/>
  <c r="Q3722" i="1" s="1"/>
  <c r="I3723" i="1"/>
  <c r="J3723" i="1" s="1"/>
  <c r="Q3723" i="1" s="1"/>
  <c r="I3724" i="1"/>
  <c r="J3724" i="1" s="1"/>
  <c r="Q3724" i="1" s="1"/>
  <c r="I3725" i="1"/>
  <c r="J3725" i="1" s="1"/>
  <c r="Q3725" i="1" s="1"/>
  <c r="I3726" i="1"/>
  <c r="J3726" i="1" s="1"/>
  <c r="Q3726" i="1" s="1"/>
  <c r="I3727" i="1"/>
  <c r="J3727" i="1" s="1"/>
  <c r="Q3727" i="1" s="1"/>
  <c r="I3728" i="1"/>
  <c r="J3728" i="1" s="1"/>
  <c r="Q3728" i="1" s="1"/>
  <c r="I3729" i="1"/>
  <c r="J3729" i="1" s="1"/>
  <c r="Q3729" i="1" s="1"/>
  <c r="I3730" i="1"/>
  <c r="J3730" i="1" s="1"/>
  <c r="Q3730" i="1" s="1"/>
  <c r="I3731" i="1"/>
  <c r="J3731" i="1" s="1"/>
  <c r="Q3731" i="1" s="1"/>
  <c r="I3732" i="1"/>
  <c r="J3732" i="1" s="1"/>
  <c r="Q3732" i="1" s="1"/>
  <c r="I3733" i="1"/>
  <c r="J3733" i="1" s="1"/>
  <c r="Q3733" i="1" s="1"/>
  <c r="I3734" i="1"/>
  <c r="J3734" i="1" s="1"/>
  <c r="Q3734" i="1" s="1"/>
  <c r="I3735" i="1"/>
  <c r="J3735" i="1" s="1"/>
  <c r="Q3735" i="1" s="1"/>
  <c r="I3736" i="1"/>
  <c r="J3736" i="1" s="1"/>
  <c r="Q3736" i="1" s="1"/>
  <c r="I3737" i="1"/>
  <c r="J3737" i="1" s="1"/>
  <c r="Q3737" i="1" s="1"/>
  <c r="I3738" i="1"/>
  <c r="J3738" i="1" s="1"/>
  <c r="Q3738" i="1" s="1"/>
  <c r="I3739" i="1"/>
  <c r="J3739" i="1" s="1"/>
  <c r="Q3739" i="1" s="1"/>
  <c r="I3740" i="1"/>
  <c r="J3740" i="1" s="1"/>
  <c r="Q3740" i="1" s="1"/>
  <c r="I3741" i="1"/>
  <c r="J3741" i="1" s="1"/>
  <c r="Q3741" i="1" s="1"/>
  <c r="I3742" i="1"/>
  <c r="J3742" i="1" s="1"/>
  <c r="Q3742" i="1" s="1"/>
  <c r="I3743" i="1"/>
  <c r="J3743" i="1" s="1"/>
  <c r="Q3743" i="1" s="1"/>
  <c r="I3744" i="1"/>
  <c r="J3744" i="1" s="1"/>
  <c r="Q3744" i="1" s="1"/>
  <c r="I3745" i="1"/>
  <c r="J3745" i="1" s="1"/>
  <c r="Q3745" i="1" s="1"/>
  <c r="I3746" i="1"/>
  <c r="J3746" i="1" s="1"/>
  <c r="Q3746" i="1" s="1"/>
  <c r="I3747" i="1"/>
  <c r="J3747" i="1" s="1"/>
  <c r="Q3747" i="1" s="1"/>
  <c r="I3748" i="1"/>
  <c r="J3748" i="1" s="1"/>
  <c r="Q3748" i="1" s="1"/>
  <c r="I3749" i="1"/>
  <c r="J3749" i="1" s="1"/>
  <c r="Q3749" i="1" s="1"/>
  <c r="I3750" i="1"/>
  <c r="J3750" i="1" s="1"/>
  <c r="Q3750" i="1" s="1"/>
  <c r="I3751" i="1"/>
  <c r="J3751" i="1" s="1"/>
  <c r="Q3751" i="1" s="1"/>
  <c r="I3752" i="1"/>
  <c r="J3752" i="1" s="1"/>
  <c r="Q3752" i="1" s="1"/>
  <c r="I3753" i="1"/>
  <c r="J3753" i="1" s="1"/>
  <c r="Q3753" i="1" s="1"/>
  <c r="I3754" i="1"/>
  <c r="J3754" i="1" s="1"/>
  <c r="Q3754" i="1" s="1"/>
  <c r="I3755" i="1"/>
  <c r="J3755" i="1" s="1"/>
  <c r="Q3755" i="1" s="1"/>
  <c r="I3756" i="1"/>
  <c r="J3756" i="1" s="1"/>
  <c r="Q3756" i="1" s="1"/>
  <c r="I3757" i="1"/>
  <c r="J3757" i="1" s="1"/>
  <c r="Q3757" i="1" s="1"/>
  <c r="I3758" i="1"/>
  <c r="J3758" i="1" s="1"/>
  <c r="Q3758" i="1" s="1"/>
  <c r="I3759" i="1"/>
  <c r="J3759" i="1" s="1"/>
  <c r="Q3759" i="1" s="1"/>
  <c r="I3760" i="1"/>
  <c r="J3760" i="1" s="1"/>
  <c r="Q3760" i="1" s="1"/>
  <c r="I3761" i="1"/>
  <c r="J3761" i="1" s="1"/>
  <c r="Q3761" i="1" s="1"/>
  <c r="I3762" i="1"/>
  <c r="J3762" i="1" s="1"/>
  <c r="Q3762" i="1" s="1"/>
  <c r="I3763" i="1"/>
  <c r="J3763" i="1" s="1"/>
  <c r="Q3763" i="1" s="1"/>
  <c r="I3764" i="1"/>
  <c r="J3764" i="1" s="1"/>
  <c r="Q3764" i="1" s="1"/>
  <c r="I3765" i="1"/>
  <c r="J3765" i="1" s="1"/>
  <c r="Q3765" i="1" s="1"/>
  <c r="I3766" i="1"/>
  <c r="J3766" i="1" s="1"/>
  <c r="Q3766" i="1" s="1"/>
  <c r="I3767" i="1"/>
  <c r="J3767" i="1" s="1"/>
  <c r="Q3767" i="1" s="1"/>
  <c r="I3768" i="1"/>
  <c r="J3768" i="1" s="1"/>
  <c r="Q3768" i="1" s="1"/>
  <c r="I3769" i="1"/>
  <c r="J3769" i="1" s="1"/>
  <c r="Q3769" i="1" s="1"/>
  <c r="I3770" i="1"/>
  <c r="J3770" i="1" s="1"/>
  <c r="Q3770" i="1" s="1"/>
  <c r="I3771" i="1"/>
  <c r="J3771" i="1" s="1"/>
  <c r="Q3771" i="1" s="1"/>
  <c r="I3772" i="1"/>
  <c r="J3772" i="1" s="1"/>
  <c r="Q3772" i="1" s="1"/>
  <c r="I3773" i="1"/>
  <c r="J3773" i="1" s="1"/>
  <c r="Q3773" i="1" s="1"/>
  <c r="I3774" i="1"/>
  <c r="J3774" i="1" s="1"/>
  <c r="Q3774" i="1" s="1"/>
  <c r="I3775" i="1"/>
  <c r="J3775" i="1" s="1"/>
  <c r="Q3775" i="1" s="1"/>
  <c r="I3776" i="1"/>
  <c r="J3776" i="1" s="1"/>
  <c r="Q3776" i="1" s="1"/>
  <c r="I3777" i="1"/>
  <c r="J3777" i="1" s="1"/>
  <c r="Q3777" i="1" s="1"/>
  <c r="I3778" i="1"/>
  <c r="J3778" i="1" s="1"/>
  <c r="Q3778" i="1" s="1"/>
  <c r="I3779" i="1"/>
  <c r="J3779" i="1" s="1"/>
  <c r="Q3779" i="1" s="1"/>
  <c r="I3780" i="1"/>
  <c r="J3780" i="1" s="1"/>
  <c r="Q3780" i="1" s="1"/>
  <c r="I3781" i="1"/>
  <c r="J3781" i="1" s="1"/>
  <c r="Q3781" i="1" s="1"/>
  <c r="I3782" i="1"/>
  <c r="J3782" i="1" s="1"/>
  <c r="Q3782" i="1" s="1"/>
  <c r="I3783" i="1"/>
  <c r="J3783" i="1" s="1"/>
  <c r="Q3783" i="1" s="1"/>
  <c r="I3784" i="1"/>
  <c r="J3784" i="1" s="1"/>
  <c r="Q3784" i="1" s="1"/>
  <c r="I3785" i="1"/>
  <c r="J3785" i="1" s="1"/>
  <c r="Q3785" i="1" s="1"/>
  <c r="I3786" i="1"/>
  <c r="J3786" i="1" s="1"/>
  <c r="Q3786" i="1" s="1"/>
  <c r="I3787" i="1"/>
  <c r="J3787" i="1" s="1"/>
  <c r="Q3787" i="1" s="1"/>
  <c r="I3788" i="1"/>
  <c r="J3788" i="1" s="1"/>
  <c r="Q3788" i="1" s="1"/>
  <c r="I3789" i="1"/>
  <c r="J3789" i="1" s="1"/>
  <c r="Q3789" i="1" s="1"/>
  <c r="I3790" i="1"/>
  <c r="J3790" i="1" s="1"/>
  <c r="Q3790" i="1" s="1"/>
  <c r="I3791" i="1"/>
  <c r="J3791" i="1" s="1"/>
  <c r="Q3791" i="1" s="1"/>
  <c r="I3792" i="1"/>
  <c r="J3792" i="1" s="1"/>
  <c r="Q3792" i="1" s="1"/>
  <c r="I3793" i="1"/>
  <c r="J3793" i="1" s="1"/>
  <c r="Q3793" i="1" s="1"/>
  <c r="I3794" i="1"/>
  <c r="J3794" i="1" s="1"/>
  <c r="Q3794" i="1" s="1"/>
  <c r="I3795" i="1"/>
  <c r="J3795" i="1" s="1"/>
  <c r="Q3795" i="1" s="1"/>
  <c r="I3796" i="1"/>
  <c r="J3796" i="1" s="1"/>
  <c r="Q3796" i="1" s="1"/>
  <c r="I3797" i="1"/>
  <c r="J3797" i="1" s="1"/>
  <c r="Q3797" i="1" s="1"/>
  <c r="I3798" i="1"/>
  <c r="J3798" i="1" s="1"/>
  <c r="Q3798" i="1" s="1"/>
  <c r="I3799" i="1"/>
  <c r="J3799" i="1" s="1"/>
  <c r="Q3799" i="1" s="1"/>
  <c r="I3800" i="1"/>
  <c r="J3800" i="1" s="1"/>
  <c r="Q3800" i="1" s="1"/>
  <c r="I3801" i="1"/>
  <c r="J3801" i="1" s="1"/>
  <c r="Q3801" i="1" s="1"/>
  <c r="I3802" i="1"/>
  <c r="J3802" i="1" s="1"/>
  <c r="Q3802" i="1" s="1"/>
  <c r="I3803" i="1"/>
  <c r="J3803" i="1" s="1"/>
  <c r="Q3803" i="1" s="1"/>
  <c r="I3804" i="1"/>
  <c r="J3804" i="1" s="1"/>
  <c r="Q3804" i="1" s="1"/>
  <c r="I3805" i="1"/>
  <c r="J3805" i="1" s="1"/>
  <c r="Q3805" i="1" s="1"/>
  <c r="I3806" i="1"/>
  <c r="J3806" i="1" s="1"/>
  <c r="Q3806" i="1" s="1"/>
  <c r="I3807" i="1"/>
  <c r="J3807" i="1" s="1"/>
  <c r="Q3807" i="1" s="1"/>
  <c r="I3808" i="1"/>
  <c r="J3808" i="1" s="1"/>
  <c r="Q3808" i="1" s="1"/>
  <c r="I3809" i="1"/>
  <c r="J3809" i="1" s="1"/>
  <c r="Q3809" i="1" s="1"/>
  <c r="I3810" i="1"/>
  <c r="J3810" i="1" s="1"/>
  <c r="Q3810" i="1" s="1"/>
  <c r="I3811" i="1"/>
  <c r="J3811" i="1" s="1"/>
  <c r="Q3811" i="1" s="1"/>
  <c r="I3812" i="1"/>
  <c r="J3812" i="1" s="1"/>
  <c r="Q3812" i="1" s="1"/>
  <c r="I3813" i="1"/>
  <c r="J3813" i="1" s="1"/>
  <c r="Q3813" i="1" s="1"/>
  <c r="I3814" i="1"/>
  <c r="J3814" i="1" s="1"/>
  <c r="Q3814" i="1" s="1"/>
  <c r="I3815" i="1"/>
  <c r="J3815" i="1" s="1"/>
  <c r="Q3815" i="1" s="1"/>
  <c r="I3816" i="1"/>
  <c r="J3816" i="1" s="1"/>
  <c r="Q3816" i="1" s="1"/>
  <c r="I3817" i="1"/>
  <c r="J3817" i="1" s="1"/>
  <c r="Q3817" i="1" s="1"/>
  <c r="I3818" i="1"/>
  <c r="J3818" i="1" s="1"/>
  <c r="Q3818" i="1" s="1"/>
  <c r="I3819" i="1"/>
  <c r="J3819" i="1" s="1"/>
  <c r="Q3819" i="1" s="1"/>
  <c r="I3820" i="1"/>
  <c r="J3820" i="1" s="1"/>
  <c r="Q3820" i="1" s="1"/>
  <c r="I3821" i="1"/>
  <c r="J3821" i="1" s="1"/>
  <c r="Q3821" i="1" s="1"/>
  <c r="I3822" i="1"/>
  <c r="J3822" i="1" s="1"/>
  <c r="Q3822" i="1" s="1"/>
  <c r="I3823" i="1"/>
  <c r="J3823" i="1" s="1"/>
  <c r="Q3823" i="1" s="1"/>
  <c r="I3824" i="1"/>
  <c r="J3824" i="1" s="1"/>
  <c r="Q3824" i="1" s="1"/>
  <c r="I3825" i="1"/>
  <c r="J3825" i="1" s="1"/>
  <c r="Q3825" i="1" s="1"/>
  <c r="I3826" i="1"/>
  <c r="J3826" i="1" s="1"/>
  <c r="Q3826" i="1" s="1"/>
  <c r="I3827" i="1"/>
  <c r="J3827" i="1" s="1"/>
  <c r="Q3827" i="1" s="1"/>
  <c r="I3828" i="1"/>
  <c r="J3828" i="1" s="1"/>
  <c r="Q3828" i="1" s="1"/>
  <c r="I3829" i="1"/>
  <c r="J3829" i="1" s="1"/>
  <c r="Q3829" i="1" s="1"/>
  <c r="I3830" i="1"/>
  <c r="J3830" i="1" s="1"/>
  <c r="Q3830" i="1" s="1"/>
  <c r="I3831" i="1"/>
  <c r="J3831" i="1" s="1"/>
  <c r="Q3831" i="1" s="1"/>
  <c r="I3832" i="1"/>
  <c r="J3832" i="1" s="1"/>
  <c r="Q3832" i="1" s="1"/>
  <c r="I3833" i="1"/>
  <c r="J3833" i="1" s="1"/>
  <c r="Q3833" i="1" s="1"/>
  <c r="I3834" i="1"/>
  <c r="J3834" i="1" s="1"/>
  <c r="Q3834" i="1" s="1"/>
  <c r="I3835" i="1"/>
  <c r="J3835" i="1" s="1"/>
  <c r="Q3835" i="1" s="1"/>
  <c r="I3836" i="1"/>
  <c r="J3836" i="1" s="1"/>
  <c r="Q3836" i="1" s="1"/>
  <c r="I3837" i="1"/>
  <c r="J3837" i="1" s="1"/>
  <c r="Q3837" i="1" s="1"/>
  <c r="I3838" i="1"/>
  <c r="J3838" i="1" s="1"/>
  <c r="Q3838" i="1" s="1"/>
  <c r="I3839" i="1"/>
  <c r="J3839" i="1" s="1"/>
  <c r="Q3839" i="1" s="1"/>
  <c r="I3840" i="1"/>
  <c r="J3840" i="1" s="1"/>
  <c r="Q3840" i="1" s="1"/>
  <c r="I3841" i="1"/>
  <c r="J3841" i="1" s="1"/>
  <c r="Q3841" i="1" s="1"/>
  <c r="I3842" i="1"/>
  <c r="J3842" i="1" s="1"/>
  <c r="Q3842" i="1" s="1"/>
  <c r="I3843" i="1"/>
  <c r="J3843" i="1" s="1"/>
  <c r="Q3843" i="1" s="1"/>
  <c r="I3844" i="1"/>
  <c r="J3844" i="1" s="1"/>
  <c r="Q3844" i="1" s="1"/>
  <c r="I3845" i="1"/>
  <c r="J3845" i="1" s="1"/>
  <c r="Q3845" i="1" s="1"/>
  <c r="I3846" i="1"/>
  <c r="J3846" i="1" s="1"/>
  <c r="Q3846" i="1" s="1"/>
  <c r="I3847" i="1"/>
  <c r="J3847" i="1" s="1"/>
  <c r="Q3847" i="1" s="1"/>
  <c r="I3848" i="1"/>
  <c r="J3848" i="1" s="1"/>
  <c r="Q3848" i="1" s="1"/>
  <c r="I3849" i="1"/>
  <c r="J3849" i="1" s="1"/>
  <c r="Q3849" i="1" s="1"/>
  <c r="I3850" i="1"/>
  <c r="J3850" i="1" s="1"/>
  <c r="Q3850" i="1" s="1"/>
  <c r="I3851" i="1"/>
  <c r="J3851" i="1" s="1"/>
  <c r="Q3851" i="1" s="1"/>
  <c r="I3852" i="1"/>
  <c r="J3852" i="1" s="1"/>
  <c r="Q3852" i="1" s="1"/>
  <c r="I3853" i="1"/>
  <c r="J3853" i="1" s="1"/>
  <c r="Q3853" i="1" s="1"/>
  <c r="I3854" i="1"/>
  <c r="J3854" i="1" s="1"/>
  <c r="Q3854" i="1" s="1"/>
  <c r="I3855" i="1"/>
  <c r="J3855" i="1" s="1"/>
  <c r="Q3855" i="1" s="1"/>
  <c r="I3856" i="1"/>
  <c r="J3856" i="1" s="1"/>
  <c r="Q3856" i="1" s="1"/>
  <c r="I3857" i="1"/>
  <c r="J3857" i="1" s="1"/>
  <c r="Q3857" i="1" s="1"/>
  <c r="I3858" i="1"/>
  <c r="J3858" i="1" s="1"/>
  <c r="Q3858" i="1" s="1"/>
  <c r="I3859" i="1"/>
  <c r="J3859" i="1" s="1"/>
  <c r="Q3859" i="1" s="1"/>
  <c r="I3860" i="1"/>
  <c r="J3860" i="1" s="1"/>
  <c r="Q3860" i="1" s="1"/>
  <c r="I3861" i="1"/>
  <c r="J3861" i="1" s="1"/>
  <c r="Q3861" i="1" s="1"/>
  <c r="I3862" i="1"/>
  <c r="J3862" i="1" s="1"/>
  <c r="Q3862" i="1" s="1"/>
  <c r="I3863" i="1"/>
  <c r="J3863" i="1" s="1"/>
  <c r="Q3863" i="1" s="1"/>
  <c r="I3864" i="1"/>
  <c r="J3864" i="1" s="1"/>
  <c r="Q3864" i="1" s="1"/>
  <c r="I3865" i="1"/>
  <c r="J3865" i="1" s="1"/>
  <c r="Q3865" i="1" s="1"/>
  <c r="I3866" i="1"/>
  <c r="J3866" i="1" s="1"/>
  <c r="Q3866" i="1" s="1"/>
  <c r="I3867" i="1"/>
  <c r="J3867" i="1" s="1"/>
  <c r="Q3867" i="1" s="1"/>
  <c r="I3868" i="1"/>
  <c r="J3868" i="1" s="1"/>
  <c r="Q3868" i="1" s="1"/>
  <c r="I3869" i="1"/>
  <c r="J3869" i="1" s="1"/>
  <c r="Q3869" i="1" s="1"/>
  <c r="I3870" i="1"/>
  <c r="J3870" i="1" s="1"/>
  <c r="Q3870" i="1" s="1"/>
  <c r="I3871" i="1"/>
  <c r="J3871" i="1" s="1"/>
  <c r="Q3871" i="1" s="1"/>
  <c r="I3872" i="1"/>
  <c r="J3872" i="1" s="1"/>
  <c r="Q3872" i="1" s="1"/>
  <c r="I3873" i="1"/>
  <c r="J3873" i="1" s="1"/>
  <c r="Q3873" i="1" s="1"/>
  <c r="I3874" i="1"/>
  <c r="J3874" i="1" s="1"/>
  <c r="Q3874" i="1" s="1"/>
  <c r="I3875" i="1"/>
  <c r="J3875" i="1" s="1"/>
  <c r="Q3875" i="1" s="1"/>
  <c r="I3876" i="1"/>
  <c r="J3876" i="1" s="1"/>
  <c r="Q3876" i="1" s="1"/>
  <c r="I3877" i="1"/>
  <c r="J3877" i="1" s="1"/>
  <c r="Q3877" i="1" s="1"/>
  <c r="I3878" i="1"/>
  <c r="J3878" i="1" s="1"/>
  <c r="Q3878" i="1" s="1"/>
  <c r="I3879" i="1"/>
  <c r="J3879" i="1" s="1"/>
  <c r="Q3879" i="1" s="1"/>
  <c r="I3880" i="1"/>
  <c r="J3880" i="1" s="1"/>
  <c r="Q3880" i="1" s="1"/>
  <c r="I3881" i="1"/>
  <c r="J3881" i="1" s="1"/>
  <c r="Q3881" i="1" s="1"/>
  <c r="I3882" i="1"/>
  <c r="J3882" i="1" s="1"/>
  <c r="Q3882" i="1" s="1"/>
  <c r="I3883" i="1"/>
  <c r="J3883" i="1" s="1"/>
  <c r="Q3883" i="1" s="1"/>
  <c r="I3884" i="1"/>
  <c r="J3884" i="1" s="1"/>
  <c r="Q3884" i="1" s="1"/>
  <c r="I3885" i="1"/>
  <c r="J3885" i="1" s="1"/>
  <c r="Q3885" i="1" s="1"/>
  <c r="I3886" i="1"/>
  <c r="J3886" i="1" s="1"/>
  <c r="Q3886" i="1" s="1"/>
  <c r="I3887" i="1"/>
  <c r="J3887" i="1" s="1"/>
  <c r="Q3887" i="1" s="1"/>
  <c r="I3888" i="1"/>
  <c r="J3888" i="1" s="1"/>
  <c r="Q3888" i="1" s="1"/>
  <c r="I3889" i="1"/>
  <c r="J3889" i="1" s="1"/>
  <c r="Q3889" i="1" s="1"/>
  <c r="I3890" i="1"/>
  <c r="J3890" i="1" s="1"/>
  <c r="Q3890" i="1" s="1"/>
  <c r="I3891" i="1"/>
  <c r="J3891" i="1" s="1"/>
  <c r="Q3891" i="1" s="1"/>
  <c r="I3892" i="1"/>
  <c r="J3892" i="1" s="1"/>
  <c r="Q3892" i="1" s="1"/>
  <c r="I3893" i="1"/>
  <c r="J3893" i="1" s="1"/>
  <c r="Q3893" i="1" s="1"/>
  <c r="I3894" i="1"/>
  <c r="J3894" i="1" s="1"/>
  <c r="Q3894" i="1" s="1"/>
  <c r="I3895" i="1"/>
  <c r="J3895" i="1" s="1"/>
  <c r="Q3895" i="1" s="1"/>
  <c r="I3896" i="1"/>
  <c r="J3896" i="1" s="1"/>
  <c r="Q3896" i="1" s="1"/>
  <c r="I3897" i="1"/>
  <c r="J3897" i="1" s="1"/>
  <c r="Q3897" i="1" s="1"/>
  <c r="I3898" i="1"/>
  <c r="J3898" i="1" s="1"/>
  <c r="Q3898" i="1" s="1"/>
  <c r="I3899" i="1"/>
  <c r="J3899" i="1" s="1"/>
  <c r="Q3899" i="1" s="1"/>
  <c r="I3900" i="1"/>
  <c r="J3900" i="1" s="1"/>
  <c r="Q3900" i="1" s="1"/>
  <c r="I3901" i="1"/>
  <c r="J3901" i="1" s="1"/>
  <c r="Q3901" i="1" s="1"/>
  <c r="I3902" i="1"/>
  <c r="J3902" i="1" s="1"/>
  <c r="Q3902" i="1" s="1"/>
  <c r="I3903" i="1"/>
  <c r="J3903" i="1" s="1"/>
  <c r="Q3903" i="1" s="1"/>
  <c r="I3904" i="1"/>
  <c r="J3904" i="1" s="1"/>
  <c r="Q3904" i="1" s="1"/>
  <c r="I3905" i="1"/>
  <c r="J3905" i="1" s="1"/>
  <c r="Q3905" i="1" s="1"/>
  <c r="I3906" i="1"/>
  <c r="J3906" i="1" s="1"/>
  <c r="Q3906" i="1" s="1"/>
  <c r="I3907" i="1"/>
  <c r="J3907" i="1" s="1"/>
  <c r="Q3907" i="1" s="1"/>
  <c r="I3908" i="1"/>
  <c r="J3908" i="1" s="1"/>
  <c r="Q3908" i="1" s="1"/>
  <c r="I3909" i="1"/>
  <c r="J3909" i="1" s="1"/>
  <c r="Q3909" i="1" s="1"/>
  <c r="I3910" i="1"/>
  <c r="J3910" i="1" s="1"/>
  <c r="Q3910" i="1" s="1"/>
  <c r="I3911" i="1"/>
  <c r="J3911" i="1" s="1"/>
  <c r="Q3911" i="1" s="1"/>
  <c r="I3912" i="1"/>
  <c r="J3912" i="1" s="1"/>
  <c r="Q3912" i="1" s="1"/>
  <c r="I3913" i="1"/>
  <c r="J3913" i="1" s="1"/>
  <c r="Q3913" i="1" s="1"/>
  <c r="I3914" i="1"/>
  <c r="J3914" i="1" s="1"/>
  <c r="Q3914" i="1" s="1"/>
  <c r="I3915" i="1"/>
  <c r="J3915" i="1" s="1"/>
  <c r="Q3915" i="1" s="1"/>
  <c r="I3916" i="1"/>
  <c r="J3916" i="1" s="1"/>
  <c r="Q3916" i="1" s="1"/>
  <c r="I3917" i="1"/>
  <c r="J3917" i="1" s="1"/>
  <c r="Q3917" i="1" s="1"/>
  <c r="I3918" i="1"/>
  <c r="J3918" i="1" s="1"/>
  <c r="Q3918" i="1" s="1"/>
  <c r="I3919" i="1"/>
  <c r="J3919" i="1" s="1"/>
  <c r="Q3919" i="1" s="1"/>
  <c r="I3920" i="1"/>
  <c r="J3920" i="1" s="1"/>
  <c r="Q3920" i="1" s="1"/>
  <c r="I3921" i="1"/>
  <c r="J3921" i="1" s="1"/>
  <c r="Q3921" i="1" s="1"/>
  <c r="I3922" i="1"/>
  <c r="J3922" i="1" s="1"/>
  <c r="Q3922" i="1" s="1"/>
  <c r="I3923" i="1"/>
  <c r="J3923" i="1" s="1"/>
  <c r="Q3923" i="1" s="1"/>
  <c r="I3924" i="1"/>
  <c r="J3924" i="1" s="1"/>
  <c r="Q3924" i="1" s="1"/>
  <c r="I3925" i="1"/>
  <c r="J3925" i="1" s="1"/>
  <c r="Q3925" i="1" s="1"/>
  <c r="I3926" i="1"/>
  <c r="J3926" i="1" s="1"/>
  <c r="Q3926" i="1" s="1"/>
  <c r="I3927" i="1"/>
  <c r="J3927" i="1" s="1"/>
  <c r="Q3927" i="1" s="1"/>
  <c r="I3928" i="1"/>
  <c r="J3928" i="1" s="1"/>
  <c r="Q3928" i="1" s="1"/>
  <c r="I3929" i="1"/>
  <c r="J3929" i="1" s="1"/>
  <c r="Q3929" i="1" s="1"/>
  <c r="I3930" i="1"/>
  <c r="J3930" i="1" s="1"/>
  <c r="Q3930" i="1" s="1"/>
  <c r="I3931" i="1"/>
  <c r="J3931" i="1" s="1"/>
  <c r="Q3931" i="1" s="1"/>
  <c r="I3932" i="1"/>
  <c r="J3932" i="1" s="1"/>
  <c r="Q3932" i="1" s="1"/>
  <c r="I3933" i="1"/>
  <c r="J3933" i="1" s="1"/>
  <c r="Q3933" i="1" s="1"/>
  <c r="I3934" i="1"/>
  <c r="J3934" i="1" s="1"/>
  <c r="Q3934" i="1" s="1"/>
  <c r="I3935" i="1"/>
  <c r="J3935" i="1" s="1"/>
  <c r="Q3935" i="1" s="1"/>
  <c r="I3936" i="1"/>
  <c r="J3936" i="1" s="1"/>
  <c r="Q3936" i="1" s="1"/>
  <c r="I3937" i="1"/>
  <c r="J3937" i="1" s="1"/>
  <c r="Q3937" i="1" s="1"/>
  <c r="I3938" i="1"/>
  <c r="J3938" i="1" s="1"/>
  <c r="Q3938" i="1" s="1"/>
  <c r="I3939" i="1"/>
  <c r="J3939" i="1" s="1"/>
  <c r="Q3939" i="1" s="1"/>
  <c r="I3940" i="1"/>
  <c r="J3940" i="1" s="1"/>
  <c r="Q3940" i="1" s="1"/>
  <c r="I3941" i="1"/>
  <c r="J3941" i="1" s="1"/>
  <c r="Q3941" i="1" s="1"/>
  <c r="I3942" i="1"/>
  <c r="J3942" i="1" s="1"/>
  <c r="Q3942" i="1" s="1"/>
  <c r="I3943" i="1"/>
  <c r="J3943" i="1" s="1"/>
  <c r="Q3943" i="1" s="1"/>
  <c r="I3944" i="1"/>
  <c r="J3944" i="1" s="1"/>
  <c r="Q3944" i="1" s="1"/>
  <c r="I3945" i="1"/>
  <c r="J3945" i="1" s="1"/>
  <c r="Q3945" i="1" s="1"/>
  <c r="I3946" i="1"/>
  <c r="J3946" i="1" s="1"/>
  <c r="Q3946" i="1" s="1"/>
  <c r="I3947" i="1"/>
  <c r="J3947" i="1" s="1"/>
  <c r="Q3947" i="1" s="1"/>
  <c r="I3948" i="1"/>
  <c r="J3948" i="1" s="1"/>
  <c r="Q3948" i="1" s="1"/>
  <c r="I3949" i="1"/>
  <c r="J3949" i="1" s="1"/>
  <c r="Q3949" i="1" s="1"/>
  <c r="I3950" i="1"/>
  <c r="J3950" i="1" s="1"/>
  <c r="Q3950" i="1" s="1"/>
  <c r="I3951" i="1"/>
  <c r="J3951" i="1" s="1"/>
  <c r="Q3951" i="1" s="1"/>
  <c r="I3952" i="1"/>
  <c r="J3952" i="1" s="1"/>
  <c r="Q3952" i="1" s="1"/>
  <c r="I3953" i="1"/>
  <c r="J3953" i="1" s="1"/>
  <c r="Q3953" i="1" s="1"/>
  <c r="I3954" i="1"/>
  <c r="J3954" i="1" s="1"/>
  <c r="Q3954" i="1" s="1"/>
  <c r="I3955" i="1"/>
  <c r="J3955" i="1" s="1"/>
  <c r="Q3955" i="1" s="1"/>
  <c r="I3956" i="1"/>
  <c r="J3956" i="1" s="1"/>
  <c r="Q3956" i="1" s="1"/>
  <c r="I3957" i="1"/>
  <c r="J3957" i="1" s="1"/>
  <c r="Q3957" i="1" s="1"/>
  <c r="I3958" i="1"/>
  <c r="J3958" i="1" s="1"/>
  <c r="Q3958" i="1" s="1"/>
  <c r="I3959" i="1"/>
  <c r="J3959" i="1" s="1"/>
  <c r="Q3959" i="1" s="1"/>
  <c r="I3960" i="1"/>
  <c r="J3960" i="1" s="1"/>
  <c r="Q3960" i="1" s="1"/>
  <c r="I3961" i="1"/>
  <c r="J3961" i="1" s="1"/>
  <c r="Q3961" i="1" s="1"/>
  <c r="I3962" i="1"/>
  <c r="J3962" i="1" s="1"/>
  <c r="Q3962" i="1" s="1"/>
  <c r="I3963" i="1"/>
  <c r="J3963" i="1" s="1"/>
  <c r="Q3963" i="1" s="1"/>
  <c r="I3964" i="1"/>
  <c r="J3964" i="1" s="1"/>
  <c r="Q3964" i="1" s="1"/>
  <c r="I3965" i="1"/>
  <c r="J3965" i="1" s="1"/>
  <c r="Q3965" i="1" s="1"/>
  <c r="I3966" i="1"/>
  <c r="J3966" i="1" s="1"/>
  <c r="Q3966" i="1" s="1"/>
  <c r="I3967" i="1"/>
  <c r="J3967" i="1" s="1"/>
  <c r="Q3967" i="1" s="1"/>
  <c r="I3968" i="1"/>
  <c r="J3968" i="1" s="1"/>
  <c r="Q3968" i="1" s="1"/>
  <c r="I3969" i="1"/>
  <c r="J3969" i="1" s="1"/>
  <c r="Q3969" i="1" s="1"/>
  <c r="I3970" i="1"/>
  <c r="J3970" i="1" s="1"/>
  <c r="Q3970" i="1" s="1"/>
  <c r="I3971" i="1"/>
  <c r="J3971" i="1" s="1"/>
  <c r="Q3971" i="1" s="1"/>
  <c r="I3972" i="1"/>
  <c r="J3972" i="1" s="1"/>
  <c r="Q3972" i="1" s="1"/>
  <c r="I3973" i="1"/>
  <c r="J3973" i="1" s="1"/>
  <c r="Q3973" i="1" s="1"/>
  <c r="I3974" i="1"/>
  <c r="J3974" i="1" s="1"/>
  <c r="Q3974" i="1" s="1"/>
  <c r="I3975" i="1"/>
  <c r="J3975" i="1" s="1"/>
  <c r="Q3975" i="1" s="1"/>
  <c r="I3976" i="1"/>
  <c r="J3976" i="1" s="1"/>
  <c r="Q3976" i="1" s="1"/>
  <c r="I3977" i="1"/>
  <c r="J3977" i="1" s="1"/>
  <c r="Q3977" i="1" s="1"/>
  <c r="I3978" i="1"/>
  <c r="J3978" i="1" s="1"/>
  <c r="Q3978" i="1" s="1"/>
  <c r="I3979" i="1"/>
  <c r="J3979" i="1" s="1"/>
  <c r="Q3979" i="1" s="1"/>
  <c r="I3980" i="1"/>
  <c r="J3980" i="1" s="1"/>
  <c r="Q3980" i="1" s="1"/>
  <c r="I3981" i="1"/>
  <c r="J3981" i="1" s="1"/>
  <c r="Q3981" i="1" s="1"/>
  <c r="I3982" i="1"/>
  <c r="J3982" i="1" s="1"/>
  <c r="Q3982" i="1" s="1"/>
  <c r="I3983" i="1"/>
  <c r="J3983" i="1" s="1"/>
  <c r="Q3983" i="1" s="1"/>
  <c r="I3984" i="1"/>
  <c r="J3984" i="1" s="1"/>
  <c r="Q3984" i="1" s="1"/>
  <c r="I3985" i="1"/>
  <c r="J3985" i="1" s="1"/>
  <c r="Q3985" i="1" s="1"/>
  <c r="I3986" i="1"/>
  <c r="J3986" i="1" s="1"/>
  <c r="Q3986" i="1" s="1"/>
  <c r="I3987" i="1"/>
  <c r="J3987" i="1" s="1"/>
  <c r="Q3987" i="1" s="1"/>
  <c r="I3988" i="1"/>
  <c r="J3988" i="1" s="1"/>
  <c r="Q3988" i="1" s="1"/>
  <c r="I3989" i="1"/>
  <c r="J3989" i="1" s="1"/>
  <c r="Q3989" i="1" s="1"/>
  <c r="I3990" i="1"/>
  <c r="J3990" i="1" s="1"/>
  <c r="Q3990" i="1" s="1"/>
  <c r="I3991" i="1"/>
  <c r="J3991" i="1" s="1"/>
  <c r="Q3991" i="1" s="1"/>
  <c r="I3992" i="1"/>
  <c r="J3992" i="1" s="1"/>
  <c r="Q3992" i="1" s="1"/>
  <c r="I3993" i="1"/>
  <c r="J3993" i="1" s="1"/>
  <c r="Q3993" i="1" s="1"/>
  <c r="I3994" i="1"/>
  <c r="J3994" i="1" s="1"/>
  <c r="Q3994" i="1" s="1"/>
  <c r="I3995" i="1"/>
  <c r="J3995" i="1" s="1"/>
  <c r="Q3995" i="1" s="1"/>
  <c r="I3996" i="1"/>
  <c r="J3996" i="1" s="1"/>
  <c r="Q3996" i="1" s="1"/>
  <c r="I3997" i="1"/>
  <c r="J3997" i="1" s="1"/>
  <c r="Q3997" i="1" s="1"/>
  <c r="I3998" i="1"/>
  <c r="J3998" i="1" s="1"/>
  <c r="Q3998" i="1" s="1"/>
  <c r="I3999" i="1"/>
  <c r="J3999" i="1" s="1"/>
  <c r="Q3999" i="1" s="1"/>
  <c r="I4000" i="1"/>
  <c r="J4000" i="1" s="1"/>
  <c r="Q4000" i="1" s="1"/>
  <c r="I4001" i="1"/>
  <c r="J4001" i="1" s="1"/>
  <c r="Q4001" i="1" s="1"/>
  <c r="I4002" i="1"/>
  <c r="J4002" i="1" s="1"/>
  <c r="Q4002" i="1" s="1"/>
  <c r="I4003" i="1"/>
  <c r="J4003" i="1" s="1"/>
  <c r="Q4003" i="1" s="1"/>
  <c r="I4004" i="1"/>
  <c r="J4004" i="1" s="1"/>
  <c r="Q4004" i="1" s="1"/>
  <c r="I4005" i="1"/>
  <c r="J4005" i="1" s="1"/>
  <c r="Q4005" i="1" s="1"/>
  <c r="I4006" i="1"/>
  <c r="J4006" i="1" s="1"/>
  <c r="Q4006" i="1" s="1"/>
  <c r="I4007" i="1"/>
  <c r="J4007" i="1" s="1"/>
  <c r="Q4007" i="1" s="1"/>
  <c r="I4008" i="1"/>
  <c r="J4008" i="1" s="1"/>
  <c r="Q4008" i="1" s="1"/>
  <c r="I4009" i="1"/>
  <c r="J4009" i="1" s="1"/>
  <c r="Q4009" i="1" s="1"/>
  <c r="I4010" i="1"/>
  <c r="J4010" i="1" s="1"/>
  <c r="Q4010" i="1" s="1"/>
  <c r="I4011" i="1"/>
  <c r="J4011" i="1" s="1"/>
  <c r="Q4011" i="1" s="1"/>
  <c r="I4012" i="1"/>
  <c r="J4012" i="1" s="1"/>
  <c r="Q4012" i="1" s="1"/>
  <c r="I4013" i="1"/>
  <c r="J4013" i="1" s="1"/>
  <c r="Q4013" i="1" s="1"/>
  <c r="I4014" i="1"/>
  <c r="J4014" i="1" s="1"/>
  <c r="Q4014" i="1" s="1"/>
  <c r="I4015" i="1"/>
  <c r="J4015" i="1" s="1"/>
  <c r="Q4015" i="1" s="1"/>
  <c r="I4016" i="1"/>
  <c r="J4016" i="1" s="1"/>
  <c r="Q4016" i="1" s="1"/>
  <c r="I4017" i="1"/>
  <c r="J4017" i="1" s="1"/>
  <c r="Q4017" i="1" s="1"/>
  <c r="I4018" i="1"/>
  <c r="J4018" i="1" s="1"/>
  <c r="Q4018" i="1" s="1"/>
  <c r="I4019" i="1"/>
  <c r="J4019" i="1" s="1"/>
  <c r="Q4019" i="1" s="1"/>
  <c r="I4020" i="1"/>
  <c r="J4020" i="1" s="1"/>
  <c r="Q4020" i="1" s="1"/>
  <c r="I4021" i="1"/>
  <c r="J4021" i="1" s="1"/>
  <c r="Q4021" i="1" s="1"/>
  <c r="I4022" i="1"/>
  <c r="J4022" i="1" s="1"/>
  <c r="Q4022" i="1" s="1"/>
  <c r="I4023" i="1"/>
  <c r="J4023" i="1" s="1"/>
  <c r="Q4023" i="1" s="1"/>
  <c r="I4024" i="1"/>
  <c r="J4024" i="1" s="1"/>
  <c r="Q4024" i="1" s="1"/>
  <c r="I4025" i="1"/>
  <c r="J4025" i="1" s="1"/>
  <c r="Q4025" i="1" s="1"/>
  <c r="I4026" i="1"/>
  <c r="J4026" i="1" s="1"/>
  <c r="Q4026" i="1" s="1"/>
  <c r="I4027" i="1"/>
  <c r="J4027" i="1" s="1"/>
  <c r="Q4027" i="1" s="1"/>
  <c r="I4028" i="1"/>
  <c r="J4028" i="1" s="1"/>
  <c r="Q4028" i="1" s="1"/>
  <c r="I4029" i="1"/>
  <c r="J4029" i="1" s="1"/>
  <c r="Q4029" i="1" s="1"/>
  <c r="I4030" i="1"/>
  <c r="J4030" i="1" s="1"/>
  <c r="Q4030" i="1" s="1"/>
  <c r="I4031" i="1"/>
  <c r="J4031" i="1" s="1"/>
  <c r="Q4031" i="1" s="1"/>
  <c r="I4032" i="1"/>
  <c r="J4032" i="1" s="1"/>
  <c r="Q4032" i="1" s="1"/>
  <c r="I4033" i="1"/>
  <c r="J4033" i="1" s="1"/>
  <c r="Q4033" i="1" s="1"/>
  <c r="I4034" i="1"/>
  <c r="J4034" i="1" s="1"/>
  <c r="Q4034" i="1" s="1"/>
  <c r="I4035" i="1"/>
  <c r="J4035" i="1" s="1"/>
  <c r="Q4035" i="1" s="1"/>
  <c r="I4036" i="1"/>
  <c r="J4036" i="1" s="1"/>
  <c r="Q4036" i="1" s="1"/>
  <c r="I4037" i="1"/>
  <c r="J4037" i="1" s="1"/>
  <c r="Q4037" i="1" s="1"/>
  <c r="I4038" i="1"/>
  <c r="J4038" i="1" s="1"/>
  <c r="Q4038" i="1" s="1"/>
  <c r="I4039" i="1"/>
  <c r="J4039" i="1" s="1"/>
  <c r="Q4039" i="1" s="1"/>
  <c r="I4040" i="1"/>
  <c r="J4040" i="1" s="1"/>
  <c r="Q4040" i="1" s="1"/>
  <c r="I4041" i="1"/>
  <c r="J4041" i="1" s="1"/>
  <c r="Q4041" i="1" s="1"/>
  <c r="I4042" i="1"/>
  <c r="J4042" i="1" s="1"/>
  <c r="Q4042" i="1" s="1"/>
  <c r="I4043" i="1"/>
  <c r="J4043" i="1" s="1"/>
  <c r="Q4043" i="1" s="1"/>
  <c r="I4044" i="1"/>
  <c r="J4044" i="1" s="1"/>
  <c r="Q4044" i="1" s="1"/>
  <c r="I4045" i="1"/>
  <c r="J4045" i="1" s="1"/>
  <c r="Q4045" i="1" s="1"/>
  <c r="I4046" i="1"/>
  <c r="J4046" i="1" s="1"/>
  <c r="Q4046" i="1" s="1"/>
  <c r="I4047" i="1"/>
  <c r="J4047" i="1" s="1"/>
  <c r="Q4047" i="1" s="1"/>
  <c r="I4048" i="1"/>
  <c r="J4048" i="1" s="1"/>
  <c r="Q4048" i="1" s="1"/>
  <c r="I4049" i="1"/>
  <c r="J4049" i="1" s="1"/>
  <c r="Q4049" i="1" s="1"/>
  <c r="I4050" i="1"/>
  <c r="J4050" i="1" s="1"/>
  <c r="Q4050" i="1" s="1"/>
  <c r="I4051" i="1"/>
  <c r="J4051" i="1" s="1"/>
  <c r="Q4051" i="1" s="1"/>
  <c r="I4052" i="1"/>
  <c r="J4052" i="1" s="1"/>
  <c r="Q4052" i="1" s="1"/>
  <c r="I4053" i="1"/>
  <c r="J4053" i="1" s="1"/>
  <c r="Q4053" i="1" s="1"/>
  <c r="I4054" i="1"/>
  <c r="J4054" i="1" s="1"/>
  <c r="Q4054" i="1" s="1"/>
  <c r="I4055" i="1"/>
  <c r="J4055" i="1" s="1"/>
  <c r="Q4055" i="1" s="1"/>
  <c r="I4056" i="1"/>
  <c r="J4056" i="1" s="1"/>
  <c r="Q4056" i="1" s="1"/>
  <c r="I4057" i="1"/>
  <c r="J4057" i="1" s="1"/>
  <c r="Q4057" i="1" s="1"/>
  <c r="I4058" i="1"/>
  <c r="J4058" i="1" s="1"/>
  <c r="Q4058" i="1" s="1"/>
  <c r="I4059" i="1"/>
  <c r="J4059" i="1" s="1"/>
  <c r="Q4059" i="1" s="1"/>
  <c r="I4060" i="1"/>
  <c r="J4060" i="1" s="1"/>
  <c r="Q4060" i="1" s="1"/>
  <c r="I4061" i="1"/>
  <c r="J4061" i="1" s="1"/>
  <c r="Q4061" i="1" s="1"/>
  <c r="I4062" i="1"/>
  <c r="J4062" i="1" s="1"/>
  <c r="Q4062" i="1" s="1"/>
  <c r="I4063" i="1"/>
  <c r="J4063" i="1" s="1"/>
  <c r="Q4063" i="1" s="1"/>
  <c r="I4064" i="1"/>
  <c r="J4064" i="1" s="1"/>
  <c r="Q4064" i="1" s="1"/>
  <c r="I4065" i="1"/>
  <c r="J4065" i="1" s="1"/>
  <c r="Q4065" i="1" s="1"/>
  <c r="I4066" i="1"/>
  <c r="J4066" i="1" s="1"/>
  <c r="Q4066" i="1" s="1"/>
  <c r="I4067" i="1"/>
  <c r="J4067" i="1" s="1"/>
  <c r="Q4067" i="1" s="1"/>
  <c r="I4068" i="1"/>
  <c r="J4068" i="1" s="1"/>
  <c r="Q4068" i="1" s="1"/>
  <c r="I4069" i="1"/>
  <c r="J4069" i="1" s="1"/>
  <c r="Q4069" i="1" s="1"/>
  <c r="I4070" i="1"/>
  <c r="J4070" i="1" s="1"/>
  <c r="Q4070" i="1" s="1"/>
  <c r="I4071" i="1"/>
  <c r="J4071" i="1" s="1"/>
  <c r="Q4071" i="1" s="1"/>
  <c r="I4072" i="1"/>
  <c r="J4072" i="1" s="1"/>
  <c r="Q4072" i="1" s="1"/>
  <c r="I4073" i="1"/>
  <c r="J4073" i="1" s="1"/>
  <c r="Q4073" i="1" s="1"/>
  <c r="I4074" i="1"/>
  <c r="J4074" i="1" s="1"/>
  <c r="Q4074" i="1" s="1"/>
  <c r="I4075" i="1"/>
  <c r="J4075" i="1" s="1"/>
  <c r="Q4075" i="1" s="1"/>
  <c r="I4076" i="1"/>
  <c r="J4076" i="1" s="1"/>
  <c r="Q4076" i="1" s="1"/>
  <c r="I4077" i="1"/>
  <c r="J4077" i="1" s="1"/>
  <c r="Q4077" i="1" s="1"/>
  <c r="I4078" i="1"/>
  <c r="J4078" i="1" s="1"/>
  <c r="Q4078" i="1" s="1"/>
  <c r="I4079" i="1"/>
  <c r="J4079" i="1" s="1"/>
  <c r="Q4079" i="1" s="1"/>
  <c r="I4080" i="1"/>
  <c r="J4080" i="1" s="1"/>
  <c r="Q4080" i="1" s="1"/>
  <c r="I4081" i="1"/>
  <c r="J4081" i="1" s="1"/>
  <c r="Q4081" i="1" s="1"/>
  <c r="I4082" i="1"/>
  <c r="J4082" i="1" s="1"/>
  <c r="Q4082" i="1" s="1"/>
  <c r="I4083" i="1"/>
  <c r="J4083" i="1" s="1"/>
  <c r="Q4083" i="1" s="1"/>
  <c r="I4084" i="1"/>
  <c r="J4084" i="1" s="1"/>
  <c r="Q4084" i="1" s="1"/>
  <c r="I4085" i="1"/>
  <c r="J4085" i="1" s="1"/>
  <c r="Q4085" i="1" s="1"/>
  <c r="I4086" i="1"/>
  <c r="J4086" i="1" s="1"/>
  <c r="Q4086" i="1" s="1"/>
  <c r="I4087" i="1"/>
  <c r="J4087" i="1" s="1"/>
  <c r="Q4087" i="1" s="1"/>
  <c r="I4088" i="1"/>
  <c r="J4088" i="1" s="1"/>
  <c r="Q4088" i="1" s="1"/>
  <c r="I4089" i="1"/>
  <c r="J4089" i="1" s="1"/>
  <c r="Q4089" i="1" s="1"/>
  <c r="I4090" i="1"/>
  <c r="J4090" i="1" s="1"/>
  <c r="Q4090" i="1" s="1"/>
  <c r="I4091" i="1"/>
  <c r="J4091" i="1" s="1"/>
  <c r="Q4091" i="1" s="1"/>
  <c r="I4092" i="1"/>
  <c r="J4092" i="1" s="1"/>
  <c r="Q4092" i="1" s="1"/>
  <c r="I4093" i="1"/>
  <c r="J4093" i="1" s="1"/>
  <c r="Q4093" i="1" s="1"/>
  <c r="I4094" i="1"/>
  <c r="J4094" i="1" s="1"/>
  <c r="Q4094" i="1" s="1"/>
  <c r="I4095" i="1"/>
  <c r="J4095" i="1" s="1"/>
  <c r="Q4095" i="1" s="1"/>
  <c r="I4096" i="1"/>
  <c r="J4096" i="1" s="1"/>
  <c r="Q4096" i="1" s="1"/>
  <c r="I4097" i="1"/>
  <c r="J4097" i="1" s="1"/>
  <c r="Q4097" i="1" s="1"/>
  <c r="I4098" i="1"/>
  <c r="J4098" i="1" s="1"/>
  <c r="Q4098" i="1" s="1"/>
  <c r="I4099" i="1"/>
  <c r="J4099" i="1" s="1"/>
  <c r="Q4099" i="1" s="1"/>
  <c r="I4100" i="1"/>
  <c r="J4100" i="1" s="1"/>
  <c r="Q4100" i="1" s="1"/>
  <c r="I4101" i="1"/>
  <c r="J4101" i="1" s="1"/>
  <c r="Q4101" i="1" s="1"/>
  <c r="I4102" i="1"/>
  <c r="J4102" i="1" s="1"/>
  <c r="Q4102" i="1" s="1"/>
  <c r="I4103" i="1"/>
  <c r="J4103" i="1" s="1"/>
  <c r="Q4103" i="1" s="1"/>
  <c r="I4104" i="1"/>
  <c r="J4104" i="1" s="1"/>
  <c r="Q4104" i="1" s="1"/>
  <c r="I4105" i="1"/>
  <c r="J4105" i="1" s="1"/>
  <c r="Q4105" i="1" s="1"/>
  <c r="I4106" i="1"/>
  <c r="J4106" i="1" s="1"/>
  <c r="Q4106" i="1" s="1"/>
  <c r="I4107" i="1"/>
  <c r="J4107" i="1" s="1"/>
  <c r="Q4107" i="1" s="1"/>
  <c r="I4108" i="1"/>
  <c r="J4108" i="1" s="1"/>
  <c r="Q4108" i="1" s="1"/>
  <c r="I4109" i="1"/>
  <c r="J4109" i="1" s="1"/>
  <c r="Q4109" i="1" s="1"/>
  <c r="I4110" i="1"/>
  <c r="J4110" i="1" s="1"/>
  <c r="Q4110" i="1" s="1"/>
  <c r="I4111" i="1"/>
  <c r="J4111" i="1" s="1"/>
  <c r="Q4111" i="1" s="1"/>
  <c r="I4112" i="1"/>
  <c r="J4112" i="1" s="1"/>
  <c r="Q4112" i="1" s="1"/>
  <c r="I4113" i="1"/>
  <c r="J4113" i="1" s="1"/>
  <c r="Q4113" i="1" s="1"/>
  <c r="I4114" i="1"/>
  <c r="J4114" i="1" s="1"/>
  <c r="Q4114" i="1" s="1"/>
  <c r="I4115" i="1"/>
  <c r="J4115" i="1" s="1"/>
  <c r="Q4115" i="1" s="1"/>
  <c r="I4116" i="1"/>
  <c r="J4116" i="1" s="1"/>
  <c r="Q4116" i="1" s="1"/>
  <c r="I4117" i="1"/>
  <c r="J4117" i="1" s="1"/>
  <c r="Q4117" i="1" s="1"/>
  <c r="I4118" i="1"/>
  <c r="J4118" i="1" s="1"/>
  <c r="Q4118" i="1" s="1"/>
  <c r="I4119" i="1"/>
  <c r="J4119" i="1" s="1"/>
  <c r="Q4119" i="1" s="1"/>
  <c r="I4120" i="1"/>
  <c r="J4120" i="1" s="1"/>
  <c r="Q4120" i="1" s="1"/>
  <c r="I4121" i="1"/>
  <c r="J4121" i="1" s="1"/>
  <c r="Q4121" i="1" s="1"/>
  <c r="I4122" i="1"/>
  <c r="J4122" i="1" s="1"/>
  <c r="Q4122" i="1" s="1"/>
  <c r="I4123" i="1"/>
  <c r="J4123" i="1" s="1"/>
  <c r="Q4123" i="1" s="1"/>
  <c r="I4124" i="1"/>
  <c r="J4124" i="1" s="1"/>
  <c r="Q4124" i="1" s="1"/>
  <c r="I4125" i="1"/>
  <c r="J4125" i="1" s="1"/>
  <c r="Q4125" i="1" s="1"/>
  <c r="I4126" i="1"/>
  <c r="J4126" i="1" s="1"/>
  <c r="Q4126" i="1" s="1"/>
  <c r="I4127" i="1"/>
  <c r="J4127" i="1" s="1"/>
  <c r="Q4127" i="1" s="1"/>
  <c r="I4128" i="1"/>
  <c r="J4128" i="1" s="1"/>
  <c r="Q4128" i="1" s="1"/>
  <c r="I4129" i="1"/>
  <c r="J4129" i="1" s="1"/>
  <c r="Q4129" i="1" s="1"/>
  <c r="I4130" i="1"/>
  <c r="J4130" i="1" s="1"/>
  <c r="Q4130" i="1" s="1"/>
  <c r="I4131" i="1"/>
  <c r="J4131" i="1" s="1"/>
  <c r="Q4131" i="1" s="1"/>
  <c r="I4132" i="1"/>
  <c r="J4132" i="1" s="1"/>
  <c r="Q4132" i="1" s="1"/>
  <c r="I4133" i="1"/>
  <c r="J4133" i="1" s="1"/>
  <c r="Q4133" i="1" s="1"/>
  <c r="I4134" i="1"/>
  <c r="J4134" i="1" s="1"/>
  <c r="Q4134" i="1" s="1"/>
  <c r="I4135" i="1"/>
  <c r="J4135" i="1" s="1"/>
  <c r="Q4135" i="1" s="1"/>
  <c r="I4136" i="1"/>
  <c r="J4136" i="1" s="1"/>
  <c r="Q4136" i="1" s="1"/>
  <c r="I4137" i="1"/>
  <c r="J4137" i="1" s="1"/>
  <c r="Q4137" i="1" s="1"/>
  <c r="I4138" i="1"/>
  <c r="J4138" i="1" s="1"/>
  <c r="Q4138" i="1" s="1"/>
  <c r="I4139" i="1"/>
  <c r="J4139" i="1" s="1"/>
  <c r="Q4139" i="1" s="1"/>
  <c r="I4140" i="1"/>
  <c r="J4140" i="1" s="1"/>
  <c r="Q4140" i="1" s="1"/>
  <c r="I4141" i="1"/>
  <c r="J4141" i="1" s="1"/>
  <c r="Q4141" i="1" s="1"/>
  <c r="I4142" i="1"/>
  <c r="J4142" i="1" s="1"/>
  <c r="Q4142" i="1" s="1"/>
  <c r="I4143" i="1"/>
  <c r="J4143" i="1" s="1"/>
  <c r="Q4143" i="1" s="1"/>
  <c r="I4144" i="1"/>
  <c r="J4144" i="1" s="1"/>
  <c r="Q4144" i="1" s="1"/>
  <c r="I4145" i="1"/>
  <c r="J4145" i="1" s="1"/>
  <c r="Q4145" i="1" s="1"/>
  <c r="I4146" i="1"/>
  <c r="J4146" i="1" s="1"/>
  <c r="Q4146" i="1" s="1"/>
  <c r="I4147" i="1"/>
  <c r="J4147" i="1" s="1"/>
  <c r="Q4147" i="1" s="1"/>
  <c r="I4148" i="1"/>
  <c r="J4148" i="1" s="1"/>
  <c r="Q4148" i="1" s="1"/>
  <c r="I4149" i="1"/>
  <c r="J4149" i="1" s="1"/>
  <c r="Q4149" i="1" s="1"/>
  <c r="I4150" i="1"/>
  <c r="J4150" i="1" s="1"/>
  <c r="Q4150" i="1" s="1"/>
  <c r="I4151" i="1"/>
  <c r="J4151" i="1" s="1"/>
  <c r="Q4151" i="1" s="1"/>
  <c r="I4152" i="1"/>
  <c r="J4152" i="1" s="1"/>
  <c r="Q4152" i="1" s="1"/>
  <c r="I4153" i="1"/>
  <c r="J4153" i="1" s="1"/>
  <c r="Q4153" i="1" s="1"/>
  <c r="I4154" i="1"/>
  <c r="J4154" i="1" s="1"/>
  <c r="Q4154" i="1" s="1"/>
  <c r="I4155" i="1"/>
  <c r="J4155" i="1" s="1"/>
  <c r="Q4155" i="1" s="1"/>
  <c r="I4156" i="1"/>
  <c r="J4156" i="1" s="1"/>
  <c r="Q4156" i="1" s="1"/>
  <c r="I4157" i="1"/>
  <c r="J4157" i="1" s="1"/>
  <c r="Q4157" i="1" s="1"/>
  <c r="I4158" i="1"/>
  <c r="J4158" i="1" s="1"/>
  <c r="Q4158" i="1" s="1"/>
  <c r="I4159" i="1"/>
  <c r="J4159" i="1" s="1"/>
  <c r="Q4159" i="1" s="1"/>
  <c r="I4160" i="1"/>
  <c r="J4160" i="1" s="1"/>
  <c r="Q4160" i="1" s="1"/>
  <c r="I4161" i="1"/>
  <c r="J4161" i="1" s="1"/>
  <c r="Q4161" i="1" s="1"/>
  <c r="I4162" i="1"/>
  <c r="J4162" i="1" s="1"/>
  <c r="Q4162" i="1" s="1"/>
  <c r="I4163" i="1"/>
  <c r="J4163" i="1" s="1"/>
  <c r="Q4163" i="1" s="1"/>
  <c r="I4164" i="1"/>
  <c r="J4164" i="1" s="1"/>
  <c r="Q4164" i="1" s="1"/>
  <c r="I4165" i="1"/>
  <c r="J4165" i="1" s="1"/>
  <c r="Q4165" i="1" s="1"/>
  <c r="I4166" i="1"/>
  <c r="J4166" i="1" s="1"/>
  <c r="Q4166" i="1" s="1"/>
  <c r="I4167" i="1"/>
  <c r="J4167" i="1" s="1"/>
  <c r="Q4167" i="1" s="1"/>
  <c r="I4168" i="1"/>
  <c r="J4168" i="1" s="1"/>
  <c r="Q4168" i="1" s="1"/>
  <c r="I4169" i="1"/>
  <c r="J4169" i="1" s="1"/>
  <c r="Q4169" i="1" s="1"/>
  <c r="I4170" i="1"/>
  <c r="J4170" i="1" s="1"/>
  <c r="Q4170" i="1" s="1"/>
  <c r="I4171" i="1"/>
  <c r="J4171" i="1" s="1"/>
  <c r="Q4171" i="1" s="1"/>
  <c r="I4172" i="1"/>
  <c r="J4172" i="1" s="1"/>
  <c r="Q4172" i="1" s="1"/>
  <c r="I4173" i="1"/>
  <c r="J4173" i="1" s="1"/>
  <c r="Q4173" i="1" s="1"/>
  <c r="I4174" i="1"/>
  <c r="J4174" i="1" s="1"/>
  <c r="Q4174" i="1" s="1"/>
  <c r="I4175" i="1"/>
  <c r="J4175" i="1" s="1"/>
  <c r="Q4175" i="1" s="1"/>
  <c r="I4176" i="1"/>
  <c r="J4176" i="1" s="1"/>
  <c r="Q4176" i="1" s="1"/>
  <c r="I4177" i="1"/>
  <c r="J4177" i="1" s="1"/>
  <c r="Q4177" i="1" s="1"/>
  <c r="I4178" i="1"/>
  <c r="J4178" i="1" s="1"/>
  <c r="Q4178" i="1" s="1"/>
  <c r="I4179" i="1"/>
  <c r="J4179" i="1" s="1"/>
  <c r="Q4179" i="1" s="1"/>
  <c r="I4180" i="1"/>
  <c r="J4180" i="1" s="1"/>
  <c r="Q4180" i="1" s="1"/>
  <c r="I4181" i="1"/>
  <c r="J4181" i="1" s="1"/>
  <c r="Q4181" i="1" s="1"/>
  <c r="I4182" i="1"/>
  <c r="J4182" i="1" s="1"/>
  <c r="Q4182" i="1" s="1"/>
  <c r="I4183" i="1"/>
  <c r="J4183" i="1" s="1"/>
  <c r="Q4183" i="1" s="1"/>
  <c r="I4184" i="1"/>
  <c r="J4184" i="1" s="1"/>
  <c r="Q4184" i="1" s="1"/>
  <c r="I4185" i="1"/>
  <c r="J4185" i="1" s="1"/>
  <c r="Q4185" i="1" s="1"/>
  <c r="I4186" i="1"/>
  <c r="J4186" i="1" s="1"/>
  <c r="Q4186" i="1" s="1"/>
  <c r="I4187" i="1"/>
  <c r="J4187" i="1" s="1"/>
  <c r="Q4187" i="1" s="1"/>
  <c r="I4188" i="1"/>
  <c r="J4188" i="1" s="1"/>
  <c r="Q4188" i="1" s="1"/>
  <c r="I4189" i="1"/>
  <c r="J4189" i="1" s="1"/>
  <c r="Q4189" i="1" s="1"/>
  <c r="I4190" i="1"/>
  <c r="J4190" i="1" s="1"/>
  <c r="Q4190" i="1" s="1"/>
  <c r="I4191" i="1"/>
  <c r="J4191" i="1" s="1"/>
  <c r="Q4191" i="1" s="1"/>
  <c r="I4192" i="1"/>
  <c r="J4192" i="1" s="1"/>
  <c r="Q4192" i="1" s="1"/>
  <c r="I4193" i="1"/>
  <c r="J4193" i="1" s="1"/>
  <c r="Q4193" i="1" s="1"/>
  <c r="I4194" i="1"/>
  <c r="J4194" i="1" s="1"/>
  <c r="Q4194" i="1" s="1"/>
  <c r="I4195" i="1"/>
  <c r="J4195" i="1" s="1"/>
  <c r="Q4195" i="1" s="1"/>
  <c r="I4196" i="1"/>
  <c r="J4196" i="1" s="1"/>
  <c r="Q4196" i="1" s="1"/>
  <c r="I4197" i="1"/>
  <c r="J4197" i="1" s="1"/>
  <c r="Q4197" i="1" s="1"/>
  <c r="I4198" i="1"/>
  <c r="J4198" i="1" s="1"/>
  <c r="Q4198" i="1" s="1"/>
  <c r="I4199" i="1"/>
  <c r="J4199" i="1" s="1"/>
  <c r="Q4199" i="1" s="1"/>
  <c r="I4200" i="1"/>
  <c r="J4200" i="1" s="1"/>
  <c r="Q4200" i="1" s="1"/>
  <c r="I4201" i="1"/>
  <c r="J4201" i="1" s="1"/>
  <c r="Q4201" i="1" s="1"/>
  <c r="I4202" i="1"/>
  <c r="J4202" i="1" s="1"/>
  <c r="Q4202" i="1" s="1"/>
  <c r="I4203" i="1"/>
  <c r="J4203" i="1" s="1"/>
  <c r="Q4203" i="1" s="1"/>
  <c r="I4204" i="1"/>
  <c r="J4204" i="1" s="1"/>
  <c r="Q4204" i="1" s="1"/>
  <c r="I4205" i="1"/>
  <c r="J4205" i="1" s="1"/>
  <c r="Q4205" i="1" s="1"/>
  <c r="I4206" i="1"/>
  <c r="J4206" i="1" s="1"/>
  <c r="Q4206" i="1" s="1"/>
  <c r="I4207" i="1"/>
  <c r="J4207" i="1" s="1"/>
  <c r="Q4207" i="1" s="1"/>
  <c r="I4208" i="1"/>
  <c r="J4208" i="1" s="1"/>
  <c r="Q4208" i="1" s="1"/>
  <c r="I4209" i="1"/>
  <c r="J4209" i="1" s="1"/>
  <c r="Q4209" i="1" s="1"/>
  <c r="I4210" i="1"/>
  <c r="J4210" i="1" s="1"/>
  <c r="Q4210" i="1" s="1"/>
  <c r="I4211" i="1"/>
  <c r="J4211" i="1" s="1"/>
  <c r="Q4211" i="1" s="1"/>
  <c r="I4212" i="1"/>
  <c r="J4212" i="1" s="1"/>
  <c r="Q4212" i="1" s="1"/>
  <c r="I4213" i="1"/>
  <c r="J4213" i="1" s="1"/>
  <c r="Q4213" i="1" s="1"/>
  <c r="I4214" i="1"/>
  <c r="J4214" i="1" s="1"/>
  <c r="Q4214" i="1" s="1"/>
  <c r="I4215" i="1"/>
  <c r="J4215" i="1" s="1"/>
  <c r="Q4215" i="1" s="1"/>
  <c r="I4216" i="1"/>
  <c r="J4216" i="1" s="1"/>
  <c r="Q4216" i="1" s="1"/>
  <c r="I4217" i="1"/>
  <c r="J4217" i="1" s="1"/>
  <c r="Q4217" i="1" s="1"/>
  <c r="I4218" i="1"/>
  <c r="J4218" i="1" s="1"/>
  <c r="Q4218" i="1" s="1"/>
  <c r="I4219" i="1"/>
  <c r="J4219" i="1" s="1"/>
  <c r="Q4219" i="1" s="1"/>
  <c r="I4220" i="1"/>
  <c r="J4220" i="1" s="1"/>
  <c r="Q4220" i="1" s="1"/>
  <c r="I4221" i="1"/>
  <c r="J4221" i="1" s="1"/>
  <c r="Q4221" i="1" s="1"/>
  <c r="I4222" i="1"/>
  <c r="J4222" i="1" s="1"/>
  <c r="Q4222" i="1" s="1"/>
  <c r="I4223" i="1"/>
  <c r="J4223" i="1" s="1"/>
  <c r="Q4223" i="1" s="1"/>
  <c r="I4224" i="1"/>
  <c r="J4224" i="1" s="1"/>
  <c r="Q4224" i="1" s="1"/>
  <c r="I4225" i="1"/>
  <c r="J4225" i="1" s="1"/>
  <c r="Q4225" i="1" s="1"/>
  <c r="I4226" i="1"/>
  <c r="J4226" i="1" s="1"/>
  <c r="Q4226" i="1" s="1"/>
  <c r="I4227" i="1"/>
  <c r="J4227" i="1" s="1"/>
  <c r="Q4227" i="1" s="1"/>
  <c r="I4228" i="1"/>
  <c r="J4228" i="1" s="1"/>
  <c r="Q4228" i="1" s="1"/>
  <c r="I4229" i="1"/>
  <c r="J4229" i="1" s="1"/>
  <c r="Q4229" i="1" s="1"/>
  <c r="I4230" i="1"/>
  <c r="J4230" i="1" s="1"/>
  <c r="Q4230" i="1" s="1"/>
  <c r="I4231" i="1"/>
  <c r="J4231" i="1" s="1"/>
  <c r="Q4231" i="1" s="1"/>
  <c r="I4232" i="1"/>
  <c r="J4232" i="1" s="1"/>
  <c r="Q4232" i="1" s="1"/>
  <c r="I4233" i="1"/>
  <c r="J4233" i="1" s="1"/>
  <c r="Q4233" i="1" s="1"/>
  <c r="I4234" i="1"/>
  <c r="J4234" i="1" s="1"/>
  <c r="Q4234" i="1" s="1"/>
  <c r="I4235" i="1"/>
  <c r="J4235" i="1" s="1"/>
  <c r="Q4235" i="1" s="1"/>
  <c r="I4236" i="1"/>
  <c r="J4236" i="1" s="1"/>
  <c r="Q4236" i="1" s="1"/>
  <c r="I4237" i="1"/>
  <c r="J4237" i="1" s="1"/>
  <c r="Q4237" i="1" s="1"/>
  <c r="I4238" i="1"/>
  <c r="J4238" i="1" s="1"/>
  <c r="Q4238" i="1" s="1"/>
  <c r="I4239" i="1"/>
  <c r="J4239" i="1" s="1"/>
  <c r="Q4239" i="1" s="1"/>
  <c r="I4240" i="1"/>
  <c r="J4240" i="1" s="1"/>
  <c r="Q4240" i="1" s="1"/>
  <c r="I4241" i="1"/>
  <c r="J4241" i="1" s="1"/>
  <c r="Q4241" i="1" s="1"/>
  <c r="I4242" i="1"/>
  <c r="J4242" i="1" s="1"/>
  <c r="Q4242" i="1" s="1"/>
  <c r="I4243" i="1"/>
  <c r="J4243" i="1" s="1"/>
  <c r="Q4243" i="1" s="1"/>
  <c r="I4244" i="1"/>
  <c r="J4244" i="1" s="1"/>
  <c r="Q4244" i="1" s="1"/>
  <c r="I4245" i="1"/>
  <c r="J4245" i="1" s="1"/>
  <c r="Q4245" i="1" s="1"/>
  <c r="I4246" i="1"/>
  <c r="J4246" i="1" s="1"/>
  <c r="Q4246" i="1" s="1"/>
  <c r="I4247" i="1"/>
  <c r="J4247" i="1" s="1"/>
  <c r="Q4247" i="1" s="1"/>
  <c r="I4248" i="1"/>
  <c r="J4248" i="1" s="1"/>
  <c r="Q4248" i="1" s="1"/>
  <c r="I4249" i="1"/>
  <c r="J4249" i="1" s="1"/>
  <c r="Q4249" i="1" s="1"/>
  <c r="I4250" i="1"/>
  <c r="J4250" i="1" s="1"/>
  <c r="Q4250" i="1" s="1"/>
  <c r="I4251" i="1"/>
  <c r="J4251" i="1" s="1"/>
  <c r="Q4251" i="1" s="1"/>
  <c r="I4252" i="1"/>
  <c r="J4252" i="1" s="1"/>
  <c r="Q4252" i="1" s="1"/>
  <c r="I4253" i="1"/>
  <c r="J4253" i="1" s="1"/>
  <c r="Q4253" i="1" s="1"/>
  <c r="I4254" i="1"/>
  <c r="J4254" i="1" s="1"/>
  <c r="Q4254" i="1" s="1"/>
  <c r="I4255" i="1"/>
  <c r="J4255" i="1" s="1"/>
  <c r="Q4255" i="1" s="1"/>
  <c r="I4256" i="1"/>
  <c r="J4256" i="1" s="1"/>
  <c r="Q4256" i="1" s="1"/>
  <c r="I4257" i="1"/>
  <c r="J4257" i="1" s="1"/>
  <c r="Q4257" i="1" s="1"/>
  <c r="I4258" i="1"/>
  <c r="J4258" i="1" s="1"/>
  <c r="Q4258" i="1" s="1"/>
  <c r="I4259" i="1"/>
  <c r="J4259" i="1" s="1"/>
  <c r="Q4259" i="1" s="1"/>
  <c r="I4260" i="1"/>
  <c r="J4260" i="1" s="1"/>
  <c r="Q4260" i="1" s="1"/>
  <c r="I4261" i="1"/>
  <c r="J4261" i="1" s="1"/>
  <c r="Q4261" i="1" s="1"/>
  <c r="I4262" i="1"/>
  <c r="J4262" i="1" s="1"/>
  <c r="Q4262" i="1" s="1"/>
  <c r="I4263" i="1"/>
  <c r="J4263" i="1" s="1"/>
  <c r="Q4263" i="1" s="1"/>
  <c r="I4264" i="1"/>
  <c r="J4264" i="1" s="1"/>
  <c r="Q4264" i="1" s="1"/>
  <c r="I4265" i="1"/>
  <c r="J4265" i="1" s="1"/>
  <c r="Q4265" i="1" s="1"/>
  <c r="I4266" i="1"/>
  <c r="J4266" i="1" s="1"/>
  <c r="Q4266" i="1" s="1"/>
  <c r="I4267" i="1"/>
  <c r="J4267" i="1" s="1"/>
  <c r="Q4267" i="1" s="1"/>
  <c r="I4268" i="1"/>
  <c r="J4268" i="1" s="1"/>
  <c r="Q4268" i="1" s="1"/>
  <c r="I4269" i="1"/>
  <c r="J4269" i="1" s="1"/>
  <c r="Q4269" i="1" s="1"/>
  <c r="I4270" i="1"/>
  <c r="J4270" i="1" s="1"/>
  <c r="Q4270" i="1" s="1"/>
  <c r="I4271" i="1"/>
  <c r="J4271" i="1" s="1"/>
  <c r="Q4271" i="1" s="1"/>
  <c r="I4272" i="1"/>
  <c r="J4272" i="1" s="1"/>
  <c r="Q4272" i="1" s="1"/>
  <c r="I4273" i="1"/>
  <c r="J4273" i="1" s="1"/>
  <c r="Q4273" i="1" s="1"/>
  <c r="I4274" i="1"/>
  <c r="J4274" i="1" s="1"/>
  <c r="Q4274" i="1" s="1"/>
  <c r="I4275" i="1"/>
  <c r="J4275" i="1" s="1"/>
  <c r="Q4275" i="1" s="1"/>
  <c r="I4276" i="1"/>
  <c r="J4276" i="1" s="1"/>
  <c r="Q4276" i="1" s="1"/>
  <c r="I4277" i="1"/>
  <c r="J4277" i="1" s="1"/>
  <c r="Q4277" i="1" s="1"/>
  <c r="I4278" i="1"/>
  <c r="J4278" i="1" s="1"/>
  <c r="Q4278" i="1" s="1"/>
  <c r="I4279" i="1"/>
  <c r="J4279" i="1" s="1"/>
  <c r="Q4279" i="1" s="1"/>
  <c r="I4280" i="1"/>
  <c r="J4280" i="1" s="1"/>
  <c r="Q4280" i="1" s="1"/>
  <c r="I4281" i="1"/>
  <c r="J4281" i="1" s="1"/>
  <c r="Q4281" i="1" s="1"/>
  <c r="I4282" i="1"/>
  <c r="J4282" i="1" s="1"/>
  <c r="Q4282" i="1" s="1"/>
  <c r="I4283" i="1"/>
  <c r="J4283" i="1" s="1"/>
  <c r="Q4283" i="1" s="1"/>
  <c r="I4284" i="1"/>
  <c r="J4284" i="1" s="1"/>
  <c r="Q4284" i="1" s="1"/>
  <c r="I4285" i="1"/>
  <c r="J4285" i="1" s="1"/>
  <c r="Q4285" i="1" s="1"/>
  <c r="I4286" i="1"/>
  <c r="J4286" i="1" s="1"/>
  <c r="Q4286" i="1" s="1"/>
  <c r="I4287" i="1"/>
  <c r="J4287" i="1" s="1"/>
  <c r="Q4287" i="1" s="1"/>
  <c r="I4288" i="1"/>
  <c r="J4288" i="1" s="1"/>
  <c r="Q4288" i="1" s="1"/>
  <c r="I4289" i="1"/>
  <c r="J4289" i="1" s="1"/>
  <c r="Q4289" i="1" s="1"/>
  <c r="I4290" i="1"/>
  <c r="J4290" i="1" s="1"/>
  <c r="Q4290" i="1" s="1"/>
  <c r="I4291" i="1"/>
  <c r="J4291" i="1" s="1"/>
  <c r="Q4291" i="1" s="1"/>
  <c r="I4292" i="1"/>
  <c r="J4292" i="1" s="1"/>
  <c r="Q4292" i="1" s="1"/>
  <c r="I4293" i="1"/>
  <c r="J4293" i="1" s="1"/>
  <c r="Q4293" i="1" s="1"/>
  <c r="I4294" i="1"/>
  <c r="J4294" i="1" s="1"/>
  <c r="Q4294" i="1" s="1"/>
  <c r="I4295" i="1"/>
  <c r="J4295" i="1" s="1"/>
  <c r="Q4295" i="1" s="1"/>
  <c r="I4296" i="1"/>
  <c r="J4296" i="1" s="1"/>
  <c r="Q4296" i="1" s="1"/>
  <c r="I4297" i="1"/>
  <c r="J4297" i="1" s="1"/>
  <c r="Q4297" i="1" s="1"/>
  <c r="I4298" i="1"/>
  <c r="J4298" i="1" s="1"/>
  <c r="Q4298" i="1" s="1"/>
  <c r="I4299" i="1"/>
  <c r="J4299" i="1" s="1"/>
  <c r="Q4299" i="1" s="1"/>
  <c r="I4300" i="1"/>
  <c r="J4300" i="1" s="1"/>
  <c r="Q4300" i="1" s="1"/>
  <c r="I4301" i="1"/>
  <c r="J4301" i="1" s="1"/>
  <c r="Q4301" i="1" s="1"/>
  <c r="I4302" i="1"/>
  <c r="J4302" i="1" s="1"/>
  <c r="Q4302" i="1" s="1"/>
  <c r="I4303" i="1"/>
  <c r="J4303" i="1" s="1"/>
  <c r="Q4303" i="1" s="1"/>
  <c r="I4304" i="1"/>
  <c r="J4304" i="1" s="1"/>
  <c r="Q4304" i="1" s="1"/>
  <c r="I4305" i="1"/>
  <c r="J4305" i="1" s="1"/>
  <c r="Q4305" i="1" s="1"/>
  <c r="I4306" i="1"/>
  <c r="J4306" i="1" s="1"/>
  <c r="Q4306" i="1" s="1"/>
  <c r="I4307" i="1"/>
  <c r="J4307" i="1" s="1"/>
  <c r="Q4307" i="1" s="1"/>
  <c r="I4308" i="1"/>
  <c r="J4308" i="1" s="1"/>
  <c r="Q4308" i="1" s="1"/>
  <c r="I4309" i="1"/>
  <c r="J4309" i="1" s="1"/>
  <c r="Q4309" i="1" s="1"/>
  <c r="I4310" i="1"/>
  <c r="J4310" i="1" s="1"/>
  <c r="Q4310" i="1" s="1"/>
  <c r="I4311" i="1"/>
  <c r="J4311" i="1" s="1"/>
  <c r="Q4311" i="1" s="1"/>
  <c r="I4312" i="1"/>
  <c r="J4312" i="1" s="1"/>
  <c r="Q4312" i="1" s="1"/>
  <c r="I4313" i="1"/>
  <c r="J4313" i="1" s="1"/>
  <c r="Q4313" i="1" s="1"/>
  <c r="I4314" i="1"/>
  <c r="J4314" i="1" s="1"/>
  <c r="Q4314" i="1" s="1"/>
  <c r="I4315" i="1"/>
  <c r="J4315" i="1" s="1"/>
  <c r="Q4315" i="1" s="1"/>
  <c r="I4316" i="1"/>
  <c r="J4316" i="1" s="1"/>
  <c r="Q4316" i="1" s="1"/>
  <c r="I4317" i="1"/>
  <c r="J4317" i="1" s="1"/>
  <c r="Q4317" i="1" s="1"/>
  <c r="I4318" i="1"/>
  <c r="J4318" i="1" s="1"/>
  <c r="Q4318" i="1" s="1"/>
  <c r="I4319" i="1"/>
  <c r="J4319" i="1" s="1"/>
  <c r="Q4319" i="1" s="1"/>
  <c r="I4320" i="1"/>
  <c r="J4320" i="1" s="1"/>
  <c r="Q4320" i="1" s="1"/>
  <c r="I4321" i="1"/>
  <c r="J4321" i="1" s="1"/>
  <c r="Q4321" i="1" s="1"/>
  <c r="I4322" i="1"/>
  <c r="J4322" i="1" s="1"/>
  <c r="Q4322" i="1" s="1"/>
  <c r="I4323" i="1"/>
  <c r="J4323" i="1" s="1"/>
  <c r="Q4323" i="1" s="1"/>
  <c r="I4324" i="1"/>
  <c r="J4324" i="1" s="1"/>
  <c r="Q4324" i="1" s="1"/>
  <c r="I4325" i="1"/>
  <c r="J4325" i="1" s="1"/>
  <c r="Q4325" i="1" s="1"/>
  <c r="I4326" i="1"/>
  <c r="J4326" i="1" s="1"/>
  <c r="Q4326" i="1" s="1"/>
  <c r="I4327" i="1"/>
  <c r="J4327" i="1" s="1"/>
  <c r="Q4327" i="1" s="1"/>
  <c r="I4328" i="1"/>
  <c r="J4328" i="1" s="1"/>
  <c r="Q4328" i="1" s="1"/>
  <c r="I4329" i="1"/>
  <c r="J4329" i="1" s="1"/>
  <c r="Q4329" i="1" s="1"/>
  <c r="I4330" i="1"/>
  <c r="J4330" i="1" s="1"/>
  <c r="Q4330" i="1" s="1"/>
  <c r="I4331" i="1"/>
  <c r="J4331" i="1" s="1"/>
  <c r="Q4331" i="1" s="1"/>
  <c r="I4332" i="1"/>
  <c r="J4332" i="1" s="1"/>
  <c r="Q4332" i="1" s="1"/>
  <c r="I4333" i="1"/>
  <c r="J4333" i="1" s="1"/>
  <c r="Q4333" i="1" s="1"/>
  <c r="I4334" i="1"/>
  <c r="J4334" i="1" s="1"/>
  <c r="Q4334" i="1" s="1"/>
  <c r="I4335" i="1"/>
  <c r="J4335" i="1" s="1"/>
  <c r="Q4335" i="1" s="1"/>
  <c r="I4336" i="1"/>
  <c r="J4336" i="1" s="1"/>
  <c r="Q4336" i="1" s="1"/>
  <c r="I4337" i="1"/>
  <c r="J4337" i="1" s="1"/>
  <c r="Q4337" i="1" s="1"/>
  <c r="I4338" i="1"/>
  <c r="J4338" i="1" s="1"/>
  <c r="Q4338" i="1" s="1"/>
  <c r="I4339" i="1"/>
  <c r="J4339" i="1" s="1"/>
  <c r="Q4339" i="1" s="1"/>
  <c r="I4340" i="1"/>
  <c r="J4340" i="1" s="1"/>
  <c r="Q4340" i="1" s="1"/>
  <c r="I4341" i="1"/>
  <c r="J4341" i="1" s="1"/>
  <c r="Q4341" i="1" s="1"/>
  <c r="I4342" i="1"/>
  <c r="J4342" i="1" s="1"/>
  <c r="Q4342" i="1" s="1"/>
  <c r="I4343" i="1"/>
  <c r="J4343" i="1" s="1"/>
  <c r="Q4343" i="1" s="1"/>
  <c r="I4344" i="1"/>
  <c r="J4344" i="1" s="1"/>
  <c r="Q4344" i="1" s="1"/>
  <c r="I4345" i="1"/>
  <c r="J4345" i="1" s="1"/>
  <c r="Q4345" i="1" s="1"/>
  <c r="I4346" i="1"/>
  <c r="J4346" i="1" s="1"/>
  <c r="Q4346" i="1" s="1"/>
  <c r="I4347" i="1"/>
  <c r="J4347" i="1" s="1"/>
  <c r="Q4347" i="1" s="1"/>
  <c r="I4348" i="1"/>
  <c r="J4348" i="1" s="1"/>
  <c r="Q4348" i="1" s="1"/>
  <c r="I4349" i="1"/>
  <c r="J4349" i="1" s="1"/>
  <c r="Q4349" i="1" s="1"/>
  <c r="I4350" i="1"/>
  <c r="J4350" i="1" s="1"/>
  <c r="Q4350" i="1" s="1"/>
  <c r="I4351" i="1"/>
  <c r="J4351" i="1" s="1"/>
  <c r="Q4351" i="1" s="1"/>
  <c r="I4352" i="1"/>
  <c r="J4352" i="1" s="1"/>
  <c r="Q4352" i="1" s="1"/>
  <c r="I4353" i="1"/>
  <c r="J4353" i="1" s="1"/>
  <c r="Q4353" i="1" s="1"/>
  <c r="I4354" i="1"/>
  <c r="J4354" i="1" s="1"/>
  <c r="Q4354" i="1" s="1"/>
  <c r="I4355" i="1"/>
  <c r="J4355" i="1" s="1"/>
  <c r="Q4355" i="1" s="1"/>
  <c r="I4356" i="1"/>
  <c r="J4356" i="1" s="1"/>
  <c r="Q4356" i="1" s="1"/>
  <c r="I4357" i="1"/>
  <c r="J4357" i="1" s="1"/>
  <c r="Q4357" i="1" s="1"/>
  <c r="I4358" i="1"/>
  <c r="J4358" i="1" s="1"/>
  <c r="Q4358" i="1" s="1"/>
  <c r="I4359" i="1"/>
  <c r="J4359" i="1" s="1"/>
  <c r="Q4359" i="1" s="1"/>
  <c r="I4360" i="1"/>
  <c r="J4360" i="1" s="1"/>
  <c r="Q4360" i="1" s="1"/>
  <c r="I4361" i="1"/>
  <c r="J4361" i="1" s="1"/>
  <c r="Q4361" i="1" s="1"/>
  <c r="I4362" i="1"/>
  <c r="J4362" i="1" s="1"/>
  <c r="Q4362" i="1" s="1"/>
  <c r="I4363" i="1"/>
  <c r="J4363" i="1" s="1"/>
  <c r="Q4363" i="1" s="1"/>
  <c r="I4364" i="1"/>
  <c r="J4364" i="1" s="1"/>
  <c r="Q4364" i="1" s="1"/>
  <c r="I4365" i="1"/>
  <c r="J4365" i="1" s="1"/>
  <c r="Q4365" i="1" s="1"/>
  <c r="I4366" i="1"/>
  <c r="J4366" i="1" s="1"/>
  <c r="Q4366" i="1" s="1"/>
  <c r="I4367" i="1"/>
  <c r="J4367" i="1" s="1"/>
  <c r="Q4367" i="1" s="1"/>
  <c r="I4368" i="1"/>
  <c r="J4368" i="1" s="1"/>
  <c r="Q4368" i="1" s="1"/>
  <c r="I4369" i="1"/>
  <c r="J4369" i="1" s="1"/>
  <c r="Q4369" i="1" s="1"/>
  <c r="I4370" i="1"/>
  <c r="J4370" i="1" s="1"/>
  <c r="Q4370" i="1" s="1"/>
  <c r="I4371" i="1"/>
  <c r="J4371" i="1" s="1"/>
  <c r="Q4371" i="1" s="1"/>
  <c r="I4372" i="1"/>
  <c r="J4372" i="1" s="1"/>
  <c r="Q4372" i="1" s="1"/>
  <c r="I4373" i="1"/>
  <c r="J4373" i="1" s="1"/>
  <c r="Q4373" i="1" s="1"/>
  <c r="I4374" i="1"/>
  <c r="J4374" i="1" s="1"/>
  <c r="Q4374" i="1" s="1"/>
  <c r="I4375" i="1"/>
  <c r="J4375" i="1" s="1"/>
  <c r="Q4375" i="1" s="1"/>
  <c r="I4376" i="1"/>
  <c r="J4376" i="1" s="1"/>
  <c r="Q4376" i="1" s="1"/>
  <c r="I4377" i="1"/>
  <c r="J4377" i="1" s="1"/>
  <c r="Q4377" i="1" s="1"/>
  <c r="I4378" i="1"/>
  <c r="J4378" i="1" s="1"/>
  <c r="Q4378" i="1" s="1"/>
  <c r="I4379" i="1"/>
  <c r="J4379" i="1" s="1"/>
  <c r="Q4379" i="1" s="1"/>
  <c r="I4380" i="1"/>
  <c r="J4380" i="1" s="1"/>
  <c r="Q4380" i="1" s="1"/>
  <c r="I4381" i="1"/>
  <c r="J4381" i="1" s="1"/>
  <c r="Q4381" i="1" s="1"/>
  <c r="I4382" i="1"/>
  <c r="J4382" i="1" s="1"/>
  <c r="Q4382" i="1" s="1"/>
  <c r="I4383" i="1"/>
  <c r="J4383" i="1" s="1"/>
  <c r="Q4383" i="1" s="1"/>
  <c r="I4384" i="1"/>
  <c r="J4384" i="1" s="1"/>
  <c r="Q4384" i="1" s="1"/>
  <c r="I4385" i="1"/>
  <c r="J4385" i="1" s="1"/>
  <c r="Q4385" i="1" s="1"/>
  <c r="I4386" i="1"/>
  <c r="J4386" i="1" s="1"/>
  <c r="Q4386" i="1" s="1"/>
  <c r="I4387" i="1"/>
  <c r="J4387" i="1" s="1"/>
  <c r="Q4387" i="1" s="1"/>
  <c r="I4388" i="1"/>
  <c r="J4388" i="1" s="1"/>
  <c r="Q4388" i="1" s="1"/>
  <c r="I4389" i="1"/>
  <c r="J4389" i="1" s="1"/>
  <c r="Q4389" i="1" s="1"/>
  <c r="I4390" i="1"/>
  <c r="J4390" i="1" s="1"/>
  <c r="Q4390" i="1" s="1"/>
  <c r="I4391" i="1"/>
  <c r="J4391" i="1" s="1"/>
  <c r="Q4391" i="1" s="1"/>
  <c r="I4392" i="1"/>
  <c r="J4392" i="1" s="1"/>
  <c r="Q4392" i="1" s="1"/>
  <c r="I4393" i="1"/>
  <c r="J4393" i="1" s="1"/>
  <c r="Q4393" i="1" s="1"/>
  <c r="I4394" i="1"/>
  <c r="J4394" i="1" s="1"/>
  <c r="Q4394" i="1" s="1"/>
  <c r="I4395" i="1"/>
  <c r="J4395" i="1" s="1"/>
  <c r="Q4395" i="1" s="1"/>
  <c r="I4396" i="1"/>
  <c r="J4396" i="1" s="1"/>
  <c r="Q4396" i="1" s="1"/>
  <c r="I4397" i="1"/>
  <c r="J4397" i="1" s="1"/>
  <c r="Q4397" i="1" s="1"/>
  <c r="I4398" i="1"/>
  <c r="J4398" i="1" s="1"/>
  <c r="Q4398" i="1" s="1"/>
  <c r="I4399" i="1"/>
  <c r="J4399" i="1" s="1"/>
  <c r="Q4399" i="1" s="1"/>
  <c r="I4400" i="1"/>
  <c r="J4400" i="1" s="1"/>
  <c r="Q4400" i="1" s="1"/>
  <c r="I4401" i="1"/>
  <c r="J4401" i="1" s="1"/>
  <c r="Q4401" i="1" s="1"/>
  <c r="I4402" i="1"/>
  <c r="J4402" i="1" s="1"/>
  <c r="Q4402" i="1" s="1"/>
  <c r="I4403" i="1"/>
  <c r="J4403" i="1" s="1"/>
  <c r="Q4403" i="1" s="1"/>
  <c r="I4404" i="1"/>
  <c r="J4404" i="1" s="1"/>
  <c r="Q4404" i="1" s="1"/>
  <c r="I4405" i="1"/>
  <c r="J4405" i="1" s="1"/>
  <c r="Q4405" i="1" s="1"/>
  <c r="I4406" i="1"/>
  <c r="J4406" i="1" s="1"/>
  <c r="Q4406" i="1" s="1"/>
  <c r="I4407" i="1"/>
  <c r="J4407" i="1" s="1"/>
  <c r="Q4407" i="1" s="1"/>
  <c r="I4408" i="1"/>
  <c r="J4408" i="1" s="1"/>
  <c r="Q4408" i="1" s="1"/>
  <c r="I4409" i="1"/>
  <c r="J4409" i="1" s="1"/>
  <c r="Q4409" i="1" s="1"/>
  <c r="I4410" i="1"/>
  <c r="J4410" i="1" s="1"/>
  <c r="Q4410" i="1" s="1"/>
  <c r="I4411" i="1"/>
  <c r="J4411" i="1" s="1"/>
  <c r="Q4411" i="1" s="1"/>
  <c r="I4412" i="1"/>
  <c r="J4412" i="1" s="1"/>
  <c r="Q4412" i="1" s="1"/>
  <c r="I4413" i="1"/>
  <c r="J4413" i="1" s="1"/>
  <c r="Q4413" i="1" s="1"/>
  <c r="I4414" i="1"/>
  <c r="J4414" i="1" s="1"/>
  <c r="Q4414" i="1" s="1"/>
  <c r="I4415" i="1"/>
  <c r="J4415" i="1" s="1"/>
  <c r="Q4415" i="1" s="1"/>
  <c r="I4416" i="1"/>
  <c r="J4416" i="1" s="1"/>
  <c r="Q4416" i="1" s="1"/>
  <c r="I4417" i="1"/>
  <c r="J4417" i="1" s="1"/>
  <c r="Q4417" i="1" s="1"/>
  <c r="I4418" i="1"/>
  <c r="J4418" i="1" s="1"/>
  <c r="Q4418" i="1" s="1"/>
  <c r="I4419" i="1"/>
  <c r="J4419" i="1" s="1"/>
  <c r="Q4419" i="1" s="1"/>
  <c r="I4420" i="1"/>
  <c r="J4420" i="1" s="1"/>
  <c r="Q4420" i="1" s="1"/>
  <c r="I4421" i="1"/>
  <c r="J4421" i="1" s="1"/>
  <c r="Q4421" i="1" s="1"/>
  <c r="I4422" i="1"/>
  <c r="J4422" i="1" s="1"/>
  <c r="Q4422" i="1" s="1"/>
  <c r="I4423" i="1"/>
  <c r="J4423" i="1" s="1"/>
  <c r="Q4423" i="1" s="1"/>
  <c r="I4424" i="1"/>
  <c r="J4424" i="1" s="1"/>
  <c r="Q4424" i="1" s="1"/>
  <c r="I4425" i="1"/>
  <c r="J4425" i="1" s="1"/>
  <c r="Q4425" i="1" s="1"/>
  <c r="I4426" i="1"/>
  <c r="J4426" i="1" s="1"/>
  <c r="Q4426" i="1" s="1"/>
  <c r="I4427" i="1"/>
  <c r="J4427" i="1" s="1"/>
  <c r="Q4427" i="1" s="1"/>
  <c r="I4428" i="1"/>
  <c r="J4428" i="1" s="1"/>
  <c r="Q4428" i="1" s="1"/>
  <c r="I4429" i="1"/>
  <c r="J4429" i="1" s="1"/>
  <c r="Q4429" i="1" s="1"/>
  <c r="I4430" i="1"/>
  <c r="J4430" i="1" s="1"/>
  <c r="Q4430" i="1" s="1"/>
  <c r="I4431" i="1"/>
  <c r="J4431" i="1" s="1"/>
  <c r="Q4431" i="1" s="1"/>
  <c r="I4432" i="1"/>
  <c r="J4432" i="1" s="1"/>
  <c r="Q4432" i="1" s="1"/>
  <c r="I4433" i="1"/>
  <c r="J4433" i="1" s="1"/>
  <c r="Q4433" i="1" s="1"/>
  <c r="I4434" i="1"/>
  <c r="J4434" i="1" s="1"/>
  <c r="Q4434" i="1" s="1"/>
  <c r="I4435" i="1"/>
  <c r="J4435" i="1" s="1"/>
  <c r="Q4435" i="1" s="1"/>
  <c r="I4436" i="1"/>
  <c r="J4436" i="1" s="1"/>
  <c r="Q4436" i="1" s="1"/>
  <c r="I4437" i="1"/>
  <c r="J4437" i="1" s="1"/>
  <c r="Q4437" i="1" s="1"/>
  <c r="I4438" i="1"/>
  <c r="J4438" i="1" s="1"/>
  <c r="Q4438" i="1" s="1"/>
  <c r="I4439" i="1"/>
  <c r="J4439" i="1" s="1"/>
  <c r="Q4439" i="1" s="1"/>
  <c r="I4440" i="1"/>
  <c r="J4440" i="1" s="1"/>
  <c r="Q4440" i="1" s="1"/>
  <c r="I4441" i="1"/>
  <c r="J4441" i="1" s="1"/>
  <c r="Q4441" i="1" s="1"/>
  <c r="I4442" i="1"/>
  <c r="J4442" i="1" s="1"/>
  <c r="Q4442" i="1" s="1"/>
  <c r="I4443" i="1"/>
  <c r="J4443" i="1" s="1"/>
  <c r="Q4443" i="1" s="1"/>
  <c r="I4444" i="1"/>
  <c r="J4444" i="1" s="1"/>
  <c r="Q4444" i="1" s="1"/>
  <c r="I4445" i="1"/>
  <c r="J4445" i="1" s="1"/>
  <c r="Q4445" i="1" s="1"/>
  <c r="I4446" i="1"/>
  <c r="J4446" i="1" s="1"/>
  <c r="Q4446" i="1" s="1"/>
  <c r="I4447" i="1"/>
  <c r="J4447" i="1" s="1"/>
  <c r="Q4447" i="1" s="1"/>
  <c r="I4448" i="1"/>
  <c r="J4448" i="1" s="1"/>
  <c r="Q4448" i="1" s="1"/>
  <c r="I4449" i="1"/>
  <c r="J4449" i="1" s="1"/>
  <c r="Q4449" i="1" s="1"/>
  <c r="I4450" i="1"/>
  <c r="J4450" i="1" s="1"/>
  <c r="Q4450" i="1" s="1"/>
  <c r="I4451" i="1"/>
  <c r="J4451" i="1" s="1"/>
  <c r="Q4451" i="1" s="1"/>
  <c r="I4452" i="1"/>
  <c r="J4452" i="1" s="1"/>
  <c r="Q4452" i="1" s="1"/>
  <c r="I4453" i="1"/>
  <c r="J4453" i="1" s="1"/>
  <c r="Q4453" i="1" s="1"/>
  <c r="I4454" i="1"/>
  <c r="J4454" i="1" s="1"/>
  <c r="Q4454" i="1" s="1"/>
  <c r="I4455" i="1"/>
  <c r="J4455" i="1" s="1"/>
  <c r="Q4455" i="1" s="1"/>
  <c r="I4456" i="1"/>
  <c r="J4456" i="1" s="1"/>
  <c r="Q4456" i="1" s="1"/>
  <c r="I4457" i="1"/>
  <c r="J4457" i="1" s="1"/>
  <c r="Q4457" i="1" s="1"/>
  <c r="I4458" i="1"/>
  <c r="J4458" i="1" s="1"/>
  <c r="Q4458" i="1" s="1"/>
  <c r="I4459" i="1"/>
  <c r="J4459" i="1" s="1"/>
  <c r="Q4459" i="1" s="1"/>
  <c r="I4460" i="1"/>
  <c r="J4460" i="1" s="1"/>
  <c r="Q4460" i="1" s="1"/>
  <c r="I4461" i="1"/>
  <c r="J4461" i="1" s="1"/>
  <c r="Q4461" i="1" s="1"/>
  <c r="I4462" i="1"/>
  <c r="J4462" i="1" s="1"/>
  <c r="Q4462" i="1" s="1"/>
  <c r="I4463" i="1"/>
  <c r="J4463" i="1" s="1"/>
  <c r="Q4463" i="1" s="1"/>
  <c r="I4464" i="1"/>
  <c r="J4464" i="1" s="1"/>
  <c r="Q4464" i="1" s="1"/>
  <c r="I4465" i="1"/>
  <c r="J4465" i="1" s="1"/>
  <c r="Q4465" i="1" s="1"/>
  <c r="I4466" i="1"/>
  <c r="J4466" i="1" s="1"/>
  <c r="Q4466" i="1" s="1"/>
  <c r="I4467" i="1"/>
  <c r="J4467" i="1" s="1"/>
  <c r="Q4467" i="1" s="1"/>
  <c r="I4468" i="1"/>
  <c r="J4468" i="1" s="1"/>
  <c r="Q4468" i="1" s="1"/>
  <c r="I4469" i="1"/>
  <c r="J4469" i="1" s="1"/>
  <c r="Q4469" i="1" s="1"/>
  <c r="I4470" i="1"/>
  <c r="J4470" i="1" s="1"/>
  <c r="Q4470" i="1" s="1"/>
  <c r="I4471" i="1"/>
  <c r="J4471" i="1" s="1"/>
  <c r="Q4471" i="1" s="1"/>
  <c r="I4472" i="1"/>
  <c r="J4472" i="1" s="1"/>
  <c r="Q4472" i="1" s="1"/>
  <c r="I4473" i="1"/>
  <c r="J4473" i="1" s="1"/>
  <c r="Q4473" i="1" s="1"/>
  <c r="I4474" i="1"/>
  <c r="J4474" i="1" s="1"/>
  <c r="Q4474" i="1" s="1"/>
  <c r="I4475" i="1"/>
  <c r="J4475" i="1" s="1"/>
  <c r="Q4475" i="1" s="1"/>
  <c r="I4476" i="1"/>
  <c r="J4476" i="1" s="1"/>
  <c r="Q4476" i="1" s="1"/>
  <c r="I4477" i="1"/>
  <c r="J4477" i="1" s="1"/>
  <c r="Q4477" i="1" s="1"/>
  <c r="I4478" i="1"/>
  <c r="J4478" i="1" s="1"/>
  <c r="Q4478" i="1" s="1"/>
  <c r="I4479" i="1"/>
  <c r="J4479" i="1" s="1"/>
  <c r="Q4479" i="1" s="1"/>
  <c r="I4480" i="1"/>
  <c r="J4480" i="1" s="1"/>
  <c r="Q4480" i="1" s="1"/>
  <c r="I4481" i="1"/>
  <c r="J4481" i="1" s="1"/>
  <c r="Q4481" i="1" s="1"/>
  <c r="I4482" i="1"/>
  <c r="J4482" i="1" s="1"/>
  <c r="Q4482" i="1" s="1"/>
  <c r="I4483" i="1"/>
  <c r="J4483" i="1" s="1"/>
  <c r="Q4483" i="1" s="1"/>
  <c r="I4484" i="1"/>
  <c r="J4484" i="1" s="1"/>
  <c r="Q4484" i="1" s="1"/>
  <c r="I4485" i="1"/>
  <c r="J4485" i="1" s="1"/>
  <c r="Q4485" i="1" s="1"/>
  <c r="I4486" i="1"/>
  <c r="J4486" i="1" s="1"/>
  <c r="Q4486" i="1" s="1"/>
  <c r="I4487" i="1"/>
  <c r="J4487" i="1" s="1"/>
  <c r="Q4487" i="1" s="1"/>
  <c r="I4488" i="1"/>
  <c r="J4488" i="1" s="1"/>
  <c r="Q4488" i="1" s="1"/>
  <c r="I4489" i="1"/>
  <c r="J4489" i="1" s="1"/>
  <c r="Q4489" i="1" s="1"/>
  <c r="I4490" i="1"/>
  <c r="J4490" i="1" s="1"/>
  <c r="Q4490" i="1" s="1"/>
  <c r="I4491" i="1"/>
  <c r="J4491" i="1" s="1"/>
  <c r="Q4491" i="1" s="1"/>
  <c r="I4492" i="1"/>
  <c r="J4492" i="1" s="1"/>
  <c r="Q4492" i="1" s="1"/>
  <c r="I4493" i="1"/>
  <c r="J4493" i="1" s="1"/>
  <c r="Q4493" i="1" s="1"/>
  <c r="I4494" i="1"/>
  <c r="J4494" i="1" s="1"/>
  <c r="Q4494" i="1" s="1"/>
  <c r="I4495" i="1"/>
  <c r="J4495" i="1" s="1"/>
  <c r="Q4495" i="1" s="1"/>
  <c r="I4496" i="1"/>
  <c r="J4496" i="1" s="1"/>
  <c r="Q4496" i="1" s="1"/>
  <c r="I4497" i="1"/>
  <c r="J4497" i="1" s="1"/>
  <c r="Q4497" i="1" s="1"/>
  <c r="I4498" i="1"/>
  <c r="J4498" i="1" s="1"/>
  <c r="Q4498" i="1" s="1"/>
  <c r="I4499" i="1"/>
  <c r="J4499" i="1" s="1"/>
  <c r="Q4499" i="1" s="1"/>
  <c r="I4500" i="1"/>
  <c r="J4500" i="1" s="1"/>
  <c r="Q4500" i="1" s="1"/>
  <c r="I4501" i="1"/>
  <c r="J4501" i="1" s="1"/>
  <c r="Q4501" i="1" s="1"/>
  <c r="I4502" i="1"/>
  <c r="J4502" i="1" s="1"/>
  <c r="Q4502" i="1" s="1"/>
  <c r="I4503" i="1"/>
  <c r="J4503" i="1" s="1"/>
  <c r="Q4503" i="1" s="1"/>
  <c r="I4504" i="1"/>
  <c r="J4504" i="1" s="1"/>
  <c r="Q4504" i="1" s="1"/>
  <c r="I4505" i="1"/>
  <c r="J4505" i="1" s="1"/>
  <c r="Q4505" i="1" s="1"/>
  <c r="I4506" i="1"/>
  <c r="J4506" i="1" s="1"/>
  <c r="Q4506" i="1" s="1"/>
  <c r="I4507" i="1"/>
  <c r="J4507" i="1" s="1"/>
  <c r="Q4507" i="1" s="1"/>
  <c r="I4508" i="1"/>
  <c r="J4508" i="1" s="1"/>
  <c r="Q4508" i="1" s="1"/>
  <c r="I4509" i="1"/>
  <c r="J4509" i="1" s="1"/>
  <c r="Q4509" i="1" s="1"/>
  <c r="I4510" i="1"/>
  <c r="J4510" i="1" s="1"/>
  <c r="Q4510" i="1" s="1"/>
  <c r="I4511" i="1"/>
  <c r="J4511" i="1" s="1"/>
  <c r="Q4511" i="1" s="1"/>
  <c r="I4512" i="1"/>
  <c r="J4512" i="1" s="1"/>
  <c r="Q4512" i="1" s="1"/>
  <c r="I4513" i="1"/>
  <c r="J4513" i="1" s="1"/>
  <c r="Q4513" i="1" s="1"/>
  <c r="I4514" i="1"/>
  <c r="J4514" i="1" s="1"/>
  <c r="Q4514" i="1" s="1"/>
  <c r="I4515" i="1"/>
  <c r="J4515" i="1" s="1"/>
  <c r="Q4515" i="1" s="1"/>
  <c r="I4516" i="1"/>
  <c r="J4516" i="1" s="1"/>
  <c r="Q4516" i="1" s="1"/>
  <c r="I4517" i="1"/>
  <c r="J4517" i="1" s="1"/>
  <c r="Q4517" i="1" s="1"/>
  <c r="I4518" i="1"/>
  <c r="J4518" i="1" s="1"/>
  <c r="Q4518" i="1" s="1"/>
  <c r="I4519" i="1"/>
  <c r="J4519" i="1" s="1"/>
  <c r="Q4519" i="1" s="1"/>
  <c r="I4520" i="1"/>
  <c r="J4520" i="1" s="1"/>
  <c r="Q4520" i="1" s="1"/>
  <c r="I4521" i="1"/>
  <c r="J4521" i="1" s="1"/>
  <c r="Q4521" i="1" s="1"/>
  <c r="I4522" i="1"/>
  <c r="J4522" i="1" s="1"/>
  <c r="Q4522" i="1" s="1"/>
  <c r="I4523" i="1"/>
  <c r="J4523" i="1" s="1"/>
  <c r="Q4523" i="1" s="1"/>
  <c r="I4524" i="1"/>
  <c r="J4524" i="1" s="1"/>
  <c r="Q4524" i="1" s="1"/>
  <c r="I4525" i="1"/>
  <c r="J4525" i="1" s="1"/>
  <c r="Q4525" i="1" s="1"/>
  <c r="I4526" i="1"/>
  <c r="J4526" i="1" s="1"/>
  <c r="Q4526" i="1" s="1"/>
  <c r="I4527" i="1"/>
  <c r="J4527" i="1" s="1"/>
  <c r="Q4527" i="1" s="1"/>
  <c r="I4528" i="1"/>
  <c r="J4528" i="1" s="1"/>
  <c r="Q4528" i="1" s="1"/>
  <c r="I4529" i="1"/>
  <c r="J4529" i="1" s="1"/>
  <c r="Q4529" i="1" s="1"/>
  <c r="I4530" i="1"/>
  <c r="J4530" i="1" s="1"/>
  <c r="Q4530" i="1" s="1"/>
  <c r="I4531" i="1"/>
  <c r="J4531" i="1" s="1"/>
  <c r="Q4531" i="1" s="1"/>
  <c r="I4532" i="1"/>
  <c r="J4532" i="1" s="1"/>
  <c r="Q4532" i="1" s="1"/>
  <c r="I4533" i="1"/>
  <c r="J4533" i="1" s="1"/>
  <c r="Q4533" i="1" s="1"/>
  <c r="I4534" i="1"/>
  <c r="J4534" i="1" s="1"/>
  <c r="Q4534" i="1" s="1"/>
  <c r="I4535" i="1"/>
  <c r="J4535" i="1" s="1"/>
  <c r="Q4535" i="1" s="1"/>
  <c r="I4536" i="1"/>
  <c r="J4536" i="1" s="1"/>
  <c r="Q4536" i="1" s="1"/>
  <c r="I4537" i="1"/>
  <c r="J4537" i="1" s="1"/>
  <c r="Q4537" i="1" s="1"/>
  <c r="I4538" i="1"/>
  <c r="J4538" i="1" s="1"/>
  <c r="Q4538" i="1" s="1"/>
  <c r="I4539" i="1"/>
  <c r="J4539" i="1" s="1"/>
  <c r="Q4539" i="1" s="1"/>
  <c r="I4540" i="1"/>
  <c r="J4540" i="1" s="1"/>
  <c r="Q4540" i="1" s="1"/>
  <c r="I4541" i="1"/>
  <c r="J4541" i="1" s="1"/>
  <c r="Q4541" i="1" s="1"/>
  <c r="I4542" i="1"/>
  <c r="J4542" i="1" s="1"/>
  <c r="Q4542" i="1" s="1"/>
  <c r="I4543" i="1"/>
  <c r="J4543" i="1" s="1"/>
  <c r="Q4543" i="1" s="1"/>
  <c r="I4544" i="1"/>
  <c r="J4544" i="1" s="1"/>
  <c r="Q4544" i="1" s="1"/>
  <c r="I4545" i="1"/>
  <c r="J4545" i="1" s="1"/>
  <c r="Q4545" i="1" s="1"/>
  <c r="I4546" i="1"/>
  <c r="J4546" i="1" s="1"/>
  <c r="Q4546" i="1" s="1"/>
  <c r="I4547" i="1"/>
  <c r="J4547" i="1" s="1"/>
  <c r="Q4547" i="1" s="1"/>
  <c r="I4548" i="1"/>
  <c r="J4548" i="1" s="1"/>
  <c r="Q4548" i="1" s="1"/>
  <c r="I4549" i="1"/>
  <c r="J4549" i="1" s="1"/>
  <c r="Q4549" i="1" s="1"/>
  <c r="I4550" i="1"/>
  <c r="J4550" i="1" s="1"/>
  <c r="Q4550" i="1" s="1"/>
  <c r="I4551" i="1"/>
  <c r="J4551" i="1" s="1"/>
  <c r="Q4551" i="1" s="1"/>
  <c r="I4552" i="1"/>
  <c r="J4552" i="1" s="1"/>
  <c r="Q4552" i="1" s="1"/>
  <c r="I4553" i="1"/>
  <c r="J4553" i="1" s="1"/>
  <c r="Q4553" i="1" s="1"/>
  <c r="I4554" i="1"/>
  <c r="J4554" i="1" s="1"/>
  <c r="Q4554" i="1" s="1"/>
  <c r="I4555" i="1"/>
  <c r="J4555" i="1" s="1"/>
  <c r="Q4555" i="1" s="1"/>
  <c r="I4556" i="1"/>
  <c r="J4556" i="1" s="1"/>
  <c r="Q4556" i="1" s="1"/>
  <c r="I4557" i="1"/>
  <c r="J4557" i="1" s="1"/>
  <c r="Q4557" i="1" s="1"/>
  <c r="I4558" i="1"/>
  <c r="J4558" i="1" s="1"/>
  <c r="Q4558" i="1" s="1"/>
  <c r="I4559" i="1"/>
  <c r="J4559" i="1" s="1"/>
  <c r="Q4559" i="1" s="1"/>
  <c r="I4560" i="1"/>
  <c r="J4560" i="1" s="1"/>
  <c r="Q4560" i="1" s="1"/>
  <c r="I4561" i="1"/>
  <c r="J4561" i="1" s="1"/>
  <c r="Q4561" i="1" s="1"/>
  <c r="I4562" i="1"/>
  <c r="J4562" i="1" s="1"/>
  <c r="Q4562" i="1" s="1"/>
  <c r="I4563" i="1"/>
  <c r="J4563" i="1" s="1"/>
  <c r="Q4563" i="1" s="1"/>
  <c r="I4564" i="1"/>
  <c r="J4564" i="1" s="1"/>
  <c r="Q4564" i="1" s="1"/>
  <c r="I4565" i="1"/>
  <c r="J4565" i="1" s="1"/>
  <c r="Q4565" i="1" s="1"/>
  <c r="I4566" i="1"/>
  <c r="J4566" i="1" s="1"/>
  <c r="Q4566" i="1" s="1"/>
  <c r="I4567" i="1"/>
  <c r="J4567" i="1" s="1"/>
  <c r="Q4567" i="1" s="1"/>
  <c r="I4568" i="1"/>
  <c r="J4568" i="1" s="1"/>
  <c r="Q4568" i="1" s="1"/>
  <c r="I4569" i="1"/>
  <c r="J4569" i="1" s="1"/>
  <c r="Q4569" i="1" s="1"/>
  <c r="I4570" i="1"/>
  <c r="J4570" i="1" s="1"/>
  <c r="Q4570" i="1" s="1"/>
  <c r="I4571" i="1"/>
  <c r="J4571" i="1" s="1"/>
  <c r="Q4571" i="1" s="1"/>
  <c r="I4572" i="1"/>
  <c r="J4572" i="1" s="1"/>
  <c r="Q4572" i="1" s="1"/>
  <c r="I4573" i="1"/>
  <c r="J4573" i="1" s="1"/>
  <c r="Q4573" i="1" s="1"/>
  <c r="I4574" i="1"/>
  <c r="J4574" i="1" s="1"/>
  <c r="Q4574" i="1" s="1"/>
  <c r="I4575" i="1"/>
  <c r="J4575" i="1" s="1"/>
  <c r="Q4575" i="1" s="1"/>
  <c r="I4576" i="1"/>
  <c r="J4576" i="1" s="1"/>
  <c r="Q4576" i="1" s="1"/>
  <c r="I4577" i="1"/>
  <c r="J4577" i="1" s="1"/>
  <c r="Q4577" i="1" s="1"/>
  <c r="I4578" i="1"/>
  <c r="J4578" i="1" s="1"/>
  <c r="Q4578" i="1" s="1"/>
  <c r="I4579" i="1"/>
  <c r="J4579" i="1" s="1"/>
  <c r="Q4579" i="1" s="1"/>
  <c r="I4580" i="1"/>
  <c r="J4580" i="1" s="1"/>
  <c r="Q4580" i="1" s="1"/>
  <c r="I4581" i="1"/>
  <c r="J4581" i="1" s="1"/>
  <c r="Q4581" i="1" s="1"/>
  <c r="I4582" i="1"/>
  <c r="J4582" i="1" s="1"/>
  <c r="Q4582" i="1" s="1"/>
  <c r="I4583" i="1"/>
  <c r="J4583" i="1" s="1"/>
  <c r="Q4583" i="1" s="1"/>
  <c r="I4584" i="1"/>
  <c r="J4584" i="1" s="1"/>
  <c r="Q4584" i="1" s="1"/>
  <c r="I4585" i="1"/>
  <c r="J4585" i="1" s="1"/>
  <c r="Q4585" i="1" s="1"/>
  <c r="I4586" i="1"/>
  <c r="J4586" i="1" s="1"/>
  <c r="Q4586" i="1" s="1"/>
  <c r="I4587" i="1"/>
  <c r="J4587" i="1" s="1"/>
  <c r="Q4587" i="1" s="1"/>
  <c r="I4588" i="1"/>
  <c r="J4588" i="1" s="1"/>
  <c r="Q4588" i="1" s="1"/>
  <c r="I4589" i="1"/>
  <c r="J4589" i="1" s="1"/>
  <c r="Q4589" i="1" s="1"/>
  <c r="I4590" i="1"/>
  <c r="J4590" i="1" s="1"/>
  <c r="Q4590" i="1" s="1"/>
  <c r="I4591" i="1"/>
  <c r="J4591" i="1" s="1"/>
  <c r="Q4591" i="1" s="1"/>
  <c r="I4592" i="1"/>
  <c r="J4592" i="1" s="1"/>
  <c r="Q4592" i="1" s="1"/>
  <c r="I4593" i="1"/>
  <c r="J4593" i="1" s="1"/>
  <c r="Q4593" i="1" s="1"/>
  <c r="I4594" i="1"/>
  <c r="J4594" i="1" s="1"/>
  <c r="Q4594" i="1" s="1"/>
  <c r="I4595" i="1"/>
  <c r="J4595" i="1" s="1"/>
  <c r="Q4595" i="1" s="1"/>
  <c r="I4596" i="1"/>
  <c r="J4596" i="1" s="1"/>
  <c r="Q4596" i="1" s="1"/>
  <c r="I4597" i="1"/>
  <c r="J4597" i="1" s="1"/>
  <c r="Q4597" i="1" s="1"/>
  <c r="I4598" i="1"/>
  <c r="J4598" i="1" s="1"/>
  <c r="Q4598" i="1" s="1"/>
  <c r="I4599" i="1"/>
  <c r="J4599" i="1" s="1"/>
  <c r="Q4599" i="1" s="1"/>
  <c r="I4600" i="1"/>
  <c r="J4600" i="1" s="1"/>
  <c r="Q4600" i="1" s="1"/>
  <c r="I4601" i="1"/>
  <c r="J4601" i="1" s="1"/>
  <c r="Q4601" i="1" s="1"/>
  <c r="I4602" i="1"/>
  <c r="J4602" i="1" s="1"/>
  <c r="Q4602" i="1" s="1"/>
  <c r="I4603" i="1"/>
  <c r="J4603" i="1" s="1"/>
  <c r="Q4603" i="1" s="1"/>
  <c r="I4604" i="1"/>
  <c r="J4604" i="1" s="1"/>
  <c r="Q4604" i="1" s="1"/>
  <c r="I4605" i="1"/>
  <c r="J4605" i="1" s="1"/>
  <c r="Q4605" i="1" s="1"/>
  <c r="I4606" i="1"/>
  <c r="J4606" i="1" s="1"/>
  <c r="Q4606" i="1" s="1"/>
  <c r="I4607" i="1"/>
  <c r="J4607" i="1" s="1"/>
  <c r="Q4607" i="1" s="1"/>
  <c r="I4608" i="1"/>
  <c r="J4608" i="1" s="1"/>
  <c r="Q4608" i="1" s="1"/>
  <c r="I4609" i="1"/>
  <c r="J4609" i="1" s="1"/>
  <c r="Q4609" i="1" s="1"/>
  <c r="I4610" i="1"/>
  <c r="J4610" i="1" s="1"/>
  <c r="Q4610" i="1" s="1"/>
  <c r="I4611" i="1"/>
  <c r="J4611" i="1" s="1"/>
  <c r="Q4611" i="1" s="1"/>
  <c r="I4612" i="1"/>
  <c r="J4612" i="1" s="1"/>
  <c r="Q4612" i="1" s="1"/>
  <c r="I4613" i="1"/>
  <c r="J4613" i="1" s="1"/>
  <c r="Q4613" i="1" s="1"/>
  <c r="I4614" i="1"/>
  <c r="J4614" i="1" s="1"/>
  <c r="Q4614" i="1" s="1"/>
  <c r="I4615" i="1"/>
  <c r="J4615" i="1" s="1"/>
  <c r="Q4615" i="1" s="1"/>
  <c r="I4616" i="1"/>
  <c r="J4616" i="1" s="1"/>
  <c r="Q4616" i="1" s="1"/>
  <c r="I4617" i="1"/>
  <c r="J4617" i="1" s="1"/>
  <c r="Q4617" i="1" s="1"/>
  <c r="I4618" i="1"/>
  <c r="J4618" i="1" s="1"/>
  <c r="Q4618" i="1" s="1"/>
  <c r="I4619" i="1"/>
  <c r="J4619" i="1" s="1"/>
  <c r="Q4619" i="1" s="1"/>
  <c r="I4620" i="1"/>
  <c r="J4620" i="1" s="1"/>
  <c r="Q4620" i="1" s="1"/>
  <c r="I4621" i="1"/>
  <c r="J4621" i="1" s="1"/>
  <c r="Q4621" i="1" s="1"/>
  <c r="I4622" i="1"/>
  <c r="J4622" i="1" s="1"/>
  <c r="Q4622" i="1" s="1"/>
  <c r="I4623" i="1"/>
  <c r="J4623" i="1" s="1"/>
  <c r="Q4623" i="1" s="1"/>
  <c r="I4624" i="1"/>
  <c r="J4624" i="1" s="1"/>
  <c r="Q4624" i="1" s="1"/>
  <c r="I4625" i="1"/>
  <c r="J4625" i="1" s="1"/>
  <c r="Q4625" i="1" s="1"/>
  <c r="I4626" i="1"/>
  <c r="J4626" i="1" s="1"/>
  <c r="Q4626" i="1" s="1"/>
  <c r="I4627" i="1"/>
  <c r="J4627" i="1" s="1"/>
  <c r="Q4627" i="1" s="1"/>
  <c r="I4628" i="1"/>
  <c r="J4628" i="1" s="1"/>
  <c r="Q4628" i="1" s="1"/>
  <c r="I4629" i="1"/>
  <c r="J4629" i="1" s="1"/>
  <c r="Q4629" i="1" s="1"/>
  <c r="I4630" i="1"/>
  <c r="J4630" i="1" s="1"/>
  <c r="Q4630" i="1" s="1"/>
  <c r="I4631" i="1"/>
  <c r="J4631" i="1" s="1"/>
  <c r="Q4631" i="1" s="1"/>
  <c r="I4632" i="1"/>
  <c r="J4632" i="1" s="1"/>
  <c r="Q4632" i="1" s="1"/>
  <c r="I4633" i="1"/>
  <c r="J4633" i="1" s="1"/>
  <c r="Q4633" i="1" s="1"/>
  <c r="I4634" i="1"/>
  <c r="J4634" i="1" s="1"/>
  <c r="Q4634" i="1" s="1"/>
  <c r="I4635" i="1"/>
  <c r="J4635" i="1" s="1"/>
  <c r="Q4635" i="1" s="1"/>
  <c r="I4636" i="1"/>
  <c r="J4636" i="1" s="1"/>
  <c r="Q4636" i="1" s="1"/>
  <c r="I4637" i="1"/>
  <c r="J4637" i="1" s="1"/>
  <c r="Q4637" i="1" s="1"/>
  <c r="I4638" i="1"/>
  <c r="J4638" i="1" s="1"/>
  <c r="Q4638" i="1" s="1"/>
  <c r="I4639" i="1"/>
  <c r="J4639" i="1" s="1"/>
  <c r="Q4639" i="1" s="1"/>
  <c r="I4640" i="1"/>
  <c r="J4640" i="1" s="1"/>
  <c r="Q4640" i="1" s="1"/>
  <c r="I4641" i="1"/>
  <c r="J4641" i="1" s="1"/>
  <c r="Q4641" i="1" s="1"/>
  <c r="I4642" i="1"/>
  <c r="J4642" i="1" s="1"/>
  <c r="Q4642" i="1" s="1"/>
  <c r="I4643" i="1"/>
  <c r="J4643" i="1" s="1"/>
  <c r="Q4643" i="1" s="1"/>
  <c r="I4644" i="1"/>
  <c r="J4644" i="1" s="1"/>
  <c r="Q4644" i="1" s="1"/>
  <c r="I4645" i="1"/>
  <c r="J4645" i="1" s="1"/>
  <c r="Q4645" i="1" s="1"/>
  <c r="I4646" i="1"/>
  <c r="J4646" i="1" s="1"/>
  <c r="Q4646" i="1" s="1"/>
  <c r="I4647" i="1"/>
  <c r="J4647" i="1" s="1"/>
  <c r="Q4647" i="1" s="1"/>
  <c r="I4648" i="1"/>
  <c r="J4648" i="1" s="1"/>
  <c r="Q4648" i="1" s="1"/>
  <c r="I4649" i="1"/>
  <c r="J4649" i="1" s="1"/>
  <c r="Q4649" i="1" s="1"/>
  <c r="I4650" i="1"/>
  <c r="J4650" i="1" s="1"/>
  <c r="Q4650" i="1" s="1"/>
  <c r="I4651" i="1"/>
  <c r="J4651" i="1" s="1"/>
  <c r="Q4651" i="1" s="1"/>
  <c r="I4652" i="1"/>
  <c r="J4652" i="1" s="1"/>
  <c r="Q4652" i="1" s="1"/>
  <c r="I4653" i="1"/>
  <c r="J4653" i="1" s="1"/>
  <c r="Q4653" i="1" s="1"/>
  <c r="I4654" i="1"/>
  <c r="J4654" i="1" s="1"/>
  <c r="Q4654" i="1" s="1"/>
  <c r="I4655" i="1"/>
  <c r="J4655" i="1" s="1"/>
  <c r="Q4655" i="1" s="1"/>
  <c r="I4656" i="1"/>
  <c r="J4656" i="1" s="1"/>
  <c r="Q4656" i="1" s="1"/>
  <c r="I4657" i="1"/>
  <c r="J4657" i="1" s="1"/>
  <c r="Q4657" i="1" s="1"/>
  <c r="I4658" i="1"/>
  <c r="J4658" i="1" s="1"/>
  <c r="Q4658" i="1" s="1"/>
  <c r="I4659" i="1"/>
  <c r="J4659" i="1" s="1"/>
  <c r="Q4659" i="1" s="1"/>
  <c r="I4660" i="1"/>
  <c r="J4660" i="1" s="1"/>
  <c r="Q4660" i="1" s="1"/>
  <c r="I4661" i="1"/>
  <c r="J4661" i="1" s="1"/>
  <c r="Q4661" i="1" s="1"/>
  <c r="I4662" i="1"/>
  <c r="J4662" i="1" s="1"/>
  <c r="Q4662" i="1" s="1"/>
  <c r="I4663" i="1"/>
  <c r="J4663" i="1" s="1"/>
  <c r="Q4663" i="1" s="1"/>
  <c r="I4664" i="1"/>
  <c r="J4664" i="1" s="1"/>
  <c r="Q4664" i="1" s="1"/>
  <c r="I4665" i="1"/>
  <c r="J4665" i="1" s="1"/>
  <c r="Q4665" i="1" s="1"/>
  <c r="I4666" i="1"/>
  <c r="J4666" i="1" s="1"/>
  <c r="Q4666" i="1" s="1"/>
  <c r="I4667" i="1"/>
  <c r="J4667" i="1" s="1"/>
  <c r="Q4667" i="1" s="1"/>
  <c r="I4668" i="1"/>
  <c r="J4668" i="1" s="1"/>
  <c r="Q4668" i="1" s="1"/>
  <c r="I4669" i="1"/>
  <c r="J4669" i="1" s="1"/>
  <c r="Q4669" i="1" s="1"/>
  <c r="I4670" i="1"/>
  <c r="J4670" i="1" s="1"/>
  <c r="Q4670" i="1" s="1"/>
  <c r="I4671" i="1"/>
  <c r="J4671" i="1" s="1"/>
  <c r="Q4671" i="1" s="1"/>
  <c r="I4672" i="1"/>
  <c r="J4672" i="1" s="1"/>
  <c r="Q4672" i="1" s="1"/>
  <c r="I4673" i="1"/>
  <c r="J4673" i="1" s="1"/>
  <c r="Q4673" i="1" s="1"/>
  <c r="I4674" i="1"/>
  <c r="J4674" i="1" s="1"/>
  <c r="Q4674" i="1" s="1"/>
  <c r="I4675" i="1"/>
  <c r="J4675" i="1" s="1"/>
  <c r="Q4675" i="1" s="1"/>
  <c r="I4676" i="1"/>
  <c r="J4676" i="1" s="1"/>
  <c r="Q4676" i="1" s="1"/>
  <c r="I4677" i="1"/>
  <c r="J4677" i="1" s="1"/>
  <c r="Q4677" i="1" s="1"/>
  <c r="I4678" i="1"/>
  <c r="J4678" i="1" s="1"/>
  <c r="Q4678" i="1" s="1"/>
  <c r="I4679" i="1"/>
  <c r="J4679" i="1" s="1"/>
  <c r="Q4679" i="1" s="1"/>
  <c r="I4680" i="1"/>
  <c r="J4680" i="1" s="1"/>
  <c r="Q4680" i="1" s="1"/>
  <c r="I4681" i="1"/>
  <c r="J4681" i="1" s="1"/>
  <c r="Q4681" i="1" s="1"/>
  <c r="I4682" i="1"/>
  <c r="J4682" i="1" s="1"/>
  <c r="Q4682" i="1" s="1"/>
  <c r="I4683" i="1"/>
  <c r="J4683" i="1" s="1"/>
  <c r="Q4683" i="1" s="1"/>
  <c r="I4684" i="1"/>
  <c r="J4684" i="1" s="1"/>
  <c r="Q4684" i="1" s="1"/>
  <c r="I4685" i="1"/>
  <c r="J4685" i="1" s="1"/>
  <c r="Q4685" i="1" s="1"/>
  <c r="I4686" i="1"/>
  <c r="J4686" i="1" s="1"/>
  <c r="Q4686" i="1" s="1"/>
  <c r="I4687" i="1"/>
  <c r="J4687" i="1" s="1"/>
  <c r="Q4687" i="1" s="1"/>
  <c r="I4688" i="1"/>
  <c r="J4688" i="1" s="1"/>
  <c r="Q4688" i="1" s="1"/>
  <c r="I4689" i="1"/>
  <c r="J4689" i="1" s="1"/>
  <c r="Q4689" i="1" s="1"/>
  <c r="I4690" i="1"/>
  <c r="J4690" i="1" s="1"/>
  <c r="Q4690" i="1" s="1"/>
  <c r="I4691" i="1"/>
  <c r="J4691" i="1" s="1"/>
  <c r="Q4691" i="1" s="1"/>
  <c r="I4692" i="1"/>
  <c r="J4692" i="1" s="1"/>
  <c r="Q4692" i="1" s="1"/>
  <c r="I4693" i="1"/>
  <c r="J4693" i="1" s="1"/>
  <c r="Q4693" i="1" s="1"/>
  <c r="I4694" i="1"/>
  <c r="J4694" i="1" s="1"/>
  <c r="Q4694" i="1" s="1"/>
  <c r="I4695" i="1"/>
  <c r="J4695" i="1" s="1"/>
  <c r="Q4695" i="1" s="1"/>
  <c r="I4696" i="1"/>
  <c r="J4696" i="1" s="1"/>
  <c r="Q4696" i="1" s="1"/>
  <c r="I4697" i="1"/>
  <c r="J4697" i="1" s="1"/>
  <c r="Q4697" i="1" s="1"/>
  <c r="I4698" i="1"/>
  <c r="J4698" i="1" s="1"/>
  <c r="Q4698" i="1" s="1"/>
  <c r="I4699" i="1"/>
  <c r="J4699" i="1" s="1"/>
  <c r="Q4699" i="1" s="1"/>
  <c r="I4700" i="1"/>
  <c r="J4700" i="1" s="1"/>
  <c r="Q4700" i="1" s="1"/>
  <c r="I4701" i="1"/>
  <c r="J4701" i="1" s="1"/>
  <c r="Q4701" i="1" s="1"/>
  <c r="I4702" i="1"/>
  <c r="J4702" i="1" s="1"/>
  <c r="Q4702" i="1" s="1"/>
  <c r="I4703" i="1"/>
  <c r="J4703" i="1" s="1"/>
  <c r="Q4703" i="1" s="1"/>
  <c r="I4704" i="1"/>
  <c r="J4704" i="1" s="1"/>
  <c r="Q4704" i="1" s="1"/>
  <c r="I4705" i="1"/>
  <c r="J4705" i="1" s="1"/>
  <c r="Q4705" i="1" s="1"/>
  <c r="I4706" i="1"/>
  <c r="J4706" i="1" s="1"/>
  <c r="Q4706" i="1" s="1"/>
  <c r="I4707" i="1"/>
  <c r="J4707" i="1" s="1"/>
  <c r="Q4707" i="1" s="1"/>
  <c r="I4708" i="1"/>
  <c r="J4708" i="1" s="1"/>
  <c r="Q4708" i="1" s="1"/>
  <c r="I4709" i="1"/>
  <c r="J4709" i="1" s="1"/>
  <c r="Q4709" i="1" s="1"/>
  <c r="I4710" i="1"/>
  <c r="J4710" i="1" s="1"/>
  <c r="Q4710" i="1" s="1"/>
  <c r="I4711" i="1"/>
  <c r="J4711" i="1" s="1"/>
  <c r="Q4711" i="1" s="1"/>
  <c r="I4712" i="1"/>
  <c r="J4712" i="1" s="1"/>
  <c r="Q4712" i="1" s="1"/>
  <c r="I4713" i="1"/>
  <c r="J4713" i="1" s="1"/>
  <c r="Q4713" i="1" s="1"/>
  <c r="I4714" i="1"/>
  <c r="J4714" i="1" s="1"/>
  <c r="Q4714" i="1" s="1"/>
  <c r="I4715" i="1"/>
  <c r="J4715" i="1" s="1"/>
  <c r="Q4715" i="1" s="1"/>
  <c r="I4716" i="1"/>
  <c r="J4716" i="1" s="1"/>
  <c r="Q4716" i="1" s="1"/>
  <c r="I4717" i="1"/>
  <c r="J4717" i="1" s="1"/>
  <c r="Q4717" i="1" s="1"/>
  <c r="I4718" i="1"/>
  <c r="J4718" i="1" s="1"/>
  <c r="Q4718" i="1" s="1"/>
  <c r="I4719" i="1"/>
  <c r="J4719" i="1" s="1"/>
  <c r="Q4719" i="1" s="1"/>
  <c r="I4720" i="1"/>
  <c r="J4720" i="1" s="1"/>
  <c r="Q4720" i="1" s="1"/>
  <c r="I4721" i="1"/>
  <c r="J4721" i="1" s="1"/>
  <c r="Q4721" i="1" s="1"/>
  <c r="I4722" i="1"/>
  <c r="J4722" i="1" s="1"/>
  <c r="Q4722" i="1" s="1"/>
  <c r="I4723" i="1"/>
  <c r="J4723" i="1" s="1"/>
  <c r="Q4723" i="1" s="1"/>
  <c r="I4724" i="1"/>
  <c r="J4724" i="1" s="1"/>
  <c r="Q4724" i="1" s="1"/>
  <c r="I4725" i="1"/>
  <c r="J4725" i="1" s="1"/>
  <c r="Q4725" i="1" s="1"/>
  <c r="I4726" i="1"/>
  <c r="J4726" i="1" s="1"/>
  <c r="Q4726" i="1" s="1"/>
  <c r="I4727" i="1"/>
  <c r="J4727" i="1" s="1"/>
  <c r="Q4727" i="1" s="1"/>
  <c r="I4728" i="1"/>
  <c r="J4728" i="1" s="1"/>
  <c r="Q4728" i="1" s="1"/>
  <c r="I4729" i="1"/>
  <c r="J4729" i="1" s="1"/>
  <c r="Q4729" i="1" s="1"/>
  <c r="I4730" i="1"/>
  <c r="J4730" i="1" s="1"/>
  <c r="Q4730" i="1" s="1"/>
  <c r="I4731" i="1"/>
  <c r="J4731" i="1" s="1"/>
  <c r="Q4731" i="1" s="1"/>
  <c r="I4732" i="1"/>
  <c r="J4732" i="1" s="1"/>
  <c r="Q4732" i="1" s="1"/>
  <c r="I4733" i="1"/>
  <c r="J4733" i="1" s="1"/>
  <c r="Q4733" i="1" s="1"/>
  <c r="I4734" i="1"/>
  <c r="J4734" i="1" s="1"/>
  <c r="Q4734" i="1" s="1"/>
  <c r="I4735" i="1"/>
  <c r="J4735" i="1" s="1"/>
  <c r="Q4735" i="1" s="1"/>
  <c r="I4736" i="1"/>
  <c r="J4736" i="1" s="1"/>
  <c r="Q4736" i="1" s="1"/>
  <c r="I4737" i="1"/>
  <c r="J4737" i="1" s="1"/>
  <c r="Q4737" i="1" s="1"/>
  <c r="I4738" i="1"/>
  <c r="J4738" i="1" s="1"/>
  <c r="Q4738" i="1" s="1"/>
  <c r="I4739" i="1"/>
  <c r="J4739" i="1" s="1"/>
  <c r="Q4739" i="1" s="1"/>
  <c r="I4740" i="1"/>
  <c r="J4740" i="1" s="1"/>
  <c r="Q4740" i="1" s="1"/>
  <c r="I4741" i="1"/>
  <c r="J4741" i="1" s="1"/>
  <c r="Q4741" i="1" s="1"/>
  <c r="I4742" i="1"/>
  <c r="J4742" i="1" s="1"/>
  <c r="Q4742" i="1" s="1"/>
  <c r="I4743" i="1"/>
  <c r="J4743" i="1" s="1"/>
  <c r="Q4743" i="1" s="1"/>
  <c r="I4744" i="1"/>
  <c r="J4744" i="1" s="1"/>
  <c r="Q4744" i="1" s="1"/>
  <c r="I4745" i="1"/>
  <c r="J4745" i="1" s="1"/>
  <c r="Q4745" i="1" s="1"/>
  <c r="I4746" i="1"/>
  <c r="J4746" i="1" s="1"/>
  <c r="Q4746" i="1" s="1"/>
  <c r="I4747" i="1"/>
  <c r="J4747" i="1" s="1"/>
  <c r="Q4747" i="1" s="1"/>
  <c r="I4748" i="1"/>
  <c r="J4748" i="1" s="1"/>
  <c r="Q4748" i="1" s="1"/>
  <c r="I4749" i="1"/>
  <c r="J4749" i="1" s="1"/>
  <c r="Q4749" i="1" s="1"/>
  <c r="I4750" i="1"/>
  <c r="J4750" i="1" s="1"/>
  <c r="Q4750" i="1" s="1"/>
  <c r="I4751" i="1"/>
  <c r="J4751" i="1" s="1"/>
  <c r="Q4751" i="1" s="1"/>
  <c r="I4752" i="1"/>
  <c r="J4752" i="1" s="1"/>
  <c r="Q4752" i="1" s="1"/>
  <c r="I4753" i="1"/>
  <c r="J4753" i="1" s="1"/>
  <c r="Q4753" i="1" s="1"/>
  <c r="I4754" i="1"/>
  <c r="J4754" i="1" s="1"/>
  <c r="Q4754" i="1" s="1"/>
  <c r="I4755" i="1"/>
  <c r="J4755" i="1" s="1"/>
  <c r="Q4755" i="1" s="1"/>
  <c r="I4756" i="1"/>
  <c r="J4756" i="1" s="1"/>
  <c r="Q4756" i="1" s="1"/>
  <c r="I4757" i="1"/>
  <c r="J4757" i="1" s="1"/>
  <c r="Q4757" i="1" s="1"/>
  <c r="I4758" i="1"/>
  <c r="J4758" i="1" s="1"/>
  <c r="Q4758" i="1" s="1"/>
  <c r="I4759" i="1"/>
  <c r="J4759" i="1" s="1"/>
  <c r="Q4759" i="1" s="1"/>
  <c r="I4760" i="1"/>
  <c r="J4760" i="1" s="1"/>
  <c r="Q4760" i="1" s="1"/>
  <c r="I4761" i="1"/>
  <c r="J4761" i="1" s="1"/>
  <c r="Q4761" i="1" s="1"/>
  <c r="I4762" i="1"/>
  <c r="J4762" i="1" s="1"/>
  <c r="Q4762" i="1" s="1"/>
  <c r="I4763" i="1"/>
  <c r="J4763" i="1" s="1"/>
  <c r="Q4763" i="1" s="1"/>
  <c r="I4764" i="1"/>
  <c r="J4764" i="1" s="1"/>
  <c r="Q4764" i="1" s="1"/>
  <c r="I4765" i="1"/>
  <c r="J4765" i="1" s="1"/>
  <c r="Q4765" i="1" s="1"/>
  <c r="I4766" i="1"/>
  <c r="J4766" i="1" s="1"/>
  <c r="Q4766" i="1" s="1"/>
  <c r="I4767" i="1"/>
  <c r="J4767" i="1" s="1"/>
  <c r="Q4767" i="1" s="1"/>
  <c r="I4768" i="1"/>
  <c r="J4768" i="1" s="1"/>
  <c r="Q4768" i="1" s="1"/>
  <c r="I4769" i="1"/>
  <c r="J4769" i="1" s="1"/>
  <c r="Q4769" i="1" s="1"/>
  <c r="I4770" i="1"/>
  <c r="J4770" i="1" s="1"/>
  <c r="Q4770" i="1" s="1"/>
  <c r="I4771" i="1"/>
  <c r="J4771" i="1" s="1"/>
  <c r="Q4771" i="1" s="1"/>
  <c r="I4772" i="1"/>
  <c r="J4772" i="1" s="1"/>
  <c r="Q4772" i="1" s="1"/>
  <c r="I4773" i="1"/>
  <c r="J4773" i="1" s="1"/>
  <c r="Q4773" i="1" s="1"/>
  <c r="I4774" i="1"/>
  <c r="J4774" i="1" s="1"/>
  <c r="Q4774" i="1" s="1"/>
  <c r="I4775" i="1"/>
  <c r="J4775" i="1" s="1"/>
  <c r="Q4775" i="1" s="1"/>
  <c r="I4776" i="1"/>
  <c r="J4776" i="1" s="1"/>
  <c r="Q4776" i="1" s="1"/>
  <c r="I4777" i="1"/>
  <c r="J4777" i="1" s="1"/>
  <c r="Q4777" i="1" s="1"/>
  <c r="I4778" i="1"/>
  <c r="J4778" i="1" s="1"/>
  <c r="Q4778" i="1" s="1"/>
  <c r="I4779" i="1"/>
  <c r="J4779" i="1" s="1"/>
  <c r="Q4779" i="1" s="1"/>
  <c r="I4780" i="1"/>
  <c r="J4780" i="1" s="1"/>
  <c r="Q4780" i="1" s="1"/>
  <c r="I4781" i="1"/>
  <c r="J4781" i="1" s="1"/>
  <c r="Q4781" i="1" s="1"/>
  <c r="I4782" i="1"/>
  <c r="J4782" i="1" s="1"/>
  <c r="Q4782" i="1" s="1"/>
  <c r="I4783" i="1"/>
  <c r="J4783" i="1" s="1"/>
  <c r="Q4783" i="1" s="1"/>
  <c r="I4784" i="1"/>
  <c r="J4784" i="1" s="1"/>
  <c r="Q4784" i="1" s="1"/>
  <c r="I4785" i="1"/>
  <c r="J4785" i="1" s="1"/>
  <c r="Q4785" i="1" s="1"/>
  <c r="I4786" i="1"/>
  <c r="J4786" i="1" s="1"/>
  <c r="Q4786" i="1" s="1"/>
  <c r="I4787" i="1"/>
  <c r="J4787" i="1" s="1"/>
  <c r="Q4787" i="1" s="1"/>
  <c r="I4788" i="1"/>
  <c r="J4788" i="1" s="1"/>
  <c r="Q4788" i="1" s="1"/>
  <c r="I4789" i="1"/>
  <c r="J4789" i="1" s="1"/>
  <c r="Q4789" i="1" s="1"/>
  <c r="I4790" i="1"/>
  <c r="J4790" i="1" s="1"/>
  <c r="Q4790" i="1" s="1"/>
  <c r="I4791" i="1"/>
  <c r="J4791" i="1" s="1"/>
  <c r="Q4791" i="1" s="1"/>
  <c r="I4792" i="1"/>
  <c r="J4792" i="1" s="1"/>
  <c r="Q4792" i="1" s="1"/>
  <c r="I4793" i="1"/>
  <c r="J4793" i="1" s="1"/>
  <c r="Q4793" i="1" s="1"/>
  <c r="I4794" i="1"/>
  <c r="J4794" i="1" s="1"/>
  <c r="Q4794" i="1" s="1"/>
  <c r="I4795" i="1"/>
  <c r="J4795" i="1" s="1"/>
  <c r="Q4795" i="1" s="1"/>
  <c r="I4796" i="1"/>
  <c r="J4796" i="1" s="1"/>
  <c r="Q4796" i="1" s="1"/>
  <c r="I4797" i="1"/>
  <c r="J4797" i="1" s="1"/>
  <c r="Q4797" i="1" s="1"/>
  <c r="I4798" i="1"/>
  <c r="J4798" i="1" s="1"/>
  <c r="Q4798" i="1" s="1"/>
  <c r="I4799" i="1"/>
  <c r="J4799" i="1" s="1"/>
  <c r="Q4799" i="1" s="1"/>
  <c r="I4800" i="1"/>
  <c r="J4800" i="1" s="1"/>
  <c r="Q4800" i="1" s="1"/>
  <c r="I4801" i="1"/>
  <c r="J4801" i="1" s="1"/>
  <c r="Q4801" i="1" s="1"/>
  <c r="I4802" i="1"/>
  <c r="J4802" i="1" s="1"/>
  <c r="Q4802" i="1" s="1"/>
  <c r="I4803" i="1"/>
  <c r="J4803" i="1" s="1"/>
  <c r="Q4803" i="1" s="1"/>
  <c r="I4804" i="1"/>
  <c r="J4804" i="1" s="1"/>
  <c r="Q4804" i="1" s="1"/>
  <c r="I4805" i="1"/>
  <c r="J4805" i="1" s="1"/>
  <c r="Q4805" i="1" s="1"/>
  <c r="I4806" i="1"/>
  <c r="J4806" i="1" s="1"/>
  <c r="Q4806" i="1" s="1"/>
  <c r="I4807" i="1"/>
  <c r="J4807" i="1" s="1"/>
  <c r="Q4807" i="1" s="1"/>
  <c r="I4808" i="1"/>
  <c r="J4808" i="1" s="1"/>
  <c r="Q4808" i="1" s="1"/>
  <c r="I4809" i="1"/>
  <c r="J4809" i="1" s="1"/>
  <c r="Q4809" i="1" s="1"/>
  <c r="I4810" i="1"/>
  <c r="J4810" i="1" s="1"/>
  <c r="Q4810" i="1" s="1"/>
  <c r="I4811" i="1"/>
  <c r="J4811" i="1" s="1"/>
  <c r="Q4811" i="1" s="1"/>
  <c r="I4812" i="1"/>
  <c r="J4812" i="1" s="1"/>
  <c r="Q4812" i="1" s="1"/>
  <c r="I4813" i="1"/>
  <c r="J4813" i="1" s="1"/>
  <c r="Q4813" i="1" s="1"/>
  <c r="I4814" i="1"/>
  <c r="J4814" i="1" s="1"/>
  <c r="Q4814" i="1" s="1"/>
  <c r="I4815" i="1"/>
  <c r="J4815" i="1" s="1"/>
  <c r="Q4815" i="1" s="1"/>
  <c r="I4816" i="1"/>
  <c r="J4816" i="1" s="1"/>
  <c r="Q4816" i="1" s="1"/>
  <c r="I4817" i="1"/>
  <c r="J4817" i="1" s="1"/>
  <c r="Q4817" i="1" s="1"/>
  <c r="I4818" i="1"/>
  <c r="J4818" i="1" s="1"/>
  <c r="Q4818" i="1" s="1"/>
  <c r="I4819" i="1"/>
  <c r="J4819" i="1" s="1"/>
  <c r="Q4819" i="1" s="1"/>
  <c r="I4820" i="1"/>
  <c r="J4820" i="1" s="1"/>
  <c r="Q4820" i="1" s="1"/>
  <c r="I4821" i="1"/>
  <c r="J4821" i="1" s="1"/>
  <c r="Q4821" i="1" s="1"/>
  <c r="I4822" i="1"/>
  <c r="J4822" i="1" s="1"/>
  <c r="Q4822" i="1" s="1"/>
  <c r="I4823" i="1"/>
  <c r="J4823" i="1" s="1"/>
  <c r="Q4823" i="1" s="1"/>
  <c r="I4824" i="1"/>
  <c r="J4824" i="1" s="1"/>
  <c r="Q4824" i="1" s="1"/>
  <c r="I4825" i="1"/>
  <c r="J4825" i="1" s="1"/>
  <c r="Q4825" i="1" s="1"/>
  <c r="I4826" i="1"/>
  <c r="J4826" i="1" s="1"/>
  <c r="Q4826" i="1" s="1"/>
  <c r="I4827" i="1"/>
  <c r="J4827" i="1" s="1"/>
  <c r="Q4827" i="1" s="1"/>
  <c r="I4828" i="1"/>
  <c r="J4828" i="1" s="1"/>
  <c r="Q4828" i="1" s="1"/>
  <c r="I4829" i="1"/>
  <c r="J4829" i="1" s="1"/>
  <c r="Q4829" i="1" s="1"/>
  <c r="I4830" i="1"/>
  <c r="J4830" i="1" s="1"/>
  <c r="Q4830" i="1" s="1"/>
  <c r="I4831" i="1"/>
  <c r="J4831" i="1" s="1"/>
  <c r="Q4831" i="1" s="1"/>
  <c r="I4832" i="1"/>
  <c r="J4832" i="1" s="1"/>
  <c r="Q4832" i="1" s="1"/>
  <c r="I4833" i="1"/>
  <c r="J4833" i="1" s="1"/>
  <c r="Q4833" i="1" s="1"/>
  <c r="I4834" i="1"/>
  <c r="J4834" i="1" s="1"/>
  <c r="Q4834" i="1" s="1"/>
  <c r="I4835" i="1"/>
  <c r="J4835" i="1" s="1"/>
  <c r="Q4835" i="1" s="1"/>
  <c r="I4836" i="1"/>
  <c r="J4836" i="1" s="1"/>
  <c r="Q4836" i="1" s="1"/>
  <c r="I4837" i="1"/>
  <c r="J4837" i="1" s="1"/>
  <c r="Q4837" i="1" s="1"/>
  <c r="I4838" i="1"/>
  <c r="J4838" i="1" s="1"/>
  <c r="Q4838" i="1" s="1"/>
  <c r="I4839" i="1"/>
  <c r="J4839" i="1" s="1"/>
  <c r="Q4839" i="1" s="1"/>
  <c r="I4840" i="1"/>
  <c r="J4840" i="1" s="1"/>
  <c r="Q4840" i="1" s="1"/>
  <c r="I4841" i="1"/>
  <c r="J4841" i="1" s="1"/>
  <c r="Q4841" i="1" s="1"/>
  <c r="I4842" i="1"/>
  <c r="J4842" i="1" s="1"/>
  <c r="Q4842" i="1" s="1"/>
  <c r="I4843" i="1"/>
  <c r="J4843" i="1" s="1"/>
  <c r="Q4843" i="1" s="1"/>
  <c r="I4844" i="1"/>
  <c r="J4844" i="1" s="1"/>
  <c r="Q4844" i="1" s="1"/>
  <c r="I4845" i="1"/>
  <c r="J4845" i="1" s="1"/>
  <c r="Q4845" i="1" s="1"/>
  <c r="I4846" i="1"/>
  <c r="J4846" i="1" s="1"/>
  <c r="Q4846" i="1" s="1"/>
  <c r="I4847" i="1"/>
  <c r="J4847" i="1" s="1"/>
  <c r="Q4847" i="1" s="1"/>
  <c r="I4848" i="1"/>
  <c r="J4848" i="1" s="1"/>
  <c r="Q4848" i="1" s="1"/>
  <c r="I4849" i="1"/>
  <c r="J4849" i="1" s="1"/>
  <c r="Q4849" i="1" s="1"/>
  <c r="I4850" i="1"/>
  <c r="J4850" i="1" s="1"/>
  <c r="Q4850" i="1" s="1"/>
  <c r="I4851" i="1"/>
  <c r="J4851" i="1" s="1"/>
  <c r="Q4851" i="1" s="1"/>
  <c r="I4852" i="1"/>
  <c r="J4852" i="1" s="1"/>
  <c r="Q4852" i="1" s="1"/>
  <c r="I4853" i="1"/>
  <c r="J4853" i="1" s="1"/>
  <c r="Q4853" i="1" s="1"/>
  <c r="I4854" i="1"/>
  <c r="J4854" i="1" s="1"/>
  <c r="Q4854" i="1" s="1"/>
  <c r="I4855" i="1"/>
  <c r="J4855" i="1" s="1"/>
  <c r="Q4855" i="1" s="1"/>
  <c r="I4856" i="1"/>
  <c r="J4856" i="1" s="1"/>
  <c r="Q4856" i="1" s="1"/>
  <c r="I4857" i="1"/>
  <c r="J4857" i="1" s="1"/>
  <c r="Q4857" i="1" s="1"/>
  <c r="I4858" i="1"/>
  <c r="J4858" i="1" s="1"/>
  <c r="Q4858" i="1" s="1"/>
  <c r="I4859" i="1"/>
  <c r="J4859" i="1" s="1"/>
  <c r="Q4859" i="1" s="1"/>
  <c r="I4860" i="1"/>
  <c r="J4860" i="1" s="1"/>
  <c r="Q4860" i="1" s="1"/>
  <c r="I4861" i="1"/>
  <c r="J4861" i="1" s="1"/>
  <c r="Q4861" i="1" s="1"/>
  <c r="I4862" i="1"/>
  <c r="J4862" i="1" s="1"/>
  <c r="Q4862" i="1" s="1"/>
  <c r="I4863" i="1"/>
  <c r="J4863" i="1" s="1"/>
  <c r="Q4863" i="1" s="1"/>
  <c r="I4864" i="1"/>
  <c r="J4864" i="1" s="1"/>
  <c r="Q4864" i="1" s="1"/>
  <c r="I4865" i="1"/>
  <c r="J4865" i="1" s="1"/>
  <c r="Q4865" i="1" s="1"/>
  <c r="I4866" i="1"/>
  <c r="J4866" i="1" s="1"/>
  <c r="Q4866" i="1" s="1"/>
  <c r="I4867" i="1"/>
  <c r="J4867" i="1" s="1"/>
  <c r="Q4867" i="1" s="1"/>
  <c r="I4868" i="1"/>
  <c r="J4868" i="1" s="1"/>
  <c r="Q4868" i="1" s="1"/>
  <c r="I4869" i="1"/>
  <c r="J4869" i="1" s="1"/>
  <c r="Q4869" i="1" s="1"/>
  <c r="I4870" i="1"/>
  <c r="J4870" i="1" s="1"/>
  <c r="Q4870" i="1" s="1"/>
  <c r="I4871" i="1"/>
  <c r="J4871" i="1" s="1"/>
  <c r="Q4871" i="1" s="1"/>
  <c r="I4872" i="1"/>
  <c r="J4872" i="1" s="1"/>
  <c r="Q4872" i="1" s="1"/>
  <c r="I4873" i="1"/>
  <c r="J4873" i="1" s="1"/>
  <c r="Q4873" i="1" s="1"/>
  <c r="I4874" i="1"/>
  <c r="J4874" i="1" s="1"/>
  <c r="Q4874" i="1" s="1"/>
  <c r="I4875" i="1"/>
  <c r="J4875" i="1" s="1"/>
  <c r="Q4875" i="1" s="1"/>
  <c r="I4876" i="1"/>
  <c r="J4876" i="1" s="1"/>
  <c r="Q4876" i="1" s="1"/>
  <c r="I4877" i="1"/>
  <c r="J4877" i="1" s="1"/>
  <c r="Q4877" i="1" s="1"/>
  <c r="I4878" i="1"/>
  <c r="J4878" i="1" s="1"/>
  <c r="Q4878" i="1" s="1"/>
  <c r="I4879" i="1"/>
  <c r="J4879" i="1" s="1"/>
  <c r="Q4879" i="1" s="1"/>
  <c r="I4880" i="1"/>
  <c r="J4880" i="1" s="1"/>
  <c r="Q4880" i="1" s="1"/>
  <c r="I4881" i="1"/>
  <c r="J4881" i="1" s="1"/>
  <c r="Q4881" i="1" s="1"/>
  <c r="I4882" i="1"/>
  <c r="J4882" i="1" s="1"/>
  <c r="Q4882" i="1" s="1"/>
  <c r="I4883" i="1"/>
  <c r="J4883" i="1" s="1"/>
  <c r="Q4883" i="1" s="1"/>
  <c r="I4884" i="1"/>
  <c r="J4884" i="1" s="1"/>
  <c r="Q4884" i="1" s="1"/>
  <c r="I4885" i="1"/>
  <c r="J4885" i="1" s="1"/>
  <c r="Q4885" i="1" s="1"/>
  <c r="I4886" i="1"/>
  <c r="J4886" i="1" s="1"/>
  <c r="Q4886" i="1" s="1"/>
  <c r="I4887" i="1"/>
  <c r="J4887" i="1" s="1"/>
  <c r="Q4887" i="1" s="1"/>
  <c r="I4888" i="1"/>
  <c r="J4888" i="1" s="1"/>
  <c r="Q4888" i="1" s="1"/>
  <c r="I4889" i="1"/>
  <c r="J4889" i="1" s="1"/>
  <c r="Q4889" i="1" s="1"/>
  <c r="I4890" i="1"/>
  <c r="J4890" i="1" s="1"/>
  <c r="Q4890" i="1" s="1"/>
  <c r="I4891" i="1"/>
  <c r="J4891" i="1" s="1"/>
  <c r="Q4891" i="1" s="1"/>
  <c r="I4892" i="1"/>
  <c r="J4892" i="1" s="1"/>
  <c r="Q4892" i="1" s="1"/>
  <c r="I4893" i="1"/>
  <c r="J4893" i="1" s="1"/>
  <c r="Q4893" i="1" s="1"/>
  <c r="I4894" i="1"/>
  <c r="J4894" i="1" s="1"/>
  <c r="Q4894" i="1" s="1"/>
  <c r="I4895" i="1"/>
  <c r="J4895" i="1" s="1"/>
  <c r="Q4895" i="1" s="1"/>
  <c r="I4896" i="1"/>
  <c r="J4896" i="1" s="1"/>
  <c r="Q4896" i="1" s="1"/>
  <c r="I4897" i="1"/>
  <c r="J4897" i="1" s="1"/>
  <c r="Q4897" i="1" s="1"/>
  <c r="I4898" i="1"/>
  <c r="J4898" i="1" s="1"/>
  <c r="Q4898" i="1" s="1"/>
  <c r="I4899" i="1"/>
  <c r="J4899" i="1" s="1"/>
  <c r="Q4899" i="1" s="1"/>
  <c r="I4900" i="1"/>
  <c r="J4900" i="1" s="1"/>
  <c r="Q4900" i="1" s="1"/>
  <c r="I4901" i="1"/>
  <c r="J4901" i="1" s="1"/>
  <c r="Q4901" i="1" s="1"/>
  <c r="I4902" i="1"/>
  <c r="J4902" i="1" s="1"/>
  <c r="Q4902" i="1" s="1"/>
  <c r="I4903" i="1"/>
  <c r="J4903" i="1" s="1"/>
  <c r="Q4903" i="1" s="1"/>
  <c r="I4904" i="1"/>
  <c r="J4904" i="1" s="1"/>
  <c r="Q4904" i="1" s="1"/>
  <c r="I4905" i="1"/>
  <c r="J4905" i="1" s="1"/>
  <c r="Q4905" i="1" s="1"/>
  <c r="I4906" i="1"/>
  <c r="J4906" i="1" s="1"/>
  <c r="Q4906" i="1" s="1"/>
  <c r="I4907" i="1"/>
  <c r="J4907" i="1" s="1"/>
  <c r="Q4907" i="1" s="1"/>
  <c r="I4908" i="1"/>
  <c r="J4908" i="1" s="1"/>
  <c r="Q4908" i="1" s="1"/>
  <c r="I4909" i="1"/>
  <c r="J4909" i="1" s="1"/>
  <c r="Q4909" i="1" s="1"/>
  <c r="I4910" i="1"/>
  <c r="J4910" i="1" s="1"/>
  <c r="Q4910" i="1" s="1"/>
  <c r="I4911" i="1"/>
  <c r="J4911" i="1" s="1"/>
  <c r="Q4911" i="1" s="1"/>
  <c r="I4912" i="1"/>
  <c r="J4912" i="1" s="1"/>
  <c r="Q4912" i="1" s="1"/>
  <c r="I4913" i="1"/>
  <c r="J4913" i="1" s="1"/>
  <c r="Q4913" i="1" s="1"/>
  <c r="I4914" i="1"/>
  <c r="J4914" i="1" s="1"/>
  <c r="Q4914" i="1" s="1"/>
  <c r="I4915" i="1"/>
  <c r="J4915" i="1" s="1"/>
  <c r="Q4915" i="1" s="1"/>
  <c r="I4916" i="1"/>
  <c r="J4916" i="1" s="1"/>
  <c r="Q4916" i="1" s="1"/>
  <c r="I4917" i="1"/>
  <c r="J4917" i="1" s="1"/>
  <c r="Q4917" i="1" s="1"/>
  <c r="I4918" i="1"/>
  <c r="J4918" i="1" s="1"/>
  <c r="Q4918" i="1" s="1"/>
  <c r="I4919" i="1"/>
  <c r="J4919" i="1" s="1"/>
  <c r="Q4919" i="1" s="1"/>
  <c r="I4920" i="1"/>
  <c r="J4920" i="1" s="1"/>
  <c r="Q4920" i="1" s="1"/>
  <c r="I4921" i="1"/>
  <c r="J4921" i="1" s="1"/>
  <c r="Q4921" i="1" s="1"/>
  <c r="I4922" i="1"/>
  <c r="J4922" i="1" s="1"/>
  <c r="Q4922" i="1" s="1"/>
  <c r="I4923" i="1"/>
  <c r="J4923" i="1" s="1"/>
  <c r="Q4923" i="1" s="1"/>
  <c r="I4924" i="1"/>
  <c r="J4924" i="1" s="1"/>
  <c r="Q4924" i="1" s="1"/>
  <c r="I4925" i="1"/>
  <c r="J4925" i="1" s="1"/>
  <c r="Q4925" i="1" s="1"/>
  <c r="I4926" i="1"/>
  <c r="J4926" i="1" s="1"/>
  <c r="Q4926" i="1" s="1"/>
  <c r="I4927" i="1"/>
  <c r="J4927" i="1" s="1"/>
  <c r="Q4927" i="1" s="1"/>
  <c r="I4928" i="1"/>
  <c r="J4928" i="1" s="1"/>
  <c r="Q4928" i="1" s="1"/>
  <c r="I4929" i="1"/>
  <c r="J4929" i="1" s="1"/>
  <c r="Q4929" i="1" s="1"/>
  <c r="I4930" i="1"/>
  <c r="J4930" i="1" s="1"/>
  <c r="Q4930" i="1" s="1"/>
  <c r="I4931" i="1"/>
  <c r="J4931" i="1" s="1"/>
  <c r="Q4931" i="1" s="1"/>
  <c r="I4932" i="1"/>
  <c r="J4932" i="1" s="1"/>
  <c r="Q4932" i="1" s="1"/>
  <c r="I4933" i="1"/>
  <c r="J4933" i="1" s="1"/>
  <c r="Q4933" i="1" s="1"/>
  <c r="I4934" i="1"/>
  <c r="J4934" i="1" s="1"/>
  <c r="Q4934" i="1" s="1"/>
  <c r="I4935" i="1"/>
  <c r="J4935" i="1" s="1"/>
  <c r="Q4935" i="1" s="1"/>
  <c r="I4936" i="1"/>
  <c r="J4936" i="1" s="1"/>
  <c r="Q4936" i="1" s="1"/>
  <c r="I4937" i="1"/>
  <c r="J4937" i="1" s="1"/>
  <c r="Q4937" i="1" s="1"/>
  <c r="I4938" i="1"/>
  <c r="J4938" i="1" s="1"/>
  <c r="Q4938" i="1" s="1"/>
  <c r="I4939" i="1"/>
  <c r="J4939" i="1" s="1"/>
  <c r="Q4939" i="1" s="1"/>
  <c r="I4940" i="1"/>
  <c r="J4940" i="1" s="1"/>
  <c r="Q4940" i="1" s="1"/>
  <c r="I4941" i="1"/>
  <c r="J4941" i="1" s="1"/>
  <c r="Q4941" i="1" s="1"/>
  <c r="I4942" i="1"/>
  <c r="J4942" i="1" s="1"/>
  <c r="Q4942" i="1" s="1"/>
  <c r="I4943" i="1"/>
  <c r="J4943" i="1" s="1"/>
  <c r="Q4943" i="1" s="1"/>
  <c r="I4944" i="1"/>
  <c r="J4944" i="1" s="1"/>
  <c r="Q4944" i="1" s="1"/>
  <c r="I4945" i="1"/>
  <c r="J4945" i="1" s="1"/>
  <c r="Q4945" i="1" s="1"/>
  <c r="I4946" i="1"/>
  <c r="J4946" i="1" s="1"/>
  <c r="Q4946" i="1" s="1"/>
  <c r="I4947" i="1"/>
  <c r="J4947" i="1" s="1"/>
  <c r="Q4947" i="1" s="1"/>
  <c r="I4948" i="1"/>
  <c r="J4948" i="1" s="1"/>
  <c r="Q4948" i="1" s="1"/>
  <c r="I4949" i="1"/>
  <c r="J4949" i="1" s="1"/>
  <c r="Q4949" i="1" s="1"/>
  <c r="I4950" i="1"/>
  <c r="J4950" i="1" s="1"/>
  <c r="Q4950" i="1" s="1"/>
  <c r="I4951" i="1"/>
  <c r="J4951" i="1" s="1"/>
  <c r="Q4951" i="1" s="1"/>
  <c r="I4952" i="1"/>
  <c r="J4952" i="1" s="1"/>
  <c r="Q4952" i="1" s="1"/>
  <c r="I4953" i="1"/>
  <c r="J4953" i="1" s="1"/>
  <c r="Q4953" i="1" s="1"/>
  <c r="I4954" i="1"/>
  <c r="J4954" i="1" s="1"/>
  <c r="Q4954" i="1" s="1"/>
  <c r="I4955" i="1"/>
  <c r="J4955" i="1" s="1"/>
  <c r="Q4955" i="1" s="1"/>
  <c r="I4956" i="1"/>
  <c r="J4956" i="1" s="1"/>
  <c r="Q4956" i="1" s="1"/>
  <c r="I4957" i="1"/>
  <c r="J4957" i="1" s="1"/>
  <c r="Q4957" i="1" s="1"/>
  <c r="I4958" i="1"/>
  <c r="J4958" i="1" s="1"/>
  <c r="Q4958" i="1" s="1"/>
  <c r="I4959" i="1"/>
  <c r="J4959" i="1" s="1"/>
  <c r="Q4959" i="1" s="1"/>
  <c r="I4960" i="1"/>
  <c r="J4960" i="1" s="1"/>
  <c r="Q4960" i="1" s="1"/>
  <c r="I4961" i="1"/>
  <c r="J4961" i="1" s="1"/>
  <c r="Q4961" i="1" s="1"/>
  <c r="I4962" i="1"/>
  <c r="J4962" i="1" s="1"/>
  <c r="Q4962" i="1" s="1"/>
  <c r="I4963" i="1"/>
  <c r="J4963" i="1" s="1"/>
  <c r="Q4963" i="1" s="1"/>
  <c r="I4964" i="1"/>
  <c r="J4964" i="1" s="1"/>
  <c r="Q4964" i="1" s="1"/>
  <c r="I4965" i="1"/>
  <c r="J4965" i="1" s="1"/>
  <c r="Q4965" i="1" s="1"/>
  <c r="I4966" i="1"/>
  <c r="J4966" i="1" s="1"/>
  <c r="Q4966" i="1" s="1"/>
  <c r="I4967" i="1"/>
  <c r="J4967" i="1" s="1"/>
  <c r="Q4967" i="1" s="1"/>
  <c r="I4968" i="1"/>
  <c r="J4968" i="1" s="1"/>
  <c r="Q4968" i="1" s="1"/>
  <c r="I4969" i="1"/>
  <c r="J4969" i="1" s="1"/>
  <c r="Q4969" i="1" s="1"/>
  <c r="I4970" i="1"/>
  <c r="J4970" i="1" s="1"/>
  <c r="Q4970" i="1" s="1"/>
  <c r="I4971" i="1"/>
  <c r="J4971" i="1" s="1"/>
  <c r="Q4971" i="1" s="1"/>
  <c r="I4972" i="1"/>
  <c r="J4972" i="1" s="1"/>
  <c r="Q4972" i="1" s="1"/>
  <c r="I4973" i="1"/>
  <c r="J4973" i="1" s="1"/>
  <c r="Q4973" i="1" s="1"/>
  <c r="I4974" i="1"/>
  <c r="J4974" i="1" s="1"/>
  <c r="Q4974" i="1" s="1"/>
  <c r="I4975" i="1"/>
  <c r="J4975" i="1" s="1"/>
  <c r="Q4975" i="1" s="1"/>
  <c r="I4976" i="1"/>
  <c r="J4976" i="1" s="1"/>
  <c r="Q4976" i="1" s="1"/>
  <c r="I4977" i="1"/>
  <c r="J4977" i="1" s="1"/>
  <c r="Q4977" i="1" s="1"/>
  <c r="I4978" i="1"/>
  <c r="J4978" i="1" s="1"/>
  <c r="Q4978" i="1" s="1"/>
  <c r="I4979" i="1"/>
  <c r="J4979" i="1" s="1"/>
  <c r="Q4979" i="1" s="1"/>
  <c r="I4980" i="1"/>
  <c r="J4980" i="1" s="1"/>
  <c r="Q4980" i="1" s="1"/>
  <c r="I4981" i="1"/>
  <c r="J4981" i="1" s="1"/>
  <c r="Q4981" i="1" s="1"/>
  <c r="I4982" i="1"/>
  <c r="J4982" i="1" s="1"/>
  <c r="Q4982" i="1" s="1"/>
  <c r="I4983" i="1"/>
  <c r="J4983" i="1" s="1"/>
  <c r="Q4983" i="1" s="1"/>
  <c r="I4984" i="1"/>
  <c r="J4984" i="1" s="1"/>
  <c r="Q4984" i="1" s="1"/>
  <c r="I4985" i="1"/>
  <c r="J4985" i="1" s="1"/>
  <c r="Q4985" i="1" s="1"/>
  <c r="I4986" i="1"/>
  <c r="J4986" i="1" s="1"/>
  <c r="Q4986" i="1" s="1"/>
  <c r="I4987" i="1"/>
  <c r="J4987" i="1" s="1"/>
  <c r="Q4987" i="1" s="1"/>
  <c r="I4988" i="1"/>
  <c r="J4988" i="1" s="1"/>
  <c r="Q4988" i="1" s="1"/>
  <c r="I4989" i="1"/>
  <c r="J4989" i="1" s="1"/>
  <c r="Q4989" i="1" s="1"/>
  <c r="I4990" i="1"/>
  <c r="J4990" i="1" s="1"/>
  <c r="Q4990" i="1" s="1"/>
  <c r="I4991" i="1"/>
  <c r="J4991" i="1" s="1"/>
  <c r="Q4991" i="1" s="1"/>
  <c r="I4992" i="1"/>
  <c r="J4992" i="1" s="1"/>
  <c r="Q4992" i="1" s="1"/>
  <c r="I4993" i="1"/>
  <c r="J4993" i="1" s="1"/>
  <c r="Q4993" i="1" s="1"/>
  <c r="I4994" i="1"/>
  <c r="J4994" i="1" s="1"/>
  <c r="Q4994" i="1" s="1"/>
  <c r="I4995" i="1"/>
  <c r="J4995" i="1" s="1"/>
  <c r="Q4995" i="1" s="1"/>
  <c r="I4996" i="1"/>
  <c r="J4996" i="1" s="1"/>
  <c r="Q4996" i="1" s="1"/>
  <c r="I4997" i="1"/>
  <c r="J4997" i="1" s="1"/>
  <c r="Q4997" i="1" s="1"/>
  <c r="I4998" i="1"/>
  <c r="J4998" i="1" s="1"/>
  <c r="Q4998" i="1" s="1"/>
  <c r="I4999" i="1"/>
  <c r="J4999" i="1" s="1"/>
  <c r="Q4999" i="1" s="1"/>
  <c r="I5000" i="1"/>
  <c r="J5000" i="1" s="1"/>
  <c r="Q5000" i="1" s="1"/>
  <c r="I5001" i="1"/>
  <c r="J5001" i="1" s="1"/>
  <c r="Q5001" i="1" s="1"/>
  <c r="I5002" i="1"/>
  <c r="J5002" i="1" s="1"/>
  <c r="Q5002" i="1" s="1"/>
  <c r="I5003" i="1"/>
  <c r="J5003" i="1" s="1"/>
  <c r="Q5003" i="1" s="1"/>
  <c r="I5004" i="1"/>
  <c r="J5004" i="1" s="1"/>
  <c r="Q5004" i="1" s="1"/>
  <c r="I5005" i="1"/>
  <c r="J5005" i="1" s="1"/>
  <c r="Q5005" i="1" s="1"/>
  <c r="I5006" i="1"/>
  <c r="J5006" i="1" s="1"/>
  <c r="Q5006" i="1" s="1"/>
  <c r="I5007" i="1"/>
  <c r="J5007" i="1" s="1"/>
  <c r="Q5007" i="1" s="1"/>
  <c r="I5008" i="1"/>
  <c r="J5008" i="1" s="1"/>
  <c r="Q5008" i="1" s="1"/>
  <c r="I5009" i="1"/>
  <c r="J5009" i="1" s="1"/>
  <c r="Q5009" i="1" s="1"/>
  <c r="I5010" i="1"/>
  <c r="J5010" i="1" s="1"/>
  <c r="Q5010" i="1" s="1"/>
  <c r="I5011" i="1"/>
  <c r="J5011" i="1" s="1"/>
  <c r="Q5011" i="1" s="1"/>
  <c r="I5012" i="1"/>
  <c r="J5012" i="1" s="1"/>
  <c r="Q5012" i="1" s="1"/>
  <c r="I5013" i="1"/>
  <c r="J5013" i="1" s="1"/>
  <c r="Q5013" i="1" s="1"/>
  <c r="I5014" i="1"/>
  <c r="J5014" i="1" s="1"/>
  <c r="Q5014" i="1" s="1"/>
  <c r="I5015" i="1"/>
  <c r="J5015" i="1" s="1"/>
  <c r="Q5015" i="1" s="1"/>
  <c r="I5016" i="1"/>
  <c r="J5016" i="1" s="1"/>
  <c r="Q5016" i="1" s="1"/>
  <c r="I5017" i="1"/>
  <c r="J5017" i="1" s="1"/>
  <c r="Q5017" i="1" s="1"/>
  <c r="I5018" i="1"/>
  <c r="J5018" i="1" s="1"/>
  <c r="Q5018" i="1" s="1"/>
  <c r="I5019" i="1"/>
  <c r="J5019" i="1" s="1"/>
  <c r="Q5019" i="1" s="1"/>
  <c r="I5020" i="1"/>
  <c r="J5020" i="1" s="1"/>
  <c r="Q5020" i="1" s="1"/>
  <c r="I5021" i="1"/>
  <c r="J5021" i="1" s="1"/>
  <c r="Q5021" i="1" s="1"/>
  <c r="I5022" i="1"/>
  <c r="J5022" i="1" s="1"/>
  <c r="Q5022" i="1" s="1"/>
  <c r="I5023" i="1"/>
  <c r="J5023" i="1" s="1"/>
  <c r="Q5023" i="1" s="1"/>
  <c r="I5024" i="1"/>
  <c r="J5024" i="1" s="1"/>
  <c r="Q5024" i="1" s="1"/>
  <c r="I5025" i="1"/>
  <c r="J5025" i="1" s="1"/>
  <c r="Q5025" i="1" s="1"/>
  <c r="I5026" i="1"/>
  <c r="J5026" i="1" s="1"/>
  <c r="Q5026" i="1" s="1"/>
  <c r="I5027" i="1"/>
  <c r="J5027" i="1" s="1"/>
  <c r="Q5027" i="1" s="1"/>
  <c r="I5028" i="1"/>
  <c r="J5028" i="1" s="1"/>
  <c r="Q5028" i="1" s="1"/>
  <c r="I5029" i="1"/>
  <c r="J5029" i="1" s="1"/>
  <c r="Q5029" i="1" s="1"/>
  <c r="I5030" i="1"/>
  <c r="J5030" i="1" s="1"/>
  <c r="Q5030" i="1" s="1"/>
  <c r="I5031" i="1"/>
  <c r="J5031" i="1" s="1"/>
  <c r="Q5031" i="1" s="1"/>
  <c r="I5032" i="1"/>
  <c r="J5032" i="1" s="1"/>
  <c r="Q5032" i="1" s="1"/>
  <c r="I5033" i="1"/>
  <c r="J5033" i="1" s="1"/>
  <c r="Q5033" i="1" s="1"/>
  <c r="I5034" i="1"/>
  <c r="J5034" i="1" s="1"/>
  <c r="Q5034" i="1" s="1"/>
  <c r="I5035" i="1"/>
  <c r="J5035" i="1" s="1"/>
  <c r="Q5035" i="1" s="1"/>
  <c r="I5036" i="1"/>
  <c r="J5036" i="1" s="1"/>
  <c r="Q5036" i="1" s="1"/>
  <c r="I5037" i="1"/>
  <c r="J5037" i="1" s="1"/>
  <c r="Q5037" i="1" s="1"/>
  <c r="I5038" i="1"/>
  <c r="J5038" i="1" s="1"/>
  <c r="Q5038" i="1" s="1"/>
  <c r="I5039" i="1"/>
  <c r="J5039" i="1" s="1"/>
  <c r="Q5039" i="1" s="1"/>
  <c r="I5040" i="1"/>
  <c r="J5040" i="1" s="1"/>
  <c r="Q5040" i="1" s="1"/>
  <c r="I5041" i="1"/>
  <c r="J5041" i="1" s="1"/>
  <c r="Q5041" i="1" s="1"/>
  <c r="I5042" i="1"/>
  <c r="J5042" i="1" s="1"/>
  <c r="Q5042" i="1" s="1"/>
  <c r="I5043" i="1"/>
  <c r="J5043" i="1" s="1"/>
  <c r="Q5043" i="1" s="1"/>
  <c r="I5044" i="1"/>
  <c r="J5044" i="1" s="1"/>
  <c r="Q5044" i="1" s="1"/>
  <c r="I5045" i="1"/>
  <c r="J5045" i="1" s="1"/>
  <c r="Q5045" i="1" s="1"/>
  <c r="I5046" i="1"/>
  <c r="J5046" i="1" s="1"/>
  <c r="Q5046" i="1" s="1"/>
  <c r="I5047" i="1"/>
  <c r="J5047" i="1" s="1"/>
  <c r="Q5047" i="1" s="1"/>
  <c r="I5048" i="1"/>
  <c r="J5048" i="1" s="1"/>
  <c r="Q5048" i="1" s="1"/>
  <c r="I5049" i="1"/>
  <c r="J5049" i="1" s="1"/>
  <c r="Q5049" i="1" s="1"/>
  <c r="I5050" i="1"/>
  <c r="J5050" i="1" s="1"/>
  <c r="Q5050" i="1" s="1"/>
  <c r="I5051" i="1"/>
  <c r="J5051" i="1" s="1"/>
  <c r="Q5051" i="1" s="1"/>
  <c r="I5052" i="1"/>
  <c r="J5052" i="1" s="1"/>
  <c r="Q5052" i="1" s="1"/>
  <c r="I5053" i="1"/>
  <c r="J5053" i="1" s="1"/>
  <c r="Q5053" i="1" s="1"/>
  <c r="I5054" i="1"/>
  <c r="J5054" i="1" s="1"/>
  <c r="Q5054" i="1" s="1"/>
  <c r="I5055" i="1"/>
  <c r="J5055" i="1" s="1"/>
  <c r="Q5055" i="1" s="1"/>
  <c r="I5056" i="1"/>
  <c r="J5056" i="1" s="1"/>
  <c r="Q5056" i="1" s="1"/>
  <c r="I5057" i="1"/>
  <c r="J5057" i="1" s="1"/>
  <c r="Q5057" i="1" s="1"/>
  <c r="I5058" i="1"/>
  <c r="J5058" i="1" s="1"/>
  <c r="Q5058" i="1" s="1"/>
  <c r="I5059" i="1"/>
  <c r="J5059" i="1" s="1"/>
  <c r="Q5059" i="1" s="1"/>
  <c r="I5060" i="1"/>
  <c r="J5060" i="1" s="1"/>
  <c r="Q5060" i="1" s="1"/>
  <c r="I5061" i="1"/>
  <c r="J5061" i="1" s="1"/>
  <c r="Q5061" i="1" s="1"/>
  <c r="I5062" i="1"/>
  <c r="J5062" i="1" s="1"/>
  <c r="Q5062" i="1" s="1"/>
  <c r="I5063" i="1"/>
  <c r="J5063" i="1" s="1"/>
  <c r="Q5063" i="1" s="1"/>
  <c r="I5064" i="1"/>
  <c r="J5064" i="1" s="1"/>
  <c r="Q5064" i="1" s="1"/>
  <c r="I5065" i="1"/>
  <c r="J5065" i="1" s="1"/>
  <c r="Q5065" i="1" s="1"/>
  <c r="I5066" i="1"/>
  <c r="J5066" i="1" s="1"/>
  <c r="Q5066" i="1" s="1"/>
  <c r="I5067" i="1"/>
  <c r="J5067" i="1" s="1"/>
  <c r="Q5067" i="1" s="1"/>
  <c r="I5068" i="1"/>
  <c r="J5068" i="1" s="1"/>
  <c r="Q5068" i="1" s="1"/>
  <c r="I5069" i="1"/>
  <c r="J5069" i="1" s="1"/>
  <c r="Q5069" i="1" s="1"/>
  <c r="I5070" i="1"/>
  <c r="J5070" i="1" s="1"/>
  <c r="Q5070" i="1" s="1"/>
  <c r="I5071" i="1"/>
  <c r="J5071" i="1" s="1"/>
  <c r="Q5071" i="1" s="1"/>
  <c r="I5072" i="1"/>
  <c r="J5072" i="1" s="1"/>
  <c r="Q5072" i="1" s="1"/>
  <c r="I5073" i="1"/>
  <c r="J5073" i="1" s="1"/>
  <c r="Q5073" i="1" s="1"/>
  <c r="I5074" i="1"/>
  <c r="J5074" i="1" s="1"/>
  <c r="Q5074" i="1" s="1"/>
  <c r="I5075" i="1"/>
  <c r="J5075" i="1" s="1"/>
  <c r="Q5075" i="1" s="1"/>
  <c r="I5076" i="1"/>
  <c r="J5076" i="1" s="1"/>
  <c r="Q5076" i="1" s="1"/>
  <c r="I5077" i="1"/>
  <c r="J5077" i="1" s="1"/>
  <c r="Q5077" i="1" s="1"/>
  <c r="I5078" i="1"/>
  <c r="J5078" i="1" s="1"/>
  <c r="Q5078" i="1" s="1"/>
  <c r="I5079" i="1"/>
  <c r="J5079" i="1" s="1"/>
  <c r="Q5079" i="1" s="1"/>
  <c r="I5080" i="1"/>
  <c r="J5080" i="1" s="1"/>
  <c r="Q5080" i="1" s="1"/>
  <c r="I5081" i="1"/>
  <c r="J5081" i="1" s="1"/>
  <c r="Q5081" i="1" s="1"/>
  <c r="I5082" i="1"/>
  <c r="J5082" i="1" s="1"/>
  <c r="Q5082" i="1" s="1"/>
  <c r="I5083" i="1"/>
  <c r="J5083" i="1" s="1"/>
  <c r="Q5083" i="1" s="1"/>
  <c r="I5084" i="1"/>
  <c r="J5084" i="1" s="1"/>
  <c r="Q5084" i="1" s="1"/>
  <c r="I5085" i="1"/>
  <c r="J5085" i="1" s="1"/>
  <c r="Q5085" i="1" s="1"/>
  <c r="I5086" i="1"/>
  <c r="J5086" i="1" s="1"/>
  <c r="Q5086" i="1" s="1"/>
  <c r="I5087" i="1"/>
  <c r="J5087" i="1" s="1"/>
  <c r="Q5087" i="1" s="1"/>
  <c r="I5088" i="1"/>
  <c r="J5088" i="1" s="1"/>
  <c r="Q5088" i="1" s="1"/>
  <c r="I5089" i="1"/>
  <c r="J5089" i="1" s="1"/>
  <c r="Q5089" i="1" s="1"/>
  <c r="I5090" i="1"/>
  <c r="J5090" i="1" s="1"/>
  <c r="Q5090" i="1" s="1"/>
  <c r="I5091" i="1"/>
  <c r="J5091" i="1" s="1"/>
  <c r="Q5091" i="1" s="1"/>
  <c r="I5092" i="1"/>
  <c r="J5092" i="1" s="1"/>
  <c r="Q5092" i="1" s="1"/>
  <c r="I5093" i="1"/>
  <c r="J5093" i="1" s="1"/>
  <c r="Q5093" i="1" s="1"/>
  <c r="I5094" i="1"/>
  <c r="J5094" i="1" s="1"/>
  <c r="Q5094" i="1" s="1"/>
  <c r="I5095" i="1"/>
  <c r="J5095" i="1" s="1"/>
  <c r="Q5095" i="1" s="1"/>
  <c r="I5096" i="1"/>
  <c r="J5096" i="1" s="1"/>
  <c r="Q5096" i="1" s="1"/>
  <c r="I5097" i="1"/>
  <c r="J5097" i="1" s="1"/>
  <c r="Q5097" i="1" s="1"/>
  <c r="I5098" i="1"/>
  <c r="J5098" i="1" s="1"/>
  <c r="Q5098" i="1" s="1"/>
  <c r="I5099" i="1"/>
  <c r="J5099" i="1" s="1"/>
  <c r="Q5099" i="1" s="1"/>
  <c r="I5100" i="1"/>
  <c r="J5100" i="1" s="1"/>
  <c r="Q5100" i="1" s="1"/>
  <c r="I5101" i="1"/>
  <c r="J5101" i="1" s="1"/>
  <c r="Q5101" i="1" s="1"/>
  <c r="I5102" i="1"/>
  <c r="J5102" i="1" s="1"/>
  <c r="Q5102" i="1" s="1"/>
  <c r="I5103" i="1"/>
  <c r="J5103" i="1" s="1"/>
  <c r="Q5103" i="1" s="1"/>
  <c r="I5104" i="1"/>
  <c r="J5104" i="1" s="1"/>
  <c r="Q5104" i="1" s="1"/>
  <c r="I5105" i="1"/>
  <c r="J5105" i="1" s="1"/>
  <c r="Q5105" i="1" s="1"/>
  <c r="I5106" i="1"/>
  <c r="J5106" i="1" s="1"/>
  <c r="Q5106" i="1" s="1"/>
  <c r="I5107" i="1"/>
  <c r="J5107" i="1" s="1"/>
  <c r="Q5107" i="1" s="1"/>
  <c r="I5108" i="1"/>
  <c r="J5108" i="1" s="1"/>
  <c r="Q5108" i="1" s="1"/>
  <c r="I5109" i="1"/>
  <c r="J5109" i="1" s="1"/>
  <c r="Q5109" i="1" s="1"/>
  <c r="I5110" i="1"/>
  <c r="J5110" i="1" s="1"/>
  <c r="Q5110" i="1" s="1"/>
  <c r="I5111" i="1"/>
  <c r="J5111" i="1" s="1"/>
  <c r="Q5111" i="1" s="1"/>
  <c r="I5112" i="1"/>
  <c r="J5112" i="1" s="1"/>
  <c r="Q5112" i="1" s="1"/>
  <c r="I5113" i="1"/>
  <c r="J5113" i="1" s="1"/>
  <c r="Q5113" i="1" s="1"/>
  <c r="I5114" i="1"/>
  <c r="J5114" i="1" s="1"/>
  <c r="Q5114" i="1" s="1"/>
  <c r="I5115" i="1"/>
  <c r="J5115" i="1" s="1"/>
  <c r="Q5115" i="1" s="1"/>
  <c r="I5116" i="1"/>
  <c r="J5116" i="1" s="1"/>
  <c r="Q5116" i="1" s="1"/>
  <c r="I5117" i="1"/>
  <c r="J5117" i="1" s="1"/>
  <c r="Q5117" i="1" s="1"/>
  <c r="I5118" i="1"/>
  <c r="J5118" i="1" s="1"/>
  <c r="Q5118" i="1" s="1"/>
  <c r="I5119" i="1"/>
  <c r="J5119" i="1" s="1"/>
  <c r="Q5119" i="1" s="1"/>
  <c r="I5120" i="1"/>
  <c r="J5120" i="1" s="1"/>
  <c r="Q5120" i="1" s="1"/>
  <c r="I5121" i="1"/>
  <c r="J5121" i="1" s="1"/>
  <c r="Q5121" i="1" s="1"/>
  <c r="I5122" i="1"/>
  <c r="J5122" i="1" s="1"/>
  <c r="Q5122" i="1" s="1"/>
  <c r="I5123" i="1"/>
  <c r="J5123" i="1" s="1"/>
  <c r="Q5123" i="1" s="1"/>
  <c r="I5124" i="1"/>
  <c r="J5124" i="1" s="1"/>
  <c r="Q5124" i="1" s="1"/>
  <c r="I5125" i="1"/>
  <c r="J5125" i="1" s="1"/>
  <c r="Q5125" i="1" s="1"/>
  <c r="I5126" i="1"/>
  <c r="J5126" i="1" s="1"/>
  <c r="Q5126" i="1" s="1"/>
  <c r="I5127" i="1"/>
  <c r="J5127" i="1" s="1"/>
  <c r="Q5127" i="1" s="1"/>
  <c r="I5128" i="1"/>
  <c r="J5128" i="1" s="1"/>
  <c r="Q5128" i="1" s="1"/>
  <c r="I5129" i="1"/>
  <c r="J5129" i="1" s="1"/>
  <c r="Q5129" i="1" s="1"/>
  <c r="I5130" i="1"/>
  <c r="J5130" i="1" s="1"/>
  <c r="Q5130" i="1" s="1"/>
  <c r="I5131" i="1"/>
  <c r="J5131" i="1" s="1"/>
  <c r="Q5131" i="1" s="1"/>
  <c r="I5132" i="1"/>
  <c r="J5132" i="1" s="1"/>
  <c r="Q5132" i="1" s="1"/>
  <c r="I5133" i="1"/>
  <c r="J5133" i="1" s="1"/>
  <c r="Q5133" i="1" s="1"/>
  <c r="I5134" i="1"/>
  <c r="J5134" i="1" s="1"/>
  <c r="Q5134" i="1" s="1"/>
  <c r="I5135" i="1"/>
  <c r="J5135" i="1" s="1"/>
  <c r="Q5135" i="1" s="1"/>
  <c r="I5136" i="1"/>
  <c r="J5136" i="1" s="1"/>
  <c r="Q5136" i="1" s="1"/>
  <c r="I5137" i="1"/>
  <c r="J5137" i="1" s="1"/>
  <c r="Q5137" i="1" s="1"/>
  <c r="I5138" i="1"/>
  <c r="J5138" i="1" s="1"/>
  <c r="Q5138" i="1" s="1"/>
  <c r="I5139" i="1"/>
  <c r="J5139" i="1" s="1"/>
  <c r="Q5139" i="1" s="1"/>
  <c r="I5140" i="1"/>
  <c r="J5140" i="1" s="1"/>
  <c r="Q5140" i="1" s="1"/>
  <c r="I5141" i="1"/>
  <c r="J5141" i="1" s="1"/>
  <c r="Q5141" i="1" s="1"/>
  <c r="I5142" i="1"/>
  <c r="J5142" i="1" s="1"/>
  <c r="Q5142" i="1" s="1"/>
  <c r="I5143" i="1"/>
  <c r="J5143" i="1" s="1"/>
  <c r="Q5143" i="1" s="1"/>
  <c r="I5144" i="1"/>
  <c r="J5144" i="1" s="1"/>
  <c r="Q5144" i="1" s="1"/>
  <c r="I5145" i="1"/>
  <c r="J5145" i="1" s="1"/>
  <c r="Q5145" i="1" s="1"/>
  <c r="I5146" i="1"/>
  <c r="J5146" i="1" s="1"/>
  <c r="Q5146" i="1" s="1"/>
  <c r="I5147" i="1"/>
  <c r="J5147" i="1" s="1"/>
  <c r="Q5147" i="1" s="1"/>
  <c r="I5148" i="1"/>
  <c r="J5148" i="1" s="1"/>
  <c r="Q5148" i="1" s="1"/>
  <c r="I5149" i="1"/>
  <c r="J5149" i="1" s="1"/>
  <c r="Q5149" i="1" s="1"/>
  <c r="I5150" i="1"/>
  <c r="J5150" i="1" s="1"/>
  <c r="Q5150" i="1" s="1"/>
  <c r="I5151" i="1"/>
  <c r="J5151" i="1" s="1"/>
  <c r="Q5151" i="1" s="1"/>
  <c r="I5152" i="1"/>
  <c r="J5152" i="1" s="1"/>
  <c r="Q5152" i="1" s="1"/>
  <c r="I5153" i="1"/>
  <c r="J5153" i="1" s="1"/>
  <c r="Q5153" i="1" s="1"/>
  <c r="I5154" i="1"/>
  <c r="J5154" i="1" s="1"/>
  <c r="Q5154" i="1" s="1"/>
  <c r="I5155" i="1"/>
  <c r="J5155" i="1" s="1"/>
  <c r="Q5155" i="1" s="1"/>
  <c r="I5156" i="1"/>
  <c r="J5156" i="1" s="1"/>
  <c r="Q5156" i="1" s="1"/>
  <c r="I5157" i="1"/>
  <c r="J5157" i="1" s="1"/>
  <c r="Q5157" i="1" s="1"/>
  <c r="I5158" i="1"/>
  <c r="J5158" i="1" s="1"/>
  <c r="Q5158" i="1" s="1"/>
  <c r="I5159" i="1"/>
  <c r="J5159" i="1" s="1"/>
  <c r="Q5159" i="1" s="1"/>
  <c r="I5160" i="1"/>
  <c r="J5160" i="1" s="1"/>
  <c r="Q5160" i="1" s="1"/>
  <c r="I5161" i="1"/>
  <c r="J5161" i="1" s="1"/>
  <c r="Q5161" i="1" s="1"/>
  <c r="I5162" i="1"/>
  <c r="J5162" i="1" s="1"/>
  <c r="Q5162" i="1" s="1"/>
  <c r="I5163" i="1"/>
  <c r="J5163" i="1" s="1"/>
  <c r="Q5163" i="1" s="1"/>
  <c r="I5164" i="1"/>
  <c r="J5164" i="1" s="1"/>
  <c r="Q5164" i="1" s="1"/>
  <c r="I5165" i="1"/>
  <c r="J5165" i="1" s="1"/>
  <c r="Q5165" i="1" s="1"/>
  <c r="I5166" i="1"/>
  <c r="J5166" i="1" s="1"/>
  <c r="Q5166" i="1" s="1"/>
  <c r="I5167" i="1"/>
  <c r="J5167" i="1" s="1"/>
  <c r="Q5167" i="1" s="1"/>
  <c r="I5168" i="1"/>
  <c r="J5168" i="1" s="1"/>
  <c r="Q5168" i="1" s="1"/>
  <c r="I5169" i="1"/>
  <c r="J5169" i="1" s="1"/>
  <c r="Q5169" i="1" s="1"/>
  <c r="I5170" i="1"/>
  <c r="J5170" i="1" s="1"/>
  <c r="Q5170" i="1" s="1"/>
  <c r="I5171" i="1"/>
  <c r="J5171" i="1" s="1"/>
  <c r="Q5171" i="1" s="1"/>
  <c r="I5172" i="1"/>
  <c r="J5172" i="1" s="1"/>
  <c r="Q5172" i="1" s="1"/>
  <c r="I5173" i="1"/>
  <c r="J5173" i="1" s="1"/>
  <c r="Q5173" i="1" s="1"/>
  <c r="I5174" i="1"/>
  <c r="J5174" i="1" s="1"/>
  <c r="Q5174" i="1" s="1"/>
  <c r="I5175" i="1"/>
  <c r="J5175" i="1" s="1"/>
  <c r="Q5175" i="1" s="1"/>
  <c r="I5176" i="1"/>
  <c r="J5176" i="1" s="1"/>
  <c r="Q5176" i="1" s="1"/>
  <c r="I5177" i="1"/>
  <c r="J5177" i="1" s="1"/>
  <c r="Q5177" i="1" s="1"/>
  <c r="I5178" i="1"/>
  <c r="J5178" i="1" s="1"/>
  <c r="Q5178" i="1" s="1"/>
  <c r="I5179" i="1"/>
  <c r="J5179" i="1" s="1"/>
  <c r="Q5179" i="1" s="1"/>
  <c r="I5180" i="1"/>
  <c r="J5180" i="1" s="1"/>
  <c r="Q5180" i="1" s="1"/>
  <c r="I5181" i="1"/>
  <c r="J5181" i="1" s="1"/>
  <c r="Q5181" i="1" s="1"/>
  <c r="I5182" i="1"/>
  <c r="J5182" i="1" s="1"/>
  <c r="Q5182" i="1" s="1"/>
  <c r="I5183" i="1"/>
  <c r="J5183" i="1" s="1"/>
  <c r="Q5183" i="1" s="1"/>
  <c r="I5184" i="1"/>
  <c r="J5184" i="1" s="1"/>
  <c r="Q5184" i="1" s="1"/>
  <c r="I5185" i="1"/>
  <c r="J5185" i="1" s="1"/>
  <c r="Q5185" i="1" s="1"/>
  <c r="I5186" i="1"/>
  <c r="J5186" i="1" s="1"/>
  <c r="Q5186" i="1" s="1"/>
  <c r="I5187" i="1"/>
  <c r="J5187" i="1" s="1"/>
  <c r="Q5187" i="1" s="1"/>
  <c r="I5188" i="1"/>
  <c r="J5188" i="1" s="1"/>
  <c r="Q5188" i="1" s="1"/>
  <c r="I5189" i="1"/>
  <c r="J5189" i="1" s="1"/>
  <c r="Q5189" i="1" s="1"/>
  <c r="I5190" i="1"/>
  <c r="J5190" i="1" s="1"/>
  <c r="Q5190" i="1" s="1"/>
  <c r="I5191" i="1"/>
  <c r="J5191" i="1" s="1"/>
  <c r="Q5191" i="1" s="1"/>
  <c r="I5192" i="1"/>
  <c r="J5192" i="1" s="1"/>
  <c r="Q5192" i="1" s="1"/>
  <c r="I5193" i="1"/>
  <c r="J5193" i="1" s="1"/>
  <c r="Q5193" i="1" s="1"/>
  <c r="I5194" i="1"/>
  <c r="J5194" i="1" s="1"/>
  <c r="Q5194" i="1" s="1"/>
  <c r="I5195" i="1"/>
  <c r="J5195" i="1" s="1"/>
  <c r="Q5195" i="1" s="1"/>
  <c r="I5196" i="1"/>
  <c r="J5196" i="1" s="1"/>
  <c r="Q5196" i="1" s="1"/>
  <c r="I5197" i="1"/>
  <c r="J5197" i="1" s="1"/>
  <c r="Q5197" i="1" s="1"/>
  <c r="I5198" i="1"/>
  <c r="J5198" i="1" s="1"/>
  <c r="Q5198" i="1" s="1"/>
  <c r="I5199" i="1"/>
  <c r="J5199" i="1" s="1"/>
  <c r="Q5199" i="1" s="1"/>
  <c r="I5200" i="1"/>
  <c r="J5200" i="1" s="1"/>
  <c r="Q5200" i="1" s="1"/>
  <c r="I5201" i="1"/>
  <c r="J5201" i="1" s="1"/>
  <c r="Q5201" i="1" s="1"/>
  <c r="I5202" i="1"/>
  <c r="J5202" i="1" s="1"/>
  <c r="Q5202" i="1" s="1"/>
  <c r="I5203" i="1"/>
  <c r="J5203" i="1" s="1"/>
  <c r="Q5203" i="1" s="1"/>
  <c r="I5204" i="1"/>
  <c r="J5204" i="1" s="1"/>
  <c r="Q5204" i="1" s="1"/>
  <c r="I5205" i="1"/>
  <c r="J5205" i="1" s="1"/>
  <c r="Q5205" i="1" s="1"/>
  <c r="I5206" i="1"/>
  <c r="J5206" i="1" s="1"/>
  <c r="Q5206" i="1" s="1"/>
  <c r="I5207" i="1"/>
  <c r="J5207" i="1" s="1"/>
  <c r="Q5207" i="1" s="1"/>
  <c r="I5208" i="1"/>
  <c r="J5208" i="1" s="1"/>
  <c r="Q5208" i="1" s="1"/>
  <c r="I5209" i="1"/>
  <c r="J5209" i="1" s="1"/>
  <c r="Q5209" i="1" s="1"/>
  <c r="I5210" i="1"/>
  <c r="J5210" i="1" s="1"/>
  <c r="Q5210" i="1" s="1"/>
  <c r="I5211" i="1"/>
  <c r="J5211" i="1" s="1"/>
  <c r="Q5211" i="1" s="1"/>
  <c r="I5212" i="1"/>
  <c r="J5212" i="1" s="1"/>
  <c r="Q5212" i="1" s="1"/>
  <c r="I5213" i="1"/>
  <c r="J5213" i="1" s="1"/>
  <c r="Q5213" i="1" s="1"/>
  <c r="I5214" i="1"/>
  <c r="J5214" i="1" s="1"/>
  <c r="Q5214" i="1" s="1"/>
  <c r="I5215" i="1"/>
  <c r="J5215" i="1" s="1"/>
  <c r="Q5215" i="1" s="1"/>
  <c r="I5216" i="1"/>
  <c r="J5216" i="1" s="1"/>
  <c r="Q5216" i="1" s="1"/>
  <c r="I5217" i="1"/>
  <c r="J5217" i="1" s="1"/>
  <c r="Q5217" i="1" s="1"/>
  <c r="I5218" i="1"/>
  <c r="J5218" i="1" s="1"/>
  <c r="Q5218" i="1" s="1"/>
  <c r="I5219" i="1"/>
  <c r="J5219" i="1" s="1"/>
  <c r="Q5219" i="1" s="1"/>
  <c r="I5220" i="1"/>
  <c r="J5220" i="1" s="1"/>
  <c r="Q5220" i="1" s="1"/>
  <c r="I5221" i="1"/>
  <c r="J5221" i="1" s="1"/>
  <c r="Q5221" i="1" s="1"/>
  <c r="I5222" i="1"/>
  <c r="J5222" i="1" s="1"/>
  <c r="Q5222" i="1" s="1"/>
  <c r="I5223" i="1"/>
  <c r="J5223" i="1" s="1"/>
  <c r="Q5223" i="1" s="1"/>
  <c r="I5224" i="1"/>
  <c r="J5224" i="1" s="1"/>
  <c r="Q5224" i="1" s="1"/>
  <c r="I5225" i="1"/>
  <c r="J5225" i="1" s="1"/>
  <c r="Q5225" i="1" s="1"/>
  <c r="I5226" i="1"/>
  <c r="J5226" i="1" s="1"/>
  <c r="Q5226" i="1" s="1"/>
  <c r="I5227" i="1"/>
  <c r="J5227" i="1" s="1"/>
  <c r="Q5227" i="1" s="1"/>
  <c r="I5228" i="1"/>
  <c r="J5228" i="1" s="1"/>
  <c r="Q5228" i="1" s="1"/>
  <c r="I5229" i="1"/>
  <c r="J5229" i="1" s="1"/>
  <c r="Q5229" i="1" s="1"/>
  <c r="I5230" i="1"/>
  <c r="J5230" i="1" s="1"/>
  <c r="Q5230" i="1" s="1"/>
  <c r="I5231" i="1"/>
  <c r="J5231" i="1" s="1"/>
  <c r="Q5231" i="1" s="1"/>
  <c r="I5232" i="1"/>
  <c r="J5232" i="1" s="1"/>
  <c r="Q5232" i="1" s="1"/>
  <c r="I5233" i="1"/>
  <c r="J5233" i="1" s="1"/>
  <c r="Q5233" i="1" s="1"/>
  <c r="I5234" i="1"/>
  <c r="J5234" i="1" s="1"/>
  <c r="Q5234" i="1" s="1"/>
  <c r="I5235" i="1"/>
  <c r="J5235" i="1" s="1"/>
  <c r="Q5235" i="1" s="1"/>
  <c r="I5236" i="1"/>
  <c r="J5236" i="1" s="1"/>
  <c r="Q5236" i="1" s="1"/>
  <c r="I5237" i="1"/>
  <c r="J5237" i="1" s="1"/>
  <c r="Q5237" i="1" s="1"/>
  <c r="I5238" i="1"/>
  <c r="J5238" i="1" s="1"/>
  <c r="Q5238" i="1" s="1"/>
  <c r="I5239" i="1"/>
  <c r="J5239" i="1" s="1"/>
  <c r="Q5239" i="1" s="1"/>
  <c r="I5240" i="1"/>
  <c r="J5240" i="1" s="1"/>
  <c r="Q5240" i="1" s="1"/>
  <c r="I5241" i="1"/>
  <c r="J5241" i="1" s="1"/>
  <c r="Q5241" i="1" s="1"/>
  <c r="I5242" i="1"/>
  <c r="J5242" i="1" s="1"/>
  <c r="Q5242" i="1" s="1"/>
  <c r="I5243" i="1"/>
  <c r="J5243" i="1" s="1"/>
  <c r="Q5243" i="1" s="1"/>
  <c r="I5244" i="1"/>
  <c r="J5244" i="1" s="1"/>
  <c r="Q5244" i="1" s="1"/>
  <c r="I5245" i="1"/>
  <c r="J5245" i="1" s="1"/>
  <c r="Q5245" i="1" s="1"/>
  <c r="I5246" i="1"/>
  <c r="J5246" i="1" s="1"/>
  <c r="Q5246" i="1" s="1"/>
  <c r="I5247" i="1"/>
  <c r="J5247" i="1" s="1"/>
  <c r="Q5247" i="1" s="1"/>
  <c r="I5248" i="1"/>
  <c r="J5248" i="1" s="1"/>
  <c r="Q5248" i="1" s="1"/>
  <c r="I5249" i="1"/>
  <c r="J5249" i="1" s="1"/>
  <c r="Q5249" i="1" s="1"/>
  <c r="I5250" i="1"/>
  <c r="J5250" i="1" s="1"/>
  <c r="Q5250" i="1" s="1"/>
  <c r="I5251" i="1"/>
  <c r="J5251" i="1" s="1"/>
  <c r="Q5251" i="1" s="1"/>
  <c r="I5252" i="1"/>
  <c r="J5252" i="1" s="1"/>
  <c r="Q5252" i="1" s="1"/>
  <c r="I5253" i="1"/>
  <c r="J5253" i="1" s="1"/>
  <c r="Q5253" i="1" s="1"/>
  <c r="I5254" i="1"/>
  <c r="J5254" i="1" s="1"/>
  <c r="Q5254" i="1" s="1"/>
  <c r="I5255" i="1"/>
  <c r="J5255" i="1" s="1"/>
  <c r="Q5255" i="1" s="1"/>
  <c r="I5256" i="1"/>
  <c r="J5256" i="1" s="1"/>
  <c r="Q5256" i="1" s="1"/>
  <c r="I5257" i="1"/>
  <c r="J5257" i="1" s="1"/>
  <c r="Q5257" i="1" s="1"/>
  <c r="I5258" i="1"/>
  <c r="J5258" i="1" s="1"/>
  <c r="Q5258" i="1" s="1"/>
  <c r="I5259" i="1"/>
  <c r="J5259" i="1" s="1"/>
  <c r="Q5259" i="1" s="1"/>
  <c r="I5260" i="1"/>
  <c r="J5260" i="1" s="1"/>
  <c r="Q5260" i="1" s="1"/>
  <c r="I5261" i="1"/>
  <c r="J5261" i="1" s="1"/>
  <c r="Q5261" i="1" s="1"/>
  <c r="I5262" i="1"/>
  <c r="J5262" i="1" s="1"/>
  <c r="Q5262" i="1" s="1"/>
  <c r="I5263" i="1"/>
  <c r="J5263" i="1" s="1"/>
  <c r="Q5263" i="1" s="1"/>
  <c r="I5264" i="1"/>
  <c r="J5264" i="1" s="1"/>
  <c r="Q5264" i="1" s="1"/>
  <c r="I5265" i="1"/>
  <c r="J5265" i="1" s="1"/>
  <c r="Q5265" i="1" s="1"/>
  <c r="I5266" i="1"/>
  <c r="J5266" i="1" s="1"/>
  <c r="Q5266" i="1" s="1"/>
  <c r="I5267" i="1"/>
  <c r="J5267" i="1" s="1"/>
  <c r="Q5267" i="1" s="1"/>
  <c r="I5268" i="1"/>
  <c r="J5268" i="1" s="1"/>
  <c r="Q5268" i="1" s="1"/>
  <c r="I5269" i="1"/>
  <c r="J5269" i="1" s="1"/>
  <c r="Q5269" i="1" s="1"/>
  <c r="I5270" i="1"/>
  <c r="J5270" i="1" s="1"/>
  <c r="Q5270" i="1" s="1"/>
  <c r="I5271" i="1"/>
  <c r="J5271" i="1" s="1"/>
  <c r="Q5271" i="1" s="1"/>
  <c r="I5272" i="1"/>
  <c r="J5272" i="1" s="1"/>
  <c r="Q5272" i="1" s="1"/>
  <c r="I5273" i="1"/>
  <c r="J5273" i="1" s="1"/>
  <c r="Q5273" i="1" s="1"/>
  <c r="I5274" i="1"/>
  <c r="J5274" i="1" s="1"/>
  <c r="Q5274" i="1" s="1"/>
  <c r="I5275" i="1"/>
  <c r="J5275" i="1" s="1"/>
  <c r="Q5275" i="1" s="1"/>
  <c r="I5276" i="1"/>
  <c r="J5276" i="1" s="1"/>
  <c r="Q5276" i="1" s="1"/>
  <c r="I5277" i="1"/>
  <c r="J5277" i="1" s="1"/>
  <c r="Q5277" i="1" s="1"/>
  <c r="I5278" i="1"/>
  <c r="J5278" i="1" s="1"/>
  <c r="Q5278" i="1" s="1"/>
  <c r="I5279" i="1"/>
  <c r="J5279" i="1" s="1"/>
  <c r="Q5279" i="1" s="1"/>
  <c r="I5280" i="1"/>
  <c r="J5280" i="1" s="1"/>
  <c r="Q5280" i="1" s="1"/>
  <c r="I5281" i="1"/>
  <c r="J5281" i="1" s="1"/>
  <c r="Q5281" i="1" s="1"/>
  <c r="I5282" i="1"/>
  <c r="J5282" i="1" s="1"/>
  <c r="Q5282" i="1" s="1"/>
  <c r="I5283" i="1"/>
  <c r="J5283" i="1" s="1"/>
  <c r="Q5283" i="1" s="1"/>
  <c r="I5284" i="1"/>
  <c r="J5284" i="1" s="1"/>
  <c r="Q5284" i="1" s="1"/>
  <c r="I5285" i="1"/>
  <c r="J5285" i="1" s="1"/>
  <c r="Q5285" i="1" s="1"/>
  <c r="I5286" i="1"/>
  <c r="J5286" i="1" s="1"/>
  <c r="Q5286" i="1" s="1"/>
  <c r="I5287" i="1"/>
  <c r="J5287" i="1" s="1"/>
  <c r="Q5287" i="1" s="1"/>
  <c r="I5288" i="1"/>
  <c r="J5288" i="1" s="1"/>
  <c r="Q5288" i="1" s="1"/>
  <c r="I5289" i="1"/>
  <c r="J5289" i="1" s="1"/>
  <c r="Q5289" i="1" s="1"/>
  <c r="I5290" i="1"/>
  <c r="J5290" i="1" s="1"/>
  <c r="Q5290" i="1" s="1"/>
  <c r="I5291" i="1"/>
  <c r="J5291" i="1" s="1"/>
  <c r="Q5291" i="1" s="1"/>
  <c r="I5292" i="1"/>
  <c r="J5292" i="1" s="1"/>
  <c r="Q5292" i="1" s="1"/>
  <c r="I5293" i="1"/>
  <c r="J5293" i="1" s="1"/>
  <c r="Q5293" i="1" s="1"/>
  <c r="I5294" i="1"/>
  <c r="J5294" i="1" s="1"/>
  <c r="Q5294" i="1" s="1"/>
  <c r="I5295" i="1"/>
  <c r="J5295" i="1" s="1"/>
  <c r="Q5295" i="1" s="1"/>
  <c r="I5296" i="1"/>
  <c r="J5296" i="1" s="1"/>
  <c r="Q5296" i="1" s="1"/>
  <c r="I5297" i="1"/>
  <c r="J5297" i="1" s="1"/>
  <c r="Q5297" i="1" s="1"/>
  <c r="I5298" i="1"/>
  <c r="J5298" i="1" s="1"/>
  <c r="Q5298" i="1" s="1"/>
  <c r="I5299" i="1"/>
  <c r="J5299" i="1" s="1"/>
  <c r="Q5299" i="1" s="1"/>
  <c r="I5300" i="1"/>
  <c r="J5300" i="1" s="1"/>
  <c r="Q5300" i="1" s="1"/>
  <c r="I5301" i="1"/>
  <c r="J5301" i="1" s="1"/>
  <c r="Q5301" i="1" s="1"/>
  <c r="I5302" i="1"/>
  <c r="J5302" i="1" s="1"/>
  <c r="Q5302" i="1" s="1"/>
  <c r="I5303" i="1"/>
  <c r="J5303" i="1" s="1"/>
  <c r="Q5303" i="1" s="1"/>
  <c r="I5304" i="1"/>
  <c r="J5304" i="1" s="1"/>
  <c r="Q5304" i="1" s="1"/>
  <c r="I5305" i="1"/>
  <c r="J5305" i="1" s="1"/>
  <c r="Q5305" i="1" s="1"/>
  <c r="I5306" i="1"/>
  <c r="J5306" i="1" s="1"/>
  <c r="Q5306" i="1" s="1"/>
  <c r="I5307" i="1"/>
  <c r="J5307" i="1" s="1"/>
  <c r="Q5307" i="1" s="1"/>
  <c r="I5308" i="1"/>
  <c r="J5308" i="1" s="1"/>
  <c r="Q5308" i="1" s="1"/>
  <c r="I5309" i="1"/>
  <c r="J5309" i="1" s="1"/>
  <c r="Q5309" i="1" s="1"/>
  <c r="I5310" i="1"/>
  <c r="J5310" i="1" s="1"/>
  <c r="Q5310" i="1" s="1"/>
  <c r="I5311" i="1"/>
  <c r="J5311" i="1" s="1"/>
  <c r="Q5311" i="1" s="1"/>
  <c r="I5312" i="1"/>
  <c r="J5312" i="1" s="1"/>
  <c r="Q5312" i="1" s="1"/>
  <c r="I5313" i="1"/>
  <c r="J5313" i="1" s="1"/>
  <c r="Q5313" i="1" s="1"/>
  <c r="I5314" i="1"/>
  <c r="J5314" i="1" s="1"/>
  <c r="Q5314" i="1" s="1"/>
  <c r="I5315" i="1"/>
  <c r="J5315" i="1" s="1"/>
  <c r="Q5315" i="1" s="1"/>
  <c r="I5316" i="1"/>
  <c r="J5316" i="1" s="1"/>
  <c r="Q5316" i="1" s="1"/>
  <c r="I5317" i="1"/>
  <c r="J5317" i="1" s="1"/>
  <c r="Q5317" i="1" s="1"/>
  <c r="I5318" i="1"/>
  <c r="J5318" i="1" s="1"/>
  <c r="Q5318" i="1" s="1"/>
  <c r="I5319" i="1"/>
  <c r="J5319" i="1" s="1"/>
  <c r="Q5319" i="1" s="1"/>
  <c r="I5320" i="1"/>
  <c r="J5320" i="1" s="1"/>
  <c r="Q5320" i="1" s="1"/>
  <c r="I5321" i="1"/>
  <c r="J5321" i="1" s="1"/>
  <c r="Q5321" i="1" s="1"/>
  <c r="I5322" i="1"/>
  <c r="J5322" i="1" s="1"/>
  <c r="Q5322" i="1" s="1"/>
  <c r="I5323" i="1"/>
  <c r="J5323" i="1" s="1"/>
  <c r="Q5323" i="1" s="1"/>
  <c r="I5324" i="1"/>
  <c r="J5324" i="1" s="1"/>
  <c r="Q5324" i="1" s="1"/>
  <c r="I5325" i="1"/>
  <c r="J5325" i="1" s="1"/>
  <c r="Q5325" i="1" s="1"/>
  <c r="I5326" i="1"/>
  <c r="J5326" i="1" s="1"/>
  <c r="Q5326" i="1" s="1"/>
  <c r="I5327" i="1"/>
  <c r="J5327" i="1" s="1"/>
  <c r="Q5327" i="1" s="1"/>
  <c r="I5328" i="1"/>
  <c r="J5328" i="1" s="1"/>
  <c r="Q5328" i="1" s="1"/>
  <c r="I5329" i="1"/>
  <c r="J5329" i="1" s="1"/>
  <c r="Q5329" i="1" s="1"/>
  <c r="I5330" i="1"/>
  <c r="J5330" i="1" s="1"/>
  <c r="Q5330" i="1" s="1"/>
  <c r="I5331" i="1"/>
  <c r="J5331" i="1" s="1"/>
  <c r="Q5331" i="1" s="1"/>
  <c r="I5332" i="1"/>
  <c r="J5332" i="1" s="1"/>
  <c r="Q5332" i="1" s="1"/>
  <c r="I5333" i="1"/>
  <c r="J5333" i="1" s="1"/>
  <c r="Q5333" i="1" s="1"/>
  <c r="I5334" i="1"/>
  <c r="J5334" i="1" s="1"/>
  <c r="Q5334" i="1" s="1"/>
  <c r="I5335" i="1"/>
  <c r="J5335" i="1" s="1"/>
  <c r="Q5335" i="1" s="1"/>
  <c r="I5336" i="1"/>
  <c r="J5336" i="1" s="1"/>
  <c r="Q5336" i="1" s="1"/>
  <c r="I5337" i="1"/>
  <c r="J5337" i="1" s="1"/>
  <c r="Q5337" i="1" s="1"/>
  <c r="I5338" i="1"/>
  <c r="J5338" i="1" s="1"/>
  <c r="Q5338" i="1" s="1"/>
  <c r="I5339" i="1"/>
  <c r="J5339" i="1" s="1"/>
  <c r="Q5339" i="1" s="1"/>
  <c r="I5340" i="1"/>
  <c r="J5340" i="1" s="1"/>
  <c r="Q5340" i="1" s="1"/>
  <c r="I5341" i="1"/>
  <c r="J5341" i="1" s="1"/>
  <c r="Q5341" i="1" s="1"/>
  <c r="I5342" i="1"/>
  <c r="J5342" i="1" s="1"/>
  <c r="Q5342" i="1" s="1"/>
  <c r="I5343" i="1"/>
  <c r="J5343" i="1" s="1"/>
  <c r="Q5343" i="1" s="1"/>
  <c r="I5344" i="1"/>
  <c r="J5344" i="1" s="1"/>
  <c r="Q5344" i="1" s="1"/>
  <c r="I5345" i="1"/>
  <c r="J5345" i="1" s="1"/>
  <c r="Q5345" i="1" s="1"/>
  <c r="I5346" i="1"/>
  <c r="J5346" i="1" s="1"/>
  <c r="Q5346" i="1" s="1"/>
  <c r="I5347" i="1"/>
  <c r="J5347" i="1" s="1"/>
  <c r="Q5347" i="1" s="1"/>
  <c r="I5348" i="1"/>
  <c r="J5348" i="1" s="1"/>
  <c r="Q5348" i="1" s="1"/>
  <c r="I5349" i="1"/>
  <c r="J5349" i="1" s="1"/>
  <c r="Q5349" i="1" s="1"/>
  <c r="I5350" i="1"/>
  <c r="J5350" i="1" s="1"/>
  <c r="Q5350" i="1" s="1"/>
  <c r="I5351" i="1"/>
  <c r="J5351" i="1" s="1"/>
  <c r="Q5351" i="1" s="1"/>
  <c r="I5352" i="1"/>
  <c r="J5352" i="1" s="1"/>
  <c r="Q5352" i="1" s="1"/>
  <c r="I5353" i="1"/>
  <c r="J5353" i="1" s="1"/>
  <c r="Q5353" i="1" s="1"/>
  <c r="I5354" i="1"/>
  <c r="J5354" i="1" s="1"/>
  <c r="Q5354" i="1" s="1"/>
  <c r="I5355" i="1"/>
  <c r="J5355" i="1" s="1"/>
  <c r="Q5355" i="1" s="1"/>
  <c r="I5356" i="1"/>
  <c r="J5356" i="1" s="1"/>
  <c r="Q5356" i="1" s="1"/>
  <c r="I5357" i="1"/>
  <c r="J5357" i="1" s="1"/>
  <c r="Q5357" i="1" s="1"/>
  <c r="I5358" i="1"/>
  <c r="J5358" i="1" s="1"/>
  <c r="Q5358" i="1" s="1"/>
  <c r="I5359" i="1"/>
  <c r="J5359" i="1" s="1"/>
  <c r="Q5359" i="1" s="1"/>
  <c r="I5360" i="1"/>
  <c r="J5360" i="1" s="1"/>
  <c r="Q5360" i="1" s="1"/>
  <c r="I5361" i="1"/>
  <c r="J5361" i="1" s="1"/>
  <c r="Q5361" i="1" s="1"/>
  <c r="I5362" i="1"/>
  <c r="J5362" i="1" s="1"/>
  <c r="Q5362" i="1" s="1"/>
  <c r="I5363" i="1"/>
  <c r="J5363" i="1" s="1"/>
  <c r="Q5363" i="1" s="1"/>
  <c r="I5364" i="1"/>
  <c r="J5364" i="1" s="1"/>
  <c r="Q5364" i="1" s="1"/>
  <c r="I5365" i="1"/>
  <c r="J5365" i="1" s="1"/>
  <c r="Q5365" i="1" s="1"/>
  <c r="I5366" i="1"/>
  <c r="J5366" i="1" s="1"/>
  <c r="Q5366" i="1" s="1"/>
  <c r="I5367" i="1"/>
  <c r="J5367" i="1" s="1"/>
  <c r="Q5367" i="1" s="1"/>
  <c r="I5368" i="1"/>
  <c r="J5368" i="1" s="1"/>
  <c r="Q5368" i="1" s="1"/>
  <c r="I5369" i="1"/>
  <c r="J5369" i="1" s="1"/>
  <c r="Q5369" i="1" s="1"/>
  <c r="I5370" i="1"/>
  <c r="J5370" i="1" s="1"/>
  <c r="Q5370" i="1" s="1"/>
  <c r="I5371" i="1"/>
  <c r="J5371" i="1" s="1"/>
  <c r="Q5371" i="1" s="1"/>
  <c r="I5372" i="1"/>
  <c r="J5372" i="1" s="1"/>
  <c r="Q5372" i="1" s="1"/>
  <c r="I5373" i="1"/>
  <c r="J5373" i="1" s="1"/>
  <c r="Q5373" i="1" s="1"/>
  <c r="I5374" i="1"/>
  <c r="J5374" i="1" s="1"/>
  <c r="Q5374" i="1" s="1"/>
  <c r="I5375" i="1"/>
  <c r="J5375" i="1" s="1"/>
  <c r="Q5375" i="1" s="1"/>
  <c r="I5376" i="1"/>
  <c r="J5376" i="1" s="1"/>
  <c r="Q5376" i="1" s="1"/>
  <c r="I5377" i="1"/>
  <c r="J5377" i="1" s="1"/>
  <c r="Q5377" i="1" s="1"/>
  <c r="I5378" i="1"/>
  <c r="J5378" i="1" s="1"/>
  <c r="Q5378" i="1" s="1"/>
  <c r="I5379" i="1"/>
  <c r="J5379" i="1" s="1"/>
  <c r="Q5379" i="1" s="1"/>
  <c r="I5380" i="1"/>
  <c r="J5380" i="1" s="1"/>
  <c r="Q5380" i="1" s="1"/>
  <c r="I5381" i="1"/>
  <c r="J5381" i="1" s="1"/>
  <c r="Q5381" i="1" s="1"/>
  <c r="I5382" i="1"/>
  <c r="J5382" i="1" s="1"/>
  <c r="Q5382" i="1" s="1"/>
  <c r="I5383" i="1"/>
  <c r="J5383" i="1" s="1"/>
  <c r="Q5383" i="1" s="1"/>
  <c r="I5384" i="1"/>
  <c r="J5384" i="1" s="1"/>
  <c r="Q5384" i="1" s="1"/>
  <c r="I5385" i="1"/>
  <c r="J5385" i="1" s="1"/>
  <c r="Q5385" i="1" s="1"/>
  <c r="I5386" i="1"/>
  <c r="J5386" i="1" s="1"/>
  <c r="Q5386" i="1" s="1"/>
  <c r="I5387" i="1"/>
  <c r="J5387" i="1" s="1"/>
  <c r="Q5387" i="1" s="1"/>
  <c r="I5388" i="1"/>
  <c r="J5388" i="1" s="1"/>
  <c r="Q5388" i="1" s="1"/>
  <c r="I5389" i="1"/>
  <c r="J5389" i="1" s="1"/>
  <c r="Q5389" i="1" s="1"/>
  <c r="I5390" i="1"/>
  <c r="J5390" i="1" s="1"/>
  <c r="Q5390" i="1" s="1"/>
  <c r="I5391" i="1"/>
  <c r="J5391" i="1" s="1"/>
  <c r="Q5391" i="1" s="1"/>
  <c r="I5392" i="1"/>
  <c r="J5392" i="1" s="1"/>
  <c r="Q5392" i="1" s="1"/>
  <c r="I5393" i="1"/>
  <c r="J5393" i="1" s="1"/>
  <c r="Q5393" i="1" s="1"/>
  <c r="I5394" i="1"/>
  <c r="J5394" i="1" s="1"/>
  <c r="Q5394" i="1" s="1"/>
  <c r="I5395" i="1"/>
  <c r="J5395" i="1" s="1"/>
  <c r="Q5395" i="1" s="1"/>
  <c r="I5396" i="1"/>
  <c r="J5396" i="1" s="1"/>
  <c r="Q5396" i="1" s="1"/>
  <c r="I5397" i="1"/>
  <c r="J5397" i="1" s="1"/>
  <c r="Q5397" i="1" s="1"/>
  <c r="I5398" i="1"/>
  <c r="J5398" i="1" s="1"/>
  <c r="Q5398" i="1" s="1"/>
  <c r="I5399" i="1"/>
  <c r="J5399" i="1" s="1"/>
  <c r="Q5399" i="1" s="1"/>
  <c r="I5400" i="1"/>
  <c r="J5400" i="1" s="1"/>
  <c r="Q5400" i="1" s="1"/>
  <c r="I5401" i="1"/>
  <c r="J5401" i="1" s="1"/>
  <c r="Q5401" i="1" s="1"/>
  <c r="I5402" i="1"/>
  <c r="J5402" i="1" s="1"/>
  <c r="Q5402" i="1" s="1"/>
  <c r="I5403" i="1"/>
  <c r="J5403" i="1" s="1"/>
  <c r="Q5403" i="1" s="1"/>
  <c r="I5404" i="1"/>
  <c r="J5404" i="1" s="1"/>
  <c r="Q5404" i="1" s="1"/>
  <c r="I5405" i="1"/>
  <c r="J5405" i="1" s="1"/>
  <c r="Q5405" i="1" s="1"/>
  <c r="I5406" i="1"/>
  <c r="J5406" i="1" s="1"/>
  <c r="Q5406" i="1" s="1"/>
  <c r="I5407" i="1"/>
  <c r="J5407" i="1" s="1"/>
  <c r="Q5407" i="1" s="1"/>
  <c r="I5408" i="1"/>
  <c r="J5408" i="1" s="1"/>
  <c r="Q5408" i="1" s="1"/>
  <c r="I5409" i="1"/>
  <c r="J5409" i="1" s="1"/>
  <c r="Q5409" i="1" s="1"/>
  <c r="I5410" i="1"/>
  <c r="J5410" i="1" s="1"/>
  <c r="Q5410" i="1" s="1"/>
  <c r="I5411" i="1"/>
  <c r="J5411" i="1" s="1"/>
  <c r="Q5411" i="1" s="1"/>
  <c r="I5412" i="1"/>
  <c r="J5412" i="1" s="1"/>
  <c r="Q5412" i="1" s="1"/>
  <c r="I5413" i="1"/>
  <c r="J5413" i="1" s="1"/>
  <c r="Q5413" i="1" s="1"/>
  <c r="I5414" i="1"/>
  <c r="J5414" i="1" s="1"/>
  <c r="Q5414" i="1" s="1"/>
  <c r="I5415" i="1"/>
  <c r="J5415" i="1" s="1"/>
  <c r="Q5415" i="1" s="1"/>
  <c r="I5416" i="1"/>
  <c r="J5416" i="1" s="1"/>
  <c r="Q5416" i="1" s="1"/>
  <c r="I5417" i="1"/>
  <c r="J5417" i="1" s="1"/>
  <c r="Q5417" i="1" s="1"/>
  <c r="I5418" i="1"/>
  <c r="J5418" i="1" s="1"/>
  <c r="Q5418" i="1" s="1"/>
  <c r="I5419" i="1"/>
  <c r="J5419" i="1" s="1"/>
  <c r="Q5419" i="1" s="1"/>
  <c r="I5420" i="1"/>
  <c r="J5420" i="1" s="1"/>
  <c r="Q5420" i="1" s="1"/>
  <c r="I5421" i="1"/>
  <c r="J5421" i="1" s="1"/>
  <c r="Q5421" i="1" s="1"/>
  <c r="I5422" i="1"/>
  <c r="J5422" i="1" s="1"/>
  <c r="Q5422" i="1" s="1"/>
  <c r="I5423" i="1"/>
  <c r="J5423" i="1" s="1"/>
  <c r="Q5423" i="1" s="1"/>
  <c r="I5424" i="1"/>
  <c r="J5424" i="1" s="1"/>
  <c r="Q5424" i="1" s="1"/>
  <c r="I5425" i="1"/>
  <c r="J5425" i="1" s="1"/>
  <c r="Q5425" i="1" s="1"/>
  <c r="I5426" i="1"/>
  <c r="J5426" i="1" s="1"/>
  <c r="Q5426" i="1" s="1"/>
  <c r="I5427" i="1"/>
  <c r="J5427" i="1" s="1"/>
  <c r="Q5427" i="1" s="1"/>
  <c r="I5428" i="1"/>
  <c r="J5428" i="1" s="1"/>
  <c r="Q5428" i="1" s="1"/>
  <c r="I5429" i="1"/>
  <c r="J5429" i="1" s="1"/>
  <c r="Q5429" i="1" s="1"/>
  <c r="I5430" i="1"/>
  <c r="J5430" i="1" s="1"/>
  <c r="Q5430" i="1" s="1"/>
  <c r="I5431" i="1"/>
  <c r="J5431" i="1" s="1"/>
  <c r="Q5431" i="1" s="1"/>
  <c r="I5432" i="1"/>
  <c r="J5432" i="1" s="1"/>
  <c r="Q5432" i="1" s="1"/>
  <c r="I5433" i="1"/>
  <c r="J5433" i="1" s="1"/>
  <c r="Q5433" i="1" s="1"/>
  <c r="I5434" i="1"/>
  <c r="J5434" i="1" s="1"/>
  <c r="Q5434" i="1" s="1"/>
  <c r="I5435" i="1"/>
  <c r="J5435" i="1" s="1"/>
  <c r="Q5435" i="1" s="1"/>
  <c r="I5436" i="1"/>
  <c r="J5436" i="1" s="1"/>
  <c r="Q5436" i="1" s="1"/>
  <c r="I5437" i="1"/>
  <c r="J5437" i="1" s="1"/>
  <c r="Q5437" i="1" s="1"/>
  <c r="I5438" i="1"/>
  <c r="J5438" i="1" s="1"/>
  <c r="Q5438" i="1" s="1"/>
  <c r="I5439" i="1"/>
  <c r="J5439" i="1" s="1"/>
  <c r="Q5439" i="1" s="1"/>
  <c r="I5440" i="1"/>
  <c r="J5440" i="1" s="1"/>
  <c r="Q5440" i="1" s="1"/>
  <c r="I5441" i="1"/>
  <c r="J5441" i="1" s="1"/>
  <c r="Q5441" i="1" s="1"/>
  <c r="I5442" i="1"/>
  <c r="J5442" i="1" s="1"/>
  <c r="Q5442" i="1" s="1"/>
  <c r="I5443" i="1"/>
  <c r="J5443" i="1" s="1"/>
  <c r="Q5443" i="1" s="1"/>
  <c r="I5444" i="1"/>
  <c r="J5444" i="1" s="1"/>
  <c r="Q5444" i="1" s="1"/>
  <c r="I5445" i="1"/>
  <c r="J5445" i="1" s="1"/>
  <c r="Q5445" i="1" s="1"/>
  <c r="I5446" i="1"/>
  <c r="J5446" i="1" s="1"/>
  <c r="Q5446" i="1" s="1"/>
  <c r="I5447" i="1"/>
  <c r="J5447" i="1" s="1"/>
  <c r="Q5447" i="1" s="1"/>
  <c r="I5448" i="1"/>
  <c r="J5448" i="1" s="1"/>
  <c r="Q5448" i="1" s="1"/>
  <c r="I5449" i="1"/>
  <c r="J5449" i="1" s="1"/>
  <c r="Q5449" i="1" s="1"/>
  <c r="I5450" i="1"/>
  <c r="J5450" i="1" s="1"/>
  <c r="Q5450" i="1" s="1"/>
  <c r="I5451" i="1"/>
  <c r="J5451" i="1" s="1"/>
  <c r="Q5451" i="1" s="1"/>
  <c r="I5452" i="1"/>
  <c r="J5452" i="1" s="1"/>
  <c r="Q5452" i="1" s="1"/>
  <c r="I5453" i="1"/>
  <c r="J5453" i="1" s="1"/>
  <c r="Q5453" i="1" s="1"/>
  <c r="I5454" i="1"/>
  <c r="J5454" i="1" s="1"/>
  <c r="Q5454" i="1" s="1"/>
  <c r="I5455" i="1"/>
  <c r="J5455" i="1" s="1"/>
  <c r="Q5455" i="1" s="1"/>
  <c r="I5456" i="1"/>
  <c r="J5456" i="1" s="1"/>
  <c r="Q5456" i="1" s="1"/>
  <c r="I5457" i="1"/>
  <c r="J5457" i="1" s="1"/>
  <c r="Q5457" i="1" s="1"/>
  <c r="I5458" i="1"/>
  <c r="J5458" i="1" s="1"/>
  <c r="Q5458" i="1" s="1"/>
  <c r="I5459" i="1"/>
  <c r="J5459" i="1" s="1"/>
  <c r="Q5459" i="1" s="1"/>
  <c r="I5460" i="1"/>
  <c r="J5460" i="1" s="1"/>
  <c r="Q5460" i="1" s="1"/>
  <c r="I5461" i="1"/>
  <c r="J5461" i="1" s="1"/>
  <c r="Q5461" i="1" s="1"/>
  <c r="I5462" i="1"/>
  <c r="J5462" i="1" s="1"/>
  <c r="Q5462" i="1" s="1"/>
  <c r="I5463" i="1"/>
  <c r="J5463" i="1" s="1"/>
  <c r="Q5463" i="1" s="1"/>
  <c r="I5464" i="1"/>
  <c r="J5464" i="1" s="1"/>
  <c r="Q5464" i="1" s="1"/>
  <c r="I5465" i="1"/>
  <c r="J5465" i="1" s="1"/>
  <c r="Q5465" i="1" s="1"/>
  <c r="I5466" i="1"/>
  <c r="J5466" i="1" s="1"/>
  <c r="Q5466" i="1" s="1"/>
  <c r="I5467" i="1"/>
  <c r="J5467" i="1" s="1"/>
  <c r="Q5467" i="1" s="1"/>
  <c r="I5468" i="1"/>
  <c r="J5468" i="1" s="1"/>
  <c r="Q5468" i="1" s="1"/>
  <c r="I5469" i="1"/>
  <c r="J5469" i="1" s="1"/>
  <c r="Q5469" i="1" s="1"/>
  <c r="I5470" i="1"/>
  <c r="J5470" i="1" s="1"/>
  <c r="Q5470" i="1" s="1"/>
  <c r="I5471" i="1"/>
  <c r="J5471" i="1" s="1"/>
  <c r="Q5471" i="1" s="1"/>
  <c r="I5472" i="1"/>
  <c r="J5472" i="1" s="1"/>
  <c r="Q5472" i="1" s="1"/>
  <c r="I5473" i="1"/>
  <c r="J5473" i="1" s="1"/>
  <c r="Q5473" i="1" s="1"/>
  <c r="I5474" i="1"/>
  <c r="J5474" i="1" s="1"/>
  <c r="Q5474" i="1" s="1"/>
  <c r="I5475" i="1"/>
  <c r="J5475" i="1" s="1"/>
  <c r="Q5475" i="1" s="1"/>
  <c r="I5476" i="1"/>
  <c r="J5476" i="1" s="1"/>
  <c r="Q5476" i="1" s="1"/>
  <c r="I5477" i="1"/>
  <c r="J5477" i="1" s="1"/>
  <c r="Q5477" i="1" s="1"/>
  <c r="I5478" i="1"/>
  <c r="J5478" i="1" s="1"/>
  <c r="Q5478" i="1" s="1"/>
  <c r="I5479" i="1"/>
  <c r="J5479" i="1" s="1"/>
  <c r="Q5479" i="1" s="1"/>
  <c r="I5480" i="1"/>
  <c r="J5480" i="1" s="1"/>
  <c r="Q5480" i="1" s="1"/>
  <c r="I5481" i="1"/>
  <c r="J5481" i="1" s="1"/>
  <c r="Q5481" i="1" s="1"/>
  <c r="I5482" i="1"/>
  <c r="J5482" i="1" s="1"/>
  <c r="Q5482" i="1" s="1"/>
  <c r="I5483" i="1"/>
  <c r="J5483" i="1" s="1"/>
  <c r="Q5483" i="1" s="1"/>
  <c r="I5484" i="1"/>
  <c r="J5484" i="1" s="1"/>
  <c r="Q5484" i="1" s="1"/>
  <c r="I5485" i="1"/>
  <c r="J5485" i="1" s="1"/>
  <c r="Q5485" i="1" s="1"/>
  <c r="I5486" i="1"/>
  <c r="J5486" i="1" s="1"/>
  <c r="Q5486" i="1" s="1"/>
  <c r="I5487" i="1"/>
  <c r="J5487" i="1" s="1"/>
  <c r="Q5487" i="1" s="1"/>
  <c r="I5488" i="1"/>
  <c r="J5488" i="1" s="1"/>
  <c r="Q5488" i="1" s="1"/>
  <c r="I5489" i="1"/>
  <c r="J5489" i="1" s="1"/>
  <c r="Q5489" i="1" s="1"/>
  <c r="I5490" i="1"/>
  <c r="J5490" i="1" s="1"/>
  <c r="Q5490" i="1" s="1"/>
  <c r="I5491" i="1"/>
  <c r="J5491" i="1" s="1"/>
  <c r="Q5491" i="1" s="1"/>
  <c r="I5492" i="1"/>
  <c r="J5492" i="1" s="1"/>
  <c r="Q5492" i="1" s="1"/>
  <c r="I5493" i="1"/>
  <c r="J5493" i="1" s="1"/>
  <c r="Q5493" i="1" s="1"/>
  <c r="I5494" i="1"/>
  <c r="J5494" i="1" s="1"/>
  <c r="Q5494" i="1" s="1"/>
  <c r="I5495" i="1"/>
  <c r="J5495" i="1" s="1"/>
  <c r="Q5495" i="1" s="1"/>
  <c r="I5496" i="1"/>
  <c r="J5496" i="1" s="1"/>
  <c r="Q5496" i="1" s="1"/>
  <c r="I5497" i="1"/>
  <c r="J5497" i="1" s="1"/>
  <c r="Q5497" i="1" s="1"/>
  <c r="I5498" i="1"/>
  <c r="J5498" i="1" s="1"/>
  <c r="Q5498" i="1" s="1"/>
  <c r="I5499" i="1"/>
  <c r="J5499" i="1" s="1"/>
  <c r="Q5499" i="1" s="1"/>
  <c r="I5500" i="1"/>
  <c r="J5500" i="1" s="1"/>
  <c r="Q5500" i="1" s="1"/>
  <c r="I5501" i="1"/>
  <c r="J5501" i="1" s="1"/>
  <c r="Q5501" i="1" s="1"/>
  <c r="I5502" i="1"/>
  <c r="J5502" i="1" s="1"/>
  <c r="Q5502" i="1" s="1"/>
  <c r="I5503" i="1"/>
  <c r="J5503" i="1" s="1"/>
  <c r="Q5503" i="1" s="1"/>
  <c r="I5504" i="1"/>
  <c r="J5504" i="1" s="1"/>
  <c r="Q5504" i="1" s="1"/>
  <c r="I5505" i="1"/>
  <c r="J5505" i="1" s="1"/>
  <c r="Q5505" i="1" s="1"/>
  <c r="I5506" i="1"/>
  <c r="J5506" i="1" s="1"/>
  <c r="Q5506" i="1" s="1"/>
  <c r="I5507" i="1"/>
  <c r="J5507" i="1" s="1"/>
  <c r="Q5507" i="1" s="1"/>
  <c r="I5508" i="1"/>
  <c r="J5508" i="1" s="1"/>
  <c r="Q5508" i="1" s="1"/>
  <c r="I5509" i="1"/>
  <c r="J5509" i="1" s="1"/>
  <c r="Q5509" i="1" s="1"/>
  <c r="I5510" i="1"/>
  <c r="J5510" i="1" s="1"/>
  <c r="Q5510" i="1" s="1"/>
  <c r="I5511" i="1"/>
  <c r="J5511" i="1" s="1"/>
  <c r="Q5511" i="1" s="1"/>
  <c r="I5512" i="1"/>
  <c r="J5512" i="1" s="1"/>
  <c r="Q5512" i="1" s="1"/>
  <c r="I5513" i="1"/>
  <c r="J5513" i="1" s="1"/>
  <c r="Q5513" i="1" s="1"/>
  <c r="I5514" i="1"/>
  <c r="J5514" i="1" s="1"/>
  <c r="Q5514" i="1" s="1"/>
  <c r="I5515" i="1"/>
  <c r="J5515" i="1" s="1"/>
  <c r="Q5515" i="1" s="1"/>
  <c r="I5516" i="1"/>
  <c r="J5516" i="1" s="1"/>
  <c r="Q5516" i="1" s="1"/>
  <c r="I5517" i="1"/>
  <c r="J5517" i="1" s="1"/>
  <c r="Q5517" i="1" s="1"/>
  <c r="I5518" i="1"/>
  <c r="J5518" i="1" s="1"/>
  <c r="Q5518" i="1" s="1"/>
  <c r="I5519" i="1"/>
  <c r="J5519" i="1" s="1"/>
  <c r="Q5519" i="1" s="1"/>
  <c r="I5520" i="1"/>
  <c r="J5520" i="1" s="1"/>
  <c r="Q5520" i="1" s="1"/>
  <c r="I5521" i="1"/>
  <c r="J5521" i="1" s="1"/>
  <c r="Q5521" i="1" s="1"/>
  <c r="I5522" i="1"/>
  <c r="J5522" i="1" s="1"/>
  <c r="Q5522" i="1" s="1"/>
  <c r="I5523" i="1"/>
  <c r="J5523" i="1" s="1"/>
  <c r="Q5523" i="1" s="1"/>
  <c r="I5524" i="1"/>
  <c r="J5524" i="1" s="1"/>
  <c r="Q5524" i="1" s="1"/>
  <c r="I5525" i="1"/>
  <c r="J5525" i="1" s="1"/>
  <c r="Q5525" i="1" s="1"/>
  <c r="I5526" i="1"/>
  <c r="J5526" i="1" s="1"/>
  <c r="Q5526" i="1" s="1"/>
  <c r="I5527" i="1"/>
  <c r="J5527" i="1" s="1"/>
  <c r="Q5527" i="1" s="1"/>
  <c r="I5528" i="1"/>
  <c r="J5528" i="1" s="1"/>
  <c r="Q5528" i="1" s="1"/>
  <c r="I5529" i="1"/>
  <c r="J5529" i="1" s="1"/>
  <c r="Q5529" i="1" s="1"/>
  <c r="I5530" i="1"/>
  <c r="J5530" i="1" s="1"/>
  <c r="Q5530" i="1" s="1"/>
  <c r="I5531" i="1"/>
  <c r="J5531" i="1" s="1"/>
  <c r="Q5531" i="1" s="1"/>
  <c r="I5532" i="1"/>
  <c r="J5532" i="1" s="1"/>
  <c r="Q5532" i="1" s="1"/>
  <c r="I5533" i="1"/>
  <c r="J5533" i="1" s="1"/>
  <c r="Q5533" i="1" s="1"/>
  <c r="I5534" i="1"/>
  <c r="J5534" i="1" s="1"/>
  <c r="Q5534" i="1" s="1"/>
  <c r="I5535" i="1"/>
  <c r="J5535" i="1" s="1"/>
  <c r="Q5535" i="1" s="1"/>
  <c r="I5536" i="1"/>
  <c r="J5536" i="1" s="1"/>
  <c r="Q5536" i="1" s="1"/>
  <c r="I5537" i="1"/>
  <c r="J5537" i="1" s="1"/>
  <c r="Q5537" i="1" s="1"/>
  <c r="I5538" i="1"/>
  <c r="J5538" i="1" s="1"/>
  <c r="Q5538" i="1" s="1"/>
  <c r="I5539" i="1"/>
  <c r="J5539" i="1" s="1"/>
  <c r="Q5539" i="1" s="1"/>
  <c r="I5540" i="1"/>
  <c r="J5540" i="1" s="1"/>
  <c r="Q5540" i="1" s="1"/>
  <c r="I5541" i="1"/>
  <c r="J5541" i="1" s="1"/>
  <c r="Q5541" i="1" s="1"/>
  <c r="I5542" i="1"/>
  <c r="J5542" i="1" s="1"/>
  <c r="Q5542" i="1" s="1"/>
  <c r="I5543" i="1"/>
  <c r="J5543" i="1" s="1"/>
  <c r="Q5543" i="1" s="1"/>
  <c r="I5544" i="1"/>
  <c r="J5544" i="1" s="1"/>
  <c r="Q5544" i="1" s="1"/>
  <c r="I5545" i="1"/>
  <c r="J5545" i="1" s="1"/>
  <c r="Q5545" i="1" s="1"/>
  <c r="I5546" i="1"/>
  <c r="J5546" i="1" s="1"/>
  <c r="Q5546" i="1" s="1"/>
  <c r="I5547" i="1"/>
  <c r="J5547" i="1" s="1"/>
  <c r="Q5547" i="1" s="1"/>
  <c r="I5548" i="1"/>
  <c r="J5548" i="1" s="1"/>
  <c r="Q5548" i="1" s="1"/>
  <c r="I5549" i="1"/>
  <c r="J5549" i="1" s="1"/>
  <c r="Q5549" i="1" s="1"/>
  <c r="I5550" i="1"/>
  <c r="J5550" i="1" s="1"/>
  <c r="Q5550" i="1" s="1"/>
  <c r="I5551" i="1"/>
  <c r="J5551" i="1" s="1"/>
  <c r="Q5551" i="1" s="1"/>
  <c r="I5552" i="1"/>
  <c r="J5552" i="1" s="1"/>
  <c r="Q5552" i="1" s="1"/>
  <c r="I5553" i="1"/>
  <c r="J5553" i="1" s="1"/>
  <c r="Q5553" i="1" s="1"/>
  <c r="I5554" i="1"/>
  <c r="J5554" i="1" s="1"/>
  <c r="Q5554" i="1" s="1"/>
  <c r="I5555" i="1"/>
  <c r="J5555" i="1" s="1"/>
  <c r="Q5555" i="1" s="1"/>
  <c r="I5556" i="1"/>
  <c r="J5556" i="1" s="1"/>
  <c r="Q5556" i="1" s="1"/>
  <c r="I5557" i="1"/>
  <c r="J5557" i="1" s="1"/>
  <c r="Q5557" i="1" s="1"/>
  <c r="I5558" i="1"/>
  <c r="J5558" i="1" s="1"/>
  <c r="Q5558" i="1" s="1"/>
  <c r="I5559" i="1"/>
  <c r="J5559" i="1" s="1"/>
  <c r="Q5559" i="1" s="1"/>
  <c r="I5560" i="1"/>
  <c r="J5560" i="1" s="1"/>
  <c r="Q5560" i="1" s="1"/>
  <c r="I5561" i="1"/>
  <c r="J5561" i="1" s="1"/>
  <c r="Q5561" i="1" s="1"/>
  <c r="I5562" i="1"/>
  <c r="J5562" i="1" s="1"/>
  <c r="Q5562" i="1" s="1"/>
  <c r="I5563" i="1"/>
  <c r="J5563" i="1" s="1"/>
  <c r="Q5563" i="1" s="1"/>
  <c r="I5564" i="1"/>
  <c r="J5564" i="1" s="1"/>
  <c r="Q5564" i="1" s="1"/>
  <c r="I5565" i="1"/>
  <c r="J5565" i="1" s="1"/>
  <c r="Q5565" i="1" s="1"/>
  <c r="I5566" i="1"/>
  <c r="J5566" i="1" s="1"/>
  <c r="Q5566" i="1" s="1"/>
  <c r="I5567" i="1"/>
  <c r="J5567" i="1" s="1"/>
  <c r="Q5567" i="1" s="1"/>
  <c r="I5568" i="1"/>
  <c r="J5568" i="1" s="1"/>
  <c r="Q5568" i="1" s="1"/>
  <c r="I5569" i="1"/>
  <c r="J5569" i="1" s="1"/>
  <c r="Q5569" i="1" s="1"/>
  <c r="I5570" i="1"/>
  <c r="J5570" i="1" s="1"/>
  <c r="Q5570" i="1" s="1"/>
  <c r="I5571" i="1"/>
  <c r="J5571" i="1" s="1"/>
  <c r="Q5571" i="1" s="1"/>
  <c r="I5572" i="1"/>
  <c r="J5572" i="1" s="1"/>
  <c r="Q5572" i="1" s="1"/>
  <c r="I5573" i="1"/>
  <c r="J5573" i="1" s="1"/>
  <c r="Q5573" i="1" s="1"/>
  <c r="I5574" i="1"/>
  <c r="J5574" i="1" s="1"/>
  <c r="Q5574" i="1" s="1"/>
  <c r="I5575" i="1"/>
  <c r="J5575" i="1" s="1"/>
  <c r="Q5575" i="1" s="1"/>
  <c r="I5576" i="1"/>
  <c r="J5576" i="1" s="1"/>
  <c r="Q5576" i="1" s="1"/>
  <c r="I5577" i="1"/>
  <c r="J5577" i="1" s="1"/>
  <c r="Q5577" i="1" s="1"/>
  <c r="I5578" i="1"/>
  <c r="J5578" i="1" s="1"/>
  <c r="Q5578" i="1" s="1"/>
  <c r="I5579" i="1"/>
  <c r="J5579" i="1" s="1"/>
  <c r="Q5579" i="1" s="1"/>
  <c r="I5580" i="1"/>
  <c r="J5580" i="1" s="1"/>
  <c r="Q5580" i="1" s="1"/>
  <c r="I5581" i="1"/>
  <c r="J5581" i="1" s="1"/>
  <c r="Q5581" i="1" s="1"/>
  <c r="I5582" i="1"/>
  <c r="J5582" i="1" s="1"/>
  <c r="Q5582" i="1" s="1"/>
  <c r="I5583" i="1"/>
  <c r="J5583" i="1" s="1"/>
  <c r="Q5583" i="1" s="1"/>
  <c r="I5584" i="1"/>
  <c r="J5584" i="1" s="1"/>
  <c r="Q5584" i="1" s="1"/>
  <c r="I5585" i="1"/>
  <c r="J5585" i="1" s="1"/>
  <c r="Q5585" i="1" s="1"/>
  <c r="I5586" i="1"/>
  <c r="J5586" i="1" s="1"/>
  <c r="Q5586" i="1" s="1"/>
  <c r="I5587" i="1"/>
  <c r="J5587" i="1" s="1"/>
  <c r="Q5587" i="1" s="1"/>
  <c r="I5588" i="1"/>
  <c r="J5588" i="1" s="1"/>
  <c r="Q5588" i="1" s="1"/>
  <c r="I5589" i="1"/>
  <c r="J5589" i="1" s="1"/>
  <c r="Q5589" i="1" s="1"/>
  <c r="I5590" i="1"/>
  <c r="J5590" i="1" s="1"/>
  <c r="Q5590" i="1" s="1"/>
  <c r="I5591" i="1"/>
  <c r="J5591" i="1" s="1"/>
  <c r="Q5591" i="1" s="1"/>
  <c r="I5592" i="1"/>
  <c r="J5592" i="1" s="1"/>
  <c r="Q5592" i="1" s="1"/>
  <c r="I5593" i="1"/>
  <c r="J5593" i="1" s="1"/>
  <c r="Q5593" i="1" s="1"/>
  <c r="I5594" i="1"/>
  <c r="J5594" i="1" s="1"/>
  <c r="Q5594" i="1" s="1"/>
  <c r="I5595" i="1"/>
  <c r="J5595" i="1" s="1"/>
  <c r="Q5595" i="1" s="1"/>
  <c r="I5596" i="1"/>
  <c r="J5596" i="1" s="1"/>
  <c r="Q5596" i="1" s="1"/>
  <c r="I5597" i="1"/>
  <c r="J5597" i="1" s="1"/>
  <c r="Q5597" i="1" s="1"/>
  <c r="I5598" i="1"/>
  <c r="J5598" i="1" s="1"/>
  <c r="Q5598" i="1" s="1"/>
  <c r="I5599" i="1"/>
  <c r="J5599" i="1" s="1"/>
  <c r="Q5599" i="1" s="1"/>
  <c r="I5600" i="1"/>
  <c r="J5600" i="1" s="1"/>
  <c r="Q5600" i="1" s="1"/>
  <c r="I5601" i="1"/>
  <c r="J5601" i="1" s="1"/>
  <c r="Q5601" i="1" s="1"/>
  <c r="I5602" i="1"/>
  <c r="J5602" i="1" s="1"/>
  <c r="Q5602" i="1" s="1"/>
  <c r="I5603" i="1"/>
  <c r="J5603" i="1" s="1"/>
  <c r="Q5603" i="1" s="1"/>
  <c r="I5604" i="1"/>
  <c r="J5604" i="1" s="1"/>
  <c r="Q5604" i="1" s="1"/>
  <c r="I5605" i="1"/>
  <c r="J5605" i="1" s="1"/>
  <c r="Q5605" i="1" s="1"/>
  <c r="I5606" i="1"/>
  <c r="J5606" i="1" s="1"/>
  <c r="Q5606" i="1" s="1"/>
  <c r="I5607" i="1"/>
  <c r="J5607" i="1" s="1"/>
  <c r="Q5607" i="1" s="1"/>
  <c r="I5608" i="1"/>
  <c r="J5608" i="1" s="1"/>
  <c r="Q5608" i="1" s="1"/>
  <c r="I5609" i="1"/>
  <c r="J5609" i="1" s="1"/>
  <c r="Q5609" i="1" s="1"/>
  <c r="I5610" i="1"/>
  <c r="J5610" i="1" s="1"/>
  <c r="Q5610" i="1" s="1"/>
  <c r="I5611" i="1"/>
  <c r="J5611" i="1" s="1"/>
  <c r="Q5611" i="1" s="1"/>
  <c r="I5612" i="1"/>
  <c r="J5612" i="1" s="1"/>
  <c r="Q5612" i="1" s="1"/>
  <c r="I5613" i="1"/>
  <c r="J5613" i="1" s="1"/>
  <c r="Q5613" i="1" s="1"/>
  <c r="I5614" i="1"/>
  <c r="J5614" i="1" s="1"/>
  <c r="Q5614" i="1" s="1"/>
  <c r="I5615" i="1"/>
  <c r="J5615" i="1" s="1"/>
  <c r="Q5615" i="1" s="1"/>
  <c r="I5616" i="1"/>
  <c r="J5616" i="1" s="1"/>
  <c r="Q5616" i="1" s="1"/>
  <c r="I5617" i="1"/>
  <c r="J5617" i="1" s="1"/>
  <c r="Q5617" i="1" s="1"/>
  <c r="I5618" i="1"/>
  <c r="J5618" i="1" s="1"/>
  <c r="Q5618" i="1" s="1"/>
  <c r="I5619" i="1"/>
  <c r="J5619" i="1" s="1"/>
  <c r="Q5619" i="1" s="1"/>
  <c r="I5620" i="1"/>
  <c r="J5620" i="1" s="1"/>
  <c r="Q5620" i="1" s="1"/>
  <c r="I5621" i="1"/>
  <c r="J5621" i="1" s="1"/>
  <c r="Q5621" i="1" s="1"/>
  <c r="I5622" i="1"/>
  <c r="J5622" i="1" s="1"/>
  <c r="Q5622" i="1" s="1"/>
  <c r="I5623" i="1"/>
  <c r="J5623" i="1" s="1"/>
  <c r="Q5623" i="1" s="1"/>
  <c r="I5624" i="1"/>
  <c r="J5624" i="1" s="1"/>
  <c r="Q5624" i="1" s="1"/>
  <c r="I5625" i="1"/>
  <c r="J5625" i="1" s="1"/>
  <c r="Q5625" i="1" s="1"/>
  <c r="I5626" i="1"/>
  <c r="J5626" i="1" s="1"/>
  <c r="Q5626" i="1" s="1"/>
  <c r="I5627" i="1"/>
  <c r="J5627" i="1" s="1"/>
  <c r="Q5627" i="1" s="1"/>
  <c r="I5628" i="1"/>
  <c r="J5628" i="1" s="1"/>
  <c r="Q5628" i="1" s="1"/>
  <c r="I5629" i="1"/>
  <c r="J5629" i="1" s="1"/>
  <c r="Q5629" i="1" s="1"/>
  <c r="I5630" i="1"/>
  <c r="J5630" i="1" s="1"/>
  <c r="Q5630" i="1" s="1"/>
  <c r="I5631" i="1"/>
  <c r="J5631" i="1" s="1"/>
  <c r="Q5631" i="1" s="1"/>
  <c r="I5632" i="1"/>
  <c r="J5632" i="1" s="1"/>
  <c r="Q5632" i="1" s="1"/>
  <c r="I5633" i="1"/>
  <c r="J5633" i="1" s="1"/>
  <c r="Q5633" i="1" s="1"/>
  <c r="I5634" i="1"/>
  <c r="J5634" i="1" s="1"/>
  <c r="Q5634" i="1" s="1"/>
  <c r="I5635" i="1"/>
  <c r="J5635" i="1" s="1"/>
  <c r="Q5635" i="1" s="1"/>
  <c r="I5636" i="1"/>
  <c r="J5636" i="1" s="1"/>
  <c r="Q5636" i="1" s="1"/>
  <c r="I5637" i="1"/>
  <c r="J5637" i="1" s="1"/>
  <c r="Q5637" i="1" s="1"/>
  <c r="I5638" i="1"/>
  <c r="J5638" i="1" s="1"/>
  <c r="Q5638" i="1" s="1"/>
  <c r="I5639" i="1"/>
  <c r="J5639" i="1" s="1"/>
  <c r="Q5639" i="1" s="1"/>
  <c r="I5640" i="1"/>
  <c r="J5640" i="1" s="1"/>
  <c r="Q5640" i="1" s="1"/>
  <c r="I5641" i="1"/>
  <c r="J5641" i="1" s="1"/>
  <c r="Q5641" i="1" s="1"/>
  <c r="I5642" i="1"/>
  <c r="J5642" i="1" s="1"/>
  <c r="Q5642" i="1" s="1"/>
  <c r="I5643" i="1"/>
  <c r="J5643" i="1" s="1"/>
  <c r="Q5643" i="1" s="1"/>
  <c r="I5644" i="1"/>
  <c r="J5644" i="1" s="1"/>
  <c r="Q5644" i="1" s="1"/>
  <c r="I5645" i="1"/>
  <c r="J5645" i="1" s="1"/>
  <c r="Q5645" i="1" s="1"/>
  <c r="I5646" i="1"/>
  <c r="J5646" i="1" s="1"/>
  <c r="Q5646" i="1" s="1"/>
  <c r="I5647" i="1"/>
  <c r="J5647" i="1" s="1"/>
  <c r="Q5647" i="1" s="1"/>
  <c r="I5648" i="1"/>
  <c r="J5648" i="1" s="1"/>
  <c r="Q5648" i="1" s="1"/>
  <c r="I5649" i="1"/>
  <c r="J5649" i="1" s="1"/>
  <c r="Q5649" i="1" s="1"/>
  <c r="I5650" i="1"/>
  <c r="J5650" i="1" s="1"/>
  <c r="Q5650" i="1" s="1"/>
  <c r="I5651" i="1"/>
  <c r="J5651" i="1" s="1"/>
  <c r="Q5651" i="1" s="1"/>
  <c r="I5652" i="1"/>
  <c r="J5652" i="1" s="1"/>
  <c r="Q5652" i="1" s="1"/>
  <c r="I5653" i="1"/>
  <c r="J5653" i="1" s="1"/>
  <c r="Q5653" i="1" s="1"/>
  <c r="I5654" i="1"/>
  <c r="J5654" i="1" s="1"/>
  <c r="Q5654" i="1" s="1"/>
  <c r="I5655" i="1"/>
  <c r="J5655" i="1" s="1"/>
  <c r="Q5655" i="1" s="1"/>
  <c r="I5656" i="1"/>
  <c r="J5656" i="1" s="1"/>
  <c r="Q5656" i="1" s="1"/>
  <c r="I5657" i="1"/>
  <c r="J5657" i="1" s="1"/>
  <c r="Q5657" i="1" s="1"/>
  <c r="I5658" i="1"/>
  <c r="J5658" i="1" s="1"/>
  <c r="Q5658" i="1" s="1"/>
  <c r="I5659" i="1"/>
  <c r="J5659" i="1" s="1"/>
  <c r="Q5659" i="1" s="1"/>
  <c r="I5660" i="1"/>
  <c r="J5660" i="1" s="1"/>
  <c r="Q5660" i="1" s="1"/>
  <c r="I5661" i="1"/>
  <c r="J5661" i="1" s="1"/>
  <c r="Q5661" i="1" s="1"/>
  <c r="I5662" i="1"/>
  <c r="J5662" i="1" s="1"/>
  <c r="Q5662" i="1" s="1"/>
  <c r="I5663" i="1"/>
  <c r="J5663" i="1" s="1"/>
  <c r="Q5663" i="1" s="1"/>
  <c r="I5664" i="1"/>
  <c r="J5664" i="1" s="1"/>
  <c r="Q5664" i="1" s="1"/>
  <c r="I5665" i="1"/>
  <c r="J5665" i="1" s="1"/>
  <c r="Q5665" i="1" s="1"/>
  <c r="I5666" i="1"/>
  <c r="J5666" i="1" s="1"/>
  <c r="Q5666" i="1" s="1"/>
  <c r="I5667" i="1"/>
  <c r="J5667" i="1" s="1"/>
  <c r="Q5667" i="1" s="1"/>
  <c r="I5668" i="1"/>
  <c r="J5668" i="1" s="1"/>
  <c r="Q5668" i="1" s="1"/>
  <c r="I5669" i="1"/>
  <c r="J5669" i="1" s="1"/>
  <c r="Q5669" i="1" s="1"/>
  <c r="I5670" i="1"/>
  <c r="J5670" i="1" s="1"/>
  <c r="Q5670" i="1" s="1"/>
  <c r="I5671" i="1"/>
  <c r="J5671" i="1" s="1"/>
  <c r="Q5671" i="1" s="1"/>
  <c r="I5672" i="1"/>
  <c r="J5672" i="1" s="1"/>
  <c r="Q5672" i="1" s="1"/>
  <c r="I5673" i="1"/>
  <c r="J5673" i="1" s="1"/>
  <c r="Q5673" i="1" s="1"/>
  <c r="I5674" i="1"/>
  <c r="J5674" i="1" s="1"/>
  <c r="Q5674" i="1" s="1"/>
  <c r="I5675" i="1"/>
  <c r="J5675" i="1" s="1"/>
  <c r="Q5675" i="1" s="1"/>
  <c r="I5676" i="1"/>
  <c r="J5676" i="1" s="1"/>
  <c r="Q5676" i="1" s="1"/>
  <c r="I5677" i="1"/>
  <c r="J5677" i="1" s="1"/>
  <c r="Q5677" i="1" s="1"/>
  <c r="I5678" i="1"/>
  <c r="J5678" i="1" s="1"/>
  <c r="Q5678" i="1" s="1"/>
  <c r="I5679" i="1"/>
  <c r="J5679" i="1" s="1"/>
  <c r="Q5679" i="1" s="1"/>
  <c r="I5680" i="1"/>
  <c r="J5680" i="1" s="1"/>
  <c r="Q5680" i="1" s="1"/>
  <c r="I5681" i="1"/>
  <c r="J5681" i="1" s="1"/>
  <c r="Q5681" i="1" s="1"/>
  <c r="I5682" i="1"/>
  <c r="J5682" i="1" s="1"/>
  <c r="Q5682" i="1" s="1"/>
  <c r="I5683" i="1"/>
  <c r="J5683" i="1" s="1"/>
  <c r="Q5683" i="1" s="1"/>
  <c r="I5684" i="1"/>
  <c r="J5684" i="1" s="1"/>
  <c r="Q5684" i="1" s="1"/>
  <c r="I5685" i="1"/>
  <c r="J5685" i="1" s="1"/>
  <c r="Q5685" i="1" s="1"/>
  <c r="I5686" i="1"/>
  <c r="J5686" i="1" s="1"/>
  <c r="Q5686" i="1" s="1"/>
  <c r="I5687" i="1"/>
  <c r="J5687" i="1" s="1"/>
  <c r="Q5687" i="1" s="1"/>
  <c r="I5688" i="1"/>
  <c r="J5688" i="1" s="1"/>
  <c r="Q5688" i="1" s="1"/>
  <c r="I5689" i="1"/>
  <c r="J5689" i="1" s="1"/>
  <c r="Q5689" i="1" s="1"/>
  <c r="I5690" i="1"/>
  <c r="J5690" i="1" s="1"/>
  <c r="Q5690" i="1" s="1"/>
  <c r="I5691" i="1"/>
  <c r="J5691" i="1" s="1"/>
  <c r="Q5691" i="1" s="1"/>
  <c r="I5692" i="1"/>
  <c r="J5692" i="1" s="1"/>
  <c r="Q5692" i="1" s="1"/>
  <c r="I5693" i="1"/>
  <c r="J5693" i="1" s="1"/>
  <c r="Q5693" i="1" s="1"/>
  <c r="I5694" i="1"/>
  <c r="J5694" i="1" s="1"/>
  <c r="Q5694" i="1" s="1"/>
  <c r="I5695" i="1"/>
  <c r="J5695" i="1" s="1"/>
  <c r="Q5695" i="1" s="1"/>
  <c r="I5696" i="1"/>
  <c r="J5696" i="1" s="1"/>
  <c r="Q5696" i="1" s="1"/>
  <c r="I5697" i="1"/>
  <c r="J5697" i="1" s="1"/>
  <c r="Q5697" i="1" s="1"/>
  <c r="I5698" i="1"/>
  <c r="J5698" i="1" s="1"/>
  <c r="Q5698" i="1" s="1"/>
  <c r="I5699" i="1"/>
  <c r="J5699" i="1" s="1"/>
  <c r="Q5699" i="1" s="1"/>
  <c r="I5700" i="1"/>
  <c r="J5700" i="1" s="1"/>
  <c r="Q5700" i="1" s="1"/>
  <c r="I5701" i="1"/>
  <c r="J5701" i="1" s="1"/>
  <c r="Q5701" i="1" s="1"/>
  <c r="I5702" i="1"/>
  <c r="J5702" i="1" s="1"/>
  <c r="Q5702" i="1" s="1"/>
  <c r="I5703" i="1"/>
  <c r="J5703" i="1" s="1"/>
  <c r="Q5703" i="1" s="1"/>
  <c r="I5704" i="1"/>
  <c r="J5704" i="1" s="1"/>
  <c r="Q5704" i="1" s="1"/>
  <c r="I5705" i="1"/>
  <c r="J5705" i="1" s="1"/>
  <c r="Q5705" i="1" s="1"/>
  <c r="I5706" i="1"/>
  <c r="J5706" i="1" s="1"/>
  <c r="Q5706" i="1" s="1"/>
  <c r="I5707" i="1"/>
  <c r="J5707" i="1" s="1"/>
  <c r="Q5707" i="1" s="1"/>
  <c r="I5708" i="1"/>
  <c r="J5708" i="1" s="1"/>
  <c r="Q5708" i="1" s="1"/>
  <c r="I5709" i="1"/>
  <c r="J5709" i="1" s="1"/>
  <c r="Q5709" i="1" s="1"/>
  <c r="I5710" i="1"/>
  <c r="J5710" i="1" s="1"/>
  <c r="Q5710" i="1" s="1"/>
  <c r="I5711" i="1"/>
  <c r="J5711" i="1" s="1"/>
  <c r="Q5711" i="1" s="1"/>
  <c r="I5712" i="1"/>
  <c r="J5712" i="1" s="1"/>
  <c r="Q5712" i="1" s="1"/>
  <c r="I5713" i="1"/>
  <c r="J5713" i="1" s="1"/>
  <c r="Q5713" i="1" s="1"/>
  <c r="I5714" i="1"/>
  <c r="J5714" i="1" s="1"/>
  <c r="Q5714" i="1" s="1"/>
  <c r="I5715" i="1"/>
  <c r="J5715" i="1" s="1"/>
  <c r="Q5715" i="1" s="1"/>
  <c r="I5716" i="1"/>
  <c r="J5716" i="1" s="1"/>
  <c r="Q5716" i="1" s="1"/>
  <c r="I5717" i="1"/>
  <c r="J5717" i="1" s="1"/>
  <c r="Q5717" i="1" s="1"/>
  <c r="I5718" i="1"/>
  <c r="J5718" i="1" s="1"/>
  <c r="Q5718" i="1" s="1"/>
  <c r="I5719" i="1"/>
  <c r="J5719" i="1" s="1"/>
  <c r="Q5719" i="1" s="1"/>
  <c r="I5720" i="1"/>
  <c r="J5720" i="1" s="1"/>
  <c r="Q5720" i="1" s="1"/>
  <c r="I5721" i="1"/>
  <c r="J5721" i="1" s="1"/>
  <c r="Q5721" i="1" s="1"/>
  <c r="I5722" i="1"/>
  <c r="J5722" i="1" s="1"/>
  <c r="Q5722" i="1" s="1"/>
  <c r="I5723" i="1"/>
  <c r="J5723" i="1" s="1"/>
  <c r="Q5723" i="1" s="1"/>
  <c r="I5724" i="1"/>
  <c r="J5724" i="1" s="1"/>
  <c r="Q5724" i="1" s="1"/>
  <c r="I5725" i="1"/>
  <c r="J5725" i="1" s="1"/>
  <c r="Q5725" i="1" s="1"/>
  <c r="I5726" i="1"/>
  <c r="J5726" i="1" s="1"/>
  <c r="Q5726" i="1" s="1"/>
  <c r="I5727" i="1"/>
  <c r="J5727" i="1" s="1"/>
  <c r="Q5727" i="1" s="1"/>
  <c r="I5728" i="1"/>
  <c r="J5728" i="1" s="1"/>
  <c r="Q5728" i="1" s="1"/>
  <c r="I5729" i="1"/>
  <c r="J5729" i="1" s="1"/>
  <c r="Q5729" i="1" s="1"/>
  <c r="I5730" i="1"/>
  <c r="J5730" i="1" s="1"/>
  <c r="Q5730" i="1" s="1"/>
  <c r="I5731" i="1"/>
  <c r="J5731" i="1" s="1"/>
  <c r="Q5731" i="1" s="1"/>
  <c r="I5732" i="1"/>
  <c r="J5732" i="1" s="1"/>
  <c r="Q5732" i="1" s="1"/>
  <c r="I5733" i="1"/>
  <c r="J5733" i="1" s="1"/>
  <c r="Q5733" i="1" s="1"/>
  <c r="I5734" i="1"/>
  <c r="J5734" i="1" s="1"/>
  <c r="Q5734" i="1" s="1"/>
  <c r="I5735" i="1"/>
  <c r="J5735" i="1" s="1"/>
  <c r="Q5735" i="1" s="1"/>
  <c r="I5736" i="1"/>
  <c r="J5736" i="1" s="1"/>
  <c r="Q5736" i="1" s="1"/>
  <c r="I5737" i="1"/>
  <c r="J5737" i="1" s="1"/>
  <c r="Q5737" i="1" s="1"/>
  <c r="I5738" i="1"/>
  <c r="J5738" i="1" s="1"/>
  <c r="Q5738" i="1" s="1"/>
  <c r="I5739" i="1"/>
  <c r="J5739" i="1" s="1"/>
  <c r="Q5739" i="1" s="1"/>
  <c r="I5740" i="1"/>
  <c r="J5740" i="1" s="1"/>
  <c r="Q5740" i="1" s="1"/>
  <c r="I5741" i="1"/>
  <c r="J5741" i="1" s="1"/>
  <c r="Q5741" i="1" s="1"/>
  <c r="I5742" i="1"/>
  <c r="J5742" i="1" s="1"/>
  <c r="Q5742" i="1" s="1"/>
  <c r="I5743" i="1"/>
  <c r="J5743" i="1" s="1"/>
  <c r="Q5743" i="1" s="1"/>
  <c r="I5744" i="1"/>
  <c r="J5744" i="1" s="1"/>
  <c r="Q5744" i="1" s="1"/>
  <c r="I5745" i="1"/>
  <c r="J5745" i="1" s="1"/>
  <c r="Q5745" i="1" s="1"/>
  <c r="I5746" i="1"/>
  <c r="J5746" i="1" s="1"/>
  <c r="Q5746" i="1" s="1"/>
  <c r="I5747" i="1"/>
  <c r="J5747" i="1" s="1"/>
  <c r="Q5747" i="1" s="1"/>
  <c r="I5748" i="1"/>
  <c r="J5748" i="1" s="1"/>
  <c r="Q5748" i="1" s="1"/>
  <c r="I5749" i="1"/>
  <c r="J5749" i="1" s="1"/>
  <c r="Q5749" i="1" s="1"/>
  <c r="I5750" i="1"/>
  <c r="J5750" i="1" s="1"/>
  <c r="Q5750" i="1" s="1"/>
  <c r="I5751" i="1"/>
  <c r="J5751" i="1" s="1"/>
  <c r="Q5751" i="1" s="1"/>
  <c r="I5752" i="1"/>
  <c r="J5752" i="1" s="1"/>
  <c r="Q5752" i="1" s="1"/>
  <c r="I5753" i="1"/>
  <c r="J5753" i="1" s="1"/>
  <c r="Q5753" i="1" s="1"/>
  <c r="I5754" i="1"/>
  <c r="J5754" i="1" s="1"/>
  <c r="Q5754" i="1" s="1"/>
  <c r="I5755" i="1"/>
  <c r="J5755" i="1" s="1"/>
  <c r="Q5755" i="1" s="1"/>
  <c r="I5756" i="1"/>
  <c r="J5756" i="1" s="1"/>
  <c r="Q5756" i="1" s="1"/>
  <c r="I5757" i="1"/>
  <c r="J5757" i="1" s="1"/>
  <c r="Q5757" i="1" s="1"/>
  <c r="I5758" i="1"/>
  <c r="J5758" i="1" s="1"/>
  <c r="Q5758" i="1" s="1"/>
  <c r="I5759" i="1"/>
  <c r="J5759" i="1" s="1"/>
  <c r="Q5759" i="1" s="1"/>
  <c r="I5760" i="1"/>
  <c r="J5760" i="1" s="1"/>
  <c r="Q5760" i="1" s="1"/>
  <c r="I5761" i="1"/>
  <c r="J5761" i="1" s="1"/>
  <c r="Q5761" i="1" s="1"/>
  <c r="I5762" i="1"/>
  <c r="J5762" i="1" s="1"/>
  <c r="Q5762" i="1" s="1"/>
  <c r="I5763" i="1"/>
  <c r="J5763" i="1" s="1"/>
  <c r="Q5763" i="1" s="1"/>
  <c r="I5764" i="1"/>
  <c r="J5764" i="1" s="1"/>
  <c r="Q5764" i="1" s="1"/>
  <c r="I5765" i="1"/>
  <c r="J5765" i="1" s="1"/>
  <c r="Q5765" i="1" s="1"/>
  <c r="I5766" i="1"/>
  <c r="J5766" i="1" s="1"/>
  <c r="Q5766" i="1" s="1"/>
  <c r="I5767" i="1"/>
  <c r="J5767" i="1" s="1"/>
  <c r="Q5767" i="1" s="1"/>
  <c r="I5768" i="1"/>
  <c r="J5768" i="1" s="1"/>
  <c r="Q5768" i="1" s="1"/>
  <c r="I5769" i="1"/>
  <c r="J5769" i="1" s="1"/>
  <c r="Q5769" i="1" s="1"/>
  <c r="I5770" i="1"/>
  <c r="J5770" i="1" s="1"/>
  <c r="Q5770" i="1" s="1"/>
  <c r="I5771" i="1"/>
  <c r="J5771" i="1" s="1"/>
  <c r="Q5771" i="1" s="1"/>
  <c r="I5772" i="1"/>
  <c r="J5772" i="1" s="1"/>
  <c r="Q5772" i="1" s="1"/>
  <c r="I5773" i="1"/>
  <c r="J5773" i="1" s="1"/>
  <c r="Q5773" i="1" s="1"/>
  <c r="I5774" i="1"/>
  <c r="J5774" i="1" s="1"/>
  <c r="Q5774" i="1" s="1"/>
  <c r="I5775" i="1"/>
  <c r="J5775" i="1" s="1"/>
  <c r="Q5775" i="1" s="1"/>
  <c r="I5776" i="1"/>
  <c r="J5776" i="1" s="1"/>
  <c r="Q5776" i="1" s="1"/>
  <c r="I5777" i="1"/>
  <c r="J5777" i="1" s="1"/>
  <c r="Q5777" i="1" s="1"/>
  <c r="I5778" i="1"/>
  <c r="J5778" i="1" s="1"/>
  <c r="Q5778" i="1" s="1"/>
  <c r="I5779" i="1"/>
  <c r="J5779" i="1" s="1"/>
  <c r="Q5779" i="1" s="1"/>
  <c r="I5780" i="1"/>
  <c r="J5780" i="1" s="1"/>
  <c r="Q5780" i="1" s="1"/>
  <c r="I5781" i="1"/>
  <c r="J5781" i="1" s="1"/>
  <c r="Q5781" i="1" s="1"/>
  <c r="I5782" i="1"/>
  <c r="J5782" i="1" s="1"/>
  <c r="Q5782" i="1" s="1"/>
  <c r="I5783" i="1"/>
  <c r="J5783" i="1" s="1"/>
  <c r="Q5783" i="1" s="1"/>
  <c r="I5784" i="1"/>
  <c r="J5784" i="1" s="1"/>
  <c r="Q5784" i="1" s="1"/>
  <c r="I5785" i="1"/>
  <c r="J5785" i="1" s="1"/>
  <c r="Q5785" i="1" s="1"/>
  <c r="I5786" i="1"/>
  <c r="J5786" i="1" s="1"/>
  <c r="Q5786" i="1" s="1"/>
  <c r="I5787" i="1"/>
  <c r="J5787" i="1" s="1"/>
  <c r="Q5787" i="1" s="1"/>
  <c r="I5788" i="1"/>
  <c r="J5788" i="1" s="1"/>
  <c r="Q5788" i="1" s="1"/>
  <c r="I5789" i="1"/>
  <c r="J5789" i="1" s="1"/>
  <c r="Q5789" i="1" s="1"/>
  <c r="I5790" i="1"/>
  <c r="J5790" i="1" s="1"/>
  <c r="Q5790" i="1" s="1"/>
  <c r="I5791" i="1"/>
  <c r="J5791" i="1" s="1"/>
  <c r="Q5791" i="1" s="1"/>
  <c r="I5792" i="1"/>
  <c r="J5792" i="1" s="1"/>
  <c r="Q5792" i="1" s="1"/>
  <c r="I5793" i="1"/>
  <c r="J5793" i="1" s="1"/>
  <c r="Q5793" i="1" s="1"/>
  <c r="I5794" i="1"/>
  <c r="J5794" i="1" s="1"/>
  <c r="Q5794" i="1" s="1"/>
  <c r="I5795" i="1"/>
  <c r="J5795" i="1" s="1"/>
  <c r="Q5795" i="1" s="1"/>
  <c r="I5796" i="1"/>
  <c r="J5796" i="1" s="1"/>
  <c r="Q5796" i="1" s="1"/>
  <c r="I5797" i="1"/>
  <c r="J5797" i="1" s="1"/>
  <c r="Q5797" i="1" s="1"/>
  <c r="I5798" i="1"/>
  <c r="J5798" i="1" s="1"/>
  <c r="Q5798" i="1" s="1"/>
  <c r="I5799" i="1"/>
  <c r="J5799" i="1" s="1"/>
  <c r="Q5799" i="1" s="1"/>
  <c r="I5800" i="1"/>
  <c r="J5800" i="1" s="1"/>
  <c r="Q5800" i="1" s="1"/>
  <c r="I5801" i="1"/>
  <c r="J5801" i="1" s="1"/>
  <c r="Q5801" i="1" s="1"/>
  <c r="I5802" i="1"/>
  <c r="J5802" i="1" s="1"/>
  <c r="Q5802" i="1" s="1"/>
  <c r="I5803" i="1"/>
  <c r="J5803" i="1" s="1"/>
  <c r="Q5803" i="1" s="1"/>
  <c r="I5804" i="1"/>
  <c r="J5804" i="1" s="1"/>
  <c r="Q5804" i="1" s="1"/>
  <c r="I5805" i="1"/>
  <c r="J5805" i="1" s="1"/>
  <c r="Q5805" i="1" s="1"/>
  <c r="I5806" i="1"/>
  <c r="J5806" i="1" s="1"/>
  <c r="Q5806" i="1" s="1"/>
  <c r="I5807" i="1"/>
  <c r="J5807" i="1" s="1"/>
  <c r="Q5807" i="1" s="1"/>
  <c r="I5808" i="1"/>
  <c r="J5808" i="1" s="1"/>
  <c r="Q5808" i="1" s="1"/>
  <c r="I5809" i="1"/>
  <c r="J5809" i="1" s="1"/>
  <c r="Q5809" i="1" s="1"/>
  <c r="I5810" i="1"/>
  <c r="J5810" i="1" s="1"/>
  <c r="Q5810" i="1" s="1"/>
  <c r="I5811" i="1"/>
  <c r="J5811" i="1" s="1"/>
  <c r="Q5811" i="1" s="1"/>
  <c r="I5812" i="1"/>
  <c r="J5812" i="1" s="1"/>
  <c r="Q5812" i="1" s="1"/>
  <c r="I5813" i="1"/>
  <c r="J5813" i="1" s="1"/>
  <c r="Q5813" i="1" s="1"/>
  <c r="I5814" i="1"/>
  <c r="J5814" i="1" s="1"/>
  <c r="Q5814" i="1" s="1"/>
  <c r="I5815" i="1"/>
  <c r="J5815" i="1" s="1"/>
  <c r="Q5815" i="1" s="1"/>
  <c r="I5816" i="1"/>
  <c r="J5816" i="1" s="1"/>
  <c r="Q5816" i="1" s="1"/>
  <c r="I5817" i="1"/>
  <c r="J5817" i="1" s="1"/>
  <c r="Q5817" i="1" s="1"/>
  <c r="I5818" i="1"/>
  <c r="J5818" i="1" s="1"/>
  <c r="Q5818" i="1" s="1"/>
  <c r="I5819" i="1"/>
  <c r="J5819" i="1" s="1"/>
  <c r="Q5819" i="1" s="1"/>
  <c r="I5820" i="1"/>
  <c r="J5820" i="1" s="1"/>
  <c r="Q5820" i="1" s="1"/>
  <c r="I5821" i="1"/>
  <c r="J5821" i="1" s="1"/>
  <c r="Q5821" i="1" s="1"/>
  <c r="I5822" i="1"/>
  <c r="J5822" i="1" s="1"/>
  <c r="Q5822" i="1" s="1"/>
  <c r="I5823" i="1"/>
  <c r="J5823" i="1" s="1"/>
  <c r="Q5823" i="1" s="1"/>
  <c r="I5824" i="1"/>
  <c r="J5824" i="1" s="1"/>
  <c r="Q5824" i="1" s="1"/>
  <c r="I5825" i="1"/>
  <c r="J5825" i="1" s="1"/>
  <c r="Q5825" i="1" s="1"/>
  <c r="I5826" i="1"/>
  <c r="J5826" i="1" s="1"/>
  <c r="Q5826" i="1" s="1"/>
  <c r="I5827" i="1"/>
  <c r="J5827" i="1" s="1"/>
  <c r="Q5827" i="1" s="1"/>
  <c r="I5828" i="1"/>
  <c r="J5828" i="1" s="1"/>
  <c r="Q5828" i="1" s="1"/>
  <c r="I5829" i="1"/>
  <c r="J5829" i="1" s="1"/>
  <c r="Q5829" i="1" s="1"/>
  <c r="I5830" i="1"/>
  <c r="J5830" i="1" s="1"/>
  <c r="Q5830" i="1" s="1"/>
  <c r="I5831" i="1"/>
  <c r="J5831" i="1" s="1"/>
  <c r="Q5831" i="1" s="1"/>
  <c r="I5832" i="1"/>
  <c r="J5832" i="1" s="1"/>
  <c r="Q5832" i="1" s="1"/>
  <c r="I5833" i="1"/>
  <c r="J5833" i="1" s="1"/>
  <c r="Q5833" i="1" s="1"/>
  <c r="I5834" i="1"/>
  <c r="J5834" i="1" s="1"/>
  <c r="Q5834" i="1" s="1"/>
  <c r="I5835" i="1"/>
  <c r="J5835" i="1" s="1"/>
  <c r="Q5835" i="1" s="1"/>
  <c r="I5836" i="1"/>
  <c r="J5836" i="1" s="1"/>
  <c r="Q5836" i="1" s="1"/>
  <c r="I5837" i="1"/>
  <c r="J5837" i="1" s="1"/>
  <c r="Q5837" i="1" s="1"/>
  <c r="I5838" i="1"/>
  <c r="J5838" i="1" s="1"/>
  <c r="Q5838" i="1" s="1"/>
  <c r="I5839" i="1"/>
  <c r="J5839" i="1" s="1"/>
  <c r="Q5839" i="1" s="1"/>
  <c r="I5840" i="1"/>
  <c r="J5840" i="1" s="1"/>
  <c r="Q5840" i="1" s="1"/>
  <c r="I5841" i="1"/>
  <c r="J5841" i="1" s="1"/>
  <c r="Q5841" i="1" s="1"/>
  <c r="I5842" i="1"/>
  <c r="J5842" i="1" s="1"/>
  <c r="Q5842" i="1" s="1"/>
  <c r="I5843" i="1"/>
  <c r="J5843" i="1" s="1"/>
  <c r="Q5843" i="1" s="1"/>
  <c r="I5844" i="1"/>
  <c r="J5844" i="1" s="1"/>
  <c r="Q5844" i="1" s="1"/>
  <c r="I5845" i="1"/>
  <c r="J5845" i="1" s="1"/>
  <c r="Q5845" i="1" s="1"/>
  <c r="I5846" i="1"/>
  <c r="J5846" i="1" s="1"/>
  <c r="Q5846" i="1" s="1"/>
  <c r="I5847" i="1"/>
  <c r="J5847" i="1" s="1"/>
  <c r="Q5847" i="1" s="1"/>
  <c r="I5848" i="1"/>
  <c r="J5848" i="1" s="1"/>
  <c r="Q5848" i="1" s="1"/>
  <c r="I5849" i="1"/>
  <c r="J5849" i="1" s="1"/>
  <c r="Q5849" i="1" s="1"/>
  <c r="I5850" i="1"/>
  <c r="J5850" i="1" s="1"/>
  <c r="Q5850" i="1" s="1"/>
  <c r="I5851" i="1"/>
  <c r="J5851" i="1" s="1"/>
  <c r="Q5851" i="1" s="1"/>
  <c r="I5852" i="1"/>
  <c r="J5852" i="1" s="1"/>
  <c r="Q5852" i="1" s="1"/>
  <c r="I5853" i="1"/>
  <c r="J5853" i="1" s="1"/>
  <c r="Q5853" i="1" s="1"/>
  <c r="I5854" i="1"/>
  <c r="J5854" i="1" s="1"/>
  <c r="Q5854" i="1" s="1"/>
  <c r="I5855" i="1"/>
  <c r="J5855" i="1" s="1"/>
  <c r="Q5855" i="1" s="1"/>
  <c r="I5856" i="1"/>
  <c r="J5856" i="1" s="1"/>
  <c r="Q5856" i="1" s="1"/>
  <c r="I5857" i="1"/>
  <c r="J5857" i="1" s="1"/>
  <c r="Q5857" i="1" s="1"/>
  <c r="I5858" i="1"/>
  <c r="J5858" i="1" s="1"/>
  <c r="Q5858" i="1" s="1"/>
  <c r="I5859" i="1"/>
  <c r="J5859" i="1" s="1"/>
  <c r="Q5859" i="1" s="1"/>
  <c r="I5860" i="1"/>
  <c r="J5860" i="1" s="1"/>
  <c r="Q5860" i="1" s="1"/>
  <c r="I5861" i="1"/>
  <c r="J5861" i="1" s="1"/>
  <c r="Q5861" i="1" s="1"/>
  <c r="I5862" i="1"/>
  <c r="J5862" i="1" s="1"/>
  <c r="Q5862" i="1" s="1"/>
  <c r="I5863" i="1"/>
  <c r="J5863" i="1" s="1"/>
  <c r="Q5863" i="1" s="1"/>
  <c r="I5864" i="1"/>
  <c r="J5864" i="1" s="1"/>
  <c r="Q5864" i="1" s="1"/>
  <c r="I5865" i="1"/>
  <c r="J5865" i="1" s="1"/>
  <c r="Q5865" i="1" s="1"/>
  <c r="I5866" i="1"/>
  <c r="J5866" i="1" s="1"/>
  <c r="Q5866" i="1" s="1"/>
  <c r="I5867" i="1"/>
  <c r="J5867" i="1" s="1"/>
  <c r="Q5867" i="1" s="1"/>
  <c r="I5868" i="1"/>
  <c r="J5868" i="1" s="1"/>
  <c r="Q5868" i="1" s="1"/>
  <c r="I5869" i="1"/>
  <c r="J5869" i="1" s="1"/>
  <c r="Q5869" i="1" s="1"/>
  <c r="I5870" i="1"/>
  <c r="J5870" i="1" s="1"/>
  <c r="Q5870" i="1" s="1"/>
  <c r="I5871" i="1"/>
  <c r="J5871" i="1" s="1"/>
  <c r="Q5871" i="1" s="1"/>
  <c r="I5872" i="1"/>
  <c r="J5872" i="1" s="1"/>
  <c r="Q5872" i="1" s="1"/>
  <c r="I5873" i="1"/>
  <c r="J5873" i="1" s="1"/>
  <c r="Q5873" i="1" s="1"/>
  <c r="I5874" i="1"/>
  <c r="J5874" i="1" s="1"/>
  <c r="Q5874" i="1" s="1"/>
  <c r="I5875" i="1"/>
  <c r="J5875" i="1" s="1"/>
  <c r="Q5875" i="1" s="1"/>
  <c r="I5876" i="1"/>
  <c r="J5876" i="1" s="1"/>
  <c r="Q5876" i="1" s="1"/>
  <c r="I5877" i="1"/>
  <c r="J5877" i="1" s="1"/>
  <c r="Q5877" i="1" s="1"/>
  <c r="I5878" i="1"/>
  <c r="J5878" i="1" s="1"/>
  <c r="Q5878" i="1" s="1"/>
  <c r="I5879" i="1"/>
  <c r="J5879" i="1" s="1"/>
  <c r="Q5879" i="1" s="1"/>
  <c r="I5880" i="1"/>
  <c r="J5880" i="1" s="1"/>
  <c r="Q5880" i="1" s="1"/>
  <c r="I5881" i="1"/>
  <c r="J5881" i="1" s="1"/>
  <c r="Q5881" i="1" s="1"/>
  <c r="I5882" i="1"/>
  <c r="J5882" i="1" s="1"/>
  <c r="Q5882" i="1" s="1"/>
  <c r="I5883" i="1"/>
  <c r="J5883" i="1" s="1"/>
  <c r="Q5883" i="1" s="1"/>
  <c r="I5884" i="1"/>
  <c r="J5884" i="1" s="1"/>
  <c r="Q5884" i="1" s="1"/>
  <c r="I5885" i="1"/>
  <c r="J5885" i="1" s="1"/>
  <c r="Q5885" i="1" s="1"/>
  <c r="I5886" i="1"/>
  <c r="J5886" i="1" s="1"/>
  <c r="Q5886" i="1" s="1"/>
  <c r="I5887" i="1"/>
  <c r="J5887" i="1" s="1"/>
  <c r="Q5887" i="1" s="1"/>
  <c r="I5888" i="1"/>
  <c r="J5888" i="1" s="1"/>
  <c r="Q5888" i="1" s="1"/>
  <c r="I5889" i="1"/>
  <c r="J5889" i="1" s="1"/>
  <c r="Q5889" i="1" s="1"/>
  <c r="I5890" i="1"/>
  <c r="J5890" i="1" s="1"/>
  <c r="Q5890" i="1" s="1"/>
  <c r="I5891" i="1"/>
  <c r="J5891" i="1" s="1"/>
  <c r="Q5891" i="1" s="1"/>
  <c r="I5892" i="1"/>
  <c r="J5892" i="1" s="1"/>
  <c r="Q5892" i="1" s="1"/>
  <c r="I5893" i="1"/>
  <c r="J5893" i="1" s="1"/>
  <c r="Q5893" i="1" s="1"/>
  <c r="I5894" i="1"/>
  <c r="J5894" i="1" s="1"/>
  <c r="Q5894" i="1" s="1"/>
  <c r="I5895" i="1"/>
  <c r="J5895" i="1" s="1"/>
  <c r="Q5895" i="1" s="1"/>
  <c r="I5896" i="1"/>
  <c r="J5896" i="1" s="1"/>
  <c r="Q5896" i="1" s="1"/>
  <c r="I5897" i="1"/>
  <c r="J5897" i="1" s="1"/>
  <c r="Q5897" i="1" s="1"/>
  <c r="I5898" i="1"/>
  <c r="J5898" i="1" s="1"/>
  <c r="Q5898" i="1" s="1"/>
  <c r="I5899" i="1"/>
  <c r="J5899" i="1" s="1"/>
  <c r="Q5899" i="1" s="1"/>
  <c r="I5900" i="1"/>
  <c r="J5900" i="1" s="1"/>
  <c r="Q5900" i="1" s="1"/>
  <c r="I5901" i="1"/>
  <c r="J5901" i="1" s="1"/>
  <c r="Q5901" i="1" s="1"/>
  <c r="I5902" i="1"/>
  <c r="J5902" i="1" s="1"/>
  <c r="Q5902" i="1" s="1"/>
  <c r="I5903" i="1"/>
  <c r="J5903" i="1" s="1"/>
  <c r="Q5903" i="1" s="1"/>
  <c r="I5904" i="1"/>
  <c r="J5904" i="1" s="1"/>
  <c r="Q5904" i="1" s="1"/>
  <c r="I5905" i="1"/>
  <c r="J5905" i="1" s="1"/>
  <c r="Q5905" i="1" s="1"/>
  <c r="I5906" i="1"/>
  <c r="J5906" i="1" s="1"/>
  <c r="Q5906" i="1" s="1"/>
  <c r="I5907" i="1"/>
  <c r="J5907" i="1" s="1"/>
  <c r="Q5907" i="1" s="1"/>
  <c r="I5908" i="1"/>
  <c r="J5908" i="1" s="1"/>
  <c r="Q5908" i="1" s="1"/>
  <c r="I5909" i="1"/>
  <c r="J5909" i="1" s="1"/>
  <c r="Q5909" i="1" s="1"/>
  <c r="I5910" i="1"/>
  <c r="J5910" i="1" s="1"/>
  <c r="Q5910" i="1" s="1"/>
  <c r="I5911" i="1"/>
  <c r="J5911" i="1" s="1"/>
  <c r="Q5911" i="1" s="1"/>
  <c r="I5912" i="1"/>
  <c r="J5912" i="1" s="1"/>
  <c r="Q5912" i="1" s="1"/>
  <c r="I5913" i="1"/>
  <c r="J5913" i="1" s="1"/>
  <c r="Q5913" i="1" s="1"/>
  <c r="I5914" i="1"/>
  <c r="J5914" i="1" s="1"/>
  <c r="Q5914" i="1" s="1"/>
  <c r="I5915" i="1"/>
  <c r="J5915" i="1" s="1"/>
  <c r="Q5915" i="1" s="1"/>
  <c r="I5916" i="1"/>
  <c r="J5916" i="1" s="1"/>
  <c r="Q5916" i="1" s="1"/>
  <c r="I5917" i="1"/>
  <c r="J5917" i="1" s="1"/>
  <c r="Q5917" i="1" s="1"/>
  <c r="I5918" i="1"/>
  <c r="J5918" i="1" s="1"/>
  <c r="Q5918" i="1" s="1"/>
  <c r="I5919" i="1"/>
  <c r="J5919" i="1" s="1"/>
  <c r="Q5919" i="1" s="1"/>
  <c r="I5920" i="1"/>
  <c r="J5920" i="1" s="1"/>
  <c r="Q5920" i="1" s="1"/>
  <c r="I5921" i="1"/>
  <c r="J5921" i="1" s="1"/>
  <c r="Q5921" i="1" s="1"/>
  <c r="I5922" i="1"/>
  <c r="J5922" i="1" s="1"/>
  <c r="Q5922" i="1" s="1"/>
  <c r="I5923" i="1"/>
  <c r="J5923" i="1" s="1"/>
  <c r="Q5923" i="1" s="1"/>
  <c r="I5924" i="1"/>
  <c r="J5924" i="1" s="1"/>
  <c r="Q5924" i="1" s="1"/>
  <c r="I5925" i="1"/>
  <c r="J5925" i="1" s="1"/>
  <c r="Q5925" i="1" s="1"/>
  <c r="I5926" i="1"/>
  <c r="J5926" i="1" s="1"/>
  <c r="Q5926" i="1" s="1"/>
  <c r="I5927" i="1"/>
  <c r="J5927" i="1" s="1"/>
  <c r="Q5927" i="1" s="1"/>
  <c r="I5928" i="1"/>
  <c r="J5928" i="1" s="1"/>
  <c r="Q5928" i="1" s="1"/>
  <c r="I5929" i="1"/>
  <c r="J5929" i="1" s="1"/>
  <c r="Q5929" i="1" s="1"/>
  <c r="I5930" i="1"/>
  <c r="J5930" i="1" s="1"/>
  <c r="Q5930" i="1" s="1"/>
  <c r="I5931" i="1"/>
  <c r="J5931" i="1" s="1"/>
  <c r="Q5931" i="1" s="1"/>
  <c r="I5932" i="1"/>
  <c r="J5932" i="1" s="1"/>
  <c r="Q5932" i="1" s="1"/>
  <c r="I5933" i="1"/>
  <c r="J5933" i="1" s="1"/>
  <c r="Q5933" i="1" s="1"/>
  <c r="I5934" i="1"/>
  <c r="J5934" i="1" s="1"/>
  <c r="Q5934" i="1" s="1"/>
  <c r="I5935" i="1"/>
  <c r="J5935" i="1" s="1"/>
  <c r="Q5935" i="1" s="1"/>
  <c r="I5936" i="1"/>
  <c r="J5936" i="1" s="1"/>
  <c r="Q5936" i="1" s="1"/>
  <c r="I5937" i="1"/>
  <c r="J5937" i="1" s="1"/>
  <c r="Q5937" i="1" s="1"/>
  <c r="I5938" i="1"/>
  <c r="J5938" i="1" s="1"/>
  <c r="Q5938" i="1" s="1"/>
  <c r="I5939" i="1"/>
  <c r="J5939" i="1" s="1"/>
  <c r="Q5939" i="1" s="1"/>
  <c r="I5940" i="1"/>
  <c r="J5940" i="1" s="1"/>
  <c r="Q5940" i="1" s="1"/>
  <c r="I5941" i="1"/>
  <c r="J5941" i="1" s="1"/>
  <c r="Q5941" i="1" s="1"/>
  <c r="I5942" i="1"/>
  <c r="J5942" i="1" s="1"/>
  <c r="Q5942" i="1" s="1"/>
  <c r="I5943" i="1"/>
  <c r="J5943" i="1" s="1"/>
  <c r="Q5943" i="1" s="1"/>
  <c r="I5944" i="1"/>
  <c r="J5944" i="1" s="1"/>
  <c r="Q5944" i="1" s="1"/>
  <c r="I5945" i="1"/>
  <c r="J5945" i="1" s="1"/>
  <c r="Q5945" i="1" s="1"/>
  <c r="I5946" i="1"/>
  <c r="J5946" i="1" s="1"/>
  <c r="Q5946" i="1" s="1"/>
  <c r="I5947" i="1"/>
  <c r="J5947" i="1" s="1"/>
  <c r="Q5947" i="1" s="1"/>
  <c r="I5948" i="1"/>
  <c r="J5948" i="1" s="1"/>
  <c r="Q5948" i="1" s="1"/>
  <c r="I5949" i="1"/>
  <c r="J5949" i="1" s="1"/>
  <c r="Q5949" i="1" s="1"/>
  <c r="I5950" i="1"/>
  <c r="J5950" i="1" s="1"/>
  <c r="Q5950" i="1" s="1"/>
  <c r="I5951" i="1"/>
  <c r="J5951" i="1" s="1"/>
  <c r="Q5951" i="1" s="1"/>
  <c r="I5952" i="1"/>
  <c r="J5952" i="1" s="1"/>
  <c r="Q5952" i="1" s="1"/>
  <c r="I5953" i="1"/>
  <c r="J5953" i="1" s="1"/>
  <c r="Q5953" i="1" s="1"/>
  <c r="I5954" i="1"/>
  <c r="J5954" i="1" s="1"/>
  <c r="Q5954" i="1" s="1"/>
  <c r="I5955" i="1"/>
  <c r="J5955" i="1" s="1"/>
  <c r="Q5955" i="1" s="1"/>
  <c r="I5956" i="1"/>
  <c r="J5956" i="1" s="1"/>
  <c r="Q5956" i="1" s="1"/>
  <c r="I5957" i="1"/>
  <c r="J5957" i="1" s="1"/>
  <c r="Q5957" i="1" s="1"/>
  <c r="I5958" i="1"/>
  <c r="J5958" i="1" s="1"/>
  <c r="Q5958" i="1" s="1"/>
  <c r="I5959" i="1"/>
  <c r="J5959" i="1" s="1"/>
  <c r="Q5959" i="1" s="1"/>
  <c r="I5960" i="1"/>
  <c r="J5960" i="1" s="1"/>
  <c r="Q5960" i="1" s="1"/>
  <c r="I5961" i="1"/>
  <c r="J5961" i="1" s="1"/>
  <c r="Q5961" i="1" s="1"/>
  <c r="I5962" i="1"/>
  <c r="J5962" i="1" s="1"/>
  <c r="Q5962" i="1" s="1"/>
  <c r="I5963" i="1"/>
  <c r="J5963" i="1" s="1"/>
  <c r="Q5963" i="1" s="1"/>
  <c r="I5964" i="1"/>
  <c r="J5964" i="1" s="1"/>
  <c r="Q5964" i="1" s="1"/>
  <c r="I5965" i="1"/>
  <c r="J5965" i="1" s="1"/>
  <c r="Q5965" i="1" s="1"/>
  <c r="I5966" i="1"/>
  <c r="J5966" i="1" s="1"/>
  <c r="Q5966" i="1" s="1"/>
  <c r="I5967" i="1"/>
  <c r="J5967" i="1" s="1"/>
  <c r="Q5967" i="1" s="1"/>
  <c r="I5968" i="1"/>
  <c r="J5968" i="1" s="1"/>
  <c r="Q5968" i="1" s="1"/>
  <c r="I5969" i="1"/>
  <c r="J5969" i="1" s="1"/>
  <c r="Q5969" i="1" s="1"/>
  <c r="I5970" i="1"/>
  <c r="J5970" i="1" s="1"/>
  <c r="Q5970" i="1" s="1"/>
  <c r="I5971" i="1"/>
  <c r="J5971" i="1" s="1"/>
  <c r="Q5971" i="1" s="1"/>
  <c r="I5972" i="1"/>
  <c r="J5972" i="1" s="1"/>
  <c r="Q5972" i="1" s="1"/>
  <c r="I5973" i="1"/>
  <c r="J5973" i="1" s="1"/>
  <c r="Q5973" i="1" s="1"/>
  <c r="I5974" i="1"/>
  <c r="J5974" i="1" s="1"/>
  <c r="Q5974" i="1" s="1"/>
  <c r="I5975" i="1"/>
  <c r="J5975" i="1" s="1"/>
  <c r="Q5975" i="1" s="1"/>
  <c r="I5976" i="1"/>
  <c r="J5976" i="1" s="1"/>
  <c r="Q5976" i="1" s="1"/>
  <c r="I5977" i="1"/>
  <c r="J5977" i="1" s="1"/>
  <c r="Q5977" i="1" s="1"/>
  <c r="I5978" i="1"/>
  <c r="J5978" i="1" s="1"/>
  <c r="Q5978" i="1" s="1"/>
  <c r="I5979" i="1"/>
  <c r="J5979" i="1" s="1"/>
  <c r="Q5979" i="1" s="1"/>
  <c r="I5980" i="1"/>
  <c r="J5980" i="1" s="1"/>
  <c r="Q5980" i="1" s="1"/>
  <c r="I5981" i="1"/>
  <c r="J5981" i="1" s="1"/>
  <c r="Q5981" i="1" s="1"/>
  <c r="I5982" i="1"/>
  <c r="J5982" i="1" s="1"/>
  <c r="Q5982" i="1" s="1"/>
  <c r="I5983" i="1"/>
  <c r="J5983" i="1" s="1"/>
  <c r="Q5983" i="1" s="1"/>
  <c r="I5984" i="1"/>
  <c r="J5984" i="1" s="1"/>
  <c r="Q5984" i="1" s="1"/>
  <c r="I5985" i="1"/>
  <c r="J5985" i="1" s="1"/>
  <c r="Q5985" i="1" s="1"/>
  <c r="I5986" i="1"/>
  <c r="J5986" i="1" s="1"/>
  <c r="Q5986" i="1" s="1"/>
  <c r="I5987" i="1"/>
  <c r="J5987" i="1" s="1"/>
  <c r="Q5987" i="1" s="1"/>
  <c r="I5988" i="1"/>
  <c r="J5988" i="1" s="1"/>
  <c r="Q5988" i="1" s="1"/>
  <c r="I5989" i="1"/>
  <c r="J5989" i="1" s="1"/>
  <c r="Q5989" i="1" s="1"/>
  <c r="I5990" i="1"/>
  <c r="J5990" i="1" s="1"/>
  <c r="Q5990" i="1" s="1"/>
  <c r="I5991" i="1"/>
  <c r="J5991" i="1" s="1"/>
  <c r="Q5991" i="1" s="1"/>
  <c r="I5992" i="1"/>
  <c r="J5992" i="1" s="1"/>
  <c r="Q5992" i="1" s="1"/>
  <c r="I5993" i="1"/>
  <c r="J5993" i="1" s="1"/>
  <c r="Q5993" i="1" s="1"/>
  <c r="I5994" i="1"/>
  <c r="J5994" i="1" s="1"/>
  <c r="Q5994" i="1" s="1"/>
  <c r="I5995" i="1"/>
  <c r="J5995" i="1" s="1"/>
  <c r="Q5995" i="1" s="1"/>
  <c r="I5996" i="1"/>
  <c r="J5996" i="1" s="1"/>
  <c r="Q5996" i="1" s="1"/>
  <c r="I5997" i="1"/>
  <c r="J5997" i="1" s="1"/>
  <c r="Q5997" i="1" s="1"/>
  <c r="I5998" i="1"/>
  <c r="J5998" i="1" s="1"/>
  <c r="Q5998" i="1" s="1"/>
  <c r="I5999" i="1"/>
  <c r="J5999" i="1" s="1"/>
  <c r="Q5999" i="1" s="1"/>
  <c r="I6000" i="1"/>
  <c r="J6000" i="1" s="1"/>
  <c r="Q6000" i="1" s="1"/>
  <c r="I6001" i="1"/>
  <c r="J6001" i="1" s="1"/>
  <c r="Q6001" i="1" s="1"/>
  <c r="I6002" i="1"/>
  <c r="J6002" i="1" s="1"/>
  <c r="Q6002" i="1" s="1"/>
  <c r="I6003" i="1"/>
  <c r="J6003" i="1" s="1"/>
  <c r="Q6003" i="1" s="1"/>
  <c r="I6004" i="1"/>
  <c r="J6004" i="1" s="1"/>
  <c r="Q6004" i="1" s="1"/>
  <c r="I6005" i="1"/>
  <c r="J6005" i="1" s="1"/>
  <c r="Q6005" i="1" s="1"/>
  <c r="I6006" i="1"/>
  <c r="J6006" i="1" s="1"/>
  <c r="Q6006" i="1" s="1"/>
  <c r="I6007" i="1"/>
  <c r="J6007" i="1" s="1"/>
  <c r="Q6007" i="1" s="1"/>
  <c r="I6008" i="1"/>
  <c r="J6008" i="1" s="1"/>
  <c r="Q6008" i="1" s="1"/>
  <c r="I6009" i="1"/>
  <c r="J6009" i="1" s="1"/>
  <c r="Q6009" i="1" s="1"/>
  <c r="I6010" i="1"/>
  <c r="J6010" i="1" s="1"/>
  <c r="Q6010" i="1" s="1"/>
  <c r="I6011" i="1"/>
  <c r="J6011" i="1" s="1"/>
  <c r="Q6011" i="1" s="1"/>
  <c r="I6012" i="1"/>
  <c r="J6012" i="1" s="1"/>
  <c r="Q6012" i="1" s="1"/>
  <c r="I6013" i="1"/>
  <c r="J6013" i="1" s="1"/>
  <c r="Q6013" i="1" s="1"/>
  <c r="I6014" i="1"/>
  <c r="J6014" i="1" s="1"/>
  <c r="Q6014" i="1" s="1"/>
  <c r="I6015" i="1"/>
  <c r="J6015" i="1" s="1"/>
  <c r="Q6015" i="1" s="1"/>
  <c r="I6016" i="1"/>
  <c r="J6016" i="1" s="1"/>
  <c r="Q6016" i="1" s="1"/>
  <c r="I6017" i="1"/>
  <c r="J6017" i="1" s="1"/>
  <c r="Q6017" i="1" s="1"/>
  <c r="I6018" i="1"/>
  <c r="J6018" i="1" s="1"/>
  <c r="Q6018" i="1" s="1"/>
  <c r="I6019" i="1"/>
  <c r="J6019" i="1" s="1"/>
  <c r="Q6019" i="1" s="1"/>
  <c r="I6020" i="1"/>
  <c r="J6020" i="1" s="1"/>
  <c r="Q6020" i="1" s="1"/>
  <c r="I6021" i="1"/>
  <c r="J6021" i="1" s="1"/>
  <c r="Q6021" i="1" s="1"/>
  <c r="I6022" i="1"/>
  <c r="J6022" i="1" s="1"/>
  <c r="Q6022" i="1" s="1"/>
  <c r="I6023" i="1"/>
  <c r="J6023" i="1" s="1"/>
  <c r="Q6023" i="1" s="1"/>
  <c r="I6024" i="1"/>
  <c r="J6024" i="1" s="1"/>
  <c r="Q6024" i="1" s="1"/>
  <c r="I6025" i="1"/>
  <c r="J6025" i="1" s="1"/>
  <c r="Q6025" i="1" s="1"/>
  <c r="I6026" i="1"/>
  <c r="J6026" i="1" s="1"/>
  <c r="Q6026" i="1" s="1"/>
  <c r="I6027" i="1"/>
  <c r="J6027" i="1" s="1"/>
  <c r="Q6027" i="1" s="1"/>
  <c r="I6028" i="1"/>
  <c r="J6028" i="1" s="1"/>
  <c r="Q6028" i="1" s="1"/>
  <c r="I6029" i="1"/>
  <c r="J6029" i="1" s="1"/>
  <c r="Q6029" i="1" s="1"/>
  <c r="I6030" i="1"/>
  <c r="J6030" i="1" s="1"/>
  <c r="Q6030" i="1" s="1"/>
  <c r="I6031" i="1"/>
  <c r="J6031" i="1" s="1"/>
  <c r="Q6031" i="1" s="1"/>
  <c r="I6032" i="1"/>
  <c r="J6032" i="1" s="1"/>
  <c r="Q6032" i="1" s="1"/>
  <c r="I6033" i="1"/>
  <c r="J6033" i="1" s="1"/>
  <c r="Q6033" i="1" s="1"/>
  <c r="I6034" i="1"/>
  <c r="J6034" i="1" s="1"/>
  <c r="Q6034" i="1" s="1"/>
  <c r="I6035" i="1"/>
  <c r="J6035" i="1" s="1"/>
  <c r="Q6035" i="1" s="1"/>
  <c r="I6036" i="1"/>
  <c r="J6036" i="1" s="1"/>
  <c r="Q6036" i="1" s="1"/>
  <c r="I6037" i="1"/>
  <c r="J6037" i="1" s="1"/>
  <c r="Q6037" i="1" s="1"/>
  <c r="I6038" i="1"/>
  <c r="J6038" i="1" s="1"/>
  <c r="Q6038" i="1" s="1"/>
  <c r="I6039" i="1"/>
  <c r="J6039" i="1" s="1"/>
  <c r="Q6039" i="1" s="1"/>
  <c r="I6040" i="1"/>
  <c r="J6040" i="1" s="1"/>
  <c r="Q6040" i="1" s="1"/>
  <c r="I6041" i="1"/>
  <c r="J6041" i="1" s="1"/>
  <c r="Q6041" i="1" s="1"/>
  <c r="I6042" i="1"/>
  <c r="J6042" i="1" s="1"/>
  <c r="Q6042" i="1" s="1"/>
  <c r="I6043" i="1"/>
  <c r="J6043" i="1" s="1"/>
  <c r="Q6043" i="1" s="1"/>
  <c r="I6044" i="1"/>
  <c r="J6044" i="1" s="1"/>
  <c r="Q6044" i="1" s="1"/>
  <c r="I6045" i="1"/>
  <c r="J6045" i="1" s="1"/>
  <c r="Q6045" i="1" s="1"/>
  <c r="I6046" i="1"/>
  <c r="J6046" i="1" s="1"/>
  <c r="Q6046" i="1" s="1"/>
  <c r="I6047" i="1"/>
  <c r="J6047" i="1" s="1"/>
  <c r="Q6047" i="1" s="1"/>
  <c r="I6048" i="1"/>
  <c r="J6048" i="1" s="1"/>
  <c r="Q6048" i="1" s="1"/>
  <c r="I6049" i="1"/>
  <c r="J6049" i="1" s="1"/>
  <c r="Q6049" i="1" s="1"/>
  <c r="I6050" i="1"/>
  <c r="J6050" i="1" s="1"/>
  <c r="Q6050" i="1" s="1"/>
  <c r="I6051" i="1"/>
  <c r="J6051" i="1" s="1"/>
  <c r="Q6051" i="1" s="1"/>
  <c r="I6052" i="1"/>
  <c r="J6052" i="1" s="1"/>
  <c r="Q6052" i="1" s="1"/>
  <c r="I6053" i="1"/>
  <c r="J6053" i="1" s="1"/>
  <c r="Q6053" i="1" s="1"/>
  <c r="I6054" i="1"/>
  <c r="J6054" i="1" s="1"/>
  <c r="Q6054" i="1" s="1"/>
  <c r="I6055" i="1"/>
  <c r="J6055" i="1" s="1"/>
  <c r="Q6055" i="1" s="1"/>
  <c r="I6056" i="1"/>
  <c r="J6056" i="1" s="1"/>
  <c r="Q6056" i="1" s="1"/>
  <c r="I6057" i="1"/>
  <c r="J6057" i="1" s="1"/>
  <c r="Q6057" i="1" s="1"/>
  <c r="I6058" i="1"/>
  <c r="J6058" i="1" s="1"/>
  <c r="Q6058" i="1" s="1"/>
  <c r="I6059" i="1"/>
  <c r="J6059" i="1" s="1"/>
  <c r="Q6059" i="1" s="1"/>
  <c r="I6060" i="1"/>
  <c r="J6060" i="1" s="1"/>
  <c r="Q6060" i="1" s="1"/>
  <c r="I6061" i="1"/>
  <c r="J6061" i="1" s="1"/>
  <c r="Q6061" i="1" s="1"/>
  <c r="I6062" i="1"/>
  <c r="J6062" i="1" s="1"/>
  <c r="Q6062" i="1" s="1"/>
  <c r="I6063" i="1"/>
  <c r="J6063" i="1" s="1"/>
  <c r="Q6063" i="1" s="1"/>
  <c r="I6064" i="1"/>
  <c r="J6064" i="1" s="1"/>
  <c r="Q6064" i="1" s="1"/>
  <c r="I6065" i="1"/>
  <c r="J6065" i="1" s="1"/>
  <c r="Q6065" i="1" s="1"/>
  <c r="I6066" i="1"/>
  <c r="J6066" i="1" s="1"/>
  <c r="Q6066" i="1" s="1"/>
  <c r="I6067" i="1"/>
  <c r="J6067" i="1" s="1"/>
  <c r="Q6067" i="1" s="1"/>
  <c r="I6068" i="1"/>
  <c r="J6068" i="1" s="1"/>
  <c r="Q6068" i="1" s="1"/>
  <c r="I6069" i="1"/>
  <c r="J6069" i="1" s="1"/>
  <c r="Q6069" i="1" s="1"/>
  <c r="I6070" i="1"/>
  <c r="J6070" i="1" s="1"/>
  <c r="Q6070" i="1" s="1"/>
  <c r="I6071" i="1"/>
  <c r="J6071" i="1" s="1"/>
  <c r="Q6071" i="1" s="1"/>
  <c r="I6072" i="1"/>
  <c r="J6072" i="1" s="1"/>
  <c r="Q6072" i="1" s="1"/>
  <c r="I6073" i="1"/>
  <c r="J6073" i="1" s="1"/>
  <c r="Q6073" i="1" s="1"/>
  <c r="I6074" i="1"/>
  <c r="J6074" i="1" s="1"/>
  <c r="Q6074" i="1" s="1"/>
  <c r="I6075" i="1"/>
  <c r="J6075" i="1" s="1"/>
  <c r="Q6075" i="1" s="1"/>
  <c r="I6076" i="1"/>
  <c r="J6076" i="1" s="1"/>
  <c r="Q6076" i="1" s="1"/>
  <c r="I6077" i="1"/>
  <c r="J6077" i="1" s="1"/>
  <c r="Q6077" i="1" s="1"/>
  <c r="I6078" i="1"/>
  <c r="J6078" i="1" s="1"/>
  <c r="Q6078" i="1" s="1"/>
  <c r="I6079" i="1"/>
  <c r="J6079" i="1" s="1"/>
  <c r="Q6079" i="1" s="1"/>
  <c r="I6080" i="1"/>
  <c r="J6080" i="1" s="1"/>
  <c r="Q6080" i="1" s="1"/>
  <c r="I6081" i="1"/>
  <c r="J6081" i="1" s="1"/>
  <c r="Q6081" i="1" s="1"/>
  <c r="I6082" i="1"/>
  <c r="J6082" i="1" s="1"/>
  <c r="Q6082" i="1" s="1"/>
  <c r="I6083" i="1"/>
  <c r="J6083" i="1" s="1"/>
  <c r="Q6083" i="1" s="1"/>
  <c r="I6084" i="1"/>
  <c r="J6084" i="1" s="1"/>
  <c r="Q6084" i="1" s="1"/>
  <c r="I6085" i="1"/>
  <c r="J6085" i="1" s="1"/>
  <c r="Q6085" i="1" s="1"/>
  <c r="I6086" i="1"/>
  <c r="J6086" i="1" s="1"/>
  <c r="Q6086" i="1" s="1"/>
  <c r="I6087" i="1"/>
  <c r="J6087" i="1" s="1"/>
  <c r="Q6087" i="1" s="1"/>
  <c r="I6088" i="1"/>
  <c r="J6088" i="1" s="1"/>
  <c r="Q6088" i="1" s="1"/>
  <c r="I6089" i="1"/>
  <c r="J6089" i="1" s="1"/>
  <c r="Q6089" i="1" s="1"/>
  <c r="I6090" i="1"/>
  <c r="J6090" i="1" s="1"/>
  <c r="Q6090" i="1" s="1"/>
  <c r="I6091" i="1"/>
  <c r="J6091" i="1" s="1"/>
  <c r="Q6091" i="1" s="1"/>
  <c r="I6092" i="1"/>
  <c r="J6092" i="1" s="1"/>
  <c r="Q6092" i="1" s="1"/>
  <c r="I6093" i="1"/>
  <c r="J6093" i="1" s="1"/>
  <c r="Q6093" i="1" s="1"/>
  <c r="I6094" i="1"/>
  <c r="J6094" i="1" s="1"/>
  <c r="Q6094" i="1" s="1"/>
  <c r="I6095" i="1"/>
  <c r="J6095" i="1" s="1"/>
  <c r="Q6095" i="1" s="1"/>
  <c r="I6096" i="1"/>
  <c r="J6096" i="1" s="1"/>
  <c r="Q6096" i="1" s="1"/>
  <c r="I6097" i="1"/>
  <c r="J6097" i="1" s="1"/>
  <c r="Q6097" i="1" s="1"/>
  <c r="I6098" i="1"/>
  <c r="J6098" i="1" s="1"/>
  <c r="Q6098" i="1" s="1"/>
  <c r="I6099" i="1"/>
  <c r="J6099" i="1" s="1"/>
  <c r="Q6099" i="1" s="1"/>
  <c r="I6100" i="1"/>
  <c r="J6100" i="1" s="1"/>
  <c r="Q6100" i="1" s="1"/>
  <c r="I6101" i="1"/>
  <c r="J6101" i="1" s="1"/>
  <c r="Q6101" i="1" s="1"/>
  <c r="I6102" i="1"/>
  <c r="J6102" i="1" s="1"/>
  <c r="Q6102" i="1" s="1"/>
  <c r="I6103" i="1"/>
  <c r="J6103" i="1" s="1"/>
  <c r="Q6103" i="1" s="1"/>
  <c r="I6104" i="1"/>
  <c r="J6104" i="1" s="1"/>
  <c r="Q6104" i="1" s="1"/>
  <c r="I6105" i="1"/>
  <c r="J6105" i="1" s="1"/>
  <c r="Q6105" i="1" s="1"/>
  <c r="I6106" i="1"/>
  <c r="J6106" i="1" s="1"/>
  <c r="Q6106" i="1" s="1"/>
  <c r="I6107" i="1"/>
  <c r="J6107" i="1" s="1"/>
  <c r="Q6107" i="1" s="1"/>
  <c r="I6108" i="1"/>
  <c r="J6108" i="1" s="1"/>
  <c r="Q6108" i="1" s="1"/>
  <c r="I6109" i="1"/>
  <c r="J6109" i="1" s="1"/>
  <c r="Q6109" i="1" s="1"/>
  <c r="I6110" i="1"/>
  <c r="J6110" i="1" s="1"/>
  <c r="Q6110" i="1" s="1"/>
  <c r="I6111" i="1"/>
  <c r="J6111" i="1" s="1"/>
  <c r="Q6111" i="1" s="1"/>
  <c r="I6112" i="1"/>
  <c r="J6112" i="1" s="1"/>
  <c r="Q6112" i="1" s="1"/>
  <c r="I6113" i="1"/>
  <c r="J6113" i="1" s="1"/>
  <c r="Q6113" i="1" s="1"/>
  <c r="I6114" i="1"/>
  <c r="J6114" i="1" s="1"/>
  <c r="Q6114" i="1" s="1"/>
  <c r="I6115" i="1"/>
  <c r="J6115" i="1" s="1"/>
  <c r="Q6115" i="1" s="1"/>
  <c r="I6116" i="1"/>
  <c r="J6116" i="1" s="1"/>
  <c r="Q6116" i="1" s="1"/>
  <c r="I6117" i="1"/>
  <c r="J6117" i="1" s="1"/>
  <c r="Q6117" i="1" s="1"/>
  <c r="I6118" i="1"/>
  <c r="J6118" i="1" s="1"/>
  <c r="Q6118" i="1" s="1"/>
  <c r="I6119" i="1"/>
  <c r="J6119" i="1" s="1"/>
  <c r="Q6119" i="1" s="1"/>
  <c r="I6120" i="1"/>
  <c r="J6120" i="1" s="1"/>
  <c r="Q6120" i="1" s="1"/>
  <c r="I6121" i="1"/>
  <c r="J6121" i="1" s="1"/>
  <c r="Q6121" i="1" s="1"/>
  <c r="I6122" i="1"/>
  <c r="J6122" i="1" s="1"/>
  <c r="Q6122" i="1" s="1"/>
  <c r="I6123" i="1"/>
  <c r="J6123" i="1" s="1"/>
  <c r="Q6123" i="1" s="1"/>
  <c r="I6124" i="1"/>
  <c r="J6124" i="1" s="1"/>
  <c r="Q6124" i="1" s="1"/>
  <c r="I6125" i="1"/>
  <c r="J6125" i="1" s="1"/>
  <c r="Q6125" i="1" s="1"/>
  <c r="I6126" i="1"/>
  <c r="J6126" i="1" s="1"/>
  <c r="Q6126" i="1" s="1"/>
  <c r="I6127" i="1"/>
  <c r="J6127" i="1" s="1"/>
  <c r="Q6127" i="1" s="1"/>
  <c r="I6128" i="1"/>
  <c r="J6128" i="1" s="1"/>
  <c r="Q6128" i="1" s="1"/>
  <c r="I6129" i="1"/>
  <c r="J6129" i="1" s="1"/>
  <c r="Q6129" i="1" s="1"/>
  <c r="I6130" i="1"/>
  <c r="J6130" i="1" s="1"/>
  <c r="Q6130" i="1" s="1"/>
  <c r="I6131" i="1"/>
  <c r="J6131" i="1" s="1"/>
  <c r="Q6131" i="1" s="1"/>
  <c r="I6132" i="1"/>
  <c r="J6132" i="1" s="1"/>
  <c r="Q6132" i="1" s="1"/>
  <c r="I6133" i="1"/>
  <c r="J6133" i="1" s="1"/>
  <c r="Q6133" i="1" s="1"/>
  <c r="I6134" i="1"/>
  <c r="J6134" i="1" s="1"/>
  <c r="Q6134" i="1" s="1"/>
  <c r="I6135" i="1"/>
  <c r="J6135" i="1" s="1"/>
  <c r="Q6135" i="1" s="1"/>
  <c r="I6136" i="1"/>
  <c r="J6136" i="1" s="1"/>
  <c r="Q6136" i="1" s="1"/>
  <c r="I6137" i="1"/>
  <c r="J6137" i="1" s="1"/>
  <c r="Q6137" i="1" s="1"/>
  <c r="I6138" i="1"/>
  <c r="J6138" i="1" s="1"/>
  <c r="Q6138" i="1" s="1"/>
  <c r="I6139" i="1"/>
  <c r="J6139" i="1" s="1"/>
  <c r="Q6139" i="1" s="1"/>
  <c r="I6140" i="1"/>
  <c r="J6140" i="1" s="1"/>
  <c r="Q6140" i="1" s="1"/>
  <c r="I6141" i="1"/>
  <c r="J6141" i="1" s="1"/>
  <c r="Q6141" i="1" s="1"/>
  <c r="I6142" i="1"/>
  <c r="J6142" i="1" s="1"/>
  <c r="Q6142" i="1" s="1"/>
  <c r="I6143" i="1"/>
  <c r="J6143" i="1" s="1"/>
  <c r="Q6143" i="1" s="1"/>
  <c r="I6144" i="1"/>
  <c r="J6144" i="1" s="1"/>
  <c r="Q6144" i="1" s="1"/>
  <c r="I6145" i="1"/>
  <c r="J6145" i="1" s="1"/>
  <c r="Q6145" i="1" s="1"/>
  <c r="I6146" i="1"/>
  <c r="J6146" i="1" s="1"/>
  <c r="Q6146" i="1" s="1"/>
  <c r="I6147" i="1"/>
  <c r="J6147" i="1" s="1"/>
  <c r="Q6147" i="1" s="1"/>
  <c r="I6148" i="1"/>
  <c r="J6148" i="1" s="1"/>
  <c r="Q6148" i="1" s="1"/>
  <c r="I6149" i="1"/>
  <c r="J6149" i="1" s="1"/>
  <c r="Q6149" i="1" s="1"/>
  <c r="I6150" i="1"/>
  <c r="J6150" i="1" s="1"/>
  <c r="Q6150" i="1" s="1"/>
  <c r="I6151" i="1"/>
  <c r="J6151" i="1" s="1"/>
  <c r="Q6151" i="1" s="1"/>
  <c r="I6152" i="1"/>
  <c r="J6152" i="1" s="1"/>
  <c r="Q6152" i="1" s="1"/>
  <c r="I6153" i="1"/>
  <c r="J6153" i="1" s="1"/>
  <c r="Q6153" i="1" s="1"/>
  <c r="I6154" i="1"/>
  <c r="J6154" i="1" s="1"/>
  <c r="Q6154" i="1" s="1"/>
  <c r="I6155" i="1"/>
  <c r="J6155" i="1" s="1"/>
  <c r="Q6155" i="1" s="1"/>
  <c r="I6156" i="1"/>
  <c r="J6156" i="1" s="1"/>
  <c r="Q6156" i="1" s="1"/>
  <c r="I6157" i="1"/>
  <c r="J6157" i="1" s="1"/>
  <c r="Q6157" i="1" s="1"/>
  <c r="I6158" i="1"/>
  <c r="J6158" i="1" s="1"/>
  <c r="Q6158" i="1" s="1"/>
  <c r="I6159" i="1"/>
  <c r="J6159" i="1" s="1"/>
  <c r="Q6159" i="1" s="1"/>
  <c r="I6160" i="1"/>
  <c r="J6160" i="1" s="1"/>
  <c r="Q6160" i="1" s="1"/>
  <c r="I6161" i="1"/>
  <c r="J6161" i="1" s="1"/>
  <c r="Q6161" i="1" s="1"/>
  <c r="I6162" i="1"/>
  <c r="J6162" i="1" s="1"/>
  <c r="Q6162" i="1" s="1"/>
  <c r="I6163" i="1"/>
  <c r="J6163" i="1" s="1"/>
  <c r="Q6163" i="1" s="1"/>
  <c r="I6164" i="1"/>
  <c r="J6164" i="1" s="1"/>
  <c r="Q6164" i="1" s="1"/>
  <c r="I6165" i="1"/>
  <c r="J6165" i="1" s="1"/>
  <c r="Q6165" i="1" s="1"/>
  <c r="I6166" i="1"/>
  <c r="J6166" i="1" s="1"/>
  <c r="Q6166" i="1" s="1"/>
  <c r="I6167" i="1"/>
  <c r="J6167" i="1" s="1"/>
  <c r="Q6167" i="1" s="1"/>
  <c r="I6168" i="1"/>
  <c r="J6168" i="1" s="1"/>
  <c r="Q6168" i="1" s="1"/>
  <c r="I6169" i="1"/>
  <c r="J6169" i="1" s="1"/>
  <c r="Q6169" i="1" s="1"/>
  <c r="I6170" i="1"/>
  <c r="J6170" i="1" s="1"/>
  <c r="Q6170" i="1" s="1"/>
  <c r="I6171" i="1"/>
  <c r="J6171" i="1" s="1"/>
  <c r="Q6171" i="1" s="1"/>
  <c r="I6172" i="1"/>
  <c r="J6172" i="1" s="1"/>
  <c r="Q6172" i="1" s="1"/>
  <c r="I6173" i="1"/>
  <c r="J6173" i="1" s="1"/>
  <c r="Q6173" i="1" s="1"/>
  <c r="I6174" i="1"/>
  <c r="J6174" i="1" s="1"/>
  <c r="Q6174" i="1" s="1"/>
  <c r="I6175" i="1"/>
  <c r="J6175" i="1" s="1"/>
  <c r="Q6175" i="1" s="1"/>
  <c r="I6176" i="1"/>
  <c r="J6176" i="1" s="1"/>
  <c r="Q6176" i="1" s="1"/>
  <c r="I6177" i="1"/>
  <c r="J6177" i="1" s="1"/>
  <c r="Q6177" i="1" s="1"/>
  <c r="I6178" i="1"/>
  <c r="J6178" i="1" s="1"/>
  <c r="Q6178" i="1" s="1"/>
  <c r="I6179" i="1"/>
  <c r="J6179" i="1" s="1"/>
  <c r="Q6179" i="1" s="1"/>
  <c r="I6180" i="1"/>
  <c r="J6180" i="1" s="1"/>
  <c r="Q6180" i="1" s="1"/>
  <c r="I6181" i="1"/>
  <c r="J6181" i="1" s="1"/>
  <c r="Q6181" i="1" s="1"/>
  <c r="I6182" i="1"/>
  <c r="J6182" i="1" s="1"/>
  <c r="Q6182" i="1" s="1"/>
  <c r="I6183" i="1"/>
  <c r="J6183" i="1" s="1"/>
  <c r="Q6183" i="1" s="1"/>
  <c r="I6184" i="1"/>
  <c r="J6184" i="1" s="1"/>
  <c r="Q6184" i="1" s="1"/>
  <c r="I6185" i="1"/>
  <c r="J6185" i="1" s="1"/>
  <c r="Q6185" i="1" s="1"/>
  <c r="I6186" i="1"/>
  <c r="J6186" i="1" s="1"/>
  <c r="Q6186" i="1" s="1"/>
  <c r="I6187" i="1"/>
  <c r="J6187" i="1" s="1"/>
  <c r="Q6187" i="1" s="1"/>
  <c r="I6188" i="1"/>
  <c r="J6188" i="1" s="1"/>
  <c r="Q6188" i="1" s="1"/>
  <c r="I6189" i="1"/>
  <c r="J6189" i="1" s="1"/>
  <c r="Q6189" i="1" s="1"/>
  <c r="I6190" i="1"/>
  <c r="J6190" i="1" s="1"/>
  <c r="Q6190" i="1" s="1"/>
  <c r="I6191" i="1"/>
  <c r="J6191" i="1" s="1"/>
  <c r="Q6191" i="1" s="1"/>
  <c r="I6192" i="1"/>
  <c r="J6192" i="1" s="1"/>
  <c r="Q6192" i="1" s="1"/>
  <c r="I6193" i="1"/>
  <c r="J6193" i="1" s="1"/>
  <c r="Q6193" i="1" s="1"/>
  <c r="I6194" i="1"/>
  <c r="J6194" i="1" s="1"/>
  <c r="Q6194" i="1" s="1"/>
  <c r="I6195" i="1"/>
  <c r="J6195" i="1" s="1"/>
  <c r="Q6195" i="1" s="1"/>
  <c r="I6196" i="1"/>
  <c r="J6196" i="1" s="1"/>
  <c r="Q6196" i="1" s="1"/>
  <c r="I6197" i="1"/>
  <c r="J6197" i="1" s="1"/>
  <c r="Q6197" i="1" s="1"/>
  <c r="I6198" i="1"/>
  <c r="J6198" i="1" s="1"/>
  <c r="Q6198" i="1" s="1"/>
  <c r="I6199" i="1"/>
  <c r="J6199" i="1" s="1"/>
  <c r="Q6199" i="1" s="1"/>
  <c r="I6200" i="1"/>
  <c r="J6200" i="1" s="1"/>
  <c r="Q6200" i="1" s="1"/>
  <c r="I6201" i="1"/>
  <c r="J6201" i="1" s="1"/>
  <c r="Q6201" i="1" s="1"/>
  <c r="I6202" i="1"/>
  <c r="J6202" i="1" s="1"/>
  <c r="Q6202" i="1" s="1"/>
  <c r="I6203" i="1"/>
  <c r="J6203" i="1" s="1"/>
  <c r="Q6203" i="1" s="1"/>
  <c r="I6204" i="1"/>
  <c r="J6204" i="1" s="1"/>
  <c r="Q6204" i="1" s="1"/>
  <c r="I6205" i="1"/>
  <c r="J6205" i="1" s="1"/>
  <c r="Q6205" i="1" s="1"/>
  <c r="I6206" i="1"/>
  <c r="J6206" i="1" s="1"/>
  <c r="Q6206" i="1" s="1"/>
  <c r="I6207" i="1"/>
  <c r="J6207" i="1" s="1"/>
  <c r="Q6207" i="1" s="1"/>
  <c r="I6208" i="1"/>
  <c r="J6208" i="1" s="1"/>
  <c r="Q6208" i="1" s="1"/>
  <c r="I6209" i="1"/>
  <c r="J6209" i="1" s="1"/>
  <c r="Q6209" i="1" s="1"/>
  <c r="I6210" i="1"/>
  <c r="J6210" i="1" s="1"/>
  <c r="Q6210" i="1" s="1"/>
  <c r="I6211" i="1"/>
  <c r="J6211" i="1" s="1"/>
  <c r="Q6211" i="1" s="1"/>
  <c r="I6212" i="1"/>
  <c r="J6212" i="1" s="1"/>
  <c r="Q6212" i="1" s="1"/>
  <c r="I6213" i="1"/>
  <c r="J6213" i="1" s="1"/>
  <c r="Q6213" i="1" s="1"/>
  <c r="I6214" i="1"/>
  <c r="J6214" i="1" s="1"/>
  <c r="Q6214" i="1" s="1"/>
  <c r="I6215" i="1"/>
  <c r="J6215" i="1" s="1"/>
  <c r="Q6215" i="1" s="1"/>
  <c r="I6216" i="1"/>
  <c r="J6216" i="1" s="1"/>
  <c r="Q6216" i="1" s="1"/>
  <c r="I6217" i="1"/>
  <c r="J6217" i="1" s="1"/>
  <c r="Q6217" i="1" s="1"/>
  <c r="I6218" i="1"/>
  <c r="J6218" i="1" s="1"/>
  <c r="Q6218" i="1" s="1"/>
  <c r="I6219" i="1"/>
  <c r="J6219" i="1" s="1"/>
  <c r="Q6219" i="1" s="1"/>
  <c r="I6220" i="1"/>
  <c r="J6220" i="1" s="1"/>
  <c r="Q6220" i="1" s="1"/>
  <c r="I6221" i="1"/>
  <c r="J6221" i="1" s="1"/>
  <c r="Q6221" i="1" s="1"/>
  <c r="I6222" i="1"/>
  <c r="J6222" i="1" s="1"/>
  <c r="Q6222" i="1" s="1"/>
  <c r="I6223" i="1"/>
  <c r="J6223" i="1" s="1"/>
  <c r="Q6223" i="1" s="1"/>
  <c r="I6224" i="1"/>
  <c r="J6224" i="1" s="1"/>
  <c r="Q6224" i="1" s="1"/>
  <c r="I6225" i="1"/>
  <c r="J6225" i="1" s="1"/>
  <c r="Q6225" i="1" s="1"/>
  <c r="I6226" i="1"/>
  <c r="J6226" i="1" s="1"/>
  <c r="Q6226" i="1" s="1"/>
  <c r="I6227" i="1"/>
  <c r="J6227" i="1" s="1"/>
  <c r="Q6227" i="1" s="1"/>
  <c r="I6228" i="1"/>
  <c r="J6228" i="1" s="1"/>
  <c r="Q6228" i="1" s="1"/>
  <c r="I6229" i="1"/>
  <c r="J6229" i="1" s="1"/>
  <c r="Q6229" i="1" s="1"/>
  <c r="I6230" i="1"/>
  <c r="J6230" i="1" s="1"/>
  <c r="Q6230" i="1" s="1"/>
  <c r="I6231" i="1"/>
  <c r="J6231" i="1" s="1"/>
  <c r="Q6231" i="1" s="1"/>
  <c r="I6232" i="1"/>
  <c r="J6232" i="1" s="1"/>
  <c r="Q6232" i="1" s="1"/>
  <c r="I6233" i="1"/>
  <c r="J6233" i="1" s="1"/>
  <c r="Q6233" i="1" s="1"/>
  <c r="I6234" i="1"/>
  <c r="J6234" i="1" s="1"/>
  <c r="Q6234" i="1" s="1"/>
  <c r="I6235" i="1"/>
  <c r="J6235" i="1" s="1"/>
  <c r="Q6235" i="1" s="1"/>
  <c r="I6236" i="1"/>
  <c r="J6236" i="1" s="1"/>
  <c r="Q6236" i="1" s="1"/>
  <c r="I6237" i="1"/>
  <c r="J6237" i="1" s="1"/>
  <c r="Q6237" i="1" s="1"/>
  <c r="I6238" i="1"/>
  <c r="J6238" i="1" s="1"/>
  <c r="Q6238" i="1" s="1"/>
  <c r="I6239" i="1"/>
  <c r="J6239" i="1" s="1"/>
  <c r="Q6239" i="1" s="1"/>
  <c r="I6240" i="1"/>
  <c r="J6240" i="1" s="1"/>
  <c r="Q6240" i="1" s="1"/>
  <c r="I6241" i="1"/>
  <c r="J6241" i="1" s="1"/>
  <c r="Q6241" i="1" s="1"/>
  <c r="I6242" i="1"/>
  <c r="J6242" i="1" s="1"/>
  <c r="Q6242" i="1" s="1"/>
  <c r="I6243" i="1"/>
  <c r="J6243" i="1" s="1"/>
  <c r="Q6243" i="1" s="1"/>
  <c r="I6244" i="1"/>
  <c r="J6244" i="1" s="1"/>
  <c r="Q6244" i="1" s="1"/>
  <c r="I6245" i="1"/>
  <c r="J6245" i="1" s="1"/>
  <c r="Q6245" i="1" s="1"/>
  <c r="I6246" i="1"/>
  <c r="J6246" i="1" s="1"/>
  <c r="Q6246" i="1" s="1"/>
  <c r="I6247" i="1"/>
  <c r="J6247" i="1" s="1"/>
  <c r="Q6247" i="1" s="1"/>
  <c r="I6248" i="1"/>
  <c r="J6248" i="1" s="1"/>
  <c r="Q6248" i="1" s="1"/>
  <c r="I6249" i="1"/>
  <c r="J6249" i="1" s="1"/>
  <c r="Q6249" i="1" s="1"/>
  <c r="I6250" i="1"/>
  <c r="J6250" i="1" s="1"/>
  <c r="Q6250" i="1" s="1"/>
  <c r="I6251" i="1"/>
  <c r="J6251" i="1" s="1"/>
  <c r="Q6251" i="1" s="1"/>
  <c r="I6252" i="1"/>
  <c r="J6252" i="1" s="1"/>
  <c r="Q6252" i="1" s="1"/>
  <c r="I6253" i="1"/>
  <c r="J6253" i="1" s="1"/>
  <c r="Q6253" i="1" s="1"/>
  <c r="I6254" i="1"/>
  <c r="J6254" i="1" s="1"/>
  <c r="Q6254" i="1" s="1"/>
  <c r="I6255" i="1"/>
  <c r="J6255" i="1" s="1"/>
  <c r="Q6255" i="1" s="1"/>
  <c r="I6256" i="1"/>
  <c r="J6256" i="1" s="1"/>
  <c r="Q6256" i="1" s="1"/>
  <c r="I6257" i="1"/>
  <c r="J6257" i="1" s="1"/>
  <c r="Q6257" i="1" s="1"/>
  <c r="I6258" i="1"/>
  <c r="J6258" i="1" s="1"/>
  <c r="Q6258" i="1" s="1"/>
  <c r="I6259" i="1"/>
  <c r="J6259" i="1" s="1"/>
  <c r="Q6259" i="1" s="1"/>
  <c r="I6260" i="1"/>
  <c r="J6260" i="1" s="1"/>
  <c r="Q6260" i="1" s="1"/>
  <c r="I6261" i="1"/>
  <c r="J6261" i="1" s="1"/>
  <c r="Q6261" i="1" s="1"/>
  <c r="I6262" i="1"/>
  <c r="J6262" i="1" s="1"/>
  <c r="Q6262" i="1" s="1"/>
  <c r="I6263" i="1"/>
  <c r="J6263" i="1" s="1"/>
  <c r="Q6263" i="1" s="1"/>
  <c r="I6264" i="1"/>
  <c r="J6264" i="1" s="1"/>
  <c r="Q6264" i="1" s="1"/>
  <c r="I6265" i="1"/>
  <c r="J6265" i="1" s="1"/>
  <c r="Q6265" i="1" s="1"/>
  <c r="I6266" i="1"/>
  <c r="J6266" i="1" s="1"/>
  <c r="Q6266" i="1" s="1"/>
  <c r="I6267" i="1"/>
  <c r="J6267" i="1" s="1"/>
  <c r="Q6267" i="1" s="1"/>
  <c r="I6268" i="1"/>
  <c r="J6268" i="1" s="1"/>
  <c r="Q6268" i="1" s="1"/>
  <c r="I6269" i="1"/>
  <c r="J6269" i="1" s="1"/>
  <c r="Q6269" i="1" s="1"/>
  <c r="I6270" i="1"/>
  <c r="J6270" i="1" s="1"/>
  <c r="Q6270" i="1" s="1"/>
  <c r="I6271" i="1"/>
  <c r="J6271" i="1" s="1"/>
  <c r="Q6271" i="1" s="1"/>
  <c r="I6272" i="1"/>
  <c r="J6272" i="1" s="1"/>
  <c r="Q6272" i="1" s="1"/>
  <c r="I6273" i="1"/>
  <c r="J6273" i="1" s="1"/>
  <c r="Q6273" i="1" s="1"/>
  <c r="I6274" i="1"/>
  <c r="J6274" i="1" s="1"/>
  <c r="Q6274" i="1" s="1"/>
  <c r="I6275" i="1"/>
  <c r="J6275" i="1" s="1"/>
  <c r="Q6275" i="1" s="1"/>
  <c r="I6276" i="1"/>
  <c r="J6276" i="1" s="1"/>
  <c r="Q6276" i="1" s="1"/>
  <c r="I6277" i="1"/>
  <c r="J6277" i="1" s="1"/>
  <c r="Q6277" i="1" s="1"/>
  <c r="I6278" i="1"/>
  <c r="J6278" i="1" s="1"/>
  <c r="Q6278" i="1" s="1"/>
  <c r="I6279" i="1"/>
  <c r="J6279" i="1" s="1"/>
  <c r="Q6279" i="1" s="1"/>
  <c r="I6280" i="1"/>
  <c r="J6280" i="1" s="1"/>
  <c r="Q6280" i="1" s="1"/>
  <c r="I6281" i="1"/>
  <c r="J6281" i="1" s="1"/>
  <c r="Q6281" i="1" s="1"/>
  <c r="I6282" i="1"/>
  <c r="J6282" i="1" s="1"/>
  <c r="Q6282" i="1" s="1"/>
  <c r="I6283" i="1"/>
  <c r="J6283" i="1" s="1"/>
  <c r="Q6283" i="1" s="1"/>
  <c r="I6284" i="1"/>
  <c r="J6284" i="1" s="1"/>
  <c r="Q6284" i="1" s="1"/>
  <c r="I6285" i="1"/>
  <c r="J6285" i="1" s="1"/>
  <c r="Q6285" i="1" s="1"/>
  <c r="I6286" i="1"/>
  <c r="J6286" i="1" s="1"/>
  <c r="Q6286" i="1" s="1"/>
  <c r="I6287" i="1"/>
  <c r="J6287" i="1" s="1"/>
  <c r="Q6287" i="1" s="1"/>
  <c r="I6288" i="1"/>
  <c r="J6288" i="1" s="1"/>
  <c r="Q6288" i="1" s="1"/>
  <c r="I6289" i="1"/>
  <c r="J6289" i="1" s="1"/>
  <c r="Q6289" i="1" s="1"/>
  <c r="I6290" i="1"/>
  <c r="J6290" i="1" s="1"/>
  <c r="Q6290" i="1" s="1"/>
  <c r="I6291" i="1"/>
  <c r="J6291" i="1" s="1"/>
  <c r="Q6291" i="1" s="1"/>
  <c r="I6292" i="1"/>
  <c r="J6292" i="1" s="1"/>
  <c r="Q6292" i="1" s="1"/>
  <c r="I6293" i="1"/>
  <c r="J6293" i="1" s="1"/>
  <c r="Q6293" i="1" s="1"/>
  <c r="I6294" i="1"/>
  <c r="J6294" i="1" s="1"/>
  <c r="Q6294" i="1" s="1"/>
  <c r="I6295" i="1"/>
  <c r="J6295" i="1" s="1"/>
  <c r="Q6295" i="1" s="1"/>
  <c r="I6296" i="1"/>
  <c r="J6296" i="1" s="1"/>
  <c r="Q6296" i="1" s="1"/>
  <c r="I6297" i="1"/>
  <c r="J6297" i="1" s="1"/>
  <c r="Q6297" i="1" s="1"/>
  <c r="I6298" i="1"/>
  <c r="J6298" i="1" s="1"/>
  <c r="Q6298" i="1" s="1"/>
  <c r="I6299" i="1"/>
  <c r="J6299" i="1" s="1"/>
  <c r="Q6299" i="1" s="1"/>
  <c r="I6300" i="1"/>
  <c r="J6300" i="1" s="1"/>
  <c r="Q6300" i="1" s="1"/>
  <c r="I6301" i="1"/>
  <c r="J6301" i="1" s="1"/>
  <c r="Q6301" i="1" s="1"/>
  <c r="I6302" i="1"/>
  <c r="J6302" i="1" s="1"/>
  <c r="Q6302" i="1" s="1"/>
  <c r="I6303" i="1"/>
  <c r="J6303" i="1" s="1"/>
  <c r="Q6303" i="1" s="1"/>
  <c r="I6304" i="1"/>
  <c r="J6304" i="1" s="1"/>
  <c r="Q6304" i="1" s="1"/>
  <c r="I6305" i="1"/>
  <c r="J6305" i="1" s="1"/>
  <c r="Q6305" i="1" s="1"/>
  <c r="I6306" i="1"/>
  <c r="J6306" i="1" s="1"/>
  <c r="Q6306" i="1" s="1"/>
  <c r="I6307" i="1"/>
  <c r="J6307" i="1" s="1"/>
  <c r="Q6307" i="1" s="1"/>
  <c r="I6308" i="1"/>
  <c r="J6308" i="1" s="1"/>
  <c r="Q6308" i="1" s="1"/>
  <c r="I6309" i="1"/>
  <c r="J6309" i="1" s="1"/>
  <c r="Q6309" i="1" s="1"/>
  <c r="I6310" i="1"/>
  <c r="J6310" i="1" s="1"/>
  <c r="Q6310" i="1" s="1"/>
  <c r="I6311" i="1"/>
  <c r="J6311" i="1" s="1"/>
  <c r="Q6311" i="1" s="1"/>
  <c r="I6312" i="1"/>
  <c r="J6312" i="1" s="1"/>
  <c r="Q6312" i="1" s="1"/>
  <c r="I6313" i="1"/>
  <c r="J6313" i="1" s="1"/>
  <c r="Q6313" i="1" s="1"/>
  <c r="I6314" i="1"/>
  <c r="J6314" i="1" s="1"/>
  <c r="Q6314" i="1" s="1"/>
  <c r="I6315" i="1"/>
  <c r="J6315" i="1" s="1"/>
  <c r="Q6315" i="1" s="1"/>
  <c r="I6316" i="1"/>
  <c r="J6316" i="1" s="1"/>
  <c r="Q6316" i="1" s="1"/>
  <c r="I6317" i="1"/>
  <c r="J6317" i="1" s="1"/>
  <c r="Q6317" i="1" s="1"/>
  <c r="I6318" i="1"/>
  <c r="J6318" i="1" s="1"/>
  <c r="Q6318" i="1" s="1"/>
  <c r="I6319" i="1"/>
  <c r="J6319" i="1" s="1"/>
  <c r="Q6319" i="1" s="1"/>
  <c r="I6320" i="1"/>
  <c r="J6320" i="1" s="1"/>
  <c r="Q6320" i="1" s="1"/>
  <c r="I6321" i="1"/>
  <c r="J6321" i="1" s="1"/>
  <c r="Q6321" i="1" s="1"/>
  <c r="I6322" i="1"/>
  <c r="J6322" i="1" s="1"/>
  <c r="Q6322" i="1" s="1"/>
  <c r="I6323" i="1"/>
  <c r="J6323" i="1" s="1"/>
  <c r="Q6323" i="1" s="1"/>
  <c r="I6324" i="1"/>
  <c r="J6324" i="1" s="1"/>
  <c r="Q6324" i="1" s="1"/>
  <c r="I6325" i="1"/>
  <c r="J6325" i="1" s="1"/>
  <c r="Q6325" i="1" s="1"/>
  <c r="I6326" i="1"/>
  <c r="J6326" i="1" s="1"/>
  <c r="Q6326" i="1" s="1"/>
  <c r="I6327" i="1"/>
  <c r="J6327" i="1" s="1"/>
  <c r="Q6327" i="1" s="1"/>
  <c r="I6328" i="1"/>
  <c r="J6328" i="1" s="1"/>
  <c r="Q6328" i="1" s="1"/>
  <c r="I6329" i="1"/>
  <c r="J6329" i="1" s="1"/>
  <c r="Q6329" i="1" s="1"/>
  <c r="I6330" i="1"/>
  <c r="J6330" i="1" s="1"/>
  <c r="Q6330" i="1" s="1"/>
  <c r="I6331" i="1"/>
  <c r="J6331" i="1" s="1"/>
  <c r="Q6331" i="1" s="1"/>
  <c r="I6332" i="1"/>
  <c r="J6332" i="1" s="1"/>
  <c r="Q6332" i="1" s="1"/>
  <c r="I6333" i="1"/>
  <c r="J6333" i="1" s="1"/>
  <c r="Q6333" i="1" s="1"/>
  <c r="I6334" i="1"/>
  <c r="J6334" i="1" s="1"/>
  <c r="Q6334" i="1" s="1"/>
  <c r="I6335" i="1"/>
  <c r="J6335" i="1" s="1"/>
  <c r="Q6335" i="1" s="1"/>
  <c r="I6336" i="1"/>
  <c r="J6336" i="1" s="1"/>
  <c r="Q6336" i="1" s="1"/>
  <c r="I6337" i="1"/>
  <c r="J6337" i="1" s="1"/>
  <c r="Q6337" i="1" s="1"/>
  <c r="I6338" i="1"/>
  <c r="J6338" i="1" s="1"/>
  <c r="Q6338" i="1" s="1"/>
  <c r="I6339" i="1"/>
  <c r="J6339" i="1" s="1"/>
  <c r="Q6339" i="1" s="1"/>
  <c r="I6340" i="1"/>
  <c r="J6340" i="1" s="1"/>
  <c r="Q6340" i="1" s="1"/>
  <c r="I6341" i="1"/>
  <c r="J6341" i="1" s="1"/>
  <c r="Q6341" i="1" s="1"/>
  <c r="I6342" i="1"/>
  <c r="J6342" i="1" s="1"/>
  <c r="Q6342" i="1" s="1"/>
  <c r="I6343" i="1"/>
  <c r="J6343" i="1" s="1"/>
  <c r="Q6343" i="1" s="1"/>
  <c r="I6344" i="1"/>
  <c r="J6344" i="1" s="1"/>
  <c r="Q6344" i="1" s="1"/>
  <c r="I6345" i="1"/>
  <c r="J6345" i="1" s="1"/>
  <c r="Q6345" i="1" s="1"/>
  <c r="I6346" i="1"/>
  <c r="J6346" i="1" s="1"/>
  <c r="Q6346" i="1" s="1"/>
  <c r="I6347" i="1"/>
  <c r="J6347" i="1" s="1"/>
  <c r="Q6347" i="1" s="1"/>
  <c r="I6348" i="1"/>
  <c r="J6348" i="1" s="1"/>
  <c r="Q6348" i="1" s="1"/>
  <c r="I6349" i="1"/>
  <c r="J6349" i="1" s="1"/>
  <c r="Q6349" i="1" s="1"/>
  <c r="I6350" i="1"/>
  <c r="J6350" i="1" s="1"/>
  <c r="Q6350" i="1" s="1"/>
  <c r="I6351" i="1"/>
  <c r="J6351" i="1" s="1"/>
  <c r="Q6351" i="1" s="1"/>
  <c r="I6352" i="1"/>
  <c r="J6352" i="1" s="1"/>
  <c r="Q6352" i="1" s="1"/>
  <c r="I6353" i="1"/>
  <c r="J6353" i="1" s="1"/>
  <c r="Q6353" i="1" s="1"/>
  <c r="I6354" i="1"/>
  <c r="J6354" i="1" s="1"/>
  <c r="Q6354" i="1" s="1"/>
  <c r="I6355" i="1"/>
  <c r="J6355" i="1" s="1"/>
  <c r="Q6355" i="1" s="1"/>
  <c r="I6356" i="1"/>
  <c r="J6356" i="1" s="1"/>
  <c r="Q6356" i="1" s="1"/>
  <c r="I6357" i="1"/>
  <c r="J6357" i="1" s="1"/>
  <c r="Q6357" i="1" s="1"/>
  <c r="I6358" i="1"/>
  <c r="J6358" i="1" s="1"/>
  <c r="Q6358" i="1" s="1"/>
  <c r="I6359" i="1"/>
  <c r="J6359" i="1" s="1"/>
  <c r="Q6359" i="1" s="1"/>
  <c r="I6360" i="1"/>
  <c r="J6360" i="1" s="1"/>
  <c r="Q6360" i="1" s="1"/>
  <c r="I6361" i="1"/>
  <c r="J6361" i="1" s="1"/>
  <c r="Q6361" i="1" s="1"/>
  <c r="I6362" i="1"/>
  <c r="J6362" i="1" s="1"/>
  <c r="Q6362" i="1" s="1"/>
  <c r="I6363" i="1"/>
  <c r="J6363" i="1" s="1"/>
  <c r="Q6363" i="1" s="1"/>
  <c r="I6364" i="1"/>
  <c r="J6364" i="1" s="1"/>
  <c r="Q6364" i="1" s="1"/>
  <c r="I6365" i="1"/>
  <c r="J6365" i="1" s="1"/>
  <c r="Q6365" i="1" s="1"/>
  <c r="I6366" i="1"/>
  <c r="J6366" i="1" s="1"/>
  <c r="Q6366" i="1" s="1"/>
  <c r="I6367" i="1"/>
  <c r="J6367" i="1" s="1"/>
  <c r="Q6367" i="1" s="1"/>
  <c r="I6368" i="1"/>
  <c r="J6368" i="1" s="1"/>
  <c r="Q6368" i="1" s="1"/>
  <c r="I6369" i="1"/>
  <c r="J6369" i="1" s="1"/>
  <c r="Q6369" i="1" s="1"/>
  <c r="I6370" i="1"/>
  <c r="J6370" i="1" s="1"/>
  <c r="Q6370" i="1" s="1"/>
  <c r="I6371" i="1"/>
  <c r="J6371" i="1" s="1"/>
  <c r="Q6371" i="1" s="1"/>
  <c r="I6372" i="1"/>
  <c r="J6372" i="1" s="1"/>
  <c r="Q6372" i="1" s="1"/>
  <c r="I6373" i="1"/>
  <c r="J6373" i="1" s="1"/>
  <c r="Q6373" i="1" s="1"/>
  <c r="I6374" i="1"/>
  <c r="J6374" i="1" s="1"/>
  <c r="Q6374" i="1" s="1"/>
  <c r="I6375" i="1"/>
  <c r="J6375" i="1" s="1"/>
  <c r="Q6375" i="1" s="1"/>
  <c r="I6376" i="1"/>
  <c r="J6376" i="1" s="1"/>
  <c r="Q6376" i="1" s="1"/>
  <c r="I6377" i="1"/>
  <c r="J6377" i="1" s="1"/>
  <c r="Q6377" i="1" s="1"/>
  <c r="I6378" i="1"/>
  <c r="J6378" i="1" s="1"/>
  <c r="Q6378" i="1" s="1"/>
  <c r="I6379" i="1"/>
  <c r="J6379" i="1" s="1"/>
  <c r="Q6379" i="1" s="1"/>
  <c r="I6380" i="1"/>
  <c r="J6380" i="1" s="1"/>
  <c r="Q6380" i="1" s="1"/>
  <c r="I6381" i="1"/>
  <c r="J6381" i="1" s="1"/>
  <c r="Q6381" i="1" s="1"/>
  <c r="I6382" i="1"/>
  <c r="J6382" i="1" s="1"/>
  <c r="Q6382" i="1" s="1"/>
  <c r="I6383" i="1"/>
  <c r="J6383" i="1" s="1"/>
  <c r="Q6383" i="1" s="1"/>
  <c r="I6384" i="1"/>
  <c r="J6384" i="1" s="1"/>
  <c r="Q6384" i="1" s="1"/>
  <c r="I6385" i="1"/>
  <c r="J6385" i="1" s="1"/>
  <c r="Q6385" i="1" s="1"/>
  <c r="I6386" i="1"/>
  <c r="J6386" i="1" s="1"/>
  <c r="Q6386" i="1" s="1"/>
  <c r="I6387" i="1"/>
  <c r="J6387" i="1" s="1"/>
  <c r="Q6387" i="1" s="1"/>
  <c r="I6388" i="1"/>
  <c r="J6388" i="1" s="1"/>
  <c r="Q6388" i="1" s="1"/>
  <c r="I6389" i="1"/>
  <c r="J6389" i="1" s="1"/>
  <c r="Q6389" i="1" s="1"/>
  <c r="I6390" i="1"/>
  <c r="J6390" i="1" s="1"/>
  <c r="Q6390" i="1" s="1"/>
  <c r="I6391" i="1"/>
  <c r="J6391" i="1" s="1"/>
  <c r="Q6391" i="1" s="1"/>
  <c r="I6392" i="1"/>
  <c r="J6392" i="1" s="1"/>
  <c r="Q6392" i="1" s="1"/>
  <c r="I6393" i="1"/>
  <c r="J6393" i="1" s="1"/>
  <c r="Q6393" i="1" s="1"/>
  <c r="I6394" i="1"/>
  <c r="J6394" i="1" s="1"/>
  <c r="Q6394" i="1" s="1"/>
  <c r="I6395" i="1"/>
  <c r="J6395" i="1" s="1"/>
  <c r="Q6395" i="1" s="1"/>
  <c r="I6396" i="1"/>
  <c r="J6396" i="1" s="1"/>
  <c r="Q6396" i="1" s="1"/>
  <c r="I6397" i="1"/>
  <c r="J6397" i="1" s="1"/>
  <c r="Q6397" i="1" s="1"/>
  <c r="I6398" i="1"/>
  <c r="J6398" i="1" s="1"/>
  <c r="Q6398" i="1" s="1"/>
  <c r="I6399" i="1"/>
  <c r="J6399" i="1" s="1"/>
  <c r="Q6399" i="1" s="1"/>
  <c r="I6400" i="1"/>
  <c r="J6400" i="1" s="1"/>
  <c r="Q6400" i="1" s="1"/>
  <c r="I6401" i="1"/>
  <c r="J6401" i="1" s="1"/>
  <c r="Q6401" i="1" s="1"/>
  <c r="I6402" i="1"/>
  <c r="J6402" i="1" s="1"/>
  <c r="Q6402" i="1" s="1"/>
  <c r="I6403" i="1"/>
  <c r="J6403" i="1" s="1"/>
  <c r="Q6403" i="1" s="1"/>
  <c r="I6404" i="1"/>
  <c r="J6404" i="1" s="1"/>
  <c r="Q6404" i="1" s="1"/>
  <c r="I6405" i="1"/>
  <c r="J6405" i="1" s="1"/>
  <c r="Q6405" i="1" s="1"/>
  <c r="I6406" i="1"/>
  <c r="J6406" i="1" s="1"/>
  <c r="Q6406" i="1" s="1"/>
  <c r="I6407" i="1"/>
  <c r="J6407" i="1" s="1"/>
  <c r="Q6407" i="1" s="1"/>
  <c r="I6408" i="1"/>
  <c r="J6408" i="1" s="1"/>
  <c r="Q6408" i="1" s="1"/>
  <c r="I6409" i="1"/>
  <c r="J6409" i="1" s="1"/>
  <c r="Q6409" i="1" s="1"/>
  <c r="I6410" i="1"/>
  <c r="J6410" i="1" s="1"/>
  <c r="Q6410" i="1" s="1"/>
  <c r="I6411" i="1"/>
  <c r="J6411" i="1" s="1"/>
  <c r="Q6411" i="1" s="1"/>
  <c r="I6412" i="1"/>
  <c r="J6412" i="1" s="1"/>
  <c r="Q6412" i="1" s="1"/>
  <c r="I6413" i="1"/>
  <c r="J6413" i="1" s="1"/>
  <c r="Q6413" i="1" s="1"/>
  <c r="I6414" i="1"/>
  <c r="J6414" i="1" s="1"/>
  <c r="Q6414" i="1" s="1"/>
  <c r="I6415" i="1"/>
  <c r="J6415" i="1" s="1"/>
  <c r="Q6415" i="1" s="1"/>
  <c r="I6416" i="1"/>
  <c r="J6416" i="1" s="1"/>
  <c r="Q6416" i="1" s="1"/>
  <c r="I6417" i="1"/>
  <c r="J6417" i="1" s="1"/>
  <c r="Q6417" i="1" s="1"/>
  <c r="I6418" i="1"/>
  <c r="J6418" i="1" s="1"/>
  <c r="Q6418" i="1" s="1"/>
  <c r="G5" i="4"/>
  <c r="G6" i="4"/>
  <c r="G4" i="4"/>
  <c r="T13" i="5" l="1"/>
  <c r="U7" i="5" s="1"/>
  <c r="Q4" i="1"/>
  <c r="V36" i="6"/>
  <c r="Q28" i="6"/>
  <c r="U4" i="6"/>
  <c r="U5" i="6"/>
  <c r="U6" i="6"/>
  <c r="U7" i="6"/>
  <c r="U8" i="6"/>
  <c r="U9" i="6"/>
  <c r="U10" i="6"/>
  <c r="U11" i="6"/>
  <c r="U12" i="6"/>
  <c r="U13" i="6"/>
  <c r="U14" i="6"/>
  <c r="U15" i="6"/>
  <c r="U16" i="6"/>
  <c r="U17" i="6"/>
  <c r="U18" i="6"/>
  <c r="U19" i="6"/>
  <c r="U20" i="6"/>
  <c r="U21" i="6"/>
  <c r="U22" i="6"/>
  <c r="U23" i="6"/>
  <c r="U24" i="6"/>
  <c r="U25" i="6"/>
  <c r="U26" i="6"/>
  <c r="U27" i="6"/>
  <c r="U28" i="6"/>
  <c r="U29" i="6"/>
  <c r="U30" i="6"/>
  <c r="U31" i="6"/>
  <c r="U32" i="6"/>
  <c r="U33" i="6"/>
  <c r="U34" i="6"/>
  <c r="U35" i="6"/>
  <c r="U36" i="6"/>
  <c r="W36"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Q2" i="6"/>
  <c r="T36" i="6"/>
  <c r="Q36" i="6"/>
  <c r="Q17" i="6"/>
  <c r="Q18" i="6"/>
  <c r="Q30" i="6"/>
  <c r="Q31" i="6"/>
  <c r="Q33" i="6"/>
  <c r="Q34" i="6"/>
  <c r="Q5" i="6"/>
  <c r="Q6" i="6"/>
  <c r="Q9" i="6"/>
  <c r="Q12" i="6"/>
  <c r="Q15" i="6"/>
  <c r="Q16" i="6"/>
  <c r="Q19" i="6"/>
  <c r="Q22" i="6"/>
  <c r="Q23" i="6"/>
  <c r="Q24" i="6"/>
  <c r="Q26" i="6"/>
  <c r="Q29" i="6"/>
  <c r="Q32" i="6"/>
  <c r="Q35" i="6"/>
  <c r="S4" i="6"/>
  <c r="W4" i="6"/>
  <c r="S5" i="6"/>
  <c r="W5" i="6"/>
  <c r="S6" i="6"/>
  <c r="W6" i="6"/>
  <c r="S7" i="6"/>
  <c r="W7" i="6"/>
  <c r="S8" i="6"/>
  <c r="W8" i="6"/>
  <c r="S9" i="6"/>
  <c r="W9" i="6"/>
  <c r="S10" i="6"/>
  <c r="W10" i="6"/>
  <c r="S11" i="6"/>
  <c r="W11" i="6"/>
  <c r="S12" i="6"/>
  <c r="W12" i="6"/>
  <c r="S13" i="6"/>
  <c r="W13" i="6"/>
  <c r="S14" i="6"/>
  <c r="W14" i="6"/>
  <c r="S15" i="6"/>
  <c r="W15" i="6"/>
  <c r="S16" i="6"/>
  <c r="W16" i="6"/>
  <c r="S17" i="6"/>
  <c r="W17" i="6"/>
  <c r="S18" i="6"/>
  <c r="W18" i="6"/>
  <c r="S19" i="6"/>
  <c r="W19" i="6"/>
  <c r="S20" i="6"/>
  <c r="W20" i="6"/>
  <c r="S21" i="6"/>
  <c r="W21" i="6"/>
  <c r="S22" i="6"/>
  <c r="W22" i="6"/>
  <c r="S23" i="6"/>
  <c r="W23" i="6"/>
  <c r="S24" i="6"/>
  <c r="W24" i="6"/>
  <c r="S25" i="6"/>
  <c r="W25" i="6"/>
  <c r="S26" i="6"/>
  <c r="W26" i="6"/>
  <c r="S27" i="6"/>
  <c r="W27" i="6"/>
  <c r="S28" i="6"/>
  <c r="W28" i="6"/>
  <c r="S29" i="6"/>
  <c r="W29" i="6"/>
  <c r="S30" i="6"/>
  <c r="W30" i="6"/>
  <c r="S31" i="6"/>
  <c r="W31" i="6"/>
  <c r="S32" i="6"/>
  <c r="W32" i="6"/>
  <c r="S33" i="6"/>
  <c r="W33" i="6"/>
  <c r="S34" i="6"/>
  <c r="W34" i="6"/>
  <c r="S35" i="6"/>
  <c r="W35" i="6"/>
  <c r="S36" i="6"/>
  <c r="Q4" i="6"/>
  <c r="Q7" i="6"/>
  <c r="Q8" i="6"/>
  <c r="Q10" i="6"/>
  <c r="Q11" i="6"/>
  <c r="Q13" i="6"/>
  <c r="Q14" i="6"/>
  <c r="Q20" i="6"/>
  <c r="Q21" i="6"/>
  <c r="Q25" i="6"/>
  <c r="Q27"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P2" i="6"/>
  <c r="L6415" i="1"/>
  <c r="M6415" i="1"/>
  <c r="L6411" i="1"/>
  <c r="M6411" i="1"/>
  <c r="L6407" i="1"/>
  <c r="M6407" i="1"/>
  <c r="L6403" i="1"/>
  <c r="M6403" i="1"/>
  <c r="L6399" i="1"/>
  <c r="M6399" i="1"/>
  <c r="L6395" i="1"/>
  <c r="M6395" i="1"/>
  <c r="L6391" i="1"/>
  <c r="M6391" i="1"/>
  <c r="L6387" i="1"/>
  <c r="M6387" i="1"/>
  <c r="L6383" i="1"/>
  <c r="M6383" i="1"/>
  <c r="L6379" i="1"/>
  <c r="M6379" i="1"/>
  <c r="M6375" i="1"/>
  <c r="L6375" i="1"/>
  <c r="L6371" i="1"/>
  <c r="M6371" i="1"/>
  <c r="L6367" i="1"/>
  <c r="M6367" i="1"/>
  <c r="L6363" i="1"/>
  <c r="M6363" i="1"/>
  <c r="L6359" i="1"/>
  <c r="M6359" i="1"/>
  <c r="L6355" i="1"/>
  <c r="M6355" i="1"/>
  <c r="L6351" i="1"/>
  <c r="M6351" i="1"/>
  <c r="L6347" i="1"/>
  <c r="M6347" i="1"/>
  <c r="L6343" i="1"/>
  <c r="M6343" i="1"/>
  <c r="L6339" i="1"/>
  <c r="M6339" i="1"/>
  <c r="L6335" i="1"/>
  <c r="M6335" i="1"/>
  <c r="L6331" i="1"/>
  <c r="M6331" i="1"/>
  <c r="L6327" i="1"/>
  <c r="M6327" i="1"/>
  <c r="L6323" i="1"/>
  <c r="M6323" i="1"/>
  <c r="L6319" i="1"/>
  <c r="M6319" i="1"/>
  <c r="L6315" i="1"/>
  <c r="M6315" i="1"/>
  <c r="M6311" i="1"/>
  <c r="L6311" i="1"/>
  <c r="L6307" i="1"/>
  <c r="M6307" i="1"/>
  <c r="L6303" i="1"/>
  <c r="M6303" i="1"/>
  <c r="L6299" i="1"/>
  <c r="M6299" i="1"/>
  <c r="L6295" i="1"/>
  <c r="M6295" i="1"/>
  <c r="L6291" i="1"/>
  <c r="M6291" i="1"/>
  <c r="L6287" i="1"/>
  <c r="M6287" i="1"/>
  <c r="L6283" i="1"/>
  <c r="M6283" i="1"/>
  <c r="L6279" i="1"/>
  <c r="M6279" i="1"/>
  <c r="L6275" i="1"/>
  <c r="M6275" i="1"/>
  <c r="L6271" i="1"/>
  <c r="M6271" i="1"/>
  <c r="L6267" i="1"/>
  <c r="M6267" i="1"/>
  <c r="L6263" i="1"/>
  <c r="M6263" i="1"/>
  <c r="L6259" i="1"/>
  <c r="M6259" i="1"/>
  <c r="L6255" i="1"/>
  <c r="M6255" i="1"/>
  <c r="L6251" i="1"/>
  <c r="M6251" i="1"/>
  <c r="M6247" i="1"/>
  <c r="L6247" i="1"/>
  <c r="L6243" i="1"/>
  <c r="M6243" i="1"/>
  <c r="L6239" i="1"/>
  <c r="M6239" i="1"/>
  <c r="L6235" i="1"/>
  <c r="M6235" i="1"/>
  <c r="L6231" i="1"/>
  <c r="M6231" i="1"/>
  <c r="L6227" i="1"/>
  <c r="M6227" i="1"/>
  <c r="L6223" i="1"/>
  <c r="M6223" i="1"/>
  <c r="L6219" i="1"/>
  <c r="M6219" i="1"/>
  <c r="L6215" i="1"/>
  <c r="M6215" i="1"/>
  <c r="L6211" i="1"/>
  <c r="M6211" i="1"/>
  <c r="L6207" i="1"/>
  <c r="M6207" i="1"/>
  <c r="L6203" i="1"/>
  <c r="M6203" i="1"/>
  <c r="L6199" i="1"/>
  <c r="M6199" i="1"/>
  <c r="L6195" i="1"/>
  <c r="M6195" i="1"/>
  <c r="L6191" i="1"/>
  <c r="M6191" i="1"/>
  <c r="L6187" i="1"/>
  <c r="M6187" i="1"/>
  <c r="M6183" i="1"/>
  <c r="L6183" i="1"/>
  <c r="L6179" i="1"/>
  <c r="M6179" i="1"/>
  <c r="L6175" i="1"/>
  <c r="M6175" i="1"/>
  <c r="L6171" i="1"/>
  <c r="M6171" i="1"/>
  <c r="L6167" i="1"/>
  <c r="M6167" i="1"/>
  <c r="L6163" i="1"/>
  <c r="M6163" i="1"/>
  <c r="L6159" i="1"/>
  <c r="M6159" i="1"/>
  <c r="L6155" i="1"/>
  <c r="M6155" i="1"/>
  <c r="L6151" i="1"/>
  <c r="M6151" i="1"/>
  <c r="L6147" i="1"/>
  <c r="M6147" i="1"/>
  <c r="L6143" i="1"/>
  <c r="M6143" i="1"/>
  <c r="L6139" i="1"/>
  <c r="M6139" i="1"/>
  <c r="L6135" i="1"/>
  <c r="M6135" i="1"/>
  <c r="L6131" i="1"/>
  <c r="M6131" i="1"/>
  <c r="L6127" i="1"/>
  <c r="M6127" i="1"/>
  <c r="L6123" i="1"/>
  <c r="M6123" i="1"/>
  <c r="L6119" i="1"/>
  <c r="M6119" i="1"/>
  <c r="L6115" i="1"/>
  <c r="M6115" i="1"/>
  <c r="L6111" i="1"/>
  <c r="M6111" i="1"/>
  <c r="L6107" i="1"/>
  <c r="M6107" i="1"/>
  <c r="L6103" i="1"/>
  <c r="M6103" i="1"/>
  <c r="L6099" i="1"/>
  <c r="M6099" i="1"/>
  <c r="L6095" i="1"/>
  <c r="M6095" i="1"/>
  <c r="L6091" i="1"/>
  <c r="M6091" i="1"/>
  <c r="L6087" i="1"/>
  <c r="M6087" i="1"/>
  <c r="L6083" i="1"/>
  <c r="M6083" i="1"/>
  <c r="L6079" i="1"/>
  <c r="M6079" i="1"/>
  <c r="L6075" i="1"/>
  <c r="M6075" i="1"/>
  <c r="L6071" i="1"/>
  <c r="M6071" i="1"/>
  <c r="L6067" i="1"/>
  <c r="M6067" i="1"/>
  <c r="L6063" i="1"/>
  <c r="M6063" i="1"/>
  <c r="L6059" i="1"/>
  <c r="M6059" i="1"/>
  <c r="L6055" i="1"/>
  <c r="M6055" i="1"/>
  <c r="L6051" i="1"/>
  <c r="M6051" i="1"/>
  <c r="L6047" i="1"/>
  <c r="M6047" i="1"/>
  <c r="L6043" i="1"/>
  <c r="M6043" i="1"/>
  <c r="L6039" i="1"/>
  <c r="M6039" i="1"/>
  <c r="L6035" i="1"/>
  <c r="M6035" i="1"/>
  <c r="L6031" i="1"/>
  <c r="M6031" i="1"/>
  <c r="L6027" i="1"/>
  <c r="M6027" i="1"/>
  <c r="L6023" i="1"/>
  <c r="M6023" i="1"/>
  <c r="L6019" i="1"/>
  <c r="M6019" i="1"/>
  <c r="L6015" i="1"/>
  <c r="M6015" i="1"/>
  <c r="L6011" i="1"/>
  <c r="M6011" i="1"/>
  <c r="L6007" i="1"/>
  <c r="M6007" i="1"/>
  <c r="L6003" i="1"/>
  <c r="M6003" i="1"/>
  <c r="L5999" i="1"/>
  <c r="M5999" i="1"/>
  <c r="L5995" i="1"/>
  <c r="M5995" i="1"/>
  <c r="L5991" i="1"/>
  <c r="M5991" i="1"/>
  <c r="L5987" i="1"/>
  <c r="M5987" i="1"/>
  <c r="L5983" i="1"/>
  <c r="M5983" i="1"/>
  <c r="L5979" i="1"/>
  <c r="M5979" i="1"/>
  <c r="L5975" i="1"/>
  <c r="M5975" i="1"/>
  <c r="L5971" i="1"/>
  <c r="M5971" i="1"/>
  <c r="L5967" i="1"/>
  <c r="M5967" i="1"/>
  <c r="L5963" i="1"/>
  <c r="M5963" i="1"/>
  <c r="L5959" i="1"/>
  <c r="M5959" i="1"/>
  <c r="L5955" i="1"/>
  <c r="M5955" i="1"/>
  <c r="L5951" i="1"/>
  <c r="M5951" i="1"/>
  <c r="L5947" i="1"/>
  <c r="M5947" i="1"/>
  <c r="L5943" i="1"/>
  <c r="M5943" i="1"/>
  <c r="L5939" i="1"/>
  <c r="M5939" i="1"/>
  <c r="L5935" i="1"/>
  <c r="M5935" i="1"/>
  <c r="L5931" i="1"/>
  <c r="M5931" i="1"/>
  <c r="L5927" i="1"/>
  <c r="M5927" i="1"/>
  <c r="L5923" i="1"/>
  <c r="M5923" i="1"/>
  <c r="L5919" i="1"/>
  <c r="M5919" i="1"/>
  <c r="L5915" i="1"/>
  <c r="M5915" i="1"/>
  <c r="L5911" i="1"/>
  <c r="M5911" i="1"/>
  <c r="L5907" i="1"/>
  <c r="M5907" i="1"/>
  <c r="L5903" i="1"/>
  <c r="M5903" i="1"/>
  <c r="L5899" i="1"/>
  <c r="M5899" i="1"/>
  <c r="L5895" i="1"/>
  <c r="M5895" i="1"/>
  <c r="L5891" i="1"/>
  <c r="M5891" i="1"/>
  <c r="L5887" i="1"/>
  <c r="M5887" i="1"/>
  <c r="L5883" i="1"/>
  <c r="M5883" i="1"/>
  <c r="L5879" i="1"/>
  <c r="M5879" i="1"/>
  <c r="L5875" i="1"/>
  <c r="M5875" i="1"/>
  <c r="L5871" i="1"/>
  <c r="M5871" i="1"/>
  <c r="L5867" i="1"/>
  <c r="M5867" i="1"/>
  <c r="L5863" i="1"/>
  <c r="M5863" i="1"/>
  <c r="L5859" i="1"/>
  <c r="M5859" i="1"/>
  <c r="L5855" i="1"/>
  <c r="M5855" i="1"/>
  <c r="L5851" i="1"/>
  <c r="M5851" i="1"/>
  <c r="L5847" i="1"/>
  <c r="M5847" i="1"/>
  <c r="L5843" i="1"/>
  <c r="M5843" i="1"/>
  <c r="L5839" i="1"/>
  <c r="M5839" i="1"/>
  <c r="L5835" i="1"/>
  <c r="M5835" i="1"/>
  <c r="L5831" i="1"/>
  <c r="M5831" i="1"/>
  <c r="L5827" i="1"/>
  <c r="M5827" i="1"/>
  <c r="L5823" i="1"/>
  <c r="M5823" i="1"/>
  <c r="L5819" i="1"/>
  <c r="M5819" i="1"/>
  <c r="L5815" i="1"/>
  <c r="M5815" i="1"/>
  <c r="L5811" i="1"/>
  <c r="M5811" i="1"/>
  <c r="L5807" i="1"/>
  <c r="M5807" i="1"/>
  <c r="L5803" i="1"/>
  <c r="M5803" i="1"/>
  <c r="L5799" i="1"/>
  <c r="M5799" i="1"/>
  <c r="L5795" i="1"/>
  <c r="M5795" i="1"/>
  <c r="L5791" i="1"/>
  <c r="M5791" i="1"/>
  <c r="L5787" i="1"/>
  <c r="M5787" i="1"/>
  <c r="L5783" i="1"/>
  <c r="M5783" i="1"/>
  <c r="L5779" i="1"/>
  <c r="M5779" i="1"/>
  <c r="L5775" i="1"/>
  <c r="M5775" i="1"/>
  <c r="L5771" i="1"/>
  <c r="M5771" i="1"/>
  <c r="L5767" i="1"/>
  <c r="M5767" i="1"/>
  <c r="L5763" i="1"/>
  <c r="M5763" i="1"/>
  <c r="L5759" i="1"/>
  <c r="M5759" i="1"/>
  <c r="L5755" i="1"/>
  <c r="M5755" i="1"/>
  <c r="L5751" i="1"/>
  <c r="M5751" i="1"/>
  <c r="L5747" i="1"/>
  <c r="M5747" i="1"/>
  <c r="L5743" i="1"/>
  <c r="M5743" i="1"/>
  <c r="L5739" i="1"/>
  <c r="M5739" i="1"/>
  <c r="L5735" i="1"/>
  <c r="M5735" i="1"/>
  <c r="L5731" i="1"/>
  <c r="M5731" i="1"/>
  <c r="L5727" i="1"/>
  <c r="M5727" i="1"/>
  <c r="L5723" i="1"/>
  <c r="M5723" i="1"/>
  <c r="L5719" i="1"/>
  <c r="M5719" i="1"/>
  <c r="L5715" i="1"/>
  <c r="M5715" i="1"/>
  <c r="L5711" i="1"/>
  <c r="M5711" i="1"/>
  <c r="L5707" i="1"/>
  <c r="M5707" i="1"/>
  <c r="L5703" i="1"/>
  <c r="M5703" i="1"/>
  <c r="L5699" i="1"/>
  <c r="M5699" i="1"/>
  <c r="L5695" i="1"/>
  <c r="M5695" i="1"/>
  <c r="L5691" i="1"/>
  <c r="M5691" i="1"/>
  <c r="L5687" i="1"/>
  <c r="M5687" i="1"/>
  <c r="L5683" i="1"/>
  <c r="M5683" i="1"/>
  <c r="L5679" i="1"/>
  <c r="M5679" i="1"/>
  <c r="L5675" i="1"/>
  <c r="M5675" i="1"/>
  <c r="L5671" i="1"/>
  <c r="M5671" i="1"/>
  <c r="L5667" i="1"/>
  <c r="M5667" i="1"/>
  <c r="L5663" i="1"/>
  <c r="M5663" i="1"/>
  <c r="L5659" i="1"/>
  <c r="M5659" i="1"/>
  <c r="L5655" i="1"/>
  <c r="M5655" i="1"/>
  <c r="L5651" i="1"/>
  <c r="M5651" i="1"/>
  <c r="L5647" i="1"/>
  <c r="M5647" i="1"/>
  <c r="L5643" i="1"/>
  <c r="M5643" i="1"/>
  <c r="L5639" i="1"/>
  <c r="M5639" i="1"/>
  <c r="L5635" i="1"/>
  <c r="M5635" i="1"/>
  <c r="L5631" i="1"/>
  <c r="M5631" i="1"/>
  <c r="L5627" i="1"/>
  <c r="M5627" i="1"/>
  <c r="L5623" i="1"/>
  <c r="M5623" i="1"/>
  <c r="L5619" i="1"/>
  <c r="M5619" i="1"/>
  <c r="L5615" i="1"/>
  <c r="M5615" i="1"/>
  <c r="L5611" i="1"/>
  <c r="M5611" i="1"/>
  <c r="L5607" i="1"/>
  <c r="M5607" i="1"/>
  <c r="L5603" i="1"/>
  <c r="M5603" i="1"/>
  <c r="L5599" i="1"/>
  <c r="M5599" i="1"/>
  <c r="L5595" i="1"/>
  <c r="M5595" i="1"/>
  <c r="L5591" i="1"/>
  <c r="M5591" i="1"/>
  <c r="L5587" i="1"/>
  <c r="M5587" i="1"/>
  <c r="L5583" i="1"/>
  <c r="M5583" i="1"/>
  <c r="L5579" i="1"/>
  <c r="M5579" i="1"/>
  <c r="L5575" i="1"/>
  <c r="M5575" i="1"/>
  <c r="L5571" i="1"/>
  <c r="M5571" i="1"/>
  <c r="L5567" i="1"/>
  <c r="M5567" i="1"/>
  <c r="L5563" i="1"/>
  <c r="M5563" i="1"/>
  <c r="L5559" i="1"/>
  <c r="M5559" i="1"/>
  <c r="L5555" i="1"/>
  <c r="M5555" i="1"/>
  <c r="L5551" i="1"/>
  <c r="M5551" i="1"/>
  <c r="L5547" i="1"/>
  <c r="M5547" i="1"/>
  <c r="L5543" i="1"/>
  <c r="M5543" i="1"/>
  <c r="L5539" i="1"/>
  <c r="M5539" i="1"/>
  <c r="L5535" i="1"/>
  <c r="M5535" i="1"/>
  <c r="L5531" i="1"/>
  <c r="M5531" i="1"/>
  <c r="L5527" i="1"/>
  <c r="M5527" i="1"/>
  <c r="L5523" i="1"/>
  <c r="M5523" i="1"/>
  <c r="L5519" i="1"/>
  <c r="M5519" i="1"/>
  <c r="L5515" i="1"/>
  <c r="M5515" i="1"/>
  <c r="L5511" i="1"/>
  <c r="M5511" i="1"/>
  <c r="L5507" i="1"/>
  <c r="M5507" i="1"/>
  <c r="L5503" i="1"/>
  <c r="M5503" i="1"/>
  <c r="L5499" i="1"/>
  <c r="M5499" i="1"/>
  <c r="L5495" i="1"/>
  <c r="M5495" i="1"/>
  <c r="L5491" i="1"/>
  <c r="M5491" i="1"/>
  <c r="L5487" i="1"/>
  <c r="M5487" i="1"/>
  <c r="L5483" i="1"/>
  <c r="M5483" i="1"/>
  <c r="L5479" i="1"/>
  <c r="M5479" i="1"/>
  <c r="L5475" i="1"/>
  <c r="M5475" i="1"/>
  <c r="L5471" i="1"/>
  <c r="M5471" i="1"/>
  <c r="L5467" i="1"/>
  <c r="M5467" i="1"/>
  <c r="L5463" i="1"/>
  <c r="M5463" i="1"/>
  <c r="L5459" i="1"/>
  <c r="M5459" i="1"/>
  <c r="L5455" i="1"/>
  <c r="M5455" i="1"/>
  <c r="L5451" i="1"/>
  <c r="M5451" i="1"/>
  <c r="L5447" i="1"/>
  <c r="M5447" i="1"/>
  <c r="L5443" i="1"/>
  <c r="M5443" i="1"/>
  <c r="L5439" i="1"/>
  <c r="M5439" i="1"/>
  <c r="L5435" i="1"/>
  <c r="M5435" i="1"/>
  <c r="L5431" i="1"/>
  <c r="M5431" i="1"/>
  <c r="L5427" i="1"/>
  <c r="M5427" i="1"/>
  <c r="L5423" i="1"/>
  <c r="M5423" i="1"/>
  <c r="L5419" i="1"/>
  <c r="M5419" i="1"/>
  <c r="L5415" i="1"/>
  <c r="M5415" i="1"/>
  <c r="L5411" i="1"/>
  <c r="M5411" i="1"/>
  <c r="L5407" i="1"/>
  <c r="M5407" i="1"/>
  <c r="L5403" i="1"/>
  <c r="M5403" i="1"/>
  <c r="L5399" i="1"/>
  <c r="M5399" i="1"/>
  <c r="L5395" i="1"/>
  <c r="M5395" i="1"/>
  <c r="L5391" i="1"/>
  <c r="M5391" i="1"/>
  <c r="L5387" i="1"/>
  <c r="M5387" i="1"/>
  <c r="L5383" i="1"/>
  <c r="M5383" i="1"/>
  <c r="L5379" i="1"/>
  <c r="M5379" i="1"/>
  <c r="L5375" i="1"/>
  <c r="M5375" i="1"/>
  <c r="L5371" i="1"/>
  <c r="M5371" i="1"/>
  <c r="L5367" i="1"/>
  <c r="M5367" i="1"/>
  <c r="L5363" i="1"/>
  <c r="M5363" i="1"/>
  <c r="L5359" i="1"/>
  <c r="M5359" i="1"/>
  <c r="L5355" i="1"/>
  <c r="M5355" i="1"/>
  <c r="L5351" i="1"/>
  <c r="M5351" i="1"/>
  <c r="L5347" i="1"/>
  <c r="M5347" i="1"/>
  <c r="L5343" i="1"/>
  <c r="M5343" i="1"/>
  <c r="L5339" i="1"/>
  <c r="M5339" i="1"/>
  <c r="L5335" i="1"/>
  <c r="M5335" i="1"/>
  <c r="L5331" i="1"/>
  <c r="M5331" i="1"/>
  <c r="L5327" i="1"/>
  <c r="M5327" i="1"/>
  <c r="L5323" i="1"/>
  <c r="M5323" i="1"/>
  <c r="L5319" i="1"/>
  <c r="M5319" i="1"/>
  <c r="L5315" i="1"/>
  <c r="M5315" i="1"/>
  <c r="L5311" i="1"/>
  <c r="M5311" i="1"/>
  <c r="L5307" i="1"/>
  <c r="M5307" i="1"/>
  <c r="L5303" i="1"/>
  <c r="M5303" i="1"/>
  <c r="L5299" i="1"/>
  <c r="M5299" i="1"/>
  <c r="L5295" i="1"/>
  <c r="M5295" i="1"/>
  <c r="L5291" i="1"/>
  <c r="M5291" i="1"/>
  <c r="L5287" i="1"/>
  <c r="M5287" i="1"/>
  <c r="L5283" i="1"/>
  <c r="M5283" i="1"/>
  <c r="L5279" i="1"/>
  <c r="M5279" i="1"/>
  <c r="L5275" i="1"/>
  <c r="M5275" i="1"/>
  <c r="L5271" i="1"/>
  <c r="M5271" i="1"/>
  <c r="L5267" i="1"/>
  <c r="M5267" i="1"/>
  <c r="L5263" i="1"/>
  <c r="M5263" i="1"/>
  <c r="L5259" i="1"/>
  <c r="M5259" i="1"/>
  <c r="L5255" i="1"/>
  <c r="M5255" i="1"/>
  <c r="L5251" i="1"/>
  <c r="M5251" i="1"/>
  <c r="L5247" i="1"/>
  <c r="M5247" i="1"/>
  <c r="L5243" i="1"/>
  <c r="M5243" i="1"/>
  <c r="L5239" i="1"/>
  <c r="M5239" i="1"/>
  <c r="L5235" i="1"/>
  <c r="M5235" i="1"/>
  <c r="L5231" i="1"/>
  <c r="M5231" i="1"/>
  <c r="L5227" i="1"/>
  <c r="M5227" i="1"/>
  <c r="L5223" i="1"/>
  <c r="M5223" i="1"/>
  <c r="L5219" i="1"/>
  <c r="M5219" i="1"/>
  <c r="L5215" i="1"/>
  <c r="M5215" i="1"/>
  <c r="L5211" i="1"/>
  <c r="M5211" i="1"/>
  <c r="L5207" i="1"/>
  <c r="M5207" i="1"/>
  <c r="L5203" i="1"/>
  <c r="M5203" i="1"/>
  <c r="L5199" i="1"/>
  <c r="M5199" i="1"/>
  <c r="L5195" i="1"/>
  <c r="M5195" i="1"/>
  <c r="L5191" i="1"/>
  <c r="M5191" i="1"/>
  <c r="L5187" i="1"/>
  <c r="M5187" i="1"/>
  <c r="L5183" i="1"/>
  <c r="M5183" i="1"/>
  <c r="L5179" i="1"/>
  <c r="M5179" i="1"/>
  <c r="L5175" i="1"/>
  <c r="M5175" i="1"/>
  <c r="L5171" i="1"/>
  <c r="M5171" i="1"/>
  <c r="L5167" i="1"/>
  <c r="M5167" i="1"/>
  <c r="L5163" i="1"/>
  <c r="M5163" i="1"/>
  <c r="L5159" i="1"/>
  <c r="M5159" i="1"/>
  <c r="L5155" i="1"/>
  <c r="M5155" i="1"/>
  <c r="L5151" i="1"/>
  <c r="M5151" i="1"/>
  <c r="L5147" i="1"/>
  <c r="M5147" i="1"/>
  <c r="L5143" i="1"/>
  <c r="M5143" i="1"/>
  <c r="L5139" i="1"/>
  <c r="M5139" i="1"/>
  <c r="L5135" i="1"/>
  <c r="M5135" i="1"/>
  <c r="L5131" i="1"/>
  <c r="M5131" i="1"/>
  <c r="L5127" i="1"/>
  <c r="M5127" i="1"/>
  <c r="L5123" i="1"/>
  <c r="M5123" i="1"/>
  <c r="L5119" i="1"/>
  <c r="M5119" i="1"/>
  <c r="L5115" i="1"/>
  <c r="M5115" i="1"/>
  <c r="L5111" i="1"/>
  <c r="M5111" i="1"/>
  <c r="L5107" i="1"/>
  <c r="M5107" i="1"/>
  <c r="L5103" i="1"/>
  <c r="M5103" i="1"/>
  <c r="L5099" i="1"/>
  <c r="M5099" i="1"/>
  <c r="L5095" i="1"/>
  <c r="M5095" i="1"/>
  <c r="L5091" i="1"/>
  <c r="M5091" i="1"/>
  <c r="L5087" i="1"/>
  <c r="M5087" i="1"/>
  <c r="L5083" i="1"/>
  <c r="M5083" i="1"/>
  <c r="L5079" i="1"/>
  <c r="M5079" i="1"/>
  <c r="L5075" i="1"/>
  <c r="M5075" i="1"/>
  <c r="L5071" i="1"/>
  <c r="M5071" i="1"/>
  <c r="L5067" i="1"/>
  <c r="M5067" i="1"/>
  <c r="L5063" i="1"/>
  <c r="M5063" i="1"/>
  <c r="L5059" i="1"/>
  <c r="M5059" i="1"/>
  <c r="L5055" i="1"/>
  <c r="M5055" i="1"/>
  <c r="L5051" i="1"/>
  <c r="M5051" i="1"/>
  <c r="L5047" i="1"/>
  <c r="M5047" i="1"/>
  <c r="L5043" i="1"/>
  <c r="M5043" i="1"/>
  <c r="L5039" i="1"/>
  <c r="M5039" i="1"/>
  <c r="L5035" i="1"/>
  <c r="M5035" i="1"/>
  <c r="L5031" i="1"/>
  <c r="M5031" i="1"/>
  <c r="L5027" i="1"/>
  <c r="M5027" i="1"/>
  <c r="L5023" i="1"/>
  <c r="M5023" i="1"/>
  <c r="L5019" i="1"/>
  <c r="M5019" i="1"/>
  <c r="L5015" i="1"/>
  <c r="M5015" i="1"/>
  <c r="L5011" i="1"/>
  <c r="M5011" i="1"/>
  <c r="L5007" i="1"/>
  <c r="M5007" i="1"/>
  <c r="L5003" i="1"/>
  <c r="M5003" i="1"/>
  <c r="L4999" i="1"/>
  <c r="M4999" i="1"/>
  <c r="L4995" i="1"/>
  <c r="M4995" i="1"/>
  <c r="L4991" i="1"/>
  <c r="M4991" i="1"/>
  <c r="L4987" i="1"/>
  <c r="M4987" i="1"/>
  <c r="L4983" i="1"/>
  <c r="M4983" i="1"/>
  <c r="L4979" i="1"/>
  <c r="M4979" i="1"/>
  <c r="L4975" i="1"/>
  <c r="M4975" i="1"/>
  <c r="L4971" i="1"/>
  <c r="M4971" i="1"/>
  <c r="L4967" i="1"/>
  <c r="M4967" i="1"/>
  <c r="L4963" i="1"/>
  <c r="M4963" i="1"/>
  <c r="L4959" i="1"/>
  <c r="M4959" i="1"/>
  <c r="L4955" i="1"/>
  <c r="M4955" i="1"/>
  <c r="L4951" i="1"/>
  <c r="M4951" i="1"/>
  <c r="L4947" i="1"/>
  <c r="M4947" i="1"/>
  <c r="L4943" i="1"/>
  <c r="M4943" i="1"/>
  <c r="L4939" i="1"/>
  <c r="M4939" i="1"/>
  <c r="L4935" i="1"/>
  <c r="M4935" i="1"/>
  <c r="L4931" i="1"/>
  <c r="M4931" i="1"/>
  <c r="L4927" i="1"/>
  <c r="M4927" i="1"/>
  <c r="L4923" i="1"/>
  <c r="M4923" i="1"/>
  <c r="L4919" i="1"/>
  <c r="M4919" i="1"/>
  <c r="L4915" i="1"/>
  <c r="M4915" i="1"/>
  <c r="L4911" i="1"/>
  <c r="M4911" i="1"/>
  <c r="L4907" i="1"/>
  <c r="M4907" i="1"/>
  <c r="L4903" i="1"/>
  <c r="M4903" i="1"/>
  <c r="L4899" i="1"/>
  <c r="M4899" i="1"/>
  <c r="L4895" i="1"/>
  <c r="M4895" i="1"/>
  <c r="L4891" i="1"/>
  <c r="M4891" i="1"/>
  <c r="L4887" i="1"/>
  <c r="M4887" i="1"/>
  <c r="L4883" i="1"/>
  <c r="M4883" i="1"/>
  <c r="L4879" i="1"/>
  <c r="M4879" i="1"/>
  <c r="L4875" i="1"/>
  <c r="M4875" i="1"/>
  <c r="L4871" i="1"/>
  <c r="M4871" i="1"/>
  <c r="L4867" i="1"/>
  <c r="M4867" i="1"/>
  <c r="L4863" i="1"/>
  <c r="M4863" i="1"/>
  <c r="L4859" i="1"/>
  <c r="M4859" i="1"/>
  <c r="L4855" i="1"/>
  <c r="M4855" i="1"/>
  <c r="L4851" i="1"/>
  <c r="M4851" i="1"/>
  <c r="L4847" i="1"/>
  <c r="M4847" i="1"/>
  <c r="L4843" i="1"/>
  <c r="M4843" i="1"/>
  <c r="L4839" i="1"/>
  <c r="M4839" i="1"/>
  <c r="L4835" i="1"/>
  <c r="M4835" i="1"/>
  <c r="L4831" i="1"/>
  <c r="M4831" i="1"/>
  <c r="L4827" i="1"/>
  <c r="M4827" i="1"/>
  <c r="L4823" i="1"/>
  <c r="M4823" i="1"/>
  <c r="L4819" i="1"/>
  <c r="M4819" i="1"/>
  <c r="L4815" i="1"/>
  <c r="M4815" i="1"/>
  <c r="L4811" i="1"/>
  <c r="M4811" i="1"/>
  <c r="L4807" i="1"/>
  <c r="M4807" i="1"/>
  <c r="L4803" i="1"/>
  <c r="M4803" i="1"/>
  <c r="L4799" i="1"/>
  <c r="M4799" i="1"/>
  <c r="L4795" i="1"/>
  <c r="M4795" i="1"/>
  <c r="L4791" i="1"/>
  <c r="M4791" i="1"/>
  <c r="L4787" i="1"/>
  <c r="M4787" i="1"/>
  <c r="L4783" i="1"/>
  <c r="M4783" i="1"/>
  <c r="L4779" i="1"/>
  <c r="M4779" i="1"/>
  <c r="L4775" i="1"/>
  <c r="M4775" i="1"/>
  <c r="L4771" i="1"/>
  <c r="M4771" i="1"/>
  <c r="L4767" i="1"/>
  <c r="M4767" i="1"/>
  <c r="L4763" i="1"/>
  <c r="M4763" i="1"/>
  <c r="L4759" i="1"/>
  <c r="M4759" i="1"/>
  <c r="L4755" i="1"/>
  <c r="M4755" i="1"/>
  <c r="L4751" i="1"/>
  <c r="M4751" i="1"/>
  <c r="L4747" i="1"/>
  <c r="M4747" i="1"/>
  <c r="L4743" i="1"/>
  <c r="M4743" i="1"/>
  <c r="L4739" i="1"/>
  <c r="M4739" i="1"/>
  <c r="L4735" i="1"/>
  <c r="M4735" i="1"/>
  <c r="L4731" i="1"/>
  <c r="M4731" i="1"/>
  <c r="L4727" i="1"/>
  <c r="M4727" i="1"/>
  <c r="L4723" i="1"/>
  <c r="M4723" i="1"/>
  <c r="L4719" i="1"/>
  <c r="M4719" i="1"/>
  <c r="L4715" i="1"/>
  <c r="M4715" i="1"/>
  <c r="L4711" i="1"/>
  <c r="M4711" i="1"/>
  <c r="L4707" i="1"/>
  <c r="M4707" i="1"/>
  <c r="L4703" i="1"/>
  <c r="M4703" i="1"/>
  <c r="L4699" i="1"/>
  <c r="M4699" i="1"/>
  <c r="L4695" i="1"/>
  <c r="M4695" i="1"/>
  <c r="L4691" i="1"/>
  <c r="M4691" i="1"/>
  <c r="L4687" i="1"/>
  <c r="M4687" i="1"/>
  <c r="L4683" i="1"/>
  <c r="M4683" i="1"/>
  <c r="L4679" i="1"/>
  <c r="M4679" i="1"/>
  <c r="L4675" i="1"/>
  <c r="M4675" i="1"/>
  <c r="L4671" i="1"/>
  <c r="M4671" i="1"/>
  <c r="L4667" i="1"/>
  <c r="M4667" i="1"/>
  <c r="L4663" i="1"/>
  <c r="M4663" i="1"/>
  <c r="L4659" i="1"/>
  <c r="M4659" i="1"/>
  <c r="L4655" i="1"/>
  <c r="M4655" i="1"/>
  <c r="L4651" i="1"/>
  <c r="M4651" i="1"/>
  <c r="L4647" i="1"/>
  <c r="M4647" i="1"/>
  <c r="L4643" i="1"/>
  <c r="M4643" i="1"/>
  <c r="L4639" i="1"/>
  <c r="M4639" i="1"/>
  <c r="L4635" i="1"/>
  <c r="M4635" i="1"/>
  <c r="L4631" i="1"/>
  <c r="M4631" i="1"/>
  <c r="L4627" i="1"/>
  <c r="M4627" i="1"/>
  <c r="L4623" i="1"/>
  <c r="M4623" i="1"/>
  <c r="L4619" i="1"/>
  <c r="M4619" i="1"/>
  <c r="L4615" i="1"/>
  <c r="M4615" i="1"/>
  <c r="L4611" i="1"/>
  <c r="M4611" i="1"/>
  <c r="L4607" i="1"/>
  <c r="M4607" i="1"/>
  <c r="L4603" i="1"/>
  <c r="M4603" i="1"/>
  <c r="L4599" i="1"/>
  <c r="M4599" i="1"/>
  <c r="L4595" i="1"/>
  <c r="M4595" i="1"/>
  <c r="L4591" i="1"/>
  <c r="M4591" i="1"/>
  <c r="L4587" i="1"/>
  <c r="M4587" i="1"/>
  <c r="L4583" i="1"/>
  <c r="M4583" i="1"/>
  <c r="L4579" i="1"/>
  <c r="M4579" i="1"/>
  <c r="L4575" i="1"/>
  <c r="M4575" i="1"/>
  <c r="L4571" i="1"/>
  <c r="M4571" i="1"/>
  <c r="L4567" i="1"/>
  <c r="M4567" i="1"/>
  <c r="L4563" i="1"/>
  <c r="M4563" i="1"/>
  <c r="L4559" i="1"/>
  <c r="M4559" i="1"/>
  <c r="L4555" i="1"/>
  <c r="M4555" i="1"/>
  <c r="L4551" i="1"/>
  <c r="M4551" i="1"/>
  <c r="L4547" i="1"/>
  <c r="M4547" i="1"/>
  <c r="L4543" i="1"/>
  <c r="M4543" i="1"/>
  <c r="L4539" i="1"/>
  <c r="M4539" i="1"/>
  <c r="L4535" i="1"/>
  <c r="M4535" i="1"/>
  <c r="L4531" i="1"/>
  <c r="M4531" i="1"/>
  <c r="L4527" i="1"/>
  <c r="M4527" i="1"/>
  <c r="L4523" i="1"/>
  <c r="M4523" i="1"/>
  <c r="L4519" i="1"/>
  <c r="M4519" i="1"/>
  <c r="L4515" i="1"/>
  <c r="M4515" i="1"/>
  <c r="L4511" i="1"/>
  <c r="M4511" i="1"/>
  <c r="L4507" i="1"/>
  <c r="M4507" i="1"/>
  <c r="L4503" i="1"/>
  <c r="M4503" i="1"/>
  <c r="L4499" i="1"/>
  <c r="M4499" i="1"/>
  <c r="L4495" i="1"/>
  <c r="M4495" i="1"/>
  <c r="L4491" i="1"/>
  <c r="M4491" i="1"/>
  <c r="L4487" i="1"/>
  <c r="M4487" i="1"/>
  <c r="L4483" i="1"/>
  <c r="M4483" i="1"/>
  <c r="L4479" i="1"/>
  <c r="M4479" i="1"/>
  <c r="L4475" i="1"/>
  <c r="M4475" i="1"/>
  <c r="L4471" i="1"/>
  <c r="M4471" i="1"/>
  <c r="L4467" i="1"/>
  <c r="M4467" i="1"/>
  <c r="L4463" i="1"/>
  <c r="M4463" i="1"/>
  <c r="L4459" i="1"/>
  <c r="M4459" i="1"/>
  <c r="L4455" i="1"/>
  <c r="M4455" i="1"/>
  <c r="L4451" i="1"/>
  <c r="M4451" i="1"/>
  <c r="L4447" i="1"/>
  <c r="M4447" i="1"/>
  <c r="L4443" i="1"/>
  <c r="M4443" i="1"/>
  <c r="L4439" i="1"/>
  <c r="M4439" i="1"/>
  <c r="L4435" i="1"/>
  <c r="M4435" i="1"/>
  <c r="L4431" i="1"/>
  <c r="M4431" i="1"/>
  <c r="L4427" i="1"/>
  <c r="M4427" i="1"/>
  <c r="L4423" i="1"/>
  <c r="M4423" i="1"/>
  <c r="L4419" i="1"/>
  <c r="M4419" i="1"/>
  <c r="L4415" i="1"/>
  <c r="M4415" i="1"/>
  <c r="L4411" i="1"/>
  <c r="M4411" i="1"/>
  <c r="L4407" i="1"/>
  <c r="M4407" i="1"/>
  <c r="L4403" i="1"/>
  <c r="M4403" i="1"/>
  <c r="L4399" i="1"/>
  <c r="M4399" i="1"/>
  <c r="L4395" i="1"/>
  <c r="M4395" i="1"/>
  <c r="L4391" i="1"/>
  <c r="M4391" i="1"/>
  <c r="L4387" i="1"/>
  <c r="M4387" i="1"/>
  <c r="L4383" i="1"/>
  <c r="M4383" i="1"/>
  <c r="L4379" i="1"/>
  <c r="M4379" i="1"/>
  <c r="L4375" i="1"/>
  <c r="M4375" i="1"/>
  <c r="L4371" i="1"/>
  <c r="M4371" i="1"/>
  <c r="L4367" i="1"/>
  <c r="M4367" i="1"/>
  <c r="L4363" i="1"/>
  <c r="M4363" i="1"/>
  <c r="L4359" i="1"/>
  <c r="M4359" i="1"/>
  <c r="L4355" i="1"/>
  <c r="M4355" i="1"/>
  <c r="L4351" i="1"/>
  <c r="M4351" i="1"/>
  <c r="L4347" i="1"/>
  <c r="M4347" i="1"/>
  <c r="L4343" i="1"/>
  <c r="M4343" i="1"/>
  <c r="L4339" i="1"/>
  <c r="M4339" i="1"/>
  <c r="L4335" i="1"/>
  <c r="M4335" i="1"/>
  <c r="L4331" i="1"/>
  <c r="M4331" i="1"/>
  <c r="L4327" i="1"/>
  <c r="M4327" i="1"/>
  <c r="L4323" i="1"/>
  <c r="M4323" i="1"/>
  <c r="L4319" i="1"/>
  <c r="M4319" i="1"/>
  <c r="L4315" i="1"/>
  <c r="M4315" i="1"/>
  <c r="L4311" i="1"/>
  <c r="M4311" i="1"/>
  <c r="L4307" i="1"/>
  <c r="M4307" i="1"/>
  <c r="L4303" i="1"/>
  <c r="M4303" i="1"/>
  <c r="L4299" i="1"/>
  <c r="M4299" i="1"/>
  <c r="L4295" i="1"/>
  <c r="M4295" i="1"/>
  <c r="L4291" i="1"/>
  <c r="M4291" i="1"/>
  <c r="L4287" i="1"/>
  <c r="M4287" i="1"/>
  <c r="L4283" i="1"/>
  <c r="M4283" i="1"/>
  <c r="L4279" i="1"/>
  <c r="M4279" i="1"/>
  <c r="L4275" i="1"/>
  <c r="M4275" i="1"/>
  <c r="L4271" i="1"/>
  <c r="M4271" i="1"/>
  <c r="L4267" i="1"/>
  <c r="M4267" i="1"/>
  <c r="L4263" i="1"/>
  <c r="M4263" i="1"/>
  <c r="L4259" i="1"/>
  <c r="M4259" i="1"/>
  <c r="L4255" i="1"/>
  <c r="M4255" i="1"/>
  <c r="L4251" i="1"/>
  <c r="M4251" i="1"/>
  <c r="L4247" i="1"/>
  <c r="M4247" i="1"/>
  <c r="L4243" i="1"/>
  <c r="M4243" i="1"/>
  <c r="L4239" i="1"/>
  <c r="M4239" i="1"/>
  <c r="L4235" i="1"/>
  <c r="M4235" i="1"/>
  <c r="L4231" i="1"/>
  <c r="M4231" i="1"/>
  <c r="L4227" i="1"/>
  <c r="M4227" i="1"/>
  <c r="L4223" i="1"/>
  <c r="M4223" i="1"/>
  <c r="L4219" i="1"/>
  <c r="M4219" i="1"/>
  <c r="L4215" i="1"/>
  <c r="M4215" i="1"/>
  <c r="L4211" i="1"/>
  <c r="M4211" i="1"/>
  <c r="L4207" i="1"/>
  <c r="M4207" i="1"/>
  <c r="L4203" i="1"/>
  <c r="M4203" i="1"/>
  <c r="L4199" i="1"/>
  <c r="M4199" i="1"/>
  <c r="L4195" i="1"/>
  <c r="M4195" i="1"/>
  <c r="L4191" i="1"/>
  <c r="M4191" i="1"/>
  <c r="L4187" i="1"/>
  <c r="M4187" i="1"/>
  <c r="L4183" i="1"/>
  <c r="M4183" i="1"/>
  <c r="L4179" i="1"/>
  <c r="M4179" i="1"/>
  <c r="L4175" i="1"/>
  <c r="M4175" i="1"/>
  <c r="L4171" i="1"/>
  <c r="M4171" i="1"/>
  <c r="L4167" i="1"/>
  <c r="M4167" i="1"/>
  <c r="L4163" i="1"/>
  <c r="M4163" i="1"/>
  <c r="L4159" i="1"/>
  <c r="M4159" i="1"/>
  <c r="L4155" i="1"/>
  <c r="M4155" i="1"/>
  <c r="L4151" i="1"/>
  <c r="M4151" i="1"/>
  <c r="L4147" i="1"/>
  <c r="M4147" i="1"/>
  <c r="L4143" i="1"/>
  <c r="M4143" i="1"/>
  <c r="L4139" i="1"/>
  <c r="M4139" i="1"/>
  <c r="L4135" i="1"/>
  <c r="M4135" i="1"/>
  <c r="L4131" i="1"/>
  <c r="M4131" i="1"/>
  <c r="L4127" i="1"/>
  <c r="M4127" i="1"/>
  <c r="L4123" i="1"/>
  <c r="M4123" i="1"/>
  <c r="L4119" i="1"/>
  <c r="M4119" i="1"/>
  <c r="L4115" i="1"/>
  <c r="M4115" i="1"/>
  <c r="L4111" i="1"/>
  <c r="M4111" i="1"/>
  <c r="L4107" i="1"/>
  <c r="M4107" i="1"/>
  <c r="L4103" i="1"/>
  <c r="M4103" i="1"/>
  <c r="L4099" i="1"/>
  <c r="M4099" i="1"/>
  <c r="L4095" i="1"/>
  <c r="M4095" i="1"/>
  <c r="L4091" i="1"/>
  <c r="M4091" i="1"/>
  <c r="L4087" i="1"/>
  <c r="M4087" i="1"/>
  <c r="L4083" i="1"/>
  <c r="M4083" i="1"/>
  <c r="L4079" i="1"/>
  <c r="M4079" i="1"/>
  <c r="L4075" i="1"/>
  <c r="M4075" i="1"/>
  <c r="L4071" i="1"/>
  <c r="M4071" i="1"/>
  <c r="L4067" i="1"/>
  <c r="M4067" i="1"/>
  <c r="L4063" i="1"/>
  <c r="M4063" i="1"/>
  <c r="L4059" i="1"/>
  <c r="M4059" i="1"/>
  <c r="L4055" i="1"/>
  <c r="M4055" i="1"/>
  <c r="L4051" i="1"/>
  <c r="M4051" i="1"/>
  <c r="L4047" i="1"/>
  <c r="M4047" i="1"/>
  <c r="L4043" i="1"/>
  <c r="M4043" i="1"/>
  <c r="L4039" i="1"/>
  <c r="M4039" i="1"/>
  <c r="L4035" i="1"/>
  <c r="M4035" i="1"/>
  <c r="L4031" i="1"/>
  <c r="M4031" i="1"/>
  <c r="L4027" i="1"/>
  <c r="M4027" i="1"/>
  <c r="L4023" i="1"/>
  <c r="M4023" i="1"/>
  <c r="L4019" i="1"/>
  <c r="M4019" i="1"/>
  <c r="L4015" i="1"/>
  <c r="M4015" i="1"/>
  <c r="L4011" i="1"/>
  <c r="M4011" i="1"/>
  <c r="L4007" i="1"/>
  <c r="M4007" i="1"/>
  <c r="L4003" i="1"/>
  <c r="M4003" i="1"/>
  <c r="L3999" i="1"/>
  <c r="M3999" i="1"/>
  <c r="L3995" i="1"/>
  <c r="M3995" i="1"/>
  <c r="L3991" i="1"/>
  <c r="M3991" i="1"/>
  <c r="L3987" i="1"/>
  <c r="M3987" i="1"/>
  <c r="L3983" i="1"/>
  <c r="M3983" i="1"/>
  <c r="L3979" i="1"/>
  <c r="M3979" i="1"/>
  <c r="L3975" i="1"/>
  <c r="M3975" i="1"/>
  <c r="L3971" i="1"/>
  <c r="M3971" i="1"/>
  <c r="L3967" i="1"/>
  <c r="M3967" i="1"/>
  <c r="L3963" i="1"/>
  <c r="M3963" i="1"/>
  <c r="L3959" i="1"/>
  <c r="M3959" i="1"/>
  <c r="L3955" i="1"/>
  <c r="M3955" i="1"/>
  <c r="L3951" i="1"/>
  <c r="M3951" i="1"/>
  <c r="L3947" i="1"/>
  <c r="M3947" i="1"/>
  <c r="L3943" i="1"/>
  <c r="M3943" i="1"/>
  <c r="L3939" i="1"/>
  <c r="M3939" i="1"/>
  <c r="L3935" i="1"/>
  <c r="M3935" i="1"/>
  <c r="L3931" i="1"/>
  <c r="M3931" i="1"/>
  <c r="L3927" i="1"/>
  <c r="M3927" i="1"/>
  <c r="L3923" i="1"/>
  <c r="M3923" i="1"/>
  <c r="L3919" i="1"/>
  <c r="M3919" i="1"/>
  <c r="L3915" i="1"/>
  <c r="M3915" i="1"/>
  <c r="L3911" i="1"/>
  <c r="M3911" i="1"/>
  <c r="L3907" i="1"/>
  <c r="M3907" i="1"/>
  <c r="L3903" i="1"/>
  <c r="M3903" i="1"/>
  <c r="L3899" i="1"/>
  <c r="M3899" i="1"/>
  <c r="L3895" i="1"/>
  <c r="M3895" i="1"/>
  <c r="L3891" i="1"/>
  <c r="M3891" i="1"/>
  <c r="L3887" i="1"/>
  <c r="M3887" i="1"/>
  <c r="L3883" i="1"/>
  <c r="M3883" i="1"/>
  <c r="L3879" i="1"/>
  <c r="M3879" i="1"/>
  <c r="L3875" i="1"/>
  <c r="M3875" i="1"/>
  <c r="L3871" i="1"/>
  <c r="M3871" i="1"/>
  <c r="L3867" i="1"/>
  <c r="M3867" i="1"/>
  <c r="L3863" i="1"/>
  <c r="M3863" i="1"/>
  <c r="L3859" i="1"/>
  <c r="M3859" i="1"/>
  <c r="L3855" i="1"/>
  <c r="M3855" i="1"/>
  <c r="L3851" i="1"/>
  <c r="M3851" i="1"/>
  <c r="L3847" i="1"/>
  <c r="M3847" i="1"/>
  <c r="L3843" i="1"/>
  <c r="M3843" i="1"/>
  <c r="L3839" i="1"/>
  <c r="M3839" i="1"/>
  <c r="L3835" i="1"/>
  <c r="M3835" i="1"/>
  <c r="L3831" i="1"/>
  <c r="M3831" i="1"/>
  <c r="L3827" i="1"/>
  <c r="M3827" i="1"/>
  <c r="L3823" i="1"/>
  <c r="M3823" i="1"/>
  <c r="L3819" i="1"/>
  <c r="M3819" i="1"/>
  <c r="L3815" i="1"/>
  <c r="M3815" i="1"/>
  <c r="L3811" i="1"/>
  <c r="M3811" i="1"/>
  <c r="L3807" i="1"/>
  <c r="M3807" i="1"/>
  <c r="L3803" i="1"/>
  <c r="M3803" i="1"/>
  <c r="L3799" i="1"/>
  <c r="M3799" i="1"/>
  <c r="L3795" i="1"/>
  <c r="M3795" i="1"/>
  <c r="L3791" i="1"/>
  <c r="M3791" i="1"/>
  <c r="L3787" i="1"/>
  <c r="M3787" i="1"/>
  <c r="L3783" i="1"/>
  <c r="M3783" i="1"/>
  <c r="L3779" i="1"/>
  <c r="M3779" i="1"/>
  <c r="L3775" i="1"/>
  <c r="M3775" i="1"/>
  <c r="L3771" i="1"/>
  <c r="M3771" i="1"/>
  <c r="L3767" i="1"/>
  <c r="M3767" i="1"/>
  <c r="L3763" i="1"/>
  <c r="M3763" i="1"/>
  <c r="L3759" i="1"/>
  <c r="M3759" i="1"/>
  <c r="L3755" i="1"/>
  <c r="M3755" i="1"/>
  <c r="L3751" i="1"/>
  <c r="M3751" i="1"/>
  <c r="L3747" i="1"/>
  <c r="M3747" i="1"/>
  <c r="L3743" i="1"/>
  <c r="M3743" i="1"/>
  <c r="L3739" i="1"/>
  <c r="M3739" i="1"/>
  <c r="L3735" i="1"/>
  <c r="M3735" i="1"/>
  <c r="L3731" i="1"/>
  <c r="M3731" i="1"/>
  <c r="L3727" i="1"/>
  <c r="M3727" i="1"/>
  <c r="L3723" i="1"/>
  <c r="M3723" i="1"/>
  <c r="L3719" i="1"/>
  <c r="M3719" i="1"/>
  <c r="L3715" i="1"/>
  <c r="M3715" i="1"/>
  <c r="L3711" i="1"/>
  <c r="M3711" i="1"/>
  <c r="L3707" i="1"/>
  <c r="M3707" i="1"/>
  <c r="L3703" i="1"/>
  <c r="M3703" i="1"/>
  <c r="L3699" i="1"/>
  <c r="M3699" i="1"/>
  <c r="L3695" i="1"/>
  <c r="M3695" i="1"/>
  <c r="L3691" i="1"/>
  <c r="M3691" i="1"/>
  <c r="L3687" i="1"/>
  <c r="M3687" i="1"/>
  <c r="L3683" i="1"/>
  <c r="M3683" i="1"/>
  <c r="L3679" i="1"/>
  <c r="M3679" i="1"/>
  <c r="L3675" i="1"/>
  <c r="M3675" i="1"/>
  <c r="L3671" i="1"/>
  <c r="M3671" i="1"/>
  <c r="L3667" i="1"/>
  <c r="M3667" i="1"/>
  <c r="L3663" i="1"/>
  <c r="M3663" i="1"/>
  <c r="L3659" i="1"/>
  <c r="M3659" i="1"/>
  <c r="L3655" i="1"/>
  <c r="M3655" i="1"/>
  <c r="L3651" i="1"/>
  <c r="M3651" i="1"/>
  <c r="L3647" i="1"/>
  <c r="M3647" i="1"/>
  <c r="L3643" i="1"/>
  <c r="M3643" i="1"/>
  <c r="L3639" i="1"/>
  <c r="M3639" i="1"/>
  <c r="L3635" i="1"/>
  <c r="M3635" i="1"/>
  <c r="L3631" i="1"/>
  <c r="M3631" i="1"/>
  <c r="L3627" i="1"/>
  <c r="M3627" i="1"/>
  <c r="L3623" i="1"/>
  <c r="M3623" i="1"/>
  <c r="L3619" i="1"/>
  <c r="M3619" i="1"/>
  <c r="L3615" i="1"/>
  <c r="M3615" i="1"/>
  <c r="L3611" i="1"/>
  <c r="M3611" i="1"/>
  <c r="L3607" i="1"/>
  <c r="M3607" i="1"/>
  <c r="L3603" i="1"/>
  <c r="M3603" i="1"/>
  <c r="L3599" i="1"/>
  <c r="M3599" i="1"/>
  <c r="L3595" i="1"/>
  <c r="M3595" i="1"/>
  <c r="L3591" i="1"/>
  <c r="M3591" i="1"/>
  <c r="L3587" i="1"/>
  <c r="M3587" i="1"/>
  <c r="L3583" i="1"/>
  <c r="M3583" i="1"/>
  <c r="L3579" i="1"/>
  <c r="M3579" i="1"/>
  <c r="L3575" i="1"/>
  <c r="M3575" i="1"/>
  <c r="L3571" i="1"/>
  <c r="M3571" i="1"/>
  <c r="L3567" i="1"/>
  <c r="M3567" i="1"/>
  <c r="L3563" i="1"/>
  <c r="M3563" i="1"/>
  <c r="L3559" i="1"/>
  <c r="M3559" i="1"/>
  <c r="L3555" i="1"/>
  <c r="M3555" i="1"/>
  <c r="L3551" i="1"/>
  <c r="M3551" i="1"/>
  <c r="L3547" i="1"/>
  <c r="M3547" i="1"/>
  <c r="L3543" i="1"/>
  <c r="M3543" i="1"/>
  <c r="L3539" i="1"/>
  <c r="M3539" i="1"/>
  <c r="L3535" i="1"/>
  <c r="M3535" i="1"/>
  <c r="L3531" i="1"/>
  <c r="M3531" i="1"/>
  <c r="L3527" i="1"/>
  <c r="M3527" i="1"/>
  <c r="L3523" i="1"/>
  <c r="M3523" i="1"/>
  <c r="L3519" i="1"/>
  <c r="M3519" i="1"/>
  <c r="L3515" i="1"/>
  <c r="M3515" i="1"/>
  <c r="L3511" i="1"/>
  <c r="M3511" i="1"/>
  <c r="L3507" i="1"/>
  <c r="M3507" i="1"/>
  <c r="L3503" i="1"/>
  <c r="M3503" i="1"/>
  <c r="L3499" i="1"/>
  <c r="M3499" i="1"/>
  <c r="L3495" i="1"/>
  <c r="M3495" i="1"/>
  <c r="L3491" i="1"/>
  <c r="M3491" i="1"/>
  <c r="L3487" i="1"/>
  <c r="M3487" i="1"/>
  <c r="L3483" i="1"/>
  <c r="M3483" i="1"/>
  <c r="L3479" i="1"/>
  <c r="M3479" i="1"/>
  <c r="L3475" i="1"/>
  <c r="M3475" i="1"/>
  <c r="L3471" i="1"/>
  <c r="M3471" i="1"/>
  <c r="L3467" i="1"/>
  <c r="M3467" i="1"/>
  <c r="L3463" i="1"/>
  <c r="M3463" i="1"/>
  <c r="L3459" i="1"/>
  <c r="M3459" i="1"/>
  <c r="L3455" i="1"/>
  <c r="M3455" i="1"/>
  <c r="L3451" i="1"/>
  <c r="M3451" i="1"/>
  <c r="L3447" i="1"/>
  <c r="M3447" i="1"/>
  <c r="L3443" i="1"/>
  <c r="M3443" i="1"/>
  <c r="L3439" i="1"/>
  <c r="M3439" i="1"/>
  <c r="L3435" i="1"/>
  <c r="M3435" i="1"/>
  <c r="L3431" i="1"/>
  <c r="M3431" i="1"/>
  <c r="L3427" i="1"/>
  <c r="M3427" i="1"/>
  <c r="L3423" i="1"/>
  <c r="M3423" i="1"/>
  <c r="L3419" i="1"/>
  <c r="M3419" i="1"/>
  <c r="L3415" i="1"/>
  <c r="M3415" i="1"/>
  <c r="L3411" i="1"/>
  <c r="M3411" i="1"/>
  <c r="L3407" i="1"/>
  <c r="M3407" i="1"/>
  <c r="L3403" i="1"/>
  <c r="M3403" i="1"/>
  <c r="L3399" i="1"/>
  <c r="M3399" i="1"/>
  <c r="L3395" i="1"/>
  <c r="M3395" i="1"/>
  <c r="L3391" i="1"/>
  <c r="M3391" i="1"/>
  <c r="L3387" i="1"/>
  <c r="M3387" i="1"/>
  <c r="L3383" i="1"/>
  <c r="M3383" i="1"/>
  <c r="L3379" i="1"/>
  <c r="M3379" i="1"/>
  <c r="L3375" i="1"/>
  <c r="M3375" i="1"/>
  <c r="L3371" i="1"/>
  <c r="M3371" i="1"/>
  <c r="L3367" i="1"/>
  <c r="M3367" i="1"/>
  <c r="L3363" i="1"/>
  <c r="M3363" i="1"/>
  <c r="L3359" i="1"/>
  <c r="M3359" i="1"/>
  <c r="L3355" i="1"/>
  <c r="M3355" i="1"/>
  <c r="L3351" i="1"/>
  <c r="M3351" i="1"/>
  <c r="L3347" i="1"/>
  <c r="M3347" i="1"/>
  <c r="L3343" i="1"/>
  <c r="M3343" i="1"/>
  <c r="L3339" i="1"/>
  <c r="M3339" i="1"/>
  <c r="L3335" i="1"/>
  <c r="M3335" i="1"/>
  <c r="L3331" i="1"/>
  <c r="M3331" i="1"/>
  <c r="L3327" i="1"/>
  <c r="M3327" i="1"/>
  <c r="L3323" i="1"/>
  <c r="M3323" i="1"/>
  <c r="L3319" i="1"/>
  <c r="M3319" i="1"/>
  <c r="L3315" i="1"/>
  <c r="M3315" i="1"/>
  <c r="L3311" i="1"/>
  <c r="M3311" i="1"/>
  <c r="L3307" i="1"/>
  <c r="M3307" i="1"/>
  <c r="L3303" i="1"/>
  <c r="M3303" i="1"/>
  <c r="L3299" i="1"/>
  <c r="M3299" i="1"/>
  <c r="L3295" i="1"/>
  <c r="M3295" i="1"/>
  <c r="L3291" i="1"/>
  <c r="M3291" i="1"/>
  <c r="L3287" i="1"/>
  <c r="M3287" i="1"/>
  <c r="L3283" i="1"/>
  <c r="M3283" i="1"/>
  <c r="L3279" i="1"/>
  <c r="M3279" i="1"/>
  <c r="L3275" i="1"/>
  <c r="M3275" i="1"/>
  <c r="L3271" i="1"/>
  <c r="M3271" i="1"/>
  <c r="L3267" i="1"/>
  <c r="M3267" i="1"/>
  <c r="L3263" i="1"/>
  <c r="M3263" i="1"/>
  <c r="L3259" i="1"/>
  <c r="M3259" i="1"/>
  <c r="L3255" i="1"/>
  <c r="M3255" i="1"/>
  <c r="L3251" i="1"/>
  <c r="M3251" i="1"/>
  <c r="L3247" i="1"/>
  <c r="M3247" i="1"/>
  <c r="L3243" i="1"/>
  <c r="M3243" i="1"/>
  <c r="L3239" i="1"/>
  <c r="M3239" i="1"/>
  <c r="L3235" i="1"/>
  <c r="M3235" i="1"/>
  <c r="L3231" i="1"/>
  <c r="M3231" i="1"/>
  <c r="L3227" i="1"/>
  <c r="M3227" i="1"/>
  <c r="L3223" i="1"/>
  <c r="M3223" i="1"/>
  <c r="L3219" i="1"/>
  <c r="M3219" i="1"/>
  <c r="L3215" i="1"/>
  <c r="M3215" i="1"/>
  <c r="L3211" i="1"/>
  <c r="M3211" i="1"/>
  <c r="L3207" i="1"/>
  <c r="M3207" i="1"/>
  <c r="L3203" i="1"/>
  <c r="M3203" i="1"/>
  <c r="L3199" i="1"/>
  <c r="M3199" i="1"/>
  <c r="L3195" i="1"/>
  <c r="M3195" i="1"/>
  <c r="L3191" i="1"/>
  <c r="M3191" i="1"/>
  <c r="L3187" i="1"/>
  <c r="M3187" i="1"/>
  <c r="L3183" i="1"/>
  <c r="M3183" i="1"/>
  <c r="L3179" i="1"/>
  <c r="M3179" i="1"/>
  <c r="L3175" i="1"/>
  <c r="M3175" i="1"/>
  <c r="L3171" i="1"/>
  <c r="M3171" i="1"/>
  <c r="L3167" i="1"/>
  <c r="M3167" i="1"/>
  <c r="L3163" i="1"/>
  <c r="M3163" i="1"/>
  <c r="L3159" i="1"/>
  <c r="M3159" i="1"/>
  <c r="L3155" i="1"/>
  <c r="M3155" i="1"/>
  <c r="L3151" i="1"/>
  <c r="M3151" i="1"/>
  <c r="L3147" i="1"/>
  <c r="M3147" i="1"/>
  <c r="L3143" i="1"/>
  <c r="M3143" i="1"/>
  <c r="L3139" i="1"/>
  <c r="M3139" i="1"/>
  <c r="L3135" i="1"/>
  <c r="M3135" i="1"/>
  <c r="L3131" i="1"/>
  <c r="M3131" i="1"/>
  <c r="L3127" i="1"/>
  <c r="M3127" i="1"/>
  <c r="L3123" i="1"/>
  <c r="M3123" i="1"/>
  <c r="L3119" i="1"/>
  <c r="M3119" i="1"/>
  <c r="L3115" i="1"/>
  <c r="M3115" i="1"/>
  <c r="L3111" i="1"/>
  <c r="M3111" i="1"/>
  <c r="L3107" i="1"/>
  <c r="M3107" i="1"/>
  <c r="L3103" i="1"/>
  <c r="M3103" i="1"/>
  <c r="L3099" i="1"/>
  <c r="M3099" i="1"/>
  <c r="L3095" i="1"/>
  <c r="M3095" i="1"/>
  <c r="L3091" i="1"/>
  <c r="M3091" i="1"/>
  <c r="L3087" i="1"/>
  <c r="M3087" i="1"/>
  <c r="L3083" i="1"/>
  <c r="M3083" i="1"/>
  <c r="L3079" i="1"/>
  <c r="M3079" i="1"/>
  <c r="L3075" i="1"/>
  <c r="M3075" i="1"/>
  <c r="L3071" i="1"/>
  <c r="M3071" i="1"/>
  <c r="L3067" i="1"/>
  <c r="M3067" i="1"/>
  <c r="L3063" i="1"/>
  <c r="M3063" i="1"/>
  <c r="L3059" i="1"/>
  <c r="M3059" i="1"/>
  <c r="L3055" i="1"/>
  <c r="M3055" i="1"/>
  <c r="L3051" i="1"/>
  <c r="M3051" i="1"/>
  <c r="L3047" i="1"/>
  <c r="M3047" i="1"/>
  <c r="L3043" i="1"/>
  <c r="M3043" i="1"/>
  <c r="L3039" i="1"/>
  <c r="M3039" i="1"/>
  <c r="L3035" i="1"/>
  <c r="M3035" i="1"/>
  <c r="L3031" i="1"/>
  <c r="M3031" i="1"/>
  <c r="L3027" i="1"/>
  <c r="M3027" i="1"/>
  <c r="L3023" i="1"/>
  <c r="M3023" i="1"/>
  <c r="L3019" i="1"/>
  <c r="M3019" i="1"/>
  <c r="L3015" i="1"/>
  <c r="M3015" i="1"/>
  <c r="L3011" i="1"/>
  <c r="M3011" i="1"/>
  <c r="L3007" i="1"/>
  <c r="M3007" i="1"/>
  <c r="L3003" i="1"/>
  <c r="M3003" i="1"/>
  <c r="L2999" i="1"/>
  <c r="M2999" i="1"/>
  <c r="L2995" i="1"/>
  <c r="M2995" i="1"/>
  <c r="L2991" i="1"/>
  <c r="M2991" i="1"/>
  <c r="L2987" i="1"/>
  <c r="M2987" i="1"/>
  <c r="L2983" i="1"/>
  <c r="M2983" i="1"/>
  <c r="L2979" i="1"/>
  <c r="M2979" i="1"/>
  <c r="L2975" i="1"/>
  <c r="M2975" i="1"/>
  <c r="L2971" i="1"/>
  <c r="M2971" i="1"/>
  <c r="L2967" i="1"/>
  <c r="M2967" i="1"/>
  <c r="L2963" i="1"/>
  <c r="M2963" i="1"/>
  <c r="L2959" i="1"/>
  <c r="M2959" i="1"/>
  <c r="L2955" i="1"/>
  <c r="M2955" i="1"/>
  <c r="L2951" i="1"/>
  <c r="M2951" i="1"/>
  <c r="L2947" i="1"/>
  <c r="M2947" i="1"/>
  <c r="L2943" i="1"/>
  <c r="M2943" i="1"/>
  <c r="L2939" i="1"/>
  <c r="M2939" i="1"/>
  <c r="L2935" i="1"/>
  <c r="M2935" i="1"/>
  <c r="L2931" i="1"/>
  <c r="M2931" i="1"/>
  <c r="L2927" i="1"/>
  <c r="M2927" i="1"/>
  <c r="L2923" i="1"/>
  <c r="M2923" i="1"/>
  <c r="L2919" i="1"/>
  <c r="M2919" i="1"/>
  <c r="L2915" i="1"/>
  <c r="M2915" i="1"/>
  <c r="L2911" i="1"/>
  <c r="M2911" i="1"/>
  <c r="L2907" i="1"/>
  <c r="M2907" i="1"/>
  <c r="L2903" i="1"/>
  <c r="M2903" i="1"/>
  <c r="L2899" i="1"/>
  <c r="M2899" i="1"/>
  <c r="L2895" i="1"/>
  <c r="M2895" i="1"/>
  <c r="L2891" i="1"/>
  <c r="M2891" i="1"/>
  <c r="L2887" i="1"/>
  <c r="M2887" i="1"/>
  <c r="L2883" i="1"/>
  <c r="M2883" i="1"/>
  <c r="L2879" i="1"/>
  <c r="M2879" i="1"/>
  <c r="L2875" i="1"/>
  <c r="M2875" i="1"/>
  <c r="L2871" i="1"/>
  <c r="M2871" i="1"/>
  <c r="L2867" i="1"/>
  <c r="M2867" i="1"/>
  <c r="L2863" i="1"/>
  <c r="M2863" i="1"/>
  <c r="L2859" i="1"/>
  <c r="M2859" i="1"/>
  <c r="L2855" i="1"/>
  <c r="M2855" i="1"/>
  <c r="L2851" i="1"/>
  <c r="M2851" i="1"/>
  <c r="L2847" i="1"/>
  <c r="M2847" i="1"/>
  <c r="L2843" i="1"/>
  <c r="M2843" i="1"/>
  <c r="L2839" i="1"/>
  <c r="M2839" i="1"/>
  <c r="L2835" i="1"/>
  <c r="M2835" i="1"/>
  <c r="L2831" i="1"/>
  <c r="M2831" i="1"/>
  <c r="L2827" i="1"/>
  <c r="M2827" i="1"/>
  <c r="L2823" i="1"/>
  <c r="M2823" i="1"/>
  <c r="L2819" i="1"/>
  <c r="M2819" i="1"/>
  <c r="L2815" i="1"/>
  <c r="M2815" i="1"/>
  <c r="L2811" i="1"/>
  <c r="M2811" i="1"/>
  <c r="L2807" i="1"/>
  <c r="M2807" i="1"/>
  <c r="L2803" i="1"/>
  <c r="M2803" i="1"/>
  <c r="L2799" i="1"/>
  <c r="M2799" i="1"/>
  <c r="L2795" i="1"/>
  <c r="M2795" i="1"/>
  <c r="L2791" i="1"/>
  <c r="M2791" i="1"/>
  <c r="L2787" i="1"/>
  <c r="M2787" i="1"/>
  <c r="L2783" i="1"/>
  <c r="M2783" i="1"/>
  <c r="L2779" i="1"/>
  <c r="M2779" i="1"/>
  <c r="L2775" i="1"/>
  <c r="M2775" i="1"/>
  <c r="L2771" i="1"/>
  <c r="M2771" i="1"/>
  <c r="L2767" i="1"/>
  <c r="M2767" i="1"/>
  <c r="L2763" i="1"/>
  <c r="M2763" i="1"/>
  <c r="L2759" i="1"/>
  <c r="M2759" i="1"/>
  <c r="L2755" i="1"/>
  <c r="M2755" i="1"/>
  <c r="L2751" i="1"/>
  <c r="M2751" i="1"/>
  <c r="L2747" i="1"/>
  <c r="M2747" i="1"/>
  <c r="L2743" i="1"/>
  <c r="M2743" i="1"/>
  <c r="L2739" i="1"/>
  <c r="M2739" i="1"/>
  <c r="L2735" i="1"/>
  <c r="M2735" i="1"/>
  <c r="L2731" i="1"/>
  <c r="M2731" i="1"/>
  <c r="L2727" i="1"/>
  <c r="M2727" i="1"/>
  <c r="L2723" i="1"/>
  <c r="M2723" i="1"/>
  <c r="L2719" i="1"/>
  <c r="M2719" i="1"/>
  <c r="L2715" i="1"/>
  <c r="M2715" i="1"/>
  <c r="L2711" i="1"/>
  <c r="M2711" i="1"/>
  <c r="L2707" i="1"/>
  <c r="M2707" i="1"/>
  <c r="L2703" i="1"/>
  <c r="M2703" i="1"/>
  <c r="L2699" i="1"/>
  <c r="M2699" i="1"/>
  <c r="L2695" i="1"/>
  <c r="M2695" i="1"/>
  <c r="L2691" i="1"/>
  <c r="M2691" i="1"/>
  <c r="L2687" i="1"/>
  <c r="M2687" i="1"/>
  <c r="L2683" i="1"/>
  <c r="M2683" i="1"/>
  <c r="L2679" i="1"/>
  <c r="M2679" i="1"/>
  <c r="L2675" i="1"/>
  <c r="M2675" i="1"/>
  <c r="L2671" i="1"/>
  <c r="M2671" i="1"/>
  <c r="L2667" i="1"/>
  <c r="M2667" i="1"/>
  <c r="L2663" i="1"/>
  <c r="M2663" i="1"/>
  <c r="L2659" i="1"/>
  <c r="M2659" i="1"/>
  <c r="L2655" i="1"/>
  <c r="M2655" i="1"/>
  <c r="L2651" i="1"/>
  <c r="M2651" i="1"/>
  <c r="L2647" i="1"/>
  <c r="M2647" i="1"/>
  <c r="L2643" i="1"/>
  <c r="M2643" i="1"/>
  <c r="L2639" i="1"/>
  <c r="M2639" i="1"/>
  <c r="L2635" i="1"/>
  <c r="M2635" i="1"/>
  <c r="L2631" i="1"/>
  <c r="M2631" i="1"/>
  <c r="L2627" i="1"/>
  <c r="M2627" i="1"/>
  <c r="L2623" i="1"/>
  <c r="M2623" i="1"/>
  <c r="L2619" i="1"/>
  <c r="M2619" i="1"/>
  <c r="L2615" i="1"/>
  <c r="M2615" i="1"/>
  <c r="L2611" i="1"/>
  <c r="M2611" i="1"/>
  <c r="L2607" i="1"/>
  <c r="M2607" i="1"/>
  <c r="L2603" i="1"/>
  <c r="M2603" i="1"/>
  <c r="L2599" i="1"/>
  <c r="M2599" i="1"/>
  <c r="L2595" i="1"/>
  <c r="M2595" i="1"/>
  <c r="L2591" i="1"/>
  <c r="M2591" i="1"/>
  <c r="L2587" i="1"/>
  <c r="M2587" i="1"/>
  <c r="L2583" i="1"/>
  <c r="M2583" i="1"/>
  <c r="L2579" i="1"/>
  <c r="M2579" i="1"/>
  <c r="L2575" i="1"/>
  <c r="M2575" i="1"/>
  <c r="L2571" i="1"/>
  <c r="M2571" i="1"/>
  <c r="L2567" i="1"/>
  <c r="M2567" i="1"/>
  <c r="L2563" i="1"/>
  <c r="M2563" i="1"/>
  <c r="L2559" i="1"/>
  <c r="M2559" i="1"/>
  <c r="L2555" i="1"/>
  <c r="M2555" i="1"/>
  <c r="L2551" i="1"/>
  <c r="M2551" i="1"/>
  <c r="L2547" i="1"/>
  <c r="M2547" i="1"/>
  <c r="L2543" i="1"/>
  <c r="M2543" i="1"/>
  <c r="L2539" i="1"/>
  <c r="M2539" i="1"/>
  <c r="L2535" i="1"/>
  <c r="M2535" i="1"/>
  <c r="L2531" i="1"/>
  <c r="M2531" i="1"/>
  <c r="L2527" i="1"/>
  <c r="M2527" i="1"/>
  <c r="L2523" i="1"/>
  <c r="M2523" i="1"/>
  <c r="L2519" i="1"/>
  <c r="M2519" i="1"/>
  <c r="L2515" i="1"/>
  <c r="M2515" i="1"/>
  <c r="L2511" i="1"/>
  <c r="M2511" i="1"/>
  <c r="L2507" i="1"/>
  <c r="M2507" i="1"/>
  <c r="L2503" i="1"/>
  <c r="M2503" i="1"/>
  <c r="L2499" i="1"/>
  <c r="M2499" i="1"/>
  <c r="L2495" i="1"/>
  <c r="M2495" i="1"/>
  <c r="L2491" i="1"/>
  <c r="M2491" i="1"/>
  <c r="L2487" i="1"/>
  <c r="M2487" i="1"/>
  <c r="L2483" i="1"/>
  <c r="M2483" i="1"/>
  <c r="L2479" i="1"/>
  <c r="M2479" i="1"/>
  <c r="L2475" i="1"/>
  <c r="M2475" i="1"/>
  <c r="L2471" i="1"/>
  <c r="M2471" i="1"/>
  <c r="L2467" i="1"/>
  <c r="M2467" i="1"/>
  <c r="L2463" i="1"/>
  <c r="M2463" i="1"/>
  <c r="L2459" i="1"/>
  <c r="M2459" i="1"/>
  <c r="L2455" i="1"/>
  <c r="M2455" i="1"/>
  <c r="L2451" i="1"/>
  <c r="M2451" i="1"/>
  <c r="L2447" i="1"/>
  <c r="M2447" i="1"/>
  <c r="L2443" i="1"/>
  <c r="M2443" i="1"/>
  <c r="L2439" i="1"/>
  <c r="M2439" i="1"/>
  <c r="L2435" i="1"/>
  <c r="M2435" i="1"/>
  <c r="L2431" i="1"/>
  <c r="M2431" i="1"/>
  <c r="L2427" i="1"/>
  <c r="M2427" i="1"/>
  <c r="L2423" i="1"/>
  <c r="M2423" i="1"/>
  <c r="L2419" i="1"/>
  <c r="M2419" i="1"/>
  <c r="L2415" i="1"/>
  <c r="M2415" i="1"/>
  <c r="L2411" i="1"/>
  <c r="M2411" i="1"/>
  <c r="L2407" i="1"/>
  <c r="M2407" i="1"/>
  <c r="L2403" i="1"/>
  <c r="M2403" i="1"/>
  <c r="L2399" i="1"/>
  <c r="M2399" i="1"/>
  <c r="L2395" i="1"/>
  <c r="M2395" i="1"/>
  <c r="L2391" i="1"/>
  <c r="M2391" i="1"/>
  <c r="L2387" i="1"/>
  <c r="M2387" i="1"/>
  <c r="L2383" i="1"/>
  <c r="M2383" i="1"/>
  <c r="L2379" i="1"/>
  <c r="M2379" i="1"/>
  <c r="L2375" i="1"/>
  <c r="M2375" i="1"/>
  <c r="L2371" i="1"/>
  <c r="M2371" i="1"/>
  <c r="L2367" i="1"/>
  <c r="M2367" i="1"/>
  <c r="L2363" i="1"/>
  <c r="M2363" i="1"/>
  <c r="L2359" i="1"/>
  <c r="M2359" i="1"/>
  <c r="L2355" i="1"/>
  <c r="M2355" i="1"/>
  <c r="L2351" i="1"/>
  <c r="M2351" i="1"/>
  <c r="L2347" i="1"/>
  <c r="M2347" i="1"/>
  <c r="L2343" i="1"/>
  <c r="M2343" i="1"/>
  <c r="L2339" i="1"/>
  <c r="M2339" i="1"/>
  <c r="L2335" i="1"/>
  <c r="M2335" i="1"/>
  <c r="L2331" i="1"/>
  <c r="M2331" i="1"/>
  <c r="L2327" i="1"/>
  <c r="M2327" i="1"/>
  <c r="L2323" i="1"/>
  <c r="M2323" i="1"/>
  <c r="L2319" i="1"/>
  <c r="M2319" i="1"/>
  <c r="L2315" i="1"/>
  <c r="M2315" i="1"/>
  <c r="L2311" i="1"/>
  <c r="M2311" i="1"/>
  <c r="L2307" i="1"/>
  <c r="M2307" i="1"/>
  <c r="L2303" i="1"/>
  <c r="M2303" i="1"/>
  <c r="L2299" i="1"/>
  <c r="M2299" i="1"/>
  <c r="L2295" i="1"/>
  <c r="M2295" i="1"/>
  <c r="L2291" i="1"/>
  <c r="M2291" i="1"/>
  <c r="L2287" i="1"/>
  <c r="M2287" i="1"/>
  <c r="L2283" i="1"/>
  <c r="M2283" i="1"/>
  <c r="L2279" i="1"/>
  <c r="M2279" i="1"/>
  <c r="L2275" i="1"/>
  <c r="M2275" i="1"/>
  <c r="L2271" i="1"/>
  <c r="M2271" i="1"/>
  <c r="L2267" i="1"/>
  <c r="M2267" i="1"/>
  <c r="L2263" i="1"/>
  <c r="M2263" i="1"/>
  <c r="L2259" i="1"/>
  <c r="M2259" i="1"/>
  <c r="L2255" i="1"/>
  <c r="M2255" i="1"/>
  <c r="L2251" i="1"/>
  <c r="M2251" i="1"/>
  <c r="L2247" i="1"/>
  <c r="M2247" i="1"/>
  <c r="L2243" i="1"/>
  <c r="M2243" i="1"/>
  <c r="L2239" i="1"/>
  <c r="M2239" i="1"/>
  <c r="L2235" i="1"/>
  <c r="M2235" i="1"/>
  <c r="L2231" i="1"/>
  <c r="M2231" i="1"/>
  <c r="L2227" i="1"/>
  <c r="M2227" i="1"/>
  <c r="L2223" i="1"/>
  <c r="M2223" i="1"/>
  <c r="L2219" i="1"/>
  <c r="M2219" i="1"/>
  <c r="L2215" i="1"/>
  <c r="M2215" i="1"/>
  <c r="L2211" i="1"/>
  <c r="M2211" i="1"/>
  <c r="L2207" i="1"/>
  <c r="M2207" i="1"/>
  <c r="L2203" i="1"/>
  <c r="M2203" i="1"/>
  <c r="L2199" i="1"/>
  <c r="M2199" i="1"/>
  <c r="L2195" i="1"/>
  <c r="M2195" i="1"/>
  <c r="L2191" i="1"/>
  <c r="M2191" i="1"/>
  <c r="L2187" i="1"/>
  <c r="M2187" i="1"/>
  <c r="L2183" i="1"/>
  <c r="M2183" i="1"/>
  <c r="L2179" i="1"/>
  <c r="M2179" i="1"/>
  <c r="L2175" i="1"/>
  <c r="M2175" i="1"/>
  <c r="L2171" i="1"/>
  <c r="M2171" i="1"/>
  <c r="L2167" i="1"/>
  <c r="M2167" i="1"/>
  <c r="L2163" i="1"/>
  <c r="M2163" i="1"/>
  <c r="L2159" i="1"/>
  <c r="M2159" i="1"/>
  <c r="L2155" i="1"/>
  <c r="M2155" i="1"/>
  <c r="L2151" i="1"/>
  <c r="M2151" i="1"/>
  <c r="L2147" i="1"/>
  <c r="M2147" i="1"/>
  <c r="L2143" i="1"/>
  <c r="M2143" i="1"/>
  <c r="L2139" i="1"/>
  <c r="M2139" i="1"/>
  <c r="L2135" i="1"/>
  <c r="M2135" i="1"/>
  <c r="L2131" i="1"/>
  <c r="M2131" i="1"/>
  <c r="L2127" i="1"/>
  <c r="M2127" i="1"/>
  <c r="L2123" i="1"/>
  <c r="M2123" i="1"/>
  <c r="L2119" i="1"/>
  <c r="M2119" i="1"/>
  <c r="L2115" i="1"/>
  <c r="M2115" i="1"/>
  <c r="L2111" i="1"/>
  <c r="M2111" i="1"/>
  <c r="L2107" i="1"/>
  <c r="M2107" i="1"/>
  <c r="L2103" i="1"/>
  <c r="M2103" i="1"/>
  <c r="L2099" i="1"/>
  <c r="M2099" i="1"/>
  <c r="L2095" i="1"/>
  <c r="M2095" i="1"/>
  <c r="L2091" i="1"/>
  <c r="M2091" i="1"/>
  <c r="L2087" i="1"/>
  <c r="M2087" i="1"/>
  <c r="L2083" i="1"/>
  <c r="M2083" i="1"/>
  <c r="L2079" i="1"/>
  <c r="M2079" i="1"/>
  <c r="L2075" i="1"/>
  <c r="M2075" i="1"/>
  <c r="L2071" i="1"/>
  <c r="M2071" i="1"/>
  <c r="L2067" i="1"/>
  <c r="M2067" i="1"/>
  <c r="L2063" i="1"/>
  <c r="M2063" i="1"/>
  <c r="L2059" i="1"/>
  <c r="M2059" i="1"/>
  <c r="L2055" i="1"/>
  <c r="M2055" i="1"/>
  <c r="L2051" i="1"/>
  <c r="M2051" i="1"/>
  <c r="L2047" i="1"/>
  <c r="M2047" i="1"/>
  <c r="L2043" i="1"/>
  <c r="M2043" i="1"/>
  <c r="L2039" i="1"/>
  <c r="M2039" i="1"/>
  <c r="L2035" i="1"/>
  <c r="M2035" i="1"/>
  <c r="L2031" i="1"/>
  <c r="M2031" i="1"/>
  <c r="L2027" i="1"/>
  <c r="M2027" i="1"/>
  <c r="L2023" i="1"/>
  <c r="M2023" i="1"/>
  <c r="L2019" i="1"/>
  <c r="M2019" i="1"/>
  <c r="L2015" i="1"/>
  <c r="M2015" i="1"/>
  <c r="L2011" i="1"/>
  <c r="M2011" i="1"/>
  <c r="L2007" i="1"/>
  <c r="M2007" i="1"/>
  <c r="L2003" i="1"/>
  <c r="M2003" i="1"/>
  <c r="L1999" i="1"/>
  <c r="M1999" i="1"/>
  <c r="L1995" i="1"/>
  <c r="M1995" i="1"/>
  <c r="L1991" i="1"/>
  <c r="M1991" i="1"/>
  <c r="L1987" i="1"/>
  <c r="M1987" i="1"/>
  <c r="L1983" i="1"/>
  <c r="M1983" i="1"/>
  <c r="L1979" i="1"/>
  <c r="M1979" i="1"/>
  <c r="L1975" i="1"/>
  <c r="M1975" i="1"/>
  <c r="L1971" i="1"/>
  <c r="M1971" i="1"/>
  <c r="L1967" i="1"/>
  <c r="M1967" i="1"/>
  <c r="L1963" i="1"/>
  <c r="M1963" i="1"/>
  <c r="L1959" i="1"/>
  <c r="M1959" i="1"/>
  <c r="L1955" i="1"/>
  <c r="M1955" i="1"/>
  <c r="L1951" i="1"/>
  <c r="M1951" i="1"/>
  <c r="L1947" i="1"/>
  <c r="M1947" i="1"/>
  <c r="L1943" i="1"/>
  <c r="M1943" i="1"/>
  <c r="L1939" i="1"/>
  <c r="M1939" i="1"/>
  <c r="L1935" i="1"/>
  <c r="M1935" i="1"/>
  <c r="L1931" i="1"/>
  <c r="M1931" i="1"/>
  <c r="L1927" i="1"/>
  <c r="M1927" i="1"/>
  <c r="L1923" i="1"/>
  <c r="M1923" i="1"/>
  <c r="L1919" i="1"/>
  <c r="M1919" i="1"/>
  <c r="L1915" i="1"/>
  <c r="M1915" i="1"/>
  <c r="L1911" i="1"/>
  <c r="M1911" i="1"/>
  <c r="L1907" i="1"/>
  <c r="M1907" i="1"/>
  <c r="L1903" i="1"/>
  <c r="M1903" i="1"/>
  <c r="L1899" i="1"/>
  <c r="M1899" i="1"/>
  <c r="L1895" i="1"/>
  <c r="M1895" i="1"/>
  <c r="L1891" i="1"/>
  <c r="M1891" i="1"/>
  <c r="L1887" i="1"/>
  <c r="M1887" i="1"/>
  <c r="L1883" i="1"/>
  <c r="M1883" i="1"/>
  <c r="L1879" i="1"/>
  <c r="M1879" i="1"/>
  <c r="L1875" i="1"/>
  <c r="M1875" i="1"/>
  <c r="L1871" i="1"/>
  <c r="M1871" i="1"/>
  <c r="L1867" i="1"/>
  <c r="M1867" i="1"/>
  <c r="L1863" i="1"/>
  <c r="M1863" i="1"/>
  <c r="L1859" i="1"/>
  <c r="M1859" i="1"/>
  <c r="L1855" i="1"/>
  <c r="M1855" i="1"/>
  <c r="L1851" i="1"/>
  <c r="M1851" i="1"/>
  <c r="L1847" i="1"/>
  <c r="M1847" i="1"/>
  <c r="L1843" i="1"/>
  <c r="M1843" i="1"/>
  <c r="L1839" i="1"/>
  <c r="M1839" i="1"/>
  <c r="L1835" i="1"/>
  <c r="M1835" i="1"/>
  <c r="L1831" i="1"/>
  <c r="M1831" i="1"/>
  <c r="L1827" i="1"/>
  <c r="M1827" i="1"/>
  <c r="L1823" i="1"/>
  <c r="M1823" i="1"/>
  <c r="L1819" i="1"/>
  <c r="M1819" i="1"/>
  <c r="L1815" i="1"/>
  <c r="M1815" i="1"/>
  <c r="L1811" i="1"/>
  <c r="M1811" i="1"/>
  <c r="L1807" i="1"/>
  <c r="M1807" i="1"/>
  <c r="L1803" i="1"/>
  <c r="M1803" i="1"/>
  <c r="L1799" i="1"/>
  <c r="M1799" i="1"/>
  <c r="L1795" i="1"/>
  <c r="M1795" i="1"/>
  <c r="L1791" i="1"/>
  <c r="M1791" i="1"/>
  <c r="L1787" i="1"/>
  <c r="M1787" i="1"/>
  <c r="L1783" i="1"/>
  <c r="M1783" i="1"/>
  <c r="L1779" i="1"/>
  <c r="M1779" i="1"/>
  <c r="L1775" i="1"/>
  <c r="M1775" i="1"/>
  <c r="L1771" i="1"/>
  <c r="M1771" i="1"/>
  <c r="L1767" i="1"/>
  <c r="M1767" i="1"/>
  <c r="L1763" i="1"/>
  <c r="M1763" i="1"/>
  <c r="L1759" i="1"/>
  <c r="M1759" i="1"/>
  <c r="L1755" i="1"/>
  <c r="M1755" i="1"/>
  <c r="L1751" i="1"/>
  <c r="M1751" i="1"/>
  <c r="L1747" i="1"/>
  <c r="M1747" i="1"/>
  <c r="L1743" i="1"/>
  <c r="M1743" i="1"/>
  <c r="L1739" i="1"/>
  <c r="M1739" i="1"/>
  <c r="L1735" i="1"/>
  <c r="M1735" i="1"/>
  <c r="L1731" i="1"/>
  <c r="M1731" i="1"/>
  <c r="L1727" i="1"/>
  <c r="M1727" i="1"/>
  <c r="L1723" i="1"/>
  <c r="M1723" i="1"/>
  <c r="L1719" i="1"/>
  <c r="M1719" i="1"/>
  <c r="L1715" i="1"/>
  <c r="M1715" i="1"/>
  <c r="L1711" i="1"/>
  <c r="M1711" i="1"/>
  <c r="L1707" i="1"/>
  <c r="M1707" i="1"/>
  <c r="L1703" i="1"/>
  <c r="M1703" i="1"/>
  <c r="L1699" i="1"/>
  <c r="M1699" i="1"/>
  <c r="L1695" i="1"/>
  <c r="M1695" i="1"/>
  <c r="L1691" i="1"/>
  <c r="M1691" i="1"/>
  <c r="L1687" i="1"/>
  <c r="M1687" i="1"/>
  <c r="L1683" i="1"/>
  <c r="M1683" i="1"/>
  <c r="L1679" i="1"/>
  <c r="M1679" i="1"/>
  <c r="L1675" i="1"/>
  <c r="M1675" i="1"/>
  <c r="L1671" i="1"/>
  <c r="M1671" i="1"/>
  <c r="L1667" i="1"/>
  <c r="M1667" i="1"/>
  <c r="L1663" i="1"/>
  <c r="M1663" i="1"/>
  <c r="L1659" i="1"/>
  <c r="M1659" i="1"/>
  <c r="L1655" i="1"/>
  <c r="M1655" i="1"/>
  <c r="L1651" i="1"/>
  <c r="M1651" i="1"/>
  <c r="L1647" i="1"/>
  <c r="M1647" i="1"/>
  <c r="L1643" i="1"/>
  <c r="M1643" i="1"/>
  <c r="L1639" i="1"/>
  <c r="M1639" i="1"/>
  <c r="L1635" i="1"/>
  <c r="M1635" i="1"/>
  <c r="L1631" i="1"/>
  <c r="M1631" i="1"/>
  <c r="L1627" i="1"/>
  <c r="M1627" i="1"/>
  <c r="L1623" i="1"/>
  <c r="M1623" i="1"/>
  <c r="L1619" i="1"/>
  <c r="M1619" i="1"/>
  <c r="L1615" i="1"/>
  <c r="M1615" i="1"/>
  <c r="L1611" i="1"/>
  <c r="M1611" i="1"/>
  <c r="L1607" i="1"/>
  <c r="M1607" i="1"/>
  <c r="L1603" i="1"/>
  <c r="M1603" i="1"/>
  <c r="L1599" i="1"/>
  <c r="M1599" i="1"/>
  <c r="L1595" i="1"/>
  <c r="M1595" i="1"/>
  <c r="L1591" i="1"/>
  <c r="M1591" i="1"/>
  <c r="L1587" i="1"/>
  <c r="M1587" i="1"/>
  <c r="L1583" i="1"/>
  <c r="M1583" i="1"/>
  <c r="L1579" i="1"/>
  <c r="M1579" i="1"/>
  <c r="L1575" i="1"/>
  <c r="M1575" i="1"/>
  <c r="L1571" i="1"/>
  <c r="M1571" i="1"/>
  <c r="L1567" i="1"/>
  <c r="M1567" i="1"/>
  <c r="L1563" i="1"/>
  <c r="M1563" i="1"/>
  <c r="L1559" i="1"/>
  <c r="M1559" i="1"/>
  <c r="L1555" i="1"/>
  <c r="M1555" i="1"/>
  <c r="L1551" i="1"/>
  <c r="M1551" i="1"/>
  <c r="L1547" i="1"/>
  <c r="M1547" i="1"/>
  <c r="L1543" i="1"/>
  <c r="M1543" i="1"/>
  <c r="L1539" i="1"/>
  <c r="M1539" i="1"/>
  <c r="L1535" i="1"/>
  <c r="M1535" i="1"/>
  <c r="L1531" i="1"/>
  <c r="M1531" i="1"/>
  <c r="L1527" i="1"/>
  <c r="M1527" i="1"/>
  <c r="L1523" i="1"/>
  <c r="M1523" i="1"/>
  <c r="L1519" i="1"/>
  <c r="M1519" i="1"/>
  <c r="L1515" i="1"/>
  <c r="M1515" i="1"/>
  <c r="L1511" i="1"/>
  <c r="M1511" i="1"/>
  <c r="L1507" i="1"/>
  <c r="M1507" i="1"/>
  <c r="L1503" i="1"/>
  <c r="M1503" i="1"/>
  <c r="L1499" i="1"/>
  <c r="M1499" i="1"/>
  <c r="L1495" i="1"/>
  <c r="M1495" i="1"/>
  <c r="L1491" i="1"/>
  <c r="M1491" i="1"/>
  <c r="L1487" i="1"/>
  <c r="M1487" i="1"/>
  <c r="L1483" i="1"/>
  <c r="M1483" i="1"/>
  <c r="L1479" i="1"/>
  <c r="M1479" i="1"/>
  <c r="L1475" i="1"/>
  <c r="M1475" i="1"/>
  <c r="L1471" i="1"/>
  <c r="M1471" i="1"/>
  <c r="L1467" i="1"/>
  <c r="M1467" i="1"/>
  <c r="L1463" i="1"/>
  <c r="M1463" i="1"/>
  <c r="L1459" i="1"/>
  <c r="M1459" i="1"/>
  <c r="L1455" i="1"/>
  <c r="M1455" i="1"/>
  <c r="L1451" i="1"/>
  <c r="M1451" i="1"/>
  <c r="L1447" i="1"/>
  <c r="M1447" i="1"/>
  <c r="L1443" i="1"/>
  <c r="M1443" i="1"/>
  <c r="L1439" i="1"/>
  <c r="M1439" i="1"/>
  <c r="L1435" i="1"/>
  <c r="M1435" i="1"/>
  <c r="L1431" i="1"/>
  <c r="M1431" i="1"/>
  <c r="L1427" i="1"/>
  <c r="M1427" i="1"/>
  <c r="L1423" i="1"/>
  <c r="M1423" i="1"/>
  <c r="L1419" i="1"/>
  <c r="M1419" i="1"/>
  <c r="L1415" i="1"/>
  <c r="M1415" i="1"/>
  <c r="L1411" i="1"/>
  <c r="M1411" i="1"/>
  <c r="L1407" i="1"/>
  <c r="M1407" i="1"/>
  <c r="L1403" i="1"/>
  <c r="M1403" i="1"/>
  <c r="L1399" i="1"/>
  <c r="M1399" i="1"/>
  <c r="L1395" i="1"/>
  <c r="M1395" i="1"/>
  <c r="L1391" i="1"/>
  <c r="M1391" i="1"/>
  <c r="L1387" i="1"/>
  <c r="M1387" i="1"/>
  <c r="L1383" i="1"/>
  <c r="M1383" i="1"/>
  <c r="L1379" i="1"/>
  <c r="M1379" i="1"/>
  <c r="L1375" i="1"/>
  <c r="M1375" i="1"/>
  <c r="L1371" i="1"/>
  <c r="M1371" i="1"/>
  <c r="L1367" i="1"/>
  <c r="M1367" i="1"/>
  <c r="L1363" i="1"/>
  <c r="M1363" i="1"/>
  <c r="L1359" i="1"/>
  <c r="M1359" i="1"/>
  <c r="L1355" i="1"/>
  <c r="M1355" i="1"/>
  <c r="L1351" i="1"/>
  <c r="M1351" i="1"/>
  <c r="L1347" i="1"/>
  <c r="M1347" i="1"/>
  <c r="L1343" i="1"/>
  <c r="M1343" i="1"/>
  <c r="L1339" i="1"/>
  <c r="M1339" i="1"/>
  <c r="L1335" i="1"/>
  <c r="M1335" i="1"/>
  <c r="L1331" i="1"/>
  <c r="M1331" i="1"/>
  <c r="L1327" i="1"/>
  <c r="M1327" i="1"/>
  <c r="L1323" i="1"/>
  <c r="M1323" i="1"/>
  <c r="L1319" i="1"/>
  <c r="M1319" i="1"/>
  <c r="L1315" i="1"/>
  <c r="M1315" i="1"/>
  <c r="L1311" i="1"/>
  <c r="M1311" i="1"/>
  <c r="L1307" i="1"/>
  <c r="M1307" i="1"/>
  <c r="L1303" i="1"/>
  <c r="M1303" i="1"/>
  <c r="L1299" i="1"/>
  <c r="M1299" i="1"/>
  <c r="L1295" i="1"/>
  <c r="M1295" i="1"/>
  <c r="L1291" i="1"/>
  <c r="M1291" i="1"/>
  <c r="L1287" i="1"/>
  <c r="M1287" i="1"/>
  <c r="L1283" i="1"/>
  <c r="M1283" i="1"/>
  <c r="L1279" i="1"/>
  <c r="M1279" i="1"/>
  <c r="L1275" i="1"/>
  <c r="M1275" i="1"/>
  <c r="L1271" i="1"/>
  <c r="M1271" i="1"/>
  <c r="L1267" i="1"/>
  <c r="M1267" i="1"/>
  <c r="L1263" i="1"/>
  <c r="M1263" i="1"/>
  <c r="L1259" i="1"/>
  <c r="M1259" i="1"/>
  <c r="L1255" i="1"/>
  <c r="M1255" i="1"/>
  <c r="L1251" i="1"/>
  <c r="M1251" i="1"/>
  <c r="L1247" i="1"/>
  <c r="M1247" i="1"/>
  <c r="L1243" i="1"/>
  <c r="M1243" i="1"/>
  <c r="L1239" i="1"/>
  <c r="M1239" i="1"/>
  <c r="L1235" i="1"/>
  <c r="M1235" i="1"/>
  <c r="L1231" i="1"/>
  <c r="M1231" i="1"/>
  <c r="L1227" i="1"/>
  <c r="M1227" i="1"/>
  <c r="L1223" i="1"/>
  <c r="M1223" i="1"/>
  <c r="L1219" i="1"/>
  <c r="M1219" i="1"/>
  <c r="L1215" i="1"/>
  <c r="M1215" i="1"/>
  <c r="L1211" i="1"/>
  <c r="M1211" i="1"/>
  <c r="L1207" i="1"/>
  <c r="M1207" i="1"/>
  <c r="L1203" i="1"/>
  <c r="M1203" i="1"/>
  <c r="L1199" i="1"/>
  <c r="M1199" i="1"/>
  <c r="L1195" i="1"/>
  <c r="M1195" i="1"/>
  <c r="L1191" i="1"/>
  <c r="M1191" i="1"/>
  <c r="L1187" i="1"/>
  <c r="M1187" i="1"/>
  <c r="L1183" i="1"/>
  <c r="M1183" i="1"/>
  <c r="L1179" i="1"/>
  <c r="M1179" i="1"/>
  <c r="L1175" i="1"/>
  <c r="M1175" i="1"/>
  <c r="L1171" i="1"/>
  <c r="M1171" i="1"/>
  <c r="L1167" i="1"/>
  <c r="M1167" i="1"/>
  <c r="L1163" i="1"/>
  <c r="M1163" i="1"/>
  <c r="L1159" i="1"/>
  <c r="M1159" i="1"/>
  <c r="L1155" i="1"/>
  <c r="M1155" i="1"/>
  <c r="L1151" i="1"/>
  <c r="M1151" i="1"/>
  <c r="L1147" i="1"/>
  <c r="M1147" i="1"/>
  <c r="L1143" i="1"/>
  <c r="M1143" i="1"/>
  <c r="L1139" i="1"/>
  <c r="M1139" i="1"/>
  <c r="L1135" i="1"/>
  <c r="M1135" i="1"/>
  <c r="L1131" i="1"/>
  <c r="M1131" i="1"/>
  <c r="L1127" i="1"/>
  <c r="M1127" i="1"/>
  <c r="L1123" i="1"/>
  <c r="M1123" i="1"/>
  <c r="L1119" i="1"/>
  <c r="M1119" i="1"/>
  <c r="L1115" i="1"/>
  <c r="M1115" i="1"/>
  <c r="L1111" i="1"/>
  <c r="M1111" i="1"/>
  <c r="L1107" i="1"/>
  <c r="M1107" i="1"/>
  <c r="L1103" i="1"/>
  <c r="M1103" i="1"/>
  <c r="L1099" i="1"/>
  <c r="M1099" i="1"/>
  <c r="L1095" i="1"/>
  <c r="M1095" i="1"/>
  <c r="L1091" i="1"/>
  <c r="M1091" i="1"/>
  <c r="L1087" i="1"/>
  <c r="M1087" i="1"/>
  <c r="L1083" i="1"/>
  <c r="M1083" i="1"/>
  <c r="L1079" i="1"/>
  <c r="M1079" i="1"/>
  <c r="L1075" i="1"/>
  <c r="M1075" i="1"/>
  <c r="L1071" i="1"/>
  <c r="M1071" i="1"/>
  <c r="L1067" i="1"/>
  <c r="M1067" i="1"/>
  <c r="L1063" i="1"/>
  <c r="M1063" i="1"/>
  <c r="L1059" i="1"/>
  <c r="M1059" i="1"/>
  <c r="L1055" i="1"/>
  <c r="M1055" i="1"/>
  <c r="L1051" i="1"/>
  <c r="M1051" i="1"/>
  <c r="L1047" i="1"/>
  <c r="M1047" i="1"/>
  <c r="L1043" i="1"/>
  <c r="M1043" i="1"/>
  <c r="L1039" i="1"/>
  <c r="M1039" i="1"/>
  <c r="L1035" i="1"/>
  <c r="M1035" i="1"/>
  <c r="L1031" i="1"/>
  <c r="M1031" i="1"/>
  <c r="L1027" i="1"/>
  <c r="M1027" i="1"/>
  <c r="L1023" i="1"/>
  <c r="M1023" i="1"/>
  <c r="L1019" i="1"/>
  <c r="M1019" i="1"/>
  <c r="L1015" i="1"/>
  <c r="M1015" i="1"/>
  <c r="L1011" i="1"/>
  <c r="M1011" i="1"/>
  <c r="L1007" i="1"/>
  <c r="M1007" i="1"/>
  <c r="L1003" i="1"/>
  <c r="M1003" i="1"/>
  <c r="L999" i="1"/>
  <c r="M999" i="1"/>
  <c r="L995" i="1"/>
  <c r="M995" i="1"/>
  <c r="L991" i="1"/>
  <c r="M991" i="1"/>
  <c r="L987" i="1"/>
  <c r="M987" i="1"/>
  <c r="L983" i="1"/>
  <c r="M983" i="1"/>
  <c r="L979" i="1"/>
  <c r="M979" i="1"/>
  <c r="L975" i="1"/>
  <c r="M975" i="1"/>
  <c r="L971" i="1"/>
  <c r="M971" i="1"/>
  <c r="L967" i="1"/>
  <c r="M967" i="1"/>
  <c r="L963" i="1"/>
  <c r="M963" i="1"/>
  <c r="L959" i="1"/>
  <c r="M959" i="1"/>
  <c r="L955" i="1"/>
  <c r="M955" i="1"/>
  <c r="L951" i="1"/>
  <c r="M951" i="1"/>
  <c r="L947" i="1"/>
  <c r="M947" i="1"/>
  <c r="L943" i="1"/>
  <c r="M943" i="1"/>
  <c r="L939" i="1"/>
  <c r="M939" i="1"/>
  <c r="L935" i="1"/>
  <c r="M935" i="1"/>
  <c r="L931" i="1"/>
  <c r="M931" i="1"/>
  <c r="L927" i="1"/>
  <c r="M927" i="1"/>
  <c r="L923" i="1"/>
  <c r="M923" i="1"/>
  <c r="L919" i="1"/>
  <c r="M919" i="1"/>
  <c r="L915" i="1"/>
  <c r="M915" i="1"/>
  <c r="L911" i="1"/>
  <c r="M911" i="1"/>
  <c r="L907" i="1"/>
  <c r="M907" i="1"/>
  <c r="L903" i="1"/>
  <c r="M903" i="1"/>
  <c r="L899" i="1"/>
  <c r="M899" i="1"/>
  <c r="L895" i="1"/>
  <c r="M895" i="1"/>
  <c r="L891" i="1"/>
  <c r="M891" i="1"/>
  <c r="L887" i="1"/>
  <c r="M887" i="1"/>
  <c r="L883" i="1"/>
  <c r="M883" i="1"/>
  <c r="L879" i="1"/>
  <c r="M879" i="1"/>
  <c r="L875" i="1"/>
  <c r="M875" i="1"/>
  <c r="L871" i="1"/>
  <c r="M871" i="1"/>
  <c r="L867" i="1"/>
  <c r="M867" i="1"/>
  <c r="L863" i="1"/>
  <c r="M863" i="1"/>
  <c r="L859" i="1"/>
  <c r="M859" i="1"/>
  <c r="L855" i="1"/>
  <c r="M855" i="1"/>
  <c r="L851" i="1"/>
  <c r="M851" i="1"/>
  <c r="L847" i="1"/>
  <c r="M847" i="1"/>
  <c r="L843" i="1"/>
  <c r="M843" i="1"/>
  <c r="L839" i="1"/>
  <c r="M839" i="1"/>
  <c r="L835" i="1"/>
  <c r="M835" i="1"/>
  <c r="L831" i="1"/>
  <c r="M831" i="1"/>
  <c r="L827" i="1"/>
  <c r="M827" i="1"/>
  <c r="L823" i="1"/>
  <c r="M823" i="1"/>
  <c r="L819" i="1"/>
  <c r="M819" i="1"/>
  <c r="L815" i="1"/>
  <c r="M815" i="1"/>
  <c r="L811" i="1"/>
  <c r="M811" i="1"/>
  <c r="L807" i="1"/>
  <c r="M807" i="1"/>
  <c r="L803" i="1"/>
  <c r="M803" i="1"/>
  <c r="L799" i="1"/>
  <c r="M799" i="1"/>
  <c r="L795" i="1"/>
  <c r="M795" i="1"/>
  <c r="L791" i="1"/>
  <c r="M791" i="1"/>
  <c r="L787" i="1"/>
  <c r="M787" i="1"/>
  <c r="L783" i="1"/>
  <c r="M783" i="1"/>
  <c r="L779" i="1"/>
  <c r="M779" i="1"/>
  <c r="L775" i="1"/>
  <c r="M775" i="1"/>
  <c r="L771" i="1"/>
  <c r="M771" i="1"/>
  <c r="L767" i="1"/>
  <c r="M767" i="1"/>
  <c r="L763" i="1"/>
  <c r="M763" i="1"/>
  <c r="L759" i="1"/>
  <c r="M759" i="1"/>
  <c r="L755" i="1"/>
  <c r="M755" i="1"/>
  <c r="L751" i="1"/>
  <c r="M751" i="1"/>
  <c r="L747" i="1"/>
  <c r="M747" i="1"/>
  <c r="L743" i="1"/>
  <c r="M743" i="1"/>
  <c r="L739" i="1"/>
  <c r="M739" i="1"/>
  <c r="L735" i="1"/>
  <c r="M735" i="1"/>
  <c r="L731" i="1"/>
  <c r="M731" i="1"/>
  <c r="L727" i="1"/>
  <c r="M727" i="1"/>
  <c r="L723" i="1"/>
  <c r="M723" i="1"/>
  <c r="L719" i="1"/>
  <c r="M719" i="1"/>
  <c r="L715" i="1"/>
  <c r="M715" i="1"/>
  <c r="L711" i="1"/>
  <c r="M711" i="1"/>
  <c r="L707" i="1"/>
  <c r="M707" i="1"/>
  <c r="L703" i="1"/>
  <c r="M703" i="1"/>
  <c r="L699" i="1"/>
  <c r="M699" i="1"/>
  <c r="L695" i="1"/>
  <c r="M695" i="1"/>
  <c r="L691" i="1"/>
  <c r="M691" i="1"/>
  <c r="L687" i="1"/>
  <c r="M687" i="1"/>
  <c r="L683" i="1"/>
  <c r="M683" i="1"/>
  <c r="L679" i="1"/>
  <c r="M679" i="1"/>
  <c r="L675" i="1"/>
  <c r="M675" i="1"/>
  <c r="L671" i="1"/>
  <c r="M671" i="1"/>
  <c r="L667" i="1"/>
  <c r="M667" i="1"/>
  <c r="L663" i="1"/>
  <c r="M663" i="1"/>
  <c r="L659" i="1"/>
  <c r="M659" i="1"/>
  <c r="L655" i="1"/>
  <c r="M655" i="1"/>
  <c r="L651" i="1"/>
  <c r="M651" i="1"/>
  <c r="L647" i="1"/>
  <c r="M647" i="1"/>
  <c r="L643" i="1"/>
  <c r="M643" i="1"/>
  <c r="L639" i="1"/>
  <c r="M639" i="1"/>
  <c r="L635" i="1"/>
  <c r="M635" i="1"/>
  <c r="L631" i="1"/>
  <c r="M631" i="1"/>
  <c r="L627" i="1"/>
  <c r="M627" i="1"/>
  <c r="L623" i="1"/>
  <c r="M623" i="1"/>
  <c r="L619" i="1"/>
  <c r="M619" i="1"/>
  <c r="L615" i="1"/>
  <c r="M615" i="1"/>
  <c r="L611" i="1"/>
  <c r="M611" i="1"/>
  <c r="L607" i="1"/>
  <c r="M607" i="1"/>
  <c r="L603" i="1"/>
  <c r="M603" i="1"/>
  <c r="L599" i="1"/>
  <c r="M599" i="1"/>
  <c r="L595" i="1"/>
  <c r="M595" i="1"/>
  <c r="L591" i="1"/>
  <c r="M591" i="1"/>
  <c r="L587" i="1"/>
  <c r="M587" i="1"/>
  <c r="L583" i="1"/>
  <c r="M583" i="1"/>
  <c r="L579" i="1"/>
  <c r="M579" i="1"/>
  <c r="L575" i="1"/>
  <c r="M575" i="1"/>
  <c r="L571" i="1"/>
  <c r="M571" i="1"/>
  <c r="L567" i="1"/>
  <c r="M567" i="1"/>
  <c r="L563" i="1"/>
  <c r="M563" i="1"/>
  <c r="L559" i="1"/>
  <c r="M559" i="1"/>
  <c r="L555" i="1"/>
  <c r="M555" i="1"/>
  <c r="L551" i="1"/>
  <c r="M551" i="1"/>
  <c r="L547" i="1"/>
  <c r="M547" i="1"/>
  <c r="L543" i="1"/>
  <c r="M543" i="1"/>
  <c r="L539" i="1"/>
  <c r="M539" i="1"/>
  <c r="L535" i="1"/>
  <c r="M535" i="1"/>
  <c r="L531" i="1"/>
  <c r="M531" i="1"/>
  <c r="L527" i="1"/>
  <c r="M527" i="1"/>
  <c r="L523" i="1"/>
  <c r="M523" i="1"/>
  <c r="L519" i="1"/>
  <c r="M519" i="1"/>
  <c r="L515" i="1"/>
  <c r="M515" i="1"/>
  <c r="L511" i="1"/>
  <c r="M511" i="1"/>
  <c r="L507" i="1"/>
  <c r="M507" i="1"/>
  <c r="L503" i="1"/>
  <c r="M503" i="1"/>
  <c r="L499" i="1"/>
  <c r="M499" i="1"/>
  <c r="L495" i="1"/>
  <c r="M495" i="1"/>
  <c r="L491" i="1"/>
  <c r="M491" i="1"/>
  <c r="L487" i="1"/>
  <c r="M487" i="1"/>
  <c r="L483" i="1"/>
  <c r="M483" i="1"/>
  <c r="L479" i="1"/>
  <c r="M479" i="1"/>
  <c r="L475" i="1"/>
  <c r="M475" i="1"/>
  <c r="L471" i="1"/>
  <c r="M471" i="1"/>
  <c r="L467" i="1"/>
  <c r="M467" i="1"/>
  <c r="L463" i="1"/>
  <c r="M463" i="1"/>
  <c r="L459" i="1"/>
  <c r="M459" i="1"/>
  <c r="L455" i="1"/>
  <c r="M455" i="1"/>
  <c r="L451" i="1"/>
  <c r="M451" i="1"/>
  <c r="L447" i="1"/>
  <c r="M447" i="1"/>
  <c r="L443" i="1"/>
  <c r="M443" i="1"/>
  <c r="L439" i="1"/>
  <c r="M439" i="1"/>
  <c r="L435" i="1"/>
  <c r="M435" i="1"/>
  <c r="L431" i="1"/>
  <c r="M431" i="1"/>
  <c r="L427" i="1"/>
  <c r="M427" i="1"/>
  <c r="L423" i="1"/>
  <c r="M423" i="1"/>
  <c r="L419" i="1"/>
  <c r="M419" i="1"/>
  <c r="L415" i="1"/>
  <c r="M415" i="1"/>
  <c r="L411" i="1"/>
  <c r="M411" i="1"/>
  <c r="L407" i="1"/>
  <c r="M407" i="1"/>
  <c r="L403" i="1"/>
  <c r="M403" i="1"/>
  <c r="L399" i="1"/>
  <c r="M399" i="1"/>
  <c r="L395" i="1"/>
  <c r="M395" i="1"/>
  <c r="L391" i="1"/>
  <c r="M391" i="1"/>
  <c r="L387" i="1"/>
  <c r="M387" i="1"/>
  <c r="L383" i="1"/>
  <c r="M383" i="1"/>
  <c r="L379" i="1"/>
  <c r="M379" i="1"/>
  <c r="L375" i="1"/>
  <c r="M375" i="1"/>
  <c r="L371" i="1"/>
  <c r="M371" i="1"/>
  <c r="L367" i="1"/>
  <c r="M367" i="1"/>
  <c r="L363" i="1"/>
  <c r="M363" i="1"/>
  <c r="L359" i="1"/>
  <c r="M359" i="1"/>
  <c r="L355" i="1"/>
  <c r="M355" i="1"/>
  <c r="L351" i="1"/>
  <c r="M351" i="1"/>
  <c r="L347" i="1"/>
  <c r="M347" i="1"/>
  <c r="L343" i="1"/>
  <c r="M343" i="1"/>
  <c r="L339" i="1"/>
  <c r="M339" i="1"/>
  <c r="L335" i="1"/>
  <c r="M335" i="1"/>
  <c r="L331" i="1"/>
  <c r="M331" i="1"/>
  <c r="L327" i="1"/>
  <c r="M327" i="1"/>
  <c r="L323" i="1"/>
  <c r="M323" i="1"/>
  <c r="L319" i="1"/>
  <c r="M319" i="1"/>
  <c r="L315" i="1"/>
  <c r="M315" i="1"/>
  <c r="L311" i="1"/>
  <c r="M311" i="1"/>
  <c r="L307" i="1"/>
  <c r="M307" i="1"/>
  <c r="L303" i="1"/>
  <c r="M303" i="1"/>
  <c r="L299" i="1"/>
  <c r="M299" i="1"/>
  <c r="L295" i="1"/>
  <c r="M295" i="1"/>
  <c r="L291" i="1"/>
  <c r="M291" i="1"/>
  <c r="L287" i="1"/>
  <c r="M287" i="1"/>
  <c r="L283" i="1"/>
  <c r="M283" i="1"/>
  <c r="L279" i="1"/>
  <c r="M279" i="1"/>
  <c r="L275" i="1"/>
  <c r="M275" i="1"/>
  <c r="L271" i="1"/>
  <c r="M271" i="1"/>
  <c r="L267" i="1"/>
  <c r="M267" i="1"/>
  <c r="L263" i="1"/>
  <c r="M263" i="1"/>
  <c r="L259" i="1"/>
  <c r="M259" i="1"/>
  <c r="L255" i="1"/>
  <c r="M255" i="1"/>
  <c r="L251" i="1"/>
  <c r="M251" i="1"/>
  <c r="L247" i="1"/>
  <c r="M247" i="1"/>
  <c r="L243" i="1"/>
  <c r="M243" i="1"/>
  <c r="L239" i="1"/>
  <c r="M239" i="1"/>
  <c r="L235" i="1"/>
  <c r="M235" i="1"/>
  <c r="L231" i="1"/>
  <c r="M231" i="1"/>
  <c r="L227" i="1"/>
  <c r="M227" i="1"/>
  <c r="L223" i="1"/>
  <c r="M223" i="1"/>
  <c r="L219" i="1"/>
  <c r="M219" i="1"/>
  <c r="L215" i="1"/>
  <c r="M215" i="1"/>
  <c r="L211" i="1"/>
  <c r="M211" i="1"/>
  <c r="L207" i="1"/>
  <c r="M207" i="1"/>
  <c r="L203" i="1"/>
  <c r="M203" i="1"/>
  <c r="L199" i="1"/>
  <c r="M199" i="1"/>
  <c r="L195" i="1"/>
  <c r="M195" i="1"/>
  <c r="L191" i="1"/>
  <c r="M191" i="1"/>
  <c r="L187" i="1"/>
  <c r="M187" i="1"/>
  <c r="L183" i="1"/>
  <c r="M183" i="1"/>
  <c r="L179" i="1"/>
  <c r="M179" i="1"/>
  <c r="L175" i="1"/>
  <c r="M175" i="1"/>
  <c r="L171" i="1"/>
  <c r="M171" i="1"/>
  <c r="L167" i="1"/>
  <c r="M167" i="1"/>
  <c r="L163" i="1"/>
  <c r="M163" i="1"/>
  <c r="L159" i="1"/>
  <c r="M159" i="1"/>
  <c r="L155" i="1"/>
  <c r="M155" i="1"/>
  <c r="L151" i="1"/>
  <c r="M151" i="1"/>
  <c r="L147" i="1"/>
  <c r="M147" i="1"/>
  <c r="L143" i="1"/>
  <c r="M143" i="1"/>
  <c r="L139" i="1"/>
  <c r="M139" i="1"/>
  <c r="L135" i="1"/>
  <c r="M135" i="1"/>
  <c r="L131" i="1"/>
  <c r="M131" i="1"/>
  <c r="L127" i="1"/>
  <c r="M127" i="1"/>
  <c r="L123" i="1"/>
  <c r="M123" i="1"/>
  <c r="L119" i="1"/>
  <c r="M119" i="1"/>
  <c r="L115" i="1"/>
  <c r="M115" i="1"/>
  <c r="L111" i="1"/>
  <c r="M111" i="1"/>
  <c r="L107" i="1"/>
  <c r="M107" i="1"/>
  <c r="L103" i="1"/>
  <c r="M103" i="1"/>
  <c r="L99" i="1"/>
  <c r="M99" i="1"/>
  <c r="L95" i="1"/>
  <c r="M95" i="1"/>
  <c r="L91" i="1"/>
  <c r="M91" i="1"/>
  <c r="L87" i="1"/>
  <c r="M87" i="1"/>
  <c r="L83" i="1"/>
  <c r="M83" i="1"/>
  <c r="L79" i="1"/>
  <c r="M79" i="1"/>
  <c r="L75" i="1"/>
  <c r="M75" i="1"/>
  <c r="L71" i="1"/>
  <c r="M71" i="1"/>
  <c r="L67" i="1"/>
  <c r="M67" i="1"/>
  <c r="L63" i="1"/>
  <c r="M63" i="1"/>
  <c r="L59" i="1"/>
  <c r="M59" i="1"/>
  <c r="L55" i="1"/>
  <c r="M55" i="1"/>
  <c r="L51" i="1"/>
  <c r="M51" i="1"/>
  <c r="L47" i="1"/>
  <c r="M47" i="1"/>
  <c r="L43" i="1"/>
  <c r="M43" i="1"/>
  <c r="L39" i="1"/>
  <c r="M39" i="1"/>
  <c r="L35" i="1"/>
  <c r="M35" i="1"/>
  <c r="L31" i="1"/>
  <c r="M31" i="1"/>
  <c r="L27" i="1"/>
  <c r="M27" i="1"/>
  <c r="L23" i="1"/>
  <c r="M23" i="1"/>
  <c r="L19" i="1"/>
  <c r="M19" i="1"/>
  <c r="L15" i="1"/>
  <c r="M15" i="1"/>
  <c r="L11" i="1"/>
  <c r="M11" i="1"/>
  <c r="L7" i="1"/>
  <c r="M7" i="1"/>
  <c r="L3" i="1"/>
  <c r="M3" i="1"/>
  <c r="L6418" i="1"/>
  <c r="M6418" i="1"/>
  <c r="L6414" i="1"/>
  <c r="M6414" i="1"/>
  <c r="L6410" i="1"/>
  <c r="M6410" i="1"/>
  <c r="L6406" i="1"/>
  <c r="M6406" i="1"/>
  <c r="L6402" i="1"/>
  <c r="M6402" i="1"/>
  <c r="L6398" i="1"/>
  <c r="M6398" i="1"/>
  <c r="L6394" i="1"/>
  <c r="M6394" i="1"/>
  <c r="L6390" i="1"/>
  <c r="M6390" i="1"/>
  <c r="L6386" i="1"/>
  <c r="M6386" i="1"/>
  <c r="L6382" i="1"/>
  <c r="M6382" i="1"/>
  <c r="L6378" i="1"/>
  <c r="M6378" i="1"/>
  <c r="L6374" i="1"/>
  <c r="M6374" i="1"/>
  <c r="L6370" i="1"/>
  <c r="M6370" i="1"/>
  <c r="L6366" i="1"/>
  <c r="M6366" i="1"/>
  <c r="L6362" i="1"/>
  <c r="M6362" i="1"/>
  <c r="L6358" i="1"/>
  <c r="M6358" i="1"/>
  <c r="L6354" i="1"/>
  <c r="M6354" i="1"/>
  <c r="L6350" i="1"/>
  <c r="M6350" i="1"/>
  <c r="L6346" i="1"/>
  <c r="M6346" i="1"/>
  <c r="L6342" i="1"/>
  <c r="M6342" i="1"/>
  <c r="L6338" i="1"/>
  <c r="M6338" i="1"/>
  <c r="L6334" i="1"/>
  <c r="M6334" i="1"/>
  <c r="L6330" i="1"/>
  <c r="M6330" i="1"/>
  <c r="L6326" i="1"/>
  <c r="M6326" i="1"/>
  <c r="L6322" i="1"/>
  <c r="M6322" i="1"/>
  <c r="L6318" i="1"/>
  <c r="M6318" i="1"/>
  <c r="L6314" i="1"/>
  <c r="M6314" i="1"/>
  <c r="L6310" i="1"/>
  <c r="M6310" i="1"/>
  <c r="L6306" i="1"/>
  <c r="M6306" i="1"/>
  <c r="L6302" i="1"/>
  <c r="M6302" i="1"/>
  <c r="L6298" i="1"/>
  <c r="M6298" i="1"/>
  <c r="L6294" i="1"/>
  <c r="M6294" i="1"/>
  <c r="L6290" i="1"/>
  <c r="M6290" i="1"/>
  <c r="L6286" i="1"/>
  <c r="M6286" i="1"/>
  <c r="L6282" i="1"/>
  <c r="M6282" i="1"/>
  <c r="L6278" i="1"/>
  <c r="M6278" i="1"/>
  <c r="L6274" i="1"/>
  <c r="M6274" i="1"/>
  <c r="L6270" i="1"/>
  <c r="M6270" i="1"/>
  <c r="L6266" i="1"/>
  <c r="M6266" i="1"/>
  <c r="L6262" i="1"/>
  <c r="M6262" i="1"/>
  <c r="L6258" i="1"/>
  <c r="M6258" i="1"/>
  <c r="L6254" i="1"/>
  <c r="M6254" i="1"/>
  <c r="L6250" i="1"/>
  <c r="M6250" i="1"/>
  <c r="L6246" i="1"/>
  <c r="M6246" i="1"/>
  <c r="L6242" i="1"/>
  <c r="M6242" i="1"/>
  <c r="L6238" i="1"/>
  <c r="M6238" i="1"/>
  <c r="L6234" i="1"/>
  <c r="M6234" i="1"/>
  <c r="L6230" i="1"/>
  <c r="M6230" i="1"/>
  <c r="L6226" i="1"/>
  <c r="M6226" i="1"/>
  <c r="L6222" i="1"/>
  <c r="M6222" i="1"/>
  <c r="L6218" i="1"/>
  <c r="M6218" i="1"/>
  <c r="L6214" i="1"/>
  <c r="M6214" i="1"/>
  <c r="L6210" i="1"/>
  <c r="M6210" i="1"/>
  <c r="L6206" i="1"/>
  <c r="M6206" i="1"/>
  <c r="L6202" i="1"/>
  <c r="M6202" i="1"/>
  <c r="L6198" i="1"/>
  <c r="M6198" i="1"/>
  <c r="L6194" i="1"/>
  <c r="M6194" i="1"/>
  <c r="L6190" i="1"/>
  <c r="M6190" i="1"/>
  <c r="L6186" i="1"/>
  <c r="M6186" i="1"/>
  <c r="L6182" i="1"/>
  <c r="M6182" i="1"/>
  <c r="L6178" i="1"/>
  <c r="M6178" i="1"/>
  <c r="L6174" i="1"/>
  <c r="M6174" i="1"/>
  <c r="L6170" i="1"/>
  <c r="M6170" i="1"/>
  <c r="L6166" i="1"/>
  <c r="M6166" i="1"/>
  <c r="L6162" i="1"/>
  <c r="M6162" i="1"/>
  <c r="L6158" i="1"/>
  <c r="M6158" i="1"/>
  <c r="L6154" i="1"/>
  <c r="M6154" i="1"/>
  <c r="L6150" i="1"/>
  <c r="M6150" i="1"/>
  <c r="L6146" i="1"/>
  <c r="M6146" i="1"/>
  <c r="L6142" i="1"/>
  <c r="M6142" i="1"/>
  <c r="L6138" i="1"/>
  <c r="M6138" i="1"/>
  <c r="L6134" i="1"/>
  <c r="M6134" i="1"/>
  <c r="L6130" i="1"/>
  <c r="M6130" i="1"/>
  <c r="L6126" i="1"/>
  <c r="M6126" i="1"/>
  <c r="L6122" i="1"/>
  <c r="M6122" i="1"/>
  <c r="L6118" i="1"/>
  <c r="M6118" i="1"/>
  <c r="L6114" i="1"/>
  <c r="M6114" i="1"/>
  <c r="L6110" i="1"/>
  <c r="M6110" i="1"/>
  <c r="L6106" i="1"/>
  <c r="M6106" i="1"/>
  <c r="L6102" i="1"/>
  <c r="M6102" i="1"/>
  <c r="L6098" i="1"/>
  <c r="M6098" i="1"/>
  <c r="L6094" i="1"/>
  <c r="M6094" i="1"/>
  <c r="L6090" i="1"/>
  <c r="M6090" i="1"/>
  <c r="L6086" i="1"/>
  <c r="M6086" i="1"/>
  <c r="L6082" i="1"/>
  <c r="M6082" i="1"/>
  <c r="L6078" i="1"/>
  <c r="M6078" i="1"/>
  <c r="L6074" i="1"/>
  <c r="M6074" i="1"/>
  <c r="L6070" i="1"/>
  <c r="M6070" i="1"/>
  <c r="L6066" i="1"/>
  <c r="M6066" i="1"/>
  <c r="L6062" i="1"/>
  <c r="M6062" i="1"/>
  <c r="L6058" i="1"/>
  <c r="M6058" i="1"/>
  <c r="L6054" i="1"/>
  <c r="M6054" i="1"/>
  <c r="L6050" i="1"/>
  <c r="M6050" i="1"/>
  <c r="L6046" i="1"/>
  <c r="M6046" i="1"/>
  <c r="L6042" i="1"/>
  <c r="M6042" i="1"/>
  <c r="L6038" i="1"/>
  <c r="M6038" i="1"/>
  <c r="L6034" i="1"/>
  <c r="M6034" i="1"/>
  <c r="L6030" i="1"/>
  <c r="M6030" i="1"/>
  <c r="L6026" i="1"/>
  <c r="M6026" i="1"/>
  <c r="L6022" i="1"/>
  <c r="M6022" i="1"/>
  <c r="L6018" i="1"/>
  <c r="M6018" i="1"/>
  <c r="L6014" i="1"/>
  <c r="M6014" i="1"/>
  <c r="L6010" i="1"/>
  <c r="M6010" i="1"/>
  <c r="L6006" i="1"/>
  <c r="M6006" i="1"/>
  <c r="L6002" i="1"/>
  <c r="M6002" i="1"/>
  <c r="L5998" i="1"/>
  <c r="M5998" i="1"/>
  <c r="L5994" i="1"/>
  <c r="M5994" i="1"/>
  <c r="L5990" i="1"/>
  <c r="M5990" i="1"/>
  <c r="L5986" i="1"/>
  <c r="M5986" i="1"/>
  <c r="L5982" i="1"/>
  <c r="M5982" i="1"/>
  <c r="L5978" i="1"/>
  <c r="M5978" i="1"/>
  <c r="L5974" i="1"/>
  <c r="M5974" i="1"/>
  <c r="L5970" i="1"/>
  <c r="M5970" i="1"/>
  <c r="L5966" i="1"/>
  <c r="M5966" i="1"/>
  <c r="L5962" i="1"/>
  <c r="M5962" i="1"/>
  <c r="L5958" i="1"/>
  <c r="M5958" i="1"/>
  <c r="L5954" i="1"/>
  <c r="M5954" i="1"/>
  <c r="L5950" i="1"/>
  <c r="M5950" i="1"/>
  <c r="L5946" i="1"/>
  <c r="M5946" i="1"/>
  <c r="L5942" i="1"/>
  <c r="M5942" i="1"/>
  <c r="L5938" i="1"/>
  <c r="M5938" i="1"/>
  <c r="L5934" i="1"/>
  <c r="M5934" i="1"/>
  <c r="L5930" i="1"/>
  <c r="M5930" i="1"/>
  <c r="L5926" i="1"/>
  <c r="M5926" i="1"/>
  <c r="L5922" i="1"/>
  <c r="M5922" i="1"/>
  <c r="L5918" i="1"/>
  <c r="M5918" i="1"/>
  <c r="L5914" i="1"/>
  <c r="M5914" i="1"/>
  <c r="L5910" i="1"/>
  <c r="M5910" i="1"/>
  <c r="L5906" i="1"/>
  <c r="M5906" i="1"/>
  <c r="L5902" i="1"/>
  <c r="M5902" i="1"/>
  <c r="L5898" i="1"/>
  <c r="M5898" i="1"/>
  <c r="L5894" i="1"/>
  <c r="M5894" i="1"/>
  <c r="L5890" i="1"/>
  <c r="M5890" i="1"/>
  <c r="L5886" i="1"/>
  <c r="M5886" i="1"/>
  <c r="L5882" i="1"/>
  <c r="M5882" i="1"/>
  <c r="L5878" i="1"/>
  <c r="M5878" i="1"/>
  <c r="L5874" i="1"/>
  <c r="M5874" i="1"/>
  <c r="L5870" i="1"/>
  <c r="M5870" i="1"/>
  <c r="L5866" i="1"/>
  <c r="M5866" i="1"/>
  <c r="L5862" i="1"/>
  <c r="M5862" i="1"/>
  <c r="L5858" i="1"/>
  <c r="M5858" i="1"/>
  <c r="L5854" i="1"/>
  <c r="M5854" i="1"/>
  <c r="L5850" i="1"/>
  <c r="M5850" i="1"/>
  <c r="L5846" i="1"/>
  <c r="M5846" i="1"/>
  <c r="L5842" i="1"/>
  <c r="M5842" i="1"/>
  <c r="L5838" i="1"/>
  <c r="M5838" i="1"/>
  <c r="L5834" i="1"/>
  <c r="M5834" i="1"/>
  <c r="L5830" i="1"/>
  <c r="M5830" i="1"/>
  <c r="L5826" i="1"/>
  <c r="M5826" i="1"/>
  <c r="L5822" i="1"/>
  <c r="M5822" i="1"/>
  <c r="L5818" i="1"/>
  <c r="M5818" i="1"/>
  <c r="L5814" i="1"/>
  <c r="M5814" i="1"/>
  <c r="L5810" i="1"/>
  <c r="M5810" i="1"/>
  <c r="L5806" i="1"/>
  <c r="M5806" i="1"/>
  <c r="L5802" i="1"/>
  <c r="M5802" i="1"/>
  <c r="L5798" i="1"/>
  <c r="M5798" i="1"/>
  <c r="L5794" i="1"/>
  <c r="M5794" i="1"/>
  <c r="L5790" i="1"/>
  <c r="M5790" i="1"/>
  <c r="L5786" i="1"/>
  <c r="M5786" i="1"/>
  <c r="L5782" i="1"/>
  <c r="M5782" i="1"/>
  <c r="L5778" i="1"/>
  <c r="M5778" i="1"/>
  <c r="L5774" i="1"/>
  <c r="M5774" i="1"/>
  <c r="L5770" i="1"/>
  <c r="M5770" i="1"/>
  <c r="L5766" i="1"/>
  <c r="M5766" i="1"/>
  <c r="L5762" i="1"/>
  <c r="M5762" i="1"/>
  <c r="L5758" i="1"/>
  <c r="M5758" i="1"/>
  <c r="L5754" i="1"/>
  <c r="M5754" i="1"/>
  <c r="L5750" i="1"/>
  <c r="M5750" i="1"/>
  <c r="L5746" i="1"/>
  <c r="M5746" i="1"/>
  <c r="L5742" i="1"/>
  <c r="M5742" i="1"/>
  <c r="L5738" i="1"/>
  <c r="M5738" i="1"/>
  <c r="L5734" i="1"/>
  <c r="M5734" i="1"/>
  <c r="L5730" i="1"/>
  <c r="M5730" i="1"/>
  <c r="L5726" i="1"/>
  <c r="M5726" i="1"/>
  <c r="L5722" i="1"/>
  <c r="M5722" i="1"/>
  <c r="L5718" i="1"/>
  <c r="M5718" i="1"/>
  <c r="L5714" i="1"/>
  <c r="M5714" i="1"/>
  <c r="L5710" i="1"/>
  <c r="M5710" i="1"/>
  <c r="L5706" i="1"/>
  <c r="M5706" i="1"/>
  <c r="L5702" i="1"/>
  <c r="M5702" i="1"/>
  <c r="L5698" i="1"/>
  <c r="M5698" i="1"/>
  <c r="L5694" i="1"/>
  <c r="M5694" i="1"/>
  <c r="L5690" i="1"/>
  <c r="M5690" i="1"/>
  <c r="L5686" i="1"/>
  <c r="M5686" i="1"/>
  <c r="L5682" i="1"/>
  <c r="M5682" i="1"/>
  <c r="L5678" i="1"/>
  <c r="M5678" i="1"/>
  <c r="L5674" i="1"/>
  <c r="M5674" i="1"/>
  <c r="L5670" i="1"/>
  <c r="M5670" i="1"/>
  <c r="L5666" i="1"/>
  <c r="M5666" i="1"/>
  <c r="L5662" i="1"/>
  <c r="M5662" i="1"/>
  <c r="L5658" i="1"/>
  <c r="M5658" i="1"/>
  <c r="L5654" i="1"/>
  <c r="M5654" i="1"/>
  <c r="L5650" i="1"/>
  <c r="M5650" i="1"/>
  <c r="L5646" i="1"/>
  <c r="M5646" i="1"/>
  <c r="L5642" i="1"/>
  <c r="M5642" i="1"/>
  <c r="L5638" i="1"/>
  <c r="M5638" i="1"/>
  <c r="L5634" i="1"/>
  <c r="M5634" i="1"/>
  <c r="L5630" i="1"/>
  <c r="M5630" i="1"/>
  <c r="L5626" i="1"/>
  <c r="M5626" i="1"/>
  <c r="L5622" i="1"/>
  <c r="M5622" i="1"/>
  <c r="L5618" i="1"/>
  <c r="M5618" i="1"/>
  <c r="L5614" i="1"/>
  <c r="M5614" i="1"/>
  <c r="L5610" i="1"/>
  <c r="M5610" i="1"/>
  <c r="L5606" i="1"/>
  <c r="M5606" i="1"/>
  <c r="L5602" i="1"/>
  <c r="M5602" i="1"/>
  <c r="L5598" i="1"/>
  <c r="M5598" i="1"/>
  <c r="L5594" i="1"/>
  <c r="M5594" i="1"/>
  <c r="L5590" i="1"/>
  <c r="M5590" i="1"/>
  <c r="L5586" i="1"/>
  <c r="M5586" i="1"/>
  <c r="L5582" i="1"/>
  <c r="M5582" i="1"/>
  <c r="L5578" i="1"/>
  <c r="M5578" i="1"/>
  <c r="L5574" i="1"/>
  <c r="M5574" i="1"/>
  <c r="L5570" i="1"/>
  <c r="M5570" i="1"/>
  <c r="L5566" i="1"/>
  <c r="M5566" i="1"/>
  <c r="L5562" i="1"/>
  <c r="M5562" i="1"/>
  <c r="L5558" i="1"/>
  <c r="M5558" i="1"/>
  <c r="L5554" i="1"/>
  <c r="M5554" i="1"/>
  <c r="L5550" i="1"/>
  <c r="M5550" i="1"/>
  <c r="L5546" i="1"/>
  <c r="M5546" i="1"/>
  <c r="L5542" i="1"/>
  <c r="M5542" i="1"/>
  <c r="L5538" i="1"/>
  <c r="M5538" i="1"/>
  <c r="L5534" i="1"/>
  <c r="M5534" i="1"/>
  <c r="L5530" i="1"/>
  <c r="M5530" i="1"/>
  <c r="L5526" i="1"/>
  <c r="M5526" i="1"/>
  <c r="L5522" i="1"/>
  <c r="M5522" i="1"/>
  <c r="L5518" i="1"/>
  <c r="M5518" i="1"/>
  <c r="L5514" i="1"/>
  <c r="M5514" i="1"/>
  <c r="L5510" i="1"/>
  <c r="M5510" i="1"/>
  <c r="L5506" i="1"/>
  <c r="M5506" i="1"/>
  <c r="L5502" i="1"/>
  <c r="M5502" i="1"/>
  <c r="L5498" i="1"/>
  <c r="M5498" i="1"/>
  <c r="L5494" i="1"/>
  <c r="M5494" i="1"/>
  <c r="L5490" i="1"/>
  <c r="M5490" i="1"/>
  <c r="L5486" i="1"/>
  <c r="M5486" i="1"/>
  <c r="L5482" i="1"/>
  <c r="M5482" i="1"/>
  <c r="L5478" i="1"/>
  <c r="M5478" i="1"/>
  <c r="L5474" i="1"/>
  <c r="M5474" i="1"/>
  <c r="L5470" i="1"/>
  <c r="M5470" i="1"/>
  <c r="L5466" i="1"/>
  <c r="M5466" i="1"/>
  <c r="L5462" i="1"/>
  <c r="M5462" i="1"/>
  <c r="L5458" i="1"/>
  <c r="M5458" i="1"/>
  <c r="L5454" i="1"/>
  <c r="M5454" i="1"/>
  <c r="L5450" i="1"/>
  <c r="M5450" i="1"/>
  <c r="L5446" i="1"/>
  <c r="M5446" i="1"/>
  <c r="L5442" i="1"/>
  <c r="M5442" i="1"/>
  <c r="L5438" i="1"/>
  <c r="M5438" i="1"/>
  <c r="L5434" i="1"/>
  <c r="M5434" i="1"/>
  <c r="L5430" i="1"/>
  <c r="M5430" i="1"/>
  <c r="L5426" i="1"/>
  <c r="M5426" i="1"/>
  <c r="L5422" i="1"/>
  <c r="M5422" i="1"/>
  <c r="L5418" i="1"/>
  <c r="M5418" i="1"/>
  <c r="L5414" i="1"/>
  <c r="M5414" i="1"/>
  <c r="L5410" i="1"/>
  <c r="M5410" i="1"/>
  <c r="L5406" i="1"/>
  <c r="M5406" i="1"/>
  <c r="L5402" i="1"/>
  <c r="M5402" i="1"/>
  <c r="L5398" i="1"/>
  <c r="M5398" i="1"/>
  <c r="L5394" i="1"/>
  <c r="M5394" i="1"/>
  <c r="L5390" i="1"/>
  <c r="M5390" i="1"/>
  <c r="L5386" i="1"/>
  <c r="M5386" i="1"/>
  <c r="L5382" i="1"/>
  <c r="M5382" i="1"/>
  <c r="L5378" i="1"/>
  <c r="M5378" i="1"/>
  <c r="L5374" i="1"/>
  <c r="M5374" i="1"/>
  <c r="L5370" i="1"/>
  <c r="M5370" i="1"/>
  <c r="L5366" i="1"/>
  <c r="M5366" i="1"/>
  <c r="L5362" i="1"/>
  <c r="M5362" i="1"/>
  <c r="L5358" i="1"/>
  <c r="M5358" i="1"/>
  <c r="L5354" i="1"/>
  <c r="M5354" i="1"/>
  <c r="L5350" i="1"/>
  <c r="M5350" i="1"/>
  <c r="L5346" i="1"/>
  <c r="M5346" i="1"/>
  <c r="L5342" i="1"/>
  <c r="M5342" i="1"/>
  <c r="L5338" i="1"/>
  <c r="M5338" i="1"/>
  <c r="L5334" i="1"/>
  <c r="M5334" i="1"/>
  <c r="L5330" i="1"/>
  <c r="M5330" i="1"/>
  <c r="L5326" i="1"/>
  <c r="M5326" i="1"/>
  <c r="L5322" i="1"/>
  <c r="M5322" i="1"/>
  <c r="L5318" i="1"/>
  <c r="M5318" i="1"/>
  <c r="L5314" i="1"/>
  <c r="M5314" i="1"/>
  <c r="L5310" i="1"/>
  <c r="M5310" i="1"/>
  <c r="L5306" i="1"/>
  <c r="M5306" i="1"/>
  <c r="L5302" i="1"/>
  <c r="M5302" i="1"/>
  <c r="L5298" i="1"/>
  <c r="M5298" i="1"/>
  <c r="L5294" i="1"/>
  <c r="M5294" i="1"/>
  <c r="L5290" i="1"/>
  <c r="M5290" i="1"/>
  <c r="L5286" i="1"/>
  <c r="M5286" i="1"/>
  <c r="L5282" i="1"/>
  <c r="M5282" i="1"/>
  <c r="L5278" i="1"/>
  <c r="M5278" i="1"/>
  <c r="L5274" i="1"/>
  <c r="M5274" i="1"/>
  <c r="L5270" i="1"/>
  <c r="M5270" i="1"/>
  <c r="L5266" i="1"/>
  <c r="M5266" i="1"/>
  <c r="L5262" i="1"/>
  <c r="M5262" i="1"/>
  <c r="L5258" i="1"/>
  <c r="M5258" i="1"/>
  <c r="L5254" i="1"/>
  <c r="M5254" i="1"/>
  <c r="L5250" i="1"/>
  <c r="M5250" i="1"/>
  <c r="L5246" i="1"/>
  <c r="M5246" i="1"/>
  <c r="L5242" i="1"/>
  <c r="M5242" i="1"/>
  <c r="L5238" i="1"/>
  <c r="M5238" i="1"/>
  <c r="L5234" i="1"/>
  <c r="M5234" i="1"/>
  <c r="L5230" i="1"/>
  <c r="M5230" i="1"/>
  <c r="L5226" i="1"/>
  <c r="M5226" i="1"/>
  <c r="L5222" i="1"/>
  <c r="M5222" i="1"/>
  <c r="L5218" i="1"/>
  <c r="M5218" i="1"/>
  <c r="L5214" i="1"/>
  <c r="M5214" i="1"/>
  <c r="L5210" i="1"/>
  <c r="M5210" i="1"/>
  <c r="L5206" i="1"/>
  <c r="M5206" i="1"/>
  <c r="L5202" i="1"/>
  <c r="M5202" i="1"/>
  <c r="L5198" i="1"/>
  <c r="M5198" i="1"/>
  <c r="L5194" i="1"/>
  <c r="M5194" i="1"/>
  <c r="L5190" i="1"/>
  <c r="M5190" i="1"/>
  <c r="L5186" i="1"/>
  <c r="M5186" i="1"/>
  <c r="L5182" i="1"/>
  <c r="M5182" i="1"/>
  <c r="L5178" i="1"/>
  <c r="M5178" i="1"/>
  <c r="L5174" i="1"/>
  <c r="M5174" i="1"/>
  <c r="L5170" i="1"/>
  <c r="M5170" i="1"/>
  <c r="L5166" i="1"/>
  <c r="M5166" i="1"/>
  <c r="L5162" i="1"/>
  <c r="M5162" i="1"/>
  <c r="L5158" i="1"/>
  <c r="M5158" i="1"/>
  <c r="L5154" i="1"/>
  <c r="M5154" i="1"/>
  <c r="L5150" i="1"/>
  <c r="M5150" i="1"/>
  <c r="L5146" i="1"/>
  <c r="M5146" i="1"/>
  <c r="L5142" i="1"/>
  <c r="M5142" i="1"/>
  <c r="L5138" i="1"/>
  <c r="M5138" i="1"/>
  <c r="L5134" i="1"/>
  <c r="M5134" i="1"/>
  <c r="L5130" i="1"/>
  <c r="M5130" i="1"/>
  <c r="L5126" i="1"/>
  <c r="M5126" i="1"/>
  <c r="L5122" i="1"/>
  <c r="M5122" i="1"/>
  <c r="L5118" i="1"/>
  <c r="M5118" i="1"/>
  <c r="L5114" i="1"/>
  <c r="M5114" i="1"/>
  <c r="L5110" i="1"/>
  <c r="M5110" i="1"/>
  <c r="L5106" i="1"/>
  <c r="M5106" i="1"/>
  <c r="L5102" i="1"/>
  <c r="M5102" i="1"/>
  <c r="L5098" i="1"/>
  <c r="M5098" i="1"/>
  <c r="L5094" i="1"/>
  <c r="M5094" i="1"/>
  <c r="L5090" i="1"/>
  <c r="M5090" i="1"/>
  <c r="L5086" i="1"/>
  <c r="M5086" i="1"/>
  <c r="L5082" i="1"/>
  <c r="M5082" i="1"/>
  <c r="L5078" i="1"/>
  <c r="M5078" i="1"/>
  <c r="L5074" i="1"/>
  <c r="M5074" i="1"/>
  <c r="L5070" i="1"/>
  <c r="M5070" i="1"/>
  <c r="L5066" i="1"/>
  <c r="M5066" i="1"/>
  <c r="L5062" i="1"/>
  <c r="M5062" i="1"/>
  <c r="L5058" i="1"/>
  <c r="M5058" i="1"/>
  <c r="L5054" i="1"/>
  <c r="M5054" i="1"/>
  <c r="L5050" i="1"/>
  <c r="M5050" i="1"/>
  <c r="L5046" i="1"/>
  <c r="M5046" i="1"/>
  <c r="L5042" i="1"/>
  <c r="M5042" i="1"/>
  <c r="L5038" i="1"/>
  <c r="M5038" i="1"/>
  <c r="L5034" i="1"/>
  <c r="M5034" i="1"/>
  <c r="L5030" i="1"/>
  <c r="M5030" i="1"/>
  <c r="L5026" i="1"/>
  <c r="M5026" i="1"/>
  <c r="L5022" i="1"/>
  <c r="M5022" i="1"/>
  <c r="L5018" i="1"/>
  <c r="M5018" i="1"/>
  <c r="L5014" i="1"/>
  <c r="M5014" i="1"/>
  <c r="L5010" i="1"/>
  <c r="M5010" i="1"/>
  <c r="L5006" i="1"/>
  <c r="M5006" i="1"/>
  <c r="L5002" i="1"/>
  <c r="M5002" i="1"/>
  <c r="L4998" i="1"/>
  <c r="M4998" i="1"/>
  <c r="L4994" i="1"/>
  <c r="M4994" i="1"/>
  <c r="L4990" i="1"/>
  <c r="M4990" i="1"/>
  <c r="L4986" i="1"/>
  <c r="M4986" i="1"/>
  <c r="L4982" i="1"/>
  <c r="M4982" i="1"/>
  <c r="L4978" i="1"/>
  <c r="M4978" i="1"/>
  <c r="L4974" i="1"/>
  <c r="M4974" i="1"/>
  <c r="L4970" i="1"/>
  <c r="M4970" i="1"/>
  <c r="L4966" i="1"/>
  <c r="M4966" i="1"/>
  <c r="L4962" i="1"/>
  <c r="M4962" i="1"/>
  <c r="L4958" i="1"/>
  <c r="M4958" i="1"/>
  <c r="L4954" i="1"/>
  <c r="M4954" i="1"/>
  <c r="L4950" i="1"/>
  <c r="M4950" i="1"/>
  <c r="L4946" i="1"/>
  <c r="M4946" i="1"/>
  <c r="L4942" i="1"/>
  <c r="M4942" i="1"/>
  <c r="L4938" i="1"/>
  <c r="M4938" i="1"/>
  <c r="L4934" i="1"/>
  <c r="M4934" i="1"/>
  <c r="L4930" i="1"/>
  <c r="M4930" i="1"/>
  <c r="L4926" i="1"/>
  <c r="M4926" i="1"/>
  <c r="L4922" i="1"/>
  <c r="M4922" i="1"/>
  <c r="L4918" i="1"/>
  <c r="M4918" i="1"/>
  <c r="L4914" i="1"/>
  <c r="M4914" i="1"/>
  <c r="L4910" i="1"/>
  <c r="M4910" i="1"/>
  <c r="L4906" i="1"/>
  <c r="M4906" i="1"/>
  <c r="L4902" i="1"/>
  <c r="M4902" i="1"/>
  <c r="L4898" i="1"/>
  <c r="M4898" i="1"/>
  <c r="L4894" i="1"/>
  <c r="M4894" i="1"/>
  <c r="L4890" i="1"/>
  <c r="M4890" i="1"/>
  <c r="L4886" i="1"/>
  <c r="M4886" i="1"/>
  <c r="L4882" i="1"/>
  <c r="M4882" i="1"/>
  <c r="L4878" i="1"/>
  <c r="M4878" i="1"/>
  <c r="L4874" i="1"/>
  <c r="M4874" i="1"/>
  <c r="L4870" i="1"/>
  <c r="M4870" i="1"/>
  <c r="L4866" i="1"/>
  <c r="M4866" i="1"/>
  <c r="L4862" i="1"/>
  <c r="M4862" i="1"/>
  <c r="L4858" i="1"/>
  <c r="M4858" i="1"/>
  <c r="L4854" i="1"/>
  <c r="M4854" i="1"/>
  <c r="L4850" i="1"/>
  <c r="M4850" i="1"/>
  <c r="L4846" i="1"/>
  <c r="M4846" i="1"/>
  <c r="L4842" i="1"/>
  <c r="M4842" i="1"/>
  <c r="L4838" i="1"/>
  <c r="M4838" i="1"/>
  <c r="L4834" i="1"/>
  <c r="M4834" i="1"/>
  <c r="L4830" i="1"/>
  <c r="M4830" i="1"/>
  <c r="L4826" i="1"/>
  <c r="M4826" i="1"/>
  <c r="L4822" i="1"/>
  <c r="M4822" i="1"/>
  <c r="L4818" i="1"/>
  <c r="M4818" i="1"/>
  <c r="L4814" i="1"/>
  <c r="M4814" i="1"/>
  <c r="L4810" i="1"/>
  <c r="M4810" i="1"/>
  <c r="L4806" i="1"/>
  <c r="M4806" i="1"/>
  <c r="L4802" i="1"/>
  <c r="M4802" i="1"/>
  <c r="L4798" i="1"/>
  <c r="M4798" i="1"/>
  <c r="L4794" i="1"/>
  <c r="M4794" i="1"/>
  <c r="L4790" i="1"/>
  <c r="M4790" i="1"/>
  <c r="L4786" i="1"/>
  <c r="M4786" i="1"/>
  <c r="L4782" i="1"/>
  <c r="M4782" i="1"/>
  <c r="L4778" i="1"/>
  <c r="M4778" i="1"/>
  <c r="L4774" i="1"/>
  <c r="M4774" i="1"/>
  <c r="L4770" i="1"/>
  <c r="M4770" i="1"/>
  <c r="L4766" i="1"/>
  <c r="M4766" i="1"/>
  <c r="L4762" i="1"/>
  <c r="M4762" i="1"/>
  <c r="L4758" i="1"/>
  <c r="M4758" i="1"/>
  <c r="L4754" i="1"/>
  <c r="M4754" i="1"/>
  <c r="L4750" i="1"/>
  <c r="M4750" i="1"/>
  <c r="L4746" i="1"/>
  <c r="M4746" i="1"/>
  <c r="L4742" i="1"/>
  <c r="M4742" i="1"/>
  <c r="L4738" i="1"/>
  <c r="M4738" i="1"/>
  <c r="L4734" i="1"/>
  <c r="M4734" i="1"/>
  <c r="L4730" i="1"/>
  <c r="M4730" i="1"/>
  <c r="L4726" i="1"/>
  <c r="M4726" i="1"/>
  <c r="L4722" i="1"/>
  <c r="M4722" i="1"/>
  <c r="L4718" i="1"/>
  <c r="M4718" i="1"/>
  <c r="L4714" i="1"/>
  <c r="M4714" i="1"/>
  <c r="L4710" i="1"/>
  <c r="M4710" i="1"/>
  <c r="L4706" i="1"/>
  <c r="M4706" i="1"/>
  <c r="L4702" i="1"/>
  <c r="M4702" i="1"/>
  <c r="L4698" i="1"/>
  <c r="M4698" i="1"/>
  <c r="L4694" i="1"/>
  <c r="M4694" i="1"/>
  <c r="L4690" i="1"/>
  <c r="M4690" i="1"/>
  <c r="L4686" i="1"/>
  <c r="M4686" i="1"/>
  <c r="L4682" i="1"/>
  <c r="M4682" i="1"/>
  <c r="L4678" i="1"/>
  <c r="M4678" i="1"/>
  <c r="L4674" i="1"/>
  <c r="M4674" i="1"/>
  <c r="L4670" i="1"/>
  <c r="M4670" i="1"/>
  <c r="L4666" i="1"/>
  <c r="M4666" i="1"/>
  <c r="L4662" i="1"/>
  <c r="M4662" i="1"/>
  <c r="L4658" i="1"/>
  <c r="M4658" i="1"/>
  <c r="L4654" i="1"/>
  <c r="M4654" i="1"/>
  <c r="L4650" i="1"/>
  <c r="M4650" i="1"/>
  <c r="L4646" i="1"/>
  <c r="M4646" i="1"/>
  <c r="L4642" i="1"/>
  <c r="M4642" i="1"/>
  <c r="L4638" i="1"/>
  <c r="M4638" i="1"/>
  <c r="L4634" i="1"/>
  <c r="M4634" i="1"/>
  <c r="L4630" i="1"/>
  <c r="M4630" i="1"/>
  <c r="L4626" i="1"/>
  <c r="M4626" i="1"/>
  <c r="L4622" i="1"/>
  <c r="M4622" i="1"/>
  <c r="L4618" i="1"/>
  <c r="M4618" i="1"/>
  <c r="L4614" i="1"/>
  <c r="M4614" i="1"/>
  <c r="L4610" i="1"/>
  <c r="M4610" i="1"/>
  <c r="L4606" i="1"/>
  <c r="M4606" i="1"/>
  <c r="L4602" i="1"/>
  <c r="M4602" i="1"/>
  <c r="L4598" i="1"/>
  <c r="M4598" i="1"/>
  <c r="L4594" i="1"/>
  <c r="M4594" i="1"/>
  <c r="L4590" i="1"/>
  <c r="M4590" i="1"/>
  <c r="L4586" i="1"/>
  <c r="M4586" i="1"/>
  <c r="L4582" i="1"/>
  <c r="M4582" i="1"/>
  <c r="L4578" i="1"/>
  <c r="M4578" i="1"/>
  <c r="L4574" i="1"/>
  <c r="M4574" i="1"/>
  <c r="L4570" i="1"/>
  <c r="M4570" i="1"/>
  <c r="L4566" i="1"/>
  <c r="M4566" i="1"/>
  <c r="L4562" i="1"/>
  <c r="M4562" i="1"/>
  <c r="L4558" i="1"/>
  <c r="M4558" i="1"/>
  <c r="L4554" i="1"/>
  <c r="M4554" i="1"/>
  <c r="L4550" i="1"/>
  <c r="M4550" i="1"/>
  <c r="L4546" i="1"/>
  <c r="M4546" i="1"/>
  <c r="L4542" i="1"/>
  <c r="M4542" i="1"/>
  <c r="L4538" i="1"/>
  <c r="M4538" i="1"/>
  <c r="L4534" i="1"/>
  <c r="M4534" i="1"/>
  <c r="L4530" i="1"/>
  <c r="M4530" i="1"/>
  <c r="L4526" i="1"/>
  <c r="M4526" i="1"/>
  <c r="L4522" i="1"/>
  <c r="M4522" i="1"/>
  <c r="L4518" i="1"/>
  <c r="M4518" i="1"/>
  <c r="L4514" i="1"/>
  <c r="M4514" i="1"/>
  <c r="L4510" i="1"/>
  <c r="M4510" i="1"/>
  <c r="L4506" i="1"/>
  <c r="M4506" i="1"/>
  <c r="L4502" i="1"/>
  <c r="M4502" i="1"/>
  <c r="L4498" i="1"/>
  <c r="M4498" i="1"/>
  <c r="L4494" i="1"/>
  <c r="M4494" i="1"/>
  <c r="L4490" i="1"/>
  <c r="M4490" i="1"/>
  <c r="L4486" i="1"/>
  <c r="M4486" i="1"/>
  <c r="L4482" i="1"/>
  <c r="M4482" i="1"/>
  <c r="L4478" i="1"/>
  <c r="M4478" i="1"/>
  <c r="L4474" i="1"/>
  <c r="M4474" i="1"/>
  <c r="L4470" i="1"/>
  <c r="M4470" i="1"/>
  <c r="L4466" i="1"/>
  <c r="M4466" i="1"/>
  <c r="L4462" i="1"/>
  <c r="M4462" i="1"/>
  <c r="L4458" i="1"/>
  <c r="M4458" i="1"/>
  <c r="L4454" i="1"/>
  <c r="M4454" i="1"/>
  <c r="L4450" i="1"/>
  <c r="M4450" i="1"/>
  <c r="L4446" i="1"/>
  <c r="M4446" i="1"/>
  <c r="L4442" i="1"/>
  <c r="M4442" i="1"/>
  <c r="L4438" i="1"/>
  <c r="M4438" i="1"/>
  <c r="L4434" i="1"/>
  <c r="M4434" i="1"/>
  <c r="L4430" i="1"/>
  <c r="M4430" i="1"/>
  <c r="L4426" i="1"/>
  <c r="M4426" i="1"/>
  <c r="L4422" i="1"/>
  <c r="M4422" i="1"/>
  <c r="L4418" i="1"/>
  <c r="M4418" i="1"/>
  <c r="L4414" i="1"/>
  <c r="M4414" i="1"/>
  <c r="L4410" i="1"/>
  <c r="M4410" i="1"/>
  <c r="L4406" i="1"/>
  <c r="M4406" i="1"/>
  <c r="L4402" i="1"/>
  <c r="M4402" i="1"/>
  <c r="L4398" i="1"/>
  <c r="M4398" i="1"/>
  <c r="L4394" i="1"/>
  <c r="M4394" i="1"/>
  <c r="L4390" i="1"/>
  <c r="M4390" i="1"/>
  <c r="L4386" i="1"/>
  <c r="M4386" i="1"/>
  <c r="L4382" i="1"/>
  <c r="M4382" i="1"/>
  <c r="L4378" i="1"/>
  <c r="M4378" i="1"/>
  <c r="L4374" i="1"/>
  <c r="M4374" i="1"/>
  <c r="L4370" i="1"/>
  <c r="M4370" i="1"/>
  <c r="L4366" i="1"/>
  <c r="M4366" i="1"/>
  <c r="L4362" i="1"/>
  <c r="M4362" i="1"/>
  <c r="L4358" i="1"/>
  <c r="M4358" i="1"/>
  <c r="L4354" i="1"/>
  <c r="M4354" i="1"/>
  <c r="L4350" i="1"/>
  <c r="M4350" i="1"/>
  <c r="L4346" i="1"/>
  <c r="M4346" i="1"/>
  <c r="L4342" i="1"/>
  <c r="M4342" i="1"/>
  <c r="L4338" i="1"/>
  <c r="M4338" i="1"/>
  <c r="L4334" i="1"/>
  <c r="M4334" i="1"/>
  <c r="L4330" i="1"/>
  <c r="M4330" i="1"/>
  <c r="L4326" i="1"/>
  <c r="M4326" i="1"/>
  <c r="L4322" i="1"/>
  <c r="M4322" i="1"/>
  <c r="L4318" i="1"/>
  <c r="M4318" i="1"/>
  <c r="L4314" i="1"/>
  <c r="M4314" i="1"/>
  <c r="L4310" i="1"/>
  <c r="M4310" i="1"/>
  <c r="L4306" i="1"/>
  <c r="M4306" i="1"/>
  <c r="L4302" i="1"/>
  <c r="M4302" i="1"/>
  <c r="L4298" i="1"/>
  <c r="M4298" i="1"/>
  <c r="L4294" i="1"/>
  <c r="M4294" i="1"/>
  <c r="L4290" i="1"/>
  <c r="M4290" i="1"/>
  <c r="L4286" i="1"/>
  <c r="M4286" i="1"/>
  <c r="L4282" i="1"/>
  <c r="M4282" i="1"/>
  <c r="L4278" i="1"/>
  <c r="M4278" i="1"/>
  <c r="L4274" i="1"/>
  <c r="M4274" i="1"/>
  <c r="L4270" i="1"/>
  <c r="M4270" i="1"/>
  <c r="L4266" i="1"/>
  <c r="M4266" i="1"/>
  <c r="L4262" i="1"/>
  <c r="M4262" i="1"/>
  <c r="L4258" i="1"/>
  <c r="M4258" i="1"/>
  <c r="L4254" i="1"/>
  <c r="M4254" i="1"/>
  <c r="L4250" i="1"/>
  <c r="M4250" i="1"/>
  <c r="L4246" i="1"/>
  <c r="M4246" i="1"/>
  <c r="L4242" i="1"/>
  <c r="M4242" i="1"/>
  <c r="L4238" i="1"/>
  <c r="M4238" i="1"/>
  <c r="L4234" i="1"/>
  <c r="M4234" i="1"/>
  <c r="L4230" i="1"/>
  <c r="M4230" i="1"/>
  <c r="L4226" i="1"/>
  <c r="M4226" i="1"/>
  <c r="L4222" i="1"/>
  <c r="M4222" i="1"/>
  <c r="L4218" i="1"/>
  <c r="M4218" i="1"/>
  <c r="L4214" i="1"/>
  <c r="M4214" i="1"/>
  <c r="L4210" i="1"/>
  <c r="M4210" i="1"/>
  <c r="L4206" i="1"/>
  <c r="M4206" i="1"/>
  <c r="L4202" i="1"/>
  <c r="M4202" i="1"/>
  <c r="L4198" i="1"/>
  <c r="M4198" i="1"/>
  <c r="L4194" i="1"/>
  <c r="M4194" i="1"/>
  <c r="L4190" i="1"/>
  <c r="M4190" i="1"/>
  <c r="L4186" i="1"/>
  <c r="M4186" i="1"/>
  <c r="L4182" i="1"/>
  <c r="M4182" i="1"/>
  <c r="L4178" i="1"/>
  <c r="M4178" i="1"/>
  <c r="L4174" i="1"/>
  <c r="M4174" i="1"/>
  <c r="L4170" i="1"/>
  <c r="M4170" i="1"/>
  <c r="L4166" i="1"/>
  <c r="M4166" i="1"/>
  <c r="L4162" i="1"/>
  <c r="M4162" i="1"/>
  <c r="L4158" i="1"/>
  <c r="M4158" i="1"/>
  <c r="L4154" i="1"/>
  <c r="M4154" i="1"/>
  <c r="L4150" i="1"/>
  <c r="M4150" i="1"/>
  <c r="L4146" i="1"/>
  <c r="M4146" i="1"/>
  <c r="L4142" i="1"/>
  <c r="M4142" i="1"/>
  <c r="L4138" i="1"/>
  <c r="M4138" i="1"/>
  <c r="L4134" i="1"/>
  <c r="M4134" i="1"/>
  <c r="L4130" i="1"/>
  <c r="M4130" i="1"/>
  <c r="L4126" i="1"/>
  <c r="M4126" i="1"/>
  <c r="L4122" i="1"/>
  <c r="M4122" i="1"/>
  <c r="L4118" i="1"/>
  <c r="M4118" i="1"/>
  <c r="L4114" i="1"/>
  <c r="M4114" i="1"/>
  <c r="L4110" i="1"/>
  <c r="M4110" i="1"/>
  <c r="L4106" i="1"/>
  <c r="M4106" i="1"/>
  <c r="L4102" i="1"/>
  <c r="M4102" i="1"/>
  <c r="L4098" i="1"/>
  <c r="M4098" i="1"/>
  <c r="L4094" i="1"/>
  <c r="M4094" i="1"/>
  <c r="L4090" i="1"/>
  <c r="M4090" i="1"/>
  <c r="L4086" i="1"/>
  <c r="M4086" i="1"/>
  <c r="L4082" i="1"/>
  <c r="M4082" i="1"/>
  <c r="L4078" i="1"/>
  <c r="M4078" i="1"/>
  <c r="L4074" i="1"/>
  <c r="M4074" i="1"/>
  <c r="L4070" i="1"/>
  <c r="M4070" i="1"/>
  <c r="L4066" i="1"/>
  <c r="M4066" i="1"/>
  <c r="L4062" i="1"/>
  <c r="M4062" i="1"/>
  <c r="L4058" i="1"/>
  <c r="M4058" i="1"/>
  <c r="L4054" i="1"/>
  <c r="M4054" i="1"/>
  <c r="L4050" i="1"/>
  <c r="M4050" i="1"/>
  <c r="L4046" i="1"/>
  <c r="M4046" i="1"/>
  <c r="L4042" i="1"/>
  <c r="M4042" i="1"/>
  <c r="L4038" i="1"/>
  <c r="M4038" i="1"/>
  <c r="L4034" i="1"/>
  <c r="M4034" i="1"/>
  <c r="L4030" i="1"/>
  <c r="M4030" i="1"/>
  <c r="L4026" i="1"/>
  <c r="M4026" i="1"/>
  <c r="L4022" i="1"/>
  <c r="M4022" i="1"/>
  <c r="L4018" i="1"/>
  <c r="M4018" i="1"/>
  <c r="L4014" i="1"/>
  <c r="M4014" i="1"/>
  <c r="L4010" i="1"/>
  <c r="M4010" i="1"/>
  <c r="L4006" i="1"/>
  <c r="M4006" i="1"/>
  <c r="L4002" i="1"/>
  <c r="M4002" i="1"/>
  <c r="L3998" i="1"/>
  <c r="M3998" i="1"/>
  <c r="L3994" i="1"/>
  <c r="M3994" i="1"/>
  <c r="L3990" i="1"/>
  <c r="M3990" i="1"/>
  <c r="L3986" i="1"/>
  <c r="M3986" i="1"/>
  <c r="L3982" i="1"/>
  <c r="M3982" i="1"/>
  <c r="L3978" i="1"/>
  <c r="M3978" i="1"/>
  <c r="L3974" i="1"/>
  <c r="M3974" i="1"/>
  <c r="L3970" i="1"/>
  <c r="M3970" i="1"/>
  <c r="L3966" i="1"/>
  <c r="M3966" i="1"/>
  <c r="L3962" i="1"/>
  <c r="M3962" i="1"/>
  <c r="L3958" i="1"/>
  <c r="M3958" i="1"/>
  <c r="L3954" i="1"/>
  <c r="M3954" i="1"/>
  <c r="L3950" i="1"/>
  <c r="M3950" i="1"/>
  <c r="L3946" i="1"/>
  <c r="M3946" i="1"/>
  <c r="L3942" i="1"/>
  <c r="M3942" i="1"/>
  <c r="L3938" i="1"/>
  <c r="M3938" i="1"/>
  <c r="L3934" i="1"/>
  <c r="M3934" i="1"/>
  <c r="L3930" i="1"/>
  <c r="M3930" i="1"/>
  <c r="L3926" i="1"/>
  <c r="M3926" i="1"/>
  <c r="L3922" i="1"/>
  <c r="M3922" i="1"/>
  <c r="L3918" i="1"/>
  <c r="M3918" i="1"/>
  <c r="L3914" i="1"/>
  <c r="M3914" i="1"/>
  <c r="L3910" i="1"/>
  <c r="M3910" i="1"/>
  <c r="L3906" i="1"/>
  <c r="M3906" i="1"/>
  <c r="L3902" i="1"/>
  <c r="M3902" i="1"/>
  <c r="L3898" i="1"/>
  <c r="M3898" i="1"/>
  <c r="L3894" i="1"/>
  <c r="M3894" i="1"/>
  <c r="L3890" i="1"/>
  <c r="M3890" i="1"/>
  <c r="L3886" i="1"/>
  <c r="M3886" i="1"/>
  <c r="L3882" i="1"/>
  <c r="M3882" i="1"/>
  <c r="L3878" i="1"/>
  <c r="M3878" i="1"/>
  <c r="L3874" i="1"/>
  <c r="M3874" i="1"/>
  <c r="L3870" i="1"/>
  <c r="M3870" i="1"/>
  <c r="L3866" i="1"/>
  <c r="M3866" i="1"/>
  <c r="L3862" i="1"/>
  <c r="M3862" i="1"/>
  <c r="L3858" i="1"/>
  <c r="M3858" i="1"/>
  <c r="L3854" i="1"/>
  <c r="M3854" i="1"/>
  <c r="L3850" i="1"/>
  <c r="M3850" i="1"/>
  <c r="L3846" i="1"/>
  <c r="M3846" i="1"/>
  <c r="L3842" i="1"/>
  <c r="M3842" i="1"/>
  <c r="L3838" i="1"/>
  <c r="M3838" i="1"/>
  <c r="L3834" i="1"/>
  <c r="M3834" i="1"/>
  <c r="L3830" i="1"/>
  <c r="M3830" i="1"/>
  <c r="L3826" i="1"/>
  <c r="M3826" i="1"/>
  <c r="L3822" i="1"/>
  <c r="M3822" i="1"/>
  <c r="L3818" i="1"/>
  <c r="M3818" i="1"/>
  <c r="L3814" i="1"/>
  <c r="M3814" i="1"/>
  <c r="L3810" i="1"/>
  <c r="M3810" i="1"/>
  <c r="L3806" i="1"/>
  <c r="M3806" i="1"/>
  <c r="L3802" i="1"/>
  <c r="M3802" i="1"/>
  <c r="L3798" i="1"/>
  <c r="M3798" i="1"/>
  <c r="L3794" i="1"/>
  <c r="M3794" i="1"/>
  <c r="L3790" i="1"/>
  <c r="M3790" i="1"/>
  <c r="L3786" i="1"/>
  <c r="M3786" i="1"/>
  <c r="L3782" i="1"/>
  <c r="M3782" i="1"/>
  <c r="L3778" i="1"/>
  <c r="M3778" i="1"/>
  <c r="L3774" i="1"/>
  <c r="M3774" i="1"/>
  <c r="L3770" i="1"/>
  <c r="M3770" i="1"/>
  <c r="L3766" i="1"/>
  <c r="M3766" i="1"/>
  <c r="L3762" i="1"/>
  <c r="M3762" i="1"/>
  <c r="L3758" i="1"/>
  <c r="M3758" i="1"/>
  <c r="L3754" i="1"/>
  <c r="M3754" i="1"/>
  <c r="L3750" i="1"/>
  <c r="M3750" i="1"/>
  <c r="L3746" i="1"/>
  <c r="M3746" i="1"/>
  <c r="L3742" i="1"/>
  <c r="M3742" i="1"/>
  <c r="L3738" i="1"/>
  <c r="M3738" i="1"/>
  <c r="L3734" i="1"/>
  <c r="M3734" i="1"/>
  <c r="L3730" i="1"/>
  <c r="M3730" i="1"/>
  <c r="L3726" i="1"/>
  <c r="M3726" i="1"/>
  <c r="L3722" i="1"/>
  <c r="M3722" i="1"/>
  <c r="L3718" i="1"/>
  <c r="M3718" i="1"/>
  <c r="L3714" i="1"/>
  <c r="M3714" i="1"/>
  <c r="L3710" i="1"/>
  <c r="M3710" i="1"/>
  <c r="L3706" i="1"/>
  <c r="M3706" i="1"/>
  <c r="L3702" i="1"/>
  <c r="M3702" i="1"/>
  <c r="L3698" i="1"/>
  <c r="M3698" i="1"/>
  <c r="L3694" i="1"/>
  <c r="M3694" i="1"/>
  <c r="L3690" i="1"/>
  <c r="M3690" i="1"/>
  <c r="L3686" i="1"/>
  <c r="M3686" i="1"/>
  <c r="L3682" i="1"/>
  <c r="M3682" i="1"/>
  <c r="L3678" i="1"/>
  <c r="M3678" i="1"/>
  <c r="L3674" i="1"/>
  <c r="M3674" i="1"/>
  <c r="L3670" i="1"/>
  <c r="M3670" i="1"/>
  <c r="L3666" i="1"/>
  <c r="M3666" i="1"/>
  <c r="L3662" i="1"/>
  <c r="M3662" i="1"/>
  <c r="L3658" i="1"/>
  <c r="M3658" i="1"/>
  <c r="L3654" i="1"/>
  <c r="M3654" i="1"/>
  <c r="L3650" i="1"/>
  <c r="M3650" i="1"/>
  <c r="L3646" i="1"/>
  <c r="M3646" i="1"/>
  <c r="L3642" i="1"/>
  <c r="M3642" i="1"/>
  <c r="L3638" i="1"/>
  <c r="M3638" i="1"/>
  <c r="L3634" i="1"/>
  <c r="M3634" i="1"/>
  <c r="L3630" i="1"/>
  <c r="M3630" i="1"/>
  <c r="L3626" i="1"/>
  <c r="M3626" i="1"/>
  <c r="L3622" i="1"/>
  <c r="M3622" i="1"/>
  <c r="L3618" i="1"/>
  <c r="M3618" i="1"/>
  <c r="L3614" i="1"/>
  <c r="M3614" i="1"/>
  <c r="L3610" i="1"/>
  <c r="M3610" i="1"/>
  <c r="L3606" i="1"/>
  <c r="M3606" i="1"/>
  <c r="L3602" i="1"/>
  <c r="M3602" i="1"/>
  <c r="L3598" i="1"/>
  <c r="M3598" i="1"/>
  <c r="L3594" i="1"/>
  <c r="M3594" i="1"/>
  <c r="L3590" i="1"/>
  <c r="M3590" i="1"/>
  <c r="L3586" i="1"/>
  <c r="M3586" i="1"/>
  <c r="L3582" i="1"/>
  <c r="M3582" i="1"/>
  <c r="L3578" i="1"/>
  <c r="M3578" i="1"/>
  <c r="L3574" i="1"/>
  <c r="M3574" i="1"/>
  <c r="L3570" i="1"/>
  <c r="M3570" i="1"/>
  <c r="L3566" i="1"/>
  <c r="M3566" i="1"/>
  <c r="L3562" i="1"/>
  <c r="M3562" i="1"/>
  <c r="L3558" i="1"/>
  <c r="M3558" i="1"/>
  <c r="L3554" i="1"/>
  <c r="M3554" i="1"/>
  <c r="L3550" i="1"/>
  <c r="M3550" i="1"/>
  <c r="L3546" i="1"/>
  <c r="M3546" i="1"/>
  <c r="L3542" i="1"/>
  <c r="M3542" i="1"/>
  <c r="L3538" i="1"/>
  <c r="M3538" i="1"/>
  <c r="L3534" i="1"/>
  <c r="M3534" i="1"/>
  <c r="L3530" i="1"/>
  <c r="M3530" i="1"/>
  <c r="L3526" i="1"/>
  <c r="M3526" i="1"/>
  <c r="L3522" i="1"/>
  <c r="M3522" i="1"/>
  <c r="L3518" i="1"/>
  <c r="M3518" i="1"/>
  <c r="L3514" i="1"/>
  <c r="M3514" i="1"/>
  <c r="L3510" i="1"/>
  <c r="M3510" i="1"/>
  <c r="L3506" i="1"/>
  <c r="M3506" i="1"/>
  <c r="L3502" i="1"/>
  <c r="M3502" i="1"/>
  <c r="L3498" i="1"/>
  <c r="M3498" i="1"/>
  <c r="L3494" i="1"/>
  <c r="M3494" i="1"/>
  <c r="L3490" i="1"/>
  <c r="M3490" i="1"/>
  <c r="L3486" i="1"/>
  <c r="M3486" i="1"/>
  <c r="L3482" i="1"/>
  <c r="M3482" i="1"/>
  <c r="L3478" i="1"/>
  <c r="M3478" i="1"/>
  <c r="L3474" i="1"/>
  <c r="M3474" i="1"/>
  <c r="L3470" i="1"/>
  <c r="M3470" i="1"/>
  <c r="L3466" i="1"/>
  <c r="M3466" i="1"/>
  <c r="L3462" i="1"/>
  <c r="M3462" i="1"/>
  <c r="L3458" i="1"/>
  <c r="M3458" i="1"/>
  <c r="L3454" i="1"/>
  <c r="M3454" i="1"/>
  <c r="L3450" i="1"/>
  <c r="M3450" i="1"/>
  <c r="L3446" i="1"/>
  <c r="M3446" i="1"/>
  <c r="L3442" i="1"/>
  <c r="M3442" i="1"/>
  <c r="L3438" i="1"/>
  <c r="M3438" i="1"/>
  <c r="L3434" i="1"/>
  <c r="M3434" i="1"/>
  <c r="L3430" i="1"/>
  <c r="M3430" i="1"/>
  <c r="L3426" i="1"/>
  <c r="M3426" i="1"/>
  <c r="L3422" i="1"/>
  <c r="M3422" i="1"/>
  <c r="L3418" i="1"/>
  <c r="M3418" i="1"/>
  <c r="L3414" i="1"/>
  <c r="M3414" i="1"/>
  <c r="L3410" i="1"/>
  <c r="M3410" i="1"/>
  <c r="L3406" i="1"/>
  <c r="M3406" i="1"/>
  <c r="L3402" i="1"/>
  <c r="M3402" i="1"/>
  <c r="L3398" i="1"/>
  <c r="M3398" i="1"/>
  <c r="L3394" i="1"/>
  <c r="M3394" i="1"/>
  <c r="L3390" i="1"/>
  <c r="M3390" i="1"/>
  <c r="L3386" i="1"/>
  <c r="M3386" i="1"/>
  <c r="L3382" i="1"/>
  <c r="M3382" i="1"/>
  <c r="L3378" i="1"/>
  <c r="M3378" i="1"/>
  <c r="L3374" i="1"/>
  <c r="M3374" i="1"/>
  <c r="L3370" i="1"/>
  <c r="M3370" i="1"/>
  <c r="L3366" i="1"/>
  <c r="M3366" i="1"/>
  <c r="L3362" i="1"/>
  <c r="M3362" i="1"/>
  <c r="L3358" i="1"/>
  <c r="M3358" i="1"/>
  <c r="L3354" i="1"/>
  <c r="M3354" i="1"/>
  <c r="L3350" i="1"/>
  <c r="M3350" i="1"/>
  <c r="L3346" i="1"/>
  <c r="M3346" i="1"/>
  <c r="L3342" i="1"/>
  <c r="M3342" i="1"/>
  <c r="L3338" i="1"/>
  <c r="M3338" i="1"/>
  <c r="L3334" i="1"/>
  <c r="M3334" i="1"/>
  <c r="L3330" i="1"/>
  <c r="M3330" i="1"/>
  <c r="L3326" i="1"/>
  <c r="M3326" i="1"/>
  <c r="L3322" i="1"/>
  <c r="M3322" i="1"/>
  <c r="L3318" i="1"/>
  <c r="M3318" i="1"/>
  <c r="L3314" i="1"/>
  <c r="M3314" i="1"/>
  <c r="L3310" i="1"/>
  <c r="M3310" i="1"/>
  <c r="L3306" i="1"/>
  <c r="M3306" i="1"/>
  <c r="L3302" i="1"/>
  <c r="M3302" i="1"/>
  <c r="L3298" i="1"/>
  <c r="M3298" i="1"/>
  <c r="L3294" i="1"/>
  <c r="M3294" i="1"/>
  <c r="L3290" i="1"/>
  <c r="M3290" i="1"/>
  <c r="L3286" i="1"/>
  <c r="M3286" i="1"/>
  <c r="L3282" i="1"/>
  <c r="M3282" i="1"/>
  <c r="L3278" i="1"/>
  <c r="M3278" i="1"/>
  <c r="L3274" i="1"/>
  <c r="M3274" i="1"/>
  <c r="L3270" i="1"/>
  <c r="M3270" i="1"/>
  <c r="L3266" i="1"/>
  <c r="M3266" i="1"/>
  <c r="L3262" i="1"/>
  <c r="M3262" i="1"/>
  <c r="L3258" i="1"/>
  <c r="M3258" i="1"/>
  <c r="L3254" i="1"/>
  <c r="M3254" i="1"/>
  <c r="L3250" i="1"/>
  <c r="M3250" i="1"/>
  <c r="L3246" i="1"/>
  <c r="M3246" i="1"/>
  <c r="L3242" i="1"/>
  <c r="M3242" i="1"/>
  <c r="L3238" i="1"/>
  <c r="M3238" i="1"/>
  <c r="L3234" i="1"/>
  <c r="M3234" i="1"/>
  <c r="L3230" i="1"/>
  <c r="M3230" i="1"/>
  <c r="L3226" i="1"/>
  <c r="M3226" i="1"/>
  <c r="L3222" i="1"/>
  <c r="M3222" i="1"/>
  <c r="L3218" i="1"/>
  <c r="M3218" i="1"/>
  <c r="L3214" i="1"/>
  <c r="M3214" i="1"/>
  <c r="L3210" i="1"/>
  <c r="M3210" i="1"/>
  <c r="L3206" i="1"/>
  <c r="M3206" i="1"/>
  <c r="L3202" i="1"/>
  <c r="M3202" i="1"/>
  <c r="L3198" i="1"/>
  <c r="M3198" i="1"/>
  <c r="L3194" i="1"/>
  <c r="M3194" i="1"/>
  <c r="L3190" i="1"/>
  <c r="M3190" i="1"/>
  <c r="L3186" i="1"/>
  <c r="M3186" i="1"/>
  <c r="L3182" i="1"/>
  <c r="M3182" i="1"/>
  <c r="L3178" i="1"/>
  <c r="M3178" i="1"/>
  <c r="L3174" i="1"/>
  <c r="M3174" i="1"/>
  <c r="L3170" i="1"/>
  <c r="M3170" i="1"/>
  <c r="L3166" i="1"/>
  <c r="M3166" i="1"/>
  <c r="L3162" i="1"/>
  <c r="M3162" i="1"/>
  <c r="L3158" i="1"/>
  <c r="M3158" i="1"/>
  <c r="L3154" i="1"/>
  <c r="M3154" i="1"/>
  <c r="L3150" i="1"/>
  <c r="M3150" i="1"/>
  <c r="L3146" i="1"/>
  <c r="M3146" i="1"/>
  <c r="L3142" i="1"/>
  <c r="M3142" i="1"/>
  <c r="L3138" i="1"/>
  <c r="M3138" i="1"/>
  <c r="L3134" i="1"/>
  <c r="M3134" i="1"/>
  <c r="L3130" i="1"/>
  <c r="M3130" i="1"/>
  <c r="L3126" i="1"/>
  <c r="M3126" i="1"/>
  <c r="L3122" i="1"/>
  <c r="M3122" i="1"/>
  <c r="L3118" i="1"/>
  <c r="M3118" i="1"/>
  <c r="L3114" i="1"/>
  <c r="M3114" i="1"/>
  <c r="L3110" i="1"/>
  <c r="M3110" i="1"/>
  <c r="L3106" i="1"/>
  <c r="M3106" i="1"/>
  <c r="L3102" i="1"/>
  <c r="M3102" i="1"/>
  <c r="L3098" i="1"/>
  <c r="M3098" i="1"/>
  <c r="L3094" i="1"/>
  <c r="M3094" i="1"/>
  <c r="L3090" i="1"/>
  <c r="M3090" i="1"/>
  <c r="L3086" i="1"/>
  <c r="M3086" i="1"/>
  <c r="L3082" i="1"/>
  <c r="M3082" i="1"/>
  <c r="L3078" i="1"/>
  <c r="M3078" i="1"/>
  <c r="L3074" i="1"/>
  <c r="M3074" i="1"/>
  <c r="L3070" i="1"/>
  <c r="M3070" i="1"/>
  <c r="L3066" i="1"/>
  <c r="M3066" i="1"/>
  <c r="L3062" i="1"/>
  <c r="M3062" i="1"/>
  <c r="L3058" i="1"/>
  <c r="M3058" i="1"/>
  <c r="L3054" i="1"/>
  <c r="M3054" i="1"/>
  <c r="M3050" i="1"/>
  <c r="L3050" i="1"/>
  <c r="L3046" i="1"/>
  <c r="M3046" i="1"/>
  <c r="L3042" i="1"/>
  <c r="M3042" i="1"/>
  <c r="L3038" i="1"/>
  <c r="M3038" i="1"/>
  <c r="M3034" i="1"/>
  <c r="L3034" i="1"/>
  <c r="L3030" i="1"/>
  <c r="M3030" i="1"/>
  <c r="L3026" i="1"/>
  <c r="M3026" i="1"/>
  <c r="L3022" i="1"/>
  <c r="M3022" i="1"/>
  <c r="L3018" i="1"/>
  <c r="M3018" i="1"/>
  <c r="L3014" i="1"/>
  <c r="M3014" i="1"/>
  <c r="L3010" i="1"/>
  <c r="M3010" i="1"/>
  <c r="L3006" i="1"/>
  <c r="M3006" i="1"/>
  <c r="L3002" i="1"/>
  <c r="M3002" i="1"/>
  <c r="L2998" i="1"/>
  <c r="M2998" i="1"/>
  <c r="L2994" i="1"/>
  <c r="M2994" i="1"/>
  <c r="L2990" i="1"/>
  <c r="M2990" i="1"/>
  <c r="L2986" i="1"/>
  <c r="M2986" i="1"/>
  <c r="L2982" i="1"/>
  <c r="M2982" i="1"/>
  <c r="L2978" i="1"/>
  <c r="M2978" i="1"/>
  <c r="L2974" i="1"/>
  <c r="M2974" i="1"/>
  <c r="L2970" i="1"/>
  <c r="M2970" i="1"/>
  <c r="L2966" i="1"/>
  <c r="M2966" i="1"/>
  <c r="L2962" i="1"/>
  <c r="M2962" i="1"/>
  <c r="L2958" i="1"/>
  <c r="M2958" i="1"/>
  <c r="L2954" i="1"/>
  <c r="M2954" i="1"/>
  <c r="L2950" i="1"/>
  <c r="M2950" i="1"/>
  <c r="L2946" i="1"/>
  <c r="M2946" i="1"/>
  <c r="L2942" i="1"/>
  <c r="M2942" i="1"/>
  <c r="L2938" i="1"/>
  <c r="M2938" i="1"/>
  <c r="L2934" i="1"/>
  <c r="M2934" i="1"/>
  <c r="L2930" i="1"/>
  <c r="M2930" i="1"/>
  <c r="L2926" i="1"/>
  <c r="M2926" i="1"/>
  <c r="M2922" i="1"/>
  <c r="L2922" i="1"/>
  <c r="L2918" i="1"/>
  <c r="M2918" i="1"/>
  <c r="L2914" i="1"/>
  <c r="M2914" i="1"/>
  <c r="L2910" i="1"/>
  <c r="M2910" i="1"/>
  <c r="M2906" i="1"/>
  <c r="L2906" i="1"/>
  <c r="L2902" i="1"/>
  <c r="M2902" i="1"/>
  <c r="L2898" i="1"/>
  <c r="M2898" i="1"/>
  <c r="L2894" i="1"/>
  <c r="M2894" i="1"/>
  <c r="L2890" i="1"/>
  <c r="M2890" i="1"/>
  <c r="L2886" i="1"/>
  <c r="M2886" i="1"/>
  <c r="L2882" i="1"/>
  <c r="M2882" i="1"/>
  <c r="L2878" i="1"/>
  <c r="M2878" i="1"/>
  <c r="L2874" i="1"/>
  <c r="M2874" i="1"/>
  <c r="L2870" i="1"/>
  <c r="M2870" i="1"/>
  <c r="L2866" i="1"/>
  <c r="M2866" i="1"/>
  <c r="L2862" i="1"/>
  <c r="M2862" i="1"/>
  <c r="L2858" i="1"/>
  <c r="M2858" i="1"/>
  <c r="L2854" i="1"/>
  <c r="M2854" i="1"/>
  <c r="L2850" i="1"/>
  <c r="M2850" i="1"/>
  <c r="L2846" i="1"/>
  <c r="M2846" i="1"/>
  <c r="L2842" i="1"/>
  <c r="M2842" i="1"/>
  <c r="L2838" i="1"/>
  <c r="M2838" i="1"/>
  <c r="L2834" i="1"/>
  <c r="M2834" i="1"/>
  <c r="L2830" i="1"/>
  <c r="M2830" i="1"/>
  <c r="L2826" i="1"/>
  <c r="M2826" i="1"/>
  <c r="L2822" i="1"/>
  <c r="M2822" i="1"/>
  <c r="L2818" i="1"/>
  <c r="M2818" i="1"/>
  <c r="L2814" i="1"/>
  <c r="M2814" i="1"/>
  <c r="L2810" i="1"/>
  <c r="M2810" i="1"/>
  <c r="L2806" i="1"/>
  <c r="M2806" i="1"/>
  <c r="L2802" i="1"/>
  <c r="M2802" i="1"/>
  <c r="L2798" i="1"/>
  <c r="M2798" i="1"/>
  <c r="M2794" i="1"/>
  <c r="L2794" i="1"/>
  <c r="L2790" i="1"/>
  <c r="M2790" i="1"/>
  <c r="L2786" i="1"/>
  <c r="M2786" i="1"/>
  <c r="L2782" i="1"/>
  <c r="M2782" i="1"/>
  <c r="M2778" i="1"/>
  <c r="L2778" i="1"/>
  <c r="L2774" i="1"/>
  <c r="M2774" i="1"/>
  <c r="L2770" i="1"/>
  <c r="M2770" i="1"/>
  <c r="L2766" i="1"/>
  <c r="M2766" i="1"/>
  <c r="L2762" i="1"/>
  <c r="M2762" i="1"/>
  <c r="L2758" i="1"/>
  <c r="M2758" i="1"/>
  <c r="L2754" i="1"/>
  <c r="M2754" i="1"/>
  <c r="L2750" i="1"/>
  <c r="M2750" i="1"/>
  <c r="L2746" i="1"/>
  <c r="M2746" i="1"/>
  <c r="L2742" i="1"/>
  <c r="M2742" i="1"/>
  <c r="L2738" i="1"/>
  <c r="M2738" i="1"/>
  <c r="L2734" i="1"/>
  <c r="M2734" i="1"/>
  <c r="L2730" i="1"/>
  <c r="M2730" i="1"/>
  <c r="L2726" i="1"/>
  <c r="M2726" i="1"/>
  <c r="L2722" i="1"/>
  <c r="M2722" i="1"/>
  <c r="L2718" i="1"/>
  <c r="M2718" i="1"/>
  <c r="L2714" i="1"/>
  <c r="M2714" i="1"/>
  <c r="L2710" i="1"/>
  <c r="M2710" i="1"/>
  <c r="L2706" i="1"/>
  <c r="M2706" i="1"/>
  <c r="L2702" i="1"/>
  <c r="M2702" i="1"/>
  <c r="L2698" i="1"/>
  <c r="M2698" i="1"/>
  <c r="L2694" i="1"/>
  <c r="M2694" i="1"/>
  <c r="L2690" i="1"/>
  <c r="M2690" i="1"/>
  <c r="L2686" i="1"/>
  <c r="M2686" i="1"/>
  <c r="L2682" i="1"/>
  <c r="M2682" i="1"/>
  <c r="L2678" i="1"/>
  <c r="M2678" i="1"/>
  <c r="L2674" i="1"/>
  <c r="M2674" i="1"/>
  <c r="L2670" i="1"/>
  <c r="M2670" i="1"/>
  <c r="M2666" i="1"/>
  <c r="L2666" i="1"/>
  <c r="L2662" i="1"/>
  <c r="M2662" i="1"/>
  <c r="L2658" i="1"/>
  <c r="M2658" i="1"/>
  <c r="L2654" i="1"/>
  <c r="M2654" i="1"/>
  <c r="M2650" i="1"/>
  <c r="L2650" i="1"/>
  <c r="L2646" i="1"/>
  <c r="M2646" i="1"/>
  <c r="L2642" i="1"/>
  <c r="M2642" i="1"/>
  <c r="L2638" i="1"/>
  <c r="M2638" i="1"/>
  <c r="L2634" i="1"/>
  <c r="M2634" i="1"/>
  <c r="L2630" i="1"/>
  <c r="M2630" i="1"/>
  <c r="L2626" i="1"/>
  <c r="M2626" i="1"/>
  <c r="L2622" i="1"/>
  <c r="M2622" i="1"/>
  <c r="L2618" i="1"/>
  <c r="M2618" i="1"/>
  <c r="L2614" i="1"/>
  <c r="M2614" i="1"/>
  <c r="L2610" i="1"/>
  <c r="M2610" i="1"/>
  <c r="L2606" i="1"/>
  <c r="M2606" i="1"/>
  <c r="L2602" i="1"/>
  <c r="M2602" i="1"/>
  <c r="L2598" i="1"/>
  <c r="M2598" i="1"/>
  <c r="L2594" i="1"/>
  <c r="M2594" i="1"/>
  <c r="L2590" i="1"/>
  <c r="M2590" i="1"/>
  <c r="L2586" i="1"/>
  <c r="M2586" i="1"/>
  <c r="L2582" i="1"/>
  <c r="M2582" i="1"/>
  <c r="L2578" i="1"/>
  <c r="M2578" i="1"/>
  <c r="L2574" i="1"/>
  <c r="M2574" i="1"/>
  <c r="L2570" i="1"/>
  <c r="M2570" i="1"/>
  <c r="L2566" i="1"/>
  <c r="M2566" i="1"/>
  <c r="L2562" i="1"/>
  <c r="M2562" i="1"/>
  <c r="L2558" i="1"/>
  <c r="M2558" i="1"/>
  <c r="L2554" i="1"/>
  <c r="M2554" i="1"/>
  <c r="L2550" i="1"/>
  <c r="M2550" i="1"/>
  <c r="L2546" i="1"/>
  <c r="M2546" i="1"/>
  <c r="L2542" i="1"/>
  <c r="M2542" i="1"/>
  <c r="M2538" i="1"/>
  <c r="L2538" i="1"/>
  <c r="L2534" i="1"/>
  <c r="M2534" i="1"/>
  <c r="L2530" i="1"/>
  <c r="M2530" i="1"/>
  <c r="L2526" i="1"/>
  <c r="M2526" i="1"/>
  <c r="M2522" i="1"/>
  <c r="L2522" i="1"/>
  <c r="L2518" i="1"/>
  <c r="M2518" i="1"/>
  <c r="L2514" i="1"/>
  <c r="M2514" i="1"/>
  <c r="L2510" i="1"/>
  <c r="M2510" i="1"/>
  <c r="L2506" i="1"/>
  <c r="M2506" i="1"/>
  <c r="L2502" i="1"/>
  <c r="M2502" i="1"/>
  <c r="L2498" i="1"/>
  <c r="M2498" i="1"/>
  <c r="L2494" i="1"/>
  <c r="M2494" i="1"/>
  <c r="L2490" i="1"/>
  <c r="M2490" i="1"/>
  <c r="L2486" i="1"/>
  <c r="M2486" i="1"/>
  <c r="L2482" i="1"/>
  <c r="M2482" i="1"/>
  <c r="L2478" i="1"/>
  <c r="M2478" i="1"/>
  <c r="L2474" i="1"/>
  <c r="M2474" i="1"/>
  <c r="L2470" i="1"/>
  <c r="M2470" i="1"/>
  <c r="L2466" i="1"/>
  <c r="M2466" i="1"/>
  <c r="L2462" i="1"/>
  <c r="M2462" i="1"/>
  <c r="L2458" i="1"/>
  <c r="M2458" i="1"/>
  <c r="L2454" i="1"/>
  <c r="M2454" i="1"/>
  <c r="L2450" i="1"/>
  <c r="M2450" i="1"/>
  <c r="L2446" i="1"/>
  <c r="M2446" i="1"/>
  <c r="L2442" i="1"/>
  <c r="M2442" i="1"/>
  <c r="L2438" i="1"/>
  <c r="M2438" i="1"/>
  <c r="L2434" i="1"/>
  <c r="M2434" i="1"/>
  <c r="L2430" i="1"/>
  <c r="M2430" i="1"/>
  <c r="L2426" i="1"/>
  <c r="M2426" i="1"/>
  <c r="L2422" i="1"/>
  <c r="M2422" i="1"/>
  <c r="L2418" i="1"/>
  <c r="M2418" i="1"/>
  <c r="L2414" i="1"/>
  <c r="M2414" i="1"/>
  <c r="M2410" i="1"/>
  <c r="L2410" i="1"/>
  <c r="L2406" i="1"/>
  <c r="M2406" i="1"/>
  <c r="L2402" i="1"/>
  <c r="M2402" i="1"/>
  <c r="L2398" i="1"/>
  <c r="M2398" i="1"/>
  <c r="M2394" i="1"/>
  <c r="L2394" i="1"/>
  <c r="L2390" i="1"/>
  <c r="M2390" i="1"/>
  <c r="L2386" i="1"/>
  <c r="M2386" i="1"/>
  <c r="L2382" i="1"/>
  <c r="M2382" i="1"/>
  <c r="L2378" i="1"/>
  <c r="M2378" i="1"/>
  <c r="L2374" i="1"/>
  <c r="M2374" i="1"/>
  <c r="L2370" i="1"/>
  <c r="M2370" i="1"/>
  <c r="L2366" i="1"/>
  <c r="M2366" i="1"/>
  <c r="L2362" i="1"/>
  <c r="M2362" i="1"/>
  <c r="L2358" i="1"/>
  <c r="M2358" i="1"/>
  <c r="L2354" i="1"/>
  <c r="M2354" i="1"/>
  <c r="L2350" i="1"/>
  <c r="M2350" i="1"/>
  <c r="L2346" i="1"/>
  <c r="M2346" i="1"/>
  <c r="L2342" i="1"/>
  <c r="M2342" i="1"/>
  <c r="L2338" i="1"/>
  <c r="M2338" i="1"/>
  <c r="L2334" i="1"/>
  <c r="M2334" i="1"/>
  <c r="L2330" i="1"/>
  <c r="M2330" i="1"/>
  <c r="L2326" i="1"/>
  <c r="M2326" i="1"/>
  <c r="L2322" i="1"/>
  <c r="M2322" i="1"/>
  <c r="L2318" i="1"/>
  <c r="M2318" i="1"/>
  <c r="L2314" i="1"/>
  <c r="M2314" i="1"/>
  <c r="L2310" i="1"/>
  <c r="M2310" i="1"/>
  <c r="L2306" i="1"/>
  <c r="M2306" i="1"/>
  <c r="L2302" i="1"/>
  <c r="M2302" i="1"/>
  <c r="L2298" i="1"/>
  <c r="M2298" i="1"/>
  <c r="L2294" i="1"/>
  <c r="M2294" i="1"/>
  <c r="L2290" i="1"/>
  <c r="M2290" i="1"/>
  <c r="L2286" i="1"/>
  <c r="M2286" i="1"/>
  <c r="M2282" i="1"/>
  <c r="L2282" i="1"/>
  <c r="L2278" i="1"/>
  <c r="M2278" i="1"/>
  <c r="L2274" i="1"/>
  <c r="M2274" i="1"/>
  <c r="L2270" i="1"/>
  <c r="M2270" i="1"/>
  <c r="M2266" i="1"/>
  <c r="L2266" i="1"/>
  <c r="L2262" i="1"/>
  <c r="M2262" i="1"/>
  <c r="L2258" i="1"/>
  <c r="M2258" i="1"/>
  <c r="L2254" i="1"/>
  <c r="M2254" i="1"/>
  <c r="L2250" i="1"/>
  <c r="M2250" i="1"/>
  <c r="L2246" i="1"/>
  <c r="M2246" i="1"/>
  <c r="L2242" i="1"/>
  <c r="M2242" i="1"/>
  <c r="L2238" i="1"/>
  <c r="M2238" i="1"/>
  <c r="L2234" i="1"/>
  <c r="M2234" i="1"/>
  <c r="L2230" i="1"/>
  <c r="M2230" i="1"/>
  <c r="L2226" i="1"/>
  <c r="M2226" i="1"/>
  <c r="L2222" i="1"/>
  <c r="M2222" i="1"/>
  <c r="L2218" i="1"/>
  <c r="M2218" i="1"/>
  <c r="L2214" i="1"/>
  <c r="M2214" i="1"/>
  <c r="L2210" i="1"/>
  <c r="M2210" i="1"/>
  <c r="L2206" i="1"/>
  <c r="M2206" i="1"/>
  <c r="L2202" i="1"/>
  <c r="M2202" i="1"/>
  <c r="L2198" i="1"/>
  <c r="M2198" i="1"/>
  <c r="L2194" i="1"/>
  <c r="M2194" i="1"/>
  <c r="L2190" i="1"/>
  <c r="M2190" i="1"/>
  <c r="L2186" i="1"/>
  <c r="M2186" i="1"/>
  <c r="L2182" i="1"/>
  <c r="M2182" i="1"/>
  <c r="L2178" i="1"/>
  <c r="M2178" i="1"/>
  <c r="L2174" i="1"/>
  <c r="M2174" i="1"/>
  <c r="L2170" i="1"/>
  <c r="M2170" i="1"/>
  <c r="L2166" i="1"/>
  <c r="M2166" i="1"/>
  <c r="L2162" i="1"/>
  <c r="M2162" i="1"/>
  <c r="L2158" i="1"/>
  <c r="M2158" i="1"/>
  <c r="M2154" i="1"/>
  <c r="L2154" i="1"/>
  <c r="L2150" i="1"/>
  <c r="M2150" i="1"/>
  <c r="L2146" i="1"/>
  <c r="M2146" i="1"/>
  <c r="L2142" i="1"/>
  <c r="M2142" i="1"/>
  <c r="M2138" i="1"/>
  <c r="L2138" i="1"/>
  <c r="L2134" i="1"/>
  <c r="M2134" i="1"/>
  <c r="L2130" i="1"/>
  <c r="M2130" i="1"/>
  <c r="L2126" i="1"/>
  <c r="M2126" i="1"/>
  <c r="L2122" i="1"/>
  <c r="M2122" i="1"/>
  <c r="L2118" i="1"/>
  <c r="M2118" i="1"/>
  <c r="L2114" i="1"/>
  <c r="M2114" i="1"/>
  <c r="L2110" i="1"/>
  <c r="M2110" i="1"/>
  <c r="L2106" i="1"/>
  <c r="M2106" i="1"/>
  <c r="L2102" i="1"/>
  <c r="M2102" i="1"/>
  <c r="L2098" i="1"/>
  <c r="M2098" i="1"/>
  <c r="L2094" i="1"/>
  <c r="M2094" i="1"/>
  <c r="L2090" i="1"/>
  <c r="M2090" i="1"/>
  <c r="L2086" i="1"/>
  <c r="M2086" i="1"/>
  <c r="L2082" i="1"/>
  <c r="M2082" i="1"/>
  <c r="L2078" i="1"/>
  <c r="M2078" i="1"/>
  <c r="L2074" i="1"/>
  <c r="M2074" i="1"/>
  <c r="L2070" i="1"/>
  <c r="M2070" i="1"/>
  <c r="L2066" i="1"/>
  <c r="M2066" i="1"/>
  <c r="L2062" i="1"/>
  <c r="M2062" i="1"/>
  <c r="L2058" i="1"/>
  <c r="M2058" i="1"/>
  <c r="L2054" i="1"/>
  <c r="M2054" i="1"/>
  <c r="L2050" i="1"/>
  <c r="M2050" i="1"/>
  <c r="L2046" i="1"/>
  <c r="M2046" i="1"/>
  <c r="L2042" i="1"/>
  <c r="M2042" i="1"/>
  <c r="L2038" i="1"/>
  <c r="M2038" i="1"/>
  <c r="L2034" i="1"/>
  <c r="M2034" i="1"/>
  <c r="L2030" i="1"/>
  <c r="M2030" i="1"/>
  <c r="M2026" i="1"/>
  <c r="L2026" i="1"/>
  <c r="L2022" i="1"/>
  <c r="M2022" i="1"/>
  <c r="L2018" i="1"/>
  <c r="M2018" i="1"/>
  <c r="L2014" i="1"/>
  <c r="M2014" i="1"/>
  <c r="M2010" i="1"/>
  <c r="L2010" i="1"/>
  <c r="L2006" i="1"/>
  <c r="M2006" i="1"/>
  <c r="L2002" i="1"/>
  <c r="M2002" i="1"/>
  <c r="L1998" i="1"/>
  <c r="M1998" i="1"/>
  <c r="L1994" i="1"/>
  <c r="M1994" i="1"/>
  <c r="L1990" i="1"/>
  <c r="M1990" i="1"/>
  <c r="L1986" i="1"/>
  <c r="M1986" i="1"/>
  <c r="L1982" i="1"/>
  <c r="M1982" i="1"/>
  <c r="L1978" i="1"/>
  <c r="M1978" i="1"/>
  <c r="L1974" i="1"/>
  <c r="M1974" i="1"/>
  <c r="L1970" i="1"/>
  <c r="M1970" i="1"/>
  <c r="L1966" i="1"/>
  <c r="M1966" i="1"/>
  <c r="L1962" i="1"/>
  <c r="M1962" i="1"/>
  <c r="L1958" i="1"/>
  <c r="M1958" i="1"/>
  <c r="L1954" i="1"/>
  <c r="M1954" i="1"/>
  <c r="L1950" i="1"/>
  <c r="M1950" i="1"/>
  <c r="L1946" i="1"/>
  <c r="M1946" i="1"/>
  <c r="L1942" i="1"/>
  <c r="M1942" i="1"/>
  <c r="L1938" i="1"/>
  <c r="M1938" i="1"/>
  <c r="L1934" i="1"/>
  <c r="M1934" i="1"/>
  <c r="L1930" i="1"/>
  <c r="M1930" i="1"/>
  <c r="L1926" i="1"/>
  <c r="M1926" i="1"/>
  <c r="L1922" i="1"/>
  <c r="M1922" i="1"/>
  <c r="L1918" i="1"/>
  <c r="M1918" i="1"/>
  <c r="L1914" i="1"/>
  <c r="M1914" i="1"/>
  <c r="L1910" i="1"/>
  <c r="M1910" i="1"/>
  <c r="L1906" i="1"/>
  <c r="M1906" i="1"/>
  <c r="L1902" i="1"/>
  <c r="M1902" i="1"/>
  <c r="L1898" i="1"/>
  <c r="M1898" i="1"/>
  <c r="L1894" i="1"/>
  <c r="M1894" i="1"/>
  <c r="L1890" i="1"/>
  <c r="M1890" i="1"/>
  <c r="L1886" i="1"/>
  <c r="M1886" i="1"/>
  <c r="L1882" i="1"/>
  <c r="M1882" i="1"/>
  <c r="L1878" i="1"/>
  <c r="M1878" i="1"/>
  <c r="L1874" i="1"/>
  <c r="M1874" i="1"/>
  <c r="L1870" i="1"/>
  <c r="M1870" i="1"/>
  <c r="L1866" i="1"/>
  <c r="M1866" i="1"/>
  <c r="L1862" i="1"/>
  <c r="M1862" i="1"/>
  <c r="L1858" i="1"/>
  <c r="M1858" i="1"/>
  <c r="L1854" i="1"/>
  <c r="M1854" i="1"/>
  <c r="L1850" i="1"/>
  <c r="M1850" i="1"/>
  <c r="L1846" i="1"/>
  <c r="M1846" i="1"/>
  <c r="L1842" i="1"/>
  <c r="M1842" i="1"/>
  <c r="L1838" i="1"/>
  <c r="M1838" i="1"/>
  <c r="M1834" i="1"/>
  <c r="L1834" i="1"/>
  <c r="L1830" i="1"/>
  <c r="M1830" i="1"/>
  <c r="L1826" i="1"/>
  <c r="M1826" i="1"/>
  <c r="L1822" i="1"/>
  <c r="M1822" i="1"/>
  <c r="L1818" i="1"/>
  <c r="M1818" i="1"/>
  <c r="L1814" i="1"/>
  <c r="M1814" i="1"/>
  <c r="L1810" i="1"/>
  <c r="M1810" i="1"/>
  <c r="L1806" i="1"/>
  <c r="M1806" i="1"/>
  <c r="L1802" i="1"/>
  <c r="M1802" i="1"/>
  <c r="L1798" i="1"/>
  <c r="M1798" i="1"/>
  <c r="L1794" i="1"/>
  <c r="M1794" i="1"/>
  <c r="L1790" i="1"/>
  <c r="M1790" i="1"/>
  <c r="L1786" i="1"/>
  <c r="M1786" i="1"/>
  <c r="L1782" i="1"/>
  <c r="M1782" i="1"/>
  <c r="L1778" i="1"/>
  <c r="M1778" i="1"/>
  <c r="L1774" i="1"/>
  <c r="M1774" i="1"/>
  <c r="M1770" i="1"/>
  <c r="L1770" i="1"/>
  <c r="L1766" i="1"/>
  <c r="M1766" i="1"/>
  <c r="L1762" i="1"/>
  <c r="M1762" i="1"/>
  <c r="L1758" i="1"/>
  <c r="M1758" i="1"/>
  <c r="L1754" i="1"/>
  <c r="M1754" i="1"/>
  <c r="L1750" i="1"/>
  <c r="M1750" i="1"/>
  <c r="L1746" i="1"/>
  <c r="M1746" i="1"/>
  <c r="L1742" i="1"/>
  <c r="M1742" i="1"/>
  <c r="L1738" i="1"/>
  <c r="M1738" i="1"/>
  <c r="L1734" i="1"/>
  <c r="M1734" i="1"/>
  <c r="L1730" i="1"/>
  <c r="M1730" i="1"/>
  <c r="L1726" i="1"/>
  <c r="M1726" i="1"/>
  <c r="L1722" i="1"/>
  <c r="M1722" i="1"/>
  <c r="L1718" i="1"/>
  <c r="M1718" i="1"/>
  <c r="L1714" i="1"/>
  <c r="M1714" i="1"/>
  <c r="L1710" i="1"/>
  <c r="M1710" i="1"/>
  <c r="L1706" i="1"/>
  <c r="M1706" i="1"/>
  <c r="L1702" i="1"/>
  <c r="M1702" i="1"/>
  <c r="L1698" i="1"/>
  <c r="M1698" i="1"/>
  <c r="L1694" i="1"/>
  <c r="M1694" i="1"/>
  <c r="L1690" i="1"/>
  <c r="M1690" i="1"/>
  <c r="L1686" i="1"/>
  <c r="M1686" i="1"/>
  <c r="L1682" i="1"/>
  <c r="M1682" i="1"/>
  <c r="L1678" i="1"/>
  <c r="M1678" i="1"/>
  <c r="L1674" i="1"/>
  <c r="M1674" i="1"/>
  <c r="L1670" i="1"/>
  <c r="M1670" i="1"/>
  <c r="L1666" i="1"/>
  <c r="M1666" i="1"/>
  <c r="L1662" i="1"/>
  <c r="M1662" i="1"/>
  <c r="L1658" i="1"/>
  <c r="M1658" i="1"/>
  <c r="L1654" i="1"/>
  <c r="M1654" i="1"/>
  <c r="L1650" i="1"/>
  <c r="M1650" i="1"/>
  <c r="L1646" i="1"/>
  <c r="M1646" i="1"/>
  <c r="L1642" i="1"/>
  <c r="M1642" i="1"/>
  <c r="L1638" i="1"/>
  <c r="M1638" i="1"/>
  <c r="L1634" i="1"/>
  <c r="M1634" i="1"/>
  <c r="L1630" i="1"/>
  <c r="M1630" i="1"/>
  <c r="L1626" i="1"/>
  <c r="M1626" i="1"/>
  <c r="L1622" i="1"/>
  <c r="M1622" i="1"/>
  <c r="L1618" i="1"/>
  <c r="M1618" i="1"/>
  <c r="L1614" i="1"/>
  <c r="M1614" i="1"/>
  <c r="L1610" i="1"/>
  <c r="M1610" i="1"/>
  <c r="L1606" i="1"/>
  <c r="M1606" i="1"/>
  <c r="L1602" i="1"/>
  <c r="M1602" i="1"/>
  <c r="L1598" i="1"/>
  <c r="M1598" i="1"/>
  <c r="L1594" i="1"/>
  <c r="M1594" i="1"/>
  <c r="L1590" i="1"/>
  <c r="M1590" i="1"/>
  <c r="L1586" i="1"/>
  <c r="M1586" i="1"/>
  <c r="L1582" i="1"/>
  <c r="M1582" i="1"/>
  <c r="L1578" i="1"/>
  <c r="M1578" i="1"/>
  <c r="L1574" i="1"/>
  <c r="M1574" i="1"/>
  <c r="L1570" i="1"/>
  <c r="M1570" i="1"/>
  <c r="L1566" i="1"/>
  <c r="M1566" i="1"/>
  <c r="L1562" i="1"/>
  <c r="M1562" i="1"/>
  <c r="L1558" i="1"/>
  <c r="M1558" i="1"/>
  <c r="L1554" i="1"/>
  <c r="M1554" i="1"/>
  <c r="L1550" i="1"/>
  <c r="M1550" i="1"/>
  <c r="L1546" i="1"/>
  <c r="M1546" i="1"/>
  <c r="L1542" i="1"/>
  <c r="M1542" i="1"/>
  <c r="L1538" i="1"/>
  <c r="M1538" i="1"/>
  <c r="L1534" i="1"/>
  <c r="M1534" i="1"/>
  <c r="L1530" i="1"/>
  <c r="M1530" i="1"/>
  <c r="L1526" i="1"/>
  <c r="M1526" i="1"/>
  <c r="L1522" i="1"/>
  <c r="M1522" i="1"/>
  <c r="L1518" i="1"/>
  <c r="M1518" i="1"/>
  <c r="L1514" i="1"/>
  <c r="M1514" i="1"/>
  <c r="L1510" i="1"/>
  <c r="M1510" i="1"/>
  <c r="L1506" i="1"/>
  <c r="M1506" i="1"/>
  <c r="L1502" i="1"/>
  <c r="M1502" i="1"/>
  <c r="L1498" i="1"/>
  <c r="M1498" i="1"/>
  <c r="L1494" i="1"/>
  <c r="M1494" i="1"/>
  <c r="L1490" i="1"/>
  <c r="M1490" i="1"/>
  <c r="L1486" i="1"/>
  <c r="M1486" i="1"/>
  <c r="L1482" i="1"/>
  <c r="M1482" i="1"/>
  <c r="L1478" i="1"/>
  <c r="M1478" i="1"/>
  <c r="L1474" i="1"/>
  <c r="M1474" i="1"/>
  <c r="L1470" i="1"/>
  <c r="M1470" i="1"/>
  <c r="L1466" i="1"/>
  <c r="M1466" i="1"/>
  <c r="L1462" i="1"/>
  <c r="M1462" i="1"/>
  <c r="L1458" i="1"/>
  <c r="M1458" i="1"/>
  <c r="L1454" i="1"/>
  <c r="M1454" i="1"/>
  <c r="L1450" i="1"/>
  <c r="M1450" i="1"/>
  <c r="L1446" i="1"/>
  <c r="M1446" i="1"/>
  <c r="L1442" i="1"/>
  <c r="M1442" i="1"/>
  <c r="L1438" i="1"/>
  <c r="M1438" i="1"/>
  <c r="L1434" i="1"/>
  <c r="M1434" i="1"/>
  <c r="L1430" i="1"/>
  <c r="M1430" i="1"/>
  <c r="L1426" i="1"/>
  <c r="M1426" i="1"/>
  <c r="L1422" i="1"/>
  <c r="M1422" i="1"/>
  <c r="L1418" i="1"/>
  <c r="M1418" i="1"/>
  <c r="L1414" i="1"/>
  <c r="M1414" i="1"/>
  <c r="L1410" i="1"/>
  <c r="M1410" i="1"/>
  <c r="L1406" i="1"/>
  <c r="M1406" i="1"/>
  <c r="L1402" i="1"/>
  <c r="M1402" i="1"/>
  <c r="L1398" i="1"/>
  <c r="M1398" i="1"/>
  <c r="L1394" i="1"/>
  <c r="M1394" i="1"/>
  <c r="L1390" i="1"/>
  <c r="M1390" i="1"/>
  <c r="L1386" i="1"/>
  <c r="M1386" i="1"/>
  <c r="L1382" i="1"/>
  <c r="M1382" i="1"/>
  <c r="L1378" i="1"/>
  <c r="M1378" i="1"/>
  <c r="L1374" i="1"/>
  <c r="M1374" i="1"/>
  <c r="L1370" i="1"/>
  <c r="M1370" i="1"/>
  <c r="L1366" i="1"/>
  <c r="M1366" i="1"/>
  <c r="L1362" i="1"/>
  <c r="M1362" i="1"/>
  <c r="L1358" i="1"/>
  <c r="M1358" i="1"/>
  <c r="L1354" i="1"/>
  <c r="M1354" i="1"/>
  <c r="L1350" i="1"/>
  <c r="M1350" i="1"/>
  <c r="L1346" i="1"/>
  <c r="M1346" i="1"/>
  <c r="L1342" i="1"/>
  <c r="M1342" i="1"/>
  <c r="L1338" i="1"/>
  <c r="M1338" i="1"/>
  <c r="L1334" i="1"/>
  <c r="M1334" i="1"/>
  <c r="L1330" i="1"/>
  <c r="M1330" i="1"/>
  <c r="L1326" i="1"/>
  <c r="M1326" i="1"/>
  <c r="L1322" i="1"/>
  <c r="M1322" i="1"/>
  <c r="L1318" i="1"/>
  <c r="M1318" i="1"/>
  <c r="L1314" i="1"/>
  <c r="M1314" i="1"/>
  <c r="L1310" i="1"/>
  <c r="M1310" i="1"/>
  <c r="L1306" i="1"/>
  <c r="M1306" i="1"/>
  <c r="L1302" i="1"/>
  <c r="M1302" i="1"/>
  <c r="L1298" i="1"/>
  <c r="M1298" i="1"/>
  <c r="L1294" i="1"/>
  <c r="M1294" i="1"/>
  <c r="L1290" i="1"/>
  <c r="M1290" i="1"/>
  <c r="L1286" i="1"/>
  <c r="M1286" i="1"/>
  <c r="L1282" i="1"/>
  <c r="M1282" i="1"/>
  <c r="L1278" i="1"/>
  <c r="M1278" i="1"/>
  <c r="L1274" i="1"/>
  <c r="M1274" i="1"/>
  <c r="L1270" i="1"/>
  <c r="M1270" i="1"/>
  <c r="L1266" i="1"/>
  <c r="M1266" i="1"/>
  <c r="L1262" i="1"/>
  <c r="M1262" i="1"/>
  <c r="L1258" i="1"/>
  <c r="M1258" i="1"/>
  <c r="L1254" i="1"/>
  <c r="M1254" i="1"/>
  <c r="L1250" i="1"/>
  <c r="M1250" i="1"/>
  <c r="L1246" i="1"/>
  <c r="M1246" i="1"/>
  <c r="L1242" i="1"/>
  <c r="M1242" i="1"/>
  <c r="L1238" i="1"/>
  <c r="M1238" i="1"/>
  <c r="L1234" i="1"/>
  <c r="M1234" i="1"/>
  <c r="L1230" i="1"/>
  <c r="M1230" i="1"/>
  <c r="L1226" i="1"/>
  <c r="M1226" i="1"/>
  <c r="L1222" i="1"/>
  <c r="M1222" i="1"/>
  <c r="L1218" i="1"/>
  <c r="M1218" i="1"/>
  <c r="L1214" i="1"/>
  <c r="M1214" i="1"/>
  <c r="L1210" i="1"/>
  <c r="M1210" i="1"/>
  <c r="L1206" i="1"/>
  <c r="M1206" i="1"/>
  <c r="L1202" i="1"/>
  <c r="M1202" i="1"/>
  <c r="L1198" i="1"/>
  <c r="M1198" i="1"/>
  <c r="L1194" i="1"/>
  <c r="M1194" i="1"/>
  <c r="L1190" i="1"/>
  <c r="M1190" i="1"/>
  <c r="L1186" i="1"/>
  <c r="M1186" i="1"/>
  <c r="L1182" i="1"/>
  <c r="M1182" i="1"/>
  <c r="L1178" i="1"/>
  <c r="M1178" i="1"/>
  <c r="L1174" i="1"/>
  <c r="M1174" i="1"/>
  <c r="L1170" i="1"/>
  <c r="M1170" i="1"/>
  <c r="L1166" i="1"/>
  <c r="M1166" i="1"/>
  <c r="L1162" i="1"/>
  <c r="M1162" i="1"/>
  <c r="L1158" i="1"/>
  <c r="M1158" i="1"/>
  <c r="L1154" i="1"/>
  <c r="M1154" i="1"/>
  <c r="L1150" i="1"/>
  <c r="M1150" i="1"/>
  <c r="L1146" i="1"/>
  <c r="M1146" i="1"/>
  <c r="L1142" i="1"/>
  <c r="M1142" i="1"/>
  <c r="L1138" i="1"/>
  <c r="M1138" i="1"/>
  <c r="L1134" i="1"/>
  <c r="M1134" i="1"/>
  <c r="L1130" i="1"/>
  <c r="M1130" i="1"/>
  <c r="L1126" i="1"/>
  <c r="M1126" i="1"/>
  <c r="L1122" i="1"/>
  <c r="M1122" i="1"/>
  <c r="L1118" i="1"/>
  <c r="M1118" i="1"/>
  <c r="L1114" i="1"/>
  <c r="M1114" i="1"/>
  <c r="L1110" i="1"/>
  <c r="M1110" i="1"/>
  <c r="L1106" i="1"/>
  <c r="M1106" i="1"/>
  <c r="L1102" i="1"/>
  <c r="M1102" i="1"/>
  <c r="L1098" i="1"/>
  <c r="M1098" i="1"/>
  <c r="L1094" i="1"/>
  <c r="M1094" i="1"/>
  <c r="L1090" i="1"/>
  <c r="M1090" i="1"/>
  <c r="L1086" i="1"/>
  <c r="M1086" i="1"/>
  <c r="L1082" i="1"/>
  <c r="M1082" i="1"/>
  <c r="L1078" i="1"/>
  <c r="M1078" i="1"/>
  <c r="L1074" i="1"/>
  <c r="M1074" i="1"/>
  <c r="L1070" i="1"/>
  <c r="M1070" i="1"/>
  <c r="L1066" i="1"/>
  <c r="M1066" i="1"/>
  <c r="L1062" i="1"/>
  <c r="M1062" i="1"/>
  <c r="L1058" i="1"/>
  <c r="M1058" i="1"/>
  <c r="L1054" i="1"/>
  <c r="M1054" i="1"/>
  <c r="L1050" i="1"/>
  <c r="M1050" i="1"/>
  <c r="L1046" i="1"/>
  <c r="M1046" i="1"/>
  <c r="L1042" i="1"/>
  <c r="M1042" i="1"/>
  <c r="L1038" i="1"/>
  <c r="M1038" i="1"/>
  <c r="L1034" i="1"/>
  <c r="M1034" i="1"/>
  <c r="L1030" i="1"/>
  <c r="M1030" i="1"/>
  <c r="L1026" i="1"/>
  <c r="M1026" i="1"/>
  <c r="L1022" i="1"/>
  <c r="M1022" i="1"/>
  <c r="L1018" i="1"/>
  <c r="M1018" i="1"/>
  <c r="L1014" i="1"/>
  <c r="M1014" i="1"/>
  <c r="L1010" i="1"/>
  <c r="M1010" i="1"/>
  <c r="L1006" i="1"/>
  <c r="M1006" i="1"/>
  <c r="L1002" i="1"/>
  <c r="M1002" i="1"/>
  <c r="L998" i="1"/>
  <c r="M998" i="1"/>
  <c r="L994" i="1"/>
  <c r="M994" i="1"/>
  <c r="L990" i="1"/>
  <c r="M990" i="1"/>
  <c r="L986" i="1"/>
  <c r="M986" i="1"/>
  <c r="L982" i="1"/>
  <c r="M982" i="1"/>
  <c r="L978" i="1"/>
  <c r="M978" i="1"/>
  <c r="L974" i="1"/>
  <c r="M974" i="1"/>
  <c r="L970" i="1"/>
  <c r="M970" i="1"/>
  <c r="L966" i="1"/>
  <c r="M966" i="1"/>
  <c r="L962" i="1"/>
  <c r="M962" i="1"/>
  <c r="L958" i="1"/>
  <c r="M958" i="1"/>
  <c r="L954" i="1"/>
  <c r="M954" i="1"/>
  <c r="L950" i="1"/>
  <c r="M950" i="1"/>
  <c r="L946" i="1"/>
  <c r="M946" i="1"/>
  <c r="L942" i="1"/>
  <c r="M942" i="1"/>
  <c r="L938" i="1"/>
  <c r="M938" i="1"/>
  <c r="L934" i="1"/>
  <c r="M934" i="1"/>
  <c r="L930" i="1"/>
  <c r="M930" i="1"/>
  <c r="L926" i="1"/>
  <c r="M926" i="1"/>
  <c r="L922" i="1"/>
  <c r="M922" i="1"/>
  <c r="L918" i="1"/>
  <c r="M918" i="1"/>
  <c r="L914" i="1"/>
  <c r="M914" i="1"/>
  <c r="L910" i="1"/>
  <c r="M910" i="1"/>
  <c r="L906" i="1"/>
  <c r="M906" i="1"/>
  <c r="L902" i="1"/>
  <c r="M902" i="1"/>
  <c r="L898" i="1"/>
  <c r="M898" i="1"/>
  <c r="L894" i="1"/>
  <c r="M894" i="1"/>
  <c r="L890" i="1"/>
  <c r="M890" i="1"/>
  <c r="L886" i="1"/>
  <c r="M886" i="1"/>
  <c r="L882" i="1"/>
  <c r="M882" i="1"/>
  <c r="L878" i="1"/>
  <c r="M878" i="1"/>
  <c r="L874" i="1"/>
  <c r="M874" i="1"/>
  <c r="L870" i="1"/>
  <c r="M870" i="1"/>
  <c r="L866" i="1"/>
  <c r="M866" i="1"/>
  <c r="L862" i="1"/>
  <c r="M862" i="1"/>
  <c r="L858" i="1"/>
  <c r="M858" i="1"/>
  <c r="L854" i="1"/>
  <c r="M854" i="1"/>
  <c r="L850" i="1"/>
  <c r="M850" i="1"/>
  <c r="L846" i="1"/>
  <c r="M846" i="1"/>
  <c r="L842" i="1"/>
  <c r="M842" i="1"/>
  <c r="L838" i="1"/>
  <c r="M838" i="1"/>
  <c r="L834" i="1"/>
  <c r="M834" i="1"/>
  <c r="L830" i="1"/>
  <c r="M830" i="1"/>
  <c r="L826" i="1"/>
  <c r="M826" i="1"/>
  <c r="L822" i="1"/>
  <c r="M822" i="1"/>
  <c r="L818" i="1"/>
  <c r="M818" i="1"/>
  <c r="L814" i="1"/>
  <c r="M814" i="1"/>
  <c r="L810" i="1"/>
  <c r="M810" i="1"/>
  <c r="L806" i="1"/>
  <c r="M806" i="1"/>
  <c r="L802" i="1"/>
  <c r="M802" i="1"/>
  <c r="L798" i="1"/>
  <c r="M798" i="1"/>
  <c r="L794" i="1"/>
  <c r="M794" i="1"/>
  <c r="L790" i="1"/>
  <c r="M790" i="1"/>
  <c r="L786" i="1"/>
  <c r="M786" i="1"/>
  <c r="L782" i="1"/>
  <c r="M782" i="1"/>
  <c r="L778" i="1"/>
  <c r="M778" i="1"/>
  <c r="L774" i="1"/>
  <c r="M774" i="1"/>
  <c r="L770" i="1"/>
  <c r="M770" i="1"/>
  <c r="L766" i="1"/>
  <c r="M766" i="1"/>
  <c r="L762" i="1"/>
  <c r="M762" i="1"/>
  <c r="L758" i="1"/>
  <c r="M758" i="1"/>
  <c r="L754" i="1"/>
  <c r="M754" i="1"/>
  <c r="L750" i="1"/>
  <c r="M750" i="1"/>
  <c r="L746" i="1"/>
  <c r="M746" i="1"/>
  <c r="L742" i="1"/>
  <c r="M742" i="1"/>
  <c r="L738" i="1"/>
  <c r="M738" i="1"/>
  <c r="L734" i="1"/>
  <c r="M734" i="1"/>
  <c r="L730" i="1"/>
  <c r="M730" i="1"/>
  <c r="L726" i="1"/>
  <c r="M726" i="1"/>
  <c r="L722" i="1"/>
  <c r="M722" i="1"/>
  <c r="L718" i="1"/>
  <c r="M718" i="1"/>
  <c r="L714" i="1"/>
  <c r="M714" i="1"/>
  <c r="L710" i="1"/>
  <c r="M710" i="1"/>
  <c r="L706" i="1"/>
  <c r="M706" i="1"/>
  <c r="L702" i="1"/>
  <c r="M702" i="1"/>
  <c r="L698" i="1"/>
  <c r="M698" i="1"/>
  <c r="L694" i="1"/>
  <c r="M694" i="1"/>
  <c r="L690" i="1"/>
  <c r="M690" i="1"/>
  <c r="L686" i="1"/>
  <c r="M686" i="1"/>
  <c r="L682" i="1"/>
  <c r="M682" i="1"/>
  <c r="L678" i="1"/>
  <c r="M678" i="1"/>
  <c r="L674" i="1"/>
  <c r="M674" i="1"/>
  <c r="L670" i="1"/>
  <c r="M670" i="1"/>
  <c r="L666" i="1"/>
  <c r="M666" i="1"/>
  <c r="L662" i="1"/>
  <c r="M662" i="1"/>
  <c r="L658" i="1"/>
  <c r="M658" i="1"/>
  <c r="L654" i="1"/>
  <c r="M654" i="1"/>
  <c r="L650" i="1"/>
  <c r="M650" i="1"/>
  <c r="L646" i="1"/>
  <c r="M646" i="1"/>
  <c r="L642" i="1"/>
  <c r="M642" i="1"/>
  <c r="L638" i="1"/>
  <c r="M638" i="1"/>
  <c r="L634" i="1"/>
  <c r="M634" i="1"/>
  <c r="L630" i="1"/>
  <c r="M630" i="1"/>
  <c r="L626" i="1"/>
  <c r="M626" i="1"/>
  <c r="L622" i="1"/>
  <c r="M622" i="1"/>
  <c r="L618" i="1"/>
  <c r="M618" i="1"/>
  <c r="L614" i="1"/>
  <c r="M614" i="1"/>
  <c r="L610" i="1"/>
  <c r="M610" i="1"/>
  <c r="L606" i="1"/>
  <c r="M606" i="1"/>
  <c r="L602" i="1"/>
  <c r="M602" i="1"/>
  <c r="L598" i="1"/>
  <c r="M598" i="1"/>
  <c r="L594" i="1"/>
  <c r="M594" i="1"/>
  <c r="L590" i="1"/>
  <c r="M590" i="1"/>
  <c r="L586" i="1"/>
  <c r="M586" i="1"/>
  <c r="L582" i="1"/>
  <c r="M582" i="1"/>
  <c r="L578" i="1"/>
  <c r="M578" i="1"/>
  <c r="L574" i="1"/>
  <c r="M574" i="1"/>
  <c r="L570" i="1"/>
  <c r="M570" i="1"/>
  <c r="L566" i="1"/>
  <c r="M566" i="1"/>
  <c r="L562" i="1"/>
  <c r="M562" i="1"/>
  <c r="L558" i="1"/>
  <c r="M558" i="1"/>
  <c r="L554" i="1"/>
  <c r="M554" i="1"/>
  <c r="L550" i="1"/>
  <c r="M550" i="1"/>
  <c r="L546" i="1"/>
  <c r="M546" i="1"/>
  <c r="L542" i="1"/>
  <c r="M542" i="1"/>
  <c r="L538" i="1"/>
  <c r="M538" i="1"/>
  <c r="L534" i="1"/>
  <c r="M534" i="1"/>
  <c r="L530" i="1"/>
  <c r="M530" i="1"/>
  <c r="L526" i="1"/>
  <c r="M526" i="1"/>
  <c r="L522" i="1"/>
  <c r="M522" i="1"/>
  <c r="L518" i="1"/>
  <c r="M518" i="1"/>
  <c r="L514" i="1"/>
  <c r="M514" i="1"/>
  <c r="L510" i="1"/>
  <c r="M510" i="1"/>
  <c r="L506" i="1"/>
  <c r="M506" i="1"/>
  <c r="L502" i="1"/>
  <c r="M502" i="1"/>
  <c r="L498" i="1"/>
  <c r="M498" i="1"/>
  <c r="L494" i="1"/>
  <c r="M494" i="1"/>
  <c r="L490" i="1"/>
  <c r="M490" i="1"/>
  <c r="L486" i="1"/>
  <c r="M486" i="1"/>
  <c r="L482" i="1"/>
  <c r="M482" i="1"/>
  <c r="L478" i="1"/>
  <c r="M478" i="1"/>
  <c r="L474" i="1"/>
  <c r="M474" i="1"/>
  <c r="L470" i="1"/>
  <c r="M470" i="1"/>
  <c r="L466" i="1"/>
  <c r="M466" i="1"/>
  <c r="L462" i="1"/>
  <c r="M462" i="1"/>
  <c r="L458" i="1"/>
  <c r="M458" i="1"/>
  <c r="L454" i="1"/>
  <c r="M454" i="1"/>
  <c r="L450" i="1"/>
  <c r="M450" i="1"/>
  <c r="L446" i="1"/>
  <c r="M446" i="1"/>
  <c r="L442" i="1"/>
  <c r="M442" i="1"/>
  <c r="L438" i="1"/>
  <c r="M438" i="1"/>
  <c r="L434" i="1"/>
  <c r="M434" i="1"/>
  <c r="L430" i="1"/>
  <c r="M430" i="1"/>
  <c r="L426" i="1"/>
  <c r="M426" i="1"/>
  <c r="L422" i="1"/>
  <c r="M422" i="1"/>
  <c r="L418" i="1"/>
  <c r="M418" i="1"/>
  <c r="L414" i="1"/>
  <c r="M414" i="1"/>
  <c r="L410" i="1"/>
  <c r="M410" i="1"/>
  <c r="L406" i="1"/>
  <c r="M406" i="1"/>
  <c r="L402" i="1"/>
  <c r="M402" i="1"/>
  <c r="L398" i="1"/>
  <c r="M398" i="1"/>
  <c r="L394" i="1"/>
  <c r="M394" i="1"/>
  <c r="L390" i="1"/>
  <c r="M390" i="1"/>
  <c r="L386" i="1"/>
  <c r="M386" i="1"/>
  <c r="L382" i="1"/>
  <c r="M382" i="1"/>
  <c r="L378" i="1"/>
  <c r="M378" i="1"/>
  <c r="L374" i="1"/>
  <c r="M374" i="1"/>
  <c r="L370" i="1"/>
  <c r="M370" i="1"/>
  <c r="L366" i="1"/>
  <c r="M366" i="1"/>
  <c r="L362" i="1"/>
  <c r="M362" i="1"/>
  <c r="L358" i="1"/>
  <c r="M358" i="1"/>
  <c r="L354" i="1"/>
  <c r="M354" i="1"/>
  <c r="L350" i="1"/>
  <c r="M350" i="1"/>
  <c r="L346" i="1"/>
  <c r="M346" i="1"/>
  <c r="L342" i="1"/>
  <c r="M342" i="1"/>
  <c r="L338" i="1"/>
  <c r="M338" i="1"/>
  <c r="L334" i="1"/>
  <c r="M334" i="1"/>
  <c r="L330" i="1"/>
  <c r="M330" i="1"/>
  <c r="L326" i="1"/>
  <c r="M326" i="1"/>
  <c r="L322" i="1"/>
  <c r="M322" i="1"/>
  <c r="L318" i="1"/>
  <c r="M318" i="1"/>
  <c r="L314" i="1"/>
  <c r="M314" i="1"/>
  <c r="L310" i="1"/>
  <c r="M310" i="1"/>
  <c r="L306" i="1"/>
  <c r="M306" i="1"/>
  <c r="L302" i="1"/>
  <c r="M302" i="1"/>
  <c r="L298" i="1"/>
  <c r="M298" i="1"/>
  <c r="L294" i="1"/>
  <c r="M294" i="1"/>
  <c r="L290" i="1"/>
  <c r="M290" i="1"/>
  <c r="L286" i="1"/>
  <c r="M286" i="1"/>
  <c r="L282" i="1"/>
  <c r="M282" i="1"/>
  <c r="L278" i="1"/>
  <c r="M278" i="1"/>
  <c r="L274" i="1"/>
  <c r="M274" i="1"/>
  <c r="L270" i="1"/>
  <c r="M270" i="1"/>
  <c r="L266" i="1"/>
  <c r="M266" i="1"/>
  <c r="L262" i="1"/>
  <c r="M262" i="1"/>
  <c r="L258" i="1"/>
  <c r="M258" i="1"/>
  <c r="L254" i="1"/>
  <c r="M254" i="1"/>
  <c r="L250" i="1"/>
  <c r="M250" i="1"/>
  <c r="L246" i="1"/>
  <c r="M246" i="1"/>
  <c r="L242" i="1"/>
  <c r="M242" i="1"/>
  <c r="L238" i="1"/>
  <c r="M238" i="1"/>
  <c r="L234" i="1"/>
  <c r="M234" i="1"/>
  <c r="L230" i="1"/>
  <c r="M230" i="1"/>
  <c r="L226" i="1"/>
  <c r="M226" i="1"/>
  <c r="L222" i="1"/>
  <c r="M222" i="1"/>
  <c r="L218" i="1"/>
  <c r="M218" i="1"/>
  <c r="L214" i="1"/>
  <c r="M214" i="1"/>
  <c r="L210" i="1"/>
  <c r="M210" i="1"/>
  <c r="L206" i="1"/>
  <c r="M206" i="1"/>
  <c r="L202" i="1"/>
  <c r="M202" i="1"/>
  <c r="L198" i="1"/>
  <c r="M198" i="1"/>
  <c r="L194" i="1"/>
  <c r="M194" i="1"/>
  <c r="L190" i="1"/>
  <c r="M190" i="1"/>
  <c r="L186" i="1"/>
  <c r="M186" i="1"/>
  <c r="L182" i="1"/>
  <c r="M182" i="1"/>
  <c r="L178" i="1"/>
  <c r="M178" i="1"/>
  <c r="L174" i="1"/>
  <c r="M174" i="1"/>
  <c r="L170" i="1"/>
  <c r="M170" i="1"/>
  <c r="L166" i="1"/>
  <c r="M166" i="1"/>
  <c r="L162" i="1"/>
  <c r="M162" i="1"/>
  <c r="L158" i="1"/>
  <c r="M158" i="1"/>
  <c r="L154" i="1"/>
  <c r="M154" i="1"/>
  <c r="L150" i="1"/>
  <c r="M150" i="1"/>
  <c r="L146" i="1"/>
  <c r="M146" i="1"/>
  <c r="L142" i="1"/>
  <c r="M142" i="1"/>
  <c r="L138" i="1"/>
  <c r="M138" i="1"/>
  <c r="L134" i="1"/>
  <c r="M134" i="1"/>
  <c r="L130" i="1"/>
  <c r="M130" i="1"/>
  <c r="L126" i="1"/>
  <c r="M126" i="1"/>
  <c r="L122" i="1"/>
  <c r="M122" i="1"/>
  <c r="L118" i="1"/>
  <c r="M118" i="1"/>
  <c r="L114" i="1"/>
  <c r="M114" i="1"/>
  <c r="L110" i="1"/>
  <c r="M110" i="1"/>
  <c r="L106" i="1"/>
  <c r="M106" i="1"/>
  <c r="L102" i="1"/>
  <c r="M102" i="1"/>
  <c r="L98" i="1"/>
  <c r="M98" i="1"/>
  <c r="L94" i="1"/>
  <c r="M94" i="1"/>
  <c r="L90" i="1"/>
  <c r="M90" i="1"/>
  <c r="L86" i="1"/>
  <c r="M86" i="1"/>
  <c r="L82" i="1"/>
  <c r="M82" i="1"/>
  <c r="L78" i="1"/>
  <c r="M78" i="1"/>
  <c r="L74" i="1"/>
  <c r="M74" i="1"/>
  <c r="L70" i="1"/>
  <c r="M70" i="1"/>
  <c r="L66" i="1"/>
  <c r="M66" i="1"/>
  <c r="L62" i="1"/>
  <c r="M62" i="1"/>
  <c r="L58" i="1"/>
  <c r="M58" i="1"/>
  <c r="L54" i="1"/>
  <c r="M54" i="1"/>
  <c r="L50" i="1"/>
  <c r="M50" i="1"/>
  <c r="L46" i="1"/>
  <c r="M46" i="1"/>
  <c r="L42" i="1"/>
  <c r="M42" i="1"/>
  <c r="L38" i="1"/>
  <c r="M38" i="1"/>
  <c r="L34" i="1"/>
  <c r="M34" i="1"/>
  <c r="L30" i="1"/>
  <c r="M30" i="1"/>
  <c r="L26" i="1"/>
  <c r="M26" i="1"/>
  <c r="L22" i="1"/>
  <c r="M22" i="1"/>
  <c r="L18" i="1"/>
  <c r="M18" i="1"/>
  <c r="L14" i="1"/>
  <c r="M14" i="1"/>
  <c r="L10" i="1"/>
  <c r="M10" i="1"/>
  <c r="L6" i="1"/>
  <c r="M6" i="1"/>
  <c r="L2" i="1"/>
  <c r="M2" i="1"/>
  <c r="L6417" i="1"/>
  <c r="M6417" i="1"/>
  <c r="L6413" i="1"/>
  <c r="M6413" i="1"/>
  <c r="L6409" i="1"/>
  <c r="M6409" i="1"/>
  <c r="L6405" i="1"/>
  <c r="M6405" i="1"/>
  <c r="L6401" i="1"/>
  <c r="M6401" i="1"/>
  <c r="L6397" i="1"/>
  <c r="M6397" i="1"/>
  <c r="L6393" i="1"/>
  <c r="M6393" i="1"/>
  <c r="L6389" i="1"/>
  <c r="M6389" i="1"/>
  <c r="L6385" i="1"/>
  <c r="M6385" i="1"/>
  <c r="L6381" i="1"/>
  <c r="M6381" i="1"/>
  <c r="L6377" i="1"/>
  <c r="M6377" i="1"/>
  <c r="L6373" i="1"/>
  <c r="M6373" i="1"/>
  <c r="L6369" i="1"/>
  <c r="M6369" i="1"/>
  <c r="L6365" i="1"/>
  <c r="M6365" i="1"/>
  <c r="L6361" i="1"/>
  <c r="M6361" i="1"/>
  <c r="L6357" i="1"/>
  <c r="M6357" i="1"/>
  <c r="L6353" i="1"/>
  <c r="M6353" i="1"/>
  <c r="L6349" i="1"/>
  <c r="M6349" i="1"/>
  <c r="L6345" i="1"/>
  <c r="M6345" i="1"/>
  <c r="L6341" i="1"/>
  <c r="M6341" i="1"/>
  <c r="L6337" i="1"/>
  <c r="M6337" i="1"/>
  <c r="L6333" i="1"/>
  <c r="M6333" i="1"/>
  <c r="L6329" i="1"/>
  <c r="M6329" i="1"/>
  <c r="L6325" i="1"/>
  <c r="M6325" i="1"/>
  <c r="L6321" i="1"/>
  <c r="M6321" i="1"/>
  <c r="L6317" i="1"/>
  <c r="M6317" i="1"/>
  <c r="L6313" i="1"/>
  <c r="M6313" i="1"/>
  <c r="L6309" i="1"/>
  <c r="M6309" i="1"/>
  <c r="L6305" i="1"/>
  <c r="M6305" i="1"/>
  <c r="L6301" i="1"/>
  <c r="M6301" i="1"/>
  <c r="L6297" i="1"/>
  <c r="M6297" i="1"/>
  <c r="L6293" i="1"/>
  <c r="M6293" i="1"/>
  <c r="L6289" i="1"/>
  <c r="M6289" i="1"/>
  <c r="L6285" i="1"/>
  <c r="M6285" i="1"/>
  <c r="L6281" i="1"/>
  <c r="M6281" i="1"/>
  <c r="L6277" i="1"/>
  <c r="M6277" i="1"/>
  <c r="L6273" i="1"/>
  <c r="M6273" i="1"/>
  <c r="L6269" i="1"/>
  <c r="M6269" i="1"/>
  <c r="L6265" i="1"/>
  <c r="M6265" i="1"/>
  <c r="L6261" i="1"/>
  <c r="M6261" i="1"/>
  <c r="L6257" i="1"/>
  <c r="M6257" i="1"/>
  <c r="L6253" i="1"/>
  <c r="M6253" i="1"/>
  <c r="L6249" i="1"/>
  <c r="M6249" i="1"/>
  <c r="L6245" i="1"/>
  <c r="M6245" i="1"/>
  <c r="L6241" i="1"/>
  <c r="M6241" i="1"/>
  <c r="L6237" i="1"/>
  <c r="M6237" i="1"/>
  <c r="L6233" i="1"/>
  <c r="M6233" i="1"/>
  <c r="L6229" i="1"/>
  <c r="M6229" i="1"/>
  <c r="L6225" i="1"/>
  <c r="M6225" i="1"/>
  <c r="L6221" i="1"/>
  <c r="M6221" i="1"/>
  <c r="L6217" i="1"/>
  <c r="M6217" i="1"/>
  <c r="L6213" i="1"/>
  <c r="M6213" i="1"/>
  <c r="L6209" i="1"/>
  <c r="M6209" i="1"/>
  <c r="L6205" i="1"/>
  <c r="M6205" i="1"/>
  <c r="L6201" i="1"/>
  <c r="M6201" i="1"/>
  <c r="L6197" i="1"/>
  <c r="M6197" i="1"/>
  <c r="L6193" i="1"/>
  <c r="M6193" i="1"/>
  <c r="L6189" i="1"/>
  <c r="M6189" i="1"/>
  <c r="L6185" i="1"/>
  <c r="M6185" i="1"/>
  <c r="L6181" i="1"/>
  <c r="M6181" i="1"/>
  <c r="L6177" i="1"/>
  <c r="M6177" i="1"/>
  <c r="L6173" i="1"/>
  <c r="M6173" i="1"/>
  <c r="L6169" i="1"/>
  <c r="M6169" i="1"/>
  <c r="L6165" i="1"/>
  <c r="M6165" i="1"/>
  <c r="L6161" i="1"/>
  <c r="M6161" i="1"/>
  <c r="L6157" i="1"/>
  <c r="M6157" i="1"/>
  <c r="L6153" i="1"/>
  <c r="M6153" i="1"/>
  <c r="L6149" i="1"/>
  <c r="M6149" i="1"/>
  <c r="L6145" i="1"/>
  <c r="M6145" i="1"/>
  <c r="L6141" i="1"/>
  <c r="M6141" i="1"/>
  <c r="L6137" i="1"/>
  <c r="M6137" i="1"/>
  <c r="L6133" i="1"/>
  <c r="M6133" i="1"/>
  <c r="L6129" i="1"/>
  <c r="M6129" i="1"/>
  <c r="L6125" i="1"/>
  <c r="M6125" i="1"/>
  <c r="L6121" i="1"/>
  <c r="M6121" i="1"/>
  <c r="L6117" i="1"/>
  <c r="M6117" i="1"/>
  <c r="L6113" i="1"/>
  <c r="M6113" i="1"/>
  <c r="L6109" i="1"/>
  <c r="M6109" i="1"/>
  <c r="L6105" i="1"/>
  <c r="M6105" i="1"/>
  <c r="L6101" i="1"/>
  <c r="M6101" i="1"/>
  <c r="L6097" i="1"/>
  <c r="M6097" i="1"/>
  <c r="L6093" i="1"/>
  <c r="M6093" i="1"/>
  <c r="L6089" i="1"/>
  <c r="M6089" i="1"/>
  <c r="L6085" i="1"/>
  <c r="M6085" i="1"/>
  <c r="L6081" i="1"/>
  <c r="M6081" i="1"/>
  <c r="L6077" i="1"/>
  <c r="M6077" i="1"/>
  <c r="L6073" i="1"/>
  <c r="M6073" i="1"/>
  <c r="L6069" i="1"/>
  <c r="M6069" i="1"/>
  <c r="L6065" i="1"/>
  <c r="M6065" i="1"/>
  <c r="L6061" i="1"/>
  <c r="M6061" i="1"/>
  <c r="L6057" i="1"/>
  <c r="M6057" i="1"/>
  <c r="L6053" i="1"/>
  <c r="M6053" i="1"/>
  <c r="L6049" i="1"/>
  <c r="M6049" i="1"/>
  <c r="L6045" i="1"/>
  <c r="M6045" i="1"/>
  <c r="L6041" i="1"/>
  <c r="M6041" i="1"/>
  <c r="L6037" i="1"/>
  <c r="M6037" i="1"/>
  <c r="L6033" i="1"/>
  <c r="M6033" i="1"/>
  <c r="L6029" i="1"/>
  <c r="M6029" i="1"/>
  <c r="L6025" i="1"/>
  <c r="M6025" i="1"/>
  <c r="L6021" i="1"/>
  <c r="M6021" i="1"/>
  <c r="L6017" i="1"/>
  <c r="M6017" i="1"/>
  <c r="L6013" i="1"/>
  <c r="M6013" i="1"/>
  <c r="L6009" i="1"/>
  <c r="M6009" i="1"/>
  <c r="L6005" i="1"/>
  <c r="M6005" i="1"/>
  <c r="L6001" i="1"/>
  <c r="M6001" i="1"/>
  <c r="L5997" i="1"/>
  <c r="M5997" i="1"/>
  <c r="L5993" i="1"/>
  <c r="M5993" i="1"/>
  <c r="L5989" i="1"/>
  <c r="M5989" i="1"/>
  <c r="L5985" i="1"/>
  <c r="M5985" i="1"/>
  <c r="L5981" i="1"/>
  <c r="M5981" i="1"/>
  <c r="L5977" i="1"/>
  <c r="M5977" i="1"/>
  <c r="L5973" i="1"/>
  <c r="M5973" i="1"/>
  <c r="L5969" i="1"/>
  <c r="M5969" i="1"/>
  <c r="L5965" i="1"/>
  <c r="M5965" i="1"/>
  <c r="L5961" i="1"/>
  <c r="M5961" i="1"/>
  <c r="L5957" i="1"/>
  <c r="M5957" i="1"/>
  <c r="L5953" i="1"/>
  <c r="M5953" i="1"/>
  <c r="L5949" i="1"/>
  <c r="M5949" i="1"/>
  <c r="L5945" i="1"/>
  <c r="M5945" i="1"/>
  <c r="L5941" i="1"/>
  <c r="M5941" i="1"/>
  <c r="L5937" i="1"/>
  <c r="M5937" i="1"/>
  <c r="L5933" i="1"/>
  <c r="M5933" i="1"/>
  <c r="L5929" i="1"/>
  <c r="M5929" i="1"/>
  <c r="L5925" i="1"/>
  <c r="M5925" i="1"/>
  <c r="L5921" i="1"/>
  <c r="M5921" i="1"/>
  <c r="L5917" i="1"/>
  <c r="M5917" i="1"/>
  <c r="L5913" i="1"/>
  <c r="M5913" i="1"/>
  <c r="L5909" i="1"/>
  <c r="M5909" i="1"/>
  <c r="L5905" i="1"/>
  <c r="M5905" i="1"/>
  <c r="L5901" i="1"/>
  <c r="M5901" i="1"/>
  <c r="L5897" i="1"/>
  <c r="M5897" i="1"/>
  <c r="L5893" i="1"/>
  <c r="M5893" i="1"/>
  <c r="L5889" i="1"/>
  <c r="M5889" i="1"/>
  <c r="L5885" i="1"/>
  <c r="M5885" i="1"/>
  <c r="L5881" i="1"/>
  <c r="M5881" i="1"/>
  <c r="L5877" i="1"/>
  <c r="M5877" i="1"/>
  <c r="L5873" i="1"/>
  <c r="M5873" i="1"/>
  <c r="L5869" i="1"/>
  <c r="M5869" i="1"/>
  <c r="L5865" i="1"/>
  <c r="M5865" i="1"/>
  <c r="L5861" i="1"/>
  <c r="M5861" i="1"/>
  <c r="L5857" i="1"/>
  <c r="M5857" i="1"/>
  <c r="L5853" i="1"/>
  <c r="M5853" i="1"/>
  <c r="L5849" i="1"/>
  <c r="M5849" i="1"/>
  <c r="L5845" i="1"/>
  <c r="M5845" i="1"/>
  <c r="L5841" i="1"/>
  <c r="M5841" i="1"/>
  <c r="L5837" i="1"/>
  <c r="M5837" i="1"/>
  <c r="L5833" i="1"/>
  <c r="M5833" i="1"/>
  <c r="L5829" i="1"/>
  <c r="M5829" i="1"/>
  <c r="L5825" i="1"/>
  <c r="M5825" i="1"/>
  <c r="L5821" i="1"/>
  <c r="M5821" i="1"/>
  <c r="L5817" i="1"/>
  <c r="M5817" i="1"/>
  <c r="L5813" i="1"/>
  <c r="M5813" i="1"/>
  <c r="L5809" i="1"/>
  <c r="M5809" i="1"/>
  <c r="L5805" i="1"/>
  <c r="M5805" i="1"/>
  <c r="L5801" i="1"/>
  <c r="M5801" i="1"/>
  <c r="L5797" i="1"/>
  <c r="M5797" i="1"/>
  <c r="L5793" i="1"/>
  <c r="M5793" i="1"/>
  <c r="L5789" i="1"/>
  <c r="M5789" i="1"/>
  <c r="L5785" i="1"/>
  <c r="M5785" i="1"/>
  <c r="L5781" i="1"/>
  <c r="M5781" i="1"/>
  <c r="L5777" i="1"/>
  <c r="M5777" i="1"/>
  <c r="L5773" i="1"/>
  <c r="M5773" i="1"/>
  <c r="L5769" i="1"/>
  <c r="M5769" i="1"/>
  <c r="L5765" i="1"/>
  <c r="M5765" i="1"/>
  <c r="L5761" i="1"/>
  <c r="M5761" i="1"/>
  <c r="L5757" i="1"/>
  <c r="M5757" i="1"/>
  <c r="L5753" i="1"/>
  <c r="M5753" i="1"/>
  <c r="L5749" i="1"/>
  <c r="M5749" i="1"/>
  <c r="L5745" i="1"/>
  <c r="M5745" i="1"/>
  <c r="L5741" i="1"/>
  <c r="M5741" i="1"/>
  <c r="L5737" i="1"/>
  <c r="M5737" i="1"/>
  <c r="L5733" i="1"/>
  <c r="M5733" i="1"/>
  <c r="L5729" i="1"/>
  <c r="M5729" i="1"/>
  <c r="L5725" i="1"/>
  <c r="M5725" i="1"/>
  <c r="L5721" i="1"/>
  <c r="M5721" i="1"/>
  <c r="L5717" i="1"/>
  <c r="M5717" i="1"/>
  <c r="L5713" i="1"/>
  <c r="M5713" i="1"/>
  <c r="L5709" i="1"/>
  <c r="M5709" i="1"/>
  <c r="L5705" i="1"/>
  <c r="M5705" i="1"/>
  <c r="L5701" i="1"/>
  <c r="M5701" i="1"/>
  <c r="L5697" i="1"/>
  <c r="M5697" i="1"/>
  <c r="L5693" i="1"/>
  <c r="M5693" i="1"/>
  <c r="L5689" i="1"/>
  <c r="M5689" i="1"/>
  <c r="L5685" i="1"/>
  <c r="M5685" i="1"/>
  <c r="L5681" i="1"/>
  <c r="M5681" i="1"/>
  <c r="L5677" i="1"/>
  <c r="M5677" i="1"/>
  <c r="L5673" i="1"/>
  <c r="M5673" i="1"/>
  <c r="L5669" i="1"/>
  <c r="M5669" i="1"/>
  <c r="L5665" i="1"/>
  <c r="M5665" i="1"/>
  <c r="L5661" i="1"/>
  <c r="M5661" i="1"/>
  <c r="L5657" i="1"/>
  <c r="M5657" i="1"/>
  <c r="L5653" i="1"/>
  <c r="M5653" i="1"/>
  <c r="L5649" i="1"/>
  <c r="M5649" i="1"/>
  <c r="L5645" i="1"/>
  <c r="M5645" i="1"/>
  <c r="L5641" i="1"/>
  <c r="M5641" i="1"/>
  <c r="L5637" i="1"/>
  <c r="M5637" i="1"/>
  <c r="L5633" i="1"/>
  <c r="M5633" i="1"/>
  <c r="L5629" i="1"/>
  <c r="M5629" i="1"/>
  <c r="L5625" i="1"/>
  <c r="M5625" i="1"/>
  <c r="L5621" i="1"/>
  <c r="M5621" i="1"/>
  <c r="L5617" i="1"/>
  <c r="M5617" i="1"/>
  <c r="L5613" i="1"/>
  <c r="M5613" i="1"/>
  <c r="L5609" i="1"/>
  <c r="M5609" i="1"/>
  <c r="L5605" i="1"/>
  <c r="M5605" i="1"/>
  <c r="L5601" i="1"/>
  <c r="M5601" i="1"/>
  <c r="L5597" i="1"/>
  <c r="M5597" i="1"/>
  <c r="L5593" i="1"/>
  <c r="M5593" i="1"/>
  <c r="L5589" i="1"/>
  <c r="M5589" i="1"/>
  <c r="L5585" i="1"/>
  <c r="M5585" i="1"/>
  <c r="L5581" i="1"/>
  <c r="M5581" i="1"/>
  <c r="L5577" i="1"/>
  <c r="M5577" i="1"/>
  <c r="L5573" i="1"/>
  <c r="M5573" i="1"/>
  <c r="L5569" i="1"/>
  <c r="M5569" i="1"/>
  <c r="L5565" i="1"/>
  <c r="M5565" i="1"/>
  <c r="L5561" i="1"/>
  <c r="M5561" i="1"/>
  <c r="L5557" i="1"/>
  <c r="M5557" i="1"/>
  <c r="L5553" i="1"/>
  <c r="M5553" i="1"/>
  <c r="L5549" i="1"/>
  <c r="M5549" i="1"/>
  <c r="L5545" i="1"/>
  <c r="M5545" i="1"/>
  <c r="L5541" i="1"/>
  <c r="M5541" i="1"/>
  <c r="L5537" i="1"/>
  <c r="M5537" i="1"/>
  <c r="L5533" i="1"/>
  <c r="M5533" i="1"/>
  <c r="L5529" i="1"/>
  <c r="M5529" i="1"/>
  <c r="L5525" i="1"/>
  <c r="M5525" i="1"/>
  <c r="L5521" i="1"/>
  <c r="M5521" i="1"/>
  <c r="L5517" i="1"/>
  <c r="M5517" i="1"/>
  <c r="L5513" i="1"/>
  <c r="M5513" i="1"/>
  <c r="L5509" i="1"/>
  <c r="M5509" i="1"/>
  <c r="L5505" i="1"/>
  <c r="M5505" i="1"/>
  <c r="L5501" i="1"/>
  <c r="M5501" i="1"/>
  <c r="L5497" i="1"/>
  <c r="M5497" i="1"/>
  <c r="L5493" i="1"/>
  <c r="M5493" i="1"/>
  <c r="M5489" i="1"/>
  <c r="L5489" i="1"/>
  <c r="L5485" i="1"/>
  <c r="M5485" i="1"/>
  <c r="L5481" i="1"/>
  <c r="M5481" i="1"/>
  <c r="L5477" i="1"/>
  <c r="M5477" i="1"/>
  <c r="L5473" i="1"/>
  <c r="M5473" i="1"/>
  <c r="L5469" i="1"/>
  <c r="M5469" i="1"/>
  <c r="L5465" i="1"/>
  <c r="M5465" i="1"/>
  <c r="L5461" i="1"/>
  <c r="M5461" i="1"/>
  <c r="M5457" i="1"/>
  <c r="L5457" i="1"/>
  <c r="L5453" i="1"/>
  <c r="M5453" i="1"/>
  <c r="L5449" i="1"/>
  <c r="M5449" i="1"/>
  <c r="L5445" i="1"/>
  <c r="M5445" i="1"/>
  <c r="L5441" i="1"/>
  <c r="M5441" i="1"/>
  <c r="L5437" i="1"/>
  <c r="M5437" i="1"/>
  <c r="L5433" i="1"/>
  <c r="M5433" i="1"/>
  <c r="L5429" i="1"/>
  <c r="M5429" i="1"/>
  <c r="L5425" i="1"/>
  <c r="M5425" i="1"/>
  <c r="L5421" i="1"/>
  <c r="M5421" i="1"/>
  <c r="L5417" i="1"/>
  <c r="M5417" i="1"/>
  <c r="L5413" i="1"/>
  <c r="M5413" i="1"/>
  <c r="L5409" i="1"/>
  <c r="M5409" i="1"/>
  <c r="L5405" i="1"/>
  <c r="M5405" i="1"/>
  <c r="M5401" i="1"/>
  <c r="L5401" i="1"/>
  <c r="M5397" i="1"/>
  <c r="L5397" i="1"/>
  <c r="L5393" i="1"/>
  <c r="M5393" i="1"/>
  <c r="L5389" i="1"/>
  <c r="M5389" i="1"/>
  <c r="L5385" i="1"/>
  <c r="M5385" i="1"/>
  <c r="L5381" i="1"/>
  <c r="M5381" i="1"/>
  <c r="L5377" i="1"/>
  <c r="M5377" i="1"/>
  <c r="L5373" i="1"/>
  <c r="M5373" i="1"/>
  <c r="L5369" i="1"/>
  <c r="M5369" i="1"/>
  <c r="L5365" i="1"/>
  <c r="M5365" i="1"/>
  <c r="L5361" i="1"/>
  <c r="M5361" i="1"/>
  <c r="L5357" i="1"/>
  <c r="M5357" i="1"/>
  <c r="L5353" i="1"/>
  <c r="M5353" i="1"/>
  <c r="L5349" i="1"/>
  <c r="M5349" i="1"/>
  <c r="L5345" i="1"/>
  <c r="M5345" i="1"/>
  <c r="L5341" i="1"/>
  <c r="M5341" i="1"/>
  <c r="M5337" i="1"/>
  <c r="L5337" i="1"/>
  <c r="M5333" i="1"/>
  <c r="L5333" i="1"/>
  <c r="L5329" i="1"/>
  <c r="M5329" i="1"/>
  <c r="L5325" i="1"/>
  <c r="M5325" i="1"/>
  <c r="L5321" i="1"/>
  <c r="M5321" i="1"/>
  <c r="L5317" i="1"/>
  <c r="M5317" i="1"/>
  <c r="L5313" i="1"/>
  <c r="M5313" i="1"/>
  <c r="L5309" i="1"/>
  <c r="M5309" i="1"/>
  <c r="L5305" i="1"/>
  <c r="M5305" i="1"/>
  <c r="L5301" i="1"/>
  <c r="M5301" i="1"/>
  <c r="L5297" i="1"/>
  <c r="M5297" i="1"/>
  <c r="L5293" i="1"/>
  <c r="M5293" i="1"/>
  <c r="L5289" i="1"/>
  <c r="M5289" i="1"/>
  <c r="L5285" i="1"/>
  <c r="M5285" i="1"/>
  <c r="L5281" i="1"/>
  <c r="M5281" i="1"/>
  <c r="L5277" i="1"/>
  <c r="M5277" i="1"/>
  <c r="M5273" i="1"/>
  <c r="L5273" i="1"/>
  <c r="M5269" i="1"/>
  <c r="L5269" i="1"/>
  <c r="L5265" i="1"/>
  <c r="M5265" i="1"/>
  <c r="L5261" i="1"/>
  <c r="M5261" i="1"/>
  <c r="L5257" i="1"/>
  <c r="M5257" i="1"/>
  <c r="L5253" i="1"/>
  <c r="M5253" i="1"/>
  <c r="L5249" i="1"/>
  <c r="M5249" i="1"/>
  <c r="L5245" i="1"/>
  <c r="M5245" i="1"/>
  <c r="L5241" i="1"/>
  <c r="M5241" i="1"/>
  <c r="L5237" i="1"/>
  <c r="M5237" i="1"/>
  <c r="L5233" i="1"/>
  <c r="M5233" i="1"/>
  <c r="L5229" i="1"/>
  <c r="M5229" i="1"/>
  <c r="L5225" i="1"/>
  <c r="M5225" i="1"/>
  <c r="L5221" i="1"/>
  <c r="M5221" i="1"/>
  <c r="L5217" i="1"/>
  <c r="M5217" i="1"/>
  <c r="L5213" i="1"/>
  <c r="M5213" i="1"/>
  <c r="L5209" i="1"/>
  <c r="M5209" i="1"/>
  <c r="M5205" i="1"/>
  <c r="L5205" i="1"/>
  <c r="L5201" i="1"/>
  <c r="M5201" i="1"/>
  <c r="L5197" i="1"/>
  <c r="M5197" i="1"/>
  <c r="L5193" i="1"/>
  <c r="M5193" i="1"/>
  <c r="L5189" i="1"/>
  <c r="M5189" i="1"/>
  <c r="L5185" i="1"/>
  <c r="M5185" i="1"/>
  <c r="L5181" i="1"/>
  <c r="M5181" i="1"/>
  <c r="L5177" i="1"/>
  <c r="M5177" i="1"/>
  <c r="L5173" i="1"/>
  <c r="M5173" i="1"/>
  <c r="L5169" i="1"/>
  <c r="M5169" i="1"/>
  <c r="L5165" i="1"/>
  <c r="M5165" i="1"/>
  <c r="L5161" i="1"/>
  <c r="M5161" i="1"/>
  <c r="L5157" i="1"/>
  <c r="M5157" i="1"/>
  <c r="L5153" i="1"/>
  <c r="M5153" i="1"/>
  <c r="L5149" i="1"/>
  <c r="M5149" i="1"/>
  <c r="L5145" i="1"/>
  <c r="M5145" i="1"/>
  <c r="M5141" i="1"/>
  <c r="L5141" i="1"/>
  <c r="L5137" i="1"/>
  <c r="M5137" i="1"/>
  <c r="L5133" i="1"/>
  <c r="M5133" i="1"/>
  <c r="L5129" i="1"/>
  <c r="M5129" i="1"/>
  <c r="L5125" i="1"/>
  <c r="M5125" i="1"/>
  <c r="L5121" i="1"/>
  <c r="M5121" i="1"/>
  <c r="L5117" i="1"/>
  <c r="M5117" i="1"/>
  <c r="L5113" i="1"/>
  <c r="M5113" i="1"/>
  <c r="L5109" i="1"/>
  <c r="M5109" i="1"/>
  <c r="L5105" i="1"/>
  <c r="M5105" i="1"/>
  <c r="L5101" i="1"/>
  <c r="M5101" i="1"/>
  <c r="L5097" i="1"/>
  <c r="M5097" i="1"/>
  <c r="L5093" i="1"/>
  <c r="M5093" i="1"/>
  <c r="L5089" i="1"/>
  <c r="M5089" i="1"/>
  <c r="L5085" i="1"/>
  <c r="M5085" i="1"/>
  <c r="L5081" i="1"/>
  <c r="M5081" i="1"/>
  <c r="M5077" i="1"/>
  <c r="L5077" i="1"/>
  <c r="L5073" i="1"/>
  <c r="M5073" i="1"/>
  <c r="L5069" i="1"/>
  <c r="M5069" i="1"/>
  <c r="L5065" i="1"/>
  <c r="M5065" i="1"/>
  <c r="L5061" i="1"/>
  <c r="M5061" i="1"/>
  <c r="L5057" i="1"/>
  <c r="M5057" i="1"/>
  <c r="L5053" i="1"/>
  <c r="M5053" i="1"/>
  <c r="L5049" i="1"/>
  <c r="M5049" i="1"/>
  <c r="L5045" i="1"/>
  <c r="M5045" i="1"/>
  <c r="L5041" i="1"/>
  <c r="M5041" i="1"/>
  <c r="L5037" i="1"/>
  <c r="M5037" i="1"/>
  <c r="L5033" i="1"/>
  <c r="M5033" i="1"/>
  <c r="L5029" i="1"/>
  <c r="M5029" i="1"/>
  <c r="L5025" i="1"/>
  <c r="M5025" i="1"/>
  <c r="L5021" i="1"/>
  <c r="M5021" i="1"/>
  <c r="L5017" i="1"/>
  <c r="M5017" i="1"/>
  <c r="M5013" i="1"/>
  <c r="L5013" i="1"/>
  <c r="L5009" i="1"/>
  <c r="M5009" i="1"/>
  <c r="L5005" i="1"/>
  <c r="M5005" i="1"/>
  <c r="L5001" i="1"/>
  <c r="M5001" i="1"/>
  <c r="L4997" i="1"/>
  <c r="M4997" i="1"/>
  <c r="L4993" i="1"/>
  <c r="M4993" i="1"/>
  <c r="L4989" i="1"/>
  <c r="M4989" i="1"/>
  <c r="L4985" i="1"/>
  <c r="M4985" i="1"/>
  <c r="L4981" i="1"/>
  <c r="M4981" i="1"/>
  <c r="L4977" i="1"/>
  <c r="M4977" i="1"/>
  <c r="L4973" i="1"/>
  <c r="M4973" i="1"/>
  <c r="L4969" i="1"/>
  <c r="M4969" i="1"/>
  <c r="L4965" i="1"/>
  <c r="M4965" i="1"/>
  <c r="L4961" i="1"/>
  <c r="M4961" i="1"/>
  <c r="L4957" i="1"/>
  <c r="M4957" i="1"/>
  <c r="L4953" i="1"/>
  <c r="M4953" i="1"/>
  <c r="M4949" i="1"/>
  <c r="L4949" i="1"/>
  <c r="L4945" i="1"/>
  <c r="M4945" i="1"/>
  <c r="L4941" i="1"/>
  <c r="M4941" i="1"/>
  <c r="L4937" i="1"/>
  <c r="M4937" i="1"/>
  <c r="L4933" i="1"/>
  <c r="M4933" i="1"/>
  <c r="L4929" i="1"/>
  <c r="M4929" i="1"/>
  <c r="L4925" i="1"/>
  <c r="M4925" i="1"/>
  <c r="L4921" i="1"/>
  <c r="M4921" i="1"/>
  <c r="L4917" i="1"/>
  <c r="M4917" i="1"/>
  <c r="L4913" i="1"/>
  <c r="M4913" i="1"/>
  <c r="L4909" i="1"/>
  <c r="M4909" i="1"/>
  <c r="L4905" i="1"/>
  <c r="M4905" i="1"/>
  <c r="L4901" i="1"/>
  <c r="M4901" i="1"/>
  <c r="L4897" i="1"/>
  <c r="M4897" i="1"/>
  <c r="L4893" i="1"/>
  <c r="M4893" i="1"/>
  <c r="L4889" i="1"/>
  <c r="M4889" i="1"/>
  <c r="M4885" i="1"/>
  <c r="L4885" i="1"/>
  <c r="L4881" i="1"/>
  <c r="M4881" i="1"/>
  <c r="L4877" i="1"/>
  <c r="M4877" i="1"/>
  <c r="L4873" i="1"/>
  <c r="M4873" i="1"/>
  <c r="L4869" i="1"/>
  <c r="M4869" i="1"/>
  <c r="L4865" i="1"/>
  <c r="M4865" i="1"/>
  <c r="L4861" i="1"/>
  <c r="M4861" i="1"/>
  <c r="M4857" i="1"/>
  <c r="L4857" i="1"/>
  <c r="M4853" i="1"/>
  <c r="L4853" i="1"/>
  <c r="L4849" i="1"/>
  <c r="M4849" i="1"/>
  <c r="L4845" i="1"/>
  <c r="M4845" i="1"/>
  <c r="M4841" i="1"/>
  <c r="L4841" i="1"/>
  <c r="L4837" i="1"/>
  <c r="M4837" i="1"/>
  <c r="L4833" i="1"/>
  <c r="M4833" i="1"/>
  <c r="L4829" i="1"/>
  <c r="M4829" i="1"/>
  <c r="M4825" i="1"/>
  <c r="L4825" i="1"/>
  <c r="M4821" i="1"/>
  <c r="L4821" i="1"/>
  <c r="L4817" i="1"/>
  <c r="M4817" i="1"/>
  <c r="L4813" i="1"/>
  <c r="M4813" i="1"/>
  <c r="M4809" i="1"/>
  <c r="L4809" i="1"/>
  <c r="L4805" i="1"/>
  <c r="M4805" i="1"/>
  <c r="L4801" i="1"/>
  <c r="M4801" i="1"/>
  <c r="L4797" i="1"/>
  <c r="M4797" i="1"/>
  <c r="M4793" i="1"/>
  <c r="L4793" i="1"/>
  <c r="M4789" i="1"/>
  <c r="L4789" i="1"/>
  <c r="L4785" i="1"/>
  <c r="M4785" i="1"/>
  <c r="L4781" i="1"/>
  <c r="M4781" i="1"/>
  <c r="M4777" i="1"/>
  <c r="L4777" i="1"/>
  <c r="L4773" i="1"/>
  <c r="M4773" i="1"/>
  <c r="L4769" i="1"/>
  <c r="M4769" i="1"/>
  <c r="L4765" i="1"/>
  <c r="M4765" i="1"/>
  <c r="M4761" i="1"/>
  <c r="L4761" i="1"/>
  <c r="M4757" i="1"/>
  <c r="L4757" i="1"/>
  <c r="L4753" i="1"/>
  <c r="M4753" i="1"/>
  <c r="L4749" i="1"/>
  <c r="M4749" i="1"/>
  <c r="M4745" i="1"/>
  <c r="L4745" i="1"/>
  <c r="L4741" i="1"/>
  <c r="M4741" i="1"/>
  <c r="L4737" i="1"/>
  <c r="M4737" i="1"/>
  <c r="L4733" i="1"/>
  <c r="M4733" i="1"/>
  <c r="M4729" i="1"/>
  <c r="L4729" i="1"/>
  <c r="M4725" i="1"/>
  <c r="L4725" i="1"/>
  <c r="L4721" i="1"/>
  <c r="M4721" i="1"/>
  <c r="L4717" i="1"/>
  <c r="M4717" i="1"/>
  <c r="M4713" i="1"/>
  <c r="L4713" i="1"/>
  <c r="L4709" i="1"/>
  <c r="M4709" i="1"/>
  <c r="L4705" i="1"/>
  <c r="M4705" i="1"/>
  <c r="L4701" i="1"/>
  <c r="M4701" i="1"/>
  <c r="M4697" i="1"/>
  <c r="L4697" i="1"/>
  <c r="M4693" i="1"/>
  <c r="L4693" i="1"/>
  <c r="L4689" i="1"/>
  <c r="M4689" i="1"/>
  <c r="L4685" i="1"/>
  <c r="M4685" i="1"/>
  <c r="M4681" i="1"/>
  <c r="L4681" i="1"/>
  <c r="L4677" i="1"/>
  <c r="M4677" i="1"/>
  <c r="L4673" i="1"/>
  <c r="M4673" i="1"/>
  <c r="L4669" i="1"/>
  <c r="M4669" i="1"/>
  <c r="M4665" i="1"/>
  <c r="L4665" i="1"/>
  <c r="M4661" i="1"/>
  <c r="L4661" i="1"/>
  <c r="L4657" i="1"/>
  <c r="M4657" i="1"/>
  <c r="L4653" i="1"/>
  <c r="M4653" i="1"/>
  <c r="M4649" i="1"/>
  <c r="L4649" i="1"/>
  <c r="L4645" i="1"/>
  <c r="M4645" i="1"/>
  <c r="L4641" i="1"/>
  <c r="M4641" i="1"/>
  <c r="L4637" i="1"/>
  <c r="M4637" i="1"/>
  <c r="M4633" i="1"/>
  <c r="L4633" i="1"/>
  <c r="M4629" i="1"/>
  <c r="L4629" i="1"/>
  <c r="L4625" i="1"/>
  <c r="M4625" i="1"/>
  <c r="L4621" i="1"/>
  <c r="M4621" i="1"/>
  <c r="M4617" i="1"/>
  <c r="L4617" i="1"/>
  <c r="L4613" i="1"/>
  <c r="M4613" i="1"/>
  <c r="L4609" i="1"/>
  <c r="M4609" i="1"/>
  <c r="L4605" i="1"/>
  <c r="M4605" i="1"/>
  <c r="M4601" i="1"/>
  <c r="L4601" i="1"/>
  <c r="M4597" i="1"/>
  <c r="L4597" i="1"/>
  <c r="L4593" i="1"/>
  <c r="M4593" i="1"/>
  <c r="L4589" i="1"/>
  <c r="M4589" i="1"/>
  <c r="M4585" i="1"/>
  <c r="L4585" i="1"/>
  <c r="L4581" i="1"/>
  <c r="M4581" i="1"/>
  <c r="L4577" i="1"/>
  <c r="M4577" i="1"/>
  <c r="L4573" i="1"/>
  <c r="M4573" i="1"/>
  <c r="M4569" i="1"/>
  <c r="L4569" i="1"/>
  <c r="M4565" i="1"/>
  <c r="L4565" i="1"/>
  <c r="L4561" i="1"/>
  <c r="M4561" i="1"/>
  <c r="L4557" i="1"/>
  <c r="M4557" i="1"/>
  <c r="M4553" i="1"/>
  <c r="L4553" i="1"/>
  <c r="L4549" i="1"/>
  <c r="M4549" i="1"/>
  <c r="L4545" i="1"/>
  <c r="M4545" i="1"/>
  <c r="L4541" i="1"/>
  <c r="M4541" i="1"/>
  <c r="M4537" i="1"/>
  <c r="L4537" i="1"/>
  <c r="M4533" i="1"/>
  <c r="L4533" i="1"/>
  <c r="L4529" i="1"/>
  <c r="M4529" i="1"/>
  <c r="L4525" i="1"/>
  <c r="M4525" i="1"/>
  <c r="M4521" i="1"/>
  <c r="L4521" i="1"/>
  <c r="L4517" i="1"/>
  <c r="M4517" i="1"/>
  <c r="L4513" i="1"/>
  <c r="M4513" i="1"/>
  <c r="L4509" i="1"/>
  <c r="M4509" i="1"/>
  <c r="M4505" i="1"/>
  <c r="L4505" i="1"/>
  <c r="M4501" i="1"/>
  <c r="L4501" i="1"/>
  <c r="L4497" i="1"/>
  <c r="M4497" i="1"/>
  <c r="L4493" i="1"/>
  <c r="M4493" i="1"/>
  <c r="M4489" i="1"/>
  <c r="L4489" i="1"/>
  <c r="L4485" i="1"/>
  <c r="M4485" i="1"/>
  <c r="L4481" i="1"/>
  <c r="M4481" i="1"/>
  <c r="L4477" i="1"/>
  <c r="M4477" i="1"/>
  <c r="M4473" i="1"/>
  <c r="L4473" i="1"/>
  <c r="M4469" i="1"/>
  <c r="L4469" i="1"/>
  <c r="L4465" i="1"/>
  <c r="M4465" i="1"/>
  <c r="L4461" i="1"/>
  <c r="M4461" i="1"/>
  <c r="M4457" i="1"/>
  <c r="L4457" i="1"/>
  <c r="L4453" i="1"/>
  <c r="M4453" i="1"/>
  <c r="L4449" i="1"/>
  <c r="M4449" i="1"/>
  <c r="L4445" i="1"/>
  <c r="M4445" i="1"/>
  <c r="M4441" i="1"/>
  <c r="L4441" i="1"/>
  <c r="M4437" i="1"/>
  <c r="L4437" i="1"/>
  <c r="L4433" i="1"/>
  <c r="M4433" i="1"/>
  <c r="L4429" i="1"/>
  <c r="M4429" i="1"/>
  <c r="M4425" i="1"/>
  <c r="L4425" i="1"/>
  <c r="L4421" i="1"/>
  <c r="M4421" i="1"/>
  <c r="L4417" i="1"/>
  <c r="M4417" i="1"/>
  <c r="L4413" i="1"/>
  <c r="M4413" i="1"/>
  <c r="M4409" i="1"/>
  <c r="L4409" i="1"/>
  <c r="M4405" i="1"/>
  <c r="L4405" i="1"/>
  <c r="L4401" i="1"/>
  <c r="M4401" i="1"/>
  <c r="L4397" i="1"/>
  <c r="M4397" i="1"/>
  <c r="M4393" i="1"/>
  <c r="L4393" i="1"/>
  <c r="L4389" i="1"/>
  <c r="M4389" i="1"/>
  <c r="L4385" i="1"/>
  <c r="M4385" i="1"/>
  <c r="L4381" i="1"/>
  <c r="M4381" i="1"/>
  <c r="M4377" i="1"/>
  <c r="L4377" i="1"/>
  <c r="M4373" i="1"/>
  <c r="L4373" i="1"/>
  <c r="L4369" i="1"/>
  <c r="M4369" i="1"/>
  <c r="L4365" i="1"/>
  <c r="M4365" i="1"/>
  <c r="M4361" i="1"/>
  <c r="L4361" i="1"/>
  <c r="L4357" i="1"/>
  <c r="M4357" i="1"/>
  <c r="L4353" i="1"/>
  <c r="M4353" i="1"/>
  <c r="L4349" i="1"/>
  <c r="M4349" i="1"/>
  <c r="M4345" i="1"/>
  <c r="L4345" i="1"/>
  <c r="M4341" i="1"/>
  <c r="L4341" i="1"/>
  <c r="L4337" i="1"/>
  <c r="M4337" i="1"/>
  <c r="L4333" i="1"/>
  <c r="M4333" i="1"/>
  <c r="M4329" i="1"/>
  <c r="L4329" i="1"/>
  <c r="L4325" i="1"/>
  <c r="M4325" i="1"/>
  <c r="L4321" i="1"/>
  <c r="M4321" i="1"/>
  <c r="L4317" i="1"/>
  <c r="M4317" i="1"/>
  <c r="M4313" i="1"/>
  <c r="L4313" i="1"/>
  <c r="M4309" i="1"/>
  <c r="L4309" i="1"/>
  <c r="L4305" i="1"/>
  <c r="M4305" i="1"/>
  <c r="L4301" i="1"/>
  <c r="M4301" i="1"/>
  <c r="M4297" i="1"/>
  <c r="L4297" i="1"/>
  <c r="L4293" i="1"/>
  <c r="M4293" i="1"/>
  <c r="L4289" i="1"/>
  <c r="M4289" i="1"/>
  <c r="L4285" i="1"/>
  <c r="M4285" i="1"/>
  <c r="M4281" i="1"/>
  <c r="L4281" i="1"/>
  <c r="M4277" i="1"/>
  <c r="L4277" i="1"/>
  <c r="L4273" i="1"/>
  <c r="M4273" i="1"/>
  <c r="L4269" i="1"/>
  <c r="M4269" i="1"/>
  <c r="M4265" i="1"/>
  <c r="L4265" i="1"/>
  <c r="L4261" i="1"/>
  <c r="M4261" i="1"/>
  <c r="L4257" i="1"/>
  <c r="M4257" i="1"/>
  <c r="L4253" i="1"/>
  <c r="M4253" i="1"/>
  <c r="M4249" i="1"/>
  <c r="L4249" i="1"/>
  <c r="M4245" i="1"/>
  <c r="L4245" i="1"/>
  <c r="L4241" i="1"/>
  <c r="M4241" i="1"/>
  <c r="L4237" i="1"/>
  <c r="M4237" i="1"/>
  <c r="M4233" i="1"/>
  <c r="L4233" i="1"/>
  <c r="L4229" i="1"/>
  <c r="M4229" i="1"/>
  <c r="L4225" i="1"/>
  <c r="M4225" i="1"/>
  <c r="L4221" i="1"/>
  <c r="M4221" i="1"/>
  <c r="M4217" i="1"/>
  <c r="L4217" i="1"/>
  <c r="M4213" i="1"/>
  <c r="L4213" i="1"/>
  <c r="L4209" i="1"/>
  <c r="M4209" i="1"/>
  <c r="L4205" i="1"/>
  <c r="M4205" i="1"/>
  <c r="M4201" i="1"/>
  <c r="L4201" i="1"/>
  <c r="L4197" i="1"/>
  <c r="M4197" i="1"/>
  <c r="L4193" i="1"/>
  <c r="M4193" i="1"/>
  <c r="L4189" i="1"/>
  <c r="M4189" i="1"/>
  <c r="M4185" i="1"/>
  <c r="L4185" i="1"/>
  <c r="M4181" i="1"/>
  <c r="L4181" i="1"/>
  <c r="L4177" i="1"/>
  <c r="M4177" i="1"/>
  <c r="L4173" i="1"/>
  <c r="M4173" i="1"/>
  <c r="M4169" i="1"/>
  <c r="L4169" i="1"/>
  <c r="L4165" i="1"/>
  <c r="M4165" i="1"/>
  <c r="L4161" i="1"/>
  <c r="M4161" i="1"/>
  <c r="L4157" i="1"/>
  <c r="M4157" i="1"/>
  <c r="M4153" i="1"/>
  <c r="L4153" i="1"/>
  <c r="M4149" i="1"/>
  <c r="L4149" i="1"/>
  <c r="L4145" i="1"/>
  <c r="M4145" i="1"/>
  <c r="L4141" i="1"/>
  <c r="M4141" i="1"/>
  <c r="M4137" i="1"/>
  <c r="L4137" i="1"/>
  <c r="L4133" i="1"/>
  <c r="M4133" i="1"/>
  <c r="L4129" i="1"/>
  <c r="M4129" i="1"/>
  <c r="L4125" i="1"/>
  <c r="M4125" i="1"/>
  <c r="M4121" i="1"/>
  <c r="L4121" i="1"/>
  <c r="M4117" i="1"/>
  <c r="L4117" i="1"/>
  <c r="L4113" i="1"/>
  <c r="M4113" i="1"/>
  <c r="L4109" i="1"/>
  <c r="M4109" i="1"/>
  <c r="M4105" i="1"/>
  <c r="L4105" i="1"/>
  <c r="L4101" i="1"/>
  <c r="M4101" i="1"/>
  <c r="L4097" i="1"/>
  <c r="M4097" i="1"/>
  <c r="L4093" i="1"/>
  <c r="M4093" i="1"/>
  <c r="M4089" i="1"/>
  <c r="L4089" i="1"/>
  <c r="M4085" i="1"/>
  <c r="L4085" i="1"/>
  <c r="L4081" i="1"/>
  <c r="M4081" i="1"/>
  <c r="L4077" i="1"/>
  <c r="M4077" i="1"/>
  <c r="M4073" i="1"/>
  <c r="L4073" i="1"/>
  <c r="L4069" i="1"/>
  <c r="M4069" i="1"/>
  <c r="L4065" i="1"/>
  <c r="M4065" i="1"/>
  <c r="L4061" i="1"/>
  <c r="M4061" i="1"/>
  <c r="M4057" i="1"/>
  <c r="L4057" i="1"/>
  <c r="M4053" i="1"/>
  <c r="L4053" i="1"/>
  <c r="L4049" i="1"/>
  <c r="M4049" i="1"/>
  <c r="L4045" i="1"/>
  <c r="M4045" i="1"/>
  <c r="M4041" i="1"/>
  <c r="L4041" i="1"/>
  <c r="L4037" i="1"/>
  <c r="M4037" i="1"/>
  <c r="L4033" i="1"/>
  <c r="M4033" i="1"/>
  <c r="L4029" i="1"/>
  <c r="M4029" i="1"/>
  <c r="M4025" i="1"/>
  <c r="L4025" i="1"/>
  <c r="M4021" i="1"/>
  <c r="L4021" i="1"/>
  <c r="L4017" i="1"/>
  <c r="M4017" i="1"/>
  <c r="L4013" i="1"/>
  <c r="M4013" i="1"/>
  <c r="M4009" i="1"/>
  <c r="L4009" i="1"/>
  <c r="L4005" i="1"/>
  <c r="M4005" i="1"/>
  <c r="L4001" i="1"/>
  <c r="M4001" i="1"/>
  <c r="L3997" i="1"/>
  <c r="M3997" i="1"/>
  <c r="M3993" i="1"/>
  <c r="L3993" i="1"/>
  <c r="M3989" i="1"/>
  <c r="L3989" i="1"/>
  <c r="L3985" i="1"/>
  <c r="M3985" i="1"/>
  <c r="L3981" i="1"/>
  <c r="M3981" i="1"/>
  <c r="M3977" i="1"/>
  <c r="L3977" i="1"/>
  <c r="L3973" i="1"/>
  <c r="M3973" i="1"/>
  <c r="L3969" i="1"/>
  <c r="M3969" i="1"/>
  <c r="L3965" i="1"/>
  <c r="M3965" i="1"/>
  <c r="M3961" i="1"/>
  <c r="L3961" i="1"/>
  <c r="M3957" i="1"/>
  <c r="L3957" i="1"/>
  <c r="L3953" i="1"/>
  <c r="M3953" i="1"/>
  <c r="L3949" i="1"/>
  <c r="M3949" i="1"/>
  <c r="M3945" i="1"/>
  <c r="L3945" i="1"/>
  <c r="L3941" i="1"/>
  <c r="M3941" i="1"/>
  <c r="L3937" i="1"/>
  <c r="M3937" i="1"/>
  <c r="L3933" i="1"/>
  <c r="M3933" i="1"/>
  <c r="M3929" i="1"/>
  <c r="L3929" i="1"/>
  <c r="M3925" i="1"/>
  <c r="L3925" i="1"/>
  <c r="L3921" i="1"/>
  <c r="M3921" i="1"/>
  <c r="L3917" i="1"/>
  <c r="M3917" i="1"/>
  <c r="M3913" i="1"/>
  <c r="L3913" i="1"/>
  <c r="L3909" i="1"/>
  <c r="M3909" i="1"/>
  <c r="L3905" i="1"/>
  <c r="M3905" i="1"/>
  <c r="L3901" i="1"/>
  <c r="M3901" i="1"/>
  <c r="M3897" i="1"/>
  <c r="L3897" i="1"/>
  <c r="M3893" i="1"/>
  <c r="L3893" i="1"/>
  <c r="L3889" i="1"/>
  <c r="M3889" i="1"/>
  <c r="L3885" i="1"/>
  <c r="M3885" i="1"/>
  <c r="M3881" i="1"/>
  <c r="L3881" i="1"/>
  <c r="L3877" i="1"/>
  <c r="M3877" i="1"/>
  <c r="L3873" i="1"/>
  <c r="M3873" i="1"/>
  <c r="L3869" i="1"/>
  <c r="M3869" i="1"/>
  <c r="M3865" i="1"/>
  <c r="L3865" i="1"/>
  <c r="M3861" i="1"/>
  <c r="L3861" i="1"/>
  <c r="L3857" i="1"/>
  <c r="M3857" i="1"/>
  <c r="L3853" i="1"/>
  <c r="M3853" i="1"/>
  <c r="M3849" i="1"/>
  <c r="L3849" i="1"/>
  <c r="L3845" i="1"/>
  <c r="M3845" i="1"/>
  <c r="L3841" i="1"/>
  <c r="M3841" i="1"/>
  <c r="L3837" i="1"/>
  <c r="M3837" i="1"/>
  <c r="M3833" i="1"/>
  <c r="L3833" i="1"/>
  <c r="M3829" i="1"/>
  <c r="L3829" i="1"/>
  <c r="L3825" i="1"/>
  <c r="M3825" i="1"/>
  <c r="L3821" i="1"/>
  <c r="M3821" i="1"/>
  <c r="M3817" i="1"/>
  <c r="L3817" i="1"/>
  <c r="L3813" i="1"/>
  <c r="M3813" i="1"/>
  <c r="L3809" i="1"/>
  <c r="M3809" i="1"/>
  <c r="L3805" i="1"/>
  <c r="M3805" i="1"/>
  <c r="M3801" i="1"/>
  <c r="L3801" i="1"/>
  <c r="M3797" i="1"/>
  <c r="L3797" i="1"/>
  <c r="L3793" i="1"/>
  <c r="M3793" i="1"/>
  <c r="L3789" i="1"/>
  <c r="M3789" i="1"/>
  <c r="M3785" i="1"/>
  <c r="L3785" i="1"/>
  <c r="L3781" i="1"/>
  <c r="M3781" i="1"/>
  <c r="L3777" i="1"/>
  <c r="M3777" i="1"/>
  <c r="L3773" i="1"/>
  <c r="M3773" i="1"/>
  <c r="M3769" i="1"/>
  <c r="L3769" i="1"/>
  <c r="M3765" i="1"/>
  <c r="L3765" i="1"/>
  <c r="L3761" i="1"/>
  <c r="M3761" i="1"/>
  <c r="L3757" i="1"/>
  <c r="M3757" i="1"/>
  <c r="M3753" i="1"/>
  <c r="L3753" i="1"/>
  <c r="L3749" i="1"/>
  <c r="M3749" i="1"/>
  <c r="L3745" i="1"/>
  <c r="M3745" i="1"/>
  <c r="L3741" i="1"/>
  <c r="M3741" i="1"/>
  <c r="M3737" i="1"/>
  <c r="L3737" i="1"/>
  <c r="M3733" i="1"/>
  <c r="L3733" i="1"/>
  <c r="L3729" i="1"/>
  <c r="M3729" i="1"/>
  <c r="L3725" i="1"/>
  <c r="M3725" i="1"/>
  <c r="M3721" i="1"/>
  <c r="L3721" i="1"/>
  <c r="L3717" i="1"/>
  <c r="M3717" i="1"/>
  <c r="L3713" i="1"/>
  <c r="M3713" i="1"/>
  <c r="L3709" i="1"/>
  <c r="M3709" i="1"/>
  <c r="M3705" i="1"/>
  <c r="L3705" i="1"/>
  <c r="M3701" i="1"/>
  <c r="L3701" i="1"/>
  <c r="L3697" i="1"/>
  <c r="M3697" i="1"/>
  <c r="L3693" i="1"/>
  <c r="M3693" i="1"/>
  <c r="M3689" i="1"/>
  <c r="L3689" i="1"/>
  <c r="L3685" i="1"/>
  <c r="M3685" i="1"/>
  <c r="L3681" i="1"/>
  <c r="M3681" i="1"/>
  <c r="L3677" i="1"/>
  <c r="M3677" i="1"/>
  <c r="M3673" i="1"/>
  <c r="L3673" i="1"/>
  <c r="M3669" i="1"/>
  <c r="L3669" i="1"/>
  <c r="L3665" i="1"/>
  <c r="M3665" i="1"/>
  <c r="L3661" i="1"/>
  <c r="M3661" i="1"/>
  <c r="M3657" i="1"/>
  <c r="L3657" i="1"/>
  <c r="L3653" i="1"/>
  <c r="M3653" i="1"/>
  <c r="L3649" i="1"/>
  <c r="M3649" i="1"/>
  <c r="L3645" i="1"/>
  <c r="M3645" i="1"/>
  <c r="M3641" i="1"/>
  <c r="L3641" i="1"/>
  <c r="M3637" i="1"/>
  <c r="L3637" i="1"/>
  <c r="L3633" i="1"/>
  <c r="M3633" i="1"/>
  <c r="L3629" i="1"/>
  <c r="M3629" i="1"/>
  <c r="M3625" i="1"/>
  <c r="L3625" i="1"/>
  <c r="L3621" i="1"/>
  <c r="M3621" i="1"/>
  <c r="L3617" i="1"/>
  <c r="M3617" i="1"/>
  <c r="L3613" i="1"/>
  <c r="M3613" i="1"/>
  <c r="M3609" i="1"/>
  <c r="L3609" i="1"/>
  <c r="M3605" i="1"/>
  <c r="L3605" i="1"/>
  <c r="L3601" i="1"/>
  <c r="M3601" i="1"/>
  <c r="L3597" i="1"/>
  <c r="M3597" i="1"/>
  <c r="M3593" i="1"/>
  <c r="L3593" i="1"/>
  <c r="L3589" i="1"/>
  <c r="M3589" i="1"/>
  <c r="L3585" i="1"/>
  <c r="M3585" i="1"/>
  <c r="L3581" i="1"/>
  <c r="M3581" i="1"/>
  <c r="M3577" i="1"/>
  <c r="L3577" i="1"/>
  <c r="M3573" i="1"/>
  <c r="L3573" i="1"/>
  <c r="L3569" i="1"/>
  <c r="M3569" i="1"/>
  <c r="L3565" i="1"/>
  <c r="M3565" i="1"/>
  <c r="M3561" i="1"/>
  <c r="L3561" i="1"/>
  <c r="L3557" i="1"/>
  <c r="M3557" i="1"/>
  <c r="L3553" i="1"/>
  <c r="M3553" i="1"/>
  <c r="L3549" i="1"/>
  <c r="M3549" i="1"/>
  <c r="M3545" i="1"/>
  <c r="L3545" i="1"/>
  <c r="M3541" i="1"/>
  <c r="L3541" i="1"/>
  <c r="L3537" i="1"/>
  <c r="M3537" i="1"/>
  <c r="L3533" i="1"/>
  <c r="M3533" i="1"/>
  <c r="M3529" i="1"/>
  <c r="L3529" i="1"/>
  <c r="L3525" i="1"/>
  <c r="M3525" i="1"/>
  <c r="L3521" i="1"/>
  <c r="M3521" i="1"/>
  <c r="L3517" i="1"/>
  <c r="M3517" i="1"/>
  <c r="M3513" i="1"/>
  <c r="L3513" i="1"/>
  <c r="M3509" i="1"/>
  <c r="L3509" i="1"/>
  <c r="L3505" i="1"/>
  <c r="M3505" i="1"/>
  <c r="L3501" i="1"/>
  <c r="M3501" i="1"/>
  <c r="M3497" i="1"/>
  <c r="L3497" i="1"/>
  <c r="L3493" i="1"/>
  <c r="M3493" i="1"/>
  <c r="L3489" i="1"/>
  <c r="M3489" i="1"/>
  <c r="L3485" i="1"/>
  <c r="M3485" i="1"/>
  <c r="M3481" i="1"/>
  <c r="L3481" i="1"/>
  <c r="M3477" i="1"/>
  <c r="L3477" i="1"/>
  <c r="L3473" i="1"/>
  <c r="M3473" i="1"/>
  <c r="L3469" i="1"/>
  <c r="M3469" i="1"/>
  <c r="M3465" i="1"/>
  <c r="L3465" i="1"/>
  <c r="L3461" i="1"/>
  <c r="M3461" i="1"/>
  <c r="L3457" i="1"/>
  <c r="M3457" i="1"/>
  <c r="L3453" i="1"/>
  <c r="M3453" i="1"/>
  <c r="M3449" i="1"/>
  <c r="L3449" i="1"/>
  <c r="M3445" i="1"/>
  <c r="L3445" i="1"/>
  <c r="L3441" i="1"/>
  <c r="M3441" i="1"/>
  <c r="L3437" i="1"/>
  <c r="M3437" i="1"/>
  <c r="M3433" i="1"/>
  <c r="L3433" i="1"/>
  <c r="L3429" i="1"/>
  <c r="M3429" i="1"/>
  <c r="L3425" i="1"/>
  <c r="M3425" i="1"/>
  <c r="L3421" i="1"/>
  <c r="M3421" i="1"/>
  <c r="M3417" i="1"/>
  <c r="L3417" i="1"/>
  <c r="M3413" i="1"/>
  <c r="L3413" i="1"/>
  <c r="L3409" i="1"/>
  <c r="M3409" i="1"/>
  <c r="L3405" i="1"/>
  <c r="M3405" i="1"/>
  <c r="M3401" i="1"/>
  <c r="L3401" i="1"/>
  <c r="L3397" i="1"/>
  <c r="M3397" i="1"/>
  <c r="L3393" i="1"/>
  <c r="M3393" i="1"/>
  <c r="L3389" i="1"/>
  <c r="M3389" i="1"/>
  <c r="M3385" i="1"/>
  <c r="L3385" i="1"/>
  <c r="M3381" i="1"/>
  <c r="L3381" i="1"/>
  <c r="L3377" i="1"/>
  <c r="M3377" i="1"/>
  <c r="L3373" i="1"/>
  <c r="M3373" i="1"/>
  <c r="M3369" i="1"/>
  <c r="L3369" i="1"/>
  <c r="L3365" i="1"/>
  <c r="M3365" i="1"/>
  <c r="L3361" i="1"/>
  <c r="M3361" i="1"/>
  <c r="L3357" i="1"/>
  <c r="M3357" i="1"/>
  <c r="M3353" i="1"/>
  <c r="L3353" i="1"/>
  <c r="M3349" i="1"/>
  <c r="L3349" i="1"/>
  <c r="L3345" i="1"/>
  <c r="M3345" i="1"/>
  <c r="L3341" i="1"/>
  <c r="M3341" i="1"/>
  <c r="M3337" i="1"/>
  <c r="L3337" i="1"/>
  <c r="L3333" i="1"/>
  <c r="M3333" i="1"/>
  <c r="L3329" i="1"/>
  <c r="M3329" i="1"/>
  <c r="L3325" i="1"/>
  <c r="M3325" i="1"/>
  <c r="M3321" i="1"/>
  <c r="L3321" i="1"/>
  <c r="M3317" i="1"/>
  <c r="L3317" i="1"/>
  <c r="L3313" i="1"/>
  <c r="M3313" i="1"/>
  <c r="L3309" i="1"/>
  <c r="M3309" i="1"/>
  <c r="M3305" i="1"/>
  <c r="L3305" i="1"/>
  <c r="L3301" i="1"/>
  <c r="M3301" i="1"/>
  <c r="L3297" i="1"/>
  <c r="M3297" i="1"/>
  <c r="L3293" i="1"/>
  <c r="M3293" i="1"/>
  <c r="M3289" i="1"/>
  <c r="L3289" i="1"/>
  <c r="M3285" i="1"/>
  <c r="L3285" i="1"/>
  <c r="L3281" i="1"/>
  <c r="M3281" i="1"/>
  <c r="L3277" i="1"/>
  <c r="M3277" i="1"/>
  <c r="M3273" i="1"/>
  <c r="L3273" i="1"/>
  <c r="L3269" i="1"/>
  <c r="M3269" i="1"/>
  <c r="L3265" i="1"/>
  <c r="M3265" i="1"/>
  <c r="L3261" i="1"/>
  <c r="M3261" i="1"/>
  <c r="M3257" i="1"/>
  <c r="L3257" i="1"/>
  <c r="M3253" i="1"/>
  <c r="L3253" i="1"/>
  <c r="L3249" i="1"/>
  <c r="M3249" i="1"/>
  <c r="L3245" i="1"/>
  <c r="M3245" i="1"/>
  <c r="M3241" i="1"/>
  <c r="L3241" i="1"/>
  <c r="L3237" i="1"/>
  <c r="M3237" i="1"/>
  <c r="L3233" i="1"/>
  <c r="M3233" i="1"/>
  <c r="L3229" i="1"/>
  <c r="M3229" i="1"/>
  <c r="M3225" i="1"/>
  <c r="L3225" i="1"/>
  <c r="M3221" i="1"/>
  <c r="L3221" i="1"/>
  <c r="L3217" i="1"/>
  <c r="M3217" i="1"/>
  <c r="L3213" i="1"/>
  <c r="M3213" i="1"/>
  <c r="M3209" i="1"/>
  <c r="L3209" i="1"/>
  <c r="L3205" i="1"/>
  <c r="M3205" i="1"/>
  <c r="L3201" i="1"/>
  <c r="M3201" i="1"/>
  <c r="L3197" i="1"/>
  <c r="M3197" i="1"/>
  <c r="M3193" i="1"/>
  <c r="L3193" i="1"/>
  <c r="M3189" i="1"/>
  <c r="L3189" i="1"/>
  <c r="L3185" i="1"/>
  <c r="M3185" i="1"/>
  <c r="L3181" i="1"/>
  <c r="M3181" i="1"/>
  <c r="M3177" i="1"/>
  <c r="L3177" i="1"/>
  <c r="L3173" i="1"/>
  <c r="M3173" i="1"/>
  <c r="L3169" i="1"/>
  <c r="M3169" i="1"/>
  <c r="L3165" i="1"/>
  <c r="M3165" i="1"/>
  <c r="M3161" i="1"/>
  <c r="L3161" i="1"/>
  <c r="M3157" i="1"/>
  <c r="L3157" i="1"/>
  <c r="L3153" i="1"/>
  <c r="M3153" i="1"/>
  <c r="L3149" i="1"/>
  <c r="M3149" i="1"/>
  <c r="M3145" i="1"/>
  <c r="L3145" i="1"/>
  <c r="L3141" i="1"/>
  <c r="M3141" i="1"/>
  <c r="L3137" i="1"/>
  <c r="M3137" i="1"/>
  <c r="L3133" i="1"/>
  <c r="M3133" i="1"/>
  <c r="M3129" i="1"/>
  <c r="L3129" i="1"/>
  <c r="M3125" i="1"/>
  <c r="L3125" i="1"/>
  <c r="L3121" i="1"/>
  <c r="M3121" i="1"/>
  <c r="L3117" i="1"/>
  <c r="M3117" i="1"/>
  <c r="M3113" i="1"/>
  <c r="L3113" i="1"/>
  <c r="L3109" i="1"/>
  <c r="M3109" i="1"/>
  <c r="L3105" i="1"/>
  <c r="M3105" i="1"/>
  <c r="L3101" i="1"/>
  <c r="M3101" i="1"/>
  <c r="L3097" i="1"/>
  <c r="M3097" i="1"/>
  <c r="L3093" i="1"/>
  <c r="M3093" i="1"/>
  <c r="L3089" i="1"/>
  <c r="M3089" i="1"/>
  <c r="L3085" i="1"/>
  <c r="M3085" i="1"/>
  <c r="L3081" i="1"/>
  <c r="M3081" i="1"/>
  <c r="L3077" i="1"/>
  <c r="M3077" i="1"/>
  <c r="L3073" i="1"/>
  <c r="M3073" i="1"/>
  <c r="L3069" i="1"/>
  <c r="M3069" i="1"/>
  <c r="L3065" i="1"/>
  <c r="M3065" i="1"/>
  <c r="L3061" i="1"/>
  <c r="M3061" i="1"/>
  <c r="L3057" i="1"/>
  <c r="M3057" i="1"/>
  <c r="L3053" i="1"/>
  <c r="M3053" i="1"/>
  <c r="L3049" i="1"/>
  <c r="M3049" i="1"/>
  <c r="L3045" i="1"/>
  <c r="M3045" i="1"/>
  <c r="L3041" i="1"/>
  <c r="M3041" i="1"/>
  <c r="L3037" i="1"/>
  <c r="M3037" i="1"/>
  <c r="L3033" i="1"/>
  <c r="M3033" i="1"/>
  <c r="L3029" i="1"/>
  <c r="M3029" i="1"/>
  <c r="L3025" i="1"/>
  <c r="M3025" i="1"/>
  <c r="L3021" i="1"/>
  <c r="M3021" i="1"/>
  <c r="L3017" i="1"/>
  <c r="M3017" i="1"/>
  <c r="L3013" i="1"/>
  <c r="M3013" i="1"/>
  <c r="L3009" i="1"/>
  <c r="M3009" i="1"/>
  <c r="L3005" i="1"/>
  <c r="M3005" i="1"/>
  <c r="L3001" i="1"/>
  <c r="M3001" i="1"/>
  <c r="L2997" i="1"/>
  <c r="M2997" i="1"/>
  <c r="L2993" i="1"/>
  <c r="M2993" i="1"/>
  <c r="L2989" i="1"/>
  <c r="M2989" i="1"/>
  <c r="L2985" i="1"/>
  <c r="M2985" i="1"/>
  <c r="L2981" i="1"/>
  <c r="M2981" i="1"/>
  <c r="L2977" i="1"/>
  <c r="M2977" i="1"/>
  <c r="L2973" i="1"/>
  <c r="M2973" i="1"/>
  <c r="L2969" i="1"/>
  <c r="M2969" i="1"/>
  <c r="L2965" i="1"/>
  <c r="M2965" i="1"/>
  <c r="L2961" i="1"/>
  <c r="M2961" i="1"/>
  <c r="L2957" i="1"/>
  <c r="M2957" i="1"/>
  <c r="L2953" i="1"/>
  <c r="M2953" i="1"/>
  <c r="L2949" i="1"/>
  <c r="M2949" i="1"/>
  <c r="L2945" i="1"/>
  <c r="M2945" i="1"/>
  <c r="L2941" i="1"/>
  <c r="M2941" i="1"/>
  <c r="L2937" i="1"/>
  <c r="M2937" i="1"/>
  <c r="L2933" i="1"/>
  <c r="M2933" i="1"/>
  <c r="L2929" i="1"/>
  <c r="M2929" i="1"/>
  <c r="L2925" i="1"/>
  <c r="M2925" i="1"/>
  <c r="L2921" i="1"/>
  <c r="M2921" i="1"/>
  <c r="L2917" i="1"/>
  <c r="M2917" i="1"/>
  <c r="L2913" i="1"/>
  <c r="M2913" i="1"/>
  <c r="L2909" i="1"/>
  <c r="M2909" i="1"/>
  <c r="L2905" i="1"/>
  <c r="M2905" i="1"/>
  <c r="L2901" i="1"/>
  <c r="M2901" i="1"/>
  <c r="L2897" i="1"/>
  <c r="M2897" i="1"/>
  <c r="L2893" i="1"/>
  <c r="M2893" i="1"/>
  <c r="L2889" i="1"/>
  <c r="M2889" i="1"/>
  <c r="L2885" i="1"/>
  <c r="M2885" i="1"/>
  <c r="L2881" i="1"/>
  <c r="M2881" i="1"/>
  <c r="L2877" i="1"/>
  <c r="M2877" i="1"/>
  <c r="L2873" i="1"/>
  <c r="M2873" i="1"/>
  <c r="L2869" i="1"/>
  <c r="M2869" i="1"/>
  <c r="L2865" i="1"/>
  <c r="M2865" i="1"/>
  <c r="L2861" i="1"/>
  <c r="M2861" i="1"/>
  <c r="L2857" i="1"/>
  <c r="M2857" i="1"/>
  <c r="L2853" i="1"/>
  <c r="M2853" i="1"/>
  <c r="L2849" i="1"/>
  <c r="M2849" i="1"/>
  <c r="L2845" i="1"/>
  <c r="M2845" i="1"/>
  <c r="L2841" i="1"/>
  <c r="M2841" i="1"/>
  <c r="L2837" i="1"/>
  <c r="M2837" i="1"/>
  <c r="L2833" i="1"/>
  <c r="M2833" i="1"/>
  <c r="L2829" i="1"/>
  <c r="M2829" i="1"/>
  <c r="L2825" i="1"/>
  <c r="M2825" i="1"/>
  <c r="L2821" i="1"/>
  <c r="M2821" i="1"/>
  <c r="L2817" i="1"/>
  <c r="M2817" i="1"/>
  <c r="L2813" i="1"/>
  <c r="M2813" i="1"/>
  <c r="L2809" i="1"/>
  <c r="M2809" i="1"/>
  <c r="L2805" i="1"/>
  <c r="M2805" i="1"/>
  <c r="L2801" i="1"/>
  <c r="M2801" i="1"/>
  <c r="L2797" i="1"/>
  <c r="M2797" i="1"/>
  <c r="L2793" i="1"/>
  <c r="M2793" i="1"/>
  <c r="L2789" i="1"/>
  <c r="M2789" i="1"/>
  <c r="L2785" i="1"/>
  <c r="M2785" i="1"/>
  <c r="L2781" i="1"/>
  <c r="M2781" i="1"/>
  <c r="L2777" i="1"/>
  <c r="M2777" i="1"/>
  <c r="L2773" i="1"/>
  <c r="M2773" i="1"/>
  <c r="L2769" i="1"/>
  <c r="M2769" i="1"/>
  <c r="L2765" i="1"/>
  <c r="M2765" i="1"/>
  <c r="L2761" i="1"/>
  <c r="M2761" i="1"/>
  <c r="L2757" i="1"/>
  <c r="M2757" i="1"/>
  <c r="L2753" i="1"/>
  <c r="M2753" i="1"/>
  <c r="L2749" i="1"/>
  <c r="M2749" i="1"/>
  <c r="L2745" i="1"/>
  <c r="M2745" i="1"/>
  <c r="L2741" i="1"/>
  <c r="M2741" i="1"/>
  <c r="L2737" i="1"/>
  <c r="M2737" i="1"/>
  <c r="L2733" i="1"/>
  <c r="M2733" i="1"/>
  <c r="L2729" i="1"/>
  <c r="M2729" i="1"/>
  <c r="L2725" i="1"/>
  <c r="M2725" i="1"/>
  <c r="L2721" i="1"/>
  <c r="M2721" i="1"/>
  <c r="L2717" i="1"/>
  <c r="M2717" i="1"/>
  <c r="L2713" i="1"/>
  <c r="M2713" i="1"/>
  <c r="L2709" i="1"/>
  <c r="M2709" i="1"/>
  <c r="L2705" i="1"/>
  <c r="M2705" i="1"/>
  <c r="L2701" i="1"/>
  <c r="M2701" i="1"/>
  <c r="L2697" i="1"/>
  <c r="M2697" i="1"/>
  <c r="L2693" i="1"/>
  <c r="M2693" i="1"/>
  <c r="L2689" i="1"/>
  <c r="M2689" i="1"/>
  <c r="L2685" i="1"/>
  <c r="M2685" i="1"/>
  <c r="L2681" i="1"/>
  <c r="M2681" i="1"/>
  <c r="L2677" i="1"/>
  <c r="M2677" i="1"/>
  <c r="L2673" i="1"/>
  <c r="M2673" i="1"/>
  <c r="L2669" i="1"/>
  <c r="M2669" i="1"/>
  <c r="L2665" i="1"/>
  <c r="M2665" i="1"/>
  <c r="L2661" i="1"/>
  <c r="M2661" i="1"/>
  <c r="L2657" i="1"/>
  <c r="M2657" i="1"/>
  <c r="L2653" i="1"/>
  <c r="M2653" i="1"/>
  <c r="L2649" i="1"/>
  <c r="M2649" i="1"/>
  <c r="L2645" i="1"/>
  <c r="M2645" i="1"/>
  <c r="L2641" i="1"/>
  <c r="M2641" i="1"/>
  <c r="L2637" i="1"/>
  <c r="M2637" i="1"/>
  <c r="L2633" i="1"/>
  <c r="M2633" i="1"/>
  <c r="L2629" i="1"/>
  <c r="M2629" i="1"/>
  <c r="L2625" i="1"/>
  <c r="M2625" i="1"/>
  <c r="L2621" i="1"/>
  <c r="M2621" i="1"/>
  <c r="L2617" i="1"/>
  <c r="M2617" i="1"/>
  <c r="L2613" i="1"/>
  <c r="M2613" i="1"/>
  <c r="L2609" i="1"/>
  <c r="M2609" i="1"/>
  <c r="L2605" i="1"/>
  <c r="M2605" i="1"/>
  <c r="L2601" i="1"/>
  <c r="M2601" i="1"/>
  <c r="L2597" i="1"/>
  <c r="M2597" i="1"/>
  <c r="L2593" i="1"/>
  <c r="M2593" i="1"/>
  <c r="L2589" i="1"/>
  <c r="M2589" i="1"/>
  <c r="L2585" i="1"/>
  <c r="M2585" i="1"/>
  <c r="L2581" i="1"/>
  <c r="M2581" i="1"/>
  <c r="L2577" i="1"/>
  <c r="M2577" i="1"/>
  <c r="L2573" i="1"/>
  <c r="M2573" i="1"/>
  <c r="L2569" i="1"/>
  <c r="M2569" i="1"/>
  <c r="L2565" i="1"/>
  <c r="M2565" i="1"/>
  <c r="L2561" i="1"/>
  <c r="M2561" i="1"/>
  <c r="L2557" i="1"/>
  <c r="M2557" i="1"/>
  <c r="L2553" i="1"/>
  <c r="M2553" i="1"/>
  <c r="L2549" i="1"/>
  <c r="M2549" i="1"/>
  <c r="L2545" i="1"/>
  <c r="M2545" i="1"/>
  <c r="L2541" i="1"/>
  <c r="M2541" i="1"/>
  <c r="L2537" i="1"/>
  <c r="M2537" i="1"/>
  <c r="L2533" i="1"/>
  <c r="M2533" i="1"/>
  <c r="L2529" i="1"/>
  <c r="M2529" i="1"/>
  <c r="L2525" i="1"/>
  <c r="M2525" i="1"/>
  <c r="L2521" i="1"/>
  <c r="M2521" i="1"/>
  <c r="L2517" i="1"/>
  <c r="M2517" i="1"/>
  <c r="L2513" i="1"/>
  <c r="M2513" i="1"/>
  <c r="L2509" i="1"/>
  <c r="M2509" i="1"/>
  <c r="L2505" i="1"/>
  <c r="M2505" i="1"/>
  <c r="L2501" i="1"/>
  <c r="M2501" i="1"/>
  <c r="L2497" i="1"/>
  <c r="M2497" i="1"/>
  <c r="L2493" i="1"/>
  <c r="M2493" i="1"/>
  <c r="L2489" i="1"/>
  <c r="M2489" i="1"/>
  <c r="L2485" i="1"/>
  <c r="M2485" i="1"/>
  <c r="L2481" i="1"/>
  <c r="M2481" i="1"/>
  <c r="L2477" i="1"/>
  <c r="M2477" i="1"/>
  <c r="L2473" i="1"/>
  <c r="M2473" i="1"/>
  <c r="L2469" i="1"/>
  <c r="M2469" i="1"/>
  <c r="L2465" i="1"/>
  <c r="M2465" i="1"/>
  <c r="L2461" i="1"/>
  <c r="M2461" i="1"/>
  <c r="L2457" i="1"/>
  <c r="M2457" i="1"/>
  <c r="L2453" i="1"/>
  <c r="M2453" i="1"/>
  <c r="L2449" i="1"/>
  <c r="M2449" i="1"/>
  <c r="L2445" i="1"/>
  <c r="M2445" i="1"/>
  <c r="L2441" i="1"/>
  <c r="M2441" i="1"/>
  <c r="L2437" i="1"/>
  <c r="M2437" i="1"/>
  <c r="L2433" i="1"/>
  <c r="M2433" i="1"/>
  <c r="L2429" i="1"/>
  <c r="M2429" i="1"/>
  <c r="L2425" i="1"/>
  <c r="M2425" i="1"/>
  <c r="L2421" i="1"/>
  <c r="M2421" i="1"/>
  <c r="L2417" i="1"/>
  <c r="M2417" i="1"/>
  <c r="L2413" i="1"/>
  <c r="M2413" i="1"/>
  <c r="L2409" i="1"/>
  <c r="M2409" i="1"/>
  <c r="L2405" i="1"/>
  <c r="M2405" i="1"/>
  <c r="L2401" i="1"/>
  <c r="M2401" i="1"/>
  <c r="L2397" i="1"/>
  <c r="M2397" i="1"/>
  <c r="L2393" i="1"/>
  <c r="M2393" i="1"/>
  <c r="L2389" i="1"/>
  <c r="M2389" i="1"/>
  <c r="L2385" i="1"/>
  <c r="M2385" i="1"/>
  <c r="L2381" i="1"/>
  <c r="M2381" i="1"/>
  <c r="L2377" i="1"/>
  <c r="M2377" i="1"/>
  <c r="L2373" i="1"/>
  <c r="M2373" i="1"/>
  <c r="L2369" i="1"/>
  <c r="M2369" i="1"/>
  <c r="L2365" i="1"/>
  <c r="M2365" i="1"/>
  <c r="L2361" i="1"/>
  <c r="M2361" i="1"/>
  <c r="L2357" i="1"/>
  <c r="M2357" i="1"/>
  <c r="L2353" i="1"/>
  <c r="M2353" i="1"/>
  <c r="L2349" i="1"/>
  <c r="M2349" i="1"/>
  <c r="L2345" i="1"/>
  <c r="M2345" i="1"/>
  <c r="L2341" i="1"/>
  <c r="M2341" i="1"/>
  <c r="L2337" i="1"/>
  <c r="M2337" i="1"/>
  <c r="L2333" i="1"/>
  <c r="M2333" i="1"/>
  <c r="L2329" i="1"/>
  <c r="M2329" i="1"/>
  <c r="L2325" i="1"/>
  <c r="M2325" i="1"/>
  <c r="L2321" i="1"/>
  <c r="M2321" i="1"/>
  <c r="L2317" i="1"/>
  <c r="M2317" i="1"/>
  <c r="L2313" i="1"/>
  <c r="M2313" i="1"/>
  <c r="L2309" i="1"/>
  <c r="M2309" i="1"/>
  <c r="L2305" i="1"/>
  <c r="M2305" i="1"/>
  <c r="L2301" i="1"/>
  <c r="M2301" i="1"/>
  <c r="L2297" i="1"/>
  <c r="M2297" i="1"/>
  <c r="L2293" i="1"/>
  <c r="M2293" i="1"/>
  <c r="L2289" i="1"/>
  <c r="M2289" i="1"/>
  <c r="L2285" i="1"/>
  <c r="M2285" i="1"/>
  <c r="L2281" i="1"/>
  <c r="M2281" i="1"/>
  <c r="L2277" i="1"/>
  <c r="M2277" i="1"/>
  <c r="L2273" i="1"/>
  <c r="M2273" i="1"/>
  <c r="L2269" i="1"/>
  <c r="M2269" i="1"/>
  <c r="L2265" i="1"/>
  <c r="M2265" i="1"/>
  <c r="L2261" i="1"/>
  <c r="M2261" i="1"/>
  <c r="L2257" i="1"/>
  <c r="M2257" i="1"/>
  <c r="L2253" i="1"/>
  <c r="M2253" i="1"/>
  <c r="L2249" i="1"/>
  <c r="M2249" i="1"/>
  <c r="L2245" i="1"/>
  <c r="M2245" i="1"/>
  <c r="L2241" i="1"/>
  <c r="M2241" i="1"/>
  <c r="L2237" i="1"/>
  <c r="M2237" i="1"/>
  <c r="L2233" i="1"/>
  <c r="M2233" i="1"/>
  <c r="L2229" i="1"/>
  <c r="M2229" i="1"/>
  <c r="L2225" i="1"/>
  <c r="M2225" i="1"/>
  <c r="L2221" i="1"/>
  <c r="M2221" i="1"/>
  <c r="L2217" i="1"/>
  <c r="M2217" i="1"/>
  <c r="L2213" i="1"/>
  <c r="M2213" i="1"/>
  <c r="L2209" i="1"/>
  <c r="M2209" i="1"/>
  <c r="L2205" i="1"/>
  <c r="M2205" i="1"/>
  <c r="L2201" i="1"/>
  <c r="M2201" i="1"/>
  <c r="L2197" i="1"/>
  <c r="M2197" i="1"/>
  <c r="L2193" i="1"/>
  <c r="M2193" i="1"/>
  <c r="L2189" i="1"/>
  <c r="M2189" i="1"/>
  <c r="L2185" i="1"/>
  <c r="M2185" i="1"/>
  <c r="L2181" i="1"/>
  <c r="M2181" i="1"/>
  <c r="L2177" i="1"/>
  <c r="M2177" i="1"/>
  <c r="L2173" i="1"/>
  <c r="M2173" i="1"/>
  <c r="L2169" i="1"/>
  <c r="M2169" i="1"/>
  <c r="L2165" i="1"/>
  <c r="M2165" i="1"/>
  <c r="L2161" i="1"/>
  <c r="M2161" i="1"/>
  <c r="L2157" i="1"/>
  <c r="M2157" i="1"/>
  <c r="L2153" i="1"/>
  <c r="M2153" i="1"/>
  <c r="L2149" i="1"/>
  <c r="M2149" i="1"/>
  <c r="L2145" i="1"/>
  <c r="M2145" i="1"/>
  <c r="L2141" i="1"/>
  <c r="M2141" i="1"/>
  <c r="L2137" i="1"/>
  <c r="M2137" i="1"/>
  <c r="L2133" i="1"/>
  <c r="M2133" i="1"/>
  <c r="L2129" i="1"/>
  <c r="M2129" i="1"/>
  <c r="L2125" i="1"/>
  <c r="M2125" i="1"/>
  <c r="L2121" i="1"/>
  <c r="M2121" i="1"/>
  <c r="L2117" i="1"/>
  <c r="M2117" i="1"/>
  <c r="L2113" i="1"/>
  <c r="M2113" i="1"/>
  <c r="L2109" i="1"/>
  <c r="M2109" i="1"/>
  <c r="L2105" i="1"/>
  <c r="M2105" i="1"/>
  <c r="L2101" i="1"/>
  <c r="M2101" i="1"/>
  <c r="L2097" i="1"/>
  <c r="M2097" i="1"/>
  <c r="L2093" i="1"/>
  <c r="M2093" i="1"/>
  <c r="L2089" i="1"/>
  <c r="M2089" i="1"/>
  <c r="L2085" i="1"/>
  <c r="M2085" i="1"/>
  <c r="L2081" i="1"/>
  <c r="M2081" i="1"/>
  <c r="L2077" i="1"/>
  <c r="M2077" i="1"/>
  <c r="L2073" i="1"/>
  <c r="M2073" i="1"/>
  <c r="L2069" i="1"/>
  <c r="M2069" i="1"/>
  <c r="L2065" i="1"/>
  <c r="M2065" i="1"/>
  <c r="L2061" i="1"/>
  <c r="M2061" i="1"/>
  <c r="L2057" i="1"/>
  <c r="M2057" i="1"/>
  <c r="L2053" i="1"/>
  <c r="M2053" i="1"/>
  <c r="L2049" i="1"/>
  <c r="M2049" i="1"/>
  <c r="L2045" i="1"/>
  <c r="M2045" i="1"/>
  <c r="L2041" i="1"/>
  <c r="M2041" i="1"/>
  <c r="L2037" i="1"/>
  <c r="M2037" i="1"/>
  <c r="L2033" i="1"/>
  <c r="M2033" i="1"/>
  <c r="L2029" i="1"/>
  <c r="M2029" i="1"/>
  <c r="L2025" i="1"/>
  <c r="M2025" i="1"/>
  <c r="L2021" i="1"/>
  <c r="M2021" i="1"/>
  <c r="L2017" i="1"/>
  <c r="M2017" i="1"/>
  <c r="L2013" i="1"/>
  <c r="M2013" i="1"/>
  <c r="L2009" i="1"/>
  <c r="M2009" i="1"/>
  <c r="L2005" i="1"/>
  <c r="M2005" i="1"/>
  <c r="L2001" i="1"/>
  <c r="M2001" i="1"/>
  <c r="L1997" i="1"/>
  <c r="M1997" i="1"/>
  <c r="L1993" i="1"/>
  <c r="M1993" i="1"/>
  <c r="L1989" i="1"/>
  <c r="M1989" i="1"/>
  <c r="L1985" i="1"/>
  <c r="M1985" i="1"/>
  <c r="L1981" i="1"/>
  <c r="M1981" i="1"/>
  <c r="L1977" i="1"/>
  <c r="M1977" i="1"/>
  <c r="L1973" i="1"/>
  <c r="M1973" i="1"/>
  <c r="L1969" i="1"/>
  <c r="M1969" i="1"/>
  <c r="L1965" i="1"/>
  <c r="M1965" i="1"/>
  <c r="L1961" i="1"/>
  <c r="M1961" i="1"/>
  <c r="L1957" i="1"/>
  <c r="M1957" i="1"/>
  <c r="L1953" i="1"/>
  <c r="M1953" i="1"/>
  <c r="L1949" i="1"/>
  <c r="M1949" i="1"/>
  <c r="L1945" i="1"/>
  <c r="M1945" i="1"/>
  <c r="L1941" i="1"/>
  <c r="M1941" i="1"/>
  <c r="L1937" i="1"/>
  <c r="M1937" i="1"/>
  <c r="L1933" i="1"/>
  <c r="M1933" i="1"/>
  <c r="L1929" i="1"/>
  <c r="M1929" i="1"/>
  <c r="L1925" i="1"/>
  <c r="M1925" i="1"/>
  <c r="L1921" i="1"/>
  <c r="M1921" i="1"/>
  <c r="L1917" i="1"/>
  <c r="M1917" i="1"/>
  <c r="L1913" i="1"/>
  <c r="M1913" i="1"/>
  <c r="L1909" i="1"/>
  <c r="M1909" i="1"/>
  <c r="L1905" i="1"/>
  <c r="M1905" i="1"/>
  <c r="L1901" i="1"/>
  <c r="M1901" i="1"/>
  <c r="L1897" i="1"/>
  <c r="M1897" i="1"/>
  <c r="L1893" i="1"/>
  <c r="M1893" i="1"/>
  <c r="L1889" i="1"/>
  <c r="M1889" i="1"/>
  <c r="L1885" i="1"/>
  <c r="M1885" i="1"/>
  <c r="L1881" i="1"/>
  <c r="M1881" i="1"/>
  <c r="L1877" i="1"/>
  <c r="M1877" i="1"/>
  <c r="L1873" i="1"/>
  <c r="M1873" i="1"/>
  <c r="L1869" i="1"/>
  <c r="M1869" i="1"/>
  <c r="L1865" i="1"/>
  <c r="M1865" i="1"/>
  <c r="L1861" i="1"/>
  <c r="M1861" i="1"/>
  <c r="L1857" i="1"/>
  <c r="M1857" i="1"/>
  <c r="L1853" i="1"/>
  <c r="M1853" i="1"/>
  <c r="L1849" i="1"/>
  <c r="M1849" i="1"/>
  <c r="L1845" i="1"/>
  <c r="M1845" i="1"/>
  <c r="L1841" i="1"/>
  <c r="M1841" i="1"/>
  <c r="L1837" i="1"/>
  <c r="M1837" i="1"/>
  <c r="L1833" i="1"/>
  <c r="M1833" i="1"/>
  <c r="L1829" i="1"/>
  <c r="M1829" i="1"/>
  <c r="L1825" i="1"/>
  <c r="M1825" i="1"/>
  <c r="L1821" i="1"/>
  <c r="M1821" i="1"/>
  <c r="L1817" i="1"/>
  <c r="M1817" i="1"/>
  <c r="L1813" i="1"/>
  <c r="M1813" i="1"/>
  <c r="L1809" i="1"/>
  <c r="M1809" i="1"/>
  <c r="L1805" i="1"/>
  <c r="M1805" i="1"/>
  <c r="L1801" i="1"/>
  <c r="M1801" i="1"/>
  <c r="L1797" i="1"/>
  <c r="M1797" i="1"/>
  <c r="L1793" i="1"/>
  <c r="M1793" i="1"/>
  <c r="L1789" i="1"/>
  <c r="M1789" i="1"/>
  <c r="L1785" i="1"/>
  <c r="M1785" i="1"/>
  <c r="L1781" i="1"/>
  <c r="M1781" i="1"/>
  <c r="L1777" i="1"/>
  <c r="M1777" i="1"/>
  <c r="L1773" i="1"/>
  <c r="M1773" i="1"/>
  <c r="L1769" i="1"/>
  <c r="M1769" i="1"/>
  <c r="L1765" i="1"/>
  <c r="M1765" i="1"/>
  <c r="L1761" i="1"/>
  <c r="M1761" i="1"/>
  <c r="L1757" i="1"/>
  <c r="M1757" i="1"/>
  <c r="L1753" i="1"/>
  <c r="M1753" i="1"/>
  <c r="L1749" i="1"/>
  <c r="M1749" i="1"/>
  <c r="L1745" i="1"/>
  <c r="M1745" i="1"/>
  <c r="L1741" i="1"/>
  <c r="M1741" i="1"/>
  <c r="L1737" i="1"/>
  <c r="M1737" i="1"/>
  <c r="L1733" i="1"/>
  <c r="M1733" i="1"/>
  <c r="L1729" i="1"/>
  <c r="M1729" i="1"/>
  <c r="L1725" i="1"/>
  <c r="M1725" i="1"/>
  <c r="L1721" i="1"/>
  <c r="M1721" i="1"/>
  <c r="L1717" i="1"/>
  <c r="M1717" i="1"/>
  <c r="L1713" i="1"/>
  <c r="M1713" i="1"/>
  <c r="L1709" i="1"/>
  <c r="M1709" i="1"/>
  <c r="L1705" i="1"/>
  <c r="M1705" i="1"/>
  <c r="L1701" i="1"/>
  <c r="M1701" i="1"/>
  <c r="L1697" i="1"/>
  <c r="M1697" i="1"/>
  <c r="L1693" i="1"/>
  <c r="M1693" i="1"/>
  <c r="L1689" i="1"/>
  <c r="M1689" i="1"/>
  <c r="L1685" i="1"/>
  <c r="M1685" i="1"/>
  <c r="L1681" i="1"/>
  <c r="M1681" i="1"/>
  <c r="L1677" i="1"/>
  <c r="M1677" i="1"/>
  <c r="L1673" i="1"/>
  <c r="M1673" i="1"/>
  <c r="L1669" i="1"/>
  <c r="M1669" i="1"/>
  <c r="L1665" i="1"/>
  <c r="M1665" i="1"/>
  <c r="L1661" i="1"/>
  <c r="M1661" i="1"/>
  <c r="L1657" i="1"/>
  <c r="M1657" i="1"/>
  <c r="L1653" i="1"/>
  <c r="M1653" i="1"/>
  <c r="L1649" i="1"/>
  <c r="M1649" i="1"/>
  <c r="L1645" i="1"/>
  <c r="M1645" i="1"/>
  <c r="L1641" i="1"/>
  <c r="M1641" i="1"/>
  <c r="L1637" i="1"/>
  <c r="M1637" i="1"/>
  <c r="L1633" i="1"/>
  <c r="M1633" i="1"/>
  <c r="L1629" i="1"/>
  <c r="M1629" i="1"/>
  <c r="L1625" i="1"/>
  <c r="M1625" i="1"/>
  <c r="L1621" i="1"/>
  <c r="M1621" i="1"/>
  <c r="L1617" i="1"/>
  <c r="M1617" i="1"/>
  <c r="L1613" i="1"/>
  <c r="M1613" i="1"/>
  <c r="L1609" i="1"/>
  <c r="M1609" i="1"/>
  <c r="L1605" i="1"/>
  <c r="M1605" i="1"/>
  <c r="L1601" i="1"/>
  <c r="M1601" i="1"/>
  <c r="L1597" i="1"/>
  <c r="M1597" i="1"/>
  <c r="L1593" i="1"/>
  <c r="M1593" i="1"/>
  <c r="L1589" i="1"/>
  <c r="M1589" i="1"/>
  <c r="L1585" i="1"/>
  <c r="M1585" i="1"/>
  <c r="L1581" i="1"/>
  <c r="M1581" i="1"/>
  <c r="L1577" i="1"/>
  <c r="M1577" i="1"/>
  <c r="L1573" i="1"/>
  <c r="M1573" i="1"/>
  <c r="L1569" i="1"/>
  <c r="M1569" i="1"/>
  <c r="L1565" i="1"/>
  <c r="M1565" i="1"/>
  <c r="L1561" i="1"/>
  <c r="M1561" i="1"/>
  <c r="L1557" i="1"/>
  <c r="M1557" i="1"/>
  <c r="L1553" i="1"/>
  <c r="M1553" i="1"/>
  <c r="L1549" i="1"/>
  <c r="M1549" i="1"/>
  <c r="L1545" i="1"/>
  <c r="M1545" i="1"/>
  <c r="L1541" i="1"/>
  <c r="M1541" i="1"/>
  <c r="L1537" i="1"/>
  <c r="M1537" i="1"/>
  <c r="L1533" i="1"/>
  <c r="M1533" i="1"/>
  <c r="L1529" i="1"/>
  <c r="M1529" i="1"/>
  <c r="L1525" i="1"/>
  <c r="M1525" i="1"/>
  <c r="L1521" i="1"/>
  <c r="M1521" i="1"/>
  <c r="L1517" i="1"/>
  <c r="M1517" i="1"/>
  <c r="L1513" i="1"/>
  <c r="M1513" i="1"/>
  <c r="L1509" i="1"/>
  <c r="M1509" i="1"/>
  <c r="L1505" i="1"/>
  <c r="M1505" i="1"/>
  <c r="L1501" i="1"/>
  <c r="M1501" i="1"/>
  <c r="L1497" i="1"/>
  <c r="M1497" i="1"/>
  <c r="L1493" i="1"/>
  <c r="M1493" i="1"/>
  <c r="L1489" i="1"/>
  <c r="M1489" i="1"/>
  <c r="L1485" i="1"/>
  <c r="M1485" i="1"/>
  <c r="L1481" i="1"/>
  <c r="M1481" i="1"/>
  <c r="L1477" i="1"/>
  <c r="M1477" i="1"/>
  <c r="L1473" i="1"/>
  <c r="M1473" i="1"/>
  <c r="L1469" i="1"/>
  <c r="M1469" i="1"/>
  <c r="L1465" i="1"/>
  <c r="M1465" i="1"/>
  <c r="L1461" i="1"/>
  <c r="M1461" i="1"/>
  <c r="L1457" i="1"/>
  <c r="M1457" i="1"/>
  <c r="L1453" i="1"/>
  <c r="M1453" i="1"/>
  <c r="L1449" i="1"/>
  <c r="M1449" i="1"/>
  <c r="L1445" i="1"/>
  <c r="M1445" i="1"/>
  <c r="L1441" i="1"/>
  <c r="M1441" i="1"/>
  <c r="L1437" i="1"/>
  <c r="M1437" i="1"/>
  <c r="L1433" i="1"/>
  <c r="M1433" i="1"/>
  <c r="L1429" i="1"/>
  <c r="M1429" i="1"/>
  <c r="L1425" i="1"/>
  <c r="M1425" i="1"/>
  <c r="L1421" i="1"/>
  <c r="M1421" i="1"/>
  <c r="L1417" i="1"/>
  <c r="M1417" i="1"/>
  <c r="L1413" i="1"/>
  <c r="M1413" i="1"/>
  <c r="L1409" i="1"/>
  <c r="M1409" i="1"/>
  <c r="L1405" i="1"/>
  <c r="M1405" i="1"/>
  <c r="L1401" i="1"/>
  <c r="M1401" i="1"/>
  <c r="L1397" i="1"/>
  <c r="M1397" i="1"/>
  <c r="L1393" i="1"/>
  <c r="M1393" i="1"/>
  <c r="L1389" i="1"/>
  <c r="M1389" i="1"/>
  <c r="L1385" i="1"/>
  <c r="M1385" i="1"/>
  <c r="L1381" i="1"/>
  <c r="M1381" i="1"/>
  <c r="L1377" i="1"/>
  <c r="M1377" i="1"/>
  <c r="L1373" i="1"/>
  <c r="M1373" i="1"/>
  <c r="L1369" i="1"/>
  <c r="M1369" i="1"/>
  <c r="L1365" i="1"/>
  <c r="M1365" i="1"/>
  <c r="L1361" i="1"/>
  <c r="M1361" i="1"/>
  <c r="L1357" i="1"/>
  <c r="M1357" i="1"/>
  <c r="L1353" i="1"/>
  <c r="M1353" i="1"/>
  <c r="L1349" i="1"/>
  <c r="M1349" i="1"/>
  <c r="L1345" i="1"/>
  <c r="M1345" i="1"/>
  <c r="L1341" i="1"/>
  <c r="M1341" i="1"/>
  <c r="L1337" i="1"/>
  <c r="M1337" i="1"/>
  <c r="L1333" i="1"/>
  <c r="M1333" i="1"/>
  <c r="L1329" i="1"/>
  <c r="M1329" i="1"/>
  <c r="L1325" i="1"/>
  <c r="M1325" i="1"/>
  <c r="L1321" i="1"/>
  <c r="M1321" i="1"/>
  <c r="L1317" i="1"/>
  <c r="M1317" i="1"/>
  <c r="L1313" i="1"/>
  <c r="M1313" i="1"/>
  <c r="L1309" i="1"/>
  <c r="M1309" i="1"/>
  <c r="L1305" i="1"/>
  <c r="M1305" i="1"/>
  <c r="L1301" i="1"/>
  <c r="M1301" i="1"/>
  <c r="L1297" i="1"/>
  <c r="M1297" i="1"/>
  <c r="L1293" i="1"/>
  <c r="M1293" i="1"/>
  <c r="L1289" i="1"/>
  <c r="M1289" i="1"/>
  <c r="L1285" i="1"/>
  <c r="M1285" i="1"/>
  <c r="L1281" i="1"/>
  <c r="M1281" i="1"/>
  <c r="L1277" i="1"/>
  <c r="M1277" i="1"/>
  <c r="L1273" i="1"/>
  <c r="M1273" i="1"/>
  <c r="L1269" i="1"/>
  <c r="M1269" i="1"/>
  <c r="L1265" i="1"/>
  <c r="M1265" i="1"/>
  <c r="L1261" i="1"/>
  <c r="M1261" i="1"/>
  <c r="L1257" i="1"/>
  <c r="M1257" i="1"/>
  <c r="L1253" i="1"/>
  <c r="M1253" i="1"/>
  <c r="L1249" i="1"/>
  <c r="M1249" i="1"/>
  <c r="L1245" i="1"/>
  <c r="M1245" i="1"/>
  <c r="L1241" i="1"/>
  <c r="M1241" i="1"/>
  <c r="L1237" i="1"/>
  <c r="M1237" i="1"/>
  <c r="L1233" i="1"/>
  <c r="M1233" i="1"/>
  <c r="L1229" i="1"/>
  <c r="M1229" i="1"/>
  <c r="L1225" i="1"/>
  <c r="M1225" i="1"/>
  <c r="L1221" i="1"/>
  <c r="M1221" i="1"/>
  <c r="L1217" i="1"/>
  <c r="M1217" i="1"/>
  <c r="L1213" i="1"/>
  <c r="M1213" i="1"/>
  <c r="L1209" i="1"/>
  <c r="M1209" i="1"/>
  <c r="L1205" i="1"/>
  <c r="M1205" i="1"/>
  <c r="L1201" i="1"/>
  <c r="M1201" i="1"/>
  <c r="L1197" i="1"/>
  <c r="M1197" i="1"/>
  <c r="L1193" i="1"/>
  <c r="M1193" i="1"/>
  <c r="L1189" i="1"/>
  <c r="M1189" i="1"/>
  <c r="L1185" i="1"/>
  <c r="M1185" i="1"/>
  <c r="L1181" i="1"/>
  <c r="M1181" i="1"/>
  <c r="L1177" i="1"/>
  <c r="M1177" i="1"/>
  <c r="L1173" i="1"/>
  <c r="M1173" i="1"/>
  <c r="L1169" i="1"/>
  <c r="M1169" i="1"/>
  <c r="L1165" i="1"/>
  <c r="M1165" i="1"/>
  <c r="L1161" i="1"/>
  <c r="M1161" i="1"/>
  <c r="L1157" i="1"/>
  <c r="M1157" i="1"/>
  <c r="L1153" i="1"/>
  <c r="M1153" i="1"/>
  <c r="L1149" i="1"/>
  <c r="M1149" i="1"/>
  <c r="L1145" i="1"/>
  <c r="M1145" i="1"/>
  <c r="L1141" i="1"/>
  <c r="M1141" i="1"/>
  <c r="L1137" i="1"/>
  <c r="M1137" i="1"/>
  <c r="L1133" i="1"/>
  <c r="M1133" i="1"/>
  <c r="L1129" i="1"/>
  <c r="M1129" i="1"/>
  <c r="L1125" i="1"/>
  <c r="M1125" i="1"/>
  <c r="L1121" i="1"/>
  <c r="M1121" i="1"/>
  <c r="L1117" i="1"/>
  <c r="M1117" i="1"/>
  <c r="L1113" i="1"/>
  <c r="M1113" i="1"/>
  <c r="L1109" i="1"/>
  <c r="M1109" i="1"/>
  <c r="L1105" i="1"/>
  <c r="M1105" i="1"/>
  <c r="L1101" i="1"/>
  <c r="M1101" i="1"/>
  <c r="L1097" i="1"/>
  <c r="M1097" i="1"/>
  <c r="L1093" i="1"/>
  <c r="M1093" i="1"/>
  <c r="L1089" i="1"/>
  <c r="M1089" i="1"/>
  <c r="L1085" i="1"/>
  <c r="M1085" i="1"/>
  <c r="L1081" i="1"/>
  <c r="M1081" i="1"/>
  <c r="L1077" i="1"/>
  <c r="M1077" i="1"/>
  <c r="L1073" i="1"/>
  <c r="M1073" i="1"/>
  <c r="L1069" i="1"/>
  <c r="M1069" i="1"/>
  <c r="L1065" i="1"/>
  <c r="M1065" i="1"/>
  <c r="L1061" i="1"/>
  <c r="M1061" i="1"/>
  <c r="L1057" i="1"/>
  <c r="M1057" i="1"/>
  <c r="L1053" i="1"/>
  <c r="M1053" i="1"/>
  <c r="L1049" i="1"/>
  <c r="M1049" i="1"/>
  <c r="L1045" i="1"/>
  <c r="M1045" i="1"/>
  <c r="L1041" i="1"/>
  <c r="M1041" i="1"/>
  <c r="L1037" i="1"/>
  <c r="M1037" i="1"/>
  <c r="L1033" i="1"/>
  <c r="M1033" i="1"/>
  <c r="L1029" i="1"/>
  <c r="M1029" i="1"/>
  <c r="L1025" i="1"/>
  <c r="M1025" i="1"/>
  <c r="L1021" i="1"/>
  <c r="M1021" i="1"/>
  <c r="L1017" i="1"/>
  <c r="M1017" i="1"/>
  <c r="L1013" i="1"/>
  <c r="M1013" i="1"/>
  <c r="L1009" i="1"/>
  <c r="M1009" i="1"/>
  <c r="L1005" i="1"/>
  <c r="M1005" i="1"/>
  <c r="L1001" i="1"/>
  <c r="M1001" i="1"/>
  <c r="L997" i="1"/>
  <c r="M997" i="1"/>
  <c r="L993" i="1"/>
  <c r="M993" i="1"/>
  <c r="L989" i="1"/>
  <c r="M989" i="1"/>
  <c r="L985" i="1"/>
  <c r="M985" i="1"/>
  <c r="L981" i="1"/>
  <c r="M981" i="1"/>
  <c r="L977" i="1"/>
  <c r="M977" i="1"/>
  <c r="L973" i="1"/>
  <c r="M973" i="1"/>
  <c r="L969" i="1"/>
  <c r="M969" i="1"/>
  <c r="L965" i="1"/>
  <c r="M965" i="1"/>
  <c r="L961" i="1"/>
  <c r="M961" i="1"/>
  <c r="L957" i="1"/>
  <c r="M957" i="1"/>
  <c r="L953" i="1"/>
  <c r="M953" i="1"/>
  <c r="L949" i="1"/>
  <c r="M949" i="1"/>
  <c r="L945" i="1"/>
  <c r="M945" i="1"/>
  <c r="L941" i="1"/>
  <c r="M941" i="1"/>
  <c r="L937" i="1"/>
  <c r="M937" i="1"/>
  <c r="L933" i="1"/>
  <c r="M933" i="1"/>
  <c r="L929" i="1"/>
  <c r="M929" i="1"/>
  <c r="L925" i="1"/>
  <c r="M925" i="1"/>
  <c r="L921" i="1"/>
  <c r="M921" i="1"/>
  <c r="L917" i="1"/>
  <c r="M917" i="1"/>
  <c r="L913" i="1"/>
  <c r="M913" i="1"/>
  <c r="L909" i="1"/>
  <c r="M909" i="1"/>
  <c r="L905" i="1"/>
  <c r="M905" i="1"/>
  <c r="L901" i="1"/>
  <c r="M901" i="1"/>
  <c r="L897" i="1"/>
  <c r="M897" i="1"/>
  <c r="L893" i="1"/>
  <c r="M893" i="1"/>
  <c r="L889" i="1"/>
  <c r="M889" i="1"/>
  <c r="L885" i="1"/>
  <c r="M885" i="1"/>
  <c r="L881" i="1"/>
  <c r="M881" i="1"/>
  <c r="L877" i="1"/>
  <c r="M877" i="1"/>
  <c r="L873" i="1"/>
  <c r="M873" i="1"/>
  <c r="L869" i="1"/>
  <c r="M869" i="1"/>
  <c r="L865" i="1"/>
  <c r="M865" i="1"/>
  <c r="L861" i="1"/>
  <c r="M861" i="1"/>
  <c r="L857" i="1"/>
  <c r="M857" i="1"/>
  <c r="L853" i="1"/>
  <c r="M853" i="1"/>
  <c r="L849" i="1"/>
  <c r="M849" i="1"/>
  <c r="L845" i="1"/>
  <c r="M845" i="1"/>
  <c r="L841" i="1"/>
  <c r="M841" i="1"/>
  <c r="L837" i="1"/>
  <c r="M837" i="1"/>
  <c r="L833" i="1"/>
  <c r="M833" i="1"/>
  <c r="L829" i="1"/>
  <c r="M829" i="1"/>
  <c r="L825" i="1"/>
  <c r="M825" i="1"/>
  <c r="L821" i="1"/>
  <c r="M821" i="1"/>
  <c r="L817" i="1"/>
  <c r="M817" i="1"/>
  <c r="L813" i="1"/>
  <c r="M813" i="1"/>
  <c r="L809" i="1"/>
  <c r="M809" i="1"/>
  <c r="L805" i="1"/>
  <c r="M805" i="1"/>
  <c r="L801" i="1"/>
  <c r="M801" i="1"/>
  <c r="L797" i="1"/>
  <c r="M797" i="1"/>
  <c r="L793" i="1"/>
  <c r="M793" i="1"/>
  <c r="L789" i="1"/>
  <c r="M789" i="1"/>
  <c r="L785" i="1"/>
  <c r="M785" i="1"/>
  <c r="L781" i="1"/>
  <c r="M781" i="1"/>
  <c r="L777" i="1"/>
  <c r="M777" i="1"/>
  <c r="L773" i="1"/>
  <c r="M773" i="1"/>
  <c r="L769" i="1"/>
  <c r="M769" i="1"/>
  <c r="L765" i="1"/>
  <c r="M765" i="1"/>
  <c r="L761" i="1"/>
  <c r="M761" i="1"/>
  <c r="L757" i="1"/>
  <c r="M757" i="1"/>
  <c r="L753" i="1"/>
  <c r="M753" i="1"/>
  <c r="L749" i="1"/>
  <c r="M749" i="1"/>
  <c r="L745" i="1"/>
  <c r="M745" i="1"/>
  <c r="L741" i="1"/>
  <c r="M741" i="1"/>
  <c r="L737" i="1"/>
  <c r="M737" i="1"/>
  <c r="L733" i="1"/>
  <c r="M733" i="1"/>
  <c r="L729" i="1"/>
  <c r="M729" i="1"/>
  <c r="L725" i="1"/>
  <c r="M725" i="1"/>
  <c r="L721" i="1"/>
  <c r="M721" i="1"/>
  <c r="L717" i="1"/>
  <c r="M717" i="1"/>
  <c r="L713" i="1"/>
  <c r="M713" i="1"/>
  <c r="L709" i="1"/>
  <c r="M709" i="1"/>
  <c r="L705" i="1"/>
  <c r="M705" i="1"/>
  <c r="L701" i="1"/>
  <c r="M701" i="1"/>
  <c r="L697" i="1"/>
  <c r="M697" i="1"/>
  <c r="L693" i="1"/>
  <c r="M693" i="1"/>
  <c r="L689" i="1"/>
  <c r="M689" i="1"/>
  <c r="L685" i="1"/>
  <c r="M685" i="1"/>
  <c r="L681" i="1"/>
  <c r="M681" i="1"/>
  <c r="L677" i="1"/>
  <c r="M677" i="1"/>
  <c r="L673" i="1"/>
  <c r="M673" i="1"/>
  <c r="L669" i="1"/>
  <c r="M669" i="1"/>
  <c r="L665" i="1"/>
  <c r="M665" i="1"/>
  <c r="L661" i="1"/>
  <c r="M661" i="1"/>
  <c r="M657" i="1"/>
  <c r="L657" i="1"/>
  <c r="L653" i="1"/>
  <c r="M653" i="1"/>
  <c r="L649" i="1"/>
  <c r="M649" i="1"/>
  <c r="L645" i="1"/>
  <c r="M645" i="1"/>
  <c r="L641" i="1"/>
  <c r="M641" i="1"/>
  <c r="L637" i="1"/>
  <c r="M637" i="1"/>
  <c r="L633" i="1"/>
  <c r="M633" i="1"/>
  <c r="L629" i="1"/>
  <c r="M629" i="1"/>
  <c r="L625" i="1"/>
  <c r="M625" i="1"/>
  <c r="L621" i="1"/>
  <c r="M621" i="1"/>
  <c r="L617" i="1"/>
  <c r="M617" i="1"/>
  <c r="L613" i="1"/>
  <c r="M613" i="1"/>
  <c r="L609" i="1"/>
  <c r="M609" i="1"/>
  <c r="L605" i="1"/>
  <c r="M605" i="1"/>
  <c r="L601" i="1"/>
  <c r="M601" i="1"/>
  <c r="L597" i="1"/>
  <c r="M597" i="1"/>
  <c r="L593" i="1"/>
  <c r="M593" i="1"/>
  <c r="L589" i="1"/>
  <c r="M589" i="1"/>
  <c r="L585" i="1"/>
  <c r="M585" i="1"/>
  <c r="L581" i="1"/>
  <c r="M581" i="1"/>
  <c r="L577" i="1"/>
  <c r="M577" i="1"/>
  <c r="L573" i="1"/>
  <c r="M573" i="1"/>
  <c r="L569" i="1"/>
  <c r="M569" i="1"/>
  <c r="L565" i="1"/>
  <c r="M565" i="1"/>
  <c r="L561" i="1"/>
  <c r="M561" i="1"/>
  <c r="L557" i="1"/>
  <c r="M557" i="1"/>
  <c r="L553" i="1"/>
  <c r="M553" i="1"/>
  <c r="L549" i="1"/>
  <c r="M549" i="1"/>
  <c r="L545" i="1"/>
  <c r="M545" i="1"/>
  <c r="L541" i="1"/>
  <c r="M541" i="1"/>
  <c r="L537" i="1"/>
  <c r="M537" i="1"/>
  <c r="L533" i="1"/>
  <c r="M533" i="1"/>
  <c r="L529" i="1"/>
  <c r="M529" i="1"/>
  <c r="L525" i="1"/>
  <c r="M525" i="1"/>
  <c r="L521" i="1"/>
  <c r="M521" i="1"/>
  <c r="L517" i="1"/>
  <c r="M517" i="1"/>
  <c r="L513" i="1"/>
  <c r="M513" i="1"/>
  <c r="L509" i="1"/>
  <c r="M509" i="1"/>
  <c r="L505" i="1"/>
  <c r="M505" i="1"/>
  <c r="L501" i="1"/>
  <c r="M501" i="1"/>
  <c r="L497" i="1"/>
  <c r="M497" i="1"/>
  <c r="L493" i="1"/>
  <c r="M493" i="1"/>
  <c r="L489" i="1"/>
  <c r="M489" i="1"/>
  <c r="L485" i="1"/>
  <c r="M485" i="1"/>
  <c r="L481" i="1"/>
  <c r="M481" i="1"/>
  <c r="L477" i="1"/>
  <c r="M477" i="1"/>
  <c r="L473" i="1"/>
  <c r="M473" i="1"/>
  <c r="L469" i="1"/>
  <c r="M469" i="1"/>
  <c r="L465" i="1"/>
  <c r="M465" i="1"/>
  <c r="L461" i="1"/>
  <c r="M461" i="1"/>
  <c r="L457" i="1"/>
  <c r="M457" i="1"/>
  <c r="L453" i="1"/>
  <c r="M453" i="1"/>
  <c r="L449" i="1"/>
  <c r="M449" i="1"/>
  <c r="L445" i="1"/>
  <c r="M445" i="1"/>
  <c r="L441" i="1"/>
  <c r="M441" i="1"/>
  <c r="L437" i="1"/>
  <c r="M437" i="1"/>
  <c r="L433" i="1"/>
  <c r="M433" i="1"/>
  <c r="L429" i="1"/>
  <c r="M429" i="1"/>
  <c r="L425" i="1"/>
  <c r="M425" i="1"/>
  <c r="L421" i="1"/>
  <c r="M421" i="1"/>
  <c r="L417" i="1"/>
  <c r="M417" i="1"/>
  <c r="L413" i="1"/>
  <c r="M413" i="1"/>
  <c r="L409" i="1"/>
  <c r="M409" i="1"/>
  <c r="L405" i="1"/>
  <c r="M405" i="1"/>
  <c r="L401" i="1"/>
  <c r="M401" i="1"/>
  <c r="L397" i="1"/>
  <c r="M397" i="1"/>
  <c r="L393" i="1"/>
  <c r="M393" i="1"/>
  <c r="L389" i="1"/>
  <c r="M389" i="1"/>
  <c r="L385" i="1"/>
  <c r="M385" i="1"/>
  <c r="L381" i="1"/>
  <c r="M381" i="1"/>
  <c r="L377" i="1"/>
  <c r="M377" i="1"/>
  <c r="L373" i="1"/>
  <c r="M373" i="1"/>
  <c r="L369" i="1"/>
  <c r="M369" i="1"/>
  <c r="L365" i="1"/>
  <c r="M365" i="1"/>
  <c r="L361" i="1"/>
  <c r="M361" i="1"/>
  <c r="L357" i="1"/>
  <c r="M357" i="1"/>
  <c r="L353" i="1"/>
  <c r="M353" i="1"/>
  <c r="L349" i="1"/>
  <c r="M349" i="1"/>
  <c r="L345" i="1"/>
  <c r="M345" i="1"/>
  <c r="L341" i="1"/>
  <c r="M341" i="1"/>
  <c r="L337" i="1"/>
  <c r="M337" i="1"/>
  <c r="L333" i="1"/>
  <c r="M333" i="1"/>
  <c r="L329" i="1"/>
  <c r="M329" i="1"/>
  <c r="L325" i="1"/>
  <c r="M325" i="1"/>
  <c r="L321" i="1"/>
  <c r="M321" i="1"/>
  <c r="L317" i="1"/>
  <c r="M317" i="1"/>
  <c r="L313" i="1"/>
  <c r="M313" i="1"/>
  <c r="L309" i="1"/>
  <c r="M309" i="1"/>
  <c r="L305" i="1"/>
  <c r="M305" i="1"/>
  <c r="L301" i="1"/>
  <c r="M301" i="1"/>
  <c r="L297" i="1"/>
  <c r="M297" i="1"/>
  <c r="L293" i="1"/>
  <c r="M293" i="1"/>
  <c r="L289" i="1"/>
  <c r="M289" i="1"/>
  <c r="L285" i="1"/>
  <c r="M285" i="1"/>
  <c r="L281" i="1"/>
  <c r="M281" i="1"/>
  <c r="L277" i="1"/>
  <c r="M277" i="1"/>
  <c r="L273" i="1"/>
  <c r="M273" i="1"/>
  <c r="L269" i="1"/>
  <c r="M269" i="1"/>
  <c r="L265" i="1"/>
  <c r="M265" i="1"/>
  <c r="L261" i="1"/>
  <c r="M261" i="1"/>
  <c r="L257" i="1"/>
  <c r="M257" i="1"/>
  <c r="L253" i="1"/>
  <c r="M253" i="1"/>
  <c r="L249" i="1"/>
  <c r="M249" i="1"/>
  <c r="L245" i="1"/>
  <c r="M245" i="1"/>
  <c r="L241" i="1"/>
  <c r="M241" i="1"/>
  <c r="L237" i="1"/>
  <c r="M237" i="1"/>
  <c r="L233" i="1"/>
  <c r="M233" i="1"/>
  <c r="L229" i="1"/>
  <c r="M229" i="1"/>
  <c r="L225" i="1"/>
  <c r="M225" i="1"/>
  <c r="L221" i="1"/>
  <c r="M221" i="1"/>
  <c r="L217" i="1"/>
  <c r="M217" i="1"/>
  <c r="L213" i="1"/>
  <c r="M213" i="1"/>
  <c r="L209" i="1"/>
  <c r="M209" i="1"/>
  <c r="L205" i="1"/>
  <c r="M205" i="1"/>
  <c r="L201" i="1"/>
  <c r="M201" i="1"/>
  <c r="L197" i="1"/>
  <c r="M197" i="1"/>
  <c r="L193" i="1"/>
  <c r="M193" i="1"/>
  <c r="L189" i="1"/>
  <c r="M189" i="1"/>
  <c r="L185" i="1"/>
  <c r="M185" i="1"/>
  <c r="L181" i="1"/>
  <c r="M181" i="1"/>
  <c r="L177" i="1"/>
  <c r="M177" i="1"/>
  <c r="L173" i="1"/>
  <c r="M173" i="1"/>
  <c r="L169" i="1"/>
  <c r="M169" i="1"/>
  <c r="L165" i="1"/>
  <c r="M165" i="1"/>
  <c r="L161" i="1"/>
  <c r="M161" i="1"/>
  <c r="L157" i="1"/>
  <c r="M157" i="1"/>
  <c r="L153" i="1"/>
  <c r="M153" i="1"/>
  <c r="L149" i="1"/>
  <c r="M149" i="1"/>
  <c r="L145" i="1"/>
  <c r="M145" i="1"/>
  <c r="L141" i="1"/>
  <c r="M141" i="1"/>
  <c r="L137" i="1"/>
  <c r="M137" i="1"/>
  <c r="L133" i="1"/>
  <c r="M133" i="1"/>
  <c r="L129" i="1"/>
  <c r="M129" i="1"/>
  <c r="L125" i="1"/>
  <c r="M125" i="1"/>
  <c r="L121" i="1"/>
  <c r="M121" i="1"/>
  <c r="L117" i="1"/>
  <c r="M117" i="1"/>
  <c r="L113" i="1"/>
  <c r="M113" i="1"/>
  <c r="L109" i="1"/>
  <c r="M109" i="1"/>
  <c r="L105" i="1"/>
  <c r="M105" i="1"/>
  <c r="L101" i="1"/>
  <c r="M101" i="1"/>
  <c r="L97" i="1"/>
  <c r="M97" i="1"/>
  <c r="L93" i="1"/>
  <c r="M93" i="1"/>
  <c r="L89" i="1"/>
  <c r="M89" i="1"/>
  <c r="L85" i="1"/>
  <c r="M85" i="1"/>
  <c r="L81" i="1"/>
  <c r="M81" i="1"/>
  <c r="L77" i="1"/>
  <c r="M77" i="1"/>
  <c r="L73" i="1"/>
  <c r="M73" i="1"/>
  <c r="L69" i="1"/>
  <c r="M69" i="1"/>
  <c r="L65" i="1"/>
  <c r="M65" i="1"/>
  <c r="L61" i="1"/>
  <c r="M61" i="1"/>
  <c r="L57" i="1"/>
  <c r="M57" i="1"/>
  <c r="L53" i="1"/>
  <c r="M53" i="1"/>
  <c r="L49" i="1"/>
  <c r="M49" i="1"/>
  <c r="L45" i="1"/>
  <c r="M45" i="1"/>
  <c r="L41" i="1"/>
  <c r="M41" i="1"/>
  <c r="L37" i="1"/>
  <c r="M37" i="1"/>
  <c r="L33" i="1"/>
  <c r="M33" i="1"/>
  <c r="L29" i="1"/>
  <c r="M29" i="1"/>
  <c r="L25" i="1"/>
  <c r="M25" i="1"/>
  <c r="L21" i="1"/>
  <c r="M21" i="1"/>
  <c r="L17" i="1"/>
  <c r="M17" i="1"/>
  <c r="L13" i="1"/>
  <c r="M13" i="1"/>
  <c r="L9" i="1"/>
  <c r="M9" i="1"/>
  <c r="L5" i="1"/>
  <c r="M5" i="1"/>
  <c r="L6416" i="1"/>
  <c r="M6416" i="1"/>
  <c r="L6412" i="1"/>
  <c r="M6412" i="1"/>
  <c r="L6408" i="1"/>
  <c r="M6408" i="1"/>
  <c r="L6404" i="1"/>
  <c r="M6404" i="1"/>
  <c r="L6400" i="1"/>
  <c r="M6400" i="1"/>
  <c r="L6396" i="1"/>
  <c r="M6396" i="1"/>
  <c r="L6392" i="1"/>
  <c r="M6392" i="1"/>
  <c r="L6388" i="1"/>
  <c r="M6388" i="1"/>
  <c r="L6384" i="1"/>
  <c r="M6384" i="1"/>
  <c r="L6380" i="1"/>
  <c r="M6380" i="1"/>
  <c r="L6376" i="1"/>
  <c r="M6376" i="1"/>
  <c r="L6372" i="1"/>
  <c r="M6372" i="1"/>
  <c r="L6368" i="1"/>
  <c r="M6368" i="1"/>
  <c r="L6364" i="1"/>
  <c r="M6364" i="1"/>
  <c r="L6360" i="1"/>
  <c r="M6360" i="1"/>
  <c r="L6356" i="1"/>
  <c r="M6356" i="1"/>
  <c r="L6352" i="1"/>
  <c r="M6352" i="1"/>
  <c r="L6348" i="1"/>
  <c r="M6348" i="1"/>
  <c r="L6344" i="1"/>
  <c r="M6344" i="1"/>
  <c r="L6340" i="1"/>
  <c r="M6340" i="1"/>
  <c r="L6336" i="1"/>
  <c r="M6336" i="1"/>
  <c r="L6332" i="1"/>
  <c r="M6332" i="1"/>
  <c r="L6328" i="1"/>
  <c r="M6328" i="1"/>
  <c r="L6324" i="1"/>
  <c r="M6324" i="1"/>
  <c r="L6320" i="1"/>
  <c r="M6320" i="1"/>
  <c r="L6316" i="1"/>
  <c r="M6316" i="1"/>
  <c r="L6312" i="1"/>
  <c r="M6312" i="1"/>
  <c r="L6308" i="1"/>
  <c r="M6308" i="1"/>
  <c r="L6304" i="1"/>
  <c r="M6304" i="1"/>
  <c r="L6300" i="1"/>
  <c r="M6300" i="1"/>
  <c r="L6296" i="1"/>
  <c r="M6296" i="1"/>
  <c r="L6292" i="1"/>
  <c r="M6292" i="1"/>
  <c r="L6288" i="1"/>
  <c r="M6288" i="1"/>
  <c r="L6284" i="1"/>
  <c r="M6284" i="1"/>
  <c r="L6280" i="1"/>
  <c r="M6280" i="1"/>
  <c r="L6276" i="1"/>
  <c r="M6276" i="1"/>
  <c r="L6272" i="1"/>
  <c r="M6272" i="1"/>
  <c r="L6268" i="1"/>
  <c r="M6268" i="1"/>
  <c r="L6264" i="1"/>
  <c r="M6264" i="1"/>
  <c r="L6260" i="1"/>
  <c r="M6260" i="1"/>
  <c r="L6256" i="1"/>
  <c r="M6256" i="1"/>
  <c r="L6252" i="1"/>
  <c r="M6252" i="1"/>
  <c r="L6248" i="1"/>
  <c r="M6248" i="1"/>
  <c r="L6244" i="1"/>
  <c r="M6244" i="1"/>
  <c r="L6240" i="1"/>
  <c r="M6240" i="1"/>
  <c r="L6236" i="1"/>
  <c r="M6236" i="1"/>
  <c r="L6232" i="1"/>
  <c r="M6232" i="1"/>
  <c r="L6228" i="1"/>
  <c r="M6228" i="1"/>
  <c r="L6224" i="1"/>
  <c r="M6224" i="1"/>
  <c r="L6220" i="1"/>
  <c r="M6220" i="1"/>
  <c r="L6216" i="1"/>
  <c r="M6216" i="1"/>
  <c r="L6212" i="1"/>
  <c r="M6212" i="1"/>
  <c r="L6208" i="1"/>
  <c r="M6208" i="1"/>
  <c r="L6204" i="1"/>
  <c r="M6204" i="1"/>
  <c r="L6200" i="1"/>
  <c r="M6200" i="1"/>
  <c r="L6196" i="1"/>
  <c r="M6196" i="1"/>
  <c r="L6192" i="1"/>
  <c r="M6192" i="1"/>
  <c r="L6188" i="1"/>
  <c r="M6188" i="1"/>
  <c r="L6184" i="1"/>
  <c r="M6184" i="1"/>
  <c r="L6180" i="1"/>
  <c r="M6180" i="1"/>
  <c r="L6176" i="1"/>
  <c r="M6176" i="1"/>
  <c r="L6172" i="1"/>
  <c r="M6172" i="1"/>
  <c r="L6168" i="1"/>
  <c r="M6168" i="1"/>
  <c r="L6164" i="1"/>
  <c r="M6164" i="1"/>
  <c r="L6160" i="1"/>
  <c r="M6160" i="1"/>
  <c r="L6156" i="1"/>
  <c r="M6156" i="1"/>
  <c r="L6152" i="1"/>
  <c r="M6152" i="1"/>
  <c r="L6148" i="1"/>
  <c r="M6148" i="1"/>
  <c r="L6144" i="1"/>
  <c r="M6144" i="1"/>
  <c r="L6140" i="1"/>
  <c r="M6140" i="1"/>
  <c r="L6136" i="1"/>
  <c r="M6136" i="1"/>
  <c r="L6132" i="1"/>
  <c r="M6132" i="1"/>
  <c r="L6128" i="1"/>
  <c r="M6128" i="1"/>
  <c r="L6124" i="1"/>
  <c r="M6124" i="1"/>
  <c r="L6120" i="1"/>
  <c r="M6120" i="1"/>
  <c r="L6116" i="1"/>
  <c r="M6116" i="1"/>
  <c r="L6112" i="1"/>
  <c r="M6112" i="1"/>
  <c r="L6108" i="1"/>
  <c r="M6108" i="1"/>
  <c r="L6104" i="1"/>
  <c r="M6104" i="1"/>
  <c r="L6100" i="1"/>
  <c r="M6100" i="1"/>
  <c r="L6096" i="1"/>
  <c r="M6096" i="1"/>
  <c r="L6092" i="1"/>
  <c r="M6092" i="1"/>
  <c r="L6088" i="1"/>
  <c r="M6088" i="1"/>
  <c r="L6084" i="1"/>
  <c r="M6084" i="1"/>
  <c r="L6080" i="1"/>
  <c r="M6080" i="1"/>
  <c r="L6076" i="1"/>
  <c r="M6076" i="1"/>
  <c r="L6072" i="1"/>
  <c r="M6072" i="1"/>
  <c r="L6068" i="1"/>
  <c r="M6068" i="1"/>
  <c r="L6064" i="1"/>
  <c r="M6064" i="1"/>
  <c r="L6060" i="1"/>
  <c r="M6060" i="1"/>
  <c r="L6056" i="1"/>
  <c r="M6056" i="1"/>
  <c r="L6052" i="1"/>
  <c r="M6052" i="1"/>
  <c r="L6048" i="1"/>
  <c r="M6048" i="1"/>
  <c r="L6044" i="1"/>
  <c r="M6044" i="1"/>
  <c r="L6040" i="1"/>
  <c r="M6040" i="1"/>
  <c r="L6036" i="1"/>
  <c r="M6036" i="1"/>
  <c r="L6032" i="1"/>
  <c r="M6032" i="1"/>
  <c r="L6028" i="1"/>
  <c r="M6028" i="1"/>
  <c r="L6024" i="1"/>
  <c r="M6024" i="1"/>
  <c r="L6020" i="1"/>
  <c r="M6020" i="1"/>
  <c r="L6016" i="1"/>
  <c r="M6016" i="1"/>
  <c r="L6012" i="1"/>
  <c r="M6012" i="1"/>
  <c r="L6008" i="1"/>
  <c r="M6008" i="1"/>
  <c r="L6004" i="1"/>
  <c r="M6004" i="1"/>
  <c r="L6000" i="1"/>
  <c r="M6000" i="1"/>
  <c r="L5996" i="1"/>
  <c r="M5996" i="1"/>
  <c r="L5992" i="1"/>
  <c r="M5992" i="1"/>
  <c r="L5988" i="1"/>
  <c r="M5988" i="1"/>
  <c r="L5984" i="1"/>
  <c r="M5984" i="1"/>
  <c r="L5980" i="1"/>
  <c r="M5980" i="1"/>
  <c r="L5976" i="1"/>
  <c r="M5976" i="1"/>
  <c r="L5972" i="1"/>
  <c r="M5972" i="1"/>
  <c r="L5968" i="1"/>
  <c r="M5968" i="1"/>
  <c r="L5964" i="1"/>
  <c r="M5964" i="1"/>
  <c r="L5960" i="1"/>
  <c r="M5960" i="1"/>
  <c r="L5956" i="1"/>
  <c r="M5956" i="1"/>
  <c r="L5952" i="1"/>
  <c r="M5952" i="1"/>
  <c r="L5948" i="1"/>
  <c r="M5948" i="1"/>
  <c r="L5944" i="1"/>
  <c r="M5944" i="1"/>
  <c r="L5940" i="1"/>
  <c r="M5940" i="1"/>
  <c r="L5936" i="1"/>
  <c r="M5936" i="1"/>
  <c r="L5932" i="1"/>
  <c r="M5932" i="1"/>
  <c r="L5928" i="1"/>
  <c r="M5928" i="1"/>
  <c r="L5924" i="1"/>
  <c r="M5924" i="1"/>
  <c r="L5920" i="1"/>
  <c r="M5920" i="1"/>
  <c r="L5916" i="1"/>
  <c r="M5916" i="1"/>
  <c r="L5912" i="1"/>
  <c r="M5912" i="1"/>
  <c r="L5908" i="1"/>
  <c r="M5908" i="1"/>
  <c r="L5904" i="1"/>
  <c r="M5904" i="1"/>
  <c r="L5900" i="1"/>
  <c r="M5900" i="1"/>
  <c r="L5896" i="1"/>
  <c r="M5896" i="1"/>
  <c r="L5892" i="1"/>
  <c r="M5892" i="1"/>
  <c r="L5888" i="1"/>
  <c r="M5888" i="1"/>
  <c r="L5884" i="1"/>
  <c r="M5884" i="1"/>
  <c r="L5880" i="1"/>
  <c r="M5880" i="1"/>
  <c r="L5876" i="1"/>
  <c r="M5876" i="1"/>
  <c r="L5872" i="1"/>
  <c r="M5872" i="1"/>
  <c r="L5868" i="1"/>
  <c r="M5868" i="1"/>
  <c r="L5864" i="1"/>
  <c r="M5864" i="1"/>
  <c r="L5860" i="1"/>
  <c r="M5860" i="1"/>
  <c r="L5856" i="1"/>
  <c r="M5856" i="1"/>
  <c r="L5852" i="1"/>
  <c r="M5852" i="1"/>
  <c r="L5848" i="1"/>
  <c r="M5848" i="1"/>
  <c r="L5844" i="1"/>
  <c r="M5844" i="1"/>
  <c r="L5840" i="1"/>
  <c r="M5840" i="1"/>
  <c r="L5836" i="1"/>
  <c r="M5836" i="1"/>
  <c r="L5832" i="1"/>
  <c r="M5832" i="1"/>
  <c r="L5828" i="1"/>
  <c r="M5828" i="1"/>
  <c r="L5824" i="1"/>
  <c r="M5824" i="1"/>
  <c r="L5820" i="1"/>
  <c r="M5820" i="1"/>
  <c r="L5816" i="1"/>
  <c r="M5816" i="1"/>
  <c r="L5812" i="1"/>
  <c r="M5812" i="1"/>
  <c r="L5808" i="1"/>
  <c r="M5808" i="1"/>
  <c r="L5804" i="1"/>
  <c r="M5804" i="1"/>
  <c r="L5800" i="1"/>
  <c r="M5800" i="1"/>
  <c r="L5796" i="1"/>
  <c r="M5796" i="1"/>
  <c r="L5792" i="1"/>
  <c r="M5792" i="1"/>
  <c r="L5788" i="1"/>
  <c r="M5788" i="1"/>
  <c r="L5784" i="1"/>
  <c r="M5784" i="1"/>
  <c r="L5780" i="1"/>
  <c r="M5780" i="1"/>
  <c r="L5776" i="1"/>
  <c r="M5776" i="1"/>
  <c r="L5772" i="1"/>
  <c r="M5772" i="1"/>
  <c r="L5768" i="1"/>
  <c r="M5768" i="1"/>
  <c r="L5764" i="1"/>
  <c r="M5764" i="1"/>
  <c r="L5760" i="1"/>
  <c r="M5760" i="1"/>
  <c r="L5756" i="1"/>
  <c r="M5756" i="1"/>
  <c r="L5752" i="1"/>
  <c r="M5752" i="1"/>
  <c r="L5748" i="1"/>
  <c r="M5748" i="1"/>
  <c r="L5744" i="1"/>
  <c r="M5744" i="1"/>
  <c r="L5740" i="1"/>
  <c r="M5740" i="1"/>
  <c r="L5736" i="1"/>
  <c r="M5736" i="1"/>
  <c r="L5732" i="1"/>
  <c r="M5732" i="1"/>
  <c r="L5728" i="1"/>
  <c r="M5728" i="1"/>
  <c r="L5724" i="1"/>
  <c r="M5724" i="1"/>
  <c r="L5720" i="1"/>
  <c r="M5720" i="1"/>
  <c r="L5716" i="1"/>
  <c r="M5716" i="1"/>
  <c r="L5712" i="1"/>
  <c r="M5712" i="1"/>
  <c r="L5708" i="1"/>
  <c r="M5708" i="1"/>
  <c r="L5704" i="1"/>
  <c r="M5704" i="1"/>
  <c r="L5700" i="1"/>
  <c r="M5700" i="1"/>
  <c r="L5696" i="1"/>
  <c r="M5696" i="1"/>
  <c r="L5692" i="1"/>
  <c r="M5692" i="1"/>
  <c r="L5688" i="1"/>
  <c r="M5688" i="1"/>
  <c r="L5684" i="1"/>
  <c r="M5684" i="1"/>
  <c r="L5680" i="1"/>
  <c r="M5680" i="1"/>
  <c r="L5676" i="1"/>
  <c r="M5676" i="1"/>
  <c r="L5672" i="1"/>
  <c r="M5672" i="1"/>
  <c r="L5668" i="1"/>
  <c r="M5668" i="1"/>
  <c r="L5664" i="1"/>
  <c r="M5664" i="1"/>
  <c r="L5660" i="1"/>
  <c r="M5660" i="1"/>
  <c r="L5656" i="1"/>
  <c r="M5656" i="1"/>
  <c r="L5652" i="1"/>
  <c r="M5652" i="1"/>
  <c r="L5648" i="1"/>
  <c r="M5648" i="1"/>
  <c r="L5644" i="1"/>
  <c r="M5644" i="1"/>
  <c r="L5640" i="1"/>
  <c r="M5640" i="1"/>
  <c r="L5636" i="1"/>
  <c r="M5636" i="1"/>
  <c r="L5632" i="1"/>
  <c r="M5632" i="1"/>
  <c r="L5628" i="1"/>
  <c r="M5628" i="1"/>
  <c r="L5624" i="1"/>
  <c r="M5624" i="1"/>
  <c r="L5620" i="1"/>
  <c r="M5620" i="1"/>
  <c r="L5616" i="1"/>
  <c r="M5616" i="1"/>
  <c r="L5612" i="1"/>
  <c r="M5612" i="1"/>
  <c r="L5608" i="1"/>
  <c r="M5608" i="1"/>
  <c r="L5604" i="1"/>
  <c r="M5604" i="1"/>
  <c r="L5600" i="1"/>
  <c r="M5600" i="1"/>
  <c r="L5596" i="1"/>
  <c r="M5596" i="1"/>
  <c r="L5592" i="1"/>
  <c r="M5592" i="1"/>
  <c r="L5588" i="1"/>
  <c r="M5588" i="1"/>
  <c r="L5584" i="1"/>
  <c r="M5584" i="1"/>
  <c r="L5580" i="1"/>
  <c r="M5580" i="1"/>
  <c r="L5576" i="1"/>
  <c r="M5576" i="1"/>
  <c r="L5572" i="1"/>
  <c r="M5572" i="1"/>
  <c r="L5568" i="1"/>
  <c r="M5568" i="1"/>
  <c r="L5564" i="1"/>
  <c r="M5564" i="1"/>
  <c r="L5560" i="1"/>
  <c r="M5560" i="1"/>
  <c r="L5556" i="1"/>
  <c r="M5556" i="1"/>
  <c r="L5552" i="1"/>
  <c r="M5552" i="1"/>
  <c r="L5548" i="1"/>
  <c r="M5548" i="1"/>
  <c r="L5544" i="1"/>
  <c r="M5544" i="1"/>
  <c r="L5540" i="1"/>
  <c r="M5540" i="1"/>
  <c r="L5536" i="1"/>
  <c r="M5536" i="1"/>
  <c r="L5532" i="1"/>
  <c r="M5532" i="1"/>
  <c r="L5528" i="1"/>
  <c r="M5528" i="1"/>
  <c r="L5524" i="1"/>
  <c r="M5524" i="1"/>
  <c r="L5520" i="1"/>
  <c r="M5520" i="1"/>
  <c r="L5516" i="1"/>
  <c r="M5516" i="1"/>
  <c r="L5512" i="1"/>
  <c r="M5512" i="1"/>
  <c r="L5508" i="1"/>
  <c r="M5508" i="1"/>
  <c r="L5504" i="1"/>
  <c r="M5504" i="1"/>
  <c r="L5500" i="1"/>
  <c r="M5500" i="1"/>
  <c r="L5496" i="1"/>
  <c r="M5496" i="1"/>
  <c r="L5492" i="1"/>
  <c r="M5492" i="1"/>
  <c r="L5488" i="1"/>
  <c r="M5488" i="1"/>
  <c r="L5484" i="1"/>
  <c r="M5484" i="1"/>
  <c r="L5480" i="1"/>
  <c r="M5480" i="1"/>
  <c r="L5476" i="1"/>
  <c r="M5476" i="1"/>
  <c r="L5472" i="1"/>
  <c r="M5472" i="1"/>
  <c r="L5468" i="1"/>
  <c r="M5468" i="1"/>
  <c r="L5464" i="1"/>
  <c r="M5464" i="1"/>
  <c r="L5460" i="1"/>
  <c r="M5460" i="1"/>
  <c r="L5456" i="1"/>
  <c r="M5456" i="1"/>
  <c r="L5452" i="1"/>
  <c r="M5452" i="1"/>
  <c r="L5448" i="1"/>
  <c r="M5448" i="1"/>
  <c r="L5444" i="1"/>
  <c r="M5444" i="1"/>
  <c r="L5440" i="1"/>
  <c r="M5440" i="1"/>
  <c r="L5436" i="1"/>
  <c r="M5436" i="1"/>
  <c r="L5432" i="1"/>
  <c r="M5432" i="1"/>
  <c r="L5428" i="1"/>
  <c r="M5428" i="1"/>
  <c r="L5424" i="1"/>
  <c r="M5424" i="1"/>
  <c r="L5420" i="1"/>
  <c r="M5420" i="1"/>
  <c r="L5416" i="1"/>
  <c r="M5416" i="1"/>
  <c r="L5412" i="1"/>
  <c r="M5412" i="1"/>
  <c r="L5408" i="1"/>
  <c r="M5408" i="1"/>
  <c r="L5404" i="1"/>
  <c r="M5404" i="1"/>
  <c r="L5400" i="1"/>
  <c r="M5400" i="1"/>
  <c r="L5396" i="1"/>
  <c r="M5396" i="1"/>
  <c r="L5392" i="1"/>
  <c r="M5392" i="1"/>
  <c r="L5388" i="1"/>
  <c r="M5388" i="1"/>
  <c r="L5384" i="1"/>
  <c r="M5384" i="1"/>
  <c r="L5380" i="1"/>
  <c r="M5380" i="1"/>
  <c r="L5376" i="1"/>
  <c r="M5376" i="1"/>
  <c r="L5372" i="1"/>
  <c r="M5372" i="1"/>
  <c r="L5368" i="1"/>
  <c r="M5368" i="1"/>
  <c r="L5364" i="1"/>
  <c r="M5364" i="1"/>
  <c r="L5360" i="1"/>
  <c r="M5360" i="1"/>
  <c r="L5356" i="1"/>
  <c r="M5356" i="1"/>
  <c r="L5352" i="1"/>
  <c r="M5352" i="1"/>
  <c r="L5348" i="1"/>
  <c r="M5348" i="1"/>
  <c r="L5344" i="1"/>
  <c r="M5344" i="1"/>
  <c r="L5340" i="1"/>
  <c r="M5340" i="1"/>
  <c r="L5336" i="1"/>
  <c r="M5336" i="1"/>
  <c r="L5332" i="1"/>
  <c r="M5332" i="1"/>
  <c r="L5328" i="1"/>
  <c r="M5328" i="1"/>
  <c r="L5324" i="1"/>
  <c r="M5324" i="1"/>
  <c r="L5320" i="1"/>
  <c r="M5320" i="1"/>
  <c r="L5316" i="1"/>
  <c r="M5316" i="1"/>
  <c r="L5312" i="1"/>
  <c r="M5312" i="1"/>
  <c r="L5308" i="1"/>
  <c r="M5308" i="1"/>
  <c r="L5304" i="1"/>
  <c r="M5304" i="1"/>
  <c r="L5300" i="1"/>
  <c r="M5300" i="1"/>
  <c r="L5296" i="1"/>
  <c r="M5296" i="1"/>
  <c r="L5292" i="1"/>
  <c r="M5292" i="1"/>
  <c r="L5288" i="1"/>
  <c r="M5288" i="1"/>
  <c r="L5284" i="1"/>
  <c r="M5284" i="1"/>
  <c r="L5280" i="1"/>
  <c r="M5280" i="1"/>
  <c r="L5276" i="1"/>
  <c r="M5276" i="1"/>
  <c r="L5272" i="1"/>
  <c r="M5272" i="1"/>
  <c r="L5268" i="1"/>
  <c r="M5268" i="1"/>
  <c r="L5264" i="1"/>
  <c r="M5264" i="1"/>
  <c r="L5260" i="1"/>
  <c r="M5260" i="1"/>
  <c r="L5256" i="1"/>
  <c r="M5256" i="1"/>
  <c r="L5252" i="1"/>
  <c r="M5252" i="1"/>
  <c r="L5248" i="1"/>
  <c r="M5248" i="1"/>
  <c r="L5244" i="1"/>
  <c r="M5244" i="1"/>
  <c r="L5240" i="1"/>
  <c r="M5240" i="1"/>
  <c r="L5236" i="1"/>
  <c r="M5236" i="1"/>
  <c r="L5232" i="1"/>
  <c r="M5232" i="1"/>
  <c r="L5228" i="1"/>
  <c r="M5228" i="1"/>
  <c r="L5224" i="1"/>
  <c r="M5224" i="1"/>
  <c r="L5220" i="1"/>
  <c r="M5220" i="1"/>
  <c r="L5216" i="1"/>
  <c r="M5216" i="1"/>
  <c r="L5212" i="1"/>
  <c r="M5212" i="1"/>
  <c r="L5208" i="1"/>
  <c r="M5208" i="1"/>
  <c r="L5204" i="1"/>
  <c r="M5204" i="1"/>
  <c r="L5200" i="1"/>
  <c r="M5200" i="1"/>
  <c r="L5196" i="1"/>
  <c r="M5196" i="1"/>
  <c r="L5192" i="1"/>
  <c r="M5192" i="1"/>
  <c r="L5188" i="1"/>
  <c r="M5188" i="1"/>
  <c r="L5184" i="1"/>
  <c r="M5184" i="1"/>
  <c r="L5180" i="1"/>
  <c r="M5180" i="1"/>
  <c r="L5176" i="1"/>
  <c r="M5176" i="1"/>
  <c r="L5172" i="1"/>
  <c r="M5172" i="1"/>
  <c r="L5168" i="1"/>
  <c r="M5168" i="1"/>
  <c r="L5164" i="1"/>
  <c r="M5164" i="1"/>
  <c r="L5160" i="1"/>
  <c r="M5160" i="1"/>
  <c r="L5156" i="1"/>
  <c r="M5156" i="1"/>
  <c r="L5152" i="1"/>
  <c r="M5152" i="1"/>
  <c r="L5148" i="1"/>
  <c r="M5148" i="1"/>
  <c r="L5144" i="1"/>
  <c r="M5144" i="1"/>
  <c r="L5140" i="1"/>
  <c r="M5140" i="1"/>
  <c r="L5136" i="1"/>
  <c r="M5136" i="1"/>
  <c r="L5132" i="1"/>
  <c r="M5132" i="1"/>
  <c r="L5128" i="1"/>
  <c r="M5128" i="1"/>
  <c r="L5124" i="1"/>
  <c r="M5124" i="1"/>
  <c r="L5120" i="1"/>
  <c r="M5120" i="1"/>
  <c r="L5116" i="1"/>
  <c r="M5116" i="1"/>
  <c r="L5112" i="1"/>
  <c r="M5112" i="1"/>
  <c r="L5108" i="1"/>
  <c r="M5108" i="1"/>
  <c r="L5104" i="1"/>
  <c r="M5104" i="1"/>
  <c r="L5100" i="1"/>
  <c r="M5100" i="1"/>
  <c r="L5096" i="1"/>
  <c r="M5096" i="1"/>
  <c r="L5092" i="1"/>
  <c r="M5092" i="1"/>
  <c r="L5088" i="1"/>
  <c r="M5088" i="1"/>
  <c r="L5084" i="1"/>
  <c r="M5084" i="1"/>
  <c r="L5080" i="1"/>
  <c r="M5080" i="1"/>
  <c r="L5076" i="1"/>
  <c r="M5076" i="1"/>
  <c r="L5072" i="1"/>
  <c r="M5072" i="1"/>
  <c r="L5068" i="1"/>
  <c r="M5068" i="1"/>
  <c r="L5064" i="1"/>
  <c r="M5064" i="1"/>
  <c r="L5060" i="1"/>
  <c r="M5060" i="1"/>
  <c r="L5056" i="1"/>
  <c r="M5056" i="1"/>
  <c r="L5052" i="1"/>
  <c r="M5052" i="1"/>
  <c r="L5048" i="1"/>
  <c r="M5048" i="1"/>
  <c r="L5044" i="1"/>
  <c r="M5044" i="1"/>
  <c r="L5040" i="1"/>
  <c r="M5040" i="1"/>
  <c r="L5036" i="1"/>
  <c r="M5036" i="1"/>
  <c r="L5032" i="1"/>
  <c r="M5032" i="1"/>
  <c r="L5028" i="1"/>
  <c r="M5028" i="1"/>
  <c r="L5024" i="1"/>
  <c r="M5024" i="1"/>
  <c r="L5020" i="1"/>
  <c r="M5020" i="1"/>
  <c r="L5016" i="1"/>
  <c r="M5016" i="1"/>
  <c r="L5012" i="1"/>
  <c r="M5012" i="1"/>
  <c r="L5008" i="1"/>
  <c r="M5008" i="1"/>
  <c r="L5004" i="1"/>
  <c r="M5004" i="1"/>
  <c r="L5000" i="1"/>
  <c r="M5000" i="1"/>
  <c r="L4996" i="1"/>
  <c r="M4996" i="1"/>
  <c r="L4992" i="1"/>
  <c r="M4992" i="1"/>
  <c r="L4988" i="1"/>
  <c r="M4988" i="1"/>
  <c r="L4984" i="1"/>
  <c r="M4984" i="1"/>
  <c r="L4980" i="1"/>
  <c r="M4980" i="1"/>
  <c r="L4976" i="1"/>
  <c r="M4976" i="1"/>
  <c r="L4972" i="1"/>
  <c r="M4972" i="1"/>
  <c r="L4968" i="1"/>
  <c r="M4968" i="1"/>
  <c r="L4964" i="1"/>
  <c r="M4964" i="1"/>
  <c r="L4960" i="1"/>
  <c r="M4960" i="1"/>
  <c r="L4956" i="1"/>
  <c r="M4956" i="1"/>
  <c r="L4952" i="1"/>
  <c r="M4952" i="1"/>
  <c r="L4948" i="1"/>
  <c r="M4948" i="1"/>
  <c r="L4944" i="1"/>
  <c r="M4944" i="1"/>
  <c r="L4940" i="1"/>
  <c r="M4940" i="1"/>
  <c r="L4936" i="1"/>
  <c r="M4936" i="1"/>
  <c r="L4932" i="1"/>
  <c r="M4932" i="1"/>
  <c r="L4928" i="1"/>
  <c r="M4928" i="1"/>
  <c r="L4924" i="1"/>
  <c r="M4924" i="1"/>
  <c r="L4920" i="1"/>
  <c r="M4920" i="1"/>
  <c r="L4916" i="1"/>
  <c r="M4916" i="1"/>
  <c r="L4912" i="1"/>
  <c r="M4912" i="1"/>
  <c r="L4908" i="1"/>
  <c r="M4908" i="1"/>
  <c r="L4904" i="1"/>
  <c r="M4904" i="1"/>
  <c r="L4900" i="1"/>
  <c r="M4900" i="1"/>
  <c r="L4896" i="1"/>
  <c r="M4896" i="1"/>
  <c r="L4892" i="1"/>
  <c r="M4892" i="1"/>
  <c r="L4888" i="1"/>
  <c r="M4888" i="1"/>
  <c r="L4884" i="1"/>
  <c r="M4884" i="1"/>
  <c r="L4880" i="1"/>
  <c r="M4880" i="1"/>
  <c r="L4876" i="1"/>
  <c r="M4876" i="1"/>
  <c r="L4872" i="1"/>
  <c r="M4872" i="1"/>
  <c r="L4868" i="1"/>
  <c r="M4868" i="1"/>
  <c r="L4864" i="1"/>
  <c r="M4864" i="1"/>
  <c r="L4860" i="1"/>
  <c r="M4860" i="1"/>
  <c r="L4856" i="1"/>
  <c r="M4856" i="1"/>
  <c r="L4852" i="1"/>
  <c r="M4852" i="1"/>
  <c r="L4848" i="1"/>
  <c r="M4848" i="1"/>
  <c r="L4844" i="1"/>
  <c r="M4844" i="1"/>
  <c r="L4840" i="1"/>
  <c r="M4840" i="1"/>
  <c r="L4836" i="1"/>
  <c r="M4836" i="1"/>
  <c r="L4832" i="1"/>
  <c r="M4832" i="1"/>
  <c r="L4828" i="1"/>
  <c r="M4828" i="1"/>
  <c r="L4824" i="1"/>
  <c r="M4824" i="1"/>
  <c r="L4820" i="1"/>
  <c r="M4820" i="1"/>
  <c r="L4816" i="1"/>
  <c r="M4816" i="1"/>
  <c r="L4812" i="1"/>
  <c r="M4812" i="1"/>
  <c r="L4808" i="1"/>
  <c r="M4808" i="1"/>
  <c r="L4804" i="1"/>
  <c r="M4804" i="1"/>
  <c r="L4800" i="1"/>
  <c r="M4800" i="1"/>
  <c r="L4796" i="1"/>
  <c r="M4796" i="1"/>
  <c r="L4792" i="1"/>
  <c r="M4792" i="1"/>
  <c r="L4788" i="1"/>
  <c r="M4788" i="1"/>
  <c r="L4784" i="1"/>
  <c r="M4784" i="1"/>
  <c r="L4780" i="1"/>
  <c r="M4780" i="1"/>
  <c r="L4776" i="1"/>
  <c r="M4776" i="1"/>
  <c r="L4772" i="1"/>
  <c r="M4772" i="1"/>
  <c r="L4768" i="1"/>
  <c r="M4768" i="1"/>
  <c r="L4764" i="1"/>
  <c r="M4764" i="1"/>
  <c r="L4760" i="1"/>
  <c r="M4760" i="1"/>
  <c r="L4756" i="1"/>
  <c r="M4756" i="1"/>
  <c r="L4752" i="1"/>
  <c r="M4752" i="1"/>
  <c r="L4748" i="1"/>
  <c r="M4748" i="1"/>
  <c r="L4744" i="1"/>
  <c r="M4744" i="1"/>
  <c r="L4740" i="1"/>
  <c r="M4740" i="1"/>
  <c r="L4736" i="1"/>
  <c r="M4736" i="1"/>
  <c r="L4732" i="1"/>
  <c r="M4732" i="1"/>
  <c r="L4728" i="1"/>
  <c r="M4728" i="1"/>
  <c r="L4724" i="1"/>
  <c r="M4724" i="1"/>
  <c r="L4720" i="1"/>
  <c r="M4720" i="1"/>
  <c r="L4716" i="1"/>
  <c r="M4716" i="1"/>
  <c r="L4712" i="1"/>
  <c r="M4712" i="1"/>
  <c r="L4708" i="1"/>
  <c r="M4708" i="1"/>
  <c r="L4704" i="1"/>
  <c r="M4704" i="1"/>
  <c r="L4700" i="1"/>
  <c r="M4700" i="1"/>
  <c r="L4696" i="1"/>
  <c r="M4696" i="1"/>
  <c r="L4692" i="1"/>
  <c r="M4692" i="1"/>
  <c r="L4688" i="1"/>
  <c r="M4688" i="1"/>
  <c r="L4684" i="1"/>
  <c r="M4684" i="1"/>
  <c r="L4680" i="1"/>
  <c r="M4680" i="1"/>
  <c r="L4676" i="1"/>
  <c r="M4676" i="1"/>
  <c r="L4672" i="1"/>
  <c r="M4672" i="1"/>
  <c r="L4668" i="1"/>
  <c r="M4668" i="1"/>
  <c r="L4664" i="1"/>
  <c r="M4664" i="1"/>
  <c r="L4660" i="1"/>
  <c r="M4660" i="1"/>
  <c r="L4656" i="1"/>
  <c r="M4656" i="1"/>
  <c r="L4652" i="1"/>
  <c r="M4652" i="1"/>
  <c r="L4648" i="1"/>
  <c r="M4648" i="1"/>
  <c r="L4644" i="1"/>
  <c r="M4644" i="1"/>
  <c r="L4640" i="1"/>
  <c r="M4640" i="1"/>
  <c r="L4636" i="1"/>
  <c r="M4636" i="1"/>
  <c r="L4632" i="1"/>
  <c r="M4632" i="1"/>
  <c r="L4628" i="1"/>
  <c r="M4628" i="1"/>
  <c r="L4624" i="1"/>
  <c r="M4624" i="1"/>
  <c r="L4620" i="1"/>
  <c r="M4620" i="1"/>
  <c r="L4616" i="1"/>
  <c r="M4616" i="1"/>
  <c r="L4612" i="1"/>
  <c r="M4612" i="1"/>
  <c r="L4608" i="1"/>
  <c r="M4608" i="1"/>
  <c r="L4604" i="1"/>
  <c r="M4604" i="1"/>
  <c r="L4600" i="1"/>
  <c r="M4600" i="1"/>
  <c r="L4596" i="1"/>
  <c r="M4596" i="1"/>
  <c r="L4592" i="1"/>
  <c r="M4592" i="1"/>
  <c r="L4588" i="1"/>
  <c r="M4588" i="1"/>
  <c r="L4584" i="1"/>
  <c r="M4584" i="1"/>
  <c r="L4580" i="1"/>
  <c r="M4580" i="1"/>
  <c r="L4576" i="1"/>
  <c r="M4576" i="1"/>
  <c r="L4572" i="1"/>
  <c r="M4572" i="1"/>
  <c r="L4568" i="1"/>
  <c r="M4568" i="1"/>
  <c r="L4564" i="1"/>
  <c r="M4564" i="1"/>
  <c r="L4560" i="1"/>
  <c r="M4560" i="1"/>
  <c r="L4556" i="1"/>
  <c r="M4556" i="1"/>
  <c r="L4552" i="1"/>
  <c r="M4552" i="1"/>
  <c r="L4548" i="1"/>
  <c r="M4548" i="1"/>
  <c r="L4544" i="1"/>
  <c r="M4544" i="1"/>
  <c r="L4540" i="1"/>
  <c r="M4540" i="1"/>
  <c r="L4536" i="1"/>
  <c r="M4536" i="1"/>
  <c r="L4532" i="1"/>
  <c r="M4532" i="1"/>
  <c r="L4528" i="1"/>
  <c r="M4528" i="1"/>
  <c r="L4524" i="1"/>
  <c r="M4524" i="1"/>
  <c r="L4520" i="1"/>
  <c r="M4520" i="1"/>
  <c r="L4516" i="1"/>
  <c r="M4516" i="1"/>
  <c r="L4512" i="1"/>
  <c r="M4512" i="1"/>
  <c r="L4508" i="1"/>
  <c r="M4508" i="1"/>
  <c r="L4504" i="1"/>
  <c r="M4504" i="1"/>
  <c r="L4500" i="1"/>
  <c r="M4500" i="1"/>
  <c r="L4496" i="1"/>
  <c r="M4496" i="1"/>
  <c r="L4492" i="1"/>
  <c r="M4492" i="1"/>
  <c r="L4488" i="1"/>
  <c r="M4488" i="1"/>
  <c r="L4484" i="1"/>
  <c r="M4484" i="1"/>
  <c r="L4480" i="1"/>
  <c r="M4480" i="1"/>
  <c r="L4476" i="1"/>
  <c r="M4476" i="1"/>
  <c r="L4472" i="1"/>
  <c r="M4472" i="1"/>
  <c r="L4468" i="1"/>
  <c r="M4468" i="1"/>
  <c r="L4464" i="1"/>
  <c r="M4464" i="1"/>
  <c r="L4460" i="1"/>
  <c r="M4460" i="1"/>
  <c r="L4456" i="1"/>
  <c r="M4456" i="1"/>
  <c r="L4452" i="1"/>
  <c r="M4452" i="1"/>
  <c r="L4448" i="1"/>
  <c r="M4448" i="1"/>
  <c r="L4444" i="1"/>
  <c r="M4444" i="1"/>
  <c r="L4440" i="1"/>
  <c r="M4440" i="1"/>
  <c r="L4436" i="1"/>
  <c r="M4436" i="1"/>
  <c r="L4432" i="1"/>
  <c r="M4432" i="1"/>
  <c r="L4428" i="1"/>
  <c r="M4428" i="1"/>
  <c r="L4424" i="1"/>
  <c r="M4424" i="1"/>
  <c r="L4420" i="1"/>
  <c r="M4420" i="1"/>
  <c r="L4416" i="1"/>
  <c r="M4416" i="1"/>
  <c r="L4412" i="1"/>
  <c r="M4412" i="1"/>
  <c r="L4408" i="1"/>
  <c r="M4408" i="1"/>
  <c r="L4404" i="1"/>
  <c r="M4404" i="1"/>
  <c r="L4400" i="1"/>
  <c r="M4400" i="1"/>
  <c r="L4396" i="1"/>
  <c r="M4396" i="1"/>
  <c r="L4392" i="1"/>
  <c r="M4392" i="1"/>
  <c r="L4388" i="1"/>
  <c r="M4388" i="1"/>
  <c r="L4384" i="1"/>
  <c r="M4384" i="1"/>
  <c r="L4380" i="1"/>
  <c r="M4380" i="1"/>
  <c r="L4376" i="1"/>
  <c r="M4376" i="1"/>
  <c r="L4372" i="1"/>
  <c r="M4372" i="1"/>
  <c r="L4368" i="1"/>
  <c r="M4368" i="1"/>
  <c r="L4364" i="1"/>
  <c r="M4364" i="1"/>
  <c r="L4360" i="1"/>
  <c r="M4360" i="1"/>
  <c r="L4356" i="1"/>
  <c r="M4356" i="1"/>
  <c r="L4352" i="1"/>
  <c r="M4352" i="1"/>
  <c r="L4348" i="1"/>
  <c r="M4348" i="1"/>
  <c r="L4344" i="1"/>
  <c r="M4344" i="1"/>
  <c r="L4340" i="1"/>
  <c r="M4340" i="1"/>
  <c r="L4336" i="1"/>
  <c r="M4336" i="1"/>
  <c r="L4332" i="1"/>
  <c r="M4332" i="1"/>
  <c r="L4328" i="1"/>
  <c r="M4328" i="1"/>
  <c r="L4324" i="1"/>
  <c r="M4324" i="1"/>
  <c r="L4320" i="1"/>
  <c r="M4320" i="1"/>
  <c r="L4316" i="1"/>
  <c r="M4316" i="1"/>
  <c r="L4312" i="1"/>
  <c r="M4312" i="1"/>
  <c r="L4308" i="1"/>
  <c r="M4308" i="1"/>
  <c r="L4304" i="1"/>
  <c r="M4304" i="1"/>
  <c r="L4300" i="1"/>
  <c r="M4300" i="1"/>
  <c r="L4296" i="1"/>
  <c r="M4296" i="1"/>
  <c r="L4292" i="1"/>
  <c r="M4292" i="1"/>
  <c r="L4288" i="1"/>
  <c r="M4288" i="1"/>
  <c r="L4284" i="1"/>
  <c r="M4284" i="1"/>
  <c r="L4280" i="1"/>
  <c r="M4280" i="1"/>
  <c r="L4276" i="1"/>
  <c r="M4276" i="1"/>
  <c r="L4272" i="1"/>
  <c r="M4272" i="1"/>
  <c r="L4268" i="1"/>
  <c r="M4268" i="1"/>
  <c r="L4264" i="1"/>
  <c r="M4264" i="1"/>
  <c r="L4260" i="1"/>
  <c r="M4260" i="1"/>
  <c r="L4256" i="1"/>
  <c r="M4256" i="1"/>
  <c r="L4252" i="1"/>
  <c r="M4252" i="1"/>
  <c r="L4248" i="1"/>
  <c r="M4248" i="1"/>
  <c r="L4244" i="1"/>
  <c r="M4244" i="1"/>
  <c r="L4240" i="1"/>
  <c r="M4240" i="1"/>
  <c r="L4236" i="1"/>
  <c r="M4236" i="1"/>
  <c r="L4232" i="1"/>
  <c r="M4232" i="1"/>
  <c r="L4228" i="1"/>
  <c r="M4228" i="1"/>
  <c r="L4224" i="1"/>
  <c r="M4224" i="1"/>
  <c r="L4220" i="1"/>
  <c r="M4220" i="1"/>
  <c r="L4216" i="1"/>
  <c r="M4216" i="1"/>
  <c r="L4212" i="1"/>
  <c r="M4212" i="1"/>
  <c r="L4208" i="1"/>
  <c r="M4208" i="1"/>
  <c r="L4204" i="1"/>
  <c r="M4204" i="1"/>
  <c r="L4200" i="1"/>
  <c r="M4200" i="1"/>
  <c r="L4196" i="1"/>
  <c r="M4196" i="1"/>
  <c r="L4192" i="1"/>
  <c r="M4192" i="1"/>
  <c r="L4188" i="1"/>
  <c r="M4188" i="1"/>
  <c r="L4184" i="1"/>
  <c r="M4184" i="1"/>
  <c r="L4180" i="1"/>
  <c r="M4180" i="1"/>
  <c r="L4176" i="1"/>
  <c r="M4176" i="1"/>
  <c r="L4172" i="1"/>
  <c r="M4172" i="1"/>
  <c r="L4168" i="1"/>
  <c r="M4168" i="1"/>
  <c r="L4164" i="1"/>
  <c r="M4164" i="1"/>
  <c r="L4160" i="1"/>
  <c r="M4160" i="1"/>
  <c r="L4156" i="1"/>
  <c r="M4156" i="1"/>
  <c r="L4152" i="1"/>
  <c r="M4152" i="1"/>
  <c r="L4148" i="1"/>
  <c r="M4148" i="1"/>
  <c r="L4144" i="1"/>
  <c r="M4144" i="1"/>
  <c r="L4140" i="1"/>
  <c r="M4140" i="1"/>
  <c r="L4136" i="1"/>
  <c r="M4136" i="1"/>
  <c r="L4132" i="1"/>
  <c r="M4132" i="1"/>
  <c r="L4128" i="1"/>
  <c r="M4128" i="1"/>
  <c r="L4124" i="1"/>
  <c r="M4124" i="1"/>
  <c r="L4120" i="1"/>
  <c r="M4120" i="1"/>
  <c r="L4116" i="1"/>
  <c r="M4116" i="1"/>
  <c r="L4112" i="1"/>
  <c r="M4112" i="1"/>
  <c r="L4108" i="1"/>
  <c r="M4108" i="1"/>
  <c r="L4104" i="1"/>
  <c r="M4104" i="1"/>
  <c r="L4100" i="1"/>
  <c r="M4100" i="1"/>
  <c r="L4096" i="1"/>
  <c r="M4096" i="1"/>
  <c r="L4092" i="1"/>
  <c r="M4092" i="1"/>
  <c r="L4088" i="1"/>
  <c r="M4088" i="1"/>
  <c r="L4084" i="1"/>
  <c r="M4084" i="1"/>
  <c r="L4080" i="1"/>
  <c r="M4080" i="1"/>
  <c r="L4076" i="1"/>
  <c r="M4076" i="1"/>
  <c r="L4072" i="1"/>
  <c r="M4072" i="1"/>
  <c r="L4068" i="1"/>
  <c r="M4068" i="1"/>
  <c r="L4064" i="1"/>
  <c r="M4064" i="1"/>
  <c r="L4060" i="1"/>
  <c r="M4060" i="1"/>
  <c r="L4056" i="1"/>
  <c r="M4056" i="1"/>
  <c r="L4052" i="1"/>
  <c r="M4052" i="1"/>
  <c r="L4048" i="1"/>
  <c r="M4048" i="1"/>
  <c r="L4044" i="1"/>
  <c r="M4044" i="1"/>
  <c r="L4040" i="1"/>
  <c r="M4040" i="1"/>
  <c r="L4036" i="1"/>
  <c r="M4036" i="1"/>
  <c r="L4032" i="1"/>
  <c r="M4032" i="1"/>
  <c r="L4028" i="1"/>
  <c r="M4028" i="1"/>
  <c r="L4024" i="1"/>
  <c r="M4024" i="1"/>
  <c r="L4020" i="1"/>
  <c r="M4020" i="1"/>
  <c r="L4016" i="1"/>
  <c r="M4016" i="1"/>
  <c r="L4012" i="1"/>
  <c r="M4012" i="1"/>
  <c r="L4008" i="1"/>
  <c r="M4008" i="1"/>
  <c r="L4004" i="1"/>
  <c r="M4004" i="1"/>
  <c r="L4000" i="1"/>
  <c r="M4000" i="1"/>
  <c r="L3996" i="1"/>
  <c r="M3996" i="1"/>
  <c r="L3992" i="1"/>
  <c r="M3992" i="1"/>
  <c r="L3988" i="1"/>
  <c r="M3988" i="1"/>
  <c r="L3984" i="1"/>
  <c r="M3984" i="1"/>
  <c r="L3980" i="1"/>
  <c r="M3980" i="1"/>
  <c r="L3976" i="1"/>
  <c r="M3976" i="1"/>
  <c r="L3972" i="1"/>
  <c r="M3972" i="1"/>
  <c r="L3968" i="1"/>
  <c r="M3968" i="1"/>
  <c r="L3964" i="1"/>
  <c r="M3964" i="1"/>
  <c r="L3960" i="1"/>
  <c r="M3960" i="1"/>
  <c r="L3956" i="1"/>
  <c r="M3956" i="1"/>
  <c r="L3952" i="1"/>
  <c r="M3952" i="1"/>
  <c r="L3948" i="1"/>
  <c r="M3948" i="1"/>
  <c r="L3944" i="1"/>
  <c r="M3944" i="1"/>
  <c r="L3940" i="1"/>
  <c r="M3940" i="1"/>
  <c r="L3936" i="1"/>
  <c r="M3936" i="1"/>
  <c r="L3932" i="1"/>
  <c r="M3932" i="1"/>
  <c r="L3928" i="1"/>
  <c r="M3928" i="1"/>
  <c r="L3924" i="1"/>
  <c r="M3924" i="1"/>
  <c r="L3920" i="1"/>
  <c r="M3920" i="1"/>
  <c r="L3916" i="1"/>
  <c r="M3916" i="1"/>
  <c r="L3912" i="1"/>
  <c r="M3912" i="1"/>
  <c r="L3908" i="1"/>
  <c r="M3908" i="1"/>
  <c r="L3904" i="1"/>
  <c r="M3904" i="1"/>
  <c r="L3900" i="1"/>
  <c r="M3900" i="1"/>
  <c r="L3896" i="1"/>
  <c r="M3896" i="1"/>
  <c r="L3892" i="1"/>
  <c r="M3892" i="1"/>
  <c r="L3888" i="1"/>
  <c r="M3888" i="1"/>
  <c r="L3884" i="1"/>
  <c r="M3884" i="1"/>
  <c r="L3880" i="1"/>
  <c r="M3880" i="1"/>
  <c r="L3876" i="1"/>
  <c r="M3876" i="1"/>
  <c r="L3872" i="1"/>
  <c r="M3872" i="1"/>
  <c r="L3868" i="1"/>
  <c r="M3868" i="1"/>
  <c r="L3864" i="1"/>
  <c r="M3864" i="1"/>
  <c r="L3860" i="1"/>
  <c r="M3860" i="1"/>
  <c r="L3856" i="1"/>
  <c r="M3856" i="1"/>
  <c r="L3852" i="1"/>
  <c r="M3852" i="1"/>
  <c r="L3848" i="1"/>
  <c r="M3848" i="1"/>
  <c r="L3844" i="1"/>
  <c r="M3844" i="1"/>
  <c r="L3840" i="1"/>
  <c r="M3840" i="1"/>
  <c r="L3836" i="1"/>
  <c r="M3836" i="1"/>
  <c r="L3832" i="1"/>
  <c r="M3832" i="1"/>
  <c r="L3828" i="1"/>
  <c r="M3828" i="1"/>
  <c r="L3824" i="1"/>
  <c r="M3824" i="1"/>
  <c r="L3820" i="1"/>
  <c r="M3820" i="1"/>
  <c r="L3816" i="1"/>
  <c r="M3816" i="1"/>
  <c r="L3812" i="1"/>
  <c r="M3812" i="1"/>
  <c r="L3808" i="1"/>
  <c r="M3808" i="1"/>
  <c r="L3804" i="1"/>
  <c r="M3804" i="1"/>
  <c r="L3800" i="1"/>
  <c r="M3800" i="1"/>
  <c r="L3796" i="1"/>
  <c r="M3796" i="1"/>
  <c r="L3792" i="1"/>
  <c r="M3792" i="1"/>
  <c r="L3788" i="1"/>
  <c r="M3788" i="1"/>
  <c r="L3784" i="1"/>
  <c r="M3784" i="1"/>
  <c r="L3780" i="1"/>
  <c r="M3780" i="1"/>
  <c r="L3776" i="1"/>
  <c r="M3776" i="1"/>
  <c r="L3772" i="1"/>
  <c r="M3772" i="1"/>
  <c r="L3768" i="1"/>
  <c r="M3768" i="1"/>
  <c r="L3764" i="1"/>
  <c r="M3764" i="1"/>
  <c r="L3760" i="1"/>
  <c r="M3760" i="1"/>
  <c r="L3756" i="1"/>
  <c r="M3756" i="1"/>
  <c r="L3752" i="1"/>
  <c r="M3752" i="1"/>
  <c r="L3748" i="1"/>
  <c r="M3748" i="1"/>
  <c r="L3744" i="1"/>
  <c r="M3744" i="1"/>
  <c r="L3740" i="1"/>
  <c r="M3740" i="1"/>
  <c r="L3736" i="1"/>
  <c r="M3736" i="1"/>
  <c r="L3732" i="1"/>
  <c r="M3732" i="1"/>
  <c r="L3728" i="1"/>
  <c r="M3728" i="1"/>
  <c r="L3724" i="1"/>
  <c r="M3724" i="1"/>
  <c r="L3720" i="1"/>
  <c r="M3720" i="1"/>
  <c r="L3716" i="1"/>
  <c r="M3716" i="1"/>
  <c r="L3712" i="1"/>
  <c r="M3712" i="1"/>
  <c r="L3708" i="1"/>
  <c r="M3708" i="1"/>
  <c r="L3704" i="1"/>
  <c r="M3704" i="1"/>
  <c r="L3700" i="1"/>
  <c r="M3700" i="1"/>
  <c r="L3696" i="1"/>
  <c r="M3696" i="1"/>
  <c r="L3692" i="1"/>
  <c r="M3692" i="1"/>
  <c r="L3688" i="1"/>
  <c r="M3688" i="1"/>
  <c r="L3684" i="1"/>
  <c r="M3684" i="1"/>
  <c r="L3680" i="1"/>
  <c r="M3680" i="1"/>
  <c r="L3676" i="1"/>
  <c r="M3676" i="1"/>
  <c r="L3672" i="1"/>
  <c r="M3672" i="1"/>
  <c r="L3668" i="1"/>
  <c r="M3668" i="1"/>
  <c r="L3664" i="1"/>
  <c r="M3664" i="1"/>
  <c r="L3660" i="1"/>
  <c r="M3660" i="1"/>
  <c r="L3656" i="1"/>
  <c r="M3656" i="1"/>
  <c r="L3652" i="1"/>
  <c r="M3652" i="1"/>
  <c r="L3648" i="1"/>
  <c r="M3648" i="1"/>
  <c r="L3644" i="1"/>
  <c r="M3644" i="1"/>
  <c r="L3640" i="1"/>
  <c r="M3640" i="1"/>
  <c r="L3636" i="1"/>
  <c r="M3636" i="1"/>
  <c r="L3632" i="1"/>
  <c r="M3632" i="1"/>
  <c r="L3628" i="1"/>
  <c r="M3628" i="1"/>
  <c r="L3624" i="1"/>
  <c r="M3624" i="1"/>
  <c r="L3620" i="1"/>
  <c r="M3620" i="1"/>
  <c r="L3616" i="1"/>
  <c r="M3616" i="1"/>
  <c r="L3612" i="1"/>
  <c r="M3612" i="1"/>
  <c r="L3608" i="1"/>
  <c r="M3608" i="1"/>
  <c r="L3604" i="1"/>
  <c r="M3604" i="1"/>
  <c r="L3600" i="1"/>
  <c r="M3600" i="1"/>
  <c r="L3596" i="1"/>
  <c r="M3596" i="1"/>
  <c r="L3592" i="1"/>
  <c r="M3592" i="1"/>
  <c r="L3588" i="1"/>
  <c r="M3588" i="1"/>
  <c r="L3584" i="1"/>
  <c r="M3584" i="1"/>
  <c r="L3580" i="1"/>
  <c r="M3580" i="1"/>
  <c r="L3576" i="1"/>
  <c r="M3576" i="1"/>
  <c r="L3572" i="1"/>
  <c r="M3572" i="1"/>
  <c r="L3568" i="1"/>
  <c r="M3568" i="1"/>
  <c r="L3564" i="1"/>
  <c r="M3564" i="1"/>
  <c r="L3560" i="1"/>
  <c r="M3560" i="1"/>
  <c r="L3556" i="1"/>
  <c r="M3556" i="1"/>
  <c r="L3552" i="1"/>
  <c r="M3552" i="1"/>
  <c r="L3548" i="1"/>
  <c r="M3548" i="1"/>
  <c r="L3544" i="1"/>
  <c r="M3544" i="1"/>
  <c r="L3540" i="1"/>
  <c r="M3540" i="1"/>
  <c r="L3536" i="1"/>
  <c r="M3536" i="1"/>
  <c r="L3532" i="1"/>
  <c r="M3532" i="1"/>
  <c r="L3528" i="1"/>
  <c r="M3528" i="1"/>
  <c r="L3524" i="1"/>
  <c r="M3524" i="1"/>
  <c r="L3520" i="1"/>
  <c r="M3520" i="1"/>
  <c r="L3516" i="1"/>
  <c r="M3516" i="1"/>
  <c r="L3512" i="1"/>
  <c r="M3512" i="1"/>
  <c r="L3508" i="1"/>
  <c r="M3508" i="1"/>
  <c r="L3504" i="1"/>
  <c r="M3504" i="1"/>
  <c r="L3500" i="1"/>
  <c r="M3500" i="1"/>
  <c r="L3496" i="1"/>
  <c r="M3496" i="1"/>
  <c r="L3492" i="1"/>
  <c r="M3492" i="1"/>
  <c r="L3488" i="1"/>
  <c r="M3488" i="1"/>
  <c r="L3484" i="1"/>
  <c r="M3484" i="1"/>
  <c r="L3480" i="1"/>
  <c r="M3480" i="1"/>
  <c r="L3476" i="1"/>
  <c r="M3476" i="1"/>
  <c r="L3472" i="1"/>
  <c r="M3472" i="1"/>
  <c r="L3468" i="1"/>
  <c r="M3468" i="1"/>
  <c r="L3464" i="1"/>
  <c r="M3464" i="1"/>
  <c r="L3460" i="1"/>
  <c r="M3460" i="1"/>
  <c r="L3456" i="1"/>
  <c r="M3456" i="1"/>
  <c r="L3452" i="1"/>
  <c r="M3452" i="1"/>
  <c r="L3448" i="1"/>
  <c r="M3448" i="1"/>
  <c r="L3444" i="1"/>
  <c r="M3444" i="1"/>
  <c r="L3440" i="1"/>
  <c r="M3440" i="1"/>
  <c r="L3436" i="1"/>
  <c r="M3436" i="1"/>
  <c r="L3432" i="1"/>
  <c r="M3432" i="1"/>
  <c r="L3428" i="1"/>
  <c r="M3428" i="1"/>
  <c r="L3424" i="1"/>
  <c r="M3424" i="1"/>
  <c r="L3420" i="1"/>
  <c r="M3420" i="1"/>
  <c r="L3416" i="1"/>
  <c r="M3416" i="1"/>
  <c r="L3412" i="1"/>
  <c r="M3412" i="1"/>
  <c r="L3408" i="1"/>
  <c r="M3408" i="1"/>
  <c r="L3404" i="1"/>
  <c r="M3404" i="1"/>
  <c r="L3400" i="1"/>
  <c r="M3400" i="1"/>
  <c r="L3396" i="1"/>
  <c r="M3396" i="1"/>
  <c r="L3392" i="1"/>
  <c r="M3392" i="1"/>
  <c r="L3388" i="1"/>
  <c r="M3388" i="1"/>
  <c r="L3384" i="1"/>
  <c r="M3384" i="1"/>
  <c r="L3380" i="1"/>
  <c r="M3380" i="1"/>
  <c r="L3376" i="1"/>
  <c r="M3376" i="1"/>
  <c r="L3372" i="1"/>
  <c r="M3372" i="1"/>
  <c r="L3368" i="1"/>
  <c r="M3368" i="1"/>
  <c r="L3364" i="1"/>
  <c r="M3364" i="1"/>
  <c r="L3360" i="1"/>
  <c r="M3360" i="1"/>
  <c r="L3356" i="1"/>
  <c r="M3356" i="1"/>
  <c r="L3352" i="1"/>
  <c r="M3352" i="1"/>
  <c r="L3348" i="1"/>
  <c r="M3348" i="1"/>
  <c r="L3344" i="1"/>
  <c r="M3344" i="1"/>
  <c r="L3340" i="1"/>
  <c r="M3340" i="1"/>
  <c r="L3336" i="1"/>
  <c r="M3336" i="1"/>
  <c r="L3332" i="1"/>
  <c r="M3332" i="1"/>
  <c r="L3328" i="1"/>
  <c r="M3328" i="1"/>
  <c r="L3324" i="1"/>
  <c r="M3324" i="1"/>
  <c r="L3320" i="1"/>
  <c r="M3320" i="1"/>
  <c r="L3316" i="1"/>
  <c r="M3316" i="1"/>
  <c r="L3312" i="1"/>
  <c r="M3312" i="1"/>
  <c r="L3308" i="1"/>
  <c r="M3308" i="1"/>
  <c r="L3304" i="1"/>
  <c r="M3304" i="1"/>
  <c r="L3300" i="1"/>
  <c r="M3300" i="1"/>
  <c r="L3296" i="1"/>
  <c r="M3296" i="1"/>
  <c r="L3292" i="1"/>
  <c r="M3292" i="1"/>
  <c r="L3288" i="1"/>
  <c r="M3288" i="1"/>
  <c r="L3284" i="1"/>
  <c r="M3284" i="1"/>
  <c r="L3280" i="1"/>
  <c r="M3280" i="1"/>
  <c r="L3276" i="1"/>
  <c r="M3276" i="1"/>
  <c r="L3272" i="1"/>
  <c r="M3272" i="1"/>
  <c r="L3268" i="1"/>
  <c r="M3268" i="1"/>
  <c r="L3264" i="1"/>
  <c r="M3264" i="1"/>
  <c r="L3260" i="1"/>
  <c r="M3260" i="1"/>
  <c r="L3256" i="1"/>
  <c r="M3256" i="1"/>
  <c r="L3252" i="1"/>
  <c r="M3252" i="1"/>
  <c r="L3248" i="1"/>
  <c r="M3248" i="1"/>
  <c r="L3244" i="1"/>
  <c r="M3244" i="1"/>
  <c r="L3240" i="1"/>
  <c r="M3240" i="1"/>
  <c r="L3236" i="1"/>
  <c r="M3236" i="1"/>
  <c r="L3232" i="1"/>
  <c r="M3232" i="1"/>
  <c r="L3228" i="1"/>
  <c r="M3228" i="1"/>
  <c r="L3224" i="1"/>
  <c r="M3224" i="1"/>
  <c r="L3220" i="1"/>
  <c r="M3220" i="1"/>
  <c r="L3216" i="1"/>
  <c r="M3216" i="1"/>
  <c r="L3212" i="1"/>
  <c r="M3212" i="1"/>
  <c r="L3208" i="1"/>
  <c r="M3208" i="1"/>
  <c r="L3204" i="1"/>
  <c r="M3204" i="1"/>
  <c r="L3200" i="1"/>
  <c r="M3200" i="1"/>
  <c r="L3196" i="1"/>
  <c r="M3196" i="1"/>
  <c r="L3192" i="1"/>
  <c r="M3192" i="1"/>
  <c r="L3188" i="1"/>
  <c r="M3188" i="1"/>
  <c r="L3184" i="1"/>
  <c r="M3184" i="1"/>
  <c r="L3180" i="1"/>
  <c r="M3180" i="1"/>
  <c r="L3176" i="1"/>
  <c r="M3176" i="1"/>
  <c r="L3172" i="1"/>
  <c r="M3172" i="1"/>
  <c r="L3168" i="1"/>
  <c r="M3168" i="1"/>
  <c r="L3164" i="1"/>
  <c r="M3164" i="1"/>
  <c r="L3160" i="1"/>
  <c r="M3160" i="1"/>
  <c r="L3156" i="1"/>
  <c r="M3156" i="1"/>
  <c r="L3152" i="1"/>
  <c r="M3152" i="1"/>
  <c r="L3148" i="1"/>
  <c r="M3148" i="1"/>
  <c r="L3144" i="1"/>
  <c r="M3144" i="1"/>
  <c r="L3140" i="1"/>
  <c r="M3140" i="1"/>
  <c r="L3136" i="1"/>
  <c r="M3136" i="1"/>
  <c r="L3132" i="1"/>
  <c r="M3132" i="1"/>
  <c r="L3128" i="1"/>
  <c r="M3128" i="1"/>
  <c r="L3124" i="1"/>
  <c r="M3124" i="1"/>
  <c r="L3120" i="1"/>
  <c r="M3120" i="1"/>
  <c r="L3116" i="1"/>
  <c r="M3116" i="1"/>
  <c r="L3112" i="1"/>
  <c r="M3112" i="1"/>
  <c r="L3108" i="1"/>
  <c r="M3108" i="1"/>
  <c r="L3104" i="1"/>
  <c r="M3104" i="1"/>
  <c r="L3100" i="1"/>
  <c r="M3100" i="1"/>
  <c r="L3096" i="1"/>
  <c r="M3096" i="1"/>
  <c r="L3092" i="1"/>
  <c r="M3092" i="1"/>
  <c r="L3088" i="1"/>
  <c r="M3088" i="1"/>
  <c r="L3084" i="1"/>
  <c r="M3084" i="1"/>
  <c r="L3080" i="1"/>
  <c r="M3080" i="1"/>
  <c r="L3076" i="1"/>
  <c r="M3076" i="1"/>
  <c r="L3072" i="1"/>
  <c r="M3072" i="1"/>
  <c r="L3068" i="1"/>
  <c r="M3068" i="1"/>
  <c r="L3064" i="1"/>
  <c r="M3064" i="1"/>
  <c r="L3060" i="1"/>
  <c r="M3060" i="1"/>
  <c r="L3056" i="1"/>
  <c r="M3056" i="1"/>
  <c r="L3052" i="1"/>
  <c r="M3052" i="1"/>
  <c r="L3048" i="1"/>
  <c r="M3048" i="1"/>
  <c r="L3044" i="1"/>
  <c r="M3044" i="1"/>
  <c r="L3040" i="1"/>
  <c r="M3040" i="1"/>
  <c r="L3036" i="1"/>
  <c r="M3036" i="1"/>
  <c r="L3032" i="1"/>
  <c r="M3032" i="1"/>
  <c r="L3028" i="1"/>
  <c r="M3028" i="1"/>
  <c r="L3024" i="1"/>
  <c r="M3024" i="1"/>
  <c r="L3020" i="1"/>
  <c r="M3020" i="1"/>
  <c r="L3016" i="1"/>
  <c r="M3016" i="1"/>
  <c r="L3012" i="1"/>
  <c r="M3012" i="1"/>
  <c r="L3008" i="1"/>
  <c r="M3008" i="1"/>
  <c r="L3004" i="1"/>
  <c r="M3004" i="1"/>
  <c r="L3000" i="1"/>
  <c r="M3000" i="1"/>
  <c r="L2996" i="1"/>
  <c r="M2996" i="1"/>
  <c r="L2992" i="1"/>
  <c r="M2992" i="1"/>
  <c r="L2988" i="1"/>
  <c r="M2988" i="1"/>
  <c r="L2984" i="1"/>
  <c r="M2984" i="1"/>
  <c r="L2980" i="1"/>
  <c r="M2980" i="1"/>
  <c r="L2976" i="1"/>
  <c r="M2976" i="1"/>
  <c r="L2972" i="1"/>
  <c r="M2972" i="1"/>
  <c r="L2968" i="1"/>
  <c r="M2968" i="1"/>
  <c r="L2964" i="1"/>
  <c r="M2964" i="1"/>
  <c r="L2960" i="1"/>
  <c r="M2960" i="1"/>
  <c r="L2956" i="1"/>
  <c r="M2956" i="1"/>
  <c r="L2952" i="1"/>
  <c r="M2952" i="1"/>
  <c r="L2948" i="1"/>
  <c r="M2948" i="1"/>
  <c r="L2944" i="1"/>
  <c r="M2944" i="1"/>
  <c r="L2940" i="1"/>
  <c r="M2940" i="1"/>
  <c r="L2936" i="1"/>
  <c r="M2936" i="1"/>
  <c r="L2932" i="1"/>
  <c r="M2932" i="1"/>
  <c r="L2928" i="1"/>
  <c r="M2928" i="1"/>
  <c r="L2924" i="1"/>
  <c r="M2924" i="1"/>
  <c r="L2920" i="1"/>
  <c r="M2920" i="1"/>
  <c r="L2916" i="1"/>
  <c r="M2916" i="1"/>
  <c r="L2912" i="1"/>
  <c r="M2912" i="1"/>
  <c r="L2908" i="1"/>
  <c r="M2908" i="1"/>
  <c r="L2904" i="1"/>
  <c r="M2904" i="1"/>
  <c r="L2900" i="1"/>
  <c r="M2900" i="1"/>
  <c r="L2896" i="1"/>
  <c r="M2896" i="1"/>
  <c r="L2892" i="1"/>
  <c r="M2892" i="1"/>
  <c r="L2888" i="1"/>
  <c r="M2888" i="1"/>
  <c r="L2884" i="1"/>
  <c r="M2884" i="1"/>
  <c r="L2880" i="1"/>
  <c r="M2880" i="1"/>
  <c r="L2876" i="1"/>
  <c r="M2876" i="1"/>
  <c r="L2872" i="1"/>
  <c r="M2872" i="1"/>
  <c r="L2868" i="1"/>
  <c r="M2868" i="1"/>
  <c r="L2864" i="1"/>
  <c r="M2864" i="1"/>
  <c r="L2860" i="1"/>
  <c r="M2860" i="1"/>
  <c r="L2856" i="1"/>
  <c r="M2856" i="1"/>
  <c r="L2852" i="1"/>
  <c r="M2852" i="1"/>
  <c r="L2848" i="1"/>
  <c r="M2848" i="1"/>
  <c r="L2844" i="1"/>
  <c r="M2844" i="1"/>
  <c r="L2840" i="1"/>
  <c r="M2840" i="1"/>
  <c r="L2836" i="1"/>
  <c r="M2836" i="1"/>
  <c r="L2832" i="1"/>
  <c r="M2832" i="1"/>
  <c r="L2828" i="1"/>
  <c r="M2828" i="1"/>
  <c r="L2824" i="1"/>
  <c r="M2824" i="1"/>
  <c r="L2820" i="1"/>
  <c r="M2820" i="1"/>
  <c r="L2816" i="1"/>
  <c r="M2816" i="1"/>
  <c r="L2812" i="1"/>
  <c r="M2812" i="1"/>
  <c r="L2808" i="1"/>
  <c r="M2808" i="1"/>
  <c r="L2804" i="1"/>
  <c r="M2804" i="1"/>
  <c r="L2800" i="1"/>
  <c r="M2800" i="1"/>
  <c r="L2796" i="1"/>
  <c r="M2796" i="1"/>
  <c r="L2792" i="1"/>
  <c r="M2792" i="1"/>
  <c r="L2788" i="1"/>
  <c r="M2788" i="1"/>
  <c r="L2784" i="1"/>
  <c r="M2784" i="1"/>
  <c r="L2780" i="1"/>
  <c r="M2780" i="1"/>
  <c r="L2776" i="1"/>
  <c r="M2776" i="1"/>
  <c r="L2772" i="1"/>
  <c r="M2772" i="1"/>
  <c r="L2768" i="1"/>
  <c r="M2768" i="1"/>
  <c r="L2764" i="1"/>
  <c r="M2764" i="1"/>
  <c r="L2760" i="1"/>
  <c r="M2760" i="1"/>
  <c r="L2756" i="1"/>
  <c r="M2756" i="1"/>
  <c r="L2752" i="1"/>
  <c r="M2752" i="1"/>
  <c r="L2748" i="1"/>
  <c r="M2748" i="1"/>
  <c r="L2744" i="1"/>
  <c r="M2744" i="1"/>
  <c r="L2740" i="1"/>
  <c r="M2740" i="1"/>
  <c r="L2736" i="1"/>
  <c r="M2736" i="1"/>
  <c r="L2732" i="1"/>
  <c r="M2732" i="1"/>
  <c r="L2728" i="1"/>
  <c r="M2728" i="1"/>
  <c r="L2724" i="1"/>
  <c r="M2724" i="1"/>
  <c r="L2720" i="1"/>
  <c r="M2720" i="1"/>
  <c r="L2716" i="1"/>
  <c r="M2716" i="1"/>
  <c r="L2712" i="1"/>
  <c r="M2712" i="1"/>
  <c r="L2708" i="1"/>
  <c r="M2708" i="1"/>
  <c r="L2704" i="1"/>
  <c r="M2704" i="1"/>
  <c r="L2700" i="1"/>
  <c r="M2700" i="1"/>
  <c r="L2696" i="1"/>
  <c r="M2696" i="1"/>
  <c r="L2692" i="1"/>
  <c r="M2692" i="1"/>
  <c r="L2688" i="1"/>
  <c r="M2688" i="1"/>
  <c r="L2684" i="1"/>
  <c r="M2684" i="1"/>
  <c r="L2680" i="1"/>
  <c r="M2680" i="1"/>
  <c r="L2676" i="1"/>
  <c r="M2676" i="1"/>
  <c r="L2672" i="1"/>
  <c r="M2672" i="1"/>
  <c r="L2668" i="1"/>
  <c r="M2668" i="1"/>
  <c r="L2664" i="1"/>
  <c r="M2664" i="1"/>
  <c r="L2660" i="1"/>
  <c r="M2660" i="1"/>
  <c r="L2656" i="1"/>
  <c r="M2656" i="1"/>
  <c r="L2652" i="1"/>
  <c r="M2652" i="1"/>
  <c r="L2648" i="1"/>
  <c r="M2648" i="1"/>
  <c r="L2644" i="1"/>
  <c r="M2644" i="1"/>
  <c r="L2640" i="1"/>
  <c r="M2640" i="1"/>
  <c r="L2636" i="1"/>
  <c r="M2636" i="1"/>
  <c r="L2632" i="1"/>
  <c r="M2632" i="1"/>
  <c r="L2628" i="1"/>
  <c r="M2628" i="1"/>
  <c r="L2624" i="1"/>
  <c r="M2624" i="1"/>
  <c r="L2620" i="1"/>
  <c r="M2620" i="1"/>
  <c r="L2616" i="1"/>
  <c r="M2616" i="1"/>
  <c r="L2612" i="1"/>
  <c r="M2612" i="1"/>
  <c r="L2608" i="1"/>
  <c r="M2608" i="1"/>
  <c r="L2604" i="1"/>
  <c r="M2604" i="1"/>
  <c r="L2600" i="1"/>
  <c r="M2600" i="1"/>
  <c r="L2596" i="1"/>
  <c r="M2596" i="1"/>
  <c r="L2592" i="1"/>
  <c r="M2592" i="1"/>
  <c r="L2588" i="1"/>
  <c r="M2588" i="1"/>
  <c r="L2584" i="1"/>
  <c r="M2584" i="1"/>
  <c r="L2580" i="1"/>
  <c r="M2580" i="1"/>
  <c r="L2576" i="1"/>
  <c r="M2576" i="1"/>
  <c r="L2572" i="1"/>
  <c r="M2572" i="1"/>
  <c r="L2568" i="1"/>
  <c r="M2568" i="1"/>
  <c r="L2564" i="1"/>
  <c r="M2564" i="1"/>
  <c r="L2560" i="1"/>
  <c r="M2560" i="1"/>
  <c r="L2556" i="1"/>
  <c r="M2556" i="1"/>
  <c r="L2552" i="1"/>
  <c r="M2552" i="1"/>
  <c r="L2548" i="1"/>
  <c r="M2548" i="1"/>
  <c r="L2544" i="1"/>
  <c r="M2544" i="1"/>
  <c r="L2540" i="1"/>
  <c r="M2540" i="1"/>
  <c r="L2536" i="1"/>
  <c r="M2536" i="1"/>
  <c r="L2532" i="1"/>
  <c r="M2532" i="1"/>
  <c r="L2528" i="1"/>
  <c r="M2528" i="1"/>
  <c r="L2524" i="1"/>
  <c r="M2524" i="1"/>
  <c r="L2520" i="1"/>
  <c r="M2520" i="1"/>
  <c r="L2516" i="1"/>
  <c r="M2516" i="1"/>
  <c r="L2512" i="1"/>
  <c r="M2512" i="1"/>
  <c r="L2508" i="1"/>
  <c r="M2508" i="1"/>
  <c r="L2504" i="1"/>
  <c r="M2504" i="1"/>
  <c r="L2500" i="1"/>
  <c r="M2500" i="1"/>
  <c r="L2496" i="1"/>
  <c r="M2496" i="1"/>
  <c r="L2492" i="1"/>
  <c r="M2492" i="1"/>
  <c r="L2488" i="1"/>
  <c r="M2488" i="1"/>
  <c r="L2484" i="1"/>
  <c r="M2484" i="1"/>
  <c r="L2480" i="1"/>
  <c r="M2480" i="1"/>
  <c r="L2476" i="1"/>
  <c r="M2476" i="1"/>
  <c r="L2472" i="1"/>
  <c r="M2472" i="1"/>
  <c r="L2468" i="1"/>
  <c r="M2468" i="1"/>
  <c r="L2464" i="1"/>
  <c r="M2464" i="1"/>
  <c r="L2460" i="1"/>
  <c r="M2460" i="1"/>
  <c r="L2456" i="1"/>
  <c r="M2456" i="1"/>
  <c r="L2452" i="1"/>
  <c r="M2452" i="1"/>
  <c r="L2448" i="1"/>
  <c r="M2448" i="1"/>
  <c r="L2444" i="1"/>
  <c r="M2444" i="1"/>
  <c r="L2440" i="1"/>
  <c r="M2440" i="1"/>
  <c r="L2436" i="1"/>
  <c r="M2436" i="1"/>
  <c r="L2432" i="1"/>
  <c r="M2432" i="1"/>
  <c r="L2428" i="1"/>
  <c r="M2428" i="1"/>
  <c r="L2424" i="1"/>
  <c r="M2424" i="1"/>
  <c r="L2420" i="1"/>
  <c r="M2420" i="1"/>
  <c r="L2416" i="1"/>
  <c r="M2416" i="1"/>
  <c r="L2412" i="1"/>
  <c r="M2412" i="1"/>
  <c r="L2408" i="1"/>
  <c r="M2408" i="1"/>
  <c r="L2404" i="1"/>
  <c r="M2404" i="1"/>
  <c r="L2400" i="1"/>
  <c r="M2400" i="1"/>
  <c r="L2396" i="1"/>
  <c r="M2396" i="1"/>
  <c r="L2392" i="1"/>
  <c r="M2392" i="1"/>
  <c r="L2388" i="1"/>
  <c r="M2388" i="1"/>
  <c r="L2384" i="1"/>
  <c r="M2384" i="1"/>
  <c r="L2380" i="1"/>
  <c r="M2380" i="1"/>
  <c r="L2376" i="1"/>
  <c r="M2376" i="1"/>
  <c r="L2372" i="1"/>
  <c r="M2372" i="1"/>
  <c r="L2368" i="1"/>
  <c r="M2368" i="1"/>
  <c r="L2364" i="1"/>
  <c r="M2364" i="1"/>
  <c r="L2360" i="1"/>
  <c r="M2360" i="1"/>
  <c r="L2356" i="1"/>
  <c r="M2356" i="1"/>
  <c r="L2352" i="1"/>
  <c r="M2352" i="1"/>
  <c r="L2348" i="1"/>
  <c r="M2348" i="1"/>
  <c r="L2344" i="1"/>
  <c r="M2344" i="1"/>
  <c r="L2340" i="1"/>
  <c r="M2340" i="1"/>
  <c r="L2336" i="1"/>
  <c r="M2336" i="1"/>
  <c r="L2332" i="1"/>
  <c r="M2332" i="1"/>
  <c r="L2328" i="1"/>
  <c r="M2328" i="1"/>
  <c r="L2324" i="1"/>
  <c r="M2324" i="1"/>
  <c r="L2320" i="1"/>
  <c r="M2320" i="1"/>
  <c r="L2316" i="1"/>
  <c r="M2316" i="1"/>
  <c r="L2312" i="1"/>
  <c r="M2312" i="1"/>
  <c r="L2308" i="1"/>
  <c r="M2308" i="1"/>
  <c r="L2304" i="1"/>
  <c r="M2304" i="1"/>
  <c r="L2300" i="1"/>
  <c r="M2300" i="1"/>
  <c r="L2296" i="1"/>
  <c r="M2296" i="1"/>
  <c r="L2292" i="1"/>
  <c r="M2292" i="1"/>
  <c r="L2288" i="1"/>
  <c r="M2288" i="1"/>
  <c r="L2284" i="1"/>
  <c r="M2284" i="1"/>
  <c r="L2280" i="1"/>
  <c r="M2280" i="1"/>
  <c r="L2276" i="1"/>
  <c r="M2276" i="1"/>
  <c r="L2272" i="1"/>
  <c r="M2272" i="1"/>
  <c r="L2268" i="1"/>
  <c r="M2268" i="1"/>
  <c r="L2264" i="1"/>
  <c r="M2264" i="1"/>
  <c r="L2260" i="1"/>
  <c r="M2260" i="1"/>
  <c r="L2256" i="1"/>
  <c r="M2256" i="1"/>
  <c r="L2252" i="1"/>
  <c r="M2252" i="1"/>
  <c r="L2248" i="1"/>
  <c r="M2248" i="1"/>
  <c r="L2244" i="1"/>
  <c r="M2244" i="1"/>
  <c r="L2240" i="1"/>
  <c r="M2240" i="1"/>
  <c r="L2236" i="1"/>
  <c r="M2236" i="1"/>
  <c r="L2232" i="1"/>
  <c r="M2232" i="1"/>
  <c r="L2228" i="1"/>
  <c r="M2228" i="1"/>
  <c r="L2224" i="1"/>
  <c r="M2224" i="1"/>
  <c r="L2220" i="1"/>
  <c r="M2220" i="1"/>
  <c r="L2216" i="1"/>
  <c r="M2216" i="1"/>
  <c r="L2212" i="1"/>
  <c r="M2212" i="1"/>
  <c r="L2208" i="1"/>
  <c r="M2208" i="1"/>
  <c r="L2204" i="1"/>
  <c r="M2204" i="1"/>
  <c r="L2200" i="1"/>
  <c r="M2200" i="1"/>
  <c r="L2196" i="1"/>
  <c r="M2196" i="1"/>
  <c r="L2192" i="1"/>
  <c r="M2192" i="1"/>
  <c r="L2188" i="1"/>
  <c r="M2188" i="1"/>
  <c r="L2184" i="1"/>
  <c r="M2184" i="1"/>
  <c r="L2180" i="1"/>
  <c r="M2180" i="1"/>
  <c r="L2176" i="1"/>
  <c r="M2176" i="1"/>
  <c r="L2172" i="1"/>
  <c r="M2172" i="1"/>
  <c r="L2168" i="1"/>
  <c r="M2168" i="1"/>
  <c r="L2164" i="1"/>
  <c r="M2164" i="1"/>
  <c r="L2160" i="1"/>
  <c r="M2160" i="1"/>
  <c r="L2156" i="1"/>
  <c r="M2156" i="1"/>
  <c r="L2152" i="1"/>
  <c r="M2152" i="1"/>
  <c r="L2148" i="1"/>
  <c r="M2148" i="1"/>
  <c r="L2144" i="1"/>
  <c r="M2144" i="1"/>
  <c r="L2140" i="1"/>
  <c r="M2140" i="1"/>
  <c r="L2136" i="1"/>
  <c r="M2136" i="1"/>
  <c r="L2132" i="1"/>
  <c r="M2132" i="1"/>
  <c r="L2128" i="1"/>
  <c r="M2128" i="1"/>
  <c r="L2124" i="1"/>
  <c r="M2124" i="1"/>
  <c r="L2120" i="1"/>
  <c r="M2120" i="1"/>
  <c r="L2116" i="1"/>
  <c r="M2116" i="1"/>
  <c r="L2112" i="1"/>
  <c r="M2112" i="1"/>
  <c r="L2108" i="1"/>
  <c r="M2108" i="1"/>
  <c r="L2104" i="1"/>
  <c r="M2104" i="1"/>
  <c r="L2100" i="1"/>
  <c r="M2100" i="1"/>
  <c r="L2096" i="1"/>
  <c r="M2096" i="1"/>
  <c r="L2092" i="1"/>
  <c r="M2092" i="1"/>
  <c r="L2088" i="1"/>
  <c r="M2088" i="1"/>
  <c r="L2084" i="1"/>
  <c r="M2084" i="1"/>
  <c r="L2080" i="1"/>
  <c r="M2080" i="1"/>
  <c r="L2076" i="1"/>
  <c r="M2076" i="1"/>
  <c r="L2072" i="1"/>
  <c r="M2072" i="1"/>
  <c r="L2068" i="1"/>
  <c r="M2068" i="1"/>
  <c r="L2064" i="1"/>
  <c r="M2064" i="1"/>
  <c r="L2060" i="1"/>
  <c r="M2060" i="1"/>
  <c r="L2056" i="1"/>
  <c r="M2056" i="1"/>
  <c r="L2052" i="1"/>
  <c r="M2052" i="1"/>
  <c r="L2048" i="1"/>
  <c r="M2048" i="1"/>
  <c r="L2044" i="1"/>
  <c r="M2044" i="1"/>
  <c r="L2040" i="1"/>
  <c r="M2040" i="1"/>
  <c r="L2036" i="1"/>
  <c r="M2036" i="1"/>
  <c r="L2032" i="1"/>
  <c r="M2032" i="1"/>
  <c r="L2028" i="1"/>
  <c r="M2028" i="1"/>
  <c r="L2024" i="1"/>
  <c r="M2024" i="1"/>
  <c r="L2020" i="1"/>
  <c r="M2020" i="1"/>
  <c r="L2016" i="1"/>
  <c r="M2016" i="1"/>
  <c r="L2012" i="1"/>
  <c r="M2012" i="1"/>
  <c r="L2008" i="1"/>
  <c r="M2008" i="1"/>
  <c r="L2004" i="1"/>
  <c r="M2004" i="1"/>
  <c r="L2000" i="1"/>
  <c r="M2000" i="1"/>
  <c r="L1996" i="1"/>
  <c r="M1996" i="1"/>
  <c r="L1992" i="1"/>
  <c r="M1992" i="1"/>
  <c r="L1988" i="1"/>
  <c r="M1988" i="1"/>
  <c r="L1984" i="1"/>
  <c r="M1984" i="1"/>
  <c r="L1980" i="1"/>
  <c r="M1980" i="1"/>
  <c r="L1976" i="1"/>
  <c r="M1976" i="1"/>
  <c r="L1972" i="1"/>
  <c r="M1972" i="1"/>
  <c r="L1968" i="1"/>
  <c r="M1968" i="1"/>
  <c r="L1964" i="1"/>
  <c r="M1964" i="1"/>
  <c r="L1960" i="1"/>
  <c r="M1960" i="1"/>
  <c r="L1956" i="1"/>
  <c r="M1956" i="1"/>
  <c r="L1952" i="1"/>
  <c r="M1952" i="1"/>
  <c r="L1948" i="1"/>
  <c r="M1948" i="1"/>
  <c r="L1944" i="1"/>
  <c r="M1944" i="1"/>
  <c r="L1940" i="1"/>
  <c r="M1940" i="1"/>
  <c r="L1936" i="1"/>
  <c r="M1936" i="1"/>
  <c r="L1932" i="1"/>
  <c r="M1932" i="1"/>
  <c r="L1928" i="1"/>
  <c r="M1928" i="1"/>
  <c r="L1924" i="1"/>
  <c r="M1924" i="1"/>
  <c r="L1920" i="1"/>
  <c r="M1920" i="1"/>
  <c r="L1916" i="1"/>
  <c r="M1916" i="1"/>
  <c r="L1912" i="1"/>
  <c r="M1912" i="1"/>
  <c r="L1908" i="1"/>
  <c r="M1908" i="1"/>
  <c r="L1904" i="1"/>
  <c r="M1904" i="1"/>
  <c r="L1900" i="1"/>
  <c r="M1900" i="1"/>
  <c r="L1896" i="1"/>
  <c r="M1896" i="1"/>
  <c r="L1892" i="1"/>
  <c r="M1892" i="1"/>
  <c r="L1888" i="1"/>
  <c r="M1888" i="1"/>
  <c r="L1884" i="1"/>
  <c r="M1884" i="1"/>
  <c r="L1880" i="1"/>
  <c r="M1880" i="1"/>
  <c r="L1876" i="1"/>
  <c r="M1876" i="1"/>
  <c r="L1872" i="1"/>
  <c r="M1872" i="1"/>
  <c r="L1868" i="1"/>
  <c r="M1868" i="1"/>
  <c r="L1864" i="1"/>
  <c r="M1864" i="1"/>
  <c r="L1860" i="1"/>
  <c r="M1860" i="1"/>
  <c r="L1856" i="1"/>
  <c r="M1856" i="1"/>
  <c r="L1852" i="1"/>
  <c r="M1852" i="1"/>
  <c r="L1848" i="1"/>
  <c r="M1848" i="1"/>
  <c r="L1844" i="1"/>
  <c r="M1844" i="1"/>
  <c r="L1840" i="1"/>
  <c r="M1840" i="1"/>
  <c r="L1836" i="1"/>
  <c r="M1836" i="1"/>
  <c r="L1832" i="1"/>
  <c r="M1832" i="1"/>
  <c r="L1828" i="1"/>
  <c r="M1828" i="1"/>
  <c r="L1824" i="1"/>
  <c r="M1824" i="1"/>
  <c r="L1820" i="1"/>
  <c r="M1820" i="1"/>
  <c r="L1816" i="1"/>
  <c r="M1816" i="1"/>
  <c r="L1812" i="1"/>
  <c r="M1812" i="1"/>
  <c r="L1808" i="1"/>
  <c r="M1808" i="1"/>
  <c r="L1804" i="1"/>
  <c r="M1804" i="1"/>
  <c r="L1800" i="1"/>
  <c r="M1800" i="1"/>
  <c r="L1796" i="1"/>
  <c r="M1796" i="1"/>
  <c r="L1792" i="1"/>
  <c r="M1792" i="1"/>
  <c r="L1788" i="1"/>
  <c r="M1788" i="1"/>
  <c r="L1784" i="1"/>
  <c r="M1784" i="1"/>
  <c r="L1780" i="1"/>
  <c r="M1780" i="1"/>
  <c r="L1776" i="1"/>
  <c r="M1776" i="1"/>
  <c r="L1772" i="1"/>
  <c r="M1772" i="1"/>
  <c r="L1768" i="1"/>
  <c r="M1768" i="1"/>
  <c r="L1764" i="1"/>
  <c r="M1764" i="1"/>
  <c r="L1760" i="1"/>
  <c r="M1760" i="1"/>
  <c r="L1756" i="1"/>
  <c r="M1756" i="1"/>
  <c r="L1752" i="1"/>
  <c r="M1752" i="1"/>
  <c r="L1748" i="1"/>
  <c r="M1748" i="1"/>
  <c r="L1744" i="1"/>
  <c r="M1744" i="1"/>
  <c r="L1740" i="1"/>
  <c r="M1740" i="1"/>
  <c r="L1736" i="1"/>
  <c r="M1736" i="1"/>
  <c r="L1732" i="1"/>
  <c r="M1732" i="1"/>
  <c r="L1728" i="1"/>
  <c r="M1728" i="1"/>
  <c r="L1724" i="1"/>
  <c r="M1724" i="1"/>
  <c r="L1720" i="1"/>
  <c r="M1720" i="1"/>
  <c r="L1716" i="1"/>
  <c r="M1716" i="1"/>
  <c r="L1712" i="1"/>
  <c r="M1712" i="1"/>
  <c r="L1708" i="1"/>
  <c r="M1708" i="1"/>
  <c r="L1704" i="1"/>
  <c r="M1704" i="1"/>
  <c r="L1700" i="1"/>
  <c r="M1700" i="1"/>
  <c r="L1696" i="1"/>
  <c r="M1696" i="1"/>
  <c r="L1692" i="1"/>
  <c r="M1692" i="1"/>
  <c r="L1688" i="1"/>
  <c r="M1688" i="1"/>
  <c r="L1684" i="1"/>
  <c r="M1684" i="1"/>
  <c r="L1680" i="1"/>
  <c r="M1680" i="1"/>
  <c r="L1676" i="1"/>
  <c r="M1676" i="1"/>
  <c r="L1672" i="1"/>
  <c r="M1672" i="1"/>
  <c r="L1668" i="1"/>
  <c r="M1668" i="1"/>
  <c r="L1664" i="1"/>
  <c r="M1664" i="1"/>
  <c r="L1660" i="1"/>
  <c r="M1660" i="1"/>
  <c r="L1656" i="1"/>
  <c r="M1656" i="1"/>
  <c r="L1652" i="1"/>
  <c r="M1652" i="1"/>
  <c r="L1648" i="1"/>
  <c r="M1648" i="1"/>
  <c r="L1644" i="1"/>
  <c r="M1644" i="1"/>
  <c r="L1640" i="1"/>
  <c r="M1640" i="1"/>
  <c r="L1636" i="1"/>
  <c r="M1636" i="1"/>
  <c r="L1632" i="1"/>
  <c r="M1632" i="1"/>
  <c r="L1628" i="1"/>
  <c r="M1628" i="1"/>
  <c r="L1624" i="1"/>
  <c r="M1624" i="1"/>
  <c r="L1620" i="1"/>
  <c r="M1620" i="1"/>
  <c r="L1616" i="1"/>
  <c r="M1616" i="1"/>
  <c r="L1612" i="1"/>
  <c r="M1612" i="1"/>
  <c r="L1608" i="1"/>
  <c r="M1608" i="1"/>
  <c r="L1604" i="1"/>
  <c r="M1604" i="1"/>
  <c r="L1600" i="1"/>
  <c r="M1600" i="1"/>
  <c r="L1596" i="1"/>
  <c r="M1596" i="1"/>
  <c r="L1592" i="1"/>
  <c r="M1592" i="1"/>
  <c r="L1588" i="1"/>
  <c r="M1588" i="1"/>
  <c r="L1584" i="1"/>
  <c r="M1584" i="1"/>
  <c r="L1580" i="1"/>
  <c r="M1580" i="1"/>
  <c r="L1576" i="1"/>
  <c r="M1576" i="1"/>
  <c r="L1572" i="1"/>
  <c r="M1572" i="1"/>
  <c r="L1568" i="1"/>
  <c r="M1568" i="1"/>
  <c r="L1564" i="1"/>
  <c r="M1564" i="1"/>
  <c r="L1560" i="1"/>
  <c r="M1560" i="1"/>
  <c r="L1556" i="1"/>
  <c r="M1556" i="1"/>
  <c r="L1552" i="1"/>
  <c r="M1552" i="1"/>
  <c r="L1548" i="1"/>
  <c r="M1548" i="1"/>
  <c r="L1544" i="1"/>
  <c r="M1544" i="1"/>
  <c r="L1540" i="1"/>
  <c r="M1540" i="1"/>
  <c r="L1536" i="1"/>
  <c r="M1536" i="1"/>
  <c r="L1532" i="1"/>
  <c r="M1532" i="1"/>
  <c r="L1528" i="1"/>
  <c r="M1528" i="1"/>
  <c r="L1524" i="1"/>
  <c r="M1524" i="1"/>
  <c r="L1520" i="1"/>
  <c r="M1520" i="1"/>
  <c r="L1516" i="1"/>
  <c r="M1516" i="1"/>
  <c r="L1512" i="1"/>
  <c r="M1512" i="1"/>
  <c r="L1508" i="1"/>
  <c r="M1508" i="1"/>
  <c r="L1504" i="1"/>
  <c r="M1504" i="1"/>
  <c r="L1500" i="1"/>
  <c r="M1500" i="1"/>
  <c r="L1496" i="1"/>
  <c r="M1496" i="1"/>
  <c r="L1492" i="1"/>
  <c r="M1492" i="1"/>
  <c r="L1488" i="1"/>
  <c r="M1488" i="1"/>
  <c r="L1484" i="1"/>
  <c r="M1484" i="1"/>
  <c r="L1480" i="1"/>
  <c r="M1480" i="1"/>
  <c r="L1476" i="1"/>
  <c r="M1476" i="1"/>
  <c r="L1472" i="1"/>
  <c r="M1472" i="1"/>
  <c r="L1468" i="1"/>
  <c r="M1468" i="1"/>
  <c r="L1464" i="1"/>
  <c r="M1464" i="1"/>
  <c r="L1460" i="1"/>
  <c r="M1460" i="1"/>
  <c r="L1456" i="1"/>
  <c r="M1456" i="1"/>
  <c r="L1452" i="1"/>
  <c r="M1452" i="1"/>
  <c r="L1448" i="1"/>
  <c r="M1448" i="1"/>
  <c r="L1444" i="1"/>
  <c r="M1444" i="1"/>
  <c r="L1440" i="1"/>
  <c r="M1440" i="1"/>
  <c r="L1436" i="1"/>
  <c r="M1436" i="1"/>
  <c r="L1432" i="1"/>
  <c r="M1432" i="1"/>
  <c r="L1428" i="1"/>
  <c r="M1428" i="1"/>
  <c r="L1424" i="1"/>
  <c r="M1424" i="1"/>
  <c r="L1420" i="1"/>
  <c r="M1420" i="1"/>
  <c r="L1416" i="1"/>
  <c r="M1416" i="1"/>
  <c r="L1412" i="1"/>
  <c r="M1412" i="1"/>
  <c r="L1408" i="1"/>
  <c r="M1408" i="1"/>
  <c r="L1404" i="1"/>
  <c r="M1404" i="1"/>
  <c r="L1400" i="1"/>
  <c r="M1400" i="1"/>
  <c r="L1396" i="1"/>
  <c r="M1396" i="1"/>
  <c r="L1392" i="1"/>
  <c r="M1392" i="1"/>
  <c r="L1388" i="1"/>
  <c r="M1388" i="1"/>
  <c r="L1384" i="1"/>
  <c r="M1384" i="1"/>
  <c r="L1380" i="1"/>
  <c r="M1380" i="1"/>
  <c r="L1376" i="1"/>
  <c r="M1376" i="1"/>
  <c r="L1372" i="1"/>
  <c r="M1372" i="1"/>
  <c r="L1368" i="1"/>
  <c r="M1368" i="1"/>
  <c r="L1364" i="1"/>
  <c r="M1364" i="1"/>
  <c r="L1360" i="1"/>
  <c r="M1360" i="1"/>
  <c r="L1356" i="1"/>
  <c r="M1356" i="1"/>
  <c r="L1352" i="1"/>
  <c r="M1352" i="1"/>
  <c r="L1348" i="1"/>
  <c r="M1348" i="1"/>
  <c r="L1344" i="1"/>
  <c r="M1344" i="1"/>
  <c r="L1340" i="1"/>
  <c r="M1340" i="1"/>
  <c r="L1336" i="1"/>
  <c r="M1336" i="1"/>
  <c r="L1332" i="1"/>
  <c r="M1332" i="1"/>
  <c r="L1328" i="1"/>
  <c r="M1328" i="1"/>
  <c r="L1324" i="1"/>
  <c r="M1324" i="1"/>
  <c r="L1320" i="1"/>
  <c r="M1320" i="1"/>
  <c r="L1316" i="1"/>
  <c r="M1316" i="1"/>
  <c r="L1312" i="1"/>
  <c r="M1312" i="1"/>
  <c r="L1308" i="1"/>
  <c r="M1308" i="1"/>
  <c r="L1304" i="1"/>
  <c r="M1304" i="1"/>
  <c r="L1300" i="1"/>
  <c r="M1300" i="1"/>
  <c r="L1296" i="1"/>
  <c r="M1296" i="1"/>
  <c r="L1292" i="1"/>
  <c r="M1292" i="1"/>
  <c r="L1288" i="1"/>
  <c r="M1288" i="1"/>
  <c r="L1284" i="1"/>
  <c r="M1284" i="1"/>
  <c r="L1280" i="1"/>
  <c r="M1280" i="1"/>
  <c r="L1276" i="1"/>
  <c r="M1276" i="1"/>
  <c r="L1272" i="1"/>
  <c r="M1272" i="1"/>
  <c r="L1268" i="1"/>
  <c r="M1268" i="1"/>
  <c r="L1264" i="1"/>
  <c r="M1264" i="1"/>
  <c r="L1260" i="1"/>
  <c r="M1260" i="1"/>
  <c r="L1256" i="1"/>
  <c r="M1256" i="1"/>
  <c r="L1252" i="1"/>
  <c r="M1252" i="1"/>
  <c r="L1248" i="1"/>
  <c r="M1248" i="1"/>
  <c r="L1244" i="1"/>
  <c r="M1244" i="1"/>
  <c r="L1240" i="1"/>
  <c r="M1240" i="1"/>
  <c r="L1236" i="1"/>
  <c r="M1236" i="1"/>
  <c r="L1232" i="1"/>
  <c r="M1232" i="1"/>
  <c r="L1228" i="1"/>
  <c r="M1228" i="1"/>
  <c r="L1224" i="1"/>
  <c r="M1224" i="1"/>
  <c r="L1220" i="1"/>
  <c r="M1220" i="1"/>
  <c r="L1216" i="1"/>
  <c r="M1216" i="1"/>
  <c r="L1212" i="1"/>
  <c r="M1212" i="1"/>
  <c r="L1208" i="1"/>
  <c r="M1208" i="1"/>
  <c r="L1204" i="1"/>
  <c r="M1204" i="1"/>
  <c r="L1200" i="1"/>
  <c r="M1200" i="1"/>
  <c r="L1196" i="1"/>
  <c r="M1196" i="1"/>
  <c r="L1192" i="1"/>
  <c r="M1192" i="1"/>
  <c r="L1188" i="1"/>
  <c r="M1188" i="1"/>
  <c r="L1184" i="1"/>
  <c r="M1184" i="1"/>
  <c r="L1180" i="1"/>
  <c r="M1180" i="1"/>
  <c r="L1176" i="1"/>
  <c r="M1176" i="1"/>
  <c r="L1172" i="1"/>
  <c r="M1172" i="1"/>
  <c r="L1168" i="1"/>
  <c r="M1168" i="1"/>
  <c r="L1164" i="1"/>
  <c r="M1164" i="1"/>
  <c r="L1160" i="1"/>
  <c r="M1160" i="1"/>
  <c r="L1156" i="1"/>
  <c r="M1156" i="1"/>
  <c r="L1152" i="1"/>
  <c r="M1152" i="1"/>
  <c r="L1148" i="1"/>
  <c r="M1148" i="1"/>
  <c r="L1144" i="1"/>
  <c r="M1144" i="1"/>
  <c r="L1140" i="1"/>
  <c r="M1140" i="1"/>
  <c r="L1136" i="1"/>
  <c r="M1136" i="1"/>
  <c r="L1132" i="1"/>
  <c r="M1132" i="1"/>
  <c r="L1128" i="1"/>
  <c r="M1128" i="1"/>
  <c r="L1124" i="1"/>
  <c r="M1124" i="1"/>
  <c r="L1120" i="1"/>
  <c r="M1120" i="1"/>
  <c r="L1116" i="1"/>
  <c r="M1116" i="1"/>
  <c r="L1112" i="1"/>
  <c r="M1112" i="1"/>
  <c r="L1108" i="1"/>
  <c r="M1108" i="1"/>
  <c r="L1104" i="1"/>
  <c r="M1104" i="1"/>
  <c r="L1100" i="1"/>
  <c r="M1100" i="1"/>
  <c r="L1096" i="1"/>
  <c r="M1096" i="1"/>
  <c r="L1092" i="1"/>
  <c r="M1092" i="1"/>
  <c r="L1088" i="1"/>
  <c r="M1088" i="1"/>
  <c r="L1084" i="1"/>
  <c r="M1084" i="1"/>
  <c r="L1080" i="1"/>
  <c r="M1080" i="1"/>
  <c r="L1076" i="1"/>
  <c r="M1076" i="1"/>
  <c r="L1072" i="1"/>
  <c r="M1072" i="1"/>
  <c r="L1068" i="1"/>
  <c r="M1068" i="1"/>
  <c r="L1064" i="1"/>
  <c r="M1064" i="1"/>
  <c r="L1060" i="1"/>
  <c r="M1060" i="1"/>
  <c r="L1056" i="1"/>
  <c r="M1056" i="1"/>
  <c r="M1052" i="1"/>
  <c r="L1052" i="1"/>
  <c r="L1048" i="1"/>
  <c r="M1048" i="1"/>
  <c r="L1044" i="1"/>
  <c r="M1044" i="1"/>
  <c r="L1040" i="1"/>
  <c r="M1040" i="1"/>
  <c r="L1036" i="1"/>
  <c r="M1036" i="1"/>
  <c r="L1032" i="1"/>
  <c r="M1032" i="1"/>
  <c r="L1028" i="1"/>
  <c r="M1028" i="1"/>
  <c r="L1024" i="1"/>
  <c r="M1024" i="1"/>
  <c r="L1020" i="1"/>
  <c r="M1020" i="1"/>
  <c r="L1016" i="1"/>
  <c r="M1016" i="1"/>
  <c r="L1012" i="1"/>
  <c r="M1012" i="1"/>
  <c r="L1008" i="1"/>
  <c r="M1008" i="1"/>
  <c r="L1004" i="1"/>
  <c r="M1004" i="1"/>
  <c r="L1000" i="1"/>
  <c r="M1000" i="1"/>
  <c r="L996" i="1"/>
  <c r="M996" i="1"/>
  <c r="L992" i="1"/>
  <c r="M992" i="1"/>
  <c r="L988" i="1"/>
  <c r="M988" i="1"/>
  <c r="L984" i="1"/>
  <c r="M984" i="1"/>
  <c r="L980" i="1"/>
  <c r="M980" i="1"/>
  <c r="L976" i="1"/>
  <c r="M976" i="1"/>
  <c r="L972" i="1"/>
  <c r="M972" i="1"/>
  <c r="L968" i="1"/>
  <c r="M968" i="1"/>
  <c r="L964" i="1"/>
  <c r="M964" i="1"/>
  <c r="L960" i="1"/>
  <c r="M960" i="1"/>
  <c r="L956" i="1"/>
  <c r="M956" i="1"/>
  <c r="L952" i="1"/>
  <c r="M952" i="1"/>
  <c r="L948" i="1"/>
  <c r="M948" i="1"/>
  <c r="L944" i="1"/>
  <c r="M944" i="1"/>
  <c r="L940" i="1"/>
  <c r="M940" i="1"/>
  <c r="L936" i="1"/>
  <c r="M936" i="1"/>
  <c r="L932" i="1"/>
  <c r="M932" i="1"/>
  <c r="L928" i="1"/>
  <c r="M928" i="1"/>
  <c r="L924" i="1"/>
  <c r="M924" i="1"/>
  <c r="L920" i="1"/>
  <c r="M920" i="1"/>
  <c r="L916" i="1"/>
  <c r="M916" i="1"/>
  <c r="L912" i="1"/>
  <c r="M912" i="1"/>
  <c r="L908" i="1"/>
  <c r="M908" i="1"/>
  <c r="L904" i="1"/>
  <c r="M904" i="1"/>
  <c r="L900" i="1"/>
  <c r="M900" i="1"/>
  <c r="L896" i="1"/>
  <c r="M896" i="1"/>
  <c r="L892" i="1"/>
  <c r="M892" i="1"/>
  <c r="L888" i="1"/>
  <c r="M888" i="1"/>
  <c r="L884" i="1"/>
  <c r="M884" i="1"/>
  <c r="L880" i="1"/>
  <c r="M880" i="1"/>
  <c r="L876" i="1"/>
  <c r="M876" i="1"/>
  <c r="L872" i="1"/>
  <c r="M872" i="1"/>
  <c r="L868" i="1"/>
  <c r="M868" i="1"/>
  <c r="L864" i="1"/>
  <c r="M864" i="1"/>
  <c r="L860" i="1"/>
  <c r="M860" i="1"/>
  <c r="L856" i="1"/>
  <c r="M856" i="1"/>
  <c r="L852" i="1"/>
  <c r="M852" i="1"/>
  <c r="L848" i="1"/>
  <c r="M848" i="1"/>
  <c r="L844" i="1"/>
  <c r="M844" i="1"/>
  <c r="L840" i="1"/>
  <c r="M840" i="1"/>
  <c r="L836" i="1"/>
  <c r="M836" i="1"/>
  <c r="L832" i="1"/>
  <c r="M832" i="1"/>
  <c r="L828" i="1"/>
  <c r="M828" i="1"/>
  <c r="L824" i="1"/>
  <c r="M824" i="1"/>
  <c r="L820" i="1"/>
  <c r="M820" i="1"/>
  <c r="L816" i="1"/>
  <c r="M816" i="1"/>
  <c r="L812" i="1"/>
  <c r="M812" i="1"/>
  <c r="L808" i="1"/>
  <c r="M808" i="1"/>
  <c r="L804" i="1"/>
  <c r="M804" i="1"/>
  <c r="L800" i="1"/>
  <c r="M800" i="1"/>
  <c r="L796" i="1"/>
  <c r="M796" i="1"/>
  <c r="L792" i="1"/>
  <c r="M792" i="1"/>
  <c r="L788" i="1"/>
  <c r="M788" i="1"/>
  <c r="L784" i="1"/>
  <c r="M784" i="1"/>
  <c r="L780" i="1"/>
  <c r="M780" i="1"/>
  <c r="L776" i="1"/>
  <c r="M776" i="1"/>
  <c r="L772" i="1"/>
  <c r="M772" i="1"/>
  <c r="L768" i="1"/>
  <c r="M768" i="1"/>
  <c r="L764" i="1"/>
  <c r="M764" i="1"/>
  <c r="L760" i="1"/>
  <c r="M760" i="1"/>
  <c r="L756" i="1"/>
  <c r="M756" i="1"/>
  <c r="L752" i="1"/>
  <c r="M752" i="1"/>
  <c r="L748" i="1"/>
  <c r="M748" i="1"/>
  <c r="L744" i="1"/>
  <c r="M744" i="1"/>
  <c r="L740" i="1"/>
  <c r="M740" i="1"/>
  <c r="L736" i="1"/>
  <c r="M736" i="1"/>
  <c r="L732" i="1"/>
  <c r="M732" i="1"/>
  <c r="L728" i="1"/>
  <c r="M728" i="1"/>
  <c r="L724" i="1"/>
  <c r="M724" i="1"/>
  <c r="L720" i="1"/>
  <c r="M720" i="1"/>
  <c r="L716" i="1"/>
  <c r="M716" i="1"/>
  <c r="L712" i="1"/>
  <c r="M712" i="1"/>
  <c r="L708" i="1"/>
  <c r="M708" i="1"/>
  <c r="L704" i="1"/>
  <c r="M704" i="1"/>
  <c r="L700" i="1"/>
  <c r="M700" i="1"/>
  <c r="L696" i="1"/>
  <c r="M696" i="1"/>
  <c r="L692" i="1"/>
  <c r="M692" i="1"/>
  <c r="L688" i="1"/>
  <c r="M688" i="1"/>
  <c r="L684" i="1"/>
  <c r="M684" i="1"/>
  <c r="L680" i="1"/>
  <c r="M680" i="1"/>
  <c r="L676" i="1"/>
  <c r="M676" i="1"/>
  <c r="L672" i="1"/>
  <c r="M672" i="1"/>
  <c r="L668" i="1"/>
  <c r="M668" i="1"/>
  <c r="L664" i="1"/>
  <c r="M664" i="1"/>
  <c r="L660" i="1"/>
  <c r="M660" i="1"/>
  <c r="L656" i="1"/>
  <c r="M656" i="1"/>
  <c r="L652" i="1"/>
  <c r="M652" i="1"/>
  <c r="L648" i="1"/>
  <c r="M648" i="1"/>
  <c r="L644" i="1"/>
  <c r="M644" i="1"/>
  <c r="L640" i="1"/>
  <c r="M640" i="1"/>
  <c r="L636" i="1"/>
  <c r="M636" i="1"/>
  <c r="L632" i="1"/>
  <c r="M632" i="1"/>
  <c r="L628" i="1"/>
  <c r="M628" i="1"/>
  <c r="L624" i="1"/>
  <c r="M624" i="1"/>
  <c r="L620" i="1"/>
  <c r="M620" i="1"/>
  <c r="L616" i="1"/>
  <c r="M616" i="1"/>
  <c r="L612" i="1"/>
  <c r="M612" i="1"/>
  <c r="L608" i="1"/>
  <c r="M608" i="1"/>
  <c r="L604" i="1"/>
  <c r="M604" i="1"/>
  <c r="L600" i="1"/>
  <c r="M600" i="1"/>
  <c r="L596" i="1"/>
  <c r="M596" i="1"/>
  <c r="L592" i="1"/>
  <c r="M592" i="1"/>
  <c r="L588" i="1"/>
  <c r="M588" i="1"/>
  <c r="L584" i="1"/>
  <c r="M584" i="1"/>
  <c r="L580" i="1"/>
  <c r="M580" i="1"/>
  <c r="L576" i="1"/>
  <c r="M576" i="1"/>
  <c r="L572" i="1"/>
  <c r="M572" i="1"/>
  <c r="L568" i="1"/>
  <c r="M568" i="1"/>
  <c r="L564" i="1"/>
  <c r="M564" i="1"/>
  <c r="L560" i="1"/>
  <c r="M560" i="1"/>
  <c r="L556" i="1"/>
  <c r="M556" i="1"/>
  <c r="L552" i="1"/>
  <c r="M552" i="1"/>
  <c r="L548" i="1"/>
  <c r="M548" i="1"/>
  <c r="L544" i="1"/>
  <c r="M544" i="1"/>
  <c r="L540" i="1"/>
  <c r="M540" i="1"/>
  <c r="L536" i="1"/>
  <c r="M536" i="1"/>
  <c r="L532" i="1"/>
  <c r="M532" i="1"/>
  <c r="L528" i="1"/>
  <c r="M528" i="1"/>
  <c r="L524" i="1"/>
  <c r="M524" i="1"/>
  <c r="L520" i="1"/>
  <c r="M520" i="1"/>
  <c r="L516" i="1"/>
  <c r="M516" i="1"/>
  <c r="L512" i="1"/>
  <c r="M512" i="1"/>
  <c r="L508" i="1"/>
  <c r="M508" i="1"/>
  <c r="L504" i="1"/>
  <c r="M504" i="1"/>
  <c r="L500" i="1"/>
  <c r="M500" i="1"/>
  <c r="L496" i="1"/>
  <c r="M496" i="1"/>
  <c r="L492" i="1"/>
  <c r="M492" i="1"/>
  <c r="L488" i="1"/>
  <c r="M488" i="1"/>
  <c r="L484" i="1"/>
  <c r="M484" i="1"/>
  <c r="L480" i="1"/>
  <c r="M480" i="1"/>
  <c r="L476" i="1"/>
  <c r="M476" i="1"/>
  <c r="L472" i="1"/>
  <c r="M472" i="1"/>
  <c r="L468" i="1"/>
  <c r="M468" i="1"/>
  <c r="L464" i="1"/>
  <c r="M464" i="1"/>
  <c r="L460" i="1"/>
  <c r="M460" i="1"/>
  <c r="L456" i="1"/>
  <c r="M456" i="1"/>
  <c r="L452" i="1"/>
  <c r="M452" i="1"/>
  <c r="L448" i="1"/>
  <c r="M448" i="1"/>
  <c r="L444" i="1"/>
  <c r="M444" i="1"/>
  <c r="L440" i="1"/>
  <c r="M440" i="1"/>
  <c r="L436" i="1"/>
  <c r="M436" i="1"/>
  <c r="L432" i="1"/>
  <c r="M432" i="1"/>
  <c r="L428" i="1"/>
  <c r="M428" i="1"/>
  <c r="L424" i="1"/>
  <c r="M424" i="1"/>
  <c r="L420" i="1"/>
  <c r="M420" i="1"/>
  <c r="L416" i="1"/>
  <c r="M416" i="1"/>
  <c r="L412" i="1"/>
  <c r="M412" i="1"/>
  <c r="L408" i="1"/>
  <c r="M408" i="1"/>
  <c r="L404" i="1"/>
  <c r="M404" i="1"/>
  <c r="L400" i="1"/>
  <c r="M400" i="1"/>
  <c r="L396" i="1"/>
  <c r="M396" i="1"/>
  <c r="L392" i="1"/>
  <c r="M392" i="1"/>
  <c r="L388" i="1"/>
  <c r="M388" i="1"/>
  <c r="L384" i="1"/>
  <c r="M384" i="1"/>
  <c r="L380" i="1"/>
  <c r="M380" i="1"/>
  <c r="L376" i="1"/>
  <c r="M376" i="1"/>
  <c r="L372" i="1"/>
  <c r="M372" i="1"/>
  <c r="L368" i="1"/>
  <c r="M368" i="1"/>
  <c r="L364" i="1"/>
  <c r="M364" i="1"/>
  <c r="L360" i="1"/>
  <c r="M360" i="1"/>
  <c r="L356" i="1"/>
  <c r="M356" i="1"/>
  <c r="L352" i="1"/>
  <c r="M352" i="1"/>
  <c r="L348" i="1"/>
  <c r="M348" i="1"/>
  <c r="L344" i="1"/>
  <c r="M344" i="1"/>
  <c r="L340" i="1"/>
  <c r="M340" i="1"/>
  <c r="L336" i="1"/>
  <c r="M336" i="1"/>
  <c r="L332" i="1"/>
  <c r="M332" i="1"/>
  <c r="L328" i="1"/>
  <c r="M328" i="1"/>
  <c r="L324" i="1"/>
  <c r="M324" i="1"/>
  <c r="L320" i="1"/>
  <c r="M320" i="1"/>
  <c r="L316" i="1"/>
  <c r="M316" i="1"/>
  <c r="L312" i="1"/>
  <c r="M312" i="1"/>
  <c r="L308" i="1"/>
  <c r="M308" i="1"/>
  <c r="L304" i="1"/>
  <c r="M304" i="1"/>
  <c r="L300" i="1"/>
  <c r="M300" i="1"/>
  <c r="L296" i="1"/>
  <c r="M296" i="1"/>
  <c r="L292" i="1"/>
  <c r="M292" i="1"/>
  <c r="L288" i="1"/>
  <c r="M288" i="1"/>
  <c r="L284" i="1"/>
  <c r="M284" i="1"/>
  <c r="L280" i="1"/>
  <c r="M280" i="1"/>
  <c r="L276" i="1"/>
  <c r="M276" i="1"/>
  <c r="L272" i="1"/>
  <c r="M272" i="1"/>
  <c r="L268" i="1"/>
  <c r="M268" i="1"/>
  <c r="L264" i="1"/>
  <c r="M264" i="1"/>
  <c r="L260" i="1"/>
  <c r="M260" i="1"/>
  <c r="L256" i="1"/>
  <c r="M256" i="1"/>
  <c r="L252" i="1"/>
  <c r="M252" i="1"/>
  <c r="L248" i="1"/>
  <c r="M248" i="1"/>
  <c r="L244" i="1"/>
  <c r="M244" i="1"/>
  <c r="L240" i="1"/>
  <c r="M240" i="1"/>
  <c r="L236" i="1"/>
  <c r="M236" i="1"/>
  <c r="L232" i="1"/>
  <c r="M232" i="1"/>
  <c r="L228" i="1"/>
  <c r="M228" i="1"/>
  <c r="L224" i="1"/>
  <c r="M224" i="1"/>
  <c r="L220" i="1"/>
  <c r="M220" i="1"/>
  <c r="L216" i="1"/>
  <c r="M216" i="1"/>
  <c r="L212" i="1"/>
  <c r="M212" i="1"/>
  <c r="L208" i="1"/>
  <c r="M208" i="1"/>
  <c r="L204" i="1"/>
  <c r="M204" i="1"/>
  <c r="L200" i="1"/>
  <c r="M200" i="1"/>
  <c r="L196" i="1"/>
  <c r="M196" i="1"/>
  <c r="L192" i="1"/>
  <c r="M192" i="1"/>
  <c r="L188" i="1"/>
  <c r="M188" i="1"/>
  <c r="L184" i="1"/>
  <c r="M184" i="1"/>
  <c r="L180" i="1"/>
  <c r="M180" i="1"/>
  <c r="L176" i="1"/>
  <c r="M176" i="1"/>
  <c r="L172" i="1"/>
  <c r="M172" i="1"/>
  <c r="L168" i="1"/>
  <c r="M168" i="1"/>
  <c r="L164" i="1"/>
  <c r="M164" i="1"/>
  <c r="L160" i="1"/>
  <c r="M160" i="1"/>
  <c r="L156" i="1"/>
  <c r="M156" i="1"/>
  <c r="L152" i="1"/>
  <c r="M152" i="1"/>
  <c r="L148" i="1"/>
  <c r="M148" i="1"/>
  <c r="L144" i="1"/>
  <c r="M144" i="1"/>
  <c r="L140" i="1"/>
  <c r="M140" i="1"/>
  <c r="L136" i="1"/>
  <c r="M136" i="1"/>
  <c r="L132" i="1"/>
  <c r="M132" i="1"/>
  <c r="L128" i="1"/>
  <c r="M128" i="1"/>
  <c r="L124" i="1"/>
  <c r="M124" i="1"/>
  <c r="L120" i="1"/>
  <c r="M120" i="1"/>
  <c r="L116" i="1"/>
  <c r="M116" i="1"/>
  <c r="L112" i="1"/>
  <c r="M112" i="1"/>
  <c r="L108" i="1"/>
  <c r="M108" i="1"/>
  <c r="L104" i="1"/>
  <c r="M104" i="1"/>
  <c r="L100" i="1"/>
  <c r="M100" i="1"/>
  <c r="L96" i="1"/>
  <c r="M96" i="1"/>
  <c r="L92" i="1"/>
  <c r="M92" i="1"/>
  <c r="L88" i="1"/>
  <c r="M88" i="1"/>
  <c r="L84" i="1"/>
  <c r="M84" i="1"/>
  <c r="L80" i="1"/>
  <c r="M80" i="1"/>
  <c r="L76" i="1"/>
  <c r="M76" i="1"/>
  <c r="L72" i="1"/>
  <c r="M72" i="1"/>
  <c r="L68" i="1"/>
  <c r="M68" i="1"/>
  <c r="L64" i="1"/>
  <c r="M64" i="1"/>
  <c r="L60" i="1"/>
  <c r="M60" i="1"/>
  <c r="L56" i="1"/>
  <c r="M56" i="1"/>
  <c r="L52" i="1"/>
  <c r="M52" i="1"/>
  <c r="L48" i="1"/>
  <c r="M48" i="1"/>
  <c r="L44" i="1"/>
  <c r="M44" i="1"/>
  <c r="L40" i="1"/>
  <c r="M40" i="1"/>
  <c r="L36" i="1"/>
  <c r="M36" i="1"/>
  <c r="L32" i="1"/>
  <c r="M32" i="1"/>
  <c r="L28" i="1"/>
  <c r="M28" i="1"/>
  <c r="L24" i="1"/>
  <c r="M24" i="1"/>
  <c r="L20" i="1"/>
  <c r="M20" i="1"/>
  <c r="L16" i="1"/>
  <c r="M16" i="1"/>
  <c r="L12" i="1"/>
  <c r="M12" i="1"/>
  <c r="L8" i="1"/>
  <c r="M8" i="1"/>
  <c r="L4" i="1"/>
  <c r="M4" i="1"/>
  <c r="H12" i="2"/>
  <c r="H11" i="2"/>
  <c r="H10" i="2"/>
  <c r="H9" i="2"/>
  <c r="H8" i="2"/>
  <c r="U9" i="5" l="1"/>
  <c r="U8" i="5"/>
  <c r="U10" i="5"/>
  <c r="U12" i="5"/>
  <c r="U11" i="5"/>
  <c r="T6" i="5"/>
  <c r="U6" i="5" s="1"/>
  <c r="E11" i="5"/>
  <c r="E13" i="5"/>
  <c r="E8" i="5"/>
  <c r="F12" i="5"/>
  <c r="F11" i="5"/>
  <c r="F10" i="5"/>
  <c r="F9" i="5"/>
  <c r="F8" i="5"/>
  <c r="F13" i="5"/>
  <c r="E12" i="5"/>
  <c r="E10" i="5"/>
  <c r="E9" i="5"/>
  <c r="K8" i="5"/>
  <c r="G13" i="5"/>
  <c r="H12" i="5"/>
  <c r="H11" i="5"/>
  <c r="H10" i="5"/>
  <c r="H9" i="5"/>
  <c r="H8" i="5"/>
  <c r="K9" i="5"/>
  <c r="H13" i="5"/>
  <c r="G12" i="5"/>
  <c r="G11" i="5"/>
  <c r="G10" i="5"/>
  <c r="G9" i="5"/>
  <c r="G8" i="5"/>
  <c r="K10" i="5"/>
  <c r="D10" i="5" l="1"/>
  <c r="D11" i="5"/>
  <c r="D12" i="5"/>
  <c r="D9" i="5"/>
  <c r="D13" i="5"/>
  <c r="D8" i="5"/>
</calcChain>
</file>

<file path=xl/sharedStrings.xml><?xml version="1.0" encoding="utf-8"?>
<sst xmlns="http://schemas.openxmlformats.org/spreadsheetml/2006/main" count="30476" uniqueCount="7478">
  <si>
    <t>Application_ID</t>
  </si>
  <si>
    <t>Date Tagged</t>
  </si>
  <si>
    <t>Date Actioned</t>
  </si>
  <si>
    <t>Outcome</t>
  </si>
  <si>
    <t>Queue Name</t>
  </si>
  <si>
    <t>Analyst</t>
  </si>
  <si>
    <t>Message</t>
  </si>
  <si>
    <t xml:space="preserve">Approve        </t>
  </si>
  <si>
    <t>Consumer Post Bureau</t>
  </si>
  <si>
    <t>QMascarenhas</t>
  </si>
  <si>
    <t>APPROVE</t>
  </si>
  <si>
    <t>Consumer Existing</t>
  </si>
  <si>
    <t>NBhatia</t>
  </si>
  <si>
    <t>Conditionally Approved, if the Customer goes on Direct Debit mode of Payment and pays off the outstanding balance due for $129.29</t>
  </si>
  <si>
    <t>CDcosta</t>
  </si>
  <si>
    <t>Approve</t>
  </si>
  <si>
    <t>Approved for 1 handset and 1 MBB</t>
  </si>
  <si>
    <t>MDcruz</t>
  </si>
  <si>
    <t>Consumer Pre Bureau</t>
  </si>
  <si>
    <t>NVaid</t>
  </si>
  <si>
    <t>Direct debit to bank account or credit card mandatory</t>
  </si>
  <si>
    <t>SSyed</t>
  </si>
  <si>
    <t>RBose</t>
  </si>
  <si>
    <t>Approved only with outright purchase of handset or USIM only</t>
  </si>
  <si>
    <t>SBambaras</t>
  </si>
  <si>
    <t>AAkhundpur</t>
  </si>
  <si>
    <t>Approved for MBB only</t>
  </si>
  <si>
    <t>Direct debit to credit card / bank account only</t>
  </si>
  <si>
    <t>Approved for 2 sim-only services (1 voice + 1 MBB)</t>
  </si>
  <si>
    <t>Approved only with outright purchase of handset or USIM only Visa exires- 02/03/2013</t>
  </si>
  <si>
    <t>Approved for 1 Handset/Tablet + 1 MBB</t>
  </si>
  <si>
    <t>Approved only with outright purchase of handset or USIM only - Visa expires on 16/01/2013</t>
  </si>
  <si>
    <t>Approved only with outright purchase of handset or USIM only Visa expires on 08/05/2013</t>
  </si>
  <si>
    <t>DECLINE</t>
  </si>
  <si>
    <t>Customer has overdue account with Asif Tech</t>
  </si>
  <si>
    <t>Unable to verify employment details provided, -Please email the Offer letter, Employment letter, or Salary Slips, reflecting the Customer's employment with the Firm. to vcredit@Asif Tech.com.au</t>
  </si>
  <si>
    <t>Decline</t>
  </si>
  <si>
    <t>Applicant only has bridging visa. Please offer the customer Pre-Paid service only</t>
  </si>
  <si>
    <t>Due to recent payment history with Asif Tech</t>
  </si>
  <si>
    <t>Due to credit policy decision by Credit department. Please offer the customer pre-paid service</t>
  </si>
  <si>
    <t>Due to credit policy decision by Credit department. Please offer the customer pre-paid service.existing account -755088525 overdue with 2 services.</t>
  </si>
  <si>
    <t>Passport Visa expires in less than 12 months. Please offer the customer pre-paid service only - Vida expiry date 30/08/2012</t>
  </si>
  <si>
    <t>Data obtained from Veda Advantage Credit File. Please offer the customer pre-paid service only</t>
  </si>
  <si>
    <t>Customer has exceeded approved number of services</t>
  </si>
  <si>
    <t>Insufficient billing history with Asif Tech</t>
  </si>
  <si>
    <t>Due to credit policy decision by Credit department. Please offer the customer pre-paid service.Passport not submitted in 100 point ID.</t>
  </si>
  <si>
    <t>Data obtained from Veda Advantage Credit File. Please offer the customer pre-paid service only.</t>
  </si>
  <si>
    <t>WITHDRAW</t>
  </si>
  <si>
    <t>Further information has been requested as Customer's requirement not tagged/reflecting as what the customer is looking for which handset or SIM Only connection.</t>
  </si>
  <si>
    <t>Please email the Offer letter, Employment letter, or Salary Slips, reflecting the Customer's employment with the Firm. And also provide the Correct LANDLINE number for the company and the contact person to vcredit@Asif Tech.com.au</t>
  </si>
  <si>
    <t>Please resubmit next application with passport or Medicare card as part of 100 points of ID</t>
  </si>
  <si>
    <t>Please re-submit as self employed.</t>
  </si>
  <si>
    <t>An account for this applicant already exists with Asif Tech. Please resubmit as existing customer ROW ID 1-88VA7H6</t>
  </si>
  <si>
    <t>Applicants details are incorrect. Please confirm and resubmit customer's home phone number.</t>
  </si>
  <si>
    <t>Please email passport with visa page-Unable to validate passport number</t>
  </si>
  <si>
    <t>Withdraw</t>
  </si>
  <si>
    <t>Please resubmit next application with passport as part of 100 points of ID</t>
  </si>
  <si>
    <t>Please re-submit with the correct current address or email proof of address to vcredit@Asif Tech.com.au</t>
  </si>
  <si>
    <t>Please email 100 pts of ID and Proof of Income to kcredit@Asif Tech.com.au</t>
  </si>
  <si>
    <t>Withdrawn, - please email the Offer letter, Employment letter, or Salary Slips, reflecting the Customer's employment with the Firm. to vcredit@Asif Tech.com.au</t>
  </si>
  <si>
    <t>Please email 100 pts of ID along with proof of employment i.e bank statement or latest payslip to vcredit@Asif Tech.com.au</t>
  </si>
  <si>
    <t>Customer has overdue account with Asif Tech account #654154840 - $132.33. Please email Proof of income to kcredit@Asif Tech.com.au</t>
  </si>
  <si>
    <t>Please email 100 pts of ID along with latest payslip or bank statement to vcredit@Asif Tech.com.au</t>
  </si>
  <si>
    <t>Please resubmit next application with passport / medicare card as part of 100 points of ID, please clear overdue 3 account before resubmitting - 3361108438</t>
  </si>
  <si>
    <t>Further information has been requested via email. Please email Proof of income to kcredit@Asif Tech.com.au. It could either be payslip / bank statements with wage deposits for 3 months.</t>
  </si>
  <si>
    <t>Please email 100 pts of ID with passport and visa page to vcredit@Asif Tech.com.au</t>
  </si>
  <si>
    <t>Please email Proof of address like Bank Statment or Utility Bill to vcredit@Asif Tech.com.au</t>
  </si>
  <si>
    <t>Please email passport with visa page</t>
  </si>
  <si>
    <t>Please email 100 pts of ID and Passport with visa page to vcredit@Asif Tech.com.au</t>
  </si>
  <si>
    <t>Please email Employment ID to vcredit@Asif Tech.com.au and re-submit with company landline</t>
  </si>
  <si>
    <t>Incorrect info provided - application needs to be resubmitted with correct address - 8 Craigview street, macgregor, QLD 4109</t>
  </si>
  <si>
    <t>Please resubmit next application with passport as part of 100 points of ID and apply under a new row ID.</t>
  </si>
  <si>
    <t>Please email 100 pts of ID to vcredit@Asif Tech.com.au</t>
  </si>
  <si>
    <t>Please re-submit as student. Remove all employer details</t>
  </si>
  <si>
    <t>Please email Bank Statement to vcredit@Asif Tech.com.au</t>
  </si>
  <si>
    <t>Please re-submit after customer provides Paid in Full Letter to Asif Tech for written off account row id: 1-5980E69</t>
  </si>
  <si>
    <t>Please resubmit following Migration process-3396590295</t>
  </si>
  <si>
    <t>An account for this applicant already exists with Asif Tech. Please resubmit as existing customer- Row ID: 1-853UO3Y</t>
  </si>
  <si>
    <t>Please resubmit with landline for employer</t>
  </si>
  <si>
    <t>Please email 100 pts of ID with proof of employment i.e bank statement and latest payslip to vcredit@Asif Tech.com.au</t>
  </si>
  <si>
    <t>Please re-submit with name of the suburb on current address.</t>
  </si>
  <si>
    <t>Applicants address is incorrect. Please resubmit with correct address as suburtb is missing.</t>
  </si>
  <si>
    <t>Please email address proof to vcredit@Asif Tech.com.au</t>
  </si>
  <si>
    <t>Please email copy of Proof of Income (Pay Slips / Bank Statement / Employment Letter) to vcredit@Asif Tech.com.au</t>
  </si>
  <si>
    <t>Please email passport with visa page / medical card copy to vcredits@Asif Tech.com.au</t>
  </si>
  <si>
    <t>Please resubmit with updated employment details</t>
  </si>
  <si>
    <t>Please email Proof of income to vcredit@Asif Tech.com.au (Payslips / Bank Statement for 3 months)</t>
  </si>
  <si>
    <t>Customer has overdue account with Asif Tech #713504033 - $85.50. Kindly resubmit after payment is made</t>
  </si>
  <si>
    <t>Please email Employment ID or Proof of Income to kcredit@Asif Tech.com.au</t>
  </si>
  <si>
    <t>An account for this applicant already exists with Asif Tech. Please resubmit as existing customer - Row id 1-89S8DQA</t>
  </si>
  <si>
    <t>Please email passport with visa page and proof of employment to vcredit@Asif Tech.com.au</t>
  </si>
  <si>
    <t>An account for this applicant already exists with Asif Tech. Please resubmit as existing customer - row id 1-89S8DQA</t>
  </si>
  <si>
    <t>Approved for original request</t>
  </si>
  <si>
    <t>ROW ID 1-5RM762R This account is closed, please resubmit under a NEW ROW ID and Resubmit as student. Remove employer details.</t>
  </si>
  <si>
    <t>Applicants details are incorrect. Please confirm home phone number</t>
  </si>
  <si>
    <t>Please re-submit with correct home phone number.</t>
  </si>
  <si>
    <t>Please re-submit the next application with passport as part of 100 pts of ID.</t>
  </si>
  <si>
    <t>Please email proof of income to kcredit@Asif Tech.com.au (Payslips / Bank Statement for the last 3 months)</t>
  </si>
  <si>
    <t>Please email Passport and Visa page to vcredit@Asif Tech.com.au</t>
  </si>
  <si>
    <t>No ABN entered in Siebel, please update and resubmit</t>
  </si>
  <si>
    <t>Please email Proof of Income to vcredit@Asif Tech.com.au (Payslips/Bank Statements with wage deposits for the last 3 months)</t>
  </si>
  <si>
    <t>Please resubmit as pensionser -- employer's details not required</t>
  </si>
  <si>
    <t>Please re-submit with the correct current address.</t>
  </si>
  <si>
    <t>An account for this applicant already exists with Asif Tech. Please resubmit as existing customer under row id - 1-8DO1XIK.</t>
  </si>
  <si>
    <t>Please re-submit with the correct home phone number.</t>
  </si>
  <si>
    <t>Please re-submit as pensioner correctly. Please remove the employment details.</t>
  </si>
  <si>
    <t>Please email 100 pts of ID to vcredit@Asif Tech.com.au passport and the visa page</t>
  </si>
  <si>
    <t>Please resubmit next application with Passport or Medicare Card as part of 100 points of ID</t>
  </si>
  <si>
    <t>Please email 100 pts of ID along with passport and visa page to kcredit@Asif Tech.com.au</t>
  </si>
  <si>
    <t>Work number submitted is incorrect for the employer. Please confirm with applicant and resubmit with employer's correct landline number.</t>
  </si>
  <si>
    <t>Work number submitted is incorrect for the employer. Please confirm with applicant and resubmit.Address incorrect replace 8/10A with 8-10A</t>
  </si>
  <si>
    <t>Please check DOB, Passport Number and Country, and the Customers Name</t>
  </si>
  <si>
    <t>Please re-submit with correct home number.</t>
  </si>
  <si>
    <t>An account for this applicant already exists with Asif Tech. Please resubmit as existing customer - Row ID 1-7T387ZS</t>
  </si>
  <si>
    <t>FWadia</t>
  </si>
  <si>
    <t>Approved for 2 services</t>
  </si>
  <si>
    <t>Approved for outright purchase or USIM only due to Visa status</t>
  </si>
  <si>
    <t>Direct debit to bank account/Credit card</t>
  </si>
  <si>
    <t>Approved for 1 service only</t>
  </si>
  <si>
    <t>Approved for 1 Handset + 1 Tablet</t>
  </si>
  <si>
    <t>Approved for up to 2 services</t>
  </si>
  <si>
    <t>Approved only with outright purchase of handset or USIM only Visa expires on 13/01/2013</t>
  </si>
  <si>
    <t>Approved</t>
  </si>
  <si>
    <t>Approved for 1 service</t>
  </si>
  <si>
    <t>Approved for up to 3 services</t>
  </si>
  <si>
    <t>Student applicants cannot have 2 x Voice Services. They are eligible for 1 Voice and 1 MBB only. Customer has an active Voice Service under BA No. 759038169.</t>
  </si>
  <si>
    <t>Unable to verify employment details provided</t>
  </si>
  <si>
    <t>Student applicants cannot have 2 x handsets. They are eligible for 1 handset and 1 MBB only</t>
  </si>
  <si>
    <t>Passport Visa expires in less than 12 months. Please offer the customer pre-paid service only</t>
  </si>
  <si>
    <t>Unable to verify Visa details provided</t>
  </si>
  <si>
    <t>Student applicants cannot have 2 x handsets. They are eligible for 1 handset and 1 MBB only-1-88YRGRM</t>
  </si>
  <si>
    <t>Please email a copy of proof of employment (Bank Statement / Salary Slip) to vcredit@Asif Tech.com.au. Also please update the correct Work Phone Landline customer and the ABN No. for the customer, if customer's occupation is Taxi Driver.</t>
  </si>
  <si>
    <t>Please email 100 pts of ID to kcredit@Asif Tech.com.au</t>
  </si>
  <si>
    <t>Applicants details are incorrect(as the Unit Number requested for Address details has not been provided). Please confirm and resubmit</t>
  </si>
  <si>
    <t>Applicants last name is incorrect. Please confirm and resubmit as we are not able to get the correct details for the customer</t>
  </si>
  <si>
    <t>Applicants Home is incorrect. Please confirm and resubmit with correct Home number</t>
  </si>
  <si>
    <t>Please email a copy of customer's passport with visa page as a part of 100pts of id to kcredit@Asif Tech.com.au</t>
  </si>
  <si>
    <t>Further information has been requested via email-Proof of employment-Bank statement/Salary slip</t>
  </si>
  <si>
    <t>Please re-submit as self employed</t>
  </si>
  <si>
    <t>Please email 100 pts of ID to vcredit@Asif Tech.com.au alongwith pensioner card.</t>
  </si>
  <si>
    <t>Please email passport/visa page and proof of employment- bank statment/salary slip</t>
  </si>
  <si>
    <t>Please resubmit with updated employment details (SELF EMPLOYED)</t>
  </si>
  <si>
    <t>Customer has overdue account with Asif Tech #675218614 - $117.65 and Resubmit with Passport or Medicare Card as 100 Points of ID</t>
  </si>
  <si>
    <t>Please re-submit with employer's landline number.</t>
  </si>
  <si>
    <t>Please email 100 pts of ID and Proof of Income / Employment to vcredit@Asif Tech.com.au (Payslips / Bank Statements for 3 months)</t>
  </si>
  <si>
    <t>Customer has overdue account with Asif Tech- Acc no : 692422516</t>
  </si>
  <si>
    <t>Please re-submit as self employed (business/sole trader)</t>
  </si>
  <si>
    <t>Please email a copy of passport with visa page/citizen certificate or a copy of medicare card to kcredit@Asif Tech.com.au</t>
  </si>
  <si>
    <t>Please email 100 pts of ID and Proof of Income to vcredit@Asif Tech.com.au (Payslips / Bank statement showing wage deposits for the last 3 months)</t>
  </si>
  <si>
    <t>Please email Employment ID and to vcredit@Asif Tech.com.au and update home number where we can contact customer.</t>
  </si>
  <si>
    <t>Please re-submit as student</t>
  </si>
  <si>
    <t>Please email copy of recent bank statement showing capacity to support service to vcredit@Asif Tech.com.au</t>
  </si>
  <si>
    <t>An account for this applicant already exists with Asif Tech. Please resubmit as existing customer - sole trader</t>
  </si>
  <si>
    <t>Please email 100 pts of ID and Proof of Income to vcredit@Asif Tech.com.au (Payslips / Bank statement showing wage deposits for 3 months)</t>
  </si>
  <si>
    <t>Applicants details are incorrect. Please confirm and resubmit customer's home phone number</t>
  </si>
  <si>
    <t>Please email 100 pts of ID &amp; paysilp to vcredit@Asif Tech.com.au</t>
  </si>
  <si>
    <t>Further information has been requested via email plrease provide pay slip or employment proof.employment check failed.</t>
  </si>
  <si>
    <t>An account for this applicant already exists with Asif Tech. Please resubmit as exisiting customer under row id - 1-81IY40D.</t>
  </si>
  <si>
    <t>Please email 100 pts of ID and Proof of Income to vcredit@Asif Tech.com.au</t>
  </si>
  <si>
    <t>Suspected duplicate application Test application</t>
  </si>
  <si>
    <t>Please email passport with visa page.</t>
  </si>
  <si>
    <t>Please Re-Submit Application as a Sole trader or business account. Custoemr has ABN number with 3.</t>
  </si>
  <si>
    <t>Applicants Work details are incorrect. Please confirm and resubmit</t>
  </si>
  <si>
    <t>An account for this applicant already exists with 3. Please resubmit as commercial application - ABN - 25265588580</t>
  </si>
  <si>
    <t>Please email proof of employment i.e bank statement or latest payslip to vcredit@Asif Tech.com.au</t>
  </si>
  <si>
    <t>Applicants details are incorrect. Please confirm and resubmit</t>
  </si>
  <si>
    <t>An account for this applicant already exists with Asif Tech. Please resubmit as existing customer under row id:- 1-8DPC90L</t>
  </si>
  <si>
    <t>Suspected duplicate application:Cust has already approved for SIM only under Row ID#1-8DFSLCU &amp; appln # 1411F2F802D on 29th JULY 2012.</t>
  </si>
  <si>
    <t>Suspected duplicate application test applicaitone.</t>
  </si>
  <si>
    <t>Please email 100 pts of ID along with bank statement or latest paylsip to vcredit@Asif Tech.com.au</t>
  </si>
  <si>
    <t>Further information has been requested via email. Proof of income in the form of recent bank statement showing direct wage deposits from employer or 2 x payslips from employer</t>
  </si>
  <si>
    <t>An account for this applicant already exists with Asif Tech. Please resubmit as existing customer ROW ID 1-58PHDTT</t>
  </si>
  <si>
    <t>Please re-submit with employer's contactable landline number or email a copy of latest payslip.</t>
  </si>
  <si>
    <t>An account for this applicant already exists with Asif Tech. Please resubmit as existing customer-1-8DWZHFL .</t>
  </si>
  <si>
    <t>Approved only with outright purchase of handset or USIM only- Visa &lt;21 months cannot approve for ipad</t>
  </si>
  <si>
    <t>Approved only with outright purchase of handset or USIM only- visa &lt;12 month</t>
  </si>
  <si>
    <t>Direct debit to credit card /credit card</t>
  </si>
  <si>
    <t>Approved only with outright purchase of handset or USIM only- Visa &lt;12 months.</t>
  </si>
  <si>
    <t>Customer has exceeded approved number of services.</t>
  </si>
  <si>
    <t>Customer has overdue account with 3</t>
  </si>
  <si>
    <t>Further information has been requested via email- Please send university certificate of enrollment for the course.</t>
  </si>
  <si>
    <t>Please email visa evidence card to vcredit@Asif Tech.com.au</t>
  </si>
  <si>
    <t>Further information has been requested via email- Proof of address- Utility bill</t>
  </si>
  <si>
    <t>Further information has been requested via email- Proof of employment- bank statment/Salary slip</t>
  </si>
  <si>
    <t>Suspected duplicate application. customer has already been approved under Row id : 1-7BC7NKN</t>
  </si>
  <si>
    <t>Work number submitted is incorrect for the employer. Please confirm with applicant and resubmit and please apply status as part time.on student visa.</t>
  </si>
  <si>
    <t>Please contact the customer and re-submit the next application with the correct current address.</t>
  </si>
  <si>
    <t>An account for this applicant already exists with Asif Tech. Please resubmit as existing customer under row-id:-1-8D966MM.</t>
  </si>
  <si>
    <t>Customer has overdue account with 3 - Account no 3330159265 - has an overdue payment of $542.77</t>
  </si>
  <si>
    <t>Incorrect info provided Please resubmit application with correct passport number: PC5444013</t>
  </si>
  <si>
    <t>Please re-submit the next application with the correct current address as 810/70 MOUNTAIN ST, ULTIMO, NSW, 2007.</t>
  </si>
  <si>
    <t>JDsouza</t>
  </si>
  <si>
    <t>Incorrect info provided ... please apply as pensioner and remove employment details such as other - 38 hours a week</t>
  </si>
  <si>
    <t>Work number submitted is incorrect for the employer. Please confirm with applicant and resubmit</t>
  </si>
  <si>
    <t>Please resubmit with landline for employer - the landline number provided is incorrect.</t>
  </si>
  <si>
    <t>Customer has overdue account with 3 : $542.77 Revert with receipt number.</t>
  </si>
  <si>
    <t>Please re-submit as student correctly. Employment details not required.</t>
  </si>
  <si>
    <t>Please re-submit with employer's contactable landline number or email copy of Proof of Income (Pay Slips / Bank Statement / Employment Letter) to vcredit@Asif Tech.com.au</t>
  </si>
  <si>
    <t>Customer has overdue account with Asif Tech - Account no 609645781</t>
  </si>
  <si>
    <t>Application withdrawn.Please re-submit with employer's contactable landline number or email copy of Proof of Income (Pay Slips / Bank Statement / Employment Letter) to vcredit@Asif Tech.com.au</t>
  </si>
  <si>
    <t>Suspected duplicate application- Customer already active under row id: 1-56Q45DN.</t>
  </si>
  <si>
    <t>Please email passport with visa page and proof of employment bank statement/Salary slip</t>
  </si>
  <si>
    <t>An account for this applicant already exists with Asif Tech. Please resubmit as existing customer - Row id 1-8542UUH</t>
  </si>
  <si>
    <t>Please email 100 pts of ID along with bank statement or latest payslip for proof of employment to vcredit@Asif Tech.com.au</t>
  </si>
  <si>
    <t>An account for this applicant already exists with Asif Tech. Please resubmit as existing customer- 1-8CIETO1</t>
  </si>
  <si>
    <t>Please email passport with visa to vcredit@Asif Tech.com.au</t>
  </si>
  <si>
    <t>HPandya</t>
  </si>
  <si>
    <t>RMishra</t>
  </si>
  <si>
    <t>-</t>
  </si>
  <si>
    <t>Direct debit to bank account only</t>
  </si>
  <si>
    <t>Due to recent payment history with Asif Tech - Account no 747997948 - 3 bills overdue due = $101.87</t>
  </si>
  <si>
    <t>Customer has overdue account with 3 - Account no 3350822643</t>
  </si>
  <si>
    <t>Student applicants cannot have 2 x Voice Services. They are eligible for 1 Voice and 1 MBB Service only. Customer has an existing Row ID: 1-5O66C0D with an active Voice Service.</t>
  </si>
  <si>
    <t>Student applicants cannot have 2 x handsets. They are eligible for 1 handset and 1 MBB only. Customer already has an active voice service under row id: 1-7XJ7I3A</t>
  </si>
  <si>
    <t>Due to Employment details. Previously declined application found within the last 30 days</t>
  </si>
  <si>
    <t>Passport Visa expires in less than 12 months. Please offer the customer pre-paid service only - Visa Expires within 12 months Passport Expiry: 15/08/2012</t>
  </si>
  <si>
    <t>Due to Credit decision</t>
  </si>
  <si>
    <t>Please email 100 pts of ID to vcredit@Asif Tech.com.au Payslip or appointment letter</t>
  </si>
  <si>
    <t>Please resubmit with correct landline for employer OR email proof of income to vcredit@Asif Tech.com.au</t>
  </si>
  <si>
    <t>An account for this applicant already exists with Asif Tech. Please resubmit as existing customer (ROW ID:1-7M2R6ZS) Also, the above accout is in overdue status. Please ask customer to make the payment</t>
  </si>
  <si>
    <t>Please email 100 pts of ID to kcredit@Asif Tech.com.au Salary slip or appointment letter</t>
  </si>
  <si>
    <t>Please email proof of income to vcredit@Asif Tech.com.au</t>
  </si>
  <si>
    <t>An account for this applicant already exists with Asif Tech. Please resubmit as existing customer (ROW ID: 1-8E6O0P0)</t>
  </si>
  <si>
    <t>No ABN entered in Siebel, please update the ABN and resubmit as self employed</t>
  </si>
  <si>
    <t>Further information has been requested via email - please email payslip to vcredit@Asif Tech.com.au</t>
  </si>
  <si>
    <t>WITHDRAW the appln forEmployment Proof Details.Please email to vcredit@Asif Tech.com.au</t>
  </si>
  <si>
    <t>An account for this applicant already exists with Asif Tech. Please resubmit as existing customer (ROW ID: 1-804NKHZ )</t>
  </si>
  <si>
    <t>Please verify the passport details and DOB and resubmit OR email passport and visa page to vcredit@Asif Tech.com.au</t>
  </si>
  <si>
    <t>Please employment letter and proof of income to vcredit@Asif Tech.com.au</t>
  </si>
  <si>
    <t>Please resubmit as student correctly. Employment details not required.</t>
  </si>
  <si>
    <t>Applicant has previously approved application under another Row ID 1-7K9GM6M</t>
  </si>
  <si>
    <t>Bureau Error - {ITEM:DnB Error Type}</t>
  </si>
  <si>
    <t>This account is closed, please resubmit under a NEW ROW ID</t>
  </si>
  <si>
    <t>Please email 100 pts of ID to vcredit@Asif Tech.com.au appointment letter or salary slip</t>
  </si>
  <si>
    <t>Please re-submit as student. Kindly remove all employment details</t>
  </si>
  <si>
    <t>Please email 100 pts of ID along with passport and visa page to vcredit@Asif Tech.com.au</t>
  </si>
  <si>
    <t>Please email 100 points + proof of income to vcredit@Asif Tech.com.au in form of bank statement showing direct wage deposits or 2 x payslips from employer</t>
  </si>
  <si>
    <t>Incorrect info provided Please provide valid contact number for the custoer</t>
  </si>
  <si>
    <t>Work number submitted is incorrect for the customer. Please confirm with applicant and resubmit. Alternatively, please email Proof of Income (Pay Slips / Latest Bank Statement) to vcredit@Asif Tech.com.au.</t>
  </si>
  <si>
    <t>An account for this applicant already exists with Asif Tech. Please re-submit the next application under row-id:-1-68F5YW1.</t>
  </si>
  <si>
    <t>Please re-submit as self employed (sole trader / commercial)</t>
  </si>
  <si>
    <t>Work number submitted is incorrect for the employer. Please confirm with applicant and resubmit with the employer's correct landline number.</t>
  </si>
  <si>
    <t>Please email copy of Proof of Income (Pay Slips / Bank Statement / Employment Letter</t>
  </si>
  <si>
    <t>An account for this applicant already exists with Asif Tech. Please resubmit as existing customer under row id :-1-5F7CXTD.</t>
  </si>
  <si>
    <t>Work number submitted is incorrect for the employer. Please re-submit the employer's correct landline number.</t>
  </si>
  <si>
    <t>Visa Check</t>
  </si>
  <si>
    <t>Please email Appointment/Offer Letter, Salary Slips.to vcredit@Asif Tech.com.au</t>
  </si>
  <si>
    <t>Please email Employment Proof Details: Appointment/Offer Letter, Salary Slips. to vcredit@Asif Tech.com.au</t>
  </si>
  <si>
    <t>This account is closed, please resubmit under a NEW ROW ID Withdrew, as current appln reflects as Cancelled on SIEBEL, Hence the cust has to resubmit under the previous appln#1-86MFD6A</t>
  </si>
  <si>
    <t>Please email a copy of passport with visa page as a part of 100 pts of id.</t>
  </si>
  <si>
    <t>Approved for 1 handset and 1 MBB. Please dont offer Ipad</t>
  </si>
  <si>
    <t>Due to veda file</t>
  </si>
  <si>
    <t>Applicant is working outside Visa requirements. Applicant is on student visa</t>
  </si>
  <si>
    <t>Please verify employement details and employer's LL# OR email proof of income and employment letter to vcredit@Asif Tech.com.au</t>
  </si>
  <si>
    <t>Customer has overdue account with Asif Tech and 3</t>
  </si>
  <si>
    <t>Please email passport and visa page to vcredit@Asif Tech.com.au</t>
  </si>
  <si>
    <t>Applicant has previously approved application under another Row ID 1-8BBSKPY</t>
  </si>
  <si>
    <t>Please email passport with visa pageto vcredit@Asif Tech.com.au</t>
  </si>
  <si>
    <t>An account for this applicant already exists with Asif Tech. Please resubmit as existing customer (ROW ID: 1-7MZ7FOC)</t>
  </si>
  <si>
    <t>Please resubmit next application with passport as part of 100 points of ID OR Medicare Card</t>
  </si>
  <si>
    <t>Please email employment letter and proof of income to vcredit@Asif Tech.com.au</t>
  </si>
  <si>
    <t>Please email passport with visa page to vcredit@Asif Tech.com.au</t>
  </si>
  <si>
    <t>Applicants DOB is incorrect. Please confirm and resubmit - 31/08/1987</t>
  </si>
  <si>
    <t>Please verify passport details and DOB and resubmit OR email passport and visa page to vcredit@Asif Tech.com.au</t>
  </si>
  <si>
    <t>An account for this applicant already exists with Asif Tech. Please resubmit as existing customer(1-7MZ7FOC)</t>
  </si>
  <si>
    <t>Please resubmit the app with the handset type</t>
  </si>
  <si>
    <t>Please email Appointment/offer letter, Salary slips to vcredit@Asif Tech.com.au</t>
  </si>
  <si>
    <t>An account for this applicant already exists with Asif Tech. Please resubmit as existing customer Row id 1-7J8I0DM</t>
  </si>
  <si>
    <t>Please email 100 pts of ID to vcredit@Asif Tech.com.au Passport and the visa page</t>
  </si>
  <si>
    <t>Please email 100 pts of ID including Passport or Medicare Card to kcredit@Asif Tech.com.au</t>
  </si>
  <si>
    <t>Please resubmit with 100 points of ID including passport or Medicare Card</t>
  </si>
  <si>
    <t>Please email passsport with visa page and bank statement or latest payslip to kcredit@Asif Tech.com.au</t>
  </si>
  <si>
    <t>Please resubmit with correct previous address. "Kindly correct the "Unknown" in the previous address</t>
  </si>
  <si>
    <t>Please email bank statemnt or latest payslip for proof of employment to vcredit@Asif Tech.com.au</t>
  </si>
  <si>
    <t>An account for this applicant already exists with Asif Tech. Please resubmit as existing customer 1-8BQ7EH4</t>
  </si>
  <si>
    <t>Please proof of employment / appointment letter or payslip to kcredit@Asif Tech.com.au</t>
  </si>
  <si>
    <t>Please resubmit as self employed</t>
  </si>
  <si>
    <t>Please email Salalry slip, Appointment/Offer letter to vcredit@Asif Tech.com.au</t>
  </si>
  <si>
    <t>Please verify passport and DOB and resubmit OR email passport and visa page to vcredit@Asif Tech.com.au</t>
  </si>
  <si>
    <t>An account for this applicant already exists with Asif Tech. Please resubmit as existing customer - Row id 1-71Y7Z4V</t>
  </si>
  <si>
    <t>Please re-submit as student - Please remove all employment details that are mentioned on the application</t>
  </si>
  <si>
    <t>An account for this applicant already exists with Asif Tech. Please resubmit as existing customer (ROW ID: 1-6XZ6W78)</t>
  </si>
  <si>
    <t>Please remove all employment details</t>
  </si>
  <si>
    <t>An account for this applicant already exists with Asif Tech. Please resubmit as existing customer (ROW ID: 1-5MPJEN3 )</t>
  </si>
  <si>
    <t>Please resubmit with updated employment details, &amp; remove Student ID from the application</t>
  </si>
  <si>
    <t>Suspected duplicate application #4111F710F7DA</t>
  </si>
  <si>
    <t>Please email 100 pts of ID with passport and visa page to kcredit@Asif Tech.com.au</t>
  </si>
  <si>
    <t>Customer is on a dependent visa</t>
  </si>
  <si>
    <t>Customer has overdue account with Asif Tech - Account no 219960571 - $174.77 overdue</t>
  </si>
  <si>
    <t>Please resubmit with employment details.</t>
  </si>
  <si>
    <t>Approved for MBB only. Please dont offer a tablet</t>
  </si>
  <si>
    <t>Approved for either ipad or iphone. Cannot approve both</t>
  </si>
  <si>
    <t>Suspected duplicate application</t>
  </si>
  <si>
    <t>Due to previous account history with Asif Tech. Please offer the customer pre-paid service only</t>
  </si>
  <si>
    <t>Student applicants cannot have 2 x handsets. They are eligible for 1 handset and 1 MBB only. Already has an active voice service under row id: 1-89ZHZWG</t>
  </si>
  <si>
    <t>An account for this applicant already exists with Asif Tech. Please resubmit as existing customer with row id 1-19PB6DW</t>
  </si>
  <si>
    <t>An account for this applicant already exists with Asif Tech. Please resubmit as existing customer with the row id 1-7DSF6B2</t>
  </si>
  <si>
    <t>Incorrect info provided Please resubmit the application as a pensioner</t>
  </si>
  <si>
    <t>An account for this applicant already exists with Asif Tech. Please resubmit as existing customer - Row id 1-7FZLNAQ</t>
  </si>
  <si>
    <t>Please email 100 pts of ID to vcredit@Asif Tech.com.au Please confirm the ability to support the service with bank statement.</t>
  </si>
  <si>
    <t>Incorrect info Please resubmit with handset / service / device type</t>
  </si>
  <si>
    <t>Incorrect info provided Please resubmit with a mobile number as an alternate contact. Friend or family member</t>
  </si>
  <si>
    <t>An account for this applicant already exists with Asif Tech. Please resubmit as existing customer with row id : 1-6MJTO02</t>
  </si>
  <si>
    <t>An account for this applicant already exists with Asif Tech. Please resubmit as existing customer (ROW ID: 1-4T0Z7CB)</t>
  </si>
  <si>
    <t>An account for this applicant already exists with Asif Tech. Please resubmit as existing customer (ROW ID: 1-88HJG5I)</t>
  </si>
  <si>
    <t>Applicants details are incorrect. Please confirm and resubmit with the correct address</t>
  </si>
  <si>
    <t>Hi, The bank statement only shows $100 therefore does not show capacity to support the service. Customer will need to supply a bank statement showing more available funds to support service</t>
  </si>
  <si>
    <t>Customer has overdue account with Asif Tech - Account no 660415838 $162.94 Account no 703197346 $25.72</t>
  </si>
  <si>
    <t>Please resubmit with correct previous address. Kindly check the "Suburb/Town"</t>
  </si>
  <si>
    <t>Please resubmit with correct address of the applicant</t>
  </si>
  <si>
    <t>Please resubmit with correct previous address. Kindly add "Suburb/Town"</t>
  </si>
  <si>
    <t>Please confirm employment details and resubmit OR email employment letter and proof of income to vcredit@Asif Tech.com.au</t>
  </si>
  <si>
    <t>An account for this applicant already exists with Asif Tech. Please resubmit as existing customer - Row id 1-7V3JA4L</t>
  </si>
  <si>
    <t>MBB Only with outright purchase</t>
  </si>
  <si>
    <t>Student applicants cannot have 2 x handsets. They are eligible for 1 handset and 1 MBB only, customer has active acc 1-5NB05XV</t>
  </si>
  <si>
    <t>Please resubmit with correct address. Kindly check the street type which currently shows as unknown</t>
  </si>
  <si>
    <t>An account for this applicant already exists with Asif Tech. Please resubmit as existing customer (ROW ID: 1-8EM5CL1 )</t>
  </si>
  <si>
    <t>Please resubmit with correct address. Kindly check "State" in the previous address. It shows as other.</t>
  </si>
  <si>
    <t>Please resubmit next application with passport/Medicare Card as part of 100 points of ID</t>
  </si>
  <si>
    <t>Incorrect info provided Please check the previous address and resubmit with the correct previous address</t>
  </si>
  <si>
    <t>Please resubmit with landline for employer and please submit payslips proof to vcredit@Asif Tech.com.au</t>
  </si>
  <si>
    <t>Please resubmit with 100 points of ID including either passport or Medicare card OR email 100 pts of ID to vcredit@Asif Tech.com.au</t>
  </si>
  <si>
    <t>An account for this applicant already exists with Asif Tech. Please resubmit as existing customer (ROW ID: 1-2GI6OYF)</t>
  </si>
  <si>
    <t>Further information has been requested via email to vcredit@Asif Tech.com.au appointment letter or a salary slip</t>
  </si>
  <si>
    <t>Please resubmit with 100 pints of id inclusing either passport or medicare card OR email 100 pts of ID to vcredit@Asif Tech.com.au</t>
  </si>
  <si>
    <t>Please email 100 pts of ID along with Passport and Visa page. to vcredit@Asif Tech.com.au</t>
  </si>
  <si>
    <t>Please re-submit as student, Customer still has student Visa.</t>
  </si>
  <si>
    <t>Please email employment letter and bank statement showing (deposits from the employer) to vcredit@Asif Tech.com.au</t>
  </si>
  <si>
    <t>Please email copy of Proof of Income (Pay Slips / Bank Statement / Employment Letter) to vcredit@Asif Tech.com.au. Also, please update a Valid Work Land Line No. for the customer?s employer.</t>
  </si>
  <si>
    <t>Applicant has previously approved application under another Row ID1-8EQCUV6</t>
  </si>
  <si>
    <t>Declined due to Dun and Bradstreet Credit Bureau information</t>
  </si>
  <si>
    <t>Applicant has a previous bad debt account with Asif Tech. Please offer the customer pre-paid</t>
  </si>
  <si>
    <t>Data obtained from Veda Credit File</t>
  </si>
  <si>
    <t>Data obtained from Veda Advantage Credit File. Please offer the customer pre-paid service only (3 account number :- 3330212569)</t>
  </si>
  <si>
    <t>Please re-submit as Self employed.</t>
  </si>
  <si>
    <t>An account for this applicant already exists with Asif Tech. Please resubmit as existing customer Row ID - 1-89XBGBU</t>
  </si>
  <si>
    <t>Please email 100 pts of ID to vcredit@Asif Tech.com.au Appoitnment letter OR salary slip</t>
  </si>
  <si>
    <t>Work number submitted is incorrect for the employer. Please confirm with applicant and resubmit with contactable employer landline number</t>
  </si>
  <si>
    <t>Please Resubmit as a Sole Trader Account . Customer has a ABN no Listed.</t>
  </si>
  <si>
    <t>ABN # 30354414682 B BALIC and M MALAS Please resubmit as a commercial or sole trader account</t>
  </si>
  <si>
    <t>Please resubmit as existing customer ROW ID 1-6DFG73V. Please pay all overdue accounts before applying.</t>
  </si>
  <si>
    <t>Customer has overdue account with Asif Tech - Account no 656237231 - overdue by $276.52</t>
  </si>
  <si>
    <t>please resubmit with the device/handset details along with service required.</t>
  </si>
  <si>
    <t>Applicant has previously approved application under another Row ID 1-6LQLJ73</t>
  </si>
  <si>
    <t>An account for this applicant already exists with Asif Tech. Please resubmit as existing customer under row-id:- 1-8E35NM2</t>
  </si>
  <si>
    <t>Customer has overdue account with Asif Tech - Account no 669425645 overdue by $226.56</t>
  </si>
  <si>
    <t>Customer has overdue account with Asif Tech - Account no 702641354 overdue by $87.01</t>
  </si>
  <si>
    <t>Please resubmit with Passport as 100 points of ID</t>
  </si>
  <si>
    <t>Please email 100 pts of ID to vcredit@Asif Tech.com.au Please email us the proof of residence.</t>
  </si>
  <si>
    <t>Applicants Home is incorrect. Please confirm and resubmit</t>
  </si>
  <si>
    <t>Applicants ID document number was incorrect. Please correct the Passport No. to G59290533 and resubmit.</t>
  </si>
  <si>
    <t>Please verify the passport and DOB and resubmit OR email passport and visa page to vcredit@Asif Tech.com.au</t>
  </si>
  <si>
    <t>Suspected duplicate application- 1-8EV1KKS- already approved.</t>
  </si>
  <si>
    <t>An account for this applicant already exists with Asif Tech. Please resubmit as existing customer under row id - 1-8EV8K5G</t>
  </si>
  <si>
    <t>Please re-submit as student Kindly remove the employement details.</t>
  </si>
  <si>
    <t>Please resubmit with complete passport details. The country is missing.</t>
  </si>
  <si>
    <t>Applicant has previously approved application under another Row ID - 1-8EUSIAC</t>
  </si>
  <si>
    <t>Please email 100 pts of ID to vcredit@Asif Tech.com.au Appoitnment letter or salary slip</t>
  </si>
  <si>
    <t>Please email passport with visa page and update correct landline number for the employer.</t>
  </si>
  <si>
    <t>Requesting copy of Medicare Card through an email</t>
  </si>
  <si>
    <t>Please re-submit as pensioner</t>
  </si>
  <si>
    <t>Data obtained from Dunn &amp; Bradstreet Credit File</t>
  </si>
  <si>
    <t>Due to Credit Policy</t>
  </si>
  <si>
    <t>Student applicants cannot have 2 x handsets. They are eligible for 1 handset and 1 MBB only. CUstomer already has 2 voice services under row id: 1-85RNABS</t>
  </si>
  <si>
    <t>Passport Visa expires in less than 21 months. Please offer the customer pre-paid service only</t>
  </si>
  <si>
    <t>Incorrect info provided Pleasere submit with the valid address.</t>
  </si>
  <si>
    <t>Please email 100 pts of ID to kcredit@Asif Tech.com.au Proof of Residence/ Utility Bill</t>
  </si>
  <si>
    <t>Please email 100 pts of ID &amp; passport with Visa page to vcredit@Asif Tech.com.au</t>
  </si>
  <si>
    <t>Please email 100 pts of ID to vcredit@Asif Tech.com.au Appointment letter or salary slip</t>
  </si>
  <si>
    <t>Please resubmit with correct driver's license OR email 100 pts of ID (including driver's license) to vcredit@Asif Tech.com.au</t>
  </si>
  <si>
    <t>Applicant has previously approved application under another Row ID 1-8EPMVN4</t>
  </si>
  <si>
    <t>Please resubmit next application with passport as part of 100 points of ID OR Medicare card</t>
  </si>
  <si>
    <t>Store say they have not submitted this application therefore withdrawn</t>
  </si>
  <si>
    <t>Please email passport with visa page and Medicare card to vcredit@Asif Tech.com.au</t>
  </si>
  <si>
    <t>Please email 100 pts of ID with proof of employment i.e bank statement or latest payslip to vcredit@Asif Tech.com.au</t>
  </si>
  <si>
    <t>An account for this applicant already exists with Asif Tech. Please resubmit as existing customer row id :1-8CPNYFA</t>
  </si>
  <si>
    <t>Please re-submit the next application with the employer's contactable landline number.</t>
  </si>
  <si>
    <t>Please resubmit with landline number or mobile number for Home. 04 33515475 incorrect.</t>
  </si>
  <si>
    <t>Incorrect info provided Please update a valid previous address</t>
  </si>
  <si>
    <t>Please resubmit with alternate number as a valid mobile number of friend or family.</t>
  </si>
  <si>
    <t>Please resubmit with the correct previous address. it is mentioned "UNKNOWN"</t>
  </si>
  <si>
    <t>Please resubmit the next application with the employer's contactable landline number.</t>
  </si>
  <si>
    <t>Please email 100 pts of ID to vcredit@Asif Tech.com.au Rental Agreement.</t>
  </si>
  <si>
    <t>Work number submitted is incorrect for the employer. Please re-submit the next application with the employer's contactable landline number.</t>
  </si>
  <si>
    <t>Please resubmit with correct address. Kindly check for post code</t>
  </si>
  <si>
    <t>Applicants Address details are incorrect. Please confirm and resubmit with proper Postcode.</t>
  </si>
  <si>
    <t>Please email passport with visa page as unable to check the Passport and Visa Details.</t>
  </si>
  <si>
    <t>An account for this applicant already exists with Asif Tech. Please resubmit as existing customer- 1-7IJC7W2</t>
  </si>
  <si>
    <t>Applicants details are incorrect. Please resubmit the form with correct address. Kindly check for post code as unable to pull up the Address details, as Post Code is missing.</t>
  </si>
  <si>
    <t>Direct debit to credit card or Ban Account only</t>
  </si>
  <si>
    <t>Approved for 1 sim only service</t>
  </si>
  <si>
    <t>Approved for 2 MBB only</t>
  </si>
  <si>
    <t>Direct debit to bank account or credit card only</t>
  </si>
  <si>
    <t>Student applicants cannot have 2 x handsets. They are eligible for 1 handset and 1 MBB only. Customer has an active voice service under row id: 1-84PIP1R</t>
  </si>
  <si>
    <t>Due to credit policy decision by Credit department. Please offer the customer pre-paid service - Applicant has an account under Row id 1-8DF3BMS</t>
  </si>
  <si>
    <t>Please email 100 pts of ID to vcredit@Asif Tech.com.au Appointment letter OR salary slip</t>
  </si>
  <si>
    <t>At Applicants Request</t>
  </si>
  <si>
    <t>Please email 100 pts of ID to vcredit@Asif Tech.com.au Appointment letter or Salary slip.</t>
  </si>
  <si>
    <t>Please remove numbers from the last name and resubmit.</t>
  </si>
  <si>
    <t>Current Address: 10 CHECOULEVARD BLV, ALBANY CREEK, QLD- Postcode is missing.please update and resubmit.</t>
  </si>
  <si>
    <t>Please resubmit with a valid mobile number for a friend or family</t>
  </si>
  <si>
    <t>Please email 100 pts of ID to vcredit@Asif Tech.com.au appointment Letteror salary slip</t>
  </si>
  <si>
    <t>Customer has overdue account with 3- Account no 3339924262</t>
  </si>
  <si>
    <t>An account for this applicant already exists with Asif Tech. Please resubmit as existing customer - Row id 1-7KG1L7K</t>
  </si>
  <si>
    <t>Incorrect info provided please upated the requested handset type</t>
  </si>
  <si>
    <t>Customer has overdue account with Asif Tech- Asif Tech Account no 219641768 - overdue by $538.28</t>
  </si>
  <si>
    <t>An account for this applicant already exists with Asif Tech. Please resubmit as existing customer- Row id 1-8DT7VJ0</t>
  </si>
  <si>
    <t>An account for this applicant already exists with Asif Tech. Please resubmit as existing customer (ROW ID: 1-82DGZHG )</t>
  </si>
  <si>
    <t>Please verify passport and DOB and Resubmit OR email passport and visa page to vcredit@Asif Tech.com.au</t>
  </si>
  <si>
    <t>Please email 100 pts of ID to vcredit@Asif Tech.com.au Passport and visa page</t>
  </si>
  <si>
    <t>An account for this applicant already exists with Asif Tech. Please resubmit as existing customer - Row id 1-8EA8V91</t>
  </si>
  <si>
    <t>Please resubmit with a valid mobile numbe for a friend or family as an alternate contact</t>
  </si>
  <si>
    <t>Customer has overdue account with Asif Tech - Account no 723071712 overdue by $257.35</t>
  </si>
  <si>
    <t>An account for this applicant already exists with Asif Tech. Please resubmit as existing customer with row id:1-71Z1HEM</t>
  </si>
  <si>
    <t>Customer has overdue account with 3-#3340279789 and also overdue with Asif Tech.</t>
  </si>
  <si>
    <t>Applicant has previously approved application under another Row ID 1-8F9JRZO</t>
  </si>
  <si>
    <t>Incorrect info provided Please resubmit Given name or firstname: Kabir Family name RAZWAN</t>
  </si>
  <si>
    <t>Applicants details are incorrect. Please confirm and resubmit entering the correct home phone number</t>
  </si>
  <si>
    <t>Further information has been requested via email- proof of employment bank statemnt/slary slip</t>
  </si>
  <si>
    <t>Further information has been requested via email- Bank statement</t>
  </si>
  <si>
    <t>An account for this applicant already exists with Asif Tech. Please resubmit as existing customer- 1-5KBXAV5</t>
  </si>
  <si>
    <t>Incorrect info provided under previous address it is mentioned "Other".please resubmit with correct address.</t>
  </si>
  <si>
    <t>Please resubmit application with the correct previous address-?other? should not be there and email passport and visa page.</t>
  </si>
  <si>
    <t>-Please resubmit with post code- Application cannot be approved until post code mentioned.</t>
  </si>
  <si>
    <t>Credit score too low - please offer prepaid</t>
  </si>
  <si>
    <t>The applicants Immigration Visa entitlement is for short-term non-work purposes (Tourist)</t>
  </si>
  <si>
    <t>Please email 100 pts of ID to vcredit@Asif Tech.com.au appointment letter or salary slip.</t>
  </si>
  <si>
    <t>Suspected duplicate application - Application already approved under row id 1-8FBCM0S</t>
  </si>
  <si>
    <t>Please resubmit next application with passport as part of 100 points of ID or Medicare Card</t>
  </si>
  <si>
    <t>Customer has overdue account with Asif Tech - Account no 715405560 - overdue by $250.24</t>
  </si>
  <si>
    <t>An account for this applicant already exists with Asif Tech. Please resubmit as existing customer with the row id :1-8BJ8UVK</t>
  </si>
  <si>
    <t>An account for this applicant already exists with Asif Tech. Please resubmit as existing customer under row id- 1-4YH2-1921</t>
  </si>
  <si>
    <t>Further information has been requested via email - Please email copy of Proof of Income (Pay Slips / Bank Statement) to vcredit@Asif Tech.com.au</t>
  </si>
  <si>
    <t>An account for this applicant already exists with Asif Tech. Please resubmit as existing customer with the row id :1-8E7J4IW</t>
  </si>
  <si>
    <t>Please re-submit with employer's contactable landline number.</t>
  </si>
  <si>
    <t>Customer has overdue account with Asif Tech - Account no 755509730</t>
  </si>
  <si>
    <t>Applicants details for Handset are not updated on the application. Please confirm and resubmit</t>
  </si>
  <si>
    <t>Please re-submit with a vaild home number.</t>
  </si>
  <si>
    <t>Please email Bank Statement and Driver's License to kcredit@Asif Tech.com.au</t>
  </si>
  <si>
    <t>Please resubmit application with suburb being mentioned in previous address field.</t>
  </si>
  <si>
    <t>Customer has overdue account with Asif Tech account no 618205891 - overdue amount $603.40</t>
  </si>
  <si>
    <t>At Applicants Request upgrade, error in the system as confirmed by store</t>
  </si>
  <si>
    <t>Please re-submit the next application with passport/ medicare card as a part of 100 pts of id.</t>
  </si>
  <si>
    <t>At Applicants Request to upgrade, error in the system as confirmed by store</t>
  </si>
  <si>
    <t>Please email copy of Proof of Income (Latest Pay Slips and Latest Bank Statement) to vcredit@Asif Tech.com.au</t>
  </si>
  <si>
    <t>For further review of this application, please supply us with proof of income in the form of a recent bank statement showing direct wage deposits or 2 x payslips from employer</t>
  </si>
  <si>
    <t>Please email 100 pts of ID to vcredit@Asif Tech.com.au - Please include Passport as part of 100 point id. Email Passport copy and visa page</t>
  </si>
  <si>
    <t>Please re-submit the next application with the name of the handset and quantity.</t>
  </si>
  <si>
    <t>Work number submitted is incorrect for the employer. Please confirm with applicant and resubmit Salary Slips, Bank statements with Employer Deposits.</t>
  </si>
  <si>
    <t>Please resubmit next application with passport as part of 100 points of ID and send passport copy with visa page to vcredit@Asif Tech.com.au</t>
  </si>
  <si>
    <t>Please email Bank Statement to kcredit@Asif Tech.com.au</t>
  </si>
  <si>
    <t>Please email passport with visa page to vcredit@Asif Tech.com.au and re-submit with company landline and complete company name</t>
  </si>
  <si>
    <t>Work number submitted is incorrect for the employer. Please confirm with applicant and resubmit Salary Slips or Bank statements reflecting Employer's deposits.</t>
  </si>
  <si>
    <t>Please re-submit as student without the employer phone and contact number. Please put status: Other</t>
  </si>
  <si>
    <t>Approved for 3 services</t>
  </si>
  <si>
    <t>Applicants ID details are incorrect</t>
  </si>
  <si>
    <t>Applicants employment details are incorrect. Please confirm and resubmit</t>
  </si>
  <si>
    <t>Customer has overdue account with Asif Tech Account 739109470 overdue by $225.61</t>
  </si>
  <si>
    <t>Applicant has previously approved application under another Row ID 1-8FPMUHK</t>
  </si>
  <si>
    <t>Work number submitted is incorrect for the employer. Please re-submit the next application with the employer's landline number.</t>
  </si>
  <si>
    <t>Please resubmit with correct landline for employer - The number 61362333904 provided on the application is not correct</t>
  </si>
  <si>
    <t>Please email 100 pts of ID, Proof of income and Passport with Visa page or Medicare card to vcredit@Asif Tech.com.au. Please resubmit once overdue amt is paid</t>
  </si>
  <si>
    <t>Please email 100 pts of ID and Proof of income to kcredit@Asif Tech.com.au</t>
  </si>
  <si>
    <t>An account for this applicant already exists with Asif Tech. Please resubmit as existing customer under Row Id 1-7SSOYGA</t>
  </si>
  <si>
    <t>Please email bank statement or latest payslip for proof of employment to vcredit@Asif Tech.com.au</t>
  </si>
  <si>
    <t>No ABN entered in application, please update and resubmit</t>
  </si>
  <si>
    <t>Please email 100 pts of ID, proof of income to vcredit@Asif Tech.com.au and resubmit with PP or MCC</t>
  </si>
  <si>
    <t>Applicant has previously approved application under another Row ID 1-5KP3AG7</t>
  </si>
  <si>
    <t>Please email Proof of income to vcredit@Asif Tech.com.au</t>
  </si>
  <si>
    <t>An account for this applicant already exists with Asif Tech. Please re-submit as existing customer under row-id:- 1-1XEVAI9.</t>
  </si>
  <si>
    <t>Please resubmit with landline for employer and the Salary Slips</t>
  </si>
  <si>
    <t>Please re-submit the next application with the employer's contactable landline number or email copy of Proof of Income (Pay Slips / Bank Statement / Employment Letter) to vcredit@Asif Tech.com.au</t>
  </si>
  <si>
    <t>Please email passport with visa page to vcredit@Asif Tech.com.au Passport to be included as part of 100 points id</t>
  </si>
  <si>
    <t>An account for this applicant already exists with Asif Tech. Please resubmit as existing customer - Row id 1-8CTV4B6</t>
  </si>
  <si>
    <t>Please email passport with visa page and also remove the slash from the address and Dyer Street is mentioned couple of times, kindly make these changes to the address.</t>
  </si>
  <si>
    <t>Customer has overdue account with 3 Account no 3375548785</t>
  </si>
  <si>
    <t>Please resubmit this application with customer passport as part of 100 points of ID.</t>
  </si>
  <si>
    <t>Please email copy of Proof of Income (2 x Latest Pay Slips / Latest Bank Statement / Employment Letter) to vcredit@Asif Tech.com.au</t>
  </si>
  <si>
    <t>Direct debit to Bank Account / Credit Card</t>
  </si>
  <si>
    <t>Direct debit to bank account or Credit Card only</t>
  </si>
  <si>
    <t>Passport Visa expires in less than 4 months. Please offer the customer pre-paid service only</t>
  </si>
  <si>
    <t>Passport Visa expires in less than 03 months. Please offer the customer pre-paid service only</t>
  </si>
  <si>
    <t>Passport Visa expires in less than 06 months. Please offer the customer pre-paid service only</t>
  </si>
  <si>
    <t>Please email 100 pts of ID to kcredit@Asif Tech.com.au Appointment letter or Salasry slip or Bank statement</t>
  </si>
  <si>
    <t>Applicant has previously approved application under another Row ID :1-8FVW9ZY</t>
  </si>
  <si>
    <t>Customer has overdue account with 3 The cust has an overdue account with 3 - Account no 3375548785 overdue $569</t>
  </si>
  <si>
    <t>Incorrect info provided Please resubmit with Handset type</t>
  </si>
  <si>
    <t>Customer has overdue account with Asif Tech Account no 685242900 - overdue Please resubmit as commercial account.</t>
  </si>
  <si>
    <t>Please email Proof of Employment to vcredit@Asif Tech.com.au</t>
  </si>
  <si>
    <t>An account for this applicant already exists with Asif Tech. Please resubmit as existing customer under the Row ID: 1-7ELHYN6</t>
  </si>
  <si>
    <t>Please email 100 pts of ID to vcredit@Asif Tech.com.au Passport with Visa page</t>
  </si>
  <si>
    <t>Applicant has previously approved application under another Row ID 1-8F08PSR</t>
  </si>
  <si>
    <t>Please email 100 pts of ID to vcredit@Asif Tech.com.au Passport and the visa page.</t>
  </si>
  <si>
    <t>Please email 100 pts of ID and proof of income to vcredit@Asif Tech.com.au</t>
  </si>
  <si>
    <t>Please resubmit with Passport / Medicare Card in 100 points of ID</t>
  </si>
  <si>
    <t>Please email 100 pts of ID to vcredit@Asif Tech.com.au Appointment letter or salary slip.</t>
  </si>
  <si>
    <t>Work number submitted is incorrect for the employer. Please confirm with applicant and resubmit. Also please resubmit with ABN if customer is self employed.</t>
  </si>
  <si>
    <t>Please update the devices required and resubmit.</t>
  </si>
  <si>
    <t>Please email 100 pts of ID to vcredit@Asif Tech.com.au Appointment letter and salary slip</t>
  </si>
  <si>
    <t>Please email 100 pts of ID to vcredit@Asif Tech.com.au Passport and teh visa page</t>
  </si>
  <si>
    <t>Please email 100 pts of ID to vcredit@Asif Tech.com.au appointment letter or Salary slip</t>
  </si>
  <si>
    <t>An account for this applicant already exists with Asif Tech. Please resubmit as existing customer with the row id:1-8FYL8WE</t>
  </si>
  <si>
    <t>Please email copy of Proof of Income (2 x Latest Pay Slips / Latest Bank Statement) to vcredit@Asif Tech.com.au</t>
  </si>
  <si>
    <t>Approved only with outright purchase of handset or USIM only- Visa expires&lt;12 months</t>
  </si>
  <si>
    <t>Applicant has previously approved application under another Row ID 1-8FZ5HS6</t>
  </si>
  <si>
    <t>Please email 100 pts of ID and Letter of appointment to vcredit@Asif Tech.com.au</t>
  </si>
  <si>
    <t>Applicants details are incorrect. Withdrew,as previous address Suburb or town not mentioned. 2/19 TRONGATE RD, NSW, 2142 Please mentioned the suburb or town and resubmit.</t>
  </si>
  <si>
    <t>An account for this applicant already exists with Asif Tech. Please resubmit as existing customer under row-id:-1-89SZIW2.</t>
  </si>
  <si>
    <t>Please email passport with visa page and also Employer's landline number not mentioned. Please resubmit with both the details.</t>
  </si>
  <si>
    <t>Please email 100 pts of ID and proof of income to vcredit@Asif Tech.com.au. Resubmit with Passport or Medicare card number as part of ID.</t>
  </si>
  <si>
    <t>No app put through as confirmed by store</t>
  </si>
  <si>
    <t>Please re-submit with the complete current address.(suburb/town, state,postcode)</t>
  </si>
  <si>
    <t>Please email 100 pts of ID, Visa page and Proof of income to vcredit@Asif Tech.com.au</t>
  </si>
  <si>
    <t>Please submit with correct passport number as C4N21761R5.</t>
  </si>
  <si>
    <t>Please resubmit next application with correct passport no. C4N21761R5 and more up to date bank statement.</t>
  </si>
  <si>
    <t>Please resubmit with Detailed and latest(uptodate) Bank Statement which reflects Deposits from the EMPLOYER.</t>
  </si>
  <si>
    <t>Please resubmit with landline for employer and submit Employment Details, like Appointment letter, Offer Letter, Bank Statement reflecting employer's deposits.</t>
  </si>
  <si>
    <t>Approved for 2 sim-only services</t>
  </si>
  <si>
    <t>Approved sim only MBB service.</t>
  </si>
  <si>
    <t>Declined due to Veda Credit Bureau information</t>
  </si>
  <si>
    <t>Customer is on a Student's Visa, Please re-submit as student &amp; take off all the employment details</t>
  </si>
  <si>
    <t>An account for this applicant already exists with Asif Tech. Please resubmit as existing customer Row ID - 1-4IIHM8J</t>
  </si>
  <si>
    <t>Please update the previous address correctly.Please mention the postcode on the previous address.</t>
  </si>
  <si>
    <t>Please email 100 pts of ID and Proof of income to vcredit@Asif Tech.com.au</t>
  </si>
  <si>
    <t>Please re-submit the next application with the correct passport number.(Passport number:-840522310)</t>
  </si>
  <si>
    <t>Incorrect info provided Please resubmit application mentioning the correct nationality. Applicant holds Sri Lankan Passport</t>
  </si>
  <si>
    <t>An account for this applicant already exists with Asif Tech. Please re-submit as existing customer under row-id:-1-7PTIPX0.</t>
  </si>
  <si>
    <t>Please resubmit application with the following details - Update with the form no - if PL0576, Country needs to be Australia. - Send copy of the file / travel document to vcredit@Asif Tech.com.au</t>
  </si>
  <si>
    <t>An account for this applicant already exists with Asif Tech. Please resubmit as existing customer Row id 1-8FZ6VCK</t>
  </si>
  <si>
    <t>Please resubmit with landline for employer. The customer wants to apply for the company it has to go under Commercial Application. If the Customer wants to apply for his personal use, the Employment Details should reflect as "Self Employed".</t>
  </si>
  <si>
    <t>Applicant has previously approved application under another Row ID 1-8G1EN14</t>
  </si>
  <si>
    <t>Please re-submit the next application with the employer's name as SENSIS PTY LTD.</t>
  </si>
  <si>
    <t>Work number submitted is incorrect for the employer. Please confirm with applicant and resubmit with correct landline</t>
  </si>
  <si>
    <t>Please remove the word 'UNKNOWN' from the previous application and re-submit.</t>
  </si>
  <si>
    <t>Please re-submit the next application with a vaild previous address. (Name of the country)</t>
  </si>
  <si>
    <t>Please resubmit with correct landline for employer</t>
  </si>
  <si>
    <t>Please remove the word 'UNKNOWN' from the previous address and re-submit.</t>
  </si>
  <si>
    <t>Please re-submit the next application with the correct passport number (G31990336) and email copy of Proof of Income (Pay Slips / Bank Statement / Employment Letter) to vcredit@Asif Tech.com.au</t>
  </si>
  <si>
    <t>Applicants details(previous address) are incorrect. Please confirm and resubmit</t>
  </si>
  <si>
    <t>Please resubmit with updated employment details on the next application with Employer's contactable landline number or email proof of Income (Pay slip, bank statement, Employment letter) to vcredits@Asif Tech.com.au</t>
  </si>
  <si>
    <t>Resubmit as self employed -ABN 17981419511</t>
  </si>
  <si>
    <t>Applicants details are incorrect. Please confirm and resubmit customer's previous address to 113A Epsom AVE, REDCLIFFE, WA, 6104</t>
  </si>
  <si>
    <t>Please email passport with visa page and also update employers landline number</t>
  </si>
  <si>
    <t>An account for this applicant already exists with Asif Tech. Please resubmit as existing customer Row id 1-54KCIEJ</t>
  </si>
  <si>
    <t>Please email 100 pts of ID to kcredit@Asif Tech.com.au Appointment letter or salary slip along with the correct employer LL</t>
  </si>
  <si>
    <t>Approved for 1 voice service- iphone 4s 16gb only- NO IPAD</t>
  </si>
  <si>
    <t>Direct debit to bank account or credit card.</t>
  </si>
  <si>
    <t>Due to credit policy decision by Credit department. Applicant has a sim only service provisioned on 14/08/2012 on the Asif Tech account.</t>
  </si>
  <si>
    <t>Unable to verify employment details provided, customer has changed the employment type to home duties, from the previous applictaion.</t>
  </si>
  <si>
    <t>An account for this applicant already exists with Asif Tech 1-7GFNVMU with voice service - cant approve additional voice services</t>
  </si>
  <si>
    <t>Student applicants cannot have 2 x Voice Services. They are eligible for 1 Voice and 1 MBB only</t>
  </si>
  <si>
    <t>Please resubmit with correct landline for employer &amp; please confirm if customer is self-employed</t>
  </si>
  <si>
    <t>Please resubmit with landline for employer. Also, please advise customer to pay the overdue Invoices.</t>
  </si>
  <si>
    <t>Incorrect info provided. Please resubmit as unemployed or pensioner.</t>
  </si>
  <si>
    <t>An account for this applicant already exists with Asif Tech. Please resubmit as existing Commercial a/c - ABN 68 521 508 273</t>
  </si>
  <si>
    <t>Please email proof of employment to vcredit@Asif Tech.com.au</t>
  </si>
  <si>
    <t>Incorrect info provided Please email Employment details like Appointment/Employment Letter, Salary Slips reflecting Employer's Deposits to VCredit@Asif Tech.com.au, store contact number with the ROW ID.</t>
  </si>
  <si>
    <t>An account for this applicant already exists with Asif Tech. Please resubmit as existing customer under Row id: 1-8FRF29Q</t>
  </si>
  <si>
    <t>An account for this applicant already exists with Asif Tech. Please resubmit as existing customer ? Row ID: 1-86IE183</t>
  </si>
  <si>
    <t>Please email 100 pts of ID to vcredit@Asif Tech.com.au and give us another Home number as the one given is invalid.</t>
  </si>
  <si>
    <t>Please resubmit with landline for employer (Employers Landline number not mentioned &amp; Address details are Incorrect = extra "CL" mentioned on Address which needs to be removed.</t>
  </si>
  <si>
    <t>Please resubmit as Existing Commercial a/c, as customer has got a ABN update on Siebel - 28 105 225 349</t>
  </si>
  <si>
    <t>Applicants address provided not correct - 7 LARNOOK CLOSE CL, GREENSBOROUGH, VIC, 3088 Please remove the extra CL after LARNOOK CLOSE and resubmit appliction</t>
  </si>
  <si>
    <t>Please resubmit application with Employment Details as Self Employed.</t>
  </si>
  <si>
    <t>Please resubmit with updated employment details - Employer Name: GENIE SOLUTIONS - Work Phone No. 0738704085</t>
  </si>
  <si>
    <t>Incorrect info provided Please email VCredit@Asif Tech.com.au store contact number with the ROW ID 91202D953A and 13120192D15 = as: Consumer Account instead of Commercial account &amp; Employment status, to be changed as Self Employed.</t>
  </si>
  <si>
    <t>Please update the Old Passport No. B3708011 on the application and resubmit.</t>
  </si>
  <si>
    <t>Please email Passport with Visa Page and Latest Bank Statement to vcredit@Asif Tech.com.au</t>
  </si>
  <si>
    <t>Please email utitlity Bill to confirm address details to vcredit@Asif Tech.com.au</t>
  </si>
  <si>
    <t>Please update the Current Address as 13 Murranji Street, Hawker, ACT, 2614 and Previous Address as 21/3 Currong Street, Braddon, ACT, 2614. Also, please update Medicare Card / passport details on the application within the 100 Points of ID.</t>
  </si>
  <si>
    <t>Please email Offer Letter/Employment letter, and/ or Bank Statement reflecting Employer's Deposits.to vcredit@Asif Tech.com.au</t>
  </si>
  <si>
    <t>Work number submitted is incorrect for the employer. Please email copy of Proof of Income (Pay Slips / Bank Statement / Employment Letter) to vcredit@Asif Tech.com.au</t>
  </si>
  <si>
    <t>An account for this applicant already exists with Asif Tech. Please resubmit as existing customer Row ID - 1-8GC0DTY</t>
  </si>
  <si>
    <t>Commercial account for HAMMAR AUSTRALIA PTY LIMITED. Please resubmit as commercial account.</t>
  </si>
  <si>
    <t>Applicants DOB is incorrect. Please confirm and resubmit with correct DOB - 02/03/1981</t>
  </si>
  <si>
    <t>Further information has been requested via email</t>
  </si>
  <si>
    <t>Customer has overdue account with Asif Tech, account no 695840585 overdue by $143.98</t>
  </si>
  <si>
    <t>Please resubmit with landline for employer most recent issued payslip or an employment contract from the EMPLOYER LISTED ON APPLICATION.</t>
  </si>
  <si>
    <t>Please email 100 pts of ID to kcredit@Asif Tech.com.au Appointment letter and salary slip.</t>
  </si>
  <si>
    <t>Applicants details are incorrect. Please confirm and resubmit with the correct address 33/259-269 HAY ST, EAST PERTH, WA, 6004</t>
  </si>
  <si>
    <t>Please email the Employment Appointment Letter/Offer Letter, Salary Slips reflecting current employer's salary deposits to vcredit@Asif Tech.com.au</t>
  </si>
  <si>
    <t>Approved for 1 handset/tablet and 1 MBB</t>
  </si>
  <si>
    <t>Direct debit to bank account or credit card</t>
  </si>
  <si>
    <t>Approved only with outright purchase of handset or USIM only visa expires on 31/01/2013</t>
  </si>
  <si>
    <t>Please email copy of Proof of Income (Pay Slips / Bank Statement / Employment Letter) to vcredit@Asif Tech.com.au. Also, please update correct Home Phone No. for the customer.</t>
  </si>
  <si>
    <t>Please email copy of Proof of Income (Pay Slips / Bank Statement / Employment Letter) to kcredit@Asif Tech.com.au</t>
  </si>
  <si>
    <t>Customer has overdue account with Asif Tech. Account no 689184281, overdue by $169.62. Please email copy of Proof of Income (Pay Slips / Bank Statement / Employment Letter) to vcredit@Asif Tech.com.au</t>
  </si>
  <si>
    <t>Please email a copy of customer's employment letter to vcredit@Asif Tech.com.au</t>
  </si>
  <si>
    <t>Please resubmit with valid contact number for the cusotmer.</t>
  </si>
  <si>
    <t>Please resubmit as a commercial or a sole trader account. Customer has a ABN number.</t>
  </si>
  <si>
    <t>Please resubimt with the correct Previous address it is mentioned UNKNOWN on Address please replace</t>
  </si>
  <si>
    <t>Customer has overdue account with Asif Tech, Account 697924831, overdue by $80.25</t>
  </si>
  <si>
    <t>Please re-submit as Self employed/Commercial</t>
  </si>
  <si>
    <t>Further information has been requested via email. Please submit rent recipt or any Address proof ie:utility bill.</t>
  </si>
  <si>
    <t>Please Proof of income to vcredit@Asif Tech.com.au</t>
  </si>
  <si>
    <t>Customer has overdue account with Asif Tech, account 730753654 - overdue by $78.05</t>
  </si>
  <si>
    <t>Please email passport with visa page to Vcredit@Asif Tech.com.au</t>
  </si>
  <si>
    <t>Please resubmit next application with passport or medicare card as part of 100 points of ID</t>
  </si>
  <si>
    <t>Please re-submit the next application with the employer's landline number or email copy of Proof of Income (Pay Slips / Bank Statement / Employment Letter) to vcredit@Asif Tech.com.au</t>
  </si>
  <si>
    <t>-Please email copy of Proof of Income (Pay Slips / Bank Statement / Employment Letter) to vcredit@Asif Tech.com.au</t>
  </si>
  <si>
    <t>Work number submitted is incorrect for the employer. Please confirm with applicant and resubmit. Also, please add the Suburb name in the Previous Address for the customer.</t>
  </si>
  <si>
    <t>Please resubmit with landline for employer or email copy of Proof of Income (Pay Slips / Bank Statement / Employment Letter) to vcredit@Asif Tech.com.au</t>
  </si>
  <si>
    <t>Customer has overdue account with Asif Tech, account no 725763859 overdue by $68.64</t>
  </si>
  <si>
    <t>Please re-submit as self employed/commercial</t>
  </si>
  <si>
    <t>Approve for sim only MBB service.</t>
  </si>
  <si>
    <t>Approved for sim only MBB service.</t>
  </si>
  <si>
    <t>Student applicants cannot have 2 x handsets. They are eligible for 1 handset and 1 MBB only.</t>
  </si>
  <si>
    <t>Due to credit policy decision by Credit department. Please offer the customer pre-paid service because Incorrect Information provided.</t>
  </si>
  <si>
    <t>Please re-submit under new row-id and with employer's contactable landline number.</t>
  </si>
  <si>
    <t>Please resubmit with updated Employment details like Appointment/Offer Letter, Salary Slips reflecting Employer's deposits etc.</t>
  </si>
  <si>
    <t>Please email passport with visa page. Please email copy of Proof of Income (Pay Slips / Bank Statement / Employment Letter) to vcredit@Asif Tech.com.au</t>
  </si>
  <si>
    <t>Please resubmit with valid previous address.</t>
  </si>
  <si>
    <t>An account for this applicant already exists with Asif Tech. Please resubmit as existing customer- 1-8EZP2O4</t>
  </si>
  <si>
    <t>Customer has overdue account with 3- Account no 3365564503</t>
  </si>
  <si>
    <t>Please email proof of current employment to kcredit@Asif Tech.com.au</t>
  </si>
  <si>
    <t>Please email 100 pts of ID to vcredit@Asif Tech.com.au Bank statement.</t>
  </si>
  <si>
    <t>Customer has overdue accounts. Asif Tech account no 749909479 overdue by $424.77 and 3 account no 3339064838 overdue by $96.03</t>
  </si>
  <si>
    <t>Customer has overdue account with 3- Account no 3338963881</t>
  </si>
  <si>
    <t>Customer has overdue account with Asif Tech. VF account 720456391 overdue by $700.00</t>
  </si>
  <si>
    <t>Please check the applicant's date of birth and passport. If incorrect, please amend and resubmit. Otherwise, send copies of the applicant's 100 points of ID (and their previous Passport # if applicable) to VCredit@Asif Tech.com.au or 1800 656 866</t>
  </si>
  <si>
    <t>Please email Appointment/Offer Letter, Bank Statement with Employer's deposits, and latest Salary Slips. to vcredit@Asif Tech.com.au</t>
  </si>
  <si>
    <t>An account for this applicant already exists with Asif Tech. Please resubmit as existing customer Row id 1-5O0JRV5</t>
  </si>
  <si>
    <t>Please resubmit with valid landline for employer. 0297246404 is not a Valid number</t>
  </si>
  <si>
    <t>An account for this applicant already exists with Asif Tech. Please resubmit as existing customer- 1-87SFWBK</t>
  </si>
  <si>
    <t>An account for this applicant already exists with Asif Tech. Please resubmit as existing customer-1-87SFWBK</t>
  </si>
  <si>
    <t>Please email Employment details like Appointment/Offer, Salary SLips, etc. to vcredit@Asif Tech.com.au</t>
  </si>
  <si>
    <t>Please resubmit next application with passport or Medicare Card as part of 100 points of ID</t>
  </si>
  <si>
    <t>An account for this applicant already exists with Asif Tech. Please resubmit as existing customer. Row id 1-50F8U7N</t>
  </si>
  <si>
    <t>Home number submitted is incorrect. Please confirm with applicant and resubmit</t>
  </si>
  <si>
    <t>Please send through a document to confirm the applicants income (either a current bank statement showing wage deposits from their employer, or a recent payslip) in addition to copies of their 100 points of ID to VCredit@Asif Tech.com.au</t>
  </si>
  <si>
    <t>Please resubmit with correct landline for employer or email copy of Proof of Income (Pay Slips / Bank Statement / Employment Letter) to vcredit@Asif Tech.com.au</t>
  </si>
  <si>
    <t>1-7T7H4QX This account is closed, please resubmit under a NEW ROW ID</t>
  </si>
  <si>
    <t>This account is closed, please resubmit next application under a NEW ROW ID and update Passport or medicare card as part of id</t>
  </si>
  <si>
    <t>Please email passport with visa page. we have not recieved the visa Page.</t>
  </si>
  <si>
    <t>Please email passport with visa page and also provide valid landline number for employer</t>
  </si>
  <si>
    <t>Applicants ID document number was incorrect Country mentioned as AUSTRALIA, please update Correct Country.</t>
  </si>
  <si>
    <t>Please resubmit with correct birthdate for the applicant - the birthdate is 06/10/1977</t>
  </si>
  <si>
    <t>Customer has overdue account with Asif Tech. Account no 218968099 - overdue by $340.86</t>
  </si>
  <si>
    <t>Please resubmit application with correct passport # as G23018913</t>
  </si>
  <si>
    <t>Approved only with outright purchase of handset or USIM only- Visa expires on 25/05/2013</t>
  </si>
  <si>
    <t>Approved for 2 MBB Services only</t>
  </si>
  <si>
    <t>Approved for $0 handset on $19-$29 cap only</t>
  </si>
  <si>
    <t>Passport Visa expires in less than 12 months. Please offer the customer pre-paid service only- Expiry date - 26/02/2013</t>
  </si>
  <si>
    <t>Student applicants cannot have 2 x handsets. They are eligible for 1 handset and 1 MBB only. Already has 1 handset on existing Asif Tech account under row id 1-6OA25DC</t>
  </si>
  <si>
    <t>The applicant has been declined due to information on their Dun &amp; Bradstreet credit bureau file</t>
  </si>
  <si>
    <t>Student applicants cannot have 2 x handsets. They are eligible for 1 handset and 1 MBB only. Customer already has a Voice Service under Row ID: 1-8H2DAE7.</t>
  </si>
  <si>
    <t>An account for this applicant already exists with Asif Tech. Please resubmit as existing customer under Row id 1-5R0ASL5. Account no 702313788 - overdue by $58.16</t>
  </si>
  <si>
    <t>An account for this applicant already exists with Asif Tech. Please resubmit as existing customer - 1-8GBLC21</t>
  </si>
  <si>
    <t>Applicant has previously approved application under another Row ID 1-54MKJ83 - application no Application ID 251205B5AC3. Also clarify what device the customer wants</t>
  </si>
  <si>
    <t>An account for this applicant already exists with Asif Tech. Please resubmit as existing commercial a/c - ABN - 25 205 041 933</t>
  </si>
  <si>
    <t>Applicants previous address is not correct, please update the correct address. The customers current address is 17/14 NORTHBOURNE AV, HENTY ST, BRADDON, ACT, 2612, please update the correct address.</t>
  </si>
  <si>
    <t>The previous address is not correct 79 matina ST, naramundah, UNKNOWN, 2601. Plese remove unknown and resubmit</t>
  </si>
  <si>
    <t>Please email 100 pts of ID to vcredit@Asif Tech.com.au Proof of income.</t>
  </si>
  <si>
    <t>An account for this applicant already exists with Asif Tech. Please resubmit as existing customer row id: 1-6OA25DC.</t>
  </si>
  <si>
    <t>An account for this applicant already exists with Asif Tech. Please resubmit as existing customer- 1-7YRF-2202</t>
  </si>
  <si>
    <t>An account for this applicant already exists with Asif Tech. Please resubmit as existing customer - Row ID: 1-7WP6TGC</t>
  </si>
  <si>
    <t>An account for this applicant already exists with Asif Tech. Please resubmit as existing customer row id: 1-60BR26B</t>
  </si>
  <si>
    <t>An account for this applicant already exists with Asif Tech. Please resubmit as existing customer row id: 1-7JBSOS0</t>
  </si>
  <si>
    <t>Please resubmit with a valid mobile number for family or friend.</t>
  </si>
  <si>
    <t>Please email 100 pts of ID &amp; payslip or proof of income to vcredit@Asif Tech.com.au</t>
  </si>
  <si>
    <t>Resubmit with employer landline number.</t>
  </si>
  <si>
    <t>Please email passport with visa page to vcredit@Asif Tech.com.au. Also updated employers landline number.</t>
  </si>
  <si>
    <t>Please resubmit next application with first name PARMJEET and Last name :KAUR</t>
  </si>
  <si>
    <t>Please email 100 pts of ID to vcredit@Asif Tech.com.au Bank statement</t>
  </si>
  <si>
    <t>An account for this applicant already exists with Asif Tech. Please resubmit as existing customer - Row ID: 1-6U4KZW</t>
  </si>
  <si>
    <t>An account for this applicant already exists with Asif Tech. Please resubmit as existing customer row id: 1-7XAVTFC</t>
  </si>
  <si>
    <t>Please resubmit with a valid mobile number for a family or friend.</t>
  </si>
  <si>
    <t>Please send through a document to confirm the applicants income (either a current bank statement showing wage deposits from their employer, or a recent payslip) in addition to copies of their 100 points of ID to VCredit@Asif Tech.com.au or 1800 656 866</t>
  </si>
  <si>
    <t>Please update correct addresses: Current Address should be: 2D/19-21 GEORGE ST, NORTH STRATHFIELD, NSW, 2137. And on the previous address please remove UNKNOWN and resubmit applications</t>
  </si>
  <si>
    <t>Please resubmit with a valid mobile number for family or friend</t>
  </si>
  <si>
    <t>Approved only with outright purchase of handset or USIM only for MBB service</t>
  </si>
  <si>
    <t>Approved only with outright purchase of handset or USIM only- Visa expiry date 13/03/2013</t>
  </si>
  <si>
    <t>Approved for 1 voice service</t>
  </si>
  <si>
    <t>The applicant has been declined due to their billing history on their existing Asif Tech account, which is currently overdue</t>
  </si>
  <si>
    <t>The applicant has been declined due to information on their Veda credit bureau file</t>
  </si>
  <si>
    <t>Customer on Dependent Visa and listed as Home Duties</t>
  </si>
  <si>
    <t>Declined as a Credit Decision</t>
  </si>
  <si>
    <t>The applicant has been declined due to a previous bad debt account with Asif Tech. 3 Account no : 3400673913</t>
  </si>
  <si>
    <t>The customer has been declined due to insufficient billing history with Asif Tech</t>
  </si>
  <si>
    <t>Declined as a Credit Decision. As per previous request please resubmit under a NEW ROW ID</t>
  </si>
  <si>
    <t>Passport Visa expires in less than 12 months. Please offer the customer pre-paid service only Visa expiry date 31/10/2012</t>
  </si>
  <si>
    <t>Passport Visa expires in less than 12 months. Please offer the customer pre-paid service only - Visa expiry date 08/01/2013</t>
  </si>
  <si>
    <t>The applicant has been declined due to recent late payments on their account</t>
  </si>
  <si>
    <t>Passport Visa expires in less than 12 months. Please offer the customer pre-paid service only Visa expiry date 20/07/2013</t>
  </si>
  <si>
    <t>The applicant has been previously approved under a different CA Row ID- 1-8H7QCX4 . The applicant will need to proceed with this order or have cancellation of the order confirmed in Siebel before reapplying</t>
  </si>
  <si>
    <t>Please resubmit a Passport as part of the applicants 100 points of ID and update the customer's tenure on current address. Also add customer's (overseas) previous address</t>
  </si>
  <si>
    <t>The applicant is currently studying Fulltime or is on a Student Visa. Please resubmit as a Student.</t>
  </si>
  <si>
    <t>Please Resubmit this Application as Self Employed. Customer has ABN:35048417322</t>
  </si>
  <si>
    <t>The applicant is currently studying Fulltime or is on a Student Visa. Please resubmit as a Student. Remove employer details</t>
  </si>
  <si>
    <t>This account is closed, please resubmit under a NEW ROW ID and update landline number for employer</t>
  </si>
  <si>
    <t>The applicant has been previously approved under a different CA Row ID : 1-8H872GE . The applicant will need to proceed with this order or have cancellation of the order confirmed in Siebel before reapplying</t>
  </si>
  <si>
    <t>An account for this applicant already exists with Asif Tech. Please resubmit as existing customer under CA Row ID: 1-80ZXY3Z</t>
  </si>
  <si>
    <t>The Work number entered is incorrect for the employer listed on the application. Please verify the details with the applicant and resubmit with a valid Land line number</t>
  </si>
  <si>
    <t>An account for this applicant already exists with Asif Tech. Please resubmit as existing customer under CA Row ID:1-8F1E4NU</t>
  </si>
  <si>
    <t>An account for this applicant already exists with Asif Tech. Please resubmit as existing customer under CA Row ID:1-6GL9EA5</t>
  </si>
  <si>
    <t>An account for this applicant already exists with Asif Tech. Please resubmit as existing customer under CA Row ID: 1-1XA04KX</t>
  </si>
  <si>
    <t>Please send through copies of the applicants 100 points of ID to VCredit@Asif Tech.com.au or 1800 656 866</t>
  </si>
  <si>
    <t>This account is closed, please resubmit under a NEW ROW ID. Please include Passport as a part of 100 points ID</t>
  </si>
  <si>
    <t>Please resubmit a Passport/Medicare Card as part of the applicants 100 points of ID</t>
  </si>
  <si>
    <t>The applicant is currently studying Fulltime or is on a Student Visa. Please resubmit as a Student. Remove employment details</t>
  </si>
  <si>
    <t>Please resubmit a Passport or medicare card as part of the applicants 100 points of ID</t>
  </si>
  <si>
    <t>Approved for 1 service ONLY</t>
  </si>
  <si>
    <t>The applicant has been declined as they are on a Bridging Visa. As per the Credit Policy, if the applicant is on an eligible Visa Subclass, send a copy of the 100pts of ID and supporting documents to VCredit@Asif Tech.com.au or 1800 656 866</t>
  </si>
  <si>
    <t>Declined as a Credit Decision (Applicant has been declined previously)</t>
  </si>
  <si>
    <t>The applicant has been declined as they are currently on a Tourist Visa and Overdue amouunt of $188.87</t>
  </si>
  <si>
    <t>This customers existing Asif Tech account is currently overdue. Once all outstanding amounts have been paid, please email VCredit@Asif Tech.com.au to request a further review</t>
  </si>
  <si>
    <t>Please send through copies of the applicants 100 points of ID (including their Visa page and/or previous Passport number, if applicable) to VCredit@Asif Tech.com.au or 1800 656 866</t>
  </si>
  <si>
    <t>duplicate account</t>
  </si>
  <si>
    <t>Please re-submit the next application once the overdue amount is paid and with copy passport as a part of 100pts id.</t>
  </si>
  <si>
    <t>Please send through copies of the applicants 100 points of ID to VCredit@Asif Tech.com.au or 1800 656 866 Proof of income.</t>
  </si>
  <si>
    <t>An account for this applicant already exists with Asif Tech. Please resubmit as existing customer under CA Row ID:1-5NS79QD</t>
  </si>
  <si>
    <t>Please mention the name of the State on the Previous address and resubmit.</t>
  </si>
  <si>
    <t>Please resubmit with the correct country (Brazil) for the passport.</t>
  </si>
  <si>
    <t>An account for this applicant already exists with Asif Tech. Please resubmit as existing customer under CA Row ID:1-6DORXBL</t>
  </si>
  <si>
    <t>The Work number entered is incorrect for the employer listed on the application. Please verify the details with the applicant and resubmit with a valid number</t>
  </si>
  <si>
    <t>Please send through copies of the applicants Visa page and Passport number to VCredit@Asif Tech.com.au or 1800 656 866</t>
  </si>
  <si>
    <t>An account for this applicant already exists with Asif Tech. Please resubmit as existing customer under CA Row ID: 1-854KYW4</t>
  </si>
  <si>
    <t>Please resubmit a correct passport #</t>
  </si>
  <si>
    <t>Please resubmit a Passport or medicare as part of the applicants 100 points of ID</t>
  </si>
  <si>
    <t>Please send a copy of latest bank statement to KCredit@Asif Tech.com.au or 1800 656 866</t>
  </si>
  <si>
    <t>Please resubmit with the correct previous address</t>
  </si>
  <si>
    <t>Please resubmit a Passport as part of the applicants 100 points of ID</t>
  </si>
  <si>
    <t>Please resubmit with a device type requested</t>
  </si>
  <si>
    <t>An account for this applicant already exists with Asif Tech. Please resubmit as existing customer under CA Row ID: 1-81YAXWO</t>
  </si>
  <si>
    <t>Please send through a document to confirm the applicants income (Proof of address)100 points of ID to VCredit@Asif Tech.com.au or 1800 656 866</t>
  </si>
  <si>
    <t>Please resubmit with the Employer's LANDLINE number.</t>
  </si>
  <si>
    <t>An account for this applicant already exists with Asif Tech. Please resubmit as existing customer under CA Row ID: 1-59HV829</t>
  </si>
  <si>
    <t>Approved for 1 sim-only service</t>
  </si>
  <si>
    <t>Approved for a tablet.</t>
  </si>
  <si>
    <t>The applicant has been declined due to recent late payments on their account.</t>
  </si>
  <si>
    <t>The applicant has been declined as Students are only eligible for 1 Handset (Voice service) Customer has an active voice service under the row id:1-59I9XWO</t>
  </si>
  <si>
    <t>The applicant has been declined as they are currently on a Tourist Visa.</t>
  </si>
  <si>
    <t>The applicant has existing services with 3 Mobile and/or Crazy Johns, and has been declined as they have reached their service limit across all VHA brands</t>
  </si>
  <si>
    <t>The applicant has been declined as their Visa expires in less than 4 months</t>
  </si>
  <si>
    <t>The applicant has been declined due to a failed employment check. We have confirmed that the applicant is either not known by the employer or no longer works there</t>
  </si>
  <si>
    <t>Declined as the customer has reached their eligible Service Limit</t>
  </si>
  <si>
    <t>The applicant has been declined as their Visa expires in less than 21 months</t>
  </si>
  <si>
    <t>The applicant has been declined as Students are only eligible for 1 Handset (Voice service)</t>
  </si>
  <si>
    <t>The applicant has active ABN. Please resubmit as self employed (commercial).</t>
  </si>
  <si>
    <t>The applicant is currently studying Fulltime or is on a Student Visa. Please resubmit as a Student. Customer also has overdue balance on Asif Tech</t>
  </si>
  <si>
    <t>Please resubmit with the passport number as 08CR16234 with '0' and not 'O'.</t>
  </si>
  <si>
    <t>Please send rental agreement copy as a proof of address to VCredit@Asif Tech.com.au or 1800 656 866</t>
  </si>
  <si>
    <t>An account for this applicant already exists with Asif Tech. Please resubmit as existing customer under CA Row ID: 1-7ZSF3CC</t>
  </si>
  <si>
    <t>The applicant has been previously approved under a different CA Row ID. The applicant will need to proceed with this order or have cancellation of the order confirmed in Siebel before reapplying. Also customer name is incorrect on this Application.</t>
  </si>
  <si>
    <t>The applicant has been previously approved under a different CA Row ID. Please re-submit under row-id 1-7MU9ZOU. Please update the customer's first name correctly as 'Rowena' on the next application.</t>
  </si>
  <si>
    <t>The Work number entered is incorrect for the employer listed on the application. Please verify the details with the applicant and resubmit with a valid number and Date of Birth</t>
  </si>
  <si>
    <t>Please resubmit with a medicare card</t>
  </si>
  <si>
    <t>An account for this applicant already exists with Asif Tech. Please resubmit as existing customer under CA Row ID: 1-85QPU0I</t>
  </si>
  <si>
    <t>Please resubmit as a self employed</t>
  </si>
  <si>
    <t>This customers existing Asif Tech account is currently overdue. Once all outstanding amounts have been paid, please email VCredit@Asif Tech.com.au to request a further review alongwith the Employment details.</t>
  </si>
  <si>
    <t>An account for this applicant already exists with Asif Tech. Please resubmit as existing customer under CA Row ID:1-85QPU0I</t>
  </si>
  <si>
    <t>Please resubmit with the Employer's Landline contact number details for the applicants employer (can include 13, 1300 &amp; 1800 numbers)</t>
  </si>
  <si>
    <t>Please update the previous address.</t>
  </si>
  <si>
    <t>Please resubmit with the Previous Address Suburb or town is not mentioned, "CASULA", &amp; also update the Employer's Landline number.</t>
  </si>
  <si>
    <t>Please update the home phone number</t>
  </si>
  <si>
    <t>Please resubmit with a valid Employer name as Chris Hall and No. for the applicants employer as 61293357108 only. Please remove the remaining information from the application.</t>
  </si>
  <si>
    <t>Please re-submit with the correct current address as 12 RYAN Road, waterford park, VIC, 3658.</t>
  </si>
  <si>
    <t>Overdue amt of $60.64.Please send through a document to confirm the applicants income (either a current bank statement showing wage deposits from their employer, or a recent payslip) to VCredit@Asif Tech.com.au or 1800 656 866</t>
  </si>
  <si>
    <t>Please resubmit with the employer's landline number.</t>
  </si>
  <si>
    <t>Please resubmit Passport or medicare as part of the applicants 100 points of ID and email Proof of income to vcredit@Asif Tech.com.au</t>
  </si>
  <si>
    <t>Please send through copies of the applicants 100 points of ID to VCredit@Asif Tech.com.au or 1800 656 866 Bank statement</t>
  </si>
  <si>
    <t>Please send through copies of the applicants Visa page and/or previous Passport number, if applicable to VCredit@Asif Tech.com.au or 1800 656 866.</t>
  </si>
  <si>
    <t>Please send through copies of the applicants 100 points of ID and bank statement to VCredit@Asif Tech.com.au or 1800 656 866</t>
  </si>
  <si>
    <t>Please send through copies of the applicants 100 points of ID to KCredit@Asif Tech.com.au or 1800 656 866</t>
  </si>
  <si>
    <t>Please send through a document to confirm the applicants income (either a current bank statement showing wage deposits from their employer, or a recent payslip) in addition to copies of their 100 points of ID to KCredit@Asif Tech.com.au or 1800 656 866</t>
  </si>
  <si>
    <t>The Work number entered is incorrect for the employer listed on the application. Please verify the details with the applicant and resubmit with a valid landline number</t>
  </si>
  <si>
    <t>Approved for outright purchase or sim-only service due to the applicants Visa status or expiry</t>
  </si>
  <si>
    <t>The application has been declined due to previous account history with Asif Tech.</t>
  </si>
  <si>
    <t>The applicant has been declined due to their billing history on their existing 3 and Asif Tech accounts, which are currently overdue</t>
  </si>
  <si>
    <t>The applicant has been declined as Students are only eligible for 1 Handset (Voice service) Already has an active voice service under the row id: 1-898Z0DI</t>
  </si>
  <si>
    <t>Please email copy of Proof of Income (Pay Slips / Bank Statement / Employment Letter) to vcredit@Asif Tech.com.au and please update the previous address on the next application.</t>
  </si>
  <si>
    <t>Please resubmit as Home Duties. Remove employer details.</t>
  </si>
  <si>
    <t>Please send through a document to confirm the applicants income, copies of their 100 points of ID to VCredit@Asif Tech.com.au or 1800 656 866 and resubmit with correct previous address. Remove the word Unknon from address.</t>
  </si>
  <si>
    <t>Please resubmit with correct current and previous address</t>
  </si>
  <si>
    <t>Please email copy of Proof of Income (Pay Slips / Bank Statement / Employment Letter) to vcredit@Asif Tech.com.au and then re-submit the next application with the correct previous address. Please remove the word 'Unknown'.</t>
  </si>
  <si>
    <t>Please email copy of Proof of Income (Pay Slips / Bank Statement / Employment Letter) to vcredit@Asif Tech.com.au and please update the correct previous address on the next application.</t>
  </si>
  <si>
    <t>The applicant is currently studying Fulltime or is on a Student Visa. Please resubmit as a Student. and a student ID as part of 100 pt ID</t>
  </si>
  <si>
    <t>Please send through copies of the applicants 100 points of ID to VCredit@Asif Tech.com.au or 1800 656 866 Medicare Card/Drivers License</t>
  </si>
  <si>
    <t>An account for this applicant already exists with Asif Tech. Please resubmit as existing customer under CA Row ID: 1-6AXPMD8. BA No. 715309972 is Overdue, please apply for the additional service after the Overdue is paid off.</t>
  </si>
  <si>
    <t>This account has been closed. Please submit a new credit check for the applicant under a new Customer Account Row ID</t>
  </si>
  <si>
    <t>The applicant is currently studying Fulltime or is on a Student Visa. Please resubmit as a Student. Remove employer details.</t>
  </si>
  <si>
    <t>Please resubmit with the advertised contact details for the applicants employer (can include 13, 1300 &amp; 1800 numbers)</t>
  </si>
  <si>
    <t>Please send through copies of the applicants 100 points of ID and recent Bank Statement to VCredit@Asif Tech.com.au or 1800 656 866</t>
  </si>
  <si>
    <t>Please send through copies of the applicants 100 points of ID to VCredit@Asif Tech.com.au or 1800 656 866.... Please upate PREVIOUS ADDRESS on application...</t>
  </si>
  <si>
    <t>Please resubmit with correct Home contact no.</t>
  </si>
  <si>
    <t>Resubmit as a commercial account ABN #34332896300</t>
  </si>
  <si>
    <t>An account for this applicant already exists with Asif Tech. Please resubmit as existing customer under CA Row ID: 1-7WRGLFT</t>
  </si>
  <si>
    <t>The application has been withdrawn at the request of the Sales Agent or applicant as Store Phone No. was mentioned on the account in the Home Phone No. Field.</t>
  </si>
  <si>
    <t>Please re-submit with the ABN number and the please update the previous address correctly on the next application.(suburb/town)</t>
  </si>
  <si>
    <t>An account for this applicant already exists with Asif Tech. Please resubmit as existing customer under CA Row ID: 1-5MBKJFQ</t>
  </si>
  <si>
    <t>Please send through copies of the applicants 100 points of ID (including their Visa page and/or previous Passport number, if applicable) to VCredit@Asif Tech.com.au or 1800 656 866 and resubmit as self employed.</t>
  </si>
  <si>
    <t>An account for this applicant already exists with Asif Tech. Please resubmit as existing customer under CA Row ID: 1-8A0FV44</t>
  </si>
  <si>
    <t>1-56N81EJ - This customers existing Asif Tech account is currently overdue. Once all outstanding amounts have been paid, please email VCredit@Asif Tech.com.au to request a further review</t>
  </si>
  <si>
    <t>Direct debit to credit card or bank account</t>
  </si>
  <si>
    <t>Approved for 1 Tab and 1 MBB only.</t>
  </si>
  <si>
    <t>Approved only with outright purchase of Device or USIM only MBB Service Only</t>
  </si>
  <si>
    <t>Approved only with outright purchase of handset or 1 USIM only</t>
  </si>
  <si>
    <t>The applicant has been declined due to the billing history on their existing 3 Mobile account, which is currently overdue account number 3330060847.</t>
  </si>
  <si>
    <t>The applicant has been declined due to a previous bad debt account with Asif Tech.</t>
  </si>
  <si>
    <t>The Work number entered is incorrect for the employer listed on the application. Please verify the details with the applicant and resubmit with a valid</t>
  </si>
  <si>
    <t>This application has been manually withdrawn due to a Siebel issue - Please resubmit with Handset / Device Details</t>
  </si>
  <si>
    <t>Please send through copies of the applicants 100 points of ID to VCredit@Asif Tech.com.au or 1800 656 866 Student ID or bank statement</t>
  </si>
  <si>
    <t>Please send through a document to confirm the applicants income (current bank statement) in addition to copies of their 100 points of ID to VCredit@Asif Tech.com.au. Please update the correct address as 166 Knox Road, Doonside, New South Wales, 2767.</t>
  </si>
  <si>
    <t>Please resubmit with the correct contact number for customer</t>
  </si>
  <si>
    <t>Please resubmit as self employed (commercial account)</t>
  </si>
  <si>
    <t>Please resubmit with correct Current Address along with unit number.</t>
  </si>
  <si>
    <t>An account for this applicant already exists with Asif Tech. Please resubmit as existing customer under CA Row ID: 1-7XQC963</t>
  </si>
  <si>
    <t>Please resubmit with MCC or PP as part of the 110 point ID</t>
  </si>
  <si>
    <t>Please resubmit with the advertised contact details for the applicants employe's Landline number(can include 13, 1300 &amp; 1800 numbers)</t>
  </si>
  <si>
    <t>Please resubmit with the correct previous address. The address cannot have the word UNKNOWN in it.</t>
  </si>
  <si>
    <t>Please resubmit a Passport as part of the applicants 100 points of ID and also check the applicant's date of birth. If incorrect, please amend and resubmit.</t>
  </si>
  <si>
    <t>Please send through copies of the applicants 100 points of ID and proper bank statement showing wage deposits to VCredit@Asif Tech.com.au or 1800 656 866</t>
  </si>
  <si>
    <t>Please resubmit with the correct address as 3011/283, City Road, South Bank, VIC, 3006.</t>
  </si>
  <si>
    <t>Please resubmit with a valid contact number for a family or friend.</t>
  </si>
  <si>
    <t>This applicant has an existing account with 3 Mobile which is currently overdue. Please only resubmit for review once all outstanding amounts have been paid</t>
  </si>
  <si>
    <t>Please resubmit with the valid employer LL</t>
  </si>
  <si>
    <t>Please resubmit a Passport as part of the applicants 100 points of ID OR Medicare Card</t>
  </si>
  <si>
    <t>Please send through copies of the applicants Visa page and / or previous Passport number, if applicable to VCredit@Asif Tech.com.au or 1800 656 866</t>
  </si>
  <si>
    <t>Please send through copies of the applicants 100 points of ID to VCredit@Asif Tech.com.au or 1800 656 866 rental agreement.</t>
  </si>
  <si>
    <t>Please resubmit with the advertised contact details for the applicants employer Employer's Landline number (can include 13, 1300 &amp; 1800 numbers) and in employment details incorrectly mentioned Type as "Others, instead of the correct option".</t>
  </si>
  <si>
    <t>An account for this applicant already exists with Asif Tech. Please resubmit as existing customer under CA Row ID: 1-868ECO5</t>
  </si>
  <si>
    <t>Please send through copies of the applicants 100 points of ID (including their Visa page and/or previous Passport number, if applicable) to VCredit@Asif Tech.com.au or 1800 656 866 And also provide the Employer's Landline number.</t>
  </si>
  <si>
    <t>An account for this applicant already exists with Asif Tech. Please resubmit as existing customer under CA Row ID: 1-8B2ZDV2</t>
  </si>
  <si>
    <t>Approved for MBB only (not for tablet)</t>
  </si>
  <si>
    <t>Approved for outright purchase or sim-only service</t>
  </si>
  <si>
    <t>Approved for SIM only as requested</t>
  </si>
  <si>
    <t>The applicant has been declined as their Visa expires in less than 12 months</t>
  </si>
  <si>
    <t>The applicant has been declined as Students are only eligible for 1 Handset (Voice service)still on a Student visa.</t>
  </si>
  <si>
    <t>The applicant has been declined due to the billing history on their existing 3 Mobile account, which is currently overdue-3353458866</t>
  </si>
  <si>
    <t>The applicant has been declined as their Visa expires in less than 12 months and alreay has a approved application 1-8HXM28M</t>
  </si>
  <si>
    <t>An account for this applicant already exists with Asif Tech. Please resubmit as existing customer under CA Row ID:1-7TXA1HJ</t>
  </si>
  <si>
    <t>Please resubmit with a valid company name for the applicants employer if Self employed please mention the ABN number.</t>
  </si>
  <si>
    <t>An account for this applicant already exists with Asif Tech. Please resubmit as existing customer under CA Row ID: 1-7LZQNPT</t>
  </si>
  <si>
    <t>Please resubmit the next application as self employed with the ABN number.</t>
  </si>
  <si>
    <t>The applicant has been previously approved under a different CA Row ID. The applicant will need to proceed with this order or have cancellation of the order confirmed in Siebel before reapplying ROW ID : 1-8HU1G5A</t>
  </si>
  <si>
    <t>Please resubmit a Passport as part of the applicants 100 points of ID or medicare card.</t>
  </si>
  <si>
    <t>Withdrew the application as Address details could not be confirmed, hence would request for Utility Bills.</t>
  </si>
  <si>
    <t>Please resubmit a Passport or Medicare card as part of the applicants 100 points of ID</t>
  </si>
  <si>
    <t>Please correct the customer's name as - First Name: Sarah Middle Name: Fanny Last Name: VOITCHOVSKY and resubmit.</t>
  </si>
  <si>
    <t>Please resubmit with the advertised contact details for the applicants employer (can include 13, 1300 &amp; 1800 numbers) also email Payslips to vcredit@Asif Tech.com.au</t>
  </si>
  <si>
    <t>Please resubmit with the valid LL for the employer</t>
  </si>
  <si>
    <t>An account for this applicant already exists with Asif Tech. Please resubmit as existing customer under CA Row ID: 1-4W57NO5</t>
  </si>
  <si>
    <t>The Passport number is LN011498 and not Lno11498 plrease replace with no zero and not alphabet o.</t>
  </si>
  <si>
    <t>Please resubmit with Employed and not on Home Duties.</t>
  </si>
  <si>
    <t>Please resubmit a Passport as part of the applicants 100 points of ID as reflecting as Employed, whereas STUDENT-ID given.</t>
  </si>
  <si>
    <t>The applicant has been declined due to the billing history on their 3 Mobile account #417.26, which is currently overdue</t>
  </si>
  <si>
    <t>This account has been closed. Please submit a new credit check for the applicant under a new Customer Account Row ID updated with Passport or Medicare card as part of 100 points id.</t>
  </si>
  <si>
    <t>An account for this applicant already exists with Asif Tech. Please resubmit as existing customer under CA Row ID: 1-6B4XEQR</t>
  </si>
  <si>
    <t>Approved for 1 service only.</t>
  </si>
  <si>
    <t>Approve for SIM Only as requested.</t>
  </si>
  <si>
    <t>The customer has been declined due to insufficient billing history with Asif Tech and a invoice overdue.</t>
  </si>
  <si>
    <t>Declined as a Credit Decision as the customer has THREE Existing Accounts/ROW IDs on his name: a) 1-6R4MDVE b) 1-8HNJD7U c) 1-8I6MBNO</t>
  </si>
  <si>
    <t>The applicant has been declined as Students are only eligible for 1 Handset (Voice service)and Recent payment History.</t>
  </si>
  <si>
    <t>Declined as the customer has reached their eligible Service Limit - customer already has 2 services under row id 1-8I025OK</t>
  </si>
  <si>
    <t>The applicant has been declined as the work contact details submitted on the application do not relate to the company listed as their employer</t>
  </si>
  <si>
    <t>Declined as a Credit Decision and exceed handset limit</t>
  </si>
  <si>
    <t>The applicant has been declined due to recent late payments on their account and overdue 3 and Asif Tech accounts .</t>
  </si>
  <si>
    <t>The applicant has been declined due to a failed employment check. Requested proof of employment not received</t>
  </si>
  <si>
    <t>Please resubmit with the advertised contact details for the applicants employer.Also would requestr the customer to send the Latest SAlary Slip as the Employer's details are differing on the previous Two Applications.(can include 13, 1300 &amp; 1800 numbers)</t>
  </si>
  <si>
    <t>Please resubmit with the advertised contact details for the applicants employer &amp; send the Latest SAlary Slip as the Employer's details are differing on the previous Two Applications (can include 13, 1300 &amp; 1800 numbers)</t>
  </si>
  <si>
    <t>The application has been withdrawn at the request of the applicant</t>
  </si>
  <si>
    <t>Please resubmit a Passport / Medicare Card as part of the applicants 100 points of ID as could not confirm MCC and PP, hence would request the customer to send Passport and Visa Page to confirm the customer's details.</t>
  </si>
  <si>
    <t>This customers existing Asif Tech account is currently overdue. Once all outstanding amounts have been paid, please email VCredit@Asif Tech.com.au to request a further review. Account no 739113385, overdue amount $178.93</t>
  </si>
  <si>
    <t>Please resubmit a Passport or Medicare Card as part of the applicants 100 points of ID</t>
  </si>
  <si>
    <t>Please resubmit as Self Employed</t>
  </si>
  <si>
    <t>Please send through copies of the applicants 100 points of ID to VCredit@Asif Tech.com.au or 1800 656 866 - proof of employment (bank statement / salary slips)</t>
  </si>
  <si>
    <t>An account for this applicant already exists with Asif Tech. Please resubmit as existing customer under CA Row ID: 1-8HUWF3W</t>
  </si>
  <si>
    <t>Please send through a document to confirm the applicants income (either a current bank statement showing wage deposits from the employer, or a recent payslip reflecting Empl LL#) in addition to copies of their 100 points of ID to VCredit@Asif Tech.com.au</t>
  </si>
  <si>
    <t>An account for this applicant already exists with Asif Tech. Please resubmit as existing customer under CA Row ID: 1-761XPMX</t>
  </si>
  <si>
    <t>The applicant is currently studying Fulltime or is on a Student Visa. Please resubmit as a Student. The applicant has less than 12 months left on the Visa - please apply for sim only</t>
  </si>
  <si>
    <t>The applicant is currently studying Fulltime or is on a Student Visa. Please resubmit as a Student. Remove all employment details</t>
  </si>
  <si>
    <t>An account for this applicant already exists with Asif Tech. Please resubmit as existing customer under CA Row ID: 1-60JPE78</t>
  </si>
  <si>
    <t>This applicant has an existing account with 3 Mobile which is currently overdue. Please only resubmit for review once all outstanding amounts have been paid Account no -3403779287</t>
  </si>
  <si>
    <t>The applicant has been previously approved under a different CA Row ID 1-8I8QH8V . The applicant will need to proceed with this order or have cancellation of the order confirmed in Siebel before reapplying</t>
  </si>
  <si>
    <t>The applicant is a sole trader. Please resubmit accordingly, with the ABN 86 162 773 572</t>
  </si>
  <si>
    <t>One of the applicants ID reference numbers is incorrect. Please confirm all details and resubmit with the correct reference number - Please check Medicare Card number.</t>
  </si>
  <si>
    <t>Please resubmit the application after removing the word , "UNKNOWN" from the address details.</t>
  </si>
  <si>
    <t>Please resubmit the application as STUDENT ID given , and Employment Details reflecting as Employed Full time and also Employer's Landline number.</t>
  </si>
  <si>
    <t>Please email a copy of payslip or bank statement showing payment received from the employer to vcredit@Asif Tech.com.au and resubmit with the next application with the employer's contactable landline number.</t>
  </si>
  <si>
    <t>Please resubmit the application mentioning that the applicant is on home duties. Remove all employment details on the application</t>
  </si>
  <si>
    <t>Please resubmit as home duties. Remove employment details.</t>
  </si>
  <si>
    <t>An account for this applicant already exists with Asif Tech. Please resubmit as existing customer under CA Row ID: 1-67BEWG6</t>
  </si>
  <si>
    <t>Approved for 1 tablet and 1 MBB</t>
  </si>
  <si>
    <t>Approved for 1 sim only service and 1 MBB service</t>
  </si>
  <si>
    <t>Approved for a sim only service and 1 MBB service</t>
  </si>
  <si>
    <t>The applicant has been declined as Students are only eligible for 1 Handset (Voice service). Customer has an existing account with Asif Tech under row-id:-1-83T2DCA.</t>
  </si>
  <si>
    <t>Declined as the customer has reached their eligible Service Limit. Already has a service under row id - 1-840B765.</t>
  </si>
  <si>
    <t>Declined as the customer has reached their eligible Service Limit.</t>
  </si>
  <si>
    <t>The applicant has been declined as Students are only eligible for 1 Handset (Voice service). The applicant has an actvice voice service under row id 1-83T2DCA</t>
  </si>
  <si>
    <t>The application has been declined due to previous account history with Asif Tech row id: 1-7WJ049Q</t>
  </si>
  <si>
    <t>Please provide employer's complete name and landline number on the next application.</t>
  </si>
  <si>
    <t>The applicant is currently studying Fulltime or is on a Student Visa. Please resubmit as a Student. Remove all details of employment</t>
  </si>
  <si>
    <t>Please send bank statement or latest paylsip as a proof of employment to VCredit@Asif Tech.com.au or 1800 656 866</t>
  </si>
  <si>
    <t>Please email applicants proof of income(current bank statement or recent payslip) in addition to copies of their 100 points of ID (passport with visa page) to VCredit@Asif Tech.com.au and resubmit under row-id:-1-5OG81JY.</t>
  </si>
  <si>
    <t>The applicant is currently is on a Student Visa. Please resubmit as a Student.</t>
  </si>
  <si>
    <t>The applicant has been previously approved under a different CA Row ID 1-8I6URP0 . The applicant will need to proceed with this order or have cancellation of the order confirmed in Siebel before reapplying</t>
  </si>
  <si>
    <t>Please re-submit the next application with employer's correct landline number and name of the suburb on previous address.</t>
  </si>
  <si>
    <t>Please send proof of emloyment i.e bank statement or paysip of ID to VCredit@Asif Tech.com.au or 1800 656 866</t>
  </si>
  <si>
    <t>An account for this applicant already exists with Asif Tech. Please resubmit as existing customer under CA Row ID: 1-7PK24RC</t>
  </si>
  <si>
    <t>An account for this applicant already exists with Asif Tech. Please resubmit as existing customer under CA Row ID: 1-56DZWRN</t>
  </si>
  <si>
    <t>Please send proof of employment i.e. bank statement or payslip to VCredit@Asif Tech.com.au or 1800 656 866</t>
  </si>
  <si>
    <t>An account for this applicant already exists with Asif Tech. Please resubmit as existing customer under CA Row ID:1-7BNF0GA</t>
  </si>
  <si>
    <t>This customers existing Asif Tech account is currently overdue. Once all outstanding amounts have been paid, please email VCredit@Asif Tech.com.au to request a further review 1-65IQXEW</t>
  </si>
  <si>
    <t>An account for this applicant already exists with Asif Tech. Please resubmit as existing customer under CA Row ID: 1-8494OJF</t>
  </si>
  <si>
    <t>Please email a copy of passport with visa page and re-submit the next application with employer's landline number.</t>
  </si>
  <si>
    <t>Please resubmit with a valid company name for the applicants employer. It is Commonwealth Bank</t>
  </si>
  <si>
    <t>The Work number entered is incorrect for the employer listed on the application. Please verify the details with the applicant and resubmit with a valid number or provide proof of employment (Pay Slips /bank Statement ) to vcredit@Asif Tech.com.au</t>
  </si>
  <si>
    <t>An account for this applicant already exists with Asif Tech. Please resubmit as existing customer under CA Row ID: 1-898IHSX</t>
  </si>
  <si>
    <t>Please remove the unknown from the previous address and resubmit</t>
  </si>
  <si>
    <t>-Please send through a document to confirm the applicants income (a current bank statement or a recent payslip) in addition to copies of their 100 points of ID to VCredit@Asif Tech.com.au or 1800 656 866</t>
  </si>
  <si>
    <t>The applicant has been previously approved under a different CA Row ID 1-8IEXL3K . The applicant will need to proceed with this order or have cancellation of the order confirmed in Siebel before reapplying</t>
  </si>
  <si>
    <t>Please email copy of Proof of Income (Pay Slips / Bank Statement / Employment Letter) to vcredit@Asif Tech.com.au Also Clear overdue balance. Account no 679672883, overdue by $81.40</t>
  </si>
  <si>
    <t>Please send passport or medicare card alongwith proof of employment i.e. bank statement or payslip to VCredit@Asif Tech.com.au or 1800 656 866</t>
  </si>
  <si>
    <t>Approved for One Handset and One MBB only.</t>
  </si>
  <si>
    <t>Approved for outright purchase or sim-only service.</t>
  </si>
  <si>
    <t>Declined as a Credit Decision- Cust eligible for one voice one MBB only as of now</t>
  </si>
  <si>
    <t>An account for this applicant already exists with Asif Tech. Please resubmit as existing customer under CA Row ID: 1-8BMU3SA</t>
  </si>
  <si>
    <t>Please send through copies of the applicants 100 points of ID to KCredit@Asif Tech.com.au or 1800 656 866 Proof of income</t>
  </si>
  <si>
    <t>Please resubmit with employer's correct landline number and name of the suburb on the previous address.</t>
  </si>
  <si>
    <t>An account for this applicant already exists with Asif Tech. Please resubmit as existing customer under CA Row ID: 1-5LFTJMO</t>
  </si>
  <si>
    <t>Please resubmit with a valid alternate contact mobile number for a family or a friend.</t>
  </si>
  <si>
    <t>Please resubmit with the employer LL as (08) 8947 4070 AND ALSO mentioned the suburb name in the previous address.</t>
  </si>
  <si>
    <t>Please resubmit with the previous address without OTHERS.</t>
  </si>
  <si>
    <t>Please resubmit with the employer LL as 0889474070 and also mentioned the suburb name in the previous address.</t>
  </si>
  <si>
    <t>Please resubmit the requested device type.</t>
  </si>
  <si>
    <t>Please resubmit with the Valid mobile number to a friend or family.</t>
  </si>
  <si>
    <t>Please send through copies of the applicants 100 points of ID to VCredit@Asif Tech.com.au or 1800 656 866 Bank statement and resubmit the application correctly as home duties.</t>
  </si>
  <si>
    <t>This customers existing Asif Tech account is currently overdue. Once all outstanding amounts have been paid and also Employer's Landline not given., please email VCredit@Asif Tech.com.au to request a further review</t>
  </si>
  <si>
    <t>Please resubmit the application, with Suburb on Previous application. As Suburb not mentioned on Previous Address details.</t>
  </si>
  <si>
    <t>% of Applications Approved</t>
  </si>
  <si>
    <t>% of Applications Declined</t>
  </si>
  <si>
    <t>% of Applications Withdrawn</t>
  </si>
  <si>
    <t>Average handling Time(in min)</t>
  </si>
  <si>
    <t>Sr #</t>
  </si>
  <si>
    <t>Calculation Logic</t>
  </si>
  <si>
    <t>Numerator</t>
  </si>
  <si>
    <t>Denominator</t>
  </si>
  <si>
    <t>%</t>
  </si>
  <si>
    <t xml:space="preserve">Total Number of Applications Approved:  2980
</t>
  </si>
  <si>
    <t xml:space="preserve">Total Number of Applications Actioned: 5390
</t>
  </si>
  <si>
    <t>% of Applications within SLA (Service Level Agreement)</t>
  </si>
  <si>
    <t>Lower rate of acquiring new consumers</t>
  </si>
  <si>
    <t>Lower rate of applications handled</t>
  </si>
  <si>
    <t>Problem Statements:</t>
  </si>
  <si>
    <t>Higher churn rate among existing consumers</t>
  </si>
  <si>
    <t># of Applications Handled</t>
  </si>
  <si>
    <t>Total Number of Applications Declined:  679</t>
  </si>
  <si>
    <t>Total Number of Applications Declined:  1731</t>
  </si>
  <si>
    <t>Total Number of Applications completed within 20 mins: 4760</t>
  </si>
  <si>
    <r>
      <t xml:space="preserve">Total Number of Applications </t>
    </r>
    <r>
      <rPr>
        <b/>
        <sz val="11"/>
        <color theme="1"/>
        <rFont val="Segoe UI"/>
        <family val="2"/>
      </rPr>
      <t>Approved</t>
    </r>
    <r>
      <rPr>
        <sz val="11"/>
        <color theme="1"/>
        <rFont val="Segoe UI"/>
        <family val="2"/>
      </rPr>
      <t xml:space="preserve"> Divided By Total Number of Applications Actioned</t>
    </r>
  </si>
  <si>
    <r>
      <t xml:space="preserve">Total Number of Applications </t>
    </r>
    <r>
      <rPr>
        <b/>
        <sz val="11"/>
        <color theme="1"/>
        <rFont val="Segoe UI"/>
        <family val="2"/>
      </rPr>
      <t>Declined</t>
    </r>
    <r>
      <rPr>
        <sz val="11"/>
        <color theme="1"/>
        <rFont val="Segoe UI"/>
        <family val="2"/>
      </rPr>
      <t xml:space="preserve"> Divided By Total Number of Applications Actioned</t>
    </r>
  </si>
  <si>
    <r>
      <t xml:space="preserve">Total Number of Applications </t>
    </r>
    <r>
      <rPr>
        <b/>
        <sz val="11"/>
        <color theme="1"/>
        <rFont val="Segoe UI"/>
        <family val="2"/>
      </rPr>
      <t>Withdrawn</t>
    </r>
    <r>
      <rPr>
        <sz val="11"/>
        <color theme="1"/>
        <rFont val="Segoe UI"/>
        <family val="2"/>
      </rPr>
      <t xml:space="preserve"> Divided By Total Number of Applications Actioned</t>
    </r>
  </si>
  <si>
    <r>
      <t xml:space="preserve">Total Number of Applications completed </t>
    </r>
    <r>
      <rPr>
        <b/>
        <sz val="11"/>
        <color theme="1"/>
        <rFont val="Segoe UI"/>
        <family val="2"/>
      </rPr>
      <t>&gt;= 20 mins</t>
    </r>
    <r>
      <rPr>
        <sz val="11"/>
        <color theme="1"/>
        <rFont val="Segoe UI"/>
        <family val="2"/>
      </rPr>
      <t xml:space="preserve"> Divided By Total Number of Applications Actioned</t>
    </r>
  </si>
  <si>
    <r>
      <t xml:space="preserve">Total </t>
    </r>
    <r>
      <rPr>
        <b/>
        <sz val="11"/>
        <color theme="1"/>
        <rFont val="Segoe UI"/>
        <family val="2"/>
      </rPr>
      <t>Time taken</t>
    </r>
    <r>
      <rPr>
        <sz val="11"/>
        <color theme="1"/>
        <rFont val="Segoe UI"/>
        <family val="2"/>
      </rPr>
      <t xml:space="preserve"> to complete all applications Divided By Total Number of Applications Actioned</t>
    </r>
  </si>
  <si>
    <t>Total Time taken to complete all applications: 117554.7</t>
  </si>
  <si>
    <t>Total Number of Applications Actioned</t>
  </si>
  <si>
    <t>Key Performance Indicators</t>
  </si>
  <si>
    <t>week</t>
  </si>
  <si>
    <t>JULY</t>
  </si>
  <si>
    <t>AUGUST</t>
  </si>
  <si>
    <t>month</t>
  </si>
  <si>
    <t>sla</t>
  </si>
  <si>
    <t>CONSUMER PRE BUREAU</t>
  </si>
  <si>
    <t>VISA CHECK</t>
  </si>
  <si>
    <t>ALL</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</si>
  <si>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</si>
  <si>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</si>
  <si>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</si>
  <si>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</si>
  <si>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</si>
  <si>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</si>
  <si>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</si>
  <si>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</si>
  <si>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</si>
  <si>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</si>
  <si>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</si>
  <si>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</si>
  <si>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</si>
  <si>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</si>
  <si>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</si>
  <si>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</si>
  <si>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</si>
  <si>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</si>
  <si>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</si>
  <si>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</si>
  <si>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</si>
  <si>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</si>
  <si>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</si>
  <si>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</si>
  <si>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</si>
  <si>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</si>
  <si>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</si>
  <si>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</si>
  <si>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</si>
  <si>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</si>
  <si>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</si>
  <si>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</si>
  <si>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</si>
  <si>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</si>
  <si>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</si>
  <si>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</si>
  <si>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</si>
  <si>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</si>
  <si>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</si>
  <si>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</si>
  <si>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</si>
  <si>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</si>
  <si>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</si>
  <si>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</si>
  <si>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</si>
  <si>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</si>
  <si>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</si>
  <si>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</si>
  <si>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</si>
  <si>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</si>
  <si>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</si>
  <si>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</si>
  <si>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</si>
  <si>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</si>
  <si>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</si>
  <si>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</si>
  <si>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</si>
  <si>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</si>
  <si>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</si>
  <si>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</si>
  <si>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</si>
  <si>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</si>
  <si>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</si>
  <si>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</si>
  <si>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</si>
  <si>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</si>
  <si>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</si>
  <si>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</si>
  <si>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</si>
  <si>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</si>
  <si>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</si>
  <si>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</si>
  <si>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</si>
  <si>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</si>
  <si>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</si>
  <si>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</si>
  <si>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</si>
  <si>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</si>
  <si>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</si>
  <si>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</si>
  <si>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</si>
  <si>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</si>
  <si>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</si>
  <si>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</si>
  <si>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</si>
  <si>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</si>
  <si>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</si>
  <si>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</si>
  <si>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</si>
  <si>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</si>
  <si>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</si>
  <si>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</si>
  <si>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</si>
  <si>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</si>
  <si>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</si>
  <si>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</si>
  <si>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</si>
  <si>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</si>
  <si>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</si>
  <si>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</si>
  <si>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</si>
  <si>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</si>
  <si>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</si>
  <si>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</si>
  <si>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</si>
  <si>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</si>
  <si>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</si>
  <si>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</si>
  <si>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</si>
  <si>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</si>
  <si>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</si>
  <si>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</si>
  <si>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</si>
  <si>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</si>
  <si>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</si>
  <si>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</si>
  <si>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</si>
  <si>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</si>
  <si>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</si>
  <si>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</si>
  <si>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</si>
  <si>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</si>
  <si>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</si>
  <si>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</si>
  <si>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</si>
  <si>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</si>
  <si>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</si>
  <si>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</si>
  <si>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</si>
  <si>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</si>
  <si>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</si>
  <si>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</si>
  <si>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</si>
  <si>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</si>
  <si>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</si>
  <si>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</si>
  <si>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</si>
  <si>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</si>
  <si>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</si>
  <si>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</si>
  <si>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</si>
  <si>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</si>
  <si>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</si>
  <si>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</si>
  <si>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</si>
  <si>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</si>
  <si>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</si>
  <si>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</si>
  <si>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</si>
  <si>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</si>
  <si>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</si>
  <si>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</si>
  <si>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</si>
  <si>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</si>
  <si>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</si>
  <si>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</si>
  <si>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</si>
  <si>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</si>
  <si>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</si>
  <si>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</si>
  <si>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</si>
  <si>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</si>
  <si>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</si>
  <si>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</si>
  <si>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</si>
  <si>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</si>
  <si>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</si>
  <si>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</si>
  <si>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</si>
  <si>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</si>
  <si>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</si>
  <si>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</si>
  <si>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</si>
  <si>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</si>
  <si>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</si>
  <si>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</si>
  <si>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</si>
  <si>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</si>
  <si>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</si>
  <si>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</si>
  <si>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</si>
  <si>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</si>
  <si>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</si>
  <si>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</si>
  <si>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</si>
  <si>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</si>
  <si>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</si>
  <si>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</si>
  <si>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</si>
  <si>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</si>
  <si>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</si>
  <si>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</si>
  <si>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</si>
  <si>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</si>
  <si>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</si>
  <si>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</si>
  <si>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</si>
  <si>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</si>
  <si>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</si>
  <si>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</si>
  <si>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</si>
  <si>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</si>
  <si>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</si>
  <si>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</si>
  <si>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</si>
  <si>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</si>
  <si>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</si>
  <si>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</si>
  <si>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</si>
  <si>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</si>
  <si>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</si>
  <si>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</si>
  <si>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</si>
  <si>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</si>
  <si>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</si>
  <si>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</si>
  <si>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</si>
  <si>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</si>
  <si>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</si>
  <si>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</si>
  <si>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</si>
  <si>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</si>
  <si>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</si>
  <si>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</si>
  <si>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</si>
  <si>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</si>
  <si>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</si>
  <si>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</si>
  <si>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</si>
  <si>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</si>
  <si>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</si>
  <si>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</si>
  <si>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</si>
  <si>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</si>
  <si>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</si>
  <si>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</si>
  <si>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</si>
  <si>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</si>
  <si>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</si>
  <si>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</si>
  <si>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</si>
  <si>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</si>
  <si>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</si>
  <si>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</si>
  <si>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</si>
  <si>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</si>
  <si>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</si>
  <si>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</si>
  <si>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</si>
  <si>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</si>
  <si>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</si>
  <si>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</si>
  <si>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</si>
  <si>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</si>
  <si>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</si>
  <si>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</si>
  <si>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</si>
  <si>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</si>
  <si>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</si>
  <si>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</si>
  <si>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</si>
  <si>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</si>
  <si>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</si>
  <si>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</si>
  <si>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</si>
  <si>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</si>
  <si>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</si>
  <si>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</si>
  <si>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</si>
  <si>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</si>
  <si>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</si>
  <si>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</si>
  <si>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</si>
  <si>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</si>
  <si>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</si>
  <si>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</si>
  <si>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</si>
  <si>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</si>
  <si>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</si>
  <si>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</si>
  <si>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</si>
  <si>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</si>
  <si>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</si>
  <si>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</si>
  <si>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</si>
  <si>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</si>
  <si>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</si>
  <si>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</si>
  <si>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</si>
  <si>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</si>
  <si>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</si>
  <si>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</si>
  <si>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</si>
  <si>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</si>
  <si>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</si>
  <si>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</si>
  <si>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</si>
  <si>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</si>
  <si>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</si>
  <si>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</si>
  <si>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</si>
  <si>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</si>
  <si>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</si>
  <si>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</si>
  <si>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</si>
  <si>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</si>
  <si>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</si>
  <si>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</si>
  <si>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</si>
  <si>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</si>
  <si>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</si>
  <si>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</si>
  <si>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</si>
  <si>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</si>
  <si>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</si>
  <si>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</si>
  <si>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</si>
  <si>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</si>
  <si>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</si>
  <si>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</si>
  <si>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</si>
  <si>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</si>
  <si>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</si>
  <si>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</si>
  <si>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</si>
  <si>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</si>
  <si>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</si>
  <si>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</si>
  <si>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</si>
  <si>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</si>
  <si>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</si>
  <si>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</si>
  <si>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</si>
  <si>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</si>
  <si>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</si>
  <si>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</si>
  <si>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</si>
  <si>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</si>
  <si>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</si>
  <si>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</si>
  <si>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</si>
  <si>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</si>
  <si>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</si>
  <si>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</si>
  <si>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</si>
  <si>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</si>
  <si>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</si>
  <si>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</si>
  <si>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</si>
  <si>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</si>
  <si>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</si>
  <si>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</si>
  <si>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</si>
  <si>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</si>
  <si>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</si>
  <si>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</si>
  <si>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</si>
  <si>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</si>
  <si>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</si>
  <si>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</si>
  <si>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</si>
  <si>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</si>
  <si>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</si>
  <si>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</si>
  <si>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</si>
  <si>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</si>
  <si>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</si>
  <si>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</si>
  <si>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</si>
  <si>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</si>
  <si>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</si>
  <si>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</si>
  <si>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</si>
  <si>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</si>
  <si>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</si>
  <si>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</si>
  <si>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</si>
  <si>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</si>
  <si>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</si>
  <si>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</si>
  <si>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</si>
  <si>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</si>
  <si>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</si>
  <si>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</si>
  <si>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</si>
  <si>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</si>
  <si>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</si>
  <si>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</si>
  <si>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</si>
  <si>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</si>
  <si>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</si>
  <si>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</si>
  <si>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</si>
  <si>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</si>
  <si>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</si>
  <si>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</si>
  <si>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</si>
  <si>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</si>
  <si>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</si>
  <si>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</si>
  <si>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</si>
  <si>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</si>
  <si>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</si>
  <si>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</si>
  <si>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</si>
  <si>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</si>
  <si>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</si>
  <si>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</si>
  <si>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</si>
  <si>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</si>
  <si>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</si>
  <si>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</si>
  <si>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</si>
  <si>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</si>
  <si>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</si>
  <si>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</si>
  <si>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</si>
  <si>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</si>
  <si>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</si>
  <si>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</si>
  <si>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</si>
  <si>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</si>
  <si>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</si>
  <si>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</si>
  <si>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</si>
  <si>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</si>
  <si>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</si>
  <si>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</si>
  <si>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</si>
  <si>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</si>
  <si>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</si>
  <si>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</si>
  <si>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</si>
  <si>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</si>
  <si>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</si>
  <si>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</si>
  <si>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</si>
  <si>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</si>
  <si>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</si>
  <si>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</si>
  <si>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</si>
  <si>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</si>
  <si>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</si>
  <si>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</si>
  <si>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</si>
  <si>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</si>
  <si>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</si>
  <si>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</si>
  <si>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</si>
  <si>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</si>
  <si>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</si>
  <si>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</si>
  <si>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</si>
  <si>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</si>
  <si>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</si>
  <si>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</si>
  <si>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</si>
  <si>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</si>
  <si>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</si>
  <si>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</si>
  <si>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</si>
  <si>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</si>
  <si>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</si>
  <si>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</si>
  <si>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</si>
  <si>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</si>
  <si>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</si>
  <si>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</si>
  <si>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</si>
  <si>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</si>
  <si>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</si>
  <si>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</si>
  <si>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</si>
  <si>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</si>
  <si>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</si>
  <si>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</si>
  <si>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</si>
  <si>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</si>
  <si>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</si>
  <si>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</si>
  <si>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</si>
  <si>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</si>
  <si>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</si>
  <si>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</si>
  <si>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</si>
  <si>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</si>
  <si>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</si>
  <si>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</si>
  <si>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</si>
  <si>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</si>
  <si>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</si>
  <si>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</si>
  <si>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</si>
  <si>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</si>
  <si>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</si>
  <si>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</si>
  <si>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</si>
  <si>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</si>
  <si>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</si>
  <si>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</si>
  <si>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</si>
  <si>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</si>
  <si>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</si>
  <si>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</si>
  <si>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</si>
  <si>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</si>
  <si>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</si>
  <si>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</si>
  <si>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</si>
  <si>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</si>
  <si>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</si>
  <si>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</si>
  <si>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</si>
  <si>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</si>
  <si>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</si>
  <si>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</si>
  <si>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</si>
  <si>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</si>
  <si>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</si>
  <si>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</si>
  <si>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</si>
  <si>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</si>
  <si>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</si>
  <si>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</si>
  <si>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</si>
  <si>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</si>
  <si>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</si>
  <si>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</si>
  <si>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</si>
  <si>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</si>
  <si>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</si>
  <si>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</si>
  <si>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</si>
  <si>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</si>
  <si>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</si>
  <si>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</si>
  <si>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</si>
  <si>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</si>
  <si>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</si>
  <si>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</si>
  <si>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</si>
  <si>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</si>
  <si>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</si>
  <si>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</si>
  <si>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</si>
  <si>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</si>
  <si>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</si>
  <si>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</si>
  <si>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</si>
  <si>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</si>
  <si>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</si>
  <si>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</si>
  <si>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</si>
  <si>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</si>
  <si>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</si>
  <si>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</si>
  <si>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</si>
  <si>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</si>
  <si>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</si>
  <si>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</si>
  <si>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</si>
  <si>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</si>
  <si>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</si>
  <si>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</si>
  <si>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</si>
  <si>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</si>
  <si>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</si>
  <si>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</si>
  <si>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</si>
  <si>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</si>
  <si>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</si>
  <si>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</si>
  <si>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</si>
  <si>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</si>
  <si>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</si>
  <si>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</si>
  <si>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</si>
  <si>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</si>
  <si>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</si>
  <si>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</si>
  <si>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</si>
  <si>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</si>
  <si>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</si>
  <si>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</si>
  <si>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</si>
  <si>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</si>
  <si>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</si>
  <si>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</si>
  <si>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</si>
  <si>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</si>
  <si>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</si>
  <si>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</si>
  <si>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</si>
  <si>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</si>
  <si>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</si>
  <si>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</si>
  <si>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</si>
  <si>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</si>
  <si>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</si>
  <si>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</si>
  <si>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</si>
  <si>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</si>
  <si>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</si>
  <si>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</si>
  <si>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</si>
  <si>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</si>
  <si>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</si>
  <si>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</si>
  <si>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</si>
  <si>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</si>
  <si>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</si>
  <si>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</si>
  <si>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</si>
  <si>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</si>
  <si>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</si>
  <si>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</si>
  <si>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</si>
  <si>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</si>
  <si>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</si>
  <si>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</si>
  <si>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</si>
  <si>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</si>
  <si>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</si>
  <si>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</si>
  <si>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</si>
  <si>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</si>
  <si>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</si>
  <si>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</si>
  <si>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</si>
  <si>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</si>
  <si>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</si>
  <si>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</si>
  <si>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</si>
  <si>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</si>
  <si>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</si>
  <si>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</si>
  <si>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</si>
  <si>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</si>
  <si>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</si>
  <si>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</si>
  <si>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</si>
  <si>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</si>
  <si>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</si>
  <si>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</si>
  <si>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</si>
  <si>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</si>
  <si>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</si>
  <si>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</si>
  <si>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</si>
  <si>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</si>
  <si>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</si>
  <si>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</si>
  <si>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</si>
  <si>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</si>
  <si>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</si>
  <si>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</si>
  <si>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</si>
  <si>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</si>
  <si>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</si>
  <si>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</si>
  <si>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</si>
  <si>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</si>
  <si>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</si>
  <si>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</si>
  <si>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</si>
  <si>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</si>
  <si>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</si>
  <si>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</si>
  <si>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</si>
  <si>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</si>
  <si>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</si>
  <si>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</si>
  <si>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</si>
  <si>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</si>
  <si>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</si>
  <si>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</si>
  <si>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</si>
  <si>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</si>
  <si>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</si>
  <si>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</si>
  <si>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</si>
  <si>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</si>
  <si>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</si>
  <si>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</si>
  <si>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</si>
  <si>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</si>
  <si>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</si>
  <si>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</si>
  <si>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</si>
  <si>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</si>
  <si>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</si>
  <si>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</si>
  <si>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</si>
  <si>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</si>
  <si>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</si>
  <si>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</si>
  <si>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</si>
  <si>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</si>
  <si>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</si>
  <si>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</si>
  <si>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</si>
  <si>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</si>
  <si>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</si>
  <si>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</si>
  <si>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</si>
  <si>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</si>
  <si>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</si>
  <si>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</si>
  <si>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</si>
  <si>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</si>
  <si>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</si>
  <si>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</si>
  <si>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</si>
  <si>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</si>
  <si>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</si>
  <si>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</si>
  <si>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</si>
  <si>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</si>
  <si>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</si>
  <si>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</si>
  <si>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</si>
  <si>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</si>
  <si>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</si>
  <si>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</si>
  <si>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</si>
  <si>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</si>
  <si>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</si>
  <si>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</si>
  <si>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</si>
  <si>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</si>
  <si>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</si>
  <si>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</si>
  <si>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</si>
  <si>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</si>
  <si>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</si>
  <si>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</si>
  <si>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</si>
  <si>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</si>
  <si>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</si>
  <si>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</si>
  <si>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</si>
  <si>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</si>
  <si>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</si>
  <si>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</si>
  <si>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</si>
  <si>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</si>
  <si>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</si>
  <si>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</si>
  <si>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</si>
  <si>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</si>
  <si>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</si>
  <si>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</si>
  <si>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</si>
  <si>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</si>
  <si>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</si>
  <si>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</si>
  <si>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</si>
  <si>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</si>
  <si>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</si>
  <si>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</si>
  <si>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</si>
  <si>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</si>
  <si>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</si>
  <si>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</si>
  <si>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</si>
  <si>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</si>
  <si>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</si>
  <si>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</si>
  <si>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</si>
  <si>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</si>
  <si>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</si>
  <si>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</si>
  <si>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</si>
  <si>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</si>
  <si>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</si>
  <si>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</si>
  <si>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</si>
  <si>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</si>
  <si>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</si>
  <si>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</si>
  <si>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</si>
  <si>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</si>
  <si>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</si>
  <si>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</si>
  <si>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</si>
  <si>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</si>
  <si>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</si>
  <si>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</si>
  <si>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</si>
  <si>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</si>
  <si>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</si>
  <si>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</si>
  <si>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</si>
  <si>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</si>
  <si>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</si>
  <si>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</si>
  <si>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</si>
  <si>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</si>
  <si>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</si>
  <si>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</si>
  <si>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</si>
  <si>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</si>
  <si>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</si>
  <si>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</si>
  <si>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</si>
  <si>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</si>
  <si>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</si>
  <si>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</si>
  <si>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</si>
  <si>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</si>
  <si>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</si>
  <si>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</si>
  <si>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</si>
  <si>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</si>
  <si>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</si>
  <si>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</si>
  <si>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</si>
  <si>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</si>
  <si>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</si>
  <si>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</si>
  <si>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</si>
  <si>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</si>
  <si>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</si>
  <si>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</si>
  <si>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</si>
  <si>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</si>
  <si>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</si>
  <si>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</si>
  <si>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</si>
  <si>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</si>
  <si>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</si>
  <si>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</si>
  <si>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</si>
  <si>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</si>
  <si>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</si>
  <si>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</si>
  <si>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</si>
  <si>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</si>
  <si>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</si>
  <si>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</si>
  <si>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</si>
  <si>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</si>
  <si>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</si>
  <si>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</si>
  <si>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</si>
  <si>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</si>
  <si>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</si>
  <si>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</si>
  <si>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</si>
  <si>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</si>
  <si>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</si>
  <si>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</si>
  <si>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</si>
  <si>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</si>
  <si>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</si>
  <si>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</si>
  <si>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</si>
  <si>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</si>
  <si>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</si>
  <si>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</si>
  <si>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</si>
  <si>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</si>
  <si>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</si>
  <si>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</si>
  <si>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</si>
  <si>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</si>
  <si>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</si>
  <si>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</si>
  <si>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</si>
  <si>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</si>
  <si>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</si>
  <si>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</si>
  <si>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</si>
  <si>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</si>
  <si>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</si>
  <si>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</si>
  <si>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</si>
  <si>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</si>
  <si>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</si>
  <si>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</si>
  <si>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</si>
  <si>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</si>
  <si>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</si>
  <si>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</si>
  <si>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</si>
  <si>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</si>
  <si>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</si>
  <si>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</si>
  <si>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</si>
  <si>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</si>
  <si>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</si>
  <si>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</si>
  <si>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</si>
  <si>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</si>
  <si>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</si>
  <si>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</si>
  <si>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</si>
  <si>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</si>
  <si>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</si>
  <si>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</si>
  <si>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</si>
  <si>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</si>
  <si>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</si>
  <si>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</si>
  <si>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</si>
  <si>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</si>
  <si>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</si>
  <si>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</si>
  <si>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</si>
  <si>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</si>
  <si>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</si>
  <si>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</si>
  <si>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</si>
  <si>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</si>
  <si>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</si>
  <si>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</si>
  <si>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</si>
  <si>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</si>
  <si>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</si>
  <si>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</si>
  <si>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</si>
  <si>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</si>
  <si>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</si>
  <si>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</si>
  <si>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</si>
  <si>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</si>
  <si>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</si>
  <si>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</si>
  <si>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</si>
  <si>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</si>
  <si>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</si>
  <si>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</si>
  <si>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</si>
  <si>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</si>
  <si>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</si>
  <si>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</si>
  <si>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</si>
  <si>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</si>
  <si>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</si>
  <si>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</si>
  <si>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</si>
  <si>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</si>
  <si>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</si>
  <si>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</si>
  <si>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</si>
  <si>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</si>
  <si>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</si>
  <si>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</si>
  <si>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</si>
  <si>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</si>
  <si>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</si>
  <si>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</si>
  <si>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</si>
  <si>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</si>
  <si>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</si>
  <si>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</si>
  <si>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</si>
  <si>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</si>
  <si>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</si>
  <si>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</si>
  <si>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</si>
  <si>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</si>
  <si>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</si>
  <si>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</si>
  <si>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</si>
  <si>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</si>
  <si>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</si>
  <si>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</si>
  <si>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</si>
  <si>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</si>
  <si>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</si>
  <si>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</si>
  <si>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</si>
  <si>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</si>
  <si>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</si>
  <si>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</si>
  <si>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</si>
  <si>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</si>
  <si>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</si>
  <si>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</si>
  <si>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</si>
  <si>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</si>
  <si>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</si>
  <si>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</si>
  <si>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</si>
  <si>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</si>
  <si>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</si>
  <si>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</si>
  <si>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</si>
  <si>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</si>
  <si>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</si>
  <si>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</si>
  <si>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</si>
  <si>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</si>
  <si>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</si>
  <si>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</si>
  <si>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</si>
  <si>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</si>
  <si>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</si>
  <si>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</si>
  <si>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</si>
  <si>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</si>
  <si>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</si>
  <si>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</si>
  <si>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</si>
  <si>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</si>
  <si>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</si>
  <si>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</si>
  <si>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</si>
  <si>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</si>
  <si>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</si>
  <si>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</si>
  <si>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</si>
  <si>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</si>
  <si>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</si>
  <si>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</si>
  <si>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</si>
  <si>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</si>
  <si>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</si>
  <si>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</si>
  <si>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</si>
  <si>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</si>
  <si>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</si>
  <si>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</si>
  <si>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</si>
  <si>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</si>
  <si>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</si>
  <si>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</si>
  <si>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</si>
  <si>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</si>
  <si>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</si>
  <si>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</si>
  <si>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</si>
  <si>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</si>
  <si>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</si>
  <si>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</si>
  <si>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</si>
  <si>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</si>
  <si>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</si>
  <si>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</si>
  <si>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</si>
  <si>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</si>
  <si>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</si>
  <si>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</si>
  <si>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</si>
  <si>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</si>
  <si>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</si>
  <si>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</si>
  <si>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</si>
  <si>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</si>
  <si>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</si>
  <si>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</si>
  <si>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</si>
  <si>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</si>
  <si>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</si>
  <si>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</si>
  <si>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</si>
  <si>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</si>
  <si>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</si>
  <si>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</si>
  <si>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</si>
  <si>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</si>
  <si>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</si>
  <si>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</si>
  <si>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</si>
  <si>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</si>
  <si>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</si>
  <si>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</si>
  <si>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</si>
  <si>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</si>
  <si>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</si>
  <si>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</si>
  <si>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</si>
  <si>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</si>
  <si>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</si>
  <si>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</si>
  <si>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</si>
  <si>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</si>
  <si>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</si>
  <si>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</si>
  <si>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</si>
  <si>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</si>
  <si>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</si>
  <si>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</si>
  <si>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</si>
  <si>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</si>
  <si>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</si>
  <si>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</si>
  <si>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</si>
  <si>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</si>
  <si>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</si>
  <si>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</si>
  <si>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</si>
  <si>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</si>
  <si>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</si>
  <si>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</si>
  <si>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</si>
  <si>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</si>
  <si>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</si>
  <si>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</si>
  <si>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</si>
  <si>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</si>
  <si>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</si>
  <si>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</si>
  <si>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</si>
  <si>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</si>
  <si>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</si>
  <si>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</si>
  <si>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</si>
  <si>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</si>
  <si>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</si>
  <si>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</si>
  <si>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</si>
  <si>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</si>
  <si>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</si>
  <si>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</si>
  <si>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</si>
  <si>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</si>
  <si>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</si>
  <si>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</si>
  <si>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</si>
  <si>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</si>
  <si>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</si>
  <si>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</si>
  <si>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</si>
  <si>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</si>
  <si>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</si>
  <si>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</si>
  <si>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</si>
  <si>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</si>
  <si>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</si>
  <si>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</si>
  <si>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</si>
  <si>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</si>
  <si>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</si>
  <si>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</si>
  <si>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</si>
  <si>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</si>
  <si>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</si>
  <si>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</si>
  <si>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</si>
  <si>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</si>
  <si>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</si>
  <si>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</si>
  <si>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</si>
  <si>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</si>
  <si>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</si>
  <si>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</si>
  <si>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</si>
  <si>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</si>
  <si>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</si>
  <si>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</si>
  <si>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</si>
  <si>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</si>
  <si>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</si>
  <si>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</si>
  <si>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</si>
  <si>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</si>
  <si>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</si>
  <si>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</si>
  <si>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</si>
  <si>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</si>
  <si>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</si>
  <si>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</si>
  <si>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</si>
  <si>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</si>
  <si>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</si>
  <si>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</si>
  <si>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</si>
  <si>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</si>
  <si>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</si>
  <si>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</si>
  <si>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</si>
  <si>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</si>
  <si>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</si>
  <si>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</si>
  <si>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</si>
  <si>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</si>
  <si>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</si>
  <si>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</si>
  <si>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</si>
  <si>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</si>
  <si>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</si>
  <si>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</si>
  <si>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</si>
  <si>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</si>
  <si>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</si>
  <si>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</si>
  <si>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</si>
  <si>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</si>
  <si>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</si>
  <si>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</si>
  <si>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</si>
  <si>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</si>
  <si>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</si>
  <si>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</si>
  <si>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</si>
  <si>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</si>
  <si>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</si>
  <si>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</si>
  <si>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</si>
  <si>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</si>
  <si>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</si>
  <si>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</si>
  <si>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</si>
  <si>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</si>
  <si>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</si>
  <si>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</si>
  <si>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</si>
  <si>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</si>
  <si>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</si>
  <si>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</si>
  <si>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</si>
  <si>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</si>
  <si>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</si>
  <si>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</si>
  <si>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</si>
  <si>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</si>
  <si>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</si>
  <si>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</si>
  <si>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</si>
  <si>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</si>
  <si>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</si>
  <si>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</si>
  <si>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</si>
  <si>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</si>
  <si>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</si>
  <si>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</si>
  <si>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</si>
  <si>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</si>
  <si>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</si>
  <si>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</si>
  <si>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</si>
  <si>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</si>
  <si>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</si>
  <si>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</si>
  <si>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</si>
  <si>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</si>
  <si>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</si>
  <si>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</si>
  <si>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</si>
  <si>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</si>
  <si>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</si>
  <si>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</si>
  <si>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</si>
  <si>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</si>
  <si>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</si>
  <si>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</si>
  <si>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</si>
  <si>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</si>
  <si>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</si>
  <si>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</si>
  <si>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</si>
  <si>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</si>
  <si>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</si>
  <si>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</si>
  <si>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</si>
  <si>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</si>
  <si>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</si>
  <si>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</si>
  <si>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</si>
  <si>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</si>
  <si>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</si>
  <si>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</si>
  <si>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</si>
  <si>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</si>
  <si>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</si>
  <si>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</si>
  <si>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</si>
  <si>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</si>
  <si>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</si>
  <si>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</si>
  <si>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</si>
  <si>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</si>
  <si>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</si>
  <si>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</si>
  <si>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</si>
  <si>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</si>
  <si>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</si>
  <si>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</si>
  <si>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</si>
  <si>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</si>
  <si>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</si>
  <si>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</si>
  <si>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</si>
  <si>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</si>
  <si>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</si>
  <si>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</si>
  <si>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</si>
  <si>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</si>
  <si>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</si>
  <si>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</si>
  <si>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</si>
  <si>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</si>
  <si>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</si>
  <si>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</si>
  <si>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</si>
  <si>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</si>
  <si>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</si>
  <si>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</si>
  <si>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</si>
  <si>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</si>
  <si>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</si>
  <si>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</si>
  <si>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</si>
  <si>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</si>
  <si>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</si>
  <si>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</si>
  <si>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</si>
  <si>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</si>
  <si>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</si>
  <si>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</si>
  <si>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</si>
  <si>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</si>
  <si>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</si>
  <si>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</si>
  <si>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</si>
  <si>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</si>
  <si>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</si>
  <si>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</si>
  <si>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</si>
  <si>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</si>
  <si>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</si>
  <si>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</si>
  <si>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</si>
  <si>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</si>
  <si>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</si>
  <si>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</si>
  <si>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</si>
  <si>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</si>
  <si>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</si>
  <si>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</si>
  <si>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</si>
  <si>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</si>
  <si>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</si>
  <si>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</si>
  <si>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</si>
  <si>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</si>
  <si>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</si>
  <si>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</si>
  <si>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</si>
  <si>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</si>
  <si>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</si>
  <si>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</si>
  <si>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</si>
  <si>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</si>
  <si>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</si>
  <si>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</si>
  <si>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</si>
  <si>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</si>
  <si>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</si>
  <si>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</si>
  <si>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</si>
  <si>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</si>
  <si>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</si>
  <si>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</si>
  <si>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</si>
  <si>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</si>
  <si>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</si>
  <si>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</si>
  <si>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</si>
  <si>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</si>
  <si>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</si>
  <si>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</si>
  <si>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</si>
  <si>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</si>
  <si>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</si>
  <si>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</si>
  <si>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</si>
  <si>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</si>
  <si>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</si>
  <si>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</si>
  <si>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</si>
  <si>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</si>
  <si>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</si>
  <si>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</si>
  <si>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</si>
  <si>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</si>
  <si>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</si>
  <si>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</si>
  <si>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</si>
  <si>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</si>
  <si>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</si>
  <si>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</si>
  <si>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</si>
  <si>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</si>
  <si>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</si>
  <si>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</si>
  <si>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</si>
  <si>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</si>
  <si>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</si>
  <si>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</si>
  <si>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</si>
  <si>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</si>
  <si>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</si>
  <si>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</si>
  <si>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</si>
  <si>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</si>
  <si>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</si>
  <si>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</si>
  <si>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</si>
  <si>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</si>
  <si>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</si>
  <si>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</si>
  <si>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</si>
  <si>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</si>
  <si>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</si>
  <si>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</si>
  <si>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</si>
  <si>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</si>
  <si>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</si>
  <si>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</si>
  <si>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</si>
  <si>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</si>
  <si>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</si>
  <si>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</si>
  <si>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</si>
  <si>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</si>
  <si>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</si>
  <si>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</si>
  <si>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</si>
  <si>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</si>
  <si>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</si>
  <si>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</si>
  <si>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</si>
  <si>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</si>
  <si>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</si>
  <si>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</si>
  <si>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</si>
  <si>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</si>
  <si>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</si>
  <si>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</si>
  <si>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</si>
  <si>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</si>
  <si>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</si>
  <si>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</si>
  <si>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</si>
  <si>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</si>
  <si>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</si>
  <si>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</si>
  <si>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</si>
  <si>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</si>
  <si>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</si>
  <si>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</si>
  <si>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</si>
  <si>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</si>
  <si>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</si>
  <si>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</si>
  <si>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</si>
  <si>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</si>
  <si>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</si>
  <si>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</si>
  <si>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</si>
  <si>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</si>
  <si>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</si>
  <si>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</si>
  <si>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</si>
  <si>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</si>
  <si>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</si>
  <si>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</si>
  <si>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</si>
  <si>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</si>
  <si>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</si>
  <si>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</si>
  <si>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</si>
  <si>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</si>
  <si>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</si>
  <si>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</si>
  <si>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</si>
  <si>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</si>
  <si>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</si>
  <si>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</si>
  <si>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</si>
  <si>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</si>
  <si>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</si>
  <si>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</si>
  <si>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</si>
  <si>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</si>
  <si>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</si>
  <si>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</si>
  <si>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</si>
  <si>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</si>
  <si>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</si>
  <si>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</si>
  <si>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</si>
  <si>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</si>
  <si>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</si>
  <si>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</si>
  <si>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</si>
  <si>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</si>
  <si>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</si>
  <si>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</si>
  <si>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</si>
  <si>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</si>
  <si>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</si>
  <si>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</si>
  <si>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</si>
  <si>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</si>
  <si>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</si>
  <si>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</si>
  <si>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</si>
  <si>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</si>
  <si>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</si>
  <si>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</si>
  <si>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</si>
  <si>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</si>
  <si>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</si>
  <si>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</si>
  <si>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</si>
  <si>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</si>
  <si>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</si>
  <si>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</si>
  <si>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</si>
  <si>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</si>
  <si>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</si>
  <si>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</si>
  <si>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</si>
  <si>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</si>
  <si>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</si>
  <si>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</si>
  <si>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</si>
  <si>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</si>
  <si>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</si>
  <si>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</si>
  <si>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</si>
  <si>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</si>
  <si>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</si>
  <si>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</si>
  <si>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</si>
  <si>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</si>
  <si>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</si>
  <si>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</si>
  <si>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</si>
  <si>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</si>
  <si>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</si>
  <si>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</si>
  <si>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</si>
  <si>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</si>
  <si>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</si>
  <si>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</si>
  <si>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</si>
  <si>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</si>
  <si>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</si>
  <si>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</si>
  <si>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</si>
  <si>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</si>
  <si>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</si>
  <si>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</si>
  <si>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</si>
  <si>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</si>
  <si>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</si>
  <si>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</si>
  <si>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</si>
  <si>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</si>
  <si>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</si>
  <si>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</si>
  <si>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</si>
  <si>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</si>
  <si>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</si>
  <si>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</si>
  <si>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</si>
  <si>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</si>
  <si>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</si>
  <si>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</si>
  <si>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</si>
  <si>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</si>
  <si>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</si>
  <si>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</si>
  <si>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</si>
  <si>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</si>
  <si>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</si>
  <si>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</si>
  <si>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</si>
  <si>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</si>
  <si>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</si>
  <si>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</si>
  <si>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</si>
  <si>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</si>
  <si>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</si>
  <si>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</si>
  <si>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</si>
  <si>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</si>
  <si>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</si>
  <si>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</si>
  <si>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</si>
  <si>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</si>
  <si>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</si>
  <si>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</si>
  <si>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</si>
  <si>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</si>
  <si>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</si>
  <si>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</si>
  <si>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</si>
  <si>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</si>
  <si>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</si>
  <si>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</si>
  <si>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</si>
  <si>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</si>
  <si>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</si>
  <si>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</si>
  <si>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</si>
  <si>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</si>
  <si>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</si>
  <si>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</si>
  <si>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</si>
  <si>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</si>
  <si>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</si>
  <si>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</si>
  <si>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</si>
  <si>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</si>
  <si>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</si>
  <si>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</si>
  <si>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</si>
  <si>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</si>
  <si>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</si>
  <si>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</si>
  <si>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</si>
  <si>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</si>
  <si>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</si>
  <si>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</si>
  <si>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</si>
  <si>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</si>
  <si>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</si>
  <si>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</si>
  <si>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</si>
  <si>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</si>
  <si>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</si>
  <si>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</si>
  <si>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</si>
  <si>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</si>
  <si>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</si>
  <si>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</si>
  <si>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</si>
  <si>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</si>
  <si>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</si>
  <si>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</si>
  <si>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</si>
  <si>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</si>
  <si>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</si>
  <si>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</si>
  <si>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</si>
  <si>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</si>
  <si>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</si>
  <si>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</si>
  <si>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</si>
  <si>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</si>
  <si>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</si>
  <si>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</si>
  <si>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</si>
  <si>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</si>
  <si>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</si>
  <si>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</si>
  <si>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</si>
  <si>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</si>
  <si>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</si>
  <si>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</si>
  <si>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</si>
  <si>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</si>
  <si>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</si>
  <si>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</si>
  <si>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</si>
  <si>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</si>
  <si>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</si>
  <si>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</si>
  <si>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</si>
  <si>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</si>
  <si>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</si>
  <si>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</si>
  <si>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</si>
  <si>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</si>
  <si>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</si>
  <si>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</si>
  <si>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</si>
  <si>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</si>
  <si>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</si>
  <si>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</si>
  <si>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</si>
  <si>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</si>
  <si>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</si>
  <si>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</si>
  <si>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</si>
  <si>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</si>
  <si>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</si>
  <si>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</si>
  <si>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</si>
  <si>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</si>
  <si>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</si>
  <si>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</si>
  <si>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</si>
  <si>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</si>
  <si>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</si>
  <si>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</si>
  <si>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</si>
  <si>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</si>
  <si>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</si>
  <si>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</si>
  <si>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</si>
  <si>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</si>
  <si>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</si>
  <si>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</si>
  <si>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</si>
  <si>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</si>
  <si>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</si>
  <si>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</si>
  <si>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</si>
  <si>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</si>
  <si>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</si>
  <si>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</si>
  <si>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</si>
  <si>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</si>
  <si>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</si>
  <si>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</si>
  <si>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</si>
  <si>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</si>
  <si>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</si>
  <si>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</si>
  <si>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</si>
  <si>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</si>
  <si>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</si>
  <si>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</si>
  <si>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</si>
  <si>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</si>
  <si>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</si>
  <si>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</si>
  <si>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</si>
  <si>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</si>
  <si>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</si>
  <si>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</si>
  <si>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</si>
  <si>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</si>
  <si>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</si>
  <si>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</si>
  <si>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</si>
  <si>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</si>
  <si>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</si>
  <si>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</si>
  <si>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</si>
  <si>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</si>
  <si>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</si>
  <si>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</si>
  <si>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</si>
  <si>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</si>
  <si>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</si>
  <si>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</si>
  <si>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</si>
  <si>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</si>
  <si>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</si>
  <si>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</si>
  <si>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</si>
  <si>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</si>
  <si>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</si>
  <si>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</si>
  <si>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</si>
  <si>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</si>
  <si>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</si>
  <si>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</si>
  <si>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</si>
  <si>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</si>
  <si>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</si>
  <si>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</si>
  <si>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</si>
  <si>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</si>
  <si>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</si>
  <si>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</si>
  <si>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</si>
  <si>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</si>
  <si>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</si>
  <si>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</si>
  <si>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</si>
  <si>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</si>
  <si>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</si>
  <si>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</si>
  <si>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</si>
  <si>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</si>
  <si>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</si>
  <si>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</si>
  <si>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</si>
  <si>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</si>
  <si>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</si>
  <si>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</si>
  <si>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</si>
  <si>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</si>
  <si>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</si>
  <si>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</si>
  <si>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</si>
  <si>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</si>
  <si>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</si>
  <si>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</si>
  <si>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</si>
  <si>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</si>
  <si>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</si>
  <si>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</si>
  <si>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</si>
  <si>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</si>
  <si>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</si>
  <si>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</si>
  <si>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</si>
  <si>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</si>
  <si>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</si>
  <si>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</si>
  <si>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</si>
  <si>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</si>
  <si>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</si>
  <si>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</si>
  <si>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</si>
  <si>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</si>
  <si>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</si>
  <si>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</si>
  <si>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</si>
  <si>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</si>
  <si>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</si>
  <si>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</si>
  <si>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</si>
  <si>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</si>
  <si>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</si>
  <si>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</si>
  <si>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</si>
  <si>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</si>
  <si>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</si>
  <si>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</si>
  <si>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</si>
  <si>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</si>
  <si>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</si>
  <si>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</si>
  <si>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</si>
  <si>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</si>
  <si>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</si>
  <si>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</si>
  <si>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</si>
  <si>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</si>
  <si>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</si>
  <si>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</si>
  <si>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</si>
  <si>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</si>
  <si>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</si>
  <si>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</si>
  <si>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</si>
  <si>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</si>
  <si>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</si>
  <si>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</si>
  <si>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</si>
  <si>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</si>
  <si>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</si>
  <si>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</si>
  <si>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</si>
  <si>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</si>
  <si>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</si>
  <si>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</si>
  <si>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</si>
  <si>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</si>
  <si>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</si>
  <si>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</si>
  <si>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</si>
  <si>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</si>
  <si>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</si>
  <si>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</si>
  <si>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</si>
  <si>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</si>
  <si>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</si>
  <si>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</si>
  <si>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</si>
  <si>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</si>
  <si>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</si>
  <si>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</si>
  <si>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</si>
  <si>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</si>
  <si>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</si>
  <si>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</si>
  <si>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</si>
  <si>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</si>
  <si>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</si>
  <si>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</si>
  <si>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</si>
  <si>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</si>
  <si>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</si>
  <si>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</si>
  <si>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</si>
  <si>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</si>
  <si>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</si>
  <si>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</si>
  <si>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</si>
  <si>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</si>
  <si>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</si>
  <si>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</si>
  <si>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</si>
  <si>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</si>
  <si>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</si>
  <si>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</si>
  <si>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</si>
  <si>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</si>
  <si>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</si>
  <si>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</si>
  <si>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</si>
  <si>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</si>
  <si>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</si>
  <si>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</si>
  <si>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</si>
  <si>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</si>
  <si>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</si>
  <si>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</si>
  <si>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</si>
  <si>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</si>
  <si>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</si>
  <si>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</si>
  <si>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</si>
  <si>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</si>
  <si>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</si>
  <si>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</si>
  <si>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</si>
  <si>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</si>
  <si>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</si>
  <si>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</si>
  <si>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</si>
  <si>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</si>
  <si>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</si>
  <si>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</si>
  <si>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</si>
  <si>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</si>
  <si>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</si>
  <si>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</si>
  <si>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</si>
  <si>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</si>
  <si>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</si>
  <si>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</si>
  <si>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</si>
  <si>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</si>
  <si>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</si>
  <si>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</si>
  <si>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</si>
  <si>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</si>
  <si>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</si>
  <si>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</si>
  <si>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</si>
  <si>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</si>
  <si>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</si>
  <si>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</si>
  <si>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</si>
  <si>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</si>
  <si>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</si>
  <si>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</si>
  <si>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</si>
  <si>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</si>
  <si>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</si>
  <si>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</si>
  <si>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</si>
  <si>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</si>
  <si>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</si>
  <si>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</si>
  <si>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</si>
  <si>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</si>
  <si>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</si>
  <si>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</si>
  <si>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</si>
  <si>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</si>
  <si>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</si>
  <si>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</si>
  <si>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</si>
  <si>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</si>
  <si>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</si>
  <si>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</si>
  <si>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</si>
  <si>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</si>
  <si>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</si>
  <si>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</si>
  <si>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</si>
  <si>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</si>
  <si>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</si>
  <si>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</si>
  <si>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</si>
  <si>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</si>
  <si>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</si>
  <si>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</si>
  <si>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</si>
  <si>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</si>
  <si>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</si>
  <si>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</si>
  <si>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</si>
  <si>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</si>
  <si>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</si>
  <si>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</si>
  <si>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</si>
  <si>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</si>
  <si>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</si>
  <si>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</si>
  <si>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</si>
  <si>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</si>
  <si>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</si>
  <si>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</si>
  <si>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</si>
  <si>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</si>
  <si>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</si>
  <si>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</si>
  <si>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</si>
  <si>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</si>
  <si>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</si>
  <si>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</si>
  <si>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</si>
  <si>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</si>
  <si>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</si>
  <si>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</si>
  <si>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</si>
  <si>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</si>
  <si>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</si>
  <si>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</si>
  <si>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</si>
  <si>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</si>
  <si>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</si>
  <si>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</si>
  <si>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</si>
  <si>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</si>
  <si>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</si>
  <si>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</si>
  <si>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</si>
  <si>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</si>
  <si>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</si>
  <si>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</si>
  <si>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</si>
  <si>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</si>
  <si>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</si>
  <si>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</si>
  <si>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</si>
  <si>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</si>
  <si>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</si>
  <si>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</si>
  <si>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</si>
  <si>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</si>
  <si>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</si>
  <si>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</si>
  <si>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</si>
  <si>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</si>
  <si>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</si>
  <si>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</si>
  <si>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</si>
  <si>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</si>
  <si>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</si>
  <si>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</si>
  <si>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</si>
  <si>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</si>
  <si>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</si>
  <si>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</si>
  <si>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</si>
  <si>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</si>
  <si>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</si>
  <si>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</si>
  <si>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</si>
  <si>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</si>
  <si>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</si>
  <si>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</si>
  <si>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</si>
  <si>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</si>
  <si>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</si>
  <si>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</si>
  <si>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</si>
  <si>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</si>
  <si>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</si>
  <si>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</si>
  <si>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</si>
  <si>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</si>
  <si>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</si>
  <si>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</si>
  <si>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</si>
  <si>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</si>
  <si>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</si>
  <si>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</si>
  <si>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</si>
  <si>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</si>
  <si>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</si>
  <si>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</si>
  <si>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</si>
  <si>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</si>
  <si>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</si>
  <si>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</si>
  <si>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</si>
  <si>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</si>
  <si>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</si>
  <si>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</si>
  <si>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</si>
  <si>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</si>
  <si>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</si>
  <si>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</si>
  <si>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</si>
  <si>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</si>
  <si>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</si>
  <si>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</si>
  <si>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</si>
  <si>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</si>
  <si>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</si>
  <si>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</si>
  <si>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</si>
  <si>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</si>
  <si>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</si>
  <si>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</si>
  <si>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</si>
  <si>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</si>
  <si>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</si>
  <si>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</si>
  <si>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</si>
  <si>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</si>
  <si>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</si>
  <si>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</si>
  <si>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</si>
  <si>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</si>
  <si>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</si>
  <si>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</si>
  <si>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</si>
  <si>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</si>
  <si>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</si>
  <si>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</si>
  <si>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</si>
  <si>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</si>
  <si>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</si>
  <si>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</si>
  <si>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</si>
  <si>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</si>
  <si>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</si>
  <si>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</si>
  <si>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</si>
  <si>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</si>
  <si>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</si>
  <si>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</si>
  <si>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</si>
  <si>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</si>
  <si>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</si>
  <si>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</si>
  <si>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</si>
  <si>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</si>
  <si>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</si>
  <si>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</si>
  <si>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</si>
  <si>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</si>
  <si>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</si>
  <si>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</si>
  <si>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</si>
  <si>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</si>
  <si>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</si>
  <si>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</si>
  <si>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</si>
  <si>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</si>
  <si>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</si>
  <si>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</si>
  <si>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</si>
  <si>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</si>
  <si>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</si>
  <si>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</si>
  <si>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</si>
  <si>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</si>
  <si>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</si>
  <si>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</si>
  <si>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</si>
  <si>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</si>
  <si>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</si>
  <si>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</si>
  <si>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</si>
  <si>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</si>
  <si>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</si>
  <si>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</si>
  <si>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</si>
  <si>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</si>
  <si>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</si>
  <si>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</si>
  <si>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</si>
  <si>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</si>
  <si>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</si>
  <si>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</si>
  <si>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</si>
  <si>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</si>
  <si>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</si>
  <si>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</si>
  <si>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</si>
  <si>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</si>
  <si>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</si>
  <si>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</si>
  <si>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</si>
  <si>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</si>
  <si>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</si>
  <si>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</si>
  <si>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</si>
  <si>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</si>
  <si>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</si>
  <si>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</si>
  <si>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</si>
  <si>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</si>
  <si>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</si>
  <si>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</si>
  <si>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</si>
  <si>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</si>
  <si>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</si>
  <si>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</si>
  <si>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</si>
  <si>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</si>
  <si>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</si>
  <si>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</si>
  <si>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</si>
  <si>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</si>
  <si>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</si>
  <si>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</si>
  <si>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</si>
  <si>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</si>
  <si>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</si>
  <si>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</si>
  <si>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</si>
  <si>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</si>
  <si>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</si>
  <si>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</si>
  <si>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</si>
  <si>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</si>
  <si>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</si>
  <si>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</si>
  <si>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</si>
  <si>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</si>
  <si>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</si>
  <si>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</si>
  <si>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</si>
  <si>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</si>
  <si>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</si>
  <si>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</si>
  <si>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</si>
  <si>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</si>
  <si>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</si>
  <si>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</si>
  <si>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</si>
  <si>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</si>
  <si>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</si>
  <si>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</si>
  <si>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</si>
  <si>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</si>
  <si>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</si>
  <si>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</si>
  <si>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</si>
  <si>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</si>
  <si>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</si>
  <si>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</si>
  <si>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</si>
  <si>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</si>
  <si>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</si>
  <si>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</si>
  <si>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</si>
  <si>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</si>
  <si>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</si>
  <si>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</si>
  <si>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</si>
  <si>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</si>
  <si>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</si>
  <si>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</si>
  <si>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</si>
  <si>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</si>
  <si>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</si>
  <si>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</si>
  <si>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</si>
  <si>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</si>
  <si>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</si>
  <si>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</si>
  <si>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</si>
  <si>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</si>
  <si>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</si>
  <si>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</si>
  <si>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</si>
  <si>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</si>
  <si>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</si>
  <si>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</si>
  <si>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</si>
  <si>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</si>
  <si>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</si>
  <si>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</si>
  <si>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</si>
  <si>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</si>
  <si>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</si>
  <si>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</si>
  <si>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</si>
  <si>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</si>
  <si>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</si>
  <si>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</si>
  <si>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</si>
  <si>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</si>
  <si>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</si>
  <si>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</si>
  <si>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</si>
  <si>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</si>
  <si>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</si>
  <si>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</si>
  <si>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</si>
  <si>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</si>
  <si>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</si>
  <si>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</si>
  <si>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</si>
  <si>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</si>
  <si>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</si>
  <si>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</si>
  <si>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</si>
  <si>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</si>
  <si>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</si>
  <si>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</si>
  <si>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</si>
  <si>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</si>
  <si>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</si>
  <si>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</si>
  <si>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</si>
  <si>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</si>
  <si>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</si>
  <si>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</si>
  <si>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</si>
  <si>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</si>
  <si>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</si>
  <si>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</si>
  <si>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</si>
  <si>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</si>
  <si>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</si>
  <si>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</si>
  <si>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</si>
  <si>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</si>
  <si>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</si>
  <si>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</si>
  <si>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</si>
  <si>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</si>
  <si>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</si>
  <si>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</si>
  <si>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</si>
  <si>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</si>
  <si>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</si>
  <si>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</si>
  <si>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</si>
  <si>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</si>
  <si>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</si>
  <si>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</si>
  <si>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</si>
  <si>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</si>
  <si>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</si>
  <si>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</si>
  <si>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</si>
  <si>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</si>
  <si>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</si>
  <si>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</si>
  <si>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</si>
  <si>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</si>
  <si>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</si>
  <si>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</si>
  <si>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</si>
  <si>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</si>
  <si>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</si>
  <si>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</si>
  <si>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</si>
  <si>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</si>
  <si>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</si>
  <si>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</si>
  <si>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</si>
  <si>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</si>
  <si>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</si>
  <si>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</si>
  <si>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</si>
  <si>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</si>
  <si>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</si>
  <si>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</si>
  <si>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</si>
  <si>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</si>
  <si>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</si>
  <si>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</si>
  <si>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</si>
  <si>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</si>
  <si>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</si>
  <si>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</si>
  <si>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</si>
  <si>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</si>
  <si>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</si>
  <si>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</si>
  <si>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</si>
  <si>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</si>
  <si>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</si>
  <si>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</si>
  <si>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</si>
  <si>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</si>
  <si>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</si>
  <si>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</si>
  <si>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</si>
  <si>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</si>
  <si>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</si>
  <si>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</si>
  <si>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</si>
  <si>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</si>
  <si>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</si>
  <si>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</si>
  <si>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</si>
  <si>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</si>
  <si>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</si>
  <si>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</si>
  <si>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</si>
  <si>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</si>
  <si>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</si>
  <si>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</si>
  <si>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</si>
  <si>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</si>
  <si>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</si>
  <si>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</si>
  <si>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</si>
  <si>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</si>
  <si>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</si>
  <si>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</si>
  <si>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</si>
  <si>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</si>
  <si>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</si>
  <si>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</si>
  <si>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</si>
  <si>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</si>
  <si>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</si>
  <si>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</si>
  <si>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</si>
  <si>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</si>
  <si>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</si>
  <si>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</si>
  <si>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</si>
  <si>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</si>
  <si>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</si>
  <si>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</si>
  <si>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</si>
  <si>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</si>
  <si>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</si>
  <si>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</si>
  <si>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</si>
  <si>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</si>
  <si>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</si>
  <si>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</si>
  <si>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</si>
  <si>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</si>
  <si>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</si>
  <si>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</si>
  <si>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</si>
  <si>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</si>
  <si>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</si>
  <si>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</si>
  <si>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</si>
  <si>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</si>
  <si>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</si>
  <si>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</si>
  <si>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</si>
  <si>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</si>
  <si>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</si>
  <si>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</si>
  <si>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</si>
  <si>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</si>
  <si>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</si>
  <si>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</si>
  <si>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</si>
  <si>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</si>
  <si>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</si>
  <si>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</si>
  <si>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</si>
  <si>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</si>
  <si>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</si>
  <si>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</si>
  <si>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</si>
  <si>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</si>
  <si>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</si>
  <si>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</si>
  <si>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</si>
  <si>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</si>
  <si>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</si>
  <si>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</si>
  <si>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</si>
  <si>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</si>
  <si>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</si>
  <si>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</si>
  <si>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</si>
  <si>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</si>
  <si>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</si>
  <si>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</si>
  <si>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</si>
  <si>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</si>
  <si>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</si>
  <si>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</si>
  <si>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</si>
  <si>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</si>
  <si>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</si>
  <si>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</si>
  <si>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</si>
  <si>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</si>
  <si>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</si>
  <si>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</si>
  <si>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</si>
  <si>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</si>
  <si>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</si>
  <si>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</si>
  <si>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</si>
  <si>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</si>
  <si>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</si>
  <si>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</si>
  <si>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</si>
  <si>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</si>
  <si>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</si>
  <si>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</si>
  <si>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</si>
  <si>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</si>
  <si>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</si>
  <si>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</si>
  <si>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</si>
  <si>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</si>
  <si>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</si>
  <si>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</si>
  <si>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</si>
  <si>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</si>
  <si>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</si>
  <si>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</si>
  <si>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</si>
  <si>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</si>
  <si>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</si>
  <si>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</si>
  <si>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</si>
  <si>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</si>
  <si>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</si>
  <si>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</si>
  <si>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</si>
  <si>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</si>
  <si>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</si>
  <si>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</si>
  <si>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</si>
  <si>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</si>
  <si>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</si>
  <si>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</si>
  <si>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</si>
  <si>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</si>
  <si>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</si>
  <si>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</si>
  <si>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</si>
  <si>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</si>
  <si>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</si>
  <si>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</si>
  <si>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</si>
  <si>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</si>
  <si>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</si>
  <si>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</si>
  <si>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</si>
  <si>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</si>
  <si>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</si>
  <si>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</si>
  <si>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</si>
  <si>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</si>
  <si>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</si>
  <si>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</si>
  <si>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</si>
  <si>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</si>
  <si>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</si>
  <si>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</si>
  <si>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</si>
  <si>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</si>
  <si>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</si>
  <si>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</si>
  <si>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</si>
  <si>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</si>
  <si>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</si>
  <si>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</si>
  <si>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</si>
  <si>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</si>
  <si>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</si>
  <si>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</si>
  <si>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</si>
  <si>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</si>
  <si>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</si>
  <si>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</si>
  <si>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</si>
  <si>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</si>
  <si>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</si>
  <si>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</si>
  <si>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</si>
  <si>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</si>
  <si>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</si>
  <si>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</si>
  <si>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</si>
  <si>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</si>
  <si>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</si>
  <si>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</si>
  <si>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</si>
  <si>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</si>
  <si>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</si>
  <si>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</si>
  <si>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</si>
  <si>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</si>
  <si>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</si>
  <si>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</si>
  <si>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</si>
  <si>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</si>
  <si>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</si>
  <si>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</si>
  <si>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</si>
  <si>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</si>
  <si>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</si>
  <si>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</si>
  <si>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</si>
  <si>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</si>
  <si>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</si>
  <si>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</si>
  <si>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</si>
  <si>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</si>
  <si>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</si>
  <si>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</si>
  <si>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</si>
  <si>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</si>
  <si>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</si>
  <si>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</si>
  <si>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</si>
  <si>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</si>
  <si>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</si>
  <si>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</si>
  <si>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</si>
  <si>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</si>
  <si>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</si>
  <si>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</si>
  <si>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</si>
  <si>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</si>
  <si>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</si>
  <si>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</si>
  <si>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</si>
  <si>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</si>
  <si>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</si>
  <si>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</si>
  <si>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</si>
  <si>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</si>
  <si>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</si>
  <si>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</si>
  <si>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</si>
  <si>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</si>
  <si>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</si>
  <si>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</si>
  <si>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</si>
  <si>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</si>
  <si>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</si>
  <si>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</si>
  <si>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</si>
  <si>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</si>
  <si>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</si>
  <si>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</si>
  <si>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</si>
  <si>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</si>
  <si>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</si>
  <si>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</si>
  <si>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</si>
  <si>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</si>
  <si>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</si>
  <si>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</si>
  <si>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</si>
  <si>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</si>
  <si>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</si>
  <si>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</si>
  <si>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</si>
  <si>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</si>
  <si>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</si>
  <si>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</si>
  <si>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</si>
  <si>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</si>
  <si>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</si>
  <si>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</si>
  <si>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</si>
  <si>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</si>
  <si>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</si>
  <si>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</si>
  <si>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</si>
  <si>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</si>
  <si>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</si>
  <si>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</si>
  <si>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</si>
  <si>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</si>
  <si>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</si>
  <si>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</si>
  <si>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</si>
  <si>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</si>
  <si>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</si>
  <si>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</si>
  <si>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</si>
  <si>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</si>
  <si>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</si>
  <si>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</si>
  <si>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</si>
  <si>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</si>
  <si>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</si>
  <si>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</si>
  <si>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</si>
  <si>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</si>
  <si>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</si>
  <si>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</si>
  <si>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</si>
  <si>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</si>
  <si>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</si>
  <si>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</si>
  <si>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</si>
  <si>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</si>
  <si>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</si>
  <si>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</si>
  <si>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</si>
  <si>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</si>
  <si>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</si>
  <si>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</si>
  <si>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</si>
  <si>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</si>
  <si>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</si>
  <si>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</si>
  <si>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</si>
  <si>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</si>
  <si>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</si>
  <si>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</si>
  <si>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</si>
  <si>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</si>
  <si>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</si>
  <si>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</si>
  <si>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</si>
  <si>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</si>
  <si>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</si>
  <si>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</si>
  <si>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</si>
  <si>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</si>
  <si>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</si>
  <si>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</si>
  <si>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</si>
  <si>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</si>
  <si>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</si>
  <si>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</si>
  <si>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</si>
  <si>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</si>
  <si>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</si>
  <si>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</si>
  <si>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</si>
  <si>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</si>
  <si>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</si>
  <si>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</si>
  <si>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</si>
  <si>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</si>
  <si>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</si>
  <si>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</si>
  <si>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</si>
  <si>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</si>
  <si>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</si>
  <si>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</si>
  <si>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</si>
  <si>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</si>
  <si>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</si>
  <si>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</si>
  <si>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</si>
  <si>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</si>
  <si>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</si>
  <si>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</si>
  <si>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</si>
  <si>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</si>
  <si>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</si>
  <si>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</si>
  <si>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</si>
  <si>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</si>
  <si>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</si>
  <si>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</si>
  <si>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</si>
  <si>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</si>
  <si>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</si>
  <si>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</si>
  <si>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</si>
  <si>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</si>
  <si>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</si>
  <si>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</si>
  <si>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</si>
  <si>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</si>
  <si>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</si>
  <si>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</si>
  <si>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</si>
  <si>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</si>
  <si>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</si>
  <si>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</si>
  <si>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</si>
  <si>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</si>
  <si>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</si>
  <si>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</si>
  <si>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</si>
  <si>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</si>
  <si>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</si>
  <si>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</si>
  <si>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</si>
  <si>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</si>
  <si>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</si>
  <si>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</si>
  <si>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</si>
  <si>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</si>
  <si>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</si>
  <si>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</si>
  <si>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</si>
  <si>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</si>
  <si>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</si>
  <si>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</si>
  <si>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</si>
  <si>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</si>
  <si>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</si>
  <si>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</si>
  <si>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</si>
  <si>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</si>
  <si>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</si>
  <si>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</si>
  <si>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</si>
  <si>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</si>
  <si>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</si>
  <si>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</si>
  <si>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</si>
  <si>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</si>
  <si>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</si>
  <si>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</si>
  <si>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</si>
  <si>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</si>
  <si>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</si>
  <si>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</si>
  <si>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</si>
  <si>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</si>
  <si>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</si>
  <si>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</si>
  <si>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</si>
  <si>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</si>
  <si>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</si>
  <si>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</si>
  <si>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</si>
  <si>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</si>
  <si>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</si>
  <si>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</si>
  <si>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</si>
  <si>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</si>
  <si>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</si>
  <si>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</si>
  <si>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</si>
  <si>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</si>
  <si>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</si>
  <si>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</si>
  <si>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</si>
  <si>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</si>
  <si>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</si>
  <si>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</si>
  <si>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</si>
  <si>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</si>
  <si>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</si>
  <si>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</si>
  <si>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</si>
  <si>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</si>
  <si>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</si>
  <si>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</si>
  <si>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</si>
  <si>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</si>
  <si>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</si>
  <si>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</si>
  <si>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</si>
  <si>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</si>
  <si>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</si>
  <si>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</si>
  <si>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</si>
  <si>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</si>
  <si>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</si>
  <si>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</si>
  <si>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</si>
  <si>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</si>
  <si>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</si>
  <si>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</si>
  <si>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</si>
  <si>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</si>
  <si>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</si>
  <si>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</si>
  <si>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</si>
  <si>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</si>
  <si>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</si>
  <si>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</si>
  <si>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</si>
  <si>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</si>
  <si>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</si>
  <si>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</si>
  <si>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</si>
  <si>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</si>
  <si>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</si>
  <si>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</si>
  <si>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</si>
  <si>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</si>
  <si>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</si>
  <si>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</si>
  <si>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</si>
  <si>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</si>
  <si>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</si>
  <si>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</si>
  <si>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</si>
  <si>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</si>
  <si>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</si>
  <si>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</si>
  <si>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</si>
  <si>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</si>
  <si>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</si>
  <si>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</si>
  <si>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</si>
  <si>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</si>
  <si>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</si>
  <si>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</si>
  <si>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</si>
  <si>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</si>
  <si>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</si>
  <si>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</si>
  <si>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</si>
  <si>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</si>
  <si>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</si>
  <si>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</si>
  <si>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</si>
  <si>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</si>
  <si>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</si>
  <si>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</si>
  <si>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</si>
  <si>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</si>
  <si>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</si>
  <si>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</si>
  <si>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</si>
  <si>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</si>
  <si>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</si>
  <si>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</si>
  <si>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</si>
  <si>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</si>
  <si>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</si>
  <si>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</si>
  <si>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</si>
  <si>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</si>
  <si>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</si>
  <si>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</si>
  <si>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</si>
  <si>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</si>
  <si>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</si>
  <si>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</si>
  <si>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</si>
  <si>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</si>
  <si>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</si>
  <si>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</si>
  <si>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</si>
  <si>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</si>
  <si>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</si>
  <si>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</si>
  <si>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</si>
  <si>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</si>
  <si>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</si>
  <si>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</si>
  <si>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</si>
  <si>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</si>
  <si>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</si>
  <si>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</si>
  <si>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</si>
  <si>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</si>
  <si>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</si>
  <si>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</si>
  <si>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</si>
  <si>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</si>
  <si>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</si>
  <si>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</si>
  <si>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</si>
  <si>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</si>
  <si>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</si>
  <si>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</si>
  <si>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</si>
  <si>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</si>
  <si>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</si>
  <si>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</si>
  <si>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</si>
  <si>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</si>
  <si>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</si>
  <si>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</si>
  <si>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</si>
  <si>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</si>
  <si>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</si>
  <si>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</si>
  <si>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</si>
  <si>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</si>
  <si>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</si>
  <si>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</si>
  <si>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</si>
  <si>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</si>
  <si>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</si>
  <si>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</si>
  <si>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</si>
  <si>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</si>
  <si>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</si>
  <si>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</si>
  <si>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</si>
  <si>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</si>
  <si>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</si>
  <si>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</si>
  <si>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</si>
  <si>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</si>
  <si>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</si>
  <si>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</si>
  <si>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</si>
  <si>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</si>
  <si>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</si>
  <si>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</si>
  <si>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</si>
  <si>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</si>
  <si>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</si>
  <si>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</si>
  <si>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</si>
  <si>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</si>
  <si>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</si>
  <si>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</si>
  <si>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</si>
  <si>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</si>
  <si>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</si>
  <si>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</si>
  <si>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</si>
  <si>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</si>
  <si>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</si>
  <si>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</si>
  <si>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</si>
  <si>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</si>
  <si>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</si>
  <si>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</si>
  <si>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</si>
  <si>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</si>
  <si>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</si>
  <si>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</si>
  <si>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</si>
  <si>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</si>
  <si>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</si>
  <si>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</si>
  <si>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</si>
  <si>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</si>
  <si>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</si>
  <si>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</si>
  <si>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</si>
  <si>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</si>
  <si>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</si>
  <si>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</si>
  <si>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</si>
  <si>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</si>
  <si>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</si>
  <si>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</si>
  <si>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</si>
  <si>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</si>
  <si>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</si>
  <si>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</si>
  <si>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</si>
  <si>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</si>
  <si>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</si>
  <si>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</si>
  <si>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</si>
  <si>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</si>
  <si>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</si>
  <si>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</si>
  <si>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</si>
  <si>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</si>
  <si>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</si>
  <si>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</si>
  <si>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</si>
  <si>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</si>
  <si>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</si>
  <si>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</si>
  <si>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</si>
  <si>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</si>
  <si>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</si>
  <si>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</si>
  <si>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</si>
  <si>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</si>
  <si>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</si>
  <si>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</si>
  <si>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</si>
  <si>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</si>
  <si>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</si>
  <si>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</si>
  <si>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</si>
  <si>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</si>
  <si>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</si>
  <si>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</si>
  <si>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</si>
  <si>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</si>
  <si>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</si>
  <si>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</si>
  <si>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</si>
  <si>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</si>
  <si>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</si>
  <si>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</si>
  <si>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</si>
  <si>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</si>
  <si>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</si>
  <si>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</si>
  <si>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</si>
  <si>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</si>
  <si>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</si>
  <si>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</si>
  <si>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</si>
  <si>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</si>
  <si>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</si>
  <si>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</si>
  <si>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</si>
  <si>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</si>
  <si>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</si>
  <si>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</si>
  <si>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</si>
  <si>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</si>
  <si>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</si>
  <si>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</si>
  <si>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</si>
  <si>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</si>
  <si>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</si>
  <si>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</si>
  <si>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</si>
  <si>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</si>
  <si>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</si>
  <si>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</si>
  <si>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</si>
  <si>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</si>
  <si>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</si>
  <si>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</si>
  <si>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</si>
  <si>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</si>
  <si>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</si>
  <si>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</si>
  <si>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</si>
  <si>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</si>
  <si>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</si>
  <si>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</si>
  <si>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</si>
  <si>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</si>
  <si>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</si>
  <si>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</si>
  <si>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</si>
  <si>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</si>
  <si>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</si>
  <si>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</si>
  <si>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</si>
  <si>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</si>
  <si>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</si>
  <si>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</si>
  <si>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</si>
  <si>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</si>
  <si>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</si>
  <si>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</si>
  <si>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</si>
  <si>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</si>
  <si>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</si>
  <si>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</si>
  <si>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</si>
  <si>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</si>
  <si>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</si>
  <si>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</si>
  <si>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</si>
  <si>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</si>
  <si>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</si>
  <si>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</si>
  <si>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</si>
  <si>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</si>
  <si>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</si>
  <si>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</si>
  <si>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</si>
  <si>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</si>
  <si>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</si>
  <si>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</si>
  <si>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</si>
  <si>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</si>
  <si>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</si>
  <si>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</si>
  <si>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</si>
  <si>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</si>
  <si>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</si>
  <si>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</si>
  <si>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</si>
  <si>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</si>
  <si>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</si>
  <si>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</si>
  <si>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</si>
  <si>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</si>
  <si>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</si>
  <si>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</si>
  <si>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</si>
  <si>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</si>
  <si>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</si>
  <si>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</si>
  <si>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</si>
  <si>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</si>
  <si>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</si>
  <si>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</si>
  <si>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</si>
  <si>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</si>
  <si>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</si>
  <si>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</si>
  <si>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</si>
  <si>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</si>
  <si>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</si>
  <si>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</si>
  <si>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</si>
  <si>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</si>
  <si>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</si>
  <si>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</si>
  <si>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</si>
  <si>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</si>
  <si>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</si>
  <si>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</si>
  <si>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</si>
  <si>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</si>
  <si>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</si>
  <si>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</si>
  <si>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</si>
  <si>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</si>
  <si>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</si>
  <si>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</si>
  <si>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</si>
  <si>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</si>
  <si>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</si>
  <si>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</si>
  <si>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</si>
  <si>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</si>
  <si>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</si>
  <si>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</si>
  <si>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</si>
  <si>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</si>
  <si>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</si>
  <si>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</si>
  <si>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</si>
  <si>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</si>
  <si>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</si>
  <si>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</si>
  <si>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</si>
  <si>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</si>
  <si>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</si>
  <si>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</si>
  <si>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</si>
  <si>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</si>
  <si>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</si>
  <si>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</si>
  <si>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</si>
  <si>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</si>
  <si>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</si>
  <si>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</si>
  <si>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</si>
  <si>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</si>
  <si>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</si>
  <si>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</si>
  <si>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</si>
  <si>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</si>
  <si>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</si>
  <si>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</si>
  <si>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</si>
  <si>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</si>
  <si>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</si>
  <si>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</si>
  <si>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</si>
  <si>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</si>
  <si>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</si>
  <si>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</si>
  <si>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</si>
  <si>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</si>
  <si>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</si>
  <si>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</si>
  <si>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</si>
  <si>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</si>
  <si>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</si>
  <si>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</si>
  <si>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</si>
  <si>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</si>
  <si>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</si>
  <si>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</si>
  <si>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</si>
  <si>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</si>
  <si>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</si>
  <si>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</si>
  <si>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</si>
  <si>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</si>
  <si>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</si>
  <si>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</si>
  <si>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</si>
  <si>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</si>
  <si>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</si>
  <si>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</si>
  <si>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</si>
  <si>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</si>
  <si>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</si>
  <si>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</si>
  <si>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</si>
  <si>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</si>
  <si>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</si>
  <si>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</si>
  <si>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</si>
  <si>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</si>
  <si>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</si>
  <si>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</si>
  <si>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</si>
  <si>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</si>
  <si>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</si>
  <si>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</si>
  <si>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</si>
  <si>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</si>
  <si>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</si>
  <si>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</si>
  <si>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</si>
  <si>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</si>
  <si>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</si>
  <si>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</si>
  <si>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</si>
  <si>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</si>
  <si>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</si>
  <si>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</si>
  <si>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</si>
  <si>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</si>
  <si>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</si>
  <si>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</si>
  <si>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</si>
  <si>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</si>
  <si>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</si>
  <si>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</si>
  <si>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</si>
  <si>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</si>
  <si>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</si>
  <si>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</si>
  <si>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</si>
  <si>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</si>
  <si>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</si>
  <si>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</si>
  <si>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</si>
  <si>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</si>
  <si>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</si>
  <si>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</si>
  <si>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</si>
  <si>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</si>
  <si>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</si>
  <si>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</si>
  <si>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</si>
  <si>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</si>
  <si>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</si>
  <si>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</si>
  <si>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</si>
  <si>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</si>
  <si>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</si>
  <si>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</si>
  <si>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</si>
  <si>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</si>
  <si>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</si>
  <si>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</si>
  <si>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</si>
  <si>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</si>
  <si>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</si>
  <si>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</si>
  <si>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</si>
  <si>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</si>
  <si>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</si>
  <si>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</si>
  <si>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</si>
  <si>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</si>
  <si>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</si>
  <si>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</si>
  <si>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</si>
  <si>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</si>
  <si>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</si>
  <si>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</si>
  <si>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</si>
  <si>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</si>
  <si>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</si>
  <si>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</si>
  <si>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</si>
  <si>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</si>
  <si>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</si>
  <si>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</si>
  <si>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</si>
  <si>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</si>
  <si>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</si>
  <si>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</si>
  <si>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</si>
  <si>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</si>
  <si>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</si>
  <si>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</si>
  <si>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</si>
  <si>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</si>
  <si>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</si>
  <si>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</si>
  <si>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</si>
  <si>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</si>
  <si>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</si>
  <si>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</si>
  <si>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</si>
  <si>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</si>
  <si>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</si>
  <si>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</si>
  <si>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</si>
  <si>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</si>
  <si>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</si>
  <si>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</si>
  <si>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</si>
  <si>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</si>
  <si>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</si>
  <si>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</si>
  <si>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</si>
  <si>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</si>
  <si>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</si>
  <si>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</si>
  <si>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</si>
  <si>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</si>
  <si>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</si>
  <si>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</si>
  <si>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</si>
  <si>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</si>
  <si>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</si>
  <si>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</si>
  <si>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</si>
  <si>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</si>
  <si>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</si>
  <si>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</si>
  <si>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</si>
  <si>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</si>
  <si>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</si>
  <si>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</si>
  <si>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</si>
  <si>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</si>
  <si>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</si>
  <si>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</si>
  <si>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</si>
  <si>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</si>
  <si>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</si>
  <si>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</si>
  <si>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</si>
  <si>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</si>
  <si>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</si>
  <si>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</si>
  <si>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</si>
  <si>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</si>
  <si>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</si>
  <si>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</si>
  <si>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</si>
  <si>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</si>
  <si>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</si>
  <si>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</si>
  <si>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</si>
  <si>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</si>
  <si>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</si>
  <si>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</si>
  <si>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</si>
  <si>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</si>
  <si>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</si>
  <si>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</si>
  <si>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</si>
  <si>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</si>
  <si>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</si>
  <si>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</si>
  <si>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</si>
  <si>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</si>
  <si>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</si>
  <si>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</si>
  <si>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</si>
  <si>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</si>
  <si>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</si>
  <si>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</si>
  <si>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</si>
  <si>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</si>
  <si>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</si>
  <si>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</si>
  <si>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</si>
  <si>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</si>
  <si>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</si>
  <si>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</si>
  <si>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</si>
  <si>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</si>
  <si>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</si>
  <si>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</si>
  <si>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</si>
  <si>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</si>
  <si>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</si>
  <si>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</si>
  <si>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</si>
  <si>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</si>
  <si>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</si>
  <si>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</si>
  <si>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</si>
  <si>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</si>
  <si>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</si>
  <si>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</si>
  <si>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</si>
  <si>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</si>
  <si>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</si>
  <si>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</si>
  <si>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</si>
  <si>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</si>
  <si>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</si>
  <si>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</si>
  <si>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</si>
  <si>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</si>
  <si>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</si>
  <si>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</si>
  <si>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</si>
  <si>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</si>
  <si>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</si>
  <si>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</si>
  <si>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</si>
  <si>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</si>
  <si>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</si>
  <si>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</si>
  <si>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</si>
  <si>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</si>
  <si>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</si>
  <si>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</si>
  <si>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</si>
  <si>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</si>
  <si>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</si>
  <si>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</si>
  <si>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</si>
  <si>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</si>
  <si>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</si>
  <si>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</si>
  <si>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</si>
  <si>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</si>
  <si>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</si>
  <si>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</si>
  <si>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</si>
  <si>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</si>
  <si>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</si>
  <si>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</si>
  <si>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</si>
  <si>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</si>
  <si>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</si>
  <si>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</si>
  <si>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</si>
  <si>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</si>
  <si>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</si>
  <si>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</si>
  <si>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</si>
  <si>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</si>
  <si>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</si>
  <si>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</si>
  <si>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</si>
  <si>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</si>
  <si>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</si>
  <si>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</si>
  <si>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</si>
  <si>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</si>
  <si>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</si>
  <si>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</si>
  <si>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</si>
  <si>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</si>
  <si>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</si>
  <si>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</si>
  <si>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</si>
  <si>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</si>
  <si>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</si>
  <si>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</si>
  <si>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</si>
  <si>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</si>
  <si>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</si>
  <si>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</si>
  <si>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</si>
  <si>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</si>
  <si>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</si>
  <si>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</si>
  <si>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</si>
  <si>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</si>
  <si>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</si>
  <si>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</si>
  <si>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</si>
  <si>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</si>
  <si>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</si>
  <si>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</si>
  <si>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</si>
  <si>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</si>
  <si>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</si>
  <si>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</si>
  <si>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</si>
  <si>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</si>
  <si>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</si>
  <si>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</si>
  <si>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</si>
  <si>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</si>
  <si>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</si>
  <si>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</si>
  <si>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</si>
  <si>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</si>
  <si>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</si>
  <si>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</si>
  <si>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</si>
  <si>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</si>
  <si>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</si>
  <si>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</si>
  <si>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</si>
  <si>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</si>
  <si>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</si>
  <si>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</si>
  <si>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</si>
  <si>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</si>
  <si>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</si>
  <si>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</si>
  <si>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</si>
  <si>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</si>
  <si>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</si>
  <si>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</si>
  <si>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</si>
  <si>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</si>
  <si>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</si>
  <si>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</si>
  <si>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</si>
  <si>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</si>
  <si>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</si>
  <si>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</si>
  <si>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</si>
  <si>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</si>
  <si>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</si>
  <si>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</si>
  <si>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</si>
  <si>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</si>
  <si>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</si>
  <si>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</si>
  <si>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</si>
  <si>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</si>
  <si>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</si>
  <si>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</si>
  <si>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</si>
  <si>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</si>
  <si>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</si>
  <si>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</si>
  <si>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</si>
  <si>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</si>
  <si>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</si>
  <si>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</si>
  <si>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</si>
  <si>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</si>
  <si>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</si>
  <si>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</si>
  <si>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</si>
  <si>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</si>
  <si>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</si>
  <si>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</si>
  <si>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</si>
  <si>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</si>
  <si>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</si>
  <si>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</si>
  <si>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</si>
  <si>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</si>
  <si>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</si>
  <si>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</si>
  <si>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</si>
  <si>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</si>
  <si>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</si>
  <si>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</si>
  <si>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</si>
  <si>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</si>
  <si>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</si>
  <si>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</si>
  <si>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</si>
  <si>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</si>
  <si>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</si>
  <si>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</si>
  <si>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</si>
  <si>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</si>
  <si>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</si>
  <si>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</si>
  <si>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</si>
  <si>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</si>
  <si>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</si>
  <si>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</si>
  <si>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</si>
  <si>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</si>
  <si>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</si>
  <si>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</si>
  <si>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</si>
  <si>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</si>
  <si>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</si>
  <si>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</si>
  <si>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</si>
  <si>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</si>
  <si>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</si>
  <si>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</si>
  <si>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</si>
  <si>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</si>
  <si>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</si>
  <si>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</si>
  <si>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</si>
  <si>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</si>
  <si>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</si>
  <si>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</si>
  <si>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</si>
  <si>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</si>
  <si>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</si>
  <si>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</si>
  <si>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</si>
  <si>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</si>
  <si>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</si>
  <si>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</si>
  <si>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</si>
  <si>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</si>
  <si>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</si>
  <si>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</si>
  <si>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</si>
  <si>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</si>
  <si>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</si>
  <si>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</si>
  <si>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</si>
  <si>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</si>
  <si>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</si>
  <si>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</si>
  <si>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</si>
  <si>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</si>
  <si>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</si>
  <si>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</si>
  <si>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</si>
  <si>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</si>
  <si>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</si>
  <si>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</si>
  <si>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</si>
  <si>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</si>
  <si>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</si>
  <si>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</si>
  <si>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</si>
  <si>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</si>
  <si>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</si>
  <si>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</si>
  <si>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</si>
  <si>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</si>
  <si>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</si>
  <si>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</si>
  <si>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</si>
  <si>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</si>
  <si>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</si>
  <si>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</si>
  <si>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</si>
  <si>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</si>
  <si>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</si>
  <si>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</si>
  <si>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</si>
  <si>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</si>
  <si>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</si>
  <si>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</si>
  <si>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</si>
  <si>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</si>
  <si>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</si>
  <si>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</si>
  <si>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</si>
  <si>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</si>
  <si>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</si>
  <si>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</si>
  <si>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</si>
  <si>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</si>
  <si>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</si>
  <si>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</si>
  <si>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</si>
  <si>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</si>
  <si>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</si>
  <si>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</si>
  <si>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</si>
  <si>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</si>
  <si>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</si>
  <si>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</si>
  <si>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</si>
  <si>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</si>
  <si>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</si>
  <si>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</si>
  <si>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</si>
  <si>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</si>
  <si>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</si>
  <si>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</si>
  <si>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</si>
  <si>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</si>
  <si>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</si>
  <si>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</si>
  <si>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</si>
  <si>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</si>
  <si>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</si>
  <si>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</si>
  <si>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</si>
  <si>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</si>
  <si>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</si>
  <si>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</si>
  <si>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</si>
  <si>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</si>
  <si>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</si>
  <si>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</si>
  <si>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</si>
  <si>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</si>
  <si>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</si>
  <si>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</si>
  <si>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</si>
  <si>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</si>
  <si>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</si>
  <si>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</si>
  <si>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</si>
  <si>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</si>
  <si>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</si>
  <si>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</si>
  <si>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</si>
  <si>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</si>
  <si>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</si>
  <si>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</si>
  <si>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</si>
  <si>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</si>
  <si>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</si>
  <si>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</si>
  <si>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</si>
  <si>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</si>
  <si>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</si>
  <si>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</si>
  <si>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</si>
  <si>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</si>
  <si>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</si>
  <si>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</si>
  <si>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</si>
  <si>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</si>
  <si>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</si>
  <si>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</si>
  <si>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</si>
  <si>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</si>
  <si>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</si>
  <si>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</si>
  <si>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</si>
  <si>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</si>
  <si>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</si>
  <si>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</si>
  <si>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</si>
  <si>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</si>
  <si>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</si>
  <si>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</si>
  <si>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</si>
  <si>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</si>
  <si>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</si>
  <si>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</si>
  <si>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</si>
  <si>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</si>
  <si>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</si>
  <si>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</si>
  <si>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</si>
  <si>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</si>
  <si>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</si>
  <si>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</si>
  <si>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</si>
  <si>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</si>
  <si>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</si>
  <si>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</si>
  <si>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</si>
  <si>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</si>
  <si>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</si>
  <si>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</si>
  <si>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</si>
  <si>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</si>
  <si>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</si>
  <si>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</si>
  <si>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</si>
  <si>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</si>
  <si>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</si>
  <si>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</si>
  <si>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</si>
  <si>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</si>
  <si>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</si>
  <si>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</si>
  <si>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</si>
  <si>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</si>
  <si>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</si>
  <si>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</si>
  <si>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</si>
  <si>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</si>
  <si>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</si>
  <si>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</si>
  <si>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</si>
  <si>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</si>
  <si>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</si>
  <si>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</si>
  <si>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</si>
  <si>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</si>
  <si>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</si>
  <si>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</si>
  <si>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</si>
  <si>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</si>
  <si>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</si>
  <si>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</si>
  <si>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</si>
  <si>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</si>
  <si>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</si>
  <si>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</si>
  <si>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</si>
  <si>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</si>
  <si>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</si>
  <si>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</si>
  <si>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</si>
  <si>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</si>
  <si>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</si>
  <si>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</si>
  <si>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</si>
  <si>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</si>
  <si>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</si>
  <si>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</si>
  <si>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</si>
  <si>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</si>
  <si>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</si>
  <si>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</si>
  <si>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</si>
  <si>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</si>
  <si>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</si>
  <si>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</si>
  <si>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</si>
  <si>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</si>
  <si>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</si>
  <si>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</si>
  <si>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</si>
  <si>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</si>
  <si>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</si>
  <si>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</si>
  <si>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</si>
  <si>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</si>
  <si>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</si>
  <si>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</si>
  <si>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</si>
  <si>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</si>
  <si>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</si>
  <si>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</si>
  <si>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</si>
  <si>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</si>
  <si>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</si>
  <si>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</si>
  <si>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</si>
  <si>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</si>
  <si>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</si>
  <si>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</si>
  <si>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</si>
  <si>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</si>
  <si>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</si>
  <si>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</si>
  <si>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</si>
  <si>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</si>
  <si>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</si>
  <si>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</si>
  <si>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</si>
  <si>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</si>
  <si>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</si>
  <si>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</si>
  <si>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</si>
  <si>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</si>
  <si>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</si>
  <si>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</si>
  <si>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</si>
  <si>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</si>
  <si>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</si>
  <si>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</si>
  <si>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</si>
  <si>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</si>
  <si>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</si>
  <si>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</si>
  <si>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</si>
  <si>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</si>
  <si>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</si>
  <si>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</si>
  <si>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</si>
  <si>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</si>
  <si>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</si>
  <si>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</si>
  <si>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</si>
  <si>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</si>
  <si>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</si>
  <si>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</si>
  <si>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</si>
  <si>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</si>
  <si>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</si>
  <si>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</si>
  <si>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</si>
  <si>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</si>
  <si>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</si>
  <si>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</si>
  <si>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</si>
  <si>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</si>
  <si>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</si>
  <si>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</si>
  <si>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</si>
  <si>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</si>
  <si>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</si>
  <si>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</si>
  <si>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</si>
  <si>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</si>
  <si>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</si>
  <si>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</si>
  <si>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</si>
  <si>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</si>
  <si>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</si>
  <si>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</si>
  <si>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</si>
  <si>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</si>
  <si>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</si>
  <si>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</si>
  <si>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</si>
  <si>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</si>
  <si>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</si>
  <si>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</si>
  <si>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</si>
  <si>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</si>
  <si>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</si>
  <si>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</si>
  <si>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</si>
  <si>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</si>
  <si>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</si>
  <si>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</si>
  <si>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</si>
  <si>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</si>
  <si>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</si>
  <si>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</si>
  <si>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</si>
  <si>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</si>
  <si>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</si>
  <si>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</si>
  <si>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</si>
  <si>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</si>
  <si>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</si>
  <si>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</si>
  <si>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</si>
  <si>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</si>
  <si>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</si>
  <si>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</si>
  <si>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</si>
  <si>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</si>
  <si>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</si>
  <si>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</si>
  <si>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</si>
  <si>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</si>
  <si>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</si>
  <si>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</si>
  <si>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</si>
  <si>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</si>
  <si>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</si>
  <si>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</si>
  <si>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</si>
  <si>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</si>
  <si>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</si>
  <si>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</si>
  <si>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</si>
  <si>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</si>
  <si>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</si>
  <si>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</si>
  <si>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</si>
  <si>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</si>
  <si>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</si>
  <si>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</si>
  <si>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</si>
  <si>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</si>
  <si>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</si>
  <si>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</si>
  <si>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</si>
  <si>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</si>
  <si>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</si>
  <si>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</si>
  <si>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</si>
  <si>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</si>
  <si>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</si>
  <si>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</si>
  <si>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</si>
  <si>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</si>
  <si>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</si>
  <si>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</si>
  <si>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</si>
  <si>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</si>
  <si>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</si>
  <si>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</si>
  <si>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</si>
  <si>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</si>
  <si>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</si>
  <si>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</si>
  <si>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</si>
  <si>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</si>
  <si>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</si>
  <si>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</si>
  <si>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</si>
  <si>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</si>
  <si>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</si>
  <si>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</si>
  <si>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</si>
  <si>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</si>
  <si>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</si>
  <si>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</si>
  <si>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</si>
  <si>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</si>
  <si>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</si>
  <si>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</si>
  <si>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</si>
  <si>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</si>
  <si>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</si>
  <si>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</si>
  <si>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</si>
  <si>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</si>
  <si>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</si>
  <si>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</si>
  <si>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</si>
  <si>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</si>
  <si>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</si>
  <si>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</si>
  <si>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</si>
  <si>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</si>
  <si>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</si>
  <si>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</si>
  <si>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</si>
  <si>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</si>
  <si>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</si>
  <si>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</si>
  <si>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</si>
  <si>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</si>
  <si>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</si>
  <si>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</si>
  <si>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</si>
  <si>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</si>
  <si>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</si>
  <si>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</si>
  <si>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</si>
  <si>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</si>
  <si>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</si>
  <si>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</si>
  <si>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</si>
  <si>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</si>
  <si>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</si>
  <si>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</si>
  <si>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</si>
  <si>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</si>
  <si>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</si>
  <si>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</si>
  <si>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</si>
  <si>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</si>
  <si>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</si>
  <si>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</si>
  <si>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</si>
  <si>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</si>
  <si>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</si>
  <si>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</si>
  <si>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</si>
  <si>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</si>
  <si>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</si>
  <si>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</si>
  <si>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</si>
  <si>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</si>
  <si>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</si>
  <si>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</si>
  <si>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</si>
  <si>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</si>
  <si>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</si>
  <si>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</si>
  <si>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</si>
  <si>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</si>
  <si>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</si>
  <si>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</si>
  <si>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</si>
  <si>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</si>
  <si>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</si>
  <si>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</si>
  <si>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</si>
  <si>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</si>
  <si>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</si>
  <si>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</si>
  <si>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</si>
  <si>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</si>
  <si>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</si>
  <si>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</si>
  <si>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</si>
  <si>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</si>
  <si>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</si>
  <si>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</si>
  <si>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</si>
  <si>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</si>
  <si>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</si>
  <si>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</si>
  <si>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</si>
  <si>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</si>
  <si>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</si>
  <si>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</si>
  <si>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</si>
  <si>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</si>
  <si>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</si>
  <si>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</si>
  <si>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</si>
  <si>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</si>
  <si>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</si>
  <si>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</si>
  <si>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</si>
  <si>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</si>
  <si>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</si>
  <si>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</si>
  <si>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</si>
  <si>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</si>
  <si>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</si>
  <si>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</si>
  <si>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</si>
  <si>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</si>
  <si>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</si>
  <si>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</si>
  <si>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</si>
  <si>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</si>
  <si>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</si>
  <si>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</si>
  <si>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</si>
  <si>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</si>
  <si>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</si>
  <si>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</si>
  <si>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</si>
  <si>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</si>
  <si>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</si>
  <si>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</si>
  <si>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</si>
  <si>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</si>
  <si>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</si>
  <si>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</si>
  <si>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</si>
  <si>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</si>
  <si>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</si>
  <si>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</si>
  <si>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</si>
  <si>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</si>
  <si>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</si>
  <si>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</si>
  <si>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</si>
  <si>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</si>
  <si>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</si>
  <si>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</si>
  <si>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</si>
  <si>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</si>
  <si>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</si>
  <si>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</si>
  <si>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</si>
  <si>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</si>
  <si>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</si>
  <si>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</si>
  <si>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</si>
  <si>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</si>
  <si>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</si>
  <si>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</si>
  <si>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</si>
  <si>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</si>
  <si>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</si>
  <si>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</si>
  <si>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</si>
  <si>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</si>
  <si>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</si>
  <si>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</si>
  <si>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</si>
  <si>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</si>
  <si>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</si>
  <si>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</si>
  <si>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</si>
  <si>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</si>
  <si>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</si>
  <si>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</si>
  <si>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</si>
  <si>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</si>
  <si>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</si>
  <si>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</si>
  <si>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</si>
  <si>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</si>
  <si>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</si>
  <si>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</si>
  <si>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</si>
  <si>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</si>
  <si>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</si>
  <si>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</si>
  <si>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</si>
  <si>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</si>
  <si>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</si>
  <si>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</si>
  <si>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</si>
  <si>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</si>
  <si>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</si>
  <si>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</si>
  <si>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</si>
  <si>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</si>
  <si>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</si>
  <si>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</si>
  <si>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</si>
  <si>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</si>
  <si>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</si>
  <si>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</si>
  <si>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</si>
  <si>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</si>
  <si>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</si>
  <si>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</si>
  <si>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</si>
  <si>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</si>
  <si>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</si>
  <si>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</si>
  <si>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</si>
  <si>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</si>
  <si>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</si>
  <si>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</si>
  <si>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</si>
  <si>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</si>
  <si>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</si>
  <si>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</si>
  <si>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</si>
  <si>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</si>
  <si>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</si>
  <si>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</si>
  <si>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</si>
  <si>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</si>
  <si>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</si>
  <si>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</si>
  <si>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</si>
  <si>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</si>
  <si>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</si>
  <si>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</si>
  <si>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</si>
  <si>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</si>
  <si>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</si>
  <si>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</si>
  <si>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</si>
  <si>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</si>
  <si>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</si>
  <si>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</si>
  <si>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</si>
  <si>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</si>
  <si>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</si>
  <si>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</si>
  <si>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</si>
  <si>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</si>
  <si>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</si>
  <si>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</si>
  <si>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</si>
  <si>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</si>
  <si>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</si>
  <si>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</si>
  <si>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</si>
  <si>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</si>
  <si>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</si>
  <si>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</si>
  <si>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</si>
  <si>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</si>
  <si>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</si>
  <si>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</si>
  <si>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</si>
  <si>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</si>
  <si>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</si>
  <si>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</si>
  <si>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</si>
  <si>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</si>
  <si>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</si>
  <si>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</si>
  <si>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</si>
  <si>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</si>
  <si>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</si>
  <si>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</si>
  <si>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</si>
  <si>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</si>
  <si>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</si>
  <si>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</si>
  <si>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</si>
  <si>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</si>
  <si>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</si>
  <si>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</si>
  <si>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</si>
  <si>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</si>
  <si>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</si>
  <si>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</si>
  <si>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</si>
  <si>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</si>
  <si>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</si>
  <si>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</si>
  <si>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</si>
  <si>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</si>
  <si>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</si>
  <si>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</si>
  <si>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</si>
  <si>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</si>
  <si>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</si>
  <si>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</si>
  <si>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</si>
  <si>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</si>
  <si>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</si>
  <si>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</si>
  <si>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</si>
  <si>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</si>
  <si>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</si>
  <si>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</si>
  <si>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</si>
  <si>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</si>
  <si>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</si>
  <si>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</si>
  <si>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</si>
  <si>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</si>
  <si>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</si>
  <si>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</si>
  <si>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</si>
  <si>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</si>
  <si>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</si>
  <si>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</si>
  <si>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</si>
  <si>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</si>
  <si>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</si>
  <si>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</si>
  <si>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</si>
  <si>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</si>
  <si>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</si>
  <si>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</si>
  <si>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</si>
  <si>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</si>
  <si>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</si>
  <si>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</si>
  <si>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</si>
  <si>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</si>
  <si>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</si>
  <si>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</si>
  <si>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</si>
  <si>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</si>
  <si>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</si>
  <si>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</si>
  <si>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</si>
  <si>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</si>
  <si>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</si>
  <si>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</si>
  <si>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</si>
  <si>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</si>
  <si>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</si>
  <si>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</si>
  <si>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</si>
  <si>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</si>
  <si>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</si>
  <si>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</si>
  <si>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</si>
  <si>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</si>
  <si>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</si>
  <si>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</si>
  <si>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</si>
  <si>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</si>
  <si>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</si>
  <si>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</si>
  <si>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</si>
  <si>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</si>
  <si>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</si>
  <si>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</si>
  <si>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</si>
  <si>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</si>
  <si>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</si>
  <si>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</si>
  <si>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</si>
  <si>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</si>
  <si>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</si>
  <si>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</si>
  <si>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</si>
  <si>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</si>
  <si>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</si>
  <si>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</si>
  <si>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</si>
  <si>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</si>
  <si>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</si>
  <si>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</si>
  <si>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</si>
  <si>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</si>
  <si>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</si>
  <si>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</si>
  <si>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</si>
  <si>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</si>
  <si>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</si>
  <si>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</si>
  <si>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</si>
  <si>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</si>
  <si>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</si>
  <si>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</si>
  <si>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</si>
  <si>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</si>
  <si>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</si>
  <si>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</si>
  <si>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</si>
  <si>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</si>
  <si>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</si>
  <si>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</si>
  <si>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</si>
  <si>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</si>
  <si>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</si>
  <si>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</si>
  <si>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</si>
  <si>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</si>
  <si>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</si>
  <si>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</si>
  <si>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</si>
  <si>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</si>
  <si>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</si>
  <si>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</si>
  <si>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</si>
  <si>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</si>
  <si>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</si>
  <si>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</si>
  <si>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</si>
  <si>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</si>
  <si>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</si>
  <si>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</si>
  <si>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</si>
  <si>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</si>
  <si>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</si>
  <si>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</si>
  <si>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</si>
  <si>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</si>
  <si>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</si>
  <si>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</si>
  <si>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</si>
  <si>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</si>
  <si>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</si>
  <si>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</si>
  <si>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</si>
  <si>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</si>
  <si>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</si>
  <si>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</si>
  <si>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</si>
  <si>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</si>
  <si>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</si>
  <si>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</si>
  <si>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</si>
  <si>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</si>
  <si>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</si>
  <si>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</si>
  <si>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</si>
  <si>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</si>
  <si>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</si>
  <si>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</si>
  <si>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</si>
  <si>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</si>
  <si>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</si>
  <si>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</si>
  <si>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</si>
  <si>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</si>
  <si>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</si>
  <si>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</si>
  <si>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</si>
  <si>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</si>
  <si>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</si>
  <si>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</si>
  <si>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</si>
  <si>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</si>
  <si>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</si>
  <si>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</si>
  <si>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</si>
  <si>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</si>
  <si>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</si>
  <si>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</si>
  <si>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</si>
  <si>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</si>
  <si>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</si>
  <si>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</si>
  <si>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</si>
  <si>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</si>
  <si>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</si>
  <si>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</si>
  <si>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</si>
  <si>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</si>
  <si>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</si>
  <si>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</si>
  <si>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</si>
  <si>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</si>
  <si>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</si>
  <si>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</si>
  <si>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</si>
  <si>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</si>
  <si>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</si>
  <si>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</si>
  <si>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</si>
  <si>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</si>
  <si>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</si>
  <si>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</si>
  <si>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</si>
  <si>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</si>
  <si>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</si>
  <si>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</si>
  <si>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</si>
  <si>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</si>
  <si>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</si>
  <si>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</si>
  <si>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</si>
  <si>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</si>
  <si>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</si>
  <si>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</si>
  <si>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</si>
  <si>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</si>
  <si>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</si>
  <si>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</si>
  <si>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</si>
  <si>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</si>
  <si>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</si>
  <si>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</si>
  <si>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</si>
  <si>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</si>
  <si>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</si>
  <si>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</si>
  <si>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</si>
  <si>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</si>
  <si>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</si>
  <si>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</si>
  <si>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</si>
  <si>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</si>
  <si>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</si>
  <si>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</si>
  <si>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</si>
  <si>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</si>
  <si>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</si>
  <si>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</si>
  <si>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</si>
  <si>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</si>
  <si>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</si>
  <si>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</si>
  <si>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</si>
  <si>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</si>
  <si>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</si>
  <si>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</si>
  <si>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</si>
  <si>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</si>
  <si>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</si>
  <si>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</si>
  <si>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</si>
  <si>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</si>
  <si>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</si>
  <si>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</si>
  <si>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</si>
  <si>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</si>
  <si>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</si>
  <si>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</si>
  <si>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</si>
  <si>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</si>
  <si>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</si>
  <si>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</si>
  <si>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</si>
  <si>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</si>
  <si>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</si>
  <si>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</si>
  <si>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</si>
  <si>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</si>
  <si>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</si>
  <si>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</si>
  <si>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</si>
  <si>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</si>
  <si>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</si>
  <si>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</si>
  <si>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</si>
  <si>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</si>
  <si>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</si>
  <si>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</si>
  <si>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</si>
  <si>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</si>
  <si>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</si>
  <si>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</si>
  <si>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</si>
  <si>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</si>
  <si>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</si>
  <si>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</si>
  <si>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</si>
  <si>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</si>
  <si>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</si>
  <si>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</si>
  <si>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</si>
  <si>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</si>
  <si>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</si>
  <si>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</si>
  <si>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</si>
  <si>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</si>
  <si>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</si>
  <si>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</si>
  <si>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</si>
  <si>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</si>
  <si>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</si>
  <si>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</si>
  <si>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</si>
  <si>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</si>
  <si>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</si>
  <si>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</si>
  <si>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</si>
  <si>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</si>
  <si>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</si>
  <si>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</si>
  <si>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</si>
  <si>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</si>
  <si>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</si>
  <si>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</si>
  <si>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</si>
  <si>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</si>
  <si>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</si>
  <si>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</si>
  <si>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</si>
  <si>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</si>
  <si>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</si>
  <si>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</si>
  <si>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</si>
  <si>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</si>
  <si>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</si>
  <si>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</si>
  <si>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</si>
  <si>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</si>
  <si>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</si>
  <si>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</si>
  <si>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</si>
  <si>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</si>
  <si>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</si>
  <si>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</si>
  <si>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</si>
  <si>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</si>
  <si>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</si>
  <si>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</si>
  <si>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</si>
  <si>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</si>
  <si>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</si>
  <si>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</si>
  <si>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</si>
  <si>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</si>
  <si>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</si>
  <si>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</si>
  <si>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</si>
  <si>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</si>
  <si>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</si>
  <si>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</si>
  <si>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</si>
  <si>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</si>
  <si>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</si>
  <si>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</si>
  <si>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</si>
  <si>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</si>
  <si>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</si>
  <si>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</si>
  <si>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</si>
  <si>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</si>
  <si>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</si>
  <si>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</si>
  <si>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</si>
  <si>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</si>
  <si>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</si>
  <si>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</si>
  <si>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</si>
  <si>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</si>
  <si>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</si>
  <si>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</si>
  <si>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</si>
  <si>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</si>
  <si>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</si>
  <si>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</si>
  <si>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</si>
  <si>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</si>
  <si>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</si>
  <si>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</si>
  <si>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</si>
  <si>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</si>
  <si>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</si>
  <si>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</si>
  <si>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</si>
  <si>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</si>
  <si>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</si>
  <si>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</si>
  <si>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</si>
  <si>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</si>
  <si>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</si>
  <si>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</si>
  <si>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</si>
  <si>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</si>
  <si>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</si>
  <si>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</si>
  <si>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</si>
  <si>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</si>
  <si>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</si>
  <si>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</si>
  <si>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</si>
  <si>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</si>
  <si>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</si>
  <si>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</si>
  <si>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</si>
  <si>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</si>
  <si>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</si>
  <si>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</si>
  <si>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</si>
  <si>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</si>
  <si>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</si>
  <si>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</si>
  <si>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</si>
  <si>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</si>
  <si>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</si>
  <si>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</si>
  <si>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</si>
  <si>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</si>
  <si>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</si>
  <si>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</si>
  <si>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</si>
  <si>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</si>
  <si>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</si>
  <si>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</si>
  <si>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</si>
  <si>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</si>
  <si>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</si>
  <si>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</si>
  <si>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</si>
  <si>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</si>
  <si>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</si>
  <si>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</si>
  <si>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</si>
  <si>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</si>
  <si>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</si>
  <si>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</si>
  <si>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</si>
  <si>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</si>
  <si>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</si>
  <si>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</si>
  <si>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</si>
  <si>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</si>
  <si>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</si>
  <si>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</si>
  <si>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</si>
  <si>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</si>
  <si>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</si>
  <si>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</si>
  <si>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</si>
  <si>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</si>
  <si>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</si>
  <si>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</si>
  <si>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</si>
  <si>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</si>
  <si>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</si>
  <si>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</si>
  <si>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</si>
  <si>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</si>
  <si>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</si>
  <si>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</si>
  <si>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</si>
  <si>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</si>
  <si>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</si>
  <si>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</si>
  <si>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</si>
  <si>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</si>
  <si>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</si>
  <si>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</si>
  <si>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</si>
  <si>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</si>
  <si>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</si>
  <si>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</si>
  <si>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</si>
  <si>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</si>
  <si>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</si>
  <si>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</si>
  <si>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</si>
  <si>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</si>
  <si>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</si>
  <si>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</si>
  <si>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</si>
  <si>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</si>
  <si>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</si>
  <si>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</si>
  <si>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</si>
  <si>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</si>
  <si>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</si>
  <si>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</si>
  <si>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</si>
  <si>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</si>
  <si>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</si>
  <si>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</si>
  <si>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</si>
  <si>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</si>
  <si>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</si>
  <si>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</si>
  <si>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</si>
  <si>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</si>
  <si>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</si>
  <si>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</si>
  <si>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</si>
  <si>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</si>
  <si>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</si>
  <si>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</si>
  <si>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</si>
  <si>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</si>
  <si>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</si>
  <si>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</si>
  <si>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</si>
  <si>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</si>
  <si>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</si>
  <si>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</si>
  <si>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</si>
  <si>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</si>
  <si>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</si>
  <si>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</si>
  <si>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</si>
  <si>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</si>
  <si>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</si>
  <si>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</si>
  <si>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</si>
  <si>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</si>
  <si>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</si>
  <si>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</si>
  <si>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</si>
  <si>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</si>
  <si>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</si>
  <si>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</si>
  <si>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</si>
  <si>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</si>
  <si>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</si>
  <si>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</si>
  <si>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</si>
  <si>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</si>
  <si>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</si>
  <si>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</si>
  <si>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</si>
  <si>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</si>
  <si>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</si>
  <si>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</si>
  <si>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</si>
  <si>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</si>
  <si>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</si>
  <si>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</si>
  <si>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</si>
  <si>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</si>
  <si>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</si>
  <si>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</si>
  <si>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</si>
  <si>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</si>
  <si>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</si>
  <si>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</si>
  <si>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</si>
  <si>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</si>
  <si>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</si>
  <si>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</si>
  <si>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</si>
  <si>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</si>
  <si>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</si>
  <si>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</si>
  <si>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</si>
  <si>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</si>
  <si>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</si>
  <si>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</si>
  <si>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</si>
  <si>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</si>
  <si>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</si>
  <si>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</si>
  <si>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</si>
  <si>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</si>
  <si>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</si>
  <si>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</si>
  <si>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</si>
  <si>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</si>
  <si>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</si>
  <si>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</si>
  <si>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</si>
  <si>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</si>
  <si>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</si>
  <si>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</si>
  <si>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</si>
  <si>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</si>
  <si>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</si>
  <si>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</si>
  <si>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</si>
  <si>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</si>
  <si>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</si>
  <si>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</si>
  <si>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</si>
  <si>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</si>
  <si>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</si>
  <si>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</si>
  <si>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</si>
  <si>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</si>
  <si>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</si>
  <si>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</si>
  <si>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</si>
  <si>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</si>
  <si>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</si>
  <si>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</si>
  <si>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</si>
  <si>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</si>
  <si>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</si>
  <si>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</si>
  <si>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</si>
  <si>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</si>
  <si>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</si>
  <si>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</si>
  <si>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</si>
  <si>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</si>
  <si>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</si>
  <si>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</si>
  <si>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</si>
  <si>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</si>
  <si>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</si>
  <si>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</si>
  <si>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</si>
  <si>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</si>
  <si>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</si>
  <si>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</si>
  <si>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</si>
  <si>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</si>
  <si>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</si>
  <si>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</si>
  <si>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</si>
  <si>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</si>
  <si>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</si>
  <si>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</si>
  <si>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</si>
  <si>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</si>
  <si>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</si>
  <si>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</si>
  <si>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</si>
  <si>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</si>
  <si>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</si>
  <si>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</si>
  <si>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</si>
  <si>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</si>
  <si>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</si>
  <si>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</si>
  <si>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</si>
  <si>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</si>
  <si>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</si>
  <si>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</si>
  <si>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</si>
  <si>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</si>
  <si>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</si>
  <si>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</si>
  <si>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</si>
  <si>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</si>
  <si>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</si>
  <si>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</si>
  <si>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</si>
  <si>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</si>
  <si>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</si>
  <si>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</si>
  <si>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</si>
  <si>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</si>
  <si>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</si>
  <si>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</si>
  <si>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</si>
  <si>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</si>
  <si>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</si>
  <si>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</si>
  <si>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</si>
  <si>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</si>
  <si>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</si>
  <si>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</si>
  <si>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</si>
  <si>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</si>
  <si>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</si>
  <si>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</si>
  <si>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</si>
  <si>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</si>
  <si>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</si>
  <si>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</si>
  <si>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</si>
  <si>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</si>
  <si>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</si>
  <si>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</si>
  <si>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</si>
  <si>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</si>
  <si>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</si>
  <si>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</si>
  <si>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</si>
  <si>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</si>
  <si>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</si>
  <si>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</si>
  <si>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</si>
  <si>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</si>
  <si>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</si>
  <si>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</si>
  <si>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</si>
  <si>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</si>
  <si>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</si>
  <si>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</si>
  <si>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</si>
  <si>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</si>
  <si>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</si>
  <si>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</si>
  <si>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</si>
  <si>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</si>
  <si>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</si>
  <si>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</si>
  <si>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</si>
  <si>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</si>
  <si>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</si>
  <si>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</si>
  <si>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</si>
  <si>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</si>
  <si>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</si>
  <si>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</si>
  <si>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</si>
  <si>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</si>
  <si>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</si>
  <si>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</si>
  <si>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</si>
  <si>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</si>
  <si>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</si>
  <si>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</si>
  <si>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</si>
  <si>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</si>
  <si>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</si>
  <si>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</si>
  <si>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</si>
  <si>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</si>
  <si>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</si>
  <si>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</si>
  <si>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</si>
  <si>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</si>
  <si>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</si>
  <si>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</si>
  <si>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</si>
  <si>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</si>
  <si>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</si>
  <si>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</si>
  <si>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</si>
  <si>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</si>
  <si>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</si>
  <si>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</si>
  <si>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</si>
  <si>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</si>
  <si>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</si>
  <si>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</si>
  <si>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</si>
  <si>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</si>
  <si>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</si>
  <si>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</si>
  <si>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</si>
  <si>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</si>
  <si>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</si>
  <si>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</si>
  <si>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</si>
  <si>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</si>
  <si>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</si>
  <si>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</si>
  <si>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</si>
  <si>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</si>
  <si>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</si>
  <si>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</si>
  <si>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</si>
  <si>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</si>
  <si>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</si>
  <si>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</si>
  <si>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</si>
  <si>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</si>
  <si>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</si>
  <si>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</si>
  <si>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</si>
  <si>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</si>
  <si>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</si>
  <si>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</si>
  <si>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</si>
  <si>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</si>
  <si>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</si>
  <si>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</si>
  <si>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</si>
  <si>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</si>
  <si>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</si>
  <si>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</si>
  <si>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</si>
  <si>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</si>
  <si>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</si>
  <si>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</si>
  <si>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</si>
  <si>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</si>
  <si>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</si>
  <si>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</si>
  <si>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</si>
  <si>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</si>
  <si>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</si>
  <si>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</si>
  <si>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</si>
  <si>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</si>
  <si>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</si>
  <si>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</si>
  <si>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</si>
  <si>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</si>
  <si>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</si>
  <si>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</si>
  <si>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</si>
  <si>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</si>
  <si>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</si>
  <si>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</si>
  <si>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</si>
  <si>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</si>
  <si>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</si>
  <si>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</si>
  <si>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</si>
  <si>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</si>
  <si>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</si>
  <si>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</si>
  <si>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</si>
  <si>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</si>
  <si>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</si>
  <si>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</si>
  <si>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</si>
  <si>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</si>
  <si>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</si>
  <si>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</si>
  <si>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</si>
  <si>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</si>
  <si>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</si>
  <si>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</si>
  <si>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</si>
  <si>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</si>
  <si>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</si>
  <si>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</si>
  <si>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</si>
  <si>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</si>
  <si>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</si>
  <si>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</si>
  <si>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</si>
  <si>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</si>
  <si>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</si>
  <si>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</si>
  <si>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</si>
  <si>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</si>
  <si>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</si>
  <si>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</si>
  <si>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</si>
  <si>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</si>
  <si>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</si>
  <si>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</si>
  <si>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</si>
  <si>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</si>
  <si>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</si>
  <si>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</si>
  <si>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</si>
  <si>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</si>
  <si>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</si>
  <si>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</si>
  <si>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</si>
  <si>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</si>
  <si>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</si>
  <si>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</si>
  <si>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</si>
  <si>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</si>
  <si>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</si>
  <si>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</si>
  <si>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</si>
  <si>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</si>
  <si>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</si>
  <si>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</si>
  <si>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</si>
  <si>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</si>
  <si>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</si>
  <si>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</si>
  <si>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</si>
  <si>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</si>
  <si>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</si>
  <si>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</si>
  <si>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</si>
  <si>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</si>
  <si>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</si>
  <si>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</si>
  <si>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</si>
  <si>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</si>
  <si>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</si>
  <si>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</si>
  <si>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</si>
  <si>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</si>
  <si>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</si>
  <si>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</si>
  <si>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</si>
  <si>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</si>
  <si>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</si>
  <si>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</si>
  <si>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</si>
  <si>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</si>
  <si>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</si>
  <si>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</si>
  <si>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</si>
  <si>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</si>
  <si>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</si>
  <si>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</si>
  <si>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</si>
  <si>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</si>
  <si>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</si>
  <si>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</si>
  <si>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</si>
  <si>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</si>
  <si>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</si>
  <si>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</si>
  <si>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</si>
  <si>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</si>
  <si>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</si>
  <si>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</si>
  <si>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</si>
  <si>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</si>
  <si>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</si>
  <si>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</si>
  <si>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</si>
  <si>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</si>
  <si>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</si>
  <si>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</si>
  <si>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</si>
  <si>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</si>
  <si>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</si>
  <si>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</si>
  <si>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</si>
  <si>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</si>
  <si>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</si>
  <si>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</si>
  <si>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</si>
  <si>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</si>
  <si>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</si>
  <si>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</si>
  <si>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</si>
  <si>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</si>
  <si>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</si>
  <si>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</si>
  <si>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</si>
  <si>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</si>
  <si>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</si>
  <si>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</si>
  <si>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</si>
  <si>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</si>
  <si>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</si>
  <si>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</si>
  <si>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</si>
  <si>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</si>
  <si>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</si>
  <si>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</si>
  <si>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</si>
  <si>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</si>
  <si>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</si>
  <si>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</si>
  <si>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</si>
  <si>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</si>
  <si>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</si>
  <si>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</si>
  <si>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</si>
  <si>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</si>
  <si>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</si>
  <si>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</si>
  <si>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</si>
  <si>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</si>
  <si>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</si>
  <si>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</si>
  <si>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</si>
  <si>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</si>
  <si>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</si>
  <si>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</si>
  <si>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</si>
  <si>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</si>
  <si>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</si>
  <si>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</si>
  <si>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</si>
  <si>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</si>
  <si>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</si>
  <si>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</si>
  <si>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</si>
  <si>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</si>
  <si>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</si>
  <si>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</si>
  <si>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</si>
  <si>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</si>
  <si>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</si>
  <si>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</si>
  <si>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</si>
  <si>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</si>
  <si>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</si>
  <si>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</si>
  <si>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</si>
  <si>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</si>
  <si>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</si>
  <si>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</si>
  <si>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</si>
  <si>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</si>
  <si>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</si>
  <si>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</si>
  <si>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</si>
  <si>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</si>
  <si>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</si>
  <si>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</si>
  <si>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</si>
  <si>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</si>
  <si>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</si>
  <si>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</si>
  <si>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</si>
  <si>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</si>
  <si>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</si>
  <si>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</si>
  <si>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</si>
  <si>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</si>
  <si>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</si>
  <si>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</si>
  <si>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</si>
  <si>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</si>
  <si>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</si>
  <si>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</si>
  <si>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</si>
  <si>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</si>
  <si>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</si>
  <si>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</si>
  <si>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</si>
  <si>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</si>
  <si>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</si>
  <si>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</si>
  <si>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</si>
  <si>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</si>
  <si>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</si>
  <si>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</si>
  <si>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</si>
  <si>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</si>
  <si>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</si>
  <si>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</si>
  <si>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</si>
  <si>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</si>
  <si>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</si>
  <si>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</si>
  <si>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</si>
  <si>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</si>
  <si>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</si>
  <si>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</si>
  <si>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</si>
  <si>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</si>
  <si>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</si>
  <si>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</si>
  <si>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</si>
  <si>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</si>
  <si>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</si>
  <si>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</si>
  <si>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</si>
  <si>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</si>
  <si>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</si>
  <si>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</si>
  <si>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</si>
  <si>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</si>
  <si>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</si>
  <si>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</si>
  <si>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</si>
  <si>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</si>
  <si>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</si>
  <si>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</si>
  <si>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</si>
  <si>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</si>
  <si>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</si>
  <si>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</si>
  <si>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</si>
  <si>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</si>
  <si>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</si>
  <si>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</si>
  <si>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</si>
  <si>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</si>
  <si>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</si>
  <si>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</si>
  <si>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</si>
  <si>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</si>
  <si>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</si>
  <si>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</si>
  <si>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</si>
  <si>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</si>
  <si>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</si>
  <si>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</si>
  <si>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</si>
  <si>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</si>
  <si>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</si>
  <si>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</si>
  <si>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</si>
  <si>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</si>
  <si>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</si>
  <si>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</si>
  <si>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</si>
  <si>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</si>
  <si>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</si>
  <si>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</si>
  <si>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</si>
  <si>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</si>
  <si>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</si>
  <si>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</si>
  <si>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</si>
  <si>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</si>
  <si>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</si>
  <si>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</si>
  <si>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</si>
  <si>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</si>
  <si>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</si>
  <si>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</si>
  <si>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</si>
  <si>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</si>
  <si>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</si>
  <si>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</si>
  <si>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</si>
  <si>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</si>
  <si>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</si>
  <si>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</si>
  <si>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</si>
  <si>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</si>
  <si>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</si>
  <si>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</si>
  <si>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</si>
  <si>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</si>
  <si>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</si>
  <si>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</si>
  <si>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</si>
  <si>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</si>
  <si>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</si>
  <si>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</si>
  <si>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</si>
  <si>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</si>
  <si>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</si>
  <si>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</si>
  <si>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</si>
  <si>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</si>
  <si>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</si>
  <si>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</si>
  <si>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</si>
  <si>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</si>
  <si>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</si>
  <si>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</si>
  <si>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</si>
  <si>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</si>
  <si>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</si>
  <si>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</si>
  <si>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</si>
  <si>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</si>
  <si>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</si>
  <si>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</si>
  <si>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</si>
  <si>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</si>
  <si>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</si>
  <si>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</si>
  <si>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</si>
  <si>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</si>
  <si>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</si>
  <si>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</si>
  <si>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</si>
  <si>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</si>
  <si>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</si>
  <si>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</si>
  <si>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</si>
  <si>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</si>
  <si>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</si>
  <si>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</si>
  <si>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</si>
  <si>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</si>
  <si>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</si>
  <si>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</si>
  <si>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</si>
  <si>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</si>
  <si>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</si>
  <si>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</si>
  <si>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</si>
  <si>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</si>
  <si>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</si>
  <si>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</si>
  <si>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</si>
  <si>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</si>
  <si>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</si>
  <si>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</si>
  <si>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</si>
  <si>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</si>
  <si>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</si>
  <si>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</si>
  <si>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</si>
  <si>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</si>
  <si>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</si>
  <si>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</si>
  <si>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</si>
  <si>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</si>
  <si>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</si>
  <si>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</si>
  <si>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</si>
  <si>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</si>
  <si>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</si>
  <si>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</si>
  <si>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</si>
  <si>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</si>
  <si>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</si>
  <si>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</si>
  <si>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</si>
  <si>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</si>
  <si>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</si>
  <si>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</si>
  <si>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</si>
  <si>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</si>
  <si>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</si>
  <si>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</si>
  <si>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</si>
  <si>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</si>
  <si>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</si>
  <si>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</si>
  <si>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</si>
  <si>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</si>
  <si>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</si>
  <si>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</si>
  <si>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</si>
  <si>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</si>
  <si>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</si>
  <si>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</si>
  <si>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</si>
  <si>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</si>
  <si>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</si>
  <si>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</si>
  <si>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</si>
  <si>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</si>
  <si>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</si>
  <si>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</si>
  <si>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</si>
  <si>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</si>
  <si>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</si>
  <si>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</si>
  <si>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</si>
  <si>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</si>
  <si>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</si>
  <si>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</si>
  <si>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</si>
  <si>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</si>
  <si>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</si>
  <si>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</si>
  <si>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</si>
  <si>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</si>
  <si>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</si>
  <si>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</si>
  <si>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</si>
  <si>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</si>
  <si>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</si>
  <si>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</si>
  <si>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</si>
  <si>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</si>
  <si>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</si>
  <si>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</si>
  <si>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</si>
  <si>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</si>
  <si>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</si>
  <si>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</si>
  <si>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</si>
  <si>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</si>
  <si>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</si>
  <si>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</si>
  <si>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</si>
  <si>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</si>
  <si>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</si>
  <si>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</si>
  <si>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</si>
  <si>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</si>
  <si>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</si>
  <si>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</si>
  <si>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</si>
  <si>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</si>
  <si>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</si>
  <si>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</si>
  <si>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</si>
  <si>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</si>
  <si>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</si>
  <si>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</si>
  <si>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</si>
  <si>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</si>
  <si>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</si>
  <si>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</si>
  <si>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</si>
  <si>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</si>
  <si>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</si>
  <si>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</si>
  <si>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</si>
  <si>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</si>
  <si>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</si>
  <si>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</si>
  <si>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</si>
  <si>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</si>
  <si>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</si>
  <si>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</si>
  <si>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</si>
  <si>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</si>
  <si>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</si>
  <si>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</si>
  <si>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</si>
  <si>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</si>
  <si>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</si>
  <si>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</si>
  <si>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</si>
  <si>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</si>
  <si>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</si>
  <si>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</si>
  <si>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</si>
  <si>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</si>
  <si>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</si>
  <si>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</si>
  <si>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</si>
  <si>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</si>
  <si>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</si>
  <si>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</si>
  <si>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</si>
  <si>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</si>
  <si>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</si>
  <si>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</si>
  <si>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</si>
  <si>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</si>
  <si>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</si>
  <si>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</si>
  <si>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</si>
  <si>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</si>
  <si>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</si>
  <si>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</si>
  <si>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</si>
  <si>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</si>
  <si>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</si>
  <si>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</si>
  <si>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</si>
  <si>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</si>
  <si>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</si>
  <si>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</si>
  <si>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</si>
  <si>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</si>
  <si>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</si>
  <si>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</si>
  <si>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</si>
  <si>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</si>
  <si>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</si>
  <si>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</si>
  <si>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</si>
  <si>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</si>
  <si>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</si>
  <si>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</si>
  <si>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</si>
  <si>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</si>
  <si>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</si>
  <si>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</si>
  <si>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</si>
  <si>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</si>
  <si>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</si>
  <si>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</si>
  <si>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</si>
  <si>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</si>
  <si>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</si>
  <si>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</si>
  <si>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</si>
  <si>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</si>
  <si>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</si>
  <si>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</si>
  <si>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</si>
  <si>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</si>
  <si>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</si>
  <si>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</si>
  <si>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</si>
  <si>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</si>
  <si>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</si>
  <si>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</si>
  <si>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</si>
  <si>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</si>
  <si>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</si>
  <si>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</si>
  <si>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</si>
  <si>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</si>
  <si>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</si>
  <si>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</si>
  <si>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</si>
  <si>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</si>
  <si>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</si>
  <si>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</si>
  <si>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</si>
  <si>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</si>
  <si>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</si>
  <si>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</si>
  <si>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</si>
  <si>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</si>
  <si>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</si>
  <si>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</si>
  <si>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</si>
  <si>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</si>
  <si>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</si>
  <si>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</si>
  <si>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</si>
  <si>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</si>
  <si>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</si>
  <si>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</si>
  <si>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</si>
  <si>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</si>
  <si>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</si>
  <si>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</si>
  <si>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</si>
  <si>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</si>
  <si>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</si>
  <si>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</si>
  <si>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</si>
  <si>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</si>
  <si>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</si>
  <si>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</si>
  <si>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</si>
  <si>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</si>
  <si>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</si>
  <si>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</si>
  <si>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</si>
  <si>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</si>
  <si>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</si>
  <si>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</si>
  <si>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</si>
  <si>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</si>
  <si>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</si>
  <si>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</si>
  <si>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</si>
  <si>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</si>
  <si>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</si>
  <si>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</si>
  <si>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</si>
  <si>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</si>
  <si>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</si>
  <si>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</si>
  <si>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</si>
  <si>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</si>
  <si>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</si>
  <si>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</si>
  <si>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</si>
  <si>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</si>
  <si>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</si>
  <si>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</si>
  <si>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</si>
  <si>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</si>
  <si>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</si>
  <si>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</si>
  <si>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</si>
  <si>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</si>
  <si>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</si>
  <si>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</si>
  <si>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</si>
  <si>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</si>
  <si>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</si>
  <si>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</si>
  <si>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</si>
  <si>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</si>
  <si>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</si>
  <si>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</si>
  <si>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</si>
  <si>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</si>
  <si>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</si>
  <si>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</si>
  <si>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</si>
  <si>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</si>
  <si>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</si>
  <si>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</si>
  <si>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</si>
  <si>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</si>
  <si>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</si>
  <si>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</si>
  <si>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</si>
  <si>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</si>
  <si>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</si>
  <si>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</si>
  <si>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</si>
  <si>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</si>
  <si>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</si>
  <si>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</si>
  <si>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</si>
  <si>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</si>
  <si>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</si>
  <si>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</si>
  <si>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</si>
  <si>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</si>
  <si>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</si>
  <si>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</si>
  <si>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</si>
  <si>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</si>
  <si>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</si>
  <si>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</si>
  <si>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</si>
  <si>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</si>
  <si>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</si>
  <si>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</si>
  <si>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</si>
  <si>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</si>
  <si>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</si>
  <si>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</si>
  <si>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</si>
  <si>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</si>
  <si>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</si>
  <si>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</si>
  <si>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</si>
  <si>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</si>
  <si>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</si>
  <si>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</si>
  <si>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</si>
  <si>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</si>
  <si>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</si>
  <si>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</si>
  <si>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</si>
  <si>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</si>
  <si>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</si>
  <si>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</si>
  <si>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</si>
  <si>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</si>
  <si>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</si>
  <si>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</si>
  <si>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</si>
  <si>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</si>
  <si>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</si>
  <si>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</si>
  <si>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</si>
  <si>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</si>
  <si>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</si>
  <si>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</si>
  <si>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</si>
  <si>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</si>
  <si>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</si>
  <si>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</si>
  <si>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</si>
  <si>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</si>
  <si>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</si>
  <si>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</si>
  <si>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</si>
  <si>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</si>
  <si>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</si>
  <si>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</si>
  <si>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</si>
  <si>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</si>
  <si>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</si>
  <si>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</si>
  <si>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</si>
  <si>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</si>
  <si>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</si>
  <si>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</si>
  <si>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</si>
  <si>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</si>
  <si>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</si>
  <si>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</si>
  <si>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</si>
  <si>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</si>
  <si>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</si>
  <si>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</si>
  <si>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</si>
  <si>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</si>
  <si>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</si>
  <si>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</si>
  <si>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</si>
  <si>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</si>
  <si>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</si>
  <si>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</si>
  <si>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</si>
  <si>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</si>
  <si>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</si>
  <si>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</si>
  <si>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</si>
  <si>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</si>
  <si>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</si>
  <si>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</si>
  <si>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</si>
  <si>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</si>
  <si>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</si>
  <si>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</si>
  <si>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</si>
  <si>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</si>
  <si>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</si>
  <si>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</si>
  <si>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</si>
  <si>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</si>
  <si>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</si>
  <si>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</si>
  <si>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</si>
  <si>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</si>
  <si>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</si>
  <si>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</si>
  <si>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</si>
  <si>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</si>
  <si>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</si>
  <si>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</si>
  <si>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</si>
  <si>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</si>
  <si>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</si>
  <si>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</si>
  <si>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</si>
  <si>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</si>
  <si>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</si>
  <si>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</si>
  <si>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</si>
  <si>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</si>
  <si>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</si>
  <si>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</si>
  <si>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</si>
  <si>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</si>
  <si>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</si>
  <si>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</si>
  <si>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</si>
  <si>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</si>
  <si>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</si>
  <si>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</si>
  <si>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</si>
  <si>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</si>
  <si>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</si>
  <si>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</si>
  <si>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</si>
  <si>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</si>
  <si>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</si>
  <si>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</si>
  <si>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</si>
  <si>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</si>
  <si>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</si>
  <si>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</si>
  <si>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</si>
  <si>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</si>
  <si>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</si>
  <si>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</si>
  <si>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</si>
  <si>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</si>
  <si>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</si>
  <si>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</si>
  <si>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</si>
  <si>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</si>
  <si>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</si>
  <si>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</si>
  <si>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</si>
  <si>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</si>
  <si>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</si>
  <si>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</si>
  <si>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</si>
  <si>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</si>
  <si>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</si>
  <si>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</si>
  <si>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</si>
  <si>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</si>
  <si>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</si>
  <si>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</si>
  <si>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</si>
  <si>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</si>
  <si>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</si>
  <si>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</si>
  <si>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</si>
  <si>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</si>
  <si>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</si>
  <si>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</si>
  <si>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</si>
  <si>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</si>
  <si>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</si>
  <si>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</si>
  <si>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</si>
  <si>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</si>
  <si>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</si>
  <si>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</si>
  <si>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</si>
  <si>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</si>
  <si>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</si>
  <si>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</si>
  <si>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</si>
  <si>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</si>
  <si>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</si>
  <si>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</si>
  <si>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</si>
  <si>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</si>
  <si>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</si>
  <si>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</si>
  <si>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</si>
  <si>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</si>
  <si>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</si>
  <si>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</si>
  <si>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</si>
  <si>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</si>
  <si>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</si>
  <si>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</si>
  <si>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</si>
  <si>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</si>
  <si>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</si>
  <si>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</si>
  <si>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</si>
  <si>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</si>
  <si>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</si>
  <si>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</si>
  <si>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</si>
  <si>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</si>
  <si>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</si>
  <si>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</si>
  <si>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</si>
  <si>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</si>
  <si>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</si>
  <si>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</si>
  <si>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</si>
  <si>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</si>
  <si>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</si>
  <si>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</si>
  <si>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</si>
  <si>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</si>
  <si>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</si>
  <si>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</si>
  <si>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</si>
  <si>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</si>
  <si>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</si>
  <si>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</si>
  <si>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</si>
  <si>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</si>
  <si>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</si>
  <si>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</si>
  <si>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</si>
  <si>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</si>
  <si>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</si>
  <si>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</si>
  <si>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</si>
  <si>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</si>
  <si>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</si>
  <si>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</si>
  <si>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</si>
  <si>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</si>
  <si>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</si>
  <si>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</si>
  <si>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</si>
  <si>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</si>
  <si>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</si>
  <si>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</si>
  <si>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</si>
  <si>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</si>
  <si>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</si>
  <si>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</si>
  <si>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</si>
  <si>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</si>
  <si>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</si>
  <si>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</si>
  <si>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</si>
  <si>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</si>
  <si>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</si>
  <si>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</si>
  <si>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</si>
  <si>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</si>
  <si>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</si>
  <si>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</si>
  <si>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</si>
  <si>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</si>
  <si>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</si>
  <si>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</si>
  <si>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</si>
  <si>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</si>
  <si>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</si>
  <si>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</si>
  <si>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</si>
  <si>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</si>
  <si>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</si>
  <si>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</si>
  <si>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</si>
  <si>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</si>
  <si>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</si>
  <si>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</si>
  <si>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</si>
  <si>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</si>
  <si>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</si>
  <si>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</si>
  <si>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</si>
  <si>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</si>
  <si>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</si>
  <si>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</si>
  <si>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</si>
  <si>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</si>
  <si>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</si>
  <si>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</si>
  <si>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</si>
  <si>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</si>
  <si>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</si>
  <si>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</si>
  <si>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</si>
  <si>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</si>
  <si>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</si>
  <si>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</si>
  <si>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</si>
  <si>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</si>
  <si>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</si>
  <si>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</si>
  <si>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</si>
  <si>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</si>
  <si>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</si>
  <si>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</si>
  <si>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</si>
  <si>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</si>
  <si>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</si>
  <si>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</si>
  <si>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</si>
  <si>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</si>
  <si>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</si>
  <si>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</si>
  <si>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</si>
  <si>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</si>
  <si>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</si>
  <si>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</si>
  <si>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</si>
  <si>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</si>
  <si>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</si>
  <si>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</si>
  <si>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</si>
  <si>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</si>
  <si>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</si>
  <si>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</si>
  <si>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</si>
  <si>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</si>
  <si>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</si>
  <si>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</si>
  <si>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</si>
  <si>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</si>
  <si>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</si>
  <si>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</si>
  <si>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</si>
  <si>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</si>
  <si>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</si>
  <si>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</si>
  <si>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</si>
  <si>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</si>
  <si>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</si>
  <si>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</si>
  <si>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</si>
  <si>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</si>
  <si>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</si>
  <si>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</si>
  <si>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</si>
  <si>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</si>
  <si>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</si>
  <si>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</si>
  <si>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</si>
  <si>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</si>
  <si>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</si>
  <si>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</si>
  <si>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</si>
  <si>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</si>
  <si>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</si>
  <si>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</si>
  <si>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</si>
  <si>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</si>
  <si>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</si>
  <si>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</si>
  <si>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</si>
  <si>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</si>
  <si>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</si>
  <si>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</si>
  <si>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</si>
  <si>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</si>
  <si>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</si>
  <si>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</si>
  <si>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</si>
  <si>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</si>
  <si>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</si>
  <si>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</si>
  <si>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</si>
  <si>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</si>
  <si>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</si>
  <si>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</si>
  <si>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</si>
  <si>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</si>
  <si>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</si>
  <si>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</si>
  <si>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</si>
  <si>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</si>
  <si>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</si>
  <si>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</si>
  <si>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</si>
  <si>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</si>
  <si>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</si>
  <si>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</si>
  <si>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</si>
  <si>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</si>
  <si>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</si>
  <si>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</si>
  <si>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</si>
  <si>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</si>
  <si>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</si>
  <si>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</si>
  <si>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</si>
  <si>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</si>
  <si>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</si>
  <si>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</si>
  <si>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</si>
  <si>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</si>
  <si>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</si>
  <si>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</si>
  <si>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</si>
  <si>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</si>
  <si>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</si>
  <si>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</si>
  <si>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</si>
  <si>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</si>
  <si>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</si>
  <si>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</si>
  <si>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</si>
  <si>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</si>
  <si>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</si>
  <si>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</si>
  <si>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</si>
  <si>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</si>
  <si>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</si>
  <si>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</si>
  <si>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</si>
  <si>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</si>
  <si>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</si>
  <si>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</si>
  <si>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</si>
  <si>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</si>
  <si>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</si>
  <si>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</si>
  <si>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</si>
  <si>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</si>
  <si>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</si>
  <si>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</si>
  <si>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</si>
  <si>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</si>
  <si>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</si>
  <si>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</si>
  <si>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</si>
  <si>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</si>
  <si>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</si>
  <si>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</si>
  <si>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</si>
  <si>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</si>
  <si>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</si>
  <si>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</si>
  <si>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</si>
  <si>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</si>
  <si>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</si>
  <si>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</si>
  <si>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</si>
  <si>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</si>
  <si>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</si>
  <si>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</si>
  <si>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</si>
  <si>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</si>
  <si>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</si>
  <si>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</si>
  <si>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</si>
  <si>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</si>
  <si>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</si>
  <si>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</si>
  <si>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</si>
  <si>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</si>
  <si>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</si>
  <si>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</si>
  <si>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</si>
  <si>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</si>
  <si>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</si>
  <si>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</si>
  <si>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</si>
  <si>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</si>
  <si>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</si>
  <si>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</si>
  <si>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</si>
  <si>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</si>
  <si>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</si>
  <si>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</si>
  <si>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</si>
  <si>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</si>
  <si>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</si>
  <si>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</si>
  <si>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</si>
  <si>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</si>
  <si>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</si>
  <si>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</si>
  <si>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</si>
  <si>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</si>
  <si>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</si>
  <si>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</si>
  <si>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</si>
  <si>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</si>
  <si>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</si>
  <si>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</si>
  <si>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</si>
  <si>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</si>
  <si>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</si>
  <si>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</si>
  <si>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</si>
  <si>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</si>
  <si>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</si>
  <si>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</si>
  <si>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</si>
  <si>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</si>
  <si>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</si>
  <si>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</si>
  <si>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</si>
  <si>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</si>
  <si>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</si>
  <si>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</si>
  <si>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</si>
  <si>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</si>
  <si>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</si>
  <si>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</si>
  <si>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</si>
  <si>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</si>
  <si>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</si>
  <si>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</si>
  <si>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</si>
  <si>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</si>
  <si>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</si>
  <si>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</si>
  <si>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</si>
  <si>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</si>
  <si>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</si>
  <si>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</si>
  <si>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</si>
  <si>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</si>
  <si>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</si>
  <si>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</si>
  <si>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</si>
  <si>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</si>
  <si>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</si>
  <si>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</si>
  <si>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</si>
  <si>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</si>
  <si>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</si>
  <si>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</si>
  <si>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</si>
  <si>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</si>
  <si>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</si>
  <si>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</si>
  <si>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</si>
  <si>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</si>
  <si>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</si>
  <si>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</si>
  <si>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</si>
  <si>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</si>
  <si>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</si>
  <si>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</si>
  <si>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</si>
  <si>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</si>
  <si>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</si>
  <si>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</si>
  <si>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</si>
  <si>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</si>
  <si>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</si>
  <si>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</si>
  <si>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</si>
  <si>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</si>
  <si>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</si>
  <si>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</si>
  <si>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</si>
  <si>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</si>
  <si>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</si>
  <si>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</si>
  <si>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</si>
  <si>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</si>
  <si>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</si>
  <si>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</si>
  <si>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</si>
  <si>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</si>
  <si>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</si>
  <si>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</si>
  <si>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</si>
  <si>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</si>
  <si>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</si>
  <si>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</si>
  <si>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</si>
  <si>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</si>
  <si>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</si>
  <si>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</si>
  <si>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</si>
  <si>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</si>
  <si>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</si>
  <si>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</si>
  <si>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</si>
  <si>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</si>
  <si>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</si>
  <si>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</si>
  <si>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</si>
  <si>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</si>
  <si>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</si>
  <si>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</si>
  <si>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</si>
  <si>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</si>
  <si>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</si>
  <si>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</si>
  <si>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</si>
  <si>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</si>
  <si>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</si>
  <si>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</si>
  <si>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</si>
  <si>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</si>
  <si>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</si>
  <si>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</si>
  <si>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</si>
  <si>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</si>
  <si>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</si>
  <si>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</si>
  <si>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</si>
  <si>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</si>
  <si>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</si>
  <si>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</si>
  <si>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</si>
  <si>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</si>
  <si>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</si>
  <si>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</si>
  <si>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</si>
  <si>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</si>
  <si>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</si>
  <si>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</si>
  <si>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</si>
  <si>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Total number of application</t>
  </si>
  <si>
    <t>NUM</t>
  </si>
  <si>
    <t>DENO</t>
  </si>
  <si>
    <t>TOTAL</t>
  </si>
  <si>
    <t>Total number of application completed within SLA</t>
  </si>
  <si>
    <t xml:space="preserve">Total number of application Approved </t>
  </si>
  <si>
    <t>Total number of application  Declined</t>
  </si>
  <si>
    <t>Total number of application Withdrawn</t>
  </si>
  <si>
    <t>Total average hamdling time (in min)</t>
  </si>
  <si>
    <t>KPI</t>
  </si>
  <si>
    <t>#</t>
  </si>
  <si>
    <t>Analyst Name</t>
  </si>
  <si>
    <t>KPI #</t>
  </si>
  <si>
    <t>KPI Name</t>
  </si>
  <si>
    <t>week 4</t>
  </si>
  <si>
    <t>week 3</t>
  </si>
  <si>
    <t>week 2</t>
  </si>
  <si>
    <t>week 1</t>
  </si>
  <si>
    <t>Trend</t>
  </si>
  <si>
    <t>KPI_1</t>
  </si>
  <si>
    <t>KPI_2</t>
  </si>
  <si>
    <t>KPI_3</t>
  </si>
  <si>
    <t>KPI_4</t>
  </si>
  <si>
    <t>KPI_5</t>
  </si>
  <si>
    <t>KPI_6</t>
  </si>
  <si>
    <t>Month:</t>
  </si>
  <si>
    <t>Analyst ID</t>
  </si>
  <si>
    <t>Nitesh</t>
  </si>
  <si>
    <t>Camroon</t>
  </si>
  <si>
    <t>Mercedes</t>
  </si>
  <si>
    <t>Shahid</t>
  </si>
  <si>
    <t>Naved</t>
  </si>
  <si>
    <t>Sam</t>
  </si>
  <si>
    <t>Asif</t>
  </si>
  <si>
    <t>Rohan</t>
  </si>
  <si>
    <t>Fardin</t>
  </si>
  <si>
    <t>Julia</t>
  </si>
  <si>
    <t>Hardik</t>
  </si>
  <si>
    <t>Raj</t>
  </si>
  <si>
    <t>Quadir</t>
  </si>
  <si>
    <t>queue;name</t>
  </si>
  <si>
    <t>time_taken</t>
  </si>
  <si>
    <t>time_taken_in_min</t>
  </si>
  <si>
    <t>updated_date</t>
  </si>
  <si>
    <t>updated_month</t>
  </si>
  <si>
    <t>analyst_name</t>
  </si>
  <si>
    <t>updated_outcome</t>
  </si>
  <si>
    <t>updated_queue</t>
  </si>
  <si>
    <t>sla_met_not_met</t>
  </si>
  <si>
    <t xml:space="preserve">R: &lt;75%
A: 75%-85%
G: &gt;85%
</t>
  </si>
  <si>
    <t xml:space="preserve">R: &gt;20%
A: 10%-20%
G: &lt;10%
</t>
  </si>
  <si>
    <t>Current  
Vs 
Pervious</t>
  </si>
  <si>
    <t>Wow PERFORMANCE TREND</t>
  </si>
  <si>
    <t>↑</t>
  </si>
  <si>
    <t>↓</t>
  </si>
  <si>
    <t>←→</t>
  </si>
  <si>
    <t>Count of Application_ID</t>
  </si>
  <si>
    <t>(All)</t>
  </si>
  <si>
    <t>historical data</t>
  </si>
  <si>
    <t>Dates</t>
  </si>
  <si>
    <t>#of Application Approved</t>
  </si>
  <si>
    <t>#of Application Decliend</t>
  </si>
  <si>
    <t>#of application withdrawn</t>
  </si>
  <si>
    <t># of Application</t>
  </si>
  <si>
    <t>Approved % Target</t>
  </si>
  <si>
    <t>Approved target</t>
  </si>
  <si>
    <t>SLA  % target</t>
  </si>
  <si>
    <t>sla target</t>
  </si>
  <si>
    <t>\,</t>
  </si>
  <si>
    <t>Queue Name:</t>
  </si>
  <si>
    <t>Analyst Name:</t>
  </si>
  <si>
    <t>Reasons</t>
  </si>
  <si>
    <t># of apps</t>
  </si>
  <si>
    <t>% Contribution</t>
  </si>
  <si>
    <t>Last 30 days Tarends</t>
  </si>
  <si>
    <t>updated_message</t>
  </si>
  <si>
    <t>% of application within SLA</t>
  </si>
  <si>
    <t>AHT(in mints)</t>
  </si>
  <si>
    <t>Row Labels</t>
  </si>
  <si>
    <t>Incomplete Details</t>
  </si>
  <si>
    <t>Incorrect Details</t>
  </si>
  <si>
    <t>Incorrect Queue</t>
  </si>
  <si>
    <t>Overdue Bill</t>
  </si>
  <si>
    <t>Reason Unknown</t>
  </si>
  <si>
    <t>System Error</t>
  </si>
  <si>
    <t>Grand Total</t>
  </si>
  <si>
    <t>See Notes</t>
  </si>
  <si>
    <t>Notes:</t>
  </si>
  <si>
    <t>R: &lt;80%
A: 80%-90%
G: &gt;90%</t>
  </si>
  <si>
    <t>R: &gt;25
A: 20-25
G: &lt;20</t>
  </si>
  <si>
    <t>Total</t>
  </si>
  <si>
    <t>Duplicate Application</t>
  </si>
  <si>
    <r>
      <t>See Notes</t>
    </r>
    <r>
      <rPr>
        <b/>
        <vertAlign val="superscript"/>
        <sz val="12"/>
        <color theme="1"/>
        <rFont val="Calibri"/>
        <family val="2"/>
        <scheme val="minor"/>
      </rPr>
      <t xml:space="preserve"> (1)</t>
    </r>
  </si>
  <si>
    <r>
      <rPr>
        <b/>
        <vertAlign val="superscript"/>
        <sz val="12"/>
        <color theme="1"/>
        <rFont val="Calibri"/>
        <family val="2"/>
        <scheme val="minor"/>
      </rPr>
      <t xml:space="preserve">(2) </t>
    </r>
    <r>
      <rPr>
        <b/>
        <sz val="12"/>
        <color theme="1"/>
        <rFont val="Calibri"/>
        <family val="2"/>
        <scheme val="minor"/>
      </rPr>
      <t>Top 40 (by Rank) Reasons are marked in Light Red Background with Red Font.</t>
    </r>
  </si>
  <si>
    <r>
      <t>(3)</t>
    </r>
    <r>
      <rPr>
        <b/>
        <sz val="12"/>
        <color theme="1"/>
        <rFont val="Calibri"/>
        <family val="2"/>
        <scheme val="minor"/>
      </rPr>
      <t xml:space="preserve"> Applications Data is available for analysis only from 29th July.</t>
    </r>
  </si>
  <si>
    <r>
      <rPr>
        <b/>
        <vertAlign val="superscript"/>
        <sz val="12"/>
        <color theme="1"/>
        <rFont val="Calibri"/>
        <family val="2"/>
        <scheme val="minor"/>
      </rPr>
      <t xml:space="preserve">(1) </t>
    </r>
    <r>
      <rPr>
        <b/>
        <sz val="12"/>
        <color theme="1"/>
        <rFont val="Calibri"/>
        <family val="2"/>
        <scheme val="minor"/>
      </rPr>
      <t xml:space="preserve"> Thresholds are Not Applicable as they can be different at the Team Level  &amp; Analyst Level. Data bars are added to help compare the values between weeks. The higher the value, the longer the bar.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</si>
</sst>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m/d/yy\ h:mm;@"/>
    <numFmt numFmtId="165" formatCode="0.0%"/>
    <numFmt numFmtId="166" formatCode="[$-F400]h:mm:ss\ AM/PM"/>
    <numFmt numFmtId="167" formatCode="0.0"/>
    <numFmt numFmtId="168" formatCode="dd\/mm\/yyyy\ hh:mm:ss"/>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b/>
      <sz val="10"/>
      <name val="Calibri"/>
      <family val="2"/>
    </font>
    <font>
      <sz val="10"/>
      <name val="MS Sans Serif"/>
      <family val="2"/>
    </font>
    <font>
      <sz val="10"/>
      <name val="Calibri"/>
      <family val="2"/>
    </font>
    <font>
      <sz val="11"/>
      <color indexed="8"/>
      <name val="Calibri"/>
      <family val="2"/>
    </font>
    <font>
      <sz val="10"/>
      <color indexed="8"/>
      <name val="Calibri"/>
      <family val="2"/>
    </font>
    <font>
      <sz val="10"/>
      <color theme="1"/>
      <name val="Calibri"/>
      <family val="2"/>
    </font>
    <font>
      <sz val="11"/>
      <color theme="1"/>
      <name val="Segoe UI"/>
      <family val="2"/>
    </font>
    <font>
      <sz val="11"/>
      <color rgb="FFFF0000"/>
      <name val="Calibri"/>
      <family val="2"/>
      <scheme val="minor"/>
    </font>
    <font>
      <b/>
      <sz val="11"/>
      <color theme="1"/>
      <name val="Segoe UI"/>
      <family val="2"/>
    </font>
    <font>
      <sz val="10"/>
      <color theme="1"/>
      <name val="Calibri"/>
      <family val="2"/>
      <scheme val="minor"/>
    </font>
    <font>
      <b/>
      <sz val="11"/>
      <color theme="5" tint="-0.499984740745262"/>
      <name val="Calibri"/>
      <family val="2"/>
      <scheme val="minor"/>
    </font>
    <font>
      <sz val="10"/>
      <name val="Calibri"/>
    </font>
    <font>
      <b/>
      <sz val="10"/>
      <name val="Calibri"/>
    </font>
    <font>
      <sz val="8"/>
      <name val="Calibri"/>
      <family val="2"/>
      <scheme val="minor"/>
    </font>
    <font>
      <b/>
      <sz val="12"/>
      <color theme="1"/>
      <name val="Calibri"/>
      <family val="2"/>
      <scheme val="minor"/>
    </font>
    <font>
      <sz val="12"/>
      <name val="Calibri"/>
      <family val="2"/>
    </font>
    <font>
      <sz val="12"/>
      <color theme="1"/>
      <name val="Calibri"/>
      <family val="2"/>
      <scheme val="minor"/>
    </font>
    <font>
      <b/>
      <sz val="12"/>
      <color theme="0"/>
      <name val="Calibri"/>
      <family val="2"/>
      <scheme val="minor"/>
    </font>
    <font>
      <sz val="12"/>
      <color theme="0"/>
      <name val="Calibri"/>
      <family val="2"/>
      <scheme val="minor"/>
    </font>
    <font>
      <b/>
      <vertAlign val="superscript"/>
      <sz val="12"/>
      <color theme="1"/>
      <name val="Calibri"/>
      <family val="2"/>
      <scheme val="minor"/>
    </font>
    <font>
      <b/>
      <sz val="14"/>
      <color theme="1"/>
      <name val="Calibri"/>
      <family val="2"/>
      <scheme val="minor"/>
    </font>
    <font>
      <b/>
      <sz val="22"/>
      <color theme="1"/>
      <name val="Calibri"/>
      <family val="2"/>
      <scheme val="minor"/>
    </font>
    <font>
      <b/>
      <sz val="16"/>
      <color theme="0"/>
      <name val="Calibri"/>
      <family val="2"/>
      <scheme val="minor"/>
    </font>
    <font>
      <b/>
      <sz val="16"/>
      <color theme="0"/>
      <name val="Calibri"/>
      <family val="2"/>
    </font>
    <font>
      <sz val="12"/>
      <name val="Calibri"/>
      <family val="2"/>
      <scheme val="minor"/>
    </font>
  </fonts>
  <fills count="18">
    <fill>
      <patternFill patternType="none"/>
    </fill>
    <fill>
      <patternFill patternType="gray125"/>
    </fill>
    <fill>
      <patternFill patternType="solid">
        <fgColor indexed="22"/>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1" tint="0.499984740745262"/>
        <bgColor theme="4" tint="0.79998168889431442"/>
      </patternFill>
    </fill>
    <fill>
      <patternFill patternType="solid">
        <fgColor rgb="FF7030A0"/>
        <bgColor theme="4" tint="0.79998168889431442"/>
      </patternFill>
    </fill>
    <fill>
      <patternFill patternType="solid">
        <fgColor theme="5" tint="0.39997558519241921"/>
        <bgColor theme="4" tint="0.79998168889431442"/>
      </patternFill>
    </fill>
    <fill>
      <patternFill patternType="solid">
        <fgColor theme="6"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0"/>
        <bgColor theme="4" tint="0.79998168889431442"/>
      </patternFill>
    </fill>
    <fill>
      <patternFill patternType="solid">
        <fgColor rgb="FF0070C0"/>
        <bgColor indexed="64"/>
      </patternFill>
    </fill>
    <fill>
      <patternFill patternType="solid">
        <fgColor rgb="FF8E4AAC"/>
        <bgColor indexed="64"/>
      </patternFill>
    </fill>
    <fill>
      <patternFill patternType="solid">
        <fgColor rgb="FF00B0F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indexed="64"/>
      </left>
      <right style="thin">
        <color indexed="64"/>
      </right>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9">
    <xf numFmtId="0" fontId="0" fillId="0" borderId="0"/>
    <xf numFmtId="9" fontId="1" fillId="0" borderId="0" applyFont="0" applyFill="0" applyBorder="0" applyAlignment="0" applyProtection="0"/>
    <xf numFmtId="0" fontId="3" fillId="0" borderId="0"/>
    <xf numFmtId="0" fontId="5" fillId="0" borderId="0"/>
    <xf numFmtId="0" fontId="5" fillId="0" borderId="0"/>
    <xf numFmtId="0" fontId="7" fillId="0" borderId="0"/>
    <xf numFmtId="0" fontId="7" fillId="0" borderId="0"/>
    <xf numFmtId="0" fontId="5" fillId="0" borderId="0"/>
    <xf numFmtId="43" fontId="1" fillId="0" borderId="0" applyFont="0" applyFill="0" applyBorder="0" applyAlignment="0" applyProtection="0"/>
  </cellStyleXfs>
  <cellXfs count="135">
    <xf numFmtId="0" fontId="0" fillId="0" borderId="0" xfId="0"/>
    <xf numFmtId="49" fontId="6" fillId="3" borderId="2" xfId="3" applyNumberFormat="1" applyFont="1" applyFill="1" applyBorder="1"/>
    <xf numFmtId="49" fontId="6" fillId="3" borderId="3" xfId="3" applyNumberFormat="1" applyFont="1" applyFill="1" applyBorder="1"/>
    <xf numFmtId="49" fontId="8" fillId="3" borderId="3" xfId="6" applyNumberFormat="1" applyFont="1" applyFill="1" applyBorder="1"/>
    <xf numFmtId="49" fontId="6" fillId="3" borderId="3" xfId="4" applyNumberFormat="1" applyFont="1" applyFill="1" applyBorder="1"/>
    <xf numFmtId="49" fontId="8" fillId="0" borderId="2" xfId="6" applyNumberFormat="1" applyFont="1" applyBorder="1"/>
    <xf numFmtId="49" fontId="8" fillId="0" borderId="3" xfId="6" applyNumberFormat="1" applyFont="1" applyBorder="1"/>
    <xf numFmtId="49" fontId="8" fillId="3" borderId="2" xfId="6" applyNumberFormat="1" applyFont="1" applyFill="1" applyBorder="1"/>
    <xf numFmtId="49" fontId="6" fillId="0" borderId="3" xfId="3" applyNumberFormat="1" applyFont="1" applyBorder="1"/>
    <xf numFmtId="49" fontId="6" fillId="0" borderId="3" xfId="4" applyNumberFormat="1" applyFont="1" applyBorder="1"/>
    <xf numFmtId="49" fontId="6" fillId="3" borderId="3" xfId="7" applyNumberFormat="1" applyFont="1" applyFill="1" applyBorder="1"/>
    <xf numFmtId="49" fontId="6" fillId="0" borderId="3" xfId="7" applyNumberFormat="1" applyFont="1" applyBorder="1"/>
    <xf numFmtId="49" fontId="9" fillId="3" borderId="3" xfId="0" applyNumberFormat="1" applyFont="1" applyFill="1" applyBorder="1"/>
    <xf numFmtId="49" fontId="9" fillId="0" borderId="3" xfId="0" applyNumberFormat="1" applyFont="1" applyBorder="1"/>
    <xf numFmtId="49" fontId="6" fillId="3" borderId="3" xfId="2" applyNumberFormat="1" applyFont="1" applyFill="1" applyBorder="1"/>
    <xf numFmtId="49" fontId="6" fillId="0" borderId="3" xfId="2" applyNumberFormat="1" applyFont="1" applyBorder="1"/>
    <xf numFmtId="0" fontId="10" fillId="0" borderId="0" xfId="0" applyFont="1" applyAlignment="1">
      <alignment vertical="center" wrapText="1"/>
    </xf>
    <xf numFmtId="0" fontId="2" fillId="0" borderId="0" xfId="0" applyFont="1"/>
    <xf numFmtId="0" fontId="0" fillId="0" borderId="0" xfId="0" applyAlignment="1">
      <alignment wrapText="1"/>
    </xf>
    <xf numFmtId="165" fontId="0" fillId="0" borderId="0" xfId="0" applyNumberFormat="1"/>
    <xf numFmtId="0" fontId="4" fillId="2" borderId="4" xfId="2" applyFont="1" applyFill="1" applyBorder="1" applyAlignment="1">
      <alignment horizontal="center" vertical="center" wrapText="1"/>
    </xf>
    <xf numFmtId="164" fontId="4" fillId="2" borderId="4" xfId="2" applyNumberFormat="1" applyFont="1" applyFill="1" applyBorder="1" applyAlignment="1">
      <alignment horizontal="center" vertical="center" wrapText="1"/>
    </xf>
    <xf numFmtId="14" fontId="4" fillId="2" borderId="4" xfId="2" applyNumberFormat="1" applyFont="1" applyFill="1" applyBorder="1" applyAlignment="1">
      <alignment horizontal="center" vertical="center" wrapText="1"/>
    </xf>
    <xf numFmtId="49" fontId="4" fillId="2" borderId="4" xfId="2" applyNumberFormat="1" applyFont="1" applyFill="1" applyBorder="1" applyAlignment="1">
      <alignment horizontal="center" vertical="center" wrapText="1"/>
    </xf>
    <xf numFmtId="49" fontId="6" fillId="0" borderId="5" xfId="2" applyNumberFormat="1" applyFont="1" applyBorder="1"/>
    <xf numFmtId="49" fontId="8" fillId="0" borderId="5" xfId="6" applyNumberFormat="1" applyFont="1" applyBorder="1"/>
    <xf numFmtId="49" fontId="6" fillId="0" borderId="5" xfId="4" applyNumberFormat="1" applyFont="1" applyBorder="1"/>
    <xf numFmtId="165" fontId="0" fillId="0" borderId="1" xfId="0" applyNumberFormat="1" applyBorder="1"/>
    <xf numFmtId="0" fontId="0" fillId="0" borderId="0" xfId="0" quotePrefix="1"/>
    <xf numFmtId="0" fontId="10" fillId="0" borderId="0" xfId="0" quotePrefix="1" applyFont="1" applyAlignment="1">
      <alignment vertical="center" wrapText="1"/>
    </xf>
    <xf numFmtId="0" fontId="0" fillId="0" borderId="0" xfId="0" quotePrefix="1" applyAlignment="1">
      <alignment wrapText="1"/>
    </xf>
    <xf numFmtId="165" fontId="11" fillId="0" borderId="0" xfId="1" applyNumberFormat="1" applyFont="1"/>
    <xf numFmtId="165" fontId="11" fillId="0" borderId="0" xfId="0" applyNumberFormat="1" applyFont="1"/>
    <xf numFmtId="167" fontId="11" fillId="0" borderId="0" xfId="0" applyNumberFormat="1" applyFont="1"/>
    <xf numFmtId="168" fontId="8" fillId="3" borderId="3" xfId="5" applyNumberFormat="1" applyFont="1" applyFill="1" applyBorder="1"/>
    <xf numFmtId="168" fontId="6" fillId="3" borderId="3" xfId="3" applyNumberFormat="1" applyFont="1" applyFill="1" applyBorder="1"/>
    <xf numFmtId="168" fontId="8" fillId="0" borderId="3" xfId="5" applyNumberFormat="1" applyFont="1" applyBorder="1"/>
    <xf numFmtId="168" fontId="8" fillId="0" borderId="3" xfId="6" applyNumberFormat="1" applyFont="1" applyBorder="1"/>
    <xf numFmtId="168" fontId="8" fillId="3" borderId="3" xfId="6" applyNumberFormat="1" applyFont="1" applyFill="1" applyBorder="1"/>
    <xf numFmtId="168" fontId="6" fillId="0" borderId="3" xfId="3" applyNumberFormat="1" applyFont="1" applyBorder="1"/>
    <xf numFmtId="168" fontId="6" fillId="3" borderId="3" xfId="7" applyNumberFormat="1" applyFont="1" applyFill="1" applyBorder="1"/>
    <xf numFmtId="168" fontId="6" fillId="0" borderId="3" xfId="7" applyNumberFormat="1" applyFont="1" applyBorder="1"/>
    <xf numFmtId="168" fontId="6" fillId="3" borderId="3" xfId="2" applyNumberFormat="1" applyFont="1" applyFill="1" applyBorder="1"/>
    <xf numFmtId="168" fontId="6" fillId="0" borderId="3" xfId="2" applyNumberFormat="1" applyFont="1" applyBorder="1"/>
    <xf numFmtId="168" fontId="6" fillId="0" borderId="5" xfId="2" applyNumberFormat="1" applyFont="1" applyBorder="1"/>
    <xf numFmtId="49" fontId="6" fillId="0" borderId="2" xfId="2" applyNumberFormat="1" applyFont="1" applyBorder="1"/>
    <xf numFmtId="49" fontId="6" fillId="0" borderId="6" xfId="2" applyNumberFormat="1" applyFont="1" applyBorder="1"/>
    <xf numFmtId="168" fontId="8" fillId="0" borderId="5" xfId="5" applyNumberFormat="1" applyFont="1" applyBorder="1"/>
    <xf numFmtId="0" fontId="13" fillId="0" borderId="0" xfId="0" applyFont="1"/>
    <xf numFmtId="49" fontId="8" fillId="5" borderId="3" xfId="6" applyNumberFormat="1" applyFont="1" applyFill="1" applyBorder="1"/>
    <xf numFmtId="49" fontId="8" fillId="6" borderId="3" xfId="6" applyNumberFormat="1" applyFont="1" applyFill="1" applyBorder="1"/>
    <xf numFmtId="49" fontId="8" fillId="4" borderId="3" xfId="6" applyNumberFormat="1" applyFont="1" applyFill="1" applyBorder="1"/>
    <xf numFmtId="49" fontId="8" fillId="7" borderId="3" xfId="6" applyNumberFormat="1" applyFont="1" applyFill="1" applyBorder="1"/>
    <xf numFmtId="49" fontId="8" fillId="8" borderId="3" xfId="6" applyNumberFormat="1" applyFont="1" applyFill="1" applyBorder="1"/>
    <xf numFmtId="49" fontId="8" fillId="9" borderId="3" xfId="6" applyNumberFormat="1" applyFont="1" applyFill="1" applyBorder="1"/>
    <xf numFmtId="49" fontId="6" fillId="5" borderId="3" xfId="3" applyNumberFormat="1" applyFont="1" applyFill="1" applyBorder="1"/>
    <xf numFmtId="49" fontId="6" fillId="10" borderId="3" xfId="3" applyNumberFormat="1" applyFont="1" applyFill="1" applyBorder="1"/>
    <xf numFmtId="49" fontId="6" fillId="6" borderId="3" xfId="3" applyNumberFormat="1" applyFont="1" applyFill="1" applyBorder="1"/>
    <xf numFmtId="49" fontId="6" fillId="11" borderId="3" xfId="3" applyNumberFormat="1" applyFont="1" applyFill="1" applyBorder="1"/>
    <xf numFmtId="49" fontId="6" fillId="10" borderId="3" xfId="7" applyNumberFormat="1" applyFont="1" applyFill="1" applyBorder="1"/>
    <xf numFmtId="0" fontId="14" fillId="5" borderId="0" xfId="0" applyFont="1" applyFill="1"/>
    <xf numFmtId="0" fontId="14" fillId="6" borderId="0" xfId="0" applyFont="1" applyFill="1"/>
    <xf numFmtId="9" fontId="0" fillId="0" borderId="0" xfId="1" applyFont="1"/>
    <xf numFmtId="166" fontId="15" fillId="0" borderId="0" xfId="2" applyNumberFormat="1" applyFont="1"/>
    <xf numFmtId="49" fontId="16" fillId="5" borderId="4" xfId="2" applyNumberFormat="1" applyFont="1" applyFill="1" applyBorder="1" applyAlignment="1">
      <alignment horizontal="center" vertical="center" wrapText="1"/>
    </xf>
    <xf numFmtId="0" fontId="6" fillId="0" borderId="0" xfId="2" applyFont="1"/>
    <xf numFmtId="167" fontId="6" fillId="0" borderId="0" xfId="2" applyNumberFormat="1" applyFont="1"/>
    <xf numFmtId="49" fontId="4" fillId="5" borderId="4" xfId="2" applyNumberFormat="1" applyFont="1" applyFill="1" applyBorder="1" applyAlignment="1">
      <alignment horizontal="center" vertical="center" wrapText="1"/>
    </xf>
    <xf numFmtId="14" fontId="6" fillId="0" borderId="0" xfId="2" applyNumberFormat="1" applyFont="1"/>
    <xf numFmtId="0" fontId="2" fillId="5" borderId="0" xfId="0" applyFont="1" applyFill="1" applyAlignment="1">
      <alignment horizontal="center"/>
    </xf>
    <xf numFmtId="0" fontId="14" fillId="5" borderId="0" xfId="0" applyFont="1" applyFill="1" applyAlignment="1">
      <alignment horizontal="center"/>
    </xf>
    <xf numFmtId="0" fontId="15" fillId="0" borderId="0" xfId="2" applyFont="1"/>
    <xf numFmtId="0" fontId="0" fillId="12" borderId="0" xfId="0" applyFill="1"/>
    <xf numFmtId="0" fontId="15" fillId="0" borderId="3" xfId="2" applyFont="1" applyBorder="1"/>
    <xf numFmtId="165" fontId="13" fillId="0" borderId="0" xfId="1" applyNumberFormat="1" applyFont="1"/>
    <xf numFmtId="0" fontId="0" fillId="5" borderId="0" xfId="0" applyFill="1"/>
    <xf numFmtId="14" fontId="0" fillId="0" borderId="0" xfId="0" applyNumberFormat="1"/>
    <xf numFmtId="2" fontId="13" fillId="0" borderId="0" xfId="0" applyNumberFormat="1" applyFont="1"/>
    <xf numFmtId="16" fontId="13" fillId="0" borderId="0" xfId="0" applyNumberFormat="1" applyFont="1"/>
    <xf numFmtId="9" fontId="0" fillId="0" borderId="0" xfId="0" applyNumberFormat="1"/>
    <xf numFmtId="0" fontId="0" fillId="13" borderId="0" xfId="0" applyFill="1"/>
    <xf numFmtId="9" fontId="13" fillId="0" borderId="0" xfId="0" applyNumberFormat="1" applyFont="1"/>
    <xf numFmtId="0" fontId="18" fillId="0" borderId="0" xfId="0" applyFont="1" applyAlignment="1">
      <alignment horizontal="right"/>
    </xf>
    <xf numFmtId="0" fontId="18" fillId="0" borderId="0" xfId="0" applyFont="1" applyAlignment="1">
      <alignment horizontal="center"/>
    </xf>
    <xf numFmtId="0" fontId="8" fillId="0" borderId="0" xfId="6" applyFont="1" applyAlignment="1">
      <alignment wrapText="1"/>
    </xf>
    <xf numFmtId="0" fontId="16" fillId="5" borderId="4" xfId="2" applyFont="1" applyFill="1" applyBorder="1" applyAlignment="1">
      <alignment horizontal="center" vertical="center" wrapText="1"/>
    </xf>
    <xf numFmtId="0" fontId="0" fillId="0" borderId="0" xfId="0" pivotButton="1"/>
    <xf numFmtId="0" fontId="0" fillId="0" borderId="0" xfId="0" applyAlignment="1">
      <alignment horizontal="left"/>
    </xf>
    <xf numFmtId="49" fontId="19" fillId="0" borderId="1" xfId="4" applyNumberFormat="1" applyFont="1" applyBorder="1" applyAlignment="1">
      <alignment horizontal="left" vertical="center"/>
    </xf>
    <xf numFmtId="49" fontId="19" fillId="14" borderId="1" xfId="4" applyNumberFormat="1" applyFont="1" applyFill="1" applyBorder="1" applyAlignment="1">
      <alignment horizontal="left" vertical="center"/>
    </xf>
    <xf numFmtId="0" fontId="20" fillId="0" borderId="1" xfId="0" applyFont="1" applyBorder="1" applyAlignment="1">
      <alignment horizontal="left" vertical="center" wrapText="1"/>
    </xf>
    <xf numFmtId="0" fontId="20" fillId="0" borderId="0" xfId="0" applyFont="1"/>
    <xf numFmtId="0" fontId="21" fillId="0" borderId="0" xfId="0" applyFont="1" applyAlignment="1">
      <alignment horizontal="center"/>
    </xf>
    <xf numFmtId="0" fontId="20" fillId="0" borderId="1" xfId="0" applyFont="1" applyBorder="1" applyAlignment="1">
      <alignment horizontal="left" vertical="center"/>
    </xf>
    <xf numFmtId="165" fontId="20" fillId="0" borderId="1" xfId="1" applyNumberFormat="1" applyFont="1" applyBorder="1" applyAlignment="1">
      <alignment horizontal="right" vertical="center"/>
    </xf>
    <xf numFmtId="0" fontId="20" fillId="0" borderId="1" xfId="0" applyFont="1" applyBorder="1"/>
    <xf numFmtId="0" fontId="19" fillId="14" borderId="1" xfId="4" applyFont="1" applyFill="1" applyBorder="1" applyAlignment="1">
      <alignment horizontal="right" vertical="center" wrapText="1"/>
    </xf>
    <xf numFmtId="165" fontId="20" fillId="0" borderId="1" xfId="0" applyNumberFormat="1" applyFont="1" applyBorder="1" applyAlignment="1">
      <alignment horizontal="right" vertical="center"/>
    </xf>
    <xf numFmtId="167" fontId="20" fillId="0" borderId="1" xfId="1" applyNumberFormat="1" applyFont="1" applyBorder="1" applyAlignment="1">
      <alignment horizontal="right" vertical="center"/>
    </xf>
    <xf numFmtId="3" fontId="20" fillId="0" borderId="1" xfId="8" applyNumberFormat="1" applyFont="1" applyBorder="1" applyAlignment="1">
      <alignment horizontal="right" vertical="center"/>
    </xf>
    <xf numFmtId="49" fontId="19" fillId="0" borderId="3" xfId="4" applyNumberFormat="1" applyFont="1" applyBorder="1"/>
    <xf numFmtId="49" fontId="19" fillId="14" borderId="3" xfId="4" applyNumberFormat="1" applyFont="1" applyFill="1" applyBorder="1"/>
    <xf numFmtId="0" fontId="18" fillId="0" borderId="1" xfId="0" applyFont="1" applyBorder="1" applyAlignment="1">
      <alignment horizontal="left" vertical="center" wrapText="1"/>
    </xf>
    <xf numFmtId="0" fontId="18" fillId="0" borderId="4" xfId="0" applyFont="1" applyBorder="1" applyAlignment="1">
      <alignment horizontal="left" vertical="center"/>
    </xf>
    <xf numFmtId="3" fontId="20" fillId="0" borderId="4" xfId="0" applyNumberFormat="1" applyFont="1" applyBorder="1" applyAlignment="1">
      <alignment horizontal="right" vertical="center"/>
    </xf>
    <xf numFmtId="0" fontId="20" fillId="0" borderId="4" xfId="0" applyFont="1" applyBorder="1" applyAlignment="1">
      <alignment horizontal="left" vertical="center"/>
    </xf>
    <xf numFmtId="0" fontId="20" fillId="0" borderId="4" xfId="0" applyFont="1" applyBorder="1" applyAlignment="1">
      <alignment horizontal="left" vertical="center" wrapText="1"/>
    </xf>
    <xf numFmtId="165" fontId="20" fillId="0" borderId="4" xfId="1" applyNumberFormat="1" applyFont="1" applyBorder="1" applyAlignment="1">
      <alignment horizontal="right" vertical="center"/>
    </xf>
    <xf numFmtId="0" fontId="20" fillId="0" borderId="4" xfId="0" applyFont="1" applyBorder="1"/>
    <xf numFmtId="49" fontId="19" fillId="0" borderId="4" xfId="4" applyNumberFormat="1" applyFont="1" applyBorder="1" applyAlignment="1">
      <alignment horizontal="left" vertical="center"/>
    </xf>
    <xf numFmtId="0" fontId="19" fillId="14" borderId="4" xfId="4" applyFont="1" applyFill="1" applyBorder="1" applyAlignment="1">
      <alignment horizontal="right" vertical="center" wrapText="1"/>
    </xf>
    <xf numFmtId="165" fontId="20" fillId="0" borderId="4" xfId="0" applyNumberFormat="1" applyFont="1" applyBorder="1" applyAlignment="1">
      <alignment horizontal="right" vertical="center"/>
    </xf>
    <xf numFmtId="0" fontId="21" fillId="15" borderId="0" xfId="0" applyFont="1" applyFill="1" applyAlignment="1">
      <alignment vertical="center"/>
    </xf>
    <xf numFmtId="0" fontId="24" fillId="0" borderId="0" xfId="0" applyFont="1" applyAlignment="1">
      <alignment horizontal="right"/>
    </xf>
    <xf numFmtId="0" fontId="22" fillId="13" borderId="0" xfId="0" applyFont="1" applyFill="1"/>
    <xf numFmtId="0" fontId="25"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6" fillId="17" borderId="7" xfId="0" applyFont="1" applyFill="1" applyBorder="1" applyAlignment="1">
      <alignment horizontal="center" vertical="center"/>
    </xf>
    <xf numFmtId="0" fontId="26" fillId="17" borderId="8" xfId="0" applyFont="1" applyFill="1" applyBorder="1" applyAlignment="1">
      <alignment horizontal="center" vertical="center"/>
    </xf>
    <xf numFmtId="0" fontId="26" fillId="17" borderId="8" xfId="0" applyFont="1" applyFill="1" applyBorder="1" applyAlignment="1">
      <alignment horizontal="center" vertical="center" wrapText="1"/>
    </xf>
    <xf numFmtId="0" fontId="26" fillId="17" borderId="9" xfId="0" applyFont="1" applyFill="1" applyBorder="1" applyAlignment="1">
      <alignment horizontal="center" vertical="center"/>
    </xf>
    <xf numFmtId="0" fontId="26" fillId="16" borderId="7" xfId="0" applyFont="1" applyFill="1" applyBorder="1" applyAlignment="1">
      <alignment horizontal="center" vertical="center"/>
    </xf>
    <xf numFmtId="49" fontId="27" fillId="16" borderId="8" xfId="4" applyNumberFormat="1" applyFont="1" applyFill="1" applyBorder="1" applyAlignment="1">
      <alignment horizontal="center" vertical="center"/>
    </xf>
    <xf numFmtId="0" fontId="26" fillId="16" borderId="8" xfId="0" applyFont="1" applyFill="1" applyBorder="1" applyAlignment="1">
      <alignment horizontal="center" vertical="center"/>
    </xf>
    <xf numFmtId="0" fontId="26" fillId="16" borderId="9" xfId="0" applyFont="1" applyFill="1" applyBorder="1" applyAlignment="1">
      <alignment horizontal="center" vertical="center"/>
    </xf>
    <xf numFmtId="0" fontId="18" fillId="0" borderId="0" xfId="0" quotePrefix="1" applyFont="1" applyAlignment="1">
      <alignment horizontal="left" vertical="top" wrapText="1"/>
    </xf>
    <xf numFmtId="0" fontId="18" fillId="0" borderId="0" xfId="0" applyFont="1" applyAlignment="1">
      <alignment horizontal="left" vertical="top" wrapText="1"/>
    </xf>
    <xf numFmtId="0" fontId="23" fillId="0" borderId="0" xfId="0" applyFont="1" applyAlignment="1">
      <alignment horizontal="left" vertical="top" wrapText="1"/>
    </xf>
    <xf numFmtId="0" fontId="18" fillId="0" borderId="0" xfId="0" applyFont="1" applyAlignment="1">
      <alignment textRotation="45"/>
    </xf>
    <xf numFmtId="0" fontId="18" fillId="0" borderId="0" xfId="0" applyFont="1" applyAlignment="1">
      <alignment horizontal="center"/>
    </xf>
    <xf numFmtId="0" fontId="20" fillId="0" borderId="0" xfId="0" applyFont="1" applyAlignment="1">
      <alignment horizontal="center"/>
    </xf>
    <xf numFmtId="0" fontId="18" fillId="0" borderId="0" xfId="0" applyFont="1" applyAlignment="1">
      <alignment horizontal="center" vertical="center"/>
    </xf>
    <xf numFmtId="165" fontId="28" fillId="0" borderId="0" xfId="1" applyNumberFormat="1" applyFont="1"/>
    <xf numFmtId="0" fontId="28" fillId="0" borderId="0" xfId="0" applyFont="1"/>
    <xf numFmtId="3" fontId="28" fillId="0" borderId="0" xfId="1" applyNumberFormat="1" applyFont="1"/>
  </cellXfs>
  <cellStyles count="9">
    <cellStyle name="Comma" xfId="8" builtinId="3"/>
    <cellStyle name="Normal" xfId="0" builtinId="0"/>
    <cellStyle name="Normal_Brisbane_1" xfId="5" xr:uid="{00000000-0005-0000-0000-000001000000}"/>
    <cellStyle name="Normal_Mumbai" xfId="2" xr:uid="{00000000-0005-0000-0000-000002000000}"/>
    <cellStyle name="Normal_Mumbai_1" xfId="4" xr:uid="{00000000-0005-0000-0000-000003000000}"/>
    <cellStyle name="Normal_Mumbai_3" xfId="6" xr:uid="{00000000-0005-0000-0000-000004000000}"/>
    <cellStyle name="Normal_Mumbai_4" xfId="3" xr:uid="{00000000-0005-0000-0000-000005000000}"/>
    <cellStyle name="Normal_Mumbai_5" xfId="7" xr:uid="{00000000-0005-0000-0000-000006000000}"/>
    <cellStyle name="Percent" xfId="1" builtinId="5"/>
  </cellStyles>
  <dxfs count="56">
    <dxf>
      <font>
        <color rgb="FF9C0006"/>
      </font>
      <fill>
        <patternFill>
          <bgColor rgb="FFFFC7CE"/>
        </patternFill>
      </fill>
    </dxf>
    <dxf>
      <fill>
        <patternFill>
          <bgColor rgb="FF00B050"/>
        </patternFill>
      </fill>
    </dxf>
    <dxf>
      <font>
        <color theme="0"/>
      </font>
      <fill>
        <patternFill>
          <bgColor rgb="FFFF0000"/>
        </patternFill>
      </fill>
    </dxf>
    <dxf>
      <font>
        <color theme="1"/>
      </font>
      <fill>
        <patternFill>
          <bgColor rgb="FFFFC000"/>
        </patternFill>
      </fill>
    </dxf>
    <dxf>
      <font>
        <color theme="0"/>
      </font>
      <fill>
        <patternFill>
          <bgColor rgb="FFFF0000"/>
        </patternFill>
      </fill>
    </dxf>
    <dxf>
      <font>
        <color theme="1"/>
      </font>
      <fill>
        <patternFill>
          <bgColor rgb="FFFFC000"/>
        </patternFill>
      </fill>
    </dxf>
    <dxf>
      <font>
        <color theme="0"/>
      </font>
      <fill>
        <patternFill>
          <bgColor rgb="FF00B050"/>
        </patternFill>
      </fill>
    </dxf>
    <dxf>
      <font>
        <color theme="0"/>
      </font>
      <fill>
        <patternFill>
          <bgColor rgb="FFFF0000"/>
        </patternFill>
      </fill>
    </dxf>
    <dxf>
      <font>
        <color theme="1"/>
      </font>
      <fill>
        <patternFill>
          <bgColor rgb="FFFFC000"/>
        </patternFill>
      </fill>
    </dxf>
    <dxf>
      <fill>
        <patternFill>
          <bgColor rgb="FF00B050"/>
        </patternFill>
      </fill>
    </dxf>
    <dxf>
      <fill>
        <patternFill>
          <bgColor rgb="FFFF0000"/>
        </patternFill>
      </fill>
    </dxf>
    <dxf>
      <font>
        <color theme="2" tint="-0.24994659260841701"/>
      </font>
      <fill>
        <patternFill>
          <bgColor theme="0"/>
        </patternFill>
      </fill>
    </dxf>
    <dxf>
      <font>
        <color theme="1"/>
      </font>
      <fill>
        <patternFill>
          <bgColor rgb="FFFFC000"/>
        </patternFill>
      </fill>
    </dxf>
    <dxf>
      <fill>
        <patternFill>
          <bgColor rgb="FF00B050"/>
        </patternFill>
      </fill>
    </dxf>
    <dxf>
      <font>
        <color theme="0"/>
      </font>
      <fill>
        <patternFill>
          <bgColor rgb="FFFF0000"/>
        </patternFill>
      </fill>
    </dxf>
    <dxf>
      <font>
        <color rgb="FF00B050"/>
      </font>
    </dxf>
    <dxf>
      <font>
        <color rgb="FFFF0000"/>
      </font>
    </dxf>
    <dxf>
      <font>
        <color rgb="FFFFC000"/>
      </font>
    </dxf>
    <dxf>
      <font>
        <color rgb="FF00B050"/>
      </font>
    </dxf>
    <dxf>
      <font>
        <color rgb="FFFF0000"/>
      </font>
    </dxf>
    <dxf>
      <font>
        <color rgb="FFFFC000"/>
      </font>
    </dxf>
    <dxf>
      <font>
        <color rgb="FF00B050"/>
      </font>
    </dxf>
    <dxf>
      <font>
        <color rgb="FFFF0000"/>
      </font>
    </dxf>
    <dxf>
      <font>
        <color rgb="FFFF0000"/>
      </font>
    </dxf>
    <dxf>
      <font>
        <color rgb="FF00B050"/>
      </font>
    </dxf>
    <dxf>
      <font>
        <color rgb="FFFFC000"/>
      </font>
    </dxf>
    <dxf>
      <font>
        <color rgb="FFFF0000"/>
      </font>
    </dxf>
    <dxf>
      <font>
        <color rgb="FF00B050"/>
      </font>
    </dxf>
    <dxf>
      <font>
        <color rgb="FFFFC000"/>
      </font>
    </dxf>
    <dxf>
      <font>
        <color theme="2"/>
      </font>
    </dxf>
    <dxf>
      <font>
        <color rgb="FF00B050"/>
      </font>
    </dxf>
    <dxf>
      <font>
        <color rgb="FFFF0000"/>
      </font>
    </dxf>
    <dxf>
      <font>
        <color rgb="FFFFC000"/>
      </font>
    </dxf>
    <dxf>
      <fill>
        <patternFill patternType="solid">
          <bgColor theme="5" tint="0.39997558519241921"/>
        </patternFill>
      </fil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0" formatCode="General"/>
    </dxf>
    <dxf>
      <font>
        <b val="0"/>
        <i val="0"/>
        <strike val="0"/>
        <condense val="0"/>
        <extend val="0"/>
        <outline val="0"/>
        <shadow val="0"/>
        <u val="none"/>
        <vertAlign val="baseline"/>
        <sz val="10"/>
        <color auto="1"/>
        <name val="Calibri"/>
        <scheme val="none"/>
      </font>
      <numFmt numFmtId="19" formatCode="dd/mm/yyyy"/>
    </dxf>
    <dxf>
      <font>
        <b val="0"/>
        <i val="0"/>
        <strike val="0"/>
        <condense val="0"/>
        <extend val="0"/>
        <outline val="0"/>
        <shadow val="0"/>
        <u val="none"/>
        <vertAlign val="baseline"/>
        <sz val="10"/>
        <color auto="1"/>
        <name val="Calibri"/>
        <scheme val="none"/>
      </font>
      <numFmt numFmtId="167" formatCode="0.0"/>
    </dxf>
    <dxf>
      <font>
        <b val="0"/>
        <i val="0"/>
        <strike val="0"/>
        <condense val="0"/>
        <extend val="0"/>
        <outline val="0"/>
        <shadow val="0"/>
        <u val="none"/>
        <vertAlign val="baseline"/>
        <sz val="10"/>
        <color auto="1"/>
        <name val="Calibri"/>
        <scheme val="none"/>
      </font>
      <numFmt numFmtId="166" formatCode="[$-F400]h:mm:ss\ AM/PM"/>
    </dxf>
    <dxf>
      <font>
        <b val="0"/>
        <i val="0"/>
        <strike val="0"/>
        <condense val="0"/>
        <extend val="0"/>
        <outline val="0"/>
        <shadow val="0"/>
        <u val="none"/>
        <vertAlign val="baseline"/>
        <sz val="10"/>
        <color indexed="8"/>
        <name val="Calibri"/>
        <family val="2"/>
        <scheme val="none"/>
      </font>
      <numFmt numFmtId="30" formatCode="@"/>
      <alignment horizontal="general" vertical="bottom" textRotation="0" wrapText="1" indent="0" justifyLastLine="0" shrinkToFit="0" readingOrder="0"/>
    </dxf>
    <dxf>
      <font>
        <b val="0"/>
        <i val="0"/>
        <strike val="0"/>
        <condense val="0"/>
        <extend val="0"/>
        <outline val="0"/>
        <shadow val="0"/>
        <u val="none"/>
        <vertAlign val="baseline"/>
        <sz val="10"/>
        <color auto="1"/>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indexed="8"/>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none"/>
      </font>
      <numFmt numFmtId="30" formatCode="@"/>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none"/>
      </font>
      <numFmt numFmtId="168" formatCode="dd\/mm\/yyyy\ hh:mm:ss"/>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indexed="8"/>
        <name val="Calibri"/>
        <scheme val="none"/>
      </font>
      <numFmt numFmtId="168" formatCode="dd\/mm\/yyyy\ hh:mm:ss"/>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auto="1"/>
        <name val="Calibri"/>
        <scheme val="none"/>
      </font>
      <numFmt numFmtId="30" formatCode="@"/>
      <border diagonalUp="0" diagonalDown="0">
        <left style="thin">
          <color theme="4" tint="0.39997558519241921"/>
        </left>
        <right/>
        <top style="thin">
          <color theme="4" tint="0.39997558519241921"/>
        </top>
        <bottom style="thin">
          <color theme="4" tint="0.39997558519241921"/>
        </bottom>
        <vertical/>
        <horizontal/>
      </border>
    </dxf>
    <dxf>
      <border outline="0">
        <top style="thin">
          <color theme="4" tint="0.39997558519241921"/>
        </top>
      </border>
    </dxf>
    <dxf>
      <border outline="0">
        <top style="thin">
          <color indexed="64"/>
        </top>
        <bottom style="thin">
          <color theme="4" tint="0.39997558519241921"/>
        </bottom>
      </border>
    </dxf>
    <dxf>
      <font>
        <b val="0"/>
        <i val="0"/>
        <strike val="0"/>
        <condense val="0"/>
        <extend val="0"/>
        <outline val="0"/>
        <shadow val="0"/>
        <u val="none"/>
        <vertAlign val="baseline"/>
        <sz val="10"/>
        <color auto="1"/>
        <name val="Calibri"/>
        <scheme val="none"/>
      </font>
    </dxf>
    <dxf>
      <border outline="0">
        <bottom style="thin">
          <color indexed="64"/>
        </bottom>
      </border>
    </dxf>
    <dxf>
      <font>
        <b/>
        <i val="0"/>
        <strike val="0"/>
        <condense val="0"/>
        <extend val="0"/>
        <outline val="0"/>
        <shadow val="0"/>
        <u val="none"/>
        <vertAlign val="baseline"/>
        <sz val="10"/>
        <color auto="1"/>
        <name val="Calibri"/>
        <scheme val="none"/>
      </font>
      <numFmt numFmtId="30" formatCode="@"/>
      <fill>
        <patternFill patternType="solid">
          <fgColor indexed="64"/>
          <bgColor indexed="2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366FF"/>
      <color rgb="FF6600FF"/>
      <color rgb="FF9966FF"/>
      <color rgb="FF3333FF"/>
      <color rgb="FF0066FF"/>
      <color rgb="FF2A63D4"/>
      <color rgb="FF3850C6"/>
      <color rgb="FF3261D6"/>
      <color rgb="FF8BB7ED"/>
      <color rgb="FF8E4AA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'KPI Dashboard'!$K$7</c:f>
          <c:strCache>
            <c:ptCount val="1"/>
            <c:pt idx="0">
              <c:v>Month: AUGUST; Queue: ALL; Analyst: ALL</c:v>
            </c:pt>
          </c:strCache>
        </c:strRef>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manualLayout>
          <c:layoutTarget val="inner"/>
          <c:xMode val="edge"/>
          <c:yMode val="edge"/>
          <c:x val="0.24179780242115648"/>
          <c:y val="0.19754642488640325"/>
          <c:w val="0.54180867222227547"/>
          <c:h val="0.68233233005836813"/>
        </c:manualLayout>
      </c:layout>
      <c:doughnutChart>
        <c:varyColors val="1"/>
        <c:ser>
          <c:idx val="0"/>
          <c:order val="0"/>
          <c:spPr>
            <a:ln w="57150"/>
            <a:effectLst>
              <a:softEdge rad="0"/>
            </a:effectLst>
            <a:scene3d>
              <a:camera prst="orthographicFront"/>
              <a:lightRig rig="threePt" dir="t"/>
            </a:scene3d>
            <a:sp3d>
              <a:bevelT w="190500" h="127000" prst="softRound"/>
              <a:bevelB w="177800" h="127000" prst="softRound"/>
            </a:sp3d>
          </c:spPr>
          <c:dPt>
            <c:idx val="0"/>
            <c:bubble3D val="0"/>
            <c:spPr>
              <a:solidFill>
                <a:srgbClr val="00B050"/>
              </a:solidFill>
              <a:ln w="57150">
                <a:noFill/>
              </a:ln>
              <a:effectLst>
                <a:softEdge rad="0"/>
              </a:effectLst>
              <a:scene3d>
                <a:camera prst="orthographicFront"/>
                <a:lightRig rig="threePt" dir="t"/>
              </a:scene3d>
              <a:sp3d>
                <a:bevelT w="190500" h="127000" prst="softRound"/>
                <a:bevelB w="177800" h="127000" prst="softRound"/>
              </a:sp3d>
            </c:spPr>
            <c:extLst>
              <c:ext xmlns:c16="http://schemas.microsoft.com/office/drawing/2014/chart" uri="{C3380CC4-5D6E-409C-BE32-E72D297353CC}">
                <c16:uniqueId val="{00000001-1982-42B2-BE2F-DA03CD82AE40}"/>
              </c:ext>
            </c:extLst>
          </c:dPt>
          <c:dPt>
            <c:idx val="1"/>
            <c:bubble3D val="0"/>
            <c:spPr>
              <a:solidFill>
                <a:srgbClr val="FF0000"/>
              </a:solidFill>
              <a:ln w="57150">
                <a:noFill/>
              </a:ln>
              <a:effectLst>
                <a:softEdge rad="0"/>
              </a:effectLst>
              <a:scene3d>
                <a:camera prst="orthographicFront"/>
                <a:lightRig rig="threePt" dir="t"/>
              </a:scene3d>
              <a:sp3d>
                <a:bevelT w="190500" h="127000" prst="softRound"/>
                <a:bevelB w="177800" h="127000" prst="softRound"/>
              </a:sp3d>
            </c:spPr>
            <c:extLst>
              <c:ext xmlns:c16="http://schemas.microsoft.com/office/drawing/2014/chart" uri="{C3380CC4-5D6E-409C-BE32-E72D297353CC}">
                <c16:uniqueId val="{00000003-1982-42B2-BE2F-DA03CD82AE40}"/>
              </c:ext>
            </c:extLst>
          </c:dPt>
          <c:dPt>
            <c:idx val="2"/>
            <c:bubble3D val="0"/>
            <c:spPr>
              <a:solidFill>
                <a:srgbClr val="FFC000"/>
              </a:solidFill>
              <a:ln w="57150">
                <a:noFill/>
              </a:ln>
              <a:effectLst>
                <a:softEdge rad="0"/>
              </a:effectLst>
              <a:scene3d>
                <a:camera prst="orthographicFront"/>
                <a:lightRig rig="threePt" dir="t"/>
              </a:scene3d>
              <a:sp3d>
                <a:bevelT w="190500" h="127000" prst="softRound"/>
                <a:bevelB w="177800" h="127000" prst="softRound"/>
              </a:sp3d>
            </c:spPr>
            <c:extLst>
              <c:ext xmlns:c16="http://schemas.microsoft.com/office/drawing/2014/chart" uri="{C3380CC4-5D6E-409C-BE32-E72D297353CC}">
                <c16:uniqueId val="{00000005-1982-42B2-BE2F-DA03CD82AE40}"/>
              </c:ext>
            </c:extLst>
          </c:dPt>
          <c:dLbls>
            <c:dLbl>
              <c:idx val="0"/>
              <c:spPr>
                <a:solidFill>
                  <a:srgbClr val="00B050"/>
                </a:solidFill>
                <a:ln>
                  <a:noFill/>
                </a:ln>
                <a:effectLst/>
                <a:scene3d>
                  <a:camera prst="orthographicFront"/>
                  <a:lightRig rig="threePt" dir="t"/>
                </a:scene3d>
                <a:sp3d>
                  <a:bevelT/>
                </a:sp3d>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1982-42B2-BE2F-DA03CD82AE40}"/>
                </c:ext>
              </c:extLst>
            </c:dLbl>
            <c:dLbl>
              <c:idx val="1"/>
              <c:spPr>
                <a:solidFill>
                  <a:srgbClr val="FF0000"/>
                </a:solidFill>
                <a:ln>
                  <a:noFill/>
                </a:ln>
                <a:effectLst/>
                <a:scene3d>
                  <a:camera prst="orthographicFront"/>
                  <a:lightRig rig="threePt" dir="t"/>
                </a:scene3d>
                <a:sp3d>
                  <a:bevelT/>
                </a:sp3d>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1982-42B2-BE2F-DA03CD82AE40}"/>
                </c:ext>
              </c:extLst>
            </c:dLbl>
            <c:dLbl>
              <c:idx val="2"/>
              <c:spPr>
                <a:solidFill>
                  <a:srgbClr val="FFC000"/>
                </a:solidFill>
                <a:ln>
                  <a:noFill/>
                </a:ln>
                <a:effectLst/>
                <a:scene3d>
                  <a:camera prst="orthographicFront"/>
                  <a:lightRig rig="threePt" dir="t"/>
                </a:scene3d>
                <a:sp3d>
                  <a:bevelT/>
                </a:sp3d>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1982-42B2-BE2F-DA03CD82AE40}"/>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 Dashboard'!$C$8:$C$10</c:f>
              <c:strCache>
                <c:ptCount val="3"/>
                <c:pt idx="0">
                  <c:v>% of Applications Approved</c:v>
                </c:pt>
                <c:pt idx="1">
                  <c:v>% of Applications Declined</c:v>
                </c:pt>
                <c:pt idx="2">
                  <c:v>% of Applications Withdrawn</c:v>
                </c:pt>
              </c:strCache>
            </c:strRef>
          </c:cat>
          <c:val>
            <c:numRef>
              <c:f>'KPI Dashboard'!$K$8:$K$10</c:f>
              <c:numCache>
                <c:formatCode>0.0%</c:formatCode>
                <c:ptCount val="3"/>
                <c:pt idx="0">
                  <c:v>0.56182795698924726</c:v>
                </c:pt>
                <c:pt idx="1">
                  <c:v>0.12867383512544803</c:v>
                </c:pt>
                <c:pt idx="2">
                  <c:v>0.30949820788530463</c:v>
                </c:pt>
              </c:numCache>
            </c:numRef>
          </c:val>
          <c:extLst>
            <c:ext xmlns:c16="http://schemas.microsoft.com/office/drawing/2014/chart" uri="{C3380CC4-5D6E-409C-BE32-E72D297353CC}">
              <c16:uniqueId val="{00000000-6699-45C6-A1A9-DF39598417EC}"/>
            </c:ext>
          </c:extLst>
        </c:ser>
        <c:dLbls>
          <c:showLegendKey val="0"/>
          <c:showVal val="0"/>
          <c:showCatName val="0"/>
          <c:showSerName val="0"/>
          <c:showPercent val="1"/>
          <c:showBubbleSize val="0"/>
          <c:showLeaderLines val="1"/>
        </c:dLbls>
        <c:firstSliceAng val="0"/>
        <c:holeSize val="65"/>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762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4"/>
          <c:order val="3"/>
          <c:tx>
            <c:strRef>
              <c:f>settings!$V$3</c:f>
              <c:strCache>
                <c:ptCount val="1"/>
                <c:pt idx="0">
                  <c:v># of Application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settings!$V$4:$V$36</c:f>
              <c:numCache>
                <c:formatCode>General</c:formatCode>
                <c:ptCount val="33"/>
                <c:pt idx="0">
                  <c:v>218</c:v>
                </c:pt>
                <c:pt idx="1">
                  <c:v>170</c:v>
                </c:pt>
                <c:pt idx="2">
                  <c:v>225</c:v>
                </c:pt>
                <c:pt idx="3">
                  <c:v>135</c:v>
                </c:pt>
                <c:pt idx="4">
                  <c:v>129</c:v>
                </c:pt>
                <c:pt idx="5">
                  <c:v>166</c:v>
                </c:pt>
                <c:pt idx="6">
                  <c:v>227</c:v>
                </c:pt>
                <c:pt idx="7">
                  <c:v>233</c:v>
                </c:pt>
                <c:pt idx="8">
                  <c:v>179</c:v>
                </c:pt>
                <c:pt idx="9">
                  <c:v>206</c:v>
                </c:pt>
                <c:pt idx="10">
                  <c:v>197</c:v>
                </c:pt>
                <c:pt idx="11">
                  <c:v>117</c:v>
                </c:pt>
                <c:pt idx="12">
                  <c:v>168</c:v>
                </c:pt>
                <c:pt idx="13">
                  <c:v>202</c:v>
                </c:pt>
                <c:pt idx="14">
                  <c:v>227</c:v>
                </c:pt>
                <c:pt idx="15">
                  <c:v>180</c:v>
                </c:pt>
                <c:pt idx="16">
                  <c:v>191</c:v>
                </c:pt>
                <c:pt idx="17">
                  <c:v>183</c:v>
                </c:pt>
                <c:pt idx="18">
                  <c:v>111</c:v>
                </c:pt>
                <c:pt idx="19">
                  <c:v>167</c:v>
                </c:pt>
                <c:pt idx="20">
                  <c:v>194</c:v>
                </c:pt>
                <c:pt idx="21">
                  <c:v>232</c:v>
                </c:pt>
                <c:pt idx="22">
                  <c:v>197</c:v>
                </c:pt>
                <c:pt idx="23">
                  <c:v>194</c:v>
                </c:pt>
                <c:pt idx="24">
                  <c:v>200</c:v>
                </c:pt>
                <c:pt idx="25">
                  <c:v>119</c:v>
                </c:pt>
                <c:pt idx="26">
                  <c:v>174</c:v>
                </c:pt>
                <c:pt idx="27">
                  <c:v>219</c:v>
                </c:pt>
                <c:pt idx="28">
                  <c:v>247</c:v>
                </c:pt>
                <c:pt idx="29">
                  <c:v>173</c:v>
                </c:pt>
                <c:pt idx="30">
                  <c:v>266</c:v>
                </c:pt>
                <c:pt idx="31">
                  <c:v>286</c:v>
                </c:pt>
                <c:pt idx="32">
                  <c:v>285</c:v>
                </c:pt>
              </c:numCache>
            </c:numRef>
          </c:val>
          <c:extLst>
            <c:ext xmlns:c16="http://schemas.microsoft.com/office/drawing/2014/chart" uri="{C3380CC4-5D6E-409C-BE32-E72D297353CC}">
              <c16:uniqueId val="{00000004-810B-4385-8F83-CA4672C1BC6F}"/>
            </c:ext>
          </c:extLst>
        </c:ser>
        <c:dLbls>
          <c:showLegendKey val="0"/>
          <c:showVal val="0"/>
          <c:showCatName val="0"/>
          <c:showSerName val="0"/>
          <c:showPercent val="0"/>
          <c:showBubbleSize val="0"/>
        </c:dLbls>
        <c:axId val="1265850608"/>
        <c:axId val="1423117712"/>
      </c:areaChart>
      <c:lineChart>
        <c:grouping val="standard"/>
        <c:varyColors val="0"/>
        <c:ser>
          <c:idx val="0"/>
          <c:order val="0"/>
          <c:tx>
            <c:strRef>
              <c:f>settings!$Q$3</c:f>
              <c:strCache>
                <c:ptCount val="1"/>
                <c:pt idx="0">
                  <c:v>#of Application Approved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settings!$Q$4:$Q$36</c:f>
              <c:numCache>
                <c:formatCode>0.0%</c:formatCode>
                <c:ptCount val="33"/>
                <c:pt idx="0">
                  <c:v>0.85321100917431192</c:v>
                </c:pt>
                <c:pt idx="1">
                  <c:v>0.73529411764705888</c:v>
                </c:pt>
                <c:pt idx="2">
                  <c:v>0.60888888888888892</c:v>
                </c:pt>
                <c:pt idx="3">
                  <c:v>0.4</c:v>
                </c:pt>
                <c:pt idx="4">
                  <c:v>0.39534883720930231</c:v>
                </c:pt>
                <c:pt idx="5">
                  <c:v>0.54216867469879515</c:v>
                </c:pt>
                <c:pt idx="6">
                  <c:v>0.48017621145374451</c:v>
                </c:pt>
                <c:pt idx="7">
                  <c:v>0.49356223175965663</c:v>
                </c:pt>
                <c:pt idx="8">
                  <c:v>0.51396648044692739</c:v>
                </c:pt>
                <c:pt idx="9">
                  <c:v>0.5</c:v>
                </c:pt>
                <c:pt idx="10">
                  <c:v>0.51776649746192893</c:v>
                </c:pt>
                <c:pt idx="11">
                  <c:v>0.5213675213675214</c:v>
                </c:pt>
                <c:pt idx="12">
                  <c:v>0.59523809523809523</c:v>
                </c:pt>
                <c:pt idx="13">
                  <c:v>0.48019801980198018</c:v>
                </c:pt>
                <c:pt idx="14">
                  <c:v>0.51982378854625555</c:v>
                </c:pt>
                <c:pt idx="15">
                  <c:v>0.6333333333333333</c:v>
                </c:pt>
                <c:pt idx="16">
                  <c:v>0.49738219895287961</c:v>
                </c:pt>
                <c:pt idx="17">
                  <c:v>0.54098360655737709</c:v>
                </c:pt>
                <c:pt idx="18">
                  <c:v>0.6216216216216216</c:v>
                </c:pt>
                <c:pt idx="19">
                  <c:v>0.53293413173652693</c:v>
                </c:pt>
                <c:pt idx="20">
                  <c:v>0.54123711340206182</c:v>
                </c:pt>
                <c:pt idx="21">
                  <c:v>0.56896551724137934</c:v>
                </c:pt>
                <c:pt idx="22">
                  <c:v>0.50761421319796951</c:v>
                </c:pt>
                <c:pt idx="23">
                  <c:v>0.53608247422680411</c:v>
                </c:pt>
                <c:pt idx="24">
                  <c:v>0.57999999999999996</c:v>
                </c:pt>
                <c:pt idx="25">
                  <c:v>0.60504201680672265</c:v>
                </c:pt>
                <c:pt idx="26">
                  <c:v>0.64942528735632188</c:v>
                </c:pt>
                <c:pt idx="27">
                  <c:v>0.55707762557077622</c:v>
                </c:pt>
                <c:pt idx="28">
                  <c:v>0.63967611336032393</c:v>
                </c:pt>
                <c:pt idx="29">
                  <c:v>0.61849710982658956</c:v>
                </c:pt>
                <c:pt idx="30">
                  <c:v>0.65037593984962405</c:v>
                </c:pt>
                <c:pt idx="31">
                  <c:v>0.59790209790209792</c:v>
                </c:pt>
                <c:pt idx="32">
                  <c:v>0.59649122807017541</c:v>
                </c:pt>
              </c:numCache>
            </c:numRef>
          </c:val>
          <c:smooth val="0"/>
          <c:extLst>
            <c:ext xmlns:c16="http://schemas.microsoft.com/office/drawing/2014/chart" uri="{C3380CC4-5D6E-409C-BE32-E72D297353CC}">
              <c16:uniqueId val="{00000000-810B-4385-8F83-CA4672C1BC6F}"/>
            </c:ext>
          </c:extLst>
        </c:ser>
        <c:ser>
          <c:idx val="2"/>
          <c:order val="2"/>
          <c:tx>
            <c:strRef>
              <c:f>settings!$T$3</c:f>
              <c:strCache>
                <c:ptCount val="1"/>
                <c:pt idx="0">
                  <c:v>#of application withdrawn</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settings!$T$4:$T$36</c:f>
              <c:numCache>
                <c:formatCode>0.0%</c:formatCode>
                <c:ptCount val="33"/>
                <c:pt idx="0">
                  <c:v>0.12844036697247707</c:v>
                </c:pt>
                <c:pt idx="1">
                  <c:v>0.16470588235294117</c:v>
                </c:pt>
                <c:pt idx="2">
                  <c:v>0.25777777777777777</c:v>
                </c:pt>
                <c:pt idx="3">
                  <c:v>0.40740740740740738</c:v>
                </c:pt>
                <c:pt idx="4">
                  <c:v>0.41860465116279072</c:v>
                </c:pt>
                <c:pt idx="5">
                  <c:v>0.28915662650602408</c:v>
                </c:pt>
                <c:pt idx="6">
                  <c:v>0.38766519823788548</c:v>
                </c:pt>
                <c:pt idx="7">
                  <c:v>0.31759656652360513</c:v>
                </c:pt>
                <c:pt idx="8">
                  <c:v>0.36871508379888268</c:v>
                </c:pt>
                <c:pt idx="9">
                  <c:v>0.31067961165048541</c:v>
                </c:pt>
                <c:pt idx="10">
                  <c:v>0.30456852791878175</c:v>
                </c:pt>
                <c:pt idx="11">
                  <c:v>0.39316239316239315</c:v>
                </c:pt>
                <c:pt idx="12">
                  <c:v>0.24404761904761904</c:v>
                </c:pt>
                <c:pt idx="13">
                  <c:v>0.31683168316831684</c:v>
                </c:pt>
                <c:pt idx="14">
                  <c:v>0.34361233480176212</c:v>
                </c:pt>
                <c:pt idx="15">
                  <c:v>0.27777777777777779</c:v>
                </c:pt>
                <c:pt idx="16">
                  <c:v>0.34554973821989526</c:v>
                </c:pt>
                <c:pt idx="17">
                  <c:v>0.37158469945355194</c:v>
                </c:pt>
                <c:pt idx="18">
                  <c:v>0.25225225225225223</c:v>
                </c:pt>
                <c:pt idx="19">
                  <c:v>0.32934131736526945</c:v>
                </c:pt>
                <c:pt idx="20">
                  <c:v>0.32989690721649484</c:v>
                </c:pt>
                <c:pt idx="21">
                  <c:v>0.34482758620689657</c:v>
                </c:pt>
                <c:pt idx="22">
                  <c:v>0.36548223350253806</c:v>
                </c:pt>
                <c:pt idx="23">
                  <c:v>0.35051546391752575</c:v>
                </c:pt>
                <c:pt idx="24">
                  <c:v>0.28999999999999998</c:v>
                </c:pt>
                <c:pt idx="25">
                  <c:v>0.31092436974789917</c:v>
                </c:pt>
                <c:pt idx="26">
                  <c:v>0.25287356321839083</c:v>
                </c:pt>
                <c:pt idx="27">
                  <c:v>0.35159817351598172</c:v>
                </c:pt>
                <c:pt idx="28">
                  <c:v>0.24291497975708501</c:v>
                </c:pt>
                <c:pt idx="29">
                  <c:v>0.2774566473988439</c:v>
                </c:pt>
                <c:pt idx="30">
                  <c:v>0.2857142857142857</c:v>
                </c:pt>
                <c:pt idx="31">
                  <c:v>0.33566433566433568</c:v>
                </c:pt>
                <c:pt idx="32">
                  <c:v>0.33684210526315789</c:v>
                </c:pt>
              </c:numCache>
            </c:numRef>
          </c:val>
          <c:smooth val="0"/>
          <c:extLst>
            <c:ext xmlns:c16="http://schemas.microsoft.com/office/drawing/2014/chart" uri="{C3380CC4-5D6E-409C-BE32-E72D297353CC}">
              <c16:uniqueId val="{00000002-810B-4385-8F83-CA4672C1BC6F}"/>
            </c:ext>
          </c:extLst>
        </c:ser>
        <c:ser>
          <c:idx val="1"/>
          <c:order val="1"/>
          <c:tx>
            <c:strRef>
              <c:f>settings!$S$3</c:f>
              <c:strCache>
                <c:ptCount val="1"/>
                <c:pt idx="0">
                  <c:v>#of Application Decliend</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settings!$S$4:$S$36</c:f>
              <c:numCache>
                <c:formatCode>0.0%</c:formatCode>
                <c:ptCount val="33"/>
                <c:pt idx="0">
                  <c:v>1.834862385321101E-2</c:v>
                </c:pt>
                <c:pt idx="1">
                  <c:v>0.1</c:v>
                </c:pt>
                <c:pt idx="2">
                  <c:v>0.13333333333333333</c:v>
                </c:pt>
                <c:pt idx="3">
                  <c:v>0.19259259259259259</c:v>
                </c:pt>
                <c:pt idx="4">
                  <c:v>0.18604651162790697</c:v>
                </c:pt>
                <c:pt idx="5">
                  <c:v>0.16867469879518071</c:v>
                </c:pt>
                <c:pt idx="6">
                  <c:v>0.13215859030837004</c:v>
                </c:pt>
                <c:pt idx="7">
                  <c:v>0.18884120171673821</c:v>
                </c:pt>
                <c:pt idx="8">
                  <c:v>0.11731843575418995</c:v>
                </c:pt>
                <c:pt idx="9">
                  <c:v>0.18932038834951456</c:v>
                </c:pt>
                <c:pt idx="10">
                  <c:v>0.17766497461928935</c:v>
                </c:pt>
                <c:pt idx="11">
                  <c:v>8.5470085470085472E-2</c:v>
                </c:pt>
                <c:pt idx="12">
                  <c:v>0.16071428571428573</c:v>
                </c:pt>
                <c:pt idx="13">
                  <c:v>0.20297029702970298</c:v>
                </c:pt>
                <c:pt idx="14">
                  <c:v>0.13656387665198239</c:v>
                </c:pt>
                <c:pt idx="15">
                  <c:v>8.8888888888888892E-2</c:v>
                </c:pt>
                <c:pt idx="16">
                  <c:v>0.15706806282722513</c:v>
                </c:pt>
                <c:pt idx="17">
                  <c:v>8.7431693989071038E-2</c:v>
                </c:pt>
                <c:pt idx="18">
                  <c:v>0.12612612612612611</c:v>
                </c:pt>
                <c:pt idx="19">
                  <c:v>0.1377245508982036</c:v>
                </c:pt>
                <c:pt idx="20">
                  <c:v>0.12886597938144329</c:v>
                </c:pt>
                <c:pt idx="21">
                  <c:v>8.6206896551724144E-2</c:v>
                </c:pt>
                <c:pt idx="22">
                  <c:v>0.12690355329949238</c:v>
                </c:pt>
                <c:pt idx="23">
                  <c:v>0.1134020618556701</c:v>
                </c:pt>
                <c:pt idx="24">
                  <c:v>0.13</c:v>
                </c:pt>
                <c:pt idx="25">
                  <c:v>8.4033613445378158E-2</c:v>
                </c:pt>
                <c:pt idx="26">
                  <c:v>9.7701149425287362E-2</c:v>
                </c:pt>
                <c:pt idx="27">
                  <c:v>9.1324200913242004E-2</c:v>
                </c:pt>
                <c:pt idx="28">
                  <c:v>0.11740890688259109</c:v>
                </c:pt>
                <c:pt idx="29">
                  <c:v>0.10404624277456648</c:v>
                </c:pt>
                <c:pt idx="30">
                  <c:v>6.3909774436090222E-2</c:v>
                </c:pt>
                <c:pt idx="31">
                  <c:v>6.6433566433566432E-2</c:v>
                </c:pt>
                <c:pt idx="32">
                  <c:v>6.6666666666666666E-2</c:v>
                </c:pt>
              </c:numCache>
            </c:numRef>
          </c:val>
          <c:smooth val="0"/>
          <c:extLst>
            <c:ext xmlns:c16="http://schemas.microsoft.com/office/drawing/2014/chart" uri="{C3380CC4-5D6E-409C-BE32-E72D297353CC}">
              <c16:uniqueId val="{00000001-810B-4385-8F83-CA4672C1BC6F}"/>
            </c:ext>
          </c:extLst>
        </c:ser>
        <c:ser>
          <c:idx val="5"/>
          <c:order val="4"/>
          <c:tx>
            <c:strRef>
              <c:f>settings!$R$3</c:f>
              <c:strCache>
                <c:ptCount val="1"/>
                <c:pt idx="0">
                  <c:v>Approved % Target</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settings!$R$4:$R$36</c:f>
              <c:numCache>
                <c:formatCode>0.0%</c:formatCode>
                <c:ptCount val="33"/>
                <c:pt idx="0">
                  <c:v>0.85</c:v>
                </c:pt>
                <c:pt idx="1">
                  <c:v>0.85</c:v>
                </c:pt>
                <c:pt idx="2">
                  <c:v>0.85</c:v>
                </c:pt>
                <c:pt idx="3">
                  <c:v>0.85</c:v>
                </c:pt>
                <c:pt idx="4">
                  <c:v>0.85</c:v>
                </c:pt>
                <c:pt idx="5">
                  <c:v>0.85</c:v>
                </c:pt>
                <c:pt idx="6">
                  <c:v>0.85</c:v>
                </c:pt>
                <c:pt idx="7">
                  <c:v>0.85</c:v>
                </c:pt>
                <c:pt idx="8">
                  <c:v>0.85</c:v>
                </c:pt>
                <c:pt idx="9">
                  <c:v>0.85</c:v>
                </c:pt>
                <c:pt idx="10">
                  <c:v>0.85</c:v>
                </c:pt>
                <c:pt idx="11">
                  <c:v>0.85</c:v>
                </c:pt>
                <c:pt idx="12">
                  <c:v>0.85</c:v>
                </c:pt>
                <c:pt idx="13">
                  <c:v>0.85</c:v>
                </c:pt>
                <c:pt idx="14">
                  <c:v>0.85</c:v>
                </c:pt>
                <c:pt idx="15">
                  <c:v>0.85</c:v>
                </c:pt>
                <c:pt idx="16">
                  <c:v>0.85</c:v>
                </c:pt>
                <c:pt idx="17">
                  <c:v>0.85</c:v>
                </c:pt>
                <c:pt idx="18">
                  <c:v>0.85</c:v>
                </c:pt>
                <c:pt idx="19">
                  <c:v>0.85</c:v>
                </c:pt>
                <c:pt idx="20">
                  <c:v>0.85</c:v>
                </c:pt>
                <c:pt idx="21">
                  <c:v>0.85</c:v>
                </c:pt>
                <c:pt idx="22">
                  <c:v>0.85</c:v>
                </c:pt>
                <c:pt idx="23">
                  <c:v>0.85</c:v>
                </c:pt>
                <c:pt idx="24">
                  <c:v>0.85</c:v>
                </c:pt>
                <c:pt idx="25">
                  <c:v>0.85</c:v>
                </c:pt>
                <c:pt idx="26">
                  <c:v>0.85</c:v>
                </c:pt>
                <c:pt idx="27">
                  <c:v>0.85</c:v>
                </c:pt>
                <c:pt idx="28">
                  <c:v>0.85</c:v>
                </c:pt>
                <c:pt idx="29">
                  <c:v>0.85</c:v>
                </c:pt>
                <c:pt idx="30">
                  <c:v>0.85</c:v>
                </c:pt>
                <c:pt idx="31">
                  <c:v>0.85</c:v>
                </c:pt>
                <c:pt idx="32">
                  <c:v>0.85</c:v>
                </c:pt>
              </c:numCache>
            </c:numRef>
          </c:val>
          <c:smooth val="0"/>
          <c:extLst>
            <c:ext xmlns:c16="http://schemas.microsoft.com/office/drawing/2014/chart" uri="{C3380CC4-5D6E-409C-BE32-E72D297353CC}">
              <c16:uniqueId val="{00000000-7101-41E0-8E63-6A06233532BD}"/>
            </c:ext>
          </c:extLst>
        </c:ser>
        <c:dLbls>
          <c:showLegendKey val="0"/>
          <c:showVal val="0"/>
          <c:showCatName val="0"/>
          <c:showSerName val="0"/>
          <c:showPercent val="0"/>
          <c:showBubbleSize val="0"/>
        </c:dLbls>
        <c:marker val="1"/>
        <c:smooth val="0"/>
        <c:axId val="1516329808"/>
        <c:axId val="1514208752"/>
        <c:extLst/>
      </c:lineChart>
      <c:catAx>
        <c:axId val="1265850608"/>
        <c:scaling>
          <c:orientation val="minMax"/>
        </c:scaling>
        <c:delete val="0"/>
        <c:axPos val="b"/>
        <c:numFmt formatCode="d\-mmm"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17712"/>
        <c:crosses val="autoZero"/>
        <c:auto val="0"/>
        <c:lblAlgn val="ctr"/>
        <c:lblOffset val="100"/>
        <c:noMultiLvlLbl val="0"/>
      </c:catAx>
      <c:valAx>
        <c:axId val="1423117712"/>
        <c:scaling>
          <c:orientation val="minMax"/>
          <c:max val="3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50608"/>
        <c:crosses val="autoZero"/>
        <c:crossBetween val="between"/>
      </c:valAx>
      <c:valAx>
        <c:axId val="1514208752"/>
        <c:scaling>
          <c:orientation val="minMax"/>
          <c:max val="1"/>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329808"/>
        <c:crosses val="max"/>
        <c:crossBetween val="between"/>
        <c:minorUnit val="0.2"/>
      </c:valAx>
      <c:dateAx>
        <c:axId val="1516329808"/>
        <c:scaling>
          <c:orientation val="minMax"/>
        </c:scaling>
        <c:delete val="1"/>
        <c:axPos val="b"/>
        <c:numFmt formatCode="d\-mmm" sourceLinked="1"/>
        <c:majorTickMark val="out"/>
        <c:minorTickMark val="none"/>
        <c:tickLblPos val="nextTo"/>
        <c:crossAx val="1514208752"/>
        <c:crosses val="autoZero"/>
        <c:auto val="1"/>
        <c:lblOffset val="100"/>
        <c:baseTimeUnit val="day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1"/>
          <c:tx>
            <c:strRef>
              <c:f>settings!$U$3</c:f>
              <c:strCache>
                <c:ptCount val="1"/>
                <c:pt idx="0">
                  <c:v>AHT(in mints)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settings!$U$4:$U$36</c:f>
              <c:numCache>
                <c:formatCode>0.00</c:formatCode>
                <c:ptCount val="33"/>
                <c:pt idx="0">
                  <c:v>10.025229357798164</c:v>
                </c:pt>
                <c:pt idx="1">
                  <c:v>14.714117647058821</c:v>
                </c:pt>
                <c:pt idx="2">
                  <c:v>13.075037037037037</c:v>
                </c:pt>
                <c:pt idx="3">
                  <c:v>51.322962962962983</c:v>
                </c:pt>
                <c:pt idx="4">
                  <c:v>21.304909560723509</c:v>
                </c:pt>
                <c:pt idx="5">
                  <c:v>16.289859437750991</c:v>
                </c:pt>
                <c:pt idx="6">
                  <c:v>17.396769456681348</c:v>
                </c:pt>
                <c:pt idx="7">
                  <c:v>21.277825464949938</c:v>
                </c:pt>
                <c:pt idx="8">
                  <c:v>22.885381750465555</c:v>
                </c:pt>
                <c:pt idx="9">
                  <c:v>23.372815533980571</c:v>
                </c:pt>
                <c:pt idx="10">
                  <c:v>21.675296108291029</c:v>
                </c:pt>
                <c:pt idx="11">
                  <c:v>41.652706552706555</c:v>
                </c:pt>
                <c:pt idx="12">
                  <c:v>16.849702380952387</c:v>
                </c:pt>
                <c:pt idx="13">
                  <c:v>15.655940594059405</c:v>
                </c:pt>
                <c:pt idx="14">
                  <c:v>16.599118942731284</c:v>
                </c:pt>
                <c:pt idx="15">
                  <c:v>31.703796296296296</c:v>
                </c:pt>
                <c:pt idx="16">
                  <c:v>30.578795811518326</c:v>
                </c:pt>
                <c:pt idx="17">
                  <c:v>27.831329690346088</c:v>
                </c:pt>
                <c:pt idx="18">
                  <c:v>25.22762762762763</c:v>
                </c:pt>
                <c:pt idx="19">
                  <c:v>12.603293413173652</c:v>
                </c:pt>
                <c:pt idx="20">
                  <c:v>13.890721649484542</c:v>
                </c:pt>
                <c:pt idx="21">
                  <c:v>34.055244252873557</c:v>
                </c:pt>
                <c:pt idx="22">
                  <c:v>27.851861252115071</c:v>
                </c:pt>
                <c:pt idx="23">
                  <c:v>40.214261168384873</c:v>
                </c:pt>
                <c:pt idx="24">
                  <c:v>8.2940833333333313</c:v>
                </c:pt>
                <c:pt idx="25">
                  <c:v>12.980952380952383</c:v>
                </c:pt>
                <c:pt idx="26">
                  <c:v>11.071264367816093</c:v>
                </c:pt>
                <c:pt idx="27">
                  <c:v>12.050837138508381</c:v>
                </c:pt>
                <c:pt idx="28">
                  <c:v>22.053103913630242</c:v>
                </c:pt>
                <c:pt idx="29">
                  <c:v>25.412813102119458</c:v>
                </c:pt>
                <c:pt idx="30">
                  <c:v>14.409461152882214</c:v>
                </c:pt>
                <c:pt idx="31">
                  <c:v>15.120046620046626</c:v>
                </c:pt>
                <c:pt idx="32">
                  <c:v>13.212046783625736</c:v>
                </c:pt>
              </c:numCache>
            </c:numRef>
          </c:val>
          <c:extLst>
            <c:ext xmlns:c16="http://schemas.microsoft.com/office/drawing/2014/chart" uri="{C3380CC4-5D6E-409C-BE32-E72D297353CC}">
              <c16:uniqueId val="{00000005-53AC-415A-89C5-E1CCDCBA915B}"/>
            </c:ext>
          </c:extLst>
        </c:ser>
        <c:dLbls>
          <c:showLegendKey val="0"/>
          <c:showVal val="0"/>
          <c:showCatName val="0"/>
          <c:showSerName val="0"/>
          <c:showPercent val="0"/>
          <c:showBubbleSize val="0"/>
        </c:dLbls>
        <c:axId val="1265850608"/>
        <c:axId val="1423117712"/>
      </c:areaChart>
      <c:barChart>
        <c:barDir val="col"/>
        <c:grouping val="stacked"/>
        <c:varyColors val="0"/>
        <c:ser>
          <c:idx val="4"/>
          <c:order val="0"/>
          <c:tx>
            <c:strRef>
              <c:f>settings!$V$3</c:f>
              <c:strCache>
                <c:ptCount val="1"/>
                <c:pt idx="0">
                  <c:v># of Application</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settings!$P$4:$P$36</c:f>
              <c:numCache>
                <c:formatCode>d\-mmm</c:formatCode>
                <c:ptCount val="33"/>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pt idx="30">
                  <c:v>45138</c:v>
                </c:pt>
                <c:pt idx="31">
                  <c:v>45137</c:v>
                </c:pt>
                <c:pt idx="32">
                  <c:v>45136</c:v>
                </c:pt>
              </c:numCache>
            </c:numRef>
          </c:cat>
          <c:val>
            <c:numRef>
              <c:f>settings!$V$4:$V$36</c:f>
              <c:numCache>
                <c:formatCode>General</c:formatCode>
                <c:ptCount val="33"/>
                <c:pt idx="0">
                  <c:v>218</c:v>
                </c:pt>
                <c:pt idx="1">
                  <c:v>170</c:v>
                </c:pt>
                <c:pt idx="2">
                  <c:v>225</c:v>
                </c:pt>
                <c:pt idx="3">
                  <c:v>135</c:v>
                </c:pt>
                <c:pt idx="4">
                  <c:v>129</c:v>
                </c:pt>
                <c:pt idx="5">
                  <c:v>166</c:v>
                </c:pt>
                <c:pt idx="6">
                  <c:v>227</c:v>
                </c:pt>
                <c:pt idx="7">
                  <c:v>233</c:v>
                </c:pt>
                <c:pt idx="8">
                  <c:v>179</c:v>
                </c:pt>
                <c:pt idx="9">
                  <c:v>206</c:v>
                </c:pt>
                <c:pt idx="10">
                  <c:v>197</c:v>
                </c:pt>
                <c:pt idx="11">
                  <c:v>117</c:v>
                </c:pt>
                <c:pt idx="12">
                  <c:v>168</c:v>
                </c:pt>
                <c:pt idx="13">
                  <c:v>202</c:v>
                </c:pt>
                <c:pt idx="14">
                  <c:v>227</c:v>
                </c:pt>
                <c:pt idx="15">
                  <c:v>180</c:v>
                </c:pt>
                <c:pt idx="16">
                  <c:v>191</c:v>
                </c:pt>
                <c:pt idx="17">
                  <c:v>183</c:v>
                </c:pt>
                <c:pt idx="18">
                  <c:v>111</c:v>
                </c:pt>
                <c:pt idx="19">
                  <c:v>167</c:v>
                </c:pt>
                <c:pt idx="20">
                  <c:v>194</c:v>
                </c:pt>
                <c:pt idx="21">
                  <c:v>232</c:v>
                </c:pt>
                <c:pt idx="22">
                  <c:v>197</c:v>
                </c:pt>
                <c:pt idx="23">
                  <c:v>194</c:v>
                </c:pt>
                <c:pt idx="24">
                  <c:v>200</c:v>
                </c:pt>
                <c:pt idx="25">
                  <c:v>119</c:v>
                </c:pt>
                <c:pt idx="26">
                  <c:v>174</c:v>
                </c:pt>
                <c:pt idx="27">
                  <c:v>219</c:v>
                </c:pt>
                <c:pt idx="28">
                  <c:v>247</c:v>
                </c:pt>
                <c:pt idx="29">
                  <c:v>173</c:v>
                </c:pt>
                <c:pt idx="30">
                  <c:v>266</c:v>
                </c:pt>
                <c:pt idx="31">
                  <c:v>286</c:v>
                </c:pt>
                <c:pt idx="32">
                  <c:v>285</c:v>
                </c:pt>
              </c:numCache>
            </c:numRef>
          </c:val>
          <c:extLst>
            <c:ext xmlns:c16="http://schemas.microsoft.com/office/drawing/2014/chart" uri="{C3380CC4-5D6E-409C-BE32-E72D297353CC}">
              <c16:uniqueId val="{00000000-53AC-415A-89C5-E1CCDCBA915B}"/>
            </c:ext>
          </c:extLst>
        </c:ser>
        <c:dLbls>
          <c:showLegendKey val="0"/>
          <c:showVal val="0"/>
          <c:showCatName val="0"/>
          <c:showSerName val="0"/>
          <c:showPercent val="0"/>
          <c:showBubbleSize val="0"/>
        </c:dLbls>
        <c:gapWidth val="178"/>
        <c:overlap val="100"/>
        <c:axId val="1265850608"/>
        <c:axId val="1423117712"/>
      </c:barChart>
      <c:lineChart>
        <c:grouping val="standard"/>
        <c:varyColors val="0"/>
        <c:ser>
          <c:idx val="1"/>
          <c:order val="2"/>
          <c:tx>
            <c:strRef>
              <c:f>settings!$W$3</c:f>
              <c:strCache>
                <c:ptCount val="1"/>
                <c:pt idx="0">
                  <c:v>% of application within SLA</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settings!$P$4:$P$33</c:f>
              <c:numCache>
                <c:formatCode>d\-mmm</c:formatCode>
                <c:ptCount val="30"/>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numCache>
            </c:numRef>
          </c:cat>
          <c:val>
            <c:numRef>
              <c:f>settings!$W$4:$W$36</c:f>
              <c:numCache>
                <c:formatCode>0.0%</c:formatCode>
                <c:ptCount val="33"/>
                <c:pt idx="0">
                  <c:v>0.95412844036697253</c:v>
                </c:pt>
                <c:pt idx="1">
                  <c:v>0.78823529411764703</c:v>
                </c:pt>
                <c:pt idx="2">
                  <c:v>0.85777777777777775</c:v>
                </c:pt>
                <c:pt idx="3">
                  <c:v>0.85185185185185186</c:v>
                </c:pt>
                <c:pt idx="4">
                  <c:v>0.89147286821705429</c:v>
                </c:pt>
                <c:pt idx="5">
                  <c:v>0.81325301204819278</c:v>
                </c:pt>
                <c:pt idx="6">
                  <c:v>0.85022026431718056</c:v>
                </c:pt>
                <c:pt idx="7">
                  <c:v>0.92274678111587982</c:v>
                </c:pt>
                <c:pt idx="8">
                  <c:v>0.70949720670391059</c:v>
                </c:pt>
                <c:pt idx="9">
                  <c:v>0.87378640776699024</c:v>
                </c:pt>
                <c:pt idx="10">
                  <c:v>0.8883248730964467</c:v>
                </c:pt>
                <c:pt idx="11">
                  <c:v>0.88888888888888884</c:v>
                </c:pt>
                <c:pt idx="12">
                  <c:v>0.8928571428571429</c:v>
                </c:pt>
                <c:pt idx="13">
                  <c:v>0.8366336633663366</c:v>
                </c:pt>
                <c:pt idx="14">
                  <c:v>0.89427312775330392</c:v>
                </c:pt>
                <c:pt idx="15">
                  <c:v>0.92777777777777781</c:v>
                </c:pt>
                <c:pt idx="16">
                  <c:v>0.81151832460732987</c:v>
                </c:pt>
                <c:pt idx="17">
                  <c:v>0.90163934426229508</c:v>
                </c:pt>
                <c:pt idx="18">
                  <c:v>0.91891891891891897</c:v>
                </c:pt>
                <c:pt idx="19">
                  <c:v>0.97005988023952094</c:v>
                </c:pt>
                <c:pt idx="20">
                  <c:v>0.87628865979381443</c:v>
                </c:pt>
                <c:pt idx="21">
                  <c:v>0.90086206896551724</c:v>
                </c:pt>
                <c:pt idx="22">
                  <c:v>0.92385786802030456</c:v>
                </c:pt>
                <c:pt idx="23">
                  <c:v>0.88144329896907214</c:v>
                </c:pt>
                <c:pt idx="24">
                  <c:v>0.99</c:v>
                </c:pt>
                <c:pt idx="25">
                  <c:v>0.97478991596638653</c:v>
                </c:pt>
                <c:pt idx="26">
                  <c:v>0.87931034482758619</c:v>
                </c:pt>
                <c:pt idx="27">
                  <c:v>0.94977168949771684</c:v>
                </c:pt>
                <c:pt idx="28">
                  <c:v>0.88663967611336036</c:v>
                </c:pt>
                <c:pt idx="29">
                  <c:v>0.77456647398843925</c:v>
                </c:pt>
                <c:pt idx="30">
                  <c:v>0.89473684210526316</c:v>
                </c:pt>
                <c:pt idx="31">
                  <c:v>0.85664335664335667</c:v>
                </c:pt>
                <c:pt idx="32">
                  <c:v>0.85964912280701755</c:v>
                </c:pt>
              </c:numCache>
            </c:numRef>
          </c:val>
          <c:smooth val="0"/>
          <c:extLst>
            <c:ext xmlns:c16="http://schemas.microsoft.com/office/drawing/2014/chart" uri="{C3380CC4-5D6E-409C-BE32-E72D297353CC}">
              <c16:uniqueId val="{00000006-53AC-415A-89C5-E1CCDCBA915B}"/>
            </c:ext>
          </c:extLst>
        </c:ser>
        <c:ser>
          <c:idx val="2"/>
          <c:order val="3"/>
          <c:tx>
            <c:strRef>
              <c:f>settings!$X$3</c:f>
              <c:strCache>
                <c:ptCount val="1"/>
                <c:pt idx="0">
                  <c:v>SLA  % target</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settings!$P$4:$P$33</c:f>
              <c:numCache>
                <c:formatCode>d\-mmm</c:formatCode>
                <c:ptCount val="30"/>
                <c:pt idx="0">
                  <c:v>45168</c:v>
                </c:pt>
                <c:pt idx="1">
                  <c:v>45167</c:v>
                </c:pt>
                <c:pt idx="2">
                  <c:v>45166</c:v>
                </c:pt>
                <c:pt idx="3">
                  <c:v>45165</c:v>
                </c:pt>
                <c:pt idx="4">
                  <c:v>45164</c:v>
                </c:pt>
                <c:pt idx="5">
                  <c:v>45163</c:v>
                </c:pt>
                <c:pt idx="6">
                  <c:v>45162</c:v>
                </c:pt>
                <c:pt idx="7">
                  <c:v>45161</c:v>
                </c:pt>
                <c:pt idx="8">
                  <c:v>45160</c:v>
                </c:pt>
                <c:pt idx="9">
                  <c:v>45159</c:v>
                </c:pt>
                <c:pt idx="10">
                  <c:v>45158</c:v>
                </c:pt>
                <c:pt idx="11">
                  <c:v>45157</c:v>
                </c:pt>
                <c:pt idx="12">
                  <c:v>45156</c:v>
                </c:pt>
                <c:pt idx="13">
                  <c:v>45155</c:v>
                </c:pt>
                <c:pt idx="14">
                  <c:v>45154</c:v>
                </c:pt>
                <c:pt idx="15">
                  <c:v>45153</c:v>
                </c:pt>
                <c:pt idx="16">
                  <c:v>45152</c:v>
                </c:pt>
                <c:pt idx="17">
                  <c:v>45151</c:v>
                </c:pt>
                <c:pt idx="18">
                  <c:v>45150</c:v>
                </c:pt>
                <c:pt idx="19">
                  <c:v>45149</c:v>
                </c:pt>
                <c:pt idx="20">
                  <c:v>45148</c:v>
                </c:pt>
                <c:pt idx="21">
                  <c:v>45147</c:v>
                </c:pt>
                <c:pt idx="22">
                  <c:v>45146</c:v>
                </c:pt>
                <c:pt idx="23">
                  <c:v>45145</c:v>
                </c:pt>
                <c:pt idx="24">
                  <c:v>45144</c:v>
                </c:pt>
                <c:pt idx="25">
                  <c:v>45143</c:v>
                </c:pt>
                <c:pt idx="26">
                  <c:v>45142</c:v>
                </c:pt>
                <c:pt idx="27">
                  <c:v>45141</c:v>
                </c:pt>
                <c:pt idx="28">
                  <c:v>45140</c:v>
                </c:pt>
                <c:pt idx="29">
                  <c:v>45139</c:v>
                </c:pt>
              </c:numCache>
            </c:numRef>
          </c:cat>
          <c:val>
            <c:numRef>
              <c:f>settings!$X$4:$X$36</c:f>
              <c:numCache>
                <c:formatCode>0%</c:formatCode>
                <c:ptCount val="33"/>
                <c:pt idx="0">
                  <c:v>0.9</c:v>
                </c:pt>
                <c:pt idx="1">
                  <c:v>0.9</c:v>
                </c:pt>
                <c:pt idx="2">
                  <c:v>0.9</c:v>
                </c:pt>
                <c:pt idx="3">
                  <c:v>0.9</c:v>
                </c:pt>
                <c:pt idx="4">
                  <c:v>0.9</c:v>
                </c:pt>
                <c:pt idx="5">
                  <c:v>0.9</c:v>
                </c:pt>
                <c:pt idx="6">
                  <c:v>0.9</c:v>
                </c:pt>
                <c:pt idx="7">
                  <c:v>0.9</c:v>
                </c:pt>
                <c:pt idx="8">
                  <c:v>0.9</c:v>
                </c:pt>
                <c:pt idx="9">
                  <c:v>0.9</c:v>
                </c:pt>
                <c:pt idx="10">
                  <c:v>0.9</c:v>
                </c:pt>
                <c:pt idx="11">
                  <c:v>0.9</c:v>
                </c:pt>
                <c:pt idx="12">
                  <c:v>0.9</c:v>
                </c:pt>
                <c:pt idx="13">
                  <c:v>0.9</c:v>
                </c:pt>
                <c:pt idx="14">
                  <c:v>0.9</c:v>
                </c:pt>
                <c:pt idx="15">
                  <c:v>0.9</c:v>
                </c:pt>
                <c:pt idx="16">
                  <c:v>0.9</c:v>
                </c:pt>
                <c:pt idx="17">
                  <c:v>0.9</c:v>
                </c:pt>
                <c:pt idx="18">
                  <c:v>0.9</c:v>
                </c:pt>
                <c:pt idx="19">
                  <c:v>0.9</c:v>
                </c:pt>
                <c:pt idx="20">
                  <c:v>0.9</c:v>
                </c:pt>
                <c:pt idx="21">
                  <c:v>0.9</c:v>
                </c:pt>
                <c:pt idx="22">
                  <c:v>0.9</c:v>
                </c:pt>
                <c:pt idx="23">
                  <c:v>0.9</c:v>
                </c:pt>
                <c:pt idx="24">
                  <c:v>0.9</c:v>
                </c:pt>
                <c:pt idx="25">
                  <c:v>0.9</c:v>
                </c:pt>
                <c:pt idx="26">
                  <c:v>0.9</c:v>
                </c:pt>
                <c:pt idx="27">
                  <c:v>0.9</c:v>
                </c:pt>
                <c:pt idx="28">
                  <c:v>0.9</c:v>
                </c:pt>
                <c:pt idx="29">
                  <c:v>0.9</c:v>
                </c:pt>
                <c:pt idx="30">
                  <c:v>0.9</c:v>
                </c:pt>
                <c:pt idx="31">
                  <c:v>0.9</c:v>
                </c:pt>
                <c:pt idx="32">
                  <c:v>0.9</c:v>
                </c:pt>
              </c:numCache>
            </c:numRef>
          </c:val>
          <c:smooth val="0"/>
          <c:extLst>
            <c:ext xmlns:c16="http://schemas.microsoft.com/office/drawing/2014/chart" uri="{C3380CC4-5D6E-409C-BE32-E72D297353CC}">
              <c16:uniqueId val="{00000000-01F7-4158-9ACE-4D85EBE3D67B}"/>
            </c:ext>
          </c:extLst>
        </c:ser>
        <c:dLbls>
          <c:showLegendKey val="0"/>
          <c:showVal val="0"/>
          <c:showCatName val="0"/>
          <c:showSerName val="0"/>
          <c:showPercent val="0"/>
          <c:showBubbleSize val="0"/>
        </c:dLbls>
        <c:marker val="1"/>
        <c:smooth val="0"/>
        <c:axId val="1077339920"/>
        <c:axId val="1079658224"/>
      </c:lineChart>
      <c:catAx>
        <c:axId val="1265850608"/>
        <c:scaling>
          <c:orientation val="minMax"/>
        </c:scaling>
        <c:delete val="0"/>
        <c:axPos val="b"/>
        <c:numFmt formatCode="d\-mmm"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117712"/>
        <c:crosses val="autoZero"/>
        <c:auto val="0"/>
        <c:lblAlgn val="ctr"/>
        <c:lblOffset val="100"/>
        <c:noMultiLvlLbl val="0"/>
      </c:catAx>
      <c:valAx>
        <c:axId val="1423117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850608"/>
        <c:crosses val="autoZero"/>
        <c:crossBetween val="between"/>
      </c:valAx>
      <c:valAx>
        <c:axId val="1079658224"/>
        <c:scaling>
          <c:orientation val="minMax"/>
          <c:max val="1"/>
        </c:scaling>
        <c:delete val="0"/>
        <c:axPos val="r"/>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339920"/>
        <c:crosses val="max"/>
        <c:crossBetween val="between"/>
        <c:minorUnit val="0.2"/>
      </c:valAx>
      <c:dateAx>
        <c:axId val="1077339920"/>
        <c:scaling>
          <c:orientation val="minMax"/>
        </c:scaling>
        <c:delete val="1"/>
        <c:axPos val="b"/>
        <c:numFmt formatCode="d\-mmm" sourceLinked="1"/>
        <c:majorTickMark val="out"/>
        <c:minorTickMark val="none"/>
        <c:tickLblPos val="nextTo"/>
        <c:crossAx val="1079658224"/>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10</xdr:col>
      <xdr:colOff>44736</xdr:colOff>
      <xdr:row>6</xdr:row>
      <xdr:rowOff>93078</xdr:rowOff>
    </xdr:from>
    <xdr:to>
      <xdr:col>17</xdr:col>
      <xdr:colOff>186313</xdr:colOff>
      <xdr:row>13</xdr:row>
      <xdr:rowOff>24581</xdr:rowOff>
    </xdr:to>
    <xdr:graphicFrame macro="">
      <xdr:nvGraphicFramePr>
        <xdr:cNvPr id="3" name="Chart 2">
          <a:extLst>
            <a:ext uri="{FF2B5EF4-FFF2-40B4-BE49-F238E27FC236}">
              <a16:creationId xmlns:a16="http://schemas.microsoft.com/office/drawing/2014/main" id="{841049ED-43ED-5A18-3C64-798722082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200087</xdr:colOff>
      <xdr:row>8</xdr:row>
      <xdr:rowOff>167640</xdr:rowOff>
    </xdr:from>
    <xdr:to>
      <xdr:col>15</xdr:col>
      <xdr:colOff>459166</xdr:colOff>
      <xdr:row>10</xdr:row>
      <xdr:rowOff>685800</xdr:rowOff>
    </xdr:to>
    <xdr:sp macro="" textlink="$K$13">
      <xdr:nvSpPr>
        <xdr:cNvPr id="2" name="Oval 1">
          <a:extLst>
            <a:ext uri="{FF2B5EF4-FFF2-40B4-BE49-F238E27FC236}">
              <a16:creationId xmlns:a16="http://schemas.microsoft.com/office/drawing/2014/main" id="{66BA849F-2AD9-5A17-7E35-96381EFF503F}"/>
            </a:ext>
          </a:extLst>
        </xdr:cNvPr>
        <xdr:cNvSpPr/>
      </xdr:nvSpPr>
      <xdr:spPr>
        <a:xfrm>
          <a:off x="13319760" y="4556760"/>
          <a:ext cx="2133600" cy="2148840"/>
        </a:xfrm>
        <a:prstGeom prst="ellipse">
          <a:avLst/>
        </a:prstGeom>
        <a:ln w="12700">
          <a:solidFill>
            <a:schemeClr val="tx1"/>
          </a:solidFill>
        </a:ln>
        <a:scene3d>
          <a:camera prst="orthographicFront"/>
          <a:lightRig rig="threePt" dir="t"/>
        </a:scene3d>
        <a:sp3d>
          <a:bevelT w="152400" h="50800" prst="softRound"/>
          <a:bevelB w="152400" h="50800" prst="softRound"/>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1033167-ABC0-4B62-A706-6C1418F74A22}" type="TxLink">
            <a:rPr lang="en-US" sz="1200" b="0" i="0" u="none" strike="noStrike">
              <a:solidFill>
                <a:srgbClr val="FFFFFF"/>
              </a:solidFill>
              <a:latin typeface="Calibri"/>
              <a:ea typeface="Calibri"/>
              <a:cs typeface="Calibri"/>
            </a:rPr>
            <a:pPr algn="ctr"/>
            <a:t>5,580</a:t>
          </a:fld>
          <a:endParaRPr lang="en-IN" sz="1800">
            <a:solidFill>
              <a:schemeClr val="bg1"/>
            </a:solidFill>
          </a:endParaRPr>
        </a:p>
      </xdr:txBody>
    </xdr:sp>
    <xdr:clientData/>
  </xdr:twoCellAnchor>
  <xdr:twoCellAnchor editAs="absolute">
    <xdr:from>
      <xdr:col>12</xdr:col>
      <xdr:colOff>382936</xdr:colOff>
      <xdr:row>8</xdr:row>
      <xdr:rowOff>680485</xdr:rowOff>
    </xdr:from>
    <xdr:to>
      <xdr:col>15</xdr:col>
      <xdr:colOff>240400</xdr:colOff>
      <xdr:row>9</xdr:row>
      <xdr:rowOff>608296</xdr:rowOff>
    </xdr:to>
    <xdr:sp macro="" textlink="">
      <xdr:nvSpPr>
        <xdr:cNvPr id="8" name="TextBox 7">
          <a:extLst>
            <a:ext uri="{FF2B5EF4-FFF2-40B4-BE49-F238E27FC236}">
              <a16:creationId xmlns:a16="http://schemas.microsoft.com/office/drawing/2014/main" id="{63D96EEF-294C-06D2-35C4-BDBEB9CBF7AD}"/>
            </a:ext>
          </a:extLst>
        </xdr:cNvPr>
        <xdr:cNvSpPr txBox="1"/>
      </xdr:nvSpPr>
      <xdr:spPr>
        <a:xfrm>
          <a:off x="13502609" y="5069605"/>
          <a:ext cx="1731985" cy="735531"/>
        </a:xfrm>
        <a:prstGeom prst="rect">
          <a:avLst/>
        </a:prstGeom>
        <a:noFill/>
        <a:ln w="9525" cmpd="sng">
          <a:noFill/>
        </a:ln>
        <a:effectLst>
          <a:reflection stA="0" endPos="65000" dist="50800" dir="5400000" sy="-100000" algn="bl" rotWithShape="0"/>
        </a:effectLst>
        <a:scene3d>
          <a:camera prst="orthographicFront"/>
          <a:lightRig rig="threePt" dir="t"/>
        </a:scene3d>
        <a:sp3d prstMaterial="dkEdge">
          <a:bevelT w="152400" h="50800" prst="softRound"/>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aseline="0">
              <a:solidFill>
                <a:schemeClr val="bg1"/>
              </a:solidFill>
            </a:rPr>
            <a:t># of Apps  Handled</a:t>
          </a:r>
          <a:endParaRPr lang="en-IN" sz="1600">
            <a:solidFill>
              <a:schemeClr val="bg1"/>
            </a:solidFill>
          </a:endParaRPr>
        </a:p>
      </xdr:txBody>
    </xdr:sp>
    <xdr:clientData/>
  </xdr:twoCellAnchor>
  <xdr:twoCellAnchor>
    <xdr:from>
      <xdr:col>10</xdr:col>
      <xdr:colOff>130919</xdr:colOff>
      <xdr:row>4</xdr:row>
      <xdr:rowOff>605787</xdr:rowOff>
    </xdr:from>
    <xdr:to>
      <xdr:col>17</xdr:col>
      <xdr:colOff>53615</xdr:colOff>
      <xdr:row>6</xdr:row>
      <xdr:rowOff>86032</xdr:rowOff>
    </xdr:to>
    <xdr:sp macro="" textlink="">
      <xdr:nvSpPr>
        <xdr:cNvPr id="9" name="Rectangle 8">
          <a:extLst>
            <a:ext uri="{FF2B5EF4-FFF2-40B4-BE49-F238E27FC236}">
              <a16:creationId xmlns:a16="http://schemas.microsoft.com/office/drawing/2014/main" id="{EB2AEB14-3758-6650-C708-9BD0F2F3F316}"/>
            </a:ext>
          </a:extLst>
        </xdr:cNvPr>
        <xdr:cNvSpPr/>
      </xdr:nvSpPr>
      <xdr:spPr>
        <a:xfrm>
          <a:off x="11450306" y="2092916"/>
          <a:ext cx="5686857" cy="647826"/>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Queue</a:t>
          </a:r>
          <a:r>
            <a:rPr lang="en-IN" sz="1600" b="1" baseline="0">
              <a:solidFill>
                <a:schemeClr val="tx1"/>
              </a:solidFill>
            </a:rPr>
            <a:t> Wise Outcome</a:t>
          </a:r>
          <a:endParaRPr lang="en-IN" sz="1600" b="1">
            <a:solidFill>
              <a:schemeClr val="tx1"/>
            </a:solidFill>
          </a:endParaRPr>
        </a:p>
      </xdr:txBody>
    </xdr:sp>
    <xdr:clientData/>
  </xdr:twoCellAnchor>
  <xdr:twoCellAnchor>
    <xdr:from>
      <xdr:col>1</xdr:col>
      <xdr:colOff>59702</xdr:colOff>
      <xdr:row>16</xdr:row>
      <xdr:rowOff>167899</xdr:rowOff>
    </xdr:from>
    <xdr:to>
      <xdr:col>8</xdr:col>
      <xdr:colOff>353786</xdr:colOff>
      <xdr:row>30</xdr:row>
      <xdr:rowOff>0</xdr:rowOff>
    </xdr:to>
    <xdr:graphicFrame macro="">
      <xdr:nvGraphicFramePr>
        <xdr:cNvPr id="4" name="Chart 3">
          <a:extLst>
            <a:ext uri="{FF2B5EF4-FFF2-40B4-BE49-F238E27FC236}">
              <a16:creationId xmlns:a16="http://schemas.microsoft.com/office/drawing/2014/main" id="{0447B15E-8CE3-D0CC-2167-C8FC37F268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58547</xdr:colOff>
      <xdr:row>4</xdr:row>
      <xdr:rowOff>390740</xdr:rowOff>
    </xdr:from>
    <xdr:to>
      <xdr:col>9</xdr:col>
      <xdr:colOff>1734009</xdr:colOff>
      <xdr:row>5</xdr:row>
      <xdr:rowOff>491614</xdr:rowOff>
    </xdr:to>
    <xdr:sp macro="" textlink="">
      <xdr:nvSpPr>
        <xdr:cNvPr id="6" name="Rectangle 5">
          <a:extLst>
            <a:ext uri="{FF2B5EF4-FFF2-40B4-BE49-F238E27FC236}">
              <a16:creationId xmlns:a16="http://schemas.microsoft.com/office/drawing/2014/main" id="{1893BA84-05AC-4CB4-90F6-6471F7596113}"/>
            </a:ext>
          </a:extLst>
        </xdr:cNvPr>
        <xdr:cNvSpPr/>
      </xdr:nvSpPr>
      <xdr:spPr>
        <a:xfrm>
          <a:off x="58547" y="1877869"/>
          <a:ext cx="11225043" cy="7276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Key Performance Indicators </a:t>
          </a:r>
          <a:r>
            <a:rPr lang="en-IN" sz="1600" b="1" baseline="20000">
              <a:solidFill>
                <a:schemeClr val="tx1"/>
              </a:solidFill>
            </a:rPr>
            <a:t>(3)</a:t>
          </a:r>
        </a:p>
      </xdr:txBody>
    </xdr:sp>
    <xdr:clientData/>
  </xdr:twoCellAnchor>
  <xdr:twoCellAnchor>
    <xdr:from>
      <xdr:col>1</xdr:col>
      <xdr:colOff>54429</xdr:colOff>
      <xdr:row>14</xdr:row>
      <xdr:rowOff>142070</xdr:rowOff>
    </xdr:from>
    <xdr:to>
      <xdr:col>8</xdr:col>
      <xdr:colOff>340178</xdr:colOff>
      <xdr:row>16</xdr:row>
      <xdr:rowOff>149679</xdr:rowOff>
    </xdr:to>
    <xdr:sp macro="" textlink="">
      <xdr:nvSpPr>
        <xdr:cNvPr id="7" name="Rectangle 6">
          <a:extLst>
            <a:ext uri="{FF2B5EF4-FFF2-40B4-BE49-F238E27FC236}">
              <a16:creationId xmlns:a16="http://schemas.microsoft.com/office/drawing/2014/main" id="{28ADBAFF-CED7-40F9-983C-25BFE7272525}"/>
            </a:ext>
          </a:extLst>
        </xdr:cNvPr>
        <xdr:cNvSpPr/>
      </xdr:nvSpPr>
      <xdr:spPr>
        <a:xfrm>
          <a:off x="54429" y="7258606"/>
          <a:ext cx="7973785" cy="361394"/>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Outcome</a:t>
          </a:r>
          <a:r>
            <a:rPr lang="en-IN" sz="1600" b="1" baseline="0">
              <a:solidFill>
                <a:schemeClr val="tx1"/>
              </a:solidFill>
            </a:rPr>
            <a:t> Treand Over Time (All Days)</a:t>
          </a:r>
          <a:endParaRPr lang="en-IN" sz="1600" b="1">
            <a:solidFill>
              <a:schemeClr val="tx1"/>
            </a:solidFill>
          </a:endParaRPr>
        </a:p>
      </xdr:txBody>
    </xdr:sp>
    <xdr:clientData/>
  </xdr:twoCellAnchor>
  <xdr:twoCellAnchor>
    <xdr:from>
      <xdr:col>8</xdr:col>
      <xdr:colOff>462642</xdr:colOff>
      <xdr:row>14</xdr:row>
      <xdr:rowOff>162380</xdr:rowOff>
    </xdr:from>
    <xdr:to>
      <xdr:col>17</xdr:col>
      <xdr:colOff>503464</xdr:colOff>
      <xdr:row>16</xdr:row>
      <xdr:rowOff>136072</xdr:rowOff>
    </xdr:to>
    <xdr:sp macro="" textlink="">
      <xdr:nvSpPr>
        <xdr:cNvPr id="10" name="Rectangle 9">
          <a:extLst>
            <a:ext uri="{FF2B5EF4-FFF2-40B4-BE49-F238E27FC236}">
              <a16:creationId xmlns:a16="http://schemas.microsoft.com/office/drawing/2014/main" id="{FEF87272-861F-4A37-9221-B4766D7F1094}"/>
            </a:ext>
          </a:extLst>
        </xdr:cNvPr>
        <xdr:cNvSpPr/>
      </xdr:nvSpPr>
      <xdr:spPr>
        <a:xfrm>
          <a:off x="8150678" y="7278916"/>
          <a:ext cx="8531679" cy="327477"/>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SLA</a:t>
          </a:r>
          <a:r>
            <a:rPr lang="en-IN" sz="1600" b="1" baseline="0">
              <a:solidFill>
                <a:schemeClr val="tx1"/>
              </a:solidFill>
            </a:rPr>
            <a:t> &amp; AHT Treandf Over Time (All Days)</a:t>
          </a:r>
          <a:endParaRPr lang="en-IN" sz="1600" b="1">
            <a:solidFill>
              <a:schemeClr val="tx1"/>
            </a:solidFill>
          </a:endParaRPr>
        </a:p>
      </xdr:txBody>
    </xdr:sp>
    <xdr:clientData/>
  </xdr:twoCellAnchor>
  <xdr:twoCellAnchor>
    <xdr:from>
      <xdr:col>2</xdr:col>
      <xdr:colOff>2272007</xdr:colOff>
      <xdr:row>0</xdr:row>
      <xdr:rowOff>38746</xdr:rowOff>
    </xdr:from>
    <xdr:to>
      <xdr:col>23</xdr:col>
      <xdr:colOff>1131376</xdr:colOff>
      <xdr:row>1</xdr:row>
      <xdr:rowOff>656741</xdr:rowOff>
    </xdr:to>
    <xdr:sp macro="" textlink="">
      <xdr:nvSpPr>
        <xdr:cNvPr id="14" name="Rectangle 13" descr="&#10;">
          <a:extLst>
            <a:ext uri="{FF2B5EF4-FFF2-40B4-BE49-F238E27FC236}">
              <a16:creationId xmlns:a16="http://schemas.microsoft.com/office/drawing/2014/main" id="{790BA786-686E-0BEF-31AA-893EEF8B627F}"/>
            </a:ext>
            <a:ext uri="{C183D7F6-B498-43B3-948B-1728B52AA6E4}">
              <adec:decorative xmlns:adec="http://schemas.microsoft.com/office/drawing/2017/decorative" val="0"/>
            </a:ext>
          </a:extLst>
        </xdr:cNvPr>
        <xdr:cNvSpPr/>
      </xdr:nvSpPr>
      <xdr:spPr>
        <a:xfrm>
          <a:off x="3085668" y="38746"/>
          <a:ext cx="23075471" cy="811724"/>
        </a:xfrm>
        <a:prstGeom prst="rect">
          <a:avLst/>
        </a:prstGeom>
        <a:blipFill>
          <a:blip xmlns:r="http://schemas.openxmlformats.org/officeDocument/2006/relationships" r:embed="rId3"/>
          <a:tile tx="0" ty="0" sx="100000" sy="100000" flip="none" algn="tl"/>
        </a:blipFill>
        <a:ln>
          <a:solidFill>
            <a:srgbClr val="8E4AAC"/>
          </a:solidFill>
        </a:ln>
        <a:effectLst>
          <a:glow>
            <a:schemeClr val="accent1">
              <a:alpha val="40000"/>
            </a:schemeClr>
          </a:glow>
          <a:outerShdw blurRad="368300" dir="9060000" algn="ctr" rotWithShape="0">
            <a:srgbClr val="000000">
              <a:alpha val="79000"/>
            </a:srgbClr>
          </a:outerShdw>
          <a:reflection stA="65000" endPos="65000" dist="63500" dir="5400000" sy="-100000" algn="bl" rotWithShape="0"/>
        </a:effectLst>
        <a:scene3d>
          <a:camera prst="orthographicFront"/>
          <a:lightRig rig="freezing" dir="t"/>
        </a:scene3d>
        <a:sp3d prstMaterial="matte">
          <a:bevelT w="114300" prst="artDeco"/>
          <a:bevelB w="114300" prst="artDeco"/>
        </a:sp3d>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b="1"/>
        </a:p>
      </xdr:txBody>
    </xdr:sp>
    <xdr:clientData/>
  </xdr:twoCellAnchor>
  <xdr:twoCellAnchor>
    <xdr:from>
      <xdr:col>9</xdr:col>
      <xdr:colOff>1136542</xdr:colOff>
      <xdr:row>0</xdr:row>
      <xdr:rowOff>51661</xdr:rowOff>
    </xdr:from>
    <xdr:to>
      <xdr:col>16</xdr:col>
      <xdr:colOff>206644</xdr:colOff>
      <xdr:row>1</xdr:row>
      <xdr:rowOff>619933</xdr:rowOff>
    </xdr:to>
    <xdr:sp macro="" textlink="">
      <xdr:nvSpPr>
        <xdr:cNvPr id="15" name="TextBox 14">
          <a:extLst>
            <a:ext uri="{FF2B5EF4-FFF2-40B4-BE49-F238E27FC236}">
              <a16:creationId xmlns:a16="http://schemas.microsoft.com/office/drawing/2014/main" id="{8CC52E47-BB5D-B2AC-BA55-CC2E8F6E15C5}"/>
            </a:ext>
          </a:extLst>
        </xdr:cNvPr>
        <xdr:cNvSpPr txBox="1"/>
      </xdr:nvSpPr>
      <xdr:spPr>
        <a:xfrm>
          <a:off x="10254711" y="51661"/>
          <a:ext cx="5592306" cy="762001"/>
        </a:xfrm>
        <a:prstGeom prst="rect">
          <a:avLst/>
        </a:prstGeom>
        <a:solidFill>
          <a:srgbClr val="00B0F0">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bg1"/>
              </a:solidFill>
            </a:rPr>
            <a:t>CLEAR WATERS COMMUNICATION </a:t>
          </a:r>
        </a:p>
        <a:p>
          <a:pPr algn="ctr"/>
          <a:r>
            <a:rPr lang="en-IN" sz="2000" b="1">
              <a:solidFill>
                <a:schemeClr val="bg1"/>
              </a:solidFill>
            </a:rPr>
            <a:t>KEY</a:t>
          </a:r>
          <a:r>
            <a:rPr lang="en-IN" sz="2000" b="1" baseline="0">
              <a:solidFill>
                <a:schemeClr val="bg1"/>
              </a:solidFill>
            </a:rPr>
            <a:t> PERFORMANCE INDICATOR</a:t>
          </a:r>
          <a:endParaRPr lang="en-IN" sz="2000" b="1">
            <a:solidFill>
              <a:schemeClr val="bg1"/>
            </a:solidFill>
          </a:endParaRPr>
        </a:p>
      </xdr:txBody>
    </xdr:sp>
    <xdr:clientData/>
  </xdr:twoCellAnchor>
  <xdr:twoCellAnchor>
    <xdr:from>
      <xdr:col>17</xdr:col>
      <xdr:colOff>594102</xdr:colOff>
      <xdr:row>2</xdr:row>
      <xdr:rowOff>152832</xdr:rowOff>
    </xdr:from>
    <xdr:to>
      <xdr:col>21</xdr:col>
      <xdr:colOff>2427853</xdr:colOff>
      <xdr:row>3</xdr:row>
      <xdr:rowOff>186906</xdr:rowOff>
    </xdr:to>
    <xdr:sp macro="" textlink="">
      <xdr:nvSpPr>
        <xdr:cNvPr id="12" name="Rectangle 11">
          <a:extLst>
            <a:ext uri="{FF2B5EF4-FFF2-40B4-BE49-F238E27FC236}">
              <a16:creationId xmlns:a16="http://schemas.microsoft.com/office/drawing/2014/main" id="{40ABF2E2-ADFE-4E73-A802-5AA2A661EC38}"/>
            </a:ext>
          </a:extLst>
        </xdr:cNvPr>
        <xdr:cNvSpPr/>
      </xdr:nvSpPr>
      <xdr:spPr>
        <a:xfrm>
          <a:off x="16984291" y="1072983"/>
          <a:ext cx="6492015" cy="393508"/>
        </a:xfrm>
        <a:prstGeom prst="rect">
          <a:avLst/>
        </a:prstGeom>
        <a:solidFill>
          <a:schemeClr val="bg1">
            <a:alpha val="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Top</a:t>
          </a:r>
          <a:r>
            <a:rPr lang="en-IN" sz="1600" b="1" baseline="0">
              <a:solidFill>
                <a:schemeClr val="tx1"/>
              </a:solidFill>
            </a:rPr>
            <a:t> Reasons for withdrawing Applications </a:t>
          </a:r>
          <a:r>
            <a:rPr lang="en-IN" sz="1600" b="1" baseline="20000">
              <a:solidFill>
                <a:schemeClr val="tx1"/>
              </a:solidFill>
            </a:rPr>
            <a:t>(2)</a:t>
          </a:r>
        </a:p>
      </xdr:txBody>
    </xdr:sp>
    <xdr:clientData/>
  </xdr:twoCellAnchor>
  <xdr:twoCellAnchor>
    <xdr:from>
      <xdr:col>8</xdr:col>
      <xdr:colOff>425451</xdr:colOff>
      <xdr:row>16</xdr:row>
      <xdr:rowOff>146503</xdr:rowOff>
    </xdr:from>
    <xdr:to>
      <xdr:col>17</xdr:col>
      <xdr:colOff>517072</xdr:colOff>
      <xdr:row>29</xdr:row>
      <xdr:rowOff>190500</xdr:rowOff>
    </xdr:to>
    <xdr:graphicFrame macro="">
      <xdr:nvGraphicFramePr>
        <xdr:cNvPr id="16" name="Chart 15">
          <a:extLst>
            <a:ext uri="{FF2B5EF4-FFF2-40B4-BE49-F238E27FC236}">
              <a16:creationId xmlns:a16="http://schemas.microsoft.com/office/drawing/2014/main" id="{82BDF54F-7635-4E5F-9BB2-A717FF2C02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25400</xdr:colOff>
      <xdr:row>0</xdr:row>
      <xdr:rowOff>127000</xdr:rowOff>
    </xdr:from>
    <xdr:to>
      <xdr:col>2</xdr:col>
      <xdr:colOff>2120838</xdr:colOff>
      <xdr:row>4</xdr:row>
      <xdr:rowOff>154301</xdr:rowOff>
    </xdr:to>
    <xdr:pic>
      <xdr:nvPicPr>
        <xdr:cNvPr id="5" name="Picture 4">
          <a:extLst>
            <a:ext uri="{FF2B5EF4-FFF2-40B4-BE49-F238E27FC236}">
              <a16:creationId xmlns:a16="http://schemas.microsoft.com/office/drawing/2014/main" id="{D2C11554-3884-4797-84C8-B2044BA73AE4}"/>
            </a:ext>
          </a:extLst>
        </xdr:cNvPr>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t="22995" b="31551"/>
        <a:stretch/>
      </xdr:blipFill>
      <xdr:spPr>
        <a:xfrm>
          <a:off x="127000" y="127000"/>
          <a:ext cx="2806638" cy="1526116"/>
        </a:xfrm>
        <a:prstGeom prst="roundRect">
          <a:avLst>
            <a:gd name="adj" fmla="val 4167"/>
          </a:avLst>
        </a:prstGeom>
        <a:solidFill>
          <a:srgbClr val="FFFFFF"/>
        </a:solidFill>
        <a:ln w="12700" cap="sq">
          <a:solidFill>
            <a:srgbClr val="292929"/>
          </a:solidFill>
          <a:miter lim="800000"/>
        </a:ln>
        <a:effectLst>
          <a:reflection blurRad="12700" stA="28000" endPos="28000" dist="5000" dir="5400000" sy="-100000" algn="bl" rotWithShape="0"/>
        </a:effectLst>
        <a:scene3d>
          <a:camera prst="orthographicFront"/>
          <a:lightRig rig="threePt" dir="t">
            <a:rot lat="0" lon="0" rev="2700000"/>
          </a:lightRig>
        </a:scene3d>
        <a:sp3d>
          <a:bevelT h="38100"/>
          <a:contourClr>
            <a:srgbClr val="C0C0C0"/>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kta Singh" refreshedDate="45339.657890393515" createdVersion="8" refreshedVersion="8" minRefreshableVersion="3" recordCount="6417" xr:uid="{73BF3006-9480-4535-8018-65A2F35B6A03}">
  <cacheSource type="worksheet">
    <worksheetSource name="tbl_raw_data"/>
  </cacheSource>
  <cacheFields count="17">
    <cacheField name="Application_ID" numFmtId="49">
      <sharedItems/>
    </cacheField>
    <cacheField name="Date Tagged" numFmtId="168">
      <sharedItems containsSemiMixedTypes="0" containsNonDate="0" containsDate="1" containsString="0" minDate="2023-07-29T09:03:44" maxDate="2023-08-30T21:53:41"/>
    </cacheField>
    <cacheField name="Date Actioned" numFmtId="168">
      <sharedItems containsSemiMixedTypes="0" containsNonDate="0" containsDate="1" containsString="0" minDate="2023-07-29T09:13:51" maxDate="2023-08-30T22:04:08"/>
    </cacheField>
    <cacheField name="Outcome" numFmtId="49">
      <sharedItems/>
    </cacheField>
    <cacheField name="Queue Name" numFmtId="49">
      <sharedItems/>
    </cacheField>
    <cacheField name="Analyst" numFmtId="49">
      <sharedItems/>
    </cacheField>
    <cacheField name="Message" numFmtId="49">
      <sharedItems containsBlank="1"/>
    </cacheField>
    <cacheField name="updated_message" numFmtId="0">
      <sharedItems count="7">
        <s v="Reason Unknown"/>
        <s v="Overdue Bill"/>
        <s v="Incomplete Details"/>
        <s v="Incorrect Queue"/>
        <s v="Incorrect Details"/>
        <s v="Duplicate Application"/>
        <s v="System Error"/>
      </sharedItems>
    </cacheField>
    <cacheField name="time_taken" numFmtId="166">
      <sharedItems containsSemiMixedTypes="0" containsNonDate="0" containsDate="1" containsString="0" minDate="1899-12-30T00:01:03" maxDate="1899-12-30T14:16:39"/>
    </cacheField>
    <cacheField name="time_taken_in_min" numFmtId="167">
      <sharedItems containsSemiMixedTypes="0" containsString="0" containsNumber="1" minValue="1.05" maxValue="856.65"/>
    </cacheField>
    <cacheField name="updated_date" numFmtId="14">
      <sharedItems containsSemiMixedTypes="0" containsNonDate="0" containsDate="1" containsString="0" minDate="2023-07-29T00:00:00" maxDate="2023-08-31T00:00:00"/>
    </cacheField>
    <cacheField name="updated_month" numFmtId="0">
      <sharedItems count="2">
        <s v="JULY"/>
        <s v="AUGUST"/>
      </sharedItems>
    </cacheField>
    <cacheField name="week" numFmtId="0">
      <sharedItems count="4">
        <s v="WEEK 4"/>
        <s v="WEEK 1"/>
        <s v="WEEK 2"/>
        <s v="WEEK 3"/>
      </sharedItems>
    </cacheField>
    <cacheField name="analyst_name" numFmtId="0">
      <sharedItems count="13">
        <s v="QUADIR"/>
        <s v="NITESH"/>
        <s v="CAMROON"/>
        <s v="MERCEDES"/>
        <s v="NAVED"/>
        <s v="SHAHID"/>
        <s v="ROHAN"/>
        <s v="SAM"/>
        <s v="ASIF"/>
        <s v="FARDIN"/>
        <s v="JULIA"/>
        <s v="HARDIK"/>
        <s v="RAJ"/>
      </sharedItems>
    </cacheField>
    <cacheField name="updated_outcome" numFmtId="0">
      <sharedItems count="3">
        <s v="APPROVE"/>
        <s v="DECLINE"/>
        <s v="WITHDRAW"/>
      </sharedItems>
    </cacheField>
    <cacheField name="updated_queue" numFmtId="0">
      <sharedItems count="4">
        <s v="CONSUMER POST BUREAU"/>
        <s v="CONSUMER EXISTING"/>
        <s v="CONSUMER PRE BUREAU"/>
        <s v="VISA CHECK"/>
      </sharedItems>
    </cacheField>
    <cacheField name="sla_met_not_met"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17">
  <r>
    <s v="1"/>
    <d v="2023-07-30T00:06:04"/>
    <d v="2023-07-30T09:24:58"/>
    <s v="Approve        "/>
    <s v="Consumer Post Bureau"/>
    <s v="QMascarenhas"/>
    <m/>
    <x v="0"/>
    <d v="1899-12-30T09:18:54"/>
    <n v="558.9"/>
    <d v="2023-07-30T00:00:00"/>
    <x v="0"/>
    <x v="0"/>
    <x v="0"/>
    <x v="0"/>
    <x v="0"/>
    <s v="SLA_NOT_MET"/>
  </r>
  <r>
    <s v="2"/>
    <d v="2023-07-30T09:17:36"/>
    <d v="2023-07-30T09:32:13"/>
    <s v="APPROVE"/>
    <s v="Consumer Existing"/>
    <s v="NBhatia"/>
    <s v="Conditionally Approved, if the Customer goes on Direct Debit mode of Payment and pays off the outstanding balance due for $129.29"/>
    <x v="0"/>
    <d v="1899-12-30T00:14:37"/>
    <n v="14.616666666666667"/>
    <d v="2023-07-30T00:00:00"/>
    <x v="0"/>
    <x v="0"/>
    <x v="1"/>
    <x v="0"/>
    <x v="1"/>
    <s v="SLA_MET"/>
  </r>
  <r>
    <s v="3"/>
    <d v="2023-07-30T09:28:43"/>
    <d v="2023-07-30T09:45:39"/>
    <s v="APPROVE"/>
    <s v="Consumer Existing"/>
    <s v="CDcosta"/>
    <s v="Approve"/>
    <x v="0"/>
    <d v="1899-12-30T00:16:56"/>
    <n v="16.933333333333334"/>
    <d v="2023-07-30T00:00:00"/>
    <x v="0"/>
    <x v="0"/>
    <x v="2"/>
    <x v="0"/>
    <x v="1"/>
    <s v="SLA_MET"/>
  </r>
  <r>
    <s v="4"/>
    <d v="2023-07-30T09:37:14"/>
    <d v="2023-07-30T09:49:33"/>
    <s v="APPROVE"/>
    <s v="Consumer Existing"/>
    <s v="QMascarenhas"/>
    <m/>
    <x v="0"/>
    <d v="1899-12-30T00:12:19"/>
    <n v="12.316666666666666"/>
    <d v="2023-07-30T00:00:00"/>
    <x v="0"/>
    <x v="0"/>
    <x v="0"/>
    <x v="0"/>
    <x v="1"/>
    <s v="SLA_MET"/>
  </r>
  <r>
    <s v="5"/>
    <d v="2023-07-30T09:40:28"/>
    <d v="2023-07-30T09:57:40"/>
    <s v="APPROVE"/>
    <s v="Consumer Existing"/>
    <s v="CDcosta"/>
    <s v="Approve"/>
    <x v="0"/>
    <d v="1899-12-30T00:17:12"/>
    <n v="17.2"/>
    <d v="2023-07-30T00:00:00"/>
    <x v="0"/>
    <x v="0"/>
    <x v="2"/>
    <x v="0"/>
    <x v="1"/>
    <s v="SLA_MET"/>
  </r>
  <r>
    <s v="6"/>
    <d v="2023-07-30T09:44:50"/>
    <d v="2023-07-30T09:56:40"/>
    <s v="APPROVE"/>
    <s v="Consumer Post Bureau"/>
    <s v="QMascarenhas"/>
    <m/>
    <x v="0"/>
    <d v="1899-12-30T00:11:50"/>
    <n v="11.833333333333334"/>
    <d v="2023-07-30T00:00:00"/>
    <x v="0"/>
    <x v="0"/>
    <x v="0"/>
    <x v="0"/>
    <x v="0"/>
    <s v="SLA_MET"/>
  </r>
  <r>
    <s v="7"/>
    <d v="2023-07-30T10:02:54"/>
    <d v="2023-07-30T10:16:16"/>
    <s v="APPROVE"/>
    <s v="Consumer Existing"/>
    <s v="QMascarenhas"/>
    <m/>
    <x v="0"/>
    <d v="1899-12-30T00:13:22"/>
    <n v="13.366666666666667"/>
    <d v="2023-07-30T00:00:00"/>
    <x v="0"/>
    <x v="0"/>
    <x v="0"/>
    <x v="0"/>
    <x v="1"/>
    <s v="SLA_MET"/>
  </r>
  <r>
    <s v="8"/>
    <d v="2023-07-30T10:24:44"/>
    <d v="2023-07-30T10:37:46"/>
    <s v="APPROVE"/>
    <s v="Consumer Post Bureau"/>
    <s v="CDcosta"/>
    <s v="Approved for 1 handset and 1 MBB"/>
    <x v="0"/>
    <d v="1899-12-30T00:13:02"/>
    <n v="13.033333333333333"/>
    <d v="2023-07-30T00:00:00"/>
    <x v="0"/>
    <x v="0"/>
    <x v="2"/>
    <x v="0"/>
    <x v="0"/>
    <s v="SLA_MET"/>
  </r>
  <r>
    <s v="9"/>
    <d v="2023-07-30T10:28:42"/>
    <d v="2023-07-30T10:37:52"/>
    <s v="APPROVE"/>
    <s v="Consumer Existing"/>
    <s v="MDcruz"/>
    <s v="Approve"/>
    <x v="0"/>
    <d v="1899-12-30T00:09:10"/>
    <n v="9.1666666666666661"/>
    <d v="2023-07-30T00:00:00"/>
    <x v="0"/>
    <x v="0"/>
    <x v="3"/>
    <x v="0"/>
    <x v="1"/>
    <s v="SLA_MET"/>
  </r>
  <r>
    <s v="10"/>
    <d v="2023-07-30T10:39:10"/>
    <d v="2023-07-30T10:46:03"/>
    <s v="APPROVE"/>
    <s v="Consumer Pre Bureau"/>
    <s v="MDcruz"/>
    <s v="Approve"/>
    <x v="0"/>
    <d v="1899-12-30T00:06:53"/>
    <n v="6.8833333333333329"/>
    <d v="2023-07-30T00:00:00"/>
    <x v="0"/>
    <x v="0"/>
    <x v="3"/>
    <x v="0"/>
    <x v="2"/>
    <s v="SLA_MET"/>
  </r>
  <r>
    <s v="11"/>
    <d v="2023-07-30T10:40:48"/>
    <d v="2023-07-30T10:48:07"/>
    <s v="APPROVE"/>
    <s v="Consumer Existing"/>
    <s v="QMascarenhas"/>
    <m/>
    <x v="0"/>
    <d v="1899-12-30T00:07:19"/>
    <n v="7.3166666666666664"/>
    <d v="2023-07-30T00:00:00"/>
    <x v="0"/>
    <x v="0"/>
    <x v="0"/>
    <x v="0"/>
    <x v="1"/>
    <s v="SLA_MET"/>
  </r>
  <r>
    <s v="12"/>
    <d v="2023-07-30T10:41:28"/>
    <d v="2023-07-30T10:55:41"/>
    <s v="APPROVE"/>
    <s v="Consumer Post Bureau"/>
    <s v="NVaid"/>
    <s v="Approved for 1 handset and 1 MBB"/>
    <x v="0"/>
    <d v="1899-12-30T00:14:13"/>
    <n v="14.216666666666667"/>
    <d v="2023-07-30T00:00:00"/>
    <x v="0"/>
    <x v="0"/>
    <x v="4"/>
    <x v="0"/>
    <x v="0"/>
    <s v="SLA_MET"/>
  </r>
  <r>
    <s v="13"/>
    <d v="2023-07-30T10:55:40"/>
    <d v="2023-07-30T11:07:02"/>
    <s v="APPROVE"/>
    <s v="Consumer Pre Bureau"/>
    <s v="NVaid"/>
    <s v="Direct debit to bank account or credit card mandatory"/>
    <x v="0"/>
    <d v="1899-12-30T00:11:22"/>
    <n v="11.366666666666667"/>
    <d v="2023-07-30T00:00:00"/>
    <x v="0"/>
    <x v="0"/>
    <x v="4"/>
    <x v="0"/>
    <x v="2"/>
    <s v="SLA_MET"/>
  </r>
  <r>
    <s v="14"/>
    <d v="2023-07-30T10:58:07"/>
    <d v="2023-07-30T11:02:44"/>
    <s v="APPROVE"/>
    <s v="Consumer Existing"/>
    <s v="MDcruz"/>
    <m/>
    <x v="0"/>
    <d v="1899-12-30T00:04:37"/>
    <n v="4.6166666666666671"/>
    <d v="2023-07-30T00:00:00"/>
    <x v="0"/>
    <x v="0"/>
    <x v="3"/>
    <x v="0"/>
    <x v="1"/>
    <s v="SLA_MET"/>
  </r>
  <r>
    <s v="15"/>
    <d v="2023-07-30T11:01:11"/>
    <d v="2023-07-30T11:10:27"/>
    <s v="APPROVE"/>
    <s v="Consumer Existing"/>
    <s v="MDcruz"/>
    <m/>
    <x v="0"/>
    <d v="1899-12-30T00:09:16"/>
    <n v="9.2666666666666675"/>
    <d v="2023-07-30T00:00:00"/>
    <x v="0"/>
    <x v="0"/>
    <x v="3"/>
    <x v="0"/>
    <x v="1"/>
    <s v="SLA_MET"/>
  </r>
  <r>
    <s v="16"/>
    <d v="2023-07-30T11:03:38"/>
    <d v="2023-07-30T11:10:51"/>
    <s v="APPROVE"/>
    <s v="Consumer Pre Bureau"/>
    <s v="CDcosta"/>
    <s v="Approved for 1 handset and 1 MBB"/>
    <x v="0"/>
    <d v="1899-12-30T00:07:13"/>
    <n v="7.2166666666666668"/>
    <d v="2023-07-30T00:00:00"/>
    <x v="0"/>
    <x v="0"/>
    <x v="2"/>
    <x v="0"/>
    <x v="2"/>
    <s v="SLA_MET"/>
  </r>
  <r>
    <s v="17"/>
    <d v="2023-07-30T11:08:15"/>
    <d v="2023-07-30T11:18:17"/>
    <s v="APPROVE"/>
    <s v="Consumer Pre Bureau"/>
    <s v="CDcosta"/>
    <s v="Approved for 1 handset and 1 MBB"/>
    <x v="0"/>
    <d v="1899-12-30T00:10:02"/>
    <n v="10.033333333333333"/>
    <d v="2023-07-30T00:00:00"/>
    <x v="0"/>
    <x v="0"/>
    <x v="2"/>
    <x v="0"/>
    <x v="2"/>
    <s v="SLA_MET"/>
  </r>
  <r>
    <s v="18"/>
    <d v="2023-07-30T11:09:32"/>
    <d v="2023-07-30T11:15:32"/>
    <s v="APPROVE"/>
    <s v="Consumer Post Bureau"/>
    <s v="SSyed"/>
    <m/>
    <x v="0"/>
    <d v="1899-12-30T00:06:00"/>
    <n v="6"/>
    <d v="2023-07-30T00:00:00"/>
    <x v="0"/>
    <x v="0"/>
    <x v="5"/>
    <x v="0"/>
    <x v="0"/>
    <s v="SLA_MET"/>
  </r>
  <r>
    <s v="19"/>
    <d v="2023-07-30T11:15:44"/>
    <d v="2023-07-30T11:20:59"/>
    <s v="APPROVE"/>
    <s v="Consumer Existing"/>
    <s v="MDcruz"/>
    <s v="Approve"/>
    <x v="0"/>
    <d v="1899-12-30T00:05:15"/>
    <n v="5.25"/>
    <d v="2023-07-30T00:00:00"/>
    <x v="0"/>
    <x v="0"/>
    <x v="3"/>
    <x v="0"/>
    <x v="1"/>
    <s v="SLA_MET"/>
  </r>
  <r>
    <s v="20"/>
    <d v="2023-07-30T11:29:23"/>
    <d v="2023-07-30T11:35:12"/>
    <s v="APPROVE"/>
    <s v="Consumer Existing"/>
    <s v="RBose"/>
    <s v="Approved only with outright purchase of handset or USIM only"/>
    <x v="0"/>
    <d v="1899-12-30T00:05:49"/>
    <n v="5.8166666666666664"/>
    <d v="2023-07-30T00:00:00"/>
    <x v="0"/>
    <x v="0"/>
    <x v="6"/>
    <x v="0"/>
    <x v="1"/>
    <s v="SLA_MET"/>
  </r>
  <r>
    <s v="21"/>
    <d v="2023-07-30T11:29:33"/>
    <d v="2023-07-30T11:44:38"/>
    <s v="APPROVE"/>
    <s v="Consumer Post Bureau"/>
    <s v="MDcruz"/>
    <m/>
    <x v="0"/>
    <d v="1899-12-30T00:15:05"/>
    <n v="15.083333333333334"/>
    <d v="2023-07-30T00:00:00"/>
    <x v="0"/>
    <x v="0"/>
    <x v="3"/>
    <x v="0"/>
    <x v="0"/>
    <s v="SLA_MET"/>
  </r>
  <r>
    <s v="22"/>
    <d v="2023-07-30T11:29:55"/>
    <d v="2023-07-30T11:34:22"/>
    <s v="APPROVE"/>
    <s v="Consumer Existing"/>
    <s v="QMascarenhas"/>
    <s v="Approve"/>
    <x v="0"/>
    <d v="1899-12-30T00:04:27"/>
    <n v="4.45"/>
    <d v="2023-07-30T00:00:00"/>
    <x v="0"/>
    <x v="0"/>
    <x v="0"/>
    <x v="0"/>
    <x v="1"/>
    <s v="SLA_MET"/>
  </r>
  <r>
    <s v="23"/>
    <d v="2023-07-30T11:39:13"/>
    <d v="2023-07-30T12:00:26"/>
    <s v="APPROVE"/>
    <s v="Consumer Post Bureau"/>
    <s v="SBambaras"/>
    <s v="Approved for 1 handset and 1 MBB"/>
    <x v="0"/>
    <d v="1899-12-30T00:21:13"/>
    <n v="21.216666666666665"/>
    <d v="2023-07-30T00:00:00"/>
    <x v="0"/>
    <x v="0"/>
    <x v="7"/>
    <x v="0"/>
    <x v="0"/>
    <s v="SLA_NOT_MET"/>
  </r>
  <r>
    <s v="24"/>
    <d v="2023-07-30T11:39:20"/>
    <d v="2023-07-30T11:44:20"/>
    <s v="APPROVE"/>
    <s v="Consumer Existing"/>
    <s v="AAkhundpur"/>
    <s v="Approve"/>
    <x v="0"/>
    <d v="1899-12-30T00:05:00"/>
    <n v="5"/>
    <d v="2023-07-30T00:00:00"/>
    <x v="0"/>
    <x v="0"/>
    <x v="8"/>
    <x v="0"/>
    <x v="1"/>
    <s v="SLA_MET"/>
  </r>
  <r>
    <s v="25"/>
    <d v="2023-07-30T11:40:33"/>
    <d v="2023-07-30T11:45:01"/>
    <s v="APPROVE"/>
    <s v="Consumer Pre Bureau"/>
    <s v="QMascarenhas"/>
    <s v="Approved for 1 handset and 1 MBB"/>
    <x v="0"/>
    <d v="1899-12-30T00:04:28"/>
    <n v="4.4666666666666668"/>
    <d v="2023-07-30T00:00:00"/>
    <x v="0"/>
    <x v="0"/>
    <x v="0"/>
    <x v="0"/>
    <x v="2"/>
    <s v="SLA_MET"/>
  </r>
  <r>
    <s v="26"/>
    <d v="2023-07-30T11:40:34"/>
    <d v="2023-07-30T11:51:08"/>
    <s v="APPROVE"/>
    <s v="Consumer Pre Bureau"/>
    <s v="NVaid"/>
    <s v="Approve"/>
    <x v="0"/>
    <d v="1899-12-30T00:10:34"/>
    <n v="10.566666666666666"/>
    <d v="2023-07-30T00:00:00"/>
    <x v="0"/>
    <x v="0"/>
    <x v="4"/>
    <x v="0"/>
    <x v="2"/>
    <s v="SLA_MET"/>
  </r>
  <r>
    <s v="27"/>
    <d v="2023-07-30T11:46:35"/>
    <d v="2023-07-30T11:59:30"/>
    <s v="APPROVE"/>
    <s v="Consumer Existing"/>
    <s v="QMascarenhas"/>
    <s v="Approve"/>
    <x v="0"/>
    <d v="1899-12-30T00:12:55"/>
    <n v="12.916666666666666"/>
    <d v="2023-07-30T00:00:00"/>
    <x v="0"/>
    <x v="0"/>
    <x v="0"/>
    <x v="0"/>
    <x v="1"/>
    <s v="SLA_MET"/>
  </r>
  <r>
    <s v="28"/>
    <d v="2023-07-30T11:48:27"/>
    <d v="2023-07-30T12:05:49"/>
    <s v="APPROVE"/>
    <s v="Consumer Post Bureau"/>
    <s v="AAkhundpur"/>
    <s v="Approve"/>
    <x v="0"/>
    <d v="1899-12-30T00:17:22"/>
    <n v="17.366666666666667"/>
    <d v="2023-07-30T00:00:00"/>
    <x v="0"/>
    <x v="0"/>
    <x v="8"/>
    <x v="0"/>
    <x v="0"/>
    <s v="SLA_MET"/>
  </r>
  <r>
    <s v="29"/>
    <d v="2023-07-30T11:55:41"/>
    <d v="2023-07-30T12:12:17"/>
    <s v="APPROVE"/>
    <s v="Consumer Existing"/>
    <s v="NBhatia"/>
    <s v="Approve"/>
    <x v="0"/>
    <d v="1899-12-30T00:16:36"/>
    <n v="16.600000000000001"/>
    <d v="2023-07-30T00:00:00"/>
    <x v="0"/>
    <x v="0"/>
    <x v="1"/>
    <x v="0"/>
    <x v="1"/>
    <s v="SLA_MET"/>
  </r>
  <r>
    <s v="30"/>
    <d v="2023-07-30T11:57:31"/>
    <d v="2023-07-30T12:08:35"/>
    <s v="APPROVE"/>
    <s v="Consumer Existing"/>
    <s v="QMascarenhas"/>
    <s v="Approve"/>
    <x v="0"/>
    <d v="1899-12-30T00:11:04"/>
    <n v="11.066666666666666"/>
    <d v="2023-07-30T00:00:00"/>
    <x v="0"/>
    <x v="0"/>
    <x v="0"/>
    <x v="0"/>
    <x v="1"/>
    <s v="SLA_MET"/>
  </r>
  <r>
    <s v="31"/>
    <d v="2023-07-30T12:10:09"/>
    <d v="2023-07-30T12:22:31"/>
    <s v="APPROVE"/>
    <s v="Consumer Existing"/>
    <s v="SBambaras"/>
    <s v="Approve"/>
    <x v="0"/>
    <d v="1899-12-30T00:12:22"/>
    <n v="12.366666666666667"/>
    <d v="2023-07-30T00:00:00"/>
    <x v="0"/>
    <x v="0"/>
    <x v="7"/>
    <x v="0"/>
    <x v="1"/>
    <s v="SLA_MET"/>
  </r>
  <r>
    <s v="32"/>
    <d v="2023-07-30T12:11:43"/>
    <d v="2023-07-30T12:16:43"/>
    <s v="APPROVE"/>
    <s v="Consumer Existing"/>
    <s v="CDcosta"/>
    <s v="Approve"/>
    <x v="0"/>
    <d v="1899-12-30T00:05:00"/>
    <n v="5"/>
    <d v="2023-07-30T00:00:00"/>
    <x v="0"/>
    <x v="0"/>
    <x v="2"/>
    <x v="0"/>
    <x v="1"/>
    <s v="SLA_MET"/>
  </r>
  <r>
    <s v="33"/>
    <d v="2023-07-30T12:12:27"/>
    <d v="2023-07-30T12:17:20"/>
    <s v="APPROVE"/>
    <s v="Consumer Existing"/>
    <s v="QMascarenhas"/>
    <s v="Approve"/>
    <x v="0"/>
    <d v="1899-12-30T00:04:53"/>
    <n v="4.8833333333333329"/>
    <d v="2023-07-30T00:00:00"/>
    <x v="0"/>
    <x v="0"/>
    <x v="0"/>
    <x v="0"/>
    <x v="1"/>
    <s v="SLA_MET"/>
  </r>
  <r>
    <s v="34"/>
    <d v="2023-07-30T12:12:27"/>
    <d v="2023-07-30T12:27:55"/>
    <s v="APPROVE"/>
    <s v="Consumer Pre Bureau"/>
    <s v="NVaid"/>
    <s v="Approve"/>
    <x v="0"/>
    <d v="1899-12-30T00:15:28"/>
    <n v="15.466666666666667"/>
    <d v="2023-07-30T00:00:00"/>
    <x v="0"/>
    <x v="0"/>
    <x v="4"/>
    <x v="0"/>
    <x v="2"/>
    <s v="SLA_MET"/>
  </r>
  <r>
    <s v="35"/>
    <d v="2023-07-30T12:30:19"/>
    <d v="2023-07-30T12:35:39"/>
    <s v="APPROVE"/>
    <s v="Consumer Pre Bureau"/>
    <s v="CDcosta"/>
    <s v="Approved only with outright purchase of handset or USIM only"/>
    <x v="0"/>
    <d v="1899-12-30T00:05:20"/>
    <n v="5.333333333333333"/>
    <d v="2023-07-30T00:00:00"/>
    <x v="0"/>
    <x v="0"/>
    <x v="2"/>
    <x v="0"/>
    <x v="2"/>
    <s v="SLA_MET"/>
  </r>
  <r>
    <s v="36"/>
    <d v="2023-07-30T12:44:12"/>
    <d v="2023-07-30T12:56:06"/>
    <s v="APPROVE"/>
    <s v="Consumer Post Bureau"/>
    <s v="NVaid"/>
    <s v="Approved only with outright purchase of handset or USIM only"/>
    <x v="0"/>
    <d v="1899-12-30T00:11:54"/>
    <n v="11.9"/>
    <d v="2023-07-30T00:00:00"/>
    <x v="0"/>
    <x v="0"/>
    <x v="4"/>
    <x v="0"/>
    <x v="0"/>
    <s v="SLA_MET"/>
  </r>
  <r>
    <s v="37"/>
    <d v="2023-07-30T12:50:22"/>
    <d v="2023-07-30T13:00:55"/>
    <s v="APPROVE"/>
    <s v="Consumer Post Bureau"/>
    <s v="AAkhundpur"/>
    <s v="Approve"/>
    <x v="0"/>
    <d v="1899-12-30T00:10:33"/>
    <n v="10.55"/>
    <d v="2023-07-30T00:00:00"/>
    <x v="0"/>
    <x v="0"/>
    <x v="8"/>
    <x v="0"/>
    <x v="0"/>
    <s v="SLA_MET"/>
  </r>
  <r>
    <s v="38"/>
    <d v="2023-07-30T12:53:25"/>
    <d v="2023-07-30T13:03:50"/>
    <s v="APPROVE"/>
    <s v="Consumer Post Bureau"/>
    <s v="NVaid"/>
    <s v="Approve"/>
    <x v="0"/>
    <d v="1899-12-30T00:10:25"/>
    <n v="10.416666666666666"/>
    <d v="2023-07-30T00:00:00"/>
    <x v="0"/>
    <x v="0"/>
    <x v="4"/>
    <x v="0"/>
    <x v="0"/>
    <s v="SLA_MET"/>
  </r>
  <r>
    <s v="39"/>
    <d v="2023-07-30T12:54:04"/>
    <d v="2023-07-30T13:06:47"/>
    <s v="APPROVE"/>
    <s v="Consumer Existing"/>
    <s v="CDcosta"/>
    <s v="Approve"/>
    <x v="0"/>
    <d v="1899-12-30T00:12:43"/>
    <n v="12.716666666666667"/>
    <d v="2023-07-30T00:00:00"/>
    <x v="0"/>
    <x v="0"/>
    <x v="2"/>
    <x v="0"/>
    <x v="1"/>
    <s v="SLA_MET"/>
  </r>
  <r>
    <s v="40"/>
    <d v="2023-07-30T12:57:21"/>
    <d v="2023-07-30T13:07:32"/>
    <s v="APPROVE"/>
    <s v="Consumer Existing"/>
    <s v="AAkhundpur"/>
    <s v="Approved for MBB only"/>
    <x v="0"/>
    <d v="1899-12-30T00:10:11"/>
    <n v="10.183333333333334"/>
    <d v="2023-07-30T00:00:00"/>
    <x v="0"/>
    <x v="0"/>
    <x v="8"/>
    <x v="0"/>
    <x v="1"/>
    <s v="SLA_MET"/>
  </r>
  <r>
    <s v="41"/>
    <d v="2023-07-30T13:09:43"/>
    <d v="2023-07-30T13:17:36"/>
    <s v="APPROVE"/>
    <s v="Consumer Pre Bureau"/>
    <s v="CDcosta"/>
    <s v="Approved for 1 handset and 1 MBB"/>
    <x v="0"/>
    <d v="1899-12-30T00:07:53"/>
    <n v="7.8833333333333329"/>
    <d v="2023-07-30T00:00:00"/>
    <x v="0"/>
    <x v="0"/>
    <x v="2"/>
    <x v="0"/>
    <x v="2"/>
    <s v="SLA_MET"/>
  </r>
  <r>
    <s v="42"/>
    <d v="2023-07-30T13:13:04"/>
    <d v="2023-07-30T13:25:29"/>
    <s v="APPROVE"/>
    <s v="Consumer Post Bureau"/>
    <s v="CDcosta"/>
    <s v="Approved only with outright purchase of handset or USIM only"/>
    <x v="0"/>
    <d v="1899-12-30T00:12:25"/>
    <n v="12.416666666666666"/>
    <d v="2023-07-30T00:00:00"/>
    <x v="0"/>
    <x v="0"/>
    <x v="2"/>
    <x v="0"/>
    <x v="0"/>
    <s v="SLA_MET"/>
  </r>
  <r>
    <s v="43"/>
    <d v="2023-07-30T13:24:11"/>
    <d v="2023-07-30T13:30:59"/>
    <s v="APPROVE"/>
    <s v="Consumer Existing"/>
    <s v="QMascarenhas"/>
    <s v="Approve"/>
    <x v="0"/>
    <d v="1899-12-30T00:06:48"/>
    <n v="6.8"/>
    <d v="2023-07-30T00:00:00"/>
    <x v="0"/>
    <x v="0"/>
    <x v="0"/>
    <x v="0"/>
    <x v="1"/>
    <s v="SLA_MET"/>
  </r>
  <r>
    <s v="44"/>
    <d v="2023-07-30T13:26:58"/>
    <d v="2023-07-30T13:37:24"/>
    <s v="APPROVE"/>
    <s v="Consumer Existing"/>
    <s v="CDcosta"/>
    <s v="Approved for MBB only"/>
    <x v="0"/>
    <d v="1899-12-30T00:10:26"/>
    <n v="10.433333333333334"/>
    <d v="2023-07-30T00:00:00"/>
    <x v="0"/>
    <x v="0"/>
    <x v="2"/>
    <x v="0"/>
    <x v="1"/>
    <s v="SLA_MET"/>
  </r>
  <r>
    <s v="45"/>
    <d v="2023-07-30T13:34:08"/>
    <d v="2023-07-30T13:59:33"/>
    <s v="APPROVE"/>
    <s v="Consumer Post Bureau"/>
    <s v="CDcosta"/>
    <s v="Approved for 1 handset and 1 MBB"/>
    <x v="0"/>
    <d v="1899-12-30T00:25:25"/>
    <n v="25.416666666666668"/>
    <d v="2023-07-30T00:00:00"/>
    <x v="0"/>
    <x v="0"/>
    <x v="2"/>
    <x v="0"/>
    <x v="0"/>
    <s v="SLA_NOT_MET"/>
  </r>
  <r>
    <s v="46"/>
    <d v="2023-07-30T13:39:48"/>
    <d v="2023-07-30T13:49:31"/>
    <s v="APPROVE"/>
    <s v="Consumer Pre Bureau"/>
    <s v="NVaid"/>
    <s v="Approved only with outright purchase of handset or USIM only"/>
    <x v="0"/>
    <d v="1899-12-30T00:09:43"/>
    <n v="9.7166666666666668"/>
    <d v="2023-07-30T00:00:00"/>
    <x v="0"/>
    <x v="0"/>
    <x v="4"/>
    <x v="0"/>
    <x v="2"/>
    <s v="SLA_MET"/>
  </r>
  <r>
    <s v="47"/>
    <d v="2023-07-30T13:40:36"/>
    <d v="2023-07-30T14:05:19"/>
    <s v="APPROVE"/>
    <s v="Consumer Existing"/>
    <s v="SSyed"/>
    <s v="Approve"/>
    <x v="0"/>
    <d v="1899-12-30T00:24:43"/>
    <n v="24.716666666666665"/>
    <d v="2023-07-30T00:00:00"/>
    <x v="0"/>
    <x v="0"/>
    <x v="5"/>
    <x v="0"/>
    <x v="1"/>
    <s v="SLA_NOT_MET"/>
  </r>
  <r>
    <s v="48"/>
    <d v="2023-07-30T13:42:40"/>
    <d v="2023-07-30T13:58:35"/>
    <s v="APPROVE"/>
    <s v="Consumer Existing"/>
    <s v="AAkhundpur"/>
    <s v="Approve"/>
    <x v="0"/>
    <d v="1899-12-30T00:15:55"/>
    <n v="15.916666666666666"/>
    <d v="2023-07-30T00:00:00"/>
    <x v="0"/>
    <x v="0"/>
    <x v="8"/>
    <x v="0"/>
    <x v="1"/>
    <s v="SLA_MET"/>
  </r>
  <r>
    <s v="49"/>
    <d v="2023-07-30T13:42:56"/>
    <d v="2023-07-30T14:00:36"/>
    <s v="APPROVE"/>
    <s v="Consumer Post Bureau"/>
    <s v="QMascarenhas"/>
    <s v="Approved only with outright purchase of handset or USIM only"/>
    <x v="0"/>
    <d v="1899-12-30T00:17:40"/>
    <n v="17.666666666666668"/>
    <d v="2023-07-30T00:00:00"/>
    <x v="0"/>
    <x v="0"/>
    <x v="0"/>
    <x v="0"/>
    <x v="0"/>
    <s v="SLA_MET"/>
  </r>
  <r>
    <s v="50"/>
    <d v="2023-07-30T13:45:19"/>
    <d v="2023-07-30T14:02:57"/>
    <s v="APPROVE"/>
    <s v="Consumer Post Bureau"/>
    <s v="AAkhundpur"/>
    <s v="Approved only with outright purchase of handset or USIM only"/>
    <x v="0"/>
    <d v="1899-12-30T00:17:38"/>
    <n v="17.633333333333333"/>
    <d v="2023-07-30T00:00:00"/>
    <x v="0"/>
    <x v="0"/>
    <x v="8"/>
    <x v="0"/>
    <x v="0"/>
    <s v="SLA_MET"/>
  </r>
  <r>
    <s v="51"/>
    <d v="2023-07-30T13:50:42"/>
    <d v="2023-07-30T14:11:38"/>
    <s v="APPROVE"/>
    <s v="Consumer Post Bureau"/>
    <s v="CDcosta"/>
    <s v="Approved only with outright purchase of handset or USIM only"/>
    <x v="0"/>
    <d v="1899-12-30T00:20:56"/>
    <n v="20.933333333333334"/>
    <d v="2023-07-30T00:00:00"/>
    <x v="0"/>
    <x v="0"/>
    <x v="2"/>
    <x v="0"/>
    <x v="0"/>
    <s v="SLA_NOT_MET"/>
  </r>
  <r>
    <s v="52"/>
    <d v="2023-07-30T13:53:41"/>
    <d v="2023-07-30T14:08:28"/>
    <s v="APPROVE"/>
    <s v="Consumer Existing"/>
    <s v="QMascarenhas"/>
    <s v="Approve"/>
    <x v="0"/>
    <d v="1899-12-30T00:14:47"/>
    <n v="14.783333333333333"/>
    <d v="2023-07-30T00:00:00"/>
    <x v="0"/>
    <x v="0"/>
    <x v="0"/>
    <x v="0"/>
    <x v="1"/>
    <s v="SLA_MET"/>
  </r>
  <r>
    <s v="53"/>
    <d v="2023-07-30T13:55:32"/>
    <d v="2023-07-30T14:16:58"/>
    <s v="APPROVE"/>
    <s v="Consumer Existing"/>
    <s v="AAkhundpur"/>
    <s v="Approve"/>
    <x v="0"/>
    <d v="1899-12-30T00:21:26"/>
    <n v="21.433333333333334"/>
    <d v="2023-07-30T00:00:00"/>
    <x v="0"/>
    <x v="0"/>
    <x v="8"/>
    <x v="0"/>
    <x v="1"/>
    <s v="SLA_NOT_MET"/>
  </r>
  <r>
    <s v="54"/>
    <d v="2023-07-30T13:58:38"/>
    <d v="2023-07-30T14:06:13"/>
    <s v="APPROVE"/>
    <s v="Consumer Existing"/>
    <s v="SSyed"/>
    <m/>
    <x v="0"/>
    <d v="1899-12-30T00:07:35"/>
    <n v="7.583333333333333"/>
    <d v="2023-07-30T00:00:00"/>
    <x v="0"/>
    <x v="0"/>
    <x v="5"/>
    <x v="0"/>
    <x v="1"/>
    <s v="SLA_MET"/>
  </r>
  <r>
    <s v="55"/>
    <d v="2023-07-30T13:59:52"/>
    <d v="2023-07-30T14:16:51"/>
    <s v="APPROVE"/>
    <s v="Consumer Post Bureau"/>
    <s v="SSyed"/>
    <m/>
    <x v="0"/>
    <d v="1899-12-30T00:16:59"/>
    <n v="16.983333333333334"/>
    <d v="2023-07-30T00:00:00"/>
    <x v="0"/>
    <x v="0"/>
    <x v="5"/>
    <x v="0"/>
    <x v="0"/>
    <s v="SLA_MET"/>
  </r>
  <r>
    <s v="56"/>
    <d v="2023-07-30T14:03:23"/>
    <d v="2023-07-30T14:20:37"/>
    <s v="APPROVE"/>
    <s v="Consumer Existing"/>
    <s v="NVaid"/>
    <s v="Approve"/>
    <x v="0"/>
    <d v="1899-12-30T00:17:14"/>
    <n v="17.233333333333334"/>
    <d v="2023-07-30T00:00:00"/>
    <x v="0"/>
    <x v="0"/>
    <x v="4"/>
    <x v="0"/>
    <x v="1"/>
    <s v="SLA_MET"/>
  </r>
  <r>
    <s v="57"/>
    <d v="2023-07-30T14:05:29"/>
    <d v="2023-07-30T14:20:10"/>
    <s v="APPROVE"/>
    <s v="Consumer Existing"/>
    <s v="CDcosta"/>
    <s v="Approve"/>
    <x v="0"/>
    <d v="1899-12-30T00:14:41"/>
    <n v="14.683333333333334"/>
    <d v="2023-07-30T00:00:00"/>
    <x v="0"/>
    <x v="0"/>
    <x v="2"/>
    <x v="0"/>
    <x v="1"/>
    <s v="SLA_MET"/>
  </r>
  <r>
    <s v="58"/>
    <d v="2023-07-30T14:15:02"/>
    <d v="2023-07-30T14:28:51"/>
    <s v="APPROVE"/>
    <s v="Consumer Post Bureau"/>
    <s v="NBhatia"/>
    <s v="Approve"/>
    <x v="0"/>
    <d v="1899-12-30T00:13:49"/>
    <n v="13.816666666666666"/>
    <d v="2023-07-30T00:00:00"/>
    <x v="0"/>
    <x v="0"/>
    <x v="1"/>
    <x v="0"/>
    <x v="0"/>
    <s v="SLA_MET"/>
  </r>
  <r>
    <s v="59"/>
    <d v="2023-07-30T14:19:40"/>
    <d v="2023-07-30T14:25:28"/>
    <s v="APPROVE"/>
    <s v="Consumer Post Bureau"/>
    <s v="SBambaras"/>
    <s v="Approved only with outright purchase of handset or USIM only"/>
    <x v="0"/>
    <d v="1899-12-30T00:05:48"/>
    <n v="5.8"/>
    <d v="2023-07-30T00:00:00"/>
    <x v="0"/>
    <x v="0"/>
    <x v="7"/>
    <x v="0"/>
    <x v="0"/>
    <s v="SLA_MET"/>
  </r>
  <r>
    <s v="60"/>
    <d v="2023-07-30T14:19:40"/>
    <d v="2023-07-30T14:41:19"/>
    <s v="APPROVE"/>
    <s v="Consumer Existing"/>
    <s v="QMascarenhas"/>
    <s v="Approve"/>
    <x v="0"/>
    <d v="1899-12-30T00:21:39"/>
    <n v="21.65"/>
    <d v="2023-07-30T00:00:00"/>
    <x v="0"/>
    <x v="0"/>
    <x v="0"/>
    <x v="0"/>
    <x v="1"/>
    <s v="SLA_NOT_MET"/>
  </r>
  <r>
    <s v="61"/>
    <d v="2023-07-30T14:22:28"/>
    <d v="2023-07-30T14:28:28"/>
    <s v="APPROVE"/>
    <s v="Consumer Post Bureau"/>
    <s v="CDcosta"/>
    <s v="Approved only with outright purchase of handset or USIM only"/>
    <x v="0"/>
    <d v="1899-12-30T00:06:00"/>
    <n v="6"/>
    <d v="2023-07-30T00:00:00"/>
    <x v="0"/>
    <x v="0"/>
    <x v="2"/>
    <x v="0"/>
    <x v="0"/>
    <s v="SLA_MET"/>
  </r>
  <r>
    <s v="62"/>
    <d v="2023-07-30T14:23:30"/>
    <d v="2023-07-30T14:28:04"/>
    <s v="APPROVE"/>
    <s v="Consumer Existing"/>
    <s v="SSyed"/>
    <m/>
    <x v="0"/>
    <d v="1899-12-30T00:04:34"/>
    <n v="4.5666666666666664"/>
    <d v="2023-07-30T00:00:00"/>
    <x v="0"/>
    <x v="0"/>
    <x v="5"/>
    <x v="0"/>
    <x v="1"/>
    <s v="SLA_MET"/>
  </r>
  <r>
    <s v="63"/>
    <d v="2023-07-30T14:24:22"/>
    <d v="2023-07-30T14:33:50"/>
    <s v="APPROVE"/>
    <s v="Consumer Post Bureau"/>
    <s v="RBose"/>
    <s v="Approve"/>
    <x v="0"/>
    <d v="1899-12-30T00:09:28"/>
    <n v="9.4666666666666668"/>
    <d v="2023-07-30T00:00:00"/>
    <x v="0"/>
    <x v="0"/>
    <x v="6"/>
    <x v="0"/>
    <x v="0"/>
    <s v="SLA_MET"/>
  </r>
  <r>
    <s v="64"/>
    <d v="2023-07-30T14:24:58"/>
    <d v="2023-07-30T14:35:14"/>
    <s v="APPROVE"/>
    <s v="Consumer Existing"/>
    <s v="SBambaras"/>
    <s v="Approve"/>
    <x v="0"/>
    <d v="1899-12-30T00:10:16"/>
    <n v="10.266666666666667"/>
    <d v="2023-07-30T00:00:00"/>
    <x v="0"/>
    <x v="0"/>
    <x v="7"/>
    <x v="0"/>
    <x v="1"/>
    <s v="SLA_MET"/>
  </r>
  <r>
    <s v="65"/>
    <d v="2023-07-30T14:30:57"/>
    <d v="2023-07-30T14:37:27"/>
    <s v="APPROVE"/>
    <s v="Consumer Pre Bureau"/>
    <s v="NVaid"/>
    <s v="Direct debit to credit card / bank account only"/>
    <x v="0"/>
    <d v="1899-12-30T00:06:30"/>
    <n v="6.5"/>
    <d v="2023-07-30T00:00:00"/>
    <x v="0"/>
    <x v="0"/>
    <x v="4"/>
    <x v="0"/>
    <x v="2"/>
    <s v="SLA_MET"/>
  </r>
  <r>
    <s v="66"/>
    <d v="2023-07-30T14:31:48"/>
    <d v="2023-07-30T14:41:08"/>
    <s v="APPROVE"/>
    <s v="Consumer Existing"/>
    <s v="CDcosta"/>
    <s v="Approved for 2 sim-only services (1 voice + 1 MBB)"/>
    <x v="0"/>
    <d v="1899-12-30T00:09:20"/>
    <n v="9.3333333333333339"/>
    <d v="2023-07-30T00:00:00"/>
    <x v="0"/>
    <x v="0"/>
    <x v="2"/>
    <x v="0"/>
    <x v="1"/>
    <s v="SLA_MET"/>
  </r>
  <r>
    <s v="67"/>
    <d v="2023-07-30T14:34:08"/>
    <d v="2023-07-30T14:37:11"/>
    <s v="APPROVE"/>
    <s v="Consumer Post Bureau"/>
    <s v="AAkhundpur"/>
    <s v="Approved only with outright purchase of handset or USIM only"/>
    <x v="0"/>
    <d v="1899-12-30T00:03:03"/>
    <n v="3.05"/>
    <d v="2023-07-30T00:00:00"/>
    <x v="0"/>
    <x v="0"/>
    <x v="8"/>
    <x v="0"/>
    <x v="0"/>
    <s v="SLA_MET"/>
  </r>
  <r>
    <s v="68"/>
    <d v="2023-07-30T14:34:55"/>
    <d v="2023-07-30T14:40:54"/>
    <s v="APPROVE"/>
    <s v="Consumer Post Bureau"/>
    <s v="SSyed"/>
    <m/>
    <x v="0"/>
    <d v="1899-12-30T00:05:59"/>
    <n v="5.9833333333333334"/>
    <d v="2023-07-30T00:00:00"/>
    <x v="0"/>
    <x v="0"/>
    <x v="5"/>
    <x v="0"/>
    <x v="0"/>
    <s v="SLA_MET"/>
  </r>
  <r>
    <s v="69"/>
    <d v="2023-07-30T14:37:39"/>
    <d v="2023-07-30T14:54:38"/>
    <s v="APPROVE"/>
    <s v="Consumer Existing"/>
    <s v="NBhatia"/>
    <s v="Approve"/>
    <x v="0"/>
    <d v="1899-12-30T00:16:59"/>
    <n v="16.983333333333334"/>
    <d v="2023-07-30T00:00:00"/>
    <x v="0"/>
    <x v="0"/>
    <x v="1"/>
    <x v="0"/>
    <x v="1"/>
    <s v="SLA_MET"/>
  </r>
  <r>
    <s v="70"/>
    <d v="2023-07-30T14:41:10"/>
    <d v="2023-07-30T14:49:23"/>
    <s v="APPROVE"/>
    <s v="Consumer Pre Bureau"/>
    <s v="NVaid"/>
    <s v="Approve"/>
    <x v="0"/>
    <d v="1899-12-30T00:08:13"/>
    <n v="8.2166666666666668"/>
    <d v="2023-07-30T00:00:00"/>
    <x v="0"/>
    <x v="0"/>
    <x v="4"/>
    <x v="0"/>
    <x v="2"/>
    <s v="SLA_MET"/>
  </r>
  <r>
    <s v="71"/>
    <d v="2023-07-30T14:41:11"/>
    <d v="2023-07-30T14:45:41"/>
    <s v="APPROVE"/>
    <s v="Consumer Existing"/>
    <s v="CDcosta"/>
    <s v="Approved for MBB only"/>
    <x v="0"/>
    <d v="1899-12-30T00:04:30"/>
    <n v="4.5"/>
    <d v="2023-07-30T00:00:00"/>
    <x v="0"/>
    <x v="0"/>
    <x v="2"/>
    <x v="0"/>
    <x v="1"/>
    <s v="SLA_MET"/>
  </r>
  <r>
    <s v="72"/>
    <d v="2023-07-30T14:41:46"/>
    <d v="2023-07-30T14:48:12"/>
    <s v="APPROVE"/>
    <s v="Consumer Post Bureau"/>
    <s v="AAkhundpur"/>
    <s v="Approve"/>
    <x v="0"/>
    <d v="1899-12-30T00:06:26"/>
    <n v="6.4333333333333336"/>
    <d v="2023-07-30T00:00:00"/>
    <x v="0"/>
    <x v="0"/>
    <x v="8"/>
    <x v="0"/>
    <x v="0"/>
    <s v="SLA_MET"/>
  </r>
  <r>
    <s v="73"/>
    <d v="2023-07-30T14:43:39"/>
    <d v="2023-07-30T14:55:00"/>
    <s v="APPROVE"/>
    <s v="Consumer Pre Bureau"/>
    <s v="QMascarenhas"/>
    <s v="Approve"/>
    <x v="0"/>
    <d v="1899-12-30T00:11:21"/>
    <n v="11.35"/>
    <d v="2023-07-30T00:00:00"/>
    <x v="0"/>
    <x v="0"/>
    <x v="0"/>
    <x v="0"/>
    <x v="2"/>
    <s v="SLA_MET"/>
  </r>
  <r>
    <s v="74"/>
    <d v="2023-07-30T14:43:55"/>
    <d v="2023-07-30T15:00:41"/>
    <s v="APPROVE"/>
    <s v="Consumer Post Bureau"/>
    <s v="RBose"/>
    <s v="Approved only with outright purchase of handset or USIM only"/>
    <x v="0"/>
    <d v="1899-12-30T00:16:46"/>
    <n v="16.766666666666666"/>
    <d v="2023-07-30T00:00:00"/>
    <x v="0"/>
    <x v="0"/>
    <x v="6"/>
    <x v="0"/>
    <x v="0"/>
    <s v="SLA_MET"/>
  </r>
  <r>
    <s v="75"/>
    <d v="2023-07-30T14:48:24"/>
    <d v="2023-07-30T14:56:37"/>
    <s v="APPROVE"/>
    <s v="Consumer Post Bureau"/>
    <s v="SSyed"/>
    <m/>
    <x v="0"/>
    <d v="1899-12-30T00:08:13"/>
    <n v="8.2166666666666668"/>
    <d v="2023-07-30T00:00:00"/>
    <x v="0"/>
    <x v="0"/>
    <x v="5"/>
    <x v="0"/>
    <x v="0"/>
    <s v="SLA_MET"/>
  </r>
  <r>
    <s v="76"/>
    <d v="2023-07-30T14:48:39"/>
    <d v="2023-07-30T15:00:50"/>
    <s v="APPROVE"/>
    <s v="Consumer Existing"/>
    <s v="NVaid"/>
    <s v="Approve"/>
    <x v="0"/>
    <d v="1899-12-30T00:12:11"/>
    <n v="12.183333333333334"/>
    <d v="2023-07-30T00:00:00"/>
    <x v="0"/>
    <x v="0"/>
    <x v="4"/>
    <x v="0"/>
    <x v="1"/>
    <s v="SLA_MET"/>
  </r>
  <r>
    <s v="77"/>
    <d v="2023-07-30T14:50:34"/>
    <d v="2023-07-30T14:57:48"/>
    <s v="APPROVE"/>
    <s v="Consumer Post Bureau"/>
    <s v="AAkhundpur"/>
    <s v="Approved only with outright purchase of handset or USIM only Visa exires- 02/03/2013"/>
    <x v="0"/>
    <d v="1899-12-30T00:07:14"/>
    <n v="7.2333333333333334"/>
    <d v="2023-07-30T00:00:00"/>
    <x v="0"/>
    <x v="0"/>
    <x v="8"/>
    <x v="0"/>
    <x v="0"/>
    <s v="SLA_MET"/>
  </r>
  <r>
    <s v="78"/>
    <d v="2023-07-30T14:51:09"/>
    <d v="2023-07-30T14:58:27"/>
    <s v="APPROVE"/>
    <s v="Consumer Existing"/>
    <s v="SBambaras"/>
    <s v="Approved only with outright purchase of handset or USIM only"/>
    <x v="0"/>
    <d v="1899-12-30T00:07:18"/>
    <n v="7.3"/>
    <d v="2023-07-30T00:00:00"/>
    <x v="0"/>
    <x v="0"/>
    <x v="7"/>
    <x v="0"/>
    <x v="1"/>
    <s v="SLA_MET"/>
  </r>
  <r>
    <s v="79"/>
    <d v="2023-07-30T14:53:21"/>
    <d v="2023-07-30T15:01:12"/>
    <s v="APPROVE"/>
    <s v="Consumer Existing"/>
    <s v="SSyed"/>
    <m/>
    <x v="0"/>
    <d v="1899-12-30T00:07:51"/>
    <n v="7.85"/>
    <d v="2023-07-30T00:00:00"/>
    <x v="0"/>
    <x v="0"/>
    <x v="5"/>
    <x v="0"/>
    <x v="1"/>
    <s v="SLA_MET"/>
  </r>
  <r>
    <s v="80"/>
    <d v="2023-07-30T14:53:29"/>
    <d v="2023-07-30T15:09:41"/>
    <s v="APPROVE"/>
    <s v="Consumer Post Bureau"/>
    <s v="SSyed"/>
    <m/>
    <x v="0"/>
    <d v="1899-12-30T00:16:12"/>
    <n v="16.2"/>
    <d v="2023-07-30T00:00:00"/>
    <x v="0"/>
    <x v="0"/>
    <x v="5"/>
    <x v="0"/>
    <x v="0"/>
    <s v="SLA_MET"/>
  </r>
  <r>
    <s v="81"/>
    <d v="2023-07-30T14:56:58"/>
    <d v="2023-07-30T15:00:57"/>
    <s v="APPROVE"/>
    <s v="Consumer Post Bureau"/>
    <s v="QMascarenhas"/>
    <s v="Approved only with outright purchase of handset or USIM only"/>
    <x v="0"/>
    <d v="1899-12-30T00:03:59"/>
    <n v="3.9833333333333334"/>
    <d v="2023-07-30T00:00:00"/>
    <x v="0"/>
    <x v="0"/>
    <x v="0"/>
    <x v="0"/>
    <x v="0"/>
    <s v="SLA_MET"/>
  </r>
  <r>
    <s v="82"/>
    <d v="2023-07-30T14:58:46"/>
    <d v="2023-07-30T15:01:54"/>
    <s v="APPROVE"/>
    <s v="Consumer Existing"/>
    <s v="SBambaras"/>
    <s v="Approved for MBB only"/>
    <x v="0"/>
    <d v="1899-12-30T00:03:08"/>
    <n v="3.1333333333333333"/>
    <d v="2023-07-30T00:00:00"/>
    <x v="0"/>
    <x v="0"/>
    <x v="7"/>
    <x v="0"/>
    <x v="1"/>
    <s v="SLA_MET"/>
  </r>
  <r>
    <s v="83"/>
    <d v="2023-07-30T15:03:48"/>
    <d v="2023-07-30T15:09:07"/>
    <s v="APPROVE"/>
    <s v="Consumer Post Bureau"/>
    <s v="SBambaras"/>
    <s v="Approved only with outright purchase of handset or USIM only"/>
    <x v="0"/>
    <d v="1899-12-30T00:05:19"/>
    <n v="5.3166666666666664"/>
    <d v="2023-07-30T00:00:00"/>
    <x v="0"/>
    <x v="0"/>
    <x v="7"/>
    <x v="0"/>
    <x v="0"/>
    <s v="SLA_MET"/>
  </r>
  <r>
    <s v="84"/>
    <d v="2023-07-30T15:06:20"/>
    <d v="2023-07-30T15:18:42"/>
    <s v="APPROVE"/>
    <s v="Consumer Pre Bureau"/>
    <s v="NVaid"/>
    <s v="Approved for 1 handset and 1 MBB"/>
    <x v="0"/>
    <d v="1899-12-30T00:12:22"/>
    <n v="12.366666666666667"/>
    <d v="2023-07-30T00:00:00"/>
    <x v="0"/>
    <x v="0"/>
    <x v="4"/>
    <x v="0"/>
    <x v="2"/>
    <s v="SLA_MET"/>
  </r>
  <r>
    <s v="85"/>
    <d v="2023-07-30T15:06:51"/>
    <d v="2023-07-30T15:16:10"/>
    <s v="APPROVE"/>
    <s v="Consumer Existing"/>
    <s v="SBambaras"/>
    <s v="Approve"/>
    <x v="0"/>
    <d v="1899-12-30T00:09:19"/>
    <n v="9.3166666666666664"/>
    <d v="2023-07-30T00:00:00"/>
    <x v="0"/>
    <x v="0"/>
    <x v="7"/>
    <x v="0"/>
    <x v="1"/>
    <s v="SLA_MET"/>
  </r>
  <r>
    <s v="86"/>
    <d v="2023-07-30T15:07:29"/>
    <d v="2023-07-30T15:24:19"/>
    <s v="APPROVE"/>
    <s v="Consumer Pre Bureau"/>
    <s v="QMascarenhas"/>
    <s v="Approve"/>
    <x v="0"/>
    <d v="1899-12-30T00:16:50"/>
    <n v="16.833333333333332"/>
    <d v="2023-07-30T00:00:00"/>
    <x v="0"/>
    <x v="0"/>
    <x v="0"/>
    <x v="0"/>
    <x v="2"/>
    <s v="SLA_MET"/>
  </r>
  <r>
    <s v="87"/>
    <d v="2023-07-30T15:07:53"/>
    <d v="2023-07-30T15:21:21"/>
    <s v="APPROVE"/>
    <s v="Consumer Post Bureau"/>
    <s v="AAkhundpur"/>
    <s v="Approved only with outright purchase of handset or USIM only"/>
    <x v="0"/>
    <d v="1899-12-30T00:13:28"/>
    <n v="13.466666666666667"/>
    <d v="2023-07-30T00:00:00"/>
    <x v="0"/>
    <x v="0"/>
    <x v="8"/>
    <x v="0"/>
    <x v="0"/>
    <s v="SLA_MET"/>
  </r>
  <r>
    <s v="88"/>
    <d v="2023-07-30T15:10:30"/>
    <d v="2023-07-30T15:19:11"/>
    <s v="APPROVE"/>
    <s v="Consumer Existing"/>
    <s v="CDcosta"/>
    <s v="Approved for MBB only"/>
    <x v="0"/>
    <d v="1899-12-30T00:08:41"/>
    <n v="8.6833333333333336"/>
    <d v="2023-07-30T00:00:00"/>
    <x v="0"/>
    <x v="0"/>
    <x v="2"/>
    <x v="0"/>
    <x v="1"/>
    <s v="SLA_MET"/>
  </r>
  <r>
    <s v="89"/>
    <d v="2023-07-30T15:16:10"/>
    <d v="2023-07-30T15:24:06"/>
    <s v="APPROVE"/>
    <s v="Consumer Existing"/>
    <s v="SBambaras"/>
    <s v="Approved only with outright purchase of handset or USIM only"/>
    <x v="0"/>
    <d v="1899-12-30T00:07:56"/>
    <n v="7.9333333333333336"/>
    <d v="2023-07-30T00:00:00"/>
    <x v="0"/>
    <x v="0"/>
    <x v="7"/>
    <x v="0"/>
    <x v="1"/>
    <s v="SLA_MET"/>
  </r>
  <r>
    <s v="90"/>
    <d v="2023-07-30T15:16:31"/>
    <d v="2023-07-30T15:25:41"/>
    <s v="APPROVE"/>
    <s v="Consumer Existing"/>
    <s v="RBose"/>
    <s v="Approve"/>
    <x v="0"/>
    <d v="1899-12-30T00:09:10"/>
    <n v="9.1666666666666661"/>
    <d v="2023-07-30T00:00:00"/>
    <x v="0"/>
    <x v="0"/>
    <x v="6"/>
    <x v="0"/>
    <x v="1"/>
    <s v="SLA_MET"/>
  </r>
  <r>
    <s v="91"/>
    <d v="2023-07-30T15:19:05"/>
    <d v="2023-07-30T15:25:35"/>
    <s v="APPROVE"/>
    <s v="Consumer Pre Bureau"/>
    <s v="NVaid"/>
    <s v="Approve"/>
    <x v="0"/>
    <d v="1899-12-30T00:06:30"/>
    <n v="6.5"/>
    <d v="2023-07-30T00:00:00"/>
    <x v="0"/>
    <x v="0"/>
    <x v="4"/>
    <x v="0"/>
    <x v="2"/>
    <s v="SLA_MET"/>
  </r>
  <r>
    <s v="92"/>
    <d v="2023-07-30T15:20:50"/>
    <d v="2023-07-30T15:27:35"/>
    <s v="APPROVE"/>
    <s v="Consumer Post Bureau"/>
    <s v="AAkhundpur"/>
    <s v="Approved only with outright purchase of handset or USIM only"/>
    <x v="0"/>
    <d v="1899-12-30T00:06:45"/>
    <n v="6.75"/>
    <d v="2023-07-30T00:00:00"/>
    <x v="0"/>
    <x v="0"/>
    <x v="8"/>
    <x v="0"/>
    <x v="0"/>
    <s v="SLA_MET"/>
  </r>
  <r>
    <s v="93"/>
    <d v="2023-07-30T15:21:29"/>
    <d v="2023-07-30T15:34:16"/>
    <s v="APPROVE"/>
    <s v="Consumer Existing"/>
    <s v="SBambaras"/>
    <s v="Approved only with outright purchase of handset or USIM only"/>
    <x v="0"/>
    <d v="1899-12-30T00:12:47"/>
    <n v="12.783333333333333"/>
    <d v="2023-07-30T00:00:00"/>
    <x v="0"/>
    <x v="0"/>
    <x v="7"/>
    <x v="0"/>
    <x v="1"/>
    <s v="SLA_MET"/>
  </r>
  <r>
    <s v="94"/>
    <d v="2023-07-30T15:22:51"/>
    <d v="2023-07-30T15:33:22"/>
    <s v="APPROVE"/>
    <s v="Consumer Post Bureau"/>
    <s v="QMascarenhas"/>
    <s v="Approved only with outright purchase of handset or USIM only"/>
    <x v="0"/>
    <d v="1899-12-30T00:10:31"/>
    <n v="10.516666666666667"/>
    <d v="2023-07-30T00:00:00"/>
    <x v="0"/>
    <x v="0"/>
    <x v="0"/>
    <x v="0"/>
    <x v="0"/>
    <s v="SLA_MET"/>
  </r>
  <r>
    <s v="95"/>
    <d v="2023-07-30T15:30:48"/>
    <d v="2023-07-30T15:38:31"/>
    <s v="APPROVE"/>
    <s v="Consumer Existing"/>
    <s v="RBose"/>
    <s v="Approve"/>
    <x v="0"/>
    <d v="1899-12-30T00:07:43"/>
    <n v="7.7166666666666668"/>
    <d v="2023-07-30T00:00:00"/>
    <x v="0"/>
    <x v="0"/>
    <x v="6"/>
    <x v="0"/>
    <x v="1"/>
    <s v="SLA_MET"/>
  </r>
  <r>
    <s v="96"/>
    <d v="2023-07-30T15:37:20"/>
    <d v="2023-07-30T15:45:12"/>
    <s v="APPROVE"/>
    <s v="Consumer Pre Bureau"/>
    <s v="AAkhundpur"/>
    <s v="Approved for 1 handset and 1 MBB"/>
    <x v="0"/>
    <d v="1899-12-30T00:07:52"/>
    <n v="7.8666666666666671"/>
    <d v="2023-07-30T00:00:00"/>
    <x v="0"/>
    <x v="0"/>
    <x v="8"/>
    <x v="0"/>
    <x v="2"/>
    <s v="SLA_MET"/>
  </r>
  <r>
    <s v="97"/>
    <d v="2023-07-30T15:37:33"/>
    <d v="2023-07-30T15:48:45"/>
    <s v="APPROVE"/>
    <s v="Consumer Post Bureau"/>
    <s v="CDcosta"/>
    <s v="Approved only with outright purchase of handset or USIM only"/>
    <x v="0"/>
    <d v="1899-12-30T00:11:12"/>
    <n v="11.2"/>
    <d v="2023-07-30T00:00:00"/>
    <x v="0"/>
    <x v="0"/>
    <x v="2"/>
    <x v="0"/>
    <x v="0"/>
    <s v="SLA_MET"/>
  </r>
  <r>
    <s v="98"/>
    <d v="2023-07-30T15:38:00"/>
    <d v="2023-07-30T15:48:46"/>
    <s v="APPROVE"/>
    <s v="Consumer Existing"/>
    <s v="AAkhundpur"/>
    <s v="Approved for MBB only"/>
    <x v="0"/>
    <d v="1899-12-30T00:10:46"/>
    <n v="10.766666666666667"/>
    <d v="2023-07-30T00:00:00"/>
    <x v="0"/>
    <x v="0"/>
    <x v="8"/>
    <x v="0"/>
    <x v="1"/>
    <s v="SLA_MET"/>
  </r>
  <r>
    <s v="99"/>
    <d v="2023-07-30T15:40:38"/>
    <d v="2023-07-30T16:13:15"/>
    <s v="APPROVE"/>
    <s v="Consumer Post Bureau"/>
    <s v="SBambaras"/>
    <s v="Approved for 1 handset and 1 MBB"/>
    <x v="0"/>
    <d v="1899-12-30T00:32:37"/>
    <n v="32.616666666666667"/>
    <d v="2023-07-30T00:00:00"/>
    <x v="0"/>
    <x v="0"/>
    <x v="7"/>
    <x v="0"/>
    <x v="0"/>
    <s v="SLA_NOT_MET"/>
  </r>
  <r>
    <s v="100"/>
    <d v="2023-07-30T15:41:54"/>
    <d v="2023-07-30T15:51:42"/>
    <s v="APPROVE"/>
    <s v="Consumer Existing"/>
    <s v="AAkhundpur"/>
    <s v="Approved for MBB only"/>
    <x v="0"/>
    <d v="1899-12-30T00:09:48"/>
    <n v="9.8000000000000007"/>
    <d v="2023-07-30T00:00:00"/>
    <x v="0"/>
    <x v="0"/>
    <x v="8"/>
    <x v="0"/>
    <x v="1"/>
    <s v="SLA_MET"/>
  </r>
  <r>
    <s v="101"/>
    <d v="2023-07-30T15:43:10"/>
    <d v="2023-07-30T15:59:04"/>
    <s v="APPROVE"/>
    <s v="Consumer Pre Bureau"/>
    <s v="RBose"/>
    <s v="Approved only with outright purchase of handset or USIM only"/>
    <x v="0"/>
    <d v="1899-12-30T00:15:54"/>
    <n v="15.9"/>
    <d v="2023-07-30T00:00:00"/>
    <x v="0"/>
    <x v="0"/>
    <x v="6"/>
    <x v="0"/>
    <x v="2"/>
    <s v="SLA_MET"/>
  </r>
  <r>
    <s v="102"/>
    <d v="2023-07-30T15:46:24"/>
    <d v="2023-07-30T16:03:44"/>
    <s v="APPROVE"/>
    <s v="Consumer Post Bureau"/>
    <s v="QMascarenhas"/>
    <s v="Approved only with outright purchase of handset or USIM only"/>
    <x v="0"/>
    <d v="1899-12-30T00:17:20"/>
    <n v="17.333333333333332"/>
    <d v="2023-07-30T00:00:00"/>
    <x v="0"/>
    <x v="0"/>
    <x v="0"/>
    <x v="0"/>
    <x v="0"/>
    <s v="SLA_MET"/>
  </r>
  <r>
    <s v="103"/>
    <d v="2023-07-30T15:46:54"/>
    <d v="2023-07-30T16:13:09"/>
    <s v="APPROVE"/>
    <s v="Consumer Pre Bureau"/>
    <s v="CDcosta"/>
    <s v="Approve"/>
    <x v="0"/>
    <d v="1899-12-30T00:26:15"/>
    <n v="26.25"/>
    <d v="2023-07-30T00:00:00"/>
    <x v="0"/>
    <x v="0"/>
    <x v="2"/>
    <x v="0"/>
    <x v="2"/>
    <s v="SLA_NOT_MET"/>
  </r>
  <r>
    <s v="104"/>
    <d v="2023-07-30T15:51:29"/>
    <d v="2023-07-30T16:07:24"/>
    <s v="APPROVE"/>
    <s v="Consumer Existing"/>
    <s v="RBose"/>
    <s v="Approved only with outright purchase of handset or USIM only"/>
    <x v="0"/>
    <d v="1899-12-30T00:15:55"/>
    <n v="15.916666666666666"/>
    <d v="2023-07-30T00:00:00"/>
    <x v="0"/>
    <x v="0"/>
    <x v="6"/>
    <x v="0"/>
    <x v="1"/>
    <s v="SLA_MET"/>
  </r>
  <r>
    <s v="105"/>
    <d v="2023-07-30T15:59:55"/>
    <d v="2023-07-30T16:17:22"/>
    <s v="APPROVE"/>
    <s v="Consumer Pre Bureau"/>
    <s v="AAkhundpur"/>
    <s v="Approved for 1 Handset/Tablet + 1 MBB"/>
    <x v="0"/>
    <d v="1899-12-30T00:17:27"/>
    <n v="17.45"/>
    <d v="2023-07-30T00:00:00"/>
    <x v="0"/>
    <x v="0"/>
    <x v="8"/>
    <x v="0"/>
    <x v="2"/>
    <s v="SLA_MET"/>
  </r>
  <r>
    <s v="106"/>
    <d v="2023-07-30T16:00:16"/>
    <d v="2023-07-30T16:05:12"/>
    <s v="APPROVE"/>
    <s v="Consumer Existing"/>
    <s v="SSyed"/>
    <m/>
    <x v="0"/>
    <d v="1899-12-30T00:04:56"/>
    <n v="4.9333333333333336"/>
    <d v="2023-07-30T00:00:00"/>
    <x v="0"/>
    <x v="0"/>
    <x v="5"/>
    <x v="0"/>
    <x v="1"/>
    <s v="SLA_MET"/>
  </r>
  <r>
    <s v="107"/>
    <d v="2023-07-30T16:00:39"/>
    <d v="2023-07-30T16:10:25"/>
    <s v="APPROVE"/>
    <s v="Consumer Existing"/>
    <s v="SSyed"/>
    <m/>
    <x v="0"/>
    <d v="1899-12-30T00:09:46"/>
    <n v="9.7666666666666675"/>
    <d v="2023-07-30T00:00:00"/>
    <x v="0"/>
    <x v="0"/>
    <x v="5"/>
    <x v="0"/>
    <x v="1"/>
    <s v="SLA_MET"/>
  </r>
  <r>
    <s v="108"/>
    <d v="2023-07-30T16:12:33"/>
    <d v="2023-07-30T16:24:25"/>
    <s v="APPROVE"/>
    <s v="Consumer Post Bureau"/>
    <s v="CDcosta"/>
    <s v="Approved only with outright purchase of handset or USIM only"/>
    <x v="0"/>
    <d v="1899-12-30T00:11:52"/>
    <n v="11.866666666666667"/>
    <d v="2023-07-30T00:00:00"/>
    <x v="0"/>
    <x v="0"/>
    <x v="2"/>
    <x v="0"/>
    <x v="0"/>
    <s v="SLA_MET"/>
  </r>
  <r>
    <s v="109"/>
    <d v="2023-07-30T16:13:42"/>
    <d v="2023-07-30T16:24:22"/>
    <s v="APPROVE"/>
    <s v="Consumer Post Bureau"/>
    <s v="SBambaras"/>
    <s v="Approved only with outright purchase of handset or USIM only"/>
    <x v="0"/>
    <d v="1899-12-30T00:10:40"/>
    <n v="10.666666666666666"/>
    <d v="2023-07-30T00:00:00"/>
    <x v="0"/>
    <x v="0"/>
    <x v="7"/>
    <x v="0"/>
    <x v="0"/>
    <s v="SLA_MET"/>
  </r>
  <r>
    <s v="110"/>
    <d v="2023-07-30T16:17:23"/>
    <d v="2023-07-30T16:26:37"/>
    <s v="APPROVE"/>
    <s v="Consumer Pre Bureau"/>
    <s v="AAkhundpur"/>
    <s v="Approved only with outright purchase of handset or USIM only"/>
    <x v="0"/>
    <d v="1899-12-30T00:09:14"/>
    <n v="9.2333333333333325"/>
    <d v="2023-07-30T00:00:00"/>
    <x v="0"/>
    <x v="0"/>
    <x v="8"/>
    <x v="0"/>
    <x v="2"/>
    <s v="SLA_MET"/>
  </r>
  <r>
    <s v="111"/>
    <d v="2023-07-30T16:18:55"/>
    <d v="2023-07-30T16:34:09"/>
    <s v="APPROVE"/>
    <s v="Consumer Pre Bureau"/>
    <s v="CDcosta"/>
    <s v="Approve"/>
    <x v="0"/>
    <d v="1899-12-30T00:15:14"/>
    <n v="15.233333333333333"/>
    <d v="2023-07-30T00:00:00"/>
    <x v="0"/>
    <x v="0"/>
    <x v="2"/>
    <x v="0"/>
    <x v="2"/>
    <s v="SLA_MET"/>
  </r>
  <r>
    <s v="112"/>
    <d v="2023-07-30T16:18:59"/>
    <d v="2023-07-30T16:34:48"/>
    <s v="APPROVE"/>
    <s v="Consumer Pre Bureau"/>
    <s v="AAkhundpur"/>
    <s v="Approved only with outright purchase of handset or USIM only"/>
    <x v="0"/>
    <d v="1899-12-30T00:15:49"/>
    <n v="15.816666666666666"/>
    <d v="2023-07-30T00:00:00"/>
    <x v="0"/>
    <x v="0"/>
    <x v="8"/>
    <x v="0"/>
    <x v="2"/>
    <s v="SLA_MET"/>
  </r>
  <r>
    <s v="113"/>
    <d v="2023-07-30T16:22:03"/>
    <d v="2023-07-30T16:36:28"/>
    <s v="APPROVE"/>
    <s v="Consumer Existing"/>
    <s v="SBambaras"/>
    <s v="Approved for MBB only"/>
    <x v="0"/>
    <d v="1899-12-30T00:14:25"/>
    <n v="14.416666666666666"/>
    <d v="2023-07-30T00:00:00"/>
    <x v="0"/>
    <x v="0"/>
    <x v="7"/>
    <x v="0"/>
    <x v="1"/>
    <s v="SLA_MET"/>
  </r>
  <r>
    <s v="114"/>
    <d v="2023-07-30T16:22:04"/>
    <d v="2023-07-30T17:01:37"/>
    <s v="APPROVE"/>
    <s v="Consumer Post Bureau"/>
    <s v="AAkhundpur"/>
    <s v="Approve"/>
    <x v="0"/>
    <d v="1899-12-30T00:39:33"/>
    <n v="39.549999999999997"/>
    <d v="2023-07-30T00:00:00"/>
    <x v="0"/>
    <x v="0"/>
    <x v="8"/>
    <x v="0"/>
    <x v="0"/>
    <s v="SLA_NOT_MET"/>
  </r>
  <r>
    <s v="115"/>
    <d v="2023-07-30T16:29:33"/>
    <d v="2023-07-30T16:50:57"/>
    <s v="APPROVE"/>
    <s v="Consumer Post Bureau"/>
    <s v="CDcosta"/>
    <s v="Approve"/>
    <x v="0"/>
    <d v="1899-12-30T00:21:24"/>
    <n v="21.4"/>
    <d v="2023-07-30T00:00:00"/>
    <x v="0"/>
    <x v="0"/>
    <x v="2"/>
    <x v="0"/>
    <x v="0"/>
    <s v="SLA_NOT_MET"/>
  </r>
  <r>
    <s v="116"/>
    <d v="2023-07-30T16:34:24"/>
    <d v="2023-07-30T16:47:32"/>
    <s v="APPROVE"/>
    <s v="Consumer Post Bureau"/>
    <s v="AAkhundpur"/>
    <s v="Approved only with outright purchase of handset or USIM only"/>
    <x v="0"/>
    <d v="1899-12-30T00:13:08"/>
    <n v="13.133333333333333"/>
    <d v="2023-07-30T00:00:00"/>
    <x v="0"/>
    <x v="0"/>
    <x v="8"/>
    <x v="0"/>
    <x v="0"/>
    <s v="SLA_MET"/>
  </r>
  <r>
    <s v="117"/>
    <d v="2023-07-30T16:35:59"/>
    <d v="2023-07-30T17:00:04"/>
    <s v="APPROVE"/>
    <s v="Consumer Existing"/>
    <s v="SSyed"/>
    <m/>
    <x v="0"/>
    <d v="1899-12-30T00:24:05"/>
    <n v="24.083333333333332"/>
    <d v="2023-07-30T00:00:00"/>
    <x v="0"/>
    <x v="0"/>
    <x v="5"/>
    <x v="0"/>
    <x v="1"/>
    <s v="SLA_NOT_MET"/>
  </r>
  <r>
    <s v="118"/>
    <d v="2023-07-30T16:36:21"/>
    <d v="2023-07-30T16:47:14"/>
    <s v="APPROVE"/>
    <s v="Consumer Post Bureau"/>
    <s v="NVaid"/>
    <s v="Approved only with outright purchase of handset or USIM only"/>
    <x v="0"/>
    <d v="1899-12-30T00:10:53"/>
    <n v="10.883333333333333"/>
    <d v="2023-07-30T00:00:00"/>
    <x v="0"/>
    <x v="0"/>
    <x v="4"/>
    <x v="0"/>
    <x v="0"/>
    <s v="SLA_MET"/>
  </r>
  <r>
    <s v="119"/>
    <d v="2023-07-30T16:42:51"/>
    <d v="2023-07-30T16:51:07"/>
    <s v="APPROVE"/>
    <s v="Consumer Post Bureau"/>
    <s v="NVaid"/>
    <s v="Approved only with outright purchase of handset or USIM only - Visa expires on 16/01/2013"/>
    <x v="0"/>
    <d v="1899-12-30T00:08:16"/>
    <n v="8.2666666666666675"/>
    <d v="2023-07-30T00:00:00"/>
    <x v="0"/>
    <x v="0"/>
    <x v="4"/>
    <x v="0"/>
    <x v="0"/>
    <s v="SLA_MET"/>
  </r>
  <r>
    <s v="120"/>
    <d v="2023-07-30T16:42:51"/>
    <d v="2023-07-30T16:56:09"/>
    <s v="APPROVE"/>
    <s v="Consumer Post Bureau"/>
    <s v="CDcosta"/>
    <s v="Approved only with outright purchase of handset or USIM only"/>
    <x v="0"/>
    <d v="1899-12-30T00:13:18"/>
    <n v="13.3"/>
    <d v="2023-07-30T00:00:00"/>
    <x v="0"/>
    <x v="0"/>
    <x v="2"/>
    <x v="0"/>
    <x v="0"/>
    <s v="SLA_MET"/>
  </r>
  <r>
    <s v="121"/>
    <d v="2023-07-30T16:43:35"/>
    <d v="2023-07-30T17:04:01"/>
    <s v="APPROVE"/>
    <s v="Consumer Existing"/>
    <s v="RBose"/>
    <m/>
    <x v="0"/>
    <d v="1899-12-30T00:20:26"/>
    <n v="20.433333333333334"/>
    <d v="2023-07-30T00:00:00"/>
    <x v="0"/>
    <x v="0"/>
    <x v="6"/>
    <x v="0"/>
    <x v="1"/>
    <s v="SLA_NOT_MET"/>
  </r>
  <r>
    <s v="122"/>
    <d v="2023-07-30T16:47:39"/>
    <d v="2023-07-30T16:58:43"/>
    <s v="APPROVE"/>
    <s v="Consumer Post Bureau"/>
    <s v="NVaid"/>
    <s v="Approved only with outright purchase of handset or USIM only"/>
    <x v="0"/>
    <d v="1899-12-30T00:11:04"/>
    <n v="11.066666666666666"/>
    <d v="2023-07-30T00:00:00"/>
    <x v="0"/>
    <x v="0"/>
    <x v="4"/>
    <x v="0"/>
    <x v="0"/>
    <s v="SLA_MET"/>
  </r>
  <r>
    <s v="123"/>
    <d v="2023-07-30T16:48:36"/>
    <d v="2023-07-30T17:06:34"/>
    <s v="APPROVE"/>
    <s v="Consumer Post Bureau"/>
    <s v="AAkhundpur"/>
    <s v="Approved only with outright purchase of handset or USIM only Visa expires on 08/05/2013"/>
    <x v="0"/>
    <d v="1899-12-30T00:17:58"/>
    <n v="17.966666666666665"/>
    <d v="2023-07-30T00:00:00"/>
    <x v="0"/>
    <x v="0"/>
    <x v="8"/>
    <x v="0"/>
    <x v="0"/>
    <s v="SLA_MET"/>
  </r>
  <r>
    <s v="124"/>
    <d v="2023-07-30T16:52:50"/>
    <d v="2023-07-30T17:08:33"/>
    <s v="APPROVE"/>
    <s v="Consumer Post Bureau"/>
    <s v="QMascarenhas"/>
    <m/>
    <x v="0"/>
    <d v="1899-12-30T00:15:43"/>
    <n v="15.716666666666667"/>
    <d v="2023-07-30T00:00:00"/>
    <x v="0"/>
    <x v="0"/>
    <x v="0"/>
    <x v="0"/>
    <x v="0"/>
    <s v="SLA_MET"/>
  </r>
  <r>
    <s v="125"/>
    <d v="2023-07-30T16:53:23"/>
    <d v="2023-07-30T17:17:36"/>
    <s v="APPROVE"/>
    <s v="Consumer Existing"/>
    <s v="MDcruz"/>
    <s v="Approve"/>
    <x v="0"/>
    <d v="1899-12-30T00:24:13"/>
    <n v="24.216666666666665"/>
    <d v="2023-07-30T00:00:00"/>
    <x v="0"/>
    <x v="0"/>
    <x v="3"/>
    <x v="0"/>
    <x v="1"/>
    <s v="SLA_NOT_MET"/>
  </r>
  <r>
    <s v="126"/>
    <d v="2023-07-30T16:56:54"/>
    <d v="2023-07-30T17:10:41"/>
    <s v="APPROVE"/>
    <s v="Consumer Pre Bureau"/>
    <s v="SBambaras"/>
    <s v="Approved only with outright purchase of handset or USIM only"/>
    <x v="0"/>
    <d v="1899-12-30T00:13:47"/>
    <n v="13.783333333333333"/>
    <d v="2023-07-30T00:00:00"/>
    <x v="0"/>
    <x v="0"/>
    <x v="7"/>
    <x v="0"/>
    <x v="2"/>
    <s v="SLA_MET"/>
  </r>
  <r>
    <s v="127"/>
    <d v="2023-07-30T17:00:50"/>
    <d v="2023-07-30T17:12:36"/>
    <s v="APPROVE"/>
    <s v="Consumer Existing"/>
    <s v="AAkhundpur"/>
    <s v="Approve"/>
    <x v="0"/>
    <d v="1899-12-30T00:11:46"/>
    <n v="11.766666666666667"/>
    <d v="2023-07-30T00:00:00"/>
    <x v="0"/>
    <x v="0"/>
    <x v="8"/>
    <x v="0"/>
    <x v="1"/>
    <s v="SLA_MET"/>
  </r>
  <r>
    <s v="128"/>
    <d v="2023-07-30T17:01:27"/>
    <d v="2023-07-30T17:17:34"/>
    <s v="APPROVE"/>
    <s v="Consumer Pre Bureau"/>
    <s v="NVaid"/>
    <s v="Approve"/>
    <x v="0"/>
    <d v="1899-12-30T00:16:07"/>
    <n v="16.116666666666667"/>
    <d v="2023-07-30T00:00:00"/>
    <x v="0"/>
    <x v="0"/>
    <x v="4"/>
    <x v="0"/>
    <x v="2"/>
    <s v="SLA_MET"/>
  </r>
  <r>
    <s v="129"/>
    <d v="2023-07-30T17:02:45"/>
    <d v="2023-07-30T17:19:35"/>
    <s v="APPROVE"/>
    <s v="Consumer Pre Bureau"/>
    <s v="SBambaras"/>
    <s v="Approved only with outright purchase of handset or USIM only"/>
    <x v="0"/>
    <d v="1899-12-30T00:16:50"/>
    <n v="16.833333333333332"/>
    <d v="2023-07-30T00:00:00"/>
    <x v="0"/>
    <x v="0"/>
    <x v="7"/>
    <x v="0"/>
    <x v="2"/>
    <s v="SLA_MET"/>
  </r>
  <r>
    <s v="130"/>
    <d v="2023-07-30T17:02:46"/>
    <d v="2023-07-30T17:24:50"/>
    <s v="APPROVE"/>
    <s v="Consumer Pre Bureau"/>
    <s v="AAkhundpur"/>
    <s v="Approved only with outright purchase of handset or USIM only"/>
    <x v="0"/>
    <d v="1899-12-30T00:22:04"/>
    <n v="22.066666666666666"/>
    <d v="2023-07-30T00:00:00"/>
    <x v="0"/>
    <x v="0"/>
    <x v="8"/>
    <x v="0"/>
    <x v="2"/>
    <s v="SLA_NOT_MET"/>
  </r>
  <r>
    <s v="131"/>
    <d v="2023-07-30T17:04:01"/>
    <d v="2023-07-30T17:19:49"/>
    <s v="APPROVE"/>
    <s v="Consumer Post Bureau"/>
    <s v="CDcosta"/>
    <s v="Approved only with outright purchase of handset or USIM only"/>
    <x v="0"/>
    <d v="1899-12-30T00:15:48"/>
    <n v="15.8"/>
    <d v="2023-07-30T00:00:00"/>
    <x v="0"/>
    <x v="0"/>
    <x v="2"/>
    <x v="0"/>
    <x v="0"/>
    <s v="SLA_MET"/>
  </r>
  <r>
    <s v="132"/>
    <d v="2023-07-30T17:09:10"/>
    <d v="2023-07-30T17:28:12"/>
    <s v="APPROVE"/>
    <s v="Consumer Existing"/>
    <s v="NVaid"/>
    <s v="Approved only with outright purchase of handset or USIM only"/>
    <x v="0"/>
    <d v="1899-12-30T00:19:02"/>
    <n v="19.033333333333335"/>
    <d v="2023-07-30T00:00:00"/>
    <x v="0"/>
    <x v="0"/>
    <x v="4"/>
    <x v="0"/>
    <x v="1"/>
    <s v="SLA_MET"/>
  </r>
  <r>
    <s v="133"/>
    <d v="2023-07-30T17:10:24"/>
    <d v="2023-07-30T17:30:49"/>
    <s v="APPROVE"/>
    <s v="Consumer Existing"/>
    <s v="AAkhundpur"/>
    <s v="Approved for MBB only"/>
    <x v="0"/>
    <d v="1899-12-30T00:20:25"/>
    <n v="20.416666666666668"/>
    <d v="2023-07-30T00:00:00"/>
    <x v="0"/>
    <x v="0"/>
    <x v="8"/>
    <x v="0"/>
    <x v="1"/>
    <s v="SLA_NOT_MET"/>
  </r>
  <r>
    <s v="134"/>
    <d v="2023-07-30T17:11:04"/>
    <d v="2023-07-30T17:26:57"/>
    <s v="APPROVE"/>
    <s v="Consumer Post Bureau"/>
    <s v="SBambaras"/>
    <s v="Approved only with outright purchase of handset or USIM only"/>
    <x v="0"/>
    <d v="1899-12-30T00:15:53"/>
    <n v="15.883333333333333"/>
    <d v="2023-07-30T00:00:00"/>
    <x v="0"/>
    <x v="0"/>
    <x v="7"/>
    <x v="0"/>
    <x v="0"/>
    <s v="SLA_MET"/>
  </r>
  <r>
    <s v="135"/>
    <d v="2023-07-30T17:12:43"/>
    <d v="2023-07-30T17:20:59"/>
    <s v="APPROVE"/>
    <s v="Consumer Post Bureau"/>
    <s v="RBose"/>
    <m/>
    <x v="0"/>
    <d v="1899-12-30T00:08:16"/>
    <n v="8.2666666666666675"/>
    <d v="2023-07-30T00:00:00"/>
    <x v="0"/>
    <x v="0"/>
    <x v="6"/>
    <x v="0"/>
    <x v="0"/>
    <s v="SLA_MET"/>
  </r>
  <r>
    <s v="136"/>
    <d v="2023-07-30T17:13:00"/>
    <d v="2023-07-30T17:31:53"/>
    <s v="APPROVE"/>
    <s v="Consumer Existing"/>
    <s v="NBhatia"/>
    <s v="Approve"/>
    <x v="0"/>
    <d v="1899-12-30T00:18:53"/>
    <n v="18.883333333333333"/>
    <d v="2023-07-30T00:00:00"/>
    <x v="0"/>
    <x v="0"/>
    <x v="1"/>
    <x v="0"/>
    <x v="1"/>
    <s v="SLA_MET"/>
  </r>
  <r>
    <s v="137"/>
    <d v="2023-07-30T17:15:34"/>
    <d v="2023-07-30T17:30:54"/>
    <s v="APPROVE"/>
    <s v="Consumer Pre Bureau"/>
    <s v="RBose"/>
    <s v="Approve"/>
    <x v="0"/>
    <d v="1899-12-30T00:15:20"/>
    <n v="15.333333333333334"/>
    <d v="2023-07-30T00:00:00"/>
    <x v="0"/>
    <x v="0"/>
    <x v="6"/>
    <x v="0"/>
    <x v="2"/>
    <s v="SLA_MET"/>
  </r>
  <r>
    <s v="138"/>
    <d v="2023-07-30T17:16:52"/>
    <d v="2023-07-30T17:32:55"/>
    <s v="APPROVE"/>
    <s v="Consumer Existing"/>
    <s v="SSyed"/>
    <m/>
    <x v="0"/>
    <d v="1899-12-30T00:16:03"/>
    <n v="16.05"/>
    <d v="2023-07-30T00:00:00"/>
    <x v="0"/>
    <x v="0"/>
    <x v="5"/>
    <x v="0"/>
    <x v="1"/>
    <s v="SLA_MET"/>
  </r>
  <r>
    <s v="139"/>
    <d v="2023-07-30T17:18:14"/>
    <d v="2023-07-30T17:38:51"/>
    <s v="APPROVE"/>
    <s v="Consumer Existing"/>
    <s v="SBambaras"/>
    <s v="Approve"/>
    <x v="0"/>
    <d v="1899-12-30T00:20:37"/>
    <n v="20.616666666666667"/>
    <d v="2023-07-30T00:00:00"/>
    <x v="0"/>
    <x v="0"/>
    <x v="7"/>
    <x v="0"/>
    <x v="1"/>
    <s v="SLA_NOT_MET"/>
  </r>
  <r>
    <s v="140"/>
    <d v="2023-07-30T17:20:10"/>
    <d v="2023-07-30T17:45:10"/>
    <s v="APPROVE"/>
    <s v="Consumer Existing"/>
    <s v="RBose"/>
    <s v="Approve"/>
    <x v="0"/>
    <d v="1899-12-30T00:25:00"/>
    <n v="25"/>
    <d v="2023-07-30T00:00:00"/>
    <x v="0"/>
    <x v="0"/>
    <x v="6"/>
    <x v="0"/>
    <x v="1"/>
    <s v="SLA_NOT_MET"/>
  </r>
  <r>
    <s v="141"/>
    <d v="2023-07-30T17:25:17"/>
    <d v="2023-07-30T17:40:22"/>
    <s v="APPROVE"/>
    <s v="Consumer Post Bureau"/>
    <s v="AAkhundpur"/>
    <s v="Approved only with outright purchase of handset or USIM only"/>
    <x v="0"/>
    <d v="1899-12-30T00:15:05"/>
    <n v="15.083333333333334"/>
    <d v="2023-07-30T00:00:00"/>
    <x v="0"/>
    <x v="0"/>
    <x v="8"/>
    <x v="0"/>
    <x v="0"/>
    <s v="SLA_MET"/>
  </r>
  <r>
    <s v="142"/>
    <d v="2023-07-30T17:26:29"/>
    <d v="2023-07-30T17:49:49"/>
    <s v="APPROVE"/>
    <s v="Consumer Pre Bureau"/>
    <s v="MDcruz"/>
    <s v="Approve"/>
    <x v="0"/>
    <d v="1899-12-30T00:23:20"/>
    <n v="23.333333333333332"/>
    <d v="2023-07-30T00:00:00"/>
    <x v="0"/>
    <x v="0"/>
    <x v="3"/>
    <x v="0"/>
    <x v="2"/>
    <s v="SLA_NOT_MET"/>
  </r>
  <r>
    <s v="143"/>
    <d v="2023-07-30T17:27:45"/>
    <d v="2023-07-30T17:43:03"/>
    <s v="APPROVE"/>
    <s v="Consumer Post Bureau"/>
    <s v="NVaid"/>
    <s v="Approved only with outright purchase of handset or USIM only"/>
    <x v="0"/>
    <d v="1899-12-30T00:15:18"/>
    <n v="15.3"/>
    <d v="2023-07-30T00:00:00"/>
    <x v="0"/>
    <x v="0"/>
    <x v="4"/>
    <x v="0"/>
    <x v="0"/>
    <s v="SLA_MET"/>
  </r>
  <r>
    <s v="144"/>
    <d v="2023-07-30T17:29:38"/>
    <d v="2023-07-30T17:44:06"/>
    <s v="APPROVE"/>
    <s v="Consumer Existing"/>
    <s v="CDcosta"/>
    <s v="Approve"/>
    <x v="0"/>
    <d v="1899-12-30T00:14:28"/>
    <n v="14.466666666666667"/>
    <d v="2023-07-30T00:00:00"/>
    <x v="0"/>
    <x v="0"/>
    <x v="2"/>
    <x v="0"/>
    <x v="1"/>
    <s v="SLA_MET"/>
  </r>
  <r>
    <s v="145"/>
    <d v="2023-07-30T17:33:41"/>
    <d v="2023-07-30T17:55:25"/>
    <s v="APPROVE"/>
    <s v="Consumer Post Bureau"/>
    <s v="NVaid"/>
    <s v="Approved only with outright purchase of handset or USIM only"/>
    <x v="0"/>
    <d v="1899-12-30T00:21:44"/>
    <n v="21.733333333333334"/>
    <d v="2023-07-30T00:00:00"/>
    <x v="0"/>
    <x v="0"/>
    <x v="4"/>
    <x v="0"/>
    <x v="0"/>
    <s v="SLA_NOT_MET"/>
  </r>
  <r>
    <s v="146"/>
    <d v="2023-07-30T17:34:29"/>
    <d v="2023-07-30T17:51:20"/>
    <s v="APPROVE"/>
    <s v="Consumer Post Bureau"/>
    <s v="SSyed"/>
    <m/>
    <x v="0"/>
    <d v="1899-12-30T00:16:51"/>
    <n v="16.850000000000001"/>
    <d v="2023-07-30T00:00:00"/>
    <x v="0"/>
    <x v="0"/>
    <x v="5"/>
    <x v="0"/>
    <x v="0"/>
    <s v="SLA_MET"/>
  </r>
  <r>
    <s v="147"/>
    <d v="2023-07-30T17:37:05"/>
    <d v="2023-07-30T17:51:35"/>
    <s v="APPROVE"/>
    <s v="Consumer Post Bureau"/>
    <s v="MDcruz"/>
    <s v="Approved only with outright purchase of handset or USIM only"/>
    <x v="0"/>
    <d v="1899-12-30T00:14:30"/>
    <n v="14.5"/>
    <d v="2023-07-30T00:00:00"/>
    <x v="0"/>
    <x v="0"/>
    <x v="3"/>
    <x v="0"/>
    <x v="0"/>
    <s v="SLA_MET"/>
  </r>
  <r>
    <s v="148"/>
    <d v="2023-07-30T17:37:44"/>
    <d v="2023-07-30T17:58:37"/>
    <s v="APPROVE"/>
    <s v="Consumer Existing"/>
    <s v="RBose"/>
    <s v="Approved for MBB only"/>
    <x v="0"/>
    <d v="1899-12-30T00:20:53"/>
    <n v="20.883333333333333"/>
    <d v="2023-07-30T00:00:00"/>
    <x v="0"/>
    <x v="0"/>
    <x v="6"/>
    <x v="0"/>
    <x v="1"/>
    <s v="SLA_NOT_MET"/>
  </r>
  <r>
    <s v="149"/>
    <d v="2023-07-30T17:38:21"/>
    <d v="2023-07-30T17:57:29"/>
    <s v="APPROVE"/>
    <s v="Consumer Post Bureau"/>
    <s v="MDcruz"/>
    <s v="Approve"/>
    <x v="0"/>
    <d v="1899-12-30T00:19:08"/>
    <n v="19.133333333333333"/>
    <d v="2023-07-30T00:00:00"/>
    <x v="0"/>
    <x v="0"/>
    <x v="3"/>
    <x v="0"/>
    <x v="0"/>
    <s v="SLA_MET"/>
  </r>
  <r>
    <s v="150"/>
    <d v="2023-07-30T17:40:08"/>
    <d v="2023-07-30T17:56:36"/>
    <s v="APPROVE"/>
    <s v="Consumer Existing"/>
    <s v="SSyed"/>
    <m/>
    <x v="0"/>
    <d v="1899-12-30T00:16:28"/>
    <n v="16.466666666666665"/>
    <d v="2023-07-30T00:00:00"/>
    <x v="0"/>
    <x v="0"/>
    <x v="5"/>
    <x v="0"/>
    <x v="1"/>
    <s v="SLA_MET"/>
  </r>
  <r>
    <s v="151"/>
    <d v="2023-07-30T17:41:31"/>
    <d v="2023-07-30T18:02:23"/>
    <s v="APPROVE"/>
    <s v="Consumer Post Bureau"/>
    <s v="MDcruz"/>
    <s v="Approved only with outright purchase of handset or USIM only"/>
    <x v="0"/>
    <d v="1899-12-30T00:20:52"/>
    <n v="20.866666666666667"/>
    <d v="2023-07-30T00:00:00"/>
    <x v="0"/>
    <x v="0"/>
    <x v="3"/>
    <x v="0"/>
    <x v="0"/>
    <s v="SLA_NOT_MET"/>
  </r>
  <r>
    <s v="152"/>
    <d v="2023-07-30T17:44:24"/>
    <d v="2023-07-30T18:05:31"/>
    <s v="APPROVE"/>
    <s v="Consumer Existing"/>
    <s v="NVaid"/>
    <s v="Approve"/>
    <x v="0"/>
    <d v="1899-12-30T00:21:07"/>
    <n v="21.116666666666667"/>
    <d v="2023-07-30T00:00:00"/>
    <x v="0"/>
    <x v="0"/>
    <x v="4"/>
    <x v="0"/>
    <x v="1"/>
    <s v="SLA_NOT_MET"/>
  </r>
  <r>
    <s v="153"/>
    <d v="2023-07-30T17:49:39"/>
    <d v="2023-07-30T18:10:05"/>
    <s v="APPROVE"/>
    <s v="Consumer Pre Bureau"/>
    <s v="RBose"/>
    <s v="Approve"/>
    <x v="0"/>
    <d v="1899-12-30T00:20:26"/>
    <n v="20.433333333333334"/>
    <d v="2023-07-30T00:00:00"/>
    <x v="0"/>
    <x v="0"/>
    <x v="6"/>
    <x v="0"/>
    <x v="2"/>
    <s v="SLA_NOT_MET"/>
  </r>
  <r>
    <s v="154"/>
    <d v="2023-07-30T17:50:16"/>
    <d v="2023-07-30T18:05:30"/>
    <s v="APPROVE"/>
    <s v="Consumer Post Bureau"/>
    <s v="SBambaras"/>
    <s v="Approved only with outright purchase of handset or USIM only"/>
    <x v="0"/>
    <d v="1899-12-30T00:15:14"/>
    <n v="15.233333333333333"/>
    <d v="2023-07-30T00:00:00"/>
    <x v="0"/>
    <x v="0"/>
    <x v="7"/>
    <x v="0"/>
    <x v="0"/>
    <s v="SLA_MET"/>
  </r>
  <r>
    <s v="155"/>
    <d v="2023-07-30T17:55:47"/>
    <d v="2023-07-30T18:09:58"/>
    <s v="APPROVE"/>
    <s v="Consumer Post Bureau"/>
    <s v="CDcosta"/>
    <s v="Approved only with outright purchase of handset or USIM only"/>
    <x v="0"/>
    <d v="1899-12-30T00:14:11"/>
    <n v="14.183333333333334"/>
    <d v="2023-07-30T00:00:00"/>
    <x v="0"/>
    <x v="0"/>
    <x v="2"/>
    <x v="0"/>
    <x v="0"/>
    <s v="SLA_MET"/>
  </r>
  <r>
    <s v="156"/>
    <d v="2023-07-30T17:56:23"/>
    <d v="2023-07-30T18:00:23"/>
    <s v="APPROVE"/>
    <s v="Consumer Existing"/>
    <s v="SSyed"/>
    <m/>
    <x v="0"/>
    <d v="1899-12-30T00:04:00"/>
    <n v="4"/>
    <d v="2023-07-30T00:00:00"/>
    <x v="0"/>
    <x v="0"/>
    <x v="5"/>
    <x v="0"/>
    <x v="1"/>
    <s v="SLA_MET"/>
  </r>
  <r>
    <s v="157"/>
    <d v="2023-07-30T17:56:30"/>
    <d v="2023-07-30T18:06:40"/>
    <s v="APPROVE"/>
    <s v="Consumer Post Bureau"/>
    <s v="SSyed"/>
    <m/>
    <x v="0"/>
    <d v="1899-12-30T00:10:10"/>
    <n v="10.166666666666666"/>
    <d v="2023-07-30T00:00:00"/>
    <x v="0"/>
    <x v="0"/>
    <x v="5"/>
    <x v="0"/>
    <x v="0"/>
    <s v="SLA_MET"/>
  </r>
  <r>
    <s v="158"/>
    <d v="2023-07-30T18:05:49"/>
    <d v="2023-07-30T18:21:59"/>
    <s v="APPROVE"/>
    <s v="Consumer Pre Bureau"/>
    <s v="MDcruz"/>
    <s v="Approved for MBB only"/>
    <x v="0"/>
    <d v="1899-12-30T00:16:10"/>
    <n v="16.166666666666668"/>
    <d v="2023-07-30T00:00:00"/>
    <x v="0"/>
    <x v="0"/>
    <x v="3"/>
    <x v="0"/>
    <x v="2"/>
    <s v="SLA_MET"/>
  </r>
  <r>
    <s v="159"/>
    <d v="2023-07-30T18:07:01"/>
    <d v="2023-07-30T18:15:57"/>
    <s v="APPROVE"/>
    <s v="Consumer Post Bureau"/>
    <s v="CDcosta"/>
    <s v="Approved only with outright purchase of handset or USIM only"/>
    <x v="0"/>
    <d v="1899-12-30T00:08:56"/>
    <n v="8.9333333333333336"/>
    <d v="2023-07-30T00:00:00"/>
    <x v="0"/>
    <x v="0"/>
    <x v="2"/>
    <x v="0"/>
    <x v="0"/>
    <s v="SLA_MET"/>
  </r>
  <r>
    <s v="160"/>
    <d v="2023-07-30T18:08:54"/>
    <d v="2023-07-30T18:21:07"/>
    <s v="APPROVE"/>
    <s v="Consumer Existing"/>
    <s v="RBose"/>
    <s v="Approved for 1 handset and 1 MBB"/>
    <x v="0"/>
    <d v="1899-12-30T00:12:13"/>
    <n v="12.216666666666667"/>
    <d v="2023-07-30T00:00:00"/>
    <x v="0"/>
    <x v="0"/>
    <x v="6"/>
    <x v="0"/>
    <x v="1"/>
    <s v="SLA_MET"/>
  </r>
  <r>
    <s v="161"/>
    <d v="2023-07-30T18:10:07"/>
    <d v="2023-07-30T18:20:00"/>
    <s v="APPROVE"/>
    <s v="Consumer Post Bureau"/>
    <s v="NVaid"/>
    <s v="Approved only with outright purchase of handset or USIM only"/>
    <x v="0"/>
    <d v="1899-12-30T00:09:53"/>
    <n v="9.8833333333333329"/>
    <d v="2023-07-30T00:00:00"/>
    <x v="0"/>
    <x v="0"/>
    <x v="4"/>
    <x v="0"/>
    <x v="0"/>
    <s v="SLA_MET"/>
  </r>
  <r>
    <s v="162"/>
    <d v="2023-07-30T18:12:41"/>
    <d v="2023-07-30T18:29:43"/>
    <s v="APPROVE"/>
    <s v="Consumer Existing"/>
    <s v="SSyed"/>
    <m/>
    <x v="0"/>
    <d v="1899-12-30T00:17:02"/>
    <n v="17.033333333333335"/>
    <d v="2023-07-30T00:00:00"/>
    <x v="0"/>
    <x v="0"/>
    <x v="5"/>
    <x v="0"/>
    <x v="1"/>
    <s v="SLA_MET"/>
  </r>
  <r>
    <s v="163"/>
    <d v="2023-07-30T18:15:34"/>
    <d v="2023-07-30T18:21:07"/>
    <s v="APPROVE"/>
    <s v="Consumer Post Bureau"/>
    <s v="CDcosta"/>
    <s v="Approved only with outright purchase of handset or USIM only"/>
    <x v="0"/>
    <d v="1899-12-30T00:05:33"/>
    <n v="5.55"/>
    <d v="2023-07-30T00:00:00"/>
    <x v="0"/>
    <x v="0"/>
    <x v="2"/>
    <x v="0"/>
    <x v="0"/>
    <s v="SLA_MET"/>
  </r>
  <r>
    <s v="164"/>
    <d v="2023-07-30T18:17:20"/>
    <d v="2023-07-30T18:33:10"/>
    <s v="APPROVE"/>
    <s v="Consumer Post Bureau"/>
    <s v="NVaid"/>
    <s v="Approved only with outright purchase of handset or USIM only"/>
    <x v="0"/>
    <d v="1899-12-30T00:15:50"/>
    <n v="15.833333333333334"/>
    <d v="2023-07-30T00:00:00"/>
    <x v="0"/>
    <x v="0"/>
    <x v="4"/>
    <x v="0"/>
    <x v="0"/>
    <s v="SLA_MET"/>
  </r>
  <r>
    <s v="165"/>
    <d v="2023-07-30T18:36:45"/>
    <d v="2023-07-30T18:46:02"/>
    <s v="APPROVE"/>
    <s v="Consumer Pre Bureau"/>
    <s v="SBambaras"/>
    <s v="Approved only with outright purchase of handset or USIM only"/>
    <x v="0"/>
    <d v="1899-12-30T00:09:17"/>
    <n v="9.2833333333333332"/>
    <d v="2023-07-30T00:00:00"/>
    <x v="0"/>
    <x v="0"/>
    <x v="7"/>
    <x v="0"/>
    <x v="2"/>
    <s v="SLA_MET"/>
  </r>
  <r>
    <s v="166"/>
    <d v="2023-07-30T18:40:14"/>
    <d v="2023-07-30T18:56:36"/>
    <s v="APPROVE"/>
    <s v="Consumer Pre Bureau"/>
    <s v="AAkhundpur"/>
    <s v="Approved only with outright purchase of handset or USIM only"/>
    <x v="0"/>
    <d v="1899-12-30T00:16:22"/>
    <n v="16.366666666666667"/>
    <d v="2023-07-30T00:00:00"/>
    <x v="0"/>
    <x v="0"/>
    <x v="8"/>
    <x v="0"/>
    <x v="2"/>
    <s v="SLA_MET"/>
  </r>
  <r>
    <s v="167"/>
    <d v="2023-07-30T18:48:40"/>
    <d v="2023-07-30T18:57:03"/>
    <s v="APPROVE"/>
    <s v="Consumer Post Bureau"/>
    <s v="SBambaras"/>
    <s v="Approved only with outright purchase of handset or USIM only"/>
    <x v="0"/>
    <d v="1899-12-30T00:08:23"/>
    <n v="8.3833333333333329"/>
    <d v="2023-07-30T00:00:00"/>
    <x v="0"/>
    <x v="0"/>
    <x v="7"/>
    <x v="0"/>
    <x v="0"/>
    <s v="SLA_MET"/>
  </r>
  <r>
    <s v="168"/>
    <d v="2023-07-30T19:06:01"/>
    <d v="2023-07-30T19:21:32"/>
    <s v="APPROVE"/>
    <s v="Consumer Post Bureau"/>
    <s v="AAkhundpur"/>
    <m/>
    <x v="0"/>
    <d v="1899-12-30T00:15:31"/>
    <n v="15.516666666666667"/>
    <d v="2023-07-30T00:00:00"/>
    <x v="0"/>
    <x v="0"/>
    <x v="8"/>
    <x v="0"/>
    <x v="0"/>
    <s v="SLA_MET"/>
  </r>
  <r>
    <s v="169"/>
    <d v="2023-07-30T19:13:03"/>
    <d v="2023-07-30T19:26:10"/>
    <s v="APPROVE"/>
    <s v="Consumer Post Bureau"/>
    <s v="NVaid"/>
    <s v="Approved only with outright purchase of handset or USIM only"/>
    <x v="0"/>
    <d v="1899-12-30T00:13:07"/>
    <n v="13.116666666666667"/>
    <d v="2023-07-30T00:00:00"/>
    <x v="0"/>
    <x v="0"/>
    <x v="4"/>
    <x v="0"/>
    <x v="0"/>
    <s v="SLA_MET"/>
  </r>
  <r>
    <s v="170"/>
    <d v="2023-07-30T19:31:17"/>
    <d v="2023-07-30T19:38:49"/>
    <s v="APPROVE"/>
    <s v="Consumer Pre Bureau"/>
    <s v="NVaid"/>
    <s v="Approved only with outright purchase of handset or USIM only"/>
    <x v="0"/>
    <d v="1899-12-30T00:07:32"/>
    <n v="7.5333333333333332"/>
    <d v="2023-07-30T00:00:00"/>
    <x v="0"/>
    <x v="0"/>
    <x v="4"/>
    <x v="0"/>
    <x v="2"/>
    <s v="SLA_MET"/>
  </r>
  <r>
    <s v="171"/>
    <d v="2023-07-30T19:38:29"/>
    <d v="2023-07-30T19:45:47"/>
    <s v="APPROVE"/>
    <s v="Consumer Existing"/>
    <s v="AAkhundpur"/>
    <s v="Approve"/>
    <x v="0"/>
    <d v="1899-12-30T00:07:18"/>
    <n v="7.3"/>
    <d v="2023-07-30T00:00:00"/>
    <x v="0"/>
    <x v="0"/>
    <x v="8"/>
    <x v="0"/>
    <x v="1"/>
    <s v="SLA_MET"/>
  </r>
  <r>
    <s v="172"/>
    <d v="2023-07-30T09:41:57"/>
    <d v="2023-07-30T10:10:50"/>
    <s v="DECLINE"/>
    <s v="Consumer Existing"/>
    <s v="NBhatia"/>
    <s v="Customer has overdue account with Asif Tech"/>
    <x v="1"/>
    <d v="1899-12-30T00:28:53"/>
    <n v="28.883333333333333"/>
    <d v="2023-07-30T00:00:00"/>
    <x v="0"/>
    <x v="0"/>
    <x v="1"/>
    <x v="1"/>
    <x v="1"/>
    <s v="SLA_NOT_MET"/>
  </r>
  <r>
    <s v="173"/>
    <d v="2023-07-30T10:19:44"/>
    <d v="2023-07-30T10:43:42"/>
    <s v="DECLINE"/>
    <s v="Consumer Existing"/>
    <s v="NBhatia"/>
    <s v="Unable to verify employment details provided, -Please email the Offer letter, Employment letter, or Salary Slips, reflecting the Customer's employment with the Firm. to vcredit@Asif Tech.com.au"/>
    <x v="2"/>
    <d v="1899-12-30T00:23:58"/>
    <n v="23.966666666666665"/>
    <d v="2023-07-30T00:00:00"/>
    <x v="0"/>
    <x v="0"/>
    <x v="1"/>
    <x v="1"/>
    <x v="1"/>
    <s v="SLA_NOT_MET"/>
  </r>
  <r>
    <s v="174"/>
    <d v="2023-07-30T10:20:50"/>
    <d v="2023-07-30T10:34:37"/>
    <s v="DECLINE"/>
    <s v="Consumer Post Bureau"/>
    <s v="QMascarenhas"/>
    <m/>
    <x v="0"/>
    <d v="1899-12-30T00:13:47"/>
    <n v="13.783333333333333"/>
    <d v="2023-07-30T00:00:00"/>
    <x v="0"/>
    <x v="0"/>
    <x v="0"/>
    <x v="1"/>
    <x v="0"/>
    <s v="SLA_MET"/>
  </r>
  <r>
    <s v="175"/>
    <d v="2023-07-30T11:19:14"/>
    <d v="2023-07-30T11:21:12"/>
    <s v="DECLINE"/>
    <s v="Consumer Existing"/>
    <s v="AAkhundpur"/>
    <s v="Applicant only has bridging visa. Please offer the customer Pre-Paid service only"/>
    <x v="0"/>
    <d v="1899-12-30T00:01:58"/>
    <n v="1.9666666666666668"/>
    <d v="2023-07-30T00:00:00"/>
    <x v="0"/>
    <x v="0"/>
    <x v="8"/>
    <x v="1"/>
    <x v="1"/>
    <s v="SLA_MET"/>
  </r>
  <r>
    <s v="176"/>
    <d v="2023-07-30T11:29:51"/>
    <d v="2023-07-30T11:56:03"/>
    <s v="DECLINE"/>
    <s v="Consumer Existing"/>
    <s v="MDcruz"/>
    <m/>
    <x v="0"/>
    <d v="1899-12-30T00:26:12"/>
    <n v="26.2"/>
    <d v="2023-07-30T00:00:00"/>
    <x v="0"/>
    <x v="0"/>
    <x v="3"/>
    <x v="1"/>
    <x v="1"/>
    <s v="SLA_NOT_MET"/>
  </r>
  <r>
    <s v="177"/>
    <d v="2023-07-30T11:52:49"/>
    <d v="2023-07-30T12:06:35"/>
    <s v="DECLINE"/>
    <s v="Consumer Existing"/>
    <s v="MDcruz"/>
    <m/>
    <x v="0"/>
    <d v="1899-12-30T00:13:46"/>
    <n v="13.766666666666667"/>
    <d v="2023-07-30T00:00:00"/>
    <x v="0"/>
    <x v="0"/>
    <x v="3"/>
    <x v="1"/>
    <x v="1"/>
    <s v="SLA_MET"/>
  </r>
  <r>
    <s v="178"/>
    <d v="2023-07-30T12:13:41"/>
    <d v="2023-07-30T12:19:25"/>
    <s v="DECLINE"/>
    <s v="Consumer Existing"/>
    <s v="AAkhundpur"/>
    <s v="Due to recent payment history with Asif Tech"/>
    <x v="0"/>
    <d v="1899-12-30T00:05:44"/>
    <n v="5.7333333333333334"/>
    <d v="2023-07-30T00:00:00"/>
    <x v="0"/>
    <x v="0"/>
    <x v="8"/>
    <x v="1"/>
    <x v="1"/>
    <s v="SLA_MET"/>
  </r>
  <r>
    <s v="179"/>
    <d v="2023-07-30T12:20:08"/>
    <d v="2023-07-30T12:27:29"/>
    <s v="DECLINE"/>
    <s v="Consumer Pre Bureau"/>
    <s v="CDcosta"/>
    <s v="Due to credit policy decision by Credit department. Please offer the customer pre-paid service"/>
    <x v="0"/>
    <d v="1899-12-30T00:07:21"/>
    <n v="7.35"/>
    <d v="2023-07-30T00:00:00"/>
    <x v="0"/>
    <x v="0"/>
    <x v="2"/>
    <x v="1"/>
    <x v="2"/>
    <s v="SLA_MET"/>
  </r>
  <r>
    <s v="180"/>
    <d v="2023-07-30T13:33:27"/>
    <d v="2023-07-30T13:45:01"/>
    <s v="DECLINE"/>
    <s v="Consumer Post Bureau"/>
    <s v="AAkhundpur"/>
    <s v="Due to credit policy decision by Credit department. Please offer the customer pre-paid service.existing account -755088525 overdue with 2 services."/>
    <x v="1"/>
    <d v="1899-12-30T00:11:34"/>
    <n v="11.566666666666666"/>
    <d v="2023-07-30T00:00:00"/>
    <x v="0"/>
    <x v="0"/>
    <x v="8"/>
    <x v="1"/>
    <x v="0"/>
    <s v="SLA_MET"/>
  </r>
  <r>
    <s v="181"/>
    <d v="2023-07-30T13:56:34"/>
    <d v="2023-07-30T14:11:22"/>
    <s v="DECLINE"/>
    <s v="Consumer Pre Bureau"/>
    <s v="NVaid"/>
    <s v="Passport Visa expires in less than 12 months. Please offer the customer pre-paid service only - Vida expiry date 30/08/2012"/>
    <x v="0"/>
    <d v="1899-12-30T00:14:48"/>
    <n v="14.8"/>
    <d v="2023-07-30T00:00:00"/>
    <x v="0"/>
    <x v="0"/>
    <x v="4"/>
    <x v="1"/>
    <x v="2"/>
    <s v="SLA_MET"/>
  </r>
  <r>
    <s v="182"/>
    <d v="2023-07-30T14:30:04"/>
    <d v="2023-07-30T14:34:14"/>
    <s v="DECLINE"/>
    <s v="Consumer Existing"/>
    <s v="AAkhundpur"/>
    <s v="Applicant only has bridging visa. Please offer the customer Pre-Paid service only"/>
    <x v="0"/>
    <d v="1899-12-30T00:04:10"/>
    <n v="4.166666666666667"/>
    <d v="2023-07-30T00:00:00"/>
    <x v="0"/>
    <x v="0"/>
    <x v="8"/>
    <x v="1"/>
    <x v="1"/>
    <s v="SLA_MET"/>
  </r>
  <r>
    <s v="183"/>
    <d v="2023-07-30T15:01:26"/>
    <d v="2023-07-30T15:11:00"/>
    <s v="DECLINE"/>
    <s v="Consumer Existing"/>
    <s v="QMascarenhas"/>
    <s v="Data obtained from Veda Advantage Credit File. Please offer the customer pre-paid service only"/>
    <x v="0"/>
    <d v="1899-12-30T00:09:34"/>
    <n v="9.5666666666666664"/>
    <d v="2023-07-30T00:00:00"/>
    <x v="0"/>
    <x v="0"/>
    <x v="0"/>
    <x v="1"/>
    <x v="1"/>
    <s v="SLA_MET"/>
  </r>
  <r>
    <s v="184"/>
    <d v="2023-07-30T15:07:02"/>
    <d v="2023-07-30T15:23:10"/>
    <s v="DECLINE"/>
    <s v="Consumer Post Bureau"/>
    <s v="SSyed"/>
    <m/>
    <x v="0"/>
    <d v="1899-12-30T00:16:08"/>
    <n v="16.133333333333333"/>
    <d v="2023-07-30T00:00:00"/>
    <x v="0"/>
    <x v="0"/>
    <x v="5"/>
    <x v="1"/>
    <x v="0"/>
    <s v="SLA_MET"/>
  </r>
  <r>
    <s v="185"/>
    <d v="2023-07-30T15:28:46"/>
    <d v="2023-07-30T15:36:00"/>
    <s v="DECLINE"/>
    <s v="Consumer Existing"/>
    <s v="AAkhundpur"/>
    <s v="Customer has exceeded approved number of services"/>
    <x v="0"/>
    <d v="1899-12-30T00:07:14"/>
    <n v="7.2333333333333334"/>
    <d v="2023-07-30T00:00:00"/>
    <x v="0"/>
    <x v="0"/>
    <x v="8"/>
    <x v="1"/>
    <x v="1"/>
    <s v="SLA_MET"/>
  </r>
  <r>
    <s v="186"/>
    <d v="2023-07-30T16:47:39"/>
    <d v="2023-07-30T17:05:01"/>
    <s v="DECLINE"/>
    <s v="Consumer Existing"/>
    <s v="SBambaras"/>
    <s v="Insufficient billing history with Asif Tech"/>
    <x v="0"/>
    <d v="1899-12-30T00:17:22"/>
    <n v="17.366666666666667"/>
    <d v="2023-07-30T00:00:00"/>
    <x v="0"/>
    <x v="0"/>
    <x v="7"/>
    <x v="1"/>
    <x v="1"/>
    <s v="SLA_MET"/>
  </r>
  <r>
    <s v="187"/>
    <d v="2023-07-30T17:17:34"/>
    <d v="2023-07-30T17:36:19"/>
    <s v="DECLINE"/>
    <s v="Consumer Existing"/>
    <s v="MDcruz"/>
    <s v="Customer has exceeded approved number of services"/>
    <x v="0"/>
    <d v="1899-12-30T00:18:45"/>
    <n v="18.75"/>
    <d v="2023-07-30T00:00:00"/>
    <x v="0"/>
    <x v="0"/>
    <x v="3"/>
    <x v="1"/>
    <x v="1"/>
    <s v="SLA_MET"/>
  </r>
  <r>
    <s v="188"/>
    <d v="2023-07-30T17:18:14"/>
    <d v="2023-07-30T17:28:49"/>
    <s v="DECLINE"/>
    <s v="Consumer Pre Bureau"/>
    <s v="AAkhundpur"/>
    <s v="Applicant only has bridging visa. Please offer the customer Pre-Paid service only"/>
    <x v="0"/>
    <d v="1899-12-30T00:10:35"/>
    <n v="10.583333333333334"/>
    <d v="2023-07-30T00:00:00"/>
    <x v="0"/>
    <x v="0"/>
    <x v="8"/>
    <x v="1"/>
    <x v="2"/>
    <s v="SLA_MET"/>
  </r>
  <r>
    <s v="189"/>
    <d v="2023-07-30T18:32:11"/>
    <d v="2023-07-30T18:49:33"/>
    <s v="DECLINE"/>
    <s v="Consumer Existing"/>
    <s v="AAkhundpur"/>
    <s v="Due to credit policy decision by Credit department. Please offer the customer pre-paid service.Passport not submitted in 100 point ID."/>
    <x v="2"/>
    <d v="1899-12-30T00:17:22"/>
    <n v="17.366666666666667"/>
    <d v="2023-07-30T00:00:00"/>
    <x v="0"/>
    <x v="0"/>
    <x v="8"/>
    <x v="1"/>
    <x v="1"/>
    <s v="SLA_MET"/>
  </r>
  <r>
    <s v="190"/>
    <d v="2023-07-30T19:28:33"/>
    <d v="2023-07-30T19:40:43"/>
    <s v="DECLINE"/>
    <s v="Consumer Existing"/>
    <s v="RBose"/>
    <s v="Data obtained from Veda Advantage Credit File. Please offer the customer pre-paid service only."/>
    <x v="0"/>
    <d v="1899-12-30T00:12:10"/>
    <n v="12.166666666666666"/>
    <d v="2023-07-30T00:00:00"/>
    <x v="0"/>
    <x v="0"/>
    <x v="6"/>
    <x v="1"/>
    <x v="1"/>
    <s v="SLA_MET"/>
  </r>
  <r>
    <s v="191"/>
    <d v="2023-07-30T09:03:44"/>
    <d v="2023-07-30T09:13:51"/>
    <s v="WITHDRAW"/>
    <s v="Consumer Existing"/>
    <s v="NBhatia"/>
    <s v="Further information has been requested as Customer's requirement not tagged/reflecting as what the customer is looking for which handset or SIM Only connection."/>
    <x v="0"/>
    <d v="1899-12-30T00:10:07"/>
    <n v="10.116666666666667"/>
    <d v="2023-07-30T00:00:00"/>
    <x v="0"/>
    <x v="0"/>
    <x v="1"/>
    <x v="2"/>
    <x v="1"/>
    <s v="SLA_MET"/>
  </r>
  <r>
    <s v="192"/>
    <d v="2023-07-30T09:28:43"/>
    <d v="2023-07-30T09:52:01"/>
    <s v="WITHDRAW"/>
    <s v="Consumer Post Bureau"/>
    <s v="NBhatia"/>
    <s v="Please email the Offer letter, Employment letter, or Salary Slips, reflecting the Customer's employment with the Firm. And also provide the Correct LANDLINE number for the company and the contact person to vcredit@Asif Tech.com.au"/>
    <x v="2"/>
    <d v="1899-12-30T00:23:18"/>
    <n v="23.3"/>
    <d v="2023-07-30T00:00:00"/>
    <x v="0"/>
    <x v="0"/>
    <x v="1"/>
    <x v="2"/>
    <x v="0"/>
    <s v="SLA_NOT_MET"/>
  </r>
  <r>
    <s v="193"/>
    <d v="2023-07-30T09:34:05"/>
    <d v="2023-07-30T09:52:31"/>
    <s v="WITHDRAW"/>
    <s v="Consumer Existing"/>
    <s v="CDcosta"/>
    <s v="Please resubmit next application with passport or Medicare card as part of 100 points of ID"/>
    <x v="2"/>
    <d v="1899-12-30T00:18:26"/>
    <n v="18.433333333333334"/>
    <d v="2023-07-30T00:00:00"/>
    <x v="0"/>
    <x v="0"/>
    <x v="2"/>
    <x v="2"/>
    <x v="1"/>
    <s v="SLA_MET"/>
  </r>
  <r>
    <s v="194"/>
    <d v="2023-07-30T09:56:12"/>
    <d v="2023-07-30T10:02:32"/>
    <s v="WITHDRAW"/>
    <s v="Consumer Existing"/>
    <s v="CDcosta"/>
    <s v="Please resubmit next application with passport or Medicare card as part of 100 points of ID"/>
    <x v="2"/>
    <d v="1899-12-30T00:06:20"/>
    <n v="6.333333333333333"/>
    <d v="2023-07-30T00:00:00"/>
    <x v="0"/>
    <x v="0"/>
    <x v="2"/>
    <x v="2"/>
    <x v="1"/>
    <s v="SLA_MET"/>
  </r>
  <r>
    <s v="195"/>
    <d v="2023-07-30T10:14:06"/>
    <d v="2023-07-30T10:27:40"/>
    <s v="WITHDRAW"/>
    <s v="Consumer Existing"/>
    <s v="CDcosta"/>
    <s v="Please re-submit as self employed."/>
    <x v="3"/>
    <d v="1899-12-30T00:13:34"/>
    <n v="13.566666666666666"/>
    <d v="2023-07-30T00:00:00"/>
    <x v="0"/>
    <x v="0"/>
    <x v="2"/>
    <x v="2"/>
    <x v="1"/>
    <s v="SLA_MET"/>
  </r>
  <r>
    <s v="196"/>
    <d v="2023-07-30T10:23:38"/>
    <d v="2023-07-30T10:30:09"/>
    <s v="WITHDRAW"/>
    <s v="Consumer Post Bureau"/>
    <s v="CDcosta"/>
    <s v="An account for this applicant already exists with Asif Tech. Please resubmit as existing customer ROW ID 1-88VA7H6"/>
    <x v="3"/>
    <d v="1899-12-30T00:06:31"/>
    <n v="6.5166666666666666"/>
    <d v="2023-07-30T00:00:00"/>
    <x v="0"/>
    <x v="0"/>
    <x v="2"/>
    <x v="2"/>
    <x v="0"/>
    <s v="SLA_MET"/>
  </r>
  <r>
    <s v="197"/>
    <d v="2023-07-30T10:36:56"/>
    <d v="2023-07-30T10:45:03"/>
    <s v="WITHDRAW"/>
    <s v="Consumer Post Bureau"/>
    <s v="CDcosta"/>
    <s v="Applicants details are incorrect. Please confirm and resubmit customer's home phone number."/>
    <x v="4"/>
    <d v="1899-12-30T00:08:07"/>
    <n v="8.1166666666666671"/>
    <d v="2023-07-30T00:00:00"/>
    <x v="0"/>
    <x v="0"/>
    <x v="2"/>
    <x v="2"/>
    <x v="0"/>
    <s v="SLA_MET"/>
  </r>
  <r>
    <s v="198"/>
    <d v="2023-07-30T10:41:07"/>
    <d v="2023-07-30T10:48:48"/>
    <s v="WITHDRAW"/>
    <s v="Consumer Pre Bureau"/>
    <s v="SSyed"/>
    <s v="Please email passport with visa page-Unable to validate passport number"/>
    <x v="2"/>
    <d v="1899-12-30T00:07:41"/>
    <n v="7.6833333333333336"/>
    <d v="2023-07-30T00:00:00"/>
    <x v="0"/>
    <x v="0"/>
    <x v="5"/>
    <x v="2"/>
    <x v="2"/>
    <s v="SLA_MET"/>
  </r>
  <r>
    <s v="199"/>
    <d v="2023-07-30T10:55:40"/>
    <d v="2023-07-30T11:00:16"/>
    <s v="WITHDRAW"/>
    <s v="Consumer Post Bureau"/>
    <s v="SSyed"/>
    <m/>
    <x v="0"/>
    <d v="1899-12-30T00:04:36"/>
    <n v="4.5999999999999996"/>
    <d v="2023-07-30T00:00:00"/>
    <x v="0"/>
    <x v="0"/>
    <x v="5"/>
    <x v="2"/>
    <x v="0"/>
    <s v="SLA_MET"/>
  </r>
  <r>
    <s v="200"/>
    <d v="2023-07-30T11:04:48"/>
    <d v="2023-07-30T11:14:21"/>
    <s v="WITHDRAW"/>
    <s v="Consumer Existing"/>
    <s v="NVaid"/>
    <s v="Please resubmit next application with passport as part of 100 points of ID"/>
    <x v="2"/>
    <d v="1899-12-30T00:09:33"/>
    <n v="9.5500000000000007"/>
    <d v="2023-07-30T00:00:00"/>
    <x v="0"/>
    <x v="0"/>
    <x v="4"/>
    <x v="2"/>
    <x v="1"/>
    <s v="SLA_MET"/>
  </r>
  <r>
    <s v="201"/>
    <d v="2023-07-30T11:08:51"/>
    <d v="2023-07-30T11:18:48"/>
    <s v="WITHDRAW"/>
    <s v="Consumer Post Bureau"/>
    <s v="SBambaras"/>
    <s v="Please re-submit with the correct current address or email proof of address to vcredit@Asif Tech.com.au"/>
    <x v="2"/>
    <d v="1899-12-30T00:09:57"/>
    <n v="9.9499999999999993"/>
    <d v="2023-07-30T00:00:00"/>
    <x v="0"/>
    <x v="0"/>
    <x v="7"/>
    <x v="2"/>
    <x v="0"/>
    <s v="SLA_MET"/>
  </r>
  <r>
    <s v="202"/>
    <d v="2023-07-30T11:19:47"/>
    <d v="2023-07-30T11:29:10"/>
    <s v="WITHDRAW"/>
    <s v="Consumer Existing"/>
    <s v="CDcosta"/>
    <s v="Please email 100 pts of ID and Proof of Income to kcredit@Asif Tech.com.au"/>
    <x v="2"/>
    <d v="1899-12-30T00:09:23"/>
    <n v="9.3833333333333329"/>
    <d v="2023-07-30T00:00:00"/>
    <x v="0"/>
    <x v="0"/>
    <x v="2"/>
    <x v="2"/>
    <x v="1"/>
    <s v="SLA_MET"/>
  </r>
  <r>
    <s v="203"/>
    <d v="2023-07-30T11:28:21"/>
    <d v="2023-07-30T11:34:02"/>
    <s v="WITHDRAW"/>
    <s v="Consumer Pre Bureau"/>
    <s v="SBambaras"/>
    <s v="Please re-submit with the correct current address or email proof of address to vcredit@Asif Tech.com.au"/>
    <x v="2"/>
    <d v="1899-12-30T00:05:41"/>
    <n v="5.6833333333333336"/>
    <d v="2023-07-30T00:00:00"/>
    <x v="0"/>
    <x v="0"/>
    <x v="7"/>
    <x v="2"/>
    <x v="2"/>
    <s v="SLA_MET"/>
  </r>
  <r>
    <s v="204"/>
    <d v="2023-07-30T11:33:16"/>
    <d v="2023-07-30T11:36:24"/>
    <s v="WITHDRAW"/>
    <s v="Consumer Existing"/>
    <s v="MDcruz"/>
    <s v="Customer has overdue account with Asif Tech"/>
    <x v="1"/>
    <d v="1899-12-30T00:03:08"/>
    <n v="3.1333333333333333"/>
    <d v="2023-07-30T00:00:00"/>
    <x v="0"/>
    <x v="0"/>
    <x v="3"/>
    <x v="2"/>
    <x v="1"/>
    <s v="SLA_MET"/>
  </r>
  <r>
    <s v="205"/>
    <d v="2023-07-30T11:37:34"/>
    <d v="2023-07-30T11:48:24"/>
    <s v="WITHDRAW"/>
    <s v="Consumer Post Bureau"/>
    <s v="NBhatia"/>
    <s v="Withdrawn, - please email the Offer letter, Employment letter, or Salary Slips, reflecting the Customer's employment with the Firm. to vcredit@Asif Tech.com.au"/>
    <x v="2"/>
    <d v="1899-12-30T00:10:50"/>
    <n v="10.833333333333334"/>
    <d v="2023-07-30T00:00:00"/>
    <x v="0"/>
    <x v="0"/>
    <x v="1"/>
    <x v="2"/>
    <x v="0"/>
    <s v="SLA_MET"/>
  </r>
  <r>
    <s v="206"/>
    <d v="2023-07-30T11:42:17"/>
    <d v="2023-07-30T11:49:43"/>
    <s v="WITHDRAW"/>
    <s v="Consumer Post Bureau"/>
    <s v="RBose"/>
    <s v="Please email 100 pts of ID along with proof of employment i.e bank statement or latest payslip to vcredit@Asif Tech.com.au"/>
    <x v="2"/>
    <d v="1899-12-30T00:07:26"/>
    <n v="7.4333333333333336"/>
    <d v="2023-07-30T00:00:00"/>
    <x v="0"/>
    <x v="0"/>
    <x v="6"/>
    <x v="2"/>
    <x v="0"/>
    <s v="SLA_MET"/>
  </r>
  <r>
    <s v="207"/>
    <d v="2023-07-30T11:43:42"/>
    <d v="2023-07-30T11:50:59"/>
    <s v="WITHDRAW"/>
    <s v="Consumer Existing"/>
    <s v="CDcosta"/>
    <s v="Customer has overdue account with Asif Tech account #654154840 - $132.33. Please email Proof of income to kcredit@Asif Tech.com.au"/>
    <x v="1"/>
    <d v="1899-12-30T00:07:17"/>
    <n v="7.2833333333333332"/>
    <d v="2023-07-30T00:00:00"/>
    <x v="0"/>
    <x v="0"/>
    <x v="2"/>
    <x v="2"/>
    <x v="1"/>
    <s v="SLA_MET"/>
  </r>
  <r>
    <s v="208"/>
    <d v="2023-07-30T11:44:02"/>
    <d v="2023-07-30T12:00:55"/>
    <s v="WITHDRAW"/>
    <s v="Consumer Existing"/>
    <s v="MDcruz"/>
    <m/>
    <x v="0"/>
    <d v="1899-12-30T00:16:53"/>
    <n v="16.883333333333333"/>
    <d v="2023-07-30T00:00:00"/>
    <x v="0"/>
    <x v="0"/>
    <x v="3"/>
    <x v="2"/>
    <x v="1"/>
    <s v="SLA_MET"/>
  </r>
  <r>
    <s v="209"/>
    <d v="2023-07-30T11:47:52"/>
    <d v="2023-07-30T12:02:55"/>
    <s v="WITHDRAW"/>
    <s v="Consumer Pre Bureau"/>
    <s v="RBose"/>
    <s v="Please email 100 pts of ID along with latest payslip or bank statement to vcredit@Asif Tech.com.au"/>
    <x v="2"/>
    <d v="1899-12-30T00:15:03"/>
    <n v="15.05"/>
    <d v="2023-07-30T00:00:00"/>
    <x v="0"/>
    <x v="0"/>
    <x v="6"/>
    <x v="2"/>
    <x v="2"/>
    <s v="SLA_MET"/>
  </r>
  <r>
    <s v="210"/>
    <d v="2023-07-30T11:48:46"/>
    <d v="2023-07-30T12:05:13"/>
    <s v="WITHDRAW"/>
    <s v="Consumer Existing"/>
    <s v="NVaid"/>
    <s v="Please resubmit next application with passport / medicare card as part of 100 points of ID, please clear overdue 3 account before resubmitting - 3361108438"/>
    <x v="1"/>
    <d v="1899-12-30T00:16:27"/>
    <n v="16.45"/>
    <d v="2023-07-30T00:00:00"/>
    <x v="0"/>
    <x v="0"/>
    <x v="4"/>
    <x v="2"/>
    <x v="1"/>
    <s v="SLA_MET"/>
  </r>
  <r>
    <s v="211"/>
    <d v="2023-07-30T11:53:54"/>
    <d v="2023-07-30T12:01:13"/>
    <s v="WITHDRAW"/>
    <s v="Consumer Existing"/>
    <s v="CDcosta"/>
    <s v="Further information has been requested via email. Please email Proof of income to kcredit@Asif Tech.com.au. It could either be payslip / bank statements with wage deposits for 3 months."/>
    <x v="2"/>
    <d v="1899-12-30T00:07:19"/>
    <n v="7.3166666666666664"/>
    <d v="2023-07-30T00:00:00"/>
    <x v="0"/>
    <x v="0"/>
    <x v="2"/>
    <x v="2"/>
    <x v="1"/>
    <s v="SLA_MET"/>
  </r>
  <r>
    <s v="212"/>
    <d v="2023-07-30T12:07:02"/>
    <d v="2023-07-30T12:13:07"/>
    <s v="WITHDRAW"/>
    <s v="Consumer Pre Bureau"/>
    <s v="RBose"/>
    <s v="Please email 100 pts of ID with passport and visa page to vcredit@Asif Tech.com.au"/>
    <x v="2"/>
    <d v="1899-12-30T00:06:05"/>
    <n v="6.083333333333333"/>
    <d v="2023-07-30T00:00:00"/>
    <x v="0"/>
    <x v="0"/>
    <x v="6"/>
    <x v="2"/>
    <x v="2"/>
    <s v="SLA_MET"/>
  </r>
  <r>
    <s v="213"/>
    <d v="2023-07-30T12:25:15"/>
    <d v="2023-07-30T12:44:12"/>
    <s v="WITHDRAW"/>
    <s v="Consumer Pre Bureau"/>
    <s v="QMascarenhas"/>
    <s v="Please email Proof of address like Bank Statment or Utility Bill to vcredit@Asif Tech.com.au"/>
    <x v="2"/>
    <d v="1899-12-30T00:18:57"/>
    <n v="18.95"/>
    <d v="2023-07-30T00:00:00"/>
    <x v="0"/>
    <x v="0"/>
    <x v="0"/>
    <x v="2"/>
    <x v="2"/>
    <s v="SLA_MET"/>
  </r>
  <r>
    <s v="214"/>
    <d v="2023-07-30T12:33:25"/>
    <d v="2023-07-30T12:42:03"/>
    <s v="WITHDRAW"/>
    <s v="Consumer Pre Bureau"/>
    <s v="CDcosta"/>
    <s v="Please email passport with visa page"/>
    <x v="2"/>
    <d v="1899-12-30T00:08:38"/>
    <n v="8.6333333333333329"/>
    <d v="2023-07-30T00:00:00"/>
    <x v="0"/>
    <x v="0"/>
    <x v="2"/>
    <x v="2"/>
    <x v="2"/>
    <s v="SLA_MET"/>
  </r>
  <r>
    <s v="215"/>
    <d v="2023-07-30T12:46:18"/>
    <d v="2023-07-30T12:53:14"/>
    <s v="WITHDRAW"/>
    <s v="Consumer Pre Bureau"/>
    <s v="QMascarenhas"/>
    <s v="Please email 100 pts of ID and Passport with visa page to vcredit@Asif Tech.com.au"/>
    <x v="2"/>
    <d v="1899-12-30T00:06:56"/>
    <n v="6.9333333333333336"/>
    <d v="2023-07-30T00:00:00"/>
    <x v="0"/>
    <x v="0"/>
    <x v="0"/>
    <x v="2"/>
    <x v="2"/>
    <s v="SLA_MET"/>
  </r>
  <r>
    <s v="216"/>
    <d v="2023-07-30T12:47:57"/>
    <d v="2023-07-30T13:19:53"/>
    <s v="WITHDRAW"/>
    <s v="Consumer Existing"/>
    <s v="QMascarenhas"/>
    <s v="Please email Employment ID to vcredit@Asif Tech.com.au and re-submit with company landline"/>
    <x v="2"/>
    <d v="1899-12-30T00:31:56"/>
    <n v="31.933333333333334"/>
    <d v="2023-07-30T00:00:00"/>
    <x v="0"/>
    <x v="0"/>
    <x v="0"/>
    <x v="2"/>
    <x v="1"/>
    <s v="SLA_NOT_MET"/>
  </r>
  <r>
    <s v="217"/>
    <d v="2023-07-30T13:02:32"/>
    <d v="2023-07-30T13:15:03"/>
    <s v="WITHDRAW"/>
    <s v="Consumer Post Bureau"/>
    <s v="SSyed"/>
    <m/>
    <x v="0"/>
    <d v="1899-12-30T00:12:31"/>
    <n v="12.516666666666667"/>
    <d v="2023-07-30T00:00:00"/>
    <x v="0"/>
    <x v="0"/>
    <x v="5"/>
    <x v="2"/>
    <x v="0"/>
    <s v="SLA_MET"/>
  </r>
  <r>
    <s v="218"/>
    <d v="2023-07-30T13:04:30"/>
    <d v="2023-07-30T13:19:29"/>
    <s v="WITHDRAW"/>
    <s v="Consumer Pre Bureau"/>
    <s v="NVaid"/>
    <s v="Incorrect info provided - application needs to be resubmitted with correct address - 8 Craigview street, macgregor, QLD 4109"/>
    <x v="4"/>
    <d v="1899-12-30T00:14:59"/>
    <n v="14.983333333333333"/>
    <d v="2023-07-30T00:00:00"/>
    <x v="0"/>
    <x v="0"/>
    <x v="4"/>
    <x v="2"/>
    <x v="2"/>
    <s v="SLA_MET"/>
  </r>
  <r>
    <s v="219"/>
    <d v="2023-07-30T13:09:27"/>
    <d v="2023-07-30T13:25:39"/>
    <s v="WITHDRAW"/>
    <s v="Consumer Post Bureau"/>
    <s v="AAkhundpur"/>
    <s v="Please resubmit next application with passport as part of 100 points of ID and apply under a new row ID."/>
    <x v="2"/>
    <d v="1899-12-30T00:16:12"/>
    <n v="16.2"/>
    <d v="2023-07-30T00:00:00"/>
    <x v="0"/>
    <x v="0"/>
    <x v="8"/>
    <x v="2"/>
    <x v="0"/>
    <s v="SLA_MET"/>
  </r>
  <r>
    <s v="220"/>
    <d v="2023-07-30T13:12:23"/>
    <d v="2023-07-30T13:41:28"/>
    <s v="WITHDRAW"/>
    <s v="Consumer Post Bureau"/>
    <s v="NBhatia"/>
    <s v="Please email 100 pts of ID to vcredit@Asif Tech.com.au"/>
    <x v="2"/>
    <d v="1899-12-30T00:29:05"/>
    <n v="29.083333333333332"/>
    <d v="2023-07-30T00:00:00"/>
    <x v="0"/>
    <x v="0"/>
    <x v="1"/>
    <x v="2"/>
    <x v="0"/>
    <s v="SLA_NOT_MET"/>
  </r>
  <r>
    <s v="221"/>
    <d v="2023-07-30T13:12:44"/>
    <d v="2023-07-30T13:20:36"/>
    <s v="WITHDRAW"/>
    <s v="Consumer Existing"/>
    <s v="CDcosta"/>
    <s v="Please re-submit as student. Remove all employer details"/>
    <x v="4"/>
    <d v="1899-12-30T00:07:52"/>
    <n v="7.8666666666666671"/>
    <d v="2023-07-30T00:00:00"/>
    <x v="0"/>
    <x v="0"/>
    <x v="2"/>
    <x v="2"/>
    <x v="1"/>
    <s v="SLA_MET"/>
  </r>
  <r>
    <s v="222"/>
    <d v="2023-07-30T13:14:57"/>
    <d v="2023-07-30T13:37:40"/>
    <s v="WITHDRAW"/>
    <s v="Consumer Existing"/>
    <s v="RBose"/>
    <m/>
    <x v="0"/>
    <d v="1899-12-30T00:22:43"/>
    <n v="22.716666666666665"/>
    <d v="2023-07-30T00:00:00"/>
    <x v="0"/>
    <x v="0"/>
    <x v="6"/>
    <x v="2"/>
    <x v="1"/>
    <s v="SLA_NOT_MET"/>
  </r>
  <r>
    <s v="223"/>
    <d v="2023-07-30T13:19:03"/>
    <d v="2023-07-30T13:23:35"/>
    <s v="WITHDRAW"/>
    <s v="Consumer Post Bureau"/>
    <s v="QMascarenhas"/>
    <s v="Please email Bank Statement to vcredit@Asif Tech.com.au"/>
    <x v="2"/>
    <d v="1899-12-30T00:04:32"/>
    <n v="4.5333333333333332"/>
    <d v="2023-07-30T00:00:00"/>
    <x v="0"/>
    <x v="0"/>
    <x v="0"/>
    <x v="2"/>
    <x v="0"/>
    <s v="SLA_MET"/>
  </r>
  <r>
    <s v="224"/>
    <d v="2023-07-30T13:27:34"/>
    <d v="2023-07-30T13:53:58"/>
    <s v="WITHDRAW"/>
    <s v="Consumer Pre Bureau"/>
    <s v="QMascarenhas"/>
    <s v="Please re-submit after customer provides Paid in Full Letter to Asif Tech for written off account row id: 1-5980E69"/>
    <x v="2"/>
    <d v="1899-12-30T00:26:24"/>
    <n v="26.4"/>
    <d v="2023-07-30T00:00:00"/>
    <x v="0"/>
    <x v="0"/>
    <x v="0"/>
    <x v="2"/>
    <x v="2"/>
    <s v="SLA_NOT_MET"/>
  </r>
  <r>
    <s v="225"/>
    <d v="2023-07-30T13:30:09"/>
    <d v="2023-07-30T13:38:10"/>
    <s v="WITHDRAW"/>
    <s v="Consumer Pre Bureau"/>
    <s v="AAkhundpur"/>
    <s v="Please resubmit following Migration process-3396590295"/>
    <x v="2"/>
    <d v="1899-12-30T00:08:01"/>
    <n v="8.0166666666666675"/>
    <d v="2023-07-30T00:00:00"/>
    <x v="0"/>
    <x v="0"/>
    <x v="8"/>
    <x v="2"/>
    <x v="2"/>
    <s v="SLA_MET"/>
  </r>
  <r>
    <s v="226"/>
    <d v="2023-07-30T13:39:58"/>
    <d v="2023-07-30T13:50:21"/>
    <s v="WITHDRAW"/>
    <s v="Consumer Post Bureau"/>
    <s v="AAkhundpur"/>
    <s v="An account for this applicant already exists with Asif Tech. Please resubmit as existing customer- Row ID: 1-853UO3Y"/>
    <x v="3"/>
    <d v="1899-12-30T00:10:23"/>
    <n v="10.383333333333333"/>
    <d v="2023-07-30T00:00:00"/>
    <x v="0"/>
    <x v="0"/>
    <x v="8"/>
    <x v="2"/>
    <x v="0"/>
    <s v="SLA_MET"/>
  </r>
  <r>
    <s v="227"/>
    <d v="2023-07-30T13:42:24"/>
    <d v="2023-07-30T14:00:37"/>
    <s v="WITHDRAW"/>
    <s v="Consumer Existing"/>
    <s v="NVaid"/>
    <s v="Please resubmit with landline for employer"/>
    <x v="2"/>
    <d v="1899-12-30T00:18:13"/>
    <n v="18.216666666666665"/>
    <d v="2023-07-30T00:00:00"/>
    <x v="0"/>
    <x v="0"/>
    <x v="4"/>
    <x v="2"/>
    <x v="1"/>
    <s v="SLA_MET"/>
  </r>
  <r>
    <s v="228"/>
    <d v="2023-07-30T13:42:41"/>
    <d v="2023-07-30T14:09:34"/>
    <s v="WITHDRAW"/>
    <s v="Consumer Existing"/>
    <s v="NBhatia"/>
    <s v="Please email 100 pts of ID to vcredit@Asif Tech.com.au"/>
    <x v="2"/>
    <d v="1899-12-30T00:26:53"/>
    <n v="26.883333333333333"/>
    <d v="2023-07-30T00:00:00"/>
    <x v="0"/>
    <x v="0"/>
    <x v="1"/>
    <x v="2"/>
    <x v="1"/>
    <s v="SLA_NOT_MET"/>
  </r>
  <r>
    <s v="229"/>
    <d v="2023-07-30T13:56:49"/>
    <d v="2023-07-30T14:24:33"/>
    <s v="WITHDRAW"/>
    <s v="Consumer Existing"/>
    <s v="RBose"/>
    <s v="Please email 100 pts of ID with proof of employment i.e bank statement and latest payslip to vcredit@Asif Tech.com.au"/>
    <x v="2"/>
    <d v="1899-12-30T00:27:44"/>
    <n v="27.733333333333334"/>
    <d v="2023-07-30T00:00:00"/>
    <x v="0"/>
    <x v="0"/>
    <x v="6"/>
    <x v="2"/>
    <x v="1"/>
    <s v="SLA_NOT_MET"/>
  </r>
  <r>
    <s v="230"/>
    <d v="2023-07-30T14:14:49"/>
    <d v="2023-07-30T14:20:08"/>
    <s v="WITHDRAW"/>
    <s v="Consumer Pre Bureau"/>
    <s v="SBambaras"/>
    <s v="Please email passport with visa page"/>
    <x v="2"/>
    <d v="1899-12-30T00:05:19"/>
    <n v="5.3166666666666664"/>
    <d v="2023-07-30T00:00:00"/>
    <x v="0"/>
    <x v="0"/>
    <x v="7"/>
    <x v="2"/>
    <x v="2"/>
    <s v="SLA_MET"/>
  </r>
  <r>
    <s v="231"/>
    <d v="2023-07-30T14:36:28"/>
    <d v="2023-07-30T14:41:30"/>
    <s v="WITHDRAW"/>
    <s v="Consumer Pre Bureau"/>
    <s v="SBambaras"/>
    <s v="Please re-submit with name of the suburb on current address."/>
    <x v="2"/>
    <d v="1899-12-30T00:05:02"/>
    <n v="5.0333333333333332"/>
    <d v="2023-07-30T00:00:00"/>
    <x v="0"/>
    <x v="0"/>
    <x v="7"/>
    <x v="2"/>
    <x v="2"/>
    <s v="SLA_MET"/>
  </r>
  <r>
    <s v="232"/>
    <d v="2023-07-30T14:47:35"/>
    <d v="2023-07-30T14:54:12"/>
    <s v="WITHDRAW"/>
    <s v="Consumer Pre Bureau"/>
    <s v="SBambaras"/>
    <s v="Please email passport with visa page"/>
    <x v="2"/>
    <d v="1899-12-30T00:06:37"/>
    <n v="6.6166666666666671"/>
    <d v="2023-07-30T00:00:00"/>
    <x v="0"/>
    <x v="0"/>
    <x v="7"/>
    <x v="2"/>
    <x v="2"/>
    <s v="SLA_MET"/>
  </r>
  <r>
    <s v="233"/>
    <d v="2023-07-30T15:05:10"/>
    <d v="2023-07-30T15:14:18"/>
    <s v="WITHDRAW"/>
    <s v="Consumer Pre Bureau"/>
    <s v="RBose"/>
    <s v="Applicants address is incorrect. Please resubmit with correct address as suburtb is missing."/>
    <x v="4"/>
    <d v="1899-12-30T00:09:08"/>
    <n v="9.1333333333333329"/>
    <d v="2023-07-30T00:00:00"/>
    <x v="0"/>
    <x v="0"/>
    <x v="6"/>
    <x v="2"/>
    <x v="2"/>
    <s v="SLA_MET"/>
  </r>
  <r>
    <s v="234"/>
    <d v="2023-07-30T15:09:03"/>
    <d v="2023-07-30T15:26:36"/>
    <s v="WITHDRAW"/>
    <s v="Consumer Post Bureau"/>
    <s v="SSyed"/>
    <m/>
    <x v="0"/>
    <d v="1899-12-30T00:17:33"/>
    <n v="17.55"/>
    <d v="2023-07-30T00:00:00"/>
    <x v="0"/>
    <x v="0"/>
    <x v="5"/>
    <x v="2"/>
    <x v="0"/>
    <s v="SLA_MET"/>
  </r>
  <r>
    <s v="235"/>
    <d v="2023-07-30T15:25:30"/>
    <d v="2023-07-30T15:33:12"/>
    <s v="WITHDRAW"/>
    <s v="Consumer Pre Bureau"/>
    <s v="NVaid"/>
    <s v="Please email address proof to vcredit@Asif Tech.com.au"/>
    <x v="2"/>
    <d v="1899-12-30T00:07:42"/>
    <n v="7.7"/>
    <d v="2023-07-30T00:00:00"/>
    <x v="0"/>
    <x v="0"/>
    <x v="4"/>
    <x v="2"/>
    <x v="2"/>
    <s v="SLA_MET"/>
  </r>
  <r>
    <s v="236"/>
    <d v="2023-07-30T15:26:14"/>
    <d v="2023-07-30T15:34:35"/>
    <s v="WITHDRAW"/>
    <s v="Consumer Pre Bureau"/>
    <s v="CDcosta"/>
    <s v="Please email 100 pts of ID to vcredit@Asif Tech.com.au"/>
    <x v="2"/>
    <d v="1899-12-30T00:08:21"/>
    <n v="8.35"/>
    <d v="2023-07-30T00:00:00"/>
    <x v="0"/>
    <x v="0"/>
    <x v="2"/>
    <x v="2"/>
    <x v="2"/>
    <s v="SLA_MET"/>
  </r>
  <r>
    <s v="237"/>
    <d v="2023-07-30T15:34:06"/>
    <d v="2023-07-30T15:48:10"/>
    <s v="WITHDRAW"/>
    <s v="Consumer Existing"/>
    <s v="SBambaras"/>
    <s v="Please email copy of Proof of Income (Pay Slips / Bank Statement / Employment Letter) to vcredit@Asif Tech.com.au"/>
    <x v="2"/>
    <d v="1899-12-30T00:14:04"/>
    <n v="14.066666666666666"/>
    <d v="2023-07-30T00:00:00"/>
    <x v="0"/>
    <x v="0"/>
    <x v="7"/>
    <x v="2"/>
    <x v="1"/>
    <s v="SLA_MET"/>
  </r>
  <r>
    <s v="238"/>
    <d v="2023-07-30T15:35:51"/>
    <d v="2023-07-30T15:45:33"/>
    <s v="WITHDRAW"/>
    <s v="Consumer Existing"/>
    <s v="NVaid"/>
    <s v="Please email passport with visa page / medical card copy to vcredits@Asif Tech.com.au"/>
    <x v="2"/>
    <d v="1899-12-30T00:09:42"/>
    <n v="9.6999999999999993"/>
    <d v="2023-07-30T00:00:00"/>
    <x v="0"/>
    <x v="0"/>
    <x v="4"/>
    <x v="2"/>
    <x v="1"/>
    <s v="SLA_MET"/>
  </r>
  <r>
    <s v="239"/>
    <d v="2023-07-30T15:36:41"/>
    <d v="2023-07-30T15:40:23"/>
    <s v="WITHDRAW"/>
    <s v="Consumer Pre Bureau"/>
    <s v="CDcosta"/>
    <s v="Please email passport with visa page"/>
    <x v="2"/>
    <d v="1899-12-30T00:03:42"/>
    <n v="3.7"/>
    <d v="2023-07-30T00:00:00"/>
    <x v="0"/>
    <x v="0"/>
    <x v="2"/>
    <x v="2"/>
    <x v="2"/>
    <s v="SLA_MET"/>
  </r>
  <r>
    <s v="240"/>
    <d v="2023-07-30T15:40:33"/>
    <d v="2023-07-30T16:00:02"/>
    <s v="WITHDRAW"/>
    <s v="Consumer Post Bureau"/>
    <s v="NVaid"/>
    <s v="Please resubmit with updated employment details"/>
    <x v="2"/>
    <d v="1899-12-30T00:19:29"/>
    <n v="19.483333333333334"/>
    <d v="2023-07-30T00:00:00"/>
    <x v="0"/>
    <x v="0"/>
    <x v="4"/>
    <x v="2"/>
    <x v="0"/>
    <s v="SLA_MET"/>
  </r>
  <r>
    <s v="241"/>
    <d v="2023-07-30T15:41:54"/>
    <d v="2023-07-30T15:55:16"/>
    <s v="WITHDRAW"/>
    <s v="Consumer Existing"/>
    <s v="CDcosta"/>
    <s v="Please email Proof of income to vcredit@Asif Tech.com.au (Payslips / Bank Statement for 3 months)"/>
    <x v="2"/>
    <d v="1899-12-30T00:13:22"/>
    <n v="13.366666666666667"/>
    <d v="2023-07-30T00:00:00"/>
    <x v="0"/>
    <x v="0"/>
    <x v="2"/>
    <x v="2"/>
    <x v="1"/>
    <s v="SLA_MET"/>
  </r>
  <r>
    <s v="242"/>
    <d v="2023-07-30T15:46:23"/>
    <d v="2023-07-30T16:01:04"/>
    <s v="WITHDRAW"/>
    <s v="Consumer Existing"/>
    <s v="CDcosta"/>
    <s v="Customer has overdue account with Asif Tech #713504033 - $85.50. Kindly resubmit after payment is made"/>
    <x v="1"/>
    <d v="1899-12-30T00:14:41"/>
    <n v="14.683333333333334"/>
    <d v="2023-07-30T00:00:00"/>
    <x v="0"/>
    <x v="0"/>
    <x v="2"/>
    <x v="2"/>
    <x v="1"/>
    <s v="SLA_MET"/>
  </r>
  <r>
    <s v="243"/>
    <d v="2023-07-30T15:47:24"/>
    <d v="2023-07-30T16:16:56"/>
    <s v="WITHDRAW"/>
    <s v="Consumer Existing"/>
    <s v="QMascarenhas"/>
    <s v="Please email Employment ID or Proof of Income to kcredit@Asif Tech.com.au"/>
    <x v="2"/>
    <d v="1899-12-30T00:29:32"/>
    <n v="29.533333333333335"/>
    <d v="2023-07-30T00:00:00"/>
    <x v="0"/>
    <x v="0"/>
    <x v="0"/>
    <x v="2"/>
    <x v="1"/>
    <s v="SLA_NOT_MET"/>
  </r>
  <r>
    <s v="244"/>
    <d v="2023-07-30T15:54:09"/>
    <d v="2023-07-30T16:30:45"/>
    <s v="WITHDRAW"/>
    <s v="Consumer Post Bureau"/>
    <s v="NVaid"/>
    <s v="An account for this applicant already exists with Asif Tech. Please resubmit as existing customer - Row id 1-89S8DQA"/>
    <x v="3"/>
    <d v="1899-12-30T00:36:36"/>
    <n v="36.6"/>
    <d v="2023-07-30T00:00:00"/>
    <x v="0"/>
    <x v="0"/>
    <x v="4"/>
    <x v="2"/>
    <x v="0"/>
    <s v="SLA_NOT_MET"/>
  </r>
  <r>
    <s v="245"/>
    <d v="2023-07-30T16:12:08"/>
    <d v="2023-07-30T16:36:57"/>
    <s v="WITHDRAW"/>
    <s v="Consumer Post Bureau"/>
    <s v="QMascarenhas"/>
    <m/>
    <x v="0"/>
    <d v="1899-12-30T00:24:49"/>
    <n v="24.816666666666666"/>
    <d v="2023-07-30T00:00:00"/>
    <x v="0"/>
    <x v="0"/>
    <x v="0"/>
    <x v="2"/>
    <x v="0"/>
    <s v="SLA_NOT_MET"/>
  </r>
  <r>
    <s v="246"/>
    <d v="2023-07-30T16:16:43"/>
    <d v="2023-07-30T16:24:47"/>
    <s v="WITHDRAW"/>
    <s v="Consumer Existing"/>
    <s v="QMascarenhas"/>
    <s v="Please email passport with visa page and proof of employment to vcredit@Asif Tech.com.au"/>
    <x v="2"/>
    <d v="1899-12-30T00:08:04"/>
    <n v="8.0666666666666664"/>
    <d v="2023-07-30T00:00:00"/>
    <x v="0"/>
    <x v="0"/>
    <x v="0"/>
    <x v="2"/>
    <x v="1"/>
    <s v="SLA_MET"/>
  </r>
  <r>
    <s v="247"/>
    <d v="2023-07-30T16:17:24"/>
    <d v="2023-07-30T16:21:05"/>
    <s v="WITHDRAW"/>
    <s v="Consumer Pre Bureau"/>
    <s v="NVaid"/>
    <s v="An account for this applicant already exists with Asif Tech. Please resubmit as existing customer - row id 1-89S8DQA"/>
    <x v="3"/>
    <d v="1899-12-30T00:03:41"/>
    <n v="3.6833333333333336"/>
    <d v="2023-07-30T00:00:00"/>
    <x v="0"/>
    <x v="0"/>
    <x v="4"/>
    <x v="2"/>
    <x v="2"/>
    <s v="SLA_MET"/>
  </r>
  <r>
    <s v="248"/>
    <d v="2023-07-30T16:18:10"/>
    <d v="2023-07-30T16:32:51"/>
    <s v="WITHDRAW"/>
    <s v="Consumer Pre Bureau"/>
    <s v="SBambaras"/>
    <s v="Please email 100 pts of ID to vcredit@Asif Tech.com.au"/>
    <x v="2"/>
    <d v="1899-12-30T00:14:41"/>
    <n v="14.683333333333334"/>
    <d v="2023-07-30T00:00:00"/>
    <x v="0"/>
    <x v="0"/>
    <x v="7"/>
    <x v="2"/>
    <x v="2"/>
    <s v="SLA_MET"/>
  </r>
  <r>
    <s v="249"/>
    <d v="2023-07-30T16:24:06"/>
    <d v="2023-07-30T16:35:17"/>
    <s v="WITHDRAW"/>
    <s v="Consumer Post Bureau"/>
    <s v="NVaid"/>
    <s v="Approved for original request"/>
    <x v="0"/>
    <d v="1899-12-30T00:11:11"/>
    <n v="11.183333333333334"/>
    <d v="2023-07-30T00:00:00"/>
    <x v="0"/>
    <x v="0"/>
    <x v="4"/>
    <x v="2"/>
    <x v="0"/>
    <s v="SLA_MET"/>
  </r>
  <r>
    <s v="250"/>
    <d v="2023-07-30T16:28:08"/>
    <d v="2023-07-30T16:37:58"/>
    <s v="WITHDRAW"/>
    <s v="Consumer Pre Bureau"/>
    <s v="CDcosta"/>
    <s v="ROW ID 1-5RM762R This account is closed, please resubmit under a NEW ROW ID and Resubmit as student. Remove employer details."/>
    <x v="4"/>
    <d v="1899-12-30T00:09:50"/>
    <n v="9.8333333333333339"/>
    <d v="2023-07-30T00:00:00"/>
    <x v="0"/>
    <x v="0"/>
    <x v="2"/>
    <x v="2"/>
    <x v="2"/>
    <s v="SLA_MET"/>
  </r>
  <r>
    <s v="251"/>
    <d v="2023-07-30T16:28:52"/>
    <d v="2023-07-30T16:40:07"/>
    <s v="WITHDRAW"/>
    <s v="Consumer Post Bureau"/>
    <s v="NVaid"/>
    <s v="Applicants details are incorrect. Please confirm home phone number"/>
    <x v="4"/>
    <d v="1899-12-30T00:11:15"/>
    <n v="11.25"/>
    <d v="2023-07-30T00:00:00"/>
    <x v="0"/>
    <x v="0"/>
    <x v="4"/>
    <x v="2"/>
    <x v="0"/>
    <s v="SLA_MET"/>
  </r>
  <r>
    <s v="252"/>
    <d v="2023-07-30T16:29:32"/>
    <d v="2023-07-30T16:43:04"/>
    <s v="WITHDRAW"/>
    <s v="Consumer Post Bureau"/>
    <s v="SBambaras"/>
    <s v="Please re-submit with correct home phone number."/>
    <x v="2"/>
    <d v="1899-12-30T00:13:32"/>
    <n v="13.533333333333333"/>
    <d v="2023-07-30T00:00:00"/>
    <x v="0"/>
    <x v="0"/>
    <x v="7"/>
    <x v="2"/>
    <x v="0"/>
    <s v="SLA_MET"/>
  </r>
  <r>
    <s v="253"/>
    <d v="2023-07-30T16:31:30"/>
    <d v="2023-07-30T16:49:58"/>
    <s v="WITHDRAW"/>
    <s v="Consumer Existing"/>
    <s v="QMascarenhas"/>
    <m/>
    <x v="0"/>
    <d v="1899-12-30T00:18:28"/>
    <n v="18.466666666666665"/>
    <d v="2023-07-30T00:00:00"/>
    <x v="0"/>
    <x v="0"/>
    <x v="0"/>
    <x v="2"/>
    <x v="1"/>
    <s v="SLA_MET"/>
  </r>
  <r>
    <s v="254"/>
    <d v="2023-07-30T16:32:23"/>
    <d v="2023-07-30T17:00:47"/>
    <s v="WITHDRAW"/>
    <s v="Consumer Post Bureau"/>
    <s v="QMascarenhas"/>
    <m/>
    <x v="0"/>
    <d v="1899-12-30T00:28:24"/>
    <n v="28.4"/>
    <d v="2023-07-30T00:00:00"/>
    <x v="0"/>
    <x v="0"/>
    <x v="0"/>
    <x v="2"/>
    <x v="0"/>
    <s v="SLA_NOT_MET"/>
  </r>
  <r>
    <s v="255"/>
    <d v="2023-07-30T16:37:12"/>
    <d v="2023-07-30T17:06:02"/>
    <s v="WITHDRAW"/>
    <s v="Consumer Post Bureau"/>
    <s v="SSyed"/>
    <m/>
    <x v="0"/>
    <d v="1899-12-30T00:28:50"/>
    <n v="28.833333333333332"/>
    <d v="2023-07-30T00:00:00"/>
    <x v="0"/>
    <x v="0"/>
    <x v="5"/>
    <x v="2"/>
    <x v="0"/>
    <s v="SLA_NOT_MET"/>
  </r>
  <r>
    <s v="256"/>
    <d v="2023-07-30T16:39:52"/>
    <d v="2023-07-30T16:45:48"/>
    <s v="WITHDRAW"/>
    <s v="Consumer Pre Bureau"/>
    <s v="SBambaras"/>
    <s v="Please email passport with visa page"/>
    <x v="2"/>
    <d v="1899-12-30T00:05:56"/>
    <n v="5.9333333333333336"/>
    <d v="2023-07-30T00:00:00"/>
    <x v="0"/>
    <x v="0"/>
    <x v="7"/>
    <x v="2"/>
    <x v="2"/>
    <s v="SLA_MET"/>
  </r>
  <r>
    <s v="257"/>
    <d v="2023-07-30T16:39:52"/>
    <d v="2023-07-30T16:51:46"/>
    <s v="WITHDRAW"/>
    <s v="Consumer Pre Bureau"/>
    <s v="SBambaras"/>
    <s v="Please re-submit the next application with passport as part of 100 pts of ID."/>
    <x v="2"/>
    <d v="1899-12-30T00:11:54"/>
    <n v="11.9"/>
    <d v="2023-07-30T00:00:00"/>
    <x v="0"/>
    <x v="0"/>
    <x v="7"/>
    <x v="2"/>
    <x v="2"/>
    <s v="SLA_MET"/>
  </r>
  <r>
    <s v="258"/>
    <d v="2023-07-30T16:47:39"/>
    <d v="2023-07-30T17:05:00"/>
    <s v="WITHDRAW"/>
    <s v="Consumer Existing"/>
    <s v="CDcosta"/>
    <s v="Please email proof of income to kcredit@Asif Tech.com.au (Payslips / Bank Statement for the last 3 months)"/>
    <x v="2"/>
    <d v="1899-12-30T00:17:21"/>
    <n v="17.350000000000001"/>
    <d v="2023-07-30T00:00:00"/>
    <x v="0"/>
    <x v="0"/>
    <x v="2"/>
    <x v="2"/>
    <x v="1"/>
    <s v="SLA_MET"/>
  </r>
  <r>
    <s v="259"/>
    <d v="2023-07-30T16:48:36"/>
    <d v="2023-07-30T17:06:42"/>
    <s v="WITHDRAW"/>
    <s v="Consumer Pre Bureau"/>
    <s v="NVaid"/>
    <s v="Please email passport with visa page"/>
    <x v="2"/>
    <d v="1899-12-30T00:18:06"/>
    <n v="18.100000000000001"/>
    <d v="2023-07-30T00:00:00"/>
    <x v="0"/>
    <x v="0"/>
    <x v="4"/>
    <x v="2"/>
    <x v="2"/>
    <s v="SLA_MET"/>
  </r>
  <r>
    <s v="260"/>
    <d v="2023-07-30T16:49:52"/>
    <d v="2023-07-30T17:21:51"/>
    <s v="WITHDRAW"/>
    <s v="Consumer Existing"/>
    <s v="NBhatia"/>
    <s v="Please email Passport and Visa page to vcredit@Asif Tech.com.au"/>
    <x v="2"/>
    <d v="1899-12-30T00:31:59"/>
    <n v="31.983333333333334"/>
    <d v="2023-07-30T00:00:00"/>
    <x v="0"/>
    <x v="0"/>
    <x v="1"/>
    <x v="2"/>
    <x v="1"/>
    <s v="SLA_NOT_MET"/>
  </r>
  <r>
    <s v="261"/>
    <d v="2023-07-30T16:55:48"/>
    <d v="2023-07-30T17:14:29"/>
    <s v="WITHDRAW"/>
    <s v="Consumer Post Bureau"/>
    <s v="RBose"/>
    <m/>
    <x v="0"/>
    <d v="1899-12-30T00:18:41"/>
    <n v="18.683333333333334"/>
    <d v="2023-07-30T00:00:00"/>
    <x v="0"/>
    <x v="0"/>
    <x v="6"/>
    <x v="2"/>
    <x v="0"/>
    <s v="SLA_MET"/>
  </r>
  <r>
    <s v="262"/>
    <d v="2023-07-30T16:57:35"/>
    <d v="2023-07-30T17:13:45"/>
    <s v="WITHDRAW"/>
    <s v="Consumer Pre Bureau"/>
    <s v="CDcosta"/>
    <s v="Approved only with outright purchase of handset or USIM only"/>
    <x v="0"/>
    <d v="1899-12-30T00:16:10"/>
    <n v="16.166666666666668"/>
    <d v="2023-07-30T00:00:00"/>
    <x v="0"/>
    <x v="0"/>
    <x v="2"/>
    <x v="2"/>
    <x v="2"/>
    <s v="SLA_MET"/>
  </r>
  <r>
    <s v="263"/>
    <d v="2023-07-30T17:06:18"/>
    <d v="2023-07-30T17:24:51"/>
    <s v="WITHDRAW"/>
    <s v="Consumer Existing"/>
    <s v="MDcruz"/>
    <s v="No ABN entered in Siebel, please update and resubmit"/>
    <x v="0"/>
    <d v="1899-12-30T00:18:33"/>
    <n v="18.55"/>
    <d v="2023-07-30T00:00:00"/>
    <x v="0"/>
    <x v="0"/>
    <x v="3"/>
    <x v="2"/>
    <x v="1"/>
    <s v="SLA_MET"/>
  </r>
  <r>
    <s v="264"/>
    <d v="2023-07-30T17:10:24"/>
    <d v="2023-07-30T17:28:24"/>
    <s v="WITHDRAW"/>
    <s v="Consumer Existing"/>
    <s v="CDcosta"/>
    <s v="Please email Proof of Income to vcredit@Asif Tech.com.au (Payslips/Bank Statements with wage deposits for the last 3 months)"/>
    <x v="2"/>
    <d v="1899-12-30T00:18:00"/>
    <n v="18"/>
    <d v="2023-07-30T00:00:00"/>
    <x v="0"/>
    <x v="0"/>
    <x v="2"/>
    <x v="2"/>
    <x v="1"/>
    <s v="SLA_MET"/>
  </r>
  <r>
    <s v="265"/>
    <d v="2023-07-30T17:20:02"/>
    <d v="2023-07-30T17:36:11"/>
    <s v="WITHDRAW"/>
    <s v="Consumer Post Bureau"/>
    <s v="NVaid"/>
    <s v="Please resubmit as pensionser -- employer's details not required"/>
    <x v="3"/>
    <d v="1899-12-30T00:16:09"/>
    <n v="16.149999999999999"/>
    <d v="2023-07-30T00:00:00"/>
    <x v="0"/>
    <x v="0"/>
    <x v="4"/>
    <x v="2"/>
    <x v="0"/>
    <s v="SLA_MET"/>
  </r>
  <r>
    <s v="266"/>
    <d v="2023-07-30T17:20:03"/>
    <d v="2023-07-30T17:39:23"/>
    <s v="WITHDRAW"/>
    <s v="Consumer Pre Bureau"/>
    <s v="CDcosta"/>
    <s v="Please email passport with visa page"/>
    <x v="2"/>
    <d v="1899-12-30T00:19:20"/>
    <n v="19.333333333333332"/>
    <d v="2023-07-30T00:00:00"/>
    <x v="0"/>
    <x v="0"/>
    <x v="2"/>
    <x v="2"/>
    <x v="2"/>
    <s v="SLA_MET"/>
  </r>
  <r>
    <s v="267"/>
    <d v="2023-07-30T17:28:23"/>
    <d v="2023-07-30T17:48:55"/>
    <s v="WITHDRAW"/>
    <s v="Consumer Post Bureau"/>
    <s v="SBambaras"/>
    <s v="Please re-submit with the correct current address."/>
    <x v="2"/>
    <d v="1899-12-30T00:20:32"/>
    <n v="20.533333333333335"/>
    <d v="2023-07-30T00:00:00"/>
    <x v="0"/>
    <x v="0"/>
    <x v="7"/>
    <x v="2"/>
    <x v="0"/>
    <s v="SLA_NOT_MET"/>
  </r>
  <r>
    <s v="268"/>
    <d v="2023-07-30T17:32:43"/>
    <d v="2023-07-30T17:52:22"/>
    <s v="WITHDRAW"/>
    <s v="Consumer Post Bureau"/>
    <s v="RBose"/>
    <s v="An account for this applicant already exists with Asif Tech. Please resubmit as existing customer under row id - 1-8DO1XIK."/>
    <x v="3"/>
    <d v="1899-12-30T00:19:39"/>
    <n v="19.649999999999999"/>
    <d v="2023-07-30T00:00:00"/>
    <x v="0"/>
    <x v="0"/>
    <x v="6"/>
    <x v="2"/>
    <x v="0"/>
    <s v="SLA_MET"/>
  </r>
  <r>
    <s v="269"/>
    <d v="2023-07-30T17:36:27"/>
    <d v="2023-07-30T17:54:02"/>
    <s v="WITHDRAW"/>
    <s v="Consumer Post Bureau"/>
    <s v="SBambaras"/>
    <s v="Please re-submit with the correct home phone number."/>
    <x v="2"/>
    <d v="1899-12-30T00:17:35"/>
    <n v="17.583333333333332"/>
    <d v="2023-07-30T00:00:00"/>
    <x v="0"/>
    <x v="0"/>
    <x v="7"/>
    <x v="2"/>
    <x v="0"/>
    <s v="SLA_MET"/>
  </r>
  <r>
    <s v="270"/>
    <d v="2023-07-30T17:40:12"/>
    <d v="2023-07-30T17:58:47"/>
    <s v="WITHDRAW"/>
    <s v="Consumer Pre Bureau"/>
    <s v="SBambaras"/>
    <s v="Please re-submit as pensioner correctly. Please remove the employment details."/>
    <x v="4"/>
    <d v="1899-12-30T00:18:35"/>
    <n v="18.583333333333332"/>
    <d v="2023-07-30T00:00:00"/>
    <x v="0"/>
    <x v="0"/>
    <x v="7"/>
    <x v="2"/>
    <x v="2"/>
    <s v="SLA_MET"/>
  </r>
  <r>
    <s v="271"/>
    <d v="2023-07-30T17:53:19"/>
    <d v="2023-07-30T18:05:58"/>
    <s v="WITHDRAW"/>
    <s v="Consumer Pre Bureau"/>
    <s v="MDcruz"/>
    <s v="Please email 100 pts of ID to vcredit@Asif Tech.com.au passport and the visa page"/>
    <x v="2"/>
    <d v="1899-12-30T00:12:39"/>
    <n v="12.65"/>
    <d v="2023-07-30T00:00:00"/>
    <x v="0"/>
    <x v="0"/>
    <x v="3"/>
    <x v="2"/>
    <x v="2"/>
    <s v="SLA_MET"/>
  </r>
  <r>
    <s v="272"/>
    <d v="2023-07-30T17:56:25"/>
    <d v="2023-07-30T18:11:56"/>
    <s v="WITHDRAW"/>
    <s v="Consumer Pre Bureau"/>
    <s v="SBambaras"/>
    <s v="Please email passport with visa page"/>
    <x v="2"/>
    <d v="1899-12-30T00:15:31"/>
    <n v="15.516666666666667"/>
    <d v="2023-07-30T00:00:00"/>
    <x v="0"/>
    <x v="0"/>
    <x v="7"/>
    <x v="2"/>
    <x v="2"/>
    <s v="SLA_MET"/>
  </r>
  <r>
    <s v="273"/>
    <d v="2023-07-30T17:59:31"/>
    <d v="2023-07-30T18:13:45"/>
    <s v="WITHDRAW"/>
    <s v="Consumer Pre Bureau"/>
    <s v="NVaid"/>
    <s v="Please email passport with visa page"/>
    <x v="2"/>
    <d v="1899-12-30T00:14:14"/>
    <n v="14.233333333333333"/>
    <d v="2023-07-30T00:00:00"/>
    <x v="0"/>
    <x v="0"/>
    <x v="4"/>
    <x v="2"/>
    <x v="2"/>
    <s v="SLA_MET"/>
  </r>
  <r>
    <s v="274"/>
    <d v="2023-07-30T18:01:10"/>
    <d v="2023-07-30T18:10:39"/>
    <s v="WITHDRAW"/>
    <s v="Consumer Post Bureau"/>
    <s v="SSyed"/>
    <m/>
    <x v="0"/>
    <d v="1899-12-30T00:09:29"/>
    <n v="9.4833333333333325"/>
    <d v="2023-07-30T00:00:00"/>
    <x v="0"/>
    <x v="0"/>
    <x v="5"/>
    <x v="2"/>
    <x v="0"/>
    <s v="SLA_MET"/>
  </r>
  <r>
    <s v="275"/>
    <d v="2023-07-30T18:04:37"/>
    <d v="2023-07-30T18:08:39"/>
    <s v="WITHDRAW"/>
    <s v="Consumer Pre Bureau"/>
    <s v="MDcruz"/>
    <s v="Please resubmit next application with passport as part of 100 points of ID"/>
    <x v="2"/>
    <d v="1899-12-30T00:04:02"/>
    <n v="4.0333333333333332"/>
    <d v="2023-07-30T00:00:00"/>
    <x v="0"/>
    <x v="0"/>
    <x v="3"/>
    <x v="2"/>
    <x v="2"/>
    <s v="SLA_MET"/>
  </r>
  <r>
    <s v="276"/>
    <d v="2023-07-30T18:23:54"/>
    <d v="2023-07-30T18:28:22"/>
    <s v="WITHDRAW"/>
    <s v="Consumer Existing"/>
    <s v="CDcosta"/>
    <s v="Please resubmit next application with Passport or Medicare Card as part of 100 points of ID"/>
    <x v="2"/>
    <d v="1899-12-30T00:04:28"/>
    <n v="4.4666666666666668"/>
    <d v="2023-07-30T00:00:00"/>
    <x v="0"/>
    <x v="0"/>
    <x v="2"/>
    <x v="2"/>
    <x v="1"/>
    <s v="SLA_MET"/>
  </r>
  <r>
    <s v="277"/>
    <d v="2023-07-30T18:24:29"/>
    <d v="2023-07-30T18:36:26"/>
    <s v="WITHDRAW"/>
    <s v="Consumer Pre Bureau"/>
    <s v="RBose"/>
    <s v="Please email 100 pts of ID along with passport and visa page to kcredit@Asif Tech.com.au"/>
    <x v="2"/>
    <d v="1899-12-30T00:11:57"/>
    <n v="11.95"/>
    <d v="2023-07-30T00:00:00"/>
    <x v="0"/>
    <x v="0"/>
    <x v="6"/>
    <x v="2"/>
    <x v="2"/>
    <s v="SLA_MET"/>
  </r>
  <r>
    <s v="278"/>
    <d v="2023-07-30T18:31:39"/>
    <d v="2023-07-30T18:36:12"/>
    <s v="WITHDRAW"/>
    <s v="Consumer Existing"/>
    <s v="SBambaras"/>
    <s v="Customer has overdue account with Asif Tech"/>
    <x v="1"/>
    <d v="1899-12-30T00:04:33"/>
    <n v="4.55"/>
    <d v="2023-07-30T00:00:00"/>
    <x v="0"/>
    <x v="0"/>
    <x v="7"/>
    <x v="2"/>
    <x v="1"/>
    <s v="SLA_MET"/>
  </r>
  <r>
    <s v="279"/>
    <d v="2023-07-30T18:40:14"/>
    <d v="2023-07-30T18:51:20"/>
    <s v="WITHDRAW"/>
    <s v="Consumer Pre Bureau"/>
    <s v="SBambaras"/>
    <s v="Work number submitted is incorrect for the employer. Please confirm with applicant and resubmit with employer's correct landline number."/>
    <x v="4"/>
    <d v="1899-12-30T00:11:06"/>
    <n v="11.1"/>
    <d v="2023-07-30T00:00:00"/>
    <x v="0"/>
    <x v="0"/>
    <x v="7"/>
    <x v="2"/>
    <x v="2"/>
    <s v="SLA_MET"/>
  </r>
  <r>
    <s v="280"/>
    <d v="2023-07-30T18:57:51"/>
    <d v="2023-07-30T19:10:39"/>
    <s v="WITHDRAW"/>
    <s v="Consumer Post Bureau"/>
    <s v="RBose"/>
    <m/>
    <x v="0"/>
    <d v="1899-12-30T00:12:48"/>
    <n v="12.8"/>
    <d v="2023-07-30T00:00:00"/>
    <x v="0"/>
    <x v="0"/>
    <x v="6"/>
    <x v="2"/>
    <x v="0"/>
    <s v="SLA_MET"/>
  </r>
  <r>
    <s v="281"/>
    <d v="2023-07-30T19:09:10"/>
    <d v="2023-07-30T19:18:06"/>
    <s v="WITHDRAW"/>
    <s v="Consumer Pre Bureau"/>
    <s v="NVaid"/>
    <s v="Work number submitted is incorrect for the employer. Please confirm with applicant and resubmit.Address incorrect replace 8/10A with 8-10A"/>
    <x v="4"/>
    <d v="1899-12-30T00:08:56"/>
    <n v="8.9333333333333336"/>
    <d v="2023-07-30T00:00:00"/>
    <x v="0"/>
    <x v="0"/>
    <x v="4"/>
    <x v="2"/>
    <x v="2"/>
    <s v="SLA_MET"/>
  </r>
  <r>
    <s v="282"/>
    <d v="2023-07-30T19:18:04"/>
    <d v="2023-07-30T19:21:22"/>
    <s v="WITHDRAW"/>
    <s v="Consumer Pre Bureau"/>
    <s v="SSyed"/>
    <s v="Please check DOB, Passport Number and Country, and the Customers Name"/>
    <x v="0"/>
    <d v="1899-12-30T00:03:18"/>
    <n v="3.3"/>
    <d v="2023-07-30T00:00:00"/>
    <x v="0"/>
    <x v="0"/>
    <x v="5"/>
    <x v="2"/>
    <x v="2"/>
    <s v="SLA_MET"/>
  </r>
  <r>
    <s v="283"/>
    <d v="2023-07-30T19:22:19"/>
    <d v="2023-07-30T19:28:12"/>
    <s v="WITHDRAW"/>
    <s v="Consumer Post Bureau"/>
    <s v="SSyed"/>
    <m/>
    <x v="0"/>
    <d v="1899-12-30T00:05:53"/>
    <n v="5.8833333333333329"/>
    <d v="2023-07-30T00:00:00"/>
    <x v="0"/>
    <x v="0"/>
    <x v="5"/>
    <x v="2"/>
    <x v="0"/>
    <s v="SLA_MET"/>
  </r>
  <r>
    <s v="284"/>
    <d v="2023-07-30T19:26:57"/>
    <d v="2023-07-30T19:28:20"/>
    <s v="WITHDRAW"/>
    <s v="Consumer Pre Bureau"/>
    <s v="SBambaras"/>
    <s v="Please email passport with visa page"/>
    <x v="2"/>
    <d v="1899-12-30T00:01:23"/>
    <n v="1.3833333333333333"/>
    <d v="2023-07-30T00:00:00"/>
    <x v="0"/>
    <x v="0"/>
    <x v="7"/>
    <x v="2"/>
    <x v="2"/>
    <s v="SLA_MET"/>
  </r>
  <r>
    <s v="285"/>
    <d v="2023-07-30T19:35:42"/>
    <d v="2023-07-30T19:40:37"/>
    <s v="WITHDRAW"/>
    <s v="Consumer Post Bureau"/>
    <s v="SBambaras"/>
    <s v="Please re-submit with correct home number."/>
    <x v="2"/>
    <d v="1899-12-30T00:04:55"/>
    <n v="4.916666666666667"/>
    <d v="2023-07-30T00:00:00"/>
    <x v="0"/>
    <x v="0"/>
    <x v="7"/>
    <x v="2"/>
    <x v="0"/>
    <s v="SLA_MET"/>
  </r>
  <r>
    <s v="286"/>
    <d v="2023-07-30T19:35:42"/>
    <d v="2023-07-30T19:46:41"/>
    <s v="WITHDRAW"/>
    <s v="Consumer Post Bureau"/>
    <s v="NVaid"/>
    <s v="An account for this applicant already exists with Asif Tech. Please resubmit as existing customer - Row ID 1-7T387ZS"/>
    <x v="3"/>
    <d v="1899-12-30T00:10:59"/>
    <n v="10.983333333333333"/>
    <d v="2023-07-30T00:00:00"/>
    <x v="0"/>
    <x v="0"/>
    <x v="4"/>
    <x v="2"/>
    <x v="0"/>
    <s v="SLA_MET"/>
  </r>
  <r>
    <s v="287"/>
    <d v="2023-07-30T21:20:25"/>
    <d v="2023-07-31T08:37:12"/>
    <s v="WITHDRAW"/>
    <s v="Consumer Post Bureau"/>
    <s v="FWadia"/>
    <m/>
    <x v="0"/>
    <d v="1899-12-30T11:16:47"/>
    <n v="676.7833333333333"/>
    <d v="2023-07-31T00:00:00"/>
    <x v="0"/>
    <x v="0"/>
    <x v="9"/>
    <x v="2"/>
    <x v="0"/>
    <s v="SLA_NOT_MET"/>
  </r>
  <r>
    <s v="288"/>
    <d v="2023-07-31T22:17:00"/>
    <d v="2023-08-01T08:44:41"/>
    <s v="APPROVE"/>
    <s v="Consumer Post Bureau"/>
    <s v="FWadia"/>
    <m/>
    <x v="0"/>
    <d v="1899-12-30T10:27:41"/>
    <n v="627.68333333333328"/>
    <d v="2023-08-01T00:00:00"/>
    <x v="1"/>
    <x v="1"/>
    <x v="9"/>
    <x v="0"/>
    <x v="0"/>
    <s v="SLA_NOT_MET"/>
  </r>
  <r>
    <s v="289"/>
    <d v="2023-07-31T23:13:26"/>
    <d v="2023-08-01T08:50:53"/>
    <s v="APPROVE"/>
    <s v="Consumer Post Bureau"/>
    <s v="FWadia"/>
    <m/>
    <x v="0"/>
    <d v="1899-12-30T09:37:27"/>
    <n v="577.45000000000005"/>
    <d v="2023-08-01T00:00:00"/>
    <x v="1"/>
    <x v="1"/>
    <x v="9"/>
    <x v="0"/>
    <x v="0"/>
    <s v="SLA_NOT_MET"/>
  </r>
  <r>
    <s v="290"/>
    <d v="2023-07-31T21:06:33"/>
    <d v="2023-08-01T08:36:26"/>
    <s v="DECLINE"/>
    <s v="Consumer Existing"/>
    <s v="FWadia"/>
    <m/>
    <x v="0"/>
    <d v="1899-12-30T11:29:53"/>
    <n v="689.88333333333333"/>
    <d v="2023-08-01T00:00:00"/>
    <x v="1"/>
    <x v="1"/>
    <x v="9"/>
    <x v="1"/>
    <x v="1"/>
    <s v="SLA_NOT_MET"/>
  </r>
  <r>
    <s v="291"/>
    <d v="2023-07-31T08:27:02"/>
    <d v="2023-07-31T08:42:50"/>
    <s v="APPROVE"/>
    <s v="Consumer Post Bureau"/>
    <s v="FWadia"/>
    <m/>
    <x v="0"/>
    <d v="1899-12-30T00:15:48"/>
    <n v="15.8"/>
    <d v="2023-07-31T00:00:00"/>
    <x v="0"/>
    <x v="0"/>
    <x v="9"/>
    <x v="0"/>
    <x v="0"/>
    <s v="SLA_MET"/>
  </r>
  <r>
    <s v="292"/>
    <d v="2023-07-31T08:45:06"/>
    <d v="2023-07-31T08:59:45"/>
    <s v="APPROVE"/>
    <s v="Consumer Existing"/>
    <s v="QMascarenhas"/>
    <s v="Approve"/>
    <x v="0"/>
    <d v="1899-12-30T00:14:39"/>
    <n v="14.65"/>
    <d v="2023-07-31T00:00:00"/>
    <x v="0"/>
    <x v="0"/>
    <x v="0"/>
    <x v="0"/>
    <x v="1"/>
    <s v="SLA_MET"/>
  </r>
  <r>
    <s v="293"/>
    <d v="2023-07-31T08:46:19"/>
    <d v="2023-07-31T09:07:36"/>
    <s v="APPROVE"/>
    <s v="Consumer Post Bureau"/>
    <s v="FWadia"/>
    <s v="Approve"/>
    <x v="0"/>
    <d v="1899-12-30T00:21:17"/>
    <n v="21.283333333333335"/>
    <d v="2023-07-31T00:00:00"/>
    <x v="0"/>
    <x v="0"/>
    <x v="9"/>
    <x v="0"/>
    <x v="0"/>
    <s v="SLA_NOT_MET"/>
  </r>
  <r>
    <s v="294"/>
    <d v="2023-07-31T08:53:38"/>
    <d v="2023-07-31T09:03:55"/>
    <s v="APPROVE"/>
    <s v="Consumer Post Bureau"/>
    <s v="QMascarenhas"/>
    <s v="Approved only with outright purchase of handset or USIM only"/>
    <x v="0"/>
    <d v="1899-12-30T00:10:17"/>
    <n v="10.283333333333333"/>
    <d v="2023-07-31T00:00:00"/>
    <x v="0"/>
    <x v="0"/>
    <x v="0"/>
    <x v="0"/>
    <x v="0"/>
    <s v="SLA_MET"/>
  </r>
  <r>
    <s v="295"/>
    <d v="2023-07-31T09:02:15"/>
    <d v="2023-07-31T09:06:44"/>
    <s v="APPROVE"/>
    <s v="Consumer Post Bureau"/>
    <s v="QMascarenhas"/>
    <s v="Approved only with outright purchase of handset or USIM only"/>
    <x v="0"/>
    <d v="1899-12-30T00:04:29"/>
    <n v="4.4833333333333334"/>
    <d v="2023-07-31T00:00:00"/>
    <x v="0"/>
    <x v="0"/>
    <x v="0"/>
    <x v="0"/>
    <x v="0"/>
    <s v="SLA_MET"/>
  </r>
  <r>
    <s v="296"/>
    <d v="2023-07-31T09:16:11"/>
    <d v="2023-07-31T09:26:02"/>
    <s v="APPROVE"/>
    <s v="Consumer Existing"/>
    <s v="QMascarenhas"/>
    <s v="Approve"/>
    <x v="0"/>
    <d v="1899-12-30T00:09:51"/>
    <n v="9.85"/>
    <d v="2023-07-31T00:00:00"/>
    <x v="0"/>
    <x v="0"/>
    <x v="0"/>
    <x v="0"/>
    <x v="1"/>
    <s v="SLA_MET"/>
  </r>
  <r>
    <s v="297"/>
    <d v="2023-07-31T09:16:11"/>
    <d v="2023-07-31T09:26:02"/>
    <s v="APPROVE"/>
    <s v="Consumer Pre Bureau"/>
    <s v="FWadia"/>
    <s v="Approved only with outright purchase of handset or USIM only"/>
    <x v="0"/>
    <d v="1899-12-30T00:09:51"/>
    <n v="9.85"/>
    <d v="2023-07-31T00:00:00"/>
    <x v="0"/>
    <x v="0"/>
    <x v="9"/>
    <x v="0"/>
    <x v="2"/>
    <s v="SLA_MET"/>
  </r>
  <r>
    <s v="298"/>
    <d v="2023-07-31T09:20:00"/>
    <d v="2023-07-31T09:47:31"/>
    <s v="APPROVE"/>
    <s v="Consumer Existing"/>
    <s v="QMascarenhas"/>
    <s v="Approve"/>
    <x v="0"/>
    <d v="1899-12-30T00:27:31"/>
    <n v="27.516666666666666"/>
    <d v="2023-07-31T00:00:00"/>
    <x v="0"/>
    <x v="0"/>
    <x v="0"/>
    <x v="0"/>
    <x v="1"/>
    <s v="SLA_NOT_MET"/>
  </r>
  <r>
    <s v="299"/>
    <d v="2023-07-31T09:35:44"/>
    <d v="2023-07-31T09:44:58"/>
    <s v="APPROVE"/>
    <s v="Consumer Post Bureau"/>
    <s v="CDcosta"/>
    <s v="Approved only with outright purchase of handset or USIM only"/>
    <x v="0"/>
    <d v="1899-12-30T00:09:14"/>
    <n v="9.2333333333333325"/>
    <d v="2023-07-31T00:00:00"/>
    <x v="0"/>
    <x v="0"/>
    <x v="2"/>
    <x v="0"/>
    <x v="0"/>
    <s v="SLA_MET"/>
  </r>
  <r>
    <s v="300"/>
    <d v="2023-07-31T09:44:42"/>
    <d v="2023-07-31T10:00:45"/>
    <s v="APPROVE"/>
    <s v="Consumer Post Bureau"/>
    <s v="QMascarenhas"/>
    <m/>
    <x v="0"/>
    <d v="1899-12-30T00:16:03"/>
    <n v="16.05"/>
    <d v="2023-07-31T00:00:00"/>
    <x v="0"/>
    <x v="0"/>
    <x v="0"/>
    <x v="0"/>
    <x v="0"/>
    <s v="SLA_MET"/>
  </r>
  <r>
    <s v="301"/>
    <d v="2023-07-31T09:47:01"/>
    <d v="2023-07-31T10:06:46"/>
    <s v="APPROVE"/>
    <s v="Consumer Existing"/>
    <s v="QMascarenhas"/>
    <m/>
    <x v="0"/>
    <d v="1899-12-30T00:19:45"/>
    <n v="19.75"/>
    <d v="2023-07-31T00:00:00"/>
    <x v="0"/>
    <x v="0"/>
    <x v="0"/>
    <x v="0"/>
    <x v="1"/>
    <s v="SLA_MET"/>
  </r>
  <r>
    <s v="302"/>
    <d v="2023-07-31T09:47:13"/>
    <d v="2023-07-31T10:10:08"/>
    <s v="APPROVE"/>
    <s v="Consumer Existing"/>
    <s v="FWadia"/>
    <m/>
    <x v="0"/>
    <d v="1899-12-30T00:22:55"/>
    <n v="22.916666666666668"/>
    <d v="2023-07-31T00:00:00"/>
    <x v="0"/>
    <x v="0"/>
    <x v="9"/>
    <x v="0"/>
    <x v="1"/>
    <s v="SLA_NOT_MET"/>
  </r>
  <r>
    <s v="303"/>
    <d v="2023-07-31T09:48:57"/>
    <d v="2023-07-31T10:14:18"/>
    <s v="APPROVE"/>
    <s v="Consumer Existing"/>
    <s v="QMascarenhas"/>
    <m/>
    <x v="0"/>
    <d v="1899-12-30T00:25:21"/>
    <n v="25.35"/>
    <d v="2023-07-31T00:00:00"/>
    <x v="0"/>
    <x v="0"/>
    <x v="0"/>
    <x v="0"/>
    <x v="1"/>
    <s v="SLA_NOT_MET"/>
  </r>
  <r>
    <s v="304"/>
    <d v="2023-07-31T09:49:04"/>
    <d v="2023-07-31T10:18:49"/>
    <s v="APPROVE"/>
    <s v="Consumer Existing"/>
    <s v="FWadia"/>
    <m/>
    <x v="0"/>
    <d v="1899-12-30T00:29:45"/>
    <n v="29.75"/>
    <d v="2023-07-31T00:00:00"/>
    <x v="0"/>
    <x v="0"/>
    <x v="9"/>
    <x v="0"/>
    <x v="1"/>
    <s v="SLA_NOT_MET"/>
  </r>
  <r>
    <s v="305"/>
    <d v="2023-07-31T09:54:06"/>
    <d v="2023-07-31T09:59:29"/>
    <s v="APPROVE"/>
    <s v="Consumer Pre Bureau"/>
    <s v="CDcosta"/>
    <s v="Approved for 1 handset and 1 MBB"/>
    <x v="0"/>
    <d v="1899-12-30T00:05:23"/>
    <n v="5.3833333333333337"/>
    <d v="2023-07-31T00:00:00"/>
    <x v="0"/>
    <x v="0"/>
    <x v="2"/>
    <x v="0"/>
    <x v="2"/>
    <s v="SLA_MET"/>
  </r>
  <r>
    <s v="306"/>
    <d v="2023-07-31T10:31:13"/>
    <d v="2023-07-31T10:41:55"/>
    <s v="APPROVE"/>
    <s v="Consumer Post Bureau"/>
    <s v="FWadia"/>
    <m/>
    <x v="0"/>
    <d v="1899-12-30T00:10:42"/>
    <n v="10.7"/>
    <d v="2023-07-31T00:00:00"/>
    <x v="0"/>
    <x v="0"/>
    <x v="9"/>
    <x v="0"/>
    <x v="0"/>
    <s v="SLA_MET"/>
  </r>
  <r>
    <s v="307"/>
    <d v="2023-07-31T10:32:04"/>
    <d v="2023-07-31T10:38:30"/>
    <s v="APPROVE"/>
    <s v="Consumer Pre Bureau"/>
    <s v="MDcruz"/>
    <s v="Approved only with outright purchase of handset or USIM only"/>
    <x v="0"/>
    <d v="1899-12-30T00:06:26"/>
    <n v="6.4333333333333336"/>
    <d v="2023-07-31T00:00:00"/>
    <x v="0"/>
    <x v="0"/>
    <x v="3"/>
    <x v="0"/>
    <x v="2"/>
    <s v="SLA_MET"/>
  </r>
  <r>
    <s v="308"/>
    <d v="2023-07-31T10:32:16"/>
    <d v="2023-07-31T10:51:03"/>
    <s v="APPROVE"/>
    <s v="Consumer Post Bureau"/>
    <s v="CDcosta"/>
    <s v="Approved for 2 services"/>
    <x v="0"/>
    <d v="1899-12-30T00:18:47"/>
    <n v="18.783333333333335"/>
    <d v="2023-07-31T00:00:00"/>
    <x v="0"/>
    <x v="0"/>
    <x v="2"/>
    <x v="0"/>
    <x v="0"/>
    <s v="SLA_MET"/>
  </r>
  <r>
    <s v="309"/>
    <d v="2023-07-31T10:40:44"/>
    <d v="2023-07-31T10:49:24"/>
    <s v="APPROVE"/>
    <s v="Consumer Pre Bureau"/>
    <s v="SSyed"/>
    <s v="Approved for outright purchase or USIM only due to Visa status"/>
    <x v="0"/>
    <d v="1899-12-30T00:08:40"/>
    <n v="8.6666666666666661"/>
    <d v="2023-07-31T00:00:00"/>
    <x v="0"/>
    <x v="0"/>
    <x v="5"/>
    <x v="0"/>
    <x v="2"/>
    <s v="SLA_MET"/>
  </r>
  <r>
    <s v="310"/>
    <d v="2023-07-31T10:45:03"/>
    <d v="2023-07-31T10:50:47"/>
    <s v="APPROVE"/>
    <s v="Consumer Existing"/>
    <s v="MDcruz"/>
    <s v="Approve"/>
    <x v="0"/>
    <d v="1899-12-30T00:05:44"/>
    <n v="5.7333333333333334"/>
    <d v="2023-07-31T00:00:00"/>
    <x v="0"/>
    <x v="0"/>
    <x v="3"/>
    <x v="0"/>
    <x v="1"/>
    <s v="SLA_MET"/>
  </r>
  <r>
    <s v="311"/>
    <d v="2023-07-31T10:51:56"/>
    <d v="2023-07-31T10:59:40"/>
    <s v="APPROVE"/>
    <s v="Consumer Existing"/>
    <s v="SSyed"/>
    <s v="Direct debit to bank account/Credit card"/>
    <x v="0"/>
    <d v="1899-12-30T00:07:44"/>
    <n v="7.7333333333333334"/>
    <d v="2023-07-31T00:00:00"/>
    <x v="0"/>
    <x v="0"/>
    <x v="5"/>
    <x v="0"/>
    <x v="1"/>
    <s v="SLA_MET"/>
  </r>
  <r>
    <s v="312"/>
    <d v="2023-07-31T10:56:01"/>
    <d v="2023-07-31T10:58:55"/>
    <s v="APPROVE"/>
    <s v="Consumer Existing"/>
    <s v="QMascarenhas"/>
    <m/>
    <x v="0"/>
    <d v="1899-12-30T00:02:54"/>
    <n v="2.9"/>
    <d v="2023-07-31T00:00:00"/>
    <x v="0"/>
    <x v="0"/>
    <x v="0"/>
    <x v="0"/>
    <x v="1"/>
    <s v="SLA_MET"/>
  </r>
  <r>
    <s v="313"/>
    <d v="2023-07-31T11:03:18"/>
    <d v="2023-07-31T11:14:43"/>
    <s v="APPROVE"/>
    <s v="Consumer Existing"/>
    <s v="MDcruz"/>
    <s v="Approve"/>
    <x v="0"/>
    <d v="1899-12-30T00:11:25"/>
    <n v="11.416666666666666"/>
    <d v="2023-07-31T00:00:00"/>
    <x v="0"/>
    <x v="0"/>
    <x v="3"/>
    <x v="0"/>
    <x v="1"/>
    <s v="SLA_MET"/>
  </r>
  <r>
    <s v="314"/>
    <d v="2023-07-31T11:04:29"/>
    <d v="2023-07-31T11:12:56"/>
    <s v="APPROVE"/>
    <s v="Consumer Existing"/>
    <s v="CDcosta"/>
    <s v="Approve"/>
    <x v="0"/>
    <d v="1899-12-30T00:08:27"/>
    <n v="8.4499999999999993"/>
    <d v="2023-07-31T00:00:00"/>
    <x v="0"/>
    <x v="0"/>
    <x v="2"/>
    <x v="0"/>
    <x v="1"/>
    <s v="SLA_MET"/>
  </r>
  <r>
    <s v="315"/>
    <d v="2023-07-31T11:06:52"/>
    <d v="2023-07-31T11:17:00"/>
    <s v="APPROVE"/>
    <s v="Consumer Post Bureau"/>
    <s v="FWadia"/>
    <m/>
    <x v="0"/>
    <d v="1899-12-30T00:10:08"/>
    <n v="10.133333333333333"/>
    <d v="2023-07-31T00:00:00"/>
    <x v="0"/>
    <x v="0"/>
    <x v="9"/>
    <x v="0"/>
    <x v="0"/>
    <s v="SLA_MET"/>
  </r>
  <r>
    <s v="316"/>
    <d v="2023-07-31T11:10:20"/>
    <d v="2023-07-31T11:24:39"/>
    <s v="APPROVE"/>
    <s v="Consumer Post Bureau"/>
    <s v="FWadia"/>
    <m/>
    <x v="0"/>
    <d v="1899-12-30T00:14:19"/>
    <n v="14.316666666666666"/>
    <d v="2023-07-31T00:00:00"/>
    <x v="0"/>
    <x v="0"/>
    <x v="9"/>
    <x v="0"/>
    <x v="0"/>
    <s v="SLA_MET"/>
  </r>
  <r>
    <s v="317"/>
    <d v="2023-07-31T11:13:58"/>
    <d v="2023-07-31T11:32:35"/>
    <s v="APPROVE"/>
    <s v="Consumer Post Bureau"/>
    <s v="RBose"/>
    <m/>
    <x v="0"/>
    <d v="1899-12-30T00:18:37"/>
    <n v="18.616666666666667"/>
    <d v="2023-07-31T00:00:00"/>
    <x v="0"/>
    <x v="0"/>
    <x v="6"/>
    <x v="0"/>
    <x v="0"/>
    <s v="SLA_MET"/>
  </r>
  <r>
    <s v="318"/>
    <d v="2023-07-31T11:17:42"/>
    <d v="2023-07-31T11:24:23"/>
    <s v="APPROVE"/>
    <s v="Consumer Existing"/>
    <s v="SBambaras"/>
    <s v="Approved only with outright purchase of handset or USIM only"/>
    <x v="0"/>
    <d v="1899-12-30T00:06:41"/>
    <n v="6.6833333333333336"/>
    <d v="2023-07-31T00:00:00"/>
    <x v="0"/>
    <x v="0"/>
    <x v="7"/>
    <x v="0"/>
    <x v="1"/>
    <s v="SLA_MET"/>
  </r>
  <r>
    <s v="319"/>
    <d v="2023-07-31T11:19:27"/>
    <d v="2023-07-31T11:33:10"/>
    <s v="APPROVE"/>
    <s v="Consumer Existing"/>
    <s v="FWadia"/>
    <m/>
    <x v="0"/>
    <d v="1899-12-30T00:13:43"/>
    <n v="13.716666666666667"/>
    <d v="2023-07-31T00:00:00"/>
    <x v="0"/>
    <x v="0"/>
    <x v="9"/>
    <x v="0"/>
    <x v="1"/>
    <s v="SLA_MET"/>
  </r>
  <r>
    <s v="320"/>
    <d v="2023-07-31T11:22:38"/>
    <d v="2023-07-31T11:40:58"/>
    <s v="APPROVE"/>
    <s v="Consumer Existing"/>
    <s v="AAkhundpur"/>
    <s v="Approved for 1 service only"/>
    <x v="0"/>
    <d v="1899-12-30T00:18:20"/>
    <n v="18.333333333333332"/>
    <d v="2023-07-31T00:00:00"/>
    <x v="0"/>
    <x v="0"/>
    <x v="8"/>
    <x v="0"/>
    <x v="1"/>
    <s v="SLA_MET"/>
  </r>
  <r>
    <s v="321"/>
    <d v="2023-07-31T11:23:21"/>
    <d v="2023-07-31T11:47:05"/>
    <s v="APPROVE"/>
    <s v="Consumer Existing"/>
    <s v="QMascarenhas"/>
    <m/>
    <x v="0"/>
    <d v="1899-12-30T00:23:44"/>
    <n v="23.733333333333334"/>
    <d v="2023-07-31T00:00:00"/>
    <x v="0"/>
    <x v="0"/>
    <x v="0"/>
    <x v="0"/>
    <x v="1"/>
    <s v="SLA_NOT_MET"/>
  </r>
  <r>
    <s v="322"/>
    <d v="2023-07-31T11:24:42"/>
    <d v="2023-07-31T11:33:51"/>
    <s v="APPROVE"/>
    <s v="Consumer Post Bureau"/>
    <s v="SSyed"/>
    <m/>
    <x v="0"/>
    <d v="1899-12-30T00:09:09"/>
    <n v="9.15"/>
    <d v="2023-07-31T00:00:00"/>
    <x v="0"/>
    <x v="0"/>
    <x v="5"/>
    <x v="0"/>
    <x v="0"/>
    <s v="SLA_MET"/>
  </r>
  <r>
    <s v="323"/>
    <d v="2023-07-31T11:38:20"/>
    <d v="2023-07-31T11:51:12"/>
    <s v="APPROVE"/>
    <s v="Consumer Post Bureau"/>
    <s v="SBambaras"/>
    <s v="Approved for 1 handset and 1 MBB"/>
    <x v="0"/>
    <d v="1899-12-30T00:12:52"/>
    <n v="12.866666666666667"/>
    <d v="2023-07-31T00:00:00"/>
    <x v="0"/>
    <x v="0"/>
    <x v="7"/>
    <x v="0"/>
    <x v="0"/>
    <s v="SLA_MET"/>
  </r>
  <r>
    <s v="324"/>
    <d v="2023-07-31T11:43:11"/>
    <d v="2023-07-31T11:58:04"/>
    <s v="APPROVE"/>
    <s v="Consumer Pre Bureau"/>
    <s v="MDcruz"/>
    <s v="Approved only with outright purchase of handset or USIM only"/>
    <x v="0"/>
    <d v="1899-12-30T00:14:53"/>
    <n v="14.883333333333333"/>
    <d v="2023-07-31T00:00:00"/>
    <x v="0"/>
    <x v="0"/>
    <x v="3"/>
    <x v="0"/>
    <x v="2"/>
    <s v="SLA_MET"/>
  </r>
  <r>
    <s v="325"/>
    <d v="2023-07-31T11:59:21"/>
    <d v="2023-07-31T12:09:01"/>
    <s v="APPROVE"/>
    <s v="Consumer Existing"/>
    <s v="SBambaras"/>
    <s v="Approve"/>
    <x v="0"/>
    <d v="1899-12-30T00:09:40"/>
    <n v="9.6666666666666661"/>
    <d v="2023-07-31T00:00:00"/>
    <x v="0"/>
    <x v="0"/>
    <x v="7"/>
    <x v="0"/>
    <x v="1"/>
    <s v="SLA_MET"/>
  </r>
  <r>
    <s v="326"/>
    <d v="2023-07-31T12:00:56"/>
    <d v="2023-07-31T12:07:13"/>
    <s v="APPROVE"/>
    <s v="Consumer Existing"/>
    <s v="RBose"/>
    <m/>
    <x v="0"/>
    <d v="1899-12-30T00:06:17"/>
    <n v="6.2833333333333332"/>
    <d v="2023-07-31T00:00:00"/>
    <x v="0"/>
    <x v="0"/>
    <x v="6"/>
    <x v="0"/>
    <x v="1"/>
    <s v="SLA_MET"/>
  </r>
  <r>
    <s v="327"/>
    <d v="2023-07-31T12:03:08"/>
    <d v="2023-07-31T12:08:24"/>
    <s v="APPROVE"/>
    <s v="Consumer Pre Bureau"/>
    <s v="FWadia"/>
    <s v="Approved only with outright purchase of handset or USIM only"/>
    <x v="0"/>
    <d v="1899-12-30T00:05:16"/>
    <n v="5.2666666666666666"/>
    <d v="2023-07-31T00:00:00"/>
    <x v="0"/>
    <x v="0"/>
    <x v="9"/>
    <x v="0"/>
    <x v="2"/>
    <s v="SLA_MET"/>
  </r>
  <r>
    <s v="328"/>
    <d v="2023-07-31T12:05:27"/>
    <d v="2023-07-31T12:13:01"/>
    <s v="APPROVE"/>
    <s v="Consumer Existing"/>
    <s v="RBose"/>
    <m/>
    <x v="0"/>
    <d v="1899-12-30T00:07:34"/>
    <n v="7.5666666666666664"/>
    <d v="2023-07-31T00:00:00"/>
    <x v="0"/>
    <x v="0"/>
    <x v="6"/>
    <x v="0"/>
    <x v="1"/>
    <s v="SLA_MET"/>
  </r>
  <r>
    <s v="329"/>
    <d v="2023-07-31T12:13:24"/>
    <d v="2023-07-31T12:24:10"/>
    <s v="APPROVE"/>
    <s v="Consumer Existing"/>
    <s v="FWadia"/>
    <s v="Approve"/>
    <x v="0"/>
    <d v="1899-12-30T00:10:46"/>
    <n v="10.766666666666667"/>
    <d v="2023-07-31T00:00:00"/>
    <x v="0"/>
    <x v="0"/>
    <x v="9"/>
    <x v="0"/>
    <x v="1"/>
    <s v="SLA_MET"/>
  </r>
  <r>
    <s v="330"/>
    <d v="2023-07-31T12:14:38"/>
    <d v="2023-07-31T12:20:02"/>
    <s v="APPROVE"/>
    <s v="Consumer Existing"/>
    <s v="RBose"/>
    <m/>
    <x v="0"/>
    <d v="1899-12-30T00:05:24"/>
    <n v="5.4"/>
    <d v="2023-07-31T00:00:00"/>
    <x v="0"/>
    <x v="0"/>
    <x v="6"/>
    <x v="0"/>
    <x v="1"/>
    <s v="SLA_MET"/>
  </r>
  <r>
    <s v="331"/>
    <d v="2023-07-31T12:16:08"/>
    <d v="2023-07-31T12:19:09"/>
    <s v="APPROVE"/>
    <s v="Consumer Pre Bureau"/>
    <s v="SBambaras"/>
    <s v="Approved for 1 Handset + 1 Tablet"/>
    <x v="0"/>
    <d v="1899-12-30T00:03:01"/>
    <n v="3.0166666666666666"/>
    <d v="2023-07-31T00:00:00"/>
    <x v="0"/>
    <x v="0"/>
    <x v="7"/>
    <x v="0"/>
    <x v="2"/>
    <s v="SLA_MET"/>
  </r>
  <r>
    <s v="332"/>
    <d v="2023-07-31T12:17:24"/>
    <d v="2023-07-31T12:28:10"/>
    <s v="APPROVE"/>
    <s v="Consumer Existing"/>
    <s v="CDcosta"/>
    <s v="Approve"/>
    <x v="0"/>
    <d v="1899-12-30T00:10:46"/>
    <n v="10.766666666666667"/>
    <d v="2023-07-31T00:00:00"/>
    <x v="0"/>
    <x v="0"/>
    <x v="2"/>
    <x v="0"/>
    <x v="1"/>
    <s v="SLA_MET"/>
  </r>
  <r>
    <s v="333"/>
    <d v="2023-07-31T12:19:10"/>
    <d v="2023-07-31T12:25:14"/>
    <s v="APPROVE"/>
    <s v="Consumer Pre Bureau"/>
    <s v="SSyed"/>
    <s v="Approved for 1 Handset/Tablet + 1 MBB"/>
    <x v="0"/>
    <d v="1899-12-30T00:06:04"/>
    <n v="6.0666666666666664"/>
    <d v="2023-07-31T00:00:00"/>
    <x v="0"/>
    <x v="0"/>
    <x v="5"/>
    <x v="0"/>
    <x v="2"/>
    <s v="SLA_MET"/>
  </r>
  <r>
    <s v="334"/>
    <d v="2023-07-31T12:19:59"/>
    <d v="2023-07-31T12:28:27"/>
    <s v="APPROVE"/>
    <s v="Consumer Post Bureau"/>
    <s v="SBambaras"/>
    <s v="Approved for 1 handset and 1 MBB"/>
    <x v="0"/>
    <d v="1899-12-30T00:08:28"/>
    <n v="8.4666666666666668"/>
    <d v="2023-07-31T00:00:00"/>
    <x v="0"/>
    <x v="0"/>
    <x v="7"/>
    <x v="0"/>
    <x v="0"/>
    <s v="SLA_MET"/>
  </r>
  <r>
    <s v="335"/>
    <d v="2023-07-31T12:27:53"/>
    <d v="2023-07-31T12:34:42"/>
    <s v="APPROVE"/>
    <s v="Consumer Post Bureau"/>
    <s v="QMascarenhas"/>
    <m/>
    <x v="0"/>
    <d v="1899-12-30T00:06:49"/>
    <n v="6.8166666666666664"/>
    <d v="2023-07-31T00:00:00"/>
    <x v="0"/>
    <x v="0"/>
    <x v="0"/>
    <x v="0"/>
    <x v="0"/>
    <s v="SLA_MET"/>
  </r>
  <r>
    <s v="336"/>
    <d v="2023-07-31T12:36:33"/>
    <d v="2023-07-31T12:40:45"/>
    <s v="APPROVE"/>
    <s v="Consumer Existing"/>
    <s v="SSyed"/>
    <s v="Approve"/>
    <x v="0"/>
    <d v="1899-12-30T00:04:12"/>
    <n v="4.2"/>
    <d v="2023-07-31T00:00:00"/>
    <x v="0"/>
    <x v="0"/>
    <x v="5"/>
    <x v="0"/>
    <x v="1"/>
    <s v="SLA_MET"/>
  </r>
  <r>
    <s v="337"/>
    <d v="2023-07-31T12:43:47"/>
    <d v="2023-07-31T12:50:03"/>
    <s v="APPROVE"/>
    <s v="Consumer Pre Bureau"/>
    <s v="SBambaras"/>
    <s v="Approved for 1 Handset/Tablet + 1 MBB"/>
    <x v="0"/>
    <d v="1899-12-30T00:06:16"/>
    <n v="6.2666666666666666"/>
    <d v="2023-07-31T00:00:00"/>
    <x v="0"/>
    <x v="0"/>
    <x v="7"/>
    <x v="0"/>
    <x v="2"/>
    <s v="SLA_MET"/>
  </r>
  <r>
    <s v="338"/>
    <d v="2023-07-31T12:44:14"/>
    <d v="2023-07-31T12:49:00"/>
    <s v="APPROVE"/>
    <s v="Consumer Existing"/>
    <s v="CDcosta"/>
    <s v="Approve"/>
    <x v="0"/>
    <d v="1899-12-30T00:04:46"/>
    <n v="4.7666666666666666"/>
    <d v="2023-07-31T00:00:00"/>
    <x v="0"/>
    <x v="0"/>
    <x v="2"/>
    <x v="0"/>
    <x v="1"/>
    <s v="SLA_MET"/>
  </r>
  <r>
    <s v="339"/>
    <d v="2023-07-31T12:47:39"/>
    <d v="2023-07-31T12:51:44"/>
    <s v="APPROVE"/>
    <s v="Consumer Existing"/>
    <s v="SSyed"/>
    <s v="Approve"/>
    <x v="0"/>
    <d v="1899-12-30T00:04:05"/>
    <n v="4.083333333333333"/>
    <d v="2023-07-31T00:00:00"/>
    <x v="0"/>
    <x v="0"/>
    <x v="5"/>
    <x v="0"/>
    <x v="1"/>
    <s v="SLA_MET"/>
  </r>
  <r>
    <s v="340"/>
    <d v="2023-07-31T12:47:39"/>
    <d v="2023-07-31T12:56:22"/>
    <s v="APPROVE"/>
    <s v="Consumer Post Bureau"/>
    <s v="MDcruz"/>
    <s v="Approve"/>
    <x v="0"/>
    <d v="1899-12-30T00:08:43"/>
    <n v="8.7166666666666668"/>
    <d v="2023-07-31T00:00:00"/>
    <x v="0"/>
    <x v="0"/>
    <x v="3"/>
    <x v="0"/>
    <x v="0"/>
    <s v="SLA_MET"/>
  </r>
  <r>
    <s v="341"/>
    <d v="2023-07-31T12:50:31"/>
    <d v="2023-07-31T13:01:05"/>
    <s v="APPROVE"/>
    <s v="Consumer Existing"/>
    <s v="SBambaras"/>
    <s v="Approve"/>
    <x v="0"/>
    <d v="1899-12-30T00:10:34"/>
    <n v="10.566666666666666"/>
    <d v="2023-07-31T00:00:00"/>
    <x v="0"/>
    <x v="0"/>
    <x v="7"/>
    <x v="0"/>
    <x v="1"/>
    <s v="SLA_MET"/>
  </r>
  <r>
    <s v="342"/>
    <d v="2023-07-31T12:50:59"/>
    <d v="2023-07-31T13:01:08"/>
    <s v="APPROVE"/>
    <s v="Consumer Existing"/>
    <s v="SSyed"/>
    <s v="Approve"/>
    <x v="0"/>
    <d v="1899-12-30T00:10:09"/>
    <n v="10.15"/>
    <d v="2023-07-31T00:00:00"/>
    <x v="0"/>
    <x v="0"/>
    <x v="5"/>
    <x v="0"/>
    <x v="1"/>
    <s v="SLA_MET"/>
  </r>
  <r>
    <s v="343"/>
    <d v="2023-07-31T12:58:09"/>
    <d v="2023-07-31T13:08:05"/>
    <s v="APPROVE"/>
    <s v="Consumer Pre Bureau"/>
    <s v="FWadia"/>
    <s v="Approved only with outright purchase of handset or USIM only"/>
    <x v="0"/>
    <d v="1899-12-30T00:09:56"/>
    <n v="9.9333333333333336"/>
    <d v="2023-07-31T00:00:00"/>
    <x v="0"/>
    <x v="0"/>
    <x v="9"/>
    <x v="0"/>
    <x v="2"/>
    <s v="SLA_MET"/>
  </r>
  <r>
    <s v="344"/>
    <d v="2023-07-31T13:01:21"/>
    <d v="2023-07-31T13:17:51"/>
    <s v="APPROVE"/>
    <s v="Consumer Pre Bureau"/>
    <s v="MDcruz"/>
    <s v="Approved for up to 2 services"/>
    <x v="0"/>
    <d v="1899-12-30T00:16:30"/>
    <n v="16.5"/>
    <d v="2023-07-31T00:00:00"/>
    <x v="0"/>
    <x v="0"/>
    <x v="3"/>
    <x v="0"/>
    <x v="2"/>
    <s v="SLA_MET"/>
  </r>
  <r>
    <s v="345"/>
    <d v="2023-07-31T13:04:51"/>
    <d v="2023-07-31T13:12:53"/>
    <s v="APPROVE"/>
    <s v="Consumer Pre Bureau"/>
    <s v="AAkhundpur"/>
    <s v="Approve"/>
    <x v="0"/>
    <d v="1899-12-30T00:08:02"/>
    <n v="8.0333333333333332"/>
    <d v="2023-07-31T00:00:00"/>
    <x v="0"/>
    <x v="0"/>
    <x v="8"/>
    <x v="0"/>
    <x v="2"/>
    <s v="SLA_MET"/>
  </r>
  <r>
    <s v="346"/>
    <d v="2023-07-31T13:10:34"/>
    <d v="2023-07-31T13:13:32"/>
    <s v="APPROVE"/>
    <s v="Consumer Existing"/>
    <s v="SSyed"/>
    <s v="Approved for 1 handset and 1 MBB"/>
    <x v="0"/>
    <d v="1899-12-30T00:02:58"/>
    <n v="2.9666666666666668"/>
    <d v="2023-07-31T00:00:00"/>
    <x v="0"/>
    <x v="0"/>
    <x v="5"/>
    <x v="0"/>
    <x v="1"/>
    <s v="SLA_MET"/>
  </r>
  <r>
    <s v="347"/>
    <d v="2023-07-31T13:12:26"/>
    <d v="2023-07-31T13:19:12"/>
    <s v="APPROVE"/>
    <s v="Consumer Existing"/>
    <s v="RBose"/>
    <m/>
    <x v="0"/>
    <d v="1899-12-30T00:06:46"/>
    <n v="6.7666666666666666"/>
    <d v="2023-07-31T00:00:00"/>
    <x v="0"/>
    <x v="0"/>
    <x v="6"/>
    <x v="0"/>
    <x v="1"/>
    <s v="SLA_MET"/>
  </r>
  <r>
    <s v="348"/>
    <d v="2023-07-31T13:18:31"/>
    <d v="2023-07-31T13:30:11"/>
    <s v="APPROVE"/>
    <s v="Consumer Post Bureau"/>
    <s v="FWadia"/>
    <s v="Approve"/>
    <x v="0"/>
    <d v="1899-12-30T00:11:40"/>
    <n v="11.666666666666666"/>
    <d v="2023-07-31T00:00:00"/>
    <x v="0"/>
    <x v="0"/>
    <x v="9"/>
    <x v="0"/>
    <x v="0"/>
    <s v="SLA_MET"/>
  </r>
  <r>
    <s v="349"/>
    <d v="2023-07-31T13:20:04"/>
    <d v="2023-07-31T13:31:30"/>
    <s v="APPROVE"/>
    <s v="Consumer Existing"/>
    <s v="SSyed"/>
    <m/>
    <x v="0"/>
    <d v="1899-12-30T00:11:26"/>
    <n v="11.433333333333334"/>
    <d v="2023-07-31T00:00:00"/>
    <x v="0"/>
    <x v="0"/>
    <x v="5"/>
    <x v="0"/>
    <x v="1"/>
    <s v="SLA_MET"/>
  </r>
  <r>
    <s v="350"/>
    <d v="2023-07-31T13:21:33"/>
    <d v="2023-07-31T13:45:29"/>
    <s v="APPROVE"/>
    <s v="Consumer Post Bureau"/>
    <s v="RBose"/>
    <m/>
    <x v="0"/>
    <d v="1899-12-30T00:23:56"/>
    <n v="23.933333333333334"/>
    <d v="2023-07-31T00:00:00"/>
    <x v="0"/>
    <x v="0"/>
    <x v="6"/>
    <x v="0"/>
    <x v="0"/>
    <s v="SLA_NOT_MET"/>
  </r>
  <r>
    <s v="351"/>
    <d v="2023-07-31T13:22:19"/>
    <d v="2023-07-31T13:30:09"/>
    <s v="APPROVE"/>
    <s v="Consumer Post Bureau"/>
    <s v="CDcosta"/>
    <s v="Approved for 1 handset and 1 MBB"/>
    <x v="0"/>
    <d v="1899-12-30T00:07:50"/>
    <n v="7.833333333333333"/>
    <d v="2023-07-31T00:00:00"/>
    <x v="0"/>
    <x v="0"/>
    <x v="2"/>
    <x v="0"/>
    <x v="0"/>
    <s v="SLA_MET"/>
  </r>
  <r>
    <s v="352"/>
    <d v="2023-07-31T13:23:04"/>
    <d v="2023-07-31T13:33:54"/>
    <s v="APPROVE"/>
    <s v="Consumer Post Bureau"/>
    <s v="AAkhundpur"/>
    <s v="Approved for MBB only"/>
    <x v="0"/>
    <d v="1899-12-30T00:10:50"/>
    <n v="10.833333333333334"/>
    <d v="2023-07-31T00:00:00"/>
    <x v="0"/>
    <x v="0"/>
    <x v="8"/>
    <x v="0"/>
    <x v="0"/>
    <s v="SLA_MET"/>
  </r>
  <r>
    <s v="353"/>
    <d v="2023-07-31T13:24:09"/>
    <d v="2023-07-31T13:33:53"/>
    <s v="APPROVE"/>
    <s v="Consumer Post Bureau"/>
    <s v="MDcruz"/>
    <s v="Approved only with outright purchase of handset or USIM only"/>
    <x v="0"/>
    <d v="1899-12-30T00:09:44"/>
    <n v="9.7333333333333325"/>
    <d v="2023-07-31T00:00:00"/>
    <x v="0"/>
    <x v="0"/>
    <x v="3"/>
    <x v="0"/>
    <x v="0"/>
    <s v="SLA_MET"/>
  </r>
  <r>
    <s v="354"/>
    <d v="2023-07-31T13:29:08"/>
    <d v="2023-07-31T13:37:33"/>
    <s v="APPROVE"/>
    <s v="Consumer Existing"/>
    <s v="FWadia"/>
    <s v="Approve"/>
    <x v="0"/>
    <d v="1899-12-30T00:08:25"/>
    <n v="8.4166666666666661"/>
    <d v="2023-07-31T00:00:00"/>
    <x v="0"/>
    <x v="0"/>
    <x v="9"/>
    <x v="0"/>
    <x v="1"/>
    <s v="SLA_MET"/>
  </r>
  <r>
    <s v="355"/>
    <d v="2023-07-31T13:32:30"/>
    <d v="2023-07-31T13:46:40"/>
    <s v="APPROVE"/>
    <s v="Consumer Post Bureau"/>
    <s v="MDcruz"/>
    <m/>
    <x v="0"/>
    <d v="1899-12-30T00:14:10"/>
    <n v="14.166666666666666"/>
    <d v="2023-07-31T00:00:00"/>
    <x v="0"/>
    <x v="0"/>
    <x v="3"/>
    <x v="0"/>
    <x v="0"/>
    <s v="SLA_MET"/>
  </r>
  <r>
    <s v="356"/>
    <d v="2023-07-31T13:34:03"/>
    <d v="2023-07-31T13:39:38"/>
    <s v="APPROVE"/>
    <s v="Consumer Pre Bureau"/>
    <s v="SBambaras"/>
    <s v="Approved for up to 2 services"/>
    <x v="0"/>
    <d v="1899-12-30T00:05:35"/>
    <n v="5.583333333333333"/>
    <d v="2023-07-31T00:00:00"/>
    <x v="0"/>
    <x v="0"/>
    <x v="7"/>
    <x v="0"/>
    <x v="2"/>
    <s v="SLA_MET"/>
  </r>
  <r>
    <s v="357"/>
    <d v="2023-07-31T13:40:58"/>
    <d v="2023-07-31T13:55:25"/>
    <s v="APPROVE"/>
    <s v="Consumer Existing"/>
    <s v="AAkhundpur"/>
    <s v="Approve"/>
    <x v="0"/>
    <d v="1899-12-30T00:14:27"/>
    <n v="14.45"/>
    <d v="2023-07-31T00:00:00"/>
    <x v="0"/>
    <x v="0"/>
    <x v="8"/>
    <x v="0"/>
    <x v="1"/>
    <s v="SLA_MET"/>
  </r>
  <r>
    <s v="358"/>
    <d v="2023-07-31T13:44:56"/>
    <d v="2023-07-31T13:50:01"/>
    <s v="APPROVE"/>
    <s v="Consumer Pre Bureau"/>
    <s v="AAkhundpur"/>
    <s v="Approved only with outright purchase of handset or USIM only Visa expires on 13/01/2013"/>
    <x v="0"/>
    <d v="1899-12-30T00:05:05"/>
    <n v="5.083333333333333"/>
    <d v="2023-07-31T00:00:00"/>
    <x v="0"/>
    <x v="0"/>
    <x v="8"/>
    <x v="0"/>
    <x v="2"/>
    <s v="SLA_MET"/>
  </r>
  <r>
    <s v="359"/>
    <d v="2023-07-31T13:44:58"/>
    <d v="2023-07-31T13:50:58"/>
    <s v="APPROVE"/>
    <s v="Consumer Existing"/>
    <s v="CDcosta"/>
    <s v="Approve"/>
    <x v="0"/>
    <d v="1899-12-30T00:06:00"/>
    <n v="6"/>
    <d v="2023-07-31T00:00:00"/>
    <x v="0"/>
    <x v="0"/>
    <x v="2"/>
    <x v="0"/>
    <x v="1"/>
    <s v="SLA_MET"/>
  </r>
  <r>
    <s v="360"/>
    <d v="2023-07-31T13:45:17"/>
    <d v="2023-07-31T13:51:19"/>
    <s v="APPROVE"/>
    <s v="Consumer Pre Bureau"/>
    <s v="SBambaras"/>
    <s v="Approved for 1 Handset/Tablet + 1 MBB"/>
    <x v="0"/>
    <d v="1899-12-30T00:06:02"/>
    <n v="6.0333333333333332"/>
    <d v="2023-07-31T00:00:00"/>
    <x v="0"/>
    <x v="0"/>
    <x v="7"/>
    <x v="0"/>
    <x v="2"/>
    <s v="SLA_MET"/>
  </r>
  <r>
    <s v="361"/>
    <d v="2023-07-31T13:45:58"/>
    <d v="2023-07-31T13:53:36"/>
    <s v="APPROVE"/>
    <s v="Consumer Existing"/>
    <s v="MDcruz"/>
    <s v="Approve"/>
    <x v="0"/>
    <d v="1899-12-30T00:07:38"/>
    <n v="7.6333333333333329"/>
    <d v="2023-07-31T00:00:00"/>
    <x v="0"/>
    <x v="0"/>
    <x v="3"/>
    <x v="0"/>
    <x v="1"/>
    <s v="SLA_MET"/>
  </r>
  <r>
    <s v="362"/>
    <d v="2023-07-31T13:52:23"/>
    <d v="2023-07-31T13:56:40"/>
    <s v="APPROVE"/>
    <s v="Consumer Existing"/>
    <s v="SSyed"/>
    <s v="Approve"/>
    <x v="0"/>
    <d v="1899-12-30T00:04:17"/>
    <n v="4.2833333333333332"/>
    <d v="2023-07-31T00:00:00"/>
    <x v="0"/>
    <x v="0"/>
    <x v="5"/>
    <x v="0"/>
    <x v="1"/>
    <s v="SLA_MET"/>
  </r>
  <r>
    <s v="363"/>
    <d v="2023-07-31T13:57:20"/>
    <d v="2023-07-31T14:03:20"/>
    <s v="APPROVE"/>
    <s v="Consumer Post Bureau"/>
    <s v="SSyed"/>
    <s v="Approve"/>
    <x v="0"/>
    <d v="1899-12-30T00:06:00"/>
    <n v="6"/>
    <d v="2023-07-31T00:00:00"/>
    <x v="0"/>
    <x v="0"/>
    <x v="5"/>
    <x v="0"/>
    <x v="0"/>
    <s v="SLA_MET"/>
  </r>
  <r>
    <s v="364"/>
    <d v="2023-07-31T13:58:48"/>
    <d v="2023-07-31T14:04:51"/>
    <s v="APPROVE"/>
    <s v="Consumer Existing"/>
    <s v="FWadia"/>
    <s v="Approve"/>
    <x v="0"/>
    <d v="1899-12-30T00:06:03"/>
    <n v="6.05"/>
    <d v="2023-07-31T00:00:00"/>
    <x v="0"/>
    <x v="0"/>
    <x v="9"/>
    <x v="0"/>
    <x v="1"/>
    <s v="SLA_MET"/>
  </r>
  <r>
    <s v="365"/>
    <d v="2023-07-31T14:08:48"/>
    <d v="2023-07-31T14:11:55"/>
    <s v="APPROVE"/>
    <s v="Consumer Existing"/>
    <s v="SSyed"/>
    <s v="Approve"/>
    <x v="0"/>
    <d v="1899-12-30T00:03:07"/>
    <n v="3.1166666666666667"/>
    <d v="2023-07-31T00:00:00"/>
    <x v="0"/>
    <x v="0"/>
    <x v="5"/>
    <x v="0"/>
    <x v="1"/>
    <s v="SLA_MET"/>
  </r>
  <r>
    <s v="366"/>
    <d v="2023-07-31T14:10:03"/>
    <d v="2023-07-31T14:23:27"/>
    <s v="APPROVE"/>
    <s v="Consumer Post Bureau"/>
    <s v="AAkhundpur"/>
    <s v="Approved only with outright purchase of handset or USIM only"/>
    <x v="0"/>
    <d v="1899-12-30T00:13:24"/>
    <n v="13.4"/>
    <d v="2023-07-31T00:00:00"/>
    <x v="0"/>
    <x v="0"/>
    <x v="8"/>
    <x v="0"/>
    <x v="0"/>
    <s v="SLA_MET"/>
  </r>
  <r>
    <s v="367"/>
    <d v="2023-07-31T14:14:36"/>
    <d v="2023-07-31T14:21:55"/>
    <s v="APPROVE"/>
    <s v="Consumer Pre Bureau"/>
    <s v="SSyed"/>
    <s v="Approved for 1 Handset/Tablet + 1 MBB"/>
    <x v="0"/>
    <d v="1899-12-30T00:07:19"/>
    <n v="7.3166666666666664"/>
    <d v="2023-07-31T00:00:00"/>
    <x v="0"/>
    <x v="0"/>
    <x v="5"/>
    <x v="0"/>
    <x v="2"/>
    <s v="SLA_MET"/>
  </r>
  <r>
    <s v="368"/>
    <d v="2023-07-31T14:15:41"/>
    <d v="2023-07-31T14:32:07"/>
    <s v="APPROVE"/>
    <s v="Consumer Pre Bureau"/>
    <s v="MDcruz"/>
    <s v="Approved"/>
    <x v="0"/>
    <d v="1899-12-30T00:16:26"/>
    <n v="16.433333333333334"/>
    <d v="2023-07-31T00:00:00"/>
    <x v="0"/>
    <x v="0"/>
    <x v="3"/>
    <x v="0"/>
    <x v="2"/>
    <s v="SLA_MET"/>
  </r>
  <r>
    <s v="369"/>
    <d v="2023-07-31T14:17:33"/>
    <d v="2023-07-31T14:30:02"/>
    <s v="APPROVE"/>
    <s v="Consumer Pre Bureau"/>
    <s v="QMascarenhas"/>
    <s v="Approve"/>
    <x v="0"/>
    <d v="1899-12-30T00:12:29"/>
    <n v="12.483333333333333"/>
    <d v="2023-07-31T00:00:00"/>
    <x v="0"/>
    <x v="0"/>
    <x v="0"/>
    <x v="0"/>
    <x v="2"/>
    <s v="SLA_MET"/>
  </r>
  <r>
    <s v="370"/>
    <d v="2023-07-31T14:21:01"/>
    <d v="2023-07-31T14:44:41"/>
    <s v="APPROVE"/>
    <s v="Consumer Post Bureau"/>
    <s v="RBose"/>
    <m/>
    <x v="0"/>
    <d v="1899-12-30T00:23:40"/>
    <n v="23.666666666666668"/>
    <d v="2023-07-31T00:00:00"/>
    <x v="0"/>
    <x v="0"/>
    <x v="6"/>
    <x v="0"/>
    <x v="0"/>
    <s v="SLA_NOT_MET"/>
  </r>
  <r>
    <s v="371"/>
    <d v="2023-07-31T14:22:35"/>
    <d v="2023-07-31T14:25:51"/>
    <s v="APPROVE"/>
    <s v="Consumer Existing"/>
    <s v="SSyed"/>
    <s v="Approve"/>
    <x v="0"/>
    <d v="1899-12-30T00:03:16"/>
    <n v="3.2666666666666666"/>
    <d v="2023-07-31T00:00:00"/>
    <x v="0"/>
    <x v="0"/>
    <x v="5"/>
    <x v="0"/>
    <x v="1"/>
    <s v="SLA_MET"/>
  </r>
  <r>
    <s v="372"/>
    <d v="2023-07-31T14:24:10"/>
    <d v="2023-07-31T14:28:45"/>
    <s v="APPROVE"/>
    <s v="Consumer Existing"/>
    <s v="CDcosta"/>
    <s v="Approved for MBB only"/>
    <x v="0"/>
    <d v="1899-12-30T00:04:35"/>
    <n v="4.583333333333333"/>
    <d v="2023-07-31T00:00:00"/>
    <x v="0"/>
    <x v="0"/>
    <x v="2"/>
    <x v="0"/>
    <x v="1"/>
    <s v="SLA_MET"/>
  </r>
  <r>
    <s v="373"/>
    <d v="2023-07-31T14:24:29"/>
    <d v="2023-07-31T14:31:30"/>
    <s v="APPROVE"/>
    <s v="Consumer Pre Bureau"/>
    <s v="SSyed"/>
    <s v="Approved"/>
    <x v="0"/>
    <d v="1899-12-30T00:07:01"/>
    <n v="7.0166666666666666"/>
    <d v="2023-07-31T00:00:00"/>
    <x v="0"/>
    <x v="0"/>
    <x v="5"/>
    <x v="0"/>
    <x v="2"/>
    <s v="SLA_MET"/>
  </r>
  <r>
    <s v="374"/>
    <d v="2023-07-31T14:31:09"/>
    <d v="2023-07-31T14:41:28"/>
    <s v="APPROVE"/>
    <s v="Consumer Existing"/>
    <s v="AAkhundpur"/>
    <m/>
    <x v="0"/>
    <d v="1899-12-30T00:10:19"/>
    <n v="10.316666666666666"/>
    <d v="2023-07-31T00:00:00"/>
    <x v="0"/>
    <x v="0"/>
    <x v="8"/>
    <x v="0"/>
    <x v="1"/>
    <s v="SLA_MET"/>
  </r>
  <r>
    <s v="375"/>
    <d v="2023-07-31T14:31:15"/>
    <d v="2023-07-31T14:38:19"/>
    <s v="APPROVE"/>
    <s v="Consumer Post Bureau"/>
    <s v="SBambaras"/>
    <s v="Approved only with outright purchase of handset or USIM only"/>
    <x v="0"/>
    <d v="1899-12-30T00:07:04"/>
    <n v="7.0666666666666664"/>
    <d v="2023-07-31T00:00:00"/>
    <x v="0"/>
    <x v="0"/>
    <x v="7"/>
    <x v="0"/>
    <x v="0"/>
    <s v="SLA_MET"/>
  </r>
  <r>
    <s v="376"/>
    <d v="2023-07-31T14:35:36"/>
    <d v="2023-07-31T14:45:03"/>
    <s v="APPROVE"/>
    <s v="Consumer Existing"/>
    <s v="SSyed"/>
    <m/>
    <x v="0"/>
    <d v="1899-12-30T00:09:27"/>
    <n v="9.4499999999999993"/>
    <d v="2023-07-31T00:00:00"/>
    <x v="0"/>
    <x v="0"/>
    <x v="5"/>
    <x v="0"/>
    <x v="1"/>
    <s v="SLA_MET"/>
  </r>
  <r>
    <s v="377"/>
    <d v="2023-07-31T14:37:18"/>
    <d v="2023-07-31T14:47:26"/>
    <s v="APPROVE"/>
    <s v="Consumer Pre Bureau"/>
    <s v="SBambaras"/>
    <s v="Approve"/>
    <x v="0"/>
    <d v="1899-12-30T00:10:08"/>
    <n v="10.133333333333333"/>
    <d v="2023-07-31T00:00:00"/>
    <x v="0"/>
    <x v="0"/>
    <x v="7"/>
    <x v="0"/>
    <x v="2"/>
    <s v="SLA_MET"/>
  </r>
  <r>
    <s v="378"/>
    <d v="2023-07-31T14:39:34"/>
    <d v="2023-07-31T14:48:45"/>
    <s v="APPROVE"/>
    <s v="Consumer Existing"/>
    <s v="MDcruz"/>
    <s v="Approve"/>
    <x v="0"/>
    <d v="1899-12-30T00:09:11"/>
    <n v="9.1833333333333336"/>
    <d v="2023-07-31T00:00:00"/>
    <x v="0"/>
    <x v="0"/>
    <x v="3"/>
    <x v="0"/>
    <x v="1"/>
    <s v="SLA_MET"/>
  </r>
  <r>
    <s v="379"/>
    <d v="2023-07-31T14:39:46"/>
    <d v="2023-07-31T14:54:41"/>
    <s v="APPROVE"/>
    <s v="Consumer Existing"/>
    <s v="SSyed"/>
    <m/>
    <x v="0"/>
    <d v="1899-12-30T00:14:55"/>
    <n v="14.916666666666666"/>
    <d v="2023-07-31T00:00:00"/>
    <x v="0"/>
    <x v="0"/>
    <x v="5"/>
    <x v="0"/>
    <x v="1"/>
    <s v="SLA_MET"/>
  </r>
  <r>
    <s v="380"/>
    <d v="2023-07-31T14:40:09"/>
    <d v="2023-07-31T14:51:14"/>
    <s v="APPROVE"/>
    <s v="Consumer Post Bureau"/>
    <s v="RBose"/>
    <m/>
    <x v="0"/>
    <d v="1899-12-30T00:11:05"/>
    <n v="11.083333333333334"/>
    <d v="2023-07-31T00:00:00"/>
    <x v="0"/>
    <x v="0"/>
    <x v="6"/>
    <x v="0"/>
    <x v="0"/>
    <s v="SLA_MET"/>
  </r>
  <r>
    <s v="381"/>
    <d v="2023-07-31T14:44:53"/>
    <d v="2023-07-31T14:53:03"/>
    <s v="APPROVE"/>
    <s v="Consumer Pre Bureau"/>
    <s v="CDcosta"/>
    <s v="Approve"/>
    <x v="0"/>
    <d v="1899-12-30T00:08:10"/>
    <n v="8.1666666666666661"/>
    <d v="2023-07-31T00:00:00"/>
    <x v="0"/>
    <x v="0"/>
    <x v="2"/>
    <x v="0"/>
    <x v="2"/>
    <s v="SLA_MET"/>
  </r>
  <r>
    <s v="382"/>
    <d v="2023-07-31T14:49:36"/>
    <d v="2023-07-31T15:09:02"/>
    <s v="APPROVE"/>
    <s v="Consumer Pre Bureau"/>
    <s v="NBhatia"/>
    <s v="Approve"/>
    <x v="0"/>
    <d v="1899-12-30T00:19:26"/>
    <n v="19.433333333333334"/>
    <d v="2023-07-31T00:00:00"/>
    <x v="0"/>
    <x v="0"/>
    <x v="1"/>
    <x v="0"/>
    <x v="2"/>
    <s v="SLA_MET"/>
  </r>
  <r>
    <s v="383"/>
    <d v="2023-07-31T14:57:08"/>
    <d v="2023-07-31T15:03:37"/>
    <s v="APPROVE"/>
    <s v="Consumer Post Bureau"/>
    <s v="SSyed"/>
    <s v="Approve"/>
    <x v="0"/>
    <d v="1899-12-30T00:06:29"/>
    <n v="6.4833333333333334"/>
    <d v="2023-07-31T00:00:00"/>
    <x v="0"/>
    <x v="0"/>
    <x v="5"/>
    <x v="0"/>
    <x v="0"/>
    <s v="SLA_MET"/>
  </r>
  <r>
    <s v="384"/>
    <d v="2023-07-31T14:57:41"/>
    <d v="2023-07-31T15:05:00"/>
    <s v="APPROVE"/>
    <s v="Consumer Existing"/>
    <s v="FWadia"/>
    <m/>
    <x v="0"/>
    <d v="1899-12-30T00:07:19"/>
    <n v="7.3166666666666664"/>
    <d v="2023-07-31T00:00:00"/>
    <x v="0"/>
    <x v="0"/>
    <x v="9"/>
    <x v="0"/>
    <x v="1"/>
    <s v="SLA_MET"/>
  </r>
  <r>
    <s v="385"/>
    <d v="2023-07-31T14:59:30"/>
    <d v="2023-07-31T15:12:35"/>
    <s v="APPROVE"/>
    <s v="Consumer Post Bureau"/>
    <s v="MDcruz"/>
    <s v="Approve"/>
    <x v="0"/>
    <d v="1899-12-30T00:13:05"/>
    <n v="13.083333333333334"/>
    <d v="2023-07-31T00:00:00"/>
    <x v="0"/>
    <x v="0"/>
    <x v="3"/>
    <x v="0"/>
    <x v="0"/>
    <s v="SLA_MET"/>
  </r>
  <r>
    <s v="386"/>
    <d v="2023-07-31T15:04:12"/>
    <d v="2023-07-31T15:10:30"/>
    <s v="APPROVE"/>
    <s v="Consumer Pre Bureau"/>
    <s v="SBambaras"/>
    <s v="Approved for up to 2 services"/>
    <x v="0"/>
    <d v="1899-12-30T00:06:18"/>
    <n v="6.3"/>
    <d v="2023-07-31T00:00:00"/>
    <x v="0"/>
    <x v="0"/>
    <x v="7"/>
    <x v="0"/>
    <x v="2"/>
    <s v="SLA_MET"/>
  </r>
  <r>
    <s v="387"/>
    <d v="2023-07-31T15:05:49"/>
    <d v="2023-07-31T15:13:29"/>
    <s v="APPROVE"/>
    <s v="Consumer Existing"/>
    <s v="SSyed"/>
    <s v="Approve"/>
    <x v="0"/>
    <d v="1899-12-30T00:07:40"/>
    <n v="7.666666666666667"/>
    <d v="2023-07-31T00:00:00"/>
    <x v="0"/>
    <x v="0"/>
    <x v="5"/>
    <x v="0"/>
    <x v="1"/>
    <s v="SLA_MET"/>
  </r>
  <r>
    <s v="388"/>
    <d v="2023-07-31T15:07:07"/>
    <d v="2023-07-31T15:18:25"/>
    <s v="APPROVE"/>
    <s v="Consumer Existing"/>
    <s v="AAkhundpur"/>
    <s v="Approved only with outright purchase of handset or USIM only"/>
    <x v="0"/>
    <d v="1899-12-30T00:11:18"/>
    <n v="11.3"/>
    <d v="2023-07-31T00:00:00"/>
    <x v="0"/>
    <x v="0"/>
    <x v="8"/>
    <x v="0"/>
    <x v="1"/>
    <s v="SLA_MET"/>
  </r>
  <r>
    <s v="389"/>
    <d v="2023-07-31T15:07:48"/>
    <d v="2023-07-31T15:30:38"/>
    <s v="APPROVE"/>
    <s v="Consumer Existing"/>
    <s v="NBhatia"/>
    <s v="Approve"/>
    <x v="0"/>
    <d v="1899-12-30T00:22:50"/>
    <n v="22.833333333333332"/>
    <d v="2023-07-31T00:00:00"/>
    <x v="0"/>
    <x v="0"/>
    <x v="1"/>
    <x v="0"/>
    <x v="1"/>
    <s v="SLA_NOT_MET"/>
  </r>
  <r>
    <s v="390"/>
    <d v="2023-07-31T15:10:19"/>
    <d v="2023-07-31T15:21:33"/>
    <s v="APPROVE"/>
    <s v="Consumer Existing"/>
    <s v="FWadia"/>
    <m/>
    <x v="0"/>
    <d v="1899-12-30T00:11:14"/>
    <n v="11.233333333333333"/>
    <d v="2023-07-31T00:00:00"/>
    <x v="0"/>
    <x v="0"/>
    <x v="9"/>
    <x v="0"/>
    <x v="1"/>
    <s v="SLA_MET"/>
  </r>
  <r>
    <s v="391"/>
    <d v="2023-07-31T15:12:29"/>
    <d v="2023-07-31T15:17:25"/>
    <s v="APPROVE"/>
    <s v="Consumer Existing"/>
    <s v="MDcruz"/>
    <s v="Approve"/>
    <x v="0"/>
    <d v="1899-12-30T00:04:56"/>
    <n v="4.9333333333333336"/>
    <d v="2023-07-31T00:00:00"/>
    <x v="0"/>
    <x v="0"/>
    <x v="3"/>
    <x v="0"/>
    <x v="1"/>
    <s v="SLA_MET"/>
  </r>
  <r>
    <s v="392"/>
    <d v="2023-07-31T15:14:54"/>
    <d v="2023-07-31T15:25:03"/>
    <s v="APPROVE"/>
    <s v="Consumer Post Bureau"/>
    <s v="SSyed"/>
    <m/>
    <x v="0"/>
    <d v="1899-12-30T00:10:09"/>
    <n v="10.15"/>
    <d v="2023-07-31T00:00:00"/>
    <x v="0"/>
    <x v="0"/>
    <x v="5"/>
    <x v="0"/>
    <x v="0"/>
    <s v="SLA_MET"/>
  </r>
  <r>
    <s v="393"/>
    <d v="2023-07-31T15:19:12"/>
    <d v="2023-07-31T15:28:28"/>
    <s v="APPROVE"/>
    <s v="Consumer Pre Bureau"/>
    <s v="MDcruz"/>
    <s v="Approve"/>
    <x v="0"/>
    <d v="1899-12-30T00:09:16"/>
    <n v="9.2666666666666675"/>
    <d v="2023-07-31T00:00:00"/>
    <x v="0"/>
    <x v="0"/>
    <x v="3"/>
    <x v="0"/>
    <x v="2"/>
    <s v="SLA_MET"/>
  </r>
  <r>
    <s v="394"/>
    <d v="2023-07-31T15:23:25"/>
    <d v="2023-07-31T15:44:11"/>
    <s v="APPROVE"/>
    <s v="Consumer Existing"/>
    <s v="NBhatia"/>
    <s v="Approve"/>
    <x v="0"/>
    <d v="1899-12-30T00:20:46"/>
    <n v="20.766666666666666"/>
    <d v="2023-07-31T00:00:00"/>
    <x v="0"/>
    <x v="0"/>
    <x v="1"/>
    <x v="0"/>
    <x v="1"/>
    <s v="SLA_NOT_MET"/>
  </r>
  <r>
    <s v="395"/>
    <d v="2023-07-31T15:23:43"/>
    <d v="2023-07-31T15:29:32"/>
    <s v="APPROVE"/>
    <s v="Consumer Existing"/>
    <s v="SSyed"/>
    <s v="Approve"/>
    <x v="0"/>
    <d v="1899-12-30T00:05:49"/>
    <n v="5.8166666666666664"/>
    <d v="2023-07-31T00:00:00"/>
    <x v="0"/>
    <x v="0"/>
    <x v="5"/>
    <x v="0"/>
    <x v="1"/>
    <s v="SLA_MET"/>
  </r>
  <r>
    <s v="396"/>
    <d v="2023-07-31T15:25:40"/>
    <d v="2023-07-31T15:36:00"/>
    <s v="APPROVE"/>
    <s v="Consumer Post Bureau"/>
    <s v="SBambaras"/>
    <s v="Approve"/>
    <x v="0"/>
    <d v="1899-12-30T00:10:20"/>
    <n v="10.333333333333334"/>
    <d v="2023-07-31T00:00:00"/>
    <x v="0"/>
    <x v="0"/>
    <x v="7"/>
    <x v="0"/>
    <x v="0"/>
    <s v="SLA_MET"/>
  </r>
  <r>
    <s v="397"/>
    <d v="2023-07-31T15:27:33"/>
    <d v="2023-07-31T15:34:21"/>
    <s v="APPROVE"/>
    <s v="Consumer Post Bureau"/>
    <s v="MDcruz"/>
    <s v="Approve"/>
    <x v="0"/>
    <d v="1899-12-30T00:06:48"/>
    <n v="6.8"/>
    <d v="2023-07-31T00:00:00"/>
    <x v="0"/>
    <x v="0"/>
    <x v="3"/>
    <x v="0"/>
    <x v="0"/>
    <s v="SLA_MET"/>
  </r>
  <r>
    <s v="398"/>
    <d v="2023-07-31T15:31:54"/>
    <d v="2023-07-31T15:37:51"/>
    <s v="APPROVE"/>
    <s v="Consumer Existing"/>
    <s v="AAkhundpur"/>
    <s v="Approve"/>
    <x v="0"/>
    <d v="1899-12-30T00:05:57"/>
    <n v="5.95"/>
    <d v="2023-07-31T00:00:00"/>
    <x v="0"/>
    <x v="0"/>
    <x v="8"/>
    <x v="0"/>
    <x v="1"/>
    <s v="SLA_MET"/>
  </r>
  <r>
    <s v="399"/>
    <d v="2023-07-31T15:36:05"/>
    <d v="2023-07-31T15:46:59"/>
    <s v="APPROVE"/>
    <s v="Consumer Post Bureau"/>
    <s v="AAkhundpur"/>
    <m/>
    <x v="0"/>
    <d v="1899-12-30T00:10:54"/>
    <n v="10.9"/>
    <d v="2023-07-31T00:00:00"/>
    <x v="0"/>
    <x v="0"/>
    <x v="8"/>
    <x v="0"/>
    <x v="0"/>
    <s v="SLA_MET"/>
  </r>
  <r>
    <s v="400"/>
    <d v="2023-07-31T15:37:29"/>
    <d v="2023-07-31T15:42:42"/>
    <s v="APPROVE"/>
    <s v="Consumer Existing"/>
    <s v="SBambaras"/>
    <s v="Approve"/>
    <x v="0"/>
    <d v="1899-12-30T00:05:13"/>
    <n v="5.2166666666666668"/>
    <d v="2023-07-31T00:00:00"/>
    <x v="0"/>
    <x v="0"/>
    <x v="7"/>
    <x v="0"/>
    <x v="1"/>
    <s v="SLA_MET"/>
  </r>
  <r>
    <s v="401"/>
    <d v="2023-07-31T15:39:46"/>
    <d v="2023-07-31T15:48:06"/>
    <s v="APPROVE"/>
    <s v="Consumer Existing"/>
    <s v="SBambaras"/>
    <s v="Approved for MBB only"/>
    <x v="0"/>
    <d v="1899-12-30T00:08:20"/>
    <n v="8.3333333333333339"/>
    <d v="2023-07-31T00:00:00"/>
    <x v="0"/>
    <x v="0"/>
    <x v="7"/>
    <x v="0"/>
    <x v="1"/>
    <s v="SLA_MET"/>
  </r>
  <r>
    <s v="402"/>
    <d v="2023-07-31T15:44:57"/>
    <d v="2023-07-31T15:53:36"/>
    <s v="APPROVE"/>
    <s v="Consumer Existing"/>
    <s v="AAkhundpur"/>
    <s v="Approve"/>
    <x v="0"/>
    <d v="1899-12-30T00:08:39"/>
    <n v="8.65"/>
    <d v="2023-07-31T00:00:00"/>
    <x v="0"/>
    <x v="0"/>
    <x v="8"/>
    <x v="0"/>
    <x v="1"/>
    <s v="SLA_MET"/>
  </r>
  <r>
    <s v="403"/>
    <d v="2023-07-31T15:49:58"/>
    <d v="2023-07-31T15:55:31"/>
    <s v="APPROVE"/>
    <s v="Consumer Existing"/>
    <s v="QMascarenhas"/>
    <m/>
    <x v="0"/>
    <d v="1899-12-30T00:05:33"/>
    <n v="5.55"/>
    <d v="2023-07-31T00:00:00"/>
    <x v="0"/>
    <x v="0"/>
    <x v="0"/>
    <x v="0"/>
    <x v="1"/>
    <s v="SLA_MET"/>
  </r>
  <r>
    <s v="404"/>
    <d v="2023-07-31T15:53:26"/>
    <d v="2023-07-31T15:56:52"/>
    <s v="APPROVE"/>
    <s v="Consumer Pre Bureau"/>
    <s v="SSyed"/>
    <s v="Approved for 1 Handset/Tablet + 1 MBB"/>
    <x v="0"/>
    <d v="1899-12-30T00:03:26"/>
    <n v="3.4333333333333336"/>
    <d v="2023-07-31T00:00:00"/>
    <x v="0"/>
    <x v="0"/>
    <x v="5"/>
    <x v="0"/>
    <x v="2"/>
    <s v="SLA_MET"/>
  </r>
  <r>
    <s v="405"/>
    <d v="2023-07-31T15:53:51"/>
    <d v="2023-07-31T16:06:38"/>
    <s v="APPROVE"/>
    <s v="Consumer Existing"/>
    <s v="AAkhundpur"/>
    <m/>
    <x v="0"/>
    <d v="1899-12-30T00:12:47"/>
    <n v="12.783333333333333"/>
    <d v="2023-07-31T00:00:00"/>
    <x v="0"/>
    <x v="0"/>
    <x v="8"/>
    <x v="0"/>
    <x v="1"/>
    <s v="SLA_MET"/>
  </r>
  <r>
    <s v="406"/>
    <d v="2023-07-31T15:54:10"/>
    <d v="2023-07-31T16:04:10"/>
    <s v="APPROVE"/>
    <s v="Consumer Post Bureau"/>
    <s v="FWadia"/>
    <m/>
    <x v="0"/>
    <d v="1899-12-30T00:10:00"/>
    <n v="10"/>
    <d v="2023-07-31T00:00:00"/>
    <x v="0"/>
    <x v="0"/>
    <x v="9"/>
    <x v="0"/>
    <x v="0"/>
    <s v="SLA_MET"/>
  </r>
  <r>
    <s v="407"/>
    <d v="2023-07-31T15:55:21"/>
    <d v="2023-07-31T16:00:34"/>
    <s v="APPROVE"/>
    <s v="Consumer Existing"/>
    <s v="CDcosta"/>
    <s v="Approve"/>
    <x v="0"/>
    <d v="1899-12-30T00:05:13"/>
    <n v="5.2166666666666668"/>
    <d v="2023-07-31T00:00:00"/>
    <x v="0"/>
    <x v="0"/>
    <x v="2"/>
    <x v="0"/>
    <x v="1"/>
    <s v="SLA_MET"/>
  </r>
  <r>
    <s v="408"/>
    <d v="2023-07-31T15:59:28"/>
    <d v="2023-07-31T16:07:11"/>
    <s v="APPROVE"/>
    <s v="Consumer Existing"/>
    <s v="CDcosta"/>
    <s v="Approve"/>
    <x v="0"/>
    <d v="1899-12-30T00:07:43"/>
    <n v="7.7166666666666668"/>
    <d v="2023-07-31T00:00:00"/>
    <x v="0"/>
    <x v="0"/>
    <x v="2"/>
    <x v="0"/>
    <x v="1"/>
    <s v="SLA_MET"/>
  </r>
  <r>
    <s v="409"/>
    <d v="2023-07-31T16:03:44"/>
    <d v="2023-07-31T16:12:25"/>
    <s v="APPROVE"/>
    <s v="Consumer Pre Bureau"/>
    <s v="MDcruz"/>
    <s v="Approve"/>
    <x v="0"/>
    <d v="1899-12-30T00:08:41"/>
    <n v="8.6833333333333336"/>
    <d v="2023-07-31T00:00:00"/>
    <x v="0"/>
    <x v="0"/>
    <x v="3"/>
    <x v="0"/>
    <x v="2"/>
    <s v="SLA_MET"/>
  </r>
  <r>
    <s v="410"/>
    <d v="2023-07-31T16:06:34"/>
    <d v="2023-07-31T16:14:53"/>
    <s v="APPROVE"/>
    <s v="Consumer Pre Bureau"/>
    <s v="QMascarenhas"/>
    <s v="Approved only with outright purchase of handset or USIM only"/>
    <x v="0"/>
    <d v="1899-12-30T00:08:19"/>
    <n v="8.3166666666666664"/>
    <d v="2023-07-31T00:00:00"/>
    <x v="0"/>
    <x v="0"/>
    <x v="0"/>
    <x v="0"/>
    <x v="2"/>
    <s v="SLA_MET"/>
  </r>
  <r>
    <s v="411"/>
    <d v="2023-07-31T16:09:38"/>
    <d v="2023-07-31T16:15:52"/>
    <s v="APPROVE"/>
    <s v="Consumer Existing"/>
    <s v="SBambaras"/>
    <s v="Approved for MBB only"/>
    <x v="0"/>
    <d v="1899-12-30T00:06:14"/>
    <n v="6.2333333333333334"/>
    <d v="2023-07-31T00:00:00"/>
    <x v="0"/>
    <x v="0"/>
    <x v="7"/>
    <x v="0"/>
    <x v="1"/>
    <s v="SLA_MET"/>
  </r>
  <r>
    <s v="412"/>
    <d v="2023-07-31T16:13:08"/>
    <d v="2023-07-31T16:20:56"/>
    <s v="APPROVE"/>
    <s v="Consumer Existing"/>
    <s v="MDcruz"/>
    <s v="Approve"/>
    <x v="0"/>
    <d v="1899-12-30T00:07:48"/>
    <n v="7.8"/>
    <d v="2023-07-31T00:00:00"/>
    <x v="0"/>
    <x v="0"/>
    <x v="3"/>
    <x v="0"/>
    <x v="1"/>
    <s v="SLA_MET"/>
  </r>
  <r>
    <s v="413"/>
    <d v="2023-07-31T16:13:49"/>
    <d v="2023-07-31T16:22:54"/>
    <s v="APPROVE"/>
    <s v="Consumer Existing"/>
    <s v="RBose"/>
    <s v="Approve"/>
    <x v="0"/>
    <d v="1899-12-30T00:09:05"/>
    <n v="9.0833333333333339"/>
    <d v="2023-07-31T00:00:00"/>
    <x v="0"/>
    <x v="0"/>
    <x v="6"/>
    <x v="0"/>
    <x v="1"/>
    <s v="SLA_MET"/>
  </r>
  <r>
    <s v="414"/>
    <d v="2023-07-31T16:16:39"/>
    <d v="2023-07-31T16:21:42"/>
    <s v="APPROVE"/>
    <s v="Consumer Existing"/>
    <s v="SBambaras"/>
    <s v="Approve"/>
    <x v="0"/>
    <d v="1899-12-30T00:05:03"/>
    <n v="5.05"/>
    <d v="2023-07-31T00:00:00"/>
    <x v="0"/>
    <x v="0"/>
    <x v="7"/>
    <x v="0"/>
    <x v="1"/>
    <s v="SLA_MET"/>
  </r>
  <r>
    <s v="415"/>
    <d v="2023-07-31T16:21:11"/>
    <d v="2023-07-31T16:28:55"/>
    <s v="APPROVE"/>
    <s v="Consumer Pre Bureau"/>
    <s v="SBambaras"/>
    <s v="Approved only with outright purchase of handset or USIM only"/>
    <x v="0"/>
    <d v="1899-12-30T00:07:44"/>
    <n v="7.7333333333333334"/>
    <d v="2023-07-31T00:00:00"/>
    <x v="0"/>
    <x v="0"/>
    <x v="7"/>
    <x v="0"/>
    <x v="2"/>
    <s v="SLA_MET"/>
  </r>
  <r>
    <s v="416"/>
    <d v="2023-07-31T16:23:26"/>
    <d v="2023-07-31T16:46:07"/>
    <s v="APPROVE"/>
    <s v="Consumer Existing"/>
    <s v="QMascarenhas"/>
    <s v="Approve"/>
    <x v="0"/>
    <d v="1899-12-30T00:22:41"/>
    <n v="22.683333333333334"/>
    <d v="2023-07-31T00:00:00"/>
    <x v="0"/>
    <x v="0"/>
    <x v="0"/>
    <x v="0"/>
    <x v="1"/>
    <s v="SLA_NOT_MET"/>
  </r>
  <r>
    <s v="417"/>
    <d v="2023-07-31T16:24:21"/>
    <d v="2023-07-31T16:31:23"/>
    <s v="APPROVE"/>
    <s v="Consumer Pre Bureau"/>
    <s v="CDcosta"/>
    <s v="Approve"/>
    <x v="0"/>
    <d v="1899-12-30T00:07:02"/>
    <n v="7.0333333333333332"/>
    <d v="2023-07-31T00:00:00"/>
    <x v="0"/>
    <x v="0"/>
    <x v="2"/>
    <x v="0"/>
    <x v="2"/>
    <s v="SLA_MET"/>
  </r>
  <r>
    <s v="418"/>
    <d v="2023-07-31T16:31:51"/>
    <d v="2023-07-31T16:43:45"/>
    <s v="APPROVE"/>
    <s v="Consumer Pre Bureau"/>
    <s v="CDcosta"/>
    <s v="Approve"/>
    <x v="0"/>
    <d v="1899-12-30T00:11:54"/>
    <n v="11.9"/>
    <d v="2023-07-31T00:00:00"/>
    <x v="0"/>
    <x v="0"/>
    <x v="2"/>
    <x v="0"/>
    <x v="2"/>
    <s v="SLA_MET"/>
  </r>
  <r>
    <s v="419"/>
    <d v="2023-07-31T16:32:46"/>
    <d v="2023-07-31T16:49:12"/>
    <s v="APPROVE"/>
    <s v="Consumer Pre Bureau"/>
    <s v="RBose"/>
    <s v="Approved only with outright purchase of handset or USIM only"/>
    <x v="0"/>
    <d v="1899-12-30T00:16:26"/>
    <n v="16.433333333333334"/>
    <d v="2023-07-31T00:00:00"/>
    <x v="0"/>
    <x v="0"/>
    <x v="6"/>
    <x v="0"/>
    <x v="2"/>
    <s v="SLA_MET"/>
  </r>
  <r>
    <s v="420"/>
    <d v="2023-07-31T16:33:26"/>
    <d v="2023-07-31T16:43:11"/>
    <s v="APPROVE"/>
    <s v="Consumer Existing"/>
    <s v="AAkhundpur"/>
    <s v="Approve"/>
    <x v="0"/>
    <d v="1899-12-30T00:09:45"/>
    <n v="9.75"/>
    <d v="2023-07-31T00:00:00"/>
    <x v="0"/>
    <x v="0"/>
    <x v="8"/>
    <x v="0"/>
    <x v="1"/>
    <s v="SLA_MET"/>
  </r>
  <r>
    <s v="421"/>
    <d v="2023-07-31T16:41:45"/>
    <d v="2023-07-31T16:55:47"/>
    <s v="APPROVE"/>
    <s v="Consumer Post Bureau"/>
    <s v="CDcosta"/>
    <s v="Approved for 1 handset and 1 MBB"/>
    <x v="0"/>
    <d v="1899-12-30T00:14:02"/>
    <n v="14.033333333333333"/>
    <d v="2023-07-31T00:00:00"/>
    <x v="0"/>
    <x v="0"/>
    <x v="2"/>
    <x v="0"/>
    <x v="0"/>
    <s v="SLA_MET"/>
  </r>
  <r>
    <s v="422"/>
    <d v="2023-07-31T16:43:34"/>
    <d v="2023-07-31T16:56:47"/>
    <s v="APPROVE"/>
    <s v="Consumer Pre Bureau"/>
    <s v="RBose"/>
    <s v="Approved only with outright purchase of handset or USIM only"/>
    <x v="0"/>
    <d v="1899-12-30T00:13:13"/>
    <n v="13.216666666666667"/>
    <d v="2023-07-31T00:00:00"/>
    <x v="0"/>
    <x v="0"/>
    <x v="6"/>
    <x v="0"/>
    <x v="2"/>
    <s v="SLA_MET"/>
  </r>
  <r>
    <s v="423"/>
    <d v="2023-07-31T16:48:27"/>
    <d v="2023-07-31T17:01:12"/>
    <s v="APPROVE"/>
    <s v="Consumer Existing"/>
    <s v="AAkhundpur"/>
    <s v="Approve"/>
    <x v="0"/>
    <d v="1899-12-30T00:12:45"/>
    <n v="12.75"/>
    <d v="2023-07-31T00:00:00"/>
    <x v="0"/>
    <x v="0"/>
    <x v="8"/>
    <x v="0"/>
    <x v="1"/>
    <s v="SLA_MET"/>
  </r>
  <r>
    <s v="424"/>
    <d v="2023-07-31T16:49:06"/>
    <d v="2023-07-31T16:57:43"/>
    <s v="APPROVE"/>
    <s v="Consumer Existing"/>
    <s v="MDcruz"/>
    <s v="Approve"/>
    <x v="0"/>
    <d v="1899-12-30T00:08:37"/>
    <n v="8.6166666666666671"/>
    <d v="2023-07-31T00:00:00"/>
    <x v="0"/>
    <x v="0"/>
    <x v="3"/>
    <x v="0"/>
    <x v="1"/>
    <s v="SLA_MET"/>
  </r>
  <r>
    <s v="425"/>
    <d v="2023-07-31T16:49:27"/>
    <d v="2023-07-31T16:56:56"/>
    <s v="APPROVE"/>
    <s v="Consumer Pre Bureau"/>
    <s v="SBambaras"/>
    <s v="Approved only with outright purchase of handset or USIM only"/>
    <x v="0"/>
    <d v="1899-12-30T00:07:29"/>
    <n v="7.4833333333333334"/>
    <d v="2023-07-31T00:00:00"/>
    <x v="0"/>
    <x v="0"/>
    <x v="7"/>
    <x v="0"/>
    <x v="2"/>
    <s v="SLA_MET"/>
  </r>
  <r>
    <s v="426"/>
    <d v="2023-07-31T16:50:38"/>
    <d v="2023-07-31T17:17:32"/>
    <s v="APPROVE"/>
    <s v="Consumer Existing"/>
    <s v="FWadia"/>
    <m/>
    <x v="0"/>
    <d v="1899-12-30T00:26:54"/>
    <n v="26.9"/>
    <d v="2023-07-31T00:00:00"/>
    <x v="0"/>
    <x v="0"/>
    <x v="9"/>
    <x v="0"/>
    <x v="1"/>
    <s v="SLA_NOT_MET"/>
  </r>
  <r>
    <s v="427"/>
    <d v="2023-07-31T16:54:30"/>
    <d v="2023-07-31T16:59:37"/>
    <s v="APPROVE"/>
    <s v="Consumer Existing"/>
    <s v="CDcosta"/>
    <s v="Approve"/>
    <x v="0"/>
    <d v="1899-12-30T00:05:07"/>
    <n v="5.1166666666666663"/>
    <d v="2023-07-31T00:00:00"/>
    <x v="0"/>
    <x v="0"/>
    <x v="2"/>
    <x v="0"/>
    <x v="1"/>
    <s v="SLA_MET"/>
  </r>
  <r>
    <s v="428"/>
    <d v="2023-07-31T16:56:03"/>
    <d v="2023-07-31T17:11:28"/>
    <s v="APPROVE"/>
    <s v="Consumer Post Bureau"/>
    <s v="SBambaras"/>
    <s v="Approve"/>
    <x v="0"/>
    <d v="1899-12-30T00:15:25"/>
    <n v="15.416666666666666"/>
    <d v="2023-07-31T00:00:00"/>
    <x v="0"/>
    <x v="0"/>
    <x v="7"/>
    <x v="0"/>
    <x v="0"/>
    <s v="SLA_MET"/>
  </r>
  <r>
    <s v="429"/>
    <d v="2023-07-31T16:56:41"/>
    <d v="2023-07-31T17:06:13"/>
    <s v="APPROVE"/>
    <s v="Consumer Existing"/>
    <s v="RBose"/>
    <s v="Approved for MBB only"/>
    <x v="0"/>
    <d v="1899-12-30T00:09:32"/>
    <n v="9.5333333333333332"/>
    <d v="2023-07-31T00:00:00"/>
    <x v="0"/>
    <x v="0"/>
    <x v="6"/>
    <x v="0"/>
    <x v="1"/>
    <s v="SLA_MET"/>
  </r>
  <r>
    <s v="430"/>
    <d v="2023-07-31T17:00:29"/>
    <d v="2023-07-31T17:13:12"/>
    <s v="APPROVE"/>
    <s v="Consumer Existing"/>
    <s v="CDcosta"/>
    <s v="Approved for 1 service"/>
    <x v="0"/>
    <d v="1899-12-30T00:12:43"/>
    <n v="12.716666666666667"/>
    <d v="2023-07-31T00:00:00"/>
    <x v="0"/>
    <x v="0"/>
    <x v="2"/>
    <x v="0"/>
    <x v="1"/>
    <s v="SLA_MET"/>
  </r>
  <r>
    <s v="431"/>
    <d v="2023-07-31T17:03:19"/>
    <d v="2023-07-31T17:29:13"/>
    <s v="APPROVE"/>
    <s v="Consumer Post Bureau"/>
    <s v="QMascarenhas"/>
    <m/>
    <x v="0"/>
    <d v="1899-12-30T00:25:54"/>
    <n v="25.9"/>
    <d v="2023-07-31T00:00:00"/>
    <x v="0"/>
    <x v="0"/>
    <x v="0"/>
    <x v="0"/>
    <x v="0"/>
    <s v="SLA_NOT_MET"/>
  </r>
  <r>
    <s v="432"/>
    <d v="2023-07-31T17:16:01"/>
    <d v="2023-07-31T17:23:01"/>
    <s v="APPROVE"/>
    <s v="Consumer Pre Bureau"/>
    <s v="SBambaras"/>
    <s v="Approved only with outright purchase of handset or USIM only"/>
    <x v="0"/>
    <d v="1899-12-30T00:07:00"/>
    <n v="7"/>
    <d v="2023-07-31T00:00:00"/>
    <x v="0"/>
    <x v="0"/>
    <x v="7"/>
    <x v="0"/>
    <x v="2"/>
    <s v="SLA_MET"/>
  </r>
  <r>
    <s v="433"/>
    <d v="2023-07-31T17:17:14"/>
    <d v="2023-07-31T17:22:48"/>
    <s v="APPROVE"/>
    <s v="Consumer Existing"/>
    <s v="CDcosta"/>
    <s v="Approve"/>
    <x v="0"/>
    <d v="1899-12-30T00:05:34"/>
    <n v="5.5666666666666664"/>
    <d v="2023-07-31T00:00:00"/>
    <x v="0"/>
    <x v="0"/>
    <x v="2"/>
    <x v="0"/>
    <x v="1"/>
    <s v="SLA_MET"/>
  </r>
  <r>
    <s v="434"/>
    <d v="2023-07-31T17:18:30"/>
    <d v="2023-07-31T17:42:07"/>
    <s v="APPROVE"/>
    <s v="Consumer Post Bureau"/>
    <s v="QMascarenhas"/>
    <m/>
    <x v="0"/>
    <d v="1899-12-30T00:23:37"/>
    <n v="23.616666666666667"/>
    <d v="2023-07-31T00:00:00"/>
    <x v="0"/>
    <x v="0"/>
    <x v="0"/>
    <x v="0"/>
    <x v="0"/>
    <s v="SLA_NOT_MET"/>
  </r>
  <r>
    <s v="435"/>
    <d v="2023-07-31T17:19:05"/>
    <d v="2023-07-31T17:26:08"/>
    <s v="APPROVE"/>
    <s v="Consumer Pre Bureau"/>
    <s v="AAkhundpur"/>
    <s v="Approved only with outright purchase of handset or USIM only"/>
    <x v="0"/>
    <d v="1899-12-30T00:07:03"/>
    <n v="7.05"/>
    <d v="2023-07-31T00:00:00"/>
    <x v="0"/>
    <x v="0"/>
    <x v="8"/>
    <x v="0"/>
    <x v="2"/>
    <s v="SLA_MET"/>
  </r>
  <r>
    <s v="436"/>
    <d v="2023-07-31T17:19:27"/>
    <d v="2023-07-31T17:31:24"/>
    <s v="APPROVE"/>
    <s v="Consumer Post Bureau"/>
    <s v="CDcosta"/>
    <s v="Approve"/>
    <x v="0"/>
    <d v="1899-12-30T00:11:57"/>
    <n v="11.95"/>
    <d v="2023-07-31T00:00:00"/>
    <x v="0"/>
    <x v="0"/>
    <x v="2"/>
    <x v="0"/>
    <x v="0"/>
    <s v="SLA_MET"/>
  </r>
  <r>
    <s v="437"/>
    <d v="2023-07-31T17:19:45"/>
    <d v="2023-07-31T17:30:43"/>
    <s v="APPROVE"/>
    <s v="Consumer Pre Bureau"/>
    <s v="AAkhundpur"/>
    <s v="Approved only with outright purchase of handset or USIM only"/>
    <x v="0"/>
    <d v="1899-12-30T00:10:58"/>
    <n v="10.966666666666667"/>
    <d v="2023-07-31T00:00:00"/>
    <x v="0"/>
    <x v="0"/>
    <x v="8"/>
    <x v="0"/>
    <x v="2"/>
    <s v="SLA_MET"/>
  </r>
  <r>
    <s v="438"/>
    <d v="2023-07-31T17:21:39"/>
    <d v="2023-07-31T17:32:03"/>
    <s v="APPROVE"/>
    <s v="Consumer Pre Bureau"/>
    <s v="MDcruz"/>
    <s v="Approved only with outright purchase of handset or USIM only"/>
    <x v="0"/>
    <d v="1899-12-30T00:10:24"/>
    <n v="10.4"/>
    <d v="2023-07-31T00:00:00"/>
    <x v="0"/>
    <x v="0"/>
    <x v="3"/>
    <x v="0"/>
    <x v="2"/>
    <s v="SLA_MET"/>
  </r>
  <r>
    <s v="439"/>
    <d v="2023-07-31T17:23:29"/>
    <d v="2023-07-31T17:34:37"/>
    <s v="APPROVE"/>
    <s v="Consumer Pre Bureau"/>
    <s v="AAkhundpur"/>
    <s v="Approve"/>
    <x v="0"/>
    <d v="1899-12-30T00:11:08"/>
    <n v="11.133333333333333"/>
    <d v="2023-07-31T00:00:00"/>
    <x v="0"/>
    <x v="0"/>
    <x v="8"/>
    <x v="0"/>
    <x v="2"/>
    <s v="SLA_MET"/>
  </r>
  <r>
    <s v="440"/>
    <d v="2023-07-31T17:23:29"/>
    <d v="2023-07-31T17:41:58"/>
    <s v="APPROVE"/>
    <s v="Consumer Pre Bureau"/>
    <s v="MDcruz"/>
    <s v="Approve"/>
    <x v="0"/>
    <d v="1899-12-30T00:18:29"/>
    <n v="18.483333333333334"/>
    <d v="2023-07-31T00:00:00"/>
    <x v="0"/>
    <x v="0"/>
    <x v="3"/>
    <x v="0"/>
    <x v="2"/>
    <s v="SLA_MET"/>
  </r>
  <r>
    <s v="441"/>
    <d v="2023-07-31T17:26:39"/>
    <d v="2023-07-31T17:36:58"/>
    <s v="APPROVE"/>
    <s v="Consumer Post Bureau"/>
    <s v="SSyed"/>
    <s v="Approved only with outright purchase of handset or USIM only"/>
    <x v="0"/>
    <d v="1899-12-30T00:10:19"/>
    <n v="10.316666666666666"/>
    <d v="2023-07-31T00:00:00"/>
    <x v="0"/>
    <x v="0"/>
    <x v="5"/>
    <x v="0"/>
    <x v="0"/>
    <s v="SLA_MET"/>
  </r>
  <r>
    <s v="442"/>
    <d v="2023-07-31T17:26:39"/>
    <d v="2023-07-31T17:38:13"/>
    <s v="APPROVE"/>
    <s v="Consumer Existing"/>
    <s v="CDcosta"/>
    <s v="Approve"/>
    <x v="0"/>
    <d v="1899-12-30T00:11:34"/>
    <n v="11.566666666666666"/>
    <d v="2023-07-31T00:00:00"/>
    <x v="0"/>
    <x v="0"/>
    <x v="2"/>
    <x v="0"/>
    <x v="1"/>
    <s v="SLA_MET"/>
  </r>
  <r>
    <s v="443"/>
    <d v="2023-07-31T17:27:06"/>
    <d v="2023-07-31T17:44:07"/>
    <s v="APPROVE"/>
    <s v="Consumer Post Bureau"/>
    <s v="FWadia"/>
    <m/>
    <x v="0"/>
    <d v="1899-12-30T00:17:01"/>
    <n v="17.016666666666666"/>
    <d v="2023-07-31T00:00:00"/>
    <x v="0"/>
    <x v="0"/>
    <x v="9"/>
    <x v="0"/>
    <x v="0"/>
    <s v="SLA_MET"/>
  </r>
  <r>
    <s v="444"/>
    <d v="2023-07-31T17:27:15"/>
    <d v="2023-07-31T17:37:58"/>
    <s v="APPROVE"/>
    <s v="Consumer Pre Bureau"/>
    <s v="AAkhundpur"/>
    <s v="Approved only with outright purchase of handset or USIM only"/>
    <x v="0"/>
    <d v="1899-12-30T00:10:43"/>
    <n v="10.716666666666667"/>
    <d v="2023-07-31T00:00:00"/>
    <x v="0"/>
    <x v="0"/>
    <x v="8"/>
    <x v="0"/>
    <x v="2"/>
    <s v="SLA_MET"/>
  </r>
  <r>
    <s v="445"/>
    <d v="2023-07-31T17:27:52"/>
    <d v="2023-07-31T17:44:26"/>
    <s v="APPROVE"/>
    <s v="Consumer Post Bureau"/>
    <s v="SBambaras"/>
    <s v="Approved only with outright purchase of handset or USIM only"/>
    <x v="0"/>
    <d v="1899-12-30T00:16:34"/>
    <n v="16.566666666666666"/>
    <d v="2023-07-31T00:00:00"/>
    <x v="0"/>
    <x v="0"/>
    <x v="7"/>
    <x v="0"/>
    <x v="0"/>
    <s v="SLA_MET"/>
  </r>
  <r>
    <s v="446"/>
    <d v="2023-07-31T17:30:53"/>
    <d v="2023-07-31T17:58:02"/>
    <s v="APPROVE"/>
    <s v="Consumer Existing"/>
    <s v="RBose"/>
    <m/>
    <x v="0"/>
    <d v="1899-12-30T00:27:09"/>
    <n v="27.15"/>
    <d v="2023-07-31T00:00:00"/>
    <x v="0"/>
    <x v="0"/>
    <x v="6"/>
    <x v="0"/>
    <x v="1"/>
    <s v="SLA_NOT_MET"/>
  </r>
  <r>
    <s v="447"/>
    <d v="2023-07-31T17:36:06"/>
    <d v="2023-07-31T17:48:15"/>
    <s v="APPROVE"/>
    <s v="Consumer Post Bureau"/>
    <s v="MDcruz"/>
    <m/>
    <x v="0"/>
    <d v="1899-12-30T00:12:09"/>
    <n v="12.15"/>
    <d v="2023-07-31T00:00:00"/>
    <x v="0"/>
    <x v="0"/>
    <x v="3"/>
    <x v="0"/>
    <x v="0"/>
    <s v="SLA_MET"/>
  </r>
  <r>
    <s v="448"/>
    <d v="2023-07-31T17:50:43"/>
    <d v="2023-07-31T18:00:24"/>
    <s v="APPROVE"/>
    <s v="Consumer Post Bureau"/>
    <s v="AAkhundpur"/>
    <m/>
    <x v="0"/>
    <d v="1899-12-30T00:09:41"/>
    <n v="9.6833333333333336"/>
    <d v="2023-07-31T00:00:00"/>
    <x v="0"/>
    <x v="0"/>
    <x v="8"/>
    <x v="0"/>
    <x v="0"/>
    <s v="SLA_MET"/>
  </r>
  <r>
    <s v="449"/>
    <d v="2023-07-31T17:52:23"/>
    <d v="2023-07-31T18:13:28"/>
    <s v="APPROVE"/>
    <s v="Consumer Existing"/>
    <s v="SBambaras"/>
    <s v="Approve"/>
    <x v="0"/>
    <d v="1899-12-30T00:21:05"/>
    <n v="21.083333333333332"/>
    <d v="2023-07-31T00:00:00"/>
    <x v="0"/>
    <x v="0"/>
    <x v="7"/>
    <x v="0"/>
    <x v="1"/>
    <s v="SLA_NOT_MET"/>
  </r>
  <r>
    <s v="450"/>
    <d v="2023-07-31T17:57:38"/>
    <d v="2023-07-31T18:20:08"/>
    <s v="APPROVE"/>
    <s v="Consumer Existing"/>
    <s v="NBhatia"/>
    <s v="Approve"/>
    <x v="0"/>
    <d v="1899-12-30T00:22:30"/>
    <n v="22.5"/>
    <d v="2023-07-31T00:00:00"/>
    <x v="0"/>
    <x v="0"/>
    <x v="1"/>
    <x v="0"/>
    <x v="1"/>
    <s v="SLA_NOT_MET"/>
  </r>
  <r>
    <s v="451"/>
    <d v="2023-07-31T18:04:39"/>
    <d v="2023-07-31T18:11:54"/>
    <s v="APPROVE"/>
    <s v="Consumer Existing"/>
    <s v="RBose"/>
    <s v="Approve"/>
    <x v="0"/>
    <d v="1899-12-30T00:07:15"/>
    <n v="7.25"/>
    <d v="2023-07-31T00:00:00"/>
    <x v="0"/>
    <x v="0"/>
    <x v="6"/>
    <x v="0"/>
    <x v="1"/>
    <s v="SLA_MET"/>
  </r>
  <r>
    <s v="452"/>
    <d v="2023-07-31T18:06:16"/>
    <d v="2023-07-31T18:13:26"/>
    <s v="APPROVE"/>
    <s v="Consumer Pre Bureau"/>
    <s v="CDcosta"/>
    <s v="Approved only with outright purchase of handset or USIM only"/>
    <x v="0"/>
    <d v="1899-12-30T00:07:10"/>
    <n v="7.166666666666667"/>
    <d v="2023-07-31T00:00:00"/>
    <x v="0"/>
    <x v="0"/>
    <x v="2"/>
    <x v="0"/>
    <x v="2"/>
    <s v="SLA_MET"/>
  </r>
  <r>
    <s v="453"/>
    <d v="2023-07-31T18:07:23"/>
    <d v="2023-07-31T18:15:31"/>
    <s v="APPROVE"/>
    <s v="Consumer Pre Bureau"/>
    <s v="AAkhundpur"/>
    <s v="Approve"/>
    <x v="0"/>
    <d v="1899-12-30T00:08:08"/>
    <n v="8.1333333333333329"/>
    <d v="2023-07-31T00:00:00"/>
    <x v="0"/>
    <x v="0"/>
    <x v="8"/>
    <x v="0"/>
    <x v="2"/>
    <s v="SLA_MET"/>
  </r>
  <r>
    <s v="454"/>
    <d v="2023-07-31T18:20:26"/>
    <d v="2023-07-31T18:33:39"/>
    <s v="APPROVE"/>
    <s v="Consumer Existing"/>
    <s v="MDcruz"/>
    <s v="Approve"/>
    <x v="0"/>
    <d v="1899-12-30T00:13:13"/>
    <n v="13.216666666666667"/>
    <d v="2023-07-31T00:00:00"/>
    <x v="0"/>
    <x v="0"/>
    <x v="3"/>
    <x v="0"/>
    <x v="1"/>
    <s v="SLA_MET"/>
  </r>
  <r>
    <s v="455"/>
    <d v="2023-07-31T18:48:21"/>
    <d v="2023-07-31T19:00:16"/>
    <s v="APPROVE"/>
    <s v="Consumer Pre Bureau"/>
    <s v="RBose"/>
    <s v="Approve"/>
    <x v="0"/>
    <d v="1899-12-30T00:11:55"/>
    <n v="11.916666666666666"/>
    <d v="2023-07-31T00:00:00"/>
    <x v="0"/>
    <x v="0"/>
    <x v="6"/>
    <x v="0"/>
    <x v="2"/>
    <s v="SLA_MET"/>
  </r>
  <r>
    <s v="456"/>
    <d v="2023-07-31T18:57:51"/>
    <d v="2023-07-31T19:02:54"/>
    <s v="APPROVE"/>
    <s v="Consumer Post Bureau"/>
    <s v="AAkhundpur"/>
    <s v="Approve"/>
    <x v="0"/>
    <d v="1899-12-30T00:05:03"/>
    <n v="5.05"/>
    <d v="2023-07-31T00:00:00"/>
    <x v="0"/>
    <x v="0"/>
    <x v="8"/>
    <x v="0"/>
    <x v="0"/>
    <s v="SLA_MET"/>
  </r>
  <r>
    <s v="457"/>
    <d v="2023-07-31T19:04:54"/>
    <d v="2023-07-31T19:16:46"/>
    <s v="APPROVE"/>
    <s v="Consumer Post Bureau"/>
    <s v="SSyed"/>
    <m/>
    <x v="0"/>
    <d v="1899-12-30T00:11:52"/>
    <n v="11.866666666666667"/>
    <d v="2023-07-31T00:00:00"/>
    <x v="0"/>
    <x v="0"/>
    <x v="5"/>
    <x v="0"/>
    <x v="0"/>
    <s v="SLA_MET"/>
  </r>
  <r>
    <s v="458"/>
    <d v="2023-07-31T19:05:35"/>
    <d v="2023-07-31T19:11:53"/>
    <s v="APPROVE"/>
    <s v="Consumer Pre Bureau"/>
    <s v="RBose"/>
    <s v="Approved for up to 3 services"/>
    <x v="0"/>
    <d v="1899-12-30T00:06:18"/>
    <n v="6.3"/>
    <d v="2023-07-31T00:00:00"/>
    <x v="0"/>
    <x v="0"/>
    <x v="6"/>
    <x v="0"/>
    <x v="2"/>
    <s v="SLA_MET"/>
  </r>
  <r>
    <s v="459"/>
    <d v="2023-07-31T19:25:41"/>
    <d v="2023-07-31T19:28:15"/>
    <s v="APPROVE"/>
    <s v="Consumer Existing"/>
    <s v="SBambaras"/>
    <s v="Approved for 1 handset and 1 MBB"/>
    <x v="0"/>
    <d v="1899-12-30T00:02:34"/>
    <n v="2.5666666666666664"/>
    <d v="2023-07-31T00:00:00"/>
    <x v="0"/>
    <x v="0"/>
    <x v="7"/>
    <x v="0"/>
    <x v="1"/>
    <s v="SLA_MET"/>
  </r>
  <r>
    <s v="460"/>
    <d v="2023-07-31T19:26:42"/>
    <d v="2023-07-31T19:31:36"/>
    <s v="APPROVE"/>
    <s v="Consumer Existing"/>
    <s v="AAkhundpur"/>
    <s v="Approve"/>
    <x v="0"/>
    <d v="1899-12-30T00:04:54"/>
    <n v="4.9000000000000004"/>
    <d v="2023-07-31T00:00:00"/>
    <x v="0"/>
    <x v="0"/>
    <x v="8"/>
    <x v="0"/>
    <x v="1"/>
    <s v="SLA_MET"/>
  </r>
  <r>
    <s v="461"/>
    <d v="2023-07-31T19:34:53"/>
    <d v="2023-07-31T19:41:11"/>
    <s v="APPROVE"/>
    <s v="Consumer Existing"/>
    <s v="AAkhundpur"/>
    <s v="Approved for MBB only"/>
    <x v="0"/>
    <d v="1899-12-30T00:06:18"/>
    <n v="6.3"/>
    <d v="2023-07-31T00:00:00"/>
    <x v="0"/>
    <x v="0"/>
    <x v="8"/>
    <x v="0"/>
    <x v="1"/>
    <s v="SLA_MET"/>
  </r>
  <r>
    <s v="462"/>
    <d v="2023-07-31T19:44:45"/>
    <d v="2023-07-31T19:47:40"/>
    <s v="APPROVE"/>
    <s v="Consumer Existing"/>
    <s v="SBambaras"/>
    <s v="Approved for MBB only"/>
    <x v="0"/>
    <d v="1899-12-30T00:02:55"/>
    <n v="2.9166666666666665"/>
    <d v="2023-07-31T00:00:00"/>
    <x v="0"/>
    <x v="0"/>
    <x v="7"/>
    <x v="0"/>
    <x v="1"/>
    <s v="SLA_MET"/>
  </r>
  <r>
    <s v="463"/>
    <d v="2023-07-31T19:50:10"/>
    <d v="2023-07-31T19:54:15"/>
    <s v="APPROVE"/>
    <s v="Consumer Existing"/>
    <s v="SBambaras"/>
    <s v="Approved for MBB only"/>
    <x v="0"/>
    <d v="1899-12-30T00:04:05"/>
    <n v="4.083333333333333"/>
    <d v="2023-07-31T00:00:00"/>
    <x v="0"/>
    <x v="0"/>
    <x v="7"/>
    <x v="0"/>
    <x v="1"/>
    <s v="SLA_MET"/>
  </r>
  <r>
    <s v="464"/>
    <d v="2023-07-31T12:24:38"/>
    <d v="2023-07-31T12:34:43"/>
    <s v="DECLINE"/>
    <s v="Consumer Post Bureau"/>
    <s v="FWadia"/>
    <s v="Student applicants cannot have 2 x Voice Services. They are eligible for 1 Voice and 1 MBB only. Customer has an active Voice Service under BA No. 759038169."/>
    <x v="0"/>
    <d v="1899-12-30T00:10:05"/>
    <n v="10.083333333333334"/>
    <d v="2023-07-31T00:00:00"/>
    <x v="0"/>
    <x v="0"/>
    <x v="9"/>
    <x v="1"/>
    <x v="0"/>
    <s v="SLA_MET"/>
  </r>
  <r>
    <s v="465"/>
    <d v="2023-07-31T12:27:09"/>
    <d v="2023-07-31T12:32:52"/>
    <s v="DECLINE"/>
    <s v="Consumer Existing"/>
    <s v="SSyed"/>
    <s v="Applicant only has bridging visa. Please offer the customer Pre-Paid service only"/>
    <x v="0"/>
    <d v="1899-12-30T00:05:43"/>
    <n v="5.7166666666666668"/>
    <d v="2023-07-31T00:00:00"/>
    <x v="0"/>
    <x v="0"/>
    <x v="5"/>
    <x v="1"/>
    <x v="1"/>
    <s v="SLA_MET"/>
  </r>
  <r>
    <s v="466"/>
    <d v="2023-07-31T12:43:44"/>
    <d v="2023-07-31T13:06:21"/>
    <s v="DECLINE"/>
    <s v="Consumer Post Bureau"/>
    <s v="QMascarenhas"/>
    <m/>
    <x v="0"/>
    <d v="1899-12-30T00:22:37"/>
    <n v="22.616666666666667"/>
    <d v="2023-07-31T00:00:00"/>
    <x v="0"/>
    <x v="0"/>
    <x v="0"/>
    <x v="1"/>
    <x v="0"/>
    <s v="SLA_NOT_MET"/>
  </r>
  <r>
    <s v="467"/>
    <d v="2023-07-31T13:39:53"/>
    <d v="2023-07-31T13:53:08"/>
    <s v="DECLINE"/>
    <s v="Consumer Existing"/>
    <s v="NBhatia"/>
    <s v="Unable to verify employment details provided"/>
    <x v="0"/>
    <d v="1899-12-30T00:13:15"/>
    <n v="13.25"/>
    <d v="2023-07-31T00:00:00"/>
    <x v="0"/>
    <x v="0"/>
    <x v="1"/>
    <x v="1"/>
    <x v="1"/>
    <s v="SLA_MET"/>
  </r>
  <r>
    <s v="468"/>
    <d v="2023-07-31T14:18:31"/>
    <d v="2023-07-31T14:30:24"/>
    <s v="DECLINE"/>
    <s v="Consumer Post Bureau"/>
    <s v="SBambaras"/>
    <s v="Student applicants cannot have 2 x handsets. They are eligible for 1 handset and 1 MBB only"/>
    <x v="0"/>
    <d v="1899-12-30T00:11:53"/>
    <n v="11.883333333333333"/>
    <d v="2023-07-31T00:00:00"/>
    <x v="0"/>
    <x v="0"/>
    <x v="7"/>
    <x v="1"/>
    <x v="0"/>
    <s v="SLA_MET"/>
  </r>
  <r>
    <s v="469"/>
    <d v="2023-07-31T14:46:31"/>
    <d v="2023-07-31T14:52:28"/>
    <s v="DECLINE"/>
    <s v="Consumer Pre Bureau"/>
    <s v="SBambaras"/>
    <s v="Unable to verify employment details provided"/>
    <x v="0"/>
    <d v="1899-12-30T00:05:57"/>
    <n v="5.95"/>
    <d v="2023-07-31T00:00:00"/>
    <x v="0"/>
    <x v="0"/>
    <x v="7"/>
    <x v="1"/>
    <x v="2"/>
    <s v="SLA_MET"/>
  </r>
  <r>
    <s v="470"/>
    <d v="2023-07-31T15:15:15"/>
    <d v="2023-07-31T15:22:13"/>
    <s v="DECLINE"/>
    <s v="Consumer Existing"/>
    <s v="SBambaras"/>
    <s v="Passport Visa expires in less than 12 months. Please offer the customer pre-paid service only"/>
    <x v="0"/>
    <d v="1899-12-30T00:06:58"/>
    <n v="6.9666666666666668"/>
    <d v="2023-07-31T00:00:00"/>
    <x v="0"/>
    <x v="0"/>
    <x v="7"/>
    <x v="1"/>
    <x v="1"/>
    <s v="SLA_MET"/>
  </r>
  <r>
    <s v="471"/>
    <d v="2023-07-31T15:30:00"/>
    <d v="2023-07-31T15:31:57"/>
    <s v="DECLINE"/>
    <s v="Consumer Post Bureau"/>
    <s v="SSyed"/>
    <s v="Applicant only has bridging visa. Please offer the customer Pre-Paid service only"/>
    <x v="0"/>
    <d v="1899-12-30T00:01:57"/>
    <n v="1.95"/>
    <d v="2023-07-31T00:00:00"/>
    <x v="0"/>
    <x v="0"/>
    <x v="5"/>
    <x v="1"/>
    <x v="0"/>
    <s v="SLA_MET"/>
  </r>
  <r>
    <s v="472"/>
    <d v="2023-07-31T15:53:04"/>
    <d v="2023-07-31T16:02:06"/>
    <s v="DECLINE"/>
    <s v="Consumer Existing"/>
    <s v="SBambaras"/>
    <s v="Unable to verify employment details provided"/>
    <x v="0"/>
    <d v="1899-12-30T00:09:02"/>
    <n v="9.0333333333333332"/>
    <d v="2023-07-31T00:00:00"/>
    <x v="0"/>
    <x v="0"/>
    <x v="7"/>
    <x v="1"/>
    <x v="1"/>
    <s v="SLA_MET"/>
  </r>
  <r>
    <s v="473"/>
    <d v="2023-07-31T16:26:19"/>
    <d v="2023-07-31T16:29:07"/>
    <s v="DECLINE"/>
    <s v="Consumer Existing"/>
    <s v="AAkhundpur"/>
    <m/>
    <x v="0"/>
    <d v="1899-12-30T00:02:48"/>
    <n v="2.8"/>
    <d v="2023-07-31T00:00:00"/>
    <x v="0"/>
    <x v="0"/>
    <x v="8"/>
    <x v="1"/>
    <x v="1"/>
    <s v="SLA_MET"/>
  </r>
  <r>
    <s v="474"/>
    <d v="2023-07-31T16:30:11"/>
    <d v="2023-07-31T16:42:41"/>
    <s v="DECLINE"/>
    <s v="Consumer Post Bureau"/>
    <s v="MDcruz"/>
    <s v="Data obtained from Veda Advantage Credit File. Please offer the customer pre-paid service only"/>
    <x v="0"/>
    <d v="1899-12-30T00:12:30"/>
    <n v="12.5"/>
    <d v="2023-07-31T00:00:00"/>
    <x v="0"/>
    <x v="0"/>
    <x v="3"/>
    <x v="1"/>
    <x v="0"/>
    <s v="SLA_MET"/>
  </r>
  <r>
    <s v="475"/>
    <d v="2023-07-31T16:47:53"/>
    <d v="2023-07-31T16:54:23"/>
    <s v="DECLINE"/>
    <s v="Consumer Existing"/>
    <s v="SBambaras"/>
    <s v="Passport Visa expires in less than 12 months. Please offer the customer pre-paid service only"/>
    <x v="0"/>
    <d v="1899-12-30T00:06:30"/>
    <n v="6.5"/>
    <d v="2023-07-31T00:00:00"/>
    <x v="0"/>
    <x v="0"/>
    <x v="7"/>
    <x v="1"/>
    <x v="1"/>
    <s v="SLA_MET"/>
  </r>
  <r>
    <s v="476"/>
    <d v="2023-07-31T17:01:42"/>
    <d v="2023-07-31T17:10:28"/>
    <s v="DECLINE"/>
    <s v="Consumer Pre Bureau"/>
    <s v="AAkhundpur"/>
    <s v="Unable to verify Visa details provided"/>
    <x v="0"/>
    <d v="1899-12-30T00:08:46"/>
    <n v="8.7666666666666675"/>
    <d v="2023-07-31T00:00:00"/>
    <x v="0"/>
    <x v="0"/>
    <x v="8"/>
    <x v="1"/>
    <x v="2"/>
    <s v="SLA_MET"/>
  </r>
  <r>
    <s v="477"/>
    <d v="2023-07-31T17:06:23"/>
    <d v="2023-07-31T17:13:10"/>
    <s v="DECLINE"/>
    <s v="Consumer Pre Bureau"/>
    <s v="MDcruz"/>
    <s v="Applicant only has bridging visa. Please offer the customer Pre-Paid service only"/>
    <x v="0"/>
    <d v="1899-12-30T00:06:47"/>
    <n v="6.7833333333333332"/>
    <d v="2023-07-31T00:00:00"/>
    <x v="0"/>
    <x v="0"/>
    <x v="3"/>
    <x v="1"/>
    <x v="2"/>
    <s v="SLA_MET"/>
  </r>
  <r>
    <s v="478"/>
    <d v="2023-07-31T17:06:39"/>
    <d v="2023-07-31T17:15:58"/>
    <s v="DECLINE"/>
    <s v="Consumer Post Bureau"/>
    <s v="AAkhundpur"/>
    <s v="Student applicants cannot have 2 x handsets. They are eligible for 1 handset and 1 MBB only-1-88YRGRM"/>
    <x v="0"/>
    <d v="1899-12-30T00:09:19"/>
    <n v="9.3166666666666664"/>
    <d v="2023-07-31T00:00:00"/>
    <x v="0"/>
    <x v="0"/>
    <x v="8"/>
    <x v="1"/>
    <x v="0"/>
    <s v="SLA_MET"/>
  </r>
  <r>
    <s v="479"/>
    <d v="2023-07-31T17:28:33"/>
    <d v="2023-07-31T17:47:08"/>
    <s v="DECLINE"/>
    <s v="Consumer Existing"/>
    <s v="AAkhundpur"/>
    <m/>
    <x v="0"/>
    <d v="1899-12-30T00:18:35"/>
    <n v="18.583333333333332"/>
    <d v="2023-07-31T00:00:00"/>
    <x v="0"/>
    <x v="0"/>
    <x v="8"/>
    <x v="1"/>
    <x v="1"/>
    <s v="SLA_MET"/>
  </r>
  <r>
    <s v="480"/>
    <d v="2023-07-31T17:47:30"/>
    <d v="2023-07-31T17:50:24"/>
    <s v="DECLINE"/>
    <s v="Consumer Existing"/>
    <s v="SBambaras"/>
    <s v="Passport Visa expires in less than 12 months. Please offer the customer pre-paid service only"/>
    <x v="0"/>
    <d v="1899-12-30T00:02:54"/>
    <n v="2.9"/>
    <d v="2023-07-31T00:00:00"/>
    <x v="0"/>
    <x v="0"/>
    <x v="7"/>
    <x v="1"/>
    <x v="1"/>
    <s v="SLA_MET"/>
  </r>
  <r>
    <s v="481"/>
    <d v="2023-07-31T03:50:56"/>
    <d v="2023-07-31T08:55:23"/>
    <s v="WITHDRAW"/>
    <s v="Consumer Post Bureau"/>
    <s v="QMascarenhas"/>
    <m/>
    <x v="0"/>
    <d v="1899-12-30T05:04:27"/>
    <n v="304.45"/>
    <d v="2023-07-31T00:00:00"/>
    <x v="0"/>
    <x v="0"/>
    <x v="0"/>
    <x v="2"/>
    <x v="0"/>
    <s v="SLA_NOT_MET"/>
  </r>
  <r>
    <s v="482"/>
    <d v="2023-07-31T08:51:26"/>
    <d v="2023-07-31T09:12:32"/>
    <s v="WITHDRAW"/>
    <s v="Consumer Post Bureau"/>
    <s v="QMascarenhas"/>
    <m/>
    <x v="0"/>
    <d v="1899-12-30T00:21:06"/>
    <n v="21.1"/>
    <d v="2023-07-31T00:00:00"/>
    <x v="0"/>
    <x v="0"/>
    <x v="0"/>
    <x v="2"/>
    <x v="0"/>
    <s v="SLA_NOT_MET"/>
  </r>
  <r>
    <s v="483"/>
    <d v="2023-07-31T08:56:17"/>
    <d v="2023-07-31T09:19:48"/>
    <s v="WITHDRAW"/>
    <s v="Consumer Post Bureau"/>
    <s v="FWadia"/>
    <m/>
    <x v="0"/>
    <d v="1899-12-30T00:23:31"/>
    <n v="23.516666666666666"/>
    <d v="2023-07-31T00:00:00"/>
    <x v="0"/>
    <x v="0"/>
    <x v="9"/>
    <x v="2"/>
    <x v="0"/>
    <s v="SLA_NOT_MET"/>
  </r>
  <r>
    <s v="484"/>
    <d v="2023-07-31T09:22:38"/>
    <d v="2023-07-31T09:46:09"/>
    <s v="WITHDRAW"/>
    <s v="Consumer Existing"/>
    <s v="FWadia"/>
    <s v="Please email a copy of proof of employment (Bank Statement / Salary Slip) to vcredit@Asif Tech.com.au. Also please update the correct Work Phone Landline customer and the ABN No. for the customer, if customer's occupation is Taxi Driver."/>
    <x v="2"/>
    <d v="1899-12-30T00:23:31"/>
    <n v="23.516666666666666"/>
    <d v="2023-07-31T00:00:00"/>
    <x v="0"/>
    <x v="0"/>
    <x v="9"/>
    <x v="2"/>
    <x v="1"/>
    <s v="SLA_NOT_MET"/>
  </r>
  <r>
    <s v="485"/>
    <d v="2023-07-31T09:41:08"/>
    <d v="2023-07-31T09:51:14"/>
    <s v="WITHDRAW"/>
    <s v="Consumer Post Bureau"/>
    <s v="CDcosta"/>
    <s v="Please email 100 pts of ID to vcredit@Asif Tech.com.au"/>
    <x v="2"/>
    <d v="1899-12-30T00:10:06"/>
    <n v="10.1"/>
    <d v="2023-07-31T00:00:00"/>
    <x v="0"/>
    <x v="0"/>
    <x v="2"/>
    <x v="2"/>
    <x v="0"/>
    <s v="SLA_MET"/>
  </r>
  <r>
    <s v="486"/>
    <d v="2023-07-31T09:44:25"/>
    <d v="2023-07-31T10:00:10"/>
    <s v="WITHDRAW"/>
    <s v="Consumer Existing"/>
    <s v="FWadia"/>
    <s v="Please email passport with visa page"/>
    <x v="2"/>
    <d v="1899-12-30T00:15:45"/>
    <n v="15.75"/>
    <d v="2023-07-31T00:00:00"/>
    <x v="0"/>
    <x v="0"/>
    <x v="9"/>
    <x v="2"/>
    <x v="1"/>
    <s v="SLA_MET"/>
  </r>
  <r>
    <s v="487"/>
    <d v="2023-07-31T09:45:57"/>
    <d v="2023-07-31T09:55:16"/>
    <s v="WITHDRAW"/>
    <s v="Consumer Pre Bureau"/>
    <s v="QMascarenhas"/>
    <s v="Please email 100 pts of ID to vcredit@Asif Tech.com.au"/>
    <x v="2"/>
    <d v="1899-12-30T00:09:19"/>
    <n v="9.3166666666666664"/>
    <d v="2023-07-31T00:00:00"/>
    <x v="0"/>
    <x v="0"/>
    <x v="0"/>
    <x v="2"/>
    <x v="2"/>
    <s v="SLA_MET"/>
  </r>
  <r>
    <s v="488"/>
    <d v="2023-07-31T09:49:16"/>
    <d v="2023-07-31T09:54:52"/>
    <s v="WITHDRAW"/>
    <s v="Consumer Pre Bureau"/>
    <s v="CDcosta"/>
    <s v="Please email 100 pts of ID to vcredit@Asif Tech.com.au"/>
    <x v="2"/>
    <d v="1899-12-30T00:05:36"/>
    <n v="5.6"/>
    <d v="2023-07-31T00:00:00"/>
    <x v="0"/>
    <x v="0"/>
    <x v="2"/>
    <x v="2"/>
    <x v="2"/>
    <s v="SLA_MET"/>
  </r>
  <r>
    <s v="489"/>
    <d v="2023-07-31T10:02:44"/>
    <d v="2023-07-31T10:16:53"/>
    <s v="WITHDRAW"/>
    <s v="Consumer Existing"/>
    <s v="CDcosta"/>
    <s v="Please email 100 pts of ID to kcredit@Asif Tech.com.au"/>
    <x v="2"/>
    <d v="1899-12-30T00:14:09"/>
    <n v="14.15"/>
    <d v="2023-07-31T00:00:00"/>
    <x v="0"/>
    <x v="0"/>
    <x v="2"/>
    <x v="2"/>
    <x v="1"/>
    <s v="SLA_MET"/>
  </r>
  <r>
    <s v="490"/>
    <d v="2023-07-31T10:04:33"/>
    <d v="2023-07-31T10:24:01"/>
    <s v="WITHDRAW"/>
    <s v="Consumer Post Bureau"/>
    <s v="QMascarenhas"/>
    <m/>
    <x v="0"/>
    <d v="1899-12-30T00:19:28"/>
    <n v="19.466666666666665"/>
    <d v="2023-07-31T00:00:00"/>
    <x v="0"/>
    <x v="0"/>
    <x v="0"/>
    <x v="2"/>
    <x v="0"/>
    <s v="SLA_MET"/>
  </r>
  <r>
    <s v="491"/>
    <d v="2023-07-31T10:18:52"/>
    <d v="2023-07-31T10:24:52"/>
    <s v="WITHDRAW"/>
    <s v="Consumer Existing"/>
    <s v="CDcosta"/>
    <s v="Please email 100 pts of ID to vcredit@Asif Tech.com.au"/>
    <x v="2"/>
    <d v="1899-12-30T00:06:00"/>
    <n v="6"/>
    <d v="2023-07-31T00:00:00"/>
    <x v="0"/>
    <x v="0"/>
    <x v="2"/>
    <x v="2"/>
    <x v="1"/>
    <s v="SLA_MET"/>
  </r>
  <r>
    <s v="492"/>
    <d v="2023-07-31T10:35:52"/>
    <d v="2023-07-31T10:44:08"/>
    <s v="WITHDRAW"/>
    <s v="Consumer Existing"/>
    <s v="MDcruz"/>
    <s v="Customer has overdue account with Asif Tech"/>
    <x v="1"/>
    <d v="1899-12-30T00:08:16"/>
    <n v="8.2666666666666675"/>
    <d v="2023-07-31T00:00:00"/>
    <x v="0"/>
    <x v="0"/>
    <x v="3"/>
    <x v="2"/>
    <x v="1"/>
    <s v="SLA_MET"/>
  </r>
  <r>
    <s v="493"/>
    <d v="2023-07-31T10:45:53"/>
    <d v="2023-07-31T11:08:21"/>
    <s v="WITHDRAW"/>
    <s v="Consumer Pre Bureau"/>
    <s v="NBhatia"/>
    <s v="Applicants details are incorrect(as the Unit Number requested for Address details has not been provided). Please confirm and resubmit"/>
    <x v="4"/>
    <d v="1899-12-30T00:22:28"/>
    <n v="22.466666666666665"/>
    <d v="2023-07-31T00:00:00"/>
    <x v="0"/>
    <x v="0"/>
    <x v="1"/>
    <x v="2"/>
    <x v="2"/>
    <s v="SLA_NOT_MET"/>
  </r>
  <r>
    <s v="494"/>
    <d v="2023-07-31T10:48:12"/>
    <d v="2023-07-31T10:51:16"/>
    <s v="WITHDRAW"/>
    <s v="Consumer Existing"/>
    <s v="QMascarenhas"/>
    <m/>
    <x v="0"/>
    <d v="1899-12-30T00:03:04"/>
    <n v="3.0666666666666669"/>
    <d v="2023-07-31T00:00:00"/>
    <x v="0"/>
    <x v="0"/>
    <x v="0"/>
    <x v="2"/>
    <x v="1"/>
    <s v="SLA_MET"/>
  </r>
  <r>
    <s v="495"/>
    <d v="2023-07-31T11:21:57"/>
    <d v="2023-07-31T11:40:58"/>
    <s v="WITHDRAW"/>
    <s v="Consumer Pre Bureau"/>
    <s v="MDcruz"/>
    <s v="Applicants last name is incorrect. Please confirm and resubmit as we are not able to get the correct details for the customer"/>
    <x v="4"/>
    <d v="1899-12-30T00:19:01"/>
    <n v="19.016666666666666"/>
    <d v="2023-07-31T00:00:00"/>
    <x v="0"/>
    <x v="0"/>
    <x v="3"/>
    <x v="2"/>
    <x v="2"/>
    <s v="SLA_MET"/>
  </r>
  <r>
    <s v="496"/>
    <d v="2023-07-31T11:26:19"/>
    <d v="2023-07-31T11:35:19"/>
    <s v="WITHDRAW"/>
    <s v="Consumer Pre Bureau"/>
    <s v="MDcruz"/>
    <s v="Applicants Home is incorrect. Please confirm and resubmit with correct Home number"/>
    <x v="4"/>
    <d v="1899-12-30T00:09:00"/>
    <n v="9"/>
    <d v="2023-07-31T00:00:00"/>
    <x v="0"/>
    <x v="0"/>
    <x v="3"/>
    <x v="2"/>
    <x v="2"/>
    <s v="SLA_MET"/>
  </r>
  <r>
    <s v="497"/>
    <d v="2023-07-31T11:33:19"/>
    <d v="2023-07-31T11:41:20"/>
    <s v="WITHDRAW"/>
    <s v="Consumer Existing"/>
    <s v="SBambaras"/>
    <s v="Please email a copy of customer's passport with visa page as a part of 100pts of id to kcredit@Asif Tech.com.au"/>
    <x v="2"/>
    <d v="1899-12-30T00:08:01"/>
    <n v="8.0166666666666675"/>
    <d v="2023-07-31T00:00:00"/>
    <x v="0"/>
    <x v="0"/>
    <x v="7"/>
    <x v="2"/>
    <x v="1"/>
    <s v="SLA_MET"/>
  </r>
  <r>
    <s v="498"/>
    <d v="2023-07-31T11:33:21"/>
    <d v="2023-07-31T11:42:39"/>
    <s v="WITHDRAW"/>
    <s v="Consumer Pre Bureau"/>
    <s v="SSyed"/>
    <s v="Further information has been requested via email-Proof of employment-Bank statement/Salary slip"/>
    <x v="2"/>
    <d v="1899-12-30T00:09:18"/>
    <n v="9.3000000000000007"/>
    <d v="2023-07-31T00:00:00"/>
    <x v="0"/>
    <x v="0"/>
    <x v="5"/>
    <x v="2"/>
    <x v="2"/>
    <s v="SLA_MET"/>
  </r>
  <r>
    <s v="499"/>
    <d v="2023-07-31T11:38:12"/>
    <d v="2023-07-31T11:51:25"/>
    <s v="WITHDRAW"/>
    <s v="Consumer Existing"/>
    <s v="FWadia"/>
    <s v="Customer has overdue account with Asif Tech"/>
    <x v="1"/>
    <d v="1899-12-30T00:13:13"/>
    <n v="13.216666666666667"/>
    <d v="2023-07-31T00:00:00"/>
    <x v="0"/>
    <x v="0"/>
    <x v="9"/>
    <x v="2"/>
    <x v="1"/>
    <s v="SLA_MET"/>
  </r>
  <r>
    <s v="500"/>
    <d v="2023-07-31T11:48:03"/>
    <d v="2023-07-31T11:57:35"/>
    <s v="WITHDRAW"/>
    <s v="Consumer Pre Bureau"/>
    <s v="CDcosta"/>
    <s v="Please re-submit as self employed"/>
    <x v="3"/>
    <d v="1899-12-30T00:09:32"/>
    <n v="9.5333333333333332"/>
    <d v="2023-07-31T00:00:00"/>
    <x v="0"/>
    <x v="0"/>
    <x v="2"/>
    <x v="2"/>
    <x v="2"/>
    <s v="SLA_MET"/>
  </r>
  <r>
    <s v="501"/>
    <d v="2023-07-31T11:50:58"/>
    <d v="2023-07-31T12:02:52"/>
    <s v="WITHDRAW"/>
    <s v="Consumer Pre Bureau"/>
    <s v="SSyed"/>
    <s v="Please email 100 pts of ID to vcredit@Asif Tech.com.au alongwith pensioner card."/>
    <x v="2"/>
    <d v="1899-12-30T00:11:54"/>
    <n v="11.9"/>
    <d v="2023-07-31T00:00:00"/>
    <x v="0"/>
    <x v="0"/>
    <x v="5"/>
    <x v="2"/>
    <x v="2"/>
    <s v="SLA_MET"/>
  </r>
  <r>
    <s v="502"/>
    <d v="2023-07-31T12:05:01"/>
    <d v="2023-07-31T12:16:41"/>
    <s v="WITHDRAW"/>
    <s v="Consumer Pre Bureau"/>
    <s v="SSyed"/>
    <s v="Please email passport/visa page and proof of employment- bank statment/salary slip"/>
    <x v="2"/>
    <d v="1899-12-30T00:11:40"/>
    <n v="11.666666666666666"/>
    <d v="2023-07-31T00:00:00"/>
    <x v="0"/>
    <x v="0"/>
    <x v="5"/>
    <x v="2"/>
    <x v="2"/>
    <s v="SLA_MET"/>
  </r>
  <r>
    <s v="503"/>
    <d v="2023-07-31T12:05:05"/>
    <d v="2023-07-31T12:21:36"/>
    <s v="WITHDRAW"/>
    <s v="Consumer Pre Bureau"/>
    <s v="NBhatia"/>
    <s v="Please resubmit with updated employment details (SELF EMPLOYED)"/>
    <x v="2"/>
    <d v="1899-12-30T00:16:31"/>
    <n v="16.516666666666666"/>
    <d v="2023-07-31T00:00:00"/>
    <x v="0"/>
    <x v="0"/>
    <x v="1"/>
    <x v="2"/>
    <x v="2"/>
    <s v="SLA_MET"/>
  </r>
  <r>
    <s v="504"/>
    <d v="2023-07-31T13:00:05"/>
    <d v="2023-07-31T13:31:00"/>
    <s v="WITHDRAW"/>
    <s v="Consumer Existing"/>
    <s v="NBhatia"/>
    <s v="Please resubmit with updated employment details"/>
    <x v="2"/>
    <d v="1899-12-30T00:30:55"/>
    <n v="30.916666666666668"/>
    <d v="2023-07-31T00:00:00"/>
    <x v="0"/>
    <x v="0"/>
    <x v="1"/>
    <x v="2"/>
    <x v="1"/>
    <s v="SLA_NOT_MET"/>
  </r>
  <r>
    <s v="505"/>
    <d v="2023-07-31T13:14:32"/>
    <d v="2023-07-31T13:26:07"/>
    <s v="WITHDRAW"/>
    <s v="Consumer Post Bureau"/>
    <s v="RBose"/>
    <m/>
    <x v="0"/>
    <d v="1899-12-30T00:11:35"/>
    <n v="11.583333333333334"/>
    <d v="2023-07-31T00:00:00"/>
    <x v="0"/>
    <x v="0"/>
    <x v="6"/>
    <x v="2"/>
    <x v="0"/>
    <s v="SLA_MET"/>
  </r>
  <r>
    <s v="506"/>
    <d v="2023-07-31T13:16:38"/>
    <d v="2023-07-31T13:19:06"/>
    <s v="WITHDRAW"/>
    <s v="Consumer Pre Bureau"/>
    <s v="CDcosta"/>
    <s v="Please email passport with visa page"/>
    <x v="2"/>
    <d v="1899-12-30T00:02:28"/>
    <n v="2.4666666666666668"/>
    <d v="2023-07-31T00:00:00"/>
    <x v="0"/>
    <x v="0"/>
    <x v="2"/>
    <x v="2"/>
    <x v="2"/>
    <s v="SLA_MET"/>
  </r>
  <r>
    <s v="507"/>
    <d v="2023-07-31T13:19:48"/>
    <d v="2023-07-31T13:23:51"/>
    <s v="WITHDRAW"/>
    <s v="Consumer Existing"/>
    <s v="MDcruz"/>
    <s v="Customer has overdue account with Asif Tech"/>
    <x v="1"/>
    <d v="1899-12-30T00:04:03"/>
    <n v="4.05"/>
    <d v="2023-07-31T00:00:00"/>
    <x v="0"/>
    <x v="0"/>
    <x v="3"/>
    <x v="2"/>
    <x v="1"/>
    <s v="SLA_MET"/>
  </r>
  <r>
    <s v="508"/>
    <d v="2023-07-31T13:23:44"/>
    <d v="2023-07-31T13:33:26"/>
    <s v="WITHDRAW"/>
    <s v="Consumer Pre Bureau"/>
    <s v="SBambaras"/>
    <s v="Please re-submit as self employed."/>
    <x v="3"/>
    <d v="1899-12-30T00:09:42"/>
    <n v="9.6999999999999993"/>
    <d v="2023-07-31T00:00:00"/>
    <x v="0"/>
    <x v="0"/>
    <x v="7"/>
    <x v="2"/>
    <x v="2"/>
    <s v="SLA_MET"/>
  </r>
  <r>
    <s v="509"/>
    <d v="2023-07-31T13:35:05"/>
    <d v="2023-07-31T13:45:13"/>
    <s v="WITHDRAW"/>
    <s v="Consumer Post Bureau"/>
    <s v="AAkhundpur"/>
    <m/>
    <x v="0"/>
    <d v="1899-12-30T00:10:08"/>
    <n v="10.133333333333333"/>
    <d v="2023-07-31T00:00:00"/>
    <x v="0"/>
    <x v="0"/>
    <x v="8"/>
    <x v="2"/>
    <x v="0"/>
    <s v="SLA_MET"/>
  </r>
  <r>
    <s v="510"/>
    <d v="2023-07-31T13:37:54"/>
    <d v="2023-07-31T13:46:13"/>
    <s v="WITHDRAW"/>
    <s v="Consumer Existing"/>
    <s v="CDcosta"/>
    <s v="Customer has overdue account with Asif Tech #675218614 - $117.65 and Resubmit with Passport or Medicare Card as 100 Points of ID"/>
    <x v="1"/>
    <d v="1899-12-30T00:08:19"/>
    <n v="8.3166666666666664"/>
    <d v="2023-07-31T00:00:00"/>
    <x v="0"/>
    <x v="0"/>
    <x v="2"/>
    <x v="2"/>
    <x v="1"/>
    <s v="SLA_MET"/>
  </r>
  <r>
    <s v="511"/>
    <d v="2023-07-31T13:40:57"/>
    <d v="2023-07-31T13:46:02"/>
    <s v="WITHDRAW"/>
    <s v="Consumer Pre Bureau"/>
    <s v="SBambaras"/>
    <s v="Please re-submit with employer's landline number."/>
    <x v="2"/>
    <d v="1899-12-30T00:05:05"/>
    <n v="5.083333333333333"/>
    <d v="2023-07-31T00:00:00"/>
    <x v="0"/>
    <x v="0"/>
    <x v="7"/>
    <x v="2"/>
    <x v="2"/>
    <s v="SLA_MET"/>
  </r>
  <r>
    <s v="512"/>
    <d v="2023-07-31T13:50:21"/>
    <d v="2023-07-31T14:00:00"/>
    <s v="WITHDRAW"/>
    <s v="Consumer Pre Bureau"/>
    <s v="CDcosta"/>
    <s v="Please email 100 pts of ID and Proof of Income / Employment to vcredit@Asif Tech.com.au (Payslips / Bank Statements for 3 months)"/>
    <x v="2"/>
    <d v="1899-12-30T00:09:39"/>
    <n v="9.65"/>
    <d v="2023-07-31T00:00:00"/>
    <x v="0"/>
    <x v="0"/>
    <x v="2"/>
    <x v="2"/>
    <x v="2"/>
    <s v="SLA_MET"/>
  </r>
  <r>
    <s v="513"/>
    <d v="2023-07-31T13:55:47"/>
    <d v="2023-07-31T14:01:46"/>
    <s v="WITHDRAW"/>
    <s v="Consumer Pre Bureau"/>
    <s v="AAkhundpur"/>
    <s v="Customer has overdue account with Asif Tech- Acc no : 692422516"/>
    <x v="1"/>
    <d v="1899-12-30T00:05:59"/>
    <n v="5.9833333333333334"/>
    <d v="2023-07-31T00:00:00"/>
    <x v="0"/>
    <x v="0"/>
    <x v="8"/>
    <x v="2"/>
    <x v="2"/>
    <s v="SLA_MET"/>
  </r>
  <r>
    <s v="514"/>
    <d v="2023-07-31T14:08:51"/>
    <d v="2023-07-31T14:13:17"/>
    <s v="WITHDRAW"/>
    <s v="Consumer Existing"/>
    <s v="CDcosta"/>
    <s v="Please re-submit as self employed (business/sole trader)"/>
    <x v="3"/>
    <d v="1899-12-30T00:04:26"/>
    <n v="4.4333333333333336"/>
    <d v="2023-07-31T00:00:00"/>
    <x v="0"/>
    <x v="0"/>
    <x v="2"/>
    <x v="2"/>
    <x v="1"/>
    <s v="SLA_MET"/>
  </r>
  <r>
    <s v="515"/>
    <d v="2023-07-31T14:12:09"/>
    <d v="2023-07-31T14:19:51"/>
    <s v="WITHDRAW"/>
    <s v="Consumer Existing"/>
    <s v="SBambaras"/>
    <s v="Please email a copy of passport with visa page/citizen certificate or a copy of medicare card to kcredit@Asif Tech.com.au"/>
    <x v="2"/>
    <d v="1899-12-30T00:07:42"/>
    <n v="7.7"/>
    <d v="2023-07-31T00:00:00"/>
    <x v="0"/>
    <x v="0"/>
    <x v="7"/>
    <x v="2"/>
    <x v="1"/>
    <s v="SLA_MET"/>
  </r>
  <r>
    <s v="516"/>
    <d v="2023-07-31T14:12:50"/>
    <d v="2023-07-31T14:25:38"/>
    <s v="WITHDRAW"/>
    <s v="Consumer Post Bureau"/>
    <s v="CDcosta"/>
    <s v="Please email 100 pts of ID and Proof of Income to vcredit@Asif Tech.com.au (Payslips / Bank statement showing wage deposits for the last 3 months)"/>
    <x v="2"/>
    <d v="1899-12-30T00:12:48"/>
    <n v="12.8"/>
    <d v="2023-07-31T00:00:00"/>
    <x v="0"/>
    <x v="0"/>
    <x v="2"/>
    <x v="2"/>
    <x v="0"/>
    <s v="SLA_MET"/>
  </r>
  <r>
    <s v="517"/>
    <d v="2023-07-31T14:29:27"/>
    <d v="2023-07-31T14:36:11"/>
    <s v="WITHDRAW"/>
    <s v="Consumer Pre Bureau"/>
    <s v="CDcosta"/>
    <s v="Please email 100 pts of ID to vcredit@Asif Tech.com.au"/>
    <x v="2"/>
    <d v="1899-12-30T00:06:44"/>
    <n v="6.7333333333333334"/>
    <d v="2023-07-31T00:00:00"/>
    <x v="0"/>
    <x v="0"/>
    <x v="2"/>
    <x v="2"/>
    <x v="2"/>
    <s v="SLA_MET"/>
  </r>
  <r>
    <s v="518"/>
    <d v="2023-07-31T14:36:43"/>
    <d v="2023-07-31T14:47:03"/>
    <s v="WITHDRAW"/>
    <s v="Consumer Post Bureau"/>
    <s v="AAkhundpur"/>
    <m/>
    <x v="0"/>
    <d v="1899-12-30T00:10:20"/>
    <n v="10.333333333333334"/>
    <d v="2023-07-31T00:00:00"/>
    <x v="0"/>
    <x v="0"/>
    <x v="8"/>
    <x v="2"/>
    <x v="0"/>
    <s v="SLA_MET"/>
  </r>
  <r>
    <s v="519"/>
    <d v="2023-07-31T14:53:52"/>
    <d v="2023-07-31T15:04:01"/>
    <s v="WITHDRAW"/>
    <s v="Consumer Pre Bureau"/>
    <s v="SBambaras"/>
    <s v="An account for this applicant already exists with Asif Tech. Please resubmit as existing customer under row id - 1-8DO1XIK."/>
    <x v="3"/>
    <d v="1899-12-30T00:10:09"/>
    <n v="10.15"/>
    <d v="2023-07-31T00:00:00"/>
    <x v="0"/>
    <x v="0"/>
    <x v="7"/>
    <x v="2"/>
    <x v="2"/>
    <s v="SLA_MET"/>
  </r>
  <r>
    <s v="520"/>
    <d v="2023-07-31T15:02:57"/>
    <d v="2023-07-31T15:07:34"/>
    <s v="WITHDRAW"/>
    <s v="Consumer Pre Bureau"/>
    <s v="CDcosta"/>
    <s v="Please email passport with visa page"/>
    <x v="2"/>
    <d v="1899-12-30T00:04:37"/>
    <n v="4.6166666666666671"/>
    <d v="2023-07-31T00:00:00"/>
    <x v="0"/>
    <x v="0"/>
    <x v="2"/>
    <x v="2"/>
    <x v="2"/>
    <s v="SLA_MET"/>
  </r>
  <r>
    <s v="521"/>
    <d v="2023-07-31T15:03:10"/>
    <d v="2023-07-31T15:25:18"/>
    <s v="WITHDRAW"/>
    <s v="Consumer Post Bureau"/>
    <s v="QMascarenhas"/>
    <s v="Please email Employment ID and to vcredit@Asif Tech.com.au and update home number where we can contact customer."/>
    <x v="2"/>
    <d v="1899-12-30T00:22:08"/>
    <n v="22.133333333333333"/>
    <d v="2023-07-31T00:00:00"/>
    <x v="0"/>
    <x v="0"/>
    <x v="0"/>
    <x v="2"/>
    <x v="0"/>
    <s v="SLA_NOT_MET"/>
  </r>
  <r>
    <s v="522"/>
    <d v="2023-07-31T15:04:30"/>
    <d v="2023-07-31T15:09:33"/>
    <s v="WITHDRAW"/>
    <s v="Consumer Post Bureau"/>
    <s v="SSyed"/>
    <s v="Please re-submit as student"/>
    <x v="3"/>
    <d v="1899-12-30T00:05:03"/>
    <n v="5.05"/>
    <d v="2023-07-31T00:00:00"/>
    <x v="0"/>
    <x v="0"/>
    <x v="5"/>
    <x v="2"/>
    <x v="0"/>
    <s v="SLA_MET"/>
  </r>
  <r>
    <s v="523"/>
    <d v="2023-07-31T15:05:48"/>
    <d v="2023-07-31T15:13:33"/>
    <s v="WITHDRAW"/>
    <s v="Consumer Pre Bureau"/>
    <s v="CDcosta"/>
    <s v="Please email copy of recent bank statement showing capacity to support service to vcredit@Asif Tech.com.au"/>
    <x v="2"/>
    <d v="1899-12-30T00:07:45"/>
    <n v="7.75"/>
    <d v="2023-07-31T00:00:00"/>
    <x v="0"/>
    <x v="0"/>
    <x v="2"/>
    <x v="2"/>
    <x v="2"/>
    <s v="SLA_MET"/>
  </r>
  <r>
    <s v="524"/>
    <d v="2023-07-31T15:25:02"/>
    <d v="2023-07-31T15:35:04"/>
    <s v="WITHDRAW"/>
    <s v="Consumer Existing"/>
    <s v="QMascarenhas"/>
    <s v="An account for this applicant already exists with Asif Tech. Please resubmit as existing customer - sole trader"/>
    <x v="3"/>
    <d v="1899-12-30T00:10:02"/>
    <n v="10.033333333333333"/>
    <d v="2023-07-31T00:00:00"/>
    <x v="0"/>
    <x v="0"/>
    <x v="0"/>
    <x v="2"/>
    <x v="1"/>
    <s v="SLA_MET"/>
  </r>
  <r>
    <s v="525"/>
    <d v="2023-07-31T15:34:58"/>
    <d v="2023-07-31T15:47:40"/>
    <s v="WITHDRAW"/>
    <s v="Consumer Existing"/>
    <s v="QMascarenhas"/>
    <m/>
    <x v="0"/>
    <d v="1899-12-30T00:12:42"/>
    <n v="12.7"/>
    <d v="2023-07-31T00:00:00"/>
    <x v="0"/>
    <x v="0"/>
    <x v="0"/>
    <x v="2"/>
    <x v="1"/>
    <s v="SLA_MET"/>
  </r>
  <r>
    <s v="526"/>
    <d v="2023-07-31T15:35:00"/>
    <d v="2023-07-31T15:44:03"/>
    <s v="WITHDRAW"/>
    <s v="Consumer Post Bureau"/>
    <s v="CDcosta"/>
    <s v="Please email 100 pts of ID and Proof of Income to vcredit@Asif Tech.com.au (Payslips / Bank statement showing wage deposits for 3 months)"/>
    <x v="2"/>
    <d v="1899-12-30T00:09:03"/>
    <n v="9.0500000000000007"/>
    <d v="2023-07-31T00:00:00"/>
    <x v="0"/>
    <x v="0"/>
    <x v="2"/>
    <x v="2"/>
    <x v="0"/>
    <s v="SLA_MET"/>
  </r>
  <r>
    <s v="527"/>
    <d v="2023-07-31T15:39:23"/>
    <d v="2023-07-31T15:46:02"/>
    <s v="WITHDRAW"/>
    <s v="Consumer Existing"/>
    <s v="MDcruz"/>
    <s v="Please resubmit with landline for employer"/>
    <x v="2"/>
    <d v="1899-12-30T00:06:39"/>
    <n v="6.65"/>
    <d v="2023-07-31T00:00:00"/>
    <x v="0"/>
    <x v="0"/>
    <x v="3"/>
    <x v="2"/>
    <x v="1"/>
    <s v="SLA_MET"/>
  </r>
  <r>
    <s v="528"/>
    <d v="2023-07-31T15:43:40"/>
    <d v="2023-07-31T15:49:34"/>
    <s v="WITHDRAW"/>
    <s v="Consumer Pre Bureau"/>
    <s v="CDcosta"/>
    <s v="Applicants details are incorrect. Please confirm and resubmit customer's home phone number"/>
    <x v="4"/>
    <d v="1899-12-30T00:05:54"/>
    <n v="5.9"/>
    <d v="2023-07-31T00:00:00"/>
    <x v="0"/>
    <x v="0"/>
    <x v="2"/>
    <x v="2"/>
    <x v="2"/>
    <s v="SLA_MET"/>
  </r>
  <r>
    <s v="529"/>
    <d v="2023-07-31T15:45:31"/>
    <d v="2023-07-31T15:59:06"/>
    <s v="WITHDRAW"/>
    <s v="Consumer Pre Bureau"/>
    <s v="MDcruz"/>
    <s v="Please email 100 pts of ID &amp; paysilp to vcredit@Asif Tech.com.au"/>
    <x v="2"/>
    <d v="1899-12-30T00:13:35"/>
    <n v="13.583333333333334"/>
    <d v="2023-07-31T00:00:00"/>
    <x v="0"/>
    <x v="0"/>
    <x v="3"/>
    <x v="2"/>
    <x v="2"/>
    <s v="SLA_MET"/>
  </r>
  <r>
    <s v="530"/>
    <d v="2023-07-31T16:04:00"/>
    <d v="2023-07-31T16:14:26"/>
    <s v="WITHDRAW"/>
    <s v="Consumer Post Bureau"/>
    <s v="AAkhundpur"/>
    <s v="Further information has been requested via email plrease provide pay slip or employment proof.employment check failed."/>
    <x v="2"/>
    <d v="1899-12-30T00:10:26"/>
    <n v="10.433333333333334"/>
    <d v="2023-07-31T00:00:00"/>
    <x v="0"/>
    <x v="0"/>
    <x v="8"/>
    <x v="2"/>
    <x v="0"/>
    <s v="SLA_MET"/>
  </r>
  <r>
    <s v="531"/>
    <d v="2023-07-31T16:04:39"/>
    <d v="2023-07-31T16:12:33"/>
    <s v="WITHDRAW"/>
    <s v="Consumer Pre Bureau"/>
    <s v="CDcosta"/>
    <s v="Please email passport with visa page"/>
    <x v="2"/>
    <d v="1899-12-30T00:07:54"/>
    <n v="7.9"/>
    <d v="2023-07-31T00:00:00"/>
    <x v="0"/>
    <x v="0"/>
    <x v="2"/>
    <x v="2"/>
    <x v="2"/>
    <s v="SLA_MET"/>
  </r>
  <r>
    <s v="532"/>
    <d v="2023-07-31T16:07:47"/>
    <d v="2023-07-31T16:10:16"/>
    <s v="WITHDRAW"/>
    <s v="Consumer Pre Bureau"/>
    <s v="SBambaras"/>
    <s v="Please email passport with visa page"/>
    <x v="2"/>
    <d v="1899-12-30T00:02:29"/>
    <n v="2.4833333333333334"/>
    <d v="2023-07-31T00:00:00"/>
    <x v="0"/>
    <x v="0"/>
    <x v="7"/>
    <x v="2"/>
    <x v="2"/>
    <s v="SLA_MET"/>
  </r>
  <r>
    <s v="533"/>
    <d v="2023-07-31T16:09:01"/>
    <d v="2023-07-31T16:14:18"/>
    <s v="WITHDRAW"/>
    <s v="Consumer Post Bureau"/>
    <s v="RBose"/>
    <s v="An account for this applicant already exists with Asif Tech. Please resubmit as exisiting customer under row id - 1-81IY40D."/>
    <x v="3"/>
    <d v="1899-12-30T00:05:17"/>
    <n v="5.2833333333333332"/>
    <d v="2023-07-31T00:00:00"/>
    <x v="0"/>
    <x v="0"/>
    <x v="6"/>
    <x v="2"/>
    <x v="0"/>
    <s v="SLA_MET"/>
  </r>
  <r>
    <s v="534"/>
    <d v="2023-07-31T16:10:15"/>
    <d v="2023-07-31T16:19:23"/>
    <s v="WITHDRAW"/>
    <s v="Consumer Pre Bureau"/>
    <s v="CDcosta"/>
    <s v="Please email 100 pts of ID and Proof of Income to vcredit@Asif Tech.com.au"/>
    <x v="2"/>
    <d v="1899-12-30T00:09:08"/>
    <n v="9.1333333333333329"/>
    <d v="2023-07-31T00:00:00"/>
    <x v="0"/>
    <x v="0"/>
    <x v="2"/>
    <x v="2"/>
    <x v="2"/>
    <s v="SLA_MET"/>
  </r>
  <r>
    <s v="535"/>
    <d v="2023-07-31T16:30:36"/>
    <d v="2023-07-31T16:38:59"/>
    <s v="WITHDRAW"/>
    <s v="Consumer Pre Bureau"/>
    <s v="AAkhundpur"/>
    <s v="Suspected duplicate application Test application"/>
    <x v="5"/>
    <d v="1899-12-30T00:08:23"/>
    <n v="8.3833333333333329"/>
    <d v="2023-07-31T00:00:00"/>
    <x v="0"/>
    <x v="0"/>
    <x v="8"/>
    <x v="2"/>
    <x v="2"/>
    <s v="SLA_MET"/>
  </r>
  <r>
    <s v="536"/>
    <d v="2023-07-31T16:32:46"/>
    <d v="2023-07-31T16:40:19"/>
    <s v="WITHDRAW"/>
    <s v="Consumer Pre Bureau"/>
    <s v="RBose"/>
    <s v="Please email passport with visa page."/>
    <x v="2"/>
    <d v="1899-12-30T00:07:33"/>
    <n v="7.55"/>
    <d v="2023-07-31T00:00:00"/>
    <x v="0"/>
    <x v="0"/>
    <x v="6"/>
    <x v="2"/>
    <x v="2"/>
    <s v="SLA_MET"/>
  </r>
  <r>
    <s v="537"/>
    <d v="2023-07-31T16:36:07"/>
    <d v="2023-07-31T16:45:35"/>
    <s v="WITHDRAW"/>
    <s v="Consumer Existing"/>
    <s v="MDcruz"/>
    <s v="Customer has overdue account with Asif Tech"/>
    <x v="1"/>
    <d v="1899-12-30T00:09:28"/>
    <n v="9.4666666666666668"/>
    <d v="2023-07-31T00:00:00"/>
    <x v="0"/>
    <x v="0"/>
    <x v="3"/>
    <x v="2"/>
    <x v="1"/>
    <s v="SLA_MET"/>
  </r>
  <r>
    <s v="538"/>
    <d v="2023-07-31T16:37:59"/>
    <d v="2023-07-31T16:55:50"/>
    <s v="WITHDRAW"/>
    <s v="Consumer Existing"/>
    <s v="NBhatia"/>
    <s v="Customer has overdue account with Asif Tech"/>
    <x v="1"/>
    <d v="1899-12-30T00:17:51"/>
    <n v="17.850000000000001"/>
    <d v="2023-07-31T00:00:00"/>
    <x v="0"/>
    <x v="0"/>
    <x v="1"/>
    <x v="2"/>
    <x v="1"/>
    <s v="SLA_MET"/>
  </r>
  <r>
    <s v="539"/>
    <d v="2023-07-31T16:41:46"/>
    <d v="2023-07-31T16:52:09"/>
    <s v="WITHDRAW"/>
    <s v="Consumer Pre Bureau"/>
    <s v="AAkhundpur"/>
    <s v="Please Re-Submit Application as a Sole trader or business account. Custoemr has ABN number with 3."/>
    <x v="2"/>
    <d v="1899-12-30T00:10:23"/>
    <n v="10.383333333333333"/>
    <d v="2023-07-31T00:00:00"/>
    <x v="0"/>
    <x v="0"/>
    <x v="8"/>
    <x v="2"/>
    <x v="2"/>
    <s v="SLA_MET"/>
  </r>
  <r>
    <s v="540"/>
    <d v="2023-07-31T16:41:47"/>
    <d v="2023-07-31T16:53:03"/>
    <s v="WITHDRAW"/>
    <s v="Consumer Post Bureau"/>
    <s v="MDcruz"/>
    <s v="Applicants Work details are incorrect. Please confirm and resubmit"/>
    <x v="4"/>
    <d v="1899-12-30T00:11:16"/>
    <n v="11.266666666666667"/>
    <d v="2023-07-31T00:00:00"/>
    <x v="0"/>
    <x v="0"/>
    <x v="3"/>
    <x v="2"/>
    <x v="0"/>
    <s v="SLA_MET"/>
  </r>
  <r>
    <s v="541"/>
    <d v="2023-07-31T16:46:37"/>
    <d v="2023-07-31T17:13:04"/>
    <s v="WITHDRAW"/>
    <s v="Consumer Post Bureau"/>
    <s v="QMascarenhas"/>
    <m/>
    <x v="0"/>
    <d v="1899-12-30T00:26:27"/>
    <n v="26.45"/>
    <d v="2023-07-31T00:00:00"/>
    <x v="0"/>
    <x v="0"/>
    <x v="0"/>
    <x v="2"/>
    <x v="0"/>
    <s v="SLA_NOT_MET"/>
  </r>
  <r>
    <s v="542"/>
    <d v="2023-07-31T16:58:37"/>
    <d v="2023-07-31T17:08:50"/>
    <s v="WITHDRAW"/>
    <s v="Consumer Pre Bureau"/>
    <s v="MDcruz"/>
    <s v="An account for this applicant already exists with 3. Please resubmit as commercial application - ABN - 25265588580"/>
    <x v="3"/>
    <d v="1899-12-30T00:10:13"/>
    <n v="10.216666666666667"/>
    <d v="2023-07-31T00:00:00"/>
    <x v="0"/>
    <x v="0"/>
    <x v="3"/>
    <x v="2"/>
    <x v="2"/>
    <s v="SLA_MET"/>
  </r>
  <r>
    <s v="543"/>
    <d v="2023-07-31T17:04:10"/>
    <d v="2023-07-31T17:23:03"/>
    <s v="WITHDRAW"/>
    <s v="Consumer Pre Bureau"/>
    <s v="RBose"/>
    <s v="Please email proof of employment i.e bank statement or latest payslip to vcredit@Asif Tech.com.au"/>
    <x v="2"/>
    <d v="1899-12-30T00:18:53"/>
    <n v="18.883333333333333"/>
    <d v="2023-07-31T00:00:00"/>
    <x v="0"/>
    <x v="0"/>
    <x v="6"/>
    <x v="2"/>
    <x v="2"/>
    <s v="SLA_MET"/>
  </r>
  <r>
    <s v="544"/>
    <d v="2023-07-31T17:07:56"/>
    <d v="2023-07-31T17:27:01"/>
    <s v="WITHDRAW"/>
    <s v="Consumer Pre Bureau"/>
    <s v="NBhatia"/>
    <s v="Applicants details are incorrect. Please confirm and resubmit"/>
    <x v="4"/>
    <d v="1899-12-30T00:19:05"/>
    <n v="19.083333333333332"/>
    <d v="2023-07-31T00:00:00"/>
    <x v="0"/>
    <x v="0"/>
    <x v="1"/>
    <x v="2"/>
    <x v="2"/>
    <s v="SLA_MET"/>
  </r>
  <r>
    <s v="545"/>
    <d v="2023-07-31T17:19:44"/>
    <d v="2023-07-31T17:36:26"/>
    <s v="WITHDRAW"/>
    <s v="Consumer Pre Bureau"/>
    <s v="SBambaras"/>
    <s v="An account for this applicant already exists with Asif Tech. Please resubmit as existing customer under row id:- 1-8DPC90L"/>
    <x v="3"/>
    <d v="1899-12-30T00:16:42"/>
    <n v="16.7"/>
    <d v="2023-07-31T00:00:00"/>
    <x v="0"/>
    <x v="0"/>
    <x v="7"/>
    <x v="2"/>
    <x v="2"/>
    <s v="SLA_MET"/>
  </r>
  <r>
    <s v="546"/>
    <d v="2023-07-31T17:21:38"/>
    <d v="2023-07-31T17:44:13"/>
    <s v="WITHDRAW"/>
    <s v="Consumer Pre Bureau"/>
    <s v="NBhatia"/>
    <s v="Suspected duplicate application:Cust has already approved for SIM only under Row ID#1-8DFSLCU &amp; appln # 1411F2F802D on 29th JULY 2012."/>
    <x v="5"/>
    <d v="1899-12-30T00:22:35"/>
    <n v="22.583333333333332"/>
    <d v="2023-07-31T00:00:00"/>
    <x v="0"/>
    <x v="0"/>
    <x v="1"/>
    <x v="2"/>
    <x v="2"/>
    <s v="SLA_NOT_MET"/>
  </r>
  <r>
    <s v="547"/>
    <d v="2023-07-31T17:26:41"/>
    <d v="2023-07-31T17:35:06"/>
    <s v="WITHDRAW"/>
    <s v="Consumer Pre Bureau"/>
    <s v="AAkhundpur"/>
    <s v="Suspected duplicate application test applicaitone."/>
    <x v="5"/>
    <d v="1899-12-30T00:08:25"/>
    <n v="8.4166666666666661"/>
    <d v="2023-07-31T00:00:00"/>
    <x v="0"/>
    <x v="0"/>
    <x v="8"/>
    <x v="2"/>
    <x v="2"/>
    <s v="SLA_MET"/>
  </r>
  <r>
    <s v="548"/>
    <d v="2023-07-31T18:04:32"/>
    <d v="2023-07-31T18:14:43"/>
    <s v="WITHDRAW"/>
    <s v="Consumer Existing"/>
    <s v="MDcruz"/>
    <s v="Applicants Work details are incorrect. Please confirm and resubmit"/>
    <x v="4"/>
    <d v="1899-12-30T00:10:11"/>
    <n v="10.183333333333334"/>
    <d v="2023-07-31T00:00:00"/>
    <x v="0"/>
    <x v="0"/>
    <x v="3"/>
    <x v="2"/>
    <x v="1"/>
    <s v="SLA_MET"/>
  </r>
  <r>
    <s v="549"/>
    <d v="2023-07-31T18:06:49"/>
    <d v="2023-07-31T18:24:40"/>
    <s v="WITHDRAW"/>
    <s v="Consumer Pre Bureau"/>
    <s v="RBose"/>
    <s v="Please email 100 pts of ID along with bank statement or latest paylsip to vcredit@Asif Tech.com.au"/>
    <x v="2"/>
    <d v="1899-12-30T00:17:51"/>
    <n v="17.850000000000001"/>
    <d v="2023-07-31T00:00:00"/>
    <x v="0"/>
    <x v="0"/>
    <x v="6"/>
    <x v="2"/>
    <x v="2"/>
    <s v="SLA_MET"/>
  </r>
  <r>
    <s v="550"/>
    <d v="2023-07-31T18:09:06"/>
    <d v="2023-07-31T18:19:38"/>
    <s v="WITHDRAW"/>
    <s v="Consumer Pre Bureau"/>
    <s v="CDcosta"/>
    <s v="Further information has been requested via email. Proof of income in the form of recent bank statement showing direct wage deposits from employer or 2 x payslips from employer"/>
    <x v="2"/>
    <d v="1899-12-30T00:10:32"/>
    <n v="10.533333333333333"/>
    <d v="2023-07-31T00:00:00"/>
    <x v="0"/>
    <x v="0"/>
    <x v="2"/>
    <x v="2"/>
    <x v="2"/>
    <s v="SLA_MET"/>
  </r>
  <r>
    <s v="551"/>
    <d v="2023-07-31T18:18:10"/>
    <d v="2023-07-31T18:20:23"/>
    <s v="WITHDRAW"/>
    <s v="Consumer Pre Bureau"/>
    <s v="SBambaras"/>
    <s v="Please email passport with visa page"/>
    <x v="2"/>
    <d v="1899-12-30T00:02:13"/>
    <n v="2.2166666666666668"/>
    <d v="2023-07-31T00:00:00"/>
    <x v="0"/>
    <x v="0"/>
    <x v="7"/>
    <x v="2"/>
    <x v="2"/>
    <s v="SLA_MET"/>
  </r>
  <r>
    <s v="552"/>
    <d v="2023-07-31T18:18:44"/>
    <d v="2023-07-31T18:22:19"/>
    <s v="WITHDRAW"/>
    <s v="Consumer Pre Bureau"/>
    <s v="CDcosta"/>
    <s v="An account for this applicant already exists with Asif Tech. Please resubmit as existing customer ROW ID 1-58PHDTT"/>
    <x v="3"/>
    <d v="1899-12-30T00:03:35"/>
    <n v="3.5833333333333335"/>
    <d v="2023-07-31T00:00:00"/>
    <x v="0"/>
    <x v="0"/>
    <x v="2"/>
    <x v="2"/>
    <x v="2"/>
    <s v="SLA_MET"/>
  </r>
  <r>
    <s v="553"/>
    <d v="2023-07-31T18:19:17"/>
    <d v="2023-07-31T18:27:18"/>
    <s v="WITHDRAW"/>
    <s v="Consumer Pre Bureau"/>
    <s v="SBambaras"/>
    <s v="Please re-submit with employer's contactable landline number or email a copy of latest payslip."/>
    <x v="2"/>
    <d v="1899-12-30T00:08:01"/>
    <n v="8.0166666666666675"/>
    <d v="2023-07-31T00:00:00"/>
    <x v="0"/>
    <x v="0"/>
    <x v="7"/>
    <x v="2"/>
    <x v="2"/>
    <s v="SLA_MET"/>
  </r>
  <r>
    <s v="554"/>
    <d v="2023-07-31T18:44:23"/>
    <d v="2023-07-31T18:57:07"/>
    <s v="WITHDRAW"/>
    <s v="Consumer Post Bureau"/>
    <s v="AAkhundpur"/>
    <s v="An account for this applicant already exists with Asif Tech. Please resubmit as existing customer-1-8DWZHFL ."/>
    <x v="3"/>
    <d v="1899-12-30T00:12:44"/>
    <n v="12.733333333333333"/>
    <d v="2023-07-31T00:00:00"/>
    <x v="0"/>
    <x v="0"/>
    <x v="8"/>
    <x v="2"/>
    <x v="0"/>
    <s v="SLA_MET"/>
  </r>
  <r>
    <s v="555"/>
    <d v="2023-07-31T19:43:55"/>
    <d v="2023-07-31T19:58:50"/>
    <s v="WITHDRAW"/>
    <s v="Consumer Post Bureau"/>
    <s v="RBose"/>
    <s v="Please resubmit with landline for employer"/>
    <x v="2"/>
    <d v="1899-12-30T00:14:55"/>
    <n v="14.916666666666666"/>
    <d v="2023-07-31T00:00:00"/>
    <x v="0"/>
    <x v="0"/>
    <x v="6"/>
    <x v="2"/>
    <x v="0"/>
    <s v="SLA_MET"/>
  </r>
  <r>
    <s v="556"/>
    <d v="2023-08-01T08:46:22"/>
    <d v="2023-08-01T09:09:45"/>
    <s v="APPROVE"/>
    <s v="Consumer Existing"/>
    <s v="NBhatia"/>
    <s v="Approved only with outright purchase of handset or USIM only"/>
    <x v="0"/>
    <d v="1899-12-30T00:23:23"/>
    <n v="23.383333333333333"/>
    <d v="2023-08-01T00:00:00"/>
    <x v="1"/>
    <x v="1"/>
    <x v="1"/>
    <x v="0"/>
    <x v="1"/>
    <s v="SLA_NOT_MET"/>
  </r>
  <r>
    <s v="557"/>
    <d v="2023-08-01T09:36:17"/>
    <d v="2023-08-01T10:05:08"/>
    <s v="APPROVE"/>
    <s v="Consumer Existing"/>
    <s v="MDcruz"/>
    <m/>
    <x v="0"/>
    <d v="1899-12-30T00:28:51"/>
    <n v="28.85"/>
    <d v="2023-08-01T00:00:00"/>
    <x v="1"/>
    <x v="1"/>
    <x v="3"/>
    <x v="0"/>
    <x v="1"/>
    <s v="SLA_NOT_MET"/>
  </r>
  <r>
    <s v="558"/>
    <d v="2023-08-01T09:48:09"/>
    <d v="2023-08-01T10:13:54"/>
    <s v="APPROVE"/>
    <s v="Consumer Post Bureau"/>
    <s v="FWadia"/>
    <m/>
    <x v="0"/>
    <d v="1899-12-30T00:25:45"/>
    <n v="25.75"/>
    <d v="2023-08-01T00:00:00"/>
    <x v="1"/>
    <x v="1"/>
    <x v="9"/>
    <x v="0"/>
    <x v="0"/>
    <s v="SLA_NOT_MET"/>
  </r>
  <r>
    <s v="559"/>
    <d v="2023-08-01T09:58:32"/>
    <d v="2023-08-01T10:41:20"/>
    <s v="APPROVE"/>
    <s v="Consumer Existing"/>
    <s v="NBhatia"/>
    <s v="Approved only with outright purchase of handset or USIM only"/>
    <x v="0"/>
    <d v="1899-12-30T00:42:48"/>
    <n v="42.8"/>
    <d v="2023-08-01T00:00:00"/>
    <x v="1"/>
    <x v="1"/>
    <x v="1"/>
    <x v="0"/>
    <x v="1"/>
    <s v="SLA_NOT_MET"/>
  </r>
  <r>
    <s v="560"/>
    <d v="2023-08-01T09:58:32"/>
    <d v="2023-08-01T10:58:51"/>
    <s v="APPROVE"/>
    <s v="Consumer Existing"/>
    <s v="NBhatia"/>
    <s v="Approve"/>
    <x v="0"/>
    <d v="1899-12-30T01:00:19"/>
    <n v="60.31666666666667"/>
    <d v="2023-08-01T00:00:00"/>
    <x v="1"/>
    <x v="1"/>
    <x v="1"/>
    <x v="0"/>
    <x v="1"/>
    <s v="SLA_NOT_MET"/>
  </r>
  <r>
    <s v="561"/>
    <d v="2023-08-01T10:05:33"/>
    <d v="2023-08-01T10:58:04"/>
    <s v="APPROVE"/>
    <s v="Consumer Pre Bureau"/>
    <s v="NVaid"/>
    <s v="Approve"/>
    <x v="0"/>
    <d v="1899-12-30T00:52:31"/>
    <n v="52.516666666666666"/>
    <d v="2023-08-01T00:00:00"/>
    <x v="1"/>
    <x v="1"/>
    <x v="4"/>
    <x v="0"/>
    <x v="2"/>
    <s v="SLA_NOT_MET"/>
  </r>
  <r>
    <s v="562"/>
    <d v="2023-08-01T10:06:47"/>
    <d v="2023-08-01T10:42:41"/>
    <s v="APPROVE"/>
    <s v="Consumer Post Bureau"/>
    <s v="SSyed"/>
    <s v="Approved only with outright purchase of handset or USIM only"/>
    <x v="0"/>
    <d v="1899-12-30T00:35:54"/>
    <n v="35.9"/>
    <d v="2023-08-01T00:00:00"/>
    <x v="1"/>
    <x v="1"/>
    <x v="5"/>
    <x v="0"/>
    <x v="0"/>
    <s v="SLA_NOT_MET"/>
  </r>
  <r>
    <s v="563"/>
    <d v="2023-08-01T10:07:21"/>
    <d v="2023-08-01T10:36:41"/>
    <s v="APPROVE"/>
    <s v="Consumer Existing"/>
    <s v="FWadia"/>
    <m/>
    <x v="0"/>
    <d v="1899-12-30T00:29:20"/>
    <n v="29.333333333333332"/>
    <d v="2023-08-01T00:00:00"/>
    <x v="1"/>
    <x v="1"/>
    <x v="9"/>
    <x v="0"/>
    <x v="1"/>
    <s v="SLA_NOT_MET"/>
  </r>
  <r>
    <s v="564"/>
    <d v="2023-08-01T10:16:13"/>
    <d v="2023-08-01T10:49:47"/>
    <s v="APPROVE"/>
    <s v="Consumer Existing"/>
    <s v="SSyed"/>
    <s v="Approve"/>
    <x v="0"/>
    <d v="1899-12-30T00:33:34"/>
    <n v="33.56666666666667"/>
    <d v="2023-08-01T00:00:00"/>
    <x v="1"/>
    <x v="1"/>
    <x v="5"/>
    <x v="0"/>
    <x v="1"/>
    <s v="SLA_NOT_MET"/>
  </r>
  <r>
    <s v="565"/>
    <d v="2023-08-01T10:16:16"/>
    <d v="2023-08-01T11:01:44"/>
    <s v="APPROVE"/>
    <s v="Consumer Existing"/>
    <s v="SSyed"/>
    <s v="Approve"/>
    <x v="0"/>
    <d v="1899-12-30T00:45:28"/>
    <n v="45.466666666666669"/>
    <d v="2023-08-01T00:00:00"/>
    <x v="1"/>
    <x v="1"/>
    <x v="5"/>
    <x v="0"/>
    <x v="1"/>
    <s v="SLA_NOT_MET"/>
  </r>
  <r>
    <s v="566"/>
    <d v="2023-08-01T10:21:45"/>
    <d v="2023-08-01T10:42:13"/>
    <s v="APPROVE"/>
    <s v="Consumer Post Bureau"/>
    <s v="MDcruz"/>
    <m/>
    <x v="0"/>
    <d v="1899-12-30T00:20:28"/>
    <n v="20.466666666666665"/>
    <d v="2023-08-01T00:00:00"/>
    <x v="1"/>
    <x v="1"/>
    <x v="3"/>
    <x v="0"/>
    <x v="0"/>
    <s v="SLA_NOT_MET"/>
  </r>
  <r>
    <s v="567"/>
    <d v="2023-08-01T10:37:15"/>
    <d v="2023-08-01T11:12:15"/>
    <s v="APPROVE"/>
    <s v="Consumer Existing"/>
    <s v="NVaid"/>
    <s v="Approve"/>
    <x v="0"/>
    <d v="1899-12-30T00:35:00"/>
    <n v="35"/>
    <d v="2023-08-01T00:00:00"/>
    <x v="1"/>
    <x v="1"/>
    <x v="4"/>
    <x v="0"/>
    <x v="1"/>
    <s v="SLA_NOT_MET"/>
  </r>
  <r>
    <s v="568"/>
    <d v="2023-08-01T10:53:00"/>
    <d v="2023-08-01T11:22:34"/>
    <s v="APPROVE"/>
    <s v="Consumer Existing"/>
    <s v="SSyed"/>
    <s v="Approve"/>
    <x v="0"/>
    <d v="1899-12-30T00:29:34"/>
    <n v="29.566666666666666"/>
    <d v="2023-08-01T00:00:00"/>
    <x v="1"/>
    <x v="1"/>
    <x v="5"/>
    <x v="0"/>
    <x v="1"/>
    <s v="SLA_NOT_MET"/>
  </r>
  <r>
    <s v="569"/>
    <d v="2023-08-01T11:15:48"/>
    <d v="2023-08-01T11:23:40"/>
    <s v="APPROVE"/>
    <s v="Consumer Pre Bureau"/>
    <s v="NVaid"/>
    <s v="Approved only with outright purchase of handset or USIM only"/>
    <x v="0"/>
    <d v="1899-12-30T00:07:52"/>
    <n v="7.8666666666666671"/>
    <d v="2023-08-01T00:00:00"/>
    <x v="1"/>
    <x v="1"/>
    <x v="4"/>
    <x v="0"/>
    <x v="2"/>
    <s v="SLA_MET"/>
  </r>
  <r>
    <s v="570"/>
    <d v="2023-08-01T11:19:28"/>
    <d v="2023-08-01T11:34:03"/>
    <s v="APPROVE"/>
    <s v="Consumer Existing"/>
    <s v="MDcruz"/>
    <m/>
    <x v="0"/>
    <d v="1899-12-30T00:14:35"/>
    <n v="14.583333333333334"/>
    <d v="2023-08-01T00:00:00"/>
    <x v="1"/>
    <x v="1"/>
    <x v="3"/>
    <x v="0"/>
    <x v="1"/>
    <s v="SLA_MET"/>
  </r>
  <r>
    <s v="571"/>
    <d v="2023-08-01T11:20:32"/>
    <d v="2023-08-01T11:29:14"/>
    <s v="APPROVE"/>
    <s v="Consumer Existing"/>
    <s v="SSyed"/>
    <s v="Approve"/>
    <x v="0"/>
    <d v="1899-12-30T00:08:42"/>
    <n v="8.6999999999999993"/>
    <d v="2023-08-01T00:00:00"/>
    <x v="1"/>
    <x v="1"/>
    <x v="5"/>
    <x v="0"/>
    <x v="1"/>
    <s v="SLA_MET"/>
  </r>
  <r>
    <s v="572"/>
    <d v="2023-08-01T11:29:51"/>
    <d v="2023-08-01T11:51:11"/>
    <s v="APPROVE"/>
    <s v="Consumer Existing"/>
    <s v="AAkhundpur"/>
    <s v="Approve"/>
    <x v="0"/>
    <d v="1899-12-30T00:21:20"/>
    <n v="21.333333333333332"/>
    <d v="2023-08-01T00:00:00"/>
    <x v="1"/>
    <x v="1"/>
    <x v="8"/>
    <x v="0"/>
    <x v="1"/>
    <s v="SLA_NOT_MET"/>
  </r>
  <r>
    <s v="573"/>
    <d v="2023-08-01T11:37:25"/>
    <d v="2023-08-01T11:47:15"/>
    <s v="APPROVE"/>
    <s v="Consumer Existing"/>
    <s v="NVaid"/>
    <s v="Approved for MBB only"/>
    <x v="0"/>
    <d v="1899-12-30T00:09:50"/>
    <n v="9.8333333333333339"/>
    <d v="2023-08-01T00:00:00"/>
    <x v="1"/>
    <x v="1"/>
    <x v="4"/>
    <x v="0"/>
    <x v="1"/>
    <s v="SLA_MET"/>
  </r>
  <r>
    <s v="574"/>
    <d v="2023-08-01T11:38:51"/>
    <d v="2023-08-01T11:51:22"/>
    <s v="APPROVE"/>
    <s v="Consumer Existing"/>
    <s v="RBose"/>
    <m/>
    <x v="0"/>
    <d v="1899-12-30T00:12:31"/>
    <n v="12.516666666666667"/>
    <d v="2023-08-01T00:00:00"/>
    <x v="1"/>
    <x v="1"/>
    <x v="6"/>
    <x v="0"/>
    <x v="1"/>
    <s v="SLA_MET"/>
  </r>
  <r>
    <s v="575"/>
    <d v="2023-08-01T11:40:22"/>
    <d v="2023-08-01T11:50:08"/>
    <s v="APPROVE"/>
    <s v="Consumer Post Bureau"/>
    <s v="FWadia"/>
    <m/>
    <x v="0"/>
    <d v="1899-12-30T00:09:46"/>
    <n v="9.7666666666666675"/>
    <d v="2023-08-01T00:00:00"/>
    <x v="1"/>
    <x v="1"/>
    <x v="9"/>
    <x v="0"/>
    <x v="0"/>
    <s v="SLA_MET"/>
  </r>
  <r>
    <s v="576"/>
    <d v="2023-08-01T12:10:10"/>
    <d v="2023-08-01T12:21:04"/>
    <s v="APPROVE"/>
    <s v="Consumer Existing"/>
    <s v="AAkhundpur"/>
    <m/>
    <x v="0"/>
    <d v="1899-12-30T00:10:54"/>
    <n v="10.9"/>
    <d v="2023-08-01T00:00:00"/>
    <x v="1"/>
    <x v="1"/>
    <x v="8"/>
    <x v="0"/>
    <x v="1"/>
    <s v="SLA_MET"/>
  </r>
  <r>
    <s v="577"/>
    <d v="2023-08-01T12:11:18"/>
    <d v="2023-08-01T12:23:44"/>
    <s v="APPROVE"/>
    <s v="Consumer Existing"/>
    <s v="SSyed"/>
    <s v="Approved only with outright purchase of handset or USIM only- Visa &lt;21 months cannot approve for ipad"/>
    <x v="0"/>
    <d v="1899-12-30T00:12:26"/>
    <n v="12.433333333333334"/>
    <d v="2023-08-01T00:00:00"/>
    <x v="1"/>
    <x v="1"/>
    <x v="5"/>
    <x v="0"/>
    <x v="1"/>
    <s v="SLA_MET"/>
  </r>
  <r>
    <s v="578"/>
    <d v="2023-08-01T12:15:09"/>
    <d v="2023-08-01T12:24:59"/>
    <s v="APPROVE"/>
    <s v="Consumer Pre Bureau"/>
    <s v="SBambaras"/>
    <s v="Approved for MBB only"/>
    <x v="0"/>
    <d v="1899-12-30T00:09:50"/>
    <n v="9.8333333333333339"/>
    <d v="2023-08-01T00:00:00"/>
    <x v="1"/>
    <x v="1"/>
    <x v="7"/>
    <x v="0"/>
    <x v="2"/>
    <s v="SLA_MET"/>
  </r>
  <r>
    <s v="579"/>
    <d v="2023-08-01T12:22:39"/>
    <d v="2023-08-01T12:32:11"/>
    <s v="APPROVE"/>
    <s v="Consumer Existing"/>
    <s v="SSyed"/>
    <s v="Approved only with outright purchase of handset or USIM only"/>
    <x v="0"/>
    <d v="1899-12-30T00:09:32"/>
    <n v="9.5333333333333332"/>
    <d v="2023-08-01T00:00:00"/>
    <x v="1"/>
    <x v="1"/>
    <x v="5"/>
    <x v="0"/>
    <x v="1"/>
    <s v="SLA_MET"/>
  </r>
  <r>
    <s v="580"/>
    <d v="2023-08-01T12:33:05"/>
    <d v="2023-08-01T12:41:29"/>
    <s v="APPROVE"/>
    <s v="Consumer Pre Bureau"/>
    <s v="NVaid"/>
    <s v="Approved only with outright purchase of handset or USIM only"/>
    <x v="0"/>
    <d v="1899-12-30T00:08:24"/>
    <n v="8.4"/>
    <d v="2023-08-01T00:00:00"/>
    <x v="1"/>
    <x v="1"/>
    <x v="4"/>
    <x v="0"/>
    <x v="2"/>
    <s v="SLA_MET"/>
  </r>
  <r>
    <s v="581"/>
    <d v="2023-08-01T12:43:44"/>
    <d v="2023-08-01T12:53:58"/>
    <s v="APPROVE"/>
    <s v="Consumer Post Bureau"/>
    <s v="AAkhundpur"/>
    <m/>
    <x v="0"/>
    <d v="1899-12-30T00:10:14"/>
    <n v="10.233333333333333"/>
    <d v="2023-08-01T00:00:00"/>
    <x v="1"/>
    <x v="1"/>
    <x v="8"/>
    <x v="0"/>
    <x v="0"/>
    <s v="SLA_MET"/>
  </r>
  <r>
    <s v="582"/>
    <d v="2023-08-01T12:44:54"/>
    <d v="2023-08-01T12:59:30"/>
    <s v="APPROVE"/>
    <s v="Consumer Post Bureau"/>
    <s v="RBose"/>
    <m/>
    <x v="0"/>
    <d v="1899-12-30T00:14:36"/>
    <n v="14.6"/>
    <d v="2023-08-01T00:00:00"/>
    <x v="1"/>
    <x v="1"/>
    <x v="6"/>
    <x v="0"/>
    <x v="0"/>
    <s v="SLA_MET"/>
  </r>
  <r>
    <s v="583"/>
    <d v="2023-08-01T12:45:34"/>
    <d v="2023-08-01T13:03:00"/>
    <s v="APPROVE"/>
    <s v="Consumer Existing"/>
    <s v="AAkhundpur"/>
    <m/>
    <x v="0"/>
    <d v="1899-12-30T00:17:26"/>
    <n v="17.433333333333334"/>
    <d v="2023-08-01T00:00:00"/>
    <x v="1"/>
    <x v="1"/>
    <x v="8"/>
    <x v="0"/>
    <x v="1"/>
    <s v="SLA_MET"/>
  </r>
  <r>
    <s v="584"/>
    <d v="2023-08-01T12:58:10"/>
    <d v="2023-08-01T13:08:04"/>
    <s v="APPROVE"/>
    <s v="Consumer Pre Bureau"/>
    <s v="NVaid"/>
    <s v="Approve"/>
    <x v="0"/>
    <d v="1899-12-30T00:09:54"/>
    <n v="9.9"/>
    <d v="2023-08-01T00:00:00"/>
    <x v="1"/>
    <x v="1"/>
    <x v="4"/>
    <x v="0"/>
    <x v="2"/>
    <s v="SLA_MET"/>
  </r>
  <r>
    <s v="585"/>
    <d v="2023-08-01T13:04:53"/>
    <d v="2023-08-01T13:14:16"/>
    <s v="APPROVE"/>
    <s v="Consumer Existing"/>
    <s v="AAkhundpur"/>
    <s v="Approved for MBB only"/>
    <x v="0"/>
    <d v="1899-12-30T00:09:23"/>
    <n v="9.3833333333333329"/>
    <d v="2023-08-01T00:00:00"/>
    <x v="1"/>
    <x v="1"/>
    <x v="8"/>
    <x v="0"/>
    <x v="1"/>
    <s v="SLA_MET"/>
  </r>
  <r>
    <s v="586"/>
    <d v="2023-08-01T13:16:01"/>
    <d v="2023-08-01T13:29:24"/>
    <s v="APPROVE"/>
    <s v="Consumer Existing"/>
    <s v="SBambaras"/>
    <s v="Approved for MBB only"/>
    <x v="0"/>
    <d v="1899-12-30T00:13:23"/>
    <n v="13.383333333333333"/>
    <d v="2023-08-01T00:00:00"/>
    <x v="1"/>
    <x v="1"/>
    <x v="7"/>
    <x v="0"/>
    <x v="1"/>
    <s v="SLA_MET"/>
  </r>
  <r>
    <s v="587"/>
    <d v="2023-08-01T13:17:31"/>
    <d v="2023-08-01T13:34:00"/>
    <s v="APPROVE"/>
    <s v="Consumer Pre Bureau"/>
    <s v="AAkhundpur"/>
    <s v="Approved only with outright purchase of handset or USIM only"/>
    <x v="0"/>
    <d v="1899-12-30T00:16:29"/>
    <n v="16.483333333333334"/>
    <d v="2023-08-01T00:00:00"/>
    <x v="1"/>
    <x v="1"/>
    <x v="8"/>
    <x v="0"/>
    <x v="2"/>
    <s v="SLA_MET"/>
  </r>
  <r>
    <s v="588"/>
    <d v="2023-08-01T13:23:02"/>
    <d v="2023-08-01T13:38:30"/>
    <s v="APPROVE"/>
    <s v="Consumer Existing"/>
    <s v="MDcruz"/>
    <m/>
    <x v="0"/>
    <d v="1899-12-30T00:15:28"/>
    <n v="15.466666666666667"/>
    <d v="2023-08-01T00:00:00"/>
    <x v="1"/>
    <x v="1"/>
    <x v="3"/>
    <x v="0"/>
    <x v="1"/>
    <s v="SLA_MET"/>
  </r>
  <r>
    <s v="589"/>
    <d v="2023-08-01T13:26:43"/>
    <d v="2023-08-01T13:43:42"/>
    <s v="APPROVE"/>
    <s v="Consumer Existing"/>
    <s v="AAkhundpur"/>
    <s v="Approve"/>
    <x v="0"/>
    <d v="1899-12-30T00:16:59"/>
    <n v="16.983333333333334"/>
    <d v="2023-08-01T00:00:00"/>
    <x v="1"/>
    <x v="1"/>
    <x v="8"/>
    <x v="0"/>
    <x v="1"/>
    <s v="SLA_MET"/>
  </r>
  <r>
    <s v="590"/>
    <d v="2023-08-01T13:32:28"/>
    <d v="2023-08-01T14:08:42"/>
    <s v="APPROVE"/>
    <s v="Consumer Existing"/>
    <s v="SBambaras"/>
    <s v="Approve"/>
    <x v="0"/>
    <d v="1899-12-30T00:36:14"/>
    <n v="36.233333333333334"/>
    <d v="2023-08-01T00:00:00"/>
    <x v="1"/>
    <x v="1"/>
    <x v="7"/>
    <x v="0"/>
    <x v="1"/>
    <s v="SLA_NOT_MET"/>
  </r>
  <r>
    <s v="591"/>
    <d v="2023-08-01T13:39:01"/>
    <d v="2023-08-01T13:46:57"/>
    <s v="APPROVE"/>
    <s v="Consumer Existing"/>
    <s v="SSyed"/>
    <s v="Approve"/>
    <x v="0"/>
    <d v="1899-12-30T00:07:56"/>
    <n v="7.9333333333333336"/>
    <d v="2023-08-01T00:00:00"/>
    <x v="1"/>
    <x v="1"/>
    <x v="5"/>
    <x v="0"/>
    <x v="1"/>
    <s v="SLA_MET"/>
  </r>
  <r>
    <s v="592"/>
    <d v="2023-08-01T13:40:20"/>
    <d v="2023-08-01T13:53:18"/>
    <s v="APPROVE"/>
    <s v="Consumer Pre Bureau"/>
    <s v="AAkhundpur"/>
    <s v="Approve"/>
    <x v="0"/>
    <d v="1899-12-30T00:12:58"/>
    <n v="12.966666666666667"/>
    <d v="2023-08-01T00:00:00"/>
    <x v="1"/>
    <x v="1"/>
    <x v="8"/>
    <x v="0"/>
    <x v="2"/>
    <s v="SLA_MET"/>
  </r>
  <r>
    <s v="593"/>
    <d v="2023-08-01T13:40:24"/>
    <d v="2023-08-01T13:47:39"/>
    <s v="APPROVE"/>
    <s v="Consumer Existing"/>
    <s v="RBose"/>
    <m/>
    <x v="0"/>
    <d v="1899-12-30T00:07:15"/>
    <n v="7.25"/>
    <d v="2023-08-01T00:00:00"/>
    <x v="1"/>
    <x v="1"/>
    <x v="6"/>
    <x v="0"/>
    <x v="1"/>
    <s v="SLA_MET"/>
  </r>
  <r>
    <s v="594"/>
    <d v="2023-08-01T13:42:28"/>
    <d v="2023-08-01T13:59:05"/>
    <s v="APPROVE"/>
    <s v="Consumer Existing"/>
    <s v="SSyed"/>
    <s v="Approved only with outright purchase of handset or USIM only- visa &lt;12 month"/>
    <x v="0"/>
    <d v="1899-12-30T00:16:37"/>
    <n v="16.616666666666667"/>
    <d v="2023-08-01T00:00:00"/>
    <x v="1"/>
    <x v="1"/>
    <x v="5"/>
    <x v="0"/>
    <x v="1"/>
    <s v="SLA_MET"/>
  </r>
  <r>
    <s v="595"/>
    <d v="2023-08-01T13:51:22"/>
    <d v="2023-08-01T14:00:27"/>
    <s v="APPROVE"/>
    <s v="Consumer Pre Bureau"/>
    <s v="AAkhundpur"/>
    <s v="Approved only with outright purchase of handset or USIM only"/>
    <x v="0"/>
    <d v="1899-12-30T00:09:05"/>
    <n v="9.0833333333333339"/>
    <d v="2023-08-01T00:00:00"/>
    <x v="1"/>
    <x v="1"/>
    <x v="8"/>
    <x v="0"/>
    <x v="2"/>
    <s v="SLA_MET"/>
  </r>
  <r>
    <s v="596"/>
    <d v="2023-08-01T13:52:20"/>
    <d v="2023-08-01T14:11:27"/>
    <s v="APPROVE"/>
    <s v="Consumer Existing"/>
    <s v="MDcruz"/>
    <m/>
    <x v="0"/>
    <d v="1899-12-30T00:19:07"/>
    <n v="19.116666666666667"/>
    <d v="2023-08-01T00:00:00"/>
    <x v="1"/>
    <x v="1"/>
    <x v="3"/>
    <x v="0"/>
    <x v="1"/>
    <s v="SLA_MET"/>
  </r>
  <r>
    <s v="597"/>
    <d v="2023-08-01T13:56:29"/>
    <d v="2023-08-01T14:09:49"/>
    <s v="APPROVE"/>
    <s v="Consumer Post Bureau"/>
    <s v="SSyed"/>
    <s v="Approve"/>
    <x v="0"/>
    <d v="1899-12-30T00:13:20"/>
    <n v="13.333333333333334"/>
    <d v="2023-08-01T00:00:00"/>
    <x v="1"/>
    <x v="1"/>
    <x v="5"/>
    <x v="0"/>
    <x v="0"/>
    <s v="SLA_MET"/>
  </r>
  <r>
    <s v="598"/>
    <d v="2023-08-01T13:56:47"/>
    <d v="2023-08-01T14:22:54"/>
    <s v="APPROVE"/>
    <s v="Consumer Existing"/>
    <s v="NBhatia"/>
    <s v="Approve"/>
    <x v="0"/>
    <d v="1899-12-30T00:26:07"/>
    <n v="26.116666666666667"/>
    <d v="2023-08-01T00:00:00"/>
    <x v="1"/>
    <x v="1"/>
    <x v="1"/>
    <x v="0"/>
    <x v="1"/>
    <s v="SLA_NOT_MET"/>
  </r>
  <r>
    <s v="599"/>
    <d v="2023-08-01T13:57:25"/>
    <d v="2023-08-01T14:18:16"/>
    <s v="APPROVE"/>
    <s v="Consumer Existing"/>
    <s v="SBambaras"/>
    <s v="Approved only with outright purchase of handset or USIM only"/>
    <x v="0"/>
    <d v="1899-12-30T00:20:51"/>
    <n v="20.85"/>
    <d v="2023-08-01T00:00:00"/>
    <x v="1"/>
    <x v="1"/>
    <x v="7"/>
    <x v="0"/>
    <x v="1"/>
    <s v="SLA_NOT_MET"/>
  </r>
  <r>
    <s v="600"/>
    <d v="2023-08-01T14:05:09"/>
    <d v="2023-08-01T14:18:20"/>
    <s v="APPROVE"/>
    <s v="Consumer Post Bureau"/>
    <s v="MDcruz"/>
    <m/>
    <x v="0"/>
    <d v="1899-12-30T00:13:11"/>
    <n v="13.183333333333334"/>
    <d v="2023-08-01T00:00:00"/>
    <x v="1"/>
    <x v="1"/>
    <x v="3"/>
    <x v="0"/>
    <x v="0"/>
    <s v="SLA_MET"/>
  </r>
  <r>
    <s v="601"/>
    <d v="2023-08-01T14:10:52"/>
    <d v="2023-08-01T14:19:30"/>
    <s v="APPROVE"/>
    <s v="Consumer Pre Bureau"/>
    <s v="NVaid"/>
    <s v="Approved only with outright purchase of handset or USIM only"/>
    <x v="0"/>
    <d v="1899-12-30T00:08:38"/>
    <n v="8.6333333333333329"/>
    <d v="2023-08-01T00:00:00"/>
    <x v="1"/>
    <x v="1"/>
    <x v="4"/>
    <x v="0"/>
    <x v="2"/>
    <s v="SLA_MET"/>
  </r>
  <r>
    <s v="602"/>
    <d v="2023-08-01T14:14:25"/>
    <d v="2023-08-01T14:20:44"/>
    <s v="APPROVE"/>
    <s v="Consumer Pre Bureau"/>
    <s v="SBambaras"/>
    <s v="Approved for up to 2 services"/>
    <x v="0"/>
    <d v="1899-12-30T00:06:19"/>
    <n v="6.3166666666666664"/>
    <d v="2023-08-01T00:00:00"/>
    <x v="1"/>
    <x v="1"/>
    <x v="7"/>
    <x v="0"/>
    <x v="2"/>
    <s v="SLA_MET"/>
  </r>
  <r>
    <s v="603"/>
    <d v="2023-08-01T14:16:56"/>
    <d v="2023-08-01T14:25:23"/>
    <s v="APPROVE"/>
    <s v="Consumer Post Bureau"/>
    <s v="NVaid"/>
    <s v="Approved only with outright purchase of handset or USIM only"/>
    <x v="0"/>
    <d v="1899-12-30T00:08:27"/>
    <n v="8.4499999999999993"/>
    <d v="2023-08-01T00:00:00"/>
    <x v="1"/>
    <x v="1"/>
    <x v="4"/>
    <x v="0"/>
    <x v="0"/>
    <s v="SLA_MET"/>
  </r>
  <r>
    <s v="604"/>
    <d v="2023-08-01T14:23:21"/>
    <d v="2023-08-01T14:49:17"/>
    <s v="APPROVE"/>
    <s v="Consumer Existing"/>
    <s v="NBhatia"/>
    <s v="Approve"/>
    <x v="0"/>
    <d v="1899-12-30T00:25:56"/>
    <n v="25.933333333333334"/>
    <d v="2023-08-01T00:00:00"/>
    <x v="1"/>
    <x v="1"/>
    <x v="1"/>
    <x v="0"/>
    <x v="1"/>
    <s v="SLA_NOT_MET"/>
  </r>
  <r>
    <s v="605"/>
    <d v="2023-08-01T14:26:33"/>
    <d v="2023-08-01T14:34:39"/>
    <s v="APPROVE"/>
    <s v="Consumer Existing"/>
    <s v="NVaid"/>
    <s v="Approve"/>
    <x v="0"/>
    <d v="1899-12-30T00:08:06"/>
    <n v="8.1"/>
    <d v="2023-08-01T00:00:00"/>
    <x v="1"/>
    <x v="1"/>
    <x v="4"/>
    <x v="0"/>
    <x v="1"/>
    <s v="SLA_MET"/>
  </r>
  <r>
    <s v="606"/>
    <d v="2023-08-01T14:37:35"/>
    <d v="2023-08-01T14:49:46"/>
    <s v="APPROVE"/>
    <s v="Consumer Post Bureau"/>
    <s v="SSyed"/>
    <s v="Approve"/>
    <x v="0"/>
    <d v="1899-12-30T00:12:11"/>
    <n v="12.183333333333334"/>
    <d v="2023-08-01T00:00:00"/>
    <x v="1"/>
    <x v="1"/>
    <x v="5"/>
    <x v="0"/>
    <x v="0"/>
    <s v="SLA_MET"/>
  </r>
  <r>
    <s v="607"/>
    <d v="2023-08-01T14:49:28"/>
    <d v="2023-08-01T14:58:13"/>
    <s v="APPROVE"/>
    <s v="Consumer Post Bureau"/>
    <s v="NBhatia"/>
    <s v="Approved only with outright purchase of handset or USIM only"/>
    <x v="0"/>
    <d v="1899-12-30T00:08:45"/>
    <n v="8.75"/>
    <d v="2023-08-01T00:00:00"/>
    <x v="1"/>
    <x v="1"/>
    <x v="1"/>
    <x v="0"/>
    <x v="0"/>
    <s v="SLA_MET"/>
  </r>
  <r>
    <s v="608"/>
    <d v="2023-08-01T14:49:49"/>
    <d v="2023-08-01T15:12:32"/>
    <s v="APPROVE"/>
    <s v="Consumer Existing"/>
    <s v="SBambaras"/>
    <s v="Approved only with outright purchase of handset or USIM only"/>
    <x v="0"/>
    <d v="1899-12-30T00:22:43"/>
    <n v="22.716666666666665"/>
    <d v="2023-08-01T00:00:00"/>
    <x v="1"/>
    <x v="1"/>
    <x v="7"/>
    <x v="0"/>
    <x v="1"/>
    <s v="SLA_NOT_MET"/>
  </r>
  <r>
    <s v="609"/>
    <d v="2023-08-01T14:51:32"/>
    <d v="2023-08-01T15:06:37"/>
    <s v="APPROVE"/>
    <s v="Consumer Existing"/>
    <s v="AAkhundpur"/>
    <s v="Approved only with outright purchase of handset or USIM only"/>
    <x v="0"/>
    <d v="1899-12-30T00:15:05"/>
    <n v="15.083333333333334"/>
    <d v="2023-08-01T00:00:00"/>
    <x v="1"/>
    <x v="1"/>
    <x v="8"/>
    <x v="0"/>
    <x v="1"/>
    <s v="SLA_MET"/>
  </r>
  <r>
    <s v="610"/>
    <d v="2023-08-01T14:52:21"/>
    <d v="2023-08-01T15:00:49"/>
    <s v="APPROVE"/>
    <s v="Consumer Existing"/>
    <s v="MDcruz"/>
    <m/>
    <x v="0"/>
    <d v="1899-12-30T00:08:28"/>
    <n v="8.4666666666666668"/>
    <d v="2023-08-01T00:00:00"/>
    <x v="1"/>
    <x v="1"/>
    <x v="3"/>
    <x v="0"/>
    <x v="1"/>
    <s v="SLA_MET"/>
  </r>
  <r>
    <s v="611"/>
    <d v="2023-08-01T14:53:51"/>
    <d v="2023-08-01T15:07:05"/>
    <s v="APPROVE"/>
    <s v="Consumer Existing"/>
    <s v="RBose"/>
    <m/>
    <x v="0"/>
    <d v="1899-12-30T00:13:14"/>
    <n v="13.233333333333333"/>
    <d v="2023-08-01T00:00:00"/>
    <x v="1"/>
    <x v="1"/>
    <x v="6"/>
    <x v="0"/>
    <x v="1"/>
    <s v="SLA_MET"/>
  </r>
  <r>
    <s v="612"/>
    <d v="2023-08-01T14:54:21"/>
    <d v="2023-08-01T15:06:17"/>
    <s v="APPROVE"/>
    <s v="Consumer Pre Bureau"/>
    <s v="NVaid"/>
    <s v="Approve"/>
    <x v="0"/>
    <d v="1899-12-30T00:11:56"/>
    <n v="11.933333333333334"/>
    <d v="2023-08-01T00:00:00"/>
    <x v="1"/>
    <x v="1"/>
    <x v="4"/>
    <x v="0"/>
    <x v="2"/>
    <s v="SLA_MET"/>
  </r>
  <r>
    <s v="613"/>
    <d v="2023-08-01T14:55:30"/>
    <d v="2023-08-01T15:10:29"/>
    <s v="APPROVE"/>
    <s v="Consumer Pre Bureau"/>
    <s v="NBhatia"/>
    <s v="Approve"/>
    <x v="0"/>
    <d v="1899-12-30T00:14:59"/>
    <n v="14.983333333333333"/>
    <d v="2023-08-01T00:00:00"/>
    <x v="1"/>
    <x v="1"/>
    <x v="1"/>
    <x v="0"/>
    <x v="2"/>
    <s v="SLA_MET"/>
  </r>
  <r>
    <s v="614"/>
    <d v="2023-08-01T15:09:43"/>
    <d v="2023-08-01T15:17:26"/>
    <s v="APPROVE"/>
    <s v="Consumer Pre Bureau"/>
    <s v="NVaid"/>
    <s v="Approve"/>
    <x v="0"/>
    <d v="1899-12-30T00:07:43"/>
    <n v="7.7166666666666668"/>
    <d v="2023-08-01T00:00:00"/>
    <x v="1"/>
    <x v="1"/>
    <x v="4"/>
    <x v="0"/>
    <x v="2"/>
    <s v="SLA_MET"/>
  </r>
  <r>
    <s v="615"/>
    <d v="2023-08-01T15:27:06"/>
    <d v="2023-08-01T15:37:06"/>
    <s v="APPROVE"/>
    <s v="Consumer Existing"/>
    <s v="NVaid"/>
    <s v="Approve"/>
    <x v="0"/>
    <d v="1899-12-30T00:10:00"/>
    <n v="10"/>
    <d v="2023-08-01T00:00:00"/>
    <x v="1"/>
    <x v="1"/>
    <x v="4"/>
    <x v="0"/>
    <x v="1"/>
    <s v="SLA_MET"/>
  </r>
  <r>
    <s v="616"/>
    <d v="2023-08-01T15:28:27"/>
    <d v="2023-08-01T15:33:22"/>
    <s v="APPROVE"/>
    <s v="Consumer Existing"/>
    <s v="SSyed"/>
    <s v="Approve"/>
    <x v="0"/>
    <d v="1899-12-30T00:04:55"/>
    <n v="4.916666666666667"/>
    <d v="2023-08-01T00:00:00"/>
    <x v="1"/>
    <x v="1"/>
    <x v="5"/>
    <x v="0"/>
    <x v="1"/>
    <s v="SLA_MET"/>
  </r>
  <r>
    <s v="617"/>
    <d v="2023-08-01T15:29:26"/>
    <d v="2023-08-01T15:36:47"/>
    <s v="APPROVE"/>
    <s v="Consumer Existing"/>
    <s v="SBambaras"/>
    <s v="Approved for MBB only"/>
    <x v="0"/>
    <d v="1899-12-30T00:07:21"/>
    <n v="7.35"/>
    <d v="2023-08-01T00:00:00"/>
    <x v="1"/>
    <x v="1"/>
    <x v="7"/>
    <x v="0"/>
    <x v="1"/>
    <s v="SLA_MET"/>
  </r>
  <r>
    <s v="618"/>
    <d v="2023-08-01T15:33:50"/>
    <d v="2023-08-01T15:52:31"/>
    <s v="APPROVE"/>
    <s v="Consumer Post Bureau"/>
    <s v="RBose"/>
    <m/>
    <x v="0"/>
    <d v="1899-12-30T00:18:41"/>
    <n v="18.683333333333334"/>
    <d v="2023-08-01T00:00:00"/>
    <x v="1"/>
    <x v="1"/>
    <x v="6"/>
    <x v="0"/>
    <x v="0"/>
    <s v="SLA_MET"/>
  </r>
  <r>
    <s v="619"/>
    <d v="2023-08-01T15:40:24"/>
    <d v="2023-08-01T15:50:58"/>
    <s v="APPROVE"/>
    <s v="Consumer Pre Bureau"/>
    <s v="NVaid"/>
    <s v="Approved for 2 sim-only services (1 voice + 1 MBB)"/>
    <x v="0"/>
    <d v="1899-12-30T00:10:34"/>
    <n v="10.566666666666666"/>
    <d v="2023-08-01T00:00:00"/>
    <x v="1"/>
    <x v="1"/>
    <x v="4"/>
    <x v="0"/>
    <x v="2"/>
    <s v="SLA_MET"/>
  </r>
  <r>
    <s v="620"/>
    <d v="2023-08-01T15:50:22"/>
    <d v="2023-08-01T16:06:56"/>
    <s v="APPROVE"/>
    <s v="Consumer Existing"/>
    <s v="SBambaras"/>
    <m/>
    <x v="0"/>
    <d v="1899-12-30T00:16:34"/>
    <n v="16.566666666666666"/>
    <d v="2023-08-01T00:00:00"/>
    <x v="1"/>
    <x v="1"/>
    <x v="7"/>
    <x v="0"/>
    <x v="1"/>
    <s v="SLA_MET"/>
  </r>
  <r>
    <s v="621"/>
    <d v="2023-08-01T15:56:30"/>
    <d v="2023-08-01T16:03:01"/>
    <s v="APPROVE"/>
    <s v="Consumer Post Bureau"/>
    <s v="AAkhundpur"/>
    <s v="Approve"/>
    <x v="0"/>
    <d v="1899-12-30T00:06:31"/>
    <n v="6.5166666666666666"/>
    <d v="2023-08-01T00:00:00"/>
    <x v="1"/>
    <x v="1"/>
    <x v="8"/>
    <x v="0"/>
    <x v="0"/>
    <s v="SLA_MET"/>
  </r>
  <r>
    <s v="622"/>
    <d v="2023-08-01T16:04:39"/>
    <d v="2023-08-01T16:15:01"/>
    <s v="APPROVE"/>
    <s v="Consumer Existing"/>
    <s v="MDcruz"/>
    <s v="Approve"/>
    <x v="0"/>
    <d v="1899-12-30T00:10:22"/>
    <n v="10.366666666666667"/>
    <d v="2023-08-01T00:00:00"/>
    <x v="1"/>
    <x v="1"/>
    <x v="3"/>
    <x v="0"/>
    <x v="1"/>
    <s v="SLA_MET"/>
  </r>
  <r>
    <s v="623"/>
    <d v="2023-08-01T16:04:42"/>
    <d v="2023-08-01T16:10:25"/>
    <s v="APPROVE"/>
    <s v="Consumer Existing"/>
    <s v="NVaid"/>
    <s v="Approve"/>
    <x v="0"/>
    <d v="1899-12-30T00:05:43"/>
    <n v="5.7166666666666668"/>
    <d v="2023-08-01T00:00:00"/>
    <x v="1"/>
    <x v="1"/>
    <x v="4"/>
    <x v="0"/>
    <x v="1"/>
    <s v="SLA_MET"/>
  </r>
  <r>
    <s v="624"/>
    <d v="2023-08-01T16:07:02"/>
    <d v="2023-08-01T16:16:08"/>
    <s v="APPROVE"/>
    <s v="Consumer Existing"/>
    <s v="NVaid"/>
    <s v="Approve"/>
    <x v="0"/>
    <d v="1899-12-30T00:09:06"/>
    <n v="9.1"/>
    <d v="2023-08-01T00:00:00"/>
    <x v="1"/>
    <x v="1"/>
    <x v="4"/>
    <x v="0"/>
    <x v="1"/>
    <s v="SLA_MET"/>
  </r>
  <r>
    <s v="625"/>
    <d v="2023-08-01T16:13:04"/>
    <d v="2023-08-01T16:33:58"/>
    <s v="APPROVE"/>
    <s v="Consumer Pre Bureau"/>
    <s v="NBhatia"/>
    <s v="Approve"/>
    <x v="0"/>
    <d v="1899-12-30T00:20:54"/>
    <n v="20.9"/>
    <d v="2023-08-01T00:00:00"/>
    <x v="1"/>
    <x v="1"/>
    <x v="1"/>
    <x v="0"/>
    <x v="2"/>
    <s v="SLA_NOT_MET"/>
  </r>
  <r>
    <s v="626"/>
    <d v="2023-08-01T16:15:57"/>
    <d v="2023-08-01T16:22:37"/>
    <s v="APPROVE"/>
    <s v="Consumer Pre Bureau"/>
    <s v="NVaid"/>
    <s v="Approved for 1 handset and 1 MBB"/>
    <x v="0"/>
    <d v="1899-12-30T00:06:40"/>
    <n v="6.666666666666667"/>
    <d v="2023-08-01T00:00:00"/>
    <x v="1"/>
    <x v="1"/>
    <x v="4"/>
    <x v="0"/>
    <x v="2"/>
    <s v="SLA_MET"/>
  </r>
  <r>
    <s v="627"/>
    <d v="2023-08-01T16:19:52"/>
    <d v="2023-08-01T16:32:50"/>
    <s v="APPROVE"/>
    <s v="Consumer Post Bureau"/>
    <s v="MDcruz"/>
    <s v="Approve"/>
    <x v="0"/>
    <d v="1899-12-30T00:12:58"/>
    <n v="12.966666666666667"/>
    <d v="2023-08-01T00:00:00"/>
    <x v="1"/>
    <x v="1"/>
    <x v="3"/>
    <x v="0"/>
    <x v="0"/>
    <s v="SLA_MET"/>
  </r>
  <r>
    <s v="628"/>
    <d v="2023-08-01T16:21:32"/>
    <d v="2023-08-01T16:28:16"/>
    <s v="APPROVE"/>
    <s v="Consumer Pre Bureau"/>
    <s v="AAkhundpur"/>
    <s v="Approve"/>
    <x v="0"/>
    <d v="1899-12-30T00:06:44"/>
    <n v="6.7333333333333334"/>
    <d v="2023-08-01T00:00:00"/>
    <x v="1"/>
    <x v="1"/>
    <x v="8"/>
    <x v="0"/>
    <x v="2"/>
    <s v="SLA_MET"/>
  </r>
  <r>
    <s v="629"/>
    <d v="2023-08-01T16:21:32"/>
    <d v="2023-08-01T16:29:53"/>
    <s v="APPROVE"/>
    <s v="Consumer Post Bureau"/>
    <s v="SSyed"/>
    <s v="Approve"/>
    <x v="0"/>
    <d v="1899-12-30T00:08:21"/>
    <n v="8.35"/>
    <d v="2023-08-01T00:00:00"/>
    <x v="1"/>
    <x v="1"/>
    <x v="5"/>
    <x v="0"/>
    <x v="0"/>
    <s v="SLA_MET"/>
  </r>
  <r>
    <s v="630"/>
    <d v="2023-08-01T16:23:13"/>
    <d v="2023-08-01T16:28:46"/>
    <s v="APPROVE"/>
    <s v="Consumer Existing"/>
    <s v="NVaid"/>
    <s v="Approved only with outright purchase of handset or USIM only"/>
    <x v="0"/>
    <d v="1899-12-30T00:05:33"/>
    <n v="5.55"/>
    <d v="2023-08-01T00:00:00"/>
    <x v="1"/>
    <x v="1"/>
    <x v="4"/>
    <x v="0"/>
    <x v="1"/>
    <s v="SLA_MET"/>
  </r>
  <r>
    <s v="631"/>
    <d v="2023-08-01T16:24:48"/>
    <d v="2023-08-01T16:42:54"/>
    <s v="APPROVE"/>
    <s v="Consumer Existing"/>
    <s v="FWadia"/>
    <m/>
    <x v="0"/>
    <d v="1899-12-30T00:18:06"/>
    <n v="18.100000000000001"/>
    <d v="2023-08-01T00:00:00"/>
    <x v="1"/>
    <x v="1"/>
    <x v="9"/>
    <x v="0"/>
    <x v="1"/>
    <s v="SLA_MET"/>
  </r>
  <r>
    <s v="632"/>
    <d v="2023-08-01T16:31:21"/>
    <d v="2023-08-01T16:39:17"/>
    <s v="APPROVE"/>
    <s v="Consumer Post Bureau"/>
    <s v="SSyed"/>
    <s v="Approve"/>
    <x v="0"/>
    <d v="1899-12-30T00:07:56"/>
    <n v="7.9333333333333336"/>
    <d v="2023-08-01T00:00:00"/>
    <x v="1"/>
    <x v="1"/>
    <x v="5"/>
    <x v="0"/>
    <x v="0"/>
    <s v="SLA_MET"/>
  </r>
  <r>
    <s v="633"/>
    <d v="2023-08-01T16:37:16"/>
    <d v="2023-08-01T16:43:55"/>
    <s v="APPROVE"/>
    <s v="Consumer Pre Bureau"/>
    <s v="SSyed"/>
    <s v="Approved for 1 Handset + 1 Tablet"/>
    <x v="0"/>
    <d v="1899-12-30T00:06:39"/>
    <n v="6.65"/>
    <d v="2023-08-01T00:00:00"/>
    <x v="1"/>
    <x v="1"/>
    <x v="5"/>
    <x v="0"/>
    <x v="2"/>
    <s v="SLA_MET"/>
  </r>
  <r>
    <s v="634"/>
    <d v="2023-08-01T16:40:24"/>
    <d v="2023-08-01T16:47:41"/>
    <s v="APPROVE"/>
    <s v="Consumer Existing"/>
    <s v="NVaid"/>
    <s v="Approve"/>
    <x v="0"/>
    <d v="1899-12-30T00:07:17"/>
    <n v="7.2833333333333332"/>
    <d v="2023-08-01T00:00:00"/>
    <x v="1"/>
    <x v="1"/>
    <x v="4"/>
    <x v="0"/>
    <x v="1"/>
    <s v="SLA_MET"/>
  </r>
  <r>
    <s v="635"/>
    <d v="2023-08-01T16:44:46"/>
    <d v="2023-08-01T16:52:37"/>
    <s v="APPROVE"/>
    <s v="Consumer Post Bureau"/>
    <s v="AAkhundpur"/>
    <s v="Approved only with outright purchase of handset or USIM only"/>
    <x v="0"/>
    <d v="1899-12-30T00:07:51"/>
    <n v="7.85"/>
    <d v="2023-08-01T00:00:00"/>
    <x v="1"/>
    <x v="1"/>
    <x v="8"/>
    <x v="0"/>
    <x v="0"/>
    <s v="SLA_MET"/>
  </r>
  <r>
    <s v="636"/>
    <d v="2023-08-01T16:44:47"/>
    <d v="2023-08-01T16:55:31"/>
    <s v="APPROVE"/>
    <s v="Consumer Post Bureau"/>
    <s v="SSyed"/>
    <s v="Approve"/>
    <x v="0"/>
    <d v="1899-12-30T00:10:44"/>
    <n v="10.733333333333333"/>
    <d v="2023-08-01T00:00:00"/>
    <x v="1"/>
    <x v="1"/>
    <x v="5"/>
    <x v="0"/>
    <x v="0"/>
    <s v="SLA_MET"/>
  </r>
  <r>
    <s v="637"/>
    <d v="2023-08-01T16:48:11"/>
    <d v="2023-08-01T16:53:54"/>
    <s v="APPROVE"/>
    <s v="Consumer Existing"/>
    <s v="NVaid"/>
    <s v="Approve"/>
    <x v="0"/>
    <d v="1899-12-30T00:05:43"/>
    <n v="5.7166666666666668"/>
    <d v="2023-08-01T00:00:00"/>
    <x v="1"/>
    <x v="1"/>
    <x v="4"/>
    <x v="0"/>
    <x v="1"/>
    <s v="SLA_MET"/>
  </r>
  <r>
    <s v="638"/>
    <d v="2023-08-01T16:49:32"/>
    <d v="2023-08-01T17:02:11"/>
    <s v="APPROVE"/>
    <s v="Consumer Existing"/>
    <s v="AAkhundpur"/>
    <s v="Approve"/>
    <x v="0"/>
    <d v="1899-12-30T00:12:39"/>
    <n v="12.65"/>
    <d v="2023-08-01T00:00:00"/>
    <x v="1"/>
    <x v="1"/>
    <x v="8"/>
    <x v="0"/>
    <x v="1"/>
    <s v="SLA_MET"/>
  </r>
  <r>
    <s v="639"/>
    <d v="2023-08-01T16:50:39"/>
    <d v="2023-08-01T17:00:39"/>
    <s v="APPROVE"/>
    <s v="Consumer Existing"/>
    <s v="NVaid"/>
    <s v="Approve"/>
    <x v="0"/>
    <d v="1899-12-30T00:10:00"/>
    <n v="10"/>
    <d v="2023-08-01T00:00:00"/>
    <x v="1"/>
    <x v="1"/>
    <x v="4"/>
    <x v="0"/>
    <x v="1"/>
    <s v="SLA_MET"/>
  </r>
  <r>
    <s v="640"/>
    <d v="2023-08-01T16:52:11"/>
    <d v="2023-08-01T17:09:59"/>
    <s v="APPROVE"/>
    <s v="Consumer Existing"/>
    <s v="SSyed"/>
    <s v="Direct debit to credit card /credit card"/>
    <x v="0"/>
    <d v="1899-12-30T00:17:48"/>
    <n v="17.8"/>
    <d v="2023-08-01T00:00:00"/>
    <x v="1"/>
    <x v="1"/>
    <x v="5"/>
    <x v="0"/>
    <x v="1"/>
    <s v="SLA_MET"/>
  </r>
  <r>
    <s v="641"/>
    <d v="2023-08-01T16:52:21"/>
    <d v="2023-08-01T17:00:49"/>
    <s v="APPROVE"/>
    <s v="Consumer Existing"/>
    <s v="RBose"/>
    <s v="Approve"/>
    <x v="0"/>
    <d v="1899-12-30T00:08:28"/>
    <n v="8.4666666666666668"/>
    <d v="2023-08-01T00:00:00"/>
    <x v="1"/>
    <x v="1"/>
    <x v="6"/>
    <x v="0"/>
    <x v="1"/>
    <s v="SLA_MET"/>
  </r>
  <r>
    <s v="642"/>
    <d v="2023-08-01T16:55:32"/>
    <d v="2023-08-01T17:06:49"/>
    <s v="APPROVE"/>
    <s v="Consumer Pre Bureau"/>
    <s v="NVaid"/>
    <s v="Approve"/>
    <x v="0"/>
    <d v="1899-12-30T00:11:17"/>
    <n v="11.283333333333333"/>
    <d v="2023-08-01T00:00:00"/>
    <x v="1"/>
    <x v="1"/>
    <x v="4"/>
    <x v="0"/>
    <x v="2"/>
    <s v="SLA_MET"/>
  </r>
  <r>
    <s v="643"/>
    <d v="2023-08-01T16:55:54"/>
    <d v="2023-08-01T17:05:43"/>
    <s v="APPROVE"/>
    <s v="Consumer Post Bureau"/>
    <s v="AAkhundpur"/>
    <s v="Approved only with outright purchase of handset or USIM only"/>
    <x v="0"/>
    <d v="1899-12-30T00:09:49"/>
    <n v="9.8166666666666664"/>
    <d v="2023-08-01T00:00:00"/>
    <x v="1"/>
    <x v="1"/>
    <x v="8"/>
    <x v="0"/>
    <x v="0"/>
    <s v="SLA_MET"/>
  </r>
  <r>
    <s v="644"/>
    <d v="2023-08-01T16:56:01"/>
    <d v="2023-08-01T17:04:24"/>
    <s v="APPROVE"/>
    <s v="Consumer Existing"/>
    <s v="SBambaras"/>
    <m/>
    <x v="0"/>
    <d v="1899-12-30T00:08:23"/>
    <n v="8.3833333333333329"/>
    <d v="2023-08-01T00:00:00"/>
    <x v="1"/>
    <x v="1"/>
    <x v="7"/>
    <x v="0"/>
    <x v="1"/>
    <s v="SLA_MET"/>
  </r>
  <r>
    <s v="645"/>
    <d v="2023-08-01T16:56:29"/>
    <d v="2023-08-01T17:17:27"/>
    <s v="APPROVE"/>
    <s v="Consumer Existing"/>
    <s v="SBambaras"/>
    <m/>
    <x v="0"/>
    <d v="1899-12-30T00:20:58"/>
    <n v="20.966666666666665"/>
    <d v="2023-08-01T00:00:00"/>
    <x v="1"/>
    <x v="1"/>
    <x v="7"/>
    <x v="0"/>
    <x v="1"/>
    <s v="SLA_NOT_MET"/>
  </r>
  <r>
    <s v="646"/>
    <d v="2023-08-01T17:02:35"/>
    <d v="2023-08-01T17:07:53"/>
    <s v="APPROVE"/>
    <s v="Consumer Pre Bureau"/>
    <s v="MDcruz"/>
    <s v="Approve"/>
    <x v="0"/>
    <d v="1899-12-30T00:05:18"/>
    <n v="5.3"/>
    <d v="2023-08-01T00:00:00"/>
    <x v="1"/>
    <x v="1"/>
    <x v="3"/>
    <x v="0"/>
    <x v="2"/>
    <s v="SLA_MET"/>
  </r>
  <r>
    <s v="647"/>
    <d v="2023-08-01T17:06:09"/>
    <d v="2023-08-01T17:20:31"/>
    <s v="APPROVE"/>
    <s v="Consumer Post Bureau"/>
    <s v="AAkhundpur"/>
    <s v="Approve"/>
    <x v="0"/>
    <d v="1899-12-30T00:14:22"/>
    <n v="14.366666666666667"/>
    <d v="2023-08-01T00:00:00"/>
    <x v="1"/>
    <x v="1"/>
    <x v="8"/>
    <x v="0"/>
    <x v="0"/>
    <s v="SLA_MET"/>
  </r>
  <r>
    <s v="648"/>
    <d v="2023-08-01T17:15:08"/>
    <d v="2023-08-01T17:25:46"/>
    <s v="APPROVE"/>
    <s v="Consumer Existing"/>
    <s v="SBambaras"/>
    <m/>
    <x v="0"/>
    <d v="1899-12-30T00:10:38"/>
    <n v="10.633333333333333"/>
    <d v="2023-08-01T00:00:00"/>
    <x v="1"/>
    <x v="1"/>
    <x v="7"/>
    <x v="0"/>
    <x v="1"/>
    <s v="SLA_MET"/>
  </r>
  <r>
    <s v="649"/>
    <d v="2023-08-01T17:15:49"/>
    <d v="2023-08-01T17:19:04"/>
    <s v="APPROVE"/>
    <s v="Consumer Existing"/>
    <s v="SSyed"/>
    <s v="Approve"/>
    <x v="0"/>
    <d v="1899-12-30T00:03:15"/>
    <n v="3.25"/>
    <d v="2023-08-01T00:00:00"/>
    <x v="1"/>
    <x v="1"/>
    <x v="5"/>
    <x v="0"/>
    <x v="1"/>
    <s v="SLA_MET"/>
  </r>
  <r>
    <s v="650"/>
    <d v="2023-08-01T17:19:14"/>
    <d v="2023-08-01T17:29:21"/>
    <s v="APPROVE"/>
    <s v="Consumer Pre Bureau"/>
    <s v="NVaid"/>
    <s v="Approved for 1 handset and 1 MBB"/>
    <x v="0"/>
    <d v="1899-12-30T00:10:07"/>
    <n v="10.116666666666667"/>
    <d v="2023-08-01T00:00:00"/>
    <x v="1"/>
    <x v="1"/>
    <x v="4"/>
    <x v="0"/>
    <x v="2"/>
    <s v="SLA_MET"/>
  </r>
  <r>
    <s v="651"/>
    <d v="2023-08-01T17:54:28"/>
    <d v="2023-08-01T18:04:57"/>
    <s v="APPROVE"/>
    <s v="Consumer Post Bureau"/>
    <s v="SSyed"/>
    <m/>
    <x v="0"/>
    <d v="1899-12-30T00:10:29"/>
    <n v="10.483333333333333"/>
    <d v="2023-08-01T00:00:00"/>
    <x v="1"/>
    <x v="1"/>
    <x v="5"/>
    <x v="0"/>
    <x v="0"/>
    <s v="SLA_MET"/>
  </r>
  <r>
    <s v="652"/>
    <d v="2023-08-01T18:14:07"/>
    <d v="2023-08-01T18:26:46"/>
    <s v="APPROVE"/>
    <s v="Consumer Post Bureau"/>
    <s v="AAkhundpur"/>
    <m/>
    <x v="0"/>
    <d v="1899-12-30T00:12:39"/>
    <n v="12.65"/>
    <d v="2023-08-01T00:00:00"/>
    <x v="1"/>
    <x v="1"/>
    <x v="8"/>
    <x v="0"/>
    <x v="0"/>
    <s v="SLA_MET"/>
  </r>
  <r>
    <s v="653"/>
    <d v="2023-08-01T18:36:30"/>
    <d v="2023-08-01T18:40:10"/>
    <s v="APPROVE"/>
    <s v="Consumer Existing"/>
    <s v="SSyed"/>
    <s v="Approve"/>
    <x v="0"/>
    <d v="1899-12-30T00:03:40"/>
    <n v="3.6666666666666665"/>
    <d v="2023-08-01T00:00:00"/>
    <x v="1"/>
    <x v="1"/>
    <x v="5"/>
    <x v="0"/>
    <x v="1"/>
    <s v="SLA_MET"/>
  </r>
  <r>
    <s v="654"/>
    <d v="2023-08-01T18:40:38"/>
    <d v="2023-08-01T18:47:02"/>
    <s v="APPROVE"/>
    <s v="Consumer Post Bureau"/>
    <s v="NVaid"/>
    <s v="Approve"/>
    <x v="0"/>
    <d v="1899-12-30T00:06:24"/>
    <n v="6.4"/>
    <d v="2023-08-01T00:00:00"/>
    <x v="1"/>
    <x v="1"/>
    <x v="4"/>
    <x v="0"/>
    <x v="0"/>
    <s v="SLA_MET"/>
  </r>
  <r>
    <s v="655"/>
    <d v="2023-08-01T18:45:53"/>
    <d v="2023-08-01T18:50:27"/>
    <s v="APPROVE"/>
    <s v="Consumer Pre Bureau"/>
    <s v="SSyed"/>
    <s v="Approved only with outright purchase of handset or USIM only- Visa &lt;12 months."/>
    <x v="0"/>
    <d v="1899-12-30T00:04:34"/>
    <n v="4.5666666666666664"/>
    <d v="2023-08-01T00:00:00"/>
    <x v="1"/>
    <x v="1"/>
    <x v="5"/>
    <x v="0"/>
    <x v="2"/>
    <s v="SLA_MET"/>
  </r>
  <r>
    <s v="656"/>
    <d v="2023-08-01T19:11:18"/>
    <d v="2023-08-01T19:18:24"/>
    <s v="APPROVE"/>
    <s v="Consumer Pre Bureau"/>
    <s v="AAkhundpur"/>
    <s v="Approve"/>
    <x v="0"/>
    <d v="1899-12-30T00:07:06"/>
    <n v="7.1"/>
    <d v="2023-08-01T00:00:00"/>
    <x v="1"/>
    <x v="1"/>
    <x v="8"/>
    <x v="0"/>
    <x v="2"/>
    <s v="SLA_MET"/>
  </r>
  <r>
    <s v="657"/>
    <d v="2023-08-01T19:15:18"/>
    <d v="2023-08-01T19:20:03"/>
    <s v="APPROVE"/>
    <s v="Consumer Existing"/>
    <s v="NVaid"/>
    <s v="Approved only with outright purchase of handset or USIM only"/>
    <x v="0"/>
    <d v="1899-12-30T00:04:45"/>
    <n v="4.75"/>
    <d v="2023-08-01T00:00:00"/>
    <x v="1"/>
    <x v="1"/>
    <x v="4"/>
    <x v="0"/>
    <x v="1"/>
    <s v="SLA_MET"/>
  </r>
  <r>
    <s v="658"/>
    <d v="2023-08-01T19:32:05"/>
    <d v="2023-08-01T19:44:57"/>
    <s v="APPROVE"/>
    <s v="Consumer Post Bureau"/>
    <s v="SBambaras"/>
    <m/>
    <x v="0"/>
    <d v="1899-12-30T00:12:52"/>
    <n v="12.866666666666667"/>
    <d v="2023-08-01T00:00:00"/>
    <x v="1"/>
    <x v="1"/>
    <x v="7"/>
    <x v="0"/>
    <x v="0"/>
    <s v="SLA_MET"/>
  </r>
  <r>
    <s v="659"/>
    <d v="2023-08-01T19:57:55"/>
    <d v="2023-08-01T20:06:18"/>
    <s v="APPROVE"/>
    <s v="Consumer Existing"/>
    <s v="AAkhundpur"/>
    <s v="Approve"/>
    <x v="0"/>
    <d v="1899-12-30T00:08:23"/>
    <n v="8.3833333333333329"/>
    <d v="2023-08-01T00:00:00"/>
    <x v="1"/>
    <x v="1"/>
    <x v="8"/>
    <x v="0"/>
    <x v="1"/>
    <s v="SLA_MET"/>
  </r>
  <r>
    <s v="660"/>
    <d v="2023-08-01T20:07:29"/>
    <d v="2023-08-01T20:14:44"/>
    <s v="APPROVE"/>
    <s v="Consumer Pre Bureau"/>
    <s v="AAkhundpur"/>
    <s v="Approved for 1 Handset/Tablet + 1 MBB"/>
    <x v="0"/>
    <d v="1899-12-30T00:07:15"/>
    <n v="7.25"/>
    <d v="2023-08-01T00:00:00"/>
    <x v="1"/>
    <x v="1"/>
    <x v="8"/>
    <x v="0"/>
    <x v="2"/>
    <s v="SLA_MET"/>
  </r>
  <r>
    <s v="661"/>
    <d v="2023-08-01T20:36:18"/>
    <d v="2023-08-02T08:52:01"/>
    <s v="APPROVE"/>
    <s v="Consumer Post Bureau"/>
    <s v="QMascarenhas"/>
    <m/>
    <x v="0"/>
    <d v="1899-12-30T12:15:43"/>
    <n v="735.7166666666667"/>
    <d v="2023-08-02T00:00:00"/>
    <x v="1"/>
    <x v="1"/>
    <x v="0"/>
    <x v="0"/>
    <x v="0"/>
    <s v="SLA_NOT_MET"/>
  </r>
  <r>
    <s v="662"/>
    <d v="2023-08-01T20:59:19"/>
    <d v="2023-08-02T08:56:23"/>
    <s v="APPROVE"/>
    <s v="Consumer Post Bureau"/>
    <s v="QMascarenhas"/>
    <m/>
    <x v="0"/>
    <d v="1899-12-30T11:57:04"/>
    <n v="717.06666666666672"/>
    <d v="2023-08-02T00:00:00"/>
    <x v="1"/>
    <x v="1"/>
    <x v="0"/>
    <x v="0"/>
    <x v="0"/>
    <s v="SLA_NOT_MET"/>
  </r>
  <r>
    <s v="663"/>
    <d v="2023-08-01T21:13:47"/>
    <d v="2023-08-02T08:59:29"/>
    <s v="APPROVE"/>
    <s v="Consumer Post Bureau"/>
    <s v="QMascarenhas"/>
    <m/>
    <x v="0"/>
    <d v="1899-12-30T11:45:42"/>
    <n v="705.7"/>
    <d v="2023-08-02T00:00:00"/>
    <x v="1"/>
    <x v="1"/>
    <x v="0"/>
    <x v="0"/>
    <x v="0"/>
    <s v="SLA_NOT_MET"/>
  </r>
  <r>
    <s v="664"/>
    <d v="2023-08-01T21:49:56"/>
    <d v="2023-08-02T09:03:23"/>
    <s v="APPROVE"/>
    <s v="Consumer Existing"/>
    <s v="QMascarenhas"/>
    <m/>
    <x v="0"/>
    <d v="1899-12-30T11:13:27"/>
    <n v="673.45"/>
    <d v="2023-08-02T00:00:00"/>
    <x v="1"/>
    <x v="1"/>
    <x v="0"/>
    <x v="0"/>
    <x v="1"/>
    <s v="SLA_NOT_MET"/>
  </r>
  <r>
    <s v="665"/>
    <d v="2023-08-01T10:18:54"/>
    <d v="2023-08-01T10:34:26"/>
    <s v="DECLINE"/>
    <s v="Consumer Post Bureau"/>
    <s v="MDcruz"/>
    <m/>
    <x v="0"/>
    <d v="1899-12-30T00:15:32"/>
    <n v="15.533333333333333"/>
    <d v="2023-08-01T00:00:00"/>
    <x v="1"/>
    <x v="1"/>
    <x v="3"/>
    <x v="1"/>
    <x v="0"/>
    <s v="SLA_MET"/>
  </r>
  <r>
    <s v="666"/>
    <d v="2023-08-01T11:57:07"/>
    <d v="2023-08-01T12:10:47"/>
    <s v="DECLINE"/>
    <s v="Consumer Existing"/>
    <s v="SBambaras"/>
    <s v="Insufficient billing history with Asif Tech"/>
    <x v="0"/>
    <d v="1899-12-30T00:13:40"/>
    <n v="13.666666666666666"/>
    <d v="2023-08-01T00:00:00"/>
    <x v="1"/>
    <x v="1"/>
    <x v="7"/>
    <x v="1"/>
    <x v="1"/>
    <s v="SLA_MET"/>
  </r>
  <r>
    <s v="667"/>
    <d v="2023-08-01T12:19:38"/>
    <d v="2023-08-01T12:44:54"/>
    <s v="DECLINE"/>
    <s v="Consumer Existing"/>
    <s v="MDcruz"/>
    <m/>
    <x v="0"/>
    <d v="1899-12-30T00:25:16"/>
    <n v="25.266666666666666"/>
    <d v="2023-08-01T00:00:00"/>
    <x v="1"/>
    <x v="1"/>
    <x v="3"/>
    <x v="1"/>
    <x v="1"/>
    <s v="SLA_NOT_MET"/>
  </r>
  <r>
    <s v="668"/>
    <d v="2023-08-01T13:11:44"/>
    <d v="2023-08-01T13:13:31"/>
    <s v="DECLINE"/>
    <s v="Consumer Post Bureau"/>
    <s v="SSyed"/>
    <s v="Applicant only has bridging visa. Please offer the customer Pre-Paid service only"/>
    <x v="0"/>
    <d v="1899-12-30T00:01:47"/>
    <n v="1.7833333333333332"/>
    <d v="2023-08-01T00:00:00"/>
    <x v="1"/>
    <x v="1"/>
    <x v="5"/>
    <x v="1"/>
    <x v="0"/>
    <s v="SLA_MET"/>
  </r>
  <r>
    <s v="669"/>
    <d v="2023-08-01T13:17:31"/>
    <d v="2023-08-01T13:24:53"/>
    <s v="DECLINE"/>
    <s v="Consumer Post Bureau"/>
    <s v="SSyed"/>
    <s v="Due to credit policy decision by Credit department. Please offer the customer pre-paid service"/>
    <x v="0"/>
    <d v="1899-12-30T00:07:22"/>
    <n v="7.3666666666666663"/>
    <d v="2023-08-01T00:00:00"/>
    <x v="1"/>
    <x v="1"/>
    <x v="5"/>
    <x v="1"/>
    <x v="0"/>
    <s v="SLA_MET"/>
  </r>
  <r>
    <s v="670"/>
    <d v="2023-08-01T13:23:17"/>
    <d v="2023-08-01T13:48:57"/>
    <s v="DECLINE"/>
    <s v="Consumer Existing"/>
    <s v="NVaid"/>
    <s v="Unable to verify employment details provided"/>
    <x v="0"/>
    <d v="1899-12-30T00:25:40"/>
    <n v="25.666666666666668"/>
    <d v="2023-08-01T00:00:00"/>
    <x v="1"/>
    <x v="1"/>
    <x v="4"/>
    <x v="1"/>
    <x v="1"/>
    <s v="SLA_NOT_MET"/>
  </r>
  <r>
    <s v="671"/>
    <d v="2023-08-01T13:53:34"/>
    <d v="2023-08-01T14:09:21"/>
    <s v="DECLINE"/>
    <s v="Consumer Existing"/>
    <s v="RBose"/>
    <s v="Applicant only has bridging visa. Please offer the customer Pre-Paid service only"/>
    <x v="0"/>
    <d v="1899-12-30T00:15:47"/>
    <n v="15.783333333333333"/>
    <d v="2023-08-01T00:00:00"/>
    <x v="1"/>
    <x v="1"/>
    <x v="6"/>
    <x v="1"/>
    <x v="1"/>
    <s v="SLA_MET"/>
  </r>
  <r>
    <s v="672"/>
    <d v="2023-08-01T14:28:42"/>
    <d v="2023-08-01T14:46:46"/>
    <s v="DECLINE"/>
    <s v="Consumer Post Bureau"/>
    <s v="MDcruz"/>
    <m/>
    <x v="0"/>
    <d v="1899-12-30T00:18:04"/>
    <n v="18.066666666666666"/>
    <d v="2023-08-01T00:00:00"/>
    <x v="1"/>
    <x v="1"/>
    <x v="3"/>
    <x v="1"/>
    <x v="0"/>
    <s v="SLA_MET"/>
  </r>
  <r>
    <s v="673"/>
    <d v="2023-08-01T15:46:07"/>
    <d v="2023-08-01T16:13:33"/>
    <s v="DECLINE"/>
    <s v="Consumer Existing"/>
    <s v="SSyed"/>
    <s v="Student applicants cannot have 2 x handsets. They are eligible for 1 handset and 1 MBB only"/>
    <x v="0"/>
    <d v="1899-12-30T00:27:26"/>
    <n v="27.433333333333334"/>
    <d v="2023-08-01T00:00:00"/>
    <x v="1"/>
    <x v="1"/>
    <x v="5"/>
    <x v="1"/>
    <x v="1"/>
    <s v="SLA_NOT_MET"/>
  </r>
  <r>
    <s v="674"/>
    <d v="2023-08-01T15:52:46"/>
    <d v="2023-08-01T16:09:56"/>
    <s v="DECLINE"/>
    <s v="Consumer Post Bureau"/>
    <s v="SSyed"/>
    <m/>
    <x v="0"/>
    <d v="1899-12-30T00:17:10"/>
    <n v="17.166666666666668"/>
    <d v="2023-08-01T00:00:00"/>
    <x v="1"/>
    <x v="1"/>
    <x v="5"/>
    <x v="1"/>
    <x v="0"/>
    <s v="SLA_MET"/>
  </r>
  <r>
    <s v="675"/>
    <d v="2023-08-01T15:53:48"/>
    <d v="2023-08-01T16:07:25"/>
    <s v="DECLINE"/>
    <s v="Consumer Existing"/>
    <s v="MDcruz"/>
    <m/>
    <x v="0"/>
    <d v="1899-12-30T00:13:37"/>
    <n v="13.616666666666667"/>
    <d v="2023-08-01T00:00:00"/>
    <x v="1"/>
    <x v="1"/>
    <x v="3"/>
    <x v="1"/>
    <x v="1"/>
    <s v="SLA_MET"/>
  </r>
  <r>
    <s v="676"/>
    <d v="2023-08-01T16:24:38"/>
    <d v="2023-08-01T16:33:11"/>
    <s v="DECLINE"/>
    <s v="Consumer Existing"/>
    <s v="SBambaras"/>
    <m/>
    <x v="0"/>
    <d v="1899-12-30T00:08:33"/>
    <n v="8.5500000000000007"/>
    <d v="2023-08-01T00:00:00"/>
    <x v="1"/>
    <x v="1"/>
    <x v="7"/>
    <x v="1"/>
    <x v="1"/>
    <s v="SLA_MET"/>
  </r>
  <r>
    <s v="677"/>
    <d v="2023-08-01T16:33:20"/>
    <d v="2023-08-01T16:36:06"/>
    <s v="DECLINE"/>
    <s v="Consumer Existing"/>
    <s v="MDcruz"/>
    <s v="Insufficient billing history with Asif Tech"/>
    <x v="0"/>
    <d v="1899-12-30T00:02:46"/>
    <n v="2.7666666666666666"/>
    <d v="2023-08-01T00:00:00"/>
    <x v="1"/>
    <x v="1"/>
    <x v="3"/>
    <x v="1"/>
    <x v="1"/>
    <s v="SLA_MET"/>
  </r>
  <r>
    <s v="678"/>
    <d v="2023-08-01T16:49:31"/>
    <d v="2023-08-01T16:59:01"/>
    <s v="DECLINE"/>
    <s v="Consumer Pre Bureau"/>
    <s v="NBhatia"/>
    <s v="Passport Visa expires in less than 12 months. Please offer the customer pre-paid service only"/>
    <x v="0"/>
    <d v="1899-12-30T00:09:30"/>
    <n v="9.5"/>
    <d v="2023-08-01T00:00:00"/>
    <x v="1"/>
    <x v="1"/>
    <x v="1"/>
    <x v="1"/>
    <x v="2"/>
    <s v="SLA_MET"/>
  </r>
  <r>
    <s v="679"/>
    <d v="2023-08-01T17:20:31"/>
    <d v="2023-08-01T17:28:42"/>
    <s v="DECLINE"/>
    <s v="Consumer Existing"/>
    <s v="RBose"/>
    <s v="Customer has exceeded approved number of services."/>
    <x v="0"/>
    <d v="1899-12-30T00:08:11"/>
    <n v="8.1833333333333336"/>
    <d v="2023-08-01T00:00:00"/>
    <x v="1"/>
    <x v="1"/>
    <x v="6"/>
    <x v="1"/>
    <x v="1"/>
    <s v="SLA_MET"/>
  </r>
  <r>
    <s v="680"/>
    <d v="2023-08-01T17:39:55"/>
    <d v="2023-08-01T17:54:14"/>
    <s v="DECLINE"/>
    <s v="Consumer Existing"/>
    <s v="NVaid"/>
    <s v="Due to credit policy decision by Credit department. Please offer the customer pre-paid service"/>
    <x v="0"/>
    <d v="1899-12-30T00:14:19"/>
    <n v="14.316666666666666"/>
    <d v="2023-08-01T00:00:00"/>
    <x v="1"/>
    <x v="1"/>
    <x v="4"/>
    <x v="1"/>
    <x v="1"/>
    <s v="SLA_MET"/>
  </r>
  <r>
    <s v="681"/>
    <d v="2023-08-01T18:26:32"/>
    <d v="2023-08-01T18:29:16"/>
    <s v="DECLINE"/>
    <s v="Consumer Existing"/>
    <s v="AAkhundpur"/>
    <s v="Applicant only has bridging visa. Please offer the customer Pre-Paid service only"/>
    <x v="0"/>
    <d v="1899-12-30T00:02:44"/>
    <n v="2.7333333333333334"/>
    <d v="2023-08-01T00:00:00"/>
    <x v="1"/>
    <x v="1"/>
    <x v="8"/>
    <x v="1"/>
    <x v="1"/>
    <s v="SLA_MET"/>
  </r>
  <r>
    <s v="682"/>
    <d v="2023-08-01T09:11:34"/>
    <d v="2023-08-01T09:37:07"/>
    <s v="WITHDRAW"/>
    <s v="Consumer Existing"/>
    <s v="NBhatia"/>
    <s v="Customer has overdue account with 3"/>
    <x v="1"/>
    <d v="1899-12-30T00:25:33"/>
    <n v="25.55"/>
    <d v="2023-08-01T00:00:00"/>
    <x v="1"/>
    <x v="1"/>
    <x v="1"/>
    <x v="2"/>
    <x v="1"/>
    <s v="SLA_NOT_MET"/>
  </r>
  <r>
    <s v="683"/>
    <d v="2023-08-01T09:24:31"/>
    <d v="2023-08-01T09:47:59"/>
    <s v="WITHDRAW"/>
    <s v="Consumer Post Bureau"/>
    <s v="MDcruz"/>
    <m/>
    <x v="0"/>
    <d v="1899-12-30T00:23:28"/>
    <n v="23.466666666666665"/>
    <d v="2023-08-01T00:00:00"/>
    <x v="1"/>
    <x v="1"/>
    <x v="3"/>
    <x v="2"/>
    <x v="0"/>
    <s v="SLA_NOT_MET"/>
  </r>
  <r>
    <s v="684"/>
    <d v="2023-08-01T09:41:42"/>
    <d v="2023-08-01T09:58:33"/>
    <s v="WITHDRAW"/>
    <s v="Consumer Post Bureau"/>
    <s v="NBhatia"/>
    <s v="Please resubmit with updated employment details"/>
    <x v="2"/>
    <d v="1899-12-30T00:16:51"/>
    <n v="16.850000000000001"/>
    <d v="2023-08-01T00:00:00"/>
    <x v="1"/>
    <x v="1"/>
    <x v="1"/>
    <x v="2"/>
    <x v="0"/>
    <s v="SLA_MET"/>
  </r>
  <r>
    <s v="685"/>
    <d v="2023-08-01T09:42:19"/>
    <d v="2023-08-01T10:09:31"/>
    <s v="WITHDRAW"/>
    <s v="Consumer Post Bureau"/>
    <s v="MDcruz"/>
    <m/>
    <x v="0"/>
    <d v="1899-12-30T00:27:12"/>
    <n v="27.2"/>
    <d v="2023-08-01T00:00:00"/>
    <x v="1"/>
    <x v="1"/>
    <x v="3"/>
    <x v="2"/>
    <x v="0"/>
    <s v="SLA_NOT_MET"/>
  </r>
  <r>
    <s v="686"/>
    <d v="2023-08-01T09:47:40"/>
    <d v="2023-08-01T10:21:26"/>
    <s v="WITHDRAW"/>
    <s v="Consumer Existing"/>
    <s v="NBhatia"/>
    <s v="Please resubmit with updated employment details"/>
    <x v="2"/>
    <d v="1899-12-30T00:33:46"/>
    <n v="33.766666666666666"/>
    <d v="2023-08-01T00:00:00"/>
    <x v="1"/>
    <x v="1"/>
    <x v="1"/>
    <x v="2"/>
    <x v="1"/>
    <s v="SLA_NOT_MET"/>
  </r>
  <r>
    <s v="687"/>
    <d v="2023-08-01T09:48:55"/>
    <d v="2023-08-01T10:14:56"/>
    <s v="WITHDRAW"/>
    <s v="Consumer Post Bureau"/>
    <s v="MDcruz"/>
    <m/>
    <x v="0"/>
    <d v="1899-12-30T00:26:01"/>
    <n v="26.016666666666666"/>
    <d v="2023-08-01T00:00:00"/>
    <x v="1"/>
    <x v="1"/>
    <x v="3"/>
    <x v="2"/>
    <x v="0"/>
    <s v="SLA_NOT_MET"/>
  </r>
  <r>
    <s v="688"/>
    <d v="2023-08-01T09:55:37"/>
    <d v="2023-08-01T10:24:53"/>
    <s v="WITHDRAW"/>
    <s v="Consumer Post Bureau"/>
    <s v="MDcruz"/>
    <m/>
    <x v="0"/>
    <d v="1899-12-30T00:29:16"/>
    <n v="29.266666666666666"/>
    <d v="2023-08-01T00:00:00"/>
    <x v="1"/>
    <x v="1"/>
    <x v="3"/>
    <x v="2"/>
    <x v="0"/>
    <s v="SLA_NOT_MET"/>
  </r>
  <r>
    <s v="689"/>
    <d v="2023-08-01T09:59:20"/>
    <d v="2023-08-01T10:22:17"/>
    <s v="WITHDRAW"/>
    <s v="Consumer Post Bureau"/>
    <s v="FWadia"/>
    <m/>
    <x v="0"/>
    <d v="1899-12-30T00:22:57"/>
    <n v="22.95"/>
    <d v="2023-08-01T00:00:00"/>
    <x v="1"/>
    <x v="1"/>
    <x v="9"/>
    <x v="2"/>
    <x v="0"/>
    <s v="SLA_NOT_MET"/>
  </r>
  <r>
    <s v="690"/>
    <d v="2023-08-01T10:40:48"/>
    <d v="2023-08-01T11:08:51"/>
    <s v="WITHDRAW"/>
    <s v="Consumer Pre Bureau"/>
    <s v="SSyed"/>
    <s v="Further information has been requested via email- Please send university certificate of enrollment for the course."/>
    <x v="2"/>
    <d v="1899-12-30T00:28:03"/>
    <n v="28.05"/>
    <d v="2023-08-01T00:00:00"/>
    <x v="1"/>
    <x v="1"/>
    <x v="5"/>
    <x v="2"/>
    <x v="2"/>
    <s v="SLA_NOT_MET"/>
  </r>
  <r>
    <s v="691"/>
    <d v="2023-08-01T10:49:29"/>
    <d v="2023-08-01T11:30:17"/>
    <s v="WITHDRAW"/>
    <s v="Consumer Pre Bureau"/>
    <s v="NBhatia"/>
    <s v="Please resubmit with updated employment details"/>
    <x v="2"/>
    <d v="1899-12-30T00:40:48"/>
    <n v="40.799999999999997"/>
    <d v="2023-08-01T00:00:00"/>
    <x v="1"/>
    <x v="1"/>
    <x v="1"/>
    <x v="2"/>
    <x v="2"/>
    <s v="SLA_NOT_MET"/>
  </r>
  <r>
    <s v="692"/>
    <d v="2023-08-01T11:21:07"/>
    <d v="2023-08-01T11:38:27"/>
    <s v="WITHDRAW"/>
    <s v="Consumer Pre Bureau"/>
    <s v="NVaid"/>
    <s v="Please email visa evidence card to vcredit@Asif Tech.com.au"/>
    <x v="2"/>
    <d v="1899-12-30T00:17:20"/>
    <n v="17.333333333333332"/>
    <d v="2023-08-01T00:00:00"/>
    <x v="1"/>
    <x v="1"/>
    <x v="4"/>
    <x v="2"/>
    <x v="2"/>
    <s v="SLA_MET"/>
  </r>
  <r>
    <s v="693"/>
    <d v="2023-08-01T11:28:47"/>
    <d v="2023-08-01T11:37:05"/>
    <s v="WITHDRAW"/>
    <s v="Consumer Existing"/>
    <s v="SSyed"/>
    <s v="Further information has been requested via email- Proof of address- Utility bill"/>
    <x v="2"/>
    <d v="1899-12-30T00:08:18"/>
    <n v="8.3000000000000007"/>
    <d v="2023-08-01T00:00:00"/>
    <x v="1"/>
    <x v="1"/>
    <x v="5"/>
    <x v="2"/>
    <x v="1"/>
    <s v="SLA_MET"/>
  </r>
  <r>
    <s v="694"/>
    <d v="2023-08-01T11:32:41"/>
    <d v="2023-08-01T11:39:12"/>
    <s v="WITHDRAW"/>
    <s v="Consumer Pre Bureau"/>
    <s v="SBambaras"/>
    <s v="Please email passport with visa page"/>
    <x v="2"/>
    <d v="1899-12-30T00:06:31"/>
    <n v="6.5166666666666666"/>
    <d v="2023-08-01T00:00:00"/>
    <x v="1"/>
    <x v="1"/>
    <x v="7"/>
    <x v="2"/>
    <x v="2"/>
    <s v="SLA_MET"/>
  </r>
  <r>
    <s v="695"/>
    <d v="2023-08-01T11:35:23"/>
    <d v="2023-08-01T11:45:23"/>
    <s v="WITHDRAW"/>
    <s v="Consumer Existing"/>
    <s v="SSyed"/>
    <s v="Further information has been requested via email- Proof of employment- bank statment/Salary slip"/>
    <x v="2"/>
    <d v="1899-12-30T00:10:00"/>
    <n v="10"/>
    <d v="2023-08-01T00:00:00"/>
    <x v="1"/>
    <x v="1"/>
    <x v="5"/>
    <x v="2"/>
    <x v="1"/>
    <s v="SLA_MET"/>
  </r>
  <r>
    <s v="696"/>
    <d v="2023-08-01T12:01:51"/>
    <d v="2023-08-01T12:05:38"/>
    <s v="WITHDRAW"/>
    <s v="Consumer Pre Bureau"/>
    <s v="NVaid"/>
    <s v="Please email passport with visa page"/>
    <x v="2"/>
    <d v="1899-12-30T00:03:47"/>
    <n v="3.7833333333333332"/>
    <d v="2023-08-01T00:00:00"/>
    <x v="1"/>
    <x v="1"/>
    <x v="4"/>
    <x v="2"/>
    <x v="2"/>
    <s v="SLA_MET"/>
  </r>
  <r>
    <s v="697"/>
    <d v="2023-08-01T12:17:19"/>
    <d v="2023-08-01T12:29:05"/>
    <s v="WITHDRAW"/>
    <s v="Consumer Post Bureau"/>
    <s v="AAkhundpur"/>
    <s v="Suspected duplicate application. customer has already been approved under Row id : 1-7BC7NKN"/>
    <x v="5"/>
    <d v="1899-12-30T00:11:46"/>
    <n v="11.766666666666667"/>
    <d v="2023-08-01T00:00:00"/>
    <x v="1"/>
    <x v="1"/>
    <x v="8"/>
    <x v="2"/>
    <x v="0"/>
    <s v="SLA_MET"/>
  </r>
  <r>
    <s v="698"/>
    <d v="2023-08-01T12:26:37"/>
    <d v="2023-08-01T12:34:33"/>
    <s v="WITHDRAW"/>
    <s v="Consumer Pre Bureau"/>
    <s v="SBambaras"/>
    <s v="Please re-submit with the correct current address."/>
    <x v="2"/>
    <d v="1899-12-30T00:07:56"/>
    <n v="7.9333333333333336"/>
    <d v="2023-08-01T00:00:00"/>
    <x v="1"/>
    <x v="1"/>
    <x v="7"/>
    <x v="2"/>
    <x v="2"/>
    <s v="SLA_MET"/>
  </r>
  <r>
    <s v="699"/>
    <d v="2023-08-01T12:33:27"/>
    <d v="2023-08-01T12:44:31"/>
    <s v="WITHDRAW"/>
    <s v="Consumer Pre Bureau"/>
    <s v="AAkhundpur"/>
    <s v="Work number submitted is incorrect for the employer. Please confirm with applicant and resubmit and please apply status as part time.on student visa."/>
    <x v="4"/>
    <d v="1899-12-30T00:11:04"/>
    <n v="11.066666666666666"/>
    <d v="2023-08-01T00:00:00"/>
    <x v="1"/>
    <x v="1"/>
    <x v="8"/>
    <x v="2"/>
    <x v="2"/>
    <s v="SLA_MET"/>
  </r>
  <r>
    <s v="700"/>
    <d v="2023-08-01T12:56:19"/>
    <d v="2023-08-01T13:01:18"/>
    <s v="WITHDRAW"/>
    <s v="Consumer Pre Bureau"/>
    <s v="SBambaras"/>
    <s v="Please contact the customer and re-submit the next application with the correct current address."/>
    <x v="2"/>
    <d v="1899-12-30T00:04:59"/>
    <n v="4.9833333333333334"/>
    <d v="2023-08-01T00:00:00"/>
    <x v="1"/>
    <x v="1"/>
    <x v="7"/>
    <x v="2"/>
    <x v="2"/>
    <s v="SLA_MET"/>
  </r>
  <r>
    <s v="701"/>
    <d v="2023-08-01T13:01:23"/>
    <d v="2023-08-01T13:07:40"/>
    <s v="WITHDRAW"/>
    <s v="Consumer Post Bureau"/>
    <s v="SBambaras"/>
    <s v="An account for this applicant already exists with Asif Tech. Please resubmit as existing customer under row-id:-1-8D966MM."/>
    <x v="3"/>
    <d v="1899-12-30T00:06:17"/>
    <n v="6.2833333333333332"/>
    <d v="2023-08-01T00:00:00"/>
    <x v="1"/>
    <x v="1"/>
    <x v="7"/>
    <x v="2"/>
    <x v="0"/>
    <s v="SLA_MET"/>
  </r>
  <r>
    <s v="702"/>
    <d v="2023-08-01T13:08:56"/>
    <d v="2023-08-01T13:29:55"/>
    <s v="WITHDRAW"/>
    <s v="Consumer Existing"/>
    <s v="NVaid"/>
    <s v="Customer has overdue account with 3 - Account no 3330159265 - has an overdue payment of $542.77"/>
    <x v="1"/>
    <d v="1899-12-30T00:20:59"/>
    <n v="20.983333333333334"/>
    <d v="2023-08-01T00:00:00"/>
    <x v="1"/>
    <x v="1"/>
    <x v="4"/>
    <x v="2"/>
    <x v="1"/>
    <s v="SLA_NOT_MET"/>
  </r>
  <r>
    <s v="703"/>
    <d v="2023-08-01T13:19:26"/>
    <d v="2023-08-01T13:38:12"/>
    <s v="WITHDRAW"/>
    <s v="Consumer Pre Bureau"/>
    <s v="SSyed"/>
    <s v="Incorrect info provided Please resubmit application with correct passport number: PC5444013"/>
    <x v="4"/>
    <d v="1899-12-30T00:18:46"/>
    <n v="18.766666666666666"/>
    <d v="2023-08-01T00:00:00"/>
    <x v="1"/>
    <x v="1"/>
    <x v="5"/>
    <x v="2"/>
    <x v="2"/>
    <s v="SLA_MET"/>
  </r>
  <r>
    <s v="704"/>
    <d v="2023-08-01T13:19:27"/>
    <d v="2023-08-01T13:36:38"/>
    <s v="WITHDRAW"/>
    <s v="Consumer Pre Bureau"/>
    <s v="SBambaras"/>
    <s v="Please re-submit the next application with the correct current address as 810/70 MOUNTAIN ST, ULTIMO, NSW, 2007."/>
    <x v="2"/>
    <d v="1899-12-30T00:17:11"/>
    <n v="17.183333333333334"/>
    <d v="2023-08-01T00:00:00"/>
    <x v="1"/>
    <x v="1"/>
    <x v="7"/>
    <x v="2"/>
    <x v="2"/>
    <s v="SLA_MET"/>
  </r>
  <r>
    <s v="705"/>
    <d v="2023-08-01T13:49:45"/>
    <d v="2023-08-01T15:00:13"/>
    <s v="WITHDRAW"/>
    <s v="Consumer Pre Bureau"/>
    <s v="JDsouza"/>
    <s v="Incorrect info provided ... please apply as pensioner and remove employment details such as other - 38 hours a week"/>
    <x v="4"/>
    <d v="1899-12-30T01:10:28"/>
    <n v="70.466666666666669"/>
    <d v="2023-08-01T00:00:00"/>
    <x v="1"/>
    <x v="1"/>
    <x v="10"/>
    <x v="2"/>
    <x v="2"/>
    <s v="SLA_NOT_MET"/>
  </r>
  <r>
    <s v="706"/>
    <d v="2023-08-01T13:52:23"/>
    <d v="2023-08-01T14:03:17"/>
    <s v="WITHDRAW"/>
    <s v="Consumer Pre Bureau"/>
    <s v="SSyed"/>
    <s v="Work number submitted is incorrect for the employer. Please confirm with applicant and resubmit"/>
    <x v="4"/>
    <d v="1899-12-30T00:10:54"/>
    <n v="10.9"/>
    <d v="2023-08-01T00:00:00"/>
    <x v="1"/>
    <x v="1"/>
    <x v="5"/>
    <x v="2"/>
    <x v="2"/>
    <s v="SLA_MET"/>
  </r>
  <r>
    <s v="707"/>
    <d v="2023-08-01T14:06:24"/>
    <d v="2023-08-01T14:13:03"/>
    <s v="WITHDRAW"/>
    <s v="Consumer Pre Bureau"/>
    <s v="NVaid"/>
    <s v="Please resubmit with landline for employer - the landline number provided is incorrect."/>
    <x v="4"/>
    <d v="1899-12-30T00:06:39"/>
    <n v="6.65"/>
    <d v="2023-08-01T00:00:00"/>
    <x v="1"/>
    <x v="1"/>
    <x v="4"/>
    <x v="2"/>
    <x v="2"/>
    <s v="SLA_MET"/>
  </r>
  <r>
    <s v="708"/>
    <d v="2023-08-01T14:16:57"/>
    <d v="2023-08-01T14:33:15"/>
    <s v="WITHDRAW"/>
    <s v="Consumer Existing"/>
    <s v="SSyed"/>
    <s v="Customer has overdue account with 3 : $542.77 Revert with receipt number."/>
    <x v="1"/>
    <d v="1899-12-30T00:16:18"/>
    <n v="16.3"/>
    <d v="2023-08-01T00:00:00"/>
    <x v="1"/>
    <x v="1"/>
    <x v="5"/>
    <x v="2"/>
    <x v="1"/>
    <s v="SLA_MET"/>
  </r>
  <r>
    <s v="709"/>
    <d v="2023-08-01T14:22:08"/>
    <d v="2023-08-01T14:33:24"/>
    <s v="WITHDRAW"/>
    <s v="Consumer Post Bureau"/>
    <s v="SBambaras"/>
    <s v="Please re-submit as student correctly. Employment details not required."/>
    <x v="3"/>
    <d v="1899-12-30T00:11:16"/>
    <n v="11.266666666666667"/>
    <d v="2023-08-01T00:00:00"/>
    <x v="1"/>
    <x v="1"/>
    <x v="7"/>
    <x v="2"/>
    <x v="0"/>
    <s v="SLA_MET"/>
  </r>
  <r>
    <s v="710"/>
    <d v="2023-08-01T14:27:22"/>
    <d v="2023-08-01T14:34:25"/>
    <s v="WITHDRAW"/>
    <s v="Consumer Pre Bureau"/>
    <s v="RBose"/>
    <s v="Please email passport with visa page."/>
    <x v="2"/>
    <d v="1899-12-30T00:07:03"/>
    <n v="7.05"/>
    <d v="2023-08-01T00:00:00"/>
    <x v="1"/>
    <x v="1"/>
    <x v="6"/>
    <x v="2"/>
    <x v="2"/>
    <s v="SLA_MET"/>
  </r>
  <r>
    <s v="711"/>
    <d v="2023-08-01T14:29:26"/>
    <d v="2023-08-01T14:37:45"/>
    <s v="WITHDRAW"/>
    <s v="Consumer Pre Bureau"/>
    <s v="SBambaras"/>
    <s v="Please re-submit with employer's contactable landline number or email copy of Proof of Income (Pay Slips / Bank Statement / Employment Letter) to vcredit@Asif Tech.com.au"/>
    <x v="2"/>
    <d v="1899-12-30T00:08:19"/>
    <n v="8.3166666666666664"/>
    <d v="2023-08-01T00:00:00"/>
    <x v="1"/>
    <x v="1"/>
    <x v="7"/>
    <x v="2"/>
    <x v="2"/>
    <s v="SLA_MET"/>
  </r>
  <r>
    <s v="712"/>
    <d v="2023-08-01T14:29:27"/>
    <d v="2023-08-01T14:45:40"/>
    <s v="WITHDRAW"/>
    <s v="Consumer Existing"/>
    <s v="NVaid"/>
    <s v="Customer has overdue account with Asif Tech - Account no 609645781"/>
    <x v="1"/>
    <d v="1899-12-30T00:16:13"/>
    <n v="16.216666666666665"/>
    <d v="2023-08-01T00:00:00"/>
    <x v="1"/>
    <x v="1"/>
    <x v="4"/>
    <x v="2"/>
    <x v="1"/>
    <s v="SLA_MET"/>
  </r>
  <r>
    <s v="713"/>
    <d v="2023-08-01T14:35:17"/>
    <d v="2023-08-01T14:45:50"/>
    <s v="WITHDRAW"/>
    <s v="Consumer Pre Bureau"/>
    <s v="SBambaras"/>
    <s v="Please re-submit with the correct current address."/>
    <x v="2"/>
    <d v="1899-12-30T00:10:33"/>
    <n v="10.55"/>
    <d v="2023-08-01T00:00:00"/>
    <x v="1"/>
    <x v="1"/>
    <x v="7"/>
    <x v="2"/>
    <x v="2"/>
    <s v="SLA_MET"/>
  </r>
  <r>
    <s v="714"/>
    <d v="2023-08-01T14:41:13"/>
    <d v="2023-08-01T14:51:02"/>
    <s v="WITHDRAW"/>
    <s v="Consumer Pre Bureau"/>
    <s v="SBambaras"/>
    <s v="Application withdrawn.Please re-submit with employer's contactable landline number or email copy of Proof of Income (Pay Slips / Bank Statement / Employment Letter) to vcredit@Asif Tech.com.au"/>
    <x v="2"/>
    <d v="1899-12-30T00:09:49"/>
    <n v="9.8166666666666664"/>
    <d v="2023-08-01T00:00:00"/>
    <x v="1"/>
    <x v="1"/>
    <x v="7"/>
    <x v="2"/>
    <x v="2"/>
    <s v="SLA_MET"/>
  </r>
  <r>
    <s v="715"/>
    <d v="2023-08-01T14:54:24"/>
    <d v="2023-08-01T15:04:39"/>
    <s v="WITHDRAW"/>
    <s v="Consumer Post Bureau"/>
    <s v="SSyed"/>
    <s v="Suspected duplicate application- Customer already active under row id: 1-56Q45DN."/>
    <x v="5"/>
    <d v="1899-12-30T00:10:15"/>
    <n v="10.25"/>
    <d v="2023-08-01T00:00:00"/>
    <x v="1"/>
    <x v="1"/>
    <x v="5"/>
    <x v="2"/>
    <x v="0"/>
    <s v="SLA_MET"/>
  </r>
  <r>
    <s v="716"/>
    <d v="2023-08-01T14:59:19"/>
    <d v="2023-08-01T15:12:41"/>
    <s v="WITHDRAW"/>
    <s v="Consumer Post Bureau"/>
    <s v="MDcruz"/>
    <m/>
    <x v="0"/>
    <d v="1899-12-30T00:13:22"/>
    <n v="13.366666666666667"/>
    <d v="2023-08-01T00:00:00"/>
    <x v="1"/>
    <x v="1"/>
    <x v="3"/>
    <x v="2"/>
    <x v="0"/>
    <s v="SLA_MET"/>
  </r>
  <r>
    <s v="717"/>
    <d v="2023-08-01T14:59:54"/>
    <d v="2023-08-01T15:10:57"/>
    <s v="WITHDRAW"/>
    <s v="Consumer Existing"/>
    <s v="SSyed"/>
    <s v="Customer has overdue account with Asif Tech"/>
    <x v="1"/>
    <d v="1899-12-30T00:11:03"/>
    <n v="11.05"/>
    <d v="2023-08-01T00:00:00"/>
    <x v="1"/>
    <x v="1"/>
    <x v="5"/>
    <x v="2"/>
    <x v="1"/>
    <s v="SLA_MET"/>
  </r>
  <r>
    <s v="718"/>
    <d v="2023-08-01T15:21:15"/>
    <d v="2023-08-01T15:27:41"/>
    <s v="WITHDRAW"/>
    <s v="Consumer Pre Bureau"/>
    <s v="SSyed"/>
    <s v="Please email passport with visa page and proof of employment bank statement/Salary slip"/>
    <x v="2"/>
    <d v="1899-12-30T00:06:26"/>
    <n v="6.4333333333333336"/>
    <d v="2023-08-01T00:00:00"/>
    <x v="1"/>
    <x v="1"/>
    <x v="5"/>
    <x v="2"/>
    <x v="2"/>
    <s v="SLA_MET"/>
  </r>
  <r>
    <s v="719"/>
    <d v="2023-08-01T15:34:18"/>
    <d v="2023-08-01T15:45:24"/>
    <s v="WITHDRAW"/>
    <s v="Consumer Post Bureau"/>
    <s v="NVaid"/>
    <s v="An account for this applicant already exists with Asif Tech. Please resubmit as existing customer - Row id 1-8542UUH"/>
    <x v="3"/>
    <d v="1899-12-30T00:11:06"/>
    <n v="11.1"/>
    <d v="2023-08-01T00:00:00"/>
    <x v="1"/>
    <x v="1"/>
    <x v="4"/>
    <x v="2"/>
    <x v="0"/>
    <s v="SLA_MET"/>
  </r>
  <r>
    <s v="720"/>
    <d v="2023-08-01T15:44:39"/>
    <d v="2023-08-01T15:48:42"/>
    <s v="WITHDRAW"/>
    <s v="Consumer Pre Bureau"/>
    <s v="SBambaras"/>
    <s v="Please email passport with visa page"/>
    <x v="2"/>
    <d v="1899-12-30T00:04:03"/>
    <n v="4.05"/>
    <d v="2023-08-01T00:00:00"/>
    <x v="1"/>
    <x v="1"/>
    <x v="7"/>
    <x v="2"/>
    <x v="2"/>
    <s v="SLA_MET"/>
  </r>
  <r>
    <s v="721"/>
    <d v="2023-08-01T16:12:34"/>
    <d v="2023-08-01T16:20:24"/>
    <s v="WITHDRAW"/>
    <s v="Consumer Pre Bureau"/>
    <s v="SSyed"/>
    <s v="Please check DOB, Passport Number and Country, and the Customers Name"/>
    <x v="0"/>
    <d v="1899-12-30T00:07:50"/>
    <n v="7.833333333333333"/>
    <d v="2023-08-01T00:00:00"/>
    <x v="1"/>
    <x v="1"/>
    <x v="5"/>
    <x v="2"/>
    <x v="2"/>
    <s v="SLA_MET"/>
  </r>
  <r>
    <s v="722"/>
    <d v="2023-08-01T16:52:32"/>
    <d v="2023-08-01T17:16:44"/>
    <s v="WITHDRAW"/>
    <s v="Consumer Existing"/>
    <s v="RBose"/>
    <s v="Please email 100 pts of ID along with bank statement or latest payslip for proof of employment to vcredit@Asif Tech.com.au"/>
    <x v="2"/>
    <d v="1899-12-30T00:24:12"/>
    <n v="24.2"/>
    <d v="2023-08-01T00:00:00"/>
    <x v="1"/>
    <x v="1"/>
    <x v="6"/>
    <x v="2"/>
    <x v="1"/>
    <s v="SLA_NOT_MET"/>
  </r>
  <r>
    <s v="723"/>
    <d v="2023-08-01T17:01:14"/>
    <d v="2023-08-01T17:08:40"/>
    <s v="WITHDRAW"/>
    <s v="Consumer Post Bureau"/>
    <s v="AAkhundpur"/>
    <s v="An account for this applicant already exists with Asif Tech. Please resubmit as existing customer- 1-8CIETO1"/>
    <x v="3"/>
    <d v="1899-12-30T00:07:26"/>
    <n v="7.4333333333333336"/>
    <d v="2023-08-01T00:00:00"/>
    <x v="1"/>
    <x v="1"/>
    <x v="8"/>
    <x v="2"/>
    <x v="0"/>
    <s v="SLA_MET"/>
  </r>
  <r>
    <s v="724"/>
    <d v="2023-08-01T17:16:26"/>
    <d v="2023-08-01T17:23:31"/>
    <s v="WITHDRAW"/>
    <s v="Consumer Existing"/>
    <s v="MDcruz"/>
    <s v="Customer has overdue account with Asif Tech"/>
    <x v="1"/>
    <d v="1899-12-30T00:07:05"/>
    <n v="7.083333333333333"/>
    <d v="2023-08-01T00:00:00"/>
    <x v="1"/>
    <x v="1"/>
    <x v="3"/>
    <x v="2"/>
    <x v="1"/>
    <s v="SLA_MET"/>
  </r>
  <r>
    <s v="725"/>
    <d v="2023-08-01T17:42:52"/>
    <d v="2023-08-01T17:53:41"/>
    <s v="WITHDRAW"/>
    <s v="Consumer Post Bureau"/>
    <s v="RBose"/>
    <m/>
    <x v="0"/>
    <d v="1899-12-30T00:10:49"/>
    <n v="10.816666666666666"/>
    <d v="2023-08-01T00:00:00"/>
    <x v="1"/>
    <x v="1"/>
    <x v="6"/>
    <x v="2"/>
    <x v="0"/>
    <s v="SLA_MET"/>
  </r>
  <r>
    <s v="726"/>
    <d v="2023-08-01T18:01:42"/>
    <d v="2023-08-01T18:15:27"/>
    <s v="WITHDRAW"/>
    <s v="Consumer Post Bureau"/>
    <s v="SSyed"/>
    <m/>
    <x v="0"/>
    <d v="1899-12-30T00:13:45"/>
    <n v="13.75"/>
    <d v="2023-08-01T00:00:00"/>
    <x v="1"/>
    <x v="1"/>
    <x v="5"/>
    <x v="2"/>
    <x v="0"/>
    <s v="SLA_MET"/>
  </r>
  <r>
    <s v="727"/>
    <d v="2023-08-01T19:01:16"/>
    <d v="2023-08-01T19:12:51"/>
    <s v="WITHDRAW"/>
    <s v="Consumer Post Bureau"/>
    <s v="SSyed"/>
    <m/>
    <x v="0"/>
    <d v="1899-12-30T00:11:35"/>
    <n v="11.583333333333334"/>
    <d v="2023-08-01T00:00:00"/>
    <x v="1"/>
    <x v="1"/>
    <x v="5"/>
    <x v="2"/>
    <x v="0"/>
    <s v="SLA_MET"/>
  </r>
  <r>
    <s v="728"/>
    <d v="2023-08-01T19:02:08"/>
    <d v="2023-08-01T19:15:39"/>
    <s v="WITHDRAW"/>
    <s v="Consumer Post Bureau"/>
    <s v="RBose"/>
    <m/>
    <x v="0"/>
    <d v="1899-12-30T00:13:31"/>
    <n v="13.516666666666667"/>
    <d v="2023-08-01T00:00:00"/>
    <x v="1"/>
    <x v="1"/>
    <x v="6"/>
    <x v="2"/>
    <x v="0"/>
    <s v="SLA_MET"/>
  </r>
  <r>
    <s v="729"/>
    <d v="2023-08-01T19:59:46"/>
    <d v="2023-08-01T20:10:55"/>
    <s v="WITHDRAW"/>
    <s v="Consumer Pre Bureau"/>
    <s v="AAkhundpur"/>
    <s v="Please email passport with visa to vcredit@Asif Tech.com.au"/>
    <x v="2"/>
    <d v="1899-12-30T00:11:09"/>
    <n v="11.15"/>
    <d v="2023-08-01T00:00:00"/>
    <x v="1"/>
    <x v="1"/>
    <x v="8"/>
    <x v="2"/>
    <x v="2"/>
    <s v="SLA_MET"/>
  </r>
  <r>
    <s v="730"/>
    <d v="2023-08-02T08:59:32"/>
    <d v="2023-08-02T09:06:46"/>
    <s v="APPROVE"/>
    <s v="Consumer Post Bureau"/>
    <s v="QMascarenhas"/>
    <m/>
    <x v="0"/>
    <d v="1899-12-30T00:07:14"/>
    <n v="7.2333333333333334"/>
    <d v="2023-08-02T00:00:00"/>
    <x v="1"/>
    <x v="1"/>
    <x v="0"/>
    <x v="0"/>
    <x v="0"/>
    <s v="SLA_MET"/>
  </r>
  <r>
    <s v="731"/>
    <d v="2023-08-02T09:01:39"/>
    <d v="2023-08-02T09:08:18"/>
    <s v="APPROVE"/>
    <s v="Consumer Existing"/>
    <s v="HPandya"/>
    <s v="Approve"/>
    <x v="0"/>
    <d v="1899-12-30T00:06:39"/>
    <n v="6.65"/>
    <d v="2023-08-02T00:00:00"/>
    <x v="1"/>
    <x v="1"/>
    <x v="11"/>
    <x v="0"/>
    <x v="1"/>
    <s v="SLA_MET"/>
  </r>
  <r>
    <s v="732"/>
    <d v="2023-08-02T09:44:01"/>
    <d v="2023-08-02T10:14:27"/>
    <s v="APPROVE"/>
    <s v="Consumer Post Bureau"/>
    <s v="CDcosta"/>
    <m/>
    <x v="0"/>
    <d v="1899-12-30T00:30:26"/>
    <n v="30.433333333333334"/>
    <d v="2023-08-02T00:00:00"/>
    <x v="1"/>
    <x v="1"/>
    <x v="2"/>
    <x v="0"/>
    <x v="0"/>
    <s v="SLA_NOT_MET"/>
  </r>
  <r>
    <s v="733"/>
    <d v="2023-08-02T09:58:09"/>
    <d v="2023-08-02T10:01:06"/>
    <s v="APPROVE"/>
    <s v="Consumer Existing"/>
    <s v="HPandya"/>
    <s v="Approve"/>
    <x v="0"/>
    <d v="1899-12-30T00:02:57"/>
    <n v="2.95"/>
    <d v="2023-08-02T00:00:00"/>
    <x v="1"/>
    <x v="1"/>
    <x v="11"/>
    <x v="0"/>
    <x v="1"/>
    <s v="SLA_MET"/>
  </r>
  <r>
    <s v="734"/>
    <d v="2023-08-02T10:08:03"/>
    <d v="2023-08-02T10:39:25"/>
    <s v="APPROVE"/>
    <s v="Consumer Post Bureau"/>
    <s v="CDcosta"/>
    <m/>
    <x v="0"/>
    <d v="1899-12-30T00:31:22"/>
    <n v="31.366666666666667"/>
    <d v="2023-08-02T00:00:00"/>
    <x v="1"/>
    <x v="1"/>
    <x v="2"/>
    <x v="0"/>
    <x v="0"/>
    <s v="SLA_NOT_MET"/>
  </r>
  <r>
    <s v="735"/>
    <d v="2023-08-02T10:10:45"/>
    <d v="2023-08-02T10:16:37"/>
    <s v="APPROVE"/>
    <s v="Consumer Pre Bureau"/>
    <s v="RMishra"/>
    <s v="Approve"/>
    <x v="0"/>
    <d v="1899-12-30T00:05:52"/>
    <n v="5.8666666666666671"/>
    <d v="2023-08-02T00:00:00"/>
    <x v="1"/>
    <x v="1"/>
    <x v="12"/>
    <x v="0"/>
    <x v="2"/>
    <s v="SLA_MET"/>
  </r>
  <r>
    <s v="736"/>
    <d v="2023-08-02T10:13:24"/>
    <d v="2023-08-02T10:48:48"/>
    <s v="APPROVE"/>
    <s v="Consumer Post Bureau"/>
    <s v="CDcosta"/>
    <m/>
    <x v="0"/>
    <d v="1899-12-30T00:35:24"/>
    <n v="35.4"/>
    <d v="2023-08-02T00:00:00"/>
    <x v="1"/>
    <x v="1"/>
    <x v="2"/>
    <x v="0"/>
    <x v="0"/>
    <s v="SLA_NOT_MET"/>
  </r>
  <r>
    <s v="737"/>
    <d v="2023-08-02T10:23:20"/>
    <d v="2023-08-02T10:29:19"/>
    <s v="APPROVE"/>
    <s v="Consumer Existing"/>
    <s v="HPandya"/>
    <s v="Approve"/>
    <x v="0"/>
    <d v="1899-12-30T00:05:59"/>
    <n v="5.9833333333333334"/>
    <d v="2023-08-02T00:00:00"/>
    <x v="1"/>
    <x v="1"/>
    <x v="11"/>
    <x v="0"/>
    <x v="1"/>
    <s v="SLA_MET"/>
  </r>
  <r>
    <s v="738"/>
    <d v="2023-08-02T10:23:49"/>
    <d v="2023-08-02T11:00:27"/>
    <s v="APPROVE"/>
    <s v="Consumer Existing"/>
    <s v="CDcosta"/>
    <m/>
    <x v="0"/>
    <d v="1899-12-30T00:36:38"/>
    <n v="36.633333333333333"/>
    <d v="2023-08-02T00:00:00"/>
    <x v="1"/>
    <x v="1"/>
    <x v="2"/>
    <x v="0"/>
    <x v="1"/>
    <s v="SLA_NOT_MET"/>
  </r>
  <r>
    <s v="739"/>
    <d v="2023-08-02T10:24:41"/>
    <d v="2023-08-02T10:31:48"/>
    <s v="APPROVE"/>
    <s v="Consumer Existing"/>
    <s v="RMishra"/>
    <s v="Approve"/>
    <x v="0"/>
    <d v="1899-12-30T00:07:07"/>
    <n v="7.1166666666666663"/>
    <d v="2023-08-02T00:00:00"/>
    <x v="1"/>
    <x v="1"/>
    <x v="12"/>
    <x v="0"/>
    <x v="1"/>
    <s v="SLA_MET"/>
  </r>
  <r>
    <s v="740"/>
    <d v="2023-08-02T10:26:45"/>
    <d v="2023-08-02T10:32:39"/>
    <s v="APPROVE"/>
    <s v="Consumer Pre Bureau"/>
    <s v="HPandya"/>
    <s v="Approve"/>
    <x v="0"/>
    <d v="1899-12-30T00:05:54"/>
    <n v="5.9"/>
    <d v="2023-08-02T00:00:00"/>
    <x v="1"/>
    <x v="1"/>
    <x v="11"/>
    <x v="0"/>
    <x v="2"/>
    <s v="SLA_MET"/>
  </r>
  <r>
    <s v="741"/>
    <d v="2023-08-02T10:30:43"/>
    <d v="2023-08-02T10:57:15"/>
    <s v="APPROVE"/>
    <s v="Consumer Post Bureau"/>
    <s v="AAkhundpur"/>
    <m/>
    <x v="0"/>
    <d v="1899-12-30T00:26:32"/>
    <n v="26.533333333333335"/>
    <d v="2023-08-02T00:00:00"/>
    <x v="1"/>
    <x v="1"/>
    <x v="8"/>
    <x v="0"/>
    <x v="0"/>
    <s v="SLA_NOT_MET"/>
  </r>
  <r>
    <s v="742"/>
    <d v="2023-08-02T10:33:28"/>
    <d v="2023-08-02T10:36:25"/>
    <s v="APPROVE"/>
    <s v="Consumer Existing"/>
    <s v="RMishra"/>
    <s v="Approve"/>
    <x v="0"/>
    <d v="1899-12-30T00:02:57"/>
    <n v="2.95"/>
    <d v="2023-08-02T00:00:00"/>
    <x v="1"/>
    <x v="1"/>
    <x v="12"/>
    <x v="0"/>
    <x v="1"/>
    <s v="SLA_MET"/>
  </r>
  <r>
    <s v="743"/>
    <d v="2023-08-02T10:40:10"/>
    <d v="2023-08-02T10:42:58"/>
    <s v="APPROVE"/>
    <s v="Consumer Pre Bureau"/>
    <s v="HPandya"/>
    <s v="Approve"/>
    <x v="0"/>
    <d v="1899-12-30T00:02:48"/>
    <n v="2.8"/>
    <d v="2023-08-02T00:00:00"/>
    <x v="1"/>
    <x v="1"/>
    <x v="11"/>
    <x v="0"/>
    <x v="2"/>
    <s v="SLA_MET"/>
  </r>
  <r>
    <s v="744"/>
    <d v="2023-08-02T10:47:00"/>
    <d v="2023-08-02T10:50:05"/>
    <s v="APPROVE"/>
    <s v="Consumer Existing"/>
    <s v="RMishra"/>
    <s v="Approve"/>
    <x v="0"/>
    <d v="1899-12-30T00:03:05"/>
    <n v="3.0833333333333335"/>
    <d v="2023-08-02T00:00:00"/>
    <x v="1"/>
    <x v="1"/>
    <x v="12"/>
    <x v="0"/>
    <x v="1"/>
    <s v="SLA_MET"/>
  </r>
  <r>
    <s v="745"/>
    <d v="2023-08-02T10:47:21"/>
    <d v="2023-08-02T11:04:55"/>
    <s v="APPROVE"/>
    <s v="Consumer Post Bureau"/>
    <s v="AAkhundpur"/>
    <m/>
    <x v="0"/>
    <d v="1899-12-30T00:17:34"/>
    <n v="17.566666666666666"/>
    <d v="2023-08-02T00:00:00"/>
    <x v="1"/>
    <x v="1"/>
    <x v="8"/>
    <x v="0"/>
    <x v="0"/>
    <s v="SLA_MET"/>
  </r>
  <r>
    <s v="746"/>
    <d v="2023-08-02T10:47:31"/>
    <d v="2023-08-02T10:53:02"/>
    <s v="APPROVE"/>
    <s v="Consumer Existing"/>
    <s v="RMishra"/>
    <s v="Approve"/>
    <x v="0"/>
    <d v="1899-12-30T00:05:31"/>
    <n v="5.5166666666666666"/>
    <d v="2023-08-02T00:00:00"/>
    <x v="1"/>
    <x v="1"/>
    <x v="12"/>
    <x v="0"/>
    <x v="1"/>
    <s v="SLA_MET"/>
  </r>
  <r>
    <s v="747"/>
    <d v="2023-08-02T10:53:05"/>
    <d v="2023-08-02T10:58:24"/>
    <s v="APPROVE"/>
    <s v="Consumer Post Bureau"/>
    <s v="RMishra"/>
    <s v="Approved only with outright purchase of handset or USIM only"/>
    <x v="0"/>
    <d v="1899-12-30T00:05:19"/>
    <n v="5.3166666666666664"/>
    <d v="2023-08-02T00:00:00"/>
    <x v="1"/>
    <x v="1"/>
    <x v="12"/>
    <x v="0"/>
    <x v="0"/>
    <s v="SLA_MET"/>
  </r>
  <r>
    <s v="748"/>
    <d v="2023-08-02T11:05:45"/>
    <d v="2023-08-02T11:10:46"/>
    <s v="APPROVE"/>
    <s v="Consumer Existing"/>
    <s v="HPandya"/>
    <s v="Approved for MBB only"/>
    <x v="0"/>
    <d v="1899-12-30T00:05:01"/>
    <n v="5.0166666666666666"/>
    <d v="2023-08-02T00:00:00"/>
    <x v="1"/>
    <x v="1"/>
    <x v="11"/>
    <x v="0"/>
    <x v="1"/>
    <s v="SLA_MET"/>
  </r>
  <r>
    <s v="749"/>
    <d v="2023-08-02T11:17:13"/>
    <d v="2023-08-02T11:25:35"/>
    <s v="APPROVE"/>
    <s v="Consumer Pre Bureau"/>
    <s v="HPandya"/>
    <s v="Approved"/>
    <x v="0"/>
    <d v="1899-12-30T00:08:22"/>
    <n v="8.3666666666666671"/>
    <d v="2023-08-02T00:00:00"/>
    <x v="1"/>
    <x v="1"/>
    <x v="11"/>
    <x v="0"/>
    <x v="2"/>
    <s v="SLA_MET"/>
  </r>
  <r>
    <s v="750"/>
    <d v="2023-08-02T11:32:01"/>
    <d v="2023-08-02T11:33:08"/>
    <s v="APPROVE"/>
    <s v="Consumer Pre Bureau"/>
    <s v="HPandya"/>
    <s v="-"/>
    <x v="0"/>
    <d v="1899-12-30T00:01:07"/>
    <n v="1.1166666666666667"/>
    <d v="2023-08-02T00:00:00"/>
    <x v="1"/>
    <x v="1"/>
    <x v="11"/>
    <x v="0"/>
    <x v="2"/>
    <s v="SLA_MET"/>
  </r>
  <r>
    <s v="751"/>
    <d v="2023-08-02T11:35:07"/>
    <d v="2023-08-02T11:50:30"/>
    <s v="APPROVE"/>
    <s v="Consumer Existing"/>
    <s v="AAkhundpur"/>
    <m/>
    <x v="0"/>
    <d v="1899-12-30T00:15:23"/>
    <n v="15.383333333333333"/>
    <d v="2023-08-02T00:00:00"/>
    <x v="1"/>
    <x v="1"/>
    <x v="8"/>
    <x v="0"/>
    <x v="1"/>
    <s v="SLA_MET"/>
  </r>
  <r>
    <s v="752"/>
    <d v="2023-08-02T11:36:15"/>
    <d v="2023-08-02T11:44:11"/>
    <s v="APPROVE"/>
    <s v="Consumer Existing"/>
    <s v="NVaid"/>
    <s v="Direct debit to bank account only"/>
    <x v="0"/>
    <d v="1899-12-30T00:07:56"/>
    <n v="7.9333333333333336"/>
    <d v="2023-08-02T00:00:00"/>
    <x v="1"/>
    <x v="1"/>
    <x v="4"/>
    <x v="0"/>
    <x v="1"/>
    <s v="SLA_MET"/>
  </r>
  <r>
    <s v="753"/>
    <d v="2023-08-02T11:49:49"/>
    <d v="2023-08-02T11:57:29"/>
    <s v="APPROVE"/>
    <s v="Consumer Post Bureau"/>
    <s v="FWadia"/>
    <m/>
    <x v="0"/>
    <d v="1899-12-30T00:07:40"/>
    <n v="7.666666666666667"/>
    <d v="2023-08-02T00:00:00"/>
    <x v="1"/>
    <x v="1"/>
    <x v="9"/>
    <x v="0"/>
    <x v="0"/>
    <s v="SLA_MET"/>
  </r>
  <r>
    <s v="754"/>
    <d v="2023-08-02T11:54:55"/>
    <d v="2023-08-02T11:58:20"/>
    <s v="APPROVE"/>
    <s v="Consumer Pre Bureau"/>
    <s v="AAkhundpur"/>
    <s v="Approved for 1 Handset/Tablet + 1 MBB"/>
    <x v="0"/>
    <d v="1899-12-30T00:03:25"/>
    <n v="3.4166666666666665"/>
    <d v="2023-08-02T00:00:00"/>
    <x v="1"/>
    <x v="1"/>
    <x v="8"/>
    <x v="0"/>
    <x v="2"/>
    <s v="SLA_MET"/>
  </r>
  <r>
    <s v="755"/>
    <d v="2023-08-02T11:55:06"/>
    <d v="2023-08-02T12:02:10"/>
    <s v="APPROVE"/>
    <s v="Consumer Post Bureau"/>
    <s v="FWadia"/>
    <m/>
    <x v="0"/>
    <d v="1899-12-30T00:07:04"/>
    <n v="7.0666666666666664"/>
    <d v="2023-08-02T00:00:00"/>
    <x v="1"/>
    <x v="1"/>
    <x v="9"/>
    <x v="0"/>
    <x v="0"/>
    <s v="SLA_MET"/>
  </r>
  <r>
    <s v="756"/>
    <d v="2023-08-02T11:57:37"/>
    <d v="2023-08-02T12:01:56"/>
    <s v="APPROVE"/>
    <s v="Consumer Pre Bureau"/>
    <s v="RMishra"/>
    <s v="Approved for 1 Handset/Tablet + 1 MBB"/>
    <x v="0"/>
    <d v="1899-12-30T00:04:19"/>
    <n v="4.3166666666666664"/>
    <d v="2023-08-02T00:00:00"/>
    <x v="1"/>
    <x v="1"/>
    <x v="12"/>
    <x v="0"/>
    <x v="2"/>
    <s v="SLA_MET"/>
  </r>
  <r>
    <s v="757"/>
    <d v="2023-08-02T12:04:23"/>
    <d v="2023-08-02T12:14:53"/>
    <s v="APPROVE"/>
    <s v="Consumer Pre Bureau"/>
    <s v="AAkhundpur"/>
    <s v="Approved"/>
    <x v="0"/>
    <d v="1899-12-30T00:10:30"/>
    <n v="10.5"/>
    <d v="2023-08-02T00:00:00"/>
    <x v="1"/>
    <x v="1"/>
    <x v="8"/>
    <x v="0"/>
    <x v="2"/>
    <s v="SLA_MET"/>
  </r>
  <r>
    <s v="758"/>
    <d v="2023-08-02T12:10:21"/>
    <d v="2023-08-02T12:13:23"/>
    <s v="APPROVE"/>
    <s v="Consumer Existing"/>
    <s v="HPandya"/>
    <s v="Approve"/>
    <x v="0"/>
    <d v="1899-12-30T00:03:02"/>
    <n v="3.0333333333333332"/>
    <d v="2023-08-02T00:00:00"/>
    <x v="1"/>
    <x v="1"/>
    <x v="11"/>
    <x v="0"/>
    <x v="1"/>
    <s v="SLA_MET"/>
  </r>
  <r>
    <s v="759"/>
    <d v="2023-08-02T12:23:10"/>
    <d v="2023-08-02T12:30:20"/>
    <s v="APPROVE"/>
    <s v="Consumer Post Bureau"/>
    <s v="HPandya"/>
    <s v="Approve"/>
    <x v="0"/>
    <d v="1899-12-30T00:07:10"/>
    <n v="7.166666666666667"/>
    <d v="2023-08-02T00:00:00"/>
    <x v="1"/>
    <x v="1"/>
    <x v="11"/>
    <x v="0"/>
    <x v="0"/>
    <s v="SLA_MET"/>
  </r>
  <r>
    <s v="760"/>
    <d v="2023-08-02T12:26:34"/>
    <d v="2023-08-02T12:32:39"/>
    <s v="APPROVE"/>
    <s v="Consumer Pre Bureau"/>
    <s v="FWadia"/>
    <s v="Approve"/>
    <x v="0"/>
    <d v="1899-12-30T00:06:05"/>
    <n v="6.083333333333333"/>
    <d v="2023-08-02T00:00:00"/>
    <x v="1"/>
    <x v="1"/>
    <x v="9"/>
    <x v="0"/>
    <x v="2"/>
    <s v="SLA_MET"/>
  </r>
  <r>
    <s v="761"/>
    <d v="2023-08-02T12:26:34"/>
    <d v="2023-08-02T12:33:16"/>
    <s v="APPROVE"/>
    <s v="Consumer Post Bureau"/>
    <s v="HPandya"/>
    <s v="Approved only with outright purchase of handset or USIM only"/>
    <x v="0"/>
    <d v="1899-12-30T00:06:42"/>
    <n v="6.7"/>
    <d v="2023-08-02T00:00:00"/>
    <x v="1"/>
    <x v="1"/>
    <x v="11"/>
    <x v="0"/>
    <x v="0"/>
    <s v="SLA_MET"/>
  </r>
  <r>
    <s v="762"/>
    <d v="2023-08-02T12:32:07"/>
    <d v="2023-08-02T12:43:36"/>
    <s v="APPROVE"/>
    <s v="Consumer Existing"/>
    <s v="QMascarenhas"/>
    <m/>
    <x v="0"/>
    <d v="1899-12-30T00:11:29"/>
    <n v="11.483333333333333"/>
    <d v="2023-08-02T00:00:00"/>
    <x v="1"/>
    <x v="1"/>
    <x v="0"/>
    <x v="0"/>
    <x v="1"/>
    <s v="SLA_MET"/>
  </r>
  <r>
    <s v="763"/>
    <d v="2023-08-02T12:32:37"/>
    <d v="2023-08-02T12:45:19"/>
    <s v="APPROVE"/>
    <s v="Consumer Existing"/>
    <s v="AAkhundpur"/>
    <m/>
    <x v="0"/>
    <d v="1899-12-30T00:12:42"/>
    <n v="12.7"/>
    <d v="2023-08-02T00:00:00"/>
    <x v="1"/>
    <x v="1"/>
    <x v="8"/>
    <x v="0"/>
    <x v="1"/>
    <s v="SLA_MET"/>
  </r>
  <r>
    <s v="764"/>
    <d v="2023-08-02T12:38:08"/>
    <d v="2023-08-02T12:45:11"/>
    <s v="APPROVE"/>
    <s v="Consumer Pre Bureau"/>
    <s v="HPandya"/>
    <s v="Approved only with outright purchase of handset or USIM only"/>
    <x v="0"/>
    <d v="1899-12-30T00:07:03"/>
    <n v="7.05"/>
    <d v="2023-08-02T00:00:00"/>
    <x v="1"/>
    <x v="1"/>
    <x v="11"/>
    <x v="0"/>
    <x v="2"/>
    <s v="SLA_MET"/>
  </r>
  <r>
    <s v="765"/>
    <d v="2023-08-02T12:46:21"/>
    <d v="2023-08-02T12:50:34"/>
    <s v="APPROVE"/>
    <s v="Consumer Existing"/>
    <s v="RBose"/>
    <s v="Approve"/>
    <x v="0"/>
    <d v="1899-12-30T00:04:13"/>
    <n v="4.2166666666666668"/>
    <d v="2023-08-02T00:00:00"/>
    <x v="1"/>
    <x v="1"/>
    <x v="6"/>
    <x v="0"/>
    <x v="1"/>
    <s v="SLA_MET"/>
  </r>
  <r>
    <s v="766"/>
    <d v="2023-08-02T12:50:19"/>
    <d v="2023-08-02T12:55:39"/>
    <s v="APPROVE"/>
    <s v="Consumer Pre Bureau"/>
    <s v="FWadia"/>
    <s v="Approved for 1 handset and 1 MBB"/>
    <x v="0"/>
    <d v="1899-12-30T00:05:20"/>
    <n v="5.333333333333333"/>
    <d v="2023-08-02T00:00:00"/>
    <x v="1"/>
    <x v="1"/>
    <x v="9"/>
    <x v="0"/>
    <x v="2"/>
    <s v="SLA_MET"/>
  </r>
  <r>
    <s v="767"/>
    <d v="2023-08-02T12:51:58"/>
    <d v="2023-08-02T13:02:14"/>
    <s v="APPROVE"/>
    <s v="Consumer Existing"/>
    <s v="RBose"/>
    <s v="Approve"/>
    <x v="0"/>
    <d v="1899-12-30T00:10:16"/>
    <n v="10.266666666666667"/>
    <d v="2023-08-02T00:00:00"/>
    <x v="1"/>
    <x v="1"/>
    <x v="6"/>
    <x v="0"/>
    <x v="1"/>
    <s v="SLA_MET"/>
  </r>
  <r>
    <s v="768"/>
    <d v="2023-08-02T12:55:53"/>
    <d v="2023-08-02T13:06:00"/>
    <s v="APPROVE"/>
    <s v="Consumer Existing"/>
    <s v="CDcosta"/>
    <s v="Approved for MBB only"/>
    <x v="0"/>
    <d v="1899-12-30T00:10:07"/>
    <n v="10.116666666666667"/>
    <d v="2023-08-02T00:00:00"/>
    <x v="1"/>
    <x v="1"/>
    <x v="2"/>
    <x v="0"/>
    <x v="1"/>
    <s v="SLA_MET"/>
  </r>
  <r>
    <s v="769"/>
    <d v="2023-08-02T12:56:07"/>
    <d v="2023-08-02T13:01:11"/>
    <s v="APPROVE"/>
    <s v="Consumer Existing"/>
    <s v="RMishra"/>
    <s v="Approved only with outright purchase of handset or USIM only"/>
    <x v="0"/>
    <d v="1899-12-30T00:05:04"/>
    <n v="5.0666666666666664"/>
    <d v="2023-08-02T00:00:00"/>
    <x v="1"/>
    <x v="1"/>
    <x v="12"/>
    <x v="0"/>
    <x v="1"/>
    <s v="SLA_MET"/>
  </r>
  <r>
    <s v="770"/>
    <d v="2023-08-02T13:12:47"/>
    <d v="2023-08-02T13:19:44"/>
    <s v="APPROVE"/>
    <s v="Consumer Post Bureau"/>
    <s v="NVaid"/>
    <s v="Approved only with outright purchase of handset or USIM only"/>
    <x v="0"/>
    <d v="1899-12-30T00:06:57"/>
    <n v="6.95"/>
    <d v="2023-08-02T00:00:00"/>
    <x v="1"/>
    <x v="1"/>
    <x v="4"/>
    <x v="0"/>
    <x v="0"/>
    <s v="SLA_MET"/>
  </r>
  <r>
    <s v="771"/>
    <d v="2023-08-02T13:24:23"/>
    <d v="2023-08-02T13:39:36"/>
    <s v="APPROVE"/>
    <s v="Consumer Existing"/>
    <s v="AAkhundpur"/>
    <m/>
    <x v="0"/>
    <d v="1899-12-30T00:15:13"/>
    <n v="15.216666666666667"/>
    <d v="2023-08-02T00:00:00"/>
    <x v="1"/>
    <x v="1"/>
    <x v="8"/>
    <x v="0"/>
    <x v="1"/>
    <s v="SLA_MET"/>
  </r>
  <r>
    <s v="772"/>
    <d v="2023-08-02T13:38:34"/>
    <d v="2023-08-02T13:44:22"/>
    <s v="APPROVE"/>
    <s v="Consumer Existing"/>
    <s v="RMishra"/>
    <s v="Approved for 1 handset and 1 MBB"/>
    <x v="0"/>
    <d v="1899-12-30T00:05:48"/>
    <n v="5.8"/>
    <d v="2023-08-02T00:00:00"/>
    <x v="1"/>
    <x v="1"/>
    <x v="12"/>
    <x v="0"/>
    <x v="1"/>
    <s v="SLA_MET"/>
  </r>
  <r>
    <s v="773"/>
    <d v="2023-08-02T13:43:15"/>
    <d v="2023-08-02T13:48:36"/>
    <s v="APPROVE"/>
    <s v="Consumer Existing"/>
    <s v="RMishra"/>
    <s v="Approve"/>
    <x v="0"/>
    <d v="1899-12-30T00:05:21"/>
    <n v="5.35"/>
    <d v="2023-08-02T00:00:00"/>
    <x v="1"/>
    <x v="1"/>
    <x v="12"/>
    <x v="0"/>
    <x v="1"/>
    <s v="SLA_MET"/>
  </r>
  <r>
    <s v="774"/>
    <d v="2023-08-02T13:48:00"/>
    <d v="2023-08-02T14:04:52"/>
    <s v="APPROVE"/>
    <s v="Consumer Post Bureau"/>
    <s v="QMascarenhas"/>
    <m/>
    <x v="0"/>
    <d v="1899-12-30T00:16:52"/>
    <n v="16.866666666666667"/>
    <d v="2023-08-02T00:00:00"/>
    <x v="1"/>
    <x v="1"/>
    <x v="0"/>
    <x v="0"/>
    <x v="0"/>
    <s v="SLA_MET"/>
  </r>
  <r>
    <s v="775"/>
    <d v="2023-08-02T13:49:05"/>
    <d v="2023-08-02T13:56:13"/>
    <s v="APPROVE"/>
    <s v="Consumer Pre Bureau"/>
    <s v="NBhatia"/>
    <s v="Approved only with outright purchase of handset or USIM only"/>
    <x v="0"/>
    <d v="1899-12-30T00:07:08"/>
    <n v="7.1333333333333337"/>
    <d v="2023-08-02T00:00:00"/>
    <x v="1"/>
    <x v="1"/>
    <x v="1"/>
    <x v="0"/>
    <x v="2"/>
    <s v="SLA_MET"/>
  </r>
  <r>
    <s v="776"/>
    <d v="2023-08-02T13:49:18"/>
    <d v="2023-08-02T14:04:30"/>
    <s v="APPROVE"/>
    <s v="Consumer Existing"/>
    <s v="RMishra"/>
    <s v="Approve"/>
    <x v="0"/>
    <d v="1899-12-30T00:15:12"/>
    <n v="15.2"/>
    <d v="2023-08-02T00:00:00"/>
    <x v="1"/>
    <x v="1"/>
    <x v="12"/>
    <x v="0"/>
    <x v="1"/>
    <s v="SLA_MET"/>
  </r>
  <r>
    <s v="777"/>
    <d v="2023-08-02T13:50:06"/>
    <d v="2023-08-02T14:08:14"/>
    <s v="APPROVE"/>
    <s v="Consumer Existing"/>
    <s v="QMascarenhas"/>
    <m/>
    <x v="0"/>
    <d v="1899-12-30T00:18:08"/>
    <n v="18.133333333333333"/>
    <d v="2023-08-02T00:00:00"/>
    <x v="1"/>
    <x v="1"/>
    <x v="0"/>
    <x v="0"/>
    <x v="1"/>
    <s v="SLA_MET"/>
  </r>
  <r>
    <s v="778"/>
    <d v="2023-08-02T13:51:18"/>
    <d v="2023-08-02T14:03:45"/>
    <s v="APPROVE"/>
    <s v="Consumer Existing"/>
    <s v="NVaid"/>
    <s v="Approved for MBB only"/>
    <x v="0"/>
    <d v="1899-12-30T00:12:27"/>
    <n v="12.45"/>
    <d v="2023-08-02T00:00:00"/>
    <x v="1"/>
    <x v="1"/>
    <x v="4"/>
    <x v="0"/>
    <x v="1"/>
    <s v="SLA_MET"/>
  </r>
  <r>
    <s v="779"/>
    <d v="2023-08-02T13:53:13"/>
    <d v="2023-08-02T14:01:38"/>
    <s v="APPROVE"/>
    <s v="Consumer Existing"/>
    <s v="AAkhundpur"/>
    <s v="Approved for MBB only"/>
    <x v="0"/>
    <d v="1899-12-30T00:08:25"/>
    <n v="8.4166666666666661"/>
    <d v="2023-08-02T00:00:00"/>
    <x v="1"/>
    <x v="1"/>
    <x v="8"/>
    <x v="0"/>
    <x v="1"/>
    <s v="SLA_MET"/>
  </r>
  <r>
    <s v="780"/>
    <d v="2023-08-02T13:53:57"/>
    <d v="2023-08-02T14:08:55"/>
    <s v="APPROVE"/>
    <s v="Consumer Existing"/>
    <s v="HPandya"/>
    <s v="Approve"/>
    <x v="0"/>
    <d v="1899-12-30T00:14:58"/>
    <n v="14.966666666666667"/>
    <d v="2023-08-02T00:00:00"/>
    <x v="1"/>
    <x v="1"/>
    <x v="11"/>
    <x v="0"/>
    <x v="1"/>
    <s v="SLA_MET"/>
  </r>
  <r>
    <s v="781"/>
    <d v="2023-08-02T13:56:17"/>
    <d v="2023-08-02T14:05:50"/>
    <s v="APPROVE"/>
    <s v="Consumer Existing"/>
    <s v="CDcosta"/>
    <m/>
    <x v="0"/>
    <d v="1899-12-30T00:09:33"/>
    <n v="9.5500000000000007"/>
    <d v="2023-08-02T00:00:00"/>
    <x v="1"/>
    <x v="1"/>
    <x v="2"/>
    <x v="0"/>
    <x v="1"/>
    <s v="SLA_MET"/>
  </r>
  <r>
    <s v="782"/>
    <d v="2023-08-02T14:06:33"/>
    <d v="2023-08-02T14:11:17"/>
    <s v="APPROVE"/>
    <s v="Consumer Existing"/>
    <s v="RMishra"/>
    <s v="Approved for 1 service"/>
    <x v="0"/>
    <d v="1899-12-30T00:04:44"/>
    <n v="4.7333333333333334"/>
    <d v="2023-08-02T00:00:00"/>
    <x v="1"/>
    <x v="1"/>
    <x v="12"/>
    <x v="0"/>
    <x v="1"/>
    <s v="SLA_MET"/>
  </r>
  <r>
    <s v="783"/>
    <d v="2023-08-02T14:08:35"/>
    <d v="2023-08-02T14:15:20"/>
    <s v="APPROVE"/>
    <s v="Consumer Post Bureau"/>
    <s v="HPandya"/>
    <s v="Approved for 1 handset and 1 MBB"/>
    <x v="0"/>
    <d v="1899-12-30T00:06:45"/>
    <n v="6.75"/>
    <d v="2023-08-02T00:00:00"/>
    <x v="1"/>
    <x v="1"/>
    <x v="11"/>
    <x v="0"/>
    <x v="0"/>
    <s v="SLA_MET"/>
  </r>
  <r>
    <s v="784"/>
    <d v="2023-08-02T14:15:16"/>
    <d v="2023-08-02T14:16:51"/>
    <s v="APPROVE"/>
    <s v="Consumer Existing"/>
    <s v="SBambaras"/>
    <s v="Approved for MBB only"/>
    <x v="0"/>
    <d v="1899-12-30T00:01:35"/>
    <n v="1.5833333333333335"/>
    <d v="2023-08-02T00:00:00"/>
    <x v="1"/>
    <x v="1"/>
    <x v="7"/>
    <x v="0"/>
    <x v="1"/>
    <s v="SLA_MET"/>
  </r>
  <r>
    <s v="785"/>
    <d v="2023-08-02T14:15:54"/>
    <d v="2023-08-02T14:36:51"/>
    <s v="APPROVE"/>
    <s v="Consumer Existing"/>
    <s v="SBambaras"/>
    <m/>
    <x v="0"/>
    <d v="1899-12-30T00:20:57"/>
    <n v="20.95"/>
    <d v="2023-08-02T00:00:00"/>
    <x v="1"/>
    <x v="1"/>
    <x v="7"/>
    <x v="0"/>
    <x v="1"/>
    <s v="SLA_NOT_MET"/>
  </r>
  <r>
    <s v="786"/>
    <d v="2023-08-02T14:20:38"/>
    <d v="2023-08-02T14:31:36"/>
    <s v="APPROVE"/>
    <s v="Consumer Existing"/>
    <s v="CDcosta"/>
    <m/>
    <x v="0"/>
    <d v="1899-12-30T00:10:58"/>
    <n v="10.966666666666667"/>
    <d v="2023-08-02T00:00:00"/>
    <x v="1"/>
    <x v="1"/>
    <x v="2"/>
    <x v="0"/>
    <x v="1"/>
    <s v="SLA_MET"/>
  </r>
  <r>
    <s v="787"/>
    <d v="2023-08-02T14:22:46"/>
    <d v="2023-08-02T14:32:21"/>
    <s v="APPROVE"/>
    <s v="Consumer Pre Bureau"/>
    <s v="NVaid"/>
    <s v="Approve"/>
    <x v="0"/>
    <d v="1899-12-30T00:09:35"/>
    <n v="9.5833333333333339"/>
    <d v="2023-08-02T00:00:00"/>
    <x v="1"/>
    <x v="1"/>
    <x v="4"/>
    <x v="0"/>
    <x v="2"/>
    <s v="SLA_MET"/>
  </r>
  <r>
    <s v="788"/>
    <d v="2023-08-02T14:27:35"/>
    <d v="2023-08-02T14:37:32"/>
    <s v="APPROVE"/>
    <s v="Consumer Post Bureau"/>
    <s v="RMishra"/>
    <s v="Approve"/>
    <x v="0"/>
    <d v="1899-12-30T00:09:57"/>
    <n v="9.9499999999999993"/>
    <d v="2023-08-02T00:00:00"/>
    <x v="1"/>
    <x v="1"/>
    <x v="12"/>
    <x v="0"/>
    <x v="0"/>
    <s v="SLA_MET"/>
  </r>
  <r>
    <s v="789"/>
    <d v="2023-08-02T14:29:45"/>
    <d v="2023-08-02T14:43:20"/>
    <s v="APPROVE"/>
    <s v="Consumer Existing"/>
    <s v="CDcosta"/>
    <m/>
    <x v="0"/>
    <d v="1899-12-30T00:13:35"/>
    <n v="13.583333333333334"/>
    <d v="2023-08-02T00:00:00"/>
    <x v="1"/>
    <x v="1"/>
    <x v="2"/>
    <x v="0"/>
    <x v="1"/>
    <s v="SLA_MET"/>
  </r>
  <r>
    <s v="790"/>
    <d v="2023-08-02T14:32:43"/>
    <d v="2023-08-02T14:42:33"/>
    <s v="APPROVE"/>
    <s v="Consumer Pre Bureau"/>
    <s v="NVaid"/>
    <s v="Approved only with outright purchase of handset or USIM only"/>
    <x v="0"/>
    <d v="1899-12-30T00:09:50"/>
    <n v="9.8333333333333339"/>
    <d v="2023-08-02T00:00:00"/>
    <x v="1"/>
    <x v="1"/>
    <x v="4"/>
    <x v="0"/>
    <x v="2"/>
    <s v="SLA_MET"/>
  </r>
  <r>
    <s v="791"/>
    <d v="2023-08-02T14:36:41"/>
    <d v="2023-08-02T14:40:31"/>
    <s v="APPROVE"/>
    <s v="Consumer Existing"/>
    <s v="RMishra"/>
    <s v="Approved for MBB only"/>
    <x v="0"/>
    <d v="1899-12-30T00:03:50"/>
    <n v="3.8333333333333335"/>
    <d v="2023-08-02T00:00:00"/>
    <x v="1"/>
    <x v="1"/>
    <x v="12"/>
    <x v="0"/>
    <x v="1"/>
    <s v="SLA_MET"/>
  </r>
  <r>
    <s v="792"/>
    <d v="2023-08-02T14:38:32"/>
    <d v="2023-08-02T14:41:42"/>
    <s v="APPROVE"/>
    <s v="Consumer Pre Bureau"/>
    <s v="SBambaras"/>
    <s v="Approved for 1 Handset/Tablet + 1 MBB"/>
    <x v="0"/>
    <d v="1899-12-30T00:03:10"/>
    <n v="3.1666666666666665"/>
    <d v="2023-08-02T00:00:00"/>
    <x v="1"/>
    <x v="1"/>
    <x v="7"/>
    <x v="0"/>
    <x v="2"/>
    <s v="SLA_MET"/>
  </r>
  <r>
    <s v="793"/>
    <d v="2023-08-02T14:43:50"/>
    <d v="2023-08-02T14:48:46"/>
    <s v="APPROVE"/>
    <s v="Consumer Existing"/>
    <s v="SBambaras"/>
    <s v="Approve"/>
    <x v="0"/>
    <d v="1899-12-30T00:04:56"/>
    <n v="4.9333333333333336"/>
    <d v="2023-08-02T00:00:00"/>
    <x v="1"/>
    <x v="1"/>
    <x v="7"/>
    <x v="0"/>
    <x v="1"/>
    <s v="SLA_MET"/>
  </r>
  <r>
    <s v="794"/>
    <d v="2023-08-02T14:53:35"/>
    <d v="2023-08-02T15:06:00"/>
    <s v="APPROVE"/>
    <s v="Consumer Post Bureau"/>
    <s v="SBambaras"/>
    <m/>
    <x v="0"/>
    <d v="1899-12-30T00:12:25"/>
    <n v="12.416666666666666"/>
    <d v="2023-08-02T00:00:00"/>
    <x v="1"/>
    <x v="1"/>
    <x v="7"/>
    <x v="0"/>
    <x v="0"/>
    <s v="SLA_MET"/>
  </r>
  <r>
    <s v="795"/>
    <d v="2023-08-02T14:55:02"/>
    <d v="2023-08-02T15:01:16"/>
    <s v="APPROVE"/>
    <s v="Consumer Pre Bureau"/>
    <s v="NVaid"/>
    <s v="Approve"/>
    <x v="0"/>
    <d v="1899-12-30T00:06:14"/>
    <n v="6.2333333333333334"/>
    <d v="2023-08-02T00:00:00"/>
    <x v="1"/>
    <x v="1"/>
    <x v="4"/>
    <x v="0"/>
    <x v="2"/>
    <s v="SLA_MET"/>
  </r>
  <r>
    <s v="796"/>
    <d v="2023-08-02T14:57:22"/>
    <d v="2023-08-02T15:11:41"/>
    <s v="APPROVE"/>
    <s v="Consumer Existing"/>
    <s v="FWadia"/>
    <s v="Approved only with outright purchase of handset or USIM only"/>
    <x v="0"/>
    <d v="1899-12-30T00:14:19"/>
    <n v="14.316666666666666"/>
    <d v="2023-08-02T00:00:00"/>
    <x v="1"/>
    <x v="1"/>
    <x v="9"/>
    <x v="0"/>
    <x v="1"/>
    <s v="SLA_MET"/>
  </r>
  <r>
    <s v="797"/>
    <d v="2023-08-02T14:57:31"/>
    <d v="2023-08-02T15:06:01"/>
    <s v="APPROVE"/>
    <s v="Consumer Pre Bureau"/>
    <s v="HPandya"/>
    <s v="Approve"/>
    <x v="0"/>
    <d v="1899-12-30T00:08:30"/>
    <n v="8.5"/>
    <d v="2023-08-02T00:00:00"/>
    <x v="1"/>
    <x v="1"/>
    <x v="11"/>
    <x v="0"/>
    <x v="2"/>
    <s v="SLA_MET"/>
  </r>
  <r>
    <s v="798"/>
    <d v="2023-08-02T15:04:18"/>
    <d v="2023-08-02T15:09:14"/>
    <s v="APPROVE"/>
    <s v="Consumer Pre Bureau"/>
    <s v="RMishra"/>
    <s v="Approved for 1 handset and 1 MBB"/>
    <x v="0"/>
    <d v="1899-12-30T00:04:56"/>
    <n v="4.9333333333333336"/>
    <d v="2023-08-02T00:00:00"/>
    <x v="1"/>
    <x v="1"/>
    <x v="12"/>
    <x v="0"/>
    <x v="2"/>
    <s v="SLA_MET"/>
  </r>
  <r>
    <s v="799"/>
    <d v="2023-08-02T15:07:39"/>
    <d v="2023-08-02T15:26:52"/>
    <s v="APPROVE"/>
    <s v="Consumer Existing"/>
    <s v="NBhatia"/>
    <s v="Approve"/>
    <x v="0"/>
    <d v="1899-12-30T00:19:13"/>
    <n v="19.216666666666665"/>
    <d v="2023-08-02T00:00:00"/>
    <x v="1"/>
    <x v="1"/>
    <x v="1"/>
    <x v="0"/>
    <x v="1"/>
    <s v="SLA_MET"/>
  </r>
  <r>
    <s v="800"/>
    <d v="2023-08-02T15:14:20"/>
    <d v="2023-08-02T15:20:57"/>
    <s v="APPROVE"/>
    <s v="Consumer Existing"/>
    <s v="NVaid"/>
    <s v="Approve"/>
    <x v="0"/>
    <d v="1899-12-30T00:06:37"/>
    <n v="6.6166666666666671"/>
    <d v="2023-08-02T00:00:00"/>
    <x v="1"/>
    <x v="1"/>
    <x v="4"/>
    <x v="0"/>
    <x v="1"/>
    <s v="SLA_MET"/>
  </r>
  <r>
    <s v="801"/>
    <d v="2023-08-02T15:16:56"/>
    <d v="2023-08-02T15:23:52"/>
    <s v="APPROVE"/>
    <s v="Consumer Pre Bureau"/>
    <s v="HPandya"/>
    <s v="Approved for up to 2 services"/>
    <x v="0"/>
    <d v="1899-12-30T00:06:56"/>
    <n v="6.9333333333333336"/>
    <d v="2023-08-02T00:00:00"/>
    <x v="1"/>
    <x v="1"/>
    <x v="11"/>
    <x v="0"/>
    <x v="2"/>
    <s v="SLA_MET"/>
  </r>
  <r>
    <s v="802"/>
    <d v="2023-08-02T15:18:36"/>
    <d v="2023-08-02T15:24:45"/>
    <s v="APPROVE"/>
    <s v="Consumer Pre Bureau"/>
    <s v="RMishra"/>
    <s v="Approved"/>
    <x v="0"/>
    <d v="1899-12-30T00:06:09"/>
    <n v="6.15"/>
    <d v="2023-08-02T00:00:00"/>
    <x v="1"/>
    <x v="1"/>
    <x v="12"/>
    <x v="0"/>
    <x v="2"/>
    <s v="SLA_MET"/>
  </r>
  <r>
    <s v="803"/>
    <d v="2023-08-02T15:25:19"/>
    <d v="2023-08-02T15:33:59"/>
    <s v="APPROVE"/>
    <s v="Consumer Post Bureau"/>
    <s v="CDcosta"/>
    <m/>
    <x v="0"/>
    <d v="1899-12-30T00:08:40"/>
    <n v="8.6666666666666661"/>
    <d v="2023-08-02T00:00:00"/>
    <x v="1"/>
    <x v="1"/>
    <x v="2"/>
    <x v="0"/>
    <x v="0"/>
    <s v="SLA_MET"/>
  </r>
  <r>
    <s v="804"/>
    <d v="2023-08-02T15:26:52"/>
    <d v="2023-08-02T15:34:39"/>
    <s v="APPROVE"/>
    <s v="Consumer Existing"/>
    <s v="RBose"/>
    <m/>
    <x v="0"/>
    <d v="1899-12-30T00:07:47"/>
    <n v="7.7833333333333332"/>
    <d v="2023-08-02T00:00:00"/>
    <x v="1"/>
    <x v="1"/>
    <x v="6"/>
    <x v="0"/>
    <x v="1"/>
    <s v="SLA_MET"/>
  </r>
  <r>
    <s v="805"/>
    <d v="2023-08-02T15:29:44"/>
    <d v="2023-08-02T15:36:49"/>
    <s v="APPROVE"/>
    <s v="Consumer Pre Bureau"/>
    <s v="NVaid"/>
    <s v="Approved for 1 handset and 1 MBB"/>
    <x v="0"/>
    <d v="1899-12-30T00:07:05"/>
    <n v="7.083333333333333"/>
    <d v="2023-08-02T00:00:00"/>
    <x v="1"/>
    <x v="1"/>
    <x v="4"/>
    <x v="0"/>
    <x v="2"/>
    <s v="SLA_MET"/>
  </r>
  <r>
    <s v="806"/>
    <d v="2023-08-02T15:35:57"/>
    <d v="2023-08-02T15:54:31"/>
    <s v="APPROVE"/>
    <s v="Consumer Pre Bureau"/>
    <s v="NBhatia"/>
    <s v="Approve"/>
    <x v="0"/>
    <d v="1899-12-30T00:18:34"/>
    <n v="18.566666666666666"/>
    <d v="2023-08-02T00:00:00"/>
    <x v="1"/>
    <x v="1"/>
    <x v="1"/>
    <x v="0"/>
    <x v="2"/>
    <s v="SLA_MET"/>
  </r>
  <r>
    <s v="807"/>
    <d v="2023-08-02T15:38:04"/>
    <d v="2023-08-02T15:49:53"/>
    <s v="APPROVE"/>
    <s v="Consumer Existing"/>
    <s v="HPandya"/>
    <s v="Approve"/>
    <x v="0"/>
    <d v="1899-12-30T00:11:49"/>
    <n v="11.816666666666666"/>
    <d v="2023-08-02T00:00:00"/>
    <x v="1"/>
    <x v="1"/>
    <x v="11"/>
    <x v="0"/>
    <x v="1"/>
    <s v="SLA_MET"/>
  </r>
  <r>
    <s v="808"/>
    <d v="2023-08-02T15:42:48"/>
    <d v="2023-08-02T15:49:04"/>
    <s v="APPROVE"/>
    <s v="Consumer Post Bureau"/>
    <s v="RBose"/>
    <m/>
    <x v="0"/>
    <d v="1899-12-30T00:06:16"/>
    <n v="6.2666666666666666"/>
    <d v="2023-08-02T00:00:00"/>
    <x v="1"/>
    <x v="1"/>
    <x v="6"/>
    <x v="0"/>
    <x v="0"/>
    <s v="SLA_MET"/>
  </r>
  <r>
    <s v="809"/>
    <d v="2023-08-02T15:49:17"/>
    <d v="2023-08-02T16:05:51"/>
    <s v="APPROVE"/>
    <s v="Consumer Existing"/>
    <s v="AAkhundpur"/>
    <m/>
    <x v="0"/>
    <d v="1899-12-30T00:16:34"/>
    <n v="16.566666666666666"/>
    <d v="2023-08-02T00:00:00"/>
    <x v="1"/>
    <x v="1"/>
    <x v="8"/>
    <x v="0"/>
    <x v="1"/>
    <s v="SLA_MET"/>
  </r>
  <r>
    <s v="810"/>
    <d v="2023-08-02T15:55:27"/>
    <d v="2023-08-02T16:15:54"/>
    <s v="APPROVE"/>
    <s v="Consumer Pre Bureau"/>
    <s v="CDcosta"/>
    <s v="Approved"/>
    <x v="0"/>
    <d v="1899-12-30T00:20:27"/>
    <n v="20.45"/>
    <d v="2023-08-02T00:00:00"/>
    <x v="1"/>
    <x v="1"/>
    <x v="2"/>
    <x v="0"/>
    <x v="2"/>
    <s v="SLA_NOT_MET"/>
  </r>
  <r>
    <s v="811"/>
    <d v="2023-08-02T15:58:18"/>
    <d v="2023-08-02T16:24:53"/>
    <s v="APPROVE"/>
    <s v="Consumer Pre Bureau"/>
    <s v="NBhatia"/>
    <s v="Approve"/>
    <x v="0"/>
    <d v="1899-12-30T00:26:35"/>
    <n v="26.583333333333332"/>
    <d v="2023-08-02T00:00:00"/>
    <x v="1"/>
    <x v="1"/>
    <x v="1"/>
    <x v="0"/>
    <x v="2"/>
    <s v="SLA_NOT_MET"/>
  </r>
  <r>
    <s v="812"/>
    <d v="2023-08-02T16:02:17"/>
    <d v="2023-08-02T16:09:58"/>
    <s v="APPROVE"/>
    <s v="Consumer Post Bureau"/>
    <s v="MDcruz"/>
    <s v="Approve"/>
    <x v="0"/>
    <d v="1899-12-30T00:07:41"/>
    <n v="7.6833333333333336"/>
    <d v="2023-08-02T00:00:00"/>
    <x v="1"/>
    <x v="1"/>
    <x v="3"/>
    <x v="0"/>
    <x v="0"/>
    <s v="SLA_MET"/>
  </r>
  <r>
    <s v="813"/>
    <d v="2023-08-02T16:03:35"/>
    <d v="2023-08-02T16:09:42"/>
    <s v="APPROVE"/>
    <s v="Consumer Existing"/>
    <s v="FWadia"/>
    <s v="Approved for MBB only"/>
    <x v="0"/>
    <d v="1899-12-30T00:06:07"/>
    <n v="6.1166666666666663"/>
    <d v="2023-08-02T00:00:00"/>
    <x v="1"/>
    <x v="1"/>
    <x v="9"/>
    <x v="0"/>
    <x v="1"/>
    <s v="SLA_MET"/>
  </r>
  <r>
    <s v="814"/>
    <d v="2023-08-02T16:04:15"/>
    <d v="2023-08-02T16:11:23"/>
    <s v="APPROVE"/>
    <s v="Consumer Pre Bureau"/>
    <s v="NVaid"/>
    <s v="Approved only with outright purchase of handset or USIM only"/>
    <x v="0"/>
    <d v="1899-12-30T00:07:08"/>
    <n v="7.1333333333333337"/>
    <d v="2023-08-02T00:00:00"/>
    <x v="1"/>
    <x v="1"/>
    <x v="4"/>
    <x v="0"/>
    <x v="2"/>
    <s v="SLA_MET"/>
  </r>
  <r>
    <s v="815"/>
    <d v="2023-08-02T16:05:17"/>
    <d v="2023-08-02T16:10:35"/>
    <s v="APPROVE"/>
    <s v="Consumer Post Bureau"/>
    <s v="AAkhundpur"/>
    <m/>
    <x v="0"/>
    <d v="1899-12-30T00:05:18"/>
    <n v="5.3"/>
    <d v="2023-08-02T00:00:00"/>
    <x v="1"/>
    <x v="1"/>
    <x v="8"/>
    <x v="0"/>
    <x v="0"/>
    <s v="SLA_MET"/>
  </r>
  <r>
    <s v="816"/>
    <d v="2023-08-02T16:11:29"/>
    <d v="2023-08-02T16:19:20"/>
    <s v="APPROVE"/>
    <s v="Consumer Pre Bureau"/>
    <s v="SBambaras"/>
    <s v="Approved for 1 handset and 1 MBB"/>
    <x v="0"/>
    <d v="1899-12-30T00:07:51"/>
    <n v="7.85"/>
    <d v="2023-08-02T00:00:00"/>
    <x v="1"/>
    <x v="1"/>
    <x v="7"/>
    <x v="0"/>
    <x v="2"/>
    <s v="SLA_MET"/>
  </r>
  <r>
    <s v="817"/>
    <d v="2023-08-02T16:12:08"/>
    <d v="2023-08-02T16:17:20"/>
    <s v="APPROVE"/>
    <s v="Consumer Post Bureau"/>
    <s v="RMishra"/>
    <s v="Approved for 1 handset and 1 MBB"/>
    <x v="0"/>
    <d v="1899-12-30T00:05:12"/>
    <n v="5.2"/>
    <d v="2023-08-02T00:00:00"/>
    <x v="1"/>
    <x v="1"/>
    <x v="12"/>
    <x v="0"/>
    <x v="0"/>
    <s v="SLA_MET"/>
  </r>
  <r>
    <s v="818"/>
    <d v="2023-08-02T16:15:55"/>
    <d v="2023-08-02T16:19:43"/>
    <s v="APPROVE"/>
    <s v="Consumer Existing"/>
    <s v="NVaid"/>
    <s v="Approve"/>
    <x v="0"/>
    <d v="1899-12-30T00:03:48"/>
    <n v="3.8"/>
    <d v="2023-08-02T00:00:00"/>
    <x v="1"/>
    <x v="1"/>
    <x v="4"/>
    <x v="0"/>
    <x v="1"/>
    <s v="SLA_MET"/>
  </r>
  <r>
    <s v="819"/>
    <d v="2023-08-02T16:22:17"/>
    <d v="2023-08-02T16:33:52"/>
    <s v="APPROVE"/>
    <s v="Consumer Post Bureau"/>
    <s v="AAkhundpur"/>
    <m/>
    <x v="0"/>
    <d v="1899-12-30T00:11:35"/>
    <n v="11.583333333333334"/>
    <d v="2023-08-02T00:00:00"/>
    <x v="1"/>
    <x v="1"/>
    <x v="8"/>
    <x v="0"/>
    <x v="0"/>
    <s v="SLA_MET"/>
  </r>
  <r>
    <s v="820"/>
    <d v="2023-08-02T16:32:54"/>
    <d v="2023-08-02T16:50:44"/>
    <s v="APPROVE"/>
    <s v="Consumer Post Bureau"/>
    <s v="QMascarenhas"/>
    <m/>
    <x v="0"/>
    <d v="1899-12-30T00:17:50"/>
    <n v="17.833333333333332"/>
    <d v="2023-08-02T00:00:00"/>
    <x v="1"/>
    <x v="1"/>
    <x v="0"/>
    <x v="0"/>
    <x v="0"/>
    <s v="SLA_MET"/>
  </r>
  <r>
    <s v="821"/>
    <d v="2023-08-02T16:34:06"/>
    <d v="2023-08-02T16:47:33"/>
    <s v="APPROVE"/>
    <s v="Consumer Existing"/>
    <s v="AAkhundpur"/>
    <m/>
    <x v="0"/>
    <d v="1899-12-30T00:13:27"/>
    <n v="13.45"/>
    <d v="2023-08-02T00:00:00"/>
    <x v="1"/>
    <x v="1"/>
    <x v="8"/>
    <x v="0"/>
    <x v="1"/>
    <s v="SLA_MET"/>
  </r>
  <r>
    <s v="822"/>
    <d v="2023-08-02T16:39:31"/>
    <d v="2023-08-02T16:44:55"/>
    <s v="APPROVE"/>
    <s v="Consumer Existing"/>
    <s v="RMishra"/>
    <s v="Approve"/>
    <x v="0"/>
    <d v="1899-12-30T00:05:24"/>
    <n v="5.4"/>
    <d v="2023-08-02T00:00:00"/>
    <x v="1"/>
    <x v="1"/>
    <x v="12"/>
    <x v="0"/>
    <x v="1"/>
    <s v="SLA_MET"/>
  </r>
  <r>
    <s v="823"/>
    <d v="2023-08-02T16:41:23"/>
    <d v="2023-08-02T17:04:45"/>
    <s v="APPROVE"/>
    <s v="Consumer Existing"/>
    <s v="SBambaras"/>
    <m/>
    <x v="0"/>
    <d v="1899-12-30T00:23:22"/>
    <n v="23.366666666666667"/>
    <d v="2023-08-02T00:00:00"/>
    <x v="1"/>
    <x v="1"/>
    <x v="7"/>
    <x v="0"/>
    <x v="1"/>
    <s v="SLA_NOT_MET"/>
  </r>
  <r>
    <s v="824"/>
    <d v="2023-08-02T16:44:36"/>
    <d v="2023-08-02T16:51:41"/>
    <s v="APPROVE"/>
    <s v="Consumer Existing"/>
    <s v="FWadia"/>
    <s v="Approve"/>
    <x v="0"/>
    <d v="1899-12-30T00:07:05"/>
    <n v="7.083333333333333"/>
    <d v="2023-08-02T00:00:00"/>
    <x v="1"/>
    <x v="1"/>
    <x v="9"/>
    <x v="0"/>
    <x v="1"/>
    <s v="SLA_MET"/>
  </r>
  <r>
    <s v="825"/>
    <d v="2023-08-02T16:44:43"/>
    <d v="2023-08-02T16:50:12"/>
    <s v="APPROVE"/>
    <s v="Consumer Existing"/>
    <s v="RMishra"/>
    <s v="Approved for 1 Handset + 1 Tablet"/>
    <x v="0"/>
    <d v="1899-12-30T00:05:29"/>
    <n v="5.4833333333333334"/>
    <d v="2023-08-02T00:00:00"/>
    <x v="1"/>
    <x v="1"/>
    <x v="12"/>
    <x v="0"/>
    <x v="1"/>
    <s v="SLA_MET"/>
  </r>
  <r>
    <s v="826"/>
    <d v="2023-08-02T16:55:26"/>
    <d v="2023-08-02T16:59:31"/>
    <s v="APPROVE"/>
    <s v="Consumer Existing"/>
    <s v="RMishra"/>
    <s v="Approve"/>
    <x v="0"/>
    <d v="1899-12-30T00:04:05"/>
    <n v="4.083333333333333"/>
    <d v="2023-08-02T00:00:00"/>
    <x v="1"/>
    <x v="1"/>
    <x v="12"/>
    <x v="0"/>
    <x v="1"/>
    <s v="SLA_MET"/>
  </r>
  <r>
    <s v="827"/>
    <d v="2023-08-02T16:56:50"/>
    <d v="2023-08-02T17:07:53"/>
    <s v="APPROVE"/>
    <s v="Consumer Existing"/>
    <s v="RBose"/>
    <m/>
    <x v="0"/>
    <d v="1899-12-30T00:11:03"/>
    <n v="11.05"/>
    <d v="2023-08-02T00:00:00"/>
    <x v="1"/>
    <x v="1"/>
    <x v="6"/>
    <x v="0"/>
    <x v="1"/>
    <s v="SLA_MET"/>
  </r>
  <r>
    <s v="828"/>
    <d v="2023-08-02T16:57:21"/>
    <d v="2023-08-02T17:11:27"/>
    <s v="APPROVE"/>
    <s v="Consumer Existing"/>
    <s v="RBose"/>
    <m/>
    <x v="0"/>
    <d v="1899-12-30T00:14:06"/>
    <n v="14.1"/>
    <d v="2023-08-02T00:00:00"/>
    <x v="1"/>
    <x v="1"/>
    <x v="6"/>
    <x v="0"/>
    <x v="1"/>
    <s v="SLA_MET"/>
  </r>
  <r>
    <s v="829"/>
    <d v="2023-08-02T16:59:09"/>
    <d v="2023-08-02T17:06:05"/>
    <s v="APPROVE"/>
    <s v="Consumer Pre Bureau"/>
    <s v="FWadia"/>
    <s v="Approved only with outright purchase of handset or USIM only"/>
    <x v="0"/>
    <d v="1899-12-30T00:06:56"/>
    <n v="6.9333333333333336"/>
    <d v="2023-08-02T00:00:00"/>
    <x v="1"/>
    <x v="1"/>
    <x v="9"/>
    <x v="0"/>
    <x v="2"/>
    <s v="SLA_MET"/>
  </r>
  <r>
    <s v="830"/>
    <d v="2023-08-02T17:08:03"/>
    <d v="2023-08-02T17:18:04"/>
    <s v="APPROVE"/>
    <s v="Consumer Existing"/>
    <s v="FWadia"/>
    <s v="Approve"/>
    <x v="0"/>
    <d v="1899-12-30T00:10:01"/>
    <n v="10.016666666666667"/>
    <d v="2023-08-02T00:00:00"/>
    <x v="1"/>
    <x v="1"/>
    <x v="9"/>
    <x v="0"/>
    <x v="1"/>
    <s v="SLA_MET"/>
  </r>
  <r>
    <s v="831"/>
    <d v="2023-08-02T17:13:25"/>
    <d v="2023-08-02T17:16:59"/>
    <s v="APPROVE"/>
    <s v="Consumer Pre Bureau"/>
    <s v="SBambaras"/>
    <s v="Approved only with outright purchase of handset or USIM only"/>
    <x v="0"/>
    <d v="1899-12-30T00:03:34"/>
    <n v="3.5666666666666664"/>
    <d v="2023-08-02T00:00:00"/>
    <x v="1"/>
    <x v="1"/>
    <x v="7"/>
    <x v="0"/>
    <x v="2"/>
    <s v="SLA_MET"/>
  </r>
  <r>
    <s v="832"/>
    <d v="2023-08-02T17:16:18"/>
    <d v="2023-08-02T17:23:50"/>
    <s v="APPROVE"/>
    <s v="Consumer Existing"/>
    <s v="HPandya"/>
    <s v="Approve"/>
    <x v="0"/>
    <d v="1899-12-30T00:07:32"/>
    <n v="7.5333333333333332"/>
    <d v="2023-08-02T00:00:00"/>
    <x v="1"/>
    <x v="1"/>
    <x v="11"/>
    <x v="0"/>
    <x v="1"/>
    <s v="SLA_MET"/>
  </r>
  <r>
    <s v="833"/>
    <d v="2023-08-02T17:23:15"/>
    <d v="2023-08-02T17:31:35"/>
    <s v="APPROVE"/>
    <s v="Consumer Existing"/>
    <s v="SBambaras"/>
    <s v="Approved for MBB only"/>
    <x v="0"/>
    <d v="1899-12-30T00:08:20"/>
    <n v="8.3333333333333339"/>
    <d v="2023-08-02T00:00:00"/>
    <x v="1"/>
    <x v="1"/>
    <x v="7"/>
    <x v="0"/>
    <x v="1"/>
    <s v="SLA_MET"/>
  </r>
  <r>
    <s v="834"/>
    <d v="2023-08-02T17:23:46"/>
    <d v="2023-08-02T17:35:51"/>
    <s v="APPROVE"/>
    <s v="Consumer Existing"/>
    <s v="QMascarenhas"/>
    <m/>
    <x v="0"/>
    <d v="1899-12-30T00:12:05"/>
    <n v="12.083333333333334"/>
    <d v="2023-08-02T00:00:00"/>
    <x v="1"/>
    <x v="1"/>
    <x v="0"/>
    <x v="0"/>
    <x v="1"/>
    <s v="SLA_MET"/>
  </r>
  <r>
    <s v="835"/>
    <d v="2023-08-02T17:24:10"/>
    <d v="2023-08-02T17:50:23"/>
    <s v="APPROVE"/>
    <s v="Consumer Post Bureau"/>
    <s v="AAkhundpur"/>
    <m/>
    <x v="0"/>
    <d v="1899-12-30T00:26:13"/>
    <n v="26.216666666666665"/>
    <d v="2023-08-02T00:00:00"/>
    <x v="1"/>
    <x v="1"/>
    <x v="8"/>
    <x v="0"/>
    <x v="0"/>
    <s v="SLA_NOT_MET"/>
  </r>
  <r>
    <s v="836"/>
    <d v="2023-08-02T17:28:57"/>
    <d v="2023-08-02T17:33:47"/>
    <s v="APPROVE"/>
    <s v="Consumer Pre Bureau"/>
    <s v="CDcosta"/>
    <s v="Approved only with outright purchase of handset or USIM only"/>
    <x v="0"/>
    <d v="1899-12-30T00:04:50"/>
    <n v="4.833333333333333"/>
    <d v="2023-08-02T00:00:00"/>
    <x v="1"/>
    <x v="1"/>
    <x v="2"/>
    <x v="0"/>
    <x v="2"/>
    <s v="SLA_MET"/>
  </r>
  <r>
    <s v="837"/>
    <d v="2023-08-02T17:40:12"/>
    <d v="2023-08-02T17:48:43"/>
    <s v="APPROVE"/>
    <s v="Consumer Pre Bureau"/>
    <s v="CDcosta"/>
    <s v="Approved for up to 2 services"/>
    <x v="0"/>
    <d v="1899-12-30T00:08:31"/>
    <n v="8.5166666666666675"/>
    <d v="2023-08-02T00:00:00"/>
    <x v="1"/>
    <x v="1"/>
    <x v="2"/>
    <x v="0"/>
    <x v="2"/>
    <s v="SLA_MET"/>
  </r>
  <r>
    <s v="838"/>
    <d v="2023-08-02T17:47:07"/>
    <d v="2023-08-02T18:04:54"/>
    <s v="APPROVE"/>
    <s v="Consumer Post Bureau"/>
    <s v="FWadia"/>
    <m/>
    <x v="0"/>
    <d v="1899-12-30T00:17:47"/>
    <n v="17.783333333333335"/>
    <d v="2023-08-02T00:00:00"/>
    <x v="1"/>
    <x v="1"/>
    <x v="9"/>
    <x v="0"/>
    <x v="0"/>
    <s v="SLA_MET"/>
  </r>
  <r>
    <s v="839"/>
    <d v="2023-08-02T18:11:06"/>
    <d v="2023-08-02T18:22:33"/>
    <s v="APPROVE"/>
    <s v="Consumer Post Bureau"/>
    <s v="CDcosta"/>
    <s v="Approved for 1 handset and 1 MBB"/>
    <x v="0"/>
    <d v="1899-12-30T00:11:27"/>
    <n v="11.45"/>
    <d v="2023-08-02T00:00:00"/>
    <x v="1"/>
    <x v="1"/>
    <x v="2"/>
    <x v="0"/>
    <x v="0"/>
    <s v="SLA_MET"/>
  </r>
  <r>
    <s v="840"/>
    <d v="2023-08-02T18:12:58"/>
    <d v="2023-08-02T18:15:49"/>
    <s v="APPROVE"/>
    <s v="Consumer Existing"/>
    <s v="RMishra"/>
    <s v="Approved only with outright purchase of handset or USIM only"/>
    <x v="0"/>
    <d v="1899-12-30T00:02:51"/>
    <n v="2.85"/>
    <d v="2023-08-02T00:00:00"/>
    <x v="1"/>
    <x v="1"/>
    <x v="12"/>
    <x v="0"/>
    <x v="1"/>
    <s v="SLA_MET"/>
  </r>
  <r>
    <s v="841"/>
    <d v="2023-08-02T18:19:00"/>
    <d v="2023-08-02T18:25:33"/>
    <s v="APPROVE"/>
    <s v="Consumer Existing"/>
    <s v="FWadia"/>
    <m/>
    <x v="0"/>
    <d v="1899-12-30T00:06:33"/>
    <n v="6.55"/>
    <d v="2023-08-02T00:00:00"/>
    <x v="1"/>
    <x v="1"/>
    <x v="9"/>
    <x v="0"/>
    <x v="1"/>
    <s v="SLA_MET"/>
  </r>
  <r>
    <s v="842"/>
    <d v="2023-08-02T18:29:53"/>
    <d v="2023-08-02T18:40:12"/>
    <s v="APPROVE"/>
    <s v="Consumer Post Bureau"/>
    <s v="FWadia"/>
    <m/>
    <x v="0"/>
    <d v="1899-12-30T00:10:19"/>
    <n v="10.316666666666666"/>
    <d v="2023-08-02T00:00:00"/>
    <x v="1"/>
    <x v="1"/>
    <x v="9"/>
    <x v="0"/>
    <x v="0"/>
    <s v="SLA_MET"/>
  </r>
  <r>
    <s v="843"/>
    <d v="2023-08-02T18:30:05"/>
    <d v="2023-08-02T18:38:20"/>
    <s v="APPROVE"/>
    <s v="Consumer Existing"/>
    <s v="AAkhundpur"/>
    <m/>
    <x v="0"/>
    <d v="1899-12-30T00:08:15"/>
    <n v="8.25"/>
    <d v="2023-08-02T00:00:00"/>
    <x v="1"/>
    <x v="1"/>
    <x v="8"/>
    <x v="0"/>
    <x v="1"/>
    <s v="SLA_MET"/>
  </r>
  <r>
    <s v="844"/>
    <d v="2023-08-02T18:31:27"/>
    <d v="2023-08-02T18:47:33"/>
    <s v="APPROVE"/>
    <s v="Consumer Existing"/>
    <s v="AAkhundpur"/>
    <m/>
    <x v="0"/>
    <d v="1899-12-30T00:16:06"/>
    <n v="16.100000000000001"/>
    <d v="2023-08-02T00:00:00"/>
    <x v="1"/>
    <x v="1"/>
    <x v="8"/>
    <x v="0"/>
    <x v="1"/>
    <s v="SLA_MET"/>
  </r>
  <r>
    <s v="845"/>
    <d v="2023-08-02T18:33:51"/>
    <d v="2023-08-02T18:38:07"/>
    <s v="APPROVE"/>
    <s v="Consumer Pre Bureau"/>
    <s v="NVaid"/>
    <s v="Approve"/>
    <x v="0"/>
    <d v="1899-12-30T00:04:16"/>
    <n v="4.2666666666666666"/>
    <d v="2023-08-02T00:00:00"/>
    <x v="1"/>
    <x v="1"/>
    <x v="4"/>
    <x v="0"/>
    <x v="2"/>
    <s v="SLA_MET"/>
  </r>
  <r>
    <s v="846"/>
    <d v="2023-08-02T18:35:49"/>
    <d v="2023-08-02T18:42:54"/>
    <s v="APPROVE"/>
    <s v="Consumer Existing"/>
    <s v="RBose"/>
    <m/>
    <x v="0"/>
    <d v="1899-12-30T00:07:05"/>
    <n v="7.083333333333333"/>
    <d v="2023-08-02T00:00:00"/>
    <x v="1"/>
    <x v="1"/>
    <x v="6"/>
    <x v="0"/>
    <x v="1"/>
    <s v="SLA_MET"/>
  </r>
  <r>
    <s v="847"/>
    <d v="2023-08-02T18:45:52"/>
    <d v="2023-08-02T18:50:34"/>
    <s v="APPROVE"/>
    <s v="Consumer Existing"/>
    <s v="RBose"/>
    <m/>
    <x v="0"/>
    <d v="1899-12-30T00:04:42"/>
    <n v="4.7"/>
    <d v="2023-08-02T00:00:00"/>
    <x v="1"/>
    <x v="1"/>
    <x v="6"/>
    <x v="0"/>
    <x v="1"/>
    <s v="SLA_MET"/>
  </r>
  <r>
    <s v="848"/>
    <d v="2023-08-02T18:52:29"/>
    <d v="2023-08-02T19:03:18"/>
    <s v="APPROVE"/>
    <s v="Consumer Existing"/>
    <s v="AAkhundpur"/>
    <m/>
    <x v="0"/>
    <d v="1899-12-30T00:10:49"/>
    <n v="10.816666666666666"/>
    <d v="2023-08-02T00:00:00"/>
    <x v="1"/>
    <x v="1"/>
    <x v="8"/>
    <x v="0"/>
    <x v="1"/>
    <s v="SLA_MET"/>
  </r>
  <r>
    <s v="849"/>
    <d v="2023-08-02T18:54:51"/>
    <d v="2023-08-02T19:00:03"/>
    <s v="APPROVE"/>
    <s v="Consumer Existing"/>
    <s v="RBose"/>
    <m/>
    <x v="0"/>
    <d v="1899-12-30T00:05:12"/>
    <n v="5.2"/>
    <d v="2023-08-02T00:00:00"/>
    <x v="1"/>
    <x v="1"/>
    <x v="6"/>
    <x v="0"/>
    <x v="1"/>
    <s v="SLA_MET"/>
  </r>
  <r>
    <s v="850"/>
    <d v="2023-08-02T18:56:35"/>
    <d v="2023-08-02T19:02:39"/>
    <s v="APPROVE"/>
    <s v="Consumer Pre Bureau"/>
    <s v="SBambaras"/>
    <s v="Approved for up to 2 services"/>
    <x v="0"/>
    <d v="1899-12-30T00:06:04"/>
    <n v="6.0666666666666664"/>
    <d v="2023-08-02T00:00:00"/>
    <x v="1"/>
    <x v="1"/>
    <x v="7"/>
    <x v="0"/>
    <x v="2"/>
    <s v="SLA_MET"/>
  </r>
  <r>
    <s v="851"/>
    <d v="2023-08-02T19:00:48"/>
    <d v="2023-08-02T19:12:16"/>
    <s v="APPROVE"/>
    <s v="Consumer Post Bureau"/>
    <s v="RBose"/>
    <m/>
    <x v="0"/>
    <d v="1899-12-30T00:11:28"/>
    <n v="11.466666666666667"/>
    <d v="2023-08-02T00:00:00"/>
    <x v="1"/>
    <x v="1"/>
    <x v="6"/>
    <x v="0"/>
    <x v="0"/>
    <s v="SLA_MET"/>
  </r>
  <r>
    <s v="852"/>
    <d v="2023-08-02T19:04:50"/>
    <d v="2023-08-02T19:14:36"/>
    <s v="APPROVE"/>
    <s v="Consumer Existing"/>
    <s v="SBambaras"/>
    <s v="Approve"/>
    <x v="0"/>
    <d v="1899-12-30T00:09:46"/>
    <n v="9.7666666666666675"/>
    <d v="2023-08-02T00:00:00"/>
    <x v="1"/>
    <x v="1"/>
    <x v="7"/>
    <x v="0"/>
    <x v="1"/>
    <s v="SLA_MET"/>
  </r>
  <r>
    <s v="853"/>
    <d v="2023-08-02T19:05:55"/>
    <d v="2023-08-02T19:19:45"/>
    <s v="APPROVE"/>
    <s v="Consumer Existing"/>
    <s v="AAkhundpur"/>
    <m/>
    <x v="0"/>
    <d v="1899-12-30T00:13:50"/>
    <n v="13.833333333333334"/>
    <d v="2023-08-02T00:00:00"/>
    <x v="1"/>
    <x v="1"/>
    <x v="8"/>
    <x v="0"/>
    <x v="1"/>
    <s v="SLA_MET"/>
  </r>
  <r>
    <s v="854"/>
    <d v="2023-08-02T19:09:14"/>
    <d v="2023-08-02T19:22:53"/>
    <s v="APPROVE"/>
    <s v="Consumer Existing"/>
    <s v="NVaid"/>
    <s v="Approve"/>
    <x v="0"/>
    <d v="1899-12-30T00:13:39"/>
    <n v="13.65"/>
    <d v="2023-08-02T00:00:00"/>
    <x v="1"/>
    <x v="1"/>
    <x v="4"/>
    <x v="0"/>
    <x v="1"/>
    <s v="SLA_MET"/>
  </r>
  <r>
    <s v="855"/>
    <d v="2023-08-02T19:12:26"/>
    <d v="2023-08-02T19:22:33"/>
    <s v="APPROVE"/>
    <s v="Consumer Pre Bureau"/>
    <s v="SBambaras"/>
    <s v="Approved for 1 handset and 1 MBB"/>
    <x v="0"/>
    <d v="1899-12-30T00:10:07"/>
    <n v="10.116666666666667"/>
    <d v="2023-08-02T00:00:00"/>
    <x v="1"/>
    <x v="1"/>
    <x v="7"/>
    <x v="0"/>
    <x v="2"/>
    <s v="SLA_MET"/>
  </r>
  <r>
    <s v="856"/>
    <d v="2023-08-02T19:16:45"/>
    <d v="2023-08-02T19:29:26"/>
    <s v="APPROVE"/>
    <s v="Consumer Post Bureau"/>
    <s v="RBose"/>
    <m/>
    <x v="0"/>
    <d v="1899-12-30T00:12:41"/>
    <n v="12.683333333333334"/>
    <d v="2023-08-02T00:00:00"/>
    <x v="1"/>
    <x v="1"/>
    <x v="6"/>
    <x v="0"/>
    <x v="0"/>
    <s v="SLA_MET"/>
  </r>
  <r>
    <s v="857"/>
    <d v="2023-08-02T19:23:29"/>
    <d v="2023-08-02T19:52:57"/>
    <s v="APPROVE"/>
    <s v="Consumer Post Bureau"/>
    <s v="NBhatia"/>
    <s v="Approved only with outright purchase of handset or USIM only"/>
    <x v="0"/>
    <d v="1899-12-30T00:29:28"/>
    <n v="29.466666666666665"/>
    <d v="2023-08-02T00:00:00"/>
    <x v="1"/>
    <x v="1"/>
    <x v="1"/>
    <x v="0"/>
    <x v="0"/>
    <s v="SLA_NOT_MET"/>
  </r>
  <r>
    <s v="858"/>
    <d v="2023-08-02T19:25:44"/>
    <d v="2023-08-02T19:33:59"/>
    <s v="APPROVE"/>
    <s v="Consumer Existing"/>
    <s v="AAkhundpur"/>
    <s v="Approved for MBB only"/>
    <x v="0"/>
    <d v="1899-12-30T00:08:15"/>
    <n v="8.25"/>
    <d v="2023-08-02T00:00:00"/>
    <x v="1"/>
    <x v="1"/>
    <x v="8"/>
    <x v="0"/>
    <x v="1"/>
    <s v="SLA_MET"/>
  </r>
  <r>
    <s v="859"/>
    <d v="2023-08-02T19:29:12"/>
    <d v="2023-08-02T19:33:51"/>
    <s v="APPROVE"/>
    <s v="Consumer Existing"/>
    <s v="SBambaras"/>
    <s v="Approve"/>
    <x v="0"/>
    <d v="1899-12-30T00:04:39"/>
    <n v="4.6500000000000004"/>
    <d v="2023-08-02T00:00:00"/>
    <x v="1"/>
    <x v="1"/>
    <x v="7"/>
    <x v="0"/>
    <x v="1"/>
    <s v="SLA_MET"/>
  </r>
  <r>
    <s v="860"/>
    <d v="2023-08-02T19:29:47"/>
    <d v="2023-08-02T19:37:55"/>
    <s v="APPROVE"/>
    <s v="Consumer Existing"/>
    <s v="AAkhundpur"/>
    <s v="Approved for MBB only"/>
    <x v="0"/>
    <d v="1899-12-30T00:08:08"/>
    <n v="8.1333333333333329"/>
    <d v="2023-08-02T00:00:00"/>
    <x v="1"/>
    <x v="1"/>
    <x v="8"/>
    <x v="0"/>
    <x v="1"/>
    <s v="SLA_MET"/>
  </r>
  <r>
    <s v="861"/>
    <d v="2023-08-02T19:32:38"/>
    <d v="2023-08-02T19:43:32"/>
    <s v="APPROVE"/>
    <s v="Consumer Existing"/>
    <s v="NVaid"/>
    <s v="Approve"/>
    <x v="0"/>
    <d v="1899-12-30T00:10:54"/>
    <n v="10.9"/>
    <d v="2023-08-02T00:00:00"/>
    <x v="1"/>
    <x v="1"/>
    <x v="4"/>
    <x v="0"/>
    <x v="1"/>
    <s v="SLA_MET"/>
  </r>
  <r>
    <s v="862"/>
    <d v="2023-08-02T19:37:17"/>
    <d v="2023-08-02T19:45:28"/>
    <s v="APPROVE"/>
    <s v="Consumer Existing"/>
    <s v="FWadia"/>
    <m/>
    <x v="0"/>
    <d v="1899-12-30T00:08:11"/>
    <n v="8.1833333333333336"/>
    <d v="2023-08-02T00:00:00"/>
    <x v="1"/>
    <x v="1"/>
    <x v="9"/>
    <x v="0"/>
    <x v="1"/>
    <s v="SLA_MET"/>
  </r>
  <r>
    <s v="863"/>
    <d v="2023-08-02T19:38:18"/>
    <d v="2023-08-02T19:43:33"/>
    <s v="APPROVE"/>
    <s v="Consumer Existing"/>
    <s v="AAkhundpur"/>
    <s v="Approve"/>
    <x v="0"/>
    <d v="1899-12-30T00:05:15"/>
    <n v="5.25"/>
    <d v="2023-08-02T00:00:00"/>
    <x v="1"/>
    <x v="1"/>
    <x v="8"/>
    <x v="0"/>
    <x v="1"/>
    <s v="SLA_MET"/>
  </r>
  <r>
    <s v="864"/>
    <d v="2023-08-02T19:42:22"/>
    <d v="2023-08-02T19:47:01"/>
    <s v="APPROVE"/>
    <s v="Consumer Pre Bureau"/>
    <s v="SBambaras"/>
    <s v="Approved for 1 Handset/Tablet + 1 MBB"/>
    <x v="0"/>
    <d v="1899-12-30T00:04:39"/>
    <n v="4.6500000000000004"/>
    <d v="2023-08-02T00:00:00"/>
    <x v="1"/>
    <x v="1"/>
    <x v="7"/>
    <x v="0"/>
    <x v="2"/>
    <s v="SLA_MET"/>
  </r>
  <r>
    <s v="865"/>
    <d v="2023-08-02T20:02:08"/>
    <d v="2023-08-02T20:13:42"/>
    <s v="APPROVE"/>
    <s v="Consumer Existing"/>
    <s v="FWadia"/>
    <s v="Approve"/>
    <x v="0"/>
    <d v="1899-12-30T00:11:34"/>
    <n v="11.566666666666666"/>
    <d v="2023-08-02T00:00:00"/>
    <x v="1"/>
    <x v="1"/>
    <x v="9"/>
    <x v="0"/>
    <x v="1"/>
    <s v="SLA_MET"/>
  </r>
  <r>
    <s v="866"/>
    <d v="2023-08-02T20:02:08"/>
    <d v="2023-08-02T20:16:23"/>
    <s v="APPROVE"/>
    <s v="Consumer Existing"/>
    <s v="SBambaras"/>
    <s v="Approve"/>
    <x v="0"/>
    <d v="1899-12-30T00:14:15"/>
    <n v="14.25"/>
    <d v="2023-08-02T00:00:00"/>
    <x v="1"/>
    <x v="1"/>
    <x v="7"/>
    <x v="0"/>
    <x v="1"/>
    <s v="SLA_MET"/>
  </r>
  <r>
    <s v="867"/>
    <d v="2023-08-02T20:06:41"/>
    <d v="2023-08-02T20:20:00"/>
    <s v="APPROVE"/>
    <s v="Consumer Existing"/>
    <s v="FWadia"/>
    <s v="Approve"/>
    <x v="0"/>
    <d v="1899-12-30T00:13:19"/>
    <n v="13.316666666666666"/>
    <d v="2023-08-02T00:00:00"/>
    <x v="1"/>
    <x v="1"/>
    <x v="9"/>
    <x v="0"/>
    <x v="1"/>
    <s v="SLA_MET"/>
  </r>
  <r>
    <s v="868"/>
    <d v="2023-08-02T20:13:11"/>
    <d v="2023-08-02T20:26:32"/>
    <s v="APPROVE"/>
    <s v="Consumer Existing"/>
    <s v="NBhatia"/>
    <s v="Approve"/>
    <x v="0"/>
    <d v="1899-12-30T00:13:21"/>
    <n v="13.35"/>
    <d v="2023-08-02T00:00:00"/>
    <x v="1"/>
    <x v="1"/>
    <x v="1"/>
    <x v="0"/>
    <x v="1"/>
    <s v="SLA_MET"/>
  </r>
  <r>
    <s v="869"/>
    <d v="2023-08-02T20:20:01"/>
    <d v="2023-08-02T20:27:25"/>
    <s v="APPROVE"/>
    <s v="Consumer Existing"/>
    <s v="SBambaras"/>
    <m/>
    <x v="0"/>
    <d v="1899-12-30T00:07:24"/>
    <n v="7.4"/>
    <d v="2023-08-02T00:00:00"/>
    <x v="1"/>
    <x v="1"/>
    <x v="7"/>
    <x v="0"/>
    <x v="1"/>
    <s v="SLA_MET"/>
  </r>
  <r>
    <s v="870"/>
    <d v="2023-08-02T20:22:36"/>
    <d v="2023-08-02T20:31:20"/>
    <s v="APPROVE"/>
    <s v="Consumer Post Bureau"/>
    <s v="SBambaras"/>
    <m/>
    <x v="0"/>
    <d v="1899-12-30T00:08:44"/>
    <n v="8.7333333333333325"/>
    <d v="2023-08-02T00:00:00"/>
    <x v="1"/>
    <x v="1"/>
    <x v="7"/>
    <x v="0"/>
    <x v="0"/>
    <s v="SLA_MET"/>
  </r>
  <r>
    <s v="871"/>
    <d v="2023-08-02T20:27:21"/>
    <d v="2023-08-02T20:37:50"/>
    <s v="APPROVE"/>
    <s v="Consumer Existing"/>
    <s v="SBambaras"/>
    <m/>
    <x v="0"/>
    <d v="1899-12-30T00:10:29"/>
    <n v="10.483333333333333"/>
    <d v="2023-08-02T00:00:00"/>
    <x v="1"/>
    <x v="1"/>
    <x v="7"/>
    <x v="0"/>
    <x v="1"/>
    <s v="SLA_MET"/>
  </r>
  <r>
    <s v="872"/>
    <d v="2023-08-02T20:28:25"/>
    <d v="2023-08-02T20:42:19"/>
    <s v="APPROVE"/>
    <s v="Consumer Post Bureau"/>
    <s v="NBhatia"/>
    <s v="Approved only with outright purchase of handset or USIM only"/>
    <x v="0"/>
    <d v="1899-12-30T00:13:54"/>
    <n v="13.9"/>
    <d v="2023-08-02T00:00:00"/>
    <x v="1"/>
    <x v="1"/>
    <x v="1"/>
    <x v="0"/>
    <x v="0"/>
    <s v="SLA_MET"/>
  </r>
  <r>
    <s v="873"/>
    <d v="2023-08-02T20:32:43"/>
    <d v="2023-08-02T20:50:14"/>
    <s v="APPROVE"/>
    <s v="Consumer Pre Bureau"/>
    <s v="NBhatia"/>
    <s v="Approve"/>
    <x v="0"/>
    <d v="1899-12-30T00:17:31"/>
    <n v="17.516666666666666"/>
    <d v="2023-08-02T00:00:00"/>
    <x v="1"/>
    <x v="1"/>
    <x v="1"/>
    <x v="0"/>
    <x v="2"/>
    <s v="SLA_MET"/>
  </r>
  <r>
    <s v="874"/>
    <d v="2023-08-02T20:38:05"/>
    <d v="2023-08-02T20:45:30"/>
    <s v="APPROVE"/>
    <s v="Consumer Post Bureau"/>
    <s v="SBambaras"/>
    <m/>
    <x v="0"/>
    <d v="1899-12-30T00:07:25"/>
    <n v="7.416666666666667"/>
    <d v="2023-08-02T00:00:00"/>
    <x v="1"/>
    <x v="1"/>
    <x v="7"/>
    <x v="0"/>
    <x v="0"/>
    <s v="SLA_MET"/>
  </r>
  <r>
    <s v="875"/>
    <d v="2023-08-02T20:49:29"/>
    <d v="2023-08-02T21:39:47"/>
    <s v="APPROVE"/>
    <s v="Consumer Existing"/>
    <s v="NBhatia"/>
    <s v="Approved only with outright purchase of handset or USIM only"/>
    <x v="0"/>
    <d v="1899-12-30T00:50:18"/>
    <n v="50.3"/>
    <d v="2023-08-02T00:00:00"/>
    <x v="1"/>
    <x v="1"/>
    <x v="1"/>
    <x v="0"/>
    <x v="1"/>
    <s v="SLA_NOT_MET"/>
  </r>
  <r>
    <s v="876"/>
    <d v="2023-08-02T20:58:06"/>
    <d v="2023-08-02T21:16:29"/>
    <s v="APPROVE"/>
    <s v="Consumer Existing"/>
    <s v="SBambaras"/>
    <m/>
    <x v="0"/>
    <d v="1899-12-30T00:18:23"/>
    <n v="18.383333333333333"/>
    <d v="2023-08-02T00:00:00"/>
    <x v="1"/>
    <x v="1"/>
    <x v="7"/>
    <x v="0"/>
    <x v="1"/>
    <s v="SLA_MET"/>
  </r>
  <r>
    <s v="877"/>
    <d v="2023-08-02T22:00:18"/>
    <d v="2023-08-02T22:08:37"/>
    <s v="APPROVE"/>
    <s v="Consumer Pre Bureau"/>
    <s v="SBambaras"/>
    <s v="Approve"/>
    <x v="0"/>
    <d v="1899-12-30T00:08:19"/>
    <n v="8.3166666666666664"/>
    <d v="2023-08-02T00:00:00"/>
    <x v="1"/>
    <x v="1"/>
    <x v="7"/>
    <x v="0"/>
    <x v="2"/>
    <s v="SLA_MET"/>
  </r>
  <r>
    <s v="878"/>
    <d v="2023-08-02T22:01:37"/>
    <d v="2023-08-02T22:18:31"/>
    <s v="APPROVE"/>
    <s v="Consumer Post Bureau"/>
    <s v="NBhatia"/>
    <s v="Approve"/>
    <x v="0"/>
    <d v="1899-12-30T00:16:54"/>
    <n v="16.899999999999999"/>
    <d v="2023-08-02T00:00:00"/>
    <x v="1"/>
    <x v="1"/>
    <x v="1"/>
    <x v="0"/>
    <x v="0"/>
    <s v="SLA_MET"/>
  </r>
  <r>
    <s v="879"/>
    <d v="2023-08-02T22:05:21"/>
    <d v="2023-08-02T22:15:50"/>
    <s v="APPROVE"/>
    <s v="Consumer Post Bureau"/>
    <s v="SBambaras"/>
    <s v="Approved for 1 handset and 1 MBB"/>
    <x v="0"/>
    <d v="1899-12-30T00:10:29"/>
    <n v="10.483333333333333"/>
    <d v="2023-08-02T00:00:00"/>
    <x v="1"/>
    <x v="1"/>
    <x v="7"/>
    <x v="0"/>
    <x v="0"/>
    <s v="SLA_MET"/>
  </r>
  <r>
    <s v="880"/>
    <d v="2023-08-02T22:12:42"/>
    <d v="2023-08-02T22:27:43"/>
    <s v="APPROVE"/>
    <s v="Consumer Post Bureau"/>
    <s v="NBhatia"/>
    <s v="Approved only with outright purchase of handset or USIM only"/>
    <x v="0"/>
    <d v="1899-12-30T00:15:01"/>
    <n v="15.016666666666667"/>
    <d v="2023-08-02T00:00:00"/>
    <x v="1"/>
    <x v="1"/>
    <x v="1"/>
    <x v="0"/>
    <x v="0"/>
    <s v="SLA_MET"/>
  </r>
  <r>
    <s v="881"/>
    <d v="2023-08-02T22:30:47"/>
    <d v="2023-08-02T22:36:53"/>
    <s v="APPROVE"/>
    <s v="Consumer Post Bureau"/>
    <s v="SBambaras"/>
    <m/>
    <x v="0"/>
    <d v="1899-12-30T00:06:06"/>
    <n v="6.1"/>
    <d v="2023-08-02T00:00:00"/>
    <x v="1"/>
    <x v="1"/>
    <x v="7"/>
    <x v="0"/>
    <x v="0"/>
    <s v="SLA_MET"/>
  </r>
  <r>
    <s v="882"/>
    <d v="2023-08-02T22:41:40"/>
    <d v="2023-08-02T22:43:19"/>
    <s v="APPROVE"/>
    <s v="Consumer Existing"/>
    <s v="SBambaras"/>
    <s v="Approved only with outright purchase of handset or USIM only"/>
    <x v="0"/>
    <d v="1899-12-30T00:01:39"/>
    <n v="1.65"/>
    <d v="2023-08-02T00:00:00"/>
    <x v="1"/>
    <x v="1"/>
    <x v="7"/>
    <x v="0"/>
    <x v="1"/>
    <s v="SLA_MET"/>
  </r>
  <r>
    <s v="883"/>
    <d v="2023-08-02T22:59:06"/>
    <d v="2023-08-02T23:06:33"/>
    <s v="APPROVE"/>
    <s v="Consumer Post Bureau"/>
    <s v="SBambaras"/>
    <m/>
    <x v="0"/>
    <d v="1899-12-30T00:07:27"/>
    <n v="7.45"/>
    <d v="2023-08-02T00:00:00"/>
    <x v="1"/>
    <x v="1"/>
    <x v="7"/>
    <x v="0"/>
    <x v="0"/>
    <s v="SLA_MET"/>
  </r>
  <r>
    <s v="884"/>
    <d v="2023-08-02T10:17:36"/>
    <d v="2023-08-02T10:47:09"/>
    <s v="DECLINE"/>
    <s v="Consumer Existing"/>
    <s v="AAkhundpur"/>
    <m/>
    <x v="0"/>
    <d v="1899-12-30T00:29:33"/>
    <n v="29.55"/>
    <d v="2023-08-02T00:00:00"/>
    <x v="1"/>
    <x v="1"/>
    <x v="8"/>
    <x v="1"/>
    <x v="1"/>
    <s v="SLA_NOT_MET"/>
  </r>
  <r>
    <s v="885"/>
    <d v="2023-08-02T10:21:54"/>
    <d v="2023-08-02T10:51:04"/>
    <s v="DECLINE"/>
    <s v="Consumer Post Bureau"/>
    <s v="AAkhundpur"/>
    <m/>
    <x v="0"/>
    <d v="1899-12-30T00:29:10"/>
    <n v="29.166666666666668"/>
    <d v="2023-08-02T00:00:00"/>
    <x v="1"/>
    <x v="1"/>
    <x v="8"/>
    <x v="1"/>
    <x v="0"/>
    <s v="SLA_NOT_MET"/>
  </r>
  <r>
    <s v="886"/>
    <d v="2023-08-02T10:58:48"/>
    <d v="2023-08-02T11:11:17"/>
    <s v="DECLINE"/>
    <s v="Consumer Post Bureau"/>
    <s v="CDcosta"/>
    <m/>
    <x v="0"/>
    <d v="1899-12-30T00:12:29"/>
    <n v="12.483333333333333"/>
    <d v="2023-08-02T00:00:00"/>
    <x v="1"/>
    <x v="1"/>
    <x v="2"/>
    <x v="1"/>
    <x v="0"/>
    <s v="SLA_MET"/>
  </r>
  <r>
    <s v="887"/>
    <d v="2023-08-02T11:13:02"/>
    <d v="2023-08-02T11:20:12"/>
    <s v="DECLINE"/>
    <s v="Consumer Existing"/>
    <s v="NVaid"/>
    <s v="Due to recent payment history with Asif Tech - Account no 747997948 - 3 bills overdue due = $101.87"/>
    <x v="1"/>
    <d v="1899-12-30T00:07:10"/>
    <n v="7.166666666666667"/>
    <d v="2023-08-02T00:00:00"/>
    <x v="1"/>
    <x v="1"/>
    <x v="4"/>
    <x v="1"/>
    <x v="1"/>
    <s v="SLA_MET"/>
  </r>
  <r>
    <s v="888"/>
    <d v="2023-08-02T11:37:55"/>
    <d v="2023-08-02T12:07:53"/>
    <s v="DECLINE"/>
    <s v="Consumer Existing"/>
    <s v="QMascarenhas"/>
    <m/>
    <x v="0"/>
    <d v="1899-12-30T00:29:58"/>
    <n v="29.966666666666665"/>
    <d v="2023-08-02T00:00:00"/>
    <x v="1"/>
    <x v="1"/>
    <x v="0"/>
    <x v="1"/>
    <x v="1"/>
    <s v="SLA_NOT_MET"/>
  </r>
  <r>
    <s v="889"/>
    <d v="2023-08-02T12:36:44"/>
    <d v="2023-08-02T12:48:45"/>
    <s v="DECLINE"/>
    <s v="Consumer Post Bureau"/>
    <s v="CDcosta"/>
    <m/>
    <x v="0"/>
    <d v="1899-12-30T00:12:01"/>
    <n v="12.016666666666667"/>
    <d v="2023-08-02T00:00:00"/>
    <x v="1"/>
    <x v="1"/>
    <x v="2"/>
    <x v="1"/>
    <x v="0"/>
    <s v="SLA_MET"/>
  </r>
  <r>
    <s v="890"/>
    <d v="2023-08-02T13:00:25"/>
    <d v="2023-08-02T13:10:51"/>
    <s v="DECLINE"/>
    <s v="Consumer Pre Bureau"/>
    <s v="NVaid"/>
    <s v="Customer has overdue account with 3 - Account no 3350822643"/>
    <x v="1"/>
    <d v="1899-12-30T00:10:26"/>
    <n v="10.433333333333334"/>
    <d v="2023-08-02T00:00:00"/>
    <x v="1"/>
    <x v="1"/>
    <x v="4"/>
    <x v="1"/>
    <x v="2"/>
    <s v="SLA_MET"/>
  </r>
  <r>
    <s v="891"/>
    <d v="2023-08-02T13:10:52"/>
    <d v="2023-08-02T13:20:24"/>
    <s v="DECLINE"/>
    <s v="Consumer Pre Bureau"/>
    <s v="AAkhundpur"/>
    <s v="Due to credit policy decision by Credit department. Please offer the customer pre-paid service"/>
    <x v="0"/>
    <d v="1899-12-30T00:09:32"/>
    <n v="9.5333333333333332"/>
    <d v="2023-08-02T00:00:00"/>
    <x v="1"/>
    <x v="1"/>
    <x v="8"/>
    <x v="1"/>
    <x v="2"/>
    <s v="SLA_MET"/>
  </r>
  <r>
    <s v="892"/>
    <d v="2023-08-02T13:24:38"/>
    <d v="2023-08-02T13:51:03"/>
    <s v="DECLINE"/>
    <s v="Consumer Existing"/>
    <s v="QMascarenhas"/>
    <m/>
    <x v="0"/>
    <d v="1899-12-30T00:26:25"/>
    <n v="26.416666666666668"/>
    <d v="2023-08-02T00:00:00"/>
    <x v="1"/>
    <x v="1"/>
    <x v="0"/>
    <x v="1"/>
    <x v="1"/>
    <s v="SLA_NOT_MET"/>
  </r>
  <r>
    <s v="893"/>
    <d v="2023-08-02T13:39:23"/>
    <d v="2023-08-02T13:57:55"/>
    <s v="DECLINE"/>
    <s v="Consumer Post Bureau"/>
    <s v="FWadia"/>
    <m/>
    <x v="0"/>
    <d v="1899-12-30T00:18:32"/>
    <n v="18.533333333333335"/>
    <d v="2023-08-02T00:00:00"/>
    <x v="1"/>
    <x v="1"/>
    <x v="9"/>
    <x v="1"/>
    <x v="0"/>
    <s v="SLA_MET"/>
  </r>
  <r>
    <s v="894"/>
    <d v="2023-08-02T13:42:33"/>
    <d v="2023-08-02T13:50:30"/>
    <s v="DECLINE"/>
    <s v="Consumer Existing"/>
    <s v="AAkhundpur"/>
    <s v="Unable to verify employment details provided"/>
    <x v="0"/>
    <d v="1899-12-30T00:07:57"/>
    <n v="7.95"/>
    <d v="2023-08-02T00:00:00"/>
    <x v="1"/>
    <x v="1"/>
    <x v="8"/>
    <x v="1"/>
    <x v="1"/>
    <s v="SLA_MET"/>
  </r>
  <r>
    <s v="895"/>
    <d v="2023-08-02T15:06:23"/>
    <d v="2023-08-02T15:20:00"/>
    <s v="DECLINE"/>
    <s v="Consumer Post Bureau"/>
    <s v="SBambaras"/>
    <m/>
    <x v="0"/>
    <d v="1899-12-30T00:13:37"/>
    <n v="13.616666666666667"/>
    <d v="2023-08-02T00:00:00"/>
    <x v="1"/>
    <x v="1"/>
    <x v="7"/>
    <x v="1"/>
    <x v="0"/>
    <s v="SLA_MET"/>
  </r>
  <r>
    <s v="896"/>
    <d v="2023-08-02T15:30:35"/>
    <d v="2023-08-02T15:41:16"/>
    <s v="DECLINE"/>
    <s v="Consumer Post Bureau"/>
    <s v="FWadia"/>
    <s v="Student applicants cannot have 2 x Voice Services. They are eligible for 1 Voice and 1 MBB Service only. Customer has an existing Row ID: 1-5O66C0D with an active Voice Service."/>
    <x v="0"/>
    <d v="1899-12-30T00:10:41"/>
    <n v="10.683333333333334"/>
    <d v="2023-08-02T00:00:00"/>
    <x v="1"/>
    <x v="1"/>
    <x v="9"/>
    <x v="1"/>
    <x v="0"/>
    <s v="SLA_MET"/>
  </r>
  <r>
    <s v="897"/>
    <d v="2023-08-02T15:42:47"/>
    <d v="2023-08-02T15:49:48"/>
    <s v="DECLINE"/>
    <s v="Consumer Existing"/>
    <s v="RMishra"/>
    <s v="Student applicants cannot have 2 x handsets. They are eligible for 1 handset and 1 MBB only"/>
    <x v="0"/>
    <d v="1899-12-30T00:07:01"/>
    <n v="7.0166666666666666"/>
    <d v="2023-08-02T00:00:00"/>
    <x v="1"/>
    <x v="1"/>
    <x v="12"/>
    <x v="1"/>
    <x v="1"/>
    <s v="SLA_MET"/>
  </r>
  <r>
    <s v="898"/>
    <d v="2023-08-02T16:00:15"/>
    <d v="2023-08-02T16:11:49"/>
    <s v="DECLINE"/>
    <s v="Consumer Post Bureau"/>
    <s v="RMishra"/>
    <s v="Student applicants cannot have 2 x handsets. They are eligible for 1 handset and 1 MBB only. Customer already has an active voice service under row id: 1-7XJ7I3A"/>
    <x v="0"/>
    <d v="1899-12-30T00:11:34"/>
    <n v="11.566666666666666"/>
    <d v="2023-08-02T00:00:00"/>
    <x v="1"/>
    <x v="1"/>
    <x v="12"/>
    <x v="1"/>
    <x v="0"/>
    <s v="SLA_MET"/>
  </r>
  <r>
    <s v="899"/>
    <d v="2023-08-02T16:17:25"/>
    <d v="2023-08-02T16:22:50"/>
    <s v="DECLINE"/>
    <s v="Consumer Post Bureau"/>
    <s v="MDcruz"/>
    <s v="Applicant only has bridging visa. Please offer the customer Pre-Paid service only"/>
    <x v="0"/>
    <d v="1899-12-30T00:05:25"/>
    <n v="5.416666666666667"/>
    <d v="2023-08-02T00:00:00"/>
    <x v="1"/>
    <x v="1"/>
    <x v="3"/>
    <x v="1"/>
    <x v="0"/>
    <s v="SLA_MET"/>
  </r>
  <r>
    <s v="900"/>
    <d v="2023-08-02T16:20:32"/>
    <d v="2023-08-02T16:28:29"/>
    <s v="DECLINE"/>
    <s v="Consumer Post Bureau"/>
    <s v="RMishra"/>
    <s v="Due to Employment details. Previously declined application found within the last 30 days"/>
    <x v="5"/>
    <d v="1899-12-30T00:07:57"/>
    <n v="7.95"/>
    <d v="2023-08-02T00:00:00"/>
    <x v="1"/>
    <x v="1"/>
    <x v="12"/>
    <x v="1"/>
    <x v="0"/>
    <s v="SLA_MET"/>
  </r>
  <r>
    <s v="901"/>
    <d v="2023-08-02T16:33:19"/>
    <d v="2023-08-02T16:36:35"/>
    <s v="DECLINE"/>
    <s v="Consumer Pre Bureau"/>
    <s v="FWadia"/>
    <s v="Applicant only has bridging visa. Please offer the customer Pre-Paid service only"/>
    <x v="0"/>
    <d v="1899-12-30T00:03:16"/>
    <n v="3.2666666666666666"/>
    <d v="2023-08-02T00:00:00"/>
    <x v="1"/>
    <x v="1"/>
    <x v="9"/>
    <x v="1"/>
    <x v="2"/>
    <s v="SLA_MET"/>
  </r>
  <r>
    <s v="902"/>
    <d v="2023-08-02T16:35:53"/>
    <d v="2023-08-02T16:50:15"/>
    <s v="DECLINE"/>
    <s v="Consumer Existing"/>
    <s v="SBambaras"/>
    <m/>
    <x v="0"/>
    <d v="1899-12-30T00:14:22"/>
    <n v="14.366666666666667"/>
    <d v="2023-08-02T00:00:00"/>
    <x v="1"/>
    <x v="1"/>
    <x v="7"/>
    <x v="1"/>
    <x v="1"/>
    <s v="SLA_MET"/>
  </r>
  <r>
    <s v="903"/>
    <d v="2023-08-02T16:36:39"/>
    <d v="2023-08-02T16:55:13"/>
    <s v="DECLINE"/>
    <s v="Consumer Post Bureau"/>
    <s v="AAkhundpur"/>
    <m/>
    <x v="0"/>
    <d v="1899-12-30T00:18:34"/>
    <n v="18.566666666666666"/>
    <d v="2023-08-02T00:00:00"/>
    <x v="1"/>
    <x v="1"/>
    <x v="8"/>
    <x v="1"/>
    <x v="0"/>
    <s v="SLA_MET"/>
  </r>
  <r>
    <s v="904"/>
    <d v="2023-08-02T17:11:54"/>
    <d v="2023-08-02T17:20:28"/>
    <s v="DECLINE"/>
    <s v="Consumer Existing"/>
    <s v="NVaid"/>
    <s v="Passport Visa expires in less than 12 months. Please offer the customer pre-paid service only - Visa Expires within 12 months Passport Expiry: 15/08/2012"/>
    <x v="0"/>
    <d v="1899-12-30T00:08:34"/>
    <n v="8.5666666666666664"/>
    <d v="2023-08-02T00:00:00"/>
    <x v="1"/>
    <x v="1"/>
    <x v="4"/>
    <x v="1"/>
    <x v="1"/>
    <s v="SLA_MET"/>
  </r>
  <r>
    <s v="905"/>
    <d v="2023-08-02T17:35:48"/>
    <d v="2023-08-02T17:43:28"/>
    <s v="DECLINE"/>
    <s v="Consumer Pre Bureau"/>
    <s v="NVaid"/>
    <s v="Due to Credit decision"/>
    <x v="0"/>
    <d v="1899-12-30T00:07:40"/>
    <n v="7.666666666666667"/>
    <d v="2023-08-02T00:00:00"/>
    <x v="1"/>
    <x v="1"/>
    <x v="4"/>
    <x v="1"/>
    <x v="2"/>
    <s v="SLA_MET"/>
  </r>
  <r>
    <s v="906"/>
    <d v="2023-08-02T18:25:38"/>
    <d v="2023-08-02T18:30:12"/>
    <s v="DECLINE"/>
    <s v="Consumer Pre Bureau"/>
    <s v="SBambaras"/>
    <s v="Due to credit policy decision by Credit department. Please offer the customer pre-paid service"/>
    <x v="0"/>
    <d v="1899-12-30T00:04:34"/>
    <n v="4.5666666666666664"/>
    <d v="2023-08-02T00:00:00"/>
    <x v="1"/>
    <x v="1"/>
    <x v="7"/>
    <x v="1"/>
    <x v="2"/>
    <s v="SLA_MET"/>
  </r>
  <r>
    <s v="907"/>
    <d v="2023-08-02T18:51:12"/>
    <d v="2023-08-02T18:57:00"/>
    <s v="DECLINE"/>
    <s v="Consumer Existing"/>
    <s v="SBambaras"/>
    <s v="Customer has exceeded approved number of services"/>
    <x v="0"/>
    <d v="1899-12-30T00:05:48"/>
    <n v="5.8"/>
    <d v="2023-08-02T00:00:00"/>
    <x v="1"/>
    <x v="1"/>
    <x v="7"/>
    <x v="1"/>
    <x v="1"/>
    <s v="SLA_MET"/>
  </r>
  <r>
    <s v="908"/>
    <d v="2023-08-02T18:51:27"/>
    <d v="2023-08-02T19:00:56"/>
    <s v="DECLINE"/>
    <s v="Consumer Existing"/>
    <s v="FWadia"/>
    <m/>
    <x v="0"/>
    <d v="1899-12-30T00:09:29"/>
    <n v="9.4833333333333325"/>
    <d v="2023-08-02T00:00:00"/>
    <x v="1"/>
    <x v="1"/>
    <x v="9"/>
    <x v="1"/>
    <x v="1"/>
    <s v="SLA_MET"/>
  </r>
  <r>
    <s v="909"/>
    <d v="2023-08-02T19:11:30"/>
    <d v="2023-08-02T19:21:01"/>
    <s v="DECLINE"/>
    <s v="Consumer Post Bureau"/>
    <s v="RBose"/>
    <m/>
    <x v="0"/>
    <d v="1899-12-30T00:09:31"/>
    <n v="9.5166666666666675"/>
    <d v="2023-08-02T00:00:00"/>
    <x v="1"/>
    <x v="1"/>
    <x v="6"/>
    <x v="1"/>
    <x v="0"/>
    <s v="SLA_MET"/>
  </r>
  <r>
    <s v="910"/>
    <d v="2023-08-02T19:20:20"/>
    <d v="2023-08-02T19:44:38"/>
    <s v="DECLINE"/>
    <s v="Consumer Post Bureau"/>
    <s v="RBose"/>
    <m/>
    <x v="0"/>
    <d v="1899-12-30T00:24:18"/>
    <n v="24.3"/>
    <d v="2023-08-02T00:00:00"/>
    <x v="1"/>
    <x v="1"/>
    <x v="6"/>
    <x v="1"/>
    <x v="0"/>
    <s v="SLA_NOT_MET"/>
  </r>
  <r>
    <s v="911"/>
    <d v="2023-08-02T19:59:47"/>
    <d v="2023-08-02T20:12:09"/>
    <s v="DECLINE"/>
    <s v="Consumer Existing"/>
    <s v="NBhatia"/>
    <s v="Customer has exceeded approved number of services"/>
    <x v="0"/>
    <d v="1899-12-30T00:12:22"/>
    <n v="12.366666666666667"/>
    <d v="2023-08-02T00:00:00"/>
    <x v="1"/>
    <x v="1"/>
    <x v="1"/>
    <x v="1"/>
    <x v="1"/>
    <s v="SLA_MET"/>
  </r>
  <r>
    <s v="912"/>
    <d v="2023-08-02T20:18:07"/>
    <d v="2023-08-02T20:22:15"/>
    <s v="DECLINE"/>
    <s v="Consumer Existing"/>
    <s v="SBambaras"/>
    <s v="Student applicants cannot have 2 x handsets. They are eligible for 1 handset and 1 MBB only"/>
    <x v="0"/>
    <d v="1899-12-30T00:04:08"/>
    <n v="4.1333333333333337"/>
    <d v="2023-08-02T00:00:00"/>
    <x v="1"/>
    <x v="1"/>
    <x v="7"/>
    <x v="1"/>
    <x v="1"/>
    <s v="SLA_MET"/>
  </r>
  <r>
    <s v="913"/>
    <d v="2023-08-02T09:09:07"/>
    <d v="2023-08-02T09:17:48"/>
    <s v="WITHDRAW"/>
    <s v="Consumer Existing"/>
    <s v="HPandya"/>
    <s v="Please email 100 pts of ID to vcredit@Asif Tech.com.au Payslip or appointment letter"/>
    <x v="2"/>
    <d v="1899-12-30T00:08:41"/>
    <n v="8.6833333333333336"/>
    <d v="2023-08-02T00:00:00"/>
    <x v="1"/>
    <x v="1"/>
    <x v="11"/>
    <x v="2"/>
    <x v="1"/>
    <s v="SLA_MET"/>
  </r>
  <r>
    <s v="914"/>
    <d v="2023-08-02T09:24:15"/>
    <d v="2023-08-02T09:30:32"/>
    <s v="WITHDRAW"/>
    <s v="Consumer Post Bureau"/>
    <s v="HPandya"/>
    <s v="Please resubmit with landline for employer"/>
    <x v="2"/>
    <d v="1899-12-30T00:06:17"/>
    <n v="6.2833333333333332"/>
    <d v="2023-08-02T00:00:00"/>
    <x v="1"/>
    <x v="1"/>
    <x v="11"/>
    <x v="2"/>
    <x v="0"/>
    <s v="SLA_MET"/>
  </r>
  <r>
    <s v="915"/>
    <d v="2023-08-02T09:53:11"/>
    <d v="2023-08-02T10:01:07"/>
    <s v="WITHDRAW"/>
    <s v="Consumer Pre Bureau"/>
    <s v="RMishra"/>
    <s v="Please resubmit with correct landline for employer OR email proof of income to vcredit@Asif Tech.com.au"/>
    <x v="2"/>
    <d v="1899-12-30T00:07:56"/>
    <n v="7.9333333333333336"/>
    <d v="2023-08-02T00:00:00"/>
    <x v="1"/>
    <x v="1"/>
    <x v="12"/>
    <x v="2"/>
    <x v="2"/>
    <s v="SLA_MET"/>
  </r>
  <r>
    <s v="916"/>
    <d v="2023-08-02T10:03:04"/>
    <d v="2023-08-02T10:06:42"/>
    <s v="WITHDRAW"/>
    <s v="Consumer Post Bureau"/>
    <s v="RMishra"/>
    <s v="An account for this applicant already exists with Asif Tech. Please resubmit as existing customer (ROW ID:1-7M2R6ZS) Also, the above accout is in overdue status. Please ask customer to make the payment"/>
    <x v="1"/>
    <d v="1899-12-30T00:03:38"/>
    <n v="3.6333333333333333"/>
    <d v="2023-08-02T00:00:00"/>
    <x v="1"/>
    <x v="1"/>
    <x v="12"/>
    <x v="2"/>
    <x v="0"/>
    <s v="SLA_MET"/>
  </r>
  <r>
    <s v="917"/>
    <d v="2023-08-02T10:10:26"/>
    <d v="2023-08-02T10:14:15"/>
    <s v="WITHDRAW"/>
    <s v="Consumer Pre Bureau"/>
    <s v="HPandya"/>
    <s v="Please email 100 pts of ID to kcredit@Asif Tech.com.au Salary slip or appointment letter"/>
    <x v="2"/>
    <d v="1899-12-30T00:03:49"/>
    <n v="3.8166666666666664"/>
    <d v="2023-08-02T00:00:00"/>
    <x v="1"/>
    <x v="1"/>
    <x v="11"/>
    <x v="2"/>
    <x v="2"/>
    <s v="SLA_MET"/>
  </r>
  <r>
    <s v="918"/>
    <d v="2023-08-02T10:23:20"/>
    <d v="2023-08-02T10:28:58"/>
    <s v="WITHDRAW"/>
    <s v="Consumer Pre Bureau"/>
    <s v="RMishra"/>
    <s v="Please email proof of income to vcredit@Asif Tech.com.au"/>
    <x v="2"/>
    <d v="1899-12-30T00:05:38"/>
    <n v="5.6333333333333329"/>
    <d v="2023-08-02T00:00:00"/>
    <x v="1"/>
    <x v="1"/>
    <x v="12"/>
    <x v="2"/>
    <x v="2"/>
    <s v="SLA_MET"/>
  </r>
  <r>
    <s v="919"/>
    <d v="2023-08-02T10:58:12"/>
    <d v="2023-08-02T11:04:57"/>
    <s v="WITHDRAW"/>
    <s v="Consumer Pre Bureau"/>
    <s v="NVaid"/>
    <s v="Please email 100 pts of ID to vcredit@Asif Tech.com.au"/>
    <x v="2"/>
    <d v="1899-12-30T00:06:45"/>
    <n v="6.75"/>
    <d v="2023-08-02T00:00:00"/>
    <x v="1"/>
    <x v="1"/>
    <x v="4"/>
    <x v="2"/>
    <x v="2"/>
    <s v="SLA_MET"/>
  </r>
  <r>
    <s v="920"/>
    <d v="2023-08-02T11:06:32"/>
    <d v="2023-08-02T11:11:01"/>
    <s v="WITHDRAW"/>
    <s v="Consumer Post Bureau"/>
    <s v="RMishra"/>
    <s v="An account for this applicant already exists with Asif Tech. Please resubmit as existing customer (ROW ID: 1-8E6O0P0)"/>
    <x v="3"/>
    <d v="1899-12-30T00:04:29"/>
    <n v="4.4833333333333334"/>
    <d v="2023-08-02T00:00:00"/>
    <x v="1"/>
    <x v="1"/>
    <x v="12"/>
    <x v="2"/>
    <x v="0"/>
    <s v="SLA_MET"/>
  </r>
  <r>
    <s v="921"/>
    <d v="2023-08-02T11:56:18"/>
    <d v="2023-08-02T12:01:10"/>
    <s v="WITHDRAW"/>
    <s v="Consumer Pre Bureau"/>
    <s v="HPandya"/>
    <s v="Please resubmit with landline for employer"/>
    <x v="2"/>
    <d v="1899-12-30T00:04:52"/>
    <n v="4.8666666666666671"/>
    <d v="2023-08-02T00:00:00"/>
    <x v="1"/>
    <x v="1"/>
    <x v="11"/>
    <x v="2"/>
    <x v="2"/>
    <s v="SLA_MET"/>
  </r>
  <r>
    <s v="922"/>
    <d v="2023-08-02T12:01:17"/>
    <d v="2023-08-02T12:08:07"/>
    <s v="WITHDRAW"/>
    <s v="Consumer Existing"/>
    <s v="HPandya"/>
    <s v="No ABN entered in Siebel, please update the ABN and resubmit as self employed"/>
    <x v="3"/>
    <d v="1899-12-30T00:06:50"/>
    <n v="6.833333333333333"/>
    <d v="2023-08-02T00:00:00"/>
    <x v="1"/>
    <x v="1"/>
    <x v="11"/>
    <x v="2"/>
    <x v="1"/>
    <s v="SLA_MET"/>
  </r>
  <r>
    <s v="923"/>
    <d v="2023-08-02T12:14:28"/>
    <d v="2023-08-02T12:17:45"/>
    <s v="WITHDRAW"/>
    <s v="Consumer Pre Bureau"/>
    <s v="HPandya"/>
    <s v="Please email 100 pts of ID to vcredit@Asif Tech.com.au passport and the visa page"/>
    <x v="2"/>
    <d v="1899-12-30T00:03:17"/>
    <n v="3.2833333333333332"/>
    <d v="2023-08-02T00:00:00"/>
    <x v="1"/>
    <x v="1"/>
    <x v="11"/>
    <x v="2"/>
    <x v="2"/>
    <s v="SLA_MET"/>
  </r>
  <r>
    <s v="924"/>
    <d v="2023-08-02T12:19:32"/>
    <d v="2023-08-02T12:32:50"/>
    <s v="WITHDRAW"/>
    <s v="Consumer Pre Bureau"/>
    <s v="NVaid"/>
    <s v="Further information has been requested via email - please email payslip to vcredit@Asif Tech.com.au"/>
    <x v="2"/>
    <d v="1899-12-30T00:13:18"/>
    <n v="13.3"/>
    <d v="2023-08-02T00:00:00"/>
    <x v="1"/>
    <x v="1"/>
    <x v="4"/>
    <x v="2"/>
    <x v="2"/>
    <s v="SLA_MET"/>
  </r>
  <r>
    <s v="925"/>
    <d v="2023-08-02T12:23:21"/>
    <d v="2023-08-02T12:32:43"/>
    <s v="WITHDRAW"/>
    <s v="Consumer Pre Bureau"/>
    <s v="RBose"/>
    <s v="Please resubmit with landline for employer"/>
    <x v="2"/>
    <d v="1899-12-30T00:09:22"/>
    <n v="9.3666666666666671"/>
    <d v="2023-08-02T00:00:00"/>
    <x v="1"/>
    <x v="1"/>
    <x v="6"/>
    <x v="2"/>
    <x v="2"/>
    <s v="SLA_MET"/>
  </r>
  <r>
    <s v="926"/>
    <d v="2023-08-02T12:23:27"/>
    <d v="2023-08-02T13:12:17"/>
    <s v="WITHDRAW"/>
    <s v="Consumer Existing"/>
    <s v="NBhatia"/>
    <s v="WITHDRAW the appln forEmployment Proof Details.Please email to vcredit@Asif Tech.com.au"/>
    <x v="2"/>
    <d v="1899-12-30T00:48:50"/>
    <n v="48.833333333333336"/>
    <d v="2023-08-02T00:00:00"/>
    <x v="1"/>
    <x v="1"/>
    <x v="1"/>
    <x v="2"/>
    <x v="1"/>
    <s v="SLA_NOT_MET"/>
  </r>
  <r>
    <s v="927"/>
    <d v="2023-08-02T12:25:05"/>
    <d v="2023-08-02T12:30:30"/>
    <s v="WITHDRAW"/>
    <s v="Consumer Post Bureau"/>
    <s v="RMishra"/>
    <s v="An account for this applicant already exists with Asif Tech. Please resubmit as existing customer (ROW ID: 1-804NKHZ )"/>
    <x v="3"/>
    <d v="1899-12-30T00:05:25"/>
    <n v="5.416666666666667"/>
    <d v="2023-08-02T00:00:00"/>
    <x v="1"/>
    <x v="1"/>
    <x v="12"/>
    <x v="2"/>
    <x v="0"/>
    <s v="SLA_MET"/>
  </r>
  <r>
    <s v="928"/>
    <d v="2023-08-02T12:37:29"/>
    <d v="2023-08-02T12:49:06"/>
    <s v="WITHDRAW"/>
    <s v="Consumer Existing"/>
    <s v="FWadia"/>
    <s v="Work number submitted is incorrect for the employer. Please confirm with applicant and resubmit"/>
    <x v="4"/>
    <d v="1899-12-30T00:11:37"/>
    <n v="11.616666666666667"/>
    <d v="2023-08-02T00:00:00"/>
    <x v="1"/>
    <x v="1"/>
    <x v="9"/>
    <x v="2"/>
    <x v="1"/>
    <s v="SLA_MET"/>
  </r>
  <r>
    <s v="929"/>
    <d v="2023-08-02T12:55:29"/>
    <d v="2023-08-02T13:01:22"/>
    <s v="WITHDRAW"/>
    <s v="Consumer Pre Bureau"/>
    <s v="FWadia"/>
    <s v="Please email passport with visa page"/>
    <x v="2"/>
    <d v="1899-12-30T00:05:53"/>
    <n v="5.8833333333333329"/>
    <d v="2023-08-02T00:00:00"/>
    <x v="1"/>
    <x v="1"/>
    <x v="9"/>
    <x v="2"/>
    <x v="2"/>
    <s v="SLA_MET"/>
  </r>
  <r>
    <s v="930"/>
    <d v="2023-08-02T13:07:57"/>
    <d v="2023-08-02T13:13:06"/>
    <s v="WITHDRAW"/>
    <s v="Consumer Pre Bureau"/>
    <s v="RMishra"/>
    <s v="Please verify the passport details and DOB and resubmit OR email passport and visa page to vcredit@Asif Tech.com.au"/>
    <x v="2"/>
    <d v="1899-12-30T00:05:09"/>
    <n v="5.15"/>
    <d v="2023-08-02T00:00:00"/>
    <x v="1"/>
    <x v="1"/>
    <x v="12"/>
    <x v="2"/>
    <x v="2"/>
    <s v="SLA_MET"/>
  </r>
  <r>
    <s v="931"/>
    <d v="2023-08-02T13:17:51"/>
    <d v="2023-08-02T13:26:13"/>
    <s v="WITHDRAW"/>
    <s v="Consumer Existing"/>
    <s v="RMishra"/>
    <s v="Please employment letter and proof of income to vcredit@Asif Tech.com.au"/>
    <x v="0"/>
    <d v="1899-12-30T00:08:22"/>
    <n v="8.3666666666666671"/>
    <d v="2023-08-02T00:00:00"/>
    <x v="1"/>
    <x v="1"/>
    <x v="12"/>
    <x v="2"/>
    <x v="1"/>
    <s v="SLA_MET"/>
  </r>
  <r>
    <s v="932"/>
    <d v="2023-08-02T13:19:09"/>
    <d v="2023-08-02T13:26:13"/>
    <s v="WITHDRAW"/>
    <s v="Consumer Pre Bureau"/>
    <s v="NVaid"/>
    <s v="Please email passport with visa page"/>
    <x v="2"/>
    <d v="1899-12-30T00:07:04"/>
    <n v="7.0666666666666664"/>
    <d v="2023-08-02T00:00:00"/>
    <x v="1"/>
    <x v="1"/>
    <x v="4"/>
    <x v="2"/>
    <x v="2"/>
    <s v="SLA_MET"/>
  </r>
  <r>
    <s v="933"/>
    <d v="2023-08-02T13:58:23"/>
    <d v="2023-08-02T14:11:47"/>
    <s v="WITHDRAW"/>
    <s v="Consumer Existing"/>
    <s v="SBambaras"/>
    <s v="Please resubmit as student correctly. Employment details not required."/>
    <x v="3"/>
    <d v="1899-12-30T00:13:24"/>
    <n v="13.4"/>
    <d v="2023-08-02T00:00:00"/>
    <x v="1"/>
    <x v="1"/>
    <x v="7"/>
    <x v="2"/>
    <x v="1"/>
    <s v="SLA_MET"/>
  </r>
  <r>
    <s v="934"/>
    <d v="2023-08-02T13:59:22"/>
    <d v="2023-08-02T14:13:59"/>
    <s v="WITHDRAW"/>
    <s v="Consumer Pre Bureau"/>
    <s v="NBhatia"/>
    <s v="Please email passport with visa page"/>
    <x v="2"/>
    <d v="1899-12-30T00:14:37"/>
    <n v="14.616666666666667"/>
    <d v="2023-08-02T00:00:00"/>
    <x v="1"/>
    <x v="1"/>
    <x v="1"/>
    <x v="2"/>
    <x v="2"/>
    <s v="SLA_MET"/>
  </r>
  <r>
    <s v="935"/>
    <d v="2023-08-02T14:27:53"/>
    <d v="2023-08-02T14:32:30"/>
    <s v="WITHDRAW"/>
    <s v="Consumer Pre Bureau"/>
    <s v="HPandya"/>
    <s v="Applicant has previously approved application under another Row ID 1-7K9GM6M"/>
    <x v="5"/>
    <d v="1899-12-30T00:04:37"/>
    <n v="4.6166666666666671"/>
    <d v="2023-08-02T00:00:00"/>
    <x v="1"/>
    <x v="1"/>
    <x v="11"/>
    <x v="2"/>
    <x v="2"/>
    <s v="SLA_MET"/>
  </r>
  <r>
    <s v="936"/>
    <d v="2023-08-02T14:29:27"/>
    <d v="2023-08-02T14:35:52"/>
    <s v="WITHDRAW"/>
    <s v="Consumer Pre Bureau"/>
    <s v="NVaid"/>
    <s v="Please re-submit as student"/>
    <x v="3"/>
    <d v="1899-12-30T00:06:25"/>
    <n v="6.416666666666667"/>
    <d v="2023-08-02T00:00:00"/>
    <x v="1"/>
    <x v="1"/>
    <x v="4"/>
    <x v="2"/>
    <x v="2"/>
    <s v="SLA_MET"/>
  </r>
  <r>
    <s v="937"/>
    <d v="2023-08-02T14:29:29"/>
    <d v="2023-08-02T14:40:43"/>
    <s v="WITHDRAW"/>
    <s v="Consumer Pre Bureau"/>
    <s v="HPandya"/>
    <s v="Bureau Error - {ITEM:DnB Error Type}"/>
    <x v="6"/>
    <d v="1899-12-30T00:11:14"/>
    <n v="11.233333333333333"/>
    <d v="2023-08-02T00:00:00"/>
    <x v="1"/>
    <x v="1"/>
    <x v="11"/>
    <x v="2"/>
    <x v="2"/>
    <s v="SLA_MET"/>
  </r>
  <r>
    <s v="938"/>
    <d v="2023-08-02T14:36:01"/>
    <d v="2023-08-02T14:44:33"/>
    <s v="WITHDRAW"/>
    <s v="Consumer Post Bureau"/>
    <s v="AAkhundpur"/>
    <s v="This account is closed, please resubmit under a NEW ROW ID"/>
    <x v="2"/>
    <d v="1899-12-30T00:08:32"/>
    <n v="8.5333333333333332"/>
    <d v="2023-08-02T00:00:00"/>
    <x v="1"/>
    <x v="1"/>
    <x v="8"/>
    <x v="2"/>
    <x v="0"/>
    <s v="SLA_MET"/>
  </r>
  <r>
    <s v="939"/>
    <d v="2023-08-02T14:57:00"/>
    <d v="2023-08-02T15:00:56"/>
    <s v="WITHDRAW"/>
    <s v="Consumer Post Bureau"/>
    <s v="HPandya"/>
    <s v="Please resubmit with landline for employer"/>
    <x v="2"/>
    <d v="1899-12-30T00:03:56"/>
    <n v="3.9333333333333336"/>
    <d v="2023-08-02T00:00:00"/>
    <x v="1"/>
    <x v="1"/>
    <x v="11"/>
    <x v="2"/>
    <x v="0"/>
    <s v="SLA_MET"/>
  </r>
  <r>
    <s v="940"/>
    <d v="2023-08-02T14:58:20"/>
    <d v="2023-08-02T15:04:27"/>
    <s v="WITHDRAW"/>
    <s v="Consumer Pre Bureau"/>
    <s v="NVaid"/>
    <s v="Please re-submit as student"/>
    <x v="3"/>
    <d v="1899-12-30T00:06:07"/>
    <n v="6.1166666666666663"/>
    <d v="2023-08-02T00:00:00"/>
    <x v="1"/>
    <x v="1"/>
    <x v="4"/>
    <x v="2"/>
    <x v="2"/>
    <s v="SLA_MET"/>
  </r>
  <r>
    <s v="941"/>
    <d v="2023-08-02T15:06:44"/>
    <d v="2023-08-02T15:11:36"/>
    <s v="WITHDRAW"/>
    <s v="Consumer Pre Bureau"/>
    <s v="HPandya"/>
    <s v="Please email 100 pts of ID to vcredit@Asif Tech.com.au appointment letter or salary slip"/>
    <x v="2"/>
    <d v="1899-12-30T00:04:52"/>
    <n v="4.8666666666666671"/>
    <d v="2023-08-02T00:00:00"/>
    <x v="1"/>
    <x v="1"/>
    <x v="11"/>
    <x v="2"/>
    <x v="2"/>
    <s v="SLA_MET"/>
  </r>
  <r>
    <s v="942"/>
    <d v="2023-08-02T15:17:04"/>
    <d v="2023-08-02T15:20:51"/>
    <s v="WITHDRAW"/>
    <s v="Consumer Pre Bureau"/>
    <s v="RMishra"/>
    <s v="Please re-submit as student. Kindly remove all employment details"/>
    <x v="4"/>
    <d v="1899-12-30T00:03:47"/>
    <n v="3.7833333333333332"/>
    <d v="2023-08-02T00:00:00"/>
    <x v="1"/>
    <x v="1"/>
    <x v="12"/>
    <x v="2"/>
    <x v="2"/>
    <s v="SLA_MET"/>
  </r>
  <r>
    <s v="943"/>
    <d v="2023-08-02T15:17:29"/>
    <d v="2023-08-02T15:23:46"/>
    <s v="WITHDRAW"/>
    <s v="Consumer Pre Bureau"/>
    <s v="AAkhundpur"/>
    <s v="Please email 100 pts of ID along with passport and visa page to vcredit@Asif Tech.com.au"/>
    <x v="2"/>
    <d v="1899-12-30T00:06:17"/>
    <n v="6.2833333333333332"/>
    <d v="2023-08-02T00:00:00"/>
    <x v="1"/>
    <x v="1"/>
    <x v="8"/>
    <x v="2"/>
    <x v="2"/>
    <s v="SLA_MET"/>
  </r>
  <r>
    <s v="944"/>
    <d v="2023-08-02T15:21:19"/>
    <d v="2023-08-02T15:24:28"/>
    <s v="WITHDRAW"/>
    <s v="Consumer Pre Bureau"/>
    <s v="NVaid"/>
    <s v="Please email passport with visa page"/>
    <x v="2"/>
    <d v="1899-12-30T00:03:09"/>
    <n v="3.15"/>
    <d v="2023-08-02T00:00:00"/>
    <x v="1"/>
    <x v="1"/>
    <x v="4"/>
    <x v="2"/>
    <x v="2"/>
    <s v="SLA_MET"/>
  </r>
  <r>
    <s v="945"/>
    <d v="2023-08-02T15:38:27"/>
    <d v="2023-08-02T15:42:19"/>
    <s v="WITHDRAW"/>
    <s v="Consumer Pre Bureau"/>
    <s v="RMishra"/>
    <s v="Please email 100 points + proof of income to vcredit@Asif Tech.com.au in form of bank statement showing direct wage deposits or 2 x payslips from employer"/>
    <x v="2"/>
    <d v="1899-12-30T00:03:52"/>
    <n v="3.8666666666666667"/>
    <d v="2023-08-02T00:00:00"/>
    <x v="1"/>
    <x v="1"/>
    <x v="12"/>
    <x v="2"/>
    <x v="2"/>
    <s v="SLA_MET"/>
  </r>
  <r>
    <s v="946"/>
    <d v="2023-08-02T15:42:51"/>
    <d v="2023-08-02T15:50:09"/>
    <s v="WITHDRAW"/>
    <s v="Consumer Existing"/>
    <s v="CDcosta"/>
    <s v="Please resubmit with landline for employer"/>
    <x v="2"/>
    <d v="1899-12-30T00:07:18"/>
    <n v="7.3"/>
    <d v="2023-08-02T00:00:00"/>
    <x v="1"/>
    <x v="1"/>
    <x v="2"/>
    <x v="2"/>
    <x v="1"/>
    <s v="SLA_MET"/>
  </r>
  <r>
    <s v="947"/>
    <d v="2023-08-02T15:46:18"/>
    <d v="2023-08-02T15:53:57"/>
    <s v="WITHDRAW"/>
    <s v="Consumer Pre Bureau"/>
    <s v="NVaid"/>
    <s v="Incorrect info provided Please provide valid contact number for the custoer"/>
    <x v="4"/>
    <d v="1899-12-30T00:07:39"/>
    <n v="7.65"/>
    <d v="2023-08-02T00:00:00"/>
    <x v="1"/>
    <x v="1"/>
    <x v="4"/>
    <x v="2"/>
    <x v="2"/>
    <s v="SLA_MET"/>
  </r>
  <r>
    <s v="948"/>
    <d v="2023-08-02T16:08:45"/>
    <d v="2023-08-02T16:18:37"/>
    <s v="WITHDRAW"/>
    <s v="Consumer Pre Bureau"/>
    <s v="FWadia"/>
    <s v="Work number submitted is incorrect for the customer. Please confirm with applicant and resubmit. Alternatively, please email Proof of Income (Pay Slips / Latest Bank Statement) to vcredit@Asif Tech.com.au."/>
    <x v="4"/>
    <d v="1899-12-30T00:09:52"/>
    <n v="9.8666666666666671"/>
    <d v="2023-08-02T00:00:00"/>
    <x v="1"/>
    <x v="1"/>
    <x v="9"/>
    <x v="2"/>
    <x v="2"/>
    <s v="SLA_MET"/>
  </r>
  <r>
    <s v="949"/>
    <d v="2023-08-02T16:54:48"/>
    <d v="2023-08-02T17:01:13"/>
    <s v="WITHDRAW"/>
    <s v="Consumer Pre Bureau"/>
    <s v="NVaid"/>
    <s v="Please email passport with visa page"/>
    <x v="2"/>
    <d v="1899-12-30T00:06:25"/>
    <n v="6.416666666666667"/>
    <d v="2023-08-02T00:00:00"/>
    <x v="1"/>
    <x v="1"/>
    <x v="4"/>
    <x v="2"/>
    <x v="2"/>
    <s v="SLA_MET"/>
  </r>
  <r>
    <s v="950"/>
    <d v="2023-08-02T17:40:12"/>
    <d v="2023-08-02T17:46:00"/>
    <s v="WITHDRAW"/>
    <s v="Consumer Pre Bureau"/>
    <s v="SBambaras"/>
    <s v="An account for this applicant already exists with Asif Tech. Please re-submit the next application under row-id:-1-68F5YW1."/>
    <x v="2"/>
    <d v="1899-12-30T00:05:48"/>
    <n v="5.8"/>
    <d v="2023-08-02T00:00:00"/>
    <x v="1"/>
    <x v="1"/>
    <x v="7"/>
    <x v="2"/>
    <x v="2"/>
    <s v="SLA_MET"/>
  </r>
  <r>
    <s v="951"/>
    <d v="2023-08-02T17:41:27"/>
    <d v="2023-08-02T17:48:13"/>
    <s v="WITHDRAW"/>
    <s v="Consumer Pre Bureau"/>
    <s v="SBambaras"/>
    <s v="Please email passport with visa page"/>
    <x v="2"/>
    <d v="1899-12-30T00:06:46"/>
    <n v="6.7666666666666666"/>
    <d v="2023-08-02T00:00:00"/>
    <x v="1"/>
    <x v="1"/>
    <x v="7"/>
    <x v="2"/>
    <x v="2"/>
    <s v="SLA_MET"/>
  </r>
  <r>
    <s v="952"/>
    <d v="2023-08-02T17:51:56"/>
    <d v="2023-08-02T17:55:48"/>
    <s v="WITHDRAW"/>
    <s v="Consumer Existing"/>
    <s v="CDcosta"/>
    <s v="Please re-submit as self employed (sole trader / commercial)"/>
    <x v="3"/>
    <d v="1899-12-30T00:03:52"/>
    <n v="3.8666666666666667"/>
    <d v="2023-08-02T00:00:00"/>
    <x v="1"/>
    <x v="1"/>
    <x v="2"/>
    <x v="2"/>
    <x v="1"/>
    <s v="SLA_MET"/>
  </r>
  <r>
    <s v="953"/>
    <d v="2023-08-02T18:12:14"/>
    <d v="2023-08-02T18:18:32"/>
    <s v="WITHDRAW"/>
    <s v="Consumer Pre Bureau"/>
    <s v="SBambaras"/>
    <s v="Work number submitted is incorrect for the employer. Please confirm with applicant and resubmit with the employer's correct landline number."/>
    <x v="4"/>
    <d v="1899-12-30T00:06:18"/>
    <n v="6.3"/>
    <d v="2023-08-02T00:00:00"/>
    <x v="1"/>
    <x v="1"/>
    <x v="7"/>
    <x v="2"/>
    <x v="2"/>
    <s v="SLA_MET"/>
  </r>
  <r>
    <s v="954"/>
    <d v="2023-08-02T18:20:14"/>
    <d v="2023-08-02T18:23:57"/>
    <s v="WITHDRAW"/>
    <s v="Consumer Pre Bureau"/>
    <s v="SBambaras"/>
    <s v="Please re-submit as student correctly. Employment details not required."/>
    <x v="3"/>
    <d v="1899-12-30T00:03:43"/>
    <n v="3.7166666666666668"/>
    <d v="2023-08-02T00:00:00"/>
    <x v="1"/>
    <x v="1"/>
    <x v="7"/>
    <x v="2"/>
    <x v="2"/>
    <s v="SLA_MET"/>
  </r>
  <r>
    <s v="955"/>
    <d v="2023-08-02T18:23:00"/>
    <d v="2023-08-02T18:38:02"/>
    <s v="WITHDRAW"/>
    <s v="Consumer Post Bureau"/>
    <s v="RBose"/>
    <m/>
    <x v="0"/>
    <d v="1899-12-30T00:15:02"/>
    <n v="15.033333333333333"/>
    <d v="2023-08-02T00:00:00"/>
    <x v="1"/>
    <x v="1"/>
    <x v="6"/>
    <x v="2"/>
    <x v="0"/>
    <s v="SLA_MET"/>
  </r>
  <r>
    <s v="956"/>
    <d v="2023-08-02T18:29:17"/>
    <d v="2023-08-02T18:32:25"/>
    <s v="WITHDRAW"/>
    <s v="Consumer Pre Bureau"/>
    <s v="SBambaras"/>
    <s v="Please email passport with visa page"/>
    <x v="2"/>
    <d v="1899-12-30T00:03:08"/>
    <n v="3.1333333333333333"/>
    <d v="2023-08-02T00:00:00"/>
    <x v="1"/>
    <x v="1"/>
    <x v="7"/>
    <x v="2"/>
    <x v="2"/>
    <s v="SLA_MET"/>
  </r>
  <r>
    <s v="957"/>
    <d v="2023-08-02T18:58:55"/>
    <d v="2023-08-02T19:06:40"/>
    <s v="WITHDRAW"/>
    <s v="Consumer Pre Bureau"/>
    <s v="NVaid"/>
    <s v="Please email passport with visa page"/>
    <x v="2"/>
    <d v="1899-12-30T00:07:45"/>
    <n v="7.75"/>
    <d v="2023-08-02T00:00:00"/>
    <x v="1"/>
    <x v="1"/>
    <x v="4"/>
    <x v="2"/>
    <x v="2"/>
    <s v="SLA_MET"/>
  </r>
  <r>
    <s v="958"/>
    <d v="2023-08-02T19:16:36"/>
    <d v="2023-08-02T19:36:56"/>
    <s v="WITHDRAW"/>
    <s v="Consumer Post Bureau"/>
    <s v="NVaid"/>
    <s v="Please email copy of Proof of Income (Pay Slips / Bank Statement / Employment Letter"/>
    <x v="2"/>
    <d v="1899-12-30T00:20:20"/>
    <n v="20.333333333333332"/>
    <d v="2023-08-02T00:00:00"/>
    <x v="1"/>
    <x v="1"/>
    <x v="4"/>
    <x v="2"/>
    <x v="0"/>
    <s v="SLA_NOT_MET"/>
  </r>
  <r>
    <s v="959"/>
    <d v="2023-08-02T19:23:28"/>
    <d v="2023-08-02T19:30:57"/>
    <s v="WITHDRAW"/>
    <s v="Consumer Pre Bureau"/>
    <s v="SBambaras"/>
    <s v="An account for this applicant already exists with Asif Tech. Please resubmit as existing customer under row id :-1-5F7CXTD."/>
    <x v="3"/>
    <d v="1899-12-30T00:07:29"/>
    <n v="7.4833333333333334"/>
    <d v="2023-08-02T00:00:00"/>
    <x v="1"/>
    <x v="1"/>
    <x v="7"/>
    <x v="2"/>
    <x v="2"/>
    <s v="SLA_MET"/>
  </r>
  <r>
    <s v="960"/>
    <d v="2023-08-02T19:29:46"/>
    <d v="2023-08-02T19:38:53"/>
    <s v="WITHDRAW"/>
    <s v="Consumer Pre Bureau"/>
    <s v="SBambaras"/>
    <s v="Work number submitted is incorrect for the employer. Please re-submit the employer's correct landline number."/>
    <x v="4"/>
    <d v="1899-12-30T00:09:07"/>
    <n v="9.1166666666666671"/>
    <d v="2023-08-02T00:00:00"/>
    <x v="1"/>
    <x v="1"/>
    <x v="7"/>
    <x v="2"/>
    <x v="2"/>
    <s v="SLA_MET"/>
  </r>
  <r>
    <s v="961"/>
    <d v="2023-08-02T19:58:23"/>
    <d v="2023-08-02T20:11:09"/>
    <s v="WITHDRAW"/>
    <s v="Consumer Post Bureau"/>
    <s v="RBose"/>
    <m/>
    <x v="0"/>
    <d v="1899-12-30T00:12:46"/>
    <n v="12.766666666666667"/>
    <d v="2023-08-02T00:00:00"/>
    <x v="1"/>
    <x v="1"/>
    <x v="6"/>
    <x v="2"/>
    <x v="0"/>
    <s v="SLA_MET"/>
  </r>
  <r>
    <s v="962"/>
    <d v="2023-08-02T20:17:35"/>
    <d v="2023-08-02T20:26:55"/>
    <s v="WITHDRAW"/>
    <s v="Visa Check"/>
    <s v="FWadia"/>
    <s v="Please email passport with visa page"/>
    <x v="2"/>
    <d v="1899-12-30T00:09:20"/>
    <n v="9.3333333333333339"/>
    <d v="2023-08-02T00:00:00"/>
    <x v="1"/>
    <x v="1"/>
    <x v="9"/>
    <x v="2"/>
    <x v="3"/>
    <s v="SLA_MET"/>
  </r>
  <r>
    <s v="963"/>
    <d v="2023-08-02T20:34:20"/>
    <d v="2023-08-02T21:09:35"/>
    <s v="WITHDRAW"/>
    <s v="Consumer Pre Bureau"/>
    <s v="NBhatia"/>
    <s v="Please email Appointment/Offer Letter, Salary Slips.to vcredit@Asif Tech.com.au"/>
    <x v="2"/>
    <d v="1899-12-30T00:35:15"/>
    <n v="35.25"/>
    <d v="2023-08-02T00:00:00"/>
    <x v="1"/>
    <x v="1"/>
    <x v="1"/>
    <x v="2"/>
    <x v="2"/>
    <s v="SLA_NOT_MET"/>
  </r>
  <r>
    <s v="964"/>
    <d v="2023-08-02T20:35:58"/>
    <d v="2023-08-02T21:27:10"/>
    <s v="WITHDRAW"/>
    <s v="Consumer Existing"/>
    <s v="NBhatia"/>
    <s v="Please email Employment Proof Details: Appointment/Offer Letter, Salary Slips. to vcredit@Asif Tech.com.au"/>
    <x v="2"/>
    <d v="1899-12-30T00:51:12"/>
    <n v="51.2"/>
    <d v="2023-08-02T00:00:00"/>
    <x v="1"/>
    <x v="1"/>
    <x v="1"/>
    <x v="2"/>
    <x v="1"/>
    <s v="SLA_NOT_MET"/>
  </r>
  <r>
    <s v="965"/>
    <d v="2023-08-02T20:50:54"/>
    <d v="2023-08-02T21:07:10"/>
    <s v="WITHDRAW"/>
    <s v="Consumer Post Bureau"/>
    <s v="SBambaras"/>
    <m/>
    <x v="0"/>
    <d v="1899-12-30T00:16:16"/>
    <n v="16.266666666666666"/>
    <d v="2023-08-02T00:00:00"/>
    <x v="1"/>
    <x v="1"/>
    <x v="7"/>
    <x v="2"/>
    <x v="0"/>
    <s v="SLA_MET"/>
  </r>
  <r>
    <s v="966"/>
    <d v="2023-08-02T21:14:53"/>
    <d v="2023-08-02T21:50:25"/>
    <s v="WITHDRAW"/>
    <s v="Consumer Pre Bureau"/>
    <s v="NBhatia"/>
    <s v="This account is closed, please resubmit under a NEW ROW ID Withdrew, as current appln reflects as Cancelled on SIEBEL, Hence the cust has to resubmit under the previous appln#1-86MFD6A"/>
    <x v="2"/>
    <d v="1899-12-30T00:35:32"/>
    <n v="35.533333333333331"/>
    <d v="2023-08-02T00:00:00"/>
    <x v="1"/>
    <x v="1"/>
    <x v="1"/>
    <x v="2"/>
    <x v="2"/>
    <s v="SLA_NOT_MET"/>
  </r>
  <r>
    <s v="967"/>
    <d v="2023-08-02T21:23:05"/>
    <d v="2023-08-02T21:53:13"/>
    <s v="WITHDRAW"/>
    <s v="Consumer Post Bureau"/>
    <s v="SBambaras"/>
    <m/>
    <x v="0"/>
    <d v="1899-12-30T00:30:08"/>
    <n v="30.133333333333333"/>
    <d v="2023-08-02T00:00:00"/>
    <x v="1"/>
    <x v="1"/>
    <x v="7"/>
    <x v="2"/>
    <x v="0"/>
    <s v="SLA_NOT_MET"/>
  </r>
  <r>
    <s v="968"/>
    <d v="2023-08-02T21:33:58"/>
    <d v="2023-08-02T21:57:55"/>
    <s v="WITHDRAW"/>
    <s v="Consumer Pre Bureau"/>
    <s v="SBambaras"/>
    <s v="Please email passport with visa page"/>
    <x v="2"/>
    <d v="1899-12-30T00:23:57"/>
    <n v="23.95"/>
    <d v="2023-08-02T00:00:00"/>
    <x v="1"/>
    <x v="1"/>
    <x v="7"/>
    <x v="2"/>
    <x v="2"/>
    <s v="SLA_NOT_MET"/>
  </r>
  <r>
    <s v="969"/>
    <d v="2023-08-02T21:50:27"/>
    <d v="2023-08-02T22:01:51"/>
    <s v="WITHDRAW"/>
    <s v="Consumer Pre Bureau"/>
    <s v="NBhatia"/>
    <s v="This account is closed, please resubmit under a NEW ROW ID Withdrew, as current appln reflects as Cancelled on SIEBEL, Hence the cust has to resubmit under the previous appln#1-86MFD6A"/>
    <x v="2"/>
    <d v="1899-12-30T00:11:24"/>
    <n v="11.4"/>
    <d v="2023-08-02T00:00:00"/>
    <x v="1"/>
    <x v="1"/>
    <x v="1"/>
    <x v="2"/>
    <x v="2"/>
    <s v="SLA_MET"/>
  </r>
  <r>
    <s v="970"/>
    <d v="2023-08-02T22:02:09"/>
    <d v="2023-08-02T22:09:54"/>
    <s v="WITHDRAW"/>
    <s v="Consumer Pre Bureau"/>
    <s v="SBambaras"/>
    <s v="Please email passport with visa page"/>
    <x v="2"/>
    <d v="1899-12-30T00:07:45"/>
    <n v="7.75"/>
    <d v="2023-08-02T00:00:00"/>
    <x v="1"/>
    <x v="1"/>
    <x v="7"/>
    <x v="2"/>
    <x v="2"/>
    <s v="SLA_MET"/>
  </r>
  <r>
    <s v="971"/>
    <d v="2023-08-02T22:05:52"/>
    <d v="2023-08-02T22:21:15"/>
    <s v="WITHDRAW"/>
    <s v="Consumer Post Bureau"/>
    <s v="SBambaras"/>
    <s v="Please email a copy of passport with visa page as a part of 100 pts of id."/>
    <x v="2"/>
    <d v="1899-12-30T00:15:23"/>
    <n v="15.383333333333333"/>
    <d v="2023-08-02T00:00:00"/>
    <x v="1"/>
    <x v="1"/>
    <x v="7"/>
    <x v="2"/>
    <x v="0"/>
    <s v="SLA_MET"/>
  </r>
  <r>
    <s v="972"/>
    <d v="2023-08-02T22:25:24"/>
    <d v="2023-08-02T22:27:11"/>
    <s v="WITHDRAW"/>
    <s v="Consumer Pre Bureau"/>
    <s v="SBambaras"/>
    <s v="Please email passport with visa page"/>
    <x v="2"/>
    <d v="1899-12-30T00:01:47"/>
    <n v="1.7833333333333332"/>
    <d v="2023-08-02T00:00:00"/>
    <x v="1"/>
    <x v="1"/>
    <x v="7"/>
    <x v="2"/>
    <x v="2"/>
    <s v="SLA_MET"/>
  </r>
  <r>
    <s v="973"/>
    <d v="2023-08-03T09:15:18"/>
    <d v="2023-08-03T09:25:34"/>
    <s v="APPROVE"/>
    <s v="Consumer Existing"/>
    <s v="HPandya"/>
    <s v="Approve"/>
    <x v="0"/>
    <d v="1899-12-30T00:10:16"/>
    <n v="10.266666666666667"/>
    <d v="2023-08-03T00:00:00"/>
    <x v="1"/>
    <x v="1"/>
    <x v="11"/>
    <x v="0"/>
    <x v="1"/>
    <s v="SLA_MET"/>
  </r>
  <r>
    <s v="974"/>
    <d v="2023-08-03T09:43:34"/>
    <d v="2023-08-03T09:53:39"/>
    <s v="APPROVE"/>
    <s v="Consumer Existing"/>
    <s v="FWadia"/>
    <m/>
    <x v="0"/>
    <d v="1899-12-30T00:10:05"/>
    <n v="10.083333333333334"/>
    <d v="2023-08-03T00:00:00"/>
    <x v="1"/>
    <x v="1"/>
    <x v="9"/>
    <x v="0"/>
    <x v="1"/>
    <s v="SLA_MET"/>
  </r>
  <r>
    <s v="975"/>
    <d v="2023-08-03T09:51:55"/>
    <d v="2023-08-03T10:02:53"/>
    <s v="APPROVE"/>
    <s v="Consumer Existing"/>
    <s v="FWadia"/>
    <m/>
    <x v="0"/>
    <d v="1899-12-30T00:10:58"/>
    <n v="10.966666666666667"/>
    <d v="2023-08-03T00:00:00"/>
    <x v="1"/>
    <x v="1"/>
    <x v="9"/>
    <x v="0"/>
    <x v="1"/>
    <s v="SLA_MET"/>
  </r>
  <r>
    <s v="976"/>
    <d v="2023-08-03T10:07:12"/>
    <d v="2023-08-03T10:08:35"/>
    <s v="APPROVE"/>
    <s v="Consumer Existing"/>
    <s v="RMishra"/>
    <s v="Approve"/>
    <x v="0"/>
    <d v="1899-12-30T00:01:23"/>
    <n v="1.3833333333333333"/>
    <d v="2023-08-03T00:00:00"/>
    <x v="1"/>
    <x v="1"/>
    <x v="12"/>
    <x v="0"/>
    <x v="1"/>
    <s v="SLA_MET"/>
  </r>
  <r>
    <s v="977"/>
    <d v="2023-08-03T10:21:20"/>
    <d v="2023-08-03T10:31:02"/>
    <s v="APPROVE"/>
    <s v="Consumer Existing"/>
    <s v="CDcosta"/>
    <m/>
    <x v="0"/>
    <d v="1899-12-30T00:09:42"/>
    <n v="9.6999999999999993"/>
    <d v="2023-08-03T00:00:00"/>
    <x v="1"/>
    <x v="1"/>
    <x v="2"/>
    <x v="0"/>
    <x v="1"/>
    <s v="SLA_MET"/>
  </r>
  <r>
    <s v="978"/>
    <d v="2023-08-03T10:36:05"/>
    <d v="2023-08-03T10:48:05"/>
    <s v="APPROVE"/>
    <s v="Consumer Post Bureau"/>
    <s v="FWadia"/>
    <m/>
    <x v="0"/>
    <d v="1899-12-30T00:12:00"/>
    <n v="12"/>
    <d v="2023-08-03T00:00:00"/>
    <x v="1"/>
    <x v="1"/>
    <x v="9"/>
    <x v="0"/>
    <x v="0"/>
    <s v="SLA_MET"/>
  </r>
  <r>
    <s v="979"/>
    <d v="2023-08-03T10:40:17"/>
    <d v="2023-08-03T10:55:54"/>
    <s v="APPROVE"/>
    <s v="Consumer Pre Bureau"/>
    <s v="NBhatia"/>
    <s v="Approve"/>
    <x v="0"/>
    <d v="1899-12-30T00:15:37"/>
    <n v="15.616666666666667"/>
    <d v="2023-08-03T00:00:00"/>
    <x v="1"/>
    <x v="1"/>
    <x v="1"/>
    <x v="0"/>
    <x v="2"/>
    <s v="SLA_MET"/>
  </r>
  <r>
    <s v="980"/>
    <d v="2023-08-03T10:57:17"/>
    <d v="2023-08-03T11:04:44"/>
    <s v="APPROVE"/>
    <s v="Consumer Pre Bureau"/>
    <s v="HPandya"/>
    <s v="Approve"/>
    <x v="0"/>
    <d v="1899-12-30T00:07:27"/>
    <n v="7.45"/>
    <d v="2023-08-03T00:00:00"/>
    <x v="1"/>
    <x v="1"/>
    <x v="11"/>
    <x v="0"/>
    <x v="2"/>
    <s v="SLA_MET"/>
  </r>
  <r>
    <s v="981"/>
    <d v="2023-08-03T11:06:50"/>
    <d v="2023-08-03T11:22:18"/>
    <s v="APPROVE"/>
    <s v="Consumer Existing"/>
    <s v="CDcosta"/>
    <m/>
    <x v="0"/>
    <d v="1899-12-30T00:15:28"/>
    <n v="15.466666666666667"/>
    <d v="2023-08-03T00:00:00"/>
    <x v="1"/>
    <x v="1"/>
    <x v="2"/>
    <x v="0"/>
    <x v="1"/>
    <s v="SLA_MET"/>
  </r>
  <r>
    <s v="982"/>
    <d v="2023-08-03T11:09:55"/>
    <d v="2023-08-03T11:25:18"/>
    <s v="APPROVE"/>
    <s v="Consumer Existing"/>
    <s v="FWadia"/>
    <m/>
    <x v="0"/>
    <d v="1899-12-30T00:15:23"/>
    <n v="15.383333333333333"/>
    <d v="2023-08-03T00:00:00"/>
    <x v="1"/>
    <x v="1"/>
    <x v="9"/>
    <x v="0"/>
    <x v="1"/>
    <s v="SLA_MET"/>
  </r>
  <r>
    <s v="983"/>
    <d v="2023-08-03T11:29:56"/>
    <d v="2023-08-03T11:34:03"/>
    <s v="APPROVE"/>
    <s v="Consumer Pre Bureau"/>
    <s v="RMishra"/>
    <s v="Approved for 1 handset and 1 MBB"/>
    <x v="0"/>
    <d v="1899-12-30T00:04:07"/>
    <n v="4.1166666666666663"/>
    <d v="2023-08-03T00:00:00"/>
    <x v="1"/>
    <x v="1"/>
    <x v="12"/>
    <x v="0"/>
    <x v="2"/>
    <s v="SLA_MET"/>
  </r>
  <r>
    <s v="984"/>
    <d v="2023-08-03T11:33:47"/>
    <d v="2023-08-03T11:45:51"/>
    <s v="APPROVE"/>
    <s v="Consumer Post Bureau"/>
    <s v="CDcosta"/>
    <m/>
    <x v="0"/>
    <d v="1899-12-30T00:12:04"/>
    <n v="12.066666666666666"/>
    <d v="2023-08-03T00:00:00"/>
    <x v="1"/>
    <x v="1"/>
    <x v="2"/>
    <x v="0"/>
    <x v="0"/>
    <s v="SLA_MET"/>
  </r>
  <r>
    <s v="985"/>
    <d v="2023-08-03T11:34:33"/>
    <d v="2023-08-03T11:35:46"/>
    <s v="APPROVE"/>
    <s v="Consumer Pre Bureau"/>
    <s v="RMishra"/>
    <s v="Approved for 1 handset and 1 MBB"/>
    <x v="0"/>
    <d v="1899-12-30T00:01:13"/>
    <n v="1.2166666666666668"/>
    <d v="2023-08-03T00:00:00"/>
    <x v="1"/>
    <x v="1"/>
    <x v="12"/>
    <x v="0"/>
    <x v="2"/>
    <s v="SLA_MET"/>
  </r>
  <r>
    <s v="986"/>
    <d v="2023-08-03T11:37:12"/>
    <d v="2023-08-03T11:44:07"/>
    <s v="APPROVE"/>
    <s v="Consumer Existing"/>
    <s v="NVaid"/>
    <s v="Approved only with outright purchase of handset or USIM only"/>
    <x v="0"/>
    <d v="1899-12-30T00:06:55"/>
    <n v="6.916666666666667"/>
    <d v="2023-08-03T00:00:00"/>
    <x v="1"/>
    <x v="1"/>
    <x v="4"/>
    <x v="0"/>
    <x v="1"/>
    <s v="SLA_MET"/>
  </r>
  <r>
    <s v="987"/>
    <d v="2023-08-03T11:46:47"/>
    <d v="2023-08-03T12:02:15"/>
    <s v="APPROVE"/>
    <s v="Consumer Post Bureau"/>
    <s v="FWadia"/>
    <m/>
    <x v="0"/>
    <d v="1899-12-30T00:15:28"/>
    <n v="15.466666666666667"/>
    <d v="2023-08-03T00:00:00"/>
    <x v="1"/>
    <x v="1"/>
    <x v="9"/>
    <x v="0"/>
    <x v="0"/>
    <s v="SLA_MET"/>
  </r>
  <r>
    <s v="988"/>
    <d v="2023-08-03T11:51:26"/>
    <d v="2023-08-03T11:54:37"/>
    <s v="APPROVE"/>
    <s v="Consumer Existing"/>
    <s v="RMishra"/>
    <s v="Approved for 1 handset and 1 MBB. Please dont offer Ipad"/>
    <x v="0"/>
    <d v="1899-12-30T00:03:11"/>
    <n v="3.1833333333333331"/>
    <d v="2023-08-03T00:00:00"/>
    <x v="1"/>
    <x v="1"/>
    <x v="12"/>
    <x v="0"/>
    <x v="1"/>
    <s v="SLA_MET"/>
  </r>
  <r>
    <s v="989"/>
    <d v="2023-08-03T11:53:28"/>
    <d v="2023-08-03T12:10:54"/>
    <s v="APPROVE"/>
    <s v="Consumer Existing"/>
    <s v="RBose"/>
    <m/>
    <x v="0"/>
    <d v="1899-12-30T00:17:26"/>
    <n v="17.433333333333334"/>
    <d v="2023-08-03T00:00:00"/>
    <x v="1"/>
    <x v="1"/>
    <x v="6"/>
    <x v="0"/>
    <x v="1"/>
    <s v="SLA_MET"/>
  </r>
  <r>
    <s v="990"/>
    <d v="2023-08-03T11:56:55"/>
    <d v="2023-08-03T12:11:45"/>
    <s v="APPROVE"/>
    <s v="Consumer Post Bureau"/>
    <s v="FWadia"/>
    <m/>
    <x v="0"/>
    <d v="1899-12-30T00:14:50"/>
    <n v="14.833333333333334"/>
    <d v="2023-08-03T00:00:00"/>
    <x v="1"/>
    <x v="1"/>
    <x v="9"/>
    <x v="0"/>
    <x v="0"/>
    <s v="SLA_MET"/>
  </r>
  <r>
    <s v="991"/>
    <d v="2023-08-03T12:17:47"/>
    <d v="2023-08-03T12:27:28"/>
    <s v="APPROVE"/>
    <s v="Consumer Pre Bureau"/>
    <s v="NVaid"/>
    <s v="Approve"/>
    <x v="0"/>
    <d v="1899-12-30T00:09:41"/>
    <n v="9.6833333333333336"/>
    <d v="2023-08-03T00:00:00"/>
    <x v="1"/>
    <x v="1"/>
    <x v="4"/>
    <x v="0"/>
    <x v="2"/>
    <s v="SLA_MET"/>
  </r>
  <r>
    <s v="992"/>
    <d v="2023-08-03T12:19:12"/>
    <d v="2023-08-03T12:26:56"/>
    <s v="APPROVE"/>
    <s v="Consumer Existing"/>
    <s v="HPandya"/>
    <s v="Approve"/>
    <x v="0"/>
    <d v="1899-12-30T00:07:44"/>
    <n v="7.7333333333333334"/>
    <d v="2023-08-03T00:00:00"/>
    <x v="1"/>
    <x v="1"/>
    <x v="11"/>
    <x v="0"/>
    <x v="1"/>
    <s v="SLA_MET"/>
  </r>
  <r>
    <s v="993"/>
    <d v="2023-08-03T12:23:19"/>
    <d v="2023-08-03T12:40:06"/>
    <s v="APPROVE"/>
    <s v="Consumer Existing"/>
    <s v="NBhatia"/>
    <s v="Approve"/>
    <x v="0"/>
    <d v="1899-12-30T00:16:47"/>
    <n v="16.783333333333335"/>
    <d v="2023-08-03T00:00:00"/>
    <x v="1"/>
    <x v="1"/>
    <x v="1"/>
    <x v="0"/>
    <x v="1"/>
    <s v="SLA_MET"/>
  </r>
  <r>
    <s v="994"/>
    <d v="2023-08-03T12:32:34"/>
    <d v="2023-08-03T12:37:58"/>
    <s v="APPROVE"/>
    <s v="Consumer Existing"/>
    <s v="RBose"/>
    <m/>
    <x v="0"/>
    <d v="1899-12-30T00:05:24"/>
    <n v="5.4"/>
    <d v="2023-08-03T00:00:00"/>
    <x v="1"/>
    <x v="1"/>
    <x v="6"/>
    <x v="0"/>
    <x v="1"/>
    <s v="SLA_MET"/>
  </r>
  <r>
    <s v="995"/>
    <d v="2023-08-03T12:35:48"/>
    <d v="2023-08-03T12:43:02"/>
    <s v="APPROVE"/>
    <s v="Consumer Existing"/>
    <s v="CDcosta"/>
    <m/>
    <x v="0"/>
    <d v="1899-12-30T00:07:14"/>
    <n v="7.2333333333333334"/>
    <d v="2023-08-03T00:00:00"/>
    <x v="1"/>
    <x v="1"/>
    <x v="2"/>
    <x v="0"/>
    <x v="1"/>
    <s v="SLA_MET"/>
  </r>
  <r>
    <s v="996"/>
    <d v="2023-08-03T12:45:31"/>
    <d v="2023-08-03T12:58:01"/>
    <s v="APPROVE"/>
    <s v="Consumer Post Bureau"/>
    <s v="FWadia"/>
    <m/>
    <x v="0"/>
    <d v="1899-12-30T00:12:30"/>
    <n v="12.5"/>
    <d v="2023-08-03T00:00:00"/>
    <x v="1"/>
    <x v="1"/>
    <x v="9"/>
    <x v="0"/>
    <x v="0"/>
    <s v="SLA_MET"/>
  </r>
  <r>
    <s v="997"/>
    <d v="2023-08-03T12:57:36"/>
    <d v="2023-08-03T13:13:16"/>
    <s v="APPROVE"/>
    <s v="Consumer Existing"/>
    <s v="FWadia"/>
    <m/>
    <x v="0"/>
    <d v="1899-12-30T00:15:40"/>
    <n v="15.666666666666666"/>
    <d v="2023-08-03T00:00:00"/>
    <x v="1"/>
    <x v="1"/>
    <x v="9"/>
    <x v="0"/>
    <x v="1"/>
    <s v="SLA_MET"/>
  </r>
  <r>
    <s v="998"/>
    <d v="2023-08-03T12:59:08"/>
    <d v="2023-08-03T13:30:25"/>
    <s v="APPROVE"/>
    <s v="Consumer Existing"/>
    <s v="FWadia"/>
    <m/>
    <x v="0"/>
    <d v="1899-12-30T00:31:17"/>
    <n v="31.283333333333335"/>
    <d v="2023-08-03T00:00:00"/>
    <x v="1"/>
    <x v="1"/>
    <x v="9"/>
    <x v="0"/>
    <x v="1"/>
    <s v="SLA_NOT_MET"/>
  </r>
  <r>
    <s v="999"/>
    <d v="2023-08-03T13:05:05"/>
    <d v="2023-08-03T13:19:10"/>
    <s v="APPROVE"/>
    <s v="Consumer Pre Bureau"/>
    <s v="HPandya"/>
    <s v="Approve"/>
    <x v="0"/>
    <d v="1899-12-30T00:14:05"/>
    <n v="14.083333333333334"/>
    <d v="2023-08-03T00:00:00"/>
    <x v="1"/>
    <x v="1"/>
    <x v="11"/>
    <x v="0"/>
    <x v="2"/>
    <s v="SLA_MET"/>
  </r>
  <r>
    <s v="1000"/>
    <d v="2023-08-03T13:05:40"/>
    <d v="2023-08-03T13:10:50"/>
    <s v="APPROVE"/>
    <s v="Consumer Existing"/>
    <s v="RMishra"/>
    <s v="Approve"/>
    <x v="0"/>
    <d v="1899-12-30T00:05:10"/>
    <n v="5.166666666666667"/>
    <d v="2023-08-03T00:00:00"/>
    <x v="1"/>
    <x v="1"/>
    <x v="12"/>
    <x v="0"/>
    <x v="1"/>
    <s v="SLA_MET"/>
  </r>
  <r>
    <s v="1001"/>
    <d v="2023-08-03T13:06:46"/>
    <d v="2023-08-03T13:18:37"/>
    <s v="APPROVE"/>
    <s v="Consumer Pre Bureau"/>
    <s v="NVaid"/>
    <s v="Approve"/>
    <x v="0"/>
    <d v="1899-12-30T00:11:51"/>
    <n v="11.85"/>
    <d v="2023-08-03T00:00:00"/>
    <x v="1"/>
    <x v="1"/>
    <x v="4"/>
    <x v="0"/>
    <x v="2"/>
    <s v="SLA_MET"/>
  </r>
  <r>
    <s v="1002"/>
    <d v="2023-08-03T13:06:50"/>
    <d v="2023-08-03T13:18:53"/>
    <s v="APPROVE"/>
    <s v="Consumer Existing"/>
    <s v="MDcruz"/>
    <s v="Approve"/>
    <x v="0"/>
    <d v="1899-12-30T00:12:03"/>
    <n v="12.05"/>
    <d v="2023-08-03T00:00:00"/>
    <x v="1"/>
    <x v="1"/>
    <x v="3"/>
    <x v="0"/>
    <x v="1"/>
    <s v="SLA_MET"/>
  </r>
  <r>
    <s v="1003"/>
    <d v="2023-08-03T13:07:48"/>
    <d v="2023-08-03T13:33:21"/>
    <s v="APPROVE"/>
    <s v="Consumer Existing"/>
    <s v="MDcruz"/>
    <m/>
    <x v="0"/>
    <d v="1899-12-30T00:25:33"/>
    <n v="25.55"/>
    <d v="2023-08-03T00:00:00"/>
    <x v="1"/>
    <x v="1"/>
    <x v="3"/>
    <x v="0"/>
    <x v="1"/>
    <s v="SLA_NOT_MET"/>
  </r>
  <r>
    <s v="1004"/>
    <d v="2023-08-03T13:12:27"/>
    <d v="2023-08-03T13:23:18"/>
    <s v="APPROVE"/>
    <s v="Consumer Pre Bureau"/>
    <s v="RMishra"/>
    <s v="Approved for 1 handset and 1 MBB"/>
    <x v="0"/>
    <d v="1899-12-30T00:10:51"/>
    <n v="10.85"/>
    <d v="2023-08-03T00:00:00"/>
    <x v="1"/>
    <x v="1"/>
    <x v="12"/>
    <x v="0"/>
    <x v="2"/>
    <s v="SLA_MET"/>
  </r>
  <r>
    <s v="1005"/>
    <d v="2023-08-03T13:15:48"/>
    <d v="2023-08-03T13:27:03"/>
    <s v="APPROVE"/>
    <s v="Consumer Post Bureau"/>
    <s v="NVaid"/>
    <s v="Approve"/>
    <x v="0"/>
    <d v="1899-12-30T00:11:15"/>
    <n v="11.25"/>
    <d v="2023-08-03T00:00:00"/>
    <x v="1"/>
    <x v="1"/>
    <x v="4"/>
    <x v="0"/>
    <x v="0"/>
    <s v="SLA_MET"/>
  </r>
  <r>
    <s v="1006"/>
    <d v="2023-08-03T13:17:40"/>
    <d v="2023-08-03T13:25:51"/>
    <s v="APPROVE"/>
    <s v="Consumer Existing"/>
    <s v="MDcruz"/>
    <s v="Approve"/>
    <x v="0"/>
    <d v="1899-12-30T00:08:11"/>
    <n v="8.1833333333333336"/>
    <d v="2023-08-03T00:00:00"/>
    <x v="1"/>
    <x v="1"/>
    <x v="3"/>
    <x v="0"/>
    <x v="1"/>
    <s v="SLA_MET"/>
  </r>
  <r>
    <s v="1007"/>
    <d v="2023-08-03T13:19:45"/>
    <d v="2023-08-03T13:41:24"/>
    <s v="APPROVE"/>
    <s v="Consumer Existing"/>
    <s v="FWadia"/>
    <m/>
    <x v="0"/>
    <d v="1899-12-30T00:21:39"/>
    <n v="21.65"/>
    <d v="2023-08-03T00:00:00"/>
    <x v="1"/>
    <x v="1"/>
    <x v="9"/>
    <x v="0"/>
    <x v="1"/>
    <s v="SLA_NOT_MET"/>
  </r>
  <r>
    <s v="1008"/>
    <d v="2023-08-03T13:26:27"/>
    <d v="2023-08-03T13:40:37"/>
    <s v="APPROVE"/>
    <s v="Consumer Post Bureau"/>
    <s v="MDcruz"/>
    <m/>
    <x v="0"/>
    <d v="1899-12-30T00:14:10"/>
    <n v="14.166666666666666"/>
    <d v="2023-08-03T00:00:00"/>
    <x v="1"/>
    <x v="1"/>
    <x v="3"/>
    <x v="0"/>
    <x v="0"/>
    <s v="SLA_MET"/>
  </r>
  <r>
    <s v="1009"/>
    <d v="2023-08-03T13:35:04"/>
    <d v="2023-08-03T13:38:36"/>
    <s v="APPROVE"/>
    <s v="Consumer Existing"/>
    <s v="RMishra"/>
    <s v="Approve"/>
    <x v="0"/>
    <d v="1899-12-30T00:03:32"/>
    <n v="3.5333333333333332"/>
    <d v="2023-08-03T00:00:00"/>
    <x v="1"/>
    <x v="1"/>
    <x v="12"/>
    <x v="0"/>
    <x v="1"/>
    <s v="SLA_MET"/>
  </r>
  <r>
    <s v="1010"/>
    <d v="2023-08-03T13:35:20"/>
    <d v="2023-08-03T13:52:15"/>
    <s v="APPROVE"/>
    <s v="Consumer Post Bureau"/>
    <s v="CDcosta"/>
    <m/>
    <x v="0"/>
    <d v="1899-12-30T00:16:55"/>
    <n v="16.916666666666668"/>
    <d v="2023-08-03T00:00:00"/>
    <x v="1"/>
    <x v="1"/>
    <x v="2"/>
    <x v="0"/>
    <x v="0"/>
    <s v="SLA_MET"/>
  </r>
  <r>
    <s v="1011"/>
    <d v="2023-08-03T13:35:34"/>
    <d v="2023-08-03T13:50:47"/>
    <s v="APPROVE"/>
    <s v="Consumer Pre Bureau"/>
    <s v="NVaid"/>
    <s v="Approve"/>
    <x v="0"/>
    <d v="1899-12-30T00:15:13"/>
    <n v="15.216666666666667"/>
    <d v="2023-08-03T00:00:00"/>
    <x v="1"/>
    <x v="1"/>
    <x v="4"/>
    <x v="0"/>
    <x v="2"/>
    <s v="SLA_MET"/>
  </r>
  <r>
    <s v="1012"/>
    <d v="2023-08-03T13:36:51"/>
    <d v="2023-08-03T13:47:01"/>
    <s v="APPROVE"/>
    <s v="Consumer Pre Bureau"/>
    <s v="RMishra"/>
    <s v="Approved for 1 handset and 1 MBB"/>
    <x v="0"/>
    <d v="1899-12-30T00:10:10"/>
    <n v="10.166666666666666"/>
    <d v="2023-08-03T00:00:00"/>
    <x v="1"/>
    <x v="1"/>
    <x v="12"/>
    <x v="0"/>
    <x v="2"/>
    <s v="SLA_MET"/>
  </r>
  <r>
    <s v="1013"/>
    <d v="2023-08-03T13:46:34"/>
    <d v="2023-08-03T13:49:04"/>
    <s v="APPROVE"/>
    <s v="Consumer Existing"/>
    <s v="RMishra"/>
    <s v="Approved for MBB only"/>
    <x v="0"/>
    <d v="1899-12-30T00:02:30"/>
    <n v="2.5"/>
    <d v="2023-08-03T00:00:00"/>
    <x v="1"/>
    <x v="1"/>
    <x v="12"/>
    <x v="0"/>
    <x v="1"/>
    <s v="SLA_MET"/>
  </r>
  <r>
    <s v="1014"/>
    <d v="2023-08-03T13:56:49"/>
    <d v="2023-08-03T14:06:13"/>
    <s v="APPROVE"/>
    <s v="Consumer Existing"/>
    <s v="NBhatia"/>
    <s v="Approve"/>
    <x v="0"/>
    <d v="1899-12-30T00:09:24"/>
    <n v="9.4"/>
    <d v="2023-08-03T00:00:00"/>
    <x v="1"/>
    <x v="1"/>
    <x v="1"/>
    <x v="0"/>
    <x v="1"/>
    <s v="SLA_MET"/>
  </r>
  <r>
    <s v="1015"/>
    <d v="2023-08-03T14:00:17"/>
    <d v="2023-08-03T14:04:41"/>
    <s v="APPROVE"/>
    <s v="Consumer Post Bureau"/>
    <s v="RMishra"/>
    <s v="Approved for 1 handset and 1 MBB"/>
    <x v="0"/>
    <d v="1899-12-30T00:04:24"/>
    <n v="4.4000000000000004"/>
    <d v="2023-08-03T00:00:00"/>
    <x v="1"/>
    <x v="1"/>
    <x v="12"/>
    <x v="0"/>
    <x v="0"/>
    <s v="SLA_MET"/>
  </r>
  <r>
    <s v="1016"/>
    <d v="2023-08-03T14:08:54"/>
    <d v="2023-08-03T14:20:35"/>
    <s v="APPROVE"/>
    <s v="Consumer Post Bureau"/>
    <s v="RBose"/>
    <m/>
    <x v="0"/>
    <d v="1899-12-30T00:11:41"/>
    <n v="11.683333333333334"/>
    <d v="2023-08-03T00:00:00"/>
    <x v="1"/>
    <x v="1"/>
    <x v="6"/>
    <x v="0"/>
    <x v="0"/>
    <s v="SLA_MET"/>
  </r>
  <r>
    <s v="1017"/>
    <d v="2023-08-03T14:14:56"/>
    <d v="2023-08-03T14:25:54"/>
    <s v="APPROVE"/>
    <s v="Consumer Existing"/>
    <s v="CDcosta"/>
    <m/>
    <x v="0"/>
    <d v="1899-12-30T00:10:58"/>
    <n v="10.966666666666667"/>
    <d v="2023-08-03T00:00:00"/>
    <x v="1"/>
    <x v="1"/>
    <x v="2"/>
    <x v="0"/>
    <x v="1"/>
    <s v="SLA_MET"/>
  </r>
  <r>
    <s v="1018"/>
    <d v="2023-08-03T14:22:54"/>
    <d v="2023-08-03T14:31:54"/>
    <s v="APPROVE"/>
    <s v="Consumer Post Bureau"/>
    <s v="FWadia"/>
    <m/>
    <x v="0"/>
    <d v="1899-12-30T00:09:00"/>
    <n v="9"/>
    <d v="2023-08-03T00:00:00"/>
    <x v="1"/>
    <x v="1"/>
    <x v="9"/>
    <x v="0"/>
    <x v="0"/>
    <s v="SLA_MET"/>
  </r>
  <r>
    <s v="1019"/>
    <d v="2023-08-03T14:28:40"/>
    <d v="2023-08-03T14:33:19"/>
    <s v="APPROVE"/>
    <s v="Consumer Existing"/>
    <s v="RMishra"/>
    <s v="Approve"/>
    <x v="0"/>
    <d v="1899-12-30T00:04:39"/>
    <n v="4.6500000000000004"/>
    <d v="2023-08-03T00:00:00"/>
    <x v="1"/>
    <x v="1"/>
    <x v="12"/>
    <x v="0"/>
    <x v="1"/>
    <s v="SLA_MET"/>
  </r>
  <r>
    <s v="1020"/>
    <d v="2023-08-03T14:33:26"/>
    <d v="2023-08-03T14:40:11"/>
    <s v="APPROVE"/>
    <s v="Consumer Existing"/>
    <s v="RMishra"/>
    <s v="Approve"/>
    <x v="0"/>
    <d v="1899-12-30T00:06:45"/>
    <n v="6.75"/>
    <d v="2023-08-03T00:00:00"/>
    <x v="1"/>
    <x v="1"/>
    <x v="12"/>
    <x v="0"/>
    <x v="1"/>
    <s v="SLA_MET"/>
  </r>
  <r>
    <s v="1021"/>
    <d v="2023-08-03T14:37:05"/>
    <d v="2023-08-03T14:52:31"/>
    <s v="APPROVE"/>
    <s v="Consumer Pre Bureau"/>
    <s v="NVaid"/>
    <s v="Approve"/>
    <x v="0"/>
    <d v="1899-12-30T00:15:26"/>
    <n v="15.433333333333334"/>
    <d v="2023-08-03T00:00:00"/>
    <x v="1"/>
    <x v="1"/>
    <x v="4"/>
    <x v="0"/>
    <x v="2"/>
    <s v="SLA_MET"/>
  </r>
  <r>
    <s v="1022"/>
    <d v="2023-08-03T14:43:15"/>
    <d v="2023-08-03T15:03:13"/>
    <s v="APPROVE"/>
    <s v="Consumer Existing"/>
    <s v="SBambaras"/>
    <m/>
    <x v="0"/>
    <d v="1899-12-30T00:19:58"/>
    <n v="19.966666666666665"/>
    <d v="2023-08-03T00:00:00"/>
    <x v="1"/>
    <x v="1"/>
    <x v="7"/>
    <x v="0"/>
    <x v="1"/>
    <s v="SLA_MET"/>
  </r>
  <r>
    <s v="1023"/>
    <d v="2023-08-03T14:48:19"/>
    <d v="2023-08-03T14:56:24"/>
    <s v="APPROVE"/>
    <s v="Consumer Pre Bureau"/>
    <s v="NBhatia"/>
    <s v="Approved only with outright purchase of handset or USIM only"/>
    <x v="0"/>
    <d v="1899-12-30T00:08:05"/>
    <n v="8.0833333333333339"/>
    <d v="2023-08-03T00:00:00"/>
    <x v="1"/>
    <x v="1"/>
    <x v="1"/>
    <x v="0"/>
    <x v="2"/>
    <s v="SLA_MET"/>
  </r>
  <r>
    <s v="1024"/>
    <d v="2023-08-03T14:55:52"/>
    <d v="2023-08-03T15:03:09"/>
    <s v="APPROVE"/>
    <s v="Consumer Post Bureau"/>
    <s v="RMishra"/>
    <s v="Approve"/>
    <x v="0"/>
    <d v="1899-12-30T00:07:17"/>
    <n v="7.2833333333333332"/>
    <d v="2023-08-03T00:00:00"/>
    <x v="1"/>
    <x v="1"/>
    <x v="12"/>
    <x v="0"/>
    <x v="0"/>
    <s v="SLA_MET"/>
  </r>
  <r>
    <s v="1025"/>
    <d v="2023-08-03T14:59:07"/>
    <d v="2023-08-03T15:17:20"/>
    <s v="APPROVE"/>
    <s v="Consumer Existing"/>
    <s v="SBambaras"/>
    <m/>
    <x v="0"/>
    <d v="1899-12-30T00:18:13"/>
    <n v="18.216666666666665"/>
    <d v="2023-08-03T00:00:00"/>
    <x v="1"/>
    <x v="1"/>
    <x v="7"/>
    <x v="0"/>
    <x v="1"/>
    <s v="SLA_MET"/>
  </r>
  <r>
    <s v="1026"/>
    <d v="2023-08-03T15:05:08"/>
    <d v="2023-08-03T15:21:50"/>
    <s v="APPROVE"/>
    <s v="Consumer Existing"/>
    <s v="SBambaras"/>
    <m/>
    <x v="0"/>
    <d v="1899-12-30T00:16:42"/>
    <n v="16.7"/>
    <d v="2023-08-03T00:00:00"/>
    <x v="1"/>
    <x v="1"/>
    <x v="7"/>
    <x v="0"/>
    <x v="1"/>
    <s v="SLA_MET"/>
  </r>
  <r>
    <s v="1027"/>
    <d v="2023-08-03T15:06:11"/>
    <d v="2023-08-03T15:10:29"/>
    <s v="APPROVE"/>
    <s v="Consumer Post Bureau"/>
    <s v="RMishra"/>
    <s v="Approved for 1 handset and 1 MBB"/>
    <x v="0"/>
    <d v="1899-12-30T00:04:18"/>
    <n v="4.3"/>
    <d v="2023-08-03T00:00:00"/>
    <x v="1"/>
    <x v="1"/>
    <x v="12"/>
    <x v="0"/>
    <x v="0"/>
    <s v="SLA_MET"/>
  </r>
  <r>
    <s v="1028"/>
    <d v="2023-08-03T15:06:54"/>
    <d v="2023-08-03T15:18:05"/>
    <s v="APPROVE"/>
    <s v="Consumer Pre Bureau"/>
    <s v="NVaid"/>
    <s v="Approved"/>
    <x v="0"/>
    <d v="1899-12-30T00:11:11"/>
    <n v="11.183333333333334"/>
    <d v="2023-08-03T00:00:00"/>
    <x v="1"/>
    <x v="1"/>
    <x v="4"/>
    <x v="0"/>
    <x v="2"/>
    <s v="SLA_MET"/>
  </r>
  <r>
    <s v="1029"/>
    <d v="2023-08-03T15:08:42"/>
    <d v="2023-08-03T15:16:32"/>
    <s v="APPROVE"/>
    <s v="Consumer Existing"/>
    <s v="MDcruz"/>
    <s v="Approve"/>
    <x v="0"/>
    <d v="1899-12-30T00:07:50"/>
    <n v="7.833333333333333"/>
    <d v="2023-08-03T00:00:00"/>
    <x v="1"/>
    <x v="1"/>
    <x v="3"/>
    <x v="0"/>
    <x v="1"/>
    <s v="SLA_MET"/>
  </r>
  <r>
    <s v="1030"/>
    <d v="2023-08-03T15:09:54"/>
    <d v="2023-08-03T15:23:27"/>
    <s v="APPROVE"/>
    <s v="Consumer Existing"/>
    <s v="MDcruz"/>
    <m/>
    <x v="0"/>
    <d v="1899-12-30T00:13:33"/>
    <n v="13.55"/>
    <d v="2023-08-03T00:00:00"/>
    <x v="1"/>
    <x v="1"/>
    <x v="3"/>
    <x v="0"/>
    <x v="1"/>
    <s v="SLA_MET"/>
  </r>
  <r>
    <s v="1031"/>
    <d v="2023-08-03T15:15:22"/>
    <d v="2023-08-03T15:25:11"/>
    <s v="APPROVE"/>
    <s v="Consumer Existing"/>
    <s v="SBambaras"/>
    <m/>
    <x v="0"/>
    <d v="1899-12-30T00:09:49"/>
    <n v="9.8166666666666664"/>
    <d v="2023-08-03T00:00:00"/>
    <x v="1"/>
    <x v="1"/>
    <x v="7"/>
    <x v="0"/>
    <x v="1"/>
    <s v="SLA_MET"/>
  </r>
  <r>
    <s v="1032"/>
    <d v="2023-08-03T15:15:31"/>
    <d v="2023-08-03T15:32:30"/>
    <s v="APPROVE"/>
    <s v="Consumer Post Bureau"/>
    <s v="SBambaras"/>
    <m/>
    <x v="0"/>
    <d v="1899-12-30T00:16:59"/>
    <n v="16.983333333333334"/>
    <d v="2023-08-03T00:00:00"/>
    <x v="1"/>
    <x v="1"/>
    <x v="7"/>
    <x v="0"/>
    <x v="0"/>
    <s v="SLA_MET"/>
  </r>
  <r>
    <s v="1033"/>
    <d v="2023-08-03T15:16:39"/>
    <d v="2023-08-03T15:33:06"/>
    <s v="APPROVE"/>
    <s v="Consumer Post Bureau"/>
    <s v="MDcruz"/>
    <m/>
    <x v="0"/>
    <d v="1899-12-30T00:16:27"/>
    <n v="16.45"/>
    <d v="2023-08-03T00:00:00"/>
    <x v="1"/>
    <x v="1"/>
    <x v="3"/>
    <x v="0"/>
    <x v="0"/>
    <s v="SLA_MET"/>
  </r>
  <r>
    <s v="1034"/>
    <d v="2023-08-03T15:18:18"/>
    <d v="2023-08-03T15:28:23"/>
    <s v="APPROVE"/>
    <s v="Consumer Pre Bureau"/>
    <s v="NVaid"/>
    <s v="Approve"/>
    <x v="0"/>
    <d v="1899-12-30T00:10:05"/>
    <n v="10.083333333333334"/>
    <d v="2023-08-03T00:00:00"/>
    <x v="1"/>
    <x v="1"/>
    <x v="4"/>
    <x v="0"/>
    <x v="2"/>
    <s v="SLA_MET"/>
  </r>
  <r>
    <s v="1035"/>
    <d v="2023-08-03T15:31:20"/>
    <d v="2023-08-03T15:39:45"/>
    <s v="APPROVE"/>
    <s v="Consumer Pre Bureau"/>
    <s v="NBhatia"/>
    <s v="Approve"/>
    <x v="0"/>
    <d v="1899-12-30T00:08:25"/>
    <n v="8.4166666666666661"/>
    <d v="2023-08-03T00:00:00"/>
    <x v="1"/>
    <x v="1"/>
    <x v="1"/>
    <x v="0"/>
    <x v="2"/>
    <s v="SLA_MET"/>
  </r>
  <r>
    <s v="1036"/>
    <d v="2023-08-03T15:32:04"/>
    <d v="2023-08-03T15:48:16"/>
    <s v="APPROVE"/>
    <s v="Consumer Existing"/>
    <s v="SBambaras"/>
    <m/>
    <x v="0"/>
    <d v="1899-12-30T00:16:12"/>
    <n v="16.2"/>
    <d v="2023-08-03T00:00:00"/>
    <x v="1"/>
    <x v="1"/>
    <x v="7"/>
    <x v="0"/>
    <x v="1"/>
    <s v="SLA_MET"/>
  </r>
  <r>
    <s v="1037"/>
    <d v="2023-08-03T15:34:52"/>
    <d v="2023-08-03T15:43:38"/>
    <s v="APPROVE"/>
    <s v="Consumer Pre Bureau"/>
    <s v="HPandya"/>
    <s v="Approve"/>
    <x v="0"/>
    <d v="1899-12-30T00:08:46"/>
    <n v="8.7666666666666675"/>
    <d v="2023-08-03T00:00:00"/>
    <x v="1"/>
    <x v="1"/>
    <x v="11"/>
    <x v="0"/>
    <x v="2"/>
    <s v="SLA_MET"/>
  </r>
  <r>
    <s v="1038"/>
    <d v="2023-08-03T15:35:50"/>
    <d v="2023-08-03T15:55:59"/>
    <s v="APPROVE"/>
    <s v="Consumer Post Bureau"/>
    <s v="SBambaras"/>
    <m/>
    <x v="0"/>
    <d v="1899-12-30T00:20:09"/>
    <n v="20.149999999999999"/>
    <d v="2023-08-03T00:00:00"/>
    <x v="1"/>
    <x v="1"/>
    <x v="7"/>
    <x v="0"/>
    <x v="0"/>
    <s v="SLA_NOT_MET"/>
  </r>
  <r>
    <s v="1039"/>
    <d v="2023-08-03T15:38:38"/>
    <d v="2023-08-03T15:53:32"/>
    <s v="APPROVE"/>
    <s v="Consumer Existing"/>
    <s v="HPandya"/>
    <s v="Approved for MBB only"/>
    <x v="0"/>
    <d v="1899-12-30T00:14:54"/>
    <n v="14.9"/>
    <d v="2023-08-03T00:00:00"/>
    <x v="1"/>
    <x v="1"/>
    <x v="11"/>
    <x v="0"/>
    <x v="1"/>
    <s v="SLA_MET"/>
  </r>
  <r>
    <s v="1040"/>
    <d v="2023-08-03T15:40:34"/>
    <d v="2023-08-03T15:59:40"/>
    <s v="APPROVE"/>
    <s v="Consumer Pre Bureau"/>
    <s v="HPandya"/>
    <s v="Approve"/>
    <x v="0"/>
    <d v="1899-12-30T00:19:06"/>
    <n v="19.100000000000001"/>
    <d v="2023-08-03T00:00:00"/>
    <x v="1"/>
    <x v="1"/>
    <x v="11"/>
    <x v="0"/>
    <x v="2"/>
    <s v="SLA_MET"/>
  </r>
  <r>
    <s v="1041"/>
    <d v="2023-08-03T15:41:45"/>
    <d v="2023-08-03T15:59:29"/>
    <s v="APPROVE"/>
    <s v="Consumer Post Bureau"/>
    <s v="RMishra"/>
    <s v="Approve"/>
    <x v="0"/>
    <d v="1899-12-30T00:17:44"/>
    <n v="17.733333333333334"/>
    <d v="2023-08-03T00:00:00"/>
    <x v="1"/>
    <x v="1"/>
    <x v="12"/>
    <x v="0"/>
    <x v="0"/>
    <s v="SLA_MET"/>
  </r>
  <r>
    <s v="1042"/>
    <d v="2023-08-03T15:45:03"/>
    <d v="2023-08-03T16:01:19"/>
    <s v="APPROVE"/>
    <s v="Consumer Existing"/>
    <s v="NVaid"/>
    <s v="Approved only with outright purchase of handset or USIM only"/>
    <x v="0"/>
    <d v="1899-12-30T00:16:16"/>
    <n v="16.266666666666666"/>
    <d v="2023-08-03T00:00:00"/>
    <x v="1"/>
    <x v="1"/>
    <x v="4"/>
    <x v="0"/>
    <x v="1"/>
    <s v="SLA_MET"/>
  </r>
  <r>
    <s v="1043"/>
    <d v="2023-08-03T15:53:12"/>
    <d v="2023-08-03T16:01:16"/>
    <s v="APPROVE"/>
    <s v="Consumer Existing"/>
    <s v="FWadia"/>
    <m/>
    <x v="0"/>
    <d v="1899-12-30T00:08:04"/>
    <n v="8.0666666666666664"/>
    <d v="2023-08-03T00:00:00"/>
    <x v="1"/>
    <x v="1"/>
    <x v="9"/>
    <x v="0"/>
    <x v="1"/>
    <s v="SLA_MET"/>
  </r>
  <r>
    <s v="1044"/>
    <d v="2023-08-03T16:00:50"/>
    <d v="2023-08-03T16:13:26"/>
    <s v="APPROVE"/>
    <s v="Consumer Pre Bureau"/>
    <s v="NVaid"/>
    <s v="Approved for 1 handset and 1 MBB"/>
    <x v="0"/>
    <d v="1899-12-30T00:12:36"/>
    <n v="12.6"/>
    <d v="2023-08-03T00:00:00"/>
    <x v="1"/>
    <x v="1"/>
    <x v="4"/>
    <x v="0"/>
    <x v="2"/>
    <s v="SLA_MET"/>
  </r>
  <r>
    <s v="1045"/>
    <d v="2023-08-03T16:02:00"/>
    <d v="2023-08-03T16:19:37"/>
    <s v="APPROVE"/>
    <s v="Consumer Post Bureau"/>
    <s v="SBambaras"/>
    <m/>
    <x v="0"/>
    <d v="1899-12-30T00:17:37"/>
    <n v="17.616666666666667"/>
    <d v="2023-08-03T00:00:00"/>
    <x v="1"/>
    <x v="1"/>
    <x v="7"/>
    <x v="0"/>
    <x v="0"/>
    <s v="SLA_MET"/>
  </r>
  <r>
    <s v="1046"/>
    <d v="2023-08-03T16:12:50"/>
    <d v="2023-08-03T16:26:06"/>
    <s v="APPROVE"/>
    <s v="Consumer Existing"/>
    <s v="CDcosta"/>
    <m/>
    <x v="0"/>
    <d v="1899-12-30T00:13:16"/>
    <n v="13.266666666666667"/>
    <d v="2023-08-03T00:00:00"/>
    <x v="1"/>
    <x v="1"/>
    <x v="2"/>
    <x v="0"/>
    <x v="1"/>
    <s v="SLA_MET"/>
  </r>
  <r>
    <s v="1047"/>
    <d v="2023-08-03T16:15:51"/>
    <d v="2023-08-03T16:22:41"/>
    <s v="APPROVE"/>
    <s v="Consumer Post Bureau"/>
    <s v="NBhatia"/>
    <s v="Approved only with outright purchase of handset or USIM only"/>
    <x v="0"/>
    <d v="1899-12-30T00:06:50"/>
    <n v="6.833333333333333"/>
    <d v="2023-08-03T00:00:00"/>
    <x v="1"/>
    <x v="1"/>
    <x v="1"/>
    <x v="0"/>
    <x v="0"/>
    <s v="SLA_MET"/>
  </r>
  <r>
    <s v="1048"/>
    <d v="2023-08-03T16:19:40"/>
    <d v="2023-08-03T16:23:05"/>
    <s v="APPROVE"/>
    <s v="Consumer Existing"/>
    <s v="RMishra"/>
    <s v="Approved for MBB only"/>
    <x v="0"/>
    <d v="1899-12-30T00:03:25"/>
    <n v="3.4166666666666665"/>
    <d v="2023-08-03T00:00:00"/>
    <x v="1"/>
    <x v="1"/>
    <x v="12"/>
    <x v="0"/>
    <x v="1"/>
    <s v="SLA_MET"/>
  </r>
  <r>
    <s v="1049"/>
    <d v="2023-08-03T16:23:22"/>
    <d v="2023-08-03T16:24:40"/>
    <s v="APPROVE"/>
    <s v="Consumer Pre Bureau"/>
    <s v="RMishra"/>
    <s v="Approved for up to 2 services"/>
    <x v="0"/>
    <d v="1899-12-30T00:01:18"/>
    <n v="1.3"/>
    <d v="2023-08-03T00:00:00"/>
    <x v="1"/>
    <x v="1"/>
    <x v="12"/>
    <x v="0"/>
    <x v="2"/>
    <s v="SLA_MET"/>
  </r>
  <r>
    <s v="1050"/>
    <d v="2023-08-03T16:31:36"/>
    <d v="2023-08-03T16:33:48"/>
    <s v="APPROVE"/>
    <s v="Consumer Existing"/>
    <s v="RMishra"/>
    <s v="Approved for MBB only"/>
    <x v="0"/>
    <d v="1899-12-30T00:02:12"/>
    <n v="2.2000000000000002"/>
    <d v="2023-08-03T00:00:00"/>
    <x v="1"/>
    <x v="1"/>
    <x v="12"/>
    <x v="0"/>
    <x v="1"/>
    <s v="SLA_MET"/>
  </r>
  <r>
    <s v="1051"/>
    <d v="2023-08-03T16:51:54"/>
    <d v="2023-08-03T16:56:00"/>
    <s v="APPROVE"/>
    <s v="Consumer Pre Bureau"/>
    <s v="RMishra"/>
    <s v="Approve"/>
    <x v="0"/>
    <d v="1899-12-30T00:04:06"/>
    <n v="4.0999999999999996"/>
    <d v="2023-08-03T00:00:00"/>
    <x v="1"/>
    <x v="1"/>
    <x v="12"/>
    <x v="0"/>
    <x v="2"/>
    <s v="SLA_MET"/>
  </r>
  <r>
    <s v="1052"/>
    <d v="2023-08-03T16:53:43"/>
    <d v="2023-08-03T17:03:15"/>
    <s v="APPROVE"/>
    <s v="Consumer Existing"/>
    <s v="NBhatia"/>
    <s v="Approve"/>
    <x v="0"/>
    <d v="1899-12-30T00:09:32"/>
    <n v="9.5333333333333332"/>
    <d v="2023-08-03T00:00:00"/>
    <x v="1"/>
    <x v="1"/>
    <x v="1"/>
    <x v="0"/>
    <x v="1"/>
    <s v="SLA_MET"/>
  </r>
  <r>
    <s v="1053"/>
    <d v="2023-08-03T16:58:57"/>
    <d v="2023-08-03T17:03:57"/>
    <s v="APPROVE"/>
    <s v="Consumer Existing"/>
    <s v="RMishra"/>
    <s v="Approve"/>
    <x v="0"/>
    <d v="1899-12-30T00:05:00"/>
    <n v="5"/>
    <d v="2023-08-03T00:00:00"/>
    <x v="1"/>
    <x v="1"/>
    <x v="12"/>
    <x v="0"/>
    <x v="1"/>
    <s v="SLA_MET"/>
  </r>
  <r>
    <s v="1054"/>
    <d v="2023-08-03T17:05:09"/>
    <d v="2023-08-03T17:11:18"/>
    <s v="APPROVE"/>
    <s v="Consumer Existing"/>
    <s v="SBambaras"/>
    <m/>
    <x v="0"/>
    <d v="1899-12-30T00:06:09"/>
    <n v="6.15"/>
    <d v="2023-08-03T00:00:00"/>
    <x v="1"/>
    <x v="1"/>
    <x v="7"/>
    <x v="0"/>
    <x v="1"/>
    <s v="SLA_MET"/>
  </r>
  <r>
    <s v="1055"/>
    <d v="2023-08-03T17:08:29"/>
    <d v="2023-08-03T17:11:28"/>
    <s v="APPROVE"/>
    <s v="Consumer Existing"/>
    <s v="HPandya"/>
    <s v="Approve"/>
    <x v="0"/>
    <d v="1899-12-30T00:02:59"/>
    <n v="2.9833333333333334"/>
    <d v="2023-08-03T00:00:00"/>
    <x v="1"/>
    <x v="1"/>
    <x v="11"/>
    <x v="0"/>
    <x v="1"/>
    <s v="SLA_MET"/>
  </r>
  <r>
    <s v="1056"/>
    <d v="2023-08-03T17:13:00"/>
    <d v="2023-08-03T17:24:21"/>
    <s v="APPROVE"/>
    <s v="Consumer Existing"/>
    <s v="NBhatia"/>
    <s v="Approve"/>
    <x v="0"/>
    <d v="1899-12-30T00:11:21"/>
    <n v="11.35"/>
    <d v="2023-08-03T00:00:00"/>
    <x v="1"/>
    <x v="1"/>
    <x v="1"/>
    <x v="0"/>
    <x v="1"/>
    <s v="SLA_MET"/>
  </r>
  <r>
    <s v="1057"/>
    <d v="2023-08-03T17:13:29"/>
    <d v="2023-08-03T17:28:19"/>
    <s v="APPROVE"/>
    <s v="Consumer Pre Bureau"/>
    <s v="RBose"/>
    <s v="Approve"/>
    <x v="0"/>
    <d v="1899-12-30T00:14:50"/>
    <n v="14.833333333333334"/>
    <d v="2023-08-03T00:00:00"/>
    <x v="1"/>
    <x v="1"/>
    <x v="6"/>
    <x v="0"/>
    <x v="2"/>
    <s v="SLA_MET"/>
  </r>
  <r>
    <s v="1058"/>
    <d v="2023-08-03T17:14:33"/>
    <d v="2023-08-03T17:18:05"/>
    <s v="APPROVE"/>
    <s v="Consumer Existing"/>
    <s v="HPandya"/>
    <s v="Approve"/>
    <x v="0"/>
    <d v="1899-12-30T00:03:32"/>
    <n v="3.5333333333333332"/>
    <d v="2023-08-03T00:00:00"/>
    <x v="1"/>
    <x v="1"/>
    <x v="11"/>
    <x v="0"/>
    <x v="1"/>
    <s v="SLA_MET"/>
  </r>
  <r>
    <s v="1059"/>
    <d v="2023-08-03T17:17:14"/>
    <d v="2023-08-03T17:26:28"/>
    <s v="APPROVE"/>
    <s v="Consumer Pre Bureau"/>
    <s v="HPandya"/>
    <s v="Approve"/>
    <x v="0"/>
    <d v="1899-12-30T00:09:14"/>
    <n v="9.2333333333333325"/>
    <d v="2023-08-03T00:00:00"/>
    <x v="1"/>
    <x v="1"/>
    <x v="11"/>
    <x v="0"/>
    <x v="2"/>
    <s v="SLA_MET"/>
  </r>
  <r>
    <s v="1060"/>
    <d v="2023-08-03T17:17:39"/>
    <d v="2023-08-03T17:29:41"/>
    <s v="APPROVE"/>
    <s v="Consumer Post Bureau"/>
    <s v="SBambaras"/>
    <m/>
    <x v="0"/>
    <d v="1899-12-30T00:12:02"/>
    <n v="12.033333333333333"/>
    <d v="2023-08-03T00:00:00"/>
    <x v="1"/>
    <x v="1"/>
    <x v="7"/>
    <x v="0"/>
    <x v="0"/>
    <s v="SLA_MET"/>
  </r>
  <r>
    <s v="1061"/>
    <d v="2023-08-03T17:24:34"/>
    <d v="2023-08-03T17:34:05"/>
    <s v="APPROVE"/>
    <s v="Consumer Pre Bureau"/>
    <s v="NBhatia"/>
    <s v="Approved only with outright purchase of handset or USIM only"/>
    <x v="0"/>
    <d v="1899-12-30T00:09:31"/>
    <n v="9.5166666666666675"/>
    <d v="2023-08-03T00:00:00"/>
    <x v="1"/>
    <x v="1"/>
    <x v="1"/>
    <x v="0"/>
    <x v="2"/>
    <s v="SLA_MET"/>
  </r>
  <r>
    <s v="1062"/>
    <d v="2023-08-03T17:26:52"/>
    <d v="2023-08-03T17:37:25"/>
    <s v="APPROVE"/>
    <s v="Consumer Post Bureau"/>
    <s v="CDcosta"/>
    <m/>
    <x v="0"/>
    <d v="1899-12-30T00:10:33"/>
    <n v="10.55"/>
    <d v="2023-08-03T00:00:00"/>
    <x v="1"/>
    <x v="1"/>
    <x v="2"/>
    <x v="0"/>
    <x v="0"/>
    <s v="SLA_MET"/>
  </r>
  <r>
    <s v="1063"/>
    <d v="2023-08-03T17:39:37"/>
    <d v="2023-08-03T17:43:24"/>
    <s v="APPROVE"/>
    <s v="Consumer Pre Bureau"/>
    <s v="RMishra"/>
    <s v="Approved"/>
    <x v="0"/>
    <d v="1899-12-30T00:03:47"/>
    <n v="3.7833333333333332"/>
    <d v="2023-08-03T00:00:00"/>
    <x v="1"/>
    <x v="1"/>
    <x v="12"/>
    <x v="0"/>
    <x v="2"/>
    <s v="SLA_MET"/>
  </r>
  <r>
    <s v="1064"/>
    <d v="2023-08-03T17:41:57"/>
    <d v="2023-08-03T17:51:13"/>
    <s v="APPROVE"/>
    <s v="Consumer Existing"/>
    <s v="NVaid"/>
    <s v="Approved only with outright purchase of handset or USIM only"/>
    <x v="0"/>
    <d v="1899-12-30T00:09:16"/>
    <n v="9.2666666666666675"/>
    <d v="2023-08-03T00:00:00"/>
    <x v="1"/>
    <x v="1"/>
    <x v="4"/>
    <x v="0"/>
    <x v="1"/>
    <s v="SLA_MET"/>
  </r>
  <r>
    <s v="1065"/>
    <d v="2023-08-03T17:49:52"/>
    <d v="2023-08-03T17:59:27"/>
    <s v="APPROVE"/>
    <s v="Consumer Pre Bureau"/>
    <s v="NBhatia"/>
    <s v="Approved only with outright purchase of handset or USIM only"/>
    <x v="0"/>
    <d v="1899-12-30T00:09:35"/>
    <n v="9.5833333333333339"/>
    <d v="2023-08-03T00:00:00"/>
    <x v="1"/>
    <x v="1"/>
    <x v="1"/>
    <x v="0"/>
    <x v="2"/>
    <s v="SLA_MET"/>
  </r>
  <r>
    <s v="1066"/>
    <d v="2023-08-03T17:56:03"/>
    <d v="2023-08-03T18:07:20"/>
    <s v="APPROVE"/>
    <s v="Consumer Pre Bureau"/>
    <s v="NBhatia"/>
    <s v="Approved for 1 Handset + 1 Tablet"/>
    <x v="0"/>
    <d v="1899-12-30T00:11:17"/>
    <n v="11.283333333333333"/>
    <d v="2023-08-03T00:00:00"/>
    <x v="1"/>
    <x v="1"/>
    <x v="1"/>
    <x v="0"/>
    <x v="2"/>
    <s v="SLA_MET"/>
  </r>
  <r>
    <s v="1067"/>
    <d v="2023-08-03T18:03:48"/>
    <d v="2023-08-03T18:24:09"/>
    <s v="APPROVE"/>
    <s v="Consumer Pre Bureau"/>
    <s v="NVaid"/>
    <s v="Approved for 1 handset and 1 MBB"/>
    <x v="0"/>
    <d v="1899-12-30T00:20:21"/>
    <n v="20.350000000000001"/>
    <d v="2023-08-03T00:00:00"/>
    <x v="1"/>
    <x v="1"/>
    <x v="4"/>
    <x v="0"/>
    <x v="2"/>
    <s v="SLA_NOT_MET"/>
  </r>
  <r>
    <s v="1068"/>
    <d v="2023-08-03T18:05:32"/>
    <d v="2023-08-03T18:16:06"/>
    <s v="APPROVE"/>
    <s v="Consumer Pre Bureau"/>
    <s v="MDcruz"/>
    <s v="Approved only with outright purchase of handset or USIM only"/>
    <x v="0"/>
    <d v="1899-12-30T00:10:34"/>
    <n v="10.566666666666666"/>
    <d v="2023-08-03T00:00:00"/>
    <x v="1"/>
    <x v="1"/>
    <x v="3"/>
    <x v="0"/>
    <x v="2"/>
    <s v="SLA_MET"/>
  </r>
  <r>
    <s v="1069"/>
    <d v="2023-08-03T18:08:58"/>
    <d v="2023-08-03T18:15:06"/>
    <s v="APPROVE"/>
    <s v="Consumer Existing"/>
    <s v="RMishra"/>
    <s v="Approved for MBB only"/>
    <x v="0"/>
    <d v="1899-12-30T00:06:08"/>
    <n v="6.1333333333333337"/>
    <d v="2023-08-03T00:00:00"/>
    <x v="1"/>
    <x v="1"/>
    <x v="12"/>
    <x v="0"/>
    <x v="1"/>
    <s v="SLA_MET"/>
  </r>
  <r>
    <s v="1070"/>
    <d v="2023-08-03T18:17:17"/>
    <d v="2023-08-03T18:28:03"/>
    <s v="APPROVE"/>
    <s v="Consumer Existing"/>
    <s v="SBambaras"/>
    <m/>
    <x v="0"/>
    <d v="1899-12-30T00:10:46"/>
    <n v="10.766666666666667"/>
    <d v="2023-08-03T00:00:00"/>
    <x v="1"/>
    <x v="1"/>
    <x v="7"/>
    <x v="0"/>
    <x v="1"/>
    <s v="SLA_MET"/>
  </r>
  <r>
    <s v="1071"/>
    <d v="2023-08-03T18:21:42"/>
    <d v="2023-08-03T18:39:46"/>
    <s v="APPROVE"/>
    <s v="Consumer Post Bureau"/>
    <s v="RBose"/>
    <m/>
    <x v="0"/>
    <d v="1899-12-30T00:18:04"/>
    <n v="18.066666666666666"/>
    <d v="2023-08-03T00:00:00"/>
    <x v="1"/>
    <x v="1"/>
    <x v="6"/>
    <x v="0"/>
    <x v="0"/>
    <s v="SLA_MET"/>
  </r>
  <r>
    <s v="1072"/>
    <d v="2023-08-03T18:25:49"/>
    <d v="2023-08-03T18:27:51"/>
    <s v="APPROVE"/>
    <s v="Consumer Pre Bureau"/>
    <s v="RMishra"/>
    <s v="Approved only with outright purchase of handset or USIM only"/>
    <x v="0"/>
    <d v="1899-12-30T00:02:02"/>
    <n v="2.0333333333333332"/>
    <d v="2023-08-03T00:00:00"/>
    <x v="1"/>
    <x v="1"/>
    <x v="12"/>
    <x v="0"/>
    <x v="2"/>
    <s v="SLA_MET"/>
  </r>
  <r>
    <s v="1073"/>
    <d v="2023-08-03T18:27:17"/>
    <d v="2023-08-03T18:37:48"/>
    <s v="APPROVE"/>
    <s v="Consumer Existing"/>
    <s v="MDcruz"/>
    <m/>
    <x v="0"/>
    <d v="1899-12-30T00:10:31"/>
    <n v="10.516666666666667"/>
    <d v="2023-08-03T00:00:00"/>
    <x v="1"/>
    <x v="1"/>
    <x v="3"/>
    <x v="0"/>
    <x v="1"/>
    <s v="SLA_MET"/>
  </r>
  <r>
    <s v="1074"/>
    <d v="2023-08-03T18:29:06"/>
    <d v="2023-08-03T18:41:14"/>
    <s v="APPROVE"/>
    <s v="Consumer Pre Bureau"/>
    <s v="NVaid"/>
    <s v="Approved only with outright purchase of handset or USIM only"/>
    <x v="0"/>
    <d v="1899-12-30T00:12:08"/>
    <n v="12.133333333333333"/>
    <d v="2023-08-03T00:00:00"/>
    <x v="1"/>
    <x v="1"/>
    <x v="4"/>
    <x v="0"/>
    <x v="2"/>
    <s v="SLA_MET"/>
  </r>
  <r>
    <s v="1075"/>
    <d v="2023-08-03T18:30:01"/>
    <d v="2023-08-03T18:32:08"/>
    <s v="APPROVE"/>
    <s v="Consumer Pre Bureau"/>
    <s v="RMishra"/>
    <s v="Approve"/>
    <x v="0"/>
    <d v="1899-12-30T00:02:07"/>
    <n v="2.1166666666666667"/>
    <d v="2023-08-03T00:00:00"/>
    <x v="1"/>
    <x v="1"/>
    <x v="12"/>
    <x v="0"/>
    <x v="2"/>
    <s v="SLA_MET"/>
  </r>
  <r>
    <s v="1076"/>
    <d v="2023-08-03T18:30:16"/>
    <d v="2023-08-03T18:37:12"/>
    <s v="APPROVE"/>
    <s v="Consumer Existing"/>
    <s v="RMishra"/>
    <s v="Approve"/>
    <x v="0"/>
    <d v="1899-12-30T00:06:56"/>
    <n v="6.9333333333333336"/>
    <d v="2023-08-03T00:00:00"/>
    <x v="1"/>
    <x v="1"/>
    <x v="12"/>
    <x v="0"/>
    <x v="1"/>
    <s v="SLA_MET"/>
  </r>
  <r>
    <s v="1077"/>
    <d v="2023-08-03T18:31:19"/>
    <d v="2023-08-03T18:39:20"/>
    <s v="APPROVE"/>
    <s v="Consumer Post Bureau"/>
    <s v="RMishra"/>
    <s v="Approved only with outright purchase of handset or USIM only"/>
    <x v="0"/>
    <d v="1899-12-30T00:08:01"/>
    <n v="8.0166666666666675"/>
    <d v="2023-08-03T00:00:00"/>
    <x v="1"/>
    <x v="1"/>
    <x v="12"/>
    <x v="0"/>
    <x v="0"/>
    <s v="SLA_MET"/>
  </r>
  <r>
    <s v="1078"/>
    <d v="2023-08-03T18:34:11"/>
    <d v="2023-08-03T18:40:54"/>
    <s v="APPROVE"/>
    <s v="Consumer Post Bureau"/>
    <s v="RMishra"/>
    <s v="Approved only with outright purchase of handset or USIM only"/>
    <x v="0"/>
    <d v="1899-12-30T00:06:43"/>
    <n v="6.7166666666666668"/>
    <d v="2023-08-03T00:00:00"/>
    <x v="1"/>
    <x v="1"/>
    <x v="12"/>
    <x v="0"/>
    <x v="0"/>
    <s v="SLA_MET"/>
  </r>
  <r>
    <s v="1079"/>
    <d v="2023-08-03T18:37:36"/>
    <d v="2023-08-03T18:46:19"/>
    <s v="APPROVE"/>
    <s v="Consumer Post Bureau"/>
    <s v="RBose"/>
    <m/>
    <x v="0"/>
    <d v="1899-12-30T00:08:43"/>
    <n v="8.7166666666666668"/>
    <d v="2023-08-03T00:00:00"/>
    <x v="1"/>
    <x v="1"/>
    <x v="6"/>
    <x v="0"/>
    <x v="0"/>
    <s v="SLA_MET"/>
  </r>
  <r>
    <s v="1080"/>
    <d v="2023-08-03T18:55:23"/>
    <d v="2023-08-03T19:00:40"/>
    <s v="APPROVE"/>
    <s v="Consumer Post Bureau"/>
    <s v="SBambaras"/>
    <m/>
    <x v="0"/>
    <d v="1899-12-30T00:05:17"/>
    <n v="5.2833333333333332"/>
    <d v="2023-08-03T00:00:00"/>
    <x v="1"/>
    <x v="1"/>
    <x v="7"/>
    <x v="0"/>
    <x v="0"/>
    <s v="SLA_MET"/>
  </r>
  <r>
    <s v="1081"/>
    <d v="2023-08-03T19:05:50"/>
    <d v="2023-08-03T19:11:09"/>
    <s v="APPROVE"/>
    <s v="Consumer Post Bureau"/>
    <s v="NVaid"/>
    <s v="Approved only with outright purchase of handset or USIM only"/>
    <x v="0"/>
    <d v="1899-12-30T00:05:19"/>
    <n v="5.3166666666666664"/>
    <d v="2023-08-03T00:00:00"/>
    <x v="1"/>
    <x v="1"/>
    <x v="4"/>
    <x v="0"/>
    <x v="0"/>
    <s v="SLA_MET"/>
  </r>
  <r>
    <s v="1082"/>
    <d v="2023-08-03T19:06:55"/>
    <d v="2023-08-03T19:21:41"/>
    <s v="APPROVE"/>
    <s v="Consumer Existing"/>
    <s v="RBose"/>
    <s v="Approved only with outright purchase of handset or USIM only"/>
    <x v="0"/>
    <d v="1899-12-30T00:14:46"/>
    <n v="14.766666666666667"/>
    <d v="2023-08-03T00:00:00"/>
    <x v="1"/>
    <x v="1"/>
    <x v="6"/>
    <x v="0"/>
    <x v="1"/>
    <s v="SLA_MET"/>
  </r>
  <r>
    <s v="1083"/>
    <d v="2023-08-03T19:16:14"/>
    <d v="2023-08-03T19:29:20"/>
    <s v="APPROVE"/>
    <s v="Consumer Existing"/>
    <s v="SBambaras"/>
    <s v="Approve"/>
    <x v="0"/>
    <d v="1899-12-30T00:13:06"/>
    <n v="13.1"/>
    <d v="2023-08-03T00:00:00"/>
    <x v="1"/>
    <x v="1"/>
    <x v="7"/>
    <x v="0"/>
    <x v="1"/>
    <s v="SLA_MET"/>
  </r>
  <r>
    <s v="1084"/>
    <d v="2023-08-03T19:27:23"/>
    <d v="2023-08-03T19:36:23"/>
    <s v="APPROVE"/>
    <s v="Consumer Existing"/>
    <s v="SBambaras"/>
    <s v="Approve"/>
    <x v="0"/>
    <d v="1899-12-30T00:09:00"/>
    <n v="9"/>
    <d v="2023-08-03T00:00:00"/>
    <x v="1"/>
    <x v="1"/>
    <x v="7"/>
    <x v="0"/>
    <x v="1"/>
    <s v="SLA_MET"/>
  </r>
  <r>
    <s v="1085"/>
    <d v="2023-08-03T19:33:16"/>
    <d v="2023-08-03T19:39:57"/>
    <s v="APPROVE"/>
    <s v="Consumer Existing"/>
    <s v="MDcruz"/>
    <m/>
    <x v="0"/>
    <d v="1899-12-30T00:06:41"/>
    <n v="6.6833333333333336"/>
    <d v="2023-08-03T00:00:00"/>
    <x v="1"/>
    <x v="1"/>
    <x v="3"/>
    <x v="0"/>
    <x v="1"/>
    <s v="SLA_MET"/>
  </r>
  <r>
    <s v="1086"/>
    <d v="2023-08-03T19:35:16"/>
    <d v="2023-08-03T19:46:00"/>
    <s v="APPROVE"/>
    <s v="Consumer Existing"/>
    <s v="NVaid"/>
    <s v="Approve"/>
    <x v="0"/>
    <d v="1899-12-30T00:10:44"/>
    <n v="10.733333333333333"/>
    <d v="2023-08-03T00:00:00"/>
    <x v="1"/>
    <x v="1"/>
    <x v="4"/>
    <x v="0"/>
    <x v="1"/>
    <s v="SLA_MET"/>
  </r>
  <r>
    <s v="1087"/>
    <d v="2023-08-03T19:43:17"/>
    <d v="2023-08-03T19:50:44"/>
    <s v="APPROVE"/>
    <s v="Consumer Existing"/>
    <s v="MDcruz"/>
    <m/>
    <x v="0"/>
    <d v="1899-12-30T00:07:27"/>
    <n v="7.45"/>
    <d v="2023-08-03T00:00:00"/>
    <x v="1"/>
    <x v="1"/>
    <x v="3"/>
    <x v="0"/>
    <x v="1"/>
    <s v="SLA_MET"/>
  </r>
  <r>
    <s v="1088"/>
    <d v="2023-08-03T19:43:40"/>
    <d v="2023-08-03T19:54:35"/>
    <s v="APPROVE"/>
    <s v="Consumer Post Bureau"/>
    <s v="SBambaras"/>
    <s v="Approve"/>
    <x v="0"/>
    <d v="1899-12-30T00:10:55"/>
    <n v="10.916666666666666"/>
    <d v="2023-08-03T00:00:00"/>
    <x v="1"/>
    <x v="1"/>
    <x v="7"/>
    <x v="0"/>
    <x v="0"/>
    <s v="SLA_MET"/>
  </r>
  <r>
    <s v="1089"/>
    <d v="2023-08-03T19:50:02"/>
    <d v="2023-08-03T20:03:04"/>
    <s v="APPROVE"/>
    <s v="Consumer Existing"/>
    <s v="NVaid"/>
    <s v="Approve"/>
    <x v="0"/>
    <d v="1899-12-30T00:13:02"/>
    <n v="13.033333333333333"/>
    <d v="2023-08-03T00:00:00"/>
    <x v="1"/>
    <x v="1"/>
    <x v="4"/>
    <x v="0"/>
    <x v="1"/>
    <s v="SLA_MET"/>
  </r>
  <r>
    <s v="1090"/>
    <d v="2023-08-03T20:03:59"/>
    <d v="2023-08-03T20:09:05"/>
    <s v="APPROVE"/>
    <s v="Consumer Existing"/>
    <s v="SBambaras"/>
    <s v="Approved only with outright purchase of handset or USIM only"/>
    <x v="0"/>
    <d v="1899-12-30T00:05:06"/>
    <n v="5.0999999999999996"/>
    <d v="2023-08-03T00:00:00"/>
    <x v="1"/>
    <x v="1"/>
    <x v="7"/>
    <x v="0"/>
    <x v="1"/>
    <s v="SLA_MET"/>
  </r>
  <r>
    <s v="1091"/>
    <d v="2023-08-03T20:08:30"/>
    <d v="2023-08-03T20:15:16"/>
    <s v="APPROVE"/>
    <s v="Consumer Pre Bureau"/>
    <s v="NVaid"/>
    <s v="Approve"/>
    <x v="0"/>
    <d v="1899-12-30T00:06:46"/>
    <n v="6.7666666666666666"/>
    <d v="2023-08-03T00:00:00"/>
    <x v="1"/>
    <x v="1"/>
    <x v="4"/>
    <x v="0"/>
    <x v="2"/>
    <s v="SLA_MET"/>
  </r>
  <r>
    <s v="1092"/>
    <d v="2023-08-03T20:33:11"/>
    <d v="2023-08-03T20:44:51"/>
    <s v="APPROVE"/>
    <s v="Consumer Existing"/>
    <s v="MDcruz"/>
    <s v="Approve"/>
    <x v="0"/>
    <d v="1899-12-30T00:11:40"/>
    <n v="11.666666666666666"/>
    <d v="2023-08-03T00:00:00"/>
    <x v="1"/>
    <x v="1"/>
    <x v="3"/>
    <x v="0"/>
    <x v="1"/>
    <s v="SLA_MET"/>
  </r>
  <r>
    <s v="1093"/>
    <d v="2023-08-03T20:42:45"/>
    <d v="2023-08-03T20:48:24"/>
    <s v="APPROVE"/>
    <s v="Consumer Post Bureau"/>
    <s v="SBambaras"/>
    <m/>
    <x v="0"/>
    <d v="1899-12-30T00:05:39"/>
    <n v="5.65"/>
    <d v="2023-08-03T00:00:00"/>
    <x v="1"/>
    <x v="1"/>
    <x v="7"/>
    <x v="0"/>
    <x v="0"/>
    <s v="SLA_MET"/>
  </r>
  <r>
    <s v="1094"/>
    <d v="2023-08-03T21:53:41"/>
    <d v="2023-08-03T22:04:08"/>
    <s v="APPROVE"/>
    <s v="Consumer Existing"/>
    <s v="SBambaras"/>
    <m/>
    <x v="0"/>
    <d v="1899-12-30T00:10:27"/>
    <n v="10.45"/>
    <d v="2023-08-03T00:00:00"/>
    <x v="1"/>
    <x v="1"/>
    <x v="7"/>
    <x v="0"/>
    <x v="1"/>
    <s v="SLA_MET"/>
  </r>
  <r>
    <s v="1095"/>
    <d v="2023-08-03T10:21:40"/>
    <d v="2023-08-03T10:37:42"/>
    <s v="DECLINE"/>
    <s v="Consumer Post Bureau"/>
    <s v="CDcosta"/>
    <m/>
    <x v="0"/>
    <d v="1899-12-30T00:16:02"/>
    <n v="16.033333333333335"/>
    <d v="2023-08-03T00:00:00"/>
    <x v="1"/>
    <x v="1"/>
    <x v="2"/>
    <x v="1"/>
    <x v="0"/>
    <s v="SLA_MET"/>
  </r>
  <r>
    <s v="1096"/>
    <d v="2023-08-03T10:36:53"/>
    <d v="2023-08-03T10:40:33"/>
    <s v="DECLINE"/>
    <s v="Consumer Existing"/>
    <s v="RMishra"/>
    <s v="Customer has exceeded approved number of services"/>
    <x v="0"/>
    <d v="1899-12-30T00:03:40"/>
    <n v="3.6666666666666665"/>
    <d v="2023-08-03T00:00:00"/>
    <x v="1"/>
    <x v="1"/>
    <x v="12"/>
    <x v="1"/>
    <x v="1"/>
    <s v="SLA_MET"/>
  </r>
  <r>
    <s v="1097"/>
    <d v="2023-08-03T11:02:45"/>
    <d v="2023-08-03T11:14:29"/>
    <s v="DECLINE"/>
    <s v="Consumer Post Bureau"/>
    <s v="CDcosta"/>
    <m/>
    <x v="0"/>
    <d v="1899-12-30T00:11:44"/>
    <n v="11.733333333333333"/>
    <d v="2023-08-03T00:00:00"/>
    <x v="1"/>
    <x v="1"/>
    <x v="2"/>
    <x v="1"/>
    <x v="0"/>
    <s v="SLA_MET"/>
  </r>
  <r>
    <s v="1098"/>
    <d v="2023-08-03T11:41:33"/>
    <d v="2023-08-03T11:51:29"/>
    <s v="DECLINE"/>
    <s v="Consumer Pre Bureau"/>
    <s v="HPandya"/>
    <s v="Due to veda file"/>
    <x v="0"/>
    <d v="1899-12-30T00:09:56"/>
    <n v="9.9333333333333336"/>
    <d v="2023-08-03T00:00:00"/>
    <x v="1"/>
    <x v="1"/>
    <x v="11"/>
    <x v="1"/>
    <x v="2"/>
    <s v="SLA_MET"/>
  </r>
  <r>
    <s v="1099"/>
    <d v="2023-08-03T11:44:08"/>
    <d v="2023-08-03T12:07:27"/>
    <s v="DECLINE"/>
    <s v="Consumer Existing"/>
    <s v="NVaid"/>
    <s v="Data obtained from Veda Advantage Credit File. Please offer the customer pre-paid service only"/>
    <x v="0"/>
    <d v="1899-12-30T00:23:19"/>
    <n v="23.316666666666666"/>
    <d v="2023-08-03T00:00:00"/>
    <x v="1"/>
    <x v="1"/>
    <x v="4"/>
    <x v="1"/>
    <x v="1"/>
    <s v="SLA_NOT_MET"/>
  </r>
  <r>
    <s v="1100"/>
    <d v="2023-08-03T12:11:31"/>
    <d v="2023-08-03T12:15:17"/>
    <s v="DECLINE"/>
    <s v="Consumer Post Bureau"/>
    <s v="MDcruz"/>
    <s v="Applicant only has bridging visa. Please offer the customer Pre-Paid service only"/>
    <x v="0"/>
    <d v="1899-12-30T00:03:46"/>
    <n v="3.7666666666666666"/>
    <d v="2023-08-03T00:00:00"/>
    <x v="1"/>
    <x v="1"/>
    <x v="3"/>
    <x v="1"/>
    <x v="0"/>
    <s v="SLA_MET"/>
  </r>
  <r>
    <s v="1101"/>
    <d v="2023-08-03T12:30:31"/>
    <d v="2023-08-03T12:34:15"/>
    <s v="DECLINE"/>
    <s v="Consumer Post Bureau"/>
    <s v="RMishra"/>
    <s v="Passport Visa expires in less than 12 months. Please offer the customer pre-paid service only"/>
    <x v="0"/>
    <d v="1899-12-30T00:03:44"/>
    <n v="3.7333333333333334"/>
    <d v="2023-08-03T00:00:00"/>
    <x v="1"/>
    <x v="1"/>
    <x v="12"/>
    <x v="1"/>
    <x v="0"/>
    <s v="SLA_MET"/>
  </r>
  <r>
    <s v="1102"/>
    <d v="2023-08-03T12:52:18"/>
    <d v="2023-08-03T12:58:59"/>
    <s v="DECLINE"/>
    <s v="Consumer Existing"/>
    <s v="HPandya"/>
    <s v="Customer has overdue account with Asif Tech"/>
    <x v="1"/>
    <d v="1899-12-30T00:06:41"/>
    <n v="6.6833333333333336"/>
    <d v="2023-08-03T00:00:00"/>
    <x v="1"/>
    <x v="1"/>
    <x v="11"/>
    <x v="1"/>
    <x v="1"/>
    <s v="SLA_MET"/>
  </r>
  <r>
    <s v="1103"/>
    <d v="2023-08-03T14:06:30"/>
    <d v="2023-08-03T14:09:11"/>
    <s v="DECLINE"/>
    <s v="Consumer Pre Bureau"/>
    <s v="HPandya"/>
    <s v="Passport Visa expires in less than 12 months. Please offer the customer pre-paid service only"/>
    <x v="0"/>
    <d v="1899-12-30T00:02:41"/>
    <n v="2.6833333333333336"/>
    <d v="2023-08-03T00:00:00"/>
    <x v="1"/>
    <x v="1"/>
    <x v="11"/>
    <x v="1"/>
    <x v="2"/>
    <s v="SLA_MET"/>
  </r>
  <r>
    <s v="1104"/>
    <d v="2023-08-03T14:13:14"/>
    <d v="2023-08-03T14:19:52"/>
    <s v="DECLINE"/>
    <s v="Consumer Existing"/>
    <s v="RMishra"/>
    <s v="Customer has exceeded approved number of services"/>
    <x v="0"/>
    <d v="1899-12-30T00:06:38"/>
    <n v="6.6333333333333329"/>
    <d v="2023-08-03T00:00:00"/>
    <x v="1"/>
    <x v="1"/>
    <x v="12"/>
    <x v="1"/>
    <x v="1"/>
    <s v="SLA_MET"/>
  </r>
  <r>
    <s v="1105"/>
    <d v="2023-08-03T14:58:10"/>
    <d v="2023-08-03T15:10:40"/>
    <s v="DECLINE"/>
    <s v="Consumer Post Bureau"/>
    <s v="HPandya"/>
    <s v="Data obtained from Veda Advantage Credit File. Please offer the customer pre-paid service only"/>
    <x v="0"/>
    <d v="1899-12-30T00:12:30"/>
    <n v="12.5"/>
    <d v="2023-08-03T00:00:00"/>
    <x v="1"/>
    <x v="1"/>
    <x v="11"/>
    <x v="1"/>
    <x v="0"/>
    <s v="SLA_MET"/>
  </r>
  <r>
    <s v="1106"/>
    <d v="2023-08-03T15:59:32"/>
    <d v="2023-08-03T16:18:43"/>
    <s v="DECLINE"/>
    <s v="Consumer Existing"/>
    <s v="HPandya"/>
    <s v="Customer has exceeded approved number of services"/>
    <x v="0"/>
    <d v="1899-12-30T00:19:11"/>
    <n v="19.183333333333334"/>
    <d v="2023-08-03T00:00:00"/>
    <x v="1"/>
    <x v="1"/>
    <x v="11"/>
    <x v="1"/>
    <x v="1"/>
    <s v="SLA_MET"/>
  </r>
  <r>
    <s v="1107"/>
    <d v="2023-08-03T16:21:12"/>
    <d v="2023-08-03T16:25:52"/>
    <s v="DECLINE"/>
    <s v="Consumer Post Bureau"/>
    <s v="SBambaras"/>
    <m/>
    <x v="0"/>
    <d v="1899-12-30T00:04:40"/>
    <n v="4.666666666666667"/>
    <d v="2023-08-03T00:00:00"/>
    <x v="1"/>
    <x v="1"/>
    <x v="7"/>
    <x v="1"/>
    <x v="0"/>
    <s v="SLA_MET"/>
  </r>
  <r>
    <s v="1108"/>
    <d v="2023-08-03T16:23:47"/>
    <d v="2023-08-03T16:26:28"/>
    <s v="DECLINE"/>
    <s v="Consumer Existing"/>
    <s v="MDcruz"/>
    <s v="Applicant only has bridging visa. Please offer the customer Pre-Paid service only"/>
    <x v="0"/>
    <d v="1899-12-30T00:02:41"/>
    <n v="2.6833333333333336"/>
    <d v="2023-08-03T00:00:00"/>
    <x v="1"/>
    <x v="1"/>
    <x v="3"/>
    <x v="1"/>
    <x v="1"/>
    <s v="SLA_MET"/>
  </r>
  <r>
    <s v="1109"/>
    <d v="2023-08-03T17:22:39"/>
    <d v="2023-08-03T17:32:09"/>
    <s v="DECLINE"/>
    <s v="Consumer Existing"/>
    <s v="FWadia"/>
    <m/>
    <x v="0"/>
    <d v="1899-12-30T00:09:30"/>
    <n v="9.5"/>
    <d v="2023-08-03T00:00:00"/>
    <x v="1"/>
    <x v="1"/>
    <x v="9"/>
    <x v="1"/>
    <x v="1"/>
    <s v="SLA_MET"/>
  </r>
  <r>
    <s v="1110"/>
    <d v="2023-08-03T17:24:34"/>
    <d v="2023-08-03T17:29:56"/>
    <s v="DECLINE"/>
    <s v="Consumer Post Bureau"/>
    <s v="HPandya"/>
    <s v="Passport Visa expires in less than 12 months. Please offer the customer pre-paid service only"/>
    <x v="0"/>
    <d v="1899-12-30T00:05:22"/>
    <n v="5.3666666666666663"/>
    <d v="2023-08-03T00:00:00"/>
    <x v="1"/>
    <x v="1"/>
    <x v="11"/>
    <x v="1"/>
    <x v="0"/>
    <s v="SLA_MET"/>
  </r>
  <r>
    <s v="1111"/>
    <d v="2023-08-03T17:49:46"/>
    <d v="2023-08-03T18:09:26"/>
    <s v="DECLINE"/>
    <s v="Consumer Existing"/>
    <s v="FWadia"/>
    <m/>
    <x v="0"/>
    <d v="1899-12-30T00:19:40"/>
    <n v="19.666666666666668"/>
    <d v="2023-08-03T00:00:00"/>
    <x v="1"/>
    <x v="1"/>
    <x v="9"/>
    <x v="1"/>
    <x v="1"/>
    <s v="SLA_MET"/>
  </r>
  <r>
    <s v="1112"/>
    <d v="2023-08-03T18:21:22"/>
    <d v="2023-08-03T18:38:49"/>
    <s v="DECLINE"/>
    <s v="Consumer Post Bureau"/>
    <s v="FWadia"/>
    <m/>
    <x v="0"/>
    <d v="1899-12-30T00:17:27"/>
    <n v="17.45"/>
    <d v="2023-08-03T00:00:00"/>
    <x v="1"/>
    <x v="1"/>
    <x v="9"/>
    <x v="1"/>
    <x v="0"/>
    <s v="SLA_MET"/>
  </r>
  <r>
    <s v="1113"/>
    <d v="2023-08-03T18:49:27"/>
    <d v="2023-08-03T18:55:37"/>
    <s v="DECLINE"/>
    <s v="Consumer Existing"/>
    <s v="NVaid"/>
    <s v="Applicant is working outside Visa requirements. Applicant is on student visa"/>
    <x v="0"/>
    <d v="1899-12-30T00:06:10"/>
    <n v="6.166666666666667"/>
    <d v="2023-08-03T00:00:00"/>
    <x v="1"/>
    <x v="1"/>
    <x v="4"/>
    <x v="1"/>
    <x v="1"/>
    <s v="SLA_MET"/>
  </r>
  <r>
    <s v="1114"/>
    <d v="2023-08-03T19:53:31"/>
    <d v="2023-08-03T20:05:45"/>
    <s v="DECLINE"/>
    <s v="Consumer Pre Bureau"/>
    <s v="MDcruz"/>
    <s v="Data obtained from Veda Advantage Credit File. Please offer the customer pre-paid service only"/>
    <x v="0"/>
    <d v="1899-12-30T00:12:14"/>
    <n v="12.233333333333333"/>
    <d v="2023-08-03T00:00:00"/>
    <x v="1"/>
    <x v="1"/>
    <x v="3"/>
    <x v="1"/>
    <x v="2"/>
    <s v="SLA_MET"/>
  </r>
  <r>
    <s v="1115"/>
    <d v="2023-08-03T01:50:43"/>
    <d v="2023-08-03T09:24:21"/>
    <s v="WITHDRAW"/>
    <s v="Consumer Post Bureau"/>
    <s v="CDcosta"/>
    <m/>
    <x v="0"/>
    <d v="1899-12-30T07:33:38"/>
    <n v="453.63333333333333"/>
    <d v="2023-08-03T00:00:00"/>
    <x v="1"/>
    <x v="1"/>
    <x v="2"/>
    <x v="2"/>
    <x v="0"/>
    <s v="SLA_NOT_MET"/>
  </r>
  <r>
    <s v="1116"/>
    <d v="2023-08-03T09:24:50"/>
    <d v="2023-08-03T09:32:53"/>
    <s v="WITHDRAW"/>
    <s v="Consumer Pre Bureau"/>
    <s v="RMishra"/>
    <s v="Please verify employement details and employer's LL# OR email proof of income and employment letter to vcredit@Asif Tech.com.au"/>
    <x v="2"/>
    <d v="1899-12-30T00:08:03"/>
    <n v="8.0500000000000007"/>
    <d v="2023-08-03T00:00:00"/>
    <x v="1"/>
    <x v="1"/>
    <x v="12"/>
    <x v="2"/>
    <x v="2"/>
    <s v="SLA_MET"/>
  </r>
  <r>
    <s v="1117"/>
    <d v="2023-08-03T09:54:56"/>
    <d v="2023-08-03T10:04:22"/>
    <s v="WITHDRAW"/>
    <s v="Consumer Existing"/>
    <s v="HPandya"/>
    <s v="Customer has overdue account with Asif Tech and 3"/>
    <x v="1"/>
    <d v="1899-12-30T00:09:26"/>
    <n v="9.4333333333333336"/>
    <d v="2023-08-03T00:00:00"/>
    <x v="1"/>
    <x v="1"/>
    <x v="11"/>
    <x v="2"/>
    <x v="1"/>
    <s v="SLA_MET"/>
  </r>
  <r>
    <s v="1118"/>
    <d v="2023-08-03T10:18:32"/>
    <d v="2023-08-03T10:31:11"/>
    <s v="WITHDRAW"/>
    <s v="Consumer Existing"/>
    <s v="HPandya"/>
    <s v="Customer has overdue account with Asif Tech"/>
    <x v="1"/>
    <d v="1899-12-30T00:12:39"/>
    <n v="12.65"/>
    <d v="2023-08-03T00:00:00"/>
    <x v="1"/>
    <x v="1"/>
    <x v="11"/>
    <x v="2"/>
    <x v="1"/>
    <s v="SLA_MET"/>
  </r>
  <r>
    <s v="1119"/>
    <d v="2023-08-03T10:28:54"/>
    <d v="2023-08-03T10:48:34"/>
    <s v="WITHDRAW"/>
    <s v="Consumer Post Bureau"/>
    <s v="CDcosta"/>
    <m/>
    <x v="0"/>
    <d v="1899-12-30T00:19:40"/>
    <n v="19.666666666666668"/>
    <d v="2023-08-03T00:00:00"/>
    <x v="1"/>
    <x v="1"/>
    <x v="2"/>
    <x v="2"/>
    <x v="0"/>
    <s v="SLA_MET"/>
  </r>
  <r>
    <s v="1120"/>
    <d v="2023-08-03T10:52:33"/>
    <d v="2023-08-03T10:54:09"/>
    <s v="WITHDRAW"/>
    <s v="Consumer Pre Bureau"/>
    <s v="RMishra"/>
    <s v="Please check DOB, Passport Number and Country, and the Customers Name"/>
    <x v="0"/>
    <d v="1899-12-30T00:01:36"/>
    <n v="1.6"/>
    <d v="2023-08-03T00:00:00"/>
    <x v="1"/>
    <x v="1"/>
    <x v="12"/>
    <x v="2"/>
    <x v="2"/>
    <s v="SLA_MET"/>
  </r>
  <r>
    <s v="1121"/>
    <d v="2023-08-03T10:53:59"/>
    <d v="2023-08-03T10:58:42"/>
    <s v="WITHDRAW"/>
    <s v="Consumer Pre Bureau"/>
    <s v="RMishra"/>
    <s v="Please email passport and visa page to vcredit@Asif Tech.com.au"/>
    <x v="2"/>
    <d v="1899-12-30T00:04:43"/>
    <n v="4.7166666666666668"/>
    <d v="2023-08-03T00:00:00"/>
    <x v="1"/>
    <x v="1"/>
    <x v="12"/>
    <x v="2"/>
    <x v="2"/>
    <s v="SLA_MET"/>
  </r>
  <r>
    <s v="1122"/>
    <d v="2023-08-03T10:55:03"/>
    <d v="2023-08-03T11:17:40"/>
    <s v="WITHDRAW"/>
    <s v="Consumer Post Bureau"/>
    <s v="FWadia"/>
    <m/>
    <x v="0"/>
    <d v="1899-12-30T00:22:37"/>
    <n v="22.616666666666667"/>
    <d v="2023-08-03T00:00:00"/>
    <x v="1"/>
    <x v="1"/>
    <x v="9"/>
    <x v="2"/>
    <x v="0"/>
    <s v="SLA_NOT_MET"/>
  </r>
  <r>
    <s v="1123"/>
    <d v="2023-08-03T11:16:00"/>
    <d v="2023-08-03T11:30:47"/>
    <s v="WITHDRAW"/>
    <s v="Consumer Post Bureau"/>
    <s v="CDcosta"/>
    <m/>
    <x v="0"/>
    <d v="1899-12-30T00:14:47"/>
    <n v="14.783333333333333"/>
    <d v="2023-08-03T00:00:00"/>
    <x v="1"/>
    <x v="1"/>
    <x v="2"/>
    <x v="2"/>
    <x v="0"/>
    <s v="SLA_MET"/>
  </r>
  <r>
    <s v="1124"/>
    <d v="2023-08-03T11:17:57"/>
    <d v="2023-08-03T11:25:45"/>
    <s v="WITHDRAW"/>
    <s v="Consumer Pre Bureau"/>
    <s v="RMishra"/>
    <s v="Please check DOB, Passport Number and Country, and the Customers Name"/>
    <x v="0"/>
    <d v="1899-12-30T00:07:48"/>
    <n v="7.8"/>
    <d v="2023-08-03T00:00:00"/>
    <x v="1"/>
    <x v="1"/>
    <x v="12"/>
    <x v="2"/>
    <x v="2"/>
    <s v="SLA_MET"/>
  </r>
  <r>
    <s v="1125"/>
    <d v="2023-08-03T11:20:33"/>
    <d v="2023-08-03T11:31:33"/>
    <s v="WITHDRAW"/>
    <s v="Consumer Post Bureau"/>
    <s v="HPandya"/>
    <s v="Applicant has previously approved application under another Row ID 1-8BBSKPY"/>
    <x v="5"/>
    <d v="1899-12-30T00:11:00"/>
    <n v="11"/>
    <d v="2023-08-03T00:00:00"/>
    <x v="1"/>
    <x v="1"/>
    <x v="11"/>
    <x v="2"/>
    <x v="0"/>
    <s v="SLA_MET"/>
  </r>
  <r>
    <s v="1126"/>
    <d v="2023-08-03T11:21:37"/>
    <d v="2023-08-03T11:40:02"/>
    <s v="WITHDRAW"/>
    <s v="Consumer Pre Bureau"/>
    <s v="NBhatia"/>
    <s v="Please email passport with visa pageto vcredit@Asif Tech.com.au"/>
    <x v="2"/>
    <d v="1899-12-30T00:18:25"/>
    <n v="18.416666666666668"/>
    <d v="2023-08-03T00:00:00"/>
    <x v="1"/>
    <x v="1"/>
    <x v="1"/>
    <x v="2"/>
    <x v="2"/>
    <s v="SLA_MET"/>
  </r>
  <r>
    <s v="1127"/>
    <d v="2023-08-03T11:43:11"/>
    <d v="2023-08-03T11:47:17"/>
    <s v="WITHDRAW"/>
    <s v="Consumer Post Bureau"/>
    <s v="RMishra"/>
    <s v="An account for this applicant already exists with Asif Tech. Please resubmit as existing customer (ROW ID: 1-7MZ7FOC)"/>
    <x v="3"/>
    <d v="1899-12-30T00:04:06"/>
    <n v="4.0999999999999996"/>
    <d v="2023-08-03T00:00:00"/>
    <x v="1"/>
    <x v="1"/>
    <x v="12"/>
    <x v="2"/>
    <x v="0"/>
    <s v="SLA_MET"/>
  </r>
  <r>
    <s v="1128"/>
    <d v="2023-08-03T11:54:23"/>
    <d v="2023-08-03T12:01:58"/>
    <s v="WITHDRAW"/>
    <s v="Consumer Post Bureau"/>
    <s v="HPandya"/>
    <s v="Please resubmit next application with passport as part of 100 points of ID OR Medicare Card"/>
    <x v="2"/>
    <d v="1899-12-30T00:07:35"/>
    <n v="7.583333333333333"/>
    <d v="2023-08-03T00:00:00"/>
    <x v="1"/>
    <x v="1"/>
    <x v="11"/>
    <x v="2"/>
    <x v="0"/>
    <s v="SLA_MET"/>
  </r>
  <r>
    <s v="1129"/>
    <d v="2023-08-03T11:56:19"/>
    <d v="2023-08-03T12:04:16"/>
    <s v="WITHDRAW"/>
    <s v="Consumer Pre Bureau"/>
    <s v="RMishra"/>
    <s v="Please email employment letter and proof of income to vcredit@Asif Tech.com.au"/>
    <x v="2"/>
    <d v="1899-12-30T00:07:57"/>
    <n v="7.95"/>
    <d v="2023-08-03T00:00:00"/>
    <x v="1"/>
    <x v="1"/>
    <x v="12"/>
    <x v="2"/>
    <x v="2"/>
    <s v="SLA_MET"/>
  </r>
  <r>
    <s v="1130"/>
    <d v="2023-08-03T11:58:50"/>
    <d v="2023-08-03T12:07:55"/>
    <s v="WITHDRAW"/>
    <s v="Consumer Pre Bureau"/>
    <s v="NBhatia"/>
    <s v="Please email passport with visa page to vcredit@Asif Tech.com.au"/>
    <x v="2"/>
    <d v="1899-12-30T00:09:05"/>
    <n v="9.0833333333333339"/>
    <d v="2023-08-03T00:00:00"/>
    <x v="1"/>
    <x v="1"/>
    <x v="1"/>
    <x v="2"/>
    <x v="2"/>
    <s v="SLA_MET"/>
  </r>
  <r>
    <s v="1131"/>
    <d v="2023-08-03T12:21:07"/>
    <d v="2023-08-03T12:28:06"/>
    <s v="WITHDRAW"/>
    <s v="Consumer Pre Bureau"/>
    <s v="MDcruz"/>
    <s v="Applicants DOB is incorrect. Please confirm and resubmit - 31/08/1987"/>
    <x v="4"/>
    <d v="1899-12-30T00:06:59"/>
    <n v="6.9833333333333334"/>
    <d v="2023-08-03T00:00:00"/>
    <x v="1"/>
    <x v="1"/>
    <x v="3"/>
    <x v="2"/>
    <x v="2"/>
    <s v="SLA_MET"/>
  </r>
  <r>
    <s v="1132"/>
    <d v="2023-08-03T12:21:42"/>
    <d v="2023-08-03T12:27:35"/>
    <s v="WITHDRAW"/>
    <s v="Consumer Pre Bureau"/>
    <s v="RMishra"/>
    <s v="Please verify passport details and DOB and resubmit OR email passport and visa page to vcredit@Asif Tech.com.au"/>
    <x v="2"/>
    <d v="1899-12-30T00:05:53"/>
    <n v="5.8833333333333329"/>
    <d v="2023-08-03T00:00:00"/>
    <x v="1"/>
    <x v="1"/>
    <x v="12"/>
    <x v="2"/>
    <x v="2"/>
    <s v="SLA_MET"/>
  </r>
  <r>
    <s v="1133"/>
    <d v="2023-08-03T12:21:43"/>
    <d v="2023-08-03T12:32:01"/>
    <s v="WITHDRAW"/>
    <s v="Consumer Existing"/>
    <s v="CDcosta"/>
    <m/>
    <x v="0"/>
    <d v="1899-12-30T00:10:18"/>
    <n v="10.3"/>
    <d v="2023-08-03T00:00:00"/>
    <x v="1"/>
    <x v="1"/>
    <x v="2"/>
    <x v="2"/>
    <x v="1"/>
    <s v="SLA_MET"/>
  </r>
  <r>
    <s v="1134"/>
    <d v="2023-08-03T12:26:58"/>
    <d v="2023-08-03T12:35:21"/>
    <s v="WITHDRAW"/>
    <s v="Consumer Pre Bureau"/>
    <s v="HPandya"/>
    <s v="An account for this applicant already exists with Asif Tech. Please resubmit as existing customer(1-7MZ7FOC)"/>
    <x v="3"/>
    <d v="1899-12-30T00:08:23"/>
    <n v="8.3833333333333329"/>
    <d v="2023-08-03T00:00:00"/>
    <x v="1"/>
    <x v="1"/>
    <x v="11"/>
    <x v="2"/>
    <x v="2"/>
    <s v="SLA_MET"/>
  </r>
  <r>
    <s v="1135"/>
    <d v="2023-08-03T12:50:14"/>
    <d v="2023-08-03T13:01:47"/>
    <s v="WITHDRAW"/>
    <s v="Consumer Post Bureau"/>
    <s v="RBose"/>
    <m/>
    <x v="0"/>
    <d v="1899-12-30T00:11:33"/>
    <n v="11.55"/>
    <d v="2023-08-03T00:00:00"/>
    <x v="1"/>
    <x v="1"/>
    <x v="6"/>
    <x v="2"/>
    <x v="0"/>
    <s v="SLA_MET"/>
  </r>
  <r>
    <s v="1136"/>
    <d v="2023-08-03T12:53:07"/>
    <d v="2023-08-03T13:07:56"/>
    <s v="WITHDRAW"/>
    <s v="Consumer Post Bureau"/>
    <s v="NVaid"/>
    <s v="Please email copy of Proof of Income (Pay Slips / Bank Statement / Employment Letter) to vcredit@Asif Tech.com.au"/>
    <x v="2"/>
    <d v="1899-12-30T00:14:49"/>
    <n v="14.816666666666666"/>
    <d v="2023-08-03T00:00:00"/>
    <x v="1"/>
    <x v="1"/>
    <x v="4"/>
    <x v="2"/>
    <x v="0"/>
    <s v="SLA_MET"/>
  </r>
  <r>
    <s v="1137"/>
    <d v="2023-08-03T12:53:42"/>
    <d v="2023-08-03T12:59:16"/>
    <s v="WITHDRAW"/>
    <s v="Consumer Existing"/>
    <s v="RMishra"/>
    <s v="Please resubmit the app with the handset type"/>
    <x v="2"/>
    <d v="1899-12-30T00:05:34"/>
    <n v="5.5666666666666664"/>
    <d v="2023-08-03T00:00:00"/>
    <x v="1"/>
    <x v="1"/>
    <x v="12"/>
    <x v="2"/>
    <x v="1"/>
    <s v="SLA_MET"/>
  </r>
  <r>
    <s v="1138"/>
    <d v="2023-08-03T13:00:04"/>
    <d v="2023-08-03T13:32:23"/>
    <s v="WITHDRAW"/>
    <s v="Consumer Post Bureau"/>
    <s v="RBose"/>
    <m/>
    <x v="0"/>
    <d v="1899-12-30T00:32:19"/>
    <n v="32.31666666666667"/>
    <d v="2023-08-03T00:00:00"/>
    <x v="1"/>
    <x v="1"/>
    <x v="6"/>
    <x v="2"/>
    <x v="0"/>
    <s v="SLA_NOT_MET"/>
  </r>
  <r>
    <s v="1139"/>
    <d v="2023-08-03T13:06:06"/>
    <d v="2023-08-03T13:16:11"/>
    <s v="WITHDRAW"/>
    <s v="Consumer Pre Bureau"/>
    <s v="NBhatia"/>
    <s v="Please email Appointment/offer letter, Salary slips to vcredit@Asif Tech.com.au"/>
    <x v="2"/>
    <d v="1899-12-30T00:10:05"/>
    <n v="10.083333333333334"/>
    <d v="2023-08-03T00:00:00"/>
    <x v="1"/>
    <x v="1"/>
    <x v="1"/>
    <x v="2"/>
    <x v="2"/>
    <s v="SLA_MET"/>
  </r>
  <r>
    <s v="1140"/>
    <d v="2023-08-03T13:12:27"/>
    <d v="2023-08-03T13:28:01"/>
    <s v="WITHDRAW"/>
    <s v="Consumer Existing"/>
    <s v="NBhatia"/>
    <s v="Please email Appointment/offer letter, Salary slips to vcredit@Asif Tech.com.au"/>
    <x v="2"/>
    <d v="1899-12-30T00:15:34"/>
    <n v="15.566666666666666"/>
    <d v="2023-08-03T00:00:00"/>
    <x v="1"/>
    <x v="1"/>
    <x v="1"/>
    <x v="2"/>
    <x v="1"/>
    <s v="SLA_MET"/>
  </r>
  <r>
    <s v="1141"/>
    <d v="2023-08-03T13:39:13"/>
    <d v="2023-08-03T13:47:33"/>
    <s v="WITHDRAW"/>
    <s v="Consumer Existing"/>
    <s v="NBhatia"/>
    <s v="Customer has overdue account with Asif Tech"/>
    <x v="1"/>
    <d v="1899-12-30T00:08:20"/>
    <n v="8.3333333333333339"/>
    <d v="2023-08-03T00:00:00"/>
    <x v="1"/>
    <x v="1"/>
    <x v="1"/>
    <x v="2"/>
    <x v="1"/>
    <s v="SLA_MET"/>
  </r>
  <r>
    <s v="1142"/>
    <d v="2023-08-03T13:56:49"/>
    <d v="2023-08-03T14:01:09"/>
    <s v="WITHDRAW"/>
    <s v="Consumer Existing"/>
    <s v="RMishra"/>
    <s v="Customer has overdue account with Asif Tech"/>
    <x v="1"/>
    <d v="1899-12-30T00:04:20"/>
    <n v="4.333333333333333"/>
    <d v="2023-08-03T00:00:00"/>
    <x v="1"/>
    <x v="1"/>
    <x v="12"/>
    <x v="2"/>
    <x v="1"/>
    <s v="SLA_MET"/>
  </r>
  <r>
    <s v="1143"/>
    <d v="2023-08-03T14:30:31"/>
    <d v="2023-08-03T14:41:38"/>
    <s v="WITHDRAW"/>
    <s v="Consumer Post Bureau"/>
    <s v="HPandya"/>
    <s v="This account is closed, please resubmit under a NEW ROW ID"/>
    <x v="2"/>
    <d v="1899-12-30T00:11:07"/>
    <n v="11.116666666666667"/>
    <d v="2023-08-03T00:00:00"/>
    <x v="1"/>
    <x v="1"/>
    <x v="11"/>
    <x v="2"/>
    <x v="0"/>
    <s v="SLA_MET"/>
  </r>
  <r>
    <s v="1144"/>
    <d v="2023-08-03T14:34:54"/>
    <d v="2023-08-03T14:46:43"/>
    <s v="WITHDRAW"/>
    <s v="Consumer Pre Bureau"/>
    <s v="CDcosta"/>
    <s v="An account for this applicant already exists with Asif Tech. Please resubmit as existing customer Row id 1-7J8I0DM"/>
    <x v="3"/>
    <d v="1899-12-30T00:11:49"/>
    <n v="11.816666666666666"/>
    <d v="2023-08-03T00:00:00"/>
    <x v="1"/>
    <x v="1"/>
    <x v="2"/>
    <x v="2"/>
    <x v="2"/>
    <s v="SLA_MET"/>
  </r>
  <r>
    <s v="1145"/>
    <d v="2023-08-03T14:48:54"/>
    <d v="2023-08-03T14:58:59"/>
    <s v="WITHDRAW"/>
    <s v="Consumer Pre Bureau"/>
    <s v="HPandya"/>
    <s v="Please email 100 pts of ID to vcredit@Asif Tech.com.au Passport and the visa page"/>
    <x v="2"/>
    <d v="1899-12-30T00:10:05"/>
    <n v="10.083333333333334"/>
    <d v="2023-08-03T00:00:00"/>
    <x v="1"/>
    <x v="1"/>
    <x v="11"/>
    <x v="2"/>
    <x v="2"/>
    <s v="SLA_MET"/>
  </r>
  <r>
    <s v="1146"/>
    <d v="2023-08-03T14:54:11"/>
    <d v="2023-08-03T15:01:07"/>
    <s v="WITHDRAW"/>
    <s v="Consumer Existing"/>
    <s v="NVaid"/>
    <s v="Please email 100 pts of ID including Passport or Medicare Card to kcredit@Asif Tech.com.au"/>
    <x v="2"/>
    <d v="1899-12-30T00:06:56"/>
    <n v="6.9333333333333336"/>
    <d v="2023-08-03T00:00:00"/>
    <x v="1"/>
    <x v="1"/>
    <x v="4"/>
    <x v="2"/>
    <x v="1"/>
    <s v="SLA_MET"/>
  </r>
  <r>
    <s v="1147"/>
    <d v="2023-08-03T14:58:10"/>
    <d v="2023-08-03T15:08:00"/>
    <s v="WITHDRAW"/>
    <s v="Consumer Pre Bureau"/>
    <s v="NBhatia"/>
    <s v="Please email passport with visa page to vcredit@Asif Tech.com.au"/>
    <x v="2"/>
    <d v="1899-12-30T00:09:50"/>
    <n v="9.8333333333333339"/>
    <d v="2023-08-03T00:00:00"/>
    <x v="1"/>
    <x v="1"/>
    <x v="1"/>
    <x v="2"/>
    <x v="2"/>
    <s v="SLA_MET"/>
  </r>
  <r>
    <s v="1148"/>
    <d v="2023-08-03T15:16:24"/>
    <d v="2023-08-03T15:23:49"/>
    <s v="WITHDRAW"/>
    <s v="Consumer Post Bureau"/>
    <s v="HPandya"/>
    <s v="Please resubmit with landline for employer"/>
    <x v="2"/>
    <d v="1899-12-30T00:07:25"/>
    <n v="7.416666666666667"/>
    <d v="2023-08-03T00:00:00"/>
    <x v="1"/>
    <x v="1"/>
    <x v="11"/>
    <x v="2"/>
    <x v="0"/>
    <s v="SLA_MET"/>
  </r>
  <r>
    <s v="1149"/>
    <d v="2023-08-03T15:25:29"/>
    <d v="2023-08-03T15:27:26"/>
    <s v="WITHDRAW"/>
    <s v="Consumer Post Bureau"/>
    <s v="RMishra"/>
    <s v="This account is closed, please resubmit under a NEW ROW ID"/>
    <x v="2"/>
    <d v="1899-12-30T00:01:57"/>
    <n v="1.95"/>
    <d v="2023-08-03T00:00:00"/>
    <x v="1"/>
    <x v="1"/>
    <x v="12"/>
    <x v="2"/>
    <x v="0"/>
    <s v="SLA_MET"/>
  </r>
  <r>
    <s v="1150"/>
    <d v="2023-08-03T15:26:04"/>
    <d v="2023-08-03T15:34:13"/>
    <s v="WITHDRAW"/>
    <s v="Consumer Post Bureau"/>
    <s v="HPandya"/>
    <s v="Please resubmit with landline for employer"/>
    <x v="2"/>
    <d v="1899-12-30T00:08:09"/>
    <n v="8.15"/>
    <d v="2023-08-03T00:00:00"/>
    <x v="1"/>
    <x v="1"/>
    <x v="11"/>
    <x v="2"/>
    <x v="0"/>
    <s v="SLA_MET"/>
  </r>
  <r>
    <s v="1151"/>
    <d v="2023-08-03T15:35:27"/>
    <d v="2023-08-03T15:52:43"/>
    <s v="WITHDRAW"/>
    <s v="Consumer Existing"/>
    <s v="NBhatia"/>
    <s v="Please resubmit with landline for employer"/>
    <x v="2"/>
    <d v="1899-12-30T00:17:16"/>
    <n v="17.266666666666666"/>
    <d v="2023-08-03T00:00:00"/>
    <x v="1"/>
    <x v="1"/>
    <x v="1"/>
    <x v="2"/>
    <x v="1"/>
    <s v="SLA_MET"/>
  </r>
  <r>
    <s v="1152"/>
    <d v="2023-08-03T15:51:27"/>
    <d v="2023-08-03T16:07:42"/>
    <s v="WITHDRAW"/>
    <s v="Consumer Pre Bureau"/>
    <s v="NBhatia"/>
    <s v="Please resubmit with landline for employer"/>
    <x v="2"/>
    <d v="1899-12-30T00:16:15"/>
    <n v="16.25"/>
    <d v="2023-08-03T00:00:00"/>
    <x v="1"/>
    <x v="1"/>
    <x v="1"/>
    <x v="2"/>
    <x v="2"/>
    <s v="SLA_MET"/>
  </r>
  <r>
    <s v="1153"/>
    <d v="2023-08-03T15:55:12"/>
    <d v="2023-08-03T16:06:20"/>
    <s v="WITHDRAW"/>
    <s v="Consumer Pre Bureau"/>
    <s v="RBose"/>
    <s v="Work number submitted is incorrect for the employer. Please confirm with applicant and resubmit"/>
    <x v="4"/>
    <d v="1899-12-30T00:11:08"/>
    <n v="11.133333333333333"/>
    <d v="2023-08-03T00:00:00"/>
    <x v="1"/>
    <x v="1"/>
    <x v="6"/>
    <x v="2"/>
    <x v="2"/>
    <s v="SLA_MET"/>
  </r>
  <r>
    <s v="1154"/>
    <d v="2023-08-03T15:56:42"/>
    <d v="2023-08-03T16:01:39"/>
    <s v="WITHDRAW"/>
    <s v="Consumer Pre Bureau"/>
    <s v="RMishra"/>
    <s v="Please check DOB, Passport Number and Country, and the Customers Name"/>
    <x v="0"/>
    <d v="1899-12-30T00:04:57"/>
    <n v="4.95"/>
    <d v="2023-08-03T00:00:00"/>
    <x v="1"/>
    <x v="1"/>
    <x v="12"/>
    <x v="2"/>
    <x v="2"/>
    <s v="SLA_MET"/>
  </r>
  <r>
    <s v="1155"/>
    <d v="2023-08-03T16:01:25"/>
    <d v="2023-08-03T16:06:45"/>
    <s v="WITHDRAW"/>
    <s v="Consumer Post Bureau"/>
    <s v="RMishra"/>
    <s v="Please resubmit with 100 points of ID including passport or Medicare Card"/>
    <x v="2"/>
    <d v="1899-12-30T00:05:20"/>
    <n v="5.333333333333333"/>
    <d v="2023-08-03T00:00:00"/>
    <x v="1"/>
    <x v="1"/>
    <x v="12"/>
    <x v="2"/>
    <x v="0"/>
    <s v="SLA_MET"/>
  </r>
  <r>
    <s v="1156"/>
    <d v="2023-08-03T16:07:35"/>
    <d v="2023-08-03T16:16:43"/>
    <s v="WITHDRAW"/>
    <s v="Consumer Pre Bureau"/>
    <s v="RBose"/>
    <s v="Please email passsport with visa page and bank statement or latest payslip to kcredit@Asif Tech.com.au"/>
    <x v="2"/>
    <d v="1899-12-30T00:09:08"/>
    <n v="9.1333333333333329"/>
    <d v="2023-08-03T00:00:00"/>
    <x v="1"/>
    <x v="1"/>
    <x v="6"/>
    <x v="2"/>
    <x v="2"/>
    <s v="SLA_MET"/>
  </r>
  <r>
    <s v="1157"/>
    <d v="2023-08-03T16:13:57"/>
    <d v="2023-08-03T16:18:43"/>
    <s v="WITHDRAW"/>
    <s v="Consumer Pre Bureau"/>
    <s v="RMishra"/>
    <s v="Please resubmit with correct previous address. &quot;Kindly correct the &quot;Unknown&quot; in the previous address"/>
    <x v="2"/>
    <d v="1899-12-30T00:04:46"/>
    <n v="4.7666666666666666"/>
    <d v="2023-08-03T00:00:00"/>
    <x v="1"/>
    <x v="1"/>
    <x v="12"/>
    <x v="2"/>
    <x v="2"/>
    <s v="SLA_MET"/>
  </r>
  <r>
    <s v="1158"/>
    <d v="2023-08-03T16:13:57"/>
    <d v="2023-08-03T16:22:33"/>
    <s v="WITHDRAW"/>
    <s v="Consumer Existing"/>
    <s v="MDcruz"/>
    <s v="Please resubmit with landline for employer"/>
    <x v="2"/>
    <d v="1899-12-30T00:08:36"/>
    <n v="8.6"/>
    <d v="2023-08-03T00:00:00"/>
    <x v="1"/>
    <x v="1"/>
    <x v="3"/>
    <x v="2"/>
    <x v="1"/>
    <s v="SLA_MET"/>
  </r>
  <r>
    <s v="1159"/>
    <d v="2023-08-03T16:16:49"/>
    <d v="2023-08-03T16:29:50"/>
    <s v="WITHDRAW"/>
    <s v="Consumer Pre Bureau"/>
    <s v="RBose"/>
    <s v="Please email bank statemnt or latest payslip for proof of employment to vcredit@Asif Tech.com.au"/>
    <x v="2"/>
    <d v="1899-12-30T00:13:01"/>
    <n v="13.016666666666667"/>
    <d v="2023-08-03T00:00:00"/>
    <x v="1"/>
    <x v="1"/>
    <x v="6"/>
    <x v="2"/>
    <x v="2"/>
    <s v="SLA_MET"/>
  </r>
  <r>
    <s v="1160"/>
    <d v="2023-08-03T16:20:40"/>
    <d v="2023-08-03T16:27:08"/>
    <s v="WITHDRAW"/>
    <s v="Consumer Existing"/>
    <s v="NVaid"/>
    <s v="Please re-submit as student"/>
    <x v="3"/>
    <d v="1899-12-30T00:06:28"/>
    <n v="6.4666666666666668"/>
    <d v="2023-08-03T00:00:00"/>
    <x v="1"/>
    <x v="1"/>
    <x v="4"/>
    <x v="2"/>
    <x v="1"/>
    <s v="SLA_MET"/>
  </r>
  <r>
    <s v="1161"/>
    <d v="2023-08-03T16:31:27"/>
    <d v="2023-08-03T16:35:03"/>
    <s v="WITHDRAW"/>
    <s v="Consumer Existing"/>
    <s v="MDcruz"/>
    <s v="Customer has overdue account with Asif Tech"/>
    <x v="1"/>
    <d v="1899-12-30T00:03:36"/>
    <n v="3.6"/>
    <d v="2023-08-03T00:00:00"/>
    <x v="1"/>
    <x v="1"/>
    <x v="3"/>
    <x v="2"/>
    <x v="1"/>
    <s v="SLA_MET"/>
  </r>
  <r>
    <s v="1162"/>
    <d v="2023-08-03T16:35:18"/>
    <d v="2023-08-03T16:38:51"/>
    <s v="WITHDRAW"/>
    <s v="Consumer Pre Bureau"/>
    <s v="RMishra"/>
    <s v="Please verify passport details and DOB and resubmit OR email passport and visa page to vcredit@Asif Tech.com.au"/>
    <x v="2"/>
    <d v="1899-12-30T00:03:33"/>
    <n v="3.55"/>
    <d v="2023-08-03T00:00:00"/>
    <x v="1"/>
    <x v="1"/>
    <x v="12"/>
    <x v="2"/>
    <x v="2"/>
    <s v="SLA_MET"/>
  </r>
  <r>
    <s v="1163"/>
    <d v="2023-08-03T16:42:55"/>
    <d v="2023-08-03T16:47:53"/>
    <s v="WITHDRAW"/>
    <s v="Consumer Existing"/>
    <s v="RMishra"/>
    <s v="Please resubmit with landline for employer"/>
    <x v="2"/>
    <d v="1899-12-30T00:04:58"/>
    <n v="4.9666666666666668"/>
    <d v="2023-08-03T00:00:00"/>
    <x v="1"/>
    <x v="1"/>
    <x v="12"/>
    <x v="2"/>
    <x v="1"/>
    <s v="SLA_MET"/>
  </r>
  <r>
    <s v="1164"/>
    <d v="2023-08-03T16:42:55"/>
    <d v="2023-08-03T16:50:52"/>
    <s v="WITHDRAW"/>
    <s v="Consumer Post Bureau"/>
    <s v="HPandya"/>
    <s v="An account for this applicant already exists with Asif Tech. Please resubmit as existing customer 1-8BQ7EH4"/>
    <x v="3"/>
    <d v="1899-12-30T00:07:57"/>
    <n v="7.95"/>
    <d v="2023-08-03T00:00:00"/>
    <x v="1"/>
    <x v="1"/>
    <x v="11"/>
    <x v="2"/>
    <x v="0"/>
    <s v="SLA_MET"/>
  </r>
  <r>
    <s v="1165"/>
    <d v="2023-08-03T16:43:23"/>
    <d v="2023-08-03T16:48:51"/>
    <s v="WITHDRAW"/>
    <s v="Consumer Existing"/>
    <s v="MDcruz"/>
    <s v="Please re-submit as student"/>
    <x v="3"/>
    <d v="1899-12-30T00:05:28"/>
    <n v="5.4666666666666668"/>
    <d v="2023-08-03T00:00:00"/>
    <x v="1"/>
    <x v="1"/>
    <x v="3"/>
    <x v="2"/>
    <x v="1"/>
    <s v="SLA_MET"/>
  </r>
  <r>
    <s v="1166"/>
    <d v="2023-08-03T16:45:51"/>
    <d v="2023-08-03T16:52:44"/>
    <s v="WITHDRAW"/>
    <s v="Consumer Pre Bureau"/>
    <s v="NVaid"/>
    <s v="Please proof of employment / appointment letter or payslip to kcredit@Asif Tech.com.au"/>
    <x v="0"/>
    <d v="1899-12-30T00:06:53"/>
    <n v="6.8833333333333329"/>
    <d v="2023-08-03T00:00:00"/>
    <x v="1"/>
    <x v="1"/>
    <x v="4"/>
    <x v="2"/>
    <x v="2"/>
    <s v="SLA_MET"/>
  </r>
  <r>
    <s v="1167"/>
    <d v="2023-08-03T16:54:18"/>
    <d v="2023-08-03T17:00:59"/>
    <s v="WITHDRAW"/>
    <s v="Consumer Existing"/>
    <s v="HPandya"/>
    <s v="Please resubmit with landline for employer"/>
    <x v="2"/>
    <d v="1899-12-30T00:06:41"/>
    <n v="6.6833333333333336"/>
    <d v="2023-08-03T00:00:00"/>
    <x v="1"/>
    <x v="1"/>
    <x v="11"/>
    <x v="2"/>
    <x v="1"/>
    <s v="SLA_MET"/>
  </r>
  <r>
    <s v="1168"/>
    <d v="2023-08-03T17:20:53"/>
    <d v="2023-08-03T17:28:28"/>
    <s v="WITHDRAW"/>
    <s v="Consumer Pre Bureau"/>
    <s v="NVaid"/>
    <s v="Please email 100 pts of ID to vcredit@Asif Tech.com.au"/>
    <x v="2"/>
    <d v="1899-12-30T00:07:35"/>
    <n v="7.583333333333333"/>
    <d v="2023-08-03T00:00:00"/>
    <x v="1"/>
    <x v="1"/>
    <x v="4"/>
    <x v="2"/>
    <x v="2"/>
    <s v="SLA_MET"/>
  </r>
  <r>
    <s v="1169"/>
    <d v="2023-08-03T17:25:10"/>
    <d v="2023-08-03T17:29:12"/>
    <s v="WITHDRAW"/>
    <s v="Consumer Pre Bureau"/>
    <s v="RMishra"/>
    <s v="Please verify passport details and DOB and resubmit OR email passport and visa page to vcredit@Asif Tech.com.au"/>
    <x v="2"/>
    <d v="1899-12-30T00:04:02"/>
    <n v="4.0333333333333332"/>
    <d v="2023-08-03T00:00:00"/>
    <x v="1"/>
    <x v="1"/>
    <x v="12"/>
    <x v="2"/>
    <x v="2"/>
    <s v="SLA_MET"/>
  </r>
  <r>
    <s v="1170"/>
    <d v="2023-08-03T17:32:48"/>
    <d v="2023-08-03T17:43:01"/>
    <s v="WITHDRAW"/>
    <s v="Consumer Pre Bureau"/>
    <s v="NVaid"/>
    <s v="Please resubmit as self employed"/>
    <x v="3"/>
    <d v="1899-12-30T00:10:13"/>
    <n v="10.216666666666667"/>
    <d v="2023-08-03T00:00:00"/>
    <x v="1"/>
    <x v="1"/>
    <x v="4"/>
    <x v="2"/>
    <x v="2"/>
    <s v="SLA_MET"/>
  </r>
  <r>
    <s v="1171"/>
    <d v="2023-08-03T17:35:38"/>
    <d v="2023-08-03T17:48:41"/>
    <s v="WITHDRAW"/>
    <s v="Consumer Pre Bureau"/>
    <s v="NBhatia"/>
    <s v="Please email Salalry slip, Appointment/Offer letter to vcredit@Asif Tech.com.au"/>
    <x v="2"/>
    <d v="1899-12-30T00:13:03"/>
    <n v="13.05"/>
    <d v="2023-08-03T00:00:00"/>
    <x v="1"/>
    <x v="1"/>
    <x v="1"/>
    <x v="2"/>
    <x v="2"/>
    <s v="SLA_MET"/>
  </r>
  <r>
    <s v="1172"/>
    <d v="2023-08-03T17:43:08"/>
    <d v="2023-08-03T17:49:43"/>
    <s v="WITHDRAW"/>
    <s v="Consumer Pre Bureau"/>
    <s v="MDcruz"/>
    <s v="Please email 100 pts of ID to vcredit@Asif Tech.com.au"/>
    <x v="2"/>
    <d v="1899-12-30T00:06:35"/>
    <n v="6.583333333333333"/>
    <d v="2023-08-03T00:00:00"/>
    <x v="1"/>
    <x v="1"/>
    <x v="3"/>
    <x v="2"/>
    <x v="2"/>
    <s v="SLA_MET"/>
  </r>
  <r>
    <s v="1173"/>
    <d v="2023-08-03T17:48:11"/>
    <d v="2023-08-03T17:49:47"/>
    <s v="WITHDRAW"/>
    <s v="Consumer Pre Bureau"/>
    <s v="RMishra"/>
    <s v="Please verify passport and DOB and resubmit OR email passport and visa page to vcredit@Asif Tech.com.au"/>
    <x v="2"/>
    <d v="1899-12-30T00:01:36"/>
    <n v="1.6"/>
    <d v="2023-08-03T00:00:00"/>
    <x v="1"/>
    <x v="1"/>
    <x v="12"/>
    <x v="2"/>
    <x v="2"/>
    <s v="SLA_MET"/>
  </r>
  <r>
    <s v="1174"/>
    <d v="2023-08-03T17:48:38"/>
    <d v="2023-08-03T17:51:44"/>
    <s v="WITHDRAW"/>
    <s v="Consumer Pre Bureau"/>
    <s v="RMishra"/>
    <s v="Please re-submit as student. Kindly remove all employment details"/>
    <x v="4"/>
    <d v="1899-12-30T00:03:06"/>
    <n v="3.1"/>
    <d v="2023-08-03T00:00:00"/>
    <x v="1"/>
    <x v="1"/>
    <x v="12"/>
    <x v="2"/>
    <x v="2"/>
    <s v="SLA_MET"/>
  </r>
  <r>
    <s v="1175"/>
    <d v="2023-08-03T17:50:53"/>
    <d v="2023-08-03T17:56:41"/>
    <s v="WITHDRAW"/>
    <s v="Consumer Pre Bureau"/>
    <s v="NVaid"/>
    <s v="An account for this applicant already exists with Asif Tech. Please resubmit as existing customer - Row id 1-71Y7Z4V"/>
    <x v="3"/>
    <d v="1899-12-30T00:05:48"/>
    <n v="5.8"/>
    <d v="2023-08-03T00:00:00"/>
    <x v="1"/>
    <x v="1"/>
    <x v="4"/>
    <x v="2"/>
    <x v="2"/>
    <s v="SLA_MET"/>
  </r>
  <r>
    <s v="1176"/>
    <d v="2023-08-03T17:55:14"/>
    <d v="2023-08-03T18:12:47"/>
    <s v="WITHDRAW"/>
    <s v="Consumer Post Bureau"/>
    <s v="SBambaras"/>
    <m/>
    <x v="0"/>
    <d v="1899-12-30T00:17:33"/>
    <n v="17.55"/>
    <d v="2023-08-03T00:00:00"/>
    <x v="1"/>
    <x v="1"/>
    <x v="7"/>
    <x v="2"/>
    <x v="0"/>
    <s v="SLA_MET"/>
  </r>
  <r>
    <s v="1177"/>
    <d v="2023-08-03T17:55:43"/>
    <d v="2023-08-03T18:03:37"/>
    <s v="WITHDRAW"/>
    <s v="Consumer Pre Bureau"/>
    <s v="NVaid"/>
    <s v="Please re-submit as student - Please remove all employment details that are mentioned on the application"/>
    <x v="4"/>
    <d v="1899-12-30T00:07:54"/>
    <n v="7.9"/>
    <d v="2023-08-03T00:00:00"/>
    <x v="1"/>
    <x v="1"/>
    <x v="4"/>
    <x v="2"/>
    <x v="2"/>
    <s v="SLA_MET"/>
  </r>
  <r>
    <s v="1178"/>
    <d v="2023-08-03T18:03:48"/>
    <d v="2023-08-03T18:13:00"/>
    <s v="WITHDRAW"/>
    <s v="Consumer Pre Bureau"/>
    <s v="RMishra"/>
    <s v="An account for this applicant already exists with Asif Tech. Please resubmit as existing customer (ROW ID: 1-6XZ6W78)"/>
    <x v="3"/>
    <d v="1899-12-30T00:09:12"/>
    <n v="9.1999999999999993"/>
    <d v="2023-08-03T00:00:00"/>
    <x v="1"/>
    <x v="1"/>
    <x v="12"/>
    <x v="2"/>
    <x v="2"/>
    <s v="SLA_MET"/>
  </r>
  <r>
    <s v="1179"/>
    <d v="2023-08-03T18:08:48"/>
    <d v="2023-08-03T18:18:12"/>
    <s v="WITHDRAW"/>
    <s v="Consumer Pre Bureau"/>
    <s v="NBhatia"/>
    <s v="Please remove all employment details"/>
    <x v="4"/>
    <d v="1899-12-30T00:09:24"/>
    <n v="9.4"/>
    <d v="2023-08-03T00:00:00"/>
    <x v="1"/>
    <x v="1"/>
    <x v="1"/>
    <x v="2"/>
    <x v="2"/>
    <s v="SLA_MET"/>
  </r>
  <r>
    <s v="1180"/>
    <d v="2023-08-03T18:14:56"/>
    <d v="2023-08-03T18:17:42"/>
    <s v="WITHDRAW"/>
    <s v="Consumer Pre Bureau"/>
    <s v="RMishra"/>
    <s v="An account for this applicant already exists with Asif Tech. Please resubmit as existing customer (ROW ID: 1-5MPJEN3 )"/>
    <x v="3"/>
    <d v="1899-12-30T00:02:46"/>
    <n v="2.7666666666666666"/>
    <d v="2023-08-03T00:00:00"/>
    <x v="1"/>
    <x v="1"/>
    <x v="12"/>
    <x v="2"/>
    <x v="2"/>
    <s v="SLA_MET"/>
  </r>
  <r>
    <s v="1181"/>
    <d v="2023-08-03T18:17:26"/>
    <d v="2023-08-03T18:25:46"/>
    <s v="WITHDRAW"/>
    <s v="Consumer Post Bureau"/>
    <s v="RMishra"/>
    <s v="This account is closed, please resubmit under a NEW ROW ID"/>
    <x v="2"/>
    <d v="1899-12-30T00:08:20"/>
    <n v="8.3333333333333339"/>
    <d v="2023-08-03T00:00:00"/>
    <x v="1"/>
    <x v="1"/>
    <x v="12"/>
    <x v="2"/>
    <x v="0"/>
    <s v="SLA_MET"/>
  </r>
  <r>
    <s v="1182"/>
    <d v="2023-08-03T19:06:18"/>
    <d v="2023-08-03T19:22:19"/>
    <s v="WITHDRAW"/>
    <s v="Consumer Existing"/>
    <s v="NBhatia"/>
    <s v="Please resubmit with updated employment details, &amp; remove Student ID from the application"/>
    <x v="4"/>
    <d v="1899-12-30T00:16:01"/>
    <n v="16.016666666666666"/>
    <d v="2023-08-03T00:00:00"/>
    <x v="1"/>
    <x v="1"/>
    <x v="1"/>
    <x v="2"/>
    <x v="1"/>
    <s v="SLA_MET"/>
  </r>
  <r>
    <s v="1183"/>
    <d v="2023-08-03T19:10:58"/>
    <d v="2023-08-03T19:32:25"/>
    <s v="WITHDRAW"/>
    <s v="Consumer Post Bureau"/>
    <s v="NBhatia"/>
    <s v="Suspected duplicate application #4111F710F7DA"/>
    <x v="5"/>
    <d v="1899-12-30T00:21:27"/>
    <n v="21.45"/>
    <d v="2023-08-03T00:00:00"/>
    <x v="1"/>
    <x v="1"/>
    <x v="1"/>
    <x v="2"/>
    <x v="0"/>
    <s v="SLA_NOT_MET"/>
  </r>
  <r>
    <s v="1184"/>
    <d v="2023-08-03T19:12:55"/>
    <d v="2023-08-03T19:33:15"/>
    <s v="WITHDRAW"/>
    <s v="Consumer Existing"/>
    <s v="RBose"/>
    <s v="Please email 100 pts of ID with passport and visa page to kcredit@Asif Tech.com.au"/>
    <x v="2"/>
    <d v="1899-12-30T00:20:20"/>
    <n v="20.333333333333332"/>
    <d v="2023-08-03T00:00:00"/>
    <x v="1"/>
    <x v="1"/>
    <x v="6"/>
    <x v="2"/>
    <x v="1"/>
    <s v="SLA_NOT_MET"/>
  </r>
  <r>
    <s v="1185"/>
    <d v="2023-08-03T19:18:22"/>
    <d v="2023-08-03T19:33:07"/>
    <s v="WITHDRAW"/>
    <s v="Consumer Post Bureau"/>
    <s v="MDcruz"/>
    <s v="Customer is on a dependent visa"/>
    <x v="0"/>
    <d v="1899-12-30T00:14:45"/>
    <n v="14.75"/>
    <d v="2023-08-03T00:00:00"/>
    <x v="1"/>
    <x v="1"/>
    <x v="3"/>
    <x v="2"/>
    <x v="0"/>
    <s v="SLA_MET"/>
  </r>
  <r>
    <s v="1186"/>
    <d v="2023-08-03T19:23:44"/>
    <d v="2023-08-03T19:32:21"/>
    <s v="WITHDRAW"/>
    <s v="Consumer Existing"/>
    <s v="NVaid"/>
    <s v="Customer has overdue account with Asif Tech - Account no 219960571 - $174.77 overdue"/>
    <x v="1"/>
    <d v="1899-12-30T00:08:37"/>
    <n v="8.6166666666666671"/>
    <d v="2023-08-03T00:00:00"/>
    <x v="1"/>
    <x v="1"/>
    <x v="4"/>
    <x v="2"/>
    <x v="1"/>
    <s v="SLA_MET"/>
  </r>
  <r>
    <s v="1187"/>
    <d v="2023-08-03T19:36:12"/>
    <d v="2023-08-03T19:38:52"/>
    <s v="WITHDRAW"/>
    <s v="Consumer Pre Bureau"/>
    <s v="SBambaras"/>
    <s v="Please resubmit with employment details."/>
    <x v="2"/>
    <d v="1899-12-30T00:02:40"/>
    <n v="2.6666666666666665"/>
    <d v="2023-08-03T00:00:00"/>
    <x v="1"/>
    <x v="1"/>
    <x v="7"/>
    <x v="2"/>
    <x v="2"/>
    <s v="SLA_MET"/>
  </r>
  <r>
    <s v="1188"/>
    <d v="2023-08-03T20:16:58"/>
    <d v="2023-08-03T20:21:21"/>
    <s v="WITHDRAW"/>
    <s v="Consumer Post Bureau"/>
    <s v="SBambaras"/>
    <m/>
    <x v="0"/>
    <d v="1899-12-30T00:04:23"/>
    <n v="4.3833333333333337"/>
    <d v="2023-08-03T00:00:00"/>
    <x v="1"/>
    <x v="1"/>
    <x v="7"/>
    <x v="2"/>
    <x v="0"/>
    <s v="SLA_MET"/>
  </r>
  <r>
    <s v="1189"/>
    <d v="2023-08-03T20:34:28"/>
    <d v="2023-08-03T20:41:05"/>
    <s v="WITHDRAW"/>
    <s v="Consumer Post Bureau"/>
    <s v="SBambaras"/>
    <m/>
    <x v="0"/>
    <d v="1899-12-30T00:06:37"/>
    <n v="6.6166666666666671"/>
    <d v="2023-08-03T00:00:00"/>
    <x v="1"/>
    <x v="1"/>
    <x v="7"/>
    <x v="2"/>
    <x v="0"/>
    <s v="SLA_MET"/>
  </r>
  <r>
    <s v="1190"/>
    <d v="2023-08-03T21:23:54"/>
    <d v="2023-08-03T21:26:33"/>
    <s v="WITHDRAW"/>
    <s v="Consumer Pre Bureau"/>
    <s v="SBambaras"/>
    <s v="Please email passport with visa page"/>
    <x v="2"/>
    <d v="1899-12-30T00:02:39"/>
    <n v="2.65"/>
    <d v="2023-08-03T00:00:00"/>
    <x v="1"/>
    <x v="1"/>
    <x v="7"/>
    <x v="2"/>
    <x v="2"/>
    <s v="SLA_MET"/>
  </r>
  <r>
    <s v="1191"/>
    <d v="2023-08-03T21:25:22"/>
    <d v="2023-08-03T21:27:32"/>
    <s v="WITHDRAW"/>
    <s v="Consumer Pre Bureau"/>
    <s v="SBambaras"/>
    <s v="Please email passport with visa page"/>
    <x v="2"/>
    <d v="1899-12-30T00:02:10"/>
    <n v="2.1666666666666665"/>
    <d v="2023-08-03T00:00:00"/>
    <x v="1"/>
    <x v="1"/>
    <x v="7"/>
    <x v="2"/>
    <x v="2"/>
    <s v="SLA_MET"/>
  </r>
  <r>
    <s v="1192"/>
    <d v="2023-08-04T09:29:48"/>
    <d v="2023-08-04T09:37:09"/>
    <s v="APPROVE"/>
    <s v="Consumer Existing"/>
    <s v="HPandya"/>
    <s v="Approve"/>
    <x v="0"/>
    <d v="1899-12-30T00:07:21"/>
    <n v="7.35"/>
    <d v="2023-08-04T00:00:00"/>
    <x v="1"/>
    <x v="1"/>
    <x v="11"/>
    <x v="0"/>
    <x v="1"/>
    <s v="SLA_MET"/>
  </r>
  <r>
    <s v="1193"/>
    <d v="2023-08-04T09:46:54"/>
    <d v="2023-08-04T09:49:36"/>
    <s v="APPROVE"/>
    <s v="Consumer Existing"/>
    <s v="RMishra"/>
    <s v="Approve"/>
    <x v="0"/>
    <d v="1899-12-30T00:02:42"/>
    <n v="2.7"/>
    <d v="2023-08-04T00:00:00"/>
    <x v="1"/>
    <x v="1"/>
    <x v="12"/>
    <x v="0"/>
    <x v="1"/>
    <s v="SLA_MET"/>
  </r>
  <r>
    <s v="1194"/>
    <d v="2023-08-04T09:55:37"/>
    <d v="2023-08-04T10:02:19"/>
    <s v="APPROVE"/>
    <s v="Consumer Existing"/>
    <s v="QMascarenhas"/>
    <s v="Approve"/>
    <x v="0"/>
    <d v="1899-12-30T00:06:42"/>
    <n v="6.7"/>
    <d v="2023-08-04T00:00:00"/>
    <x v="1"/>
    <x v="1"/>
    <x v="0"/>
    <x v="0"/>
    <x v="1"/>
    <s v="SLA_MET"/>
  </r>
  <r>
    <s v="1195"/>
    <d v="2023-08-04T10:11:50"/>
    <d v="2023-08-04T10:17:40"/>
    <s v="APPROVE"/>
    <s v="Consumer Existing"/>
    <s v="RMishra"/>
    <s v="Approve"/>
    <x v="0"/>
    <d v="1899-12-30T00:05:50"/>
    <n v="5.833333333333333"/>
    <d v="2023-08-04T00:00:00"/>
    <x v="1"/>
    <x v="1"/>
    <x v="12"/>
    <x v="0"/>
    <x v="1"/>
    <s v="SLA_MET"/>
  </r>
  <r>
    <s v="1196"/>
    <d v="2023-08-04T10:17:39"/>
    <d v="2023-08-04T10:23:33"/>
    <s v="APPROVE"/>
    <s v="Consumer Pre Bureau"/>
    <s v="RMishra"/>
    <s v="Approve"/>
    <x v="0"/>
    <d v="1899-12-30T00:05:54"/>
    <n v="5.9"/>
    <d v="2023-08-04T00:00:00"/>
    <x v="1"/>
    <x v="1"/>
    <x v="12"/>
    <x v="0"/>
    <x v="2"/>
    <s v="SLA_MET"/>
  </r>
  <r>
    <s v="1197"/>
    <d v="2023-08-04T10:37:14"/>
    <d v="2023-08-04T10:44:00"/>
    <s v="APPROVE"/>
    <s v="Consumer Existing"/>
    <s v="CDcosta"/>
    <m/>
    <x v="0"/>
    <d v="1899-12-30T00:06:46"/>
    <n v="6.7666666666666666"/>
    <d v="2023-08-04T00:00:00"/>
    <x v="1"/>
    <x v="1"/>
    <x v="2"/>
    <x v="0"/>
    <x v="1"/>
    <s v="SLA_MET"/>
  </r>
  <r>
    <s v="1198"/>
    <d v="2023-08-04T10:40:25"/>
    <d v="2023-08-04T10:51:15"/>
    <s v="APPROVE"/>
    <s v="Consumer Pre Bureau"/>
    <s v="NVaid"/>
    <s v="Approved only with outright purchase of handset or USIM only"/>
    <x v="0"/>
    <d v="1899-12-30T00:10:50"/>
    <n v="10.833333333333334"/>
    <d v="2023-08-04T00:00:00"/>
    <x v="1"/>
    <x v="1"/>
    <x v="4"/>
    <x v="0"/>
    <x v="2"/>
    <s v="SLA_MET"/>
  </r>
  <r>
    <s v="1199"/>
    <d v="2023-08-04T10:57:58"/>
    <d v="2023-08-04T11:03:33"/>
    <s v="APPROVE"/>
    <s v="Consumer Existing"/>
    <s v="CDcosta"/>
    <m/>
    <x v="0"/>
    <d v="1899-12-30T00:05:35"/>
    <n v="5.583333333333333"/>
    <d v="2023-08-04T00:00:00"/>
    <x v="1"/>
    <x v="1"/>
    <x v="2"/>
    <x v="0"/>
    <x v="1"/>
    <s v="SLA_MET"/>
  </r>
  <r>
    <s v="1200"/>
    <d v="2023-08-04T11:09:44"/>
    <d v="2023-08-04T11:15:46"/>
    <s v="APPROVE"/>
    <s v="Consumer Existing"/>
    <s v="RMishra"/>
    <s v="Approved for MBB only. Please dont offer a tablet"/>
    <x v="0"/>
    <d v="1899-12-30T00:06:02"/>
    <n v="6.0333333333333332"/>
    <d v="2023-08-04T00:00:00"/>
    <x v="1"/>
    <x v="1"/>
    <x v="12"/>
    <x v="0"/>
    <x v="1"/>
    <s v="SLA_MET"/>
  </r>
  <r>
    <s v="1201"/>
    <d v="2023-08-04T11:13:54"/>
    <d v="2023-08-04T11:26:01"/>
    <s v="APPROVE"/>
    <s v="Consumer Existing"/>
    <s v="CDcosta"/>
    <m/>
    <x v="0"/>
    <d v="1899-12-30T00:12:07"/>
    <n v="12.116666666666667"/>
    <d v="2023-08-04T00:00:00"/>
    <x v="1"/>
    <x v="1"/>
    <x v="2"/>
    <x v="0"/>
    <x v="1"/>
    <s v="SLA_MET"/>
  </r>
  <r>
    <s v="1202"/>
    <d v="2023-08-04T11:16:35"/>
    <d v="2023-08-04T11:25:11"/>
    <s v="APPROVE"/>
    <s v="Consumer Pre Bureau"/>
    <s v="NVaid"/>
    <s v="Approved only with outright purchase of handset or USIM only"/>
    <x v="0"/>
    <d v="1899-12-30T00:08:36"/>
    <n v="8.6"/>
    <d v="2023-08-04T00:00:00"/>
    <x v="1"/>
    <x v="1"/>
    <x v="4"/>
    <x v="0"/>
    <x v="2"/>
    <s v="SLA_MET"/>
  </r>
  <r>
    <s v="1203"/>
    <d v="2023-08-04T11:18:36"/>
    <d v="2023-08-04T11:20:42"/>
    <s v="APPROVE"/>
    <s v="Consumer Existing"/>
    <s v="RMishra"/>
    <s v="Approved for MBB only"/>
    <x v="0"/>
    <d v="1899-12-30T00:02:06"/>
    <n v="2.1"/>
    <d v="2023-08-04T00:00:00"/>
    <x v="1"/>
    <x v="1"/>
    <x v="12"/>
    <x v="0"/>
    <x v="1"/>
    <s v="SLA_MET"/>
  </r>
  <r>
    <s v="1204"/>
    <d v="2023-08-04T11:33:38"/>
    <d v="2023-08-04T11:35:49"/>
    <s v="APPROVE"/>
    <s v="Consumer Pre Bureau"/>
    <s v="RMishra"/>
    <s v="Approved for up to 2 services"/>
    <x v="0"/>
    <d v="1899-12-30T00:02:11"/>
    <n v="2.1833333333333331"/>
    <d v="2023-08-04T00:00:00"/>
    <x v="1"/>
    <x v="1"/>
    <x v="12"/>
    <x v="0"/>
    <x v="2"/>
    <s v="SLA_MET"/>
  </r>
  <r>
    <s v="1205"/>
    <d v="2023-08-04T11:40:01"/>
    <d v="2023-08-04T11:45:50"/>
    <s v="APPROVE"/>
    <s v="Consumer Post Bureau"/>
    <s v="RMishra"/>
    <s v="Approved for 1 handset and 1 MBB"/>
    <x v="0"/>
    <d v="1899-12-30T00:05:49"/>
    <n v="5.8166666666666664"/>
    <d v="2023-08-04T00:00:00"/>
    <x v="1"/>
    <x v="1"/>
    <x v="12"/>
    <x v="0"/>
    <x v="0"/>
    <s v="SLA_MET"/>
  </r>
  <r>
    <s v="1206"/>
    <d v="2023-08-04T11:45:36"/>
    <d v="2023-08-04T11:59:05"/>
    <s v="APPROVE"/>
    <s v="Consumer Existing"/>
    <s v="QMascarenhas"/>
    <m/>
    <x v="0"/>
    <d v="1899-12-30T00:13:29"/>
    <n v="13.483333333333333"/>
    <d v="2023-08-04T00:00:00"/>
    <x v="1"/>
    <x v="1"/>
    <x v="0"/>
    <x v="0"/>
    <x v="1"/>
    <s v="SLA_MET"/>
  </r>
  <r>
    <s v="1207"/>
    <d v="2023-08-04T11:51:15"/>
    <d v="2023-08-04T11:53:18"/>
    <s v="APPROVE"/>
    <s v="Consumer Existing"/>
    <s v="RMishra"/>
    <s v="Approve"/>
    <x v="0"/>
    <d v="1899-12-30T00:02:03"/>
    <n v="2.0499999999999998"/>
    <d v="2023-08-04T00:00:00"/>
    <x v="1"/>
    <x v="1"/>
    <x v="12"/>
    <x v="0"/>
    <x v="1"/>
    <s v="SLA_MET"/>
  </r>
  <r>
    <s v="1208"/>
    <d v="2023-08-04T11:52:22"/>
    <d v="2023-08-04T12:02:19"/>
    <s v="APPROVE"/>
    <s v="Consumer Existing"/>
    <s v="HPandya"/>
    <s v="Approve"/>
    <x v="0"/>
    <d v="1899-12-30T00:09:57"/>
    <n v="9.9499999999999993"/>
    <d v="2023-08-04T00:00:00"/>
    <x v="1"/>
    <x v="1"/>
    <x v="11"/>
    <x v="0"/>
    <x v="1"/>
    <s v="SLA_MET"/>
  </r>
  <r>
    <s v="1209"/>
    <d v="2023-08-04T11:57:41"/>
    <d v="2023-08-04T12:03:09"/>
    <s v="APPROVE"/>
    <s v="Consumer Post Bureau"/>
    <s v="RMishra"/>
    <s v="Approved only with outright purchase of handset or USIM only"/>
    <x v="0"/>
    <d v="1899-12-30T00:05:28"/>
    <n v="5.4666666666666668"/>
    <d v="2023-08-04T00:00:00"/>
    <x v="1"/>
    <x v="1"/>
    <x v="12"/>
    <x v="0"/>
    <x v="0"/>
    <s v="SLA_MET"/>
  </r>
  <r>
    <s v="1210"/>
    <d v="2023-08-04T11:59:48"/>
    <d v="2023-08-04T12:12:01"/>
    <s v="APPROVE"/>
    <s v="Consumer Existing"/>
    <s v="CDcosta"/>
    <m/>
    <x v="0"/>
    <d v="1899-12-30T00:12:13"/>
    <n v="12.216666666666667"/>
    <d v="2023-08-04T00:00:00"/>
    <x v="1"/>
    <x v="1"/>
    <x v="2"/>
    <x v="0"/>
    <x v="1"/>
    <s v="SLA_MET"/>
  </r>
  <r>
    <s v="1211"/>
    <d v="2023-08-04T12:00:11"/>
    <d v="2023-08-04T12:07:09"/>
    <s v="APPROVE"/>
    <s v="Consumer Existing"/>
    <s v="HPandya"/>
    <s v="Approve"/>
    <x v="0"/>
    <d v="1899-12-30T00:06:58"/>
    <n v="6.9666666666666668"/>
    <d v="2023-08-04T00:00:00"/>
    <x v="1"/>
    <x v="1"/>
    <x v="11"/>
    <x v="0"/>
    <x v="1"/>
    <s v="SLA_MET"/>
  </r>
  <r>
    <s v="1212"/>
    <d v="2023-08-04T12:02:04"/>
    <d v="2023-08-04T12:08:33"/>
    <s v="APPROVE"/>
    <s v="Consumer Existing"/>
    <s v="RMishra"/>
    <s v="Approved for either ipad or iphone. Cannot approve both"/>
    <x v="0"/>
    <d v="1899-12-30T00:06:29"/>
    <n v="6.4833333333333334"/>
    <d v="2023-08-04T00:00:00"/>
    <x v="1"/>
    <x v="1"/>
    <x v="12"/>
    <x v="0"/>
    <x v="1"/>
    <s v="SLA_MET"/>
  </r>
  <r>
    <s v="1213"/>
    <d v="2023-08-04T12:09:23"/>
    <d v="2023-08-04T12:14:52"/>
    <s v="APPROVE"/>
    <s v="Consumer Pre Bureau"/>
    <s v="HPandya"/>
    <s v="Approved for 1 handset and 1 MBB"/>
    <x v="0"/>
    <d v="1899-12-30T00:05:29"/>
    <n v="5.4833333333333334"/>
    <d v="2023-08-04T00:00:00"/>
    <x v="1"/>
    <x v="1"/>
    <x v="11"/>
    <x v="0"/>
    <x v="2"/>
    <s v="SLA_MET"/>
  </r>
  <r>
    <s v="1214"/>
    <d v="2023-08-04T12:15:14"/>
    <d v="2023-08-04T12:20:22"/>
    <s v="APPROVE"/>
    <s v="Consumer Post Bureau"/>
    <s v="RMishra"/>
    <s v="Approve"/>
    <x v="0"/>
    <d v="1899-12-30T00:05:08"/>
    <n v="5.1333333333333337"/>
    <d v="2023-08-04T00:00:00"/>
    <x v="1"/>
    <x v="1"/>
    <x v="12"/>
    <x v="0"/>
    <x v="0"/>
    <s v="SLA_MET"/>
  </r>
  <r>
    <s v="1215"/>
    <d v="2023-08-04T12:17:16"/>
    <d v="2023-08-04T12:37:21"/>
    <s v="APPROVE"/>
    <s v="Consumer Existing"/>
    <s v="QMascarenhas"/>
    <m/>
    <x v="0"/>
    <d v="1899-12-30T00:20:05"/>
    <n v="20.083333333333332"/>
    <d v="2023-08-04T00:00:00"/>
    <x v="1"/>
    <x v="1"/>
    <x v="0"/>
    <x v="0"/>
    <x v="1"/>
    <s v="SLA_NOT_MET"/>
  </r>
  <r>
    <s v="1216"/>
    <d v="2023-08-04T12:17:38"/>
    <d v="2023-08-04T12:32:10"/>
    <s v="APPROVE"/>
    <s v="Consumer Post Bureau"/>
    <s v="HPandya"/>
    <s v="Approved for 1 handset and 1 MBB"/>
    <x v="0"/>
    <d v="1899-12-30T00:14:32"/>
    <n v="14.533333333333333"/>
    <d v="2023-08-04T00:00:00"/>
    <x v="1"/>
    <x v="1"/>
    <x v="11"/>
    <x v="0"/>
    <x v="0"/>
    <s v="SLA_MET"/>
  </r>
  <r>
    <s v="1217"/>
    <d v="2023-08-04T12:24:54"/>
    <d v="2023-08-04T12:28:47"/>
    <s v="APPROVE"/>
    <s v="Consumer Pre Bureau"/>
    <s v="RMishra"/>
    <s v="Approved for up to 2 services"/>
    <x v="0"/>
    <d v="1899-12-30T00:03:53"/>
    <n v="3.8833333333333333"/>
    <d v="2023-08-04T00:00:00"/>
    <x v="1"/>
    <x v="1"/>
    <x v="12"/>
    <x v="0"/>
    <x v="2"/>
    <s v="SLA_MET"/>
  </r>
  <r>
    <s v="1218"/>
    <d v="2023-08-04T12:29:11"/>
    <d v="2023-08-04T12:43:41"/>
    <s v="APPROVE"/>
    <s v="Consumer Existing"/>
    <s v="NVaid"/>
    <s v="Approved only with outright purchase of handset or USIM only"/>
    <x v="0"/>
    <d v="1899-12-30T00:14:30"/>
    <n v="14.5"/>
    <d v="2023-08-04T00:00:00"/>
    <x v="1"/>
    <x v="1"/>
    <x v="4"/>
    <x v="0"/>
    <x v="1"/>
    <s v="SLA_MET"/>
  </r>
  <r>
    <s v="1219"/>
    <d v="2023-08-04T12:30:43"/>
    <d v="2023-08-04T12:54:22"/>
    <s v="APPROVE"/>
    <s v="Consumer Existing"/>
    <s v="QMascarenhas"/>
    <m/>
    <x v="0"/>
    <d v="1899-12-30T00:23:39"/>
    <n v="23.65"/>
    <d v="2023-08-04T00:00:00"/>
    <x v="1"/>
    <x v="1"/>
    <x v="0"/>
    <x v="0"/>
    <x v="1"/>
    <s v="SLA_NOT_MET"/>
  </r>
  <r>
    <s v="1220"/>
    <d v="2023-08-04T12:34:22"/>
    <d v="2023-08-04T12:41:39"/>
    <s v="APPROVE"/>
    <s v="Consumer Pre Bureau"/>
    <s v="RMishra"/>
    <s v="Approve"/>
    <x v="0"/>
    <d v="1899-12-30T00:07:17"/>
    <n v="7.2833333333333332"/>
    <d v="2023-08-04T00:00:00"/>
    <x v="1"/>
    <x v="1"/>
    <x v="12"/>
    <x v="0"/>
    <x v="2"/>
    <s v="SLA_MET"/>
  </r>
  <r>
    <s v="1221"/>
    <d v="2023-08-04T12:34:29"/>
    <d v="2023-08-04T12:45:46"/>
    <s v="APPROVE"/>
    <s v="Consumer Existing"/>
    <s v="CDcosta"/>
    <m/>
    <x v="0"/>
    <d v="1899-12-30T00:11:17"/>
    <n v="11.283333333333333"/>
    <d v="2023-08-04T00:00:00"/>
    <x v="1"/>
    <x v="1"/>
    <x v="2"/>
    <x v="0"/>
    <x v="1"/>
    <s v="SLA_MET"/>
  </r>
  <r>
    <s v="1222"/>
    <d v="2023-08-04T12:40:21"/>
    <d v="2023-08-04T12:44:49"/>
    <s v="APPROVE"/>
    <s v="Consumer Existing"/>
    <s v="SSyed"/>
    <m/>
    <x v="0"/>
    <d v="1899-12-30T00:04:28"/>
    <n v="4.4666666666666668"/>
    <d v="2023-08-04T00:00:00"/>
    <x v="1"/>
    <x v="1"/>
    <x v="5"/>
    <x v="0"/>
    <x v="1"/>
    <s v="SLA_MET"/>
  </r>
  <r>
    <s v="1223"/>
    <d v="2023-08-04T12:41:13"/>
    <d v="2023-08-04T12:53:24"/>
    <s v="APPROVE"/>
    <s v="Consumer Existing"/>
    <s v="CDcosta"/>
    <m/>
    <x v="0"/>
    <d v="1899-12-30T00:12:11"/>
    <n v="12.183333333333334"/>
    <d v="2023-08-04T00:00:00"/>
    <x v="1"/>
    <x v="1"/>
    <x v="2"/>
    <x v="0"/>
    <x v="1"/>
    <s v="SLA_MET"/>
  </r>
  <r>
    <s v="1224"/>
    <d v="2023-08-04T12:44:20"/>
    <d v="2023-08-04T12:50:58"/>
    <s v="APPROVE"/>
    <s v="Consumer Existing"/>
    <s v="RMishra"/>
    <s v="Approve"/>
    <x v="0"/>
    <d v="1899-12-30T00:06:38"/>
    <n v="6.6333333333333329"/>
    <d v="2023-08-04T00:00:00"/>
    <x v="1"/>
    <x v="1"/>
    <x v="12"/>
    <x v="0"/>
    <x v="1"/>
    <s v="SLA_MET"/>
  </r>
  <r>
    <s v="1225"/>
    <d v="2023-08-04T12:48:53"/>
    <d v="2023-08-04T12:57:47"/>
    <s v="APPROVE"/>
    <s v="Consumer Existing"/>
    <s v="HPandya"/>
    <s v="Approve"/>
    <x v="0"/>
    <d v="1899-12-30T00:08:54"/>
    <n v="8.9"/>
    <d v="2023-08-04T00:00:00"/>
    <x v="1"/>
    <x v="1"/>
    <x v="11"/>
    <x v="0"/>
    <x v="1"/>
    <s v="SLA_MET"/>
  </r>
  <r>
    <s v="1226"/>
    <d v="2023-08-04T12:55:08"/>
    <d v="2023-08-04T13:00:53"/>
    <s v="APPROVE"/>
    <s v="Consumer Pre Bureau"/>
    <s v="RMishra"/>
    <s v="Approved for up to 2 services"/>
    <x v="0"/>
    <d v="1899-12-30T00:05:45"/>
    <n v="5.75"/>
    <d v="2023-08-04T00:00:00"/>
    <x v="1"/>
    <x v="1"/>
    <x v="12"/>
    <x v="0"/>
    <x v="2"/>
    <s v="SLA_MET"/>
  </r>
  <r>
    <s v="1227"/>
    <d v="2023-08-04T12:57:26"/>
    <d v="2023-08-04T13:02:52"/>
    <s v="APPROVE"/>
    <s v="Consumer Existing"/>
    <s v="HPandya"/>
    <s v="Approve"/>
    <x v="0"/>
    <d v="1899-12-30T00:05:26"/>
    <n v="5.4333333333333336"/>
    <d v="2023-08-04T00:00:00"/>
    <x v="1"/>
    <x v="1"/>
    <x v="11"/>
    <x v="0"/>
    <x v="1"/>
    <s v="SLA_MET"/>
  </r>
  <r>
    <s v="1228"/>
    <d v="2023-08-04T12:59:41"/>
    <d v="2023-08-04T13:04:06"/>
    <s v="APPROVE"/>
    <s v="Consumer Existing"/>
    <s v="RMishra"/>
    <s v="Approve"/>
    <x v="0"/>
    <d v="1899-12-30T00:04:25"/>
    <n v="4.416666666666667"/>
    <d v="2023-08-04T00:00:00"/>
    <x v="1"/>
    <x v="1"/>
    <x v="12"/>
    <x v="0"/>
    <x v="1"/>
    <s v="SLA_MET"/>
  </r>
  <r>
    <s v="1229"/>
    <d v="2023-08-04T13:06:29"/>
    <d v="2023-08-04T13:12:25"/>
    <s v="APPROVE"/>
    <s v="Consumer Existing"/>
    <s v="HPandya"/>
    <s v="Approve"/>
    <x v="0"/>
    <d v="1899-12-30T00:05:56"/>
    <n v="5.9333333333333336"/>
    <d v="2023-08-04T00:00:00"/>
    <x v="1"/>
    <x v="1"/>
    <x v="11"/>
    <x v="0"/>
    <x v="1"/>
    <s v="SLA_MET"/>
  </r>
  <r>
    <s v="1230"/>
    <d v="2023-08-04T13:18:56"/>
    <d v="2023-08-04T13:33:26"/>
    <s v="APPROVE"/>
    <s v="Consumer Existing"/>
    <s v="QMascarenhas"/>
    <m/>
    <x v="0"/>
    <d v="1899-12-30T00:14:30"/>
    <n v="14.5"/>
    <d v="2023-08-04T00:00:00"/>
    <x v="1"/>
    <x v="1"/>
    <x v="0"/>
    <x v="0"/>
    <x v="1"/>
    <s v="SLA_MET"/>
  </r>
  <r>
    <s v="1231"/>
    <d v="2023-08-04T13:20:44"/>
    <d v="2023-08-04T13:30:58"/>
    <s v="APPROVE"/>
    <s v="Consumer Post Bureau"/>
    <s v="NVaid"/>
    <s v="Approve"/>
    <x v="0"/>
    <d v="1899-12-30T00:10:14"/>
    <n v="10.233333333333333"/>
    <d v="2023-08-04T00:00:00"/>
    <x v="1"/>
    <x v="1"/>
    <x v="4"/>
    <x v="0"/>
    <x v="0"/>
    <s v="SLA_MET"/>
  </r>
  <r>
    <s v="1232"/>
    <d v="2023-08-04T13:25:23"/>
    <d v="2023-08-04T13:34:09"/>
    <s v="APPROVE"/>
    <s v="Consumer Existing"/>
    <s v="HPandya"/>
    <s v="Approve"/>
    <x v="0"/>
    <d v="1899-12-30T00:08:46"/>
    <n v="8.7666666666666675"/>
    <d v="2023-08-04T00:00:00"/>
    <x v="1"/>
    <x v="1"/>
    <x v="11"/>
    <x v="0"/>
    <x v="1"/>
    <s v="SLA_MET"/>
  </r>
  <r>
    <s v="1233"/>
    <d v="2023-08-04T13:26:28"/>
    <d v="2023-08-04T13:32:59"/>
    <s v="APPROVE"/>
    <s v="Consumer Existing"/>
    <s v="RMishra"/>
    <s v="Approved for MBB only"/>
    <x v="0"/>
    <d v="1899-12-30T00:06:31"/>
    <n v="6.5166666666666666"/>
    <d v="2023-08-04T00:00:00"/>
    <x v="1"/>
    <x v="1"/>
    <x v="12"/>
    <x v="0"/>
    <x v="1"/>
    <s v="SLA_MET"/>
  </r>
  <r>
    <s v="1234"/>
    <d v="2023-08-04T13:31:55"/>
    <d v="2023-08-04T14:11:57"/>
    <s v="APPROVE"/>
    <s v="Consumer Post Bureau"/>
    <s v="SSyed"/>
    <m/>
    <x v="0"/>
    <d v="1899-12-30T00:40:02"/>
    <n v="40.033333333333331"/>
    <d v="2023-08-04T00:00:00"/>
    <x v="1"/>
    <x v="1"/>
    <x v="5"/>
    <x v="0"/>
    <x v="0"/>
    <s v="SLA_NOT_MET"/>
  </r>
  <r>
    <s v="1235"/>
    <d v="2023-08-04T13:34:51"/>
    <d v="2023-08-04T14:11:04"/>
    <s v="APPROVE"/>
    <s v="Consumer Existing"/>
    <s v="QMascarenhas"/>
    <m/>
    <x v="0"/>
    <d v="1899-12-30T00:36:13"/>
    <n v="36.216666666666669"/>
    <d v="2023-08-04T00:00:00"/>
    <x v="1"/>
    <x v="1"/>
    <x v="0"/>
    <x v="0"/>
    <x v="1"/>
    <s v="SLA_NOT_MET"/>
  </r>
  <r>
    <s v="1236"/>
    <d v="2023-08-04T13:36:56"/>
    <d v="2023-08-04T14:16:19"/>
    <s v="APPROVE"/>
    <s v="Consumer Post Bureau"/>
    <s v="JDsouza"/>
    <m/>
    <x v="0"/>
    <d v="1899-12-30T00:39:23"/>
    <n v="39.383333333333333"/>
    <d v="2023-08-04T00:00:00"/>
    <x v="1"/>
    <x v="1"/>
    <x v="10"/>
    <x v="0"/>
    <x v="0"/>
    <s v="SLA_NOT_MET"/>
  </r>
  <r>
    <s v="1237"/>
    <d v="2023-08-04T13:37:00"/>
    <d v="2023-08-04T14:21:16"/>
    <s v="APPROVE"/>
    <s v="Consumer Post Bureau"/>
    <s v="QMascarenhas"/>
    <m/>
    <x v="0"/>
    <d v="1899-12-30T00:44:16"/>
    <n v="44.266666666666666"/>
    <d v="2023-08-04T00:00:00"/>
    <x v="1"/>
    <x v="1"/>
    <x v="0"/>
    <x v="0"/>
    <x v="0"/>
    <s v="SLA_NOT_MET"/>
  </r>
  <r>
    <s v="1238"/>
    <d v="2023-08-04T13:38:19"/>
    <d v="2023-08-04T14:23:46"/>
    <s v="APPROVE"/>
    <s v="Consumer Existing"/>
    <s v="SSyed"/>
    <m/>
    <x v="0"/>
    <d v="1899-12-30T00:45:27"/>
    <n v="45.45"/>
    <d v="2023-08-04T00:00:00"/>
    <x v="1"/>
    <x v="1"/>
    <x v="5"/>
    <x v="0"/>
    <x v="1"/>
    <s v="SLA_NOT_MET"/>
  </r>
  <r>
    <s v="1239"/>
    <d v="2023-08-04T13:40:04"/>
    <d v="2023-08-04T13:43:34"/>
    <s v="APPROVE"/>
    <s v="Consumer Pre Bureau"/>
    <s v="RMishra"/>
    <s v="Approved only with outright purchase of handset or USIM only"/>
    <x v="0"/>
    <d v="1899-12-30T00:03:30"/>
    <n v="3.5"/>
    <d v="2023-08-04T00:00:00"/>
    <x v="1"/>
    <x v="1"/>
    <x v="12"/>
    <x v="0"/>
    <x v="2"/>
    <s v="SLA_MET"/>
  </r>
  <r>
    <s v="1240"/>
    <d v="2023-08-04T13:43:34"/>
    <d v="2023-08-04T13:50:22"/>
    <s v="APPROVE"/>
    <s v="Consumer Existing"/>
    <s v="RMishra"/>
    <s v="Approved for MBB only"/>
    <x v="0"/>
    <d v="1899-12-30T00:06:48"/>
    <n v="6.8"/>
    <d v="2023-08-04T00:00:00"/>
    <x v="1"/>
    <x v="1"/>
    <x v="12"/>
    <x v="0"/>
    <x v="1"/>
    <s v="SLA_MET"/>
  </r>
  <r>
    <s v="1241"/>
    <d v="2023-08-04T13:44:21"/>
    <d v="2023-08-04T14:27:41"/>
    <s v="APPROVE"/>
    <s v="Consumer Existing"/>
    <s v="JDsouza"/>
    <m/>
    <x v="0"/>
    <d v="1899-12-30T00:43:20"/>
    <n v="43.333333333333336"/>
    <d v="2023-08-04T00:00:00"/>
    <x v="1"/>
    <x v="1"/>
    <x v="10"/>
    <x v="0"/>
    <x v="1"/>
    <s v="SLA_NOT_MET"/>
  </r>
  <r>
    <s v="1242"/>
    <d v="2023-08-04T13:44:36"/>
    <d v="2023-08-04T13:54:00"/>
    <s v="APPROVE"/>
    <s v="Consumer Existing"/>
    <s v="NVaid"/>
    <s v="Approved for MBB only"/>
    <x v="0"/>
    <d v="1899-12-30T00:09:24"/>
    <n v="9.4"/>
    <d v="2023-08-04T00:00:00"/>
    <x v="1"/>
    <x v="1"/>
    <x v="4"/>
    <x v="0"/>
    <x v="1"/>
    <s v="SLA_MET"/>
  </r>
  <r>
    <s v="1243"/>
    <d v="2023-08-04T13:46:58"/>
    <d v="2023-08-04T13:57:32"/>
    <s v="APPROVE"/>
    <s v="Consumer Existing"/>
    <s v="RMishra"/>
    <s v="Approved for MBB only"/>
    <x v="0"/>
    <d v="1899-12-30T00:10:34"/>
    <n v="10.566666666666666"/>
    <d v="2023-08-04T00:00:00"/>
    <x v="1"/>
    <x v="1"/>
    <x v="12"/>
    <x v="0"/>
    <x v="1"/>
    <s v="SLA_MET"/>
  </r>
  <r>
    <s v="1244"/>
    <d v="2023-08-04T13:47:38"/>
    <d v="2023-08-04T14:31:30"/>
    <s v="APPROVE"/>
    <s v="Consumer Existing"/>
    <s v="QMascarenhas"/>
    <m/>
    <x v="0"/>
    <d v="1899-12-30T00:43:52"/>
    <n v="43.866666666666667"/>
    <d v="2023-08-04T00:00:00"/>
    <x v="1"/>
    <x v="1"/>
    <x v="0"/>
    <x v="0"/>
    <x v="1"/>
    <s v="SLA_NOT_MET"/>
  </r>
  <r>
    <s v="1245"/>
    <d v="2023-08-04T13:48:13"/>
    <d v="2023-08-04T14:05:35"/>
    <s v="APPROVE"/>
    <s v="Consumer Pre Bureau"/>
    <s v="NVaid"/>
    <s v="Approved for 1 handset and 1 MBB"/>
    <x v="0"/>
    <d v="1899-12-30T00:17:22"/>
    <n v="17.366666666666667"/>
    <d v="2023-08-04T00:00:00"/>
    <x v="1"/>
    <x v="1"/>
    <x v="4"/>
    <x v="0"/>
    <x v="2"/>
    <s v="SLA_MET"/>
  </r>
  <r>
    <s v="1246"/>
    <d v="2023-08-04T13:56:42"/>
    <d v="2023-08-04T14:04:20"/>
    <s v="APPROVE"/>
    <s v="Consumer Pre Bureau"/>
    <s v="RMishra"/>
    <s v="Approved for 1 Handset/Tablet + 1 MBB"/>
    <x v="0"/>
    <d v="1899-12-30T00:07:38"/>
    <n v="7.6333333333333329"/>
    <d v="2023-08-04T00:00:00"/>
    <x v="1"/>
    <x v="1"/>
    <x v="12"/>
    <x v="0"/>
    <x v="2"/>
    <s v="SLA_MET"/>
  </r>
  <r>
    <s v="1247"/>
    <d v="2023-08-04T13:56:42"/>
    <d v="2023-08-04T14:11:06"/>
    <s v="APPROVE"/>
    <s v="Consumer Existing"/>
    <s v="NVaid"/>
    <s v="Approve"/>
    <x v="0"/>
    <d v="1899-12-30T00:14:24"/>
    <n v="14.4"/>
    <d v="2023-08-04T00:00:00"/>
    <x v="1"/>
    <x v="1"/>
    <x v="4"/>
    <x v="0"/>
    <x v="1"/>
    <s v="SLA_MET"/>
  </r>
  <r>
    <s v="1248"/>
    <d v="2023-08-04T13:57:13"/>
    <d v="2023-08-04T14:37:36"/>
    <s v="APPROVE"/>
    <s v="Consumer Post Bureau"/>
    <s v="JDsouza"/>
    <m/>
    <x v="0"/>
    <d v="1899-12-30T00:40:23"/>
    <n v="40.383333333333333"/>
    <d v="2023-08-04T00:00:00"/>
    <x v="1"/>
    <x v="1"/>
    <x v="10"/>
    <x v="0"/>
    <x v="0"/>
    <s v="SLA_NOT_MET"/>
  </r>
  <r>
    <s v="1249"/>
    <d v="2023-08-04T13:58:28"/>
    <d v="2023-08-04T14:04:23"/>
    <s v="APPROVE"/>
    <s v="Consumer Post Bureau"/>
    <s v="JDsouza"/>
    <m/>
    <x v="0"/>
    <d v="1899-12-30T00:05:55"/>
    <n v="5.916666666666667"/>
    <d v="2023-08-04T00:00:00"/>
    <x v="1"/>
    <x v="1"/>
    <x v="10"/>
    <x v="0"/>
    <x v="0"/>
    <s v="SLA_MET"/>
  </r>
  <r>
    <s v="1250"/>
    <d v="2023-08-04T14:06:40"/>
    <d v="2023-08-04T14:44:38"/>
    <s v="APPROVE"/>
    <s v="Consumer Existing"/>
    <s v="QMascarenhas"/>
    <m/>
    <x v="0"/>
    <d v="1899-12-30T00:37:58"/>
    <n v="37.966666666666669"/>
    <d v="2023-08-04T00:00:00"/>
    <x v="1"/>
    <x v="1"/>
    <x v="0"/>
    <x v="0"/>
    <x v="1"/>
    <s v="SLA_NOT_MET"/>
  </r>
  <r>
    <s v="1251"/>
    <d v="2023-08-04T14:08:11"/>
    <d v="2023-08-04T14:12:55"/>
    <s v="APPROVE"/>
    <s v="Consumer Pre Bureau"/>
    <s v="RMishra"/>
    <s v="Approved for 1 Handset + 1 Tablet"/>
    <x v="0"/>
    <d v="1899-12-30T00:04:44"/>
    <n v="4.7333333333333334"/>
    <d v="2023-08-04T00:00:00"/>
    <x v="1"/>
    <x v="1"/>
    <x v="12"/>
    <x v="0"/>
    <x v="2"/>
    <s v="SLA_MET"/>
  </r>
  <r>
    <s v="1252"/>
    <d v="2023-08-04T14:13:23"/>
    <d v="2023-08-04T14:30:13"/>
    <s v="APPROVE"/>
    <s v="Consumer Existing"/>
    <s v="NVaid"/>
    <s v="Approved for MBB only"/>
    <x v="0"/>
    <d v="1899-12-30T00:16:50"/>
    <n v="16.833333333333332"/>
    <d v="2023-08-04T00:00:00"/>
    <x v="1"/>
    <x v="1"/>
    <x v="4"/>
    <x v="0"/>
    <x v="1"/>
    <s v="SLA_MET"/>
  </r>
  <r>
    <s v="1253"/>
    <d v="2023-08-04T14:25:27"/>
    <d v="2023-08-04T14:51:20"/>
    <s v="APPROVE"/>
    <s v="Consumer Post Bureau"/>
    <s v="QMascarenhas"/>
    <m/>
    <x v="0"/>
    <d v="1899-12-30T00:25:53"/>
    <n v="25.883333333333333"/>
    <d v="2023-08-04T00:00:00"/>
    <x v="1"/>
    <x v="1"/>
    <x v="0"/>
    <x v="0"/>
    <x v="0"/>
    <s v="SLA_NOT_MET"/>
  </r>
  <r>
    <s v="1254"/>
    <d v="2023-08-04T14:26:28"/>
    <d v="2023-08-04T14:37:18"/>
    <s v="APPROVE"/>
    <s v="Consumer Pre Bureau"/>
    <s v="RMishra"/>
    <s v="Approved only with outright purchase of handset or USIM only"/>
    <x v="0"/>
    <d v="1899-12-30T00:10:50"/>
    <n v="10.833333333333334"/>
    <d v="2023-08-04T00:00:00"/>
    <x v="1"/>
    <x v="1"/>
    <x v="12"/>
    <x v="0"/>
    <x v="2"/>
    <s v="SLA_MET"/>
  </r>
  <r>
    <s v="1255"/>
    <d v="2023-08-04T14:33:05"/>
    <d v="2023-08-04T14:55:54"/>
    <s v="APPROVE"/>
    <s v="Consumer Existing"/>
    <s v="QMascarenhas"/>
    <m/>
    <x v="0"/>
    <d v="1899-12-30T00:22:49"/>
    <n v="22.816666666666666"/>
    <d v="2023-08-04T00:00:00"/>
    <x v="1"/>
    <x v="1"/>
    <x v="0"/>
    <x v="0"/>
    <x v="1"/>
    <s v="SLA_NOT_MET"/>
  </r>
  <r>
    <s v="1256"/>
    <d v="2023-08-04T14:33:18"/>
    <d v="2023-08-04T14:39:14"/>
    <s v="APPROVE"/>
    <s v="Consumer Pre Bureau"/>
    <s v="NVaid"/>
    <s v="Approved for 1 handset and 1 MBB"/>
    <x v="0"/>
    <d v="1899-12-30T00:05:56"/>
    <n v="5.9333333333333336"/>
    <d v="2023-08-04T00:00:00"/>
    <x v="1"/>
    <x v="1"/>
    <x v="4"/>
    <x v="0"/>
    <x v="2"/>
    <s v="SLA_MET"/>
  </r>
  <r>
    <s v="1257"/>
    <d v="2023-08-04T14:33:18"/>
    <d v="2023-08-04T14:41:04"/>
    <s v="APPROVE"/>
    <s v="Consumer Existing"/>
    <s v="RMishra"/>
    <s v="Approve"/>
    <x v="0"/>
    <d v="1899-12-30T00:07:46"/>
    <n v="7.7666666666666666"/>
    <d v="2023-08-04T00:00:00"/>
    <x v="1"/>
    <x v="1"/>
    <x v="12"/>
    <x v="0"/>
    <x v="1"/>
    <s v="SLA_MET"/>
  </r>
  <r>
    <s v="1258"/>
    <d v="2023-08-04T14:35:13"/>
    <d v="2023-08-04T14:44:50"/>
    <s v="APPROVE"/>
    <s v="Consumer Pre Bureau"/>
    <s v="NVaid"/>
    <s v="Approved only with outright purchase of handset or USIM only"/>
    <x v="0"/>
    <d v="1899-12-30T00:09:37"/>
    <n v="9.6166666666666671"/>
    <d v="2023-08-04T00:00:00"/>
    <x v="1"/>
    <x v="1"/>
    <x v="4"/>
    <x v="0"/>
    <x v="2"/>
    <s v="SLA_MET"/>
  </r>
  <r>
    <s v="1259"/>
    <d v="2023-08-04T14:39:27"/>
    <d v="2023-08-04T15:04:28"/>
    <s v="APPROVE"/>
    <s v="Consumer Post Bureau"/>
    <s v="JDsouza"/>
    <m/>
    <x v="0"/>
    <d v="1899-12-30T00:25:01"/>
    <n v="25.016666666666666"/>
    <d v="2023-08-04T00:00:00"/>
    <x v="1"/>
    <x v="1"/>
    <x v="10"/>
    <x v="0"/>
    <x v="0"/>
    <s v="SLA_NOT_MET"/>
  </r>
  <r>
    <s v="1260"/>
    <d v="2023-08-04T14:39:51"/>
    <d v="2023-08-04T14:49:30"/>
    <s v="APPROVE"/>
    <s v="Consumer Post Bureau"/>
    <s v="RMishra"/>
    <s v="Approved for 1 handset and 1 MBB"/>
    <x v="0"/>
    <d v="1899-12-30T00:09:39"/>
    <n v="9.65"/>
    <d v="2023-08-04T00:00:00"/>
    <x v="1"/>
    <x v="1"/>
    <x v="12"/>
    <x v="0"/>
    <x v="0"/>
    <s v="SLA_MET"/>
  </r>
  <r>
    <s v="1261"/>
    <d v="2023-08-04T14:47:11"/>
    <d v="2023-08-04T15:03:09"/>
    <s v="APPROVE"/>
    <s v="Consumer Existing"/>
    <s v="SSyed"/>
    <m/>
    <x v="0"/>
    <d v="1899-12-30T00:15:58"/>
    <n v="15.966666666666667"/>
    <d v="2023-08-04T00:00:00"/>
    <x v="1"/>
    <x v="1"/>
    <x v="5"/>
    <x v="0"/>
    <x v="1"/>
    <s v="SLA_MET"/>
  </r>
  <r>
    <s v="1262"/>
    <d v="2023-08-04T14:47:55"/>
    <d v="2023-08-04T15:07:48"/>
    <s v="APPROVE"/>
    <s v="Consumer Existing"/>
    <s v="SSyed"/>
    <m/>
    <x v="0"/>
    <d v="1899-12-30T00:19:53"/>
    <n v="19.883333333333333"/>
    <d v="2023-08-04T00:00:00"/>
    <x v="1"/>
    <x v="1"/>
    <x v="5"/>
    <x v="0"/>
    <x v="1"/>
    <s v="SLA_MET"/>
  </r>
  <r>
    <s v="1263"/>
    <d v="2023-08-04T14:48:49"/>
    <d v="2023-08-04T15:13:55"/>
    <s v="APPROVE"/>
    <s v="Consumer Post Bureau"/>
    <s v="JDsouza"/>
    <m/>
    <x v="0"/>
    <d v="1899-12-30T00:25:06"/>
    <n v="25.1"/>
    <d v="2023-08-04T00:00:00"/>
    <x v="1"/>
    <x v="1"/>
    <x v="10"/>
    <x v="0"/>
    <x v="0"/>
    <s v="SLA_NOT_MET"/>
  </r>
  <r>
    <s v="1264"/>
    <d v="2023-08-04T14:53:41"/>
    <d v="2023-08-04T14:57:11"/>
    <s v="APPROVE"/>
    <s v="Consumer Existing"/>
    <s v="RMishra"/>
    <s v="Approve"/>
    <x v="0"/>
    <d v="1899-12-30T00:03:30"/>
    <n v="3.5"/>
    <d v="2023-08-04T00:00:00"/>
    <x v="1"/>
    <x v="1"/>
    <x v="12"/>
    <x v="0"/>
    <x v="1"/>
    <s v="SLA_MET"/>
  </r>
  <r>
    <s v="1265"/>
    <d v="2023-08-04T14:56:34"/>
    <d v="2023-08-04T15:00:45"/>
    <s v="APPROVE"/>
    <s v="Consumer Existing"/>
    <s v="RMishra"/>
    <s v="Approve"/>
    <x v="0"/>
    <d v="1899-12-30T00:04:11"/>
    <n v="4.1833333333333336"/>
    <d v="2023-08-04T00:00:00"/>
    <x v="1"/>
    <x v="1"/>
    <x v="12"/>
    <x v="0"/>
    <x v="1"/>
    <s v="SLA_MET"/>
  </r>
  <r>
    <s v="1266"/>
    <d v="2023-08-04T15:00:50"/>
    <d v="2023-08-04T15:19:38"/>
    <s v="APPROVE"/>
    <s v="Consumer Existing"/>
    <s v="CDcosta"/>
    <m/>
    <x v="0"/>
    <d v="1899-12-30T00:18:48"/>
    <n v="18.8"/>
    <d v="2023-08-04T00:00:00"/>
    <x v="1"/>
    <x v="1"/>
    <x v="2"/>
    <x v="0"/>
    <x v="1"/>
    <s v="SLA_MET"/>
  </r>
  <r>
    <s v="1267"/>
    <d v="2023-08-04T15:07:35"/>
    <d v="2023-08-04T15:17:57"/>
    <s v="APPROVE"/>
    <s v="Consumer Existing"/>
    <s v="NVaid"/>
    <s v="Approve"/>
    <x v="0"/>
    <d v="1899-12-30T00:10:22"/>
    <n v="10.366666666666667"/>
    <d v="2023-08-04T00:00:00"/>
    <x v="1"/>
    <x v="1"/>
    <x v="4"/>
    <x v="0"/>
    <x v="1"/>
    <s v="SLA_MET"/>
  </r>
  <r>
    <s v="1268"/>
    <d v="2023-08-04T15:12:11"/>
    <d v="2023-08-04T15:29:33"/>
    <s v="APPROVE"/>
    <s v="Consumer Post Bureau"/>
    <s v="SSyed"/>
    <m/>
    <x v="0"/>
    <d v="1899-12-30T00:17:22"/>
    <n v="17.366666666666667"/>
    <d v="2023-08-04T00:00:00"/>
    <x v="1"/>
    <x v="1"/>
    <x v="5"/>
    <x v="0"/>
    <x v="0"/>
    <s v="SLA_MET"/>
  </r>
  <r>
    <s v="1269"/>
    <d v="2023-08-04T15:12:20"/>
    <d v="2023-08-04T15:15:44"/>
    <s v="APPROVE"/>
    <s v="Consumer Post Bureau"/>
    <s v="RMishra"/>
    <s v="Approve"/>
    <x v="0"/>
    <d v="1899-12-30T00:03:24"/>
    <n v="3.4"/>
    <d v="2023-08-04T00:00:00"/>
    <x v="1"/>
    <x v="1"/>
    <x v="12"/>
    <x v="0"/>
    <x v="0"/>
    <s v="SLA_MET"/>
  </r>
  <r>
    <s v="1270"/>
    <d v="2023-08-04T15:14:38"/>
    <d v="2023-08-04T15:17:18"/>
    <s v="APPROVE"/>
    <s v="Consumer Pre Bureau"/>
    <s v="RMishra"/>
    <s v="Approved for 1 Handset + 1 Tablet"/>
    <x v="0"/>
    <d v="1899-12-30T00:02:40"/>
    <n v="2.6666666666666665"/>
    <d v="2023-08-04T00:00:00"/>
    <x v="1"/>
    <x v="1"/>
    <x v="12"/>
    <x v="0"/>
    <x v="2"/>
    <s v="SLA_MET"/>
  </r>
  <r>
    <s v="1271"/>
    <d v="2023-08-04T15:25:43"/>
    <d v="2023-08-04T15:33:44"/>
    <s v="APPROVE"/>
    <s v="Consumer Existing"/>
    <s v="SSyed"/>
    <m/>
    <x v="0"/>
    <d v="1899-12-30T00:08:01"/>
    <n v="8.0166666666666675"/>
    <d v="2023-08-04T00:00:00"/>
    <x v="1"/>
    <x v="1"/>
    <x v="5"/>
    <x v="0"/>
    <x v="1"/>
    <s v="SLA_MET"/>
  </r>
  <r>
    <s v="1272"/>
    <d v="2023-08-04T15:27:33"/>
    <d v="2023-08-04T15:33:14"/>
    <s v="APPROVE"/>
    <s v="Consumer Post Bureau"/>
    <s v="NVaid"/>
    <s v="Approved only with outright purchase of handset or USIM only"/>
    <x v="0"/>
    <d v="1899-12-30T00:05:41"/>
    <n v="5.6833333333333336"/>
    <d v="2023-08-04T00:00:00"/>
    <x v="1"/>
    <x v="1"/>
    <x v="4"/>
    <x v="0"/>
    <x v="0"/>
    <s v="SLA_MET"/>
  </r>
  <r>
    <s v="1273"/>
    <d v="2023-08-04T15:29:18"/>
    <d v="2023-08-04T15:31:47"/>
    <s v="APPROVE"/>
    <s v="Consumer Pre Bureau"/>
    <s v="RMishra"/>
    <s v="Approved"/>
    <x v="0"/>
    <d v="1899-12-30T00:02:29"/>
    <n v="2.4833333333333334"/>
    <d v="2023-08-04T00:00:00"/>
    <x v="1"/>
    <x v="1"/>
    <x v="12"/>
    <x v="0"/>
    <x v="2"/>
    <s v="SLA_MET"/>
  </r>
  <r>
    <s v="1274"/>
    <d v="2023-08-04T15:29:54"/>
    <d v="2023-08-04T15:36:49"/>
    <s v="APPROVE"/>
    <s v="Consumer Existing"/>
    <s v="RMishra"/>
    <s v="Approve"/>
    <x v="0"/>
    <d v="1899-12-30T00:06:55"/>
    <n v="6.916666666666667"/>
    <d v="2023-08-04T00:00:00"/>
    <x v="1"/>
    <x v="1"/>
    <x v="12"/>
    <x v="0"/>
    <x v="1"/>
    <s v="SLA_MET"/>
  </r>
  <r>
    <s v="1275"/>
    <d v="2023-08-04T15:31:44"/>
    <d v="2023-08-04T15:38:05"/>
    <s v="APPROVE"/>
    <s v="Consumer Existing"/>
    <s v="NVaid"/>
    <s v="Approved only with outright purchase of handset or USIM only"/>
    <x v="0"/>
    <d v="1899-12-30T00:06:21"/>
    <n v="6.35"/>
    <d v="2023-08-04T00:00:00"/>
    <x v="1"/>
    <x v="1"/>
    <x v="4"/>
    <x v="0"/>
    <x v="1"/>
    <s v="SLA_MET"/>
  </r>
  <r>
    <s v="1276"/>
    <d v="2023-08-04T15:39:32"/>
    <d v="2023-08-04T15:43:01"/>
    <s v="APPROVE"/>
    <s v="Consumer Pre Bureau"/>
    <s v="RMishra"/>
    <s v="Approved only with outright purchase of handset or USIM only"/>
    <x v="0"/>
    <d v="1899-12-30T00:03:29"/>
    <n v="3.4833333333333334"/>
    <d v="2023-08-04T00:00:00"/>
    <x v="1"/>
    <x v="1"/>
    <x v="12"/>
    <x v="0"/>
    <x v="2"/>
    <s v="SLA_MET"/>
  </r>
  <r>
    <s v="1277"/>
    <d v="2023-08-04T15:41:16"/>
    <d v="2023-08-04T15:46:23"/>
    <s v="APPROVE"/>
    <s v="Consumer Existing"/>
    <s v="NVaid"/>
    <s v="Approve"/>
    <x v="0"/>
    <d v="1899-12-30T00:05:07"/>
    <n v="5.1166666666666663"/>
    <d v="2023-08-04T00:00:00"/>
    <x v="1"/>
    <x v="1"/>
    <x v="4"/>
    <x v="0"/>
    <x v="1"/>
    <s v="SLA_MET"/>
  </r>
  <r>
    <s v="1278"/>
    <d v="2023-08-04T15:43:16"/>
    <d v="2023-08-04T15:53:36"/>
    <s v="APPROVE"/>
    <s v="Consumer Post Bureau"/>
    <s v="SSyed"/>
    <m/>
    <x v="0"/>
    <d v="1899-12-30T00:10:20"/>
    <n v="10.333333333333334"/>
    <d v="2023-08-04T00:00:00"/>
    <x v="1"/>
    <x v="1"/>
    <x v="5"/>
    <x v="0"/>
    <x v="0"/>
    <s v="SLA_MET"/>
  </r>
  <r>
    <s v="1279"/>
    <d v="2023-08-04T15:44:40"/>
    <d v="2023-08-04T15:50:31"/>
    <s v="APPROVE"/>
    <s v="Consumer Existing"/>
    <s v="HPandya"/>
    <s v="Approve"/>
    <x v="0"/>
    <d v="1899-12-30T00:05:51"/>
    <n v="5.85"/>
    <d v="2023-08-04T00:00:00"/>
    <x v="1"/>
    <x v="1"/>
    <x v="11"/>
    <x v="0"/>
    <x v="1"/>
    <s v="SLA_MET"/>
  </r>
  <r>
    <s v="1280"/>
    <d v="2023-08-04T15:47:17"/>
    <d v="2023-08-04T15:52:58"/>
    <s v="APPROVE"/>
    <s v="Consumer Pre Bureau"/>
    <s v="RMishra"/>
    <s v="Approve"/>
    <x v="0"/>
    <d v="1899-12-30T00:05:41"/>
    <n v="5.6833333333333336"/>
    <d v="2023-08-04T00:00:00"/>
    <x v="1"/>
    <x v="1"/>
    <x v="12"/>
    <x v="0"/>
    <x v="2"/>
    <s v="SLA_MET"/>
  </r>
  <r>
    <s v="1281"/>
    <d v="2023-08-04T15:48:25"/>
    <d v="2023-08-04T16:01:18"/>
    <s v="APPROVE"/>
    <s v="Consumer Post Bureau"/>
    <s v="HPandya"/>
    <s v="Approved only with outright purchase of handset or USIM only"/>
    <x v="0"/>
    <d v="1899-12-30T00:12:53"/>
    <n v="12.883333333333333"/>
    <d v="2023-08-04T00:00:00"/>
    <x v="1"/>
    <x v="1"/>
    <x v="11"/>
    <x v="0"/>
    <x v="0"/>
    <s v="SLA_MET"/>
  </r>
  <r>
    <s v="1282"/>
    <d v="2023-08-04T15:52:22"/>
    <d v="2023-08-04T15:59:26"/>
    <s v="APPROVE"/>
    <s v="Consumer Post Bureau"/>
    <s v="RMishra"/>
    <s v="Approved for MBB only"/>
    <x v="0"/>
    <d v="1899-12-30T00:07:04"/>
    <n v="7.0666666666666664"/>
    <d v="2023-08-04T00:00:00"/>
    <x v="1"/>
    <x v="1"/>
    <x v="12"/>
    <x v="0"/>
    <x v="0"/>
    <s v="SLA_MET"/>
  </r>
  <r>
    <s v="1283"/>
    <d v="2023-08-04T15:56:39"/>
    <d v="2023-08-04T16:02:08"/>
    <s v="APPROVE"/>
    <s v="Consumer Post Bureau"/>
    <s v="NVaid"/>
    <s v="Approve"/>
    <x v="0"/>
    <d v="1899-12-30T00:05:29"/>
    <n v="5.4833333333333334"/>
    <d v="2023-08-04T00:00:00"/>
    <x v="1"/>
    <x v="1"/>
    <x v="4"/>
    <x v="0"/>
    <x v="0"/>
    <s v="SLA_MET"/>
  </r>
  <r>
    <s v="1284"/>
    <d v="2023-08-04T16:02:06"/>
    <d v="2023-08-04T16:09:18"/>
    <s v="APPROVE"/>
    <s v="Consumer Pre Bureau"/>
    <s v="RMishra"/>
    <s v="Approve"/>
    <x v="0"/>
    <d v="1899-12-30T00:07:12"/>
    <n v="7.2"/>
    <d v="2023-08-04T00:00:00"/>
    <x v="1"/>
    <x v="1"/>
    <x v="12"/>
    <x v="0"/>
    <x v="2"/>
    <s v="SLA_MET"/>
  </r>
  <r>
    <s v="1285"/>
    <d v="2023-08-04T16:10:07"/>
    <d v="2023-08-04T16:20:36"/>
    <s v="APPROVE"/>
    <s v="Consumer Existing"/>
    <s v="NVaid"/>
    <s v="Approve"/>
    <x v="0"/>
    <d v="1899-12-30T00:10:29"/>
    <n v="10.483333333333333"/>
    <d v="2023-08-04T00:00:00"/>
    <x v="1"/>
    <x v="1"/>
    <x v="4"/>
    <x v="0"/>
    <x v="1"/>
    <s v="SLA_MET"/>
  </r>
  <r>
    <s v="1286"/>
    <d v="2023-08-04T16:18:56"/>
    <d v="2023-08-04T16:24:37"/>
    <s v="APPROVE"/>
    <s v="Consumer Existing"/>
    <s v="NVaid"/>
    <s v="Approved for MBB only"/>
    <x v="0"/>
    <d v="1899-12-30T00:05:41"/>
    <n v="5.6833333333333336"/>
    <d v="2023-08-04T00:00:00"/>
    <x v="1"/>
    <x v="1"/>
    <x v="4"/>
    <x v="0"/>
    <x v="1"/>
    <s v="SLA_MET"/>
  </r>
  <r>
    <s v="1287"/>
    <d v="2023-08-04T16:21:52"/>
    <d v="2023-08-04T16:33:36"/>
    <s v="APPROVE"/>
    <s v="Consumer Existing"/>
    <s v="HPandya"/>
    <s v="Approve"/>
    <x v="0"/>
    <d v="1899-12-30T00:11:44"/>
    <n v="11.733333333333333"/>
    <d v="2023-08-04T00:00:00"/>
    <x v="1"/>
    <x v="1"/>
    <x v="11"/>
    <x v="0"/>
    <x v="1"/>
    <s v="SLA_MET"/>
  </r>
  <r>
    <s v="1288"/>
    <d v="2023-08-04T16:23:02"/>
    <d v="2023-08-04T16:32:00"/>
    <s v="APPROVE"/>
    <s v="Consumer Pre Bureau"/>
    <s v="NVaid"/>
    <s v="Approve"/>
    <x v="0"/>
    <d v="1899-12-30T00:08:58"/>
    <n v="8.9666666666666668"/>
    <d v="2023-08-04T00:00:00"/>
    <x v="1"/>
    <x v="1"/>
    <x v="4"/>
    <x v="0"/>
    <x v="2"/>
    <s v="SLA_MET"/>
  </r>
  <r>
    <s v="1289"/>
    <d v="2023-08-04T16:26:01"/>
    <d v="2023-08-04T17:03:09"/>
    <s v="APPROVE"/>
    <s v="Consumer Existing"/>
    <s v="QMascarenhas"/>
    <m/>
    <x v="0"/>
    <d v="1899-12-30T00:37:08"/>
    <n v="37.133333333333333"/>
    <d v="2023-08-04T00:00:00"/>
    <x v="1"/>
    <x v="1"/>
    <x v="0"/>
    <x v="0"/>
    <x v="1"/>
    <s v="SLA_NOT_MET"/>
  </r>
  <r>
    <s v="1290"/>
    <d v="2023-08-04T16:29:34"/>
    <d v="2023-08-04T16:31:33"/>
    <s v="APPROVE"/>
    <s v="Consumer Pre Bureau"/>
    <s v="RMishra"/>
    <s v="Approved for up to 2 services"/>
    <x v="0"/>
    <d v="1899-12-30T00:01:59"/>
    <n v="1.9833333333333334"/>
    <d v="2023-08-04T00:00:00"/>
    <x v="1"/>
    <x v="1"/>
    <x v="12"/>
    <x v="0"/>
    <x v="2"/>
    <s v="SLA_MET"/>
  </r>
  <r>
    <s v="1291"/>
    <d v="2023-08-04T16:30:11"/>
    <d v="2023-08-04T16:34:43"/>
    <s v="APPROVE"/>
    <s v="Consumer Existing"/>
    <s v="RMishra"/>
    <s v="Approve"/>
    <x v="0"/>
    <d v="1899-12-30T00:04:32"/>
    <n v="4.5333333333333332"/>
    <d v="2023-08-04T00:00:00"/>
    <x v="1"/>
    <x v="1"/>
    <x v="12"/>
    <x v="0"/>
    <x v="1"/>
    <s v="SLA_MET"/>
  </r>
  <r>
    <s v="1292"/>
    <d v="2023-08-04T16:45:11"/>
    <d v="2023-08-04T16:55:00"/>
    <s v="APPROVE"/>
    <s v="Consumer Pre Bureau"/>
    <s v="HPandya"/>
    <s v="Approved"/>
    <x v="0"/>
    <d v="1899-12-30T00:09:49"/>
    <n v="9.8166666666666664"/>
    <d v="2023-08-04T00:00:00"/>
    <x v="1"/>
    <x v="1"/>
    <x v="11"/>
    <x v="0"/>
    <x v="2"/>
    <s v="SLA_MET"/>
  </r>
  <r>
    <s v="1293"/>
    <d v="2023-08-04T16:46:50"/>
    <d v="2023-08-04T16:54:21"/>
    <s v="APPROVE"/>
    <s v="Consumer Pre Bureau"/>
    <s v="NVaid"/>
    <s v="Approved for 1 Handset + 1 Tablet"/>
    <x v="0"/>
    <d v="1899-12-30T00:07:31"/>
    <n v="7.5166666666666666"/>
    <d v="2023-08-04T00:00:00"/>
    <x v="1"/>
    <x v="1"/>
    <x v="4"/>
    <x v="0"/>
    <x v="2"/>
    <s v="SLA_MET"/>
  </r>
  <r>
    <s v="1294"/>
    <d v="2023-08-04T16:54:12"/>
    <d v="2023-08-04T17:05:40"/>
    <s v="APPROVE"/>
    <s v="Consumer Post Bureau"/>
    <s v="NVaid"/>
    <s v="Approve"/>
    <x v="0"/>
    <d v="1899-12-30T00:11:28"/>
    <n v="11.466666666666667"/>
    <d v="2023-08-04T00:00:00"/>
    <x v="1"/>
    <x v="1"/>
    <x v="4"/>
    <x v="0"/>
    <x v="0"/>
    <s v="SLA_MET"/>
  </r>
  <r>
    <s v="1295"/>
    <d v="2023-08-04T16:57:37"/>
    <d v="2023-08-04T16:59:13"/>
    <s v="APPROVE"/>
    <s v="Consumer Pre Bureau"/>
    <s v="RMishra"/>
    <s v="Approved for up to 2 services"/>
    <x v="0"/>
    <d v="1899-12-30T00:01:36"/>
    <n v="1.6"/>
    <d v="2023-08-04T00:00:00"/>
    <x v="1"/>
    <x v="1"/>
    <x v="12"/>
    <x v="0"/>
    <x v="2"/>
    <s v="SLA_MET"/>
  </r>
  <r>
    <s v="1296"/>
    <d v="2023-08-04T17:05:25"/>
    <d v="2023-08-04T17:24:18"/>
    <s v="APPROVE"/>
    <s v="Consumer Post Bureau"/>
    <s v="HPandya"/>
    <s v="Approve"/>
    <x v="0"/>
    <d v="1899-12-30T00:18:53"/>
    <n v="18.883333333333333"/>
    <d v="2023-08-04T00:00:00"/>
    <x v="1"/>
    <x v="1"/>
    <x v="11"/>
    <x v="0"/>
    <x v="0"/>
    <s v="SLA_MET"/>
  </r>
  <r>
    <s v="1297"/>
    <d v="2023-08-04T17:05:58"/>
    <d v="2023-08-04T17:13:07"/>
    <s v="APPROVE"/>
    <s v="Consumer Pre Bureau"/>
    <s v="NVaid"/>
    <s v="Approve"/>
    <x v="0"/>
    <d v="1899-12-30T00:07:09"/>
    <n v="7.15"/>
    <d v="2023-08-04T00:00:00"/>
    <x v="1"/>
    <x v="1"/>
    <x v="4"/>
    <x v="0"/>
    <x v="2"/>
    <s v="SLA_MET"/>
  </r>
  <r>
    <s v="1298"/>
    <d v="2023-08-04T17:18:04"/>
    <d v="2023-08-04T17:23:51"/>
    <s v="APPROVE"/>
    <s v="Consumer Pre Bureau"/>
    <s v="NVaid"/>
    <s v="Approve"/>
    <x v="0"/>
    <d v="1899-12-30T00:05:47"/>
    <n v="5.7833333333333332"/>
    <d v="2023-08-04T00:00:00"/>
    <x v="1"/>
    <x v="1"/>
    <x v="4"/>
    <x v="0"/>
    <x v="2"/>
    <s v="SLA_MET"/>
  </r>
  <r>
    <s v="1299"/>
    <d v="2023-08-04T17:20:49"/>
    <d v="2023-08-04T17:26:30"/>
    <s v="APPROVE"/>
    <s v="Consumer Existing"/>
    <s v="RMishra"/>
    <s v="Approve"/>
    <x v="0"/>
    <d v="1899-12-30T00:05:41"/>
    <n v="5.6833333333333336"/>
    <d v="2023-08-04T00:00:00"/>
    <x v="1"/>
    <x v="1"/>
    <x v="12"/>
    <x v="0"/>
    <x v="1"/>
    <s v="SLA_MET"/>
  </r>
  <r>
    <s v="1300"/>
    <d v="2023-08-04T17:37:19"/>
    <d v="2023-08-04T17:41:36"/>
    <s v="APPROVE"/>
    <s v="Consumer Existing"/>
    <s v="SSyed"/>
    <m/>
    <x v="0"/>
    <d v="1899-12-30T00:04:17"/>
    <n v="4.2833333333333332"/>
    <d v="2023-08-04T00:00:00"/>
    <x v="1"/>
    <x v="1"/>
    <x v="5"/>
    <x v="0"/>
    <x v="1"/>
    <s v="SLA_MET"/>
  </r>
  <r>
    <s v="1301"/>
    <d v="2023-08-04T17:45:55"/>
    <d v="2023-08-04T17:50:11"/>
    <s v="APPROVE"/>
    <s v="Consumer Existing"/>
    <s v="NVaid"/>
    <s v="Approve"/>
    <x v="0"/>
    <d v="1899-12-30T00:04:16"/>
    <n v="4.2666666666666666"/>
    <d v="2023-08-04T00:00:00"/>
    <x v="1"/>
    <x v="1"/>
    <x v="4"/>
    <x v="0"/>
    <x v="1"/>
    <s v="SLA_MET"/>
  </r>
  <r>
    <s v="1302"/>
    <d v="2023-08-04T17:51:12"/>
    <d v="2023-08-04T17:54:25"/>
    <s v="APPROVE"/>
    <s v="Consumer Post Bureau"/>
    <s v="RMishra"/>
    <s v="Approved only with outright purchase of handset or USIM only"/>
    <x v="0"/>
    <d v="1899-12-30T00:03:13"/>
    <n v="3.2166666666666668"/>
    <d v="2023-08-04T00:00:00"/>
    <x v="1"/>
    <x v="1"/>
    <x v="12"/>
    <x v="0"/>
    <x v="0"/>
    <s v="SLA_MET"/>
  </r>
  <r>
    <s v="1303"/>
    <d v="2023-08-04T17:55:15"/>
    <d v="2023-08-04T17:59:01"/>
    <s v="APPROVE"/>
    <s v="Consumer Existing"/>
    <s v="HPandya"/>
    <s v="Approve"/>
    <x v="0"/>
    <d v="1899-12-30T00:03:46"/>
    <n v="3.7666666666666666"/>
    <d v="2023-08-04T00:00:00"/>
    <x v="1"/>
    <x v="1"/>
    <x v="11"/>
    <x v="0"/>
    <x v="1"/>
    <s v="SLA_MET"/>
  </r>
  <r>
    <s v="1304"/>
    <d v="2023-08-04T18:58:15"/>
    <d v="2023-08-04T19:08:53"/>
    <s v="APPROVE"/>
    <s v="Consumer Post Bureau"/>
    <s v="NVaid"/>
    <s v="Approved only with outright purchase of handset or USIM only"/>
    <x v="0"/>
    <d v="1899-12-30T00:10:38"/>
    <n v="10.633333333333333"/>
    <d v="2023-08-04T00:00:00"/>
    <x v="1"/>
    <x v="1"/>
    <x v="4"/>
    <x v="0"/>
    <x v="0"/>
    <s v="SLA_MET"/>
  </r>
  <r>
    <s v="1305"/>
    <d v="2023-08-04T09:47:47"/>
    <d v="2023-08-04T10:01:46"/>
    <s v="DECLINE"/>
    <s v="Consumer Existing"/>
    <s v="HPandya"/>
    <s v="Insufficient billing history with Asif Tech"/>
    <x v="0"/>
    <d v="1899-12-30T00:13:59"/>
    <n v="13.983333333333333"/>
    <d v="2023-08-04T00:00:00"/>
    <x v="1"/>
    <x v="1"/>
    <x v="11"/>
    <x v="1"/>
    <x v="1"/>
    <s v="SLA_MET"/>
  </r>
  <r>
    <s v="1306"/>
    <d v="2023-08-04T10:18:55"/>
    <d v="2023-08-04T10:32:38"/>
    <s v="DECLINE"/>
    <s v="Consumer Post Bureau"/>
    <s v="QMascarenhas"/>
    <m/>
    <x v="0"/>
    <d v="1899-12-30T00:13:43"/>
    <n v="13.716666666666667"/>
    <d v="2023-08-04T00:00:00"/>
    <x v="1"/>
    <x v="1"/>
    <x v="0"/>
    <x v="1"/>
    <x v="0"/>
    <s v="SLA_MET"/>
  </r>
  <r>
    <s v="1307"/>
    <d v="2023-08-04T10:39:23"/>
    <d v="2023-08-04T10:43:37"/>
    <s v="DECLINE"/>
    <s v="Consumer Pre Bureau"/>
    <s v="RMishra"/>
    <s v="Passport Visa expires in less than 12 months. Please offer the customer pre-paid service only"/>
    <x v="0"/>
    <d v="1899-12-30T00:04:14"/>
    <n v="4.2333333333333334"/>
    <d v="2023-08-04T00:00:00"/>
    <x v="1"/>
    <x v="1"/>
    <x v="12"/>
    <x v="1"/>
    <x v="2"/>
    <s v="SLA_MET"/>
  </r>
  <r>
    <s v="1308"/>
    <d v="2023-08-04T11:05:26"/>
    <d v="2023-08-04T11:07:52"/>
    <s v="DECLINE"/>
    <s v="Consumer Existing"/>
    <s v="RMishra"/>
    <s v="Customer has exceeded approved number of services"/>
    <x v="0"/>
    <d v="1899-12-30T00:02:26"/>
    <n v="2.4333333333333336"/>
    <d v="2023-08-04T00:00:00"/>
    <x v="1"/>
    <x v="1"/>
    <x v="12"/>
    <x v="1"/>
    <x v="1"/>
    <s v="SLA_MET"/>
  </r>
  <r>
    <s v="1309"/>
    <d v="2023-08-04T11:59:18"/>
    <d v="2023-08-04T12:08:42"/>
    <s v="DECLINE"/>
    <s v="Consumer Pre Bureau"/>
    <s v="SSyed"/>
    <s v="Suspected duplicate application"/>
    <x v="5"/>
    <d v="1899-12-30T00:09:24"/>
    <n v="9.4"/>
    <d v="2023-08-04T00:00:00"/>
    <x v="1"/>
    <x v="1"/>
    <x v="5"/>
    <x v="1"/>
    <x v="2"/>
    <s v="SLA_MET"/>
  </r>
  <r>
    <s v="1310"/>
    <d v="2023-08-04T13:42:24"/>
    <d v="2023-08-04T13:49:14"/>
    <s v="DECLINE"/>
    <s v="Consumer Existing"/>
    <s v="NVaid"/>
    <s v="Customer has exceeded approved number of services"/>
    <x v="0"/>
    <d v="1899-12-30T00:06:50"/>
    <n v="6.833333333333333"/>
    <d v="2023-08-04T00:00:00"/>
    <x v="1"/>
    <x v="1"/>
    <x v="4"/>
    <x v="1"/>
    <x v="1"/>
    <s v="SLA_MET"/>
  </r>
  <r>
    <s v="1311"/>
    <d v="2023-08-04T14:45:01"/>
    <d v="2023-08-04T15:03:46"/>
    <s v="DECLINE"/>
    <s v="Consumer Post Bureau"/>
    <s v="QMascarenhas"/>
    <m/>
    <x v="0"/>
    <d v="1899-12-30T00:18:45"/>
    <n v="18.75"/>
    <d v="2023-08-04T00:00:00"/>
    <x v="1"/>
    <x v="1"/>
    <x v="0"/>
    <x v="1"/>
    <x v="0"/>
    <s v="SLA_MET"/>
  </r>
  <r>
    <s v="1312"/>
    <d v="2023-08-04T14:48:49"/>
    <d v="2023-08-04T15:17:50"/>
    <s v="DECLINE"/>
    <s v="Consumer Existing"/>
    <s v="QMascarenhas"/>
    <m/>
    <x v="0"/>
    <d v="1899-12-30T00:29:01"/>
    <n v="29.016666666666666"/>
    <d v="2023-08-04T00:00:00"/>
    <x v="1"/>
    <x v="1"/>
    <x v="0"/>
    <x v="1"/>
    <x v="1"/>
    <s v="SLA_NOT_MET"/>
  </r>
  <r>
    <s v="1313"/>
    <d v="2023-08-04T14:50:03"/>
    <d v="2023-08-04T14:51:56"/>
    <s v="DECLINE"/>
    <s v="Consumer Pre Bureau"/>
    <s v="HPandya"/>
    <s v="Passport Visa expires in less than 12 months. Please offer the customer pre-paid service only"/>
    <x v="0"/>
    <d v="1899-12-30T00:01:53"/>
    <n v="1.8833333333333333"/>
    <d v="2023-08-04T00:00:00"/>
    <x v="1"/>
    <x v="1"/>
    <x v="11"/>
    <x v="1"/>
    <x v="2"/>
    <s v="SLA_MET"/>
  </r>
  <r>
    <s v="1314"/>
    <d v="2023-08-04T15:02:25"/>
    <d v="2023-08-04T15:25:33"/>
    <s v="DECLINE"/>
    <s v="Consumer Post Bureau"/>
    <s v="QMascarenhas"/>
    <m/>
    <x v="0"/>
    <d v="1899-12-30T00:23:08"/>
    <n v="23.133333333333333"/>
    <d v="2023-08-04T00:00:00"/>
    <x v="1"/>
    <x v="1"/>
    <x v="0"/>
    <x v="1"/>
    <x v="0"/>
    <s v="SLA_NOT_MET"/>
  </r>
  <r>
    <s v="1315"/>
    <d v="2023-08-04T15:12:40"/>
    <d v="2023-08-04T15:35:05"/>
    <s v="DECLINE"/>
    <s v="Consumer Existing"/>
    <s v="QMascarenhas"/>
    <m/>
    <x v="0"/>
    <d v="1899-12-30T00:22:25"/>
    <n v="22.416666666666668"/>
    <d v="2023-08-04T00:00:00"/>
    <x v="1"/>
    <x v="1"/>
    <x v="0"/>
    <x v="1"/>
    <x v="1"/>
    <s v="SLA_NOT_MET"/>
  </r>
  <r>
    <s v="1316"/>
    <d v="2023-08-04T16:12:29"/>
    <d v="2023-08-04T16:16:19"/>
    <s v="DECLINE"/>
    <s v="Consumer Existing"/>
    <s v="RMishra"/>
    <s v="Insufficient billing history with Asif Tech"/>
    <x v="0"/>
    <d v="1899-12-30T00:03:50"/>
    <n v="3.8333333333333335"/>
    <d v="2023-08-04T00:00:00"/>
    <x v="1"/>
    <x v="1"/>
    <x v="12"/>
    <x v="1"/>
    <x v="1"/>
    <s v="SLA_MET"/>
  </r>
  <r>
    <s v="1317"/>
    <d v="2023-08-04T16:13:04"/>
    <d v="2023-08-04T16:17:48"/>
    <s v="DECLINE"/>
    <s v="Consumer Existing"/>
    <s v="HPandya"/>
    <s v="Due to previous account history with Asif Tech. Please offer the customer pre-paid service only"/>
    <x v="0"/>
    <d v="1899-12-30T00:04:44"/>
    <n v="4.7333333333333334"/>
    <d v="2023-08-04T00:00:00"/>
    <x v="1"/>
    <x v="1"/>
    <x v="11"/>
    <x v="1"/>
    <x v="1"/>
    <s v="SLA_MET"/>
  </r>
  <r>
    <s v="1318"/>
    <d v="2023-08-04T16:15:53"/>
    <d v="2023-08-04T16:26:04"/>
    <s v="DECLINE"/>
    <s v="Consumer Existing"/>
    <s v="RMishra"/>
    <s v="Customer has overdue account with 3"/>
    <x v="1"/>
    <d v="1899-12-30T00:10:11"/>
    <n v="10.183333333333334"/>
    <d v="2023-08-04T00:00:00"/>
    <x v="1"/>
    <x v="1"/>
    <x v="12"/>
    <x v="1"/>
    <x v="1"/>
    <s v="SLA_MET"/>
  </r>
  <r>
    <s v="1319"/>
    <d v="2023-08-04T16:42:54"/>
    <d v="2023-08-04T16:46:03"/>
    <s v="DECLINE"/>
    <s v="Consumer Pre Bureau"/>
    <s v="HPandya"/>
    <s v="Applicant only has bridging visa. Please offer the customer Pre-Paid service only"/>
    <x v="0"/>
    <d v="1899-12-30T00:03:09"/>
    <n v="3.15"/>
    <d v="2023-08-04T00:00:00"/>
    <x v="1"/>
    <x v="1"/>
    <x v="11"/>
    <x v="1"/>
    <x v="2"/>
    <s v="SLA_MET"/>
  </r>
  <r>
    <s v="1320"/>
    <d v="2023-08-04T16:47:54"/>
    <d v="2023-08-04T16:53:48"/>
    <s v="DECLINE"/>
    <s v="Consumer Existing"/>
    <s v="RMishra"/>
    <s v="Customer has exceeded approved number of services"/>
    <x v="0"/>
    <d v="1899-12-30T00:05:54"/>
    <n v="5.9"/>
    <d v="2023-08-04T00:00:00"/>
    <x v="1"/>
    <x v="1"/>
    <x v="12"/>
    <x v="1"/>
    <x v="1"/>
    <s v="SLA_MET"/>
  </r>
  <r>
    <s v="1321"/>
    <d v="2023-08-04T18:15:16"/>
    <d v="2023-08-04T18:21:31"/>
    <s v="DECLINE"/>
    <s v="Consumer Post Bureau"/>
    <s v="RMishra"/>
    <s v="Student applicants cannot have 2 x handsets. They are eligible for 1 handset and 1 MBB only. Already has an active voice service under row id: 1-89ZHZWG"/>
    <x v="0"/>
    <d v="1899-12-30T00:06:15"/>
    <n v="6.25"/>
    <d v="2023-08-04T00:00:00"/>
    <x v="1"/>
    <x v="1"/>
    <x v="12"/>
    <x v="1"/>
    <x v="0"/>
    <s v="SLA_MET"/>
  </r>
  <r>
    <s v="1322"/>
    <d v="2023-08-04T09:56:07"/>
    <d v="2023-08-04T10:05:12"/>
    <s v="WITHDRAW"/>
    <s v="Consumer Post Bureau"/>
    <s v="HPandya"/>
    <s v="An account for this applicant already exists with Asif Tech. Please resubmit as existing customer with row id 1-19PB6DW"/>
    <x v="3"/>
    <d v="1899-12-30T00:09:05"/>
    <n v="9.0833333333333339"/>
    <d v="2023-08-04T00:00:00"/>
    <x v="1"/>
    <x v="1"/>
    <x v="11"/>
    <x v="2"/>
    <x v="0"/>
    <s v="SLA_MET"/>
  </r>
  <r>
    <s v="1323"/>
    <d v="2023-08-04T10:16:05"/>
    <d v="2023-08-04T10:20:38"/>
    <s v="WITHDRAW"/>
    <s v="Consumer Post Bureau"/>
    <s v="HPandya"/>
    <s v="An account for this applicant already exists with Asif Tech. Please resubmit as existing customer with the row id 1-7DSF6B2"/>
    <x v="3"/>
    <d v="1899-12-30T00:04:33"/>
    <n v="4.55"/>
    <d v="2023-08-04T00:00:00"/>
    <x v="1"/>
    <x v="1"/>
    <x v="11"/>
    <x v="2"/>
    <x v="0"/>
    <s v="SLA_MET"/>
  </r>
  <r>
    <s v="1324"/>
    <d v="2023-08-04T10:46:42"/>
    <d v="2023-08-04T10:49:07"/>
    <s v="WITHDRAW"/>
    <s v="Consumer Pre Bureau"/>
    <s v="RMishra"/>
    <s v="Please resubmit with landline for employer"/>
    <x v="2"/>
    <d v="1899-12-30T00:02:25"/>
    <n v="2.4166666666666665"/>
    <d v="2023-08-04T00:00:00"/>
    <x v="1"/>
    <x v="1"/>
    <x v="12"/>
    <x v="2"/>
    <x v="2"/>
    <s v="SLA_MET"/>
  </r>
  <r>
    <s v="1325"/>
    <d v="2023-08-04T10:48:44"/>
    <d v="2023-08-04T10:58:37"/>
    <s v="WITHDRAW"/>
    <s v="Consumer Pre Bureau"/>
    <s v="HPandya"/>
    <s v="Please email 100 pts of ID to vcredit@Asif Tech.com.au Passport and the visa page"/>
    <x v="2"/>
    <d v="1899-12-30T00:09:53"/>
    <n v="9.8833333333333329"/>
    <d v="2023-08-04T00:00:00"/>
    <x v="1"/>
    <x v="1"/>
    <x v="11"/>
    <x v="2"/>
    <x v="2"/>
    <s v="SLA_MET"/>
  </r>
  <r>
    <s v="1326"/>
    <d v="2023-08-04T11:07:34"/>
    <d v="2023-08-04T11:23:18"/>
    <s v="WITHDRAW"/>
    <s v="Consumer Pre Bureau"/>
    <s v="HPandya"/>
    <s v="Incorrect info provided Please resubmit the application as a pensioner"/>
    <x v="4"/>
    <d v="1899-12-30T00:15:44"/>
    <n v="15.733333333333333"/>
    <d v="2023-08-04T00:00:00"/>
    <x v="1"/>
    <x v="1"/>
    <x v="11"/>
    <x v="2"/>
    <x v="2"/>
    <s v="SLA_MET"/>
  </r>
  <r>
    <s v="1327"/>
    <d v="2023-08-04T11:31:31"/>
    <d v="2023-08-04T11:34:24"/>
    <s v="WITHDRAW"/>
    <s v="Consumer Post Bureau"/>
    <s v="NVaid"/>
    <s v="An account for this applicant already exists with Asif Tech. Please resubmit as existing customer - Row id 1-7FZLNAQ"/>
    <x v="3"/>
    <d v="1899-12-30T00:02:53"/>
    <n v="2.8833333333333333"/>
    <d v="2023-08-04T00:00:00"/>
    <x v="1"/>
    <x v="1"/>
    <x v="4"/>
    <x v="2"/>
    <x v="0"/>
    <s v="SLA_MET"/>
  </r>
  <r>
    <s v="1328"/>
    <d v="2023-08-04T11:37:22"/>
    <d v="2023-08-04T11:43:43"/>
    <s v="WITHDRAW"/>
    <s v="Consumer Pre Bureau"/>
    <s v="HPandya"/>
    <s v="Please email 100 pts of ID to vcredit@Asif Tech.com.au Please confirm the ability to support the service with bank statement."/>
    <x v="2"/>
    <d v="1899-12-30T00:06:21"/>
    <n v="6.35"/>
    <d v="2023-08-04T00:00:00"/>
    <x v="1"/>
    <x v="1"/>
    <x v="11"/>
    <x v="2"/>
    <x v="2"/>
    <s v="SLA_MET"/>
  </r>
  <r>
    <s v="1329"/>
    <d v="2023-08-04T11:44:36"/>
    <d v="2023-08-04T11:56:32"/>
    <s v="WITHDRAW"/>
    <s v="Consumer Post Bureau"/>
    <s v="SSyed"/>
    <m/>
    <x v="0"/>
    <d v="1899-12-30T00:11:56"/>
    <n v="11.933333333333334"/>
    <d v="2023-08-04T00:00:00"/>
    <x v="1"/>
    <x v="1"/>
    <x v="5"/>
    <x v="2"/>
    <x v="0"/>
    <s v="SLA_MET"/>
  </r>
  <r>
    <s v="1330"/>
    <d v="2023-08-04T11:57:59"/>
    <d v="2023-08-04T12:17:03"/>
    <s v="WITHDRAW"/>
    <s v="Consumer Post Bureau"/>
    <s v="NVaid"/>
    <s v="Please resubmit with landline for employer"/>
    <x v="2"/>
    <d v="1899-12-30T00:19:04"/>
    <n v="19.066666666666666"/>
    <d v="2023-08-04T00:00:00"/>
    <x v="1"/>
    <x v="1"/>
    <x v="4"/>
    <x v="2"/>
    <x v="0"/>
    <s v="SLA_MET"/>
  </r>
  <r>
    <s v="1331"/>
    <d v="2023-08-04T11:59:18"/>
    <d v="2023-08-04T12:04:36"/>
    <s v="WITHDRAW"/>
    <s v="Consumer Pre Bureau"/>
    <s v="SSyed"/>
    <s v="Bureau Error - {ITEM:DnB Error Type}"/>
    <x v="6"/>
    <d v="1899-12-30T00:05:18"/>
    <n v="5.3"/>
    <d v="2023-08-04T00:00:00"/>
    <x v="1"/>
    <x v="1"/>
    <x v="5"/>
    <x v="2"/>
    <x v="2"/>
    <s v="SLA_MET"/>
  </r>
  <r>
    <s v="1332"/>
    <d v="2023-08-04T12:13:18"/>
    <d v="2023-08-04T12:15:10"/>
    <s v="WITHDRAW"/>
    <s v="Consumer Pre Bureau"/>
    <s v="RMishra"/>
    <s v="Please verify the passport details and DOB and resubmit OR email passport and visa page to vcredit@Asif Tech.com.au"/>
    <x v="2"/>
    <d v="1899-12-30T00:01:52"/>
    <n v="1.8666666666666667"/>
    <d v="2023-08-04T00:00:00"/>
    <x v="1"/>
    <x v="1"/>
    <x v="12"/>
    <x v="2"/>
    <x v="2"/>
    <s v="SLA_MET"/>
  </r>
  <r>
    <s v="1333"/>
    <d v="2023-08-04T12:23:19"/>
    <d v="2023-08-04T12:29:23"/>
    <s v="WITHDRAW"/>
    <s v="Consumer Pre Bureau"/>
    <s v="NVaid"/>
    <s v="Please email passport with visa page to vcredit@Asif Tech.com.au"/>
    <x v="2"/>
    <d v="1899-12-30T00:06:04"/>
    <n v="6.0666666666666664"/>
    <d v="2023-08-04T00:00:00"/>
    <x v="1"/>
    <x v="1"/>
    <x v="4"/>
    <x v="2"/>
    <x v="2"/>
    <s v="SLA_MET"/>
  </r>
  <r>
    <s v="1334"/>
    <d v="2023-08-04T12:39:54"/>
    <d v="2023-08-04T12:43:31"/>
    <s v="WITHDRAW"/>
    <s v="Consumer Pre Bureau"/>
    <s v="RMishra"/>
    <s v="Please verify passport details and DOB and resubmit OR email passport and visa page to vcredit@Asif Tech.com.au"/>
    <x v="2"/>
    <d v="1899-12-30T00:03:37"/>
    <n v="3.6166666666666667"/>
    <d v="2023-08-04T00:00:00"/>
    <x v="1"/>
    <x v="1"/>
    <x v="12"/>
    <x v="2"/>
    <x v="2"/>
    <s v="SLA_MET"/>
  </r>
  <r>
    <s v="1335"/>
    <d v="2023-08-04T12:46:33"/>
    <d v="2023-08-04T12:48:43"/>
    <s v="WITHDRAW"/>
    <s v="Consumer Existing"/>
    <s v="NVaid"/>
    <s v="Incorrect info Please resubmit with handset / service / device type"/>
    <x v="4"/>
    <d v="1899-12-30T00:02:10"/>
    <n v="2.1666666666666665"/>
    <d v="2023-08-04T00:00:00"/>
    <x v="1"/>
    <x v="1"/>
    <x v="4"/>
    <x v="2"/>
    <x v="1"/>
    <s v="SLA_MET"/>
  </r>
  <r>
    <s v="1336"/>
    <d v="2023-08-04T12:52:54"/>
    <d v="2023-08-04T13:07:17"/>
    <s v="WITHDRAW"/>
    <s v="Consumer Post Bureau"/>
    <s v="CDcosta"/>
    <m/>
    <x v="0"/>
    <d v="1899-12-30T00:14:23"/>
    <n v="14.383333333333333"/>
    <d v="2023-08-04T00:00:00"/>
    <x v="1"/>
    <x v="1"/>
    <x v="2"/>
    <x v="2"/>
    <x v="0"/>
    <s v="SLA_MET"/>
  </r>
  <r>
    <s v="1337"/>
    <d v="2023-08-04T13:01:23"/>
    <d v="2023-08-04T13:19:44"/>
    <s v="WITHDRAW"/>
    <s v="Consumer Existing"/>
    <s v="QMascarenhas"/>
    <m/>
    <x v="0"/>
    <d v="1899-12-30T00:18:21"/>
    <n v="18.350000000000001"/>
    <d v="2023-08-04T00:00:00"/>
    <x v="1"/>
    <x v="1"/>
    <x v="0"/>
    <x v="2"/>
    <x v="1"/>
    <s v="SLA_MET"/>
  </r>
  <r>
    <s v="1338"/>
    <d v="2023-08-04T13:26:28"/>
    <d v="2023-08-04T13:31:02"/>
    <s v="WITHDRAW"/>
    <s v="Consumer Post Bureau"/>
    <s v="RMishra"/>
    <s v="Please resubmit with landline for employer"/>
    <x v="2"/>
    <d v="1899-12-30T00:04:34"/>
    <n v="4.5666666666666664"/>
    <d v="2023-08-04T00:00:00"/>
    <x v="1"/>
    <x v="1"/>
    <x v="12"/>
    <x v="2"/>
    <x v="0"/>
    <s v="SLA_MET"/>
  </r>
  <r>
    <s v="1339"/>
    <d v="2023-08-04T13:34:54"/>
    <d v="2023-08-04T13:42:13"/>
    <s v="WITHDRAW"/>
    <s v="Consumer Pre Bureau"/>
    <s v="HPandya"/>
    <s v="Incorrect info provided Please resubmit with a mobile number as an alternate contact. Friend or family member"/>
    <x v="4"/>
    <d v="1899-12-30T00:07:19"/>
    <n v="7.3166666666666664"/>
    <d v="2023-08-04T00:00:00"/>
    <x v="1"/>
    <x v="1"/>
    <x v="11"/>
    <x v="2"/>
    <x v="2"/>
    <s v="SLA_MET"/>
  </r>
  <r>
    <s v="1340"/>
    <d v="2023-08-04T13:42:24"/>
    <d v="2023-08-04T13:47:29"/>
    <s v="WITHDRAW"/>
    <s v="Consumer Pre Bureau"/>
    <s v="HPandya"/>
    <s v="An account for this applicant already exists with Asif Tech. Please resubmit as existing customer with row id : 1-6MJTO02"/>
    <x v="3"/>
    <d v="1899-12-30T00:05:05"/>
    <n v="5.083333333333333"/>
    <d v="2023-08-04T00:00:00"/>
    <x v="1"/>
    <x v="1"/>
    <x v="11"/>
    <x v="2"/>
    <x v="2"/>
    <s v="SLA_MET"/>
  </r>
  <r>
    <s v="1341"/>
    <d v="2023-08-04T13:47:54"/>
    <d v="2023-08-04T14:31:07"/>
    <s v="WITHDRAW"/>
    <s v="Consumer Post Bureau"/>
    <s v="SSyed"/>
    <m/>
    <x v="0"/>
    <d v="1899-12-30T00:43:13"/>
    <n v="43.216666666666669"/>
    <d v="2023-08-04T00:00:00"/>
    <x v="1"/>
    <x v="1"/>
    <x v="5"/>
    <x v="2"/>
    <x v="0"/>
    <s v="SLA_NOT_MET"/>
  </r>
  <r>
    <s v="1342"/>
    <d v="2023-08-04T13:55:46"/>
    <d v="2023-08-04T14:00:16"/>
    <s v="WITHDRAW"/>
    <s v="Consumer Post Bureau"/>
    <s v="RMishra"/>
    <s v="An account for this applicant already exists with Asif Tech. Please resubmit as existing customer (ROW ID: 1-4T0Z7CB)"/>
    <x v="3"/>
    <d v="1899-12-30T00:04:30"/>
    <n v="4.5"/>
    <d v="2023-08-04T00:00:00"/>
    <x v="1"/>
    <x v="1"/>
    <x v="12"/>
    <x v="2"/>
    <x v="0"/>
    <s v="SLA_MET"/>
  </r>
  <r>
    <s v="1343"/>
    <d v="2023-08-04T13:56:43"/>
    <d v="2023-08-04T14:07:16"/>
    <s v="WITHDRAW"/>
    <s v="Consumer Pre Bureau"/>
    <s v="RMishra"/>
    <s v="An account for this applicant already exists with Asif Tech. Please resubmit as existing customer with row id : 1-6MJTO02"/>
    <x v="3"/>
    <d v="1899-12-30T00:10:33"/>
    <n v="10.55"/>
    <d v="2023-08-04T00:00:00"/>
    <x v="1"/>
    <x v="1"/>
    <x v="12"/>
    <x v="2"/>
    <x v="2"/>
    <s v="SLA_MET"/>
  </r>
  <r>
    <s v="1344"/>
    <d v="2023-08-04T13:56:53"/>
    <d v="2023-08-04T14:11:34"/>
    <s v="WITHDRAW"/>
    <s v="Consumer Post Bureau"/>
    <s v="RMishra"/>
    <s v="An account for this applicant already exists with Asif Tech. Please resubmit as existing customer (ROW ID: 1-88HJG5I)"/>
    <x v="3"/>
    <d v="1899-12-30T00:14:41"/>
    <n v="14.683333333333334"/>
    <d v="2023-08-04T00:00:00"/>
    <x v="1"/>
    <x v="1"/>
    <x v="12"/>
    <x v="2"/>
    <x v="0"/>
    <s v="SLA_MET"/>
  </r>
  <r>
    <s v="1345"/>
    <d v="2023-08-04T14:05:48"/>
    <d v="2023-08-04T14:21:17"/>
    <s v="WITHDRAW"/>
    <s v="Consumer Pre Bureau"/>
    <s v="NVaid"/>
    <s v="Applicants details are incorrect. Please confirm and resubmit with the correct address"/>
    <x v="4"/>
    <d v="1899-12-30T00:15:29"/>
    <n v="15.483333333333333"/>
    <d v="2023-08-04T00:00:00"/>
    <x v="1"/>
    <x v="1"/>
    <x v="4"/>
    <x v="2"/>
    <x v="2"/>
    <s v="SLA_MET"/>
  </r>
  <r>
    <s v="1346"/>
    <d v="2023-08-04T14:12:48"/>
    <d v="2023-08-04T14:22:49"/>
    <s v="WITHDRAW"/>
    <s v="Consumer Post Bureau"/>
    <s v="RMishra"/>
    <s v="Please email employment letter and proof of income to vcredit@Asif Tech.com.au"/>
    <x v="2"/>
    <d v="1899-12-30T00:10:01"/>
    <n v="10.016666666666667"/>
    <d v="2023-08-04T00:00:00"/>
    <x v="1"/>
    <x v="1"/>
    <x v="12"/>
    <x v="2"/>
    <x v="0"/>
    <s v="SLA_MET"/>
  </r>
  <r>
    <s v="1347"/>
    <d v="2023-08-04T14:17:22"/>
    <d v="2023-08-04T14:32:38"/>
    <s v="WITHDRAW"/>
    <s v="Consumer Pre Bureau"/>
    <s v="RMishra"/>
    <s v="Hi, The bank statement only shows $100 therefore does not show capacity to support the service. Customer will need to supply a bank statement showing more available funds to support service"/>
    <x v="2"/>
    <d v="1899-12-30T00:15:16"/>
    <n v="15.266666666666667"/>
    <d v="2023-08-04T00:00:00"/>
    <x v="1"/>
    <x v="1"/>
    <x v="12"/>
    <x v="2"/>
    <x v="2"/>
    <s v="SLA_MET"/>
  </r>
  <r>
    <s v="1348"/>
    <d v="2023-08-04T14:18:35"/>
    <d v="2023-08-04T14:34:30"/>
    <s v="WITHDRAW"/>
    <s v="Consumer Existing"/>
    <s v="NVaid"/>
    <s v="Customer has overdue account with Asif Tech - Account no 660415838 $162.94 Account no 703197346 $25.72"/>
    <x v="1"/>
    <d v="1899-12-30T00:15:55"/>
    <n v="15.916666666666666"/>
    <d v="2023-08-04T00:00:00"/>
    <x v="1"/>
    <x v="1"/>
    <x v="4"/>
    <x v="2"/>
    <x v="1"/>
    <s v="SLA_MET"/>
  </r>
  <r>
    <s v="1349"/>
    <d v="2023-08-04T14:34:37"/>
    <d v="2023-08-04T14:49:23"/>
    <s v="WITHDRAW"/>
    <s v="Consumer Existing"/>
    <s v="HPandya"/>
    <s v="Customer has overdue account with Asif Tech"/>
    <x v="1"/>
    <d v="1899-12-30T00:14:46"/>
    <n v="14.766666666666667"/>
    <d v="2023-08-04T00:00:00"/>
    <x v="1"/>
    <x v="1"/>
    <x v="11"/>
    <x v="2"/>
    <x v="1"/>
    <s v="SLA_MET"/>
  </r>
  <r>
    <s v="1350"/>
    <d v="2023-08-04T14:37:28"/>
    <d v="2023-08-04T14:44:35"/>
    <s v="WITHDRAW"/>
    <s v="Consumer Pre Bureau"/>
    <s v="RMishra"/>
    <s v="Please resubmit with correct previous address. Kindly check the &quot;Suburb/Town&quot;"/>
    <x v="2"/>
    <d v="1899-12-30T00:07:07"/>
    <n v="7.1166666666666663"/>
    <d v="2023-08-04T00:00:00"/>
    <x v="1"/>
    <x v="1"/>
    <x v="12"/>
    <x v="2"/>
    <x v="2"/>
    <s v="SLA_MET"/>
  </r>
  <r>
    <s v="1351"/>
    <d v="2023-08-04T14:47:52"/>
    <d v="2023-08-04T14:52:07"/>
    <s v="WITHDRAW"/>
    <s v="Consumer Pre Bureau"/>
    <s v="RMishra"/>
    <s v="Please resubmit with correct address of the applicant"/>
    <x v="2"/>
    <d v="1899-12-30T00:04:15"/>
    <n v="4.25"/>
    <d v="2023-08-04T00:00:00"/>
    <x v="1"/>
    <x v="1"/>
    <x v="12"/>
    <x v="2"/>
    <x v="2"/>
    <s v="SLA_MET"/>
  </r>
  <r>
    <s v="1352"/>
    <d v="2023-08-04T14:49:28"/>
    <d v="2023-08-04T15:21:40"/>
    <s v="WITHDRAW"/>
    <s v="Consumer Existing"/>
    <s v="SSyed"/>
    <m/>
    <x v="0"/>
    <d v="1899-12-30T00:32:12"/>
    <n v="32.200000000000003"/>
    <d v="2023-08-04T00:00:00"/>
    <x v="1"/>
    <x v="1"/>
    <x v="5"/>
    <x v="2"/>
    <x v="1"/>
    <s v="SLA_NOT_MET"/>
  </r>
  <r>
    <s v="1353"/>
    <d v="2023-08-04T14:59:23"/>
    <d v="2023-08-04T15:03:37"/>
    <s v="WITHDRAW"/>
    <s v="Consumer Existing"/>
    <s v="RMishra"/>
    <s v="Customer has overdue account with Asif Tech"/>
    <x v="1"/>
    <d v="1899-12-30T00:04:14"/>
    <n v="4.2333333333333334"/>
    <d v="2023-08-04T00:00:00"/>
    <x v="1"/>
    <x v="1"/>
    <x v="12"/>
    <x v="2"/>
    <x v="1"/>
    <s v="SLA_MET"/>
  </r>
  <r>
    <s v="1354"/>
    <d v="2023-08-04T15:40:04"/>
    <d v="2023-08-04T15:43:10"/>
    <s v="WITHDRAW"/>
    <s v="Consumer Pre Bureau"/>
    <s v="HPandya"/>
    <s v="Please resubmit with landline for employer"/>
    <x v="2"/>
    <d v="1899-12-30T00:03:06"/>
    <n v="3.1"/>
    <d v="2023-08-04T00:00:00"/>
    <x v="1"/>
    <x v="1"/>
    <x v="11"/>
    <x v="2"/>
    <x v="2"/>
    <s v="SLA_MET"/>
  </r>
  <r>
    <s v="1355"/>
    <d v="2023-08-04T15:46:42"/>
    <d v="2023-08-04T15:53:18"/>
    <s v="WITHDRAW"/>
    <s v="Consumer Post Bureau"/>
    <s v="NVaid"/>
    <s v="Please resubmit with landline for employer"/>
    <x v="2"/>
    <d v="1899-12-30T00:06:36"/>
    <n v="6.6"/>
    <d v="2023-08-04T00:00:00"/>
    <x v="1"/>
    <x v="1"/>
    <x v="4"/>
    <x v="2"/>
    <x v="0"/>
    <s v="SLA_MET"/>
  </r>
  <r>
    <s v="1356"/>
    <d v="2023-08-04T16:04:14"/>
    <d v="2023-08-04T16:08:01"/>
    <s v="WITHDRAW"/>
    <s v="Consumer Pre Bureau"/>
    <s v="HPandya"/>
    <s v="Please email 100 pts of ID to vcredit@Asif Tech.com.au Passport and the visa page"/>
    <x v="2"/>
    <d v="1899-12-30T00:03:47"/>
    <n v="3.7833333333333332"/>
    <d v="2023-08-04T00:00:00"/>
    <x v="1"/>
    <x v="1"/>
    <x v="11"/>
    <x v="2"/>
    <x v="2"/>
    <s v="SLA_MET"/>
  </r>
  <r>
    <s v="1357"/>
    <d v="2023-08-04T16:15:56"/>
    <d v="2023-08-04T16:25:38"/>
    <s v="WITHDRAW"/>
    <s v="Consumer Pre Bureau"/>
    <s v="HPandya"/>
    <s v="Please email 100 pts of ID to vcredit@Asif Tech.com.au appointment letter or salary slip"/>
    <x v="2"/>
    <d v="1899-12-30T00:09:42"/>
    <n v="9.6999999999999993"/>
    <d v="2023-08-04T00:00:00"/>
    <x v="1"/>
    <x v="1"/>
    <x v="11"/>
    <x v="2"/>
    <x v="2"/>
    <s v="SLA_MET"/>
  </r>
  <r>
    <s v="1358"/>
    <d v="2023-08-04T16:20:18"/>
    <d v="2023-08-04T16:39:24"/>
    <s v="WITHDRAW"/>
    <s v="Consumer Post Bureau"/>
    <s v="QMascarenhas"/>
    <m/>
    <x v="0"/>
    <d v="1899-12-30T00:19:06"/>
    <n v="19.100000000000001"/>
    <d v="2023-08-04T00:00:00"/>
    <x v="1"/>
    <x v="1"/>
    <x v="0"/>
    <x v="2"/>
    <x v="0"/>
    <s v="SLA_MET"/>
  </r>
  <r>
    <s v="1359"/>
    <d v="2023-08-04T16:34:52"/>
    <d v="2023-08-04T16:40:53"/>
    <s v="WITHDRAW"/>
    <s v="Consumer Pre Bureau"/>
    <s v="NVaid"/>
    <s v="Please email 100 pts of ID to vcredit@Asif Tech.com.au"/>
    <x v="2"/>
    <d v="1899-12-30T00:06:01"/>
    <n v="6.0166666666666666"/>
    <d v="2023-08-04T00:00:00"/>
    <x v="1"/>
    <x v="1"/>
    <x v="4"/>
    <x v="2"/>
    <x v="2"/>
    <s v="SLA_MET"/>
  </r>
  <r>
    <s v="1360"/>
    <d v="2023-08-04T16:35:49"/>
    <d v="2023-08-04T16:40:20"/>
    <s v="WITHDRAW"/>
    <s v="Consumer Pre Bureau"/>
    <s v="RMishra"/>
    <s v="Please verify passport and DOB and resubmit OR email passport and visa page to vcredit@Asif Tech.com.au"/>
    <x v="2"/>
    <d v="1899-12-30T00:04:31"/>
    <n v="4.5166666666666666"/>
    <d v="2023-08-04T00:00:00"/>
    <x v="1"/>
    <x v="1"/>
    <x v="12"/>
    <x v="2"/>
    <x v="2"/>
    <s v="SLA_MET"/>
  </r>
  <r>
    <s v="1361"/>
    <d v="2023-08-04T16:44:37"/>
    <d v="2023-08-04T16:48:48"/>
    <s v="WITHDRAW"/>
    <s v="Consumer Pre Bureau"/>
    <s v="RMishra"/>
    <s v="Please re-submit as student"/>
    <x v="3"/>
    <d v="1899-12-30T00:04:11"/>
    <n v="4.1833333333333336"/>
    <d v="2023-08-04T00:00:00"/>
    <x v="1"/>
    <x v="1"/>
    <x v="12"/>
    <x v="2"/>
    <x v="2"/>
    <s v="SLA_MET"/>
  </r>
  <r>
    <s v="1362"/>
    <d v="2023-08-04T16:50:49"/>
    <d v="2023-08-04T16:55:34"/>
    <s v="WITHDRAW"/>
    <s v="Consumer Pre Bureau"/>
    <s v="RMishra"/>
    <s v="Please resubmit with correct previous address. Kindly add &quot;Suburb/Town&quot;"/>
    <x v="2"/>
    <d v="1899-12-30T00:04:45"/>
    <n v="4.75"/>
    <d v="2023-08-04T00:00:00"/>
    <x v="1"/>
    <x v="1"/>
    <x v="12"/>
    <x v="2"/>
    <x v="2"/>
    <s v="SLA_MET"/>
  </r>
  <r>
    <s v="1363"/>
    <d v="2023-08-04T17:13:06"/>
    <d v="2023-08-04T17:22:52"/>
    <s v="WITHDRAW"/>
    <s v="Consumer Pre Bureau"/>
    <s v="RMishra"/>
    <s v="Please confirm employment details and resubmit OR email employment letter and proof of income to vcredit@Asif Tech.com.au"/>
    <x v="2"/>
    <d v="1899-12-30T00:09:46"/>
    <n v="9.7666666666666675"/>
    <d v="2023-08-04T00:00:00"/>
    <x v="1"/>
    <x v="1"/>
    <x v="12"/>
    <x v="2"/>
    <x v="2"/>
    <s v="SLA_MET"/>
  </r>
  <r>
    <s v="1364"/>
    <d v="2023-08-04T17:59:39"/>
    <d v="2023-08-04T18:09:44"/>
    <s v="WITHDRAW"/>
    <s v="Consumer Pre Bureau"/>
    <s v="NVaid"/>
    <s v="Please email passport with visa page"/>
    <x v="2"/>
    <d v="1899-12-30T00:10:05"/>
    <n v="10.083333333333334"/>
    <d v="2023-08-04T00:00:00"/>
    <x v="1"/>
    <x v="1"/>
    <x v="4"/>
    <x v="2"/>
    <x v="2"/>
    <s v="SLA_MET"/>
  </r>
  <r>
    <s v="1365"/>
    <d v="2023-08-04T18:34:45"/>
    <d v="2023-08-04T18:38:15"/>
    <s v="WITHDRAW"/>
    <s v="Consumer Post Bureau"/>
    <s v="NVaid"/>
    <s v="An account for this applicant already exists with Asif Tech. Please resubmit as existing customer - Row id 1-7V3JA4L"/>
    <x v="3"/>
    <d v="1899-12-30T00:03:30"/>
    <n v="3.5"/>
    <d v="2023-08-04T00:00:00"/>
    <x v="1"/>
    <x v="1"/>
    <x v="4"/>
    <x v="2"/>
    <x v="0"/>
    <s v="SLA_MET"/>
  </r>
  <r>
    <s v="1366"/>
    <d v="2023-08-04T20:23:12"/>
    <d v="2023-08-05T08:41:45"/>
    <s v="WITHDRAW"/>
    <s v="Consumer Post Bureau"/>
    <s v="QMascarenhas"/>
    <m/>
    <x v="0"/>
    <d v="1899-12-30T12:18:33"/>
    <n v="738.55"/>
    <d v="2023-08-05T00:00:00"/>
    <x v="1"/>
    <x v="1"/>
    <x v="0"/>
    <x v="2"/>
    <x v="0"/>
    <s v="SLA_NOT_MET"/>
  </r>
  <r>
    <s v="1367"/>
    <d v="2023-08-05T09:57:40"/>
    <d v="2023-08-05T10:06:11"/>
    <s v="APPROVE"/>
    <s v="Consumer Existing"/>
    <s v="HPandya"/>
    <s v="Approved for MBB only"/>
    <x v="0"/>
    <d v="1899-12-30T00:08:31"/>
    <n v="8.5166666666666675"/>
    <d v="2023-08-05T00:00:00"/>
    <x v="1"/>
    <x v="1"/>
    <x v="11"/>
    <x v="0"/>
    <x v="1"/>
    <s v="SLA_MET"/>
  </r>
  <r>
    <s v="1368"/>
    <d v="2023-08-05T10:15:30"/>
    <d v="2023-08-05T10:20:00"/>
    <s v="APPROVE"/>
    <s v="Consumer Pre Bureau"/>
    <s v="HPandya"/>
    <s v="Approved"/>
    <x v="0"/>
    <d v="1899-12-30T00:04:30"/>
    <n v="4.5"/>
    <d v="2023-08-05T00:00:00"/>
    <x v="1"/>
    <x v="1"/>
    <x v="11"/>
    <x v="0"/>
    <x v="2"/>
    <s v="SLA_MET"/>
  </r>
  <r>
    <s v="1369"/>
    <d v="2023-08-05T10:43:42"/>
    <d v="2023-08-05T10:53:28"/>
    <s v="APPROVE"/>
    <s v="Consumer Pre Bureau"/>
    <s v="HPandya"/>
    <s v="Approved for 1 Handset/Tablet + 1 MBB"/>
    <x v="0"/>
    <d v="1899-12-30T00:09:46"/>
    <n v="9.7666666666666675"/>
    <d v="2023-08-05T00:00:00"/>
    <x v="1"/>
    <x v="1"/>
    <x v="11"/>
    <x v="0"/>
    <x v="2"/>
    <s v="SLA_MET"/>
  </r>
  <r>
    <s v="1370"/>
    <d v="2023-08-05T11:02:28"/>
    <d v="2023-08-05T11:12:00"/>
    <s v="APPROVE"/>
    <s v="Consumer Post Bureau"/>
    <s v="AAkhundpur"/>
    <m/>
    <x v="0"/>
    <d v="1899-12-30T00:09:32"/>
    <n v="9.5333333333333332"/>
    <d v="2023-08-05T00:00:00"/>
    <x v="1"/>
    <x v="1"/>
    <x v="8"/>
    <x v="0"/>
    <x v="0"/>
    <s v="SLA_MET"/>
  </r>
  <r>
    <s v="1371"/>
    <d v="2023-08-05T11:04:17"/>
    <d v="2023-08-05T11:15:33"/>
    <s v="APPROVE"/>
    <s v="Consumer Existing"/>
    <s v="AAkhundpur"/>
    <m/>
    <x v="0"/>
    <d v="1899-12-30T00:11:16"/>
    <n v="11.266666666666667"/>
    <d v="2023-08-05T00:00:00"/>
    <x v="1"/>
    <x v="1"/>
    <x v="8"/>
    <x v="0"/>
    <x v="1"/>
    <s v="SLA_MET"/>
  </r>
  <r>
    <s v="1372"/>
    <d v="2023-08-05T11:05:01"/>
    <d v="2023-08-05T11:21:05"/>
    <s v="APPROVE"/>
    <s v="Consumer Existing"/>
    <s v="FWadia"/>
    <m/>
    <x v="0"/>
    <d v="1899-12-30T00:16:04"/>
    <n v="16.066666666666666"/>
    <d v="2023-08-05T00:00:00"/>
    <x v="1"/>
    <x v="1"/>
    <x v="9"/>
    <x v="0"/>
    <x v="1"/>
    <s v="SLA_MET"/>
  </r>
  <r>
    <s v="1373"/>
    <d v="2023-08-05T11:10:35"/>
    <d v="2023-08-05T11:12:58"/>
    <s v="APPROVE"/>
    <s v="Consumer Existing"/>
    <s v="RMishra"/>
    <s v="Approve"/>
    <x v="0"/>
    <d v="1899-12-30T00:02:23"/>
    <n v="2.3833333333333333"/>
    <d v="2023-08-05T00:00:00"/>
    <x v="1"/>
    <x v="1"/>
    <x v="12"/>
    <x v="0"/>
    <x v="1"/>
    <s v="SLA_MET"/>
  </r>
  <r>
    <s v="1374"/>
    <d v="2023-08-05T11:16:02"/>
    <d v="2023-08-05T11:26:43"/>
    <s v="APPROVE"/>
    <s v="Consumer Existing"/>
    <s v="AAkhundpur"/>
    <m/>
    <x v="0"/>
    <d v="1899-12-30T00:10:41"/>
    <n v="10.683333333333334"/>
    <d v="2023-08-05T00:00:00"/>
    <x v="1"/>
    <x v="1"/>
    <x v="8"/>
    <x v="0"/>
    <x v="1"/>
    <s v="SLA_MET"/>
  </r>
  <r>
    <s v="1375"/>
    <d v="2023-08-05T11:29:20"/>
    <d v="2023-08-05T11:32:45"/>
    <s v="APPROVE"/>
    <s v="Consumer Existing"/>
    <s v="QMascarenhas"/>
    <m/>
    <x v="0"/>
    <d v="1899-12-30T00:03:25"/>
    <n v="3.4166666666666665"/>
    <d v="2023-08-05T00:00:00"/>
    <x v="1"/>
    <x v="1"/>
    <x v="0"/>
    <x v="0"/>
    <x v="1"/>
    <s v="SLA_MET"/>
  </r>
  <r>
    <s v="1376"/>
    <d v="2023-08-05T11:35:01"/>
    <d v="2023-08-05T11:37:48"/>
    <s v="APPROVE"/>
    <s v="Consumer Existing"/>
    <s v="HPandya"/>
    <s v="Approve"/>
    <x v="0"/>
    <d v="1899-12-30T00:02:47"/>
    <n v="2.7833333333333332"/>
    <d v="2023-08-05T00:00:00"/>
    <x v="1"/>
    <x v="1"/>
    <x v="11"/>
    <x v="0"/>
    <x v="1"/>
    <s v="SLA_MET"/>
  </r>
  <r>
    <s v="1377"/>
    <d v="2023-08-05T11:47:37"/>
    <d v="2023-08-05T11:50:33"/>
    <s v="APPROVE"/>
    <s v="Consumer Existing"/>
    <s v="RMishra"/>
    <s v="Approve"/>
    <x v="0"/>
    <d v="1899-12-30T00:02:56"/>
    <n v="2.9333333333333336"/>
    <d v="2023-08-05T00:00:00"/>
    <x v="1"/>
    <x v="1"/>
    <x v="12"/>
    <x v="0"/>
    <x v="1"/>
    <s v="SLA_MET"/>
  </r>
  <r>
    <s v="1378"/>
    <d v="2023-08-05T11:49:42"/>
    <d v="2023-08-05T11:55:28"/>
    <s v="APPROVE"/>
    <s v="Consumer Pre Bureau"/>
    <s v="HPandya"/>
    <s v="Approved for 1 handset and 1 MBB"/>
    <x v="0"/>
    <d v="1899-12-30T00:05:46"/>
    <n v="5.7666666666666666"/>
    <d v="2023-08-05T00:00:00"/>
    <x v="1"/>
    <x v="1"/>
    <x v="11"/>
    <x v="0"/>
    <x v="2"/>
    <s v="SLA_MET"/>
  </r>
  <r>
    <s v="1379"/>
    <d v="2023-08-05T11:58:31"/>
    <d v="2023-08-05T12:03:20"/>
    <s v="APPROVE"/>
    <s v="Consumer Existing"/>
    <s v="SSyed"/>
    <m/>
    <x v="0"/>
    <d v="1899-12-30T00:04:49"/>
    <n v="4.8166666666666664"/>
    <d v="2023-08-05T00:00:00"/>
    <x v="1"/>
    <x v="1"/>
    <x v="5"/>
    <x v="0"/>
    <x v="1"/>
    <s v="SLA_MET"/>
  </r>
  <r>
    <s v="1380"/>
    <d v="2023-08-05T12:05:05"/>
    <d v="2023-08-05T12:17:22"/>
    <s v="APPROVE"/>
    <s v="Consumer Existing"/>
    <s v="FWadia"/>
    <m/>
    <x v="0"/>
    <d v="1899-12-30T00:12:17"/>
    <n v="12.283333333333333"/>
    <d v="2023-08-05T00:00:00"/>
    <x v="1"/>
    <x v="1"/>
    <x v="9"/>
    <x v="0"/>
    <x v="1"/>
    <s v="SLA_MET"/>
  </r>
  <r>
    <s v="1381"/>
    <d v="2023-08-05T12:05:24"/>
    <d v="2023-08-05T12:07:49"/>
    <s v="APPROVE"/>
    <s v="Consumer Pre Bureau"/>
    <s v="AAkhundpur"/>
    <s v="Approved for 1 Handset/Tablet + 1 MBB"/>
    <x v="0"/>
    <d v="1899-12-30T00:02:25"/>
    <n v="2.4166666666666665"/>
    <d v="2023-08-05T00:00:00"/>
    <x v="1"/>
    <x v="1"/>
    <x v="8"/>
    <x v="0"/>
    <x v="2"/>
    <s v="SLA_MET"/>
  </r>
  <r>
    <s v="1382"/>
    <d v="2023-08-05T12:07:30"/>
    <d v="2023-08-05T12:12:58"/>
    <s v="APPROVE"/>
    <s v="Consumer Existing"/>
    <s v="HPandya"/>
    <s v="Approve"/>
    <x v="0"/>
    <d v="1899-12-30T00:05:28"/>
    <n v="5.4666666666666668"/>
    <d v="2023-08-05T00:00:00"/>
    <x v="1"/>
    <x v="1"/>
    <x v="11"/>
    <x v="0"/>
    <x v="1"/>
    <s v="SLA_MET"/>
  </r>
  <r>
    <s v="1383"/>
    <d v="2023-08-05T12:14:02"/>
    <d v="2023-08-05T12:19:52"/>
    <s v="APPROVE"/>
    <s v="Consumer Existing"/>
    <s v="HPandya"/>
    <s v="Approve"/>
    <x v="0"/>
    <d v="1899-12-30T00:05:50"/>
    <n v="5.833333333333333"/>
    <d v="2023-08-05T00:00:00"/>
    <x v="1"/>
    <x v="1"/>
    <x v="11"/>
    <x v="0"/>
    <x v="1"/>
    <s v="SLA_MET"/>
  </r>
  <r>
    <s v="1384"/>
    <d v="2023-08-05T12:23:23"/>
    <d v="2023-08-05T12:35:14"/>
    <s v="APPROVE"/>
    <s v="Consumer Pre Bureau"/>
    <s v="HPandya"/>
    <s v="Approve"/>
    <x v="0"/>
    <d v="1899-12-30T00:11:51"/>
    <n v="11.85"/>
    <d v="2023-08-05T00:00:00"/>
    <x v="1"/>
    <x v="1"/>
    <x v="11"/>
    <x v="0"/>
    <x v="2"/>
    <s v="SLA_MET"/>
  </r>
  <r>
    <s v="1385"/>
    <d v="2023-08-05T12:27:38"/>
    <d v="2023-08-05T12:34:47"/>
    <s v="APPROVE"/>
    <s v="Consumer Existing"/>
    <s v="SSyed"/>
    <m/>
    <x v="0"/>
    <d v="1899-12-30T00:07:09"/>
    <n v="7.15"/>
    <d v="2023-08-05T00:00:00"/>
    <x v="1"/>
    <x v="1"/>
    <x v="5"/>
    <x v="0"/>
    <x v="1"/>
    <s v="SLA_MET"/>
  </r>
  <r>
    <s v="1386"/>
    <d v="2023-08-05T12:29:54"/>
    <d v="2023-08-05T12:36:12"/>
    <s v="APPROVE"/>
    <s v="Consumer Existing"/>
    <s v="AAkhundpur"/>
    <s v="Approve"/>
    <x v="0"/>
    <d v="1899-12-30T00:06:18"/>
    <n v="6.3"/>
    <d v="2023-08-05T00:00:00"/>
    <x v="1"/>
    <x v="1"/>
    <x v="8"/>
    <x v="0"/>
    <x v="1"/>
    <s v="SLA_MET"/>
  </r>
  <r>
    <s v="1387"/>
    <d v="2023-08-05T12:32:53"/>
    <d v="2023-08-05T12:36:50"/>
    <s v="APPROVE"/>
    <s v="Consumer Existing"/>
    <s v="QMascarenhas"/>
    <m/>
    <x v="0"/>
    <d v="1899-12-30T00:03:57"/>
    <n v="3.95"/>
    <d v="2023-08-05T00:00:00"/>
    <x v="1"/>
    <x v="1"/>
    <x v="0"/>
    <x v="0"/>
    <x v="1"/>
    <s v="SLA_MET"/>
  </r>
  <r>
    <s v="1388"/>
    <d v="2023-08-05T12:35:03"/>
    <d v="2023-08-05T12:47:52"/>
    <s v="APPROVE"/>
    <s v="Consumer Existing"/>
    <s v="FWadia"/>
    <m/>
    <x v="0"/>
    <d v="1899-12-30T00:12:49"/>
    <n v="12.816666666666666"/>
    <d v="2023-08-05T00:00:00"/>
    <x v="1"/>
    <x v="1"/>
    <x v="9"/>
    <x v="0"/>
    <x v="1"/>
    <s v="SLA_MET"/>
  </r>
  <r>
    <s v="1389"/>
    <d v="2023-08-05T12:35:20"/>
    <d v="2023-08-05T12:40:08"/>
    <s v="APPROVE"/>
    <s v="Consumer Existing"/>
    <s v="RMishra"/>
    <s v="Approve"/>
    <x v="0"/>
    <d v="1899-12-30T00:04:48"/>
    <n v="4.8"/>
    <d v="2023-08-05T00:00:00"/>
    <x v="1"/>
    <x v="1"/>
    <x v="12"/>
    <x v="0"/>
    <x v="1"/>
    <s v="SLA_MET"/>
  </r>
  <r>
    <s v="1390"/>
    <d v="2023-08-05T12:43:38"/>
    <d v="2023-08-05T12:52:39"/>
    <s v="APPROVE"/>
    <s v="Consumer Existing"/>
    <s v="AAkhundpur"/>
    <m/>
    <x v="0"/>
    <d v="1899-12-30T00:09:01"/>
    <n v="9.0166666666666675"/>
    <d v="2023-08-05T00:00:00"/>
    <x v="1"/>
    <x v="1"/>
    <x v="8"/>
    <x v="0"/>
    <x v="1"/>
    <s v="SLA_MET"/>
  </r>
  <r>
    <s v="1391"/>
    <d v="2023-08-05T12:51:01"/>
    <d v="2023-08-05T12:53:43"/>
    <s v="APPROVE"/>
    <s v="Consumer Pre Bureau"/>
    <s v="RMishra"/>
    <s v="Approved for 1 handset and 1 MBB"/>
    <x v="0"/>
    <d v="1899-12-30T00:02:42"/>
    <n v="2.7"/>
    <d v="2023-08-05T00:00:00"/>
    <x v="1"/>
    <x v="1"/>
    <x v="12"/>
    <x v="0"/>
    <x v="2"/>
    <s v="SLA_MET"/>
  </r>
  <r>
    <s v="1392"/>
    <d v="2023-08-05T12:54:19"/>
    <d v="2023-08-05T12:57:51"/>
    <s v="APPROVE"/>
    <s v="Consumer Post Bureau"/>
    <s v="SSyed"/>
    <m/>
    <x v="0"/>
    <d v="1899-12-30T00:03:32"/>
    <n v="3.5333333333333332"/>
    <d v="2023-08-05T00:00:00"/>
    <x v="1"/>
    <x v="1"/>
    <x v="5"/>
    <x v="0"/>
    <x v="0"/>
    <s v="SLA_MET"/>
  </r>
  <r>
    <s v="1393"/>
    <d v="2023-08-05T13:01:13"/>
    <d v="2023-08-05T13:06:58"/>
    <s v="APPROVE"/>
    <s v="Consumer Pre Bureau"/>
    <s v="AAkhundpur"/>
    <s v="Approve"/>
    <x v="0"/>
    <d v="1899-12-30T00:05:45"/>
    <n v="5.75"/>
    <d v="2023-08-05T00:00:00"/>
    <x v="1"/>
    <x v="1"/>
    <x v="8"/>
    <x v="0"/>
    <x v="2"/>
    <s v="SLA_MET"/>
  </r>
  <r>
    <s v="1394"/>
    <d v="2023-08-05T13:02:58"/>
    <d v="2023-08-05T13:16:41"/>
    <s v="APPROVE"/>
    <s v="Consumer Existing"/>
    <s v="FWadia"/>
    <m/>
    <x v="0"/>
    <d v="1899-12-30T00:13:43"/>
    <n v="13.716666666666667"/>
    <d v="2023-08-05T00:00:00"/>
    <x v="1"/>
    <x v="1"/>
    <x v="9"/>
    <x v="0"/>
    <x v="1"/>
    <s v="SLA_MET"/>
  </r>
  <r>
    <s v="1395"/>
    <d v="2023-08-05T13:14:56"/>
    <d v="2023-08-05T13:26:10"/>
    <s v="APPROVE"/>
    <s v="Consumer Existing"/>
    <s v="FWadia"/>
    <m/>
    <x v="0"/>
    <d v="1899-12-30T00:11:14"/>
    <n v="11.233333333333333"/>
    <d v="2023-08-05T00:00:00"/>
    <x v="1"/>
    <x v="1"/>
    <x v="9"/>
    <x v="0"/>
    <x v="1"/>
    <s v="SLA_MET"/>
  </r>
  <r>
    <s v="1396"/>
    <d v="2023-08-05T13:20:42"/>
    <d v="2023-08-05T13:25:23"/>
    <s v="APPROVE"/>
    <s v="Consumer Existing"/>
    <s v="HPandya"/>
    <s v="Approve"/>
    <x v="0"/>
    <d v="1899-12-30T00:04:41"/>
    <n v="4.6833333333333336"/>
    <d v="2023-08-05T00:00:00"/>
    <x v="1"/>
    <x v="1"/>
    <x v="11"/>
    <x v="0"/>
    <x v="1"/>
    <s v="SLA_MET"/>
  </r>
  <r>
    <s v="1397"/>
    <d v="2023-08-05T13:30:24"/>
    <d v="2023-08-05T13:33:17"/>
    <s v="APPROVE"/>
    <s v="Consumer Existing"/>
    <s v="RMishra"/>
    <s v="Approve"/>
    <x v="0"/>
    <d v="1899-12-30T00:02:53"/>
    <n v="2.8833333333333333"/>
    <d v="2023-08-05T00:00:00"/>
    <x v="1"/>
    <x v="1"/>
    <x v="12"/>
    <x v="0"/>
    <x v="1"/>
    <s v="SLA_MET"/>
  </r>
  <r>
    <s v="1398"/>
    <d v="2023-08-05T13:34:35"/>
    <d v="2023-08-05T13:45:45"/>
    <s v="APPROVE"/>
    <s v="Consumer Existing"/>
    <s v="FWadia"/>
    <m/>
    <x v="0"/>
    <d v="1899-12-30T00:11:10"/>
    <n v="11.166666666666666"/>
    <d v="2023-08-05T00:00:00"/>
    <x v="1"/>
    <x v="1"/>
    <x v="9"/>
    <x v="0"/>
    <x v="1"/>
    <s v="SLA_MET"/>
  </r>
  <r>
    <s v="1399"/>
    <d v="2023-08-05T13:35:31"/>
    <d v="2023-08-05T13:43:45"/>
    <s v="APPROVE"/>
    <s v="Consumer Pre Bureau"/>
    <s v="AAkhundpur"/>
    <s v="Approved for 1 handset and 1 MBB"/>
    <x v="0"/>
    <d v="1899-12-30T00:08:14"/>
    <n v="8.2333333333333325"/>
    <d v="2023-08-05T00:00:00"/>
    <x v="1"/>
    <x v="1"/>
    <x v="8"/>
    <x v="0"/>
    <x v="2"/>
    <s v="SLA_MET"/>
  </r>
  <r>
    <s v="1400"/>
    <d v="2023-08-05T13:35:51"/>
    <d v="2023-08-05T13:43:06"/>
    <s v="APPROVE"/>
    <s v="Consumer Existing"/>
    <s v="QMascarenhas"/>
    <m/>
    <x v="0"/>
    <d v="1899-12-30T00:07:15"/>
    <n v="7.25"/>
    <d v="2023-08-05T00:00:00"/>
    <x v="1"/>
    <x v="1"/>
    <x v="0"/>
    <x v="0"/>
    <x v="1"/>
    <s v="SLA_MET"/>
  </r>
  <r>
    <s v="1401"/>
    <d v="2023-08-05T13:43:26"/>
    <d v="2023-08-05T13:45:13"/>
    <s v="APPROVE"/>
    <s v="Consumer Existing"/>
    <s v="RMishra"/>
    <s v="Approve"/>
    <x v="0"/>
    <d v="1899-12-30T00:01:47"/>
    <n v="1.7833333333333332"/>
    <d v="2023-08-05T00:00:00"/>
    <x v="1"/>
    <x v="1"/>
    <x v="12"/>
    <x v="0"/>
    <x v="1"/>
    <s v="SLA_MET"/>
  </r>
  <r>
    <s v="1402"/>
    <d v="2023-08-05T13:50:00"/>
    <d v="2023-08-05T13:53:26"/>
    <s v="APPROVE"/>
    <s v="Consumer Existing"/>
    <s v="HPandya"/>
    <s v="Approve"/>
    <x v="0"/>
    <d v="1899-12-30T00:03:26"/>
    <n v="3.4333333333333336"/>
    <d v="2023-08-05T00:00:00"/>
    <x v="1"/>
    <x v="1"/>
    <x v="11"/>
    <x v="0"/>
    <x v="1"/>
    <s v="SLA_MET"/>
  </r>
  <r>
    <s v="1403"/>
    <d v="2023-08-05T13:55:47"/>
    <d v="2023-08-05T13:58:51"/>
    <s v="APPROVE"/>
    <s v="Consumer Existing"/>
    <s v="HPandya"/>
    <s v="Approve"/>
    <x v="0"/>
    <d v="1899-12-30T00:03:04"/>
    <n v="3.0666666666666669"/>
    <d v="2023-08-05T00:00:00"/>
    <x v="1"/>
    <x v="1"/>
    <x v="11"/>
    <x v="0"/>
    <x v="1"/>
    <s v="SLA_MET"/>
  </r>
  <r>
    <s v="1404"/>
    <d v="2023-08-05T13:58:03"/>
    <d v="2023-08-05T14:01:57"/>
    <s v="APPROVE"/>
    <s v="Consumer Post Bureau"/>
    <s v="SSyed"/>
    <m/>
    <x v="0"/>
    <d v="1899-12-30T00:03:54"/>
    <n v="3.9"/>
    <d v="2023-08-05T00:00:00"/>
    <x v="1"/>
    <x v="1"/>
    <x v="5"/>
    <x v="0"/>
    <x v="0"/>
    <s v="SLA_MET"/>
  </r>
  <r>
    <s v="1405"/>
    <d v="2023-08-05T13:59:05"/>
    <d v="2023-08-05T14:00:17"/>
    <s v="APPROVE"/>
    <s v="Consumer Pre Bureau"/>
    <s v="RMishra"/>
    <s v="Approved for up to 2 services"/>
    <x v="0"/>
    <d v="1899-12-30T00:01:12"/>
    <n v="1.2"/>
    <d v="2023-08-05T00:00:00"/>
    <x v="1"/>
    <x v="1"/>
    <x v="12"/>
    <x v="0"/>
    <x v="2"/>
    <s v="SLA_MET"/>
  </r>
  <r>
    <s v="1406"/>
    <d v="2023-08-05T13:59:05"/>
    <d v="2023-08-05T14:03:20"/>
    <s v="APPROVE"/>
    <s v="Consumer Existing"/>
    <s v="AAkhundpur"/>
    <s v="Approve"/>
    <x v="0"/>
    <d v="1899-12-30T00:04:15"/>
    <n v="4.25"/>
    <d v="2023-08-05T00:00:00"/>
    <x v="1"/>
    <x v="1"/>
    <x v="8"/>
    <x v="0"/>
    <x v="1"/>
    <s v="SLA_MET"/>
  </r>
  <r>
    <s v="1407"/>
    <d v="2023-08-05T13:59:49"/>
    <d v="2023-08-05T14:08:26"/>
    <s v="APPROVE"/>
    <s v="Consumer Existing"/>
    <s v="FWadia"/>
    <m/>
    <x v="0"/>
    <d v="1899-12-30T00:08:37"/>
    <n v="8.6166666666666671"/>
    <d v="2023-08-05T00:00:00"/>
    <x v="1"/>
    <x v="1"/>
    <x v="9"/>
    <x v="0"/>
    <x v="1"/>
    <s v="SLA_MET"/>
  </r>
  <r>
    <s v="1408"/>
    <d v="2023-08-05T14:07:04"/>
    <d v="2023-08-05T14:10:47"/>
    <s v="APPROVE"/>
    <s v="Consumer Existing"/>
    <s v="RMishra"/>
    <s v="Approve"/>
    <x v="0"/>
    <d v="1899-12-30T00:03:43"/>
    <n v="3.7166666666666668"/>
    <d v="2023-08-05T00:00:00"/>
    <x v="1"/>
    <x v="1"/>
    <x v="12"/>
    <x v="0"/>
    <x v="1"/>
    <s v="SLA_MET"/>
  </r>
  <r>
    <s v="1409"/>
    <d v="2023-08-05T14:12:05"/>
    <d v="2023-08-05T14:15:52"/>
    <s v="APPROVE"/>
    <s v="Consumer Existing"/>
    <s v="HPandya"/>
    <s v="Approve"/>
    <x v="0"/>
    <d v="1899-12-30T00:03:47"/>
    <n v="3.7833333333333332"/>
    <d v="2023-08-05T00:00:00"/>
    <x v="1"/>
    <x v="1"/>
    <x v="11"/>
    <x v="0"/>
    <x v="1"/>
    <s v="SLA_MET"/>
  </r>
  <r>
    <s v="1410"/>
    <d v="2023-08-05T14:20:48"/>
    <d v="2023-08-05T14:23:20"/>
    <s v="APPROVE"/>
    <s v="Consumer Existing"/>
    <s v="RMishra"/>
    <s v="Approved for MBB only"/>
    <x v="0"/>
    <d v="1899-12-30T00:02:32"/>
    <n v="2.5333333333333332"/>
    <d v="2023-08-05T00:00:00"/>
    <x v="1"/>
    <x v="1"/>
    <x v="12"/>
    <x v="0"/>
    <x v="1"/>
    <s v="SLA_MET"/>
  </r>
  <r>
    <s v="1411"/>
    <d v="2023-08-05T14:31:12"/>
    <d v="2023-08-05T14:41:39"/>
    <s v="APPROVE"/>
    <s v="Consumer Existing"/>
    <s v="RMishra"/>
    <s v="Approve"/>
    <x v="0"/>
    <d v="1899-12-30T00:10:27"/>
    <n v="10.45"/>
    <d v="2023-08-05T00:00:00"/>
    <x v="1"/>
    <x v="1"/>
    <x v="12"/>
    <x v="0"/>
    <x v="1"/>
    <s v="SLA_MET"/>
  </r>
  <r>
    <s v="1412"/>
    <d v="2023-08-05T14:32:07"/>
    <d v="2023-08-05T14:39:38"/>
    <s v="APPROVE"/>
    <s v="Consumer Post Bureau"/>
    <s v="SSyed"/>
    <m/>
    <x v="0"/>
    <d v="1899-12-30T00:07:31"/>
    <n v="7.5166666666666666"/>
    <d v="2023-08-05T00:00:00"/>
    <x v="1"/>
    <x v="1"/>
    <x v="5"/>
    <x v="0"/>
    <x v="0"/>
    <s v="SLA_MET"/>
  </r>
  <r>
    <s v="1413"/>
    <d v="2023-08-05T14:41:33"/>
    <d v="2023-08-05T14:43:42"/>
    <s v="APPROVE"/>
    <s v="Consumer Existing"/>
    <s v="RMishra"/>
    <s v="Approve"/>
    <x v="0"/>
    <d v="1899-12-30T00:02:09"/>
    <n v="2.15"/>
    <d v="2023-08-05T00:00:00"/>
    <x v="1"/>
    <x v="1"/>
    <x v="12"/>
    <x v="0"/>
    <x v="1"/>
    <s v="SLA_MET"/>
  </r>
  <r>
    <s v="1414"/>
    <d v="2023-08-05T14:43:44"/>
    <d v="2023-08-05T14:46:48"/>
    <s v="APPROVE"/>
    <s v="Consumer Existing"/>
    <s v="HPandya"/>
    <s v="Approve"/>
    <x v="0"/>
    <d v="1899-12-30T00:03:04"/>
    <n v="3.0666666666666669"/>
    <d v="2023-08-05T00:00:00"/>
    <x v="1"/>
    <x v="1"/>
    <x v="11"/>
    <x v="0"/>
    <x v="1"/>
    <s v="SLA_MET"/>
  </r>
  <r>
    <s v="1415"/>
    <d v="2023-08-05T14:44:34"/>
    <d v="2023-08-05T14:47:50"/>
    <s v="APPROVE"/>
    <s v="Consumer Existing"/>
    <s v="RMishra"/>
    <s v="Approve"/>
    <x v="0"/>
    <d v="1899-12-30T00:03:16"/>
    <n v="3.2666666666666666"/>
    <d v="2023-08-05T00:00:00"/>
    <x v="1"/>
    <x v="1"/>
    <x v="12"/>
    <x v="0"/>
    <x v="1"/>
    <s v="SLA_MET"/>
  </r>
  <r>
    <s v="1416"/>
    <d v="2023-08-05T14:50:35"/>
    <d v="2023-08-05T14:55:16"/>
    <s v="APPROVE"/>
    <s v="Consumer Existing"/>
    <s v="SSyed"/>
    <m/>
    <x v="0"/>
    <d v="1899-12-30T00:04:41"/>
    <n v="4.6833333333333336"/>
    <d v="2023-08-05T00:00:00"/>
    <x v="1"/>
    <x v="1"/>
    <x v="5"/>
    <x v="0"/>
    <x v="1"/>
    <s v="SLA_MET"/>
  </r>
  <r>
    <s v="1417"/>
    <d v="2023-08-05T14:57:20"/>
    <d v="2023-08-05T15:00:47"/>
    <s v="APPROVE"/>
    <s v="Consumer Existing"/>
    <s v="RMishra"/>
    <s v="Approve"/>
    <x v="0"/>
    <d v="1899-12-30T00:03:27"/>
    <n v="3.45"/>
    <d v="2023-08-05T00:00:00"/>
    <x v="1"/>
    <x v="1"/>
    <x v="12"/>
    <x v="0"/>
    <x v="1"/>
    <s v="SLA_MET"/>
  </r>
  <r>
    <s v="1418"/>
    <d v="2023-08-05T14:57:20"/>
    <d v="2023-08-05T15:01:18"/>
    <s v="APPROVE"/>
    <s v="Consumer Existing"/>
    <s v="HPandya"/>
    <s v="Approve"/>
    <x v="0"/>
    <d v="1899-12-30T00:03:58"/>
    <n v="3.9666666666666668"/>
    <d v="2023-08-05T00:00:00"/>
    <x v="1"/>
    <x v="1"/>
    <x v="11"/>
    <x v="0"/>
    <x v="1"/>
    <s v="SLA_MET"/>
  </r>
  <r>
    <s v="1419"/>
    <d v="2023-08-05T14:58:58"/>
    <d v="2023-08-05T15:04:59"/>
    <s v="APPROVE"/>
    <s v="Consumer Existing"/>
    <s v="AAkhundpur"/>
    <s v="Approve"/>
    <x v="0"/>
    <d v="1899-12-30T00:06:01"/>
    <n v="6.0166666666666666"/>
    <d v="2023-08-05T00:00:00"/>
    <x v="1"/>
    <x v="1"/>
    <x v="8"/>
    <x v="0"/>
    <x v="1"/>
    <s v="SLA_MET"/>
  </r>
  <r>
    <s v="1420"/>
    <d v="2023-08-05T15:05:11"/>
    <d v="2023-08-05T15:13:49"/>
    <s v="APPROVE"/>
    <s v="Consumer Existing"/>
    <s v="FWadia"/>
    <m/>
    <x v="0"/>
    <d v="1899-12-30T00:08:38"/>
    <n v="8.6333333333333329"/>
    <d v="2023-08-05T00:00:00"/>
    <x v="1"/>
    <x v="1"/>
    <x v="9"/>
    <x v="0"/>
    <x v="1"/>
    <s v="SLA_MET"/>
  </r>
  <r>
    <s v="1421"/>
    <d v="2023-08-05T15:18:41"/>
    <d v="2023-08-05T15:22:09"/>
    <s v="APPROVE"/>
    <s v="Consumer Existing"/>
    <s v="RMishra"/>
    <s v="MBB Only with outright purchase"/>
    <x v="0"/>
    <d v="1899-12-30T00:03:28"/>
    <n v="3.4666666666666668"/>
    <d v="2023-08-05T00:00:00"/>
    <x v="1"/>
    <x v="1"/>
    <x v="12"/>
    <x v="0"/>
    <x v="1"/>
    <s v="SLA_MET"/>
  </r>
  <r>
    <s v="1422"/>
    <d v="2023-08-05T15:20:08"/>
    <d v="2023-08-05T15:23:25"/>
    <s v="APPROVE"/>
    <s v="Consumer Pre Bureau"/>
    <s v="RMishra"/>
    <s v="Approved for up to 2 services"/>
    <x v="0"/>
    <d v="1899-12-30T00:03:17"/>
    <n v="3.2833333333333332"/>
    <d v="2023-08-05T00:00:00"/>
    <x v="1"/>
    <x v="1"/>
    <x v="12"/>
    <x v="0"/>
    <x v="2"/>
    <s v="SLA_MET"/>
  </r>
  <r>
    <s v="1423"/>
    <d v="2023-08-05T15:21:16"/>
    <d v="2023-08-05T15:37:11"/>
    <s v="APPROVE"/>
    <s v="Consumer Existing"/>
    <s v="QMascarenhas"/>
    <m/>
    <x v="0"/>
    <d v="1899-12-30T00:15:55"/>
    <n v="15.916666666666666"/>
    <d v="2023-08-05T00:00:00"/>
    <x v="1"/>
    <x v="1"/>
    <x v="0"/>
    <x v="0"/>
    <x v="1"/>
    <s v="SLA_MET"/>
  </r>
  <r>
    <s v="1424"/>
    <d v="2023-08-05T15:35:45"/>
    <d v="2023-08-05T15:41:47"/>
    <s v="APPROVE"/>
    <s v="Consumer Existing"/>
    <s v="AAkhundpur"/>
    <s v="Approve"/>
    <x v="0"/>
    <d v="1899-12-30T00:06:02"/>
    <n v="6.0333333333333332"/>
    <d v="2023-08-05T00:00:00"/>
    <x v="1"/>
    <x v="1"/>
    <x v="8"/>
    <x v="0"/>
    <x v="1"/>
    <s v="SLA_MET"/>
  </r>
  <r>
    <s v="1425"/>
    <d v="2023-08-05T15:56:27"/>
    <d v="2023-08-05T16:10:41"/>
    <s v="APPROVE"/>
    <s v="Consumer Existing"/>
    <s v="HPandya"/>
    <s v="Approved for 1 service"/>
    <x v="0"/>
    <d v="1899-12-30T00:14:14"/>
    <n v="14.233333333333333"/>
    <d v="2023-08-05T00:00:00"/>
    <x v="1"/>
    <x v="1"/>
    <x v="11"/>
    <x v="0"/>
    <x v="1"/>
    <s v="SLA_MET"/>
  </r>
  <r>
    <s v="1426"/>
    <d v="2023-08-05T16:17:31"/>
    <d v="2023-08-05T16:20:11"/>
    <s v="APPROVE"/>
    <s v="Consumer Pre Bureau"/>
    <s v="RMishra"/>
    <s v="Approve"/>
    <x v="0"/>
    <d v="1899-12-30T00:02:40"/>
    <n v="2.6666666666666665"/>
    <d v="2023-08-05T00:00:00"/>
    <x v="1"/>
    <x v="1"/>
    <x v="12"/>
    <x v="0"/>
    <x v="2"/>
    <s v="SLA_MET"/>
  </r>
  <r>
    <s v="1427"/>
    <d v="2023-08-05T16:19:43"/>
    <d v="2023-08-05T16:23:09"/>
    <s v="APPROVE"/>
    <s v="Consumer Existing"/>
    <s v="HPandya"/>
    <s v="Approve"/>
    <x v="0"/>
    <d v="1899-12-30T00:03:26"/>
    <n v="3.4333333333333336"/>
    <d v="2023-08-05T00:00:00"/>
    <x v="1"/>
    <x v="1"/>
    <x v="11"/>
    <x v="0"/>
    <x v="1"/>
    <s v="SLA_MET"/>
  </r>
  <r>
    <s v="1428"/>
    <d v="2023-08-05T16:31:49"/>
    <d v="2023-08-05T16:39:04"/>
    <s v="APPROVE"/>
    <s v="Consumer Pre Bureau"/>
    <s v="HPandya"/>
    <s v="Approve"/>
    <x v="0"/>
    <d v="1899-12-30T00:07:15"/>
    <n v="7.25"/>
    <d v="2023-08-05T00:00:00"/>
    <x v="1"/>
    <x v="1"/>
    <x v="11"/>
    <x v="0"/>
    <x v="2"/>
    <s v="SLA_MET"/>
  </r>
  <r>
    <s v="1429"/>
    <d v="2023-08-05T16:37:10"/>
    <d v="2023-08-05T16:41:31"/>
    <s v="APPROVE"/>
    <s v="Consumer Pre Bureau"/>
    <s v="AAkhundpur"/>
    <s v="Approved for 1 Handset/Tablet + 1 MBB"/>
    <x v="0"/>
    <d v="1899-12-30T00:04:21"/>
    <n v="4.3499999999999996"/>
    <d v="2023-08-05T00:00:00"/>
    <x v="1"/>
    <x v="1"/>
    <x v="8"/>
    <x v="0"/>
    <x v="2"/>
    <s v="SLA_MET"/>
  </r>
  <r>
    <s v="1430"/>
    <d v="2023-08-05T16:44:56"/>
    <d v="2023-08-05T16:48:55"/>
    <s v="APPROVE"/>
    <s v="Consumer Pre Bureau"/>
    <s v="RMishra"/>
    <s v="Approve"/>
    <x v="0"/>
    <d v="1899-12-30T00:03:59"/>
    <n v="3.9833333333333334"/>
    <d v="2023-08-05T00:00:00"/>
    <x v="1"/>
    <x v="1"/>
    <x v="12"/>
    <x v="0"/>
    <x v="2"/>
    <s v="SLA_MET"/>
  </r>
  <r>
    <s v="1431"/>
    <d v="2023-08-05T16:54:44"/>
    <d v="2023-08-05T16:56:26"/>
    <s v="APPROVE"/>
    <s v="Consumer Existing"/>
    <s v="RMishra"/>
    <s v="Approved for MBB only"/>
    <x v="0"/>
    <d v="1899-12-30T00:01:42"/>
    <n v="1.7"/>
    <d v="2023-08-05T00:00:00"/>
    <x v="1"/>
    <x v="1"/>
    <x v="12"/>
    <x v="0"/>
    <x v="1"/>
    <s v="SLA_MET"/>
  </r>
  <r>
    <s v="1432"/>
    <d v="2023-08-05T16:57:04"/>
    <d v="2023-08-05T17:00:51"/>
    <s v="APPROVE"/>
    <s v="Consumer Post Bureau"/>
    <s v="HPandya"/>
    <s v="Approved only with outright purchase of handset or USIM only"/>
    <x v="0"/>
    <d v="1899-12-30T00:03:47"/>
    <n v="3.7833333333333332"/>
    <d v="2023-08-05T00:00:00"/>
    <x v="1"/>
    <x v="1"/>
    <x v="11"/>
    <x v="0"/>
    <x v="0"/>
    <s v="SLA_MET"/>
  </r>
  <r>
    <s v="1433"/>
    <d v="2023-08-05T16:57:35"/>
    <d v="2023-08-05T17:02:04"/>
    <s v="APPROVE"/>
    <s v="Consumer Pre Bureau"/>
    <s v="RMishra"/>
    <s v="Approved for 1 Handset/Tablet + 1 MBB"/>
    <x v="0"/>
    <d v="1899-12-30T00:04:29"/>
    <n v="4.4833333333333334"/>
    <d v="2023-08-05T00:00:00"/>
    <x v="1"/>
    <x v="1"/>
    <x v="12"/>
    <x v="0"/>
    <x v="2"/>
    <s v="SLA_MET"/>
  </r>
  <r>
    <s v="1434"/>
    <d v="2023-08-05T17:03:44"/>
    <d v="2023-08-05T17:12:15"/>
    <s v="APPROVE"/>
    <s v="Consumer Existing"/>
    <s v="FWadia"/>
    <m/>
    <x v="0"/>
    <d v="1899-12-30T00:08:31"/>
    <n v="8.5166666666666675"/>
    <d v="2023-08-05T00:00:00"/>
    <x v="1"/>
    <x v="1"/>
    <x v="9"/>
    <x v="0"/>
    <x v="1"/>
    <s v="SLA_MET"/>
  </r>
  <r>
    <s v="1435"/>
    <d v="2023-08-05T17:08:19"/>
    <d v="2023-08-05T17:12:33"/>
    <s v="APPROVE"/>
    <s v="Consumer Pre Bureau"/>
    <s v="RMishra"/>
    <s v="Approve"/>
    <x v="0"/>
    <d v="1899-12-30T00:04:14"/>
    <n v="4.2333333333333334"/>
    <d v="2023-08-05T00:00:00"/>
    <x v="1"/>
    <x v="1"/>
    <x v="12"/>
    <x v="0"/>
    <x v="2"/>
    <s v="SLA_MET"/>
  </r>
  <r>
    <s v="1436"/>
    <d v="2023-08-05T17:28:43"/>
    <d v="2023-08-05T17:30:55"/>
    <s v="APPROVE"/>
    <s v="Consumer Existing"/>
    <s v="RMishra"/>
    <s v="Approved for MBB only"/>
    <x v="0"/>
    <d v="1899-12-30T00:02:12"/>
    <n v="2.2000000000000002"/>
    <d v="2023-08-05T00:00:00"/>
    <x v="1"/>
    <x v="1"/>
    <x v="12"/>
    <x v="0"/>
    <x v="1"/>
    <s v="SLA_MET"/>
  </r>
  <r>
    <s v="1437"/>
    <d v="2023-08-05T17:42:23"/>
    <d v="2023-08-05T17:46:22"/>
    <s v="APPROVE"/>
    <s v="Consumer Post Bureau"/>
    <s v="RMishra"/>
    <s v="Approved for 1 handset and 1 MBB"/>
    <x v="0"/>
    <d v="1899-12-30T00:03:59"/>
    <n v="3.9833333333333334"/>
    <d v="2023-08-05T00:00:00"/>
    <x v="1"/>
    <x v="1"/>
    <x v="12"/>
    <x v="0"/>
    <x v="0"/>
    <s v="SLA_MET"/>
  </r>
  <r>
    <s v="1438"/>
    <d v="2023-08-05T19:06:55"/>
    <d v="2023-08-05T19:17:17"/>
    <s v="APPROVE"/>
    <s v="Consumer Post Bureau"/>
    <s v="AAkhundpur"/>
    <m/>
    <x v="0"/>
    <d v="1899-12-30T00:10:22"/>
    <n v="10.366666666666667"/>
    <d v="2023-08-05T00:00:00"/>
    <x v="1"/>
    <x v="1"/>
    <x v="8"/>
    <x v="0"/>
    <x v="0"/>
    <s v="SLA_MET"/>
  </r>
  <r>
    <s v="1439"/>
    <d v="2023-08-05T11:44:17"/>
    <d v="2023-08-05T11:58:27"/>
    <s v="DECLINE"/>
    <s v="Consumer Post Bureau"/>
    <s v="FWadia"/>
    <m/>
    <x v="0"/>
    <d v="1899-12-30T00:14:10"/>
    <n v="14.166666666666666"/>
    <d v="2023-08-05T00:00:00"/>
    <x v="1"/>
    <x v="1"/>
    <x v="9"/>
    <x v="1"/>
    <x v="0"/>
    <s v="SLA_MET"/>
  </r>
  <r>
    <s v="1440"/>
    <d v="2023-08-05T12:17:37"/>
    <d v="2023-08-05T12:32:58"/>
    <s v="DECLINE"/>
    <s v="Consumer Post Bureau"/>
    <s v="FWadia"/>
    <m/>
    <x v="0"/>
    <d v="1899-12-30T00:15:21"/>
    <n v="15.35"/>
    <d v="2023-08-05T00:00:00"/>
    <x v="1"/>
    <x v="1"/>
    <x v="9"/>
    <x v="1"/>
    <x v="0"/>
    <s v="SLA_MET"/>
  </r>
  <r>
    <s v="1441"/>
    <d v="2023-08-05T13:50:00"/>
    <d v="2023-08-05T13:53:51"/>
    <s v="DECLINE"/>
    <s v="Consumer Existing"/>
    <s v="AAkhundpur"/>
    <s v="Due to credit policy decision by Credit department. Please offer the customer pre-paid service"/>
    <x v="0"/>
    <d v="1899-12-30T00:03:51"/>
    <n v="3.85"/>
    <d v="2023-08-05T00:00:00"/>
    <x v="1"/>
    <x v="1"/>
    <x v="8"/>
    <x v="1"/>
    <x v="1"/>
    <s v="SLA_MET"/>
  </r>
  <r>
    <s v="1442"/>
    <d v="2023-08-05T14:25:43"/>
    <d v="2023-08-05T14:30:29"/>
    <s v="DECLINE"/>
    <s v="Consumer Post Bureau"/>
    <s v="RMishra"/>
    <s v="Student applicants cannot have 2 x handsets. They are eligible for 1 handset and 1 MBB only, customer has active acc 1-5NB05XV"/>
    <x v="0"/>
    <d v="1899-12-30T00:04:46"/>
    <n v="4.7666666666666666"/>
    <d v="2023-08-05T00:00:00"/>
    <x v="1"/>
    <x v="1"/>
    <x v="12"/>
    <x v="1"/>
    <x v="0"/>
    <s v="SLA_MET"/>
  </r>
  <r>
    <s v="1443"/>
    <d v="2023-08-05T14:30:36"/>
    <d v="2023-08-05T14:45:18"/>
    <s v="DECLINE"/>
    <s v="Consumer Existing"/>
    <s v="FWadia"/>
    <m/>
    <x v="0"/>
    <d v="1899-12-30T00:14:42"/>
    <n v="14.7"/>
    <d v="2023-08-05T00:00:00"/>
    <x v="1"/>
    <x v="1"/>
    <x v="9"/>
    <x v="1"/>
    <x v="1"/>
    <s v="SLA_MET"/>
  </r>
  <r>
    <s v="1444"/>
    <d v="2023-08-05T15:06:33"/>
    <d v="2023-08-05T15:11:05"/>
    <s v="DECLINE"/>
    <s v="Consumer Post Bureau"/>
    <s v="SSyed"/>
    <m/>
    <x v="0"/>
    <d v="1899-12-30T00:04:32"/>
    <n v="4.5333333333333332"/>
    <d v="2023-08-05T00:00:00"/>
    <x v="1"/>
    <x v="1"/>
    <x v="5"/>
    <x v="1"/>
    <x v="0"/>
    <s v="SLA_MET"/>
  </r>
  <r>
    <s v="1445"/>
    <d v="2023-08-05T15:17:07"/>
    <d v="2023-08-05T15:24:45"/>
    <s v="DECLINE"/>
    <s v="Consumer Existing"/>
    <s v="HPandya"/>
    <s v="Passport Visa expires in less than 12 months. Please offer the customer pre-paid service only"/>
    <x v="0"/>
    <d v="1899-12-30T00:07:38"/>
    <n v="7.6333333333333329"/>
    <d v="2023-08-05T00:00:00"/>
    <x v="1"/>
    <x v="1"/>
    <x v="11"/>
    <x v="1"/>
    <x v="1"/>
    <s v="SLA_MET"/>
  </r>
  <r>
    <s v="1446"/>
    <d v="2023-08-05T15:17:39"/>
    <d v="2023-08-05T15:19:13"/>
    <s v="DECLINE"/>
    <s v="Consumer Pre Bureau"/>
    <s v="RMishra"/>
    <s v="Passport Visa expires in less than 12 months. Please offer the customer pre-paid service only"/>
    <x v="0"/>
    <d v="1899-12-30T00:01:34"/>
    <n v="1.5666666666666667"/>
    <d v="2023-08-05T00:00:00"/>
    <x v="1"/>
    <x v="1"/>
    <x v="12"/>
    <x v="1"/>
    <x v="2"/>
    <s v="SLA_MET"/>
  </r>
  <r>
    <s v="1447"/>
    <d v="2023-08-05T15:26:29"/>
    <d v="2023-08-05T15:46:53"/>
    <s v="DECLINE"/>
    <s v="Consumer Existing"/>
    <s v="HPandya"/>
    <s v="Customer has overdue account with Asif Tech"/>
    <x v="1"/>
    <d v="1899-12-30T00:20:24"/>
    <n v="20.399999999999999"/>
    <d v="2023-08-05T00:00:00"/>
    <x v="1"/>
    <x v="1"/>
    <x v="11"/>
    <x v="1"/>
    <x v="1"/>
    <s v="SLA_NOT_MET"/>
  </r>
  <r>
    <s v="1448"/>
    <d v="2023-08-05T15:45:54"/>
    <d v="2023-08-05T16:07:33"/>
    <s v="DECLINE"/>
    <s v="Consumer Existing"/>
    <s v="AAkhundpur"/>
    <s v="Due to credit policy decision by Credit department. Please offer the customer pre-paid service"/>
    <x v="0"/>
    <d v="1899-12-30T00:21:39"/>
    <n v="21.65"/>
    <d v="2023-08-05T00:00:00"/>
    <x v="1"/>
    <x v="1"/>
    <x v="8"/>
    <x v="1"/>
    <x v="1"/>
    <s v="SLA_NOT_MET"/>
  </r>
  <r>
    <s v="1449"/>
    <d v="2023-08-05T10:06:18"/>
    <d v="2023-08-05T10:07:49"/>
    <s v="WITHDRAW"/>
    <s v="Consumer Pre Bureau"/>
    <s v="RMishra"/>
    <s v="Please resubmit with correct address. Kindly check the street type which currently shows as unknown"/>
    <x v="2"/>
    <d v="1899-12-30T00:01:31"/>
    <n v="1.5166666666666666"/>
    <d v="2023-08-05T00:00:00"/>
    <x v="1"/>
    <x v="1"/>
    <x v="12"/>
    <x v="2"/>
    <x v="2"/>
    <s v="SLA_MET"/>
  </r>
  <r>
    <s v="1450"/>
    <d v="2023-08-05T10:20:07"/>
    <d v="2023-08-05T10:23:26"/>
    <s v="WITHDRAW"/>
    <s v="Consumer Post Bureau"/>
    <s v="RMishra"/>
    <s v="An account for this applicant already exists with Asif Tech. Please resubmit as existing customer (ROW ID: 1-8EM5CL1 )"/>
    <x v="3"/>
    <d v="1899-12-30T00:03:19"/>
    <n v="3.3166666666666664"/>
    <d v="2023-08-05T00:00:00"/>
    <x v="1"/>
    <x v="1"/>
    <x v="12"/>
    <x v="2"/>
    <x v="0"/>
    <s v="SLA_MET"/>
  </r>
  <r>
    <s v="1451"/>
    <d v="2023-08-05T10:59:42"/>
    <d v="2023-08-05T11:11:49"/>
    <s v="WITHDRAW"/>
    <s v="Consumer Post Bureau"/>
    <s v="FWadia"/>
    <s v="Please email copy of Proof of Income (Pay Slips / Bank Statement / Employment Letter) to vcredit@Asif Tech.com.au"/>
    <x v="2"/>
    <d v="1899-12-30T00:12:07"/>
    <n v="12.116666666666667"/>
    <d v="2023-08-05T00:00:00"/>
    <x v="1"/>
    <x v="1"/>
    <x v="9"/>
    <x v="2"/>
    <x v="0"/>
    <s v="SLA_MET"/>
  </r>
  <r>
    <s v="1452"/>
    <d v="2023-08-05T11:18:52"/>
    <d v="2023-08-05T11:26:05"/>
    <s v="WITHDRAW"/>
    <s v="Consumer Pre Bureau"/>
    <s v="RMishra"/>
    <s v="Please email copy of Proof of Income (Pay Slips / Bank Statement / Employment Letter) to vcredit@Asif Tech.com.au"/>
    <x v="2"/>
    <d v="1899-12-30T00:07:13"/>
    <n v="7.2166666666666668"/>
    <d v="2023-08-05T00:00:00"/>
    <x v="1"/>
    <x v="1"/>
    <x v="12"/>
    <x v="2"/>
    <x v="2"/>
    <s v="SLA_MET"/>
  </r>
  <r>
    <s v="1453"/>
    <d v="2023-08-05T11:43:18"/>
    <d v="2023-08-05T11:54:58"/>
    <s v="WITHDRAW"/>
    <s v="Consumer Post Bureau"/>
    <s v="SSyed"/>
    <m/>
    <x v="0"/>
    <d v="1899-12-30T00:11:40"/>
    <n v="11.666666666666666"/>
    <d v="2023-08-05T00:00:00"/>
    <x v="1"/>
    <x v="1"/>
    <x v="5"/>
    <x v="2"/>
    <x v="0"/>
    <s v="SLA_MET"/>
  </r>
  <r>
    <s v="1454"/>
    <d v="2023-08-05T11:59:59"/>
    <d v="2023-08-05T12:03:21"/>
    <s v="WITHDRAW"/>
    <s v="Consumer Pre Bureau"/>
    <s v="RMishra"/>
    <s v="Please resubmit with correct address. Kindly check &quot;State&quot; in the previous address. It shows as other."/>
    <x v="2"/>
    <d v="1899-12-30T00:03:22"/>
    <n v="3.3666666666666667"/>
    <d v="2023-08-05T00:00:00"/>
    <x v="1"/>
    <x v="1"/>
    <x v="12"/>
    <x v="2"/>
    <x v="2"/>
    <s v="SLA_MET"/>
  </r>
  <r>
    <s v="1455"/>
    <d v="2023-08-05T12:20:36"/>
    <d v="2023-08-05T12:32:31"/>
    <s v="WITHDRAW"/>
    <s v="Consumer Pre Bureau"/>
    <s v="AAkhundpur"/>
    <s v="Please email 100 pts of ID to vcredit@Asif Tech.com.au"/>
    <x v="2"/>
    <d v="1899-12-30T00:11:55"/>
    <n v="11.916666666666666"/>
    <d v="2023-08-05T00:00:00"/>
    <x v="1"/>
    <x v="1"/>
    <x v="8"/>
    <x v="2"/>
    <x v="2"/>
    <s v="SLA_MET"/>
  </r>
  <r>
    <s v="1456"/>
    <d v="2023-08-05T12:31:32"/>
    <d v="2023-08-05T12:40:19"/>
    <s v="WITHDRAW"/>
    <s v="Consumer Existing"/>
    <s v="HPandya"/>
    <s v="Customer has overdue account with Asif Tech"/>
    <x v="1"/>
    <d v="1899-12-30T00:08:47"/>
    <n v="8.7833333333333332"/>
    <d v="2023-08-05T00:00:00"/>
    <x v="1"/>
    <x v="1"/>
    <x v="11"/>
    <x v="2"/>
    <x v="1"/>
    <s v="SLA_MET"/>
  </r>
  <r>
    <s v="1457"/>
    <d v="2023-08-05T12:34:47"/>
    <d v="2023-08-05T12:43:14"/>
    <s v="WITHDRAW"/>
    <s v="Consumer Post Bureau"/>
    <s v="AAkhundpur"/>
    <s v="Work number submitted is incorrect for the employer. Please confirm with applicant and resubmit"/>
    <x v="4"/>
    <d v="1899-12-30T00:08:27"/>
    <n v="8.4499999999999993"/>
    <d v="2023-08-05T00:00:00"/>
    <x v="1"/>
    <x v="1"/>
    <x v="8"/>
    <x v="2"/>
    <x v="0"/>
    <s v="SLA_MET"/>
  </r>
  <r>
    <s v="1458"/>
    <d v="2023-08-05T12:36:18"/>
    <d v="2023-08-05T12:48:05"/>
    <s v="WITHDRAW"/>
    <s v="Consumer Existing"/>
    <s v="QMascarenhas"/>
    <m/>
    <x v="0"/>
    <d v="1899-12-30T00:11:47"/>
    <n v="11.783333333333333"/>
    <d v="2023-08-05T00:00:00"/>
    <x v="1"/>
    <x v="1"/>
    <x v="0"/>
    <x v="2"/>
    <x v="1"/>
    <s v="SLA_MET"/>
  </r>
  <r>
    <s v="1459"/>
    <d v="2023-08-05T12:52:04"/>
    <d v="2023-08-05T13:01:47"/>
    <s v="WITHDRAW"/>
    <s v="Consumer Existing"/>
    <s v="HPandya"/>
    <s v="Please resubmit next application with passport/Medicare Card as part of 100 points of ID"/>
    <x v="2"/>
    <d v="1899-12-30T00:09:43"/>
    <n v="9.7166666666666668"/>
    <d v="2023-08-05T00:00:00"/>
    <x v="1"/>
    <x v="1"/>
    <x v="11"/>
    <x v="2"/>
    <x v="1"/>
    <s v="SLA_MET"/>
  </r>
  <r>
    <s v="1460"/>
    <d v="2023-08-05T13:15:51"/>
    <d v="2023-08-05T13:19:39"/>
    <s v="WITHDRAW"/>
    <s v="Consumer Pre Bureau"/>
    <s v="HPandya"/>
    <s v="Incorrect info provided Please check the previous address and resubmit with the correct previous address"/>
    <x v="4"/>
    <d v="1899-12-30T00:03:48"/>
    <n v="3.8"/>
    <d v="2023-08-05T00:00:00"/>
    <x v="1"/>
    <x v="1"/>
    <x v="11"/>
    <x v="2"/>
    <x v="2"/>
    <s v="SLA_MET"/>
  </r>
  <r>
    <s v="1461"/>
    <d v="2023-08-05T13:21:13"/>
    <d v="2023-08-05T13:24:11"/>
    <s v="WITHDRAW"/>
    <s v="Consumer Pre Bureau"/>
    <s v="RMishra"/>
    <s v="Bureau Error - {ITEM:DnB Error Type}"/>
    <x v="6"/>
    <d v="1899-12-30T00:02:58"/>
    <n v="2.9666666666666668"/>
    <d v="2023-08-05T00:00:00"/>
    <x v="1"/>
    <x v="1"/>
    <x v="12"/>
    <x v="2"/>
    <x v="2"/>
    <s v="SLA_MET"/>
  </r>
  <r>
    <s v="1462"/>
    <d v="2023-08-05T14:06:07"/>
    <d v="2023-08-05T14:11:05"/>
    <s v="WITHDRAW"/>
    <s v="Consumer Existing"/>
    <s v="HPandya"/>
    <s v="Customer has overdue account with Asif Tech"/>
    <x v="1"/>
    <d v="1899-12-30T00:04:58"/>
    <n v="4.9666666666666668"/>
    <d v="2023-08-05T00:00:00"/>
    <x v="1"/>
    <x v="1"/>
    <x v="11"/>
    <x v="2"/>
    <x v="1"/>
    <s v="SLA_MET"/>
  </r>
  <r>
    <s v="1463"/>
    <d v="2023-08-05T14:10:59"/>
    <d v="2023-08-05T14:13:35"/>
    <s v="WITHDRAW"/>
    <s v="Consumer Existing"/>
    <s v="RMishra"/>
    <s v="Customer has overdue account with Asif Tech"/>
    <x v="1"/>
    <d v="1899-12-30T00:02:36"/>
    <n v="2.6"/>
    <d v="2023-08-05T00:00:00"/>
    <x v="1"/>
    <x v="1"/>
    <x v="12"/>
    <x v="2"/>
    <x v="1"/>
    <s v="SLA_MET"/>
  </r>
  <r>
    <s v="1464"/>
    <d v="2023-08-05T14:14:10"/>
    <d v="2023-08-05T14:22:11"/>
    <s v="WITHDRAW"/>
    <s v="Consumer Post Bureau"/>
    <s v="AAkhundpur"/>
    <s v="Please resubmit with landline for employer and please submit payslips proof to vcredit@Asif Tech.com.au"/>
    <x v="2"/>
    <d v="1899-12-30T00:08:01"/>
    <n v="8.0166666666666675"/>
    <d v="2023-08-05T00:00:00"/>
    <x v="1"/>
    <x v="1"/>
    <x v="8"/>
    <x v="2"/>
    <x v="0"/>
    <s v="SLA_MET"/>
  </r>
  <r>
    <s v="1465"/>
    <d v="2023-08-05T14:17:40"/>
    <d v="2023-08-05T14:20:49"/>
    <s v="WITHDRAW"/>
    <s v="Consumer Pre Bureau"/>
    <s v="RMishra"/>
    <s v="Please resubmit with 100 points of ID including either passport or Medicare card OR email 100 pts of ID to vcredit@Asif Tech.com.au"/>
    <x v="2"/>
    <d v="1899-12-30T00:03:09"/>
    <n v="3.15"/>
    <d v="2023-08-05T00:00:00"/>
    <x v="1"/>
    <x v="1"/>
    <x v="12"/>
    <x v="2"/>
    <x v="2"/>
    <s v="SLA_MET"/>
  </r>
  <r>
    <s v="1466"/>
    <d v="2023-08-05T14:26:16"/>
    <d v="2023-08-05T14:33:42"/>
    <s v="WITHDRAW"/>
    <s v="Consumer Pre Bureau"/>
    <s v="RMishra"/>
    <s v="Please email 100 pts of ID to vcredit@Asif Tech.com.au"/>
    <x v="2"/>
    <d v="1899-12-30T00:07:26"/>
    <n v="7.4333333333333336"/>
    <d v="2023-08-05T00:00:00"/>
    <x v="1"/>
    <x v="1"/>
    <x v="12"/>
    <x v="2"/>
    <x v="2"/>
    <s v="SLA_MET"/>
  </r>
  <r>
    <s v="1467"/>
    <d v="2023-08-05T14:30:38"/>
    <d v="2023-08-05T14:36:53"/>
    <s v="WITHDRAW"/>
    <s v="Consumer Pre Bureau"/>
    <s v="RMishra"/>
    <s v="Please resubmit with 100 points of ID including either passport or Medicare card OR email 100 pts of ID to vcredit@Asif Tech.com.au"/>
    <x v="2"/>
    <d v="1899-12-30T00:06:15"/>
    <n v="6.25"/>
    <d v="2023-08-05T00:00:00"/>
    <x v="1"/>
    <x v="1"/>
    <x v="12"/>
    <x v="2"/>
    <x v="2"/>
    <s v="SLA_MET"/>
  </r>
  <r>
    <s v="1468"/>
    <d v="2023-08-05T14:52:20"/>
    <d v="2023-08-05T14:55:58"/>
    <s v="WITHDRAW"/>
    <s v="Consumer Pre Bureau"/>
    <s v="HPandya"/>
    <s v="Please email 100 pts of ID to vcredit@Asif Tech.com.au Passport and the visa page"/>
    <x v="2"/>
    <d v="1899-12-30T00:03:38"/>
    <n v="3.6333333333333333"/>
    <d v="2023-08-05T00:00:00"/>
    <x v="1"/>
    <x v="1"/>
    <x v="11"/>
    <x v="2"/>
    <x v="2"/>
    <s v="SLA_MET"/>
  </r>
  <r>
    <s v="1469"/>
    <d v="2023-08-05T14:59:59"/>
    <d v="2023-08-05T15:04:21"/>
    <s v="WITHDRAW"/>
    <s v="Consumer Post Bureau"/>
    <s v="RMishra"/>
    <s v="An account for this applicant already exists with Asif Tech. Please resubmit as existing customer (ROW ID: 1-2GI6OYF)"/>
    <x v="3"/>
    <d v="1899-12-30T00:04:22"/>
    <n v="4.3666666666666663"/>
    <d v="2023-08-05T00:00:00"/>
    <x v="1"/>
    <x v="1"/>
    <x v="12"/>
    <x v="2"/>
    <x v="0"/>
    <s v="SLA_MET"/>
  </r>
  <r>
    <s v="1470"/>
    <d v="2023-08-05T15:00:38"/>
    <d v="2023-08-05T15:11:55"/>
    <s v="WITHDRAW"/>
    <s v="Consumer Pre Bureau"/>
    <s v="HPandya"/>
    <s v="Further information has been requested via email to vcredit@Asif Tech.com.au appointment letter or a salary slip"/>
    <x v="2"/>
    <d v="1899-12-30T00:11:17"/>
    <n v="11.283333333333333"/>
    <d v="2023-08-05T00:00:00"/>
    <x v="1"/>
    <x v="1"/>
    <x v="11"/>
    <x v="2"/>
    <x v="2"/>
    <s v="SLA_MET"/>
  </r>
  <r>
    <s v="1471"/>
    <d v="2023-08-05T15:01:10"/>
    <d v="2023-08-05T15:08:54"/>
    <s v="WITHDRAW"/>
    <s v="Consumer Post Bureau"/>
    <s v="RMishra"/>
    <s v="Please resubmit with 100 pints of id inclusing either passport or medicare card OR email 100 pts of ID to vcredit@Asif Tech.com.au"/>
    <x v="2"/>
    <d v="1899-12-30T00:07:44"/>
    <n v="7.7333333333333334"/>
    <d v="2023-08-05T00:00:00"/>
    <x v="1"/>
    <x v="1"/>
    <x v="12"/>
    <x v="2"/>
    <x v="0"/>
    <s v="SLA_MET"/>
  </r>
  <r>
    <s v="1472"/>
    <d v="2023-08-05T15:03:42"/>
    <d v="2023-08-05T15:07:52"/>
    <s v="WITHDRAW"/>
    <s v="Consumer Pre Bureau"/>
    <s v="AAkhundpur"/>
    <s v="Please email 100 pts of ID along with Passport and Visa page. to vcredit@Asif Tech.com.au"/>
    <x v="2"/>
    <d v="1899-12-30T00:04:10"/>
    <n v="4.166666666666667"/>
    <d v="2023-08-05T00:00:00"/>
    <x v="1"/>
    <x v="1"/>
    <x v="8"/>
    <x v="2"/>
    <x v="2"/>
    <s v="SLA_MET"/>
  </r>
  <r>
    <s v="1473"/>
    <d v="2023-08-05T15:18:41"/>
    <d v="2023-08-05T15:25:43"/>
    <s v="WITHDRAW"/>
    <s v="Consumer Existing"/>
    <s v="AAkhundpur"/>
    <s v="Please re-submit as student, Customer still has student Visa."/>
    <x v="3"/>
    <d v="1899-12-30T00:07:02"/>
    <n v="7.0333333333333332"/>
    <d v="2023-08-05T00:00:00"/>
    <x v="1"/>
    <x v="1"/>
    <x v="8"/>
    <x v="2"/>
    <x v="1"/>
    <s v="SLA_MET"/>
  </r>
  <r>
    <s v="1474"/>
    <d v="2023-08-05T15:25:55"/>
    <d v="2023-08-05T15:28:24"/>
    <s v="WITHDRAW"/>
    <s v="Consumer Pre Bureau"/>
    <s v="RMishra"/>
    <s v="Please verify passport details and DOB and resubmit OR email passport and visa page to vcredit@Asif Tech.com.au"/>
    <x v="2"/>
    <d v="1899-12-30T00:02:29"/>
    <n v="2.4833333333333334"/>
    <d v="2023-08-05T00:00:00"/>
    <x v="1"/>
    <x v="1"/>
    <x v="12"/>
    <x v="2"/>
    <x v="2"/>
    <s v="SLA_MET"/>
  </r>
  <r>
    <s v="1475"/>
    <d v="2023-08-05T15:35:44"/>
    <d v="2023-08-05T15:40:50"/>
    <s v="WITHDRAW"/>
    <s v="Consumer Pre Bureau"/>
    <s v="RMishra"/>
    <s v="Please resubmit with landline for employer"/>
    <x v="2"/>
    <d v="1899-12-30T00:05:06"/>
    <n v="5.0999999999999996"/>
    <d v="2023-08-05T00:00:00"/>
    <x v="1"/>
    <x v="1"/>
    <x v="12"/>
    <x v="2"/>
    <x v="2"/>
    <s v="SLA_MET"/>
  </r>
  <r>
    <s v="1476"/>
    <d v="2023-08-05T15:36:33"/>
    <d v="2023-08-05T15:50:42"/>
    <s v="WITHDRAW"/>
    <s v="Consumer Post Bureau"/>
    <s v="QMascarenhas"/>
    <m/>
    <x v="0"/>
    <d v="1899-12-30T00:14:09"/>
    <n v="14.15"/>
    <d v="2023-08-05T00:00:00"/>
    <x v="1"/>
    <x v="1"/>
    <x v="0"/>
    <x v="2"/>
    <x v="0"/>
    <s v="SLA_MET"/>
  </r>
  <r>
    <s v="1477"/>
    <d v="2023-08-05T15:45:53"/>
    <d v="2023-08-05T16:02:23"/>
    <s v="WITHDRAW"/>
    <s v="Consumer Existing"/>
    <s v="RMishra"/>
    <s v="Please email employment letter and bank statement showing (deposits from the employer) to vcredit@Asif Tech.com.au"/>
    <x v="2"/>
    <d v="1899-12-30T00:16:30"/>
    <n v="16.5"/>
    <d v="2023-08-05T00:00:00"/>
    <x v="1"/>
    <x v="1"/>
    <x v="12"/>
    <x v="2"/>
    <x v="1"/>
    <s v="SLA_MET"/>
  </r>
  <r>
    <s v="1478"/>
    <d v="2023-08-05T15:49:29"/>
    <d v="2023-08-05T16:02:45"/>
    <s v="WITHDRAW"/>
    <s v="Consumer Pre Bureau"/>
    <s v="HPandya"/>
    <s v="Please email 100 pts of ID to vcredit@Asif Tech.com.au appointment letter or salary slip"/>
    <x v="2"/>
    <d v="1899-12-30T00:13:16"/>
    <n v="13.266666666666667"/>
    <d v="2023-08-05T00:00:00"/>
    <x v="1"/>
    <x v="1"/>
    <x v="11"/>
    <x v="2"/>
    <x v="2"/>
    <s v="SLA_MET"/>
  </r>
  <r>
    <s v="1479"/>
    <d v="2023-08-05T15:52:24"/>
    <d v="2023-08-05T16:04:22"/>
    <s v="WITHDRAW"/>
    <s v="Consumer Pre Bureau"/>
    <s v="RMishra"/>
    <s v="Please verify passport details and DOB and resubmit OR email passport and visa page to vcredit@Asif Tech.com.au"/>
    <x v="2"/>
    <d v="1899-12-30T00:11:58"/>
    <n v="11.966666666666667"/>
    <d v="2023-08-05T00:00:00"/>
    <x v="1"/>
    <x v="1"/>
    <x v="12"/>
    <x v="2"/>
    <x v="2"/>
    <s v="SLA_MET"/>
  </r>
  <r>
    <s v="1480"/>
    <d v="2023-08-05T15:56:45"/>
    <d v="2023-08-05T16:06:19"/>
    <s v="WITHDRAW"/>
    <s v="Consumer Pre Bureau"/>
    <s v="RMishra"/>
    <s v="Please verify passport details and DOB and resubmit OR email passport and visa page to vcredit@Asif Tech.com.au"/>
    <x v="2"/>
    <d v="1899-12-30T00:09:34"/>
    <n v="9.5666666666666664"/>
    <d v="2023-08-05T00:00:00"/>
    <x v="1"/>
    <x v="1"/>
    <x v="12"/>
    <x v="2"/>
    <x v="2"/>
    <s v="SLA_MET"/>
  </r>
  <r>
    <s v="1481"/>
    <d v="2023-08-05T16:31:43"/>
    <d v="2023-08-05T16:39:31"/>
    <s v="WITHDRAW"/>
    <s v="Consumer Existing"/>
    <s v="FWadia"/>
    <s v="Please email copy of Proof of Income (Pay Slips / Bank Statement / Employment Letter) to vcredit@Asif Tech.com.au. Also, please update a Valid Work Land Line No. for the customer?s employer."/>
    <x v="2"/>
    <d v="1899-12-30T00:07:48"/>
    <n v="7.8"/>
    <d v="2023-08-05T00:00:00"/>
    <x v="1"/>
    <x v="1"/>
    <x v="9"/>
    <x v="2"/>
    <x v="1"/>
    <s v="SLA_MET"/>
  </r>
  <r>
    <s v="1482"/>
    <d v="2023-08-05T16:49:00"/>
    <d v="2023-08-05T16:54:20"/>
    <s v="WITHDRAW"/>
    <s v="Consumer Pre Bureau"/>
    <s v="HPandya"/>
    <s v="Please resubmit next application with passport as part of 100 points of ID"/>
    <x v="2"/>
    <d v="1899-12-30T00:05:20"/>
    <n v="5.333333333333333"/>
    <d v="2023-08-05T00:00:00"/>
    <x v="1"/>
    <x v="1"/>
    <x v="11"/>
    <x v="2"/>
    <x v="2"/>
    <s v="SLA_MET"/>
  </r>
  <r>
    <s v="1483"/>
    <d v="2023-08-05T16:56:32"/>
    <d v="2023-08-05T16:59:40"/>
    <s v="WITHDRAW"/>
    <s v="Consumer Pre Bureau"/>
    <s v="AAkhundpur"/>
    <s v="Please email passport with visa page"/>
    <x v="2"/>
    <d v="1899-12-30T00:03:08"/>
    <n v="3.1333333333333333"/>
    <d v="2023-08-05T00:00:00"/>
    <x v="1"/>
    <x v="1"/>
    <x v="8"/>
    <x v="2"/>
    <x v="2"/>
    <s v="SLA_MET"/>
  </r>
  <r>
    <s v="1484"/>
    <d v="2023-08-05T17:28:56"/>
    <d v="2023-08-05T17:31:07"/>
    <s v="WITHDRAW"/>
    <s v="Consumer Post Bureau"/>
    <s v="HPandya"/>
    <s v="Applicant has previously approved application under another Row ID1-8EQCUV6"/>
    <x v="5"/>
    <d v="1899-12-30T00:02:11"/>
    <n v="2.1833333333333331"/>
    <d v="2023-08-05T00:00:00"/>
    <x v="1"/>
    <x v="1"/>
    <x v="11"/>
    <x v="2"/>
    <x v="0"/>
    <s v="SLA_MET"/>
  </r>
  <r>
    <s v="1485"/>
    <d v="2023-08-06T08:27:36"/>
    <d v="2023-08-06T08:39:35"/>
    <s v="APPROVE"/>
    <s v="Consumer Post Bureau"/>
    <s v="CDcosta"/>
    <m/>
    <x v="0"/>
    <d v="1899-12-30T00:11:59"/>
    <n v="11.983333333333333"/>
    <d v="2023-08-06T00:00:00"/>
    <x v="1"/>
    <x v="1"/>
    <x v="2"/>
    <x v="0"/>
    <x v="0"/>
    <s v="SLA_MET"/>
  </r>
  <r>
    <s v="1486"/>
    <d v="2023-08-06T08:56:41"/>
    <d v="2023-08-06T08:59:50"/>
    <s v="APPROVE"/>
    <s v="Consumer Pre Bureau"/>
    <s v="HPandya"/>
    <s v="Approved for 1 Handset/Tablet + 1 MBB"/>
    <x v="0"/>
    <d v="1899-12-30T00:03:09"/>
    <n v="3.15"/>
    <d v="2023-08-06T00:00:00"/>
    <x v="1"/>
    <x v="1"/>
    <x v="11"/>
    <x v="0"/>
    <x v="2"/>
    <s v="SLA_MET"/>
  </r>
  <r>
    <s v="1487"/>
    <d v="2023-08-06T09:21:29"/>
    <d v="2023-08-06T09:25:42"/>
    <s v="APPROVE"/>
    <s v="Consumer Existing"/>
    <s v="HPandya"/>
    <s v="Approve"/>
    <x v="0"/>
    <d v="1899-12-30T00:04:13"/>
    <n v="4.2166666666666668"/>
    <d v="2023-08-06T00:00:00"/>
    <x v="1"/>
    <x v="1"/>
    <x v="11"/>
    <x v="0"/>
    <x v="1"/>
    <s v="SLA_MET"/>
  </r>
  <r>
    <s v="1488"/>
    <d v="2023-08-06T09:24:39"/>
    <d v="2023-08-06T09:34:23"/>
    <s v="APPROVE"/>
    <s v="Consumer Existing"/>
    <s v="HPandya"/>
    <s v="Approve"/>
    <x v="0"/>
    <d v="1899-12-30T00:09:44"/>
    <n v="9.7333333333333325"/>
    <d v="2023-08-06T00:00:00"/>
    <x v="1"/>
    <x v="1"/>
    <x v="11"/>
    <x v="0"/>
    <x v="1"/>
    <s v="SLA_MET"/>
  </r>
  <r>
    <s v="1489"/>
    <d v="2023-08-06T09:38:07"/>
    <d v="2023-08-06T09:42:45"/>
    <s v="APPROVE"/>
    <s v="Consumer Existing"/>
    <s v="HPandya"/>
    <s v="Approve"/>
    <x v="0"/>
    <d v="1899-12-30T00:04:38"/>
    <n v="4.6333333333333329"/>
    <d v="2023-08-06T00:00:00"/>
    <x v="1"/>
    <x v="1"/>
    <x v="11"/>
    <x v="0"/>
    <x v="1"/>
    <s v="SLA_MET"/>
  </r>
  <r>
    <s v="1490"/>
    <d v="2023-08-06T09:59:48"/>
    <d v="2023-08-06T10:02:48"/>
    <s v="APPROVE"/>
    <s v="Consumer Existing"/>
    <s v="HPandya"/>
    <s v="Approve"/>
    <x v="0"/>
    <d v="1899-12-30T00:03:00"/>
    <n v="3"/>
    <d v="2023-08-06T00:00:00"/>
    <x v="1"/>
    <x v="1"/>
    <x v="11"/>
    <x v="0"/>
    <x v="1"/>
    <s v="SLA_MET"/>
  </r>
  <r>
    <s v="1491"/>
    <d v="2023-08-06T10:07:50"/>
    <d v="2023-08-06T10:20:45"/>
    <s v="APPROVE"/>
    <s v="Consumer Post Bureau"/>
    <s v="FWadia"/>
    <m/>
    <x v="0"/>
    <d v="1899-12-30T00:12:55"/>
    <n v="12.916666666666666"/>
    <d v="2023-08-06T00:00:00"/>
    <x v="1"/>
    <x v="1"/>
    <x v="9"/>
    <x v="0"/>
    <x v="0"/>
    <s v="SLA_MET"/>
  </r>
  <r>
    <s v="1492"/>
    <d v="2023-08-06T10:12:48"/>
    <d v="2023-08-06T10:18:33"/>
    <s v="APPROVE"/>
    <s v="Consumer Existing"/>
    <s v="CDcosta"/>
    <m/>
    <x v="0"/>
    <d v="1899-12-30T00:05:45"/>
    <n v="5.75"/>
    <d v="2023-08-06T00:00:00"/>
    <x v="1"/>
    <x v="1"/>
    <x v="2"/>
    <x v="0"/>
    <x v="1"/>
    <s v="SLA_MET"/>
  </r>
  <r>
    <s v="1493"/>
    <d v="2023-08-06T10:38:06"/>
    <d v="2023-08-06T10:49:42"/>
    <s v="APPROVE"/>
    <s v="Consumer Post Bureau"/>
    <s v="SSyed"/>
    <m/>
    <x v="0"/>
    <d v="1899-12-30T00:11:36"/>
    <n v="11.6"/>
    <d v="2023-08-06T00:00:00"/>
    <x v="1"/>
    <x v="1"/>
    <x v="5"/>
    <x v="0"/>
    <x v="0"/>
    <s v="SLA_MET"/>
  </r>
  <r>
    <s v="1494"/>
    <d v="2023-08-06T10:39:21"/>
    <d v="2023-08-06T10:54:46"/>
    <s v="APPROVE"/>
    <s v="Consumer Post Bureau"/>
    <s v="CDcosta"/>
    <m/>
    <x v="0"/>
    <d v="1899-12-30T00:15:25"/>
    <n v="15.416666666666666"/>
    <d v="2023-08-06T00:00:00"/>
    <x v="1"/>
    <x v="1"/>
    <x v="2"/>
    <x v="0"/>
    <x v="0"/>
    <s v="SLA_MET"/>
  </r>
  <r>
    <s v="1495"/>
    <d v="2023-08-06T10:46:22"/>
    <d v="2023-08-06T10:53:03"/>
    <s v="APPROVE"/>
    <s v="Consumer Pre Bureau"/>
    <s v="MDcruz"/>
    <s v="Approved for up to 2 services"/>
    <x v="0"/>
    <d v="1899-12-30T00:06:41"/>
    <n v="6.6833333333333336"/>
    <d v="2023-08-06T00:00:00"/>
    <x v="1"/>
    <x v="1"/>
    <x v="3"/>
    <x v="0"/>
    <x v="2"/>
    <s v="SLA_MET"/>
  </r>
  <r>
    <s v="1496"/>
    <d v="2023-08-06T10:47:40"/>
    <d v="2023-08-06T11:01:26"/>
    <s v="APPROVE"/>
    <s v="Consumer Existing"/>
    <s v="SBambaras"/>
    <s v="Approved for 1 service"/>
    <x v="0"/>
    <d v="1899-12-30T00:13:46"/>
    <n v="13.766666666666667"/>
    <d v="2023-08-06T00:00:00"/>
    <x v="1"/>
    <x v="1"/>
    <x v="7"/>
    <x v="0"/>
    <x v="1"/>
    <s v="SLA_MET"/>
  </r>
  <r>
    <s v="1497"/>
    <d v="2023-08-06T10:58:10"/>
    <d v="2023-08-06T11:05:23"/>
    <s v="APPROVE"/>
    <s v="Consumer Existing"/>
    <s v="SSyed"/>
    <m/>
    <x v="0"/>
    <d v="1899-12-30T00:07:13"/>
    <n v="7.2166666666666668"/>
    <d v="2023-08-06T00:00:00"/>
    <x v="1"/>
    <x v="1"/>
    <x v="5"/>
    <x v="0"/>
    <x v="1"/>
    <s v="SLA_MET"/>
  </r>
  <r>
    <s v="1498"/>
    <d v="2023-08-06T11:03:16"/>
    <d v="2023-08-06T11:09:17"/>
    <s v="APPROVE"/>
    <s v="Consumer Existing"/>
    <s v="NVaid"/>
    <s v="Approved only with outright purchase of handset or USIM only"/>
    <x v="0"/>
    <d v="1899-12-30T00:06:01"/>
    <n v="6.0166666666666666"/>
    <d v="2023-08-06T00:00:00"/>
    <x v="1"/>
    <x v="1"/>
    <x v="4"/>
    <x v="0"/>
    <x v="1"/>
    <s v="SLA_MET"/>
  </r>
  <r>
    <s v="1499"/>
    <d v="2023-08-06T11:07:56"/>
    <d v="2023-08-06T11:16:26"/>
    <s v="APPROVE"/>
    <s v="Consumer Existing"/>
    <s v="SSyed"/>
    <m/>
    <x v="0"/>
    <d v="1899-12-30T00:08:30"/>
    <n v="8.5"/>
    <d v="2023-08-06T00:00:00"/>
    <x v="1"/>
    <x v="1"/>
    <x v="5"/>
    <x v="0"/>
    <x v="1"/>
    <s v="SLA_MET"/>
  </r>
  <r>
    <s v="1500"/>
    <d v="2023-08-06T11:12:48"/>
    <d v="2023-08-06T11:25:30"/>
    <s v="APPROVE"/>
    <s v="Consumer Existing"/>
    <s v="FWadia"/>
    <m/>
    <x v="0"/>
    <d v="1899-12-30T00:12:42"/>
    <n v="12.7"/>
    <d v="2023-08-06T00:00:00"/>
    <x v="1"/>
    <x v="1"/>
    <x v="9"/>
    <x v="0"/>
    <x v="1"/>
    <s v="SLA_MET"/>
  </r>
  <r>
    <s v="1501"/>
    <d v="2023-08-06T11:14:37"/>
    <d v="2023-08-06T11:21:07"/>
    <s v="APPROVE"/>
    <s v="Consumer Existing"/>
    <s v="SSyed"/>
    <m/>
    <x v="0"/>
    <d v="1899-12-30T00:06:30"/>
    <n v="6.5"/>
    <d v="2023-08-06T00:00:00"/>
    <x v="1"/>
    <x v="1"/>
    <x v="5"/>
    <x v="0"/>
    <x v="1"/>
    <s v="SLA_MET"/>
  </r>
  <r>
    <s v="1502"/>
    <d v="2023-08-06T11:31:19"/>
    <d v="2023-08-06T11:36:40"/>
    <s v="APPROVE"/>
    <s v="Consumer Pre Bureau"/>
    <s v="HPandya"/>
    <s v="Approve"/>
    <x v="0"/>
    <d v="1899-12-30T00:05:21"/>
    <n v="5.35"/>
    <d v="2023-08-06T00:00:00"/>
    <x v="1"/>
    <x v="1"/>
    <x v="11"/>
    <x v="0"/>
    <x v="2"/>
    <s v="SLA_MET"/>
  </r>
  <r>
    <s v="1503"/>
    <d v="2023-08-06T11:33:38"/>
    <d v="2023-08-06T11:46:39"/>
    <s v="APPROVE"/>
    <s v="Consumer Existing"/>
    <s v="NVaid"/>
    <s v="Approve"/>
    <x v="0"/>
    <d v="1899-12-30T00:13:01"/>
    <n v="13.016666666666667"/>
    <d v="2023-08-06T00:00:00"/>
    <x v="1"/>
    <x v="1"/>
    <x v="4"/>
    <x v="0"/>
    <x v="1"/>
    <s v="SLA_MET"/>
  </r>
  <r>
    <s v="1504"/>
    <d v="2023-08-06T11:34:14"/>
    <d v="2023-08-06T11:37:35"/>
    <s v="APPROVE"/>
    <s v="Consumer Existing"/>
    <s v="AAkhundpur"/>
    <s v="Approve"/>
    <x v="0"/>
    <d v="1899-12-30T00:03:21"/>
    <n v="3.35"/>
    <d v="2023-08-06T00:00:00"/>
    <x v="1"/>
    <x v="1"/>
    <x v="8"/>
    <x v="0"/>
    <x v="1"/>
    <s v="SLA_MET"/>
  </r>
  <r>
    <s v="1505"/>
    <d v="2023-08-06T11:36:34"/>
    <d v="2023-08-06T11:41:24"/>
    <s v="APPROVE"/>
    <s v="Consumer Existing"/>
    <s v="SBambaras"/>
    <s v="Approved for MBB only"/>
    <x v="0"/>
    <d v="1899-12-30T00:04:50"/>
    <n v="4.833333333333333"/>
    <d v="2023-08-06T00:00:00"/>
    <x v="1"/>
    <x v="1"/>
    <x v="7"/>
    <x v="0"/>
    <x v="1"/>
    <s v="SLA_MET"/>
  </r>
  <r>
    <s v="1506"/>
    <d v="2023-08-06T11:37:41"/>
    <d v="2023-08-06T11:46:33"/>
    <s v="APPROVE"/>
    <s v="Consumer Pre Bureau"/>
    <s v="RBose"/>
    <s v="Approve"/>
    <x v="0"/>
    <d v="1899-12-30T00:08:52"/>
    <n v="8.8666666666666671"/>
    <d v="2023-08-06T00:00:00"/>
    <x v="1"/>
    <x v="1"/>
    <x v="6"/>
    <x v="0"/>
    <x v="2"/>
    <s v="SLA_MET"/>
  </r>
  <r>
    <s v="1507"/>
    <d v="2023-08-06T11:44:12"/>
    <d v="2023-08-06T11:55:28"/>
    <s v="APPROVE"/>
    <s v="Consumer Post Bureau"/>
    <s v="FWadia"/>
    <m/>
    <x v="0"/>
    <d v="1899-12-30T00:11:16"/>
    <n v="11.266666666666667"/>
    <d v="2023-08-06T00:00:00"/>
    <x v="1"/>
    <x v="1"/>
    <x v="9"/>
    <x v="0"/>
    <x v="0"/>
    <s v="SLA_MET"/>
  </r>
  <r>
    <s v="1508"/>
    <d v="2023-08-06T11:46:00"/>
    <d v="2023-08-06T11:51:26"/>
    <s v="APPROVE"/>
    <s v="Consumer Pre Bureau"/>
    <s v="MDcruz"/>
    <s v="Approve"/>
    <x v="0"/>
    <d v="1899-12-30T00:05:26"/>
    <n v="5.4333333333333336"/>
    <d v="2023-08-06T00:00:00"/>
    <x v="1"/>
    <x v="1"/>
    <x v="3"/>
    <x v="0"/>
    <x v="2"/>
    <s v="SLA_MET"/>
  </r>
  <r>
    <s v="1509"/>
    <d v="2023-08-06T11:57:26"/>
    <d v="2023-08-06T12:01:31"/>
    <s v="APPROVE"/>
    <s v="Consumer Existing"/>
    <s v="HPandya"/>
    <s v="Approve"/>
    <x v="0"/>
    <d v="1899-12-30T00:04:05"/>
    <n v="4.083333333333333"/>
    <d v="2023-08-06T00:00:00"/>
    <x v="1"/>
    <x v="1"/>
    <x v="11"/>
    <x v="0"/>
    <x v="1"/>
    <s v="SLA_MET"/>
  </r>
  <r>
    <s v="1510"/>
    <d v="2023-08-06T12:01:57"/>
    <d v="2023-08-06T12:10:32"/>
    <s v="APPROVE"/>
    <s v="Consumer Existing"/>
    <s v="AAkhundpur"/>
    <s v="Approve"/>
    <x v="0"/>
    <d v="1899-12-30T00:08:35"/>
    <n v="8.5833333333333339"/>
    <d v="2023-08-06T00:00:00"/>
    <x v="1"/>
    <x v="1"/>
    <x v="8"/>
    <x v="0"/>
    <x v="1"/>
    <s v="SLA_MET"/>
  </r>
  <r>
    <s v="1511"/>
    <d v="2023-08-06T12:02:48"/>
    <d v="2023-08-06T12:12:01"/>
    <s v="APPROVE"/>
    <s v="Consumer Existing"/>
    <s v="SBambaras"/>
    <s v="Approve"/>
    <x v="0"/>
    <d v="1899-12-30T00:09:13"/>
    <n v="9.2166666666666668"/>
    <d v="2023-08-06T00:00:00"/>
    <x v="1"/>
    <x v="1"/>
    <x v="7"/>
    <x v="0"/>
    <x v="1"/>
    <s v="SLA_MET"/>
  </r>
  <r>
    <s v="1512"/>
    <d v="2023-08-06T12:20:02"/>
    <d v="2023-08-06T12:28:31"/>
    <s v="APPROVE"/>
    <s v="Consumer Existing"/>
    <s v="AAkhundpur"/>
    <s v="Approve"/>
    <x v="0"/>
    <d v="1899-12-30T00:08:29"/>
    <n v="8.4833333333333325"/>
    <d v="2023-08-06T00:00:00"/>
    <x v="1"/>
    <x v="1"/>
    <x v="8"/>
    <x v="0"/>
    <x v="1"/>
    <s v="SLA_MET"/>
  </r>
  <r>
    <s v="1513"/>
    <d v="2023-08-06T12:23:35"/>
    <d v="2023-08-06T12:36:09"/>
    <s v="APPROVE"/>
    <s v="Consumer Existing"/>
    <s v="SBambaras"/>
    <m/>
    <x v="0"/>
    <d v="1899-12-30T00:12:34"/>
    <n v="12.566666666666666"/>
    <d v="2023-08-06T00:00:00"/>
    <x v="1"/>
    <x v="1"/>
    <x v="7"/>
    <x v="0"/>
    <x v="1"/>
    <s v="SLA_MET"/>
  </r>
  <r>
    <s v="1514"/>
    <d v="2023-08-06T12:34:38"/>
    <d v="2023-08-06T12:41:48"/>
    <s v="APPROVE"/>
    <s v="Consumer Existing"/>
    <s v="HPandya"/>
    <s v="Approve"/>
    <x v="0"/>
    <d v="1899-12-30T00:07:10"/>
    <n v="7.166666666666667"/>
    <d v="2023-08-06T00:00:00"/>
    <x v="1"/>
    <x v="1"/>
    <x v="11"/>
    <x v="0"/>
    <x v="1"/>
    <s v="SLA_MET"/>
  </r>
  <r>
    <s v="1515"/>
    <d v="2023-08-06T12:34:42"/>
    <d v="2023-08-06T12:41:45"/>
    <s v="APPROVE"/>
    <s v="Consumer Existing"/>
    <s v="SBambaras"/>
    <m/>
    <x v="0"/>
    <d v="1899-12-30T00:07:03"/>
    <n v="7.05"/>
    <d v="2023-08-06T00:00:00"/>
    <x v="1"/>
    <x v="1"/>
    <x v="7"/>
    <x v="0"/>
    <x v="1"/>
    <s v="SLA_MET"/>
  </r>
  <r>
    <s v="1516"/>
    <d v="2023-08-06T12:37:59"/>
    <d v="2023-08-06T12:46:42"/>
    <s v="APPROVE"/>
    <s v="Consumer Existing"/>
    <s v="AAkhundpur"/>
    <s v="Approved only with outright purchase of handset or USIM only"/>
    <x v="0"/>
    <d v="1899-12-30T00:08:43"/>
    <n v="8.7166666666666668"/>
    <d v="2023-08-06T00:00:00"/>
    <x v="1"/>
    <x v="1"/>
    <x v="8"/>
    <x v="0"/>
    <x v="1"/>
    <s v="SLA_MET"/>
  </r>
  <r>
    <s v="1517"/>
    <d v="2023-08-06T12:39:06"/>
    <d v="2023-08-06T13:01:28"/>
    <s v="APPROVE"/>
    <s v="Consumer Existing"/>
    <s v="SBambaras"/>
    <s v="Approved for MBB only"/>
    <x v="0"/>
    <d v="1899-12-30T00:22:22"/>
    <n v="22.366666666666667"/>
    <d v="2023-08-06T00:00:00"/>
    <x v="1"/>
    <x v="1"/>
    <x v="7"/>
    <x v="0"/>
    <x v="1"/>
    <s v="SLA_NOT_MET"/>
  </r>
  <r>
    <s v="1518"/>
    <d v="2023-08-06T12:48:57"/>
    <d v="2023-08-06T12:53:52"/>
    <s v="APPROVE"/>
    <s v="Consumer Existing"/>
    <s v="AAkhundpur"/>
    <s v="Approved for MBB only"/>
    <x v="0"/>
    <d v="1899-12-30T00:04:55"/>
    <n v="4.916666666666667"/>
    <d v="2023-08-06T00:00:00"/>
    <x v="1"/>
    <x v="1"/>
    <x v="8"/>
    <x v="0"/>
    <x v="1"/>
    <s v="SLA_MET"/>
  </r>
  <r>
    <s v="1519"/>
    <d v="2023-08-06T12:52:25"/>
    <d v="2023-08-06T13:11:22"/>
    <s v="APPROVE"/>
    <s v="Consumer Existing"/>
    <s v="SSyed"/>
    <m/>
    <x v="0"/>
    <d v="1899-12-30T00:18:57"/>
    <n v="18.95"/>
    <d v="2023-08-06T00:00:00"/>
    <x v="1"/>
    <x v="1"/>
    <x v="5"/>
    <x v="0"/>
    <x v="1"/>
    <s v="SLA_MET"/>
  </r>
  <r>
    <s v="1520"/>
    <d v="2023-08-06T13:09:18"/>
    <d v="2023-08-06T13:14:00"/>
    <s v="APPROVE"/>
    <s v="Consumer Pre Bureau"/>
    <s v="AAkhundpur"/>
    <s v="Approved for up to 2 services"/>
    <x v="0"/>
    <d v="1899-12-30T00:04:42"/>
    <n v="4.7"/>
    <d v="2023-08-06T00:00:00"/>
    <x v="1"/>
    <x v="1"/>
    <x v="8"/>
    <x v="0"/>
    <x v="2"/>
    <s v="SLA_MET"/>
  </r>
  <r>
    <s v="1521"/>
    <d v="2023-08-06T13:20:34"/>
    <d v="2023-08-06T13:32:12"/>
    <s v="APPROVE"/>
    <s v="Consumer Existing"/>
    <s v="SSyed"/>
    <m/>
    <x v="0"/>
    <d v="1899-12-30T00:11:38"/>
    <n v="11.633333333333333"/>
    <d v="2023-08-06T00:00:00"/>
    <x v="1"/>
    <x v="1"/>
    <x v="5"/>
    <x v="0"/>
    <x v="1"/>
    <s v="SLA_MET"/>
  </r>
  <r>
    <s v="1522"/>
    <d v="2023-08-06T13:25:19"/>
    <d v="2023-08-06T13:50:05"/>
    <s v="APPROVE"/>
    <s v="Consumer Post Bureau"/>
    <s v="SSyed"/>
    <m/>
    <x v="0"/>
    <d v="1899-12-30T00:24:46"/>
    <n v="24.766666666666666"/>
    <d v="2023-08-06T00:00:00"/>
    <x v="1"/>
    <x v="1"/>
    <x v="5"/>
    <x v="0"/>
    <x v="0"/>
    <s v="SLA_NOT_MET"/>
  </r>
  <r>
    <s v="1523"/>
    <d v="2023-08-06T13:25:27"/>
    <d v="2023-08-06T13:33:12"/>
    <s v="APPROVE"/>
    <s v="Consumer Existing"/>
    <s v="HPandya"/>
    <s v="Approve"/>
    <x v="0"/>
    <d v="1899-12-30T00:07:45"/>
    <n v="7.75"/>
    <d v="2023-08-06T00:00:00"/>
    <x v="1"/>
    <x v="1"/>
    <x v="11"/>
    <x v="0"/>
    <x v="1"/>
    <s v="SLA_MET"/>
  </r>
  <r>
    <s v="1524"/>
    <d v="2023-08-06T13:30:54"/>
    <d v="2023-08-06T13:40:00"/>
    <s v="APPROVE"/>
    <s v="Consumer Existing"/>
    <s v="SBambaras"/>
    <s v="Approved for MBB only"/>
    <x v="0"/>
    <d v="1899-12-30T00:09:06"/>
    <n v="9.1"/>
    <d v="2023-08-06T00:00:00"/>
    <x v="1"/>
    <x v="1"/>
    <x v="7"/>
    <x v="0"/>
    <x v="1"/>
    <s v="SLA_MET"/>
  </r>
  <r>
    <s v="1525"/>
    <d v="2023-08-06T14:02:55"/>
    <d v="2023-08-06T14:11:24"/>
    <s v="APPROVE"/>
    <s v="Consumer Existing"/>
    <s v="RBose"/>
    <s v="Approved for MBB only"/>
    <x v="0"/>
    <d v="1899-12-30T00:08:29"/>
    <n v="8.4833333333333325"/>
    <d v="2023-08-06T00:00:00"/>
    <x v="1"/>
    <x v="1"/>
    <x v="6"/>
    <x v="0"/>
    <x v="1"/>
    <s v="SLA_MET"/>
  </r>
  <r>
    <s v="1526"/>
    <d v="2023-08-06T14:06:18"/>
    <d v="2023-08-06T14:13:50"/>
    <s v="APPROVE"/>
    <s v="Consumer Existing"/>
    <s v="AAkhundpur"/>
    <s v="Approve"/>
    <x v="0"/>
    <d v="1899-12-30T00:07:32"/>
    <n v="7.5333333333333332"/>
    <d v="2023-08-06T00:00:00"/>
    <x v="1"/>
    <x v="1"/>
    <x v="8"/>
    <x v="0"/>
    <x v="1"/>
    <s v="SLA_MET"/>
  </r>
  <r>
    <s v="1527"/>
    <d v="2023-08-06T14:10:14"/>
    <d v="2023-08-06T14:12:47"/>
    <s v="APPROVE"/>
    <s v="Consumer Existing"/>
    <s v="RMishra"/>
    <s v="Approve"/>
    <x v="0"/>
    <d v="1899-12-30T00:02:33"/>
    <n v="2.5499999999999998"/>
    <d v="2023-08-06T00:00:00"/>
    <x v="1"/>
    <x v="1"/>
    <x v="12"/>
    <x v="0"/>
    <x v="1"/>
    <s v="SLA_MET"/>
  </r>
  <r>
    <s v="1528"/>
    <d v="2023-08-06T14:17:25"/>
    <d v="2023-08-06T14:29:30"/>
    <s v="APPROVE"/>
    <s v="Consumer Post Bureau"/>
    <s v="AAkhundpur"/>
    <s v="Approved only with outright purchase of handset or USIM only"/>
    <x v="0"/>
    <d v="1899-12-30T00:12:05"/>
    <n v="12.083333333333334"/>
    <d v="2023-08-06T00:00:00"/>
    <x v="1"/>
    <x v="1"/>
    <x v="8"/>
    <x v="0"/>
    <x v="0"/>
    <s v="SLA_MET"/>
  </r>
  <r>
    <s v="1529"/>
    <d v="2023-08-06T14:23:00"/>
    <d v="2023-08-06T14:27:20"/>
    <s v="APPROVE"/>
    <s v="Consumer Pre Bureau"/>
    <s v="RMishra"/>
    <s v="Approved for 1 handset and 1 MBB"/>
    <x v="0"/>
    <d v="1899-12-30T00:04:20"/>
    <n v="4.333333333333333"/>
    <d v="2023-08-06T00:00:00"/>
    <x v="1"/>
    <x v="1"/>
    <x v="12"/>
    <x v="0"/>
    <x v="2"/>
    <s v="SLA_MET"/>
  </r>
  <r>
    <s v="1530"/>
    <d v="2023-08-06T14:26:44"/>
    <d v="2023-08-06T14:35:22"/>
    <s v="APPROVE"/>
    <s v="Consumer Existing"/>
    <s v="NVaid"/>
    <s v="Approved only with outright purchase of handset or USIM only"/>
    <x v="0"/>
    <d v="1899-12-30T00:08:38"/>
    <n v="8.6333333333333329"/>
    <d v="2023-08-06T00:00:00"/>
    <x v="1"/>
    <x v="1"/>
    <x v="4"/>
    <x v="0"/>
    <x v="1"/>
    <s v="SLA_MET"/>
  </r>
  <r>
    <s v="1531"/>
    <d v="2023-08-06T14:30:08"/>
    <d v="2023-08-06T14:40:18"/>
    <s v="APPROVE"/>
    <s v="Consumer Post Bureau"/>
    <s v="FWadia"/>
    <m/>
    <x v="0"/>
    <d v="1899-12-30T00:10:10"/>
    <n v="10.166666666666666"/>
    <d v="2023-08-06T00:00:00"/>
    <x v="1"/>
    <x v="1"/>
    <x v="9"/>
    <x v="0"/>
    <x v="0"/>
    <s v="SLA_MET"/>
  </r>
  <r>
    <s v="1532"/>
    <d v="2023-08-06T14:51:49"/>
    <d v="2023-08-06T14:54:59"/>
    <s v="APPROVE"/>
    <s v="Consumer Existing"/>
    <s v="HPandya"/>
    <s v="Approve"/>
    <x v="0"/>
    <d v="1899-12-30T00:03:10"/>
    <n v="3.1666666666666665"/>
    <d v="2023-08-06T00:00:00"/>
    <x v="1"/>
    <x v="1"/>
    <x v="11"/>
    <x v="0"/>
    <x v="1"/>
    <s v="SLA_MET"/>
  </r>
  <r>
    <s v="1533"/>
    <d v="2023-08-06T15:10:41"/>
    <d v="2023-08-06T15:18:37"/>
    <s v="APPROVE"/>
    <s v="Consumer Pre Bureau"/>
    <s v="RBose"/>
    <s v="Approved for 1 handset and 1 MBB"/>
    <x v="0"/>
    <d v="1899-12-30T00:07:56"/>
    <n v="7.9333333333333336"/>
    <d v="2023-08-06T00:00:00"/>
    <x v="1"/>
    <x v="1"/>
    <x v="6"/>
    <x v="0"/>
    <x v="2"/>
    <s v="SLA_MET"/>
  </r>
  <r>
    <s v="1534"/>
    <d v="2023-08-06T15:22:23"/>
    <d v="2023-08-06T15:30:21"/>
    <s v="APPROVE"/>
    <s v="Consumer Post Bureau"/>
    <s v="CDcosta"/>
    <m/>
    <x v="0"/>
    <d v="1899-12-30T00:07:58"/>
    <n v="7.9666666666666668"/>
    <d v="2023-08-06T00:00:00"/>
    <x v="1"/>
    <x v="1"/>
    <x v="2"/>
    <x v="0"/>
    <x v="0"/>
    <s v="SLA_MET"/>
  </r>
  <r>
    <s v="1535"/>
    <d v="2023-08-06T15:26:33"/>
    <d v="2023-08-06T15:35:51"/>
    <s v="APPROVE"/>
    <s v="Consumer Existing"/>
    <s v="AAkhundpur"/>
    <m/>
    <x v="0"/>
    <d v="1899-12-30T00:09:18"/>
    <n v="9.3000000000000007"/>
    <d v="2023-08-06T00:00:00"/>
    <x v="1"/>
    <x v="1"/>
    <x v="8"/>
    <x v="0"/>
    <x v="1"/>
    <s v="SLA_MET"/>
  </r>
  <r>
    <s v="1536"/>
    <d v="2023-08-06T15:33:42"/>
    <d v="2023-08-06T15:50:13"/>
    <s v="APPROVE"/>
    <s v="Consumer Post Bureau"/>
    <s v="FWadia"/>
    <m/>
    <x v="0"/>
    <d v="1899-12-30T00:16:31"/>
    <n v="16.516666666666666"/>
    <d v="2023-08-06T00:00:00"/>
    <x v="1"/>
    <x v="1"/>
    <x v="9"/>
    <x v="0"/>
    <x v="0"/>
    <s v="SLA_MET"/>
  </r>
  <r>
    <s v="1537"/>
    <d v="2023-08-06T15:34:25"/>
    <d v="2023-08-06T15:43:05"/>
    <s v="APPROVE"/>
    <s v="Consumer Existing"/>
    <s v="AAkhundpur"/>
    <m/>
    <x v="0"/>
    <d v="1899-12-30T00:08:40"/>
    <n v="8.6666666666666661"/>
    <d v="2023-08-06T00:00:00"/>
    <x v="1"/>
    <x v="1"/>
    <x v="8"/>
    <x v="0"/>
    <x v="1"/>
    <s v="SLA_MET"/>
  </r>
  <r>
    <s v="1538"/>
    <d v="2023-08-06T15:49:21"/>
    <d v="2023-08-06T15:57:54"/>
    <s v="APPROVE"/>
    <s v="Consumer Post Bureau"/>
    <s v="AAkhundpur"/>
    <m/>
    <x v="0"/>
    <d v="1899-12-30T00:08:33"/>
    <n v="8.5500000000000007"/>
    <d v="2023-08-06T00:00:00"/>
    <x v="1"/>
    <x v="1"/>
    <x v="8"/>
    <x v="0"/>
    <x v="0"/>
    <s v="SLA_MET"/>
  </r>
  <r>
    <s v="1539"/>
    <d v="2023-08-06T15:56:47"/>
    <d v="2023-08-06T16:04:25"/>
    <s v="APPROVE"/>
    <s v="Consumer Existing"/>
    <s v="RBose"/>
    <s v="Approved only with outright purchase of handset or USIM only"/>
    <x v="0"/>
    <d v="1899-12-30T00:07:38"/>
    <n v="7.6333333333333329"/>
    <d v="2023-08-06T00:00:00"/>
    <x v="1"/>
    <x v="1"/>
    <x v="6"/>
    <x v="0"/>
    <x v="1"/>
    <s v="SLA_MET"/>
  </r>
  <r>
    <s v="1540"/>
    <d v="2023-08-06T15:56:59"/>
    <d v="2023-08-06T16:02:07"/>
    <s v="APPROVE"/>
    <s v="Consumer Existing"/>
    <s v="AAkhundpur"/>
    <s v="Approved for MBB only"/>
    <x v="0"/>
    <d v="1899-12-30T00:05:08"/>
    <n v="5.1333333333333337"/>
    <d v="2023-08-06T00:00:00"/>
    <x v="1"/>
    <x v="1"/>
    <x v="8"/>
    <x v="0"/>
    <x v="1"/>
    <s v="SLA_MET"/>
  </r>
  <r>
    <s v="1541"/>
    <d v="2023-08-06T16:06:24"/>
    <d v="2023-08-06T16:15:25"/>
    <s v="APPROVE"/>
    <s v="Consumer Existing"/>
    <s v="RBose"/>
    <s v="Approved only with outright purchase of handset or USIM only"/>
    <x v="0"/>
    <d v="1899-12-30T00:09:01"/>
    <n v="9.0166666666666675"/>
    <d v="2023-08-06T00:00:00"/>
    <x v="1"/>
    <x v="1"/>
    <x v="6"/>
    <x v="0"/>
    <x v="1"/>
    <s v="SLA_MET"/>
  </r>
  <r>
    <s v="1542"/>
    <d v="2023-08-06T16:12:10"/>
    <d v="2023-08-06T16:25:44"/>
    <s v="APPROVE"/>
    <s v="Consumer Existing"/>
    <s v="AAkhundpur"/>
    <m/>
    <x v="0"/>
    <d v="1899-12-30T00:13:34"/>
    <n v="13.566666666666666"/>
    <d v="2023-08-06T00:00:00"/>
    <x v="1"/>
    <x v="1"/>
    <x v="8"/>
    <x v="0"/>
    <x v="1"/>
    <s v="SLA_MET"/>
  </r>
  <r>
    <s v="1543"/>
    <d v="2023-08-06T16:21:57"/>
    <d v="2023-08-06T16:29:47"/>
    <s v="APPROVE"/>
    <s v="Consumer Existing"/>
    <s v="RBose"/>
    <s v="Approve"/>
    <x v="0"/>
    <d v="1899-12-30T00:07:50"/>
    <n v="7.833333333333333"/>
    <d v="2023-08-06T00:00:00"/>
    <x v="1"/>
    <x v="1"/>
    <x v="6"/>
    <x v="0"/>
    <x v="1"/>
    <s v="SLA_MET"/>
  </r>
  <r>
    <s v="1544"/>
    <d v="2023-08-06T16:22:12"/>
    <d v="2023-08-06T16:28:43"/>
    <s v="APPROVE"/>
    <s v="Consumer Post Bureau"/>
    <s v="AAkhundpur"/>
    <s v="Approved for MBB only"/>
    <x v="0"/>
    <d v="1899-12-30T00:06:31"/>
    <n v="6.5166666666666666"/>
    <d v="2023-08-06T00:00:00"/>
    <x v="1"/>
    <x v="1"/>
    <x v="8"/>
    <x v="0"/>
    <x v="0"/>
    <s v="SLA_MET"/>
  </r>
  <r>
    <s v="1545"/>
    <d v="2023-08-06T16:26:57"/>
    <d v="2023-08-06T16:31:59"/>
    <s v="APPROVE"/>
    <s v="Consumer Post Bureau"/>
    <s v="RMishra"/>
    <s v="Approved for 1 handset and 1 MBB"/>
    <x v="0"/>
    <d v="1899-12-30T00:05:02"/>
    <n v="5.0333333333333332"/>
    <d v="2023-08-06T00:00:00"/>
    <x v="1"/>
    <x v="1"/>
    <x v="12"/>
    <x v="0"/>
    <x v="0"/>
    <s v="SLA_MET"/>
  </r>
  <r>
    <s v="1546"/>
    <d v="2023-08-06T16:29:20"/>
    <d v="2023-08-06T16:38:47"/>
    <s v="APPROVE"/>
    <s v="Consumer Post Bureau"/>
    <s v="AAkhundpur"/>
    <s v="Approved only with outright purchase of handset or USIM only"/>
    <x v="0"/>
    <d v="1899-12-30T00:09:27"/>
    <n v="9.4499999999999993"/>
    <d v="2023-08-06T00:00:00"/>
    <x v="1"/>
    <x v="1"/>
    <x v="8"/>
    <x v="0"/>
    <x v="0"/>
    <s v="SLA_MET"/>
  </r>
  <r>
    <s v="1547"/>
    <d v="2023-08-06T16:29:35"/>
    <d v="2023-08-06T16:38:35"/>
    <s v="APPROVE"/>
    <s v="Consumer Existing"/>
    <s v="CDcosta"/>
    <m/>
    <x v="0"/>
    <d v="1899-12-30T00:09:00"/>
    <n v="9"/>
    <d v="2023-08-06T00:00:00"/>
    <x v="1"/>
    <x v="1"/>
    <x v="2"/>
    <x v="0"/>
    <x v="1"/>
    <s v="SLA_MET"/>
  </r>
  <r>
    <s v="1548"/>
    <d v="2023-08-06T16:30:14"/>
    <d v="2023-08-06T16:40:21"/>
    <s v="APPROVE"/>
    <s v="Consumer Post Bureau"/>
    <s v="SSyed"/>
    <m/>
    <x v="0"/>
    <d v="1899-12-30T00:10:07"/>
    <n v="10.116666666666667"/>
    <d v="2023-08-06T00:00:00"/>
    <x v="1"/>
    <x v="1"/>
    <x v="5"/>
    <x v="0"/>
    <x v="0"/>
    <s v="SLA_MET"/>
  </r>
  <r>
    <s v="1549"/>
    <d v="2023-08-06T16:31:32"/>
    <d v="2023-08-06T16:36:59"/>
    <s v="APPROVE"/>
    <s v="Consumer Existing"/>
    <s v="RBose"/>
    <s v="Approved for MBB only"/>
    <x v="0"/>
    <d v="1899-12-30T00:05:27"/>
    <n v="5.45"/>
    <d v="2023-08-06T00:00:00"/>
    <x v="1"/>
    <x v="1"/>
    <x v="6"/>
    <x v="0"/>
    <x v="1"/>
    <s v="SLA_MET"/>
  </r>
  <r>
    <s v="1550"/>
    <d v="2023-08-06T16:32:32"/>
    <d v="2023-08-06T16:36:24"/>
    <s v="APPROVE"/>
    <s v="Consumer Existing"/>
    <s v="RMishra"/>
    <s v="Approve"/>
    <x v="0"/>
    <d v="1899-12-30T00:03:52"/>
    <n v="3.8666666666666667"/>
    <d v="2023-08-06T00:00:00"/>
    <x v="1"/>
    <x v="1"/>
    <x v="12"/>
    <x v="0"/>
    <x v="1"/>
    <s v="SLA_MET"/>
  </r>
  <r>
    <s v="1551"/>
    <d v="2023-08-06T16:33:28"/>
    <d v="2023-08-06T16:38:42"/>
    <s v="APPROVE"/>
    <s v="Consumer Existing"/>
    <s v="NVaid"/>
    <s v="Approved only with outright purchase of handset or USIM only"/>
    <x v="0"/>
    <d v="1899-12-30T00:05:14"/>
    <n v="5.2333333333333334"/>
    <d v="2023-08-06T00:00:00"/>
    <x v="1"/>
    <x v="1"/>
    <x v="4"/>
    <x v="0"/>
    <x v="1"/>
    <s v="SLA_MET"/>
  </r>
  <r>
    <s v="1552"/>
    <d v="2023-08-06T16:33:51"/>
    <d v="2023-08-06T16:38:46"/>
    <s v="APPROVE"/>
    <s v="Consumer Post Bureau"/>
    <s v="RMishra"/>
    <s v="Approved only with outright purchase of handset or USIM only"/>
    <x v="0"/>
    <d v="1899-12-30T00:04:55"/>
    <n v="4.916666666666667"/>
    <d v="2023-08-06T00:00:00"/>
    <x v="1"/>
    <x v="1"/>
    <x v="12"/>
    <x v="0"/>
    <x v="0"/>
    <s v="SLA_MET"/>
  </r>
  <r>
    <s v="1553"/>
    <d v="2023-08-06T16:34:47"/>
    <d v="2023-08-06T16:41:17"/>
    <s v="APPROVE"/>
    <s v="Consumer Existing"/>
    <s v="HPandya"/>
    <s v="Approve"/>
    <x v="0"/>
    <d v="1899-12-30T00:06:30"/>
    <n v="6.5"/>
    <d v="2023-08-06T00:00:00"/>
    <x v="1"/>
    <x v="1"/>
    <x v="11"/>
    <x v="0"/>
    <x v="1"/>
    <s v="SLA_MET"/>
  </r>
  <r>
    <s v="1554"/>
    <d v="2023-08-06T16:35:25"/>
    <d v="2023-08-06T16:42:07"/>
    <s v="APPROVE"/>
    <s v="Consumer Post Bureau"/>
    <s v="RBose"/>
    <s v="Approve"/>
    <x v="0"/>
    <d v="1899-12-30T00:06:42"/>
    <n v="6.7"/>
    <d v="2023-08-06T00:00:00"/>
    <x v="1"/>
    <x v="1"/>
    <x v="6"/>
    <x v="0"/>
    <x v="0"/>
    <s v="SLA_MET"/>
  </r>
  <r>
    <s v="1555"/>
    <d v="2023-08-06T16:36:45"/>
    <d v="2023-08-06T16:41:16"/>
    <s v="APPROVE"/>
    <s v="Consumer Post Bureau"/>
    <s v="RMishra"/>
    <s v="Approve"/>
    <x v="0"/>
    <d v="1899-12-30T00:04:31"/>
    <n v="4.5166666666666666"/>
    <d v="2023-08-06T00:00:00"/>
    <x v="1"/>
    <x v="1"/>
    <x v="12"/>
    <x v="0"/>
    <x v="0"/>
    <s v="SLA_MET"/>
  </r>
  <r>
    <s v="1556"/>
    <d v="2023-08-06T16:37:47"/>
    <d v="2023-08-06T16:43:53"/>
    <s v="APPROVE"/>
    <s v="Consumer Existing"/>
    <s v="NVaid"/>
    <s v="Approved only with outright purchase of handset or USIM only"/>
    <x v="0"/>
    <d v="1899-12-30T00:06:06"/>
    <n v="6.1"/>
    <d v="2023-08-06T00:00:00"/>
    <x v="1"/>
    <x v="1"/>
    <x v="4"/>
    <x v="0"/>
    <x v="1"/>
    <s v="SLA_MET"/>
  </r>
  <r>
    <s v="1557"/>
    <d v="2023-08-06T16:40:36"/>
    <d v="2023-08-06T16:43:06"/>
    <s v="APPROVE"/>
    <s v="Consumer Existing"/>
    <s v="RMishra"/>
    <s v="Approve"/>
    <x v="0"/>
    <d v="1899-12-30T00:02:30"/>
    <n v="2.5"/>
    <d v="2023-08-06T00:00:00"/>
    <x v="1"/>
    <x v="1"/>
    <x v="12"/>
    <x v="0"/>
    <x v="1"/>
    <s v="SLA_MET"/>
  </r>
  <r>
    <s v="1558"/>
    <d v="2023-08-06T16:41:14"/>
    <d v="2023-08-06T16:44:03"/>
    <s v="APPROVE"/>
    <s v="Consumer Existing"/>
    <s v="HPandya"/>
    <s v="Approve"/>
    <x v="0"/>
    <d v="1899-12-30T00:02:49"/>
    <n v="2.8166666666666664"/>
    <d v="2023-08-06T00:00:00"/>
    <x v="1"/>
    <x v="1"/>
    <x v="11"/>
    <x v="0"/>
    <x v="1"/>
    <s v="SLA_MET"/>
  </r>
  <r>
    <s v="1559"/>
    <d v="2023-08-06T16:43:12"/>
    <d v="2023-08-06T16:47:04"/>
    <s v="APPROVE"/>
    <s v="Consumer Existing"/>
    <s v="MDcruz"/>
    <s v="Approve"/>
    <x v="0"/>
    <d v="1899-12-30T00:03:52"/>
    <n v="3.8666666666666667"/>
    <d v="2023-08-06T00:00:00"/>
    <x v="1"/>
    <x v="1"/>
    <x v="3"/>
    <x v="0"/>
    <x v="1"/>
    <s v="SLA_MET"/>
  </r>
  <r>
    <s v="1560"/>
    <d v="2023-08-06T16:44:16"/>
    <d v="2023-08-06T16:48:52"/>
    <s v="APPROVE"/>
    <s v="Consumer Pre Bureau"/>
    <s v="HPandya"/>
    <s v="Approved only with outright purchase of handset or USIM only"/>
    <x v="0"/>
    <d v="1899-12-30T00:04:36"/>
    <n v="4.5999999999999996"/>
    <d v="2023-08-06T00:00:00"/>
    <x v="1"/>
    <x v="1"/>
    <x v="11"/>
    <x v="0"/>
    <x v="2"/>
    <s v="SLA_MET"/>
  </r>
  <r>
    <s v="1561"/>
    <d v="2023-08-06T16:44:29"/>
    <d v="2023-08-06T16:51:41"/>
    <s v="APPROVE"/>
    <s v="Consumer Post Bureau"/>
    <s v="SSyed"/>
    <m/>
    <x v="0"/>
    <d v="1899-12-30T00:07:12"/>
    <n v="7.2"/>
    <d v="2023-08-06T00:00:00"/>
    <x v="1"/>
    <x v="1"/>
    <x v="5"/>
    <x v="0"/>
    <x v="0"/>
    <s v="SLA_MET"/>
  </r>
  <r>
    <s v="1562"/>
    <d v="2023-08-06T16:45:36"/>
    <d v="2023-08-06T16:53:23"/>
    <s v="APPROVE"/>
    <s v="Consumer Post Bureau"/>
    <s v="RBose"/>
    <s v="Approved only with outright purchase of handset or USIM only"/>
    <x v="0"/>
    <d v="1899-12-30T00:07:47"/>
    <n v="7.7833333333333332"/>
    <d v="2023-08-06T00:00:00"/>
    <x v="1"/>
    <x v="1"/>
    <x v="6"/>
    <x v="0"/>
    <x v="0"/>
    <s v="SLA_MET"/>
  </r>
  <r>
    <s v="1563"/>
    <d v="2023-08-06T16:46:18"/>
    <d v="2023-08-06T16:47:36"/>
    <s v="APPROVE"/>
    <s v="Consumer Existing"/>
    <s v="RMishra"/>
    <s v="Approve"/>
    <x v="0"/>
    <d v="1899-12-30T00:01:18"/>
    <n v="1.3"/>
    <d v="2023-08-06T00:00:00"/>
    <x v="1"/>
    <x v="1"/>
    <x v="12"/>
    <x v="0"/>
    <x v="1"/>
    <s v="SLA_MET"/>
  </r>
  <r>
    <s v="1564"/>
    <d v="2023-08-06T16:46:33"/>
    <d v="2023-08-06T16:52:02"/>
    <s v="APPROVE"/>
    <s v="Consumer Existing"/>
    <s v="AAkhundpur"/>
    <s v="Approved for MBB only"/>
    <x v="0"/>
    <d v="1899-12-30T00:05:29"/>
    <n v="5.4833333333333334"/>
    <d v="2023-08-06T00:00:00"/>
    <x v="1"/>
    <x v="1"/>
    <x v="8"/>
    <x v="0"/>
    <x v="1"/>
    <s v="SLA_MET"/>
  </r>
  <r>
    <s v="1565"/>
    <d v="2023-08-06T16:46:55"/>
    <d v="2023-08-06T16:55:10"/>
    <s v="APPROVE"/>
    <s v="Consumer Existing"/>
    <s v="MDcruz"/>
    <s v="Approved for 1 service"/>
    <x v="0"/>
    <d v="1899-12-30T00:08:15"/>
    <n v="8.25"/>
    <d v="2023-08-06T00:00:00"/>
    <x v="1"/>
    <x v="1"/>
    <x v="3"/>
    <x v="0"/>
    <x v="1"/>
    <s v="SLA_MET"/>
  </r>
  <r>
    <s v="1566"/>
    <d v="2023-08-06T16:48:47"/>
    <d v="2023-08-06T16:50:52"/>
    <s v="APPROVE"/>
    <s v="Consumer Existing"/>
    <s v="RMishra"/>
    <s v="Approve"/>
    <x v="0"/>
    <d v="1899-12-30T00:02:05"/>
    <n v="2.0833333333333335"/>
    <d v="2023-08-06T00:00:00"/>
    <x v="1"/>
    <x v="1"/>
    <x v="12"/>
    <x v="0"/>
    <x v="1"/>
    <s v="SLA_MET"/>
  </r>
  <r>
    <s v="1567"/>
    <d v="2023-08-06T16:50:40"/>
    <d v="2023-08-06T16:54:03"/>
    <s v="APPROVE"/>
    <s v="Consumer Pre Bureau"/>
    <s v="RMishra"/>
    <s v="Approved only with outright purchase of handset or USIM only"/>
    <x v="0"/>
    <d v="1899-12-30T00:03:23"/>
    <n v="3.3833333333333333"/>
    <d v="2023-08-06T00:00:00"/>
    <x v="1"/>
    <x v="1"/>
    <x v="12"/>
    <x v="0"/>
    <x v="2"/>
    <s v="SLA_MET"/>
  </r>
  <r>
    <s v="1568"/>
    <d v="2023-08-06T16:51:21"/>
    <d v="2023-08-06T17:02:48"/>
    <s v="APPROVE"/>
    <s v="Consumer Existing"/>
    <s v="FWadia"/>
    <s v="Approved for MBB only"/>
    <x v="0"/>
    <d v="1899-12-30T00:11:27"/>
    <n v="11.45"/>
    <d v="2023-08-06T00:00:00"/>
    <x v="1"/>
    <x v="1"/>
    <x v="9"/>
    <x v="0"/>
    <x v="1"/>
    <s v="SLA_MET"/>
  </r>
  <r>
    <s v="1569"/>
    <d v="2023-08-06T16:53:15"/>
    <d v="2023-08-06T17:00:47"/>
    <s v="APPROVE"/>
    <s v="Consumer Post Bureau"/>
    <s v="HPandya"/>
    <s v="Approve"/>
    <x v="0"/>
    <d v="1899-12-30T00:07:32"/>
    <n v="7.5333333333333332"/>
    <d v="2023-08-06T00:00:00"/>
    <x v="1"/>
    <x v="1"/>
    <x v="11"/>
    <x v="0"/>
    <x v="0"/>
    <s v="SLA_MET"/>
  </r>
  <r>
    <s v="1570"/>
    <d v="2023-08-06T16:54:50"/>
    <d v="2023-08-06T17:02:40"/>
    <s v="APPROVE"/>
    <s v="Consumer Post Bureau"/>
    <s v="MDcruz"/>
    <s v="Approve"/>
    <x v="0"/>
    <d v="1899-12-30T00:07:50"/>
    <n v="7.833333333333333"/>
    <d v="2023-08-06T00:00:00"/>
    <x v="1"/>
    <x v="1"/>
    <x v="3"/>
    <x v="0"/>
    <x v="0"/>
    <s v="SLA_MET"/>
  </r>
  <r>
    <s v="1571"/>
    <d v="2023-08-06T16:57:05"/>
    <d v="2023-08-06T17:02:58"/>
    <s v="APPROVE"/>
    <s v="Consumer Pre Bureau"/>
    <s v="RMishra"/>
    <s v="Approved for 2 services"/>
    <x v="0"/>
    <d v="1899-12-30T00:05:53"/>
    <n v="5.8833333333333329"/>
    <d v="2023-08-06T00:00:00"/>
    <x v="1"/>
    <x v="1"/>
    <x v="12"/>
    <x v="0"/>
    <x v="2"/>
    <s v="SLA_MET"/>
  </r>
  <r>
    <s v="1572"/>
    <d v="2023-08-06T16:58:26"/>
    <d v="2023-08-06T17:13:43"/>
    <s v="APPROVE"/>
    <s v="Consumer Existing"/>
    <s v="SBambaras"/>
    <s v="Approve"/>
    <x v="0"/>
    <d v="1899-12-30T00:15:17"/>
    <n v="15.283333333333333"/>
    <d v="2023-08-06T00:00:00"/>
    <x v="1"/>
    <x v="1"/>
    <x v="7"/>
    <x v="0"/>
    <x v="1"/>
    <s v="SLA_MET"/>
  </r>
  <r>
    <s v="1573"/>
    <d v="2023-08-06T17:05:11"/>
    <d v="2023-08-06T17:17:59"/>
    <s v="APPROVE"/>
    <s v="Consumer Existing"/>
    <s v="FWadia"/>
    <s v="Approve"/>
    <x v="0"/>
    <d v="1899-12-30T00:12:48"/>
    <n v="12.8"/>
    <d v="2023-08-06T00:00:00"/>
    <x v="1"/>
    <x v="1"/>
    <x v="9"/>
    <x v="0"/>
    <x v="1"/>
    <s v="SLA_MET"/>
  </r>
  <r>
    <s v="1574"/>
    <d v="2023-08-06T17:05:22"/>
    <d v="2023-08-06T17:20:18"/>
    <s v="APPROVE"/>
    <s v="Consumer Existing"/>
    <s v="CDcosta"/>
    <m/>
    <x v="0"/>
    <d v="1899-12-30T00:14:56"/>
    <n v="14.933333333333334"/>
    <d v="2023-08-06T00:00:00"/>
    <x v="1"/>
    <x v="1"/>
    <x v="2"/>
    <x v="0"/>
    <x v="1"/>
    <s v="SLA_MET"/>
  </r>
  <r>
    <s v="1575"/>
    <d v="2023-08-06T17:06:27"/>
    <d v="2023-08-06T17:13:30"/>
    <s v="APPROVE"/>
    <s v="Consumer Existing"/>
    <s v="RMishra"/>
    <s v="Approved for MBB only"/>
    <x v="0"/>
    <d v="1899-12-30T00:07:03"/>
    <n v="7.05"/>
    <d v="2023-08-06T00:00:00"/>
    <x v="1"/>
    <x v="1"/>
    <x v="12"/>
    <x v="0"/>
    <x v="1"/>
    <s v="SLA_MET"/>
  </r>
  <r>
    <s v="1576"/>
    <d v="2023-08-06T17:08:18"/>
    <d v="2023-08-06T17:17:05"/>
    <s v="APPROVE"/>
    <s v="Consumer Pre Bureau"/>
    <s v="HPandya"/>
    <s v="Approved for 1 handset and 1 MBB"/>
    <x v="0"/>
    <d v="1899-12-30T00:08:47"/>
    <n v="8.7833333333333332"/>
    <d v="2023-08-06T00:00:00"/>
    <x v="1"/>
    <x v="1"/>
    <x v="11"/>
    <x v="0"/>
    <x v="2"/>
    <s v="SLA_MET"/>
  </r>
  <r>
    <s v="1577"/>
    <d v="2023-08-06T17:12:10"/>
    <d v="2023-08-06T17:20:32"/>
    <s v="APPROVE"/>
    <s v="Consumer Pre Bureau"/>
    <s v="RBose"/>
    <s v="Approve"/>
    <x v="0"/>
    <d v="1899-12-30T00:08:22"/>
    <n v="8.3666666666666671"/>
    <d v="2023-08-06T00:00:00"/>
    <x v="1"/>
    <x v="1"/>
    <x v="6"/>
    <x v="0"/>
    <x v="2"/>
    <s v="SLA_MET"/>
  </r>
  <r>
    <s v="1578"/>
    <d v="2023-08-06T17:13:29"/>
    <d v="2023-08-06T17:16:20"/>
    <s v="APPROVE"/>
    <s v="Consumer Pre Bureau"/>
    <s v="RMishra"/>
    <s v="Approved for 1 handset and 1 MBB"/>
    <x v="0"/>
    <d v="1899-12-30T00:02:51"/>
    <n v="2.85"/>
    <d v="2023-08-06T00:00:00"/>
    <x v="1"/>
    <x v="1"/>
    <x v="12"/>
    <x v="0"/>
    <x v="2"/>
    <s v="SLA_MET"/>
  </r>
  <r>
    <s v="1579"/>
    <d v="2023-08-06T17:13:29"/>
    <d v="2023-08-06T17:19:55"/>
    <s v="APPROVE"/>
    <s v="Consumer Post Bureau"/>
    <s v="SBambaras"/>
    <s v="Approve"/>
    <x v="0"/>
    <d v="1899-12-30T00:06:26"/>
    <n v="6.4333333333333336"/>
    <d v="2023-08-06T00:00:00"/>
    <x v="1"/>
    <x v="1"/>
    <x v="7"/>
    <x v="0"/>
    <x v="0"/>
    <s v="SLA_MET"/>
  </r>
  <r>
    <s v="1580"/>
    <d v="2023-08-06T17:19:13"/>
    <d v="2023-08-06T17:23:59"/>
    <s v="APPROVE"/>
    <s v="Consumer Existing"/>
    <s v="HPandya"/>
    <s v="Approve"/>
    <x v="0"/>
    <d v="1899-12-30T00:04:46"/>
    <n v="4.7666666666666666"/>
    <d v="2023-08-06T00:00:00"/>
    <x v="1"/>
    <x v="1"/>
    <x v="11"/>
    <x v="0"/>
    <x v="1"/>
    <s v="SLA_MET"/>
  </r>
  <r>
    <s v="1581"/>
    <d v="2023-08-06T17:24:06"/>
    <d v="2023-08-06T17:31:02"/>
    <s v="APPROVE"/>
    <s v="Consumer Pre Bureau"/>
    <s v="SBambaras"/>
    <s v="Approved for outright purchase or USIM only due to Visa status"/>
    <x v="0"/>
    <d v="1899-12-30T00:06:56"/>
    <n v="6.9333333333333336"/>
    <d v="2023-08-06T00:00:00"/>
    <x v="1"/>
    <x v="1"/>
    <x v="7"/>
    <x v="0"/>
    <x v="2"/>
    <s v="SLA_MET"/>
  </r>
  <r>
    <s v="1582"/>
    <d v="2023-08-06T17:24:07"/>
    <d v="2023-08-06T17:33:41"/>
    <s v="APPROVE"/>
    <s v="Consumer Pre Bureau"/>
    <s v="NVaid"/>
    <s v="Approved for 1 handset and 1 MBB"/>
    <x v="0"/>
    <d v="1899-12-30T00:09:34"/>
    <n v="9.5666666666666664"/>
    <d v="2023-08-06T00:00:00"/>
    <x v="1"/>
    <x v="1"/>
    <x v="4"/>
    <x v="0"/>
    <x v="2"/>
    <s v="SLA_MET"/>
  </r>
  <r>
    <s v="1583"/>
    <d v="2023-08-06T17:33:11"/>
    <d v="2023-08-06T17:44:57"/>
    <s v="APPROVE"/>
    <s v="Consumer Post Bureau"/>
    <s v="RBose"/>
    <m/>
    <x v="0"/>
    <d v="1899-12-30T00:11:46"/>
    <n v="11.766666666666667"/>
    <d v="2023-08-06T00:00:00"/>
    <x v="1"/>
    <x v="1"/>
    <x v="6"/>
    <x v="0"/>
    <x v="0"/>
    <s v="SLA_MET"/>
  </r>
  <r>
    <s v="1584"/>
    <d v="2023-08-06T17:54:37"/>
    <d v="2023-08-06T18:00:40"/>
    <s v="APPROVE"/>
    <s v="Consumer Pre Bureau"/>
    <s v="NVaid"/>
    <s v="Approve"/>
    <x v="0"/>
    <d v="1899-12-30T00:06:03"/>
    <n v="6.05"/>
    <d v="2023-08-06T00:00:00"/>
    <x v="1"/>
    <x v="1"/>
    <x v="4"/>
    <x v="0"/>
    <x v="2"/>
    <s v="SLA_MET"/>
  </r>
  <r>
    <s v="1585"/>
    <d v="2023-08-06T17:59:24"/>
    <d v="2023-08-06T18:07:20"/>
    <s v="APPROVE"/>
    <s v="Consumer Post Bureau"/>
    <s v="FWadia"/>
    <s v="Approved for 1 handset and 1 MBB"/>
    <x v="0"/>
    <d v="1899-12-30T00:07:56"/>
    <n v="7.9333333333333336"/>
    <d v="2023-08-06T00:00:00"/>
    <x v="1"/>
    <x v="1"/>
    <x v="9"/>
    <x v="0"/>
    <x v="0"/>
    <s v="SLA_MET"/>
  </r>
  <r>
    <s v="1586"/>
    <d v="2023-08-06T18:01:46"/>
    <d v="2023-08-06T18:09:33"/>
    <s v="APPROVE"/>
    <s v="Consumer Existing"/>
    <s v="NVaid"/>
    <s v="Approved only with outright purchase of handset or USIM only"/>
    <x v="0"/>
    <d v="1899-12-30T00:07:47"/>
    <n v="7.7833333333333332"/>
    <d v="2023-08-06T00:00:00"/>
    <x v="1"/>
    <x v="1"/>
    <x v="4"/>
    <x v="0"/>
    <x v="1"/>
    <s v="SLA_MET"/>
  </r>
  <r>
    <s v="1587"/>
    <d v="2023-08-06T18:06:27"/>
    <d v="2023-08-06T18:16:15"/>
    <s v="APPROVE"/>
    <s v="Consumer Post Bureau"/>
    <s v="SBambaras"/>
    <s v="Approved only with outright purchase of handset or USIM only"/>
    <x v="0"/>
    <d v="1899-12-30T00:09:48"/>
    <n v="9.8000000000000007"/>
    <d v="2023-08-06T00:00:00"/>
    <x v="1"/>
    <x v="1"/>
    <x v="7"/>
    <x v="0"/>
    <x v="0"/>
    <s v="SLA_MET"/>
  </r>
  <r>
    <s v="1588"/>
    <d v="2023-08-06T18:11:38"/>
    <d v="2023-08-06T18:31:33"/>
    <s v="APPROVE"/>
    <s v="Consumer Pre Bureau"/>
    <s v="FWadia"/>
    <s v="Approve"/>
    <x v="0"/>
    <d v="1899-12-30T00:19:55"/>
    <n v="19.916666666666668"/>
    <d v="2023-08-06T00:00:00"/>
    <x v="1"/>
    <x v="1"/>
    <x v="9"/>
    <x v="0"/>
    <x v="2"/>
    <s v="SLA_MET"/>
  </r>
  <r>
    <s v="1589"/>
    <d v="2023-08-06T18:15:36"/>
    <d v="2023-08-06T18:24:47"/>
    <s v="APPROVE"/>
    <s v="Consumer Pre Bureau"/>
    <s v="FWadia"/>
    <s v="Approve"/>
    <x v="0"/>
    <d v="1899-12-30T00:09:11"/>
    <n v="9.1833333333333336"/>
    <d v="2023-08-06T00:00:00"/>
    <x v="1"/>
    <x v="1"/>
    <x v="9"/>
    <x v="0"/>
    <x v="2"/>
    <s v="SLA_MET"/>
  </r>
  <r>
    <s v="1590"/>
    <d v="2023-08-06T18:17:50"/>
    <d v="2023-08-06T18:25:21"/>
    <s v="APPROVE"/>
    <s v="Consumer Pre Bureau"/>
    <s v="RMishra"/>
    <s v="Approve"/>
    <x v="0"/>
    <d v="1899-12-30T00:07:31"/>
    <n v="7.5166666666666666"/>
    <d v="2023-08-06T00:00:00"/>
    <x v="1"/>
    <x v="1"/>
    <x v="12"/>
    <x v="0"/>
    <x v="2"/>
    <s v="SLA_MET"/>
  </r>
  <r>
    <s v="1591"/>
    <d v="2023-08-06T18:18:52"/>
    <d v="2023-08-06T18:27:33"/>
    <s v="APPROVE"/>
    <s v="Consumer Post Bureau"/>
    <s v="AAkhundpur"/>
    <m/>
    <x v="0"/>
    <d v="1899-12-30T00:08:41"/>
    <n v="8.6833333333333336"/>
    <d v="2023-08-06T00:00:00"/>
    <x v="1"/>
    <x v="1"/>
    <x v="8"/>
    <x v="0"/>
    <x v="0"/>
    <s v="SLA_MET"/>
  </r>
  <r>
    <s v="1592"/>
    <d v="2023-08-06T18:29:15"/>
    <d v="2023-08-06T18:37:27"/>
    <s v="APPROVE"/>
    <s v="Consumer Existing"/>
    <s v="SBambaras"/>
    <s v="Approved only with outright purchase of handset or USIM only"/>
    <x v="0"/>
    <d v="1899-12-30T00:08:12"/>
    <n v="8.1999999999999993"/>
    <d v="2023-08-06T00:00:00"/>
    <x v="1"/>
    <x v="1"/>
    <x v="7"/>
    <x v="0"/>
    <x v="1"/>
    <s v="SLA_MET"/>
  </r>
  <r>
    <s v="1593"/>
    <d v="2023-08-06T18:40:19"/>
    <d v="2023-08-06T18:49:55"/>
    <s v="APPROVE"/>
    <s v="Consumer Post Bureau"/>
    <s v="AAkhundpur"/>
    <m/>
    <x v="0"/>
    <d v="1899-12-30T00:09:36"/>
    <n v="9.6"/>
    <d v="2023-08-06T00:00:00"/>
    <x v="1"/>
    <x v="1"/>
    <x v="8"/>
    <x v="0"/>
    <x v="0"/>
    <s v="SLA_MET"/>
  </r>
  <r>
    <s v="1594"/>
    <d v="2023-08-06T18:48:30"/>
    <d v="2023-08-06T18:53:57"/>
    <s v="APPROVE"/>
    <s v="Consumer Pre Bureau"/>
    <s v="SBambaras"/>
    <s v="Approved"/>
    <x v="0"/>
    <d v="1899-12-30T00:05:27"/>
    <n v="5.45"/>
    <d v="2023-08-06T00:00:00"/>
    <x v="1"/>
    <x v="1"/>
    <x v="7"/>
    <x v="0"/>
    <x v="2"/>
    <s v="SLA_MET"/>
  </r>
  <r>
    <s v="1595"/>
    <d v="2023-08-06T19:09:37"/>
    <d v="2023-08-06T19:16:42"/>
    <s v="APPROVE"/>
    <s v="Consumer Pre Bureau"/>
    <s v="RMishra"/>
    <s v="Approve"/>
    <x v="0"/>
    <d v="1899-12-30T00:07:05"/>
    <n v="7.083333333333333"/>
    <d v="2023-08-06T00:00:00"/>
    <x v="1"/>
    <x v="1"/>
    <x v="12"/>
    <x v="0"/>
    <x v="2"/>
    <s v="SLA_MET"/>
  </r>
  <r>
    <s v="1596"/>
    <d v="2023-08-06T19:20:49"/>
    <d v="2023-08-06T19:38:46"/>
    <s v="APPROVE"/>
    <s v="Consumer Existing"/>
    <s v="SBambaras"/>
    <s v="Approve"/>
    <x v="0"/>
    <d v="1899-12-30T00:17:57"/>
    <n v="17.95"/>
    <d v="2023-08-06T00:00:00"/>
    <x v="1"/>
    <x v="1"/>
    <x v="7"/>
    <x v="0"/>
    <x v="1"/>
    <s v="SLA_MET"/>
  </r>
  <r>
    <s v="1597"/>
    <d v="2023-08-06T19:41:03"/>
    <d v="2023-08-06T19:44:08"/>
    <s v="APPROVE"/>
    <s v="Consumer Existing"/>
    <s v="RMishra"/>
    <s v="Approve"/>
    <x v="0"/>
    <d v="1899-12-30T00:03:05"/>
    <n v="3.0833333333333335"/>
    <d v="2023-08-06T00:00:00"/>
    <x v="1"/>
    <x v="1"/>
    <x v="12"/>
    <x v="0"/>
    <x v="1"/>
    <s v="SLA_MET"/>
  </r>
  <r>
    <s v="1598"/>
    <d v="2023-08-06T20:01:51"/>
    <d v="2023-08-06T20:07:13"/>
    <s v="APPROVE"/>
    <s v="Consumer Existing"/>
    <s v="RMishra"/>
    <s v="Approve"/>
    <x v="0"/>
    <d v="1899-12-30T00:05:22"/>
    <n v="5.3666666666666663"/>
    <d v="2023-08-06T00:00:00"/>
    <x v="1"/>
    <x v="1"/>
    <x v="12"/>
    <x v="0"/>
    <x v="1"/>
    <s v="SLA_MET"/>
  </r>
  <r>
    <s v="1599"/>
    <d v="2023-08-06T20:13:49"/>
    <d v="2023-08-06T20:19:58"/>
    <s v="APPROVE"/>
    <s v="Consumer Post Bureau"/>
    <s v="NBhatia"/>
    <m/>
    <x v="0"/>
    <d v="1899-12-30T00:06:09"/>
    <n v="6.15"/>
    <d v="2023-08-06T00:00:00"/>
    <x v="1"/>
    <x v="1"/>
    <x v="1"/>
    <x v="0"/>
    <x v="0"/>
    <s v="SLA_MET"/>
  </r>
  <r>
    <s v="1600"/>
    <d v="2023-08-06T20:19:11"/>
    <d v="2023-08-06T20:26:12"/>
    <s v="APPROVE"/>
    <s v="Consumer Existing"/>
    <s v="RMishra"/>
    <s v="Approve"/>
    <x v="0"/>
    <d v="1899-12-30T00:07:01"/>
    <n v="7.0166666666666666"/>
    <d v="2023-08-06T00:00:00"/>
    <x v="1"/>
    <x v="1"/>
    <x v="12"/>
    <x v="0"/>
    <x v="1"/>
    <s v="SLA_MET"/>
  </r>
  <r>
    <s v="1601"/>
    <d v="2023-08-06T20:26:06"/>
    <d v="2023-08-07T10:42:45"/>
    <s v="APPROVE"/>
    <s v="Consumer Post Bureau"/>
    <s v="MDcruz"/>
    <m/>
    <x v="0"/>
    <d v="1899-12-30T14:16:39"/>
    <n v="856.65"/>
    <d v="2023-08-07T00:00:00"/>
    <x v="1"/>
    <x v="1"/>
    <x v="3"/>
    <x v="0"/>
    <x v="0"/>
    <s v="SLA_NOT_MET"/>
  </r>
  <r>
    <s v="1602"/>
    <d v="2023-08-06T20:39:28"/>
    <d v="2023-08-07T10:48:13"/>
    <s v="APPROVE"/>
    <s v="Consumer Post Bureau"/>
    <s v="MDcruz"/>
    <m/>
    <x v="0"/>
    <d v="1899-12-30T14:08:45"/>
    <n v="848.75"/>
    <d v="2023-08-07T00:00:00"/>
    <x v="1"/>
    <x v="1"/>
    <x v="3"/>
    <x v="0"/>
    <x v="0"/>
    <s v="SLA_NOT_MET"/>
  </r>
  <r>
    <s v="1603"/>
    <d v="2023-08-06T23:36:49"/>
    <d v="2023-08-07T11:10:41"/>
    <s v="APPROVE"/>
    <s v="Consumer Post Bureau"/>
    <s v="MDcruz"/>
    <m/>
    <x v="0"/>
    <d v="1899-12-30T11:33:52"/>
    <n v="693.86666666666667"/>
    <d v="2023-08-07T00:00:00"/>
    <x v="1"/>
    <x v="1"/>
    <x v="3"/>
    <x v="0"/>
    <x v="0"/>
    <s v="SLA_NOT_MET"/>
  </r>
  <r>
    <s v="1604"/>
    <d v="2023-08-06T09:40:50"/>
    <d v="2023-08-06T09:46:43"/>
    <s v="DECLINE"/>
    <s v="Consumer Existing"/>
    <s v="MDcruz"/>
    <s v="Insufficient billing history with Asif Tech"/>
    <x v="0"/>
    <d v="1899-12-30T00:05:53"/>
    <n v="5.8833333333333329"/>
    <d v="2023-08-06T00:00:00"/>
    <x v="1"/>
    <x v="1"/>
    <x v="3"/>
    <x v="1"/>
    <x v="1"/>
    <s v="SLA_MET"/>
  </r>
  <r>
    <s v="1605"/>
    <d v="2023-08-06T09:53:14"/>
    <d v="2023-08-06T09:56:42"/>
    <s v="DECLINE"/>
    <s v="Consumer Existing"/>
    <s v="HPandya"/>
    <s v="Passport Visa expires in less than 12 months. Please offer the customer pre-paid service only"/>
    <x v="0"/>
    <d v="1899-12-30T00:03:28"/>
    <n v="3.4666666666666668"/>
    <d v="2023-08-06T00:00:00"/>
    <x v="1"/>
    <x v="1"/>
    <x v="11"/>
    <x v="1"/>
    <x v="1"/>
    <s v="SLA_MET"/>
  </r>
  <r>
    <s v="1606"/>
    <d v="2023-08-06T10:10:29"/>
    <d v="2023-08-06T10:17:23"/>
    <s v="DECLINE"/>
    <s v="Consumer Pre Bureau"/>
    <s v="HPandya"/>
    <s v="Declined due to Dun and Bradstreet Credit Bureau information"/>
    <x v="0"/>
    <d v="1899-12-30T00:06:54"/>
    <n v="6.9"/>
    <d v="2023-08-06T00:00:00"/>
    <x v="1"/>
    <x v="1"/>
    <x v="11"/>
    <x v="1"/>
    <x v="2"/>
    <s v="SLA_MET"/>
  </r>
  <r>
    <s v="1607"/>
    <d v="2023-08-06T10:28:28"/>
    <d v="2023-08-06T10:33:18"/>
    <s v="DECLINE"/>
    <s v="Consumer Existing"/>
    <s v="MDcruz"/>
    <s v="Insufficient billing history with Asif Tech"/>
    <x v="0"/>
    <d v="1899-12-30T00:04:50"/>
    <n v="4.833333333333333"/>
    <d v="2023-08-06T00:00:00"/>
    <x v="1"/>
    <x v="1"/>
    <x v="3"/>
    <x v="1"/>
    <x v="1"/>
    <s v="SLA_MET"/>
  </r>
  <r>
    <s v="1608"/>
    <d v="2023-08-06T11:49:06"/>
    <d v="2023-08-06T11:53:34"/>
    <s v="DECLINE"/>
    <s v="Consumer Existing"/>
    <s v="RMishra"/>
    <s v="Applicant only has bridging visa. Please offer the customer Pre-Paid service only"/>
    <x v="0"/>
    <d v="1899-12-30T00:04:28"/>
    <n v="4.4666666666666668"/>
    <d v="2023-08-06T00:00:00"/>
    <x v="1"/>
    <x v="1"/>
    <x v="12"/>
    <x v="1"/>
    <x v="1"/>
    <s v="SLA_MET"/>
  </r>
  <r>
    <s v="1609"/>
    <d v="2023-08-06T12:19:27"/>
    <d v="2023-08-06T12:33:40"/>
    <s v="DECLINE"/>
    <s v="Consumer Existing"/>
    <s v="NVaid"/>
    <s v="Insufficient billing history with Asif Tech"/>
    <x v="0"/>
    <d v="1899-12-30T00:14:13"/>
    <n v="14.216666666666667"/>
    <d v="2023-08-06T00:00:00"/>
    <x v="1"/>
    <x v="1"/>
    <x v="4"/>
    <x v="1"/>
    <x v="1"/>
    <s v="SLA_MET"/>
  </r>
  <r>
    <s v="1610"/>
    <d v="2023-08-06T12:28:34"/>
    <d v="2023-08-06T12:41:43"/>
    <s v="DECLINE"/>
    <s v="Consumer Post Bureau"/>
    <s v="FWadia"/>
    <m/>
    <x v="0"/>
    <d v="1899-12-30T00:13:09"/>
    <n v="13.15"/>
    <d v="2023-08-06T00:00:00"/>
    <x v="1"/>
    <x v="1"/>
    <x v="9"/>
    <x v="1"/>
    <x v="0"/>
    <s v="SLA_MET"/>
  </r>
  <r>
    <s v="1611"/>
    <d v="2023-08-06T12:54:59"/>
    <d v="2023-08-06T13:07:55"/>
    <s v="DECLINE"/>
    <s v="Consumer Existing"/>
    <s v="NVaid"/>
    <s v="Insufficient billing history with Asif Tech"/>
    <x v="0"/>
    <d v="1899-12-30T00:12:56"/>
    <n v="12.933333333333334"/>
    <d v="2023-08-06T00:00:00"/>
    <x v="1"/>
    <x v="1"/>
    <x v="4"/>
    <x v="1"/>
    <x v="1"/>
    <s v="SLA_MET"/>
  </r>
  <r>
    <s v="1612"/>
    <d v="2023-08-06T13:05:01"/>
    <d v="2023-08-06T13:10:54"/>
    <s v="DECLINE"/>
    <s v="Consumer Existing"/>
    <s v="SBambaras"/>
    <s v="Customer has exceeded approved number of services"/>
    <x v="0"/>
    <d v="1899-12-30T00:05:53"/>
    <n v="5.8833333333333329"/>
    <d v="2023-08-06T00:00:00"/>
    <x v="1"/>
    <x v="1"/>
    <x v="7"/>
    <x v="1"/>
    <x v="1"/>
    <s v="SLA_MET"/>
  </r>
  <r>
    <s v="1613"/>
    <d v="2023-08-06T13:25:29"/>
    <d v="2023-08-06T13:42:07"/>
    <s v="DECLINE"/>
    <s v="Consumer Existing"/>
    <s v="RBose"/>
    <s v="Customer has exceeded approved number of services"/>
    <x v="0"/>
    <d v="1899-12-30T00:16:38"/>
    <n v="16.633333333333333"/>
    <d v="2023-08-06T00:00:00"/>
    <x v="1"/>
    <x v="1"/>
    <x v="6"/>
    <x v="1"/>
    <x v="1"/>
    <s v="SLA_MET"/>
  </r>
  <r>
    <s v="1614"/>
    <d v="2023-08-06T13:39:21"/>
    <d v="2023-08-06T13:48:48"/>
    <s v="DECLINE"/>
    <s v="Consumer Pre Bureau"/>
    <s v="SBambaras"/>
    <s v="Due to credit policy decision by Credit department. Please offer the customer pre-paid service"/>
    <x v="0"/>
    <d v="1899-12-30T00:09:27"/>
    <n v="9.4499999999999993"/>
    <d v="2023-08-06T00:00:00"/>
    <x v="1"/>
    <x v="1"/>
    <x v="7"/>
    <x v="1"/>
    <x v="2"/>
    <s v="SLA_MET"/>
  </r>
  <r>
    <s v="1615"/>
    <d v="2023-08-06T13:42:44"/>
    <d v="2023-08-06T13:49:19"/>
    <s v="DECLINE"/>
    <s v="Consumer Existing"/>
    <s v="RMishra"/>
    <s v="Customer has exceeded approved number of services"/>
    <x v="0"/>
    <d v="1899-12-30T00:06:35"/>
    <n v="6.583333333333333"/>
    <d v="2023-08-06T00:00:00"/>
    <x v="1"/>
    <x v="1"/>
    <x v="12"/>
    <x v="1"/>
    <x v="1"/>
    <s v="SLA_MET"/>
  </r>
  <r>
    <s v="1616"/>
    <d v="2023-08-06T13:58:38"/>
    <d v="2023-08-06T14:02:49"/>
    <s v="DECLINE"/>
    <s v="Consumer Existing"/>
    <s v="AAkhundpur"/>
    <m/>
    <x v="0"/>
    <d v="1899-12-30T00:04:11"/>
    <n v="4.1833333333333336"/>
    <d v="2023-08-06T00:00:00"/>
    <x v="1"/>
    <x v="1"/>
    <x v="8"/>
    <x v="1"/>
    <x v="1"/>
    <s v="SLA_MET"/>
  </r>
  <r>
    <s v="1617"/>
    <d v="2023-08-06T14:00:33"/>
    <d v="2023-08-06T14:04:20"/>
    <s v="DECLINE"/>
    <s v="Consumer Existing"/>
    <s v="HPandya"/>
    <s v="Applicant has a previous bad debt account with Asif Tech. Please offer the customer pre-paid"/>
    <x v="0"/>
    <d v="1899-12-30T00:03:47"/>
    <n v="3.7833333333333332"/>
    <d v="2023-08-06T00:00:00"/>
    <x v="1"/>
    <x v="1"/>
    <x v="11"/>
    <x v="1"/>
    <x v="1"/>
    <s v="SLA_MET"/>
  </r>
  <r>
    <s v="1618"/>
    <d v="2023-08-06T15:56:45"/>
    <d v="2023-08-06T16:09:20"/>
    <s v="DECLINE"/>
    <s v="Consumer Existing"/>
    <s v="HPandya"/>
    <s v="Due to previous account history with Asif Tech. Please offer the customer pre-paid service only"/>
    <x v="0"/>
    <d v="1899-12-30T00:12:35"/>
    <n v="12.583333333333334"/>
    <d v="2023-08-06T00:00:00"/>
    <x v="1"/>
    <x v="1"/>
    <x v="11"/>
    <x v="1"/>
    <x v="1"/>
    <s v="SLA_MET"/>
  </r>
  <r>
    <s v="1619"/>
    <d v="2023-08-06T16:12:06"/>
    <d v="2023-08-06T16:22:35"/>
    <s v="DECLINE"/>
    <s v="Consumer Existing"/>
    <s v="NVaid"/>
    <s v="Customer has exceeded approved number of services"/>
    <x v="0"/>
    <d v="1899-12-30T00:10:29"/>
    <n v="10.483333333333333"/>
    <d v="2023-08-06T00:00:00"/>
    <x v="1"/>
    <x v="1"/>
    <x v="4"/>
    <x v="1"/>
    <x v="1"/>
    <s v="SLA_MET"/>
  </r>
  <r>
    <s v="1620"/>
    <d v="2023-08-06T16:49:24"/>
    <d v="2023-08-06T17:00:11"/>
    <s v="DECLINE"/>
    <s v="Consumer Pre Bureau"/>
    <s v="NVaid"/>
    <s v="Applicant only has bridging visa. Please offer the customer Pre-Paid service only"/>
    <x v="0"/>
    <d v="1899-12-30T00:10:47"/>
    <n v="10.783333333333333"/>
    <d v="2023-08-06T00:00:00"/>
    <x v="1"/>
    <x v="1"/>
    <x v="4"/>
    <x v="1"/>
    <x v="2"/>
    <s v="SLA_MET"/>
  </r>
  <r>
    <s v="1621"/>
    <d v="2023-08-06T16:54:50"/>
    <d v="2023-08-06T17:12:03"/>
    <s v="DECLINE"/>
    <s v="Consumer Pre Bureau"/>
    <s v="AAkhundpur"/>
    <s v="Data obtained from Veda Credit File"/>
    <x v="0"/>
    <d v="1899-12-30T00:17:13"/>
    <n v="17.216666666666665"/>
    <d v="2023-08-06T00:00:00"/>
    <x v="1"/>
    <x v="1"/>
    <x v="8"/>
    <x v="1"/>
    <x v="2"/>
    <s v="SLA_MET"/>
  </r>
  <r>
    <s v="1622"/>
    <d v="2023-08-06T17:11:32"/>
    <d v="2023-08-06T17:15:38"/>
    <s v="DECLINE"/>
    <s v="Consumer Existing"/>
    <s v="AAkhundpur"/>
    <s v="Customer has exceeded approved number of services"/>
    <x v="0"/>
    <d v="1899-12-30T00:04:06"/>
    <n v="4.0999999999999996"/>
    <d v="2023-08-06T00:00:00"/>
    <x v="1"/>
    <x v="1"/>
    <x v="8"/>
    <x v="1"/>
    <x v="1"/>
    <s v="SLA_MET"/>
  </r>
  <r>
    <s v="1623"/>
    <d v="2023-08-06T17:56:22"/>
    <d v="2023-08-06T18:04:35"/>
    <s v="DECLINE"/>
    <s v="Consumer Post Bureau"/>
    <s v="SBambaras"/>
    <s v="Data obtained from Veda Advantage Credit File. Please offer the customer pre-paid service only"/>
    <x v="0"/>
    <d v="1899-12-30T00:08:13"/>
    <n v="8.2166666666666668"/>
    <d v="2023-08-06T00:00:00"/>
    <x v="1"/>
    <x v="1"/>
    <x v="7"/>
    <x v="1"/>
    <x v="0"/>
    <s v="SLA_MET"/>
  </r>
  <r>
    <s v="1624"/>
    <d v="2023-08-06T18:15:36"/>
    <d v="2023-08-06T18:30:28"/>
    <s v="DECLINE"/>
    <s v="Consumer Existing"/>
    <s v="SBambaras"/>
    <s v="Data obtained from Veda Advantage Credit File. Please offer the customer pre-paid service only (3 account number :- 3330212569)"/>
    <x v="0"/>
    <d v="1899-12-30T00:14:52"/>
    <n v="14.866666666666667"/>
    <d v="2023-08-06T00:00:00"/>
    <x v="1"/>
    <x v="1"/>
    <x v="7"/>
    <x v="1"/>
    <x v="1"/>
    <s v="SLA_MET"/>
  </r>
  <r>
    <s v="1625"/>
    <d v="2023-08-06T19:07:52"/>
    <d v="2023-08-06T19:11:45"/>
    <s v="DECLINE"/>
    <s v="Consumer Existing"/>
    <s v="SBambaras"/>
    <s v="Passport Visa expires in less than 12 months. Please offer the customer pre-paid service only"/>
    <x v="0"/>
    <d v="1899-12-30T00:03:53"/>
    <n v="3.8833333333333333"/>
    <d v="2023-08-06T00:00:00"/>
    <x v="1"/>
    <x v="1"/>
    <x v="7"/>
    <x v="1"/>
    <x v="1"/>
    <s v="SLA_MET"/>
  </r>
  <r>
    <s v="1626"/>
    <d v="2023-08-06T19:10:10"/>
    <d v="2023-08-06T19:19:30"/>
    <s v="DECLINE"/>
    <s v="Consumer Existing"/>
    <s v="RBose"/>
    <s v="Customer has exceeded approved number of services"/>
    <x v="0"/>
    <d v="1899-12-30T00:09:20"/>
    <n v="9.3333333333333339"/>
    <d v="2023-08-06T00:00:00"/>
    <x v="1"/>
    <x v="1"/>
    <x v="6"/>
    <x v="1"/>
    <x v="1"/>
    <s v="SLA_MET"/>
  </r>
  <r>
    <s v="1627"/>
    <d v="2023-08-06T19:10:31"/>
    <d v="2023-08-06T19:19:34"/>
    <s v="DECLINE"/>
    <s v="Consumer Existing"/>
    <s v="NBhatia"/>
    <m/>
    <x v="0"/>
    <d v="1899-12-30T00:09:03"/>
    <n v="9.0500000000000007"/>
    <d v="2023-08-06T00:00:00"/>
    <x v="1"/>
    <x v="1"/>
    <x v="1"/>
    <x v="1"/>
    <x v="1"/>
    <s v="SLA_MET"/>
  </r>
  <r>
    <s v="1628"/>
    <d v="2023-08-06T19:18:51"/>
    <d v="2023-08-06T19:22:28"/>
    <s v="DECLINE"/>
    <s v="Consumer Existing"/>
    <s v="NVaid"/>
    <s v="Passport Visa expires in less than 12 months. Please offer the customer pre-paid service only"/>
    <x v="0"/>
    <d v="1899-12-30T00:03:37"/>
    <n v="3.6166666666666667"/>
    <d v="2023-08-06T00:00:00"/>
    <x v="1"/>
    <x v="1"/>
    <x v="4"/>
    <x v="1"/>
    <x v="1"/>
    <s v="SLA_MET"/>
  </r>
  <r>
    <s v="1629"/>
    <d v="2023-08-06T20:06:09"/>
    <d v="2023-08-06T20:15:09"/>
    <s v="DECLINE"/>
    <s v="Consumer Existing"/>
    <s v="AAkhundpur"/>
    <s v="Due to credit policy decision by Credit department. Please offer the customer pre-paid service"/>
    <x v="0"/>
    <d v="1899-12-30T00:09:00"/>
    <n v="9"/>
    <d v="2023-08-06T00:00:00"/>
    <x v="1"/>
    <x v="1"/>
    <x v="8"/>
    <x v="1"/>
    <x v="1"/>
    <s v="SLA_MET"/>
  </r>
  <r>
    <s v="1630"/>
    <d v="2023-08-06T08:34:33"/>
    <d v="2023-08-06T08:42:47"/>
    <s v="WITHDRAW"/>
    <s v="Consumer Existing"/>
    <s v="HPandya"/>
    <s v="Please re-submit as Self employed."/>
    <x v="3"/>
    <d v="1899-12-30T00:08:14"/>
    <n v="8.2333333333333325"/>
    <d v="2023-08-06T00:00:00"/>
    <x v="1"/>
    <x v="1"/>
    <x v="11"/>
    <x v="2"/>
    <x v="1"/>
    <s v="SLA_MET"/>
  </r>
  <r>
    <s v="1631"/>
    <d v="2023-08-06T09:29:15"/>
    <d v="2023-08-06T09:37:09"/>
    <s v="WITHDRAW"/>
    <s v="Consumer Existing"/>
    <s v="MDcruz"/>
    <s v="Please resubmit next application with passport as part of 100 points of ID"/>
    <x v="2"/>
    <d v="1899-12-30T00:07:54"/>
    <n v="7.9"/>
    <d v="2023-08-06T00:00:00"/>
    <x v="1"/>
    <x v="1"/>
    <x v="3"/>
    <x v="2"/>
    <x v="1"/>
    <s v="SLA_MET"/>
  </r>
  <r>
    <s v="1632"/>
    <d v="2023-08-06T10:07:05"/>
    <d v="2023-08-06T10:12:55"/>
    <s v="WITHDRAW"/>
    <s v="Consumer Existing"/>
    <s v="HPandya"/>
    <s v="Please resubmit next application with passport as part of 100 points of ID"/>
    <x v="2"/>
    <d v="1899-12-30T00:05:50"/>
    <n v="5.833333333333333"/>
    <d v="2023-08-06T00:00:00"/>
    <x v="1"/>
    <x v="1"/>
    <x v="11"/>
    <x v="2"/>
    <x v="1"/>
    <s v="SLA_MET"/>
  </r>
  <r>
    <s v="1633"/>
    <d v="2023-08-06T10:09:57"/>
    <d v="2023-08-06T10:19:07"/>
    <s v="WITHDRAW"/>
    <s v="Consumer Pre Bureau"/>
    <s v="MDcruz"/>
    <s v="An account for this applicant already exists with Asif Tech. Please resubmit as existing customer Row ID - 1-89XBGBU"/>
    <x v="3"/>
    <d v="1899-12-30T00:09:10"/>
    <n v="9.1666666666666661"/>
    <d v="2023-08-06T00:00:00"/>
    <x v="1"/>
    <x v="1"/>
    <x v="3"/>
    <x v="2"/>
    <x v="2"/>
    <s v="SLA_MET"/>
  </r>
  <r>
    <s v="1634"/>
    <d v="2023-08-06T10:44:47"/>
    <d v="2023-08-06T10:52:44"/>
    <s v="WITHDRAW"/>
    <s v="Consumer Existing"/>
    <s v="NVaid"/>
    <s v="-"/>
    <x v="0"/>
    <d v="1899-12-30T00:07:57"/>
    <n v="7.95"/>
    <d v="2023-08-06T00:00:00"/>
    <x v="1"/>
    <x v="1"/>
    <x v="4"/>
    <x v="2"/>
    <x v="1"/>
    <s v="SLA_MET"/>
  </r>
  <r>
    <s v="1635"/>
    <d v="2023-08-06T10:45:43"/>
    <d v="2023-08-06T10:52:19"/>
    <s v="WITHDRAW"/>
    <s v="Consumer Pre Bureau"/>
    <s v="HPandya"/>
    <s v="Please email 100 pts of ID to vcredit@Asif Tech.com.au Appoitnment letter OR salary slip"/>
    <x v="2"/>
    <d v="1899-12-30T00:06:36"/>
    <n v="6.6"/>
    <d v="2023-08-06T00:00:00"/>
    <x v="1"/>
    <x v="1"/>
    <x v="11"/>
    <x v="2"/>
    <x v="2"/>
    <s v="SLA_MET"/>
  </r>
  <r>
    <s v="1636"/>
    <d v="2023-08-06T10:51:17"/>
    <d v="2023-08-06T10:57:55"/>
    <s v="WITHDRAW"/>
    <s v="Consumer Existing"/>
    <s v="SSyed"/>
    <s v="Customer has overdue account with Asif Tech"/>
    <x v="1"/>
    <d v="1899-12-30T00:06:38"/>
    <n v="6.6333333333333329"/>
    <d v="2023-08-06T00:00:00"/>
    <x v="1"/>
    <x v="1"/>
    <x v="5"/>
    <x v="2"/>
    <x v="1"/>
    <s v="SLA_MET"/>
  </r>
  <r>
    <s v="1637"/>
    <d v="2023-08-06T11:04:22"/>
    <d v="2023-08-06T11:14:27"/>
    <s v="WITHDRAW"/>
    <s v="Consumer Pre Bureau"/>
    <s v="RBose"/>
    <s v="Please email passport with visa page"/>
    <x v="2"/>
    <d v="1899-12-30T00:10:05"/>
    <n v="10.083333333333334"/>
    <d v="2023-08-06T00:00:00"/>
    <x v="1"/>
    <x v="1"/>
    <x v="6"/>
    <x v="2"/>
    <x v="2"/>
    <s v="SLA_MET"/>
  </r>
  <r>
    <s v="1638"/>
    <d v="2023-08-06T11:06:31"/>
    <d v="2023-08-06T11:19:32"/>
    <s v="WITHDRAW"/>
    <s v="Consumer Existing"/>
    <s v="SBambaras"/>
    <s v="Please email copy of Proof of Income (Pay Slips / Bank Statement / Employment Letter) to vcredit@Asif Tech.com.au"/>
    <x v="2"/>
    <d v="1899-12-30T00:13:01"/>
    <n v="13.016666666666667"/>
    <d v="2023-08-06T00:00:00"/>
    <x v="1"/>
    <x v="1"/>
    <x v="7"/>
    <x v="2"/>
    <x v="1"/>
    <s v="SLA_MET"/>
  </r>
  <r>
    <s v="1639"/>
    <d v="2023-08-06T11:11:24"/>
    <d v="2023-08-06T11:21:54"/>
    <s v="WITHDRAW"/>
    <s v="Consumer Post Bureau"/>
    <s v="CDcosta"/>
    <m/>
    <x v="0"/>
    <d v="1899-12-30T00:10:30"/>
    <n v="10.5"/>
    <d v="2023-08-06T00:00:00"/>
    <x v="1"/>
    <x v="1"/>
    <x v="2"/>
    <x v="2"/>
    <x v="0"/>
    <s v="SLA_MET"/>
  </r>
  <r>
    <s v="1640"/>
    <d v="2023-08-06T11:12:01"/>
    <d v="2023-08-06T11:21:07"/>
    <s v="WITHDRAW"/>
    <s v="Consumer Post Bureau"/>
    <s v="NVaid"/>
    <s v="Work number submitted is incorrect for the employer. Please confirm with applicant and resubmit with contactable employer landline number"/>
    <x v="4"/>
    <d v="1899-12-30T00:09:06"/>
    <n v="9.1"/>
    <d v="2023-08-06T00:00:00"/>
    <x v="1"/>
    <x v="1"/>
    <x v="4"/>
    <x v="2"/>
    <x v="0"/>
    <s v="SLA_MET"/>
  </r>
  <r>
    <s v="1641"/>
    <d v="2023-08-06T11:24:55"/>
    <d v="2023-08-06T11:31:50"/>
    <s v="WITHDRAW"/>
    <s v="Consumer Existing"/>
    <s v="AAkhundpur"/>
    <s v="Please Resubmit as a Sole Trader Account . Customer has a ABN no Listed."/>
    <x v="3"/>
    <d v="1899-12-30T00:06:55"/>
    <n v="6.916666666666667"/>
    <d v="2023-08-06T00:00:00"/>
    <x v="1"/>
    <x v="1"/>
    <x v="8"/>
    <x v="2"/>
    <x v="1"/>
    <s v="SLA_MET"/>
  </r>
  <r>
    <s v="1642"/>
    <d v="2023-08-06T11:46:00"/>
    <d v="2023-08-06T11:52:27"/>
    <s v="WITHDRAW"/>
    <s v="Consumer Existing"/>
    <s v="HPandya"/>
    <s v="ABN # 30354414682 B BALIC and M MALAS Please resubmit as a commercial or sole trader account"/>
    <x v="3"/>
    <d v="1899-12-30T00:06:27"/>
    <n v="6.45"/>
    <d v="2023-08-06T00:00:00"/>
    <x v="1"/>
    <x v="1"/>
    <x v="11"/>
    <x v="2"/>
    <x v="1"/>
    <s v="SLA_MET"/>
  </r>
  <r>
    <s v="1643"/>
    <d v="2023-08-06T12:05:00"/>
    <d v="2023-08-06T12:17:58"/>
    <s v="WITHDRAW"/>
    <s v="Consumer Post Bureau"/>
    <s v="HPandya"/>
    <s v="Please email 100 pts of ID to vcredit@Asif Tech.com.au appointment letter or salary slip"/>
    <x v="2"/>
    <d v="1899-12-30T00:12:58"/>
    <n v="12.966666666666667"/>
    <d v="2023-08-06T00:00:00"/>
    <x v="1"/>
    <x v="1"/>
    <x v="11"/>
    <x v="2"/>
    <x v="0"/>
    <s v="SLA_MET"/>
  </r>
  <r>
    <s v="1644"/>
    <d v="2023-08-06T12:31:48"/>
    <d v="2023-08-06T12:40:51"/>
    <s v="WITHDRAW"/>
    <s v="Consumer Pre Bureau"/>
    <s v="AAkhundpur"/>
    <s v="Please resubmit as existing customer ROW ID 1-6DFG73V. Please pay all overdue accounts before applying."/>
    <x v="1"/>
    <d v="1899-12-30T00:09:03"/>
    <n v="9.0500000000000007"/>
    <d v="2023-08-06T00:00:00"/>
    <x v="1"/>
    <x v="1"/>
    <x v="8"/>
    <x v="2"/>
    <x v="2"/>
    <s v="SLA_MET"/>
  </r>
  <r>
    <s v="1645"/>
    <d v="2023-08-06T12:36:04"/>
    <d v="2023-08-06T12:43:58"/>
    <s v="WITHDRAW"/>
    <s v="Consumer Existing"/>
    <s v="NVaid"/>
    <s v="Customer has overdue account with Asif Tech - Account no 656237231 - overdue by $276.52"/>
    <x v="1"/>
    <d v="1899-12-30T00:07:54"/>
    <n v="7.9"/>
    <d v="2023-08-06T00:00:00"/>
    <x v="1"/>
    <x v="1"/>
    <x v="4"/>
    <x v="2"/>
    <x v="1"/>
    <s v="SLA_MET"/>
  </r>
  <r>
    <s v="1646"/>
    <d v="2023-08-06T12:50:11"/>
    <d v="2023-08-06T12:56:31"/>
    <s v="WITHDRAW"/>
    <s v="Consumer Existing"/>
    <s v="RBose"/>
    <s v="Customer has overdue account with Asif Tech"/>
    <x v="1"/>
    <d v="1899-12-30T00:06:20"/>
    <n v="6.333333333333333"/>
    <d v="2023-08-06T00:00:00"/>
    <x v="1"/>
    <x v="1"/>
    <x v="6"/>
    <x v="2"/>
    <x v="1"/>
    <s v="SLA_MET"/>
  </r>
  <r>
    <s v="1647"/>
    <d v="2023-08-06T13:19:08"/>
    <d v="2023-08-06T13:28:58"/>
    <s v="WITHDRAW"/>
    <s v="Consumer Existing"/>
    <s v="HPandya"/>
    <s v="Customer has overdue account with Asif Tech"/>
    <x v="1"/>
    <d v="1899-12-30T00:09:50"/>
    <n v="9.8333333333333339"/>
    <d v="2023-08-06T00:00:00"/>
    <x v="1"/>
    <x v="1"/>
    <x v="11"/>
    <x v="2"/>
    <x v="1"/>
    <s v="SLA_MET"/>
  </r>
  <r>
    <s v="1648"/>
    <d v="2023-08-06T13:23:37"/>
    <d v="2023-08-06T13:32:19"/>
    <s v="WITHDRAW"/>
    <s v="Consumer Pre Bureau"/>
    <s v="RBose"/>
    <s v="Please email passport with visa page"/>
    <x v="2"/>
    <d v="1899-12-30T00:08:42"/>
    <n v="8.6999999999999993"/>
    <d v="2023-08-06T00:00:00"/>
    <x v="1"/>
    <x v="1"/>
    <x v="6"/>
    <x v="2"/>
    <x v="2"/>
    <s v="SLA_MET"/>
  </r>
  <r>
    <s v="1649"/>
    <d v="2023-08-06T13:24:14"/>
    <d v="2023-08-06T13:33:57"/>
    <s v="WITHDRAW"/>
    <s v="Consumer Existing"/>
    <s v="AAkhundpur"/>
    <s v="please resubmit with the device/handset details along with service required."/>
    <x v="2"/>
    <d v="1899-12-30T00:09:43"/>
    <n v="9.7166666666666668"/>
    <d v="2023-08-06T00:00:00"/>
    <x v="1"/>
    <x v="1"/>
    <x v="8"/>
    <x v="2"/>
    <x v="1"/>
    <s v="SLA_MET"/>
  </r>
  <r>
    <s v="1650"/>
    <d v="2023-08-06T13:27:52"/>
    <d v="2023-08-06T13:40:15"/>
    <s v="WITHDRAW"/>
    <s v="Consumer Pre Bureau"/>
    <s v="HPandya"/>
    <s v="Applicant has previously approved application under another Row ID 1-6LQLJ73"/>
    <x v="5"/>
    <d v="1899-12-30T00:12:23"/>
    <n v="12.383333333333333"/>
    <d v="2023-08-06T00:00:00"/>
    <x v="1"/>
    <x v="1"/>
    <x v="11"/>
    <x v="2"/>
    <x v="2"/>
    <s v="SLA_MET"/>
  </r>
  <r>
    <s v="1651"/>
    <d v="2023-08-06T13:50:56"/>
    <d v="2023-08-06T13:53:53"/>
    <s v="WITHDRAW"/>
    <s v="Consumer Post Bureau"/>
    <s v="SBambaras"/>
    <s v="An account for this applicant already exists with Asif Tech. Please resubmit as existing customer under row-id:- 1-8E35NM2"/>
    <x v="3"/>
    <d v="1899-12-30T00:02:57"/>
    <n v="2.95"/>
    <d v="2023-08-06T00:00:00"/>
    <x v="1"/>
    <x v="1"/>
    <x v="7"/>
    <x v="2"/>
    <x v="0"/>
    <s v="SLA_MET"/>
  </r>
  <r>
    <s v="1652"/>
    <d v="2023-08-06T13:55:47"/>
    <d v="2023-08-06T14:02:43"/>
    <s v="WITHDRAW"/>
    <s v="Consumer Existing"/>
    <s v="NVaid"/>
    <s v="Customer has overdue account with Asif Tech - Account no 669425645 overdue by $226.56"/>
    <x v="1"/>
    <d v="1899-12-30T00:06:56"/>
    <n v="6.9333333333333336"/>
    <d v="2023-08-06T00:00:00"/>
    <x v="1"/>
    <x v="1"/>
    <x v="4"/>
    <x v="2"/>
    <x v="1"/>
    <s v="SLA_MET"/>
  </r>
  <r>
    <s v="1653"/>
    <d v="2023-08-06T14:01:44"/>
    <d v="2023-08-06T14:07:05"/>
    <s v="WITHDRAW"/>
    <s v="Consumer Existing"/>
    <s v="NVaid"/>
    <s v="Customer has overdue account with Asif Tech - Account no 702641354 overdue by $87.01"/>
    <x v="1"/>
    <d v="1899-12-30T00:05:21"/>
    <n v="5.35"/>
    <d v="2023-08-06T00:00:00"/>
    <x v="1"/>
    <x v="1"/>
    <x v="4"/>
    <x v="2"/>
    <x v="1"/>
    <s v="SLA_MET"/>
  </r>
  <r>
    <s v="1654"/>
    <d v="2023-08-06T14:05:56"/>
    <d v="2023-08-06T14:11:39"/>
    <s v="WITHDRAW"/>
    <s v="Consumer Existing"/>
    <s v="HPandya"/>
    <s v="Customer has overdue account with Asif Tech"/>
    <x v="1"/>
    <d v="1899-12-30T00:05:43"/>
    <n v="5.7166666666666668"/>
    <d v="2023-08-06T00:00:00"/>
    <x v="1"/>
    <x v="1"/>
    <x v="11"/>
    <x v="2"/>
    <x v="1"/>
    <s v="SLA_MET"/>
  </r>
  <r>
    <s v="1655"/>
    <d v="2023-08-06T14:09:37"/>
    <d v="2023-08-06T14:15:20"/>
    <s v="WITHDRAW"/>
    <s v="Consumer Pre Bureau"/>
    <s v="NVaid"/>
    <s v="Please email passport with visa page"/>
    <x v="2"/>
    <d v="1899-12-30T00:05:43"/>
    <n v="5.7166666666666668"/>
    <d v="2023-08-06T00:00:00"/>
    <x v="1"/>
    <x v="1"/>
    <x v="4"/>
    <x v="2"/>
    <x v="2"/>
    <s v="SLA_MET"/>
  </r>
  <r>
    <s v="1656"/>
    <d v="2023-08-06T14:15:25"/>
    <d v="2023-08-06T14:19:42"/>
    <s v="WITHDRAW"/>
    <s v="Consumer Pre Bureau"/>
    <s v="RMishra"/>
    <s v="Please email employment letter and proof of income to vcredit@Asif Tech.com.au"/>
    <x v="2"/>
    <d v="1899-12-30T00:04:17"/>
    <n v="4.2833333333333332"/>
    <d v="2023-08-06T00:00:00"/>
    <x v="1"/>
    <x v="1"/>
    <x v="12"/>
    <x v="2"/>
    <x v="2"/>
    <s v="SLA_MET"/>
  </r>
  <r>
    <s v="1657"/>
    <d v="2023-08-06T14:53:05"/>
    <d v="2023-08-06T14:59:38"/>
    <s v="WITHDRAW"/>
    <s v="Consumer Existing"/>
    <s v="NVaid"/>
    <s v="Please resubmit with Passport as 100 points of ID"/>
    <x v="2"/>
    <d v="1899-12-30T00:06:33"/>
    <n v="6.55"/>
    <d v="2023-08-06T00:00:00"/>
    <x v="1"/>
    <x v="1"/>
    <x v="4"/>
    <x v="2"/>
    <x v="1"/>
    <s v="SLA_MET"/>
  </r>
  <r>
    <s v="1658"/>
    <d v="2023-08-06T15:07:35"/>
    <d v="2023-08-06T15:14:15"/>
    <s v="WITHDRAW"/>
    <s v="Consumer Existing"/>
    <s v="HPandya"/>
    <s v="Customer has overdue account with Asif Tech"/>
    <x v="1"/>
    <d v="1899-12-30T00:06:40"/>
    <n v="6.666666666666667"/>
    <d v="2023-08-06T00:00:00"/>
    <x v="1"/>
    <x v="1"/>
    <x v="11"/>
    <x v="2"/>
    <x v="1"/>
    <s v="SLA_MET"/>
  </r>
  <r>
    <s v="1659"/>
    <d v="2023-08-06T15:09:30"/>
    <d v="2023-08-06T15:22:15"/>
    <s v="WITHDRAW"/>
    <s v="Consumer Post Bureau"/>
    <s v="CDcosta"/>
    <m/>
    <x v="0"/>
    <d v="1899-12-30T00:12:45"/>
    <n v="12.75"/>
    <d v="2023-08-06T00:00:00"/>
    <x v="1"/>
    <x v="1"/>
    <x v="2"/>
    <x v="2"/>
    <x v="0"/>
    <s v="SLA_MET"/>
  </r>
  <r>
    <s v="1660"/>
    <d v="2023-08-06T15:16:37"/>
    <d v="2023-08-06T15:24:29"/>
    <s v="WITHDRAW"/>
    <s v="Consumer Post Bureau"/>
    <s v="FWadia"/>
    <m/>
    <x v="0"/>
    <d v="1899-12-30T00:07:52"/>
    <n v="7.8666666666666671"/>
    <d v="2023-08-06T00:00:00"/>
    <x v="1"/>
    <x v="1"/>
    <x v="9"/>
    <x v="2"/>
    <x v="0"/>
    <s v="SLA_MET"/>
  </r>
  <r>
    <s v="1661"/>
    <d v="2023-08-06T16:07:39"/>
    <d v="2023-08-06T16:23:26"/>
    <s v="WITHDRAW"/>
    <s v="Consumer Post Bureau"/>
    <s v="SSyed"/>
    <m/>
    <x v="0"/>
    <d v="1899-12-30T00:15:47"/>
    <n v="15.783333333333333"/>
    <d v="2023-08-06T00:00:00"/>
    <x v="1"/>
    <x v="1"/>
    <x v="5"/>
    <x v="2"/>
    <x v="0"/>
    <s v="SLA_MET"/>
  </r>
  <r>
    <s v="1662"/>
    <d v="2023-08-06T16:26:40"/>
    <d v="2023-08-06T16:34:17"/>
    <s v="WITHDRAW"/>
    <s v="Consumer Pre Bureau"/>
    <s v="HPandya"/>
    <s v="Please email 100 pts of ID to vcredit@Asif Tech.com.au Please email us the proof of residence."/>
    <x v="2"/>
    <d v="1899-12-30T00:07:37"/>
    <n v="7.6166666666666671"/>
    <d v="2023-08-06T00:00:00"/>
    <x v="1"/>
    <x v="1"/>
    <x v="11"/>
    <x v="2"/>
    <x v="2"/>
    <s v="SLA_MET"/>
  </r>
  <r>
    <s v="1663"/>
    <d v="2023-08-06T16:30:40"/>
    <d v="2023-08-06T16:41:46"/>
    <s v="WITHDRAW"/>
    <s v="Consumer Existing"/>
    <s v="SBambaras"/>
    <s v="Suspected duplicate application"/>
    <x v="5"/>
    <d v="1899-12-30T00:11:06"/>
    <n v="11.1"/>
    <d v="2023-08-06T00:00:00"/>
    <x v="1"/>
    <x v="1"/>
    <x v="7"/>
    <x v="2"/>
    <x v="1"/>
    <s v="SLA_MET"/>
  </r>
  <r>
    <s v="1664"/>
    <d v="2023-08-06T16:32:08"/>
    <d v="2023-08-06T16:34:47"/>
    <s v="WITHDRAW"/>
    <s v="Consumer Pre Bureau"/>
    <s v="RMishra"/>
    <s v="Please verify passport details and DOB and resubmit OR email passport and visa page to vcredit@Asif Tech.com.au"/>
    <x v="2"/>
    <d v="1899-12-30T00:02:39"/>
    <n v="2.65"/>
    <d v="2023-08-06T00:00:00"/>
    <x v="1"/>
    <x v="1"/>
    <x v="12"/>
    <x v="2"/>
    <x v="2"/>
    <s v="SLA_MET"/>
  </r>
  <r>
    <s v="1665"/>
    <d v="2023-08-06T16:34:00"/>
    <d v="2023-08-06T16:46:09"/>
    <s v="WITHDRAW"/>
    <s v="Consumer Post Bureau"/>
    <s v="CDcosta"/>
    <m/>
    <x v="0"/>
    <d v="1899-12-30T00:12:09"/>
    <n v="12.15"/>
    <d v="2023-08-06T00:00:00"/>
    <x v="1"/>
    <x v="1"/>
    <x v="2"/>
    <x v="2"/>
    <x v="0"/>
    <s v="SLA_MET"/>
  </r>
  <r>
    <s v="1666"/>
    <d v="2023-08-06T16:34:29"/>
    <d v="2023-08-06T16:42:50"/>
    <s v="WITHDRAW"/>
    <s v="Consumer Post Bureau"/>
    <s v="MDcruz"/>
    <s v="Applicants Home is incorrect. Please confirm and resubmit"/>
    <x v="4"/>
    <d v="1899-12-30T00:08:21"/>
    <n v="8.35"/>
    <d v="2023-08-06T00:00:00"/>
    <x v="1"/>
    <x v="1"/>
    <x v="3"/>
    <x v="2"/>
    <x v="0"/>
    <s v="SLA_MET"/>
  </r>
  <r>
    <s v="1667"/>
    <d v="2023-08-06T16:37:23"/>
    <d v="2023-08-06T16:46:25"/>
    <s v="WITHDRAW"/>
    <s v="Consumer Post Bureau"/>
    <s v="AAkhundpur"/>
    <s v="Work number submitted is incorrect for the employer. Please confirm with applicant and resubmit"/>
    <x v="4"/>
    <d v="1899-12-30T00:09:02"/>
    <n v="9.0333333333333332"/>
    <d v="2023-08-06T00:00:00"/>
    <x v="1"/>
    <x v="1"/>
    <x v="8"/>
    <x v="2"/>
    <x v="0"/>
    <s v="SLA_MET"/>
  </r>
  <r>
    <s v="1668"/>
    <d v="2023-08-06T16:40:19"/>
    <d v="2023-08-06T16:52:41"/>
    <s v="WITHDRAW"/>
    <s v="Consumer Pre Bureau"/>
    <s v="FWadia"/>
    <s v="Applicants ID document number was incorrect. Please correct the Passport No. to G59290533 and resubmit."/>
    <x v="4"/>
    <d v="1899-12-30T00:12:22"/>
    <n v="12.366666666666667"/>
    <d v="2023-08-06T00:00:00"/>
    <x v="1"/>
    <x v="1"/>
    <x v="9"/>
    <x v="2"/>
    <x v="2"/>
    <s v="SLA_MET"/>
  </r>
  <r>
    <s v="1669"/>
    <d v="2023-08-06T16:43:36"/>
    <d v="2023-08-06T16:45:02"/>
    <s v="WITHDRAW"/>
    <s v="Consumer Pre Bureau"/>
    <s v="RMishra"/>
    <s v="Please verify the passport and DOB and resubmit OR email passport and visa page to vcredit@Asif Tech.com.au"/>
    <x v="2"/>
    <d v="1899-12-30T00:01:26"/>
    <n v="1.4333333333333333"/>
    <d v="2023-08-06T00:00:00"/>
    <x v="1"/>
    <x v="1"/>
    <x v="12"/>
    <x v="2"/>
    <x v="2"/>
    <s v="SLA_MET"/>
  </r>
  <r>
    <s v="1670"/>
    <d v="2023-08-06T16:50:41"/>
    <d v="2023-08-06T16:55:21"/>
    <s v="WITHDRAW"/>
    <s v="Consumer Post Bureau"/>
    <s v="AAkhundpur"/>
    <s v="Suspected duplicate application- 1-8EV1KKS- already approved."/>
    <x v="5"/>
    <d v="1899-12-30T00:04:40"/>
    <n v="4.666666666666667"/>
    <d v="2023-08-06T00:00:00"/>
    <x v="1"/>
    <x v="1"/>
    <x v="8"/>
    <x v="2"/>
    <x v="0"/>
    <s v="SLA_MET"/>
  </r>
  <r>
    <s v="1671"/>
    <d v="2023-08-06T16:51:58"/>
    <d v="2023-08-06T17:02:42"/>
    <s v="WITHDRAW"/>
    <s v="Consumer Post Bureau"/>
    <s v="RBose"/>
    <s v="An account for this applicant already exists with Asif Tech. Please resubmit as existing customer under row id - 1-8EV8K5G"/>
    <x v="3"/>
    <d v="1899-12-30T00:10:44"/>
    <n v="10.733333333333333"/>
    <d v="2023-08-06T00:00:00"/>
    <x v="1"/>
    <x v="1"/>
    <x v="6"/>
    <x v="2"/>
    <x v="0"/>
    <s v="SLA_MET"/>
  </r>
  <r>
    <s v="1672"/>
    <d v="2023-08-06T16:51:59"/>
    <d v="2023-08-06T16:56:35"/>
    <s v="WITHDRAW"/>
    <s v="Consumer Pre Bureau"/>
    <s v="RMishra"/>
    <s v="Please email passport and visa page to vcredit@Asif Tech.com.au"/>
    <x v="2"/>
    <d v="1899-12-30T00:04:36"/>
    <n v="4.5999999999999996"/>
    <d v="2023-08-06T00:00:00"/>
    <x v="1"/>
    <x v="1"/>
    <x v="12"/>
    <x v="2"/>
    <x v="2"/>
    <s v="SLA_MET"/>
  </r>
  <r>
    <s v="1673"/>
    <d v="2023-08-06T16:57:21"/>
    <d v="2023-08-06T17:06:00"/>
    <s v="WITHDRAW"/>
    <s v="Consumer Pre Bureau"/>
    <s v="HPandya"/>
    <s v="Please re-submit as student Kindly remove the employement details."/>
    <x v="4"/>
    <d v="1899-12-30T00:08:39"/>
    <n v="8.65"/>
    <d v="2023-08-06T00:00:00"/>
    <x v="1"/>
    <x v="1"/>
    <x v="11"/>
    <x v="2"/>
    <x v="2"/>
    <s v="SLA_MET"/>
  </r>
  <r>
    <s v="1674"/>
    <d v="2023-08-06T16:58:01"/>
    <d v="2023-08-06T17:09:09"/>
    <s v="WITHDRAW"/>
    <s v="Consumer Pre Bureau"/>
    <s v="NVaid"/>
    <s v="Please email copy of Proof of Income (Pay Slips / Bank Statement / Employment Letter) to vcredit@Asif Tech.com.au"/>
    <x v="2"/>
    <d v="1899-12-30T00:11:08"/>
    <n v="11.133333333333333"/>
    <d v="2023-08-06T00:00:00"/>
    <x v="1"/>
    <x v="1"/>
    <x v="4"/>
    <x v="2"/>
    <x v="2"/>
    <s v="SLA_MET"/>
  </r>
  <r>
    <s v="1675"/>
    <d v="2023-08-06T17:03:14"/>
    <d v="2023-08-06T17:08:10"/>
    <s v="WITHDRAW"/>
    <s v="Consumer Pre Bureau"/>
    <s v="RMishra"/>
    <s v="Please resubmit with complete passport details. The country is missing."/>
    <x v="2"/>
    <d v="1899-12-30T00:04:56"/>
    <n v="4.9333333333333336"/>
    <d v="2023-08-06T00:00:00"/>
    <x v="1"/>
    <x v="1"/>
    <x v="12"/>
    <x v="2"/>
    <x v="2"/>
    <s v="SLA_MET"/>
  </r>
  <r>
    <s v="1676"/>
    <d v="2023-08-06T17:03:14"/>
    <d v="2023-08-06T17:11:00"/>
    <s v="WITHDRAW"/>
    <s v="Consumer Pre Bureau"/>
    <s v="HPandya"/>
    <s v="Please email 100 pts of ID to vcredit@Asif Tech.com.au Passport and the visa page"/>
    <x v="2"/>
    <d v="1899-12-30T00:07:46"/>
    <n v="7.7666666666666666"/>
    <d v="2023-08-06T00:00:00"/>
    <x v="1"/>
    <x v="1"/>
    <x v="11"/>
    <x v="2"/>
    <x v="2"/>
    <s v="SLA_MET"/>
  </r>
  <r>
    <s v="1677"/>
    <d v="2023-08-06T17:07:42"/>
    <d v="2023-08-06T17:17:08"/>
    <s v="WITHDRAW"/>
    <s v="Consumer Pre Bureau"/>
    <s v="NVaid"/>
    <s v="Please email copy of Proof of Income (Pay Slips / Bank Statement / Employment Letter) to vcredit@Asif Tech.com.au"/>
    <x v="2"/>
    <d v="1899-12-30T00:09:26"/>
    <n v="9.4333333333333336"/>
    <d v="2023-08-06T00:00:00"/>
    <x v="1"/>
    <x v="1"/>
    <x v="4"/>
    <x v="2"/>
    <x v="2"/>
    <s v="SLA_MET"/>
  </r>
  <r>
    <s v="1678"/>
    <d v="2023-08-06T17:16:03"/>
    <d v="2023-08-06T17:20:32"/>
    <s v="WITHDRAW"/>
    <s v="Consumer Pre Bureau"/>
    <s v="AAkhundpur"/>
    <s v="Please email passport with visa page"/>
    <x v="2"/>
    <d v="1899-12-30T00:04:29"/>
    <n v="4.4833333333333334"/>
    <d v="2023-08-06T00:00:00"/>
    <x v="1"/>
    <x v="1"/>
    <x v="8"/>
    <x v="2"/>
    <x v="2"/>
    <s v="SLA_MET"/>
  </r>
  <r>
    <s v="1679"/>
    <d v="2023-08-06T17:20:26"/>
    <d v="2023-08-06T17:32:59"/>
    <s v="WITHDRAW"/>
    <s v="Consumer Post Bureau"/>
    <s v="AAkhundpur"/>
    <s v="Applicant has previously approved application under another Row ID - 1-8EUSIAC"/>
    <x v="5"/>
    <d v="1899-12-30T00:12:33"/>
    <n v="12.55"/>
    <d v="2023-08-06T00:00:00"/>
    <x v="1"/>
    <x v="1"/>
    <x v="8"/>
    <x v="2"/>
    <x v="0"/>
    <s v="SLA_MET"/>
  </r>
  <r>
    <s v="1680"/>
    <d v="2023-08-06T17:27:10"/>
    <d v="2023-08-06T17:29:16"/>
    <s v="WITHDRAW"/>
    <s v="Consumer Pre Bureau"/>
    <s v="HPandya"/>
    <s v="Please email 100 pts of ID to vcredit@Asif Tech.com.au Appoitnment letter or salary slip"/>
    <x v="2"/>
    <d v="1899-12-30T00:02:06"/>
    <n v="2.1"/>
    <d v="2023-08-06T00:00:00"/>
    <x v="1"/>
    <x v="1"/>
    <x v="11"/>
    <x v="2"/>
    <x v="2"/>
    <s v="SLA_MET"/>
  </r>
  <r>
    <s v="1681"/>
    <d v="2023-08-06T17:27:48"/>
    <d v="2023-08-06T17:37:20"/>
    <s v="WITHDRAW"/>
    <s v="Consumer Pre Bureau"/>
    <s v="RBose"/>
    <s v="Please email passport with visa page and update correct landline number for the employer."/>
    <x v="2"/>
    <d v="1899-12-30T00:09:32"/>
    <n v="9.5333333333333332"/>
    <d v="2023-08-06T00:00:00"/>
    <x v="1"/>
    <x v="1"/>
    <x v="6"/>
    <x v="2"/>
    <x v="2"/>
    <s v="SLA_MET"/>
  </r>
  <r>
    <s v="1682"/>
    <d v="2023-08-06T17:33:11"/>
    <d v="2023-08-06T17:46:30"/>
    <s v="WITHDRAW"/>
    <s v="Consumer Post Bureau"/>
    <s v="SSyed"/>
    <m/>
    <x v="0"/>
    <d v="1899-12-30T00:13:19"/>
    <n v="13.316666666666666"/>
    <d v="2023-08-06T00:00:00"/>
    <x v="1"/>
    <x v="1"/>
    <x v="5"/>
    <x v="2"/>
    <x v="0"/>
    <s v="SLA_MET"/>
  </r>
  <r>
    <s v="1683"/>
    <d v="2023-08-06T17:43:21"/>
    <d v="2023-08-06T17:50:38"/>
    <s v="WITHDRAW"/>
    <s v="Consumer Pre Bureau"/>
    <s v="SBambaras"/>
    <s v="Please email copy of Proof of Income (Pay Slips / Bank Statement / Employment Letter) to vcredit@Asif Tech.com.au"/>
    <x v="2"/>
    <d v="1899-12-30T00:07:17"/>
    <n v="7.2833333333333332"/>
    <d v="2023-08-06T00:00:00"/>
    <x v="1"/>
    <x v="1"/>
    <x v="7"/>
    <x v="2"/>
    <x v="2"/>
    <s v="SLA_MET"/>
  </r>
  <r>
    <s v="1684"/>
    <d v="2023-08-06T17:49:52"/>
    <d v="2023-08-06T17:56:29"/>
    <s v="WITHDRAW"/>
    <s v="Consumer Post Bureau"/>
    <s v="MDcruz"/>
    <s v="Requesting copy of Medicare Card through an email"/>
    <x v="2"/>
    <d v="1899-12-30T00:06:37"/>
    <n v="6.6166666666666671"/>
    <d v="2023-08-06T00:00:00"/>
    <x v="1"/>
    <x v="1"/>
    <x v="3"/>
    <x v="2"/>
    <x v="0"/>
    <s v="SLA_MET"/>
  </r>
  <r>
    <s v="1685"/>
    <d v="2023-08-06T18:23:36"/>
    <d v="2023-08-06T18:40:10"/>
    <s v="WITHDRAW"/>
    <s v="Consumer Pre Bureau"/>
    <s v="RBose"/>
    <s v="Please email copy of Proof of Income (Pay Slips / Bank Statement / Employment Letter) to vcredit@Asif Tech.com.au"/>
    <x v="2"/>
    <d v="1899-12-30T00:16:34"/>
    <n v="16.566666666666666"/>
    <d v="2023-08-06T00:00:00"/>
    <x v="1"/>
    <x v="1"/>
    <x v="6"/>
    <x v="2"/>
    <x v="2"/>
    <s v="SLA_MET"/>
  </r>
  <r>
    <s v="1686"/>
    <d v="2023-08-06T18:25:51"/>
    <d v="2023-08-06T18:36:38"/>
    <s v="WITHDRAW"/>
    <s v="Consumer Pre Bureau"/>
    <s v="RMishra"/>
    <s v="Please email employment letter and proof of income to vcredit@Asif Tech.com.au"/>
    <x v="2"/>
    <d v="1899-12-30T00:10:47"/>
    <n v="10.783333333333333"/>
    <d v="2023-08-06T00:00:00"/>
    <x v="1"/>
    <x v="1"/>
    <x v="12"/>
    <x v="2"/>
    <x v="2"/>
    <s v="SLA_MET"/>
  </r>
  <r>
    <s v="1687"/>
    <d v="2023-08-06T18:41:10"/>
    <d v="2023-08-06T18:52:07"/>
    <s v="WITHDRAW"/>
    <s v="Consumer Pre Bureau"/>
    <s v="NVaid"/>
    <s v="Please re-submit as pensioner"/>
    <x v="3"/>
    <d v="1899-12-30T00:10:57"/>
    <n v="10.95"/>
    <d v="2023-08-06T00:00:00"/>
    <x v="1"/>
    <x v="1"/>
    <x v="4"/>
    <x v="2"/>
    <x v="2"/>
    <s v="SLA_MET"/>
  </r>
  <r>
    <s v="1688"/>
    <d v="2023-08-06T20:47:02"/>
    <d v="2023-08-07T11:00:40"/>
    <s v="WITHDRAW"/>
    <s v="Consumer Post Bureau"/>
    <s v="MDcruz"/>
    <m/>
    <x v="0"/>
    <d v="1899-12-30T14:13:38"/>
    <n v="853.63333333333333"/>
    <d v="2023-08-07T00:00:00"/>
    <x v="1"/>
    <x v="1"/>
    <x v="3"/>
    <x v="2"/>
    <x v="0"/>
    <s v="SLA_NOT_MET"/>
  </r>
  <r>
    <s v="1689"/>
    <d v="2023-08-06T22:37:38"/>
    <d v="2023-08-07T11:08:09"/>
    <s v="WITHDRAW"/>
    <s v="Consumer Post Bureau"/>
    <s v="SBambaras"/>
    <m/>
    <x v="0"/>
    <d v="1899-12-30T12:30:31"/>
    <n v="750.51666666666665"/>
    <d v="2023-08-07T00:00:00"/>
    <x v="1"/>
    <x v="1"/>
    <x v="7"/>
    <x v="2"/>
    <x v="0"/>
    <s v="SLA_NOT_MET"/>
  </r>
  <r>
    <s v="1690"/>
    <d v="2023-08-06T23:39:21"/>
    <d v="2023-08-07T11:15:15"/>
    <s v="WITHDRAW"/>
    <s v="Consumer Post Bureau"/>
    <s v="RBose"/>
    <m/>
    <x v="0"/>
    <d v="1899-12-30T11:35:54"/>
    <n v="695.9"/>
    <d v="2023-08-07T00:00:00"/>
    <x v="1"/>
    <x v="1"/>
    <x v="6"/>
    <x v="2"/>
    <x v="0"/>
    <s v="SLA_NOT_MET"/>
  </r>
  <r>
    <s v="1691"/>
    <d v="2023-08-07T02:19:54"/>
    <d v="2023-08-07T08:50:24"/>
    <s v="APPROVE"/>
    <s v="Consumer Post Bureau"/>
    <s v="RBose"/>
    <m/>
    <x v="0"/>
    <d v="1899-12-30T06:30:30"/>
    <n v="390.5"/>
    <d v="2023-08-07T00:00:00"/>
    <x v="1"/>
    <x v="1"/>
    <x v="6"/>
    <x v="0"/>
    <x v="0"/>
    <s v="SLA_NOT_MET"/>
  </r>
  <r>
    <s v="1692"/>
    <d v="2023-08-07T08:25:20"/>
    <d v="2023-08-07T09:17:04"/>
    <s v="APPROVE"/>
    <s v="Consumer Post Bureau"/>
    <s v="RBose"/>
    <m/>
    <x v="0"/>
    <d v="1899-12-30T00:51:44"/>
    <n v="51.733333333333334"/>
    <d v="2023-08-07T00:00:00"/>
    <x v="1"/>
    <x v="1"/>
    <x v="6"/>
    <x v="0"/>
    <x v="0"/>
    <s v="SLA_NOT_MET"/>
  </r>
  <r>
    <s v="1693"/>
    <d v="2023-08-07T09:04:53"/>
    <d v="2023-08-07T09:08:09"/>
    <s v="APPROVE"/>
    <s v="Consumer Existing"/>
    <s v="HPandya"/>
    <s v="Approve"/>
    <x v="0"/>
    <d v="1899-12-30T00:03:16"/>
    <n v="3.2666666666666666"/>
    <d v="2023-08-07T00:00:00"/>
    <x v="1"/>
    <x v="1"/>
    <x v="11"/>
    <x v="0"/>
    <x v="1"/>
    <s v="SLA_MET"/>
  </r>
  <r>
    <s v="1694"/>
    <d v="2023-08-07T09:09:59"/>
    <d v="2023-08-07T09:20:38"/>
    <s v="APPROVE"/>
    <s v="Consumer Existing"/>
    <s v="HPandya"/>
    <s v="Approve"/>
    <x v="0"/>
    <d v="1899-12-30T00:10:39"/>
    <n v="10.65"/>
    <d v="2023-08-07T00:00:00"/>
    <x v="1"/>
    <x v="1"/>
    <x v="11"/>
    <x v="0"/>
    <x v="1"/>
    <s v="SLA_MET"/>
  </r>
  <r>
    <s v="1695"/>
    <d v="2023-08-07T09:13:43"/>
    <d v="2023-08-07T09:20:12"/>
    <s v="APPROVE"/>
    <s v="Consumer Post Bureau"/>
    <s v="RBose"/>
    <m/>
    <x v="0"/>
    <d v="1899-12-30T00:06:29"/>
    <n v="6.4833333333333334"/>
    <d v="2023-08-07T00:00:00"/>
    <x v="1"/>
    <x v="1"/>
    <x v="6"/>
    <x v="0"/>
    <x v="0"/>
    <s v="SLA_MET"/>
  </r>
  <r>
    <s v="1696"/>
    <d v="2023-08-07T09:31:57"/>
    <d v="2023-08-07T09:41:26"/>
    <s v="APPROVE"/>
    <s v="Consumer Post Bureau"/>
    <s v="RBose"/>
    <m/>
    <x v="0"/>
    <d v="1899-12-30T00:09:29"/>
    <n v="9.4833333333333325"/>
    <d v="2023-08-07T00:00:00"/>
    <x v="1"/>
    <x v="1"/>
    <x v="6"/>
    <x v="0"/>
    <x v="0"/>
    <s v="SLA_MET"/>
  </r>
  <r>
    <s v="1697"/>
    <d v="2023-08-07T09:34:46"/>
    <d v="2023-08-07T09:47:12"/>
    <s v="APPROVE"/>
    <s v="Consumer Pre Bureau"/>
    <s v="MDcruz"/>
    <s v="Approved"/>
    <x v="0"/>
    <d v="1899-12-30T00:12:26"/>
    <n v="12.433333333333334"/>
    <d v="2023-08-07T00:00:00"/>
    <x v="1"/>
    <x v="1"/>
    <x v="3"/>
    <x v="0"/>
    <x v="2"/>
    <s v="SLA_MET"/>
  </r>
  <r>
    <s v="1698"/>
    <d v="2023-08-07T09:40:23"/>
    <d v="2023-08-07T09:49:16"/>
    <s v="APPROVE"/>
    <s v="Consumer Existing"/>
    <s v="HPandya"/>
    <s v="Approve"/>
    <x v="0"/>
    <d v="1899-12-30T00:08:53"/>
    <n v="8.8833333333333329"/>
    <d v="2023-08-07T00:00:00"/>
    <x v="1"/>
    <x v="1"/>
    <x v="11"/>
    <x v="0"/>
    <x v="1"/>
    <s v="SLA_MET"/>
  </r>
  <r>
    <s v="1699"/>
    <d v="2023-08-07T10:22:28"/>
    <d v="2023-08-07T10:28:38"/>
    <s v="APPROVE"/>
    <s v="Consumer Existing"/>
    <s v="HPandya"/>
    <s v="Approve"/>
    <x v="0"/>
    <d v="1899-12-30T00:06:10"/>
    <n v="6.166666666666667"/>
    <d v="2023-08-07T00:00:00"/>
    <x v="1"/>
    <x v="1"/>
    <x v="11"/>
    <x v="0"/>
    <x v="1"/>
    <s v="SLA_MET"/>
  </r>
  <r>
    <s v="1700"/>
    <d v="2023-08-07T10:25:01"/>
    <d v="2023-08-07T10:35:29"/>
    <s v="APPROVE"/>
    <s v="Consumer Pre Bureau"/>
    <s v="SBambaras"/>
    <s v="Approve"/>
    <x v="0"/>
    <d v="1899-12-30T00:10:28"/>
    <n v="10.466666666666667"/>
    <d v="2023-08-07T00:00:00"/>
    <x v="1"/>
    <x v="1"/>
    <x v="7"/>
    <x v="0"/>
    <x v="2"/>
    <s v="SLA_MET"/>
  </r>
  <r>
    <s v="1701"/>
    <d v="2023-08-07T10:30:47"/>
    <d v="2023-08-07T10:34:55"/>
    <s v="APPROVE"/>
    <s v="Consumer Existing"/>
    <s v="HPandya"/>
    <s v="Approve"/>
    <x v="0"/>
    <d v="1899-12-30T00:04:08"/>
    <n v="4.1333333333333337"/>
    <d v="2023-08-07T00:00:00"/>
    <x v="1"/>
    <x v="1"/>
    <x v="11"/>
    <x v="0"/>
    <x v="1"/>
    <s v="SLA_MET"/>
  </r>
  <r>
    <s v="1702"/>
    <d v="2023-08-07T10:35:12"/>
    <d v="2023-08-07T10:51:31"/>
    <s v="APPROVE"/>
    <s v="Consumer Existing"/>
    <s v="SBambaras"/>
    <m/>
    <x v="0"/>
    <d v="1899-12-30T00:16:19"/>
    <n v="16.316666666666666"/>
    <d v="2023-08-07T00:00:00"/>
    <x v="1"/>
    <x v="1"/>
    <x v="7"/>
    <x v="0"/>
    <x v="1"/>
    <s v="SLA_MET"/>
  </r>
  <r>
    <s v="1703"/>
    <d v="2023-08-07T11:07:54"/>
    <d v="2023-08-07T11:17:31"/>
    <s v="APPROVE"/>
    <s v="Consumer Post Bureau"/>
    <s v="SBambaras"/>
    <m/>
    <x v="0"/>
    <d v="1899-12-30T00:09:37"/>
    <n v="9.6166666666666671"/>
    <d v="2023-08-07T00:00:00"/>
    <x v="1"/>
    <x v="1"/>
    <x v="7"/>
    <x v="0"/>
    <x v="0"/>
    <s v="SLA_MET"/>
  </r>
  <r>
    <s v="1704"/>
    <d v="2023-08-07T11:11:53"/>
    <d v="2023-08-07T11:15:57"/>
    <s v="APPROVE"/>
    <s v="Consumer Existing"/>
    <s v="RMishra"/>
    <s v="Approve"/>
    <x v="0"/>
    <d v="1899-12-30T00:04:04"/>
    <n v="4.0666666666666664"/>
    <d v="2023-08-07T00:00:00"/>
    <x v="1"/>
    <x v="1"/>
    <x v="12"/>
    <x v="0"/>
    <x v="1"/>
    <s v="SLA_MET"/>
  </r>
  <r>
    <s v="1705"/>
    <d v="2023-08-07T11:12:04"/>
    <d v="2023-08-07T11:20:01"/>
    <s v="APPROVE"/>
    <s v="Consumer Existing"/>
    <s v="MDcruz"/>
    <m/>
    <x v="0"/>
    <d v="1899-12-30T00:07:57"/>
    <n v="7.95"/>
    <d v="2023-08-07T00:00:00"/>
    <x v="1"/>
    <x v="1"/>
    <x v="3"/>
    <x v="0"/>
    <x v="1"/>
    <s v="SLA_MET"/>
  </r>
  <r>
    <s v="1706"/>
    <d v="2023-08-07T11:13:47"/>
    <d v="2023-08-07T11:26:10"/>
    <s v="APPROVE"/>
    <s v="Consumer Post Bureau"/>
    <s v="RBose"/>
    <m/>
    <x v="0"/>
    <d v="1899-12-30T00:12:23"/>
    <n v="12.383333333333333"/>
    <d v="2023-08-07T00:00:00"/>
    <x v="1"/>
    <x v="1"/>
    <x v="6"/>
    <x v="0"/>
    <x v="0"/>
    <s v="SLA_MET"/>
  </r>
  <r>
    <s v="1707"/>
    <d v="2023-08-07T11:14:02"/>
    <d v="2023-08-07T11:20:46"/>
    <s v="APPROVE"/>
    <s v="Consumer Existing"/>
    <s v="HPandya"/>
    <s v="Approve"/>
    <x v="0"/>
    <d v="1899-12-30T00:06:44"/>
    <n v="6.7333333333333334"/>
    <d v="2023-08-07T00:00:00"/>
    <x v="1"/>
    <x v="1"/>
    <x v="11"/>
    <x v="0"/>
    <x v="1"/>
    <s v="SLA_MET"/>
  </r>
  <r>
    <s v="1708"/>
    <d v="2023-08-07T11:16:13"/>
    <d v="2023-08-07T11:22:05"/>
    <s v="APPROVE"/>
    <s v="Consumer Existing"/>
    <s v="RMishra"/>
    <s v="Approve"/>
    <x v="0"/>
    <d v="1899-12-30T00:05:52"/>
    <n v="5.8666666666666671"/>
    <d v="2023-08-07T00:00:00"/>
    <x v="1"/>
    <x v="1"/>
    <x v="12"/>
    <x v="0"/>
    <x v="1"/>
    <s v="SLA_MET"/>
  </r>
  <r>
    <s v="1709"/>
    <d v="2023-08-07T11:39:18"/>
    <d v="2023-08-07T11:48:13"/>
    <s v="APPROVE"/>
    <s v="Consumer Existing"/>
    <s v="MDcruz"/>
    <m/>
    <x v="0"/>
    <d v="1899-12-30T00:08:55"/>
    <n v="8.9166666666666661"/>
    <d v="2023-08-07T00:00:00"/>
    <x v="1"/>
    <x v="1"/>
    <x v="3"/>
    <x v="0"/>
    <x v="1"/>
    <s v="SLA_MET"/>
  </r>
  <r>
    <s v="1710"/>
    <d v="2023-08-07T11:48:02"/>
    <d v="2023-08-07T11:52:25"/>
    <s v="APPROVE"/>
    <s v="Consumer Pre Bureau"/>
    <s v="RMishra"/>
    <s v="Approve"/>
    <x v="0"/>
    <d v="1899-12-30T00:04:23"/>
    <n v="4.3833333333333337"/>
    <d v="2023-08-07T00:00:00"/>
    <x v="1"/>
    <x v="1"/>
    <x v="12"/>
    <x v="0"/>
    <x v="2"/>
    <s v="SLA_MET"/>
  </r>
  <r>
    <s v="1711"/>
    <d v="2023-08-07T11:50:13"/>
    <d v="2023-08-07T11:55:30"/>
    <s v="APPROVE"/>
    <s v="Consumer Existing"/>
    <s v="QMascarenhas"/>
    <s v="Approve"/>
    <x v="0"/>
    <d v="1899-12-30T00:05:17"/>
    <n v="5.2833333333333332"/>
    <d v="2023-08-07T00:00:00"/>
    <x v="1"/>
    <x v="1"/>
    <x v="0"/>
    <x v="0"/>
    <x v="1"/>
    <s v="SLA_MET"/>
  </r>
  <r>
    <s v="1712"/>
    <d v="2023-08-07T11:51:18"/>
    <d v="2023-08-07T11:59:36"/>
    <s v="APPROVE"/>
    <s v="Consumer Existing"/>
    <s v="HPandya"/>
    <s v="Approve"/>
    <x v="0"/>
    <d v="1899-12-30T00:08:18"/>
    <n v="8.3000000000000007"/>
    <d v="2023-08-07T00:00:00"/>
    <x v="1"/>
    <x v="1"/>
    <x v="11"/>
    <x v="0"/>
    <x v="1"/>
    <s v="SLA_MET"/>
  </r>
  <r>
    <s v="1713"/>
    <d v="2023-08-07T11:57:49"/>
    <d v="2023-08-07T12:01:04"/>
    <s v="APPROVE"/>
    <s v="Consumer Existing"/>
    <s v="RMishra"/>
    <s v="Approved only with outright purchase of handset or USIM only"/>
    <x v="0"/>
    <d v="1899-12-30T00:03:15"/>
    <n v="3.25"/>
    <d v="2023-08-07T00:00:00"/>
    <x v="1"/>
    <x v="1"/>
    <x v="12"/>
    <x v="0"/>
    <x v="1"/>
    <s v="SLA_MET"/>
  </r>
  <r>
    <s v="1714"/>
    <d v="2023-08-07T11:58:00"/>
    <d v="2023-08-07T12:06:43"/>
    <s v="APPROVE"/>
    <s v="Consumer Existing"/>
    <s v="RBose"/>
    <m/>
    <x v="0"/>
    <d v="1899-12-30T00:08:43"/>
    <n v="8.7166666666666668"/>
    <d v="2023-08-07T00:00:00"/>
    <x v="1"/>
    <x v="1"/>
    <x v="6"/>
    <x v="0"/>
    <x v="1"/>
    <s v="SLA_MET"/>
  </r>
  <r>
    <s v="1715"/>
    <d v="2023-08-07T12:05:47"/>
    <d v="2023-08-07T12:14:25"/>
    <s v="APPROVE"/>
    <s v="Consumer Existing"/>
    <s v="NBhatia"/>
    <m/>
    <x v="0"/>
    <d v="1899-12-30T00:08:38"/>
    <n v="8.6333333333333329"/>
    <d v="2023-08-07T00:00:00"/>
    <x v="1"/>
    <x v="1"/>
    <x v="1"/>
    <x v="0"/>
    <x v="1"/>
    <s v="SLA_MET"/>
  </r>
  <r>
    <s v="1716"/>
    <d v="2023-08-07T12:12:51"/>
    <d v="2023-08-07T12:28:00"/>
    <s v="APPROVE"/>
    <s v="Consumer Existing"/>
    <s v="NBhatia"/>
    <m/>
    <x v="0"/>
    <d v="1899-12-30T00:15:09"/>
    <n v="15.15"/>
    <d v="2023-08-07T00:00:00"/>
    <x v="1"/>
    <x v="1"/>
    <x v="1"/>
    <x v="0"/>
    <x v="1"/>
    <s v="SLA_MET"/>
  </r>
  <r>
    <s v="1717"/>
    <d v="2023-08-07T12:13:14"/>
    <d v="2023-08-07T12:23:29"/>
    <s v="APPROVE"/>
    <s v="Consumer Pre Bureau"/>
    <s v="QMascarenhas"/>
    <s v="Approve"/>
    <x v="0"/>
    <d v="1899-12-30T00:10:15"/>
    <n v="10.25"/>
    <d v="2023-08-07T00:00:00"/>
    <x v="1"/>
    <x v="1"/>
    <x v="0"/>
    <x v="0"/>
    <x v="2"/>
    <s v="SLA_MET"/>
  </r>
  <r>
    <s v="1718"/>
    <d v="2023-08-07T12:24:57"/>
    <d v="2023-08-07T12:28:14"/>
    <s v="APPROVE"/>
    <s v="Consumer Existing"/>
    <s v="QMascarenhas"/>
    <s v="Approve"/>
    <x v="0"/>
    <d v="1899-12-30T00:03:17"/>
    <n v="3.2833333333333332"/>
    <d v="2023-08-07T00:00:00"/>
    <x v="1"/>
    <x v="1"/>
    <x v="0"/>
    <x v="0"/>
    <x v="1"/>
    <s v="SLA_MET"/>
  </r>
  <r>
    <s v="1719"/>
    <d v="2023-08-07T12:28:03"/>
    <d v="2023-08-07T12:31:31"/>
    <s v="APPROVE"/>
    <s v="Consumer Existing"/>
    <s v="QMascarenhas"/>
    <s v="Approve"/>
    <x v="0"/>
    <d v="1899-12-30T00:03:28"/>
    <n v="3.4666666666666668"/>
    <d v="2023-08-07T00:00:00"/>
    <x v="1"/>
    <x v="1"/>
    <x v="0"/>
    <x v="0"/>
    <x v="1"/>
    <s v="SLA_MET"/>
  </r>
  <r>
    <s v="1720"/>
    <d v="2023-08-07T12:31:39"/>
    <d v="2023-08-07T12:39:48"/>
    <s v="APPROVE"/>
    <s v="Consumer Existing"/>
    <s v="RBose"/>
    <m/>
    <x v="0"/>
    <d v="1899-12-30T00:08:09"/>
    <n v="8.15"/>
    <d v="2023-08-07T00:00:00"/>
    <x v="1"/>
    <x v="1"/>
    <x v="6"/>
    <x v="0"/>
    <x v="1"/>
    <s v="SLA_MET"/>
  </r>
  <r>
    <s v="1721"/>
    <d v="2023-08-07T12:36:01"/>
    <d v="2023-08-07T12:43:42"/>
    <s v="APPROVE"/>
    <s v="Consumer Pre Bureau"/>
    <s v="QMascarenhas"/>
    <s v="Approve"/>
    <x v="0"/>
    <d v="1899-12-30T00:07:41"/>
    <n v="7.6833333333333336"/>
    <d v="2023-08-07T00:00:00"/>
    <x v="1"/>
    <x v="1"/>
    <x v="0"/>
    <x v="0"/>
    <x v="2"/>
    <s v="SLA_MET"/>
  </r>
  <r>
    <s v="1722"/>
    <d v="2023-08-07T12:38:24"/>
    <d v="2023-08-07T12:44:40"/>
    <s v="APPROVE"/>
    <s v="Consumer Pre Bureau"/>
    <s v="AAkhundpur"/>
    <s v="Approved for 1 Handset/Tablet + 1 MBB"/>
    <x v="0"/>
    <d v="1899-12-30T00:06:16"/>
    <n v="6.2666666666666666"/>
    <d v="2023-08-07T00:00:00"/>
    <x v="1"/>
    <x v="1"/>
    <x v="8"/>
    <x v="0"/>
    <x v="2"/>
    <s v="SLA_MET"/>
  </r>
  <r>
    <s v="1723"/>
    <d v="2023-08-07T12:40:07"/>
    <d v="2023-08-07T13:09:50"/>
    <s v="APPROVE"/>
    <s v="Consumer Post Bureau"/>
    <s v="NBhatia"/>
    <m/>
    <x v="0"/>
    <d v="1899-12-30T00:29:43"/>
    <n v="29.716666666666665"/>
    <d v="2023-08-07T00:00:00"/>
    <x v="1"/>
    <x v="1"/>
    <x v="1"/>
    <x v="0"/>
    <x v="0"/>
    <s v="SLA_NOT_MET"/>
  </r>
  <r>
    <s v="1724"/>
    <d v="2023-08-07T12:45:00"/>
    <d v="2023-08-07T12:54:45"/>
    <s v="APPROVE"/>
    <s v="Consumer Pre Bureau"/>
    <s v="AAkhundpur"/>
    <s v="Approved"/>
    <x v="0"/>
    <d v="1899-12-30T00:09:45"/>
    <n v="9.75"/>
    <d v="2023-08-07T00:00:00"/>
    <x v="1"/>
    <x v="1"/>
    <x v="8"/>
    <x v="0"/>
    <x v="2"/>
    <s v="SLA_MET"/>
  </r>
  <r>
    <s v="1725"/>
    <d v="2023-08-07T12:45:50"/>
    <d v="2023-08-07T12:50:46"/>
    <s v="APPROVE"/>
    <s v="Consumer Existing"/>
    <s v="HPandya"/>
    <s v="Approve"/>
    <x v="0"/>
    <d v="1899-12-30T00:04:56"/>
    <n v="4.9333333333333336"/>
    <d v="2023-08-07T00:00:00"/>
    <x v="1"/>
    <x v="1"/>
    <x v="11"/>
    <x v="0"/>
    <x v="1"/>
    <s v="SLA_MET"/>
  </r>
  <r>
    <s v="1726"/>
    <d v="2023-08-07T12:46:22"/>
    <d v="2023-08-07T12:58:29"/>
    <s v="APPROVE"/>
    <s v="Consumer Post Bureau"/>
    <s v="SBambaras"/>
    <s v="Approve"/>
    <x v="0"/>
    <d v="1899-12-30T00:12:07"/>
    <n v="12.116666666666667"/>
    <d v="2023-08-07T00:00:00"/>
    <x v="1"/>
    <x v="1"/>
    <x v="7"/>
    <x v="0"/>
    <x v="0"/>
    <s v="SLA_MET"/>
  </r>
  <r>
    <s v="1727"/>
    <d v="2023-08-07T12:47:44"/>
    <d v="2023-08-07T12:56:08"/>
    <s v="APPROVE"/>
    <s v="Consumer Post Bureau"/>
    <s v="RMishra"/>
    <s v="-"/>
    <x v="0"/>
    <d v="1899-12-30T00:08:24"/>
    <n v="8.4"/>
    <d v="2023-08-07T00:00:00"/>
    <x v="1"/>
    <x v="1"/>
    <x v="12"/>
    <x v="0"/>
    <x v="0"/>
    <s v="SLA_MET"/>
  </r>
  <r>
    <s v="1728"/>
    <d v="2023-08-07T12:59:37"/>
    <d v="2023-08-07T13:08:06"/>
    <s v="APPROVE"/>
    <s v="Consumer Post Bureau"/>
    <s v="AAkhundpur"/>
    <s v="Approved for 1 handset and 1 MBB"/>
    <x v="0"/>
    <d v="1899-12-30T00:08:29"/>
    <n v="8.4833333333333325"/>
    <d v="2023-08-07T00:00:00"/>
    <x v="1"/>
    <x v="1"/>
    <x v="8"/>
    <x v="0"/>
    <x v="0"/>
    <s v="SLA_MET"/>
  </r>
  <r>
    <s v="1729"/>
    <d v="2023-08-07T13:00:00"/>
    <d v="2023-08-07T13:20:13"/>
    <s v="APPROVE"/>
    <s v="Consumer Post Bureau"/>
    <s v="SBambaras"/>
    <m/>
    <x v="0"/>
    <d v="1899-12-30T00:20:13"/>
    <n v="20.216666666666665"/>
    <d v="2023-08-07T00:00:00"/>
    <x v="1"/>
    <x v="1"/>
    <x v="7"/>
    <x v="0"/>
    <x v="0"/>
    <s v="SLA_NOT_MET"/>
  </r>
  <r>
    <s v="1730"/>
    <d v="2023-08-07T13:12:57"/>
    <d v="2023-08-07T13:25:00"/>
    <s v="APPROVE"/>
    <s v="Consumer Pre Bureau"/>
    <s v="HPandya"/>
    <s v="Approved"/>
    <x v="0"/>
    <d v="1899-12-30T00:12:03"/>
    <n v="12.05"/>
    <d v="2023-08-07T00:00:00"/>
    <x v="1"/>
    <x v="1"/>
    <x v="11"/>
    <x v="0"/>
    <x v="2"/>
    <s v="SLA_MET"/>
  </r>
  <r>
    <s v="1731"/>
    <d v="2023-08-07T13:13:50"/>
    <d v="2023-08-07T13:18:40"/>
    <s v="APPROVE"/>
    <s v="Consumer Existing"/>
    <s v="RMishra"/>
    <s v="Approve"/>
    <x v="0"/>
    <d v="1899-12-30T00:04:50"/>
    <n v="4.833333333333333"/>
    <d v="2023-08-07T00:00:00"/>
    <x v="1"/>
    <x v="1"/>
    <x v="12"/>
    <x v="0"/>
    <x v="1"/>
    <s v="SLA_MET"/>
  </r>
  <r>
    <s v="1732"/>
    <d v="2023-08-07T13:19:37"/>
    <d v="2023-08-07T13:32:10"/>
    <s v="APPROVE"/>
    <s v="Consumer Post Bureau"/>
    <s v="SBambaras"/>
    <m/>
    <x v="0"/>
    <d v="1899-12-30T00:12:33"/>
    <n v="12.55"/>
    <d v="2023-08-07T00:00:00"/>
    <x v="1"/>
    <x v="1"/>
    <x v="7"/>
    <x v="0"/>
    <x v="0"/>
    <s v="SLA_MET"/>
  </r>
  <r>
    <s v="1733"/>
    <d v="2023-08-07T13:20:22"/>
    <d v="2023-08-07T13:36:40"/>
    <s v="APPROVE"/>
    <s v="Consumer Post Bureau"/>
    <s v="HPandya"/>
    <m/>
    <x v="0"/>
    <d v="1899-12-30T00:16:18"/>
    <n v="16.3"/>
    <d v="2023-08-07T00:00:00"/>
    <x v="1"/>
    <x v="1"/>
    <x v="11"/>
    <x v="0"/>
    <x v="0"/>
    <s v="SLA_MET"/>
  </r>
  <r>
    <s v="1734"/>
    <d v="2023-08-07T13:24:35"/>
    <d v="2023-08-07T13:45:43"/>
    <s v="APPROVE"/>
    <s v="Consumer Post Bureau"/>
    <s v="SBambaras"/>
    <m/>
    <x v="0"/>
    <d v="1899-12-30T00:21:08"/>
    <n v="21.133333333333333"/>
    <d v="2023-08-07T00:00:00"/>
    <x v="1"/>
    <x v="1"/>
    <x v="7"/>
    <x v="0"/>
    <x v="0"/>
    <s v="SLA_NOT_MET"/>
  </r>
  <r>
    <s v="1735"/>
    <d v="2023-08-07T13:31:39"/>
    <d v="2023-08-07T13:39:01"/>
    <s v="APPROVE"/>
    <s v="Consumer Pre Bureau"/>
    <s v="QMascarenhas"/>
    <s v="Approve"/>
    <x v="0"/>
    <d v="1899-12-30T00:07:22"/>
    <n v="7.3666666666666663"/>
    <d v="2023-08-07T00:00:00"/>
    <x v="1"/>
    <x v="1"/>
    <x v="0"/>
    <x v="0"/>
    <x v="2"/>
    <s v="SLA_MET"/>
  </r>
  <r>
    <s v="1736"/>
    <d v="2023-08-07T13:39:21"/>
    <d v="2023-08-07T13:48:32"/>
    <s v="APPROVE"/>
    <s v="Consumer Post Bureau"/>
    <s v="QMascarenhas"/>
    <s v="Approve"/>
    <x v="0"/>
    <d v="1899-12-30T00:09:11"/>
    <n v="9.1833333333333336"/>
    <d v="2023-08-07T00:00:00"/>
    <x v="1"/>
    <x v="1"/>
    <x v="0"/>
    <x v="0"/>
    <x v="0"/>
    <s v="SLA_MET"/>
  </r>
  <r>
    <s v="1737"/>
    <d v="2023-08-07T13:46:57"/>
    <d v="2023-08-07T13:58:12"/>
    <s v="APPROVE"/>
    <s v="Consumer Post Bureau"/>
    <s v="HPandya"/>
    <m/>
    <x v="0"/>
    <d v="1899-12-30T00:11:15"/>
    <n v="11.25"/>
    <d v="2023-08-07T00:00:00"/>
    <x v="1"/>
    <x v="1"/>
    <x v="11"/>
    <x v="0"/>
    <x v="0"/>
    <s v="SLA_MET"/>
  </r>
  <r>
    <s v="1738"/>
    <d v="2023-08-07T13:47:17"/>
    <d v="2023-08-07T13:52:25"/>
    <s v="APPROVE"/>
    <s v="Consumer Existing"/>
    <s v="QMascarenhas"/>
    <s v="Approve"/>
    <x v="0"/>
    <d v="1899-12-30T00:05:08"/>
    <n v="5.1333333333333337"/>
    <d v="2023-08-07T00:00:00"/>
    <x v="1"/>
    <x v="1"/>
    <x v="0"/>
    <x v="0"/>
    <x v="1"/>
    <s v="SLA_MET"/>
  </r>
  <r>
    <s v="1739"/>
    <d v="2023-08-07T13:49:07"/>
    <d v="2023-08-07T13:59:30"/>
    <s v="APPROVE"/>
    <s v="Consumer Existing"/>
    <s v="QMascarenhas"/>
    <s v="Approve"/>
    <x v="0"/>
    <d v="1899-12-30T00:10:23"/>
    <n v="10.383333333333333"/>
    <d v="2023-08-07T00:00:00"/>
    <x v="1"/>
    <x v="1"/>
    <x v="0"/>
    <x v="0"/>
    <x v="1"/>
    <s v="SLA_MET"/>
  </r>
  <r>
    <s v="1740"/>
    <d v="2023-08-07T14:15:53"/>
    <d v="2023-08-07T14:20:22"/>
    <s v="APPROVE"/>
    <s v="Consumer Pre Bureau"/>
    <s v="AAkhundpur"/>
    <s v="Approved only with outright purchase of handset or USIM only"/>
    <x v="0"/>
    <d v="1899-12-30T00:04:29"/>
    <n v="4.4833333333333334"/>
    <d v="2023-08-07T00:00:00"/>
    <x v="1"/>
    <x v="1"/>
    <x v="8"/>
    <x v="0"/>
    <x v="2"/>
    <s v="SLA_MET"/>
  </r>
  <r>
    <s v="1741"/>
    <d v="2023-08-07T14:29:06"/>
    <d v="2023-08-07T14:35:48"/>
    <s v="APPROVE"/>
    <s v="Consumer Pre Bureau"/>
    <s v="RMishra"/>
    <s v="Approved for outright purchase or USIM only due to Visa status"/>
    <x v="0"/>
    <d v="1899-12-30T00:06:42"/>
    <n v="6.7"/>
    <d v="2023-08-07T00:00:00"/>
    <x v="1"/>
    <x v="1"/>
    <x v="12"/>
    <x v="0"/>
    <x v="2"/>
    <s v="SLA_MET"/>
  </r>
  <r>
    <s v="1742"/>
    <d v="2023-08-07T14:31:07"/>
    <d v="2023-08-07T15:00:38"/>
    <s v="APPROVE"/>
    <s v="Consumer Post Bureau"/>
    <s v="SBambaras"/>
    <s v="Approved only with outright purchase of handset or USIM only"/>
    <x v="0"/>
    <d v="1899-12-30T00:29:31"/>
    <n v="29.516666666666666"/>
    <d v="2023-08-07T00:00:00"/>
    <x v="1"/>
    <x v="1"/>
    <x v="7"/>
    <x v="0"/>
    <x v="0"/>
    <s v="SLA_NOT_MET"/>
  </r>
  <r>
    <s v="1743"/>
    <d v="2023-08-07T14:37:05"/>
    <d v="2023-08-07T14:49:39"/>
    <s v="APPROVE"/>
    <s v="Consumer Pre Bureau"/>
    <s v="HPandya"/>
    <s v="Approved"/>
    <x v="0"/>
    <d v="1899-12-30T00:12:34"/>
    <n v="12.566666666666666"/>
    <d v="2023-08-07T00:00:00"/>
    <x v="1"/>
    <x v="1"/>
    <x v="11"/>
    <x v="0"/>
    <x v="2"/>
    <s v="SLA_MET"/>
  </r>
  <r>
    <s v="1744"/>
    <d v="2023-08-07T14:51:39"/>
    <d v="2023-08-07T15:02:41"/>
    <s v="APPROVE"/>
    <s v="Consumer Pre Bureau"/>
    <s v="HPandya"/>
    <s v="Approved for 1 handset and 1 MBB"/>
    <x v="0"/>
    <d v="1899-12-30T00:11:02"/>
    <n v="11.033333333333333"/>
    <d v="2023-08-07T00:00:00"/>
    <x v="1"/>
    <x v="1"/>
    <x v="11"/>
    <x v="0"/>
    <x v="2"/>
    <s v="SLA_MET"/>
  </r>
  <r>
    <s v="1745"/>
    <d v="2023-08-07T14:54:20"/>
    <d v="2023-08-07T15:07:10"/>
    <s v="APPROVE"/>
    <s v="Consumer Existing"/>
    <s v="QMascarenhas"/>
    <m/>
    <x v="0"/>
    <d v="1899-12-30T00:12:50"/>
    <n v="12.833333333333334"/>
    <d v="2023-08-07T00:00:00"/>
    <x v="1"/>
    <x v="1"/>
    <x v="0"/>
    <x v="0"/>
    <x v="1"/>
    <s v="SLA_MET"/>
  </r>
  <r>
    <s v="1746"/>
    <d v="2023-08-07T14:57:40"/>
    <d v="2023-08-07T15:15:17"/>
    <s v="APPROVE"/>
    <s v="Consumer Post Bureau"/>
    <s v="NBhatia"/>
    <m/>
    <x v="0"/>
    <d v="1899-12-30T00:17:37"/>
    <n v="17.616666666666667"/>
    <d v="2023-08-07T00:00:00"/>
    <x v="1"/>
    <x v="1"/>
    <x v="1"/>
    <x v="0"/>
    <x v="0"/>
    <s v="SLA_MET"/>
  </r>
  <r>
    <s v="1747"/>
    <d v="2023-08-07T14:58:53"/>
    <d v="2023-08-07T15:01:21"/>
    <s v="APPROVE"/>
    <s v="Consumer Pre Bureau"/>
    <s v="RMishra"/>
    <s v="Approved for 1 Handset/Tablet + 1 MBB"/>
    <x v="0"/>
    <d v="1899-12-30T00:02:28"/>
    <n v="2.4666666666666668"/>
    <d v="2023-08-07T00:00:00"/>
    <x v="1"/>
    <x v="1"/>
    <x v="12"/>
    <x v="0"/>
    <x v="2"/>
    <s v="SLA_MET"/>
  </r>
  <r>
    <s v="1748"/>
    <d v="2023-08-07T15:01:54"/>
    <d v="2023-08-07T15:06:47"/>
    <s v="APPROVE"/>
    <s v="Consumer Existing"/>
    <s v="RMishra"/>
    <s v="Approve"/>
    <x v="0"/>
    <d v="1899-12-30T00:04:53"/>
    <n v="4.8833333333333329"/>
    <d v="2023-08-07T00:00:00"/>
    <x v="1"/>
    <x v="1"/>
    <x v="12"/>
    <x v="0"/>
    <x v="1"/>
    <s v="SLA_MET"/>
  </r>
  <r>
    <s v="1749"/>
    <d v="2023-08-07T15:03:02"/>
    <d v="2023-08-07T15:12:27"/>
    <s v="APPROVE"/>
    <s v="Consumer Pre Bureau"/>
    <s v="HPandya"/>
    <s v="Approved for 1 handset and 1 MBB"/>
    <x v="0"/>
    <d v="1899-12-30T00:09:25"/>
    <n v="9.4166666666666661"/>
    <d v="2023-08-07T00:00:00"/>
    <x v="1"/>
    <x v="1"/>
    <x v="11"/>
    <x v="0"/>
    <x v="2"/>
    <s v="SLA_MET"/>
  </r>
  <r>
    <s v="1750"/>
    <d v="2023-08-07T15:08:55"/>
    <d v="2023-08-07T15:12:15"/>
    <s v="APPROVE"/>
    <s v="Consumer Pre Bureau"/>
    <s v="AAkhundpur"/>
    <s v="Approve"/>
    <x v="0"/>
    <d v="1899-12-30T00:03:20"/>
    <n v="3.3333333333333335"/>
    <d v="2023-08-07T00:00:00"/>
    <x v="1"/>
    <x v="1"/>
    <x v="8"/>
    <x v="0"/>
    <x v="2"/>
    <s v="SLA_MET"/>
  </r>
  <r>
    <s v="1751"/>
    <d v="2023-08-07T15:25:01"/>
    <d v="2023-08-07T15:31:53"/>
    <s v="APPROVE"/>
    <s v="Consumer Existing"/>
    <s v="AAkhundpur"/>
    <s v="Approved only with outright purchase of handset or USIM only"/>
    <x v="0"/>
    <d v="1899-12-30T00:06:52"/>
    <n v="6.8666666666666671"/>
    <d v="2023-08-07T00:00:00"/>
    <x v="1"/>
    <x v="1"/>
    <x v="8"/>
    <x v="0"/>
    <x v="1"/>
    <s v="SLA_MET"/>
  </r>
  <r>
    <s v="1752"/>
    <d v="2023-08-07T15:28:59"/>
    <d v="2023-08-07T15:40:22"/>
    <s v="APPROVE"/>
    <s v="Consumer Post Bureau"/>
    <s v="SBambaras"/>
    <m/>
    <x v="0"/>
    <d v="1899-12-30T00:11:23"/>
    <n v="11.383333333333333"/>
    <d v="2023-08-07T00:00:00"/>
    <x v="1"/>
    <x v="1"/>
    <x v="7"/>
    <x v="0"/>
    <x v="0"/>
    <s v="SLA_MET"/>
  </r>
  <r>
    <s v="1753"/>
    <d v="2023-08-07T15:35:04"/>
    <d v="2023-08-07T15:45:25"/>
    <s v="APPROVE"/>
    <s v="Consumer Existing"/>
    <s v="AAkhundpur"/>
    <s v="Approved for 1 service"/>
    <x v="0"/>
    <d v="1899-12-30T00:10:21"/>
    <n v="10.35"/>
    <d v="2023-08-07T00:00:00"/>
    <x v="1"/>
    <x v="1"/>
    <x v="8"/>
    <x v="0"/>
    <x v="1"/>
    <s v="SLA_MET"/>
  </r>
  <r>
    <s v="1754"/>
    <d v="2023-08-07T15:43:24"/>
    <d v="2023-08-07T15:48:55"/>
    <s v="APPROVE"/>
    <s v="Consumer Existing"/>
    <s v="RBose"/>
    <s v="Approve"/>
    <x v="0"/>
    <d v="1899-12-30T00:05:31"/>
    <n v="5.5166666666666666"/>
    <d v="2023-08-07T00:00:00"/>
    <x v="1"/>
    <x v="1"/>
    <x v="6"/>
    <x v="0"/>
    <x v="1"/>
    <s v="SLA_MET"/>
  </r>
  <r>
    <s v="1755"/>
    <d v="2023-08-07T15:45:40"/>
    <d v="2023-08-07T15:54:15"/>
    <s v="APPROVE"/>
    <s v="Consumer Existing"/>
    <s v="AAkhundpur"/>
    <s v="Approve"/>
    <x v="0"/>
    <d v="1899-12-30T00:08:35"/>
    <n v="8.5833333333333339"/>
    <d v="2023-08-07T00:00:00"/>
    <x v="1"/>
    <x v="1"/>
    <x v="8"/>
    <x v="0"/>
    <x v="1"/>
    <s v="SLA_MET"/>
  </r>
  <r>
    <s v="1756"/>
    <d v="2023-08-07T15:46:24"/>
    <d v="2023-08-07T15:51:37"/>
    <s v="APPROVE"/>
    <s v="Consumer Pre Bureau"/>
    <s v="RMishra"/>
    <s v="Approve"/>
    <x v="0"/>
    <d v="1899-12-30T00:05:13"/>
    <n v="5.2166666666666668"/>
    <d v="2023-08-07T00:00:00"/>
    <x v="1"/>
    <x v="1"/>
    <x v="12"/>
    <x v="0"/>
    <x v="2"/>
    <s v="SLA_MET"/>
  </r>
  <r>
    <s v="1757"/>
    <d v="2023-08-07T15:54:11"/>
    <d v="2023-08-07T16:07:05"/>
    <s v="APPROVE"/>
    <s v="Consumer Post Bureau"/>
    <s v="SBambaras"/>
    <m/>
    <x v="0"/>
    <d v="1899-12-30T00:12:54"/>
    <n v="12.9"/>
    <d v="2023-08-07T00:00:00"/>
    <x v="1"/>
    <x v="1"/>
    <x v="7"/>
    <x v="0"/>
    <x v="0"/>
    <s v="SLA_MET"/>
  </r>
  <r>
    <s v="1758"/>
    <d v="2023-08-07T15:54:23"/>
    <d v="2023-08-07T16:06:34"/>
    <s v="APPROVE"/>
    <s v="Consumer Existing"/>
    <s v="AAkhundpur"/>
    <s v="Approve"/>
    <x v="0"/>
    <d v="1899-12-30T00:12:11"/>
    <n v="12.183333333333334"/>
    <d v="2023-08-07T00:00:00"/>
    <x v="1"/>
    <x v="1"/>
    <x v="8"/>
    <x v="0"/>
    <x v="1"/>
    <s v="SLA_MET"/>
  </r>
  <r>
    <s v="1759"/>
    <d v="2023-08-07T15:57:00"/>
    <d v="2023-08-07T16:04:23"/>
    <s v="APPROVE"/>
    <s v="Consumer Pre Bureau"/>
    <s v="HPandya"/>
    <s v="Approve"/>
    <x v="0"/>
    <d v="1899-12-30T00:07:23"/>
    <n v="7.3833333333333337"/>
    <d v="2023-08-07T00:00:00"/>
    <x v="1"/>
    <x v="1"/>
    <x v="11"/>
    <x v="0"/>
    <x v="2"/>
    <s v="SLA_MET"/>
  </r>
  <r>
    <s v="1760"/>
    <d v="2023-08-07T16:00:39"/>
    <d v="2023-08-07T16:09:56"/>
    <s v="APPROVE"/>
    <s v="Consumer Post Bureau"/>
    <s v="RBose"/>
    <s v="Approve"/>
    <x v="0"/>
    <d v="1899-12-30T00:09:17"/>
    <n v="9.2833333333333332"/>
    <d v="2023-08-07T00:00:00"/>
    <x v="1"/>
    <x v="1"/>
    <x v="6"/>
    <x v="0"/>
    <x v="0"/>
    <s v="SLA_MET"/>
  </r>
  <r>
    <s v="1761"/>
    <d v="2023-08-07T16:00:43"/>
    <d v="2023-08-07T16:12:07"/>
    <s v="APPROVE"/>
    <s v="Consumer Post Bureau"/>
    <s v="NBhatia"/>
    <m/>
    <x v="0"/>
    <d v="1899-12-30T00:11:24"/>
    <n v="11.4"/>
    <d v="2023-08-07T00:00:00"/>
    <x v="1"/>
    <x v="1"/>
    <x v="1"/>
    <x v="0"/>
    <x v="0"/>
    <s v="SLA_MET"/>
  </r>
  <r>
    <s v="1762"/>
    <d v="2023-08-07T16:03:19"/>
    <d v="2023-08-07T16:29:33"/>
    <s v="APPROVE"/>
    <s v="Consumer Post Bureau"/>
    <s v="SBambaras"/>
    <m/>
    <x v="0"/>
    <d v="1899-12-30T00:26:14"/>
    <n v="26.233333333333334"/>
    <d v="2023-08-07T00:00:00"/>
    <x v="1"/>
    <x v="1"/>
    <x v="7"/>
    <x v="0"/>
    <x v="0"/>
    <s v="SLA_NOT_MET"/>
  </r>
  <r>
    <s v="1763"/>
    <d v="2023-08-07T16:03:27"/>
    <d v="2023-08-07T16:12:57"/>
    <s v="APPROVE"/>
    <s v="Consumer Pre Bureau"/>
    <s v="RMishra"/>
    <s v="Approved for 1 handset and 1 MBB"/>
    <x v="0"/>
    <d v="1899-12-30T00:09:30"/>
    <n v="9.5"/>
    <d v="2023-08-07T00:00:00"/>
    <x v="1"/>
    <x v="1"/>
    <x v="12"/>
    <x v="0"/>
    <x v="2"/>
    <s v="SLA_MET"/>
  </r>
  <r>
    <s v="1764"/>
    <d v="2023-08-07T16:21:47"/>
    <d v="2023-08-07T16:29:09"/>
    <s v="APPROVE"/>
    <s v="Consumer Existing"/>
    <s v="AAkhundpur"/>
    <s v="Approved for MBB only"/>
    <x v="0"/>
    <d v="1899-12-30T00:07:22"/>
    <n v="7.3666666666666663"/>
    <d v="2023-08-07T00:00:00"/>
    <x v="1"/>
    <x v="1"/>
    <x v="8"/>
    <x v="0"/>
    <x v="1"/>
    <s v="SLA_MET"/>
  </r>
  <r>
    <s v="1765"/>
    <d v="2023-08-07T16:24:24"/>
    <d v="2023-08-07T16:36:10"/>
    <s v="APPROVE"/>
    <s v="Consumer Post Bureau"/>
    <s v="RMishra"/>
    <s v="Approved only with outright purchase of handset or USIM only"/>
    <x v="0"/>
    <d v="1899-12-30T00:11:46"/>
    <n v="11.766666666666667"/>
    <d v="2023-08-07T00:00:00"/>
    <x v="1"/>
    <x v="1"/>
    <x v="12"/>
    <x v="0"/>
    <x v="0"/>
    <s v="SLA_MET"/>
  </r>
  <r>
    <s v="1766"/>
    <d v="2023-08-07T16:25:05"/>
    <d v="2023-08-07T16:35:10"/>
    <s v="APPROVE"/>
    <s v="Consumer Post Bureau"/>
    <s v="HPandya"/>
    <s v="Approve"/>
    <x v="0"/>
    <d v="1899-12-30T00:10:05"/>
    <n v="10.083333333333334"/>
    <d v="2023-08-07T00:00:00"/>
    <x v="1"/>
    <x v="1"/>
    <x v="11"/>
    <x v="0"/>
    <x v="0"/>
    <s v="SLA_MET"/>
  </r>
  <r>
    <s v="1767"/>
    <d v="2023-08-07T16:31:16"/>
    <d v="2023-08-07T16:41:21"/>
    <s v="APPROVE"/>
    <s v="Consumer Pre Bureau"/>
    <s v="AAkhundpur"/>
    <s v="Approved only with outright purchase of handset or USIM only"/>
    <x v="0"/>
    <d v="1899-12-30T00:10:05"/>
    <n v="10.083333333333334"/>
    <d v="2023-08-07T00:00:00"/>
    <x v="1"/>
    <x v="1"/>
    <x v="8"/>
    <x v="0"/>
    <x v="2"/>
    <s v="SLA_MET"/>
  </r>
  <r>
    <s v="1768"/>
    <d v="2023-08-07T16:31:57"/>
    <d v="2023-08-07T16:46:46"/>
    <s v="APPROVE"/>
    <s v="Consumer Post Bureau"/>
    <s v="NBhatia"/>
    <m/>
    <x v="0"/>
    <d v="1899-12-30T00:14:49"/>
    <n v="14.816666666666666"/>
    <d v="2023-08-07T00:00:00"/>
    <x v="1"/>
    <x v="1"/>
    <x v="1"/>
    <x v="0"/>
    <x v="0"/>
    <s v="SLA_MET"/>
  </r>
  <r>
    <s v="1769"/>
    <d v="2023-08-07T16:32:35"/>
    <d v="2023-08-07T16:50:00"/>
    <s v="APPROVE"/>
    <s v="Consumer Post Bureau"/>
    <s v="AAkhundpur"/>
    <m/>
    <x v="0"/>
    <d v="1899-12-30T00:17:25"/>
    <n v="17.416666666666668"/>
    <d v="2023-08-07T00:00:00"/>
    <x v="1"/>
    <x v="1"/>
    <x v="8"/>
    <x v="0"/>
    <x v="0"/>
    <s v="SLA_MET"/>
  </r>
  <r>
    <s v="1770"/>
    <d v="2023-08-07T16:41:20"/>
    <d v="2023-08-07T17:07:01"/>
    <s v="APPROVE"/>
    <s v="Consumer Post Bureau"/>
    <s v="NBhatia"/>
    <m/>
    <x v="0"/>
    <d v="1899-12-30T00:25:41"/>
    <n v="25.683333333333334"/>
    <d v="2023-08-07T00:00:00"/>
    <x v="1"/>
    <x v="1"/>
    <x v="1"/>
    <x v="0"/>
    <x v="0"/>
    <s v="SLA_NOT_MET"/>
  </r>
  <r>
    <s v="1771"/>
    <d v="2023-08-07T16:45:08"/>
    <d v="2023-08-07T16:53:58"/>
    <s v="APPROVE"/>
    <s v="Consumer Pre Bureau"/>
    <s v="HPandya"/>
    <s v="Approve"/>
    <x v="0"/>
    <d v="1899-12-30T00:08:50"/>
    <n v="8.8333333333333339"/>
    <d v="2023-08-07T00:00:00"/>
    <x v="1"/>
    <x v="1"/>
    <x v="11"/>
    <x v="0"/>
    <x v="2"/>
    <s v="SLA_MET"/>
  </r>
  <r>
    <s v="1772"/>
    <d v="2023-08-07T16:54:29"/>
    <d v="2023-08-07T16:58:54"/>
    <s v="APPROVE"/>
    <s v="Consumer Existing"/>
    <s v="HPandya"/>
    <s v="Approve"/>
    <x v="0"/>
    <d v="1899-12-30T00:04:25"/>
    <n v="4.416666666666667"/>
    <d v="2023-08-07T00:00:00"/>
    <x v="1"/>
    <x v="1"/>
    <x v="11"/>
    <x v="0"/>
    <x v="1"/>
    <s v="SLA_MET"/>
  </r>
  <r>
    <s v="1773"/>
    <d v="2023-08-07T17:09:58"/>
    <d v="2023-08-07T17:21:30"/>
    <s v="APPROVE"/>
    <s v="Consumer Post Bureau"/>
    <s v="AAkhundpur"/>
    <s v="Approved only with outright purchase of handset or USIM only"/>
    <x v="0"/>
    <d v="1899-12-30T00:11:32"/>
    <n v="11.533333333333333"/>
    <d v="2023-08-07T00:00:00"/>
    <x v="1"/>
    <x v="1"/>
    <x v="8"/>
    <x v="0"/>
    <x v="0"/>
    <s v="SLA_MET"/>
  </r>
  <r>
    <s v="1774"/>
    <d v="2023-08-07T17:18:10"/>
    <d v="2023-08-07T17:23:39"/>
    <s v="APPROVE"/>
    <s v="Consumer Existing"/>
    <s v="RMishra"/>
    <s v="Approve"/>
    <x v="0"/>
    <d v="1899-12-30T00:05:29"/>
    <n v="5.4833333333333334"/>
    <d v="2023-08-07T00:00:00"/>
    <x v="1"/>
    <x v="1"/>
    <x v="12"/>
    <x v="0"/>
    <x v="1"/>
    <s v="SLA_MET"/>
  </r>
  <r>
    <s v="1775"/>
    <d v="2023-08-07T17:19:04"/>
    <d v="2023-08-07T17:27:38"/>
    <s v="APPROVE"/>
    <s v="Consumer Post Bureau"/>
    <s v="AAkhundpur"/>
    <s v="Approved only with outright purchase of handset or USIM only"/>
    <x v="0"/>
    <d v="1899-12-30T00:08:34"/>
    <n v="8.5666666666666664"/>
    <d v="2023-08-07T00:00:00"/>
    <x v="1"/>
    <x v="1"/>
    <x v="8"/>
    <x v="0"/>
    <x v="0"/>
    <s v="SLA_MET"/>
  </r>
  <r>
    <s v="1776"/>
    <d v="2023-08-07T17:19:09"/>
    <d v="2023-08-07T17:32:08"/>
    <s v="APPROVE"/>
    <s v="Consumer Existing"/>
    <s v="RMishra"/>
    <s v="Approved for MBB only"/>
    <x v="0"/>
    <d v="1899-12-30T00:12:59"/>
    <n v="12.983333333333333"/>
    <d v="2023-08-07T00:00:00"/>
    <x v="1"/>
    <x v="1"/>
    <x v="12"/>
    <x v="0"/>
    <x v="1"/>
    <s v="SLA_MET"/>
  </r>
  <r>
    <s v="1777"/>
    <d v="2023-08-07T17:21:29"/>
    <d v="2023-08-07T17:29:26"/>
    <s v="APPROVE"/>
    <s v="Consumer Pre Bureau"/>
    <s v="HPandya"/>
    <s v="Approved for 1 Handset/Tablet + 1 MBB"/>
    <x v="0"/>
    <d v="1899-12-30T00:07:57"/>
    <n v="7.95"/>
    <d v="2023-08-07T00:00:00"/>
    <x v="1"/>
    <x v="1"/>
    <x v="11"/>
    <x v="0"/>
    <x v="2"/>
    <s v="SLA_MET"/>
  </r>
  <r>
    <s v="1778"/>
    <d v="2023-08-07T17:25:06"/>
    <d v="2023-08-07T17:40:58"/>
    <s v="APPROVE"/>
    <s v="Consumer Post Bureau"/>
    <s v="SBambaras"/>
    <s v="Approved for 1 handset and 1 MBB"/>
    <x v="0"/>
    <d v="1899-12-30T00:15:52"/>
    <n v="15.866666666666667"/>
    <d v="2023-08-07T00:00:00"/>
    <x v="1"/>
    <x v="1"/>
    <x v="7"/>
    <x v="0"/>
    <x v="0"/>
    <s v="SLA_MET"/>
  </r>
  <r>
    <s v="1779"/>
    <d v="2023-08-07T17:33:14"/>
    <d v="2023-08-07T17:42:53"/>
    <s v="APPROVE"/>
    <s v="Consumer Pre Bureau"/>
    <s v="RMishra"/>
    <s v="Approve"/>
    <x v="0"/>
    <d v="1899-12-30T00:09:39"/>
    <n v="9.65"/>
    <d v="2023-08-07T00:00:00"/>
    <x v="1"/>
    <x v="1"/>
    <x v="12"/>
    <x v="0"/>
    <x v="2"/>
    <s v="SLA_MET"/>
  </r>
  <r>
    <s v="1780"/>
    <d v="2023-08-07T17:37:44"/>
    <d v="2023-08-07T17:46:57"/>
    <s v="APPROVE"/>
    <s v="Consumer Existing"/>
    <s v="AAkhundpur"/>
    <s v="Approve"/>
    <x v="0"/>
    <d v="1899-12-30T00:09:13"/>
    <n v="9.2166666666666668"/>
    <d v="2023-08-07T00:00:00"/>
    <x v="1"/>
    <x v="1"/>
    <x v="8"/>
    <x v="0"/>
    <x v="1"/>
    <s v="SLA_MET"/>
  </r>
  <r>
    <s v="1781"/>
    <d v="2023-08-07T17:55:48"/>
    <d v="2023-08-07T18:15:51"/>
    <s v="APPROVE"/>
    <s v="Consumer Existing"/>
    <s v="NBhatia"/>
    <s v="Approved only with outright purchase of handset or USIM only"/>
    <x v="0"/>
    <d v="1899-12-30T00:20:03"/>
    <n v="20.05"/>
    <d v="2023-08-07T00:00:00"/>
    <x v="1"/>
    <x v="1"/>
    <x v="1"/>
    <x v="0"/>
    <x v="1"/>
    <s v="SLA_NOT_MET"/>
  </r>
  <r>
    <s v="1782"/>
    <d v="2023-08-07T18:06:01"/>
    <d v="2023-08-07T18:23:33"/>
    <s v="APPROVE"/>
    <s v="Consumer Existing"/>
    <s v="MDcruz"/>
    <s v="Approved only with outright purchase of handset or USIM only"/>
    <x v="0"/>
    <d v="1899-12-30T00:17:32"/>
    <n v="17.533333333333335"/>
    <d v="2023-08-07T00:00:00"/>
    <x v="1"/>
    <x v="1"/>
    <x v="3"/>
    <x v="0"/>
    <x v="1"/>
    <s v="SLA_MET"/>
  </r>
  <r>
    <s v="1783"/>
    <d v="2023-08-07T18:23:54"/>
    <d v="2023-08-07T18:32:34"/>
    <s v="APPROVE"/>
    <s v="Consumer Pre Bureau"/>
    <s v="RMishra"/>
    <s v="Approve"/>
    <x v="0"/>
    <d v="1899-12-30T00:08:40"/>
    <n v="8.6666666666666661"/>
    <d v="2023-08-07T00:00:00"/>
    <x v="1"/>
    <x v="1"/>
    <x v="12"/>
    <x v="0"/>
    <x v="2"/>
    <s v="SLA_MET"/>
  </r>
  <r>
    <s v="1784"/>
    <d v="2023-08-07T18:31:15"/>
    <d v="2023-08-07T18:40:47"/>
    <s v="APPROVE"/>
    <s v="Consumer Post Bureau"/>
    <s v="AAkhundpur"/>
    <m/>
    <x v="0"/>
    <d v="1899-12-30T00:09:32"/>
    <n v="9.5333333333333332"/>
    <d v="2023-08-07T00:00:00"/>
    <x v="1"/>
    <x v="1"/>
    <x v="8"/>
    <x v="0"/>
    <x v="0"/>
    <s v="SLA_MET"/>
  </r>
  <r>
    <s v="1785"/>
    <d v="2023-08-07T18:43:32"/>
    <d v="2023-08-07T18:46:39"/>
    <s v="APPROVE"/>
    <s v="Consumer Existing"/>
    <s v="RMishra"/>
    <s v="Approve"/>
    <x v="0"/>
    <d v="1899-12-30T00:03:07"/>
    <n v="3.1166666666666667"/>
    <d v="2023-08-07T00:00:00"/>
    <x v="1"/>
    <x v="1"/>
    <x v="12"/>
    <x v="0"/>
    <x v="1"/>
    <s v="SLA_MET"/>
  </r>
  <r>
    <s v="1786"/>
    <d v="2023-08-07T18:48:24"/>
    <d v="2023-08-07T18:53:43"/>
    <s v="APPROVE"/>
    <s v="Consumer Existing"/>
    <s v="AAkhundpur"/>
    <s v="Approve"/>
    <x v="0"/>
    <d v="1899-12-30T00:05:19"/>
    <n v="5.3166666666666664"/>
    <d v="2023-08-07T00:00:00"/>
    <x v="1"/>
    <x v="1"/>
    <x v="8"/>
    <x v="0"/>
    <x v="1"/>
    <s v="SLA_MET"/>
  </r>
  <r>
    <s v="1787"/>
    <d v="2023-08-07T18:53:09"/>
    <d v="2023-08-07T19:10:48"/>
    <s v="APPROVE"/>
    <s v="Consumer Post Bureau"/>
    <s v="SBambaras"/>
    <m/>
    <x v="0"/>
    <d v="1899-12-30T00:17:39"/>
    <n v="17.649999999999999"/>
    <d v="2023-08-07T00:00:00"/>
    <x v="1"/>
    <x v="1"/>
    <x v="7"/>
    <x v="0"/>
    <x v="0"/>
    <s v="SLA_MET"/>
  </r>
  <r>
    <s v="1788"/>
    <d v="2023-08-07T18:53:16"/>
    <d v="2023-08-07T19:19:01"/>
    <s v="APPROVE"/>
    <s v="Consumer Post Bureau"/>
    <s v="QMascarenhas"/>
    <m/>
    <x v="0"/>
    <d v="1899-12-30T00:25:45"/>
    <n v="25.75"/>
    <d v="2023-08-07T00:00:00"/>
    <x v="1"/>
    <x v="1"/>
    <x v="0"/>
    <x v="0"/>
    <x v="0"/>
    <s v="SLA_NOT_MET"/>
  </r>
  <r>
    <s v="1789"/>
    <d v="2023-08-07T18:58:29"/>
    <d v="2023-08-07T19:26:33"/>
    <s v="APPROVE"/>
    <s v="Consumer Existing"/>
    <s v="AAkhundpur"/>
    <m/>
    <x v="0"/>
    <d v="1899-12-30T00:28:04"/>
    <n v="28.066666666666666"/>
    <d v="2023-08-07T00:00:00"/>
    <x v="1"/>
    <x v="1"/>
    <x v="8"/>
    <x v="0"/>
    <x v="1"/>
    <s v="SLA_NOT_MET"/>
  </r>
  <r>
    <s v="1790"/>
    <d v="2023-08-07T18:59:47"/>
    <d v="2023-08-07T19:06:50"/>
    <s v="APPROVE"/>
    <s v="Consumer Existing"/>
    <s v="RMishra"/>
    <s v="Approve"/>
    <x v="0"/>
    <d v="1899-12-30T00:07:03"/>
    <n v="7.05"/>
    <d v="2023-08-07T00:00:00"/>
    <x v="1"/>
    <x v="1"/>
    <x v="12"/>
    <x v="0"/>
    <x v="1"/>
    <s v="SLA_MET"/>
  </r>
  <r>
    <s v="1791"/>
    <d v="2023-08-07T19:47:23"/>
    <d v="2023-08-07T19:52:28"/>
    <s v="APPROVE"/>
    <s v="Consumer Pre Bureau"/>
    <s v="AAkhundpur"/>
    <s v="Approved"/>
    <x v="0"/>
    <d v="1899-12-30T00:05:05"/>
    <n v="5.083333333333333"/>
    <d v="2023-08-07T00:00:00"/>
    <x v="1"/>
    <x v="1"/>
    <x v="8"/>
    <x v="0"/>
    <x v="2"/>
    <s v="SLA_MET"/>
  </r>
  <r>
    <s v="1792"/>
    <d v="2023-08-07T20:16:40"/>
    <d v="2023-08-08T08:34:36"/>
    <s v="APPROVE"/>
    <s v="Consumer Existing"/>
    <s v="MDcruz"/>
    <m/>
    <x v="0"/>
    <d v="1899-12-30T12:17:56"/>
    <n v="737.93333333333328"/>
    <d v="2023-08-08T00:00:00"/>
    <x v="1"/>
    <x v="2"/>
    <x v="3"/>
    <x v="0"/>
    <x v="1"/>
    <s v="SLA_NOT_MET"/>
  </r>
  <r>
    <s v="1793"/>
    <d v="2023-08-07T20:36:01"/>
    <d v="2023-08-08T08:54:07"/>
    <s v="APPROVE"/>
    <s v="Consumer Post Bureau"/>
    <s v="MDcruz"/>
    <m/>
    <x v="0"/>
    <d v="1899-12-30T12:18:06"/>
    <n v="738.1"/>
    <d v="2023-08-08T00:00:00"/>
    <x v="1"/>
    <x v="2"/>
    <x v="3"/>
    <x v="0"/>
    <x v="0"/>
    <s v="SLA_NOT_MET"/>
  </r>
  <r>
    <s v="1794"/>
    <d v="2023-08-07T21:12:47"/>
    <d v="2023-08-08T09:04:04"/>
    <s v="APPROVE"/>
    <s v="Consumer Post Bureau"/>
    <s v="MDcruz"/>
    <m/>
    <x v="0"/>
    <d v="1899-12-30T11:51:17"/>
    <n v="711.2833333333333"/>
    <d v="2023-08-08T00:00:00"/>
    <x v="1"/>
    <x v="2"/>
    <x v="3"/>
    <x v="0"/>
    <x v="0"/>
    <s v="SLA_NOT_MET"/>
  </r>
  <r>
    <s v="1795"/>
    <d v="2023-08-07T03:32:59"/>
    <d v="2023-08-07T09:12:52"/>
    <s v="DECLINE"/>
    <s v="Consumer Post Bureau"/>
    <s v="RBose"/>
    <m/>
    <x v="0"/>
    <d v="1899-12-30T05:39:53"/>
    <n v="339.88333333333333"/>
    <d v="2023-08-07T00:00:00"/>
    <x v="1"/>
    <x v="1"/>
    <x v="6"/>
    <x v="1"/>
    <x v="0"/>
    <s v="SLA_NOT_MET"/>
  </r>
  <r>
    <s v="1796"/>
    <d v="2023-08-07T09:55:23"/>
    <d v="2023-08-07T10:09:45"/>
    <s v="DECLINE"/>
    <s v="Consumer Pre Bureau"/>
    <s v="HPandya"/>
    <s v="Declined due to Dun and Bradstreet Credit Bureau information"/>
    <x v="0"/>
    <d v="1899-12-30T00:14:22"/>
    <n v="14.366666666666667"/>
    <d v="2023-08-07T00:00:00"/>
    <x v="1"/>
    <x v="1"/>
    <x v="11"/>
    <x v="1"/>
    <x v="2"/>
    <s v="SLA_MET"/>
  </r>
  <r>
    <s v="1797"/>
    <d v="2023-08-07T10:02:01"/>
    <d v="2023-08-07T10:08:27"/>
    <s v="DECLINE"/>
    <s v="Consumer Existing"/>
    <s v="MDcruz"/>
    <s v="Applicant only has bridging visa. Please offer the customer Pre-Paid service only"/>
    <x v="0"/>
    <d v="1899-12-30T00:06:26"/>
    <n v="6.4333333333333336"/>
    <d v="2023-08-07T00:00:00"/>
    <x v="1"/>
    <x v="1"/>
    <x v="3"/>
    <x v="1"/>
    <x v="1"/>
    <s v="SLA_MET"/>
  </r>
  <r>
    <s v="1798"/>
    <d v="2023-08-07T10:26:12"/>
    <d v="2023-08-07T10:32:41"/>
    <s v="DECLINE"/>
    <s v="Consumer Post Bureau"/>
    <s v="RBose"/>
    <m/>
    <x v="0"/>
    <d v="1899-12-30T00:06:29"/>
    <n v="6.4833333333333334"/>
    <d v="2023-08-07T00:00:00"/>
    <x v="1"/>
    <x v="1"/>
    <x v="6"/>
    <x v="1"/>
    <x v="0"/>
    <s v="SLA_MET"/>
  </r>
  <r>
    <s v="1799"/>
    <d v="2023-08-07T10:46:03"/>
    <d v="2023-08-07T10:58:36"/>
    <s v="DECLINE"/>
    <s v="Consumer Existing"/>
    <s v="SBambaras"/>
    <m/>
    <x v="0"/>
    <d v="1899-12-30T00:12:33"/>
    <n v="12.55"/>
    <d v="2023-08-07T00:00:00"/>
    <x v="1"/>
    <x v="1"/>
    <x v="7"/>
    <x v="1"/>
    <x v="1"/>
    <s v="SLA_MET"/>
  </r>
  <r>
    <s v="1800"/>
    <d v="2023-08-07T12:46:22"/>
    <d v="2023-08-07T13:01:53"/>
    <s v="DECLINE"/>
    <s v="Consumer Post Bureau"/>
    <s v="HPandya"/>
    <s v="Data obtained from Dunn &amp; Bradstreet Credit File"/>
    <x v="0"/>
    <d v="1899-12-30T00:15:31"/>
    <n v="15.516666666666667"/>
    <d v="2023-08-07T00:00:00"/>
    <x v="1"/>
    <x v="1"/>
    <x v="11"/>
    <x v="1"/>
    <x v="0"/>
    <s v="SLA_MET"/>
  </r>
  <r>
    <s v="1801"/>
    <d v="2023-08-07T12:49:37"/>
    <d v="2023-08-07T13:01:07"/>
    <s v="DECLINE"/>
    <s v="Consumer Pre Bureau"/>
    <s v="RMishra"/>
    <s v="Due to Credit Policy"/>
    <x v="0"/>
    <d v="1899-12-30T00:11:30"/>
    <n v="11.5"/>
    <d v="2023-08-07T00:00:00"/>
    <x v="1"/>
    <x v="1"/>
    <x v="12"/>
    <x v="1"/>
    <x v="2"/>
    <s v="SLA_MET"/>
  </r>
  <r>
    <s v="1802"/>
    <d v="2023-08-07T13:03:32"/>
    <d v="2023-08-07T13:13:58"/>
    <s v="DECLINE"/>
    <s v="Consumer Post Bureau"/>
    <s v="AAkhundpur"/>
    <m/>
    <x v="0"/>
    <d v="1899-12-30T00:10:26"/>
    <n v="10.433333333333334"/>
    <d v="2023-08-07T00:00:00"/>
    <x v="1"/>
    <x v="1"/>
    <x v="8"/>
    <x v="1"/>
    <x v="0"/>
    <s v="SLA_MET"/>
  </r>
  <r>
    <s v="1803"/>
    <d v="2023-08-07T13:05:54"/>
    <d v="2023-08-07T13:28:06"/>
    <s v="DECLINE"/>
    <s v="Consumer Post Bureau"/>
    <s v="NBhatia"/>
    <m/>
    <x v="0"/>
    <d v="1899-12-30T00:22:12"/>
    <n v="22.2"/>
    <d v="2023-08-07T00:00:00"/>
    <x v="1"/>
    <x v="1"/>
    <x v="1"/>
    <x v="1"/>
    <x v="0"/>
    <s v="SLA_NOT_MET"/>
  </r>
  <r>
    <s v="1804"/>
    <d v="2023-08-07T13:17:43"/>
    <d v="2023-08-07T13:40:43"/>
    <s v="DECLINE"/>
    <s v="Consumer Existing"/>
    <s v="AAkhundpur"/>
    <s v="Customer has exceeded approved number of services"/>
    <x v="0"/>
    <d v="1899-12-30T00:23:00"/>
    <n v="23"/>
    <d v="2023-08-07T00:00:00"/>
    <x v="1"/>
    <x v="1"/>
    <x v="8"/>
    <x v="1"/>
    <x v="1"/>
    <s v="SLA_NOT_MET"/>
  </r>
  <r>
    <s v="1805"/>
    <d v="2023-08-07T13:48:46"/>
    <d v="2023-08-07T13:58:21"/>
    <s v="DECLINE"/>
    <s v="Consumer Existing"/>
    <s v="RMishra"/>
    <s v="Customer has exceeded approved number of services"/>
    <x v="0"/>
    <d v="1899-12-30T00:09:35"/>
    <n v="9.5833333333333339"/>
    <d v="2023-08-07T00:00:00"/>
    <x v="1"/>
    <x v="1"/>
    <x v="12"/>
    <x v="1"/>
    <x v="1"/>
    <s v="SLA_MET"/>
  </r>
  <r>
    <s v="1806"/>
    <d v="2023-08-07T13:58:55"/>
    <d v="2023-08-07T14:05:31"/>
    <s v="DECLINE"/>
    <s v="Consumer Post Bureau"/>
    <s v="RMishra"/>
    <s v="Student applicants cannot have 2 x handsets. They are eligible for 1 handset and 1 MBB only. CUstomer already has 2 voice services under row id: 1-85RNABS"/>
    <x v="0"/>
    <d v="1899-12-30T00:06:36"/>
    <n v="6.6"/>
    <d v="2023-08-07T00:00:00"/>
    <x v="1"/>
    <x v="1"/>
    <x v="12"/>
    <x v="1"/>
    <x v="0"/>
    <s v="SLA_MET"/>
  </r>
  <r>
    <s v="1807"/>
    <d v="2023-08-07T13:59:56"/>
    <d v="2023-08-07T14:14:35"/>
    <s v="DECLINE"/>
    <s v="Consumer Existing"/>
    <s v="NBhatia"/>
    <m/>
    <x v="0"/>
    <d v="1899-12-30T00:14:39"/>
    <n v="14.65"/>
    <d v="2023-08-07T00:00:00"/>
    <x v="1"/>
    <x v="1"/>
    <x v="1"/>
    <x v="1"/>
    <x v="1"/>
    <s v="SLA_MET"/>
  </r>
  <r>
    <s v="1808"/>
    <d v="2023-08-07T14:40:09"/>
    <d v="2023-08-07T14:58:23"/>
    <s v="DECLINE"/>
    <s v="Consumer Pre Bureau"/>
    <s v="RMishra"/>
    <s v="Applicant only has bridging visa. Please offer the customer Pre-Paid service only"/>
    <x v="0"/>
    <d v="1899-12-30T00:18:14"/>
    <n v="18.233333333333334"/>
    <d v="2023-08-07T00:00:00"/>
    <x v="1"/>
    <x v="1"/>
    <x v="12"/>
    <x v="1"/>
    <x v="2"/>
    <s v="SLA_MET"/>
  </r>
  <r>
    <s v="1809"/>
    <d v="2023-08-07T14:57:03"/>
    <d v="2023-08-07T15:10:02"/>
    <s v="DECLINE"/>
    <s v="Consumer Existing"/>
    <s v="SBambaras"/>
    <m/>
    <x v="0"/>
    <d v="1899-12-30T00:12:59"/>
    <n v="12.983333333333333"/>
    <d v="2023-08-07T00:00:00"/>
    <x v="1"/>
    <x v="1"/>
    <x v="7"/>
    <x v="1"/>
    <x v="1"/>
    <s v="SLA_MET"/>
  </r>
  <r>
    <s v="1810"/>
    <d v="2023-08-07T15:16:11"/>
    <d v="2023-08-07T15:21:51"/>
    <s v="DECLINE"/>
    <s v="Consumer Existing"/>
    <s v="HPandya"/>
    <s v="Customer has exceeded approved number of services"/>
    <x v="0"/>
    <d v="1899-12-30T00:05:40"/>
    <n v="5.666666666666667"/>
    <d v="2023-08-07T00:00:00"/>
    <x v="1"/>
    <x v="1"/>
    <x v="11"/>
    <x v="1"/>
    <x v="1"/>
    <s v="SLA_MET"/>
  </r>
  <r>
    <s v="1811"/>
    <d v="2023-08-07T15:41:34"/>
    <d v="2023-08-07T15:51:26"/>
    <s v="DECLINE"/>
    <s v="Consumer Existing"/>
    <s v="HPandya"/>
    <s v="Insufficient billing history with Asif Tech"/>
    <x v="0"/>
    <d v="1899-12-30T00:09:52"/>
    <n v="9.8666666666666671"/>
    <d v="2023-08-07T00:00:00"/>
    <x v="1"/>
    <x v="1"/>
    <x v="11"/>
    <x v="1"/>
    <x v="1"/>
    <s v="SLA_MET"/>
  </r>
  <r>
    <s v="1812"/>
    <d v="2023-08-07T15:50:00"/>
    <d v="2023-08-07T15:59:32"/>
    <s v="DECLINE"/>
    <s v="Consumer Existing"/>
    <s v="RBose"/>
    <s v="Due to previous account history with Asif Tech. Please offer the customer pre-paid service only"/>
    <x v="0"/>
    <d v="1899-12-30T00:09:32"/>
    <n v="9.5333333333333332"/>
    <d v="2023-08-07T00:00:00"/>
    <x v="1"/>
    <x v="1"/>
    <x v="6"/>
    <x v="1"/>
    <x v="1"/>
    <s v="SLA_MET"/>
  </r>
  <r>
    <s v="1813"/>
    <d v="2023-08-07T16:14:12"/>
    <d v="2023-08-07T16:35:46"/>
    <s v="DECLINE"/>
    <s v="Consumer Existing"/>
    <s v="NBhatia"/>
    <m/>
    <x v="0"/>
    <d v="1899-12-30T00:21:34"/>
    <n v="21.566666666666666"/>
    <d v="2023-08-07T00:00:00"/>
    <x v="1"/>
    <x v="1"/>
    <x v="1"/>
    <x v="1"/>
    <x v="1"/>
    <s v="SLA_NOT_MET"/>
  </r>
  <r>
    <s v="1814"/>
    <d v="2023-08-07T17:08:21"/>
    <d v="2023-08-07T17:15:00"/>
    <s v="DECLINE"/>
    <s v="Consumer Existing"/>
    <s v="HPandya"/>
    <s v="Insufficient billing history with Asif Tech"/>
    <x v="0"/>
    <d v="1899-12-30T00:06:39"/>
    <n v="6.65"/>
    <d v="2023-08-07T00:00:00"/>
    <x v="1"/>
    <x v="1"/>
    <x v="11"/>
    <x v="1"/>
    <x v="1"/>
    <s v="SLA_MET"/>
  </r>
  <r>
    <s v="1815"/>
    <d v="2023-08-07T17:36:25"/>
    <d v="2023-08-07T17:47:33"/>
    <s v="DECLINE"/>
    <s v="Consumer Pre Bureau"/>
    <s v="SBambaras"/>
    <s v="Unable to verify employment details provided"/>
    <x v="0"/>
    <d v="1899-12-30T00:11:08"/>
    <n v="11.133333333333333"/>
    <d v="2023-08-07T00:00:00"/>
    <x v="1"/>
    <x v="1"/>
    <x v="7"/>
    <x v="1"/>
    <x v="2"/>
    <s v="SLA_MET"/>
  </r>
  <r>
    <s v="1816"/>
    <d v="2023-08-07T18:35:24"/>
    <d v="2023-08-07T18:39:30"/>
    <s v="DECLINE"/>
    <s v="Consumer Existing"/>
    <s v="SBambaras"/>
    <s v="Passport Visa expires in less than 21 months. Please offer the customer pre-paid service only"/>
    <x v="0"/>
    <d v="1899-12-30T00:04:06"/>
    <n v="4.0999999999999996"/>
    <d v="2023-08-07T00:00:00"/>
    <x v="1"/>
    <x v="1"/>
    <x v="7"/>
    <x v="1"/>
    <x v="1"/>
    <s v="SLA_MET"/>
  </r>
  <r>
    <s v="1817"/>
    <d v="2023-08-07T00:40:00"/>
    <d v="2023-08-07T08:46:06"/>
    <s v="WITHDRAW"/>
    <s v="Consumer Post Bureau"/>
    <s v="RBose"/>
    <m/>
    <x v="0"/>
    <d v="1899-12-30T08:06:06"/>
    <n v="486.1"/>
    <d v="2023-08-07T00:00:00"/>
    <x v="1"/>
    <x v="1"/>
    <x v="6"/>
    <x v="2"/>
    <x v="0"/>
    <s v="SLA_NOT_MET"/>
  </r>
  <r>
    <s v="1818"/>
    <d v="2023-08-07T08:09:22"/>
    <d v="2023-08-07T08:33:24"/>
    <s v="WITHDRAW"/>
    <s v="Consumer Pre Bureau"/>
    <s v="HPandya"/>
    <s v="Incorrect info provided Pleasere submit with the valid address."/>
    <x v="4"/>
    <d v="1899-12-30T00:24:02"/>
    <n v="24.033333333333335"/>
    <d v="2023-08-07T00:00:00"/>
    <x v="1"/>
    <x v="1"/>
    <x v="11"/>
    <x v="2"/>
    <x v="2"/>
    <s v="SLA_NOT_MET"/>
  </r>
  <r>
    <s v="1819"/>
    <d v="2023-08-07T08:45:20"/>
    <d v="2023-08-07T08:53:09"/>
    <s v="WITHDRAW"/>
    <s v="Consumer Pre Bureau"/>
    <s v="HPandya"/>
    <s v="Please email 100 pts of ID to kcredit@Asif Tech.com.au Proof of Residence/ Utility Bill"/>
    <x v="2"/>
    <d v="1899-12-30T00:07:49"/>
    <n v="7.8166666666666664"/>
    <d v="2023-08-07T00:00:00"/>
    <x v="1"/>
    <x v="1"/>
    <x v="11"/>
    <x v="2"/>
    <x v="2"/>
    <s v="SLA_MET"/>
  </r>
  <r>
    <s v="1820"/>
    <d v="2023-08-07T08:50:29"/>
    <d v="2023-08-07T09:01:14"/>
    <s v="WITHDRAW"/>
    <s v="Consumer Existing"/>
    <s v="HPandya"/>
    <s v="Customer has overdue account with Asif Tech"/>
    <x v="1"/>
    <d v="1899-12-30T00:10:45"/>
    <n v="10.75"/>
    <d v="2023-08-07T00:00:00"/>
    <x v="1"/>
    <x v="1"/>
    <x v="11"/>
    <x v="2"/>
    <x v="1"/>
    <s v="SLA_MET"/>
  </r>
  <r>
    <s v="1821"/>
    <d v="2023-08-07T09:22:06"/>
    <d v="2023-08-07T09:27:57"/>
    <s v="WITHDRAW"/>
    <s v="Consumer Post Bureau"/>
    <s v="RBose"/>
    <m/>
    <x v="0"/>
    <d v="1899-12-30T00:05:51"/>
    <n v="5.85"/>
    <d v="2023-08-07T00:00:00"/>
    <x v="1"/>
    <x v="1"/>
    <x v="6"/>
    <x v="2"/>
    <x v="0"/>
    <s v="SLA_MET"/>
  </r>
  <r>
    <s v="1822"/>
    <d v="2023-08-07T09:27:27"/>
    <d v="2023-08-07T09:32:15"/>
    <s v="WITHDRAW"/>
    <s v="Consumer Pre Bureau"/>
    <s v="HPandya"/>
    <s v="Please resubmit with landline for employer"/>
    <x v="2"/>
    <d v="1899-12-30T00:04:48"/>
    <n v="4.8"/>
    <d v="2023-08-07T00:00:00"/>
    <x v="1"/>
    <x v="1"/>
    <x v="11"/>
    <x v="2"/>
    <x v="2"/>
    <s v="SLA_MET"/>
  </r>
  <r>
    <s v="1823"/>
    <d v="2023-08-07T09:32:46"/>
    <d v="2023-08-07T09:40:46"/>
    <s v="WITHDRAW"/>
    <s v="Consumer Pre Bureau"/>
    <s v="MDcruz"/>
    <s v="Please email 100 pts of ID &amp; passport with Visa page to vcredit@Asif Tech.com.au"/>
    <x v="2"/>
    <d v="1899-12-30T00:08:00"/>
    <n v="8"/>
    <d v="2023-08-07T00:00:00"/>
    <x v="1"/>
    <x v="1"/>
    <x v="3"/>
    <x v="2"/>
    <x v="2"/>
    <s v="SLA_MET"/>
  </r>
  <r>
    <s v="1824"/>
    <d v="2023-08-07T09:57:24"/>
    <d v="2023-08-07T10:05:36"/>
    <s v="WITHDRAW"/>
    <s v="Consumer Existing"/>
    <s v="MDcruz"/>
    <s v="Customer has overdue account with Asif Tech"/>
    <x v="1"/>
    <d v="1899-12-30T00:08:12"/>
    <n v="8.1999999999999993"/>
    <d v="2023-08-07T00:00:00"/>
    <x v="1"/>
    <x v="1"/>
    <x v="3"/>
    <x v="2"/>
    <x v="1"/>
    <s v="SLA_MET"/>
  </r>
  <r>
    <s v="1825"/>
    <d v="2023-08-07T10:04:00"/>
    <d v="2023-08-07T10:15:36"/>
    <s v="WITHDRAW"/>
    <s v="Consumer Post Bureau"/>
    <s v="MDcruz"/>
    <s v="Please resubmit next application with passport as part of 100 points of ID"/>
    <x v="2"/>
    <d v="1899-12-30T00:11:36"/>
    <n v="11.6"/>
    <d v="2023-08-07T00:00:00"/>
    <x v="1"/>
    <x v="1"/>
    <x v="3"/>
    <x v="2"/>
    <x v="0"/>
    <s v="SLA_MET"/>
  </r>
  <r>
    <s v="1826"/>
    <d v="2023-08-07T10:07:16"/>
    <d v="2023-08-07T10:16:03"/>
    <s v="WITHDRAW"/>
    <s v="Consumer Pre Bureau"/>
    <s v="HPandya"/>
    <s v="Please resubmit with landline for employer"/>
    <x v="2"/>
    <d v="1899-12-30T00:08:47"/>
    <n v="8.7833333333333332"/>
    <d v="2023-08-07T00:00:00"/>
    <x v="1"/>
    <x v="1"/>
    <x v="11"/>
    <x v="2"/>
    <x v="2"/>
    <s v="SLA_MET"/>
  </r>
  <r>
    <s v="1827"/>
    <d v="2023-08-07T10:34:24"/>
    <d v="2023-08-07T10:42:04"/>
    <s v="WITHDRAW"/>
    <s v="Consumer Post Bureau"/>
    <s v="SBambaras"/>
    <m/>
    <x v="0"/>
    <d v="1899-12-30T00:07:40"/>
    <n v="7.666666666666667"/>
    <d v="2023-08-07T00:00:00"/>
    <x v="1"/>
    <x v="1"/>
    <x v="7"/>
    <x v="2"/>
    <x v="0"/>
    <s v="SLA_MET"/>
  </r>
  <r>
    <s v="1828"/>
    <d v="2023-08-07T10:46:33"/>
    <d v="2023-08-07T10:50:00"/>
    <s v="WITHDRAW"/>
    <s v="Consumer Pre Bureau"/>
    <s v="HPandya"/>
    <s v="Please email 100 pts of ID to vcredit@Asif Tech.com.au Passport and the visa page"/>
    <x v="2"/>
    <d v="1899-12-30T00:03:27"/>
    <n v="3.45"/>
    <d v="2023-08-07T00:00:00"/>
    <x v="1"/>
    <x v="1"/>
    <x v="11"/>
    <x v="2"/>
    <x v="2"/>
    <s v="SLA_MET"/>
  </r>
  <r>
    <s v="1829"/>
    <d v="2023-08-07T10:59:43"/>
    <d v="2023-08-07T11:08:08"/>
    <s v="WITHDRAW"/>
    <s v="Consumer Existing"/>
    <s v="HPandya"/>
    <s v="Please email 100 pts of ID to vcredit@Asif Tech.com.au Appointment letter or salary slip"/>
    <x v="2"/>
    <d v="1899-12-30T00:08:25"/>
    <n v="8.4166666666666661"/>
    <d v="2023-08-07T00:00:00"/>
    <x v="1"/>
    <x v="1"/>
    <x v="11"/>
    <x v="2"/>
    <x v="1"/>
    <s v="SLA_MET"/>
  </r>
  <r>
    <s v="1830"/>
    <d v="2023-08-07T11:21:49"/>
    <d v="2023-08-07T11:28:57"/>
    <s v="WITHDRAW"/>
    <s v="Consumer Post Bureau"/>
    <s v="MDcruz"/>
    <m/>
    <x v="0"/>
    <d v="1899-12-30T00:07:08"/>
    <n v="7.1333333333333337"/>
    <d v="2023-08-07T00:00:00"/>
    <x v="1"/>
    <x v="1"/>
    <x v="3"/>
    <x v="2"/>
    <x v="0"/>
    <s v="SLA_MET"/>
  </r>
  <r>
    <s v="1831"/>
    <d v="2023-08-07T11:34:04"/>
    <d v="2023-08-07T11:43:31"/>
    <s v="WITHDRAW"/>
    <s v="Consumer Post Bureau"/>
    <s v="NBhatia"/>
    <m/>
    <x v="0"/>
    <d v="1899-12-30T00:09:27"/>
    <n v="9.4499999999999993"/>
    <d v="2023-08-07T00:00:00"/>
    <x v="1"/>
    <x v="1"/>
    <x v="1"/>
    <x v="2"/>
    <x v="0"/>
    <s v="SLA_MET"/>
  </r>
  <r>
    <s v="1832"/>
    <d v="2023-08-07T12:03:31"/>
    <d v="2023-08-07T12:08:25"/>
    <s v="WITHDRAW"/>
    <s v="Consumer Pre Bureau"/>
    <s v="RMishra"/>
    <s v="Please resubmit with correct driver's license OR email 100 pts of ID (including driver's license) to vcredit@Asif Tech.com.au"/>
    <x v="2"/>
    <d v="1899-12-30T00:04:54"/>
    <n v="4.9000000000000004"/>
    <d v="2023-08-07T00:00:00"/>
    <x v="1"/>
    <x v="1"/>
    <x v="12"/>
    <x v="2"/>
    <x v="2"/>
    <s v="SLA_MET"/>
  </r>
  <r>
    <s v="1833"/>
    <d v="2023-08-07T12:09:43"/>
    <d v="2023-08-07T12:26:44"/>
    <s v="WITHDRAW"/>
    <s v="Consumer Post Bureau"/>
    <s v="RBose"/>
    <m/>
    <x v="0"/>
    <d v="1899-12-30T00:17:01"/>
    <n v="17.016666666666666"/>
    <d v="2023-08-07T00:00:00"/>
    <x v="1"/>
    <x v="1"/>
    <x v="6"/>
    <x v="2"/>
    <x v="0"/>
    <s v="SLA_MET"/>
  </r>
  <r>
    <s v="1834"/>
    <d v="2023-08-07T12:19:06"/>
    <d v="2023-08-07T12:25:42"/>
    <s v="WITHDRAW"/>
    <s v="Consumer Post Bureau"/>
    <s v="RMishra"/>
    <s v="This account is closed, please resubmit under a NEW ROW ID"/>
    <x v="2"/>
    <d v="1899-12-30T00:06:36"/>
    <n v="6.6"/>
    <d v="2023-08-07T00:00:00"/>
    <x v="1"/>
    <x v="1"/>
    <x v="12"/>
    <x v="2"/>
    <x v="0"/>
    <s v="SLA_MET"/>
  </r>
  <r>
    <s v="1835"/>
    <d v="2023-08-07T12:22:27"/>
    <d v="2023-08-07T12:29:27"/>
    <s v="WITHDRAW"/>
    <s v="Consumer Pre Bureau"/>
    <s v="HPandya"/>
    <s v="Applicant has previously approved application under another Row ID 1-8EPMVN4"/>
    <x v="5"/>
    <d v="1899-12-30T00:07:00"/>
    <n v="7"/>
    <d v="2023-08-07T00:00:00"/>
    <x v="1"/>
    <x v="1"/>
    <x v="11"/>
    <x v="2"/>
    <x v="2"/>
    <s v="SLA_MET"/>
  </r>
  <r>
    <s v="1836"/>
    <d v="2023-08-07T12:26:38"/>
    <d v="2023-08-07T12:36:51"/>
    <s v="WITHDRAW"/>
    <s v="Consumer Pre Bureau"/>
    <s v="AAkhundpur"/>
    <s v="Bureau Error - {ITEM:DnB Error Type}"/>
    <x v="6"/>
    <d v="1899-12-30T00:10:13"/>
    <n v="10.216666666666667"/>
    <d v="2023-08-07T00:00:00"/>
    <x v="1"/>
    <x v="1"/>
    <x v="8"/>
    <x v="2"/>
    <x v="2"/>
    <s v="SLA_MET"/>
  </r>
  <r>
    <s v="1837"/>
    <d v="2023-08-07T12:34:04"/>
    <d v="2023-08-07T12:41:33"/>
    <s v="WITHDRAW"/>
    <s v="Consumer Pre Bureau"/>
    <s v="HPandya"/>
    <s v="Please resubmit next application with passport as part of 100 points of ID OR Medicare card"/>
    <x v="2"/>
    <d v="1899-12-30T00:07:29"/>
    <n v="7.4833333333333334"/>
    <d v="2023-08-07T00:00:00"/>
    <x v="1"/>
    <x v="1"/>
    <x v="11"/>
    <x v="2"/>
    <x v="2"/>
    <s v="SLA_MET"/>
  </r>
  <r>
    <s v="1838"/>
    <d v="2023-08-07T12:41:42"/>
    <d v="2023-08-07T12:45:51"/>
    <s v="WITHDRAW"/>
    <s v="Consumer Pre Bureau"/>
    <s v="HPandya"/>
    <s v="This account is closed, please resubmit under a NEW ROW ID"/>
    <x v="2"/>
    <d v="1899-12-30T00:04:09"/>
    <n v="4.1500000000000004"/>
    <d v="2023-08-07T00:00:00"/>
    <x v="1"/>
    <x v="1"/>
    <x v="11"/>
    <x v="2"/>
    <x v="2"/>
    <s v="SLA_MET"/>
  </r>
  <r>
    <s v="1839"/>
    <d v="2023-08-07T12:42:47"/>
    <d v="2023-08-07T12:56:03"/>
    <s v="WITHDRAW"/>
    <s v="Consumer Pre Bureau"/>
    <s v="QMascarenhas"/>
    <s v="Please email passport with visa page"/>
    <x v="2"/>
    <d v="1899-12-30T00:13:16"/>
    <n v="13.266666666666667"/>
    <d v="2023-08-07T00:00:00"/>
    <x v="1"/>
    <x v="1"/>
    <x v="0"/>
    <x v="2"/>
    <x v="2"/>
    <s v="SLA_MET"/>
  </r>
  <r>
    <s v="1840"/>
    <d v="2023-08-07T12:49:37"/>
    <d v="2023-08-07T13:09:29"/>
    <s v="WITHDRAW"/>
    <s v="Consumer Existing"/>
    <s v="QMascarenhas"/>
    <s v="Store say they have not submitted this application therefore withdrawn"/>
    <x v="0"/>
    <d v="1899-12-30T00:19:52"/>
    <n v="19.866666666666667"/>
    <d v="2023-08-07T00:00:00"/>
    <x v="1"/>
    <x v="1"/>
    <x v="0"/>
    <x v="2"/>
    <x v="1"/>
    <s v="SLA_MET"/>
  </r>
  <r>
    <s v="1841"/>
    <d v="2023-08-07T13:05:28"/>
    <d v="2023-08-07T13:12:05"/>
    <s v="WITHDRAW"/>
    <s v="Consumer Existing"/>
    <s v="HPandya"/>
    <s v="Please resubmit with landline for employer"/>
    <x v="2"/>
    <d v="1899-12-30T00:06:37"/>
    <n v="6.6166666666666671"/>
    <d v="2023-08-07T00:00:00"/>
    <x v="1"/>
    <x v="1"/>
    <x v="11"/>
    <x v="2"/>
    <x v="1"/>
    <s v="SLA_MET"/>
  </r>
  <r>
    <s v="1842"/>
    <d v="2023-08-07T13:25:07"/>
    <d v="2023-08-07T13:31:25"/>
    <s v="WITHDRAW"/>
    <s v="Consumer Existing"/>
    <s v="QMascarenhas"/>
    <s v="Please re-submit as student"/>
    <x v="3"/>
    <d v="1899-12-30T00:06:18"/>
    <n v="6.3"/>
    <d v="2023-08-07T00:00:00"/>
    <x v="1"/>
    <x v="1"/>
    <x v="0"/>
    <x v="2"/>
    <x v="1"/>
    <s v="SLA_MET"/>
  </r>
  <r>
    <s v="1843"/>
    <d v="2023-08-07T13:30:03"/>
    <d v="2023-08-07T13:38:27"/>
    <s v="WITHDRAW"/>
    <s v="Consumer Post Bureau"/>
    <s v="HPandya"/>
    <m/>
    <x v="0"/>
    <d v="1899-12-30T00:08:24"/>
    <n v="8.4"/>
    <d v="2023-08-07T00:00:00"/>
    <x v="1"/>
    <x v="1"/>
    <x v="11"/>
    <x v="2"/>
    <x v="0"/>
    <s v="SLA_MET"/>
  </r>
  <r>
    <s v="1844"/>
    <d v="2023-08-07T13:54:12"/>
    <d v="2023-08-07T14:01:31"/>
    <s v="WITHDRAW"/>
    <s v="Consumer Pre Bureau"/>
    <s v="SBambaras"/>
    <s v="Please email passport with visa page"/>
    <x v="2"/>
    <d v="1899-12-30T00:07:19"/>
    <n v="7.3166666666666664"/>
    <d v="2023-08-07T00:00:00"/>
    <x v="1"/>
    <x v="1"/>
    <x v="7"/>
    <x v="2"/>
    <x v="2"/>
    <s v="SLA_MET"/>
  </r>
  <r>
    <s v="1845"/>
    <d v="2023-08-07T14:25:57"/>
    <d v="2023-08-07T14:30:22"/>
    <s v="WITHDRAW"/>
    <s v="Consumer Pre Bureau"/>
    <s v="HPandya"/>
    <s v="Please email 100 pts of ID to vcredit@Asif Tech.com.au"/>
    <x v="2"/>
    <d v="1899-12-30T00:04:25"/>
    <n v="4.416666666666667"/>
    <d v="2023-08-07T00:00:00"/>
    <x v="1"/>
    <x v="1"/>
    <x v="11"/>
    <x v="2"/>
    <x v="2"/>
    <s v="SLA_MET"/>
  </r>
  <r>
    <s v="1846"/>
    <d v="2023-08-07T14:28:19"/>
    <d v="2023-08-07T14:30:43"/>
    <s v="WITHDRAW"/>
    <s v="Consumer Pre Bureau"/>
    <s v="SBambaras"/>
    <s v="Please email passport with visa page"/>
    <x v="2"/>
    <d v="1899-12-30T00:02:24"/>
    <n v="2.4"/>
    <d v="2023-08-07T00:00:00"/>
    <x v="1"/>
    <x v="1"/>
    <x v="7"/>
    <x v="2"/>
    <x v="2"/>
    <s v="SLA_MET"/>
  </r>
  <r>
    <s v="1847"/>
    <d v="2023-08-07T14:29:31"/>
    <d v="2023-08-07T14:36:33"/>
    <s v="WITHDRAW"/>
    <s v="Consumer Existing"/>
    <s v="HPandya"/>
    <s v="Please resubmit next application with passport as part of 100 points of ID"/>
    <x v="2"/>
    <d v="1899-12-30T00:07:02"/>
    <n v="7.0333333333333332"/>
    <d v="2023-08-07T00:00:00"/>
    <x v="1"/>
    <x v="1"/>
    <x v="11"/>
    <x v="2"/>
    <x v="1"/>
    <s v="SLA_MET"/>
  </r>
  <r>
    <s v="1848"/>
    <d v="2023-08-07T14:46:17"/>
    <d v="2023-08-07T15:00:49"/>
    <s v="WITHDRAW"/>
    <s v="Consumer Pre Bureau"/>
    <s v="AAkhundpur"/>
    <s v="Please email passport with visa page and Medicare card to vcredit@Asif Tech.com.au"/>
    <x v="2"/>
    <d v="1899-12-30T00:14:32"/>
    <n v="14.533333333333333"/>
    <d v="2023-08-07T00:00:00"/>
    <x v="1"/>
    <x v="1"/>
    <x v="8"/>
    <x v="2"/>
    <x v="2"/>
    <s v="SLA_MET"/>
  </r>
  <r>
    <s v="1849"/>
    <d v="2023-08-07T14:51:33"/>
    <d v="2023-08-07T15:02:59"/>
    <s v="WITHDRAW"/>
    <s v="Consumer Post Bureau"/>
    <s v="NBhatia"/>
    <m/>
    <x v="0"/>
    <d v="1899-12-30T00:11:26"/>
    <n v="11.433333333333334"/>
    <d v="2023-08-07T00:00:00"/>
    <x v="1"/>
    <x v="1"/>
    <x v="1"/>
    <x v="2"/>
    <x v="0"/>
    <s v="SLA_MET"/>
  </r>
  <r>
    <s v="1850"/>
    <d v="2023-08-07T14:56:36"/>
    <d v="2023-08-07T15:03:35"/>
    <s v="WITHDRAW"/>
    <s v="Consumer Pre Bureau"/>
    <s v="RBose"/>
    <s v="Please email 100 pts of ID with proof of employment i.e bank statement or latest payslip to vcredit@Asif Tech.com.au"/>
    <x v="2"/>
    <d v="1899-12-30T00:06:59"/>
    <n v="6.9833333333333334"/>
    <d v="2023-08-07T00:00:00"/>
    <x v="1"/>
    <x v="1"/>
    <x v="6"/>
    <x v="2"/>
    <x v="2"/>
    <s v="SLA_MET"/>
  </r>
  <r>
    <s v="1851"/>
    <d v="2023-08-07T15:11:42"/>
    <d v="2023-08-07T15:21:11"/>
    <s v="WITHDRAW"/>
    <s v="Consumer Post Bureau"/>
    <s v="SBambaras"/>
    <m/>
    <x v="0"/>
    <d v="1899-12-30T00:09:29"/>
    <n v="9.4833333333333325"/>
    <d v="2023-08-07T00:00:00"/>
    <x v="1"/>
    <x v="1"/>
    <x v="7"/>
    <x v="2"/>
    <x v="0"/>
    <s v="SLA_MET"/>
  </r>
  <r>
    <s v="1852"/>
    <d v="2023-08-07T15:14:34"/>
    <d v="2023-08-07T15:26:32"/>
    <s v="WITHDRAW"/>
    <s v="Consumer Pre Bureau"/>
    <s v="RBose"/>
    <s v="Please email 100 pts of ID to vcredit@Asif Tech.com.au"/>
    <x v="2"/>
    <d v="1899-12-30T00:11:58"/>
    <n v="11.966666666666667"/>
    <d v="2023-08-07T00:00:00"/>
    <x v="1"/>
    <x v="1"/>
    <x v="6"/>
    <x v="2"/>
    <x v="2"/>
    <s v="SLA_MET"/>
  </r>
  <r>
    <s v="1853"/>
    <d v="2023-08-07T15:16:11"/>
    <d v="2023-08-07T15:20:08"/>
    <s v="WITHDRAW"/>
    <s v="Consumer Post Bureau"/>
    <s v="RMishra"/>
    <s v="This account is closed, please resubmit under a NEW ROW ID"/>
    <x v="2"/>
    <d v="1899-12-30T00:03:57"/>
    <n v="3.95"/>
    <d v="2023-08-07T00:00:00"/>
    <x v="1"/>
    <x v="1"/>
    <x v="12"/>
    <x v="2"/>
    <x v="0"/>
    <s v="SLA_MET"/>
  </r>
  <r>
    <s v="1854"/>
    <d v="2023-08-07T15:17:42"/>
    <d v="2023-08-07T15:35:05"/>
    <s v="WITHDRAW"/>
    <s v="Consumer Post Bureau"/>
    <s v="NBhatia"/>
    <m/>
    <x v="0"/>
    <d v="1899-12-30T00:17:23"/>
    <n v="17.383333333333333"/>
    <d v="2023-08-07T00:00:00"/>
    <x v="1"/>
    <x v="1"/>
    <x v="1"/>
    <x v="2"/>
    <x v="0"/>
    <s v="SLA_MET"/>
  </r>
  <r>
    <s v="1855"/>
    <d v="2023-08-07T15:23:08"/>
    <d v="2023-08-07T15:33:06"/>
    <s v="WITHDRAW"/>
    <s v="Consumer Post Bureau"/>
    <s v="SBambaras"/>
    <m/>
    <x v="0"/>
    <d v="1899-12-30T00:09:58"/>
    <n v="9.9666666666666668"/>
    <d v="2023-08-07T00:00:00"/>
    <x v="1"/>
    <x v="1"/>
    <x v="7"/>
    <x v="2"/>
    <x v="0"/>
    <s v="SLA_MET"/>
  </r>
  <r>
    <s v="1856"/>
    <d v="2023-08-07T15:24:39"/>
    <d v="2023-08-07T15:30:49"/>
    <s v="WITHDRAW"/>
    <s v="Consumer Pre Bureau"/>
    <s v="RMishra"/>
    <s v="Please verify passport and DOB and resubmit OR email passport and visa page to vcredit@Asif Tech.com.au"/>
    <x v="2"/>
    <d v="1899-12-30T00:06:10"/>
    <n v="6.166666666666667"/>
    <d v="2023-08-07T00:00:00"/>
    <x v="1"/>
    <x v="1"/>
    <x v="12"/>
    <x v="2"/>
    <x v="2"/>
    <s v="SLA_MET"/>
  </r>
  <r>
    <s v="1857"/>
    <d v="2023-08-07T15:53:19"/>
    <d v="2023-08-07T15:56:58"/>
    <s v="WITHDRAW"/>
    <s v="Consumer Post Bureau"/>
    <s v="HPandya"/>
    <s v="An account for this applicant already exists with Asif Tech. Please resubmit as existing customer row id :1-8CPNYFA"/>
    <x v="3"/>
    <d v="1899-12-30T00:03:39"/>
    <n v="3.65"/>
    <d v="2023-08-07T00:00:00"/>
    <x v="1"/>
    <x v="1"/>
    <x v="11"/>
    <x v="2"/>
    <x v="0"/>
    <s v="SLA_MET"/>
  </r>
  <r>
    <s v="1858"/>
    <d v="2023-08-07T16:15:05"/>
    <d v="2023-08-07T16:21:50"/>
    <s v="WITHDRAW"/>
    <s v="Consumer Pre Bureau"/>
    <s v="AAkhundpur"/>
    <s v="Please check DOB, Passport Number and Country, and the Customers Name"/>
    <x v="0"/>
    <d v="1899-12-30T00:06:45"/>
    <n v="6.75"/>
    <d v="2023-08-07T00:00:00"/>
    <x v="1"/>
    <x v="1"/>
    <x v="8"/>
    <x v="2"/>
    <x v="2"/>
    <s v="SLA_MET"/>
  </r>
  <r>
    <s v="1859"/>
    <d v="2023-08-07T16:34:35"/>
    <d v="2023-08-07T16:39:34"/>
    <s v="WITHDRAW"/>
    <s v="Consumer Pre Bureau"/>
    <s v="HPandya"/>
    <s v="Please email 100 pts of ID to vcredit@Asif Tech.com.au Passport and the visa page"/>
    <x v="2"/>
    <d v="1899-12-30T00:04:59"/>
    <n v="4.9833333333333334"/>
    <d v="2023-08-07T00:00:00"/>
    <x v="1"/>
    <x v="1"/>
    <x v="11"/>
    <x v="2"/>
    <x v="2"/>
    <s v="SLA_MET"/>
  </r>
  <r>
    <s v="1860"/>
    <d v="2023-08-07T16:38:24"/>
    <d v="2023-08-07T16:42:19"/>
    <s v="WITHDRAW"/>
    <s v="Consumer Pre Bureau"/>
    <s v="HPandya"/>
    <s v="Please resubmit with landline for employer"/>
    <x v="2"/>
    <d v="1899-12-30T00:03:55"/>
    <n v="3.9166666666666665"/>
    <d v="2023-08-07T00:00:00"/>
    <x v="1"/>
    <x v="1"/>
    <x v="11"/>
    <x v="2"/>
    <x v="2"/>
    <s v="SLA_MET"/>
  </r>
  <r>
    <s v="1861"/>
    <d v="2023-08-07T16:49:52"/>
    <d v="2023-08-07T17:05:17"/>
    <s v="WITHDRAW"/>
    <s v="Consumer Post Bureau"/>
    <s v="SBambaras"/>
    <s v="Please re-submit the next application with the employer's contactable landline number."/>
    <x v="2"/>
    <d v="1899-12-30T00:15:25"/>
    <n v="15.416666666666666"/>
    <d v="2023-08-07T00:00:00"/>
    <x v="1"/>
    <x v="1"/>
    <x v="7"/>
    <x v="2"/>
    <x v="0"/>
    <s v="SLA_MET"/>
  </r>
  <r>
    <s v="1862"/>
    <d v="2023-08-07T16:57:16"/>
    <d v="2023-08-07T17:04:54"/>
    <s v="WITHDRAW"/>
    <s v="Consumer Pre Bureau"/>
    <s v="AAkhundpur"/>
    <s v="Please resubmit with landline number or mobile number for Home. 04 33515475 incorrect."/>
    <x v="4"/>
    <d v="1899-12-30T00:07:38"/>
    <n v="7.6333333333333329"/>
    <d v="2023-08-07T00:00:00"/>
    <x v="1"/>
    <x v="1"/>
    <x v="8"/>
    <x v="2"/>
    <x v="2"/>
    <s v="SLA_MET"/>
  </r>
  <r>
    <s v="1863"/>
    <d v="2023-08-07T17:02:05"/>
    <d v="2023-08-07T17:03:43"/>
    <s v="WITHDRAW"/>
    <s v="Consumer Pre Bureau"/>
    <s v="HPandya"/>
    <s v="Incorrect info provided Please update a valid previous address"/>
    <x v="4"/>
    <d v="1899-12-30T00:01:38"/>
    <n v="1.6333333333333333"/>
    <d v="2023-08-07T00:00:00"/>
    <x v="1"/>
    <x v="1"/>
    <x v="11"/>
    <x v="2"/>
    <x v="2"/>
    <s v="SLA_MET"/>
  </r>
  <r>
    <s v="1864"/>
    <d v="2023-08-07T17:04:04"/>
    <d v="2023-08-07T17:07:13"/>
    <s v="WITHDRAW"/>
    <s v="Consumer Pre Bureau"/>
    <s v="HPandya"/>
    <s v="Please resubmit with alternate number as a valid mobile number of friend or family."/>
    <x v="2"/>
    <d v="1899-12-30T00:03:09"/>
    <n v="3.15"/>
    <d v="2023-08-07T00:00:00"/>
    <x v="1"/>
    <x v="1"/>
    <x v="11"/>
    <x v="2"/>
    <x v="2"/>
    <s v="SLA_MET"/>
  </r>
  <r>
    <s v="1865"/>
    <d v="2023-08-07T17:06:02"/>
    <d v="2023-08-07T17:10:37"/>
    <s v="WITHDRAW"/>
    <s v="Consumer Pre Bureau"/>
    <s v="AAkhundpur"/>
    <s v="Please resubmit with the correct previous address. it is mentioned &quot;UNKNOWN&quot;"/>
    <x v="2"/>
    <d v="1899-12-30T00:04:35"/>
    <n v="4.583333333333333"/>
    <d v="2023-08-07T00:00:00"/>
    <x v="1"/>
    <x v="1"/>
    <x v="8"/>
    <x v="2"/>
    <x v="2"/>
    <s v="SLA_MET"/>
  </r>
  <r>
    <s v="1866"/>
    <d v="2023-08-07T17:13:15"/>
    <d v="2023-08-07T17:20:28"/>
    <s v="WITHDRAW"/>
    <s v="Consumer Post Bureau"/>
    <s v="HPandya"/>
    <s v="Please resubmit with landline for employer"/>
    <x v="2"/>
    <d v="1899-12-30T00:07:13"/>
    <n v="7.2166666666666668"/>
    <d v="2023-08-07T00:00:00"/>
    <x v="1"/>
    <x v="1"/>
    <x v="11"/>
    <x v="2"/>
    <x v="0"/>
    <s v="SLA_MET"/>
  </r>
  <r>
    <s v="1867"/>
    <d v="2023-08-07T17:13:36"/>
    <d v="2023-08-07T17:25:14"/>
    <s v="WITHDRAW"/>
    <s v="Consumer Post Bureau"/>
    <s v="HPandya"/>
    <s v="Please resubmit with updated employment details"/>
    <x v="2"/>
    <d v="1899-12-30T00:11:38"/>
    <n v="11.633333333333333"/>
    <d v="2023-08-07T00:00:00"/>
    <x v="1"/>
    <x v="1"/>
    <x v="11"/>
    <x v="2"/>
    <x v="0"/>
    <s v="SLA_MET"/>
  </r>
  <r>
    <s v="1868"/>
    <d v="2023-08-07T17:14:35"/>
    <d v="2023-08-07T17:27:24"/>
    <s v="WITHDRAW"/>
    <s v="Consumer Pre Bureau"/>
    <s v="SBambaras"/>
    <s v="Please resubmit the next application with the employer's contactable landline number."/>
    <x v="2"/>
    <d v="1899-12-30T00:12:49"/>
    <n v="12.816666666666666"/>
    <d v="2023-08-07T00:00:00"/>
    <x v="1"/>
    <x v="1"/>
    <x v="7"/>
    <x v="2"/>
    <x v="2"/>
    <s v="SLA_MET"/>
  </r>
  <r>
    <s v="1869"/>
    <d v="2023-08-07T17:27:58"/>
    <d v="2023-08-07T17:35:46"/>
    <s v="WITHDRAW"/>
    <s v="Consumer Pre Bureau"/>
    <s v="HPandya"/>
    <s v="Please email 100 pts of ID to vcredit@Asif Tech.com.au Rental Agreement."/>
    <x v="2"/>
    <d v="1899-12-30T00:07:48"/>
    <n v="7.8"/>
    <d v="2023-08-07T00:00:00"/>
    <x v="1"/>
    <x v="1"/>
    <x v="11"/>
    <x v="2"/>
    <x v="2"/>
    <s v="SLA_MET"/>
  </r>
  <r>
    <s v="1870"/>
    <d v="2023-08-07T17:47:52"/>
    <d v="2023-08-07T17:50:48"/>
    <s v="WITHDRAW"/>
    <s v="Consumer Pre Bureau"/>
    <s v="SBambaras"/>
    <s v="Please email passport with visa page"/>
    <x v="2"/>
    <d v="1899-12-30T00:02:56"/>
    <n v="2.9333333333333336"/>
    <d v="2023-08-07T00:00:00"/>
    <x v="1"/>
    <x v="1"/>
    <x v="7"/>
    <x v="2"/>
    <x v="2"/>
    <s v="SLA_MET"/>
  </r>
  <r>
    <s v="1871"/>
    <d v="2023-08-07T17:56:25"/>
    <d v="2023-08-07T18:03:20"/>
    <s v="WITHDRAW"/>
    <s v="Consumer Pre Bureau"/>
    <s v="SBambaras"/>
    <s v="Please email passport with visa page"/>
    <x v="2"/>
    <d v="1899-12-30T00:06:55"/>
    <n v="6.916666666666667"/>
    <d v="2023-08-07T00:00:00"/>
    <x v="1"/>
    <x v="1"/>
    <x v="7"/>
    <x v="2"/>
    <x v="2"/>
    <s v="SLA_MET"/>
  </r>
  <r>
    <s v="1872"/>
    <d v="2023-08-07T18:00:27"/>
    <d v="2023-08-07T18:08:53"/>
    <s v="WITHDRAW"/>
    <s v="Consumer Pre Bureau"/>
    <s v="SBambaras"/>
    <s v="Bureau Error - {ITEM:DnB Error Type}"/>
    <x v="6"/>
    <d v="1899-12-30T00:08:26"/>
    <n v="8.4333333333333336"/>
    <d v="2023-08-07T00:00:00"/>
    <x v="1"/>
    <x v="1"/>
    <x v="7"/>
    <x v="2"/>
    <x v="2"/>
    <s v="SLA_MET"/>
  </r>
  <r>
    <s v="1873"/>
    <d v="2023-08-07T18:02:39"/>
    <d v="2023-08-07T18:19:33"/>
    <s v="WITHDRAW"/>
    <s v="Consumer Pre Bureau"/>
    <s v="SBambaras"/>
    <s v="Work number submitted is incorrect for the employer. Please re-submit the next application with the employer's contactable landline number."/>
    <x v="4"/>
    <d v="1899-12-30T00:16:54"/>
    <n v="16.899999999999999"/>
    <d v="2023-08-07T00:00:00"/>
    <x v="1"/>
    <x v="1"/>
    <x v="7"/>
    <x v="2"/>
    <x v="2"/>
    <s v="SLA_MET"/>
  </r>
  <r>
    <s v="1874"/>
    <d v="2023-08-07T18:07:15"/>
    <d v="2023-08-07T18:26:20"/>
    <s v="WITHDRAW"/>
    <s v="Consumer Existing"/>
    <s v="NBhatia"/>
    <s v="Customer has overdue account with Asif Tech"/>
    <x v="1"/>
    <d v="1899-12-30T00:19:05"/>
    <n v="19.083333333333332"/>
    <d v="2023-08-07T00:00:00"/>
    <x v="1"/>
    <x v="1"/>
    <x v="1"/>
    <x v="2"/>
    <x v="1"/>
    <s v="SLA_MET"/>
  </r>
  <r>
    <s v="1875"/>
    <d v="2023-08-07T18:29:12"/>
    <d v="2023-08-07T18:38:49"/>
    <s v="WITHDRAW"/>
    <s v="Consumer Post Bureau"/>
    <s v="QMascarenhas"/>
    <m/>
    <x v="0"/>
    <d v="1899-12-30T00:09:37"/>
    <n v="9.6166666666666671"/>
    <d v="2023-08-07T00:00:00"/>
    <x v="1"/>
    <x v="1"/>
    <x v="0"/>
    <x v="2"/>
    <x v="0"/>
    <s v="SLA_MET"/>
  </r>
  <r>
    <s v="1876"/>
    <d v="2023-08-07T18:37:05"/>
    <d v="2023-08-07T18:40:34"/>
    <s v="WITHDRAW"/>
    <s v="Consumer Pre Bureau"/>
    <s v="RMishra"/>
    <s v="Please resubmit with correct address. Kindly check for post code"/>
    <x v="2"/>
    <d v="1899-12-30T00:03:29"/>
    <n v="3.4833333333333334"/>
    <d v="2023-08-07T00:00:00"/>
    <x v="1"/>
    <x v="1"/>
    <x v="12"/>
    <x v="2"/>
    <x v="2"/>
    <s v="SLA_MET"/>
  </r>
  <r>
    <s v="1877"/>
    <d v="2023-08-07T18:57:49"/>
    <d v="2023-08-07T19:02:09"/>
    <s v="WITHDRAW"/>
    <s v="Consumer Pre Bureau"/>
    <s v="RMishra"/>
    <s v="Please verify passport and DOB and resubmit OR email passport and visa page to vcredit@Asif Tech.com.au"/>
    <x v="2"/>
    <d v="1899-12-30T00:04:20"/>
    <n v="4.333333333333333"/>
    <d v="2023-08-07T00:00:00"/>
    <x v="1"/>
    <x v="1"/>
    <x v="12"/>
    <x v="2"/>
    <x v="2"/>
    <s v="SLA_MET"/>
  </r>
  <r>
    <s v="1878"/>
    <d v="2023-08-07T19:13:35"/>
    <d v="2023-08-07T19:23:51"/>
    <s v="WITHDRAW"/>
    <s v="Consumer Pre Bureau"/>
    <s v="NBhatia"/>
    <s v="Applicants Address details are incorrect. Please confirm and resubmit with proper Postcode."/>
    <x v="4"/>
    <d v="1899-12-30T00:10:16"/>
    <n v="10.266666666666667"/>
    <d v="2023-08-07T00:00:00"/>
    <x v="1"/>
    <x v="1"/>
    <x v="1"/>
    <x v="2"/>
    <x v="2"/>
    <s v="SLA_MET"/>
  </r>
  <r>
    <s v="1879"/>
    <d v="2023-08-07T19:52:37"/>
    <d v="2023-08-07T20:04:01"/>
    <s v="WITHDRAW"/>
    <s v="Consumer Pre Bureau"/>
    <s v="NBhatia"/>
    <s v="Please email passport with visa page as unable to check the Passport and Visa Details."/>
    <x v="2"/>
    <d v="1899-12-30T00:11:24"/>
    <n v="11.4"/>
    <d v="2023-08-07T00:00:00"/>
    <x v="1"/>
    <x v="1"/>
    <x v="1"/>
    <x v="2"/>
    <x v="2"/>
    <s v="SLA_MET"/>
  </r>
  <r>
    <s v="1880"/>
    <d v="2023-08-07T19:56:11"/>
    <d v="2023-08-07T20:03:02"/>
    <s v="WITHDRAW"/>
    <s v="Consumer Post Bureau"/>
    <s v="AAkhundpur"/>
    <s v="An account for this applicant already exists with Asif Tech. Please resubmit as existing customer- 1-7IJC7W2"/>
    <x v="3"/>
    <d v="1899-12-30T00:06:51"/>
    <n v="6.85"/>
    <d v="2023-08-07T00:00:00"/>
    <x v="1"/>
    <x v="1"/>
    <x v="8"/>
    <x v="2"/>
    <x v="0"/>
    <s v="SLA_MET"/>
  </r>
  <r>
    <s v="1881"/>
    <d v="2023-08-07T20:06:27"/>
    <d v="2023-08-07T20:13:37"/>
    <s v="WITHDRAW"/>
    <s v="Consumer Pre Bureau"/>
    <s v="NBhatia"/>
    <s v="Applicants details are incorrect. Please resubmit the form with correct address. Kindly check for post code as unable to pull up the Address details, as Post Code is missing."/>
    <x v="4"/>
    <d v="1899-12-30T00:07:10"/>
    <n v="7.166666666666667"/>
    <d v="2023-08-07T00:00:00"/>
    <x v="1"/>
    <x v="1"/>
    <x v="1"/>
    <x v="2"/>
    <x v="2"/>
    <s v="SLA_MET"/>
  </r>
  <r>
    <s v="1882"/>
    <d v="2023-08-07T20:34:13"/>
    <d v="2023-08-08T08:45:29"/>
    <s v="WITHDRAW"/>
    <s v="Consumer Post Bureau"/>
    <s v="MDcruz"/>
    <m/>
    <x v="0"/>
    <d v="1899-12-30T12:11:16"/>
    <n v="731.26666666666665"/>
    <d v="2023-08-08T00:00:00"/>
    <x v="1"/>
    <x v="2"/>
    <x v="3"/>
    <x v="2"/>
    <x v="0"/>
    <s v="SLA_NOT_MET"/>
  </r>
  <r>
    <s v="1883"/>
    <d v="2023-08-07T21:19:16"/>
    <d v="2023-08-08T09:10:15"/>
    <s v="WITHDRAW"/>
    <s v="Consumer Post Bureau"/>
    <s v="MDcruz"/>
    <m/>
    <x v="0"/>
    <d v="1899-12-30T11:50:59"/>
    <n v="710.98333333333335"/>
    <d v="2023-08-08T00:00:00"/>
    <x v="1"/>
    <x v="2"/>
    <x v="3"/>
    <x v="2"/>
    <x v="0"/>
    <s v="SLA_NOT_MET"/>
  </r>
  <r>
    <s v="1884"/>
    <d v="2023-08-08T08:15:56"/>
    <d v="2023-08-08T08:34:02"/>
    <s v="APPROVE"/>
    <s v="Consumer Existing"/>
    <s v="HPandya"/>
    <s v="Approved for MBB only"/>
    <x v="0"/>
    <d v="1899-12-30T00:18:06"/>
    <n v="18.100000000000001"/>
    <d v="2023-08-08T00:00:00"/>
    <x v="1"/>
    <x v="2"/>
    <x v="11"/>
    <x v="0"/>
    <x v="1"/>
    <s v="SLA_MET"/>
  </r>
  <r>
    <s v="1885"/>
    <d v="2023-08-08T09:07:49"/>
    <d v="2023-08-08T09:16:15"/>
    <s v="APPROVE"/>
    <s v="Consumer Existing"/>
    <s v="HPandya"/>
    <s v="Approve"/>
    <x v="0"/>
    <d v="1899-12-30T00:08:26"/>
    <n v="8.4333333333333336"/>
    <d v="2023-08-08T00:00:00"/>
    <x v="1"/>
    <x v="2"/>
    <x v="11"/>
    <x v="0"/>
    <x v="1"/>
    <s v="SLA_MET"/>
  </r>
  <r>
    <s v="1886"/>
    <d v="2023-08-08T09:41:10"/>
    <d v="2023-08-08T09:53:50"/>
    <s v="APPROVE"/>
    <s v="Consumer Existing"/>
    <s v="FWadia"/>
    <s v="Approve"/>
    <x v="0"/>
    <d v="1899-12-30T00:12:40"/>
    <n v="12.666666666666666"/>
    <d v="2023-08-08T00:00:00"/>
    <x v="1"/>
    <x v="2"/>
    <x v="9"/>
    <x v="0"/>
    <x v="1"/>
    <s v="SLA_MET"/>
  </r>
  <r>
    <s v="1887"/>
    <d v="2023-08-08T09:41:18"/>
    <d v="2023-08-08T09:53:00"/>
    <s v="APPROVE"/>
    <s v="Consumer Pre Bureau"/>
    <s v="HPandya"/>
    <s v="Approved for 1 Handset/Tablet + 1 MBB"/>
    <x v="0"/>
    <d v="1899-12-30T00:11:42"/>
    <n v="11.7"/>
    <d v="2023-08-08T00:00:00"/>
    <x v="1"/>
    <x v="2"/>
    <x v="11"/>
    <x v="0"/>
    <x v="2"/>
    <s v="SLA_MET"/>
  </r>
  <r>
    <s v="1888"/>
    <d v="2023-08-08T10:01:59"/>
    <d v="2023-08-08T10:08:40"/>
    <s v="APPROVE"/>
    <s v="Consumer Post Bureau"/>
    <s v="HPandya"/>
    <s v="Approve"/>
    <x v="0"/>
    <d v="1899-12-30T00:06:41"/>
    <n v="6.6833333333333336"/>
    <d v="2023-08-08T00:00:00"/>
    <x v="1"/>
    <x v="2"/>
    <x v="11"/>
    <x v="0"/>
    <x v="0"/>
    <s v="SLA_MET"/>
  </r>
  <r>
    <s v="1889"/>
    <d v="2023-08-08T10:21:56"/>
    <d v="2023-08-08T10:29:59"/>
    <s v="APPROVE"/>
    <s v="Consumer Pre Bureau"/>
    <s v="HPandya"/>
    <s v="Approve"/>
    <x v="0"/>
    <d v="1899-12-30T00:08:03"/>
    <n v="8.0500000000000007"/>
    <d v="2023-08-08T00:00:00"/>
    <x v="1"/>
    <x v="2"/>
    <x v="11"/>
    <x v="0"/>
    <x v="2"/>
    <s v="SLA_MET"/>
  </r>
  <r>
    <s v="1890"/>
    <d v="2023-08-08T10:38:38"/>
    <d v="2023-08-08T10:44:09"/>
    <s v="APPROVE"/>
    <s v="Consumer Post Bureau"/>
    <s v="MDcruz"/>
    <m/>
    <x v="0"/>
    <d v="1899-12-30T00:05:31"/>
    <n v="5.5166666666666666"/>
    <d v="2023-08-08T00:00:00"/>
    <x v="1"/>
    <x v="2"/>
    <x v="3"/>
    <x v="0"/>
    <x v="0"/>
    <s v="SLA_MET"/>
  </r>
  <r>
    <s v="1891"/>
    <d v="2023-08-08T10:50:34"/>
    <d v="2023-08-08T10:57:44"/>
    <s v="APPROVE"/>
    <s v="Consumer Existing"/>
    <s v="AAkhundpur"/>
    <s v="Approve"/>
    <x v="0"/>
    <d v="1899-12-30T00:07:10"/>
    <n v="7.166666666666667"/>
    <d v="2023-08-08T00:00:00"/>
    <x v="1"/>
    <x v="2"/>
    <x v="8"/>
    <x v="0"/>
    <x v="1"/>
    <s v="SLA_MET"/>
  </r>
  <r>
    <s v="1892"/>
    <d v="2023-08-08T10:52:38"/>
    <d v="2023-08-08T10:55:58"/>
    <s v="APPROVE"/>
    <s v="Consumer Existing"/>
    <s v="RMishra"/>
    <s v="Approve"/>
    <x v="0"/>
    <d v="1899-12-30T00:03:20"/>
    <n v="3.3333333333333335"/>
    <d v="2023-08-08T00:00:00"/>
    <x v="1"/>
    <x v="2"/>
    <x v="12"/>
    <x v="0"/>
    <x v="1"/>
    <s v="SLA_MET"/>
  </r>
  <r>
    <s v="1893"/>
    <d v="2023-08-08T10:57:48"/>
    <d v="2023-08-08T11:04:25"/>
    <s v="APPROVE"/>
    <s v="Consumer Existing"/>
    <s v="FWadia"/>
    <s v="Approve"/>
    <x v="0"/>
    <d v="1899-12-30T00:06:37"/>
    <n v="6.6166666666666671"/>
    <d v="2023-08-08T00:00:00"/>
    <x v="1"/>
    <x v="2"/>
    <x v="9"/>
    <x v="0"/>
    <x v="1"/>
    <s v="SLA_MET"/>
  </r>
  <r>
    <s v="1894"/>
    <d v="2023-08-08T11:01:36"/>
    <d v="2023-08-08T11:13:07"/>
    <s v="APPROVE"/>
    <s v="Consumer Pre Bureau"/>
    <s v="HPandya"/>
    <s v="Approved only with outright purchase of handset or USIM only"/>
    <x v="0"/>
    <d v="1899-12-30T00:11:31"/>
    <n v="11.516666666666667"/>
    <d v="2023-08-08T00:00:00"/>
    <x v="1"/>
    <x v="2"/>
    <x v="11"/>
    <x v="0"/>
    <x v="2"/>
    <s v="SLA_MET"/>
  </r>
  <r>
    <s v="1895"/>
    <d v="2023-08-08T11:05:37"/>
    <d v="2023-08-08T11:10:39"/>
    <s v="APPROVE"/>
    <s v="Consumer Existing"/>
    <s v="AAkhundpur"/>
    <s v="Approve"/>
    <x v="0"/>
    <d v="1899-12-30T00:05:02"/>
    <n v="5.0333333333333332"/>
    <d v="2023-08-08T00:00:00"/>
    <x v="1"/>
    <x v="2"/>
    <x v="8"/>
    <x v="0"/>
    <x v="1"/>
    <s v="SLA_MET"/>
  </r>
  <r>
    <s v="1896"/>
    <d v="2023-08-08T11:14:16"/>
    <d v="2023-08-08T11:20:32"/>
    <s v="APPROVE"/>
    <s v="Consumer Existing"/>
    <s v="RMishra"/>
    <s v="Approve"/>
    <x v="0"/>
    <d v="1899-12-30T00:06:16"/>
    <n v="6.2666666666666666"/>
    <d v="2023-08-08T00:00:00"/>
    <x v="1"/>
    <x v="2"/>
    <x v="12"/>
    <x v="0"/>
    <x v="1"/>
    <s v="SLA_MET"/>
  </r>
  <r>
    <s v="1897"/>
    <d v="2023-08-08T11:21:01"/>
    <d v="2023-08-08T11:33:02"/>
    <s v="APPROVE"/>
    <s v="Consumer Post Bureau"/>
    <s v="FWadia"/>
    <m/>
    <x v="0"/>
    <d v="1899-12-30T00:12:01"/>
    <n v="12.016666666666667"/>
    <d v="2023-08-08T00:00:00"/>
    <x v="1"/>
    <x v="2"/>
    <x v="9"/>
    <x v="0"/>
    <x v="0"/>
    <s v="SLA_MET"/>
  </r>
  <r>
    <s v="1898"/>
    <d v="2023-08-08T11:26:01"/>
    <d v="2023-08-08T11:31:31"/>
    <s v="APPROVE"/>
    <s v="Consumer Existing"/>
    <s v="NVaid"/>
    <s v="Approved for MBB only"/>
    <x v="0"/>
    <d v="1899-12-30T00:05:30"/>
    <n v="5.5"/>
    <d v="2023-08-08T00:00:00"/>
    <x v="1"/>
    <x v="2"/>
    <x v="4"/>
    <x v="0"/>
    <x v="1"/>
    <s v="SLA_MET"/>
  </r>
  <r>
    <s v="1899"/>
    <d v="2023-08-08T11:28:24"/>
    <d v="2023-08-08T11:34:35"/>
    <s v="APPROVE"/>
    <s v="Consumer Existing"/>
    <s v="SSyed"/>
    <s v="Approve"/>
    <x v="0"/>
    <d v="1899-12-30T00:06:11"/>
    <n v="6.1833333333333336"/>
    <d v="2023-08-08T00:00:00"/>
    <x v="1"/>
    <x v="2"/>
    <x v="5"/>
    <x v="0"/>
    <x v="1"/>
    <s v="SLA_MET"/>
  </r>
  <r>
    <s v="1900"/>
    <d v="2023-08-08T11:42:31"/>
    <d v="2023-08-08T11:50:31"/>
    <s v="APPROVE"/>
    <s v="Consumer Existing"/>
    <s v="RMishra"/>
    <s v="Approve"/>
    <x v="0"/>
    <d v="1899-12-30T00:08:00"/>
    <n v="8"/>
    <d v="2023-08-08T00:00:00"/>
    <x v="1"/>
    <x v="2"/>
    <x v="12"/>
    <x v="0"/>
    <x v="1"/>
    <s v="SLA_MET"/>
  </r>
  <r>
    <s v="1901"/>
    <d v="2023-08-08T11:44:11"/>
    <d v="2023-08-08T11:55:10"/>
    <s v="APPROVE"/>
    <s v="Consumer Post Bureau"/>
    <s v="NBhatia"/>
    <m/>
    <x v="0"/>
    <d v="1899-12-30T00:10:59"/>
    <n v="10.983333333333333"/>
    <d v="2023-08-08T00:00:00"/>
    <x v="1"/>
    <x v="2"/>
    <x v="1"/>
    <x v="0"/>
    <x v="0"/>
    <s v="SLA_MET"/>
  </r>
  <r>
    <s v="1902"/>
    <d v="2023-08-08T11:46:38"/>
    <d v="2023-08-08T11:51:17"/>
    <s v="APPROVE"/>
    <s v="Consumer Existing"/>
    <s v="AAkhundpur"/>
    <s v="Approved only with outright purchase of handset or USIM only"/>
    <x v="0"/>
    <d v="1899-12-30T00:04:39"/>
    <n v="4.6500000000000004"/>
    <d v="2023-08-08T00:00:00"/>
    <x v="1"/>
    <x v="2"/>
    <x v="8"/>
    <x v="0"/>
    <x v="1"/>
    <s v="SLA_MET"/>
  </r>
  <r>
    <s v="1903"/>
    <d v="2023-08-08T11:54:02"/>
    <d v="2023-08-08T12:00:24"/>
    <s v="APPROVE"/>
    <s v="Consumer Existing"/>
    <s v="RMishra"/>
    <s v="Approved for MBB only"/>
    <x v="0"/>
    <d v="1899-12-30T00:06:22"/>
    <n v="6.3666666666666663"/>
    <d v="2023-08-08T00:00:00"/>
    <x v="1"/>
    <x v="2"/>
    <x v="12"/>
    <x v="0"/>
    <x v="1"/>
    <s v="SLA_MET"/>
  </r>
  <r>
    <s v="1904"/>
    <d v="2023-08-08T11:55:16"/>
    <d v="2023-08-08T12:00:28"/>
    <s v="APPROVE"/>
    <s v="Consumer Existing"/>
    <s v="SSyed"/>
    <s v="Approve"/>
    <x v="0"/>
    <d v="1899-12-30T00:05:12"/>
    <n v="5.2"/>
    <d v="2023-08-08T00:00:00"/>
    <x v="1"/>
    <x v="2"/>
    <x v="5"/>
    <x v="0"/>
    <x v="1"/>
    <s v="SLA_MET"/>
  </r>
  <r>
    <s v="1905"/>
    <d v="2023-08-08T11:56:05"/>
    <d v="2023-08-08T12:04:49"/>
    <s v="APPROVE"/>
    <s v="Consumer Pre Bureau"/>
    <s v="AAkhundpur"/>
    <s v="Approved only with outright purchase of handset or USIM only"/>
    <x v="0"/>
    <d v="1899-12-30T00:08:44"/>
    <n v="8.7333333333333325"/>
    <d v="2023-08-08T00:00:00"/>
    <x v="1"/>
    <x v="2"/>
    <x v="8"/>
    <x v="0"/>
    <x v="2"/>
    <s v="SLA_MET"/>
  </r>
  <r>
    <s v="1906"/>
    <d v="2023-08-08T11:59:37"/>
    <d v="2023-08-08T12:13:46"/>
    <s v="APPROVE"/>
    <s v="Consumer Existing"/>
    <s v="NBhatia"/>
    <m/>
    <x v="0"/>
    <d v="1899-12-30T00:14:09"/>
    <n v="14.15"/>
    <d v="2023-08-08T00:00:00"/>
    <x v="1"/>
    <x v="2"/>
    <x v="1"/>
    <x v="0"/>
    <x v="1"/>
    <s v="SLA_MET"/>
  </r>
  <r>
    <s v="1907"/>
    <d v="2023-08-08T12:06:04"/>
    <d v="2023-08-08T12:11:18"/>
    <s v="APPROVE"/>
    <s v="Consumer Pre Bureau"/>
    <s v="AAkhundpur"/>
    <s v="Approved for 1 Handset/Tablet + 1 MBB"/>
    <x v="0"/>
    <d v="1899-12-30T00:05:14"/>
    <n v="5.2333333333333334"/>
    <d v="2023-08-08T00:00:00"/>
    <x v="1"/>
    <x v="2"/>
    <x v="8"/>
    <x v="0"/>
    <x v="2"/>
    <s v="SLA_MET"/>
  </r>
  <r>
    <s v="1908"/>
    <d v="2023-08-08T12:08:29"/>
    <d v="2023-08-08T12:12:24"/>
    <s v="APPROVE"/>
    <s v="Consumer Existing"/>
    <s v="HPandya"/>
    <s v="Approve"/>
    <x v="0"/>
    <d v="1899-12-30T00:03:55"/>
    <n v="3.9166666666666665"/>
    <d v="2023-08-08T00:00:00"/>
    <x v="1"/>
    <x v="2"/>
    <x v="11"/>
    <x v="0"/>
    <x v="1"/>
    <s v="SLA_MET"/>
  </r>
  <r>
    <s v="1909"/>
    <d v="2023-08-08T12:14:03"/>
    <d v="2023-08-08T12:31:08"/>
    <s v="APPROVE"/>
    <s v="Consumer Post Bureau"/>
    <s v="AAkhundpur"/>
    <m/>
    <x v="0"/>
    <d v="1899-12-30T00:17:05"/>
    <n v="17.083333333333332"/>
    <d v="2023-08-08T00:00:00"/>
    <x v="1"/>
    <x v="2"/>
    <x v="8"/>
    <x v="0"/>
    <x v="0"/>
    <s v="SLA_MET"/>
  </r>
  <r>
    <s v="1910"/>
    <d v="2023-08-08T12:19:32"/>
    <d v="2023-08-08T12:23:56"/>
    <s v="APPROVE"/>
    <s v="Consumer Existing"/>
    <s v="HPandya"/>
    <s v="Approve"/>
    <x v="0"/>
    <d v="1899-12-30T00:04:24"/>
    <n v="4.4000000000000004"/>
    <d v="2023-08-08T00:00:00"/>
    <x v="1"/>
    <x v="2"/>
    <x v="11"/>
    <x v="0"/>
    <x v="1"/>
    <s v="SLA_MET"/>
  </r>
  <r>
    <s v="1911"/>
    <d v="2023-08-08T12:26:03"/>
    <d v="2023-08-08T12:36:30"/>
    <s v="APPROVE"/>
    <s v="Consumer Pre Bureau"/>
    <s v="NVaid"/>
    <s v="Approve"/>
    <x v="0"/>
    <d v="1899-12-30T00:10:27"/>
    <n v="10.45"/>
    <d v="2023-08-08T00:00:00"/>
    <x v="1"/>
    <x v="2"/>
    <x v="4"/>
    <x v="0"/>
    <x v="2"/>
    <s v="SLA_MET"/>
  </r>
  <r>
    <s v="1912"/>
    <d v="2023-08-08T12:28:08"/>
    <d v="2023-08-08T12:47:14"/>
    <s v="APPROVE"/>
    <s v="Consumer Existing"/>
    <s v="FWadia"/>
    <m/>
    <x v="0"/>
    <d v="1899-12-30T00:19:06"/>
    <n v="19.100000000000001"/>
    <d v="2023-08-08T00:00:00"/>
    <x v="1"/>
    <x v="2"/>
    <x v="9"/>
    <x v="0"/>
    <x v="1"/>
    <s v="SLA_MET"/>
  </r>
  <r>
    <s v="1913"/>
    <d v="2023-08-08T12:31:27"/>
    <d v="2023-08-08T12:46:14"/>
    <s v="APPROVE"/>
    <s v="Consumer Post Bureau"/>
    <s v="NBhatia"/>
    <m/>
    <x v="0"/>
    <d v="1899-12-30T00:14:47"/>
    <n v="14.783333333333333"/>
    <d v="2023-08-08T00:00:00"/>
    <x v="1"/>
    <x v="2"/>
    <x v="1"/>
    <x v="0"/>
    <x v="0"/>
    <s v="SLA_MET"/>
  </r>
  <r>
    <s v="1914"/>
    <d v="2023-08-08T12:36:10"/>
    <d v="2023-08-08T13:02:23"/>
    <s v="APPROVE"/>
    <s v="Consumer Pre Bureau"/>
    <s v="NVaid"/>
    <s v="Approved for up to 2 services"/>
    <x v="0"/>
    <d v="1899-12-30T00:26:13"/>
    <n v="26.216666666666665"/>
    <d v="2023-08-08T00:00:00"/>
    <x v="1"/>
    <x v="2"/>
    <x v="4"/>
    <x v="0"/>
    <x v="2"/>
    <s v="SLA_NOT_MET"/>
  </r>
  <r>
    <s v="1915"/>
    <d v="2023-08-08T12:45:43"/>
    <d v="2023-08-08T12:56:44"/>
    <s v="APPROVE"/>
    <s v="Consumer Existing"/>
    <s v="AAkhundpur"/>
    <m/>
    <x v="0"/>
    <d v="1899-12-30T00:11:01"/>
    <n v="11.016666666666667"/>
    <d v="2023-08-08T00:00:00"/>
    <x v="1"/>
    <x v="2"/>
    <x v="8"/>
    <x v="0"/>
    <x v="1"/>
    <s v="SLA_MET"/>
  </r>
  <r>
    <s v="1916"/>
    <d v="2023-08-08T12:48:42"/>
    <d v="2023-08-08T13:12:30"/>
    <s v="APPROVE"/>
    <s v="Consumer Post Bureau"/>
    <s v="NBhatia"/>
    <m/>
    <x v="0"/>
    <d v="1899-12-30T00:23:48"/>
    <n v="23.8"/>
    <d v="2023-08-08T00:00:00"/>
    <x v="1"/>
    <x v="2"/>
    <x v="1"/>
    <x v="0"/>
    <x v="0"/>
    <s v="SLA_NOT_MET"/>
  </r>
  <r>
    <s v="1917"/>
    <d v="2023-08-08T13:14:19"/>
    <d v="2023-08-08T13:20:23"/>
    <s v="APPROVE"/>
    <s v="Consumer Existing"/>
    <s v="HPandya"/>
    <s v="Approve"/>
    <x v="0"/>
    <d v="1899-12-30T00:06:04"/>
    <n v="6.0666666666666664"/>
    <d v="2023-08-08T00:00:00"/>
    <x v="1"/>
    <x v="2"/>
    <x v="11"/>
    <x v="0"/>
    <x v="1"/>
    <s v="SLA_MET"/>
  </r>
  <r>
    <s v="1918"/>
    <d v="2023-08-08T13:18:13"/>
    <d v="2023-08-08T13:32:31"/>
    <s v="APPROVE"/>
    <s v="Consumer Existing"/>
    <s v="NVaid"/>
    <s v="Direct debit to credit card or Ban Account only"/>
    <x v="0"/>
    <d v="1899-12-30T00:14:18"/>
    <n v="14.3"/>
    <d v="2023-08-08T00:00:00"/>
    <x v="1"/>
    <x v="2"/>
    <x v="4"/>
    <x v="0"/>
    <x v="1"/>
    <s v="SLA_MET"/>
  </r>
  <r>
    <s v="1919"/>
    <d v="2023-08-08T13:22:02"/>
    <d v="2023-08-08T13:38:31"/>
    <s v="APPROVE"/>
    <s v="Consumer Post Bureau"/>
    <s v="NBhatia"/>
    <m/>
    <x v="0"/>
    <d v="1899-12-30T00:16:29"/>
    <n v="16.483333333333334"/>
    <d v="2023-08-08T00:00:00"/>
    <x v="1"/>
    <x v="2"/>
    <x v="1"/>
    <x v="0"/>
    <x v="0"/>
    <s v="SLA_MET"/>
  </r>
  <r>
    <s v="1920"/>
    <d v="2023-08-08T13:23:11"/>
    <d v="2023-08-08T13:35:05"/>
    <s v="APPROVE"/>
    <s v="Consumer Post Bureau"/>
    <s v="AAkhundpur"/>
    <m/>
    <x v="0"/>
    <d v="1899-12-30T00:11:54"/>
    <n v="11.9"/>
    <d v="2023-08-08T00:00:00"/>
    <x v="1"/>
    <x v="2"/>
    <x v="8"/>
    <x v="0"/>
    <x v="0"/>
    <s v="SLA_MET"/>
  </r>
  <r>
    <s v="1921"/>
    <d v="2023-08-08T13:25:42"/>
    <d v="2023-08-08T13:42:49"/>
    <s v="APPROVE"/>
    <s v="Consumer Post Bureau"/>
    <s v="AAkhundpur"/>
    <m/>
    <x v="0"/>
    <d v="1899-12-30T00:17:07"/>
    <n v="17.116666666666667"/>
    <d v="2023-08-08T00:00:00"/>
    <x v="1"/>
    <x v="2"/>
    <x v="8"/>
    <x v="0"/>
    <x v="0"/>
    <s v="SLA_MET"/>
  </r>
  <r>
    <s v="1922"/>
    <d v="2023-08-08T13:29:52"/>
    <d v="2023-08-08T13:47:55"/>
    <s v="APPROVE"/>
    <s v="Consumer Post Bureau"/>
    <s v="NBhatia"/>
    <m/>
    <x v="0"/>
    <d v="1899-12-30T00:18:03"/>
    <n v="18.05"/>
    <d v="2023-08-08T00:00:00"/>
    <x v="1"/>
    <x v="2"/>
    <x v="1"/>
    <x v="0"/>
    <x v="0"/>
    <s v="SLA_MET"/>
  </r>
  <r>
    <s v="1923"/>
    <d v="2023-08-08T13:31:40"/>
    <d v="2023-08-08T13:36:26"/>
    <s v="APPROVE"/>
    <s v="Consumer Existing"/>
    <s v="HPandya"/>
    <s v="Approve"/>
    <x v="0"/>
    <d v="1899-12-30T00:04:46"/>
    <n v="4.7666666666666666"/>
    <d v="2023-08-08T00:00:00"/>
    <x v="1"/>
    <x v="2"/>
    <x v="11"/>
    <x v="0"/>
    <x v="1"/>
    <s v="SLA_MET"/>
  </r>
  <r>
    <s v="1924"/>
    <d v="2023-08-08T13:38:39"/>
    <d v="2023-08-08T13:49:46"/>
    <s v="APPROVE"/>
    <s v="Consumer Post Bureau"/>
    <s v="AAkhundpur"/>
    <m/>
    <x v="0"/>
    <d v="1899-12-30T00:11:07"/>
    <n v="11.116666666666667"/>
    <d v="2023-08-08T00:00:00"/>
    <x v="1"/>
    <x v="2"/>
    <x v="8"/>
    <x v="0"/>
    <x v="0"/>
    <s v="SLA_MET"/>
  </r>
  <r>
    <s v="1925"/>
    <d v="2023-08-08T13:40:01"/>
    <d v="2023-08-08T14:03:36"/>
    <s v="APPROVE"/>
    <s v="Consumer Post Bureau"/>
    <s v="NBhatia"/>
    <m/>
    <x v="0"/>
    <d v="1899-12-30T00:23:35"/>
    <n v="23.583333333333332"/>
    <d v="2023-08-08T00:00:00"/>
    <x v="1"/>
    <x v="2"/>
    <x v="1"/>
    <x v="0"/>
    <x v="0"/>
    <s v="SLA_NOT_MET"/>
  </r>
  <r>
    <s v="1926"/>
    <d v="2023-08-08T13:42:14"/>
    <d v="2023-08-08T13:49:09"/>
    <s v="APPROVE"/>
    <s v="Consumer Existing"/>
    <s v="NVaid"/>
    <s v="Approved only with outright purchase of handset or USIM only"/>
    <x v="0"/>
    <d v="1899-12-30T00:06:55"/>
    <n v="6.916666666666667"/>
    <d v="2023-08-08T00:00:00"/>
    <x v="1"/>
    <x v="2"/>
    <x v="4"/>
    <x v="0"/>
    <x v="1"/>
    <s v="SLA_MET"/>
  </r>
  <r>
    <s v="1927"/>
    <d v="2023-08-08T14:02:26"/>
    <d v="2023-08-08T14:08:15"/>
    <s v="APPROVE"/>
    <s v="Consumer Pre Bureau"/>
    <s v="NVaid"/>
    <s v="Approved only with outright purchase of handset or USIM only"/>
    <x v="0"/>
    <d v="1899-12-30T00:05:49"/>
    <n v="5.8166666666666664"/>
    <d v="2023-08-08T00:00:00"/>
    <x v="1"/>
    <x v="2"/>
    <x v="4"/>
    <x v="0"/>
    <x v="2"/>
    <s v="SLA_MET"/>
  </r>
  <r>
    <s v="1928"/>
    <d v="2023-08-08T14:09:46"/>
    <d v="2023-08-08T14:17:45"/>
    <s v="APPROVE"/>
    <s v="Consumer Existing"/>
    <s v="SSyed"/>
    <m/>
    <x v="0"/>
    <d v="1899-12-30T00:07:59"/>
    <n v="7.9833333333333334"/>
    <d v="2023-08-08T00:00:00"/>
    <x v="1"/>
    <x v="2"/>
    <x v="5"/>
    <x v="0"/>
    <x v="1"/>
    <s v="SLA_MET"/>
  </r>
  <r>
    <s v="1929"/>
    <d v="2023-08-08T14:10:32"/>
    <d v="2023-08-08T14:22:22"/>
    <s v="APPROVE"/>
    <s v="Consumer Existing"/>
    <s v="NVaid"/>
    <s v="Approved for MBB only"/>
    <x v="0"/>
    <d v="1899-12-30T00:11:50"/>
    <n v="11.833333333333334"/>
    <d v="2023-08-08T00:00:00"/>
    <x v="1"/>
    <x v="2"/>
    <x v="4"/>
    <x v="0"/>
    <x v="1"/>
    <s v="SLA_MET"/>
  </r>
  <r>
    <s v="1930"/>
    <d v="2023-08-08T14:19:24"/>
    <d v="2023-08-08T14:30:40"/>
    <s v="APPROVE"/>
    <s v="Consumer Existing"/>
    <s v="AAkhundpur"/>
    <m/>
    <x v="0"/>
    <d v="1899-12-30T00:11:16"/>
    <n v="11.266666666666667"/>
    <d v="2023-08-08T00:00:00"/>
    <x v="1"/>
    <x v="2"/>
    <x v="8"/>
    <x v="0"/>
    <x v="1"/>
    <s v="SLA_MET"/>
  </r>
  <r>
    <s v="1931"/>
    <d v="2023-08-08T14:23:48"/>
    <d v="2023-08-08T14:30:36"/>
    <s v="APPROVE"/>
    <s v="Consumer Existing"/>
    <s v="NVaid"/>
    <s v="Approve"/>
    <x v="0"/>
    <d v="1899-12-30T00:06:48"/>
    <n v="6.8"/>
    <d v="2023-08-08T00:00:00"/>
    <x v="1"/>
    <x v="2"/>
    <x v="4"/>
    <x v="0"/>
    <x v="1"/>
    <s v="SLA_MET"/>
  </r>
  <r>
    <s v="1932"/>
    <d v="2023-08-08T14:30:08"/>
    <d v="2023-08-08T14:36:47"/>
    <s v="APPROVE"/>
    <s v="Consumer Existing"/>
    <s v="NVaid"/>
    <s v="Approve"/>
    <x v="0"/>
    <d v="1899-12-30T00:06:39"/>
    <n v="6.65"/>
    <d v="2023-08-08T00:00:00"/>
    <x v="1"/>
    <x v="2"/>
    <x v="4"/>
    <x v="0"/>
    <x v="1"/>
    <s v="SLA_MET"/>
  </r>
  <r>
    <s v="1933"/>
    <d v="2023-08-08T14:31:31"/>
    <d v="2023-08-08T14:38:58"/>
    <s v="APPROVE"/>
    <s v="Consumer Post Bureau"/>
    <s v="FWadia"/>
    <m/>
    <x v="0"/>
    <d v="1899-12-30T00:07:27"/>
    <n v="7.45"/>
    <d v="2023-08-08T00:00:00"/>
    <x v="1"/>
    <x v="2"/>
    <x v="9"/>
    <x v="0"/>
    <x v="0"/>
    <s v="SLA_MET"/>
  </r>
  <r>
    <s v="1934"/>
    <d v="2023-08-08T14:31:51"/>
    <d v="2023-08-08T14:41:35"/>
    <s v="APPROVE"/>
    <s v="Consumer Existing"/>
    <s v="MDcruz"/>
    <s v="Approve"/>
    <x v="0"/>
    <d v="1899-12-30T00:09:44"/>
    <n v="9.7333333333333325"/>
    <d v="2023-08-08T00:00:00"/>
    <x v="1"/>
    <x v="2"/>
    <x v="3"/>
    <x v="0"/>
    <x v="1"/>
    <s v="SLA_MET"/>
  </r>
  <r>
    <s v="1935"/>
    <d v="2023-08-08T14:32:02"/>
    <d v="2023-08-08T14:41:29"/>
    <s v="APPROVE"/>
    <s v="Consumer Pre Bureau"/>
    <s v="HPandya"/>
    <s v="Approved only with outright purchase of handset or USIM only"/>
    <x v="0"/>
    <d v="1899-12-30T00:09:27"/>
    <n v="9.4499999999999993"/>
    <d v="2023-08-08T00:00:00"/>
    <x v="1"/>
    <x v="2"/>
    <x v="11"/>
    <x v="0"/>
    <x v="2"/>
    <s v="SLA_MET"/>
  </r>
  <r>
    <s v="1936"/>
    <d v="2023-08-08T14:49:12"/>
    <d v="2023-08-08T14:56:15"/>
    <s v="APPROVE"/>
    <s v="Consumer Post Bureau"/>
    <s v="HPandya"/>
    <s v="Approved only with outright purchase of handset or USIM only"/>
    <x v="0"/>
    <d v="1899-12-30T00:07:03"/>
    <n v="7.05"/>
    <d v="2023-08-08T00:00:00"/>
    <x v="1"/>
    <x v="2"/>
    <x v="11"/>
    <x v="0"/>
    <x v="0"/>
    <s v="SLA_MET"/>
  </r>
  <r>
    <s v="1937"/>
    <d v="2023-08-08T14:57:12"/>
    <d v="2023-08-08T15:02:47"/>
    <s v="APPROVE"/>
    <s v="Consumer Pre Bureau"/>
    <s v="NVaid"/>
    <s v="Approved for 1 Handset/Tablet + 1 MBB"/>
    <x v="0"/>
    <d v="1899-12-30T00:05:35"/>
    <n v="5.583333333333333"/>
    <d v="2023-08-08T00:00:00"/>
    <x v="1"/>
    <x v="2"/>
    <x v="4"/>
    <x v="0"/>
    <x v="2"/>
    <s v="SLA_MET"/>
  </r>
  <r>
    <s v="1938"/>
    <d v="2023-08-08T14:59:49"/>
    <d v="2023-08-08T15:02:42"/>
    <s v="APPROVE"/>
    <s v="Consumer Existing"/>
    <s v="RMishra"/>
    <s v="Approve"/>
    <x v="0"/>
    <d v="1899-12-30T00:02:53"/>
    <n v="2.8833333333333333"/>
    <d v="2023-08-08T00:00:00"/>
    <x v="1"/>
    <x v="2"/>
    <x v="12"/>
    <x v="0"/>
    <x v="1"/>
    <s v="SLA_MET"/>
  </r>
  <r>
    <s v="1939"/>
    <d v="2023-08-08T15:02:29"/>
    <d v="2023-08-08T15:10:35"/>
    <s v="APPROVE"/>
    <s v="Consumer Existing"/>
    <s v="SSyed"/>
    <m/>
    <x v="0"/>
    <d v="1899-12-30T00:08:06"/>
    <n v="8.1"/>
    <d v="2023-08-08T00:00:00"/>
    <x v="1"/>
    <x v="2"/>
    <x v="5"/>
    <x v="0"/>
    <x v="1"/>
    <s v="SLA_MET"/>
  </r>
  <r>
    <s v="1940"/>
    <d v="2023-08-08T15:06:36"/>
    <d v="2023-08-08T15:15:36"/>
    <s v="APPROVE"/>
    <s v="Consumer Existing"/>
    <s v="AAkhundpur"/>
    <m/>
    <x v="0"/>
    <d v="1899-12-30T00:09:00"/>
    <n v="9"/>
    <d v="2023-08-08T00:00:00"/>
    <x v="1"/>
    <x v="2"/>
    <x v="8"/>
    <x v="0"/>
    <x v="1"/>
    <s v="SLA_MET"/>
  </r>
  <r>
    <s v="1941"/>
    <d v="2023-08-08T15:12:35"/>
    <d v="2023-08-08T15:16:58"/>
    <s v="APPROVE"/>
    <s v="Consumer Post Bureau"/>
    <s v="RMishra"/>
    <s v="Approve"/>
    <x v="0"/>
    <d v="1899-12-30T00:04:23"/>
    <n v="4.3833333333333337"/>
    <d v="2023-08-08T00:00:00"/>
    <x v="1"/>
    <x v="2"/>
    <x v="12"/>
    <x v="0"/>
    <x v="0"/>
    <s v="SLA_MET"/>
  </r>
  <r>
    <s v="1942"/>
    <d v="2023-08-08T15:21:39"/>
    <d v="2023-08-08T15:36:35"/>
    <s v="APPROVE"/>
    <s v="Consumer Existing"/>
    <s v="NBhatia"/>
    <m/>
    <x v="0"/>
    <d v="1899-12-30T00:14:56"/>
    <n v="14.933333333333334"/>
    <d v="2023-08-08T00:00:00"/>
    <x v="1"/>
    <x v="2"/>
    <x v="1"/>
    <x v="0"/>
    <x v="1"/>
    <s v="SLA_MET"/>
  </r>
  <r>
    <s v="1943"/>
    <d v="2023-08-08T15:24:11"/>
    <d v="2023-08-08T15:39:22"/>
    <s v="APPROVE"/>
    <s v="Consumer Existing"/>
    <s v="AAkhundpur"/>
    <m/>
    <x v="0"/>
    <d v="1899-12-30T00:15:11"/>
    <n v="15.183333333333334"/>
    <d v="2023-08-08T00:00:00"/>
    <x v="1"/>
    <x v="2"/>
    <x v="8"/>
    <x v="0"/>
    <x v="1"/>
    <s v="SLA_MET"/>
  </r>
  <r>
    <s v="1944"/>
    <d v="2023-08-08T15:29:56"/>
    <d v="2023-08-08T15:37:46"/>
    <s v="APPROVE"/>
    <s v="Consumer Existing"/>
    <s v="HPandya"/>
    <s v="Approved for 1 Handset + 1 Tablet"/>
    <x v="0"/>
    <d v="1899-12-30T00:07:50"/>
    <n v="7.833333333333333"/>
    <d v="2023-08-08T00:00:00"/>
    <x v="1"/>
    <x v="2"/>
    <x v="11"/>
    <x v="0"/>
    <x v="1"/>
    <s v="SLA_MET"/>
  </r>
  <r>
    <s v="1945"/>
    <d v="2023-08-08T15:33:37"/>
    <d v="2023-08-08T15:48:17"/>
    <s v="APPROVE"/>
    <s v="Consumer Existing"/>
    <s v="SSyed"/>
    <m/>
    <x v="0"/>
    <d v="1899-12-30T00:14:40"/>
    <n v="14.666666666666666"/>
    <d v="2023-08-08T00:00:00"/>
    <x v="1"/>
    <x v="2"/>
    <x v="5"/>
    <x v="0"/>
    <x v="1"/>
    <s v="SLA_MET"/>
  </r>
  <r>
    <s v="1946"/>
    <d v="2023-08-08T15:44:32"/>
    <d v="2023-08-08T16:09:31"/>
    <s v="APPROVE"/>
    <s v="Consumer Existing"/>
    <s v="NBhatia"/>
    <m/>
    <x v="0"/>
    <d v="1899-12-30T00:24:59"/>
    <n v="24.983333333333334"/>
    <d v="2023-08-08T00:00:00"/>
    <x v="1"/>
    <x v="2"/>
    <x v="1"/>
    <x v="0"/>
    <x v="1"/>
    <s v="SLA_NOT_MET"/>
  </r>
  <r>
    <s v="1947"/>
    <d v="2023-08-08T15:47:48"/>
    <d v="2023-08-08T15:57:14"/>
    <s v="APPROVE"/>
    <s v="Consumer Post Bureau"/>
    <s v="HPandya"/>
    <s v="Approved for 1 handset and 1 MBB"/>
    <x v="0"/>
    <d v="1899-12-30T00:09:26"/>
    <n v="9.4333333333333336"/>
    <d v="2023-08-08T00:00:00"/>
    <x v="1"/>
    <x v="2"/>
    <x v="11"/>
    <x v="0"/>
    <x v="0"/>
    <s v="SLA_MET"/>
  </r>
  <r>
    <s v="1948"/>
    <d v="2023-08-08T15:47:59"/>
    <d v="2023-08-08T16:01:52"/>
    <s v="APPROVE"/>
    <s v="Consumer Existing"/>
    <s v="NVaid"/>
    <s v="Approved for MBB only"/>
    <x v="0"/>
    <d v="1899-12-30T00:13:53"/>
    <n v="13.883333333333333"/>
    <d v="2023-08-08T00:00:00"/>
    <x v="1"/>
    <x v="2"/>
    <x v="4"/>
    <x v="0"/>
    <x v="1"/>
    <s v="SLA_MET"/>
  </r>
  <r>
    <s v="1949"/>
    <d v="2023-08-08T15:54:33"/>
    <d v="2023-08-08T16:00:43"/>
    <s v="APPROVE"/>
    <s v="Consumer Pre Bureau"/>
    <s v="RMishra"/>
    <s v="Approved for 1 Handset + 1 Tablet"/>
    <x v="0"/>
    <d v="1899-12-30T00:06:10"/>
    <n v="6.166666666666667"/>
    <d v="2023-08-08T00:00:00"/>
    <x v="1"/>
    <x v="2"/>
    <x v="12"/>
    <x v="0"/>
    <x v="2"/>
    <s v="SLA_MET"/>
  </r>
  <r>
    <s v="1950"/>
    <d v="2023-08-08T16:01:33"/>
    <d v="2023-08-08T16:13:15"/>
    <s v="APPROVE"/>
    <s v="Consumer Existing"/>
    <s v="NVaid"/>
    <s v="Approved only with outright purchase of handset or USIM only"/>
    <x v="0"/>
    <d v="1899-12-30T00:11:42"/>
    <n v="11.7"/>
    <d v="2023-08-08T00:00:00"/>
    <x v="1"/>
    <x v="2"/>
    <x v="4"/>
    <x v="0"/>
    <x v="1"/>
    <s v="SLA_MET"/>
  </r>
  <r>
    <s v="1951"/>
    <d v="2023-08-08T16:09:57"/>
    <d v="2023-08-08T16:15:54"/>
    <s v="APPROVE"/>
    <s v="Consumer Existing"/>
    <s v="SSyed"/>
    <m/>
    <x v="0"/>
    <d v="1899-12-30T00:05:57"/>
    <n v="5.95"/>
    <d v="2023-08-08T00:00:00"/>
    <x v="1"/>
    <x v="2"/>
    <x v="5"/>
    <x v="0"/>
    <x v="1"/>
    <s v="SLA_MET"/>
  </r>
  <r>
    <s v="1952"/>
    <d v="2023-08-08T16:16:22"/>
    <d v="2023-08-08T16:33:29"/>
    <s v="APPROVE"/>
    <s v="Consumer Existing"/>
    <s v="NBhatia"/>
    <m/>
    <x v="0"/>
    <d v="1899-12-30T00:17:07"/>
    <n v="17.116666666666667"/>
    <d v="2023-08-08T00:00:00"/>
    <x v="1"/>
    <x v="2"/>
    <x v="1"/>
    <x v="0"/>
    <x v="1"/>
    <s v="SLA_MET"/>
  </r>
  <r>
    <s v="1953"/>
    <d v="2023-08-08T16:17:46"/>
    <d v="2023-08-08T16:35:15"/>
    <s v="APPROVE"/>
    <s v="Consumer Existing"/>
    <s v="FWadia"/>
    <m/>
    <x v="0"/>
    <d v="1899-12-30T00:17:29"/>
    <n v="17.483333333333334"/>
    <d v="2023-08-08T00:00:00"/>
    <x v="1"/>
    <x v="2"/>
    <x v="9"/>
    <x v="0"/>
    <x v="1"/>
    <s v="SLA_MET"/>
  </r>
  <r>
    <s v="1954"/>
    <d v="2023-08-08T16:20:21"/>
    <d v="2023-08-08T16:42:17"/>
    <s v="APPROVE"/>
    <s v="Consumer Existing"/>
    <s v="NBhatia"/>
    <m/>
    <x v="0"/>
    <d v="1899-12-30T00:21:56"/>
    <n v="21.933333333333334"/>
    <d v="2023-08-08T00:00:00"/>
    <x v="1"/>
    <x v="2"/>
    <x v="1"/>
    <x v="0"/>
    <x v="1"/>
    <s v="SLA_NOT_MET"/>
  </r>
  <r>
    <s v="1955"/>
    <d v="2023-08-08T16:24:37"/>
    <d v="2023-08-08T16:35:48"/>
    <s v="APPROVE"/>
    <s v="Consumer Existing"/>
    <s v="HPandya"/>
    <s v="Approved only with outright purchase of handset or USIM only"/>
    <x v="0"/>
    <d v="1899-12-30T00:11:11"/>
    <n v="11.183333333333334"/>
    <d v="2023-08-08T00:00:00"/>
    <x v="1"/>
    <x v="2"/>
    <x v="11"/>
    <x v="0"/>
    <x v="1"/>
    <s v="SLA_MET"/>
  </r>
  <r>
    <s v="1956"/>
    <d v="2023-08-08T16:25:47"/>
    <d v="2023-08-08T16:44:50"/>
    <s v="APPROVE"/>
    <s v="Consumer Pre Bureau"/>
    <s v="NVaid"/>
    <s v="Approve"/>
    <x v="0"/>
    <d v="1899-12-30T00:19:03"/>
    <n v="19.05"/>
    <d v="2023-08-08T00:00:00"/>
    <x v="1"/>
    <x v="2"/>
    <x v="4"/>
    <x v="0"/>
    <x v="2"/>
    <s v="SLA_MET"/>
  </r>
  <r>
    <s v="1957"/>
    <d v="2023-08-08T16:35:16"/>
    <d v="2023-08-08T16:46:44"/>
    <s v="APPROVE"/>
    <s v="Consumer Post Bureau"/>
    <s v="HPandya"/>
    <s v="Approve"/>
    <x v="0"/>
    <d v="1899-12-30T00:11:28"/>
    <n v="11.466666666666667"/>
    <d v="2023-08-08T00:00:00"/>
    <x v="1"/>
    <x v="2"/>
    <x v="11"/>
    <x v="0"/>
    <x v="0"/>
    <s v="SLA_MET"/>
  </r>
  <r>
    <s v="1958"/>
    <d v="2023-08-08T16:48:36"/>
    <d v="2023-08-08T16:57:56"/>
    <s v="APPROVE"/>
    <s v="Consumer Post Bureau"/>
    <s v="NBhatia"/>
    <m/>
    <x v="0"/>
    <d v="1899-12-30T00:09:20"/>
    <n v="9.3333333333333339"/>
    <d v="2023-08-08T00:00:00"/>
    <x v="1"/>
    <x v="2"/>
    <x v="1"/>
    <x v="0"/>
    <x v="0"/>
    <s v="SLA_MET"/>
  </r>
  <r>
    <s v="1959"/>
    <d v="2023-08-08T16:49:38"/>
    <d v="2023-08-08T16:52:57"/>
    <s v="APPROVE"/>
    <s v="Consumer Existing"/>
    <s v="AAkhundpur"/>
    <s v="Approved for MBB only"/>
    <x v="0"/>
    <d v="1899-12-30T00:03:19"/>
    <n v="3.3166666666666664"/>
    <d v="2023-08-08T00:00:00"/>
    <x v="1"/>
    <x v="2"/>
    <x v="8"/>
    <x v="0"/>
    <x v="1"/>
    <s v="SLA_MET"/>
  </r>
  <r>
    <s v="1960"/>
    <d v="2023-08-08T16:54:13"/>
    <d v="2023-08-08T17:00:24"/>
    <s v="APPROVE"/>
    <s v="Consumer Existing"/>
    <s v="FWadia"/>
    <m/>
    <x v="0"/>
    <d v="1899-12-30T00:06:11"/>
    <n v="6.1833333333333336"/>
    <d v="2023-08-08T00:00:00"/>
    <x v="1"/>
    <x v="2"/>
    <x v="9"/>
    <x v="0"/>
    <x v="1"/>
    <s v="SLA_MET"/>
  </r>
  <r>
    <s v="1961"/>
    <d v="2023-08-08T16:57:00"/>
    <d v="2023-08-08T17:03:06"/>
    <s v="APPROVE"/>
    <s v="Consumer Existing"/>
    <s v="NVaid"/>
    <s v="Approve"/>
    <x v="0"/>
    <d v="1899-12-30T00:06:06"/>
    <n v="6.1"/>
    <d v="2023-08-08T00:00:00"/>
    <x v="1"/>
    <x v="2"/>
    <x v="4"/>
    <x v="0"/>
    <x v="1"/>
    <s v="SLA_MET"/>
  </r>
  <r>
    <s v="1962"/>
    <d v="2023-08-08T16:58:45"/>
    <d v="2023-08-08T17:06:29"/>
    <s v="APPROVE"/>
    <s v="Consumer Pre Bureau"/>
    <s v="AAkhundpur"/>
    <s v="Approved for up to 2 services"/>
    <x v="0"/>
    <d v="1899-12-30T00:07:44"/>
    <n v="7.7333333333333334"/>
    <d v="2023-08-08T00:00:00"/>
    <x v="1"/>
    <x v="2"/>
    <x v="8"/>
    <x v="0"/>
    <x v="2"/>
    <s v="SLA_MET"/>
  </r>
  <r>
    <s v="1963"/>
    <d v="2023-08-08T16:59:43"/>
    <d v="2023-08-08T17:12:15"/>
    <s v="APPROVE"/>
    <s v="Consumer Existing"/>
    <s v="RMishra"/>
    <s v="Approved for 1 sim only service"/>
    <x v="0"/>
    <d v="1899-12-30T00:12:32"/>
    <n v="12.533333333333333"/>
    <d v="2023-08-08T00:00:00"/>
    <x v="1"/>
    <x v="2"/>
    <x v="12"/>
    <x v="0"/>
    <x v="1"/>
    <s v="SLA_MET"/>
  </r>
  <r>
    <s v="1964"/>
    <d v="2023-08-08T17:15:48"/>
    <d v="2023-08-08T17:19:24"/>
    <s v="APPROVE"/>
    <s v="Consumer Existing"/>
    <s v="HPandya"/>
    <s v="Approve"/>
    <x v="0"/>
    <d v="1899-12-30T00:03:36"/>
    <n v="3.6"/>
    <d v="2023-08-08T00:00:00"/>
    <x v="1"/>
    <x v="2"/>
    <x v="11"/>
    <x v="0"/>
    <x v="1"/>
    <s v="SLA_MET"/>
  </r>
  <r>
    <s v="1965"/>
    <d v="2023-08-08T17:16:58"/>
    <d v="2023-08-08T17:24:26"/>
    <s v="APPROVE"/>
    <s v="Consumer Existing"/>
    <s v="HPandya"/>
    <s v="Approved for MBB only"/>
    <x v="0"/>
    <d v="1899-12-30T00:07:28"/>
    <n v="7.4666666666666668"/>
    <d v="2023-08-08T00:00:00"/>
    <x v="1"/>
    <x v="2"/>
    <x v="11"/>
    <x v="0"/>
    <x v="1"/>
    <s v="SLA_MET"/>
  </r>
  <r>
    <s v="1966"/>
    <d v="2023-08-08T17:27:13"/>
    <d v="2023-08-08T17:31:39"/>
    <s v="APPROVE"/>
    <s v="Consumer Existing"/>
    <s v="RMishra"/>
    <s v="Approved for MBB only"/>
    <x v="0"/>
    <d v="1899-12-30T00:04:26"/>
    <n v="4.4333333333333336"/>
    <d v="2023-08-08T00:00:00"/>
    <x v="1"/>
    <x v="2"/>
    <x v="12"/>
    <x v="0"/>
    <x v="1"/>
    <s v="SLA_MET"/>
  </r>
  <r>
    <s v="1967"/>
    <d v="2023-08-08T17:34:29"/>
    <d v="2023-08-08T17:41:07"/>
    <s v="APPROVE"/>
    <s v="Consumer Existing"/>
    <s v="RMishra"/>
    <s v="Approved for 2 MBB only"/>
    <x v="0"/>
    <d v="1899-12-30T00:06:38"/>
    <n v="6.6333333333333329"/>
    <d v="2023-08-08T00:00:00"/>
    <x v="1"/>
    <x v="2"/>
    <x v="12"/>
    <x v="0"/>
    <x v="1"/>
    <s v="SLA_MET"/>
  </r>
  <r>
    <s v="1968"/>
    <d v="2023-08-08T17:58:34"/>
    <d v="2023-08-08T18:06:50"/>
    <s v="APPROVE"/>
    <s v="Consumer Pre Bureau"/>
    <s v="NVaid"/>
    <s v="Approve"/>
    <x v="0"/>
    <d v="1899-12-30T00:08:16"/>
    <n v="8.2666666666666675"/>
    <d v="2023-08-08T00:00:00"/>
    <x v="1"/>
    <x v="2"/>
    <x v="4"/>
    <x v="0"/>
    <x v="2"/>
    <s v="SLA_MET"/>
  </r>
  <r>
    <s v="1969"/>
    <d v="2023-08-08T18:10:34"/>
    <d v="2023-08-08T18:15:58"/>
    <s v="APPROVE"/>
    <s v="Consumer Pre Bureau"/>
    <s v="NVaid"/>
    <s v="Approved only with outright purchase of handset or USIM only"/>
    <x v="0"/>
    <d v="1899-12-30T00:05:24"/>
    <n v="5.4"/>
    <d v="2023-08-08T00:00:00"/>
    <x v="1"/>
    <x v="2"/>
    <x v="4"/>
    <x v="0"/>
    <x v="2"/>
    <s v="SLA_MET"/>
  </r>
  <r>
    <s v="1970"/>
    <d v="2023-08-08T18:39:13"/>
    <d v="2023-08-08T18:48:03"/>
    <s v="APPROVE"/>
    <s v="Consumer Existing"/>
    <s v="NVaid"/>
    <s v="Direct debit to bank account or credit card only"/>
    <x v="0"/>
    <d v="1899-12-30T00:08:50"/>
    <n v="8.8333333333333339"/>
    <d v="2023-08-08T00:00:00"/>
    <x v="1"/>
    <x v="2"/>
    <x v="4"/>
    <x v="0"/>
    <x v="1"/>
    <s v="SLA_MET"/>
  </r>
  <r>
    <s v="1971"/>
    <d v="2023-08-08T18:44:14"/>
    <d v="2023-08-08T18:49:18"/>
    <s v="APPROVE"/>
    <s v="Consumer Existing"/>
    <s v="RMishra"/>
    <s v="Approved for MBB only"/>
    <x v="0"/>
    <d v="1899-12-30T00:05:04"/>
    <n v="5.0666666666666664"/>
    <d v="2023-08-08T00:00:00"/>
    <x v="1"/>
    <x v="2"/>
    <x v="12"/>
    <x v="0"/>
    <x v="1"/>
    <s v="SLA_MET"/>
  </r>
  <r>
    <s v="1972"/>
    <d v="2023-08-08T19:00:06"/>
    <d v="2023-08-08T19:10:07"/>
    <s v="APPROVE"/>
    <s v="Consumer Existing"/>
    <s v="NVaid"/>
    <s v="Direct debit to bank account only"/>
    <x v="0"/>
    <d v="1899-12-30T00:10:01"/>
    <n v="10.016666666666667"/>
    <d v="2023-08-08T00:00:00"/>
    <x v="1"/>
    <x v="2"/>
    <x v="4"/>
    <x v="0"/>
    <x v="1"/>
    <s v="SLA_MET"/>
  </r>
  <r>
    <s v="1973"/>
    <d v="2023-08-08T19:05:49"/>
    <d v="2023-08-08T19:15:11"/>
    <s v="APPROVE"/>
    <s v="Consumer Post Bureau"/>
    <s v="NBhatia"/>
    <m/>
    <x v="0"/>
    <d v="1899-12-30T00:09:22"/>
    <n v="9.3666666666666671"/>
    <d v="2023-08-08T00:00:00"/>
    <x v="1"/>
    <x v="2"/>
    <x v="1"/>
    <x v="0"/>
    <x v="0"/>
    <s v="SLA_MET"/>
  </r>
  <r>
    <s v="1974"/>
    <d v="2023-08-08T19:11:20"/>
    <d v="2023-08-08T19:15:37"/>
    <s v="APPROVE"/>
    <s v="Consumer Existing"/>
    <s v="AAkhundpur"/>
    <s v="Approved for MBB only"/>
    <x v="0"/>
    <d v="1899-12-30T00:04:17"/>
    <n v="4.2833333333333332"/>
    <d v="2023-08-08T00:00:00"/>
    <x v="1"/>
    <x v="2"/>
    <x v="8"/>
    <x v="0"/>
    <x v="1"/>
    <s v="SLA_MET"/>
  </r>
  <r>
    <s v="1975"/>
    <d v="2023-08-08T19:11:38"/>
    <d v="2023-08-08T19:17:44"/>
    <s v="APPROVE"/>
    <s v="Consumer Pre Bureau"/>
    <s v="SSyed"/>
    <s v="Approved"/>
    <x v="0"/>
    <d v="1899-12-30T00:06:06"/>
    <n v="6.1"/>
    <d v="2023-08-08T00:00:00"/>
    <x v="1"/>
    <x v="2"/>
    <x v="5"/>
    <x v="0"/>
    <x v="2"/>
    <s v="SLA_MET"/>
  </r>
  <r>
    <s v="1976"/>
    <d v="2023-08-08T19:21:22"/>
    <d v="2023-08-08T19:30:25"/>
    <s v="APPROVE"/>
    <s v="Consumer Pre Bureau"/>
    <s v="NVaid"/>
    <s v="Approved only with outright purchase of handset or USIM only"/>
    <x v="0"/>
    <d v="1899-12-30T00:09:03"/>
    <n v="9.0500000000000007"/>
    <d v="2023-08-08T00:00:00"/>
    <x v="1"/>
    <x v="2"/>
    <x v="4"/>
    <x v="0"/>
    <x v="2"/>
    <s v="SLA_MET"/>
  </r>
  <r>
    <s v="1977"/>
    <d v="2023-08-08T19:38:51"/>
    <d v="2023-08-08T19:45:31"/>
    <s v="APPROVE"/>
    <s v="Consumer Post Bureau"/>
    <s v="SSyed"/>
    <s v="Approved only with outright purchase of handset or USIM only"/>
    <x v="0"/>
    <d v="1899-12-30T00:06:40"/>
    <n v="6.666666666666667"/>
    <d v="2023-08-08T00:00:00"/>
    <x v="1"/>
    <x v="2"/>
    <x v="5"/>
    <x v="0"/>
    <x v="0"/>
    <s v="SLA_MET"/>
  </r>
  <r>
    <s v="1978"/>
    <d v="2023-08-08T19:46:35"/>
    <d v="2023-08-08T19:52:27"/>
    <s v="APPROVE"/>
    <s v="Consumer Existing"/>
    <s v="SSyed"/>
    <s v="Approved for 1 handset and 1 MBB"/>
    <x v="0"/>
    <d v="1899-12-30T00:05:52"/>
    <n v="5.8666666666666671"/>
    <d v="2023-08-08T00:00:00"/>
    <x v="1"/>
    <x v="2"/>
    <x v="5"/>
    <x v="0"/>
    <x v="1"/>
    <s v="SLA_MET"/>
  </r>
  <r>
    <s v="1979"/>
    <d v="2023-08-08T20:00:44"/>
    <d v="2023-08-08T20:11:39"/>
    <s v="APPROVE"/>
    <s v="Consumer Existing"/>
    <s v="SSyed"/>
    <s v="Approve"/>
    <x v="0"/>
    <d v="1899-12-30T00:10:55"/>
    <n v="10.916666666666666"/>
    <d v="2023-08-08T00:00:00"/>
    <x v="1"/>
    <x v="2"/>
    <x v="5"/>
    <x v="0"/>
    <x v="1"/>
    <s v="SLA_MET"/>
  </r>
  <r>
    <s v="1980"/>
    <d v="2023-08-08T20:14:59"/>
    <d v="2023-08-08T20:19:29"/>
    <s v="APPROVE"/>
    <s v="Consumer Pre Bureau"/>
    <s v="SSyed"/>
    <s v="Approved for 1 Handset/Tablet + 1 MBB"/>
    <x v="0"/>
    <d v="1899-12-30T00:04:30"/>
    <n v="4.5"/>
    <d v="2023-08-08T00:00:00"/>
    <x v="1"/>
    <x v="2"/>
    <x v="5"/>
    <x v="0"/>
    <x v="2"/>
    <s v="SLA_MET"/>
  </r>
  <r>
    <s v="1981"/>
    <d v="2023-08-08T20:48:12"/>
    <d v="2023-08-09T08:51:53"/>
    <s v="APPROVE"/>
    <s v="Consumer Post Bureau"/>
    <s v="RBose"/>
    <m/>
    <x v="0"/>
    <d v="1899-12-30T12:03:41"/>
    <n v="723.68333333333328"/>
    <d v="2023-08-09T00:00:00"/>
    <x v="1"/>
    <x v="2"/>
    <x v="6"/>
    <x v="0"/>
    <x v="0"/>
    <s v="SLA_NOT_MET"/>
  </r>
  <r>
    <s v="1982"/>
    <d v="2023-08-08T20:58:49"/>
    <d v="2023-08-09T08:57:23"/>
    <s v="APPROVE"/>
    <s v="Consumer Post Bureau"/>
    <s v="RBose"/>
    <m/>
    <x v="0"/>
    <d v="1899-12-30T11:58:34"/>
    <n v="718.56666666666672"/>
    <d v="2023-08-09T00:00:00"/>
    <x v="1"/>
    <x v="2"/>
    <x v="6"/>
    <x v="0"/>
    <x v="0"/>
    <s v="SLA_NOT_MET"/>
  </r>
  <r>
    <s v="1983"/>
    <d v="2023-08-08T21:11:04"/>
    <d v="2023-08-09T09:06:34"/>
    <s v="APPROVE"/>
    <s v="Consumer Existing"/>
    <s v="RBose"/>
    <m/>
    <x v="0"/>
    <d v="1899-12-30T11:55:30"/>
    <n v="715.5"/>
    <d v="2023-08-09T00:00:00"/>
    <x v="1"/>
    <x v="2"/>
    <x v="6"/>
    <x v="0"/>
    <x v="1"/>
    <s v="SLA_NOT_MET"/>
  </r>
  <r>
    <s v="1984"/>
    <d v="2023-08-08T22:15:13"/>
    <d v="2023-08-09T09:42:04"/>
    <s v="APPROVE"/>
    <s v="Consumer Post Bureau"/>
    <s v="RBose"/>
    <m/>
    <x v="0"/>
    <d v="1899-12-30T11:26:51"/>
    <n v="686.85"/>
    <d v="2023-08-09T00:00:00"/>
    <x v="1"/>
    <x v="2"/>
    <x v="6"/>
    <x v="0"/>
    <x v="0"/>
    <s v="SLA_NOT_MET"/>
  </r>
  <r>
    <s v="1985"/>
    <d v="2023-08-08T22:44:59"/>
    <d v="2023-08-09T09:46:17"/>
    <s v="APPROVE"/>
    <s v="Consumer Post Bureau"/>
    <s v="RBose"/>
    <m/>
    <x v="0"/>
    <d v="1899-12-30T11:01:18"/>
    <n v="661.3"/>
    <d v="2023-08-09T00:00:00"/>
    <x v="1"/>
    <x v="2"/>
    <x v="6"/>
    <x v="0"/>
    <x v="0"/>
    <s v="SLA_NOT_MET"/>
  </r>
  <r>
    <s v="1986"/>
    <d v="2023-08-08T10:21:02"/>
    <d v="2023-08-08T10:38:50"/>
    <s v="DECLINE"/>
    <s v="Consumer Existing"/>
    <s v="MDcruz"/>
    <m/>
    <x v="0"/>
    <d v="1899-12-30T00:17:48"/>
    <n v="17.8"/>
    <d v="2023-08-08T00:00:00"/>
    <x v="1"/>
    <x v="2"/>
    <x v="3"/>
    <x v="1"/>
    <x v="1"/>
    <s v="SLA_MET"/>
  </r>
  <r>
    <s v="1987"/>
    <d v="2023-08-08T11:37:28"/>
    <d v="2023-08-08T11:45:02"/>
    <s v="DECLINE"/>
    <s v="Consumer Existing"/>
    <s v="HPandya"/>
    <s v="Due to previous account history with Asif Tech. Please offer the customer pre-paid service only"/>
    <x v="0"/>
    <d v="1899-12-30T00:07:34"/>
    <n v="7.5666666666666664"/>
    <d v="2023-08-08T00:00:00"/>
    <x v="1"/>
    <x v="2"/>
    <x v="11"/>
    <x v="1"/>
    <x v="1"/>
    <s v="SLA_MET"/>
  </r>
  <r>
    <s v="1988"/>
    <d v="2023-08-08T11:52:57"/>
    <d v="2023-08-08T12:01:45"/>
    <s v="DECLINE"/>
    <s v="Consumer Pre Bureau"/>
    <s v="NVaid"/>
    <s v="Due to Credit Policy"/>
    <x v="0"/>
    <d v="1899-12-30T00:08:48"/>
    <n v="8.8000000000000007"/>
    <d v="2023-08-08T00:00:00"/>
    <x v="1"/>
    <x v="2"/>
    <x v="4"/>
    <x v="1"/>
    <x v="2"/>
    <s v="SLA_MET"/>
  </r>
  <r>
    <s v="1989"/>
    <d v="2023-08-08T11:58:17"/>
    <d v="2023-08-08T12:04:59"/>
    <s v="DECLINE"/>
    <s v="Consumer Post Bureau"/>
    <s v="RMishra"/>
    <s v="Student applicants cannot have 2 x handsets. They are eligible for 1 handset and 1 MBB only. Customer has an active voice service under row id: 1-84PIP1R"/>
    <x v="0"/>
    <d v="1899-12-30T00:06:42"/>
    <n v="6.7"/>
    <d v="2023-08-08T00:00:00"/>
    <x v="1"/>
    <x v="2"/>
    <x v="12"/>
    <x v="1"/>
    <x v="0"/>
    <s v="SLA_MET"/>
  </r>
  <r>
    <s v="1990"/>
    <d v="2023-08-08T12:03:18"/>
    <d v="2023-08-08T12:08:21"/>
    <s v="DECLINE"/>
    <s v="Consumer Pre Bureau"/>
    <s v="NVaid"/>
    <s v="Applicant only has bridging visa. Please offer the customer Pre-Paid service only"/>
    <x v="0"/>
    <d v="1899-12-30T00:05:03"/>
    <n v="5.05"/>
    <d v="2023-08-08T00:00:00"/>
    <x v="1"/>
    <x v="2"/>
    <x v="4"/>
    <x v="1"/>
    <x v="2"/>
    <s v="SLA_MET"/>
  </r>
  <r>
    <s v="1991"/>
    <d v="2023-08-08T12:44:02"/>
    <d v="2023-08-08T12:51:18"/>
    <s v="DECLINE"/>
    <s v="Consumer Existing"/>
    <s v="HPandya"/>
    <s v="Insufficient billing history with Asif Tech"/>
    <x v="0"/>
    <d v="1899-12-30T00:07:16"/>
    <n v="7.2666666666666666"/>
    <d v="2023-08-08T00:00:00"/>
    <x v="1"/>
    <x v="2"/>
    <x v="11"/>
    <x v="1"/>
    <x v="1"/>
    <s v="SLA_MET"/>
  </r>
  <r>
    <s v="1992"/>
    <d v="2023-08-08T12:44:59"/>
    <d v="2023-08-08T13:01:17"/>
    <s v="DECLINE"/>
    <s v="Consumer Post Bureau"/>
    <s v="HPandya"/>
    <s v="Unable to verify employment details provided"/>
    <x v="0"/>
    <d v="1899-12-30T00:16:18"/>
    <n v="16.3"/>
    <d v="2023-08-08T00:00:00"/>
    <x v="1"/>
    <x v="2"/>
    <x v="11"/>
    <x v="1"/>
    <x v="0"/>
    <s v="SLA_MET"/>
  </r>
  <r>
    <s v="1993"/>
    <d v="2023-08-08T12:56:28"/>
    <d v="2023-08-08T13:09:10"/>
    <s v="DECLINE"/>
    <s v="Consumer Existing"/>
    <s v="HPandya"/>
    <s v="Due to previous account history with Asif Tech. Please offer the customer pre-paid service only"/>
    <x v="0"/>
    <d v="1899-12-30T00:12:42"/>
    <n v="12.7"/>
    <d v="2023-08-08T00:00:00"/>
    <x v="1"/>
    <x v="2"/>
    <x v="11"/>
    <x v="1"/>
    <x v="1"/>
    <s v="SLA_MET"/>
  </r>
  <r>
    <s v="1994"/>
    <d v="2023-08-08T13:20:10"/>
    <d v="2023-08-08T13:27:41"/>
    <s v="DECLINE"/>
    <s v="Consumer Existing"/>
    <s v="AAkhundpur"/>
    <m/>
    <x v="0"/>
    <d v="1899-12-30T00:07:31"/>
    <n v="7.5166666666666666"/>
    <d v="2023-08-08T00:00:00"/>
    <x v="1"/>
    <x v="2"/>
    <x v="8"/>
    <x v="1"/>
    <x v="1"/>
    <s v="SLA_MET"/>
  </r>
  <r>
    <s v="1995"/>
    <d v="2023-08-08T13:47:49"/>
    <d v="2023-08-08T13:58:00"/>
    <s v="DECLINE"/>
    <s v="Consumer Existing"/>
    <s v="AAkhundpur"/>
    <m/>
    <x v="0"/>
    <d v="1899-12-30T00:10:11"/>
    <n v="10.183333333333334"/>
    <d v="2023-08-08T00:00:00"/>
    <x v="1"/>
    <x v="2"/>
    <x v="8"/>
    <x v="1"/>
    <x v="1"/>
    <s v="SLA_MET"/>
  </r>
  <r>
    <s v="1996"/>
    <d v="2023-08-08T14:02:01"/>
    <d v="2023-08-08T14:12:20"/>
    <s v="DECLINE"/>
    <s v="Consumer Pre Bureau"/>
    <s v="HPandya"/>
    <s v="Applicant has a previous bad debt account with Asif Tech. Please offer the customer pre-paid"/>
    <x v="0"/>
    <d v="1899-12-30T00:10:19"/>
    <n v="10.316666666666666"/>
    <d v="2023-08-08T00:00:00"/>
    <x v="1"/>
    <x v="2"/>
    <x v="11"/>
    <x v="1"/>
    <x v="2"/>
    <s v="SLA_MET"/>
  </r>
  <r>
    <s v="1997"/>
    <d v="2023-08-08T14:17:51"/>
    <d v="2023-08-08T14:25:29"/>
    <s v="DECLINE"/>
    <s v="Consumer Pre Bureau"/>
    <s v="HPandya"/>
    <s v="Applicant only has bridging visa. Please offer the customer Pre-Paid service only"/>
    <x v="0"/>
    <d v="1899-12-30T00:07:38"/>
    <n v="7.6333333333333329"/>
    <d v="2023-08-08T00:00:00"/>
    <x v="1"/>
    <x v="2"/>
    <x v="11"/>
    <x v="1"/>
    <x v="2"/>
    <s v="SLA_MET"/>
  </r>
  <r>
    <s v="1998"/>
    <d v="2023-08-08T14:30:20"/>
    <d v="2023-08-08T14:36:24"/>
    <s v="DECLINE"/>
    <s v="Consumer Existing"/>
    <s v="HPandya"/>
    <s v="Passport Visa expires in less than 12 months. Please offer the customer pre-paid service only"/>
    <x v="0"/>
    <d v="1899-12-30T00:06:04"/>
    <n v="6.0666666666666664"/>
    <d v="2023-08-08T00:00:00"/>
    <x v="1"/>
    <x v="2"/>
    <x v="11"/>
    <x v="1"/>
    <x v="1"/>
    <s v="SLA_MET"/>
  </r>
  <r>
    <s v="1999"/>
    <d v="2023-08-08T14:41:40"/>
    <d v="2023-08-08T14:49:50"/>
    <s v="DECLINE"/>
    <s v="Consumer Existing"/>
    <s v="HPandya"/>
    <s v="Insufficient billing history with Asif Tech"/>
    <x v="0"/>
    <d v="1899-12-30T00:08:10"/>
    <n v="8.1666666666666661"/>
    <d v="2023-08-08T00:00:00"/>
    <x v="1"/>
    <x v="2"/>
    <x v="11"/>
    <x v="1"/>
    <x v="1"/>
    <s v="SLA_MET"/>
  </r>
  <r>
    <s v="2000"/>
    <d v="2023-08-08T15:12:47"/>
    <d v="2023-08-08T15:19:52"/>
    <s v="DECLINE"/>
    <s v="Consumer Existing"/>
    <s v="HPandya"/>
    <s v="Passport Visa expires in less than 12 months. Please offer the customer pre-paid service only"/>
    <x v="0"/>
    <d v="1899-12-30T00:07:05"/>
    <n v="7.083333333333333"/>
    <d v="2023-08-08T00:00:00"/>
    <x v="1"/>
    <x v="2"/>
    <x v="11"/>
    <x v="1"/>
    <x v="1"/>
    <s v="SLA_MET"/>
  </r>
  <r>
    <s v="2001"/>
    <d v="2023-08-08T15:16:16"/>
    <d v="2023-08-08T15:25:12"/>
    <s v="DECLINE"/>
    <s v="Consumer Pre Bureau"/>
    <s v="AAkhundpur"/>
    <s v="Due to Credit Policy"/>
    <x v="0"/>
    <d v="1899-12-30T00:08:56"/>
    <n v="8.9333333333333336"/>
    <d v="2023-08-08T00:00:00"/>
    <x v="1"/>
    <x v="2"/>
    <x v="8"/>
    <x v="1"/>
    <x v="2"/>
    <s v="SLA_MET"/>
  </r>
  <r>
    <s v="2002"/>
    <d v="2023-08-08T16:00:35"/>
    <d v="2023-08-08T16:17:07"/>
    <s v="DECLINE"/>
    <s v="Consumer Existing"/>
    <s v="AAkhundpur"/>
    <s v="Insufficient billing history with Asif Tech"/>
    <x v="0"/>
    <d v="1899-12-30T00:16:32"/>
    <n v="16.533333333333335"/>
    <d v="2023-08-08T00:00:00"/>
    <x v="1"/>
    <x v="2"/>
    <x v="8"/>
    <x v="1"/>
    <x v="1"/>
    <s v="SLA_MET"/>
  </r>
  <r>
    <s v="2003"/>
    <d v="2023-08-08T16:09:21"/>
    <d v="2023-08-08T16:16:00"/>
    <s v="DECLINE"/>
    <s v="Consumer Existing"/>
    <s v="HPandya"/>
    <s v="Insufficient billing history with Asif Tech"/>
    <x v="0"/>
    <d v="1899-12-30T00:06:39"/>
    <n v="6.65"/>
    <d v="2023-08-08T00:00:00"/>
    <x v="1"/>
    <x v="2"/>
    <x v="11"/>
    <x v="1"/>
    <x v="1"/>
    <s v="SLA_MET"/>
  </r>
  <r>
    <s v="2004"/>
    <d v="2023-08-08T16:17:13"/>
    <d v="2023-08-08T16:30:58"/>
    <s v="DECLINE"/>
    <s v="Consumer Post Bureau"/>
    <s v="NVaid"/>
    <s v="Due to credit policy decision by Credit department. Please offer the customer pre-paid service - Applicant has an account under Row id 1-8DF3BMS"/>
    <x v="0"/>
    <d v="1899-12-30T00:13:45"/>
    <n v="13.75"/>
    <d v="2023-08-08T00:00:00"/>
    <x v="1"/>
    <x v="2"/>
    <x v="4"/>
    <x v="1"/>
    <x v="0"/>
    <s v="SLA_MET"/>
  </r>
  <r>
    <s v="2005"/>
    <d v="2023-08-08T16:30:02"/>
    <d v="2023-08-08T16:38:49"/>
    <s v="DECLINE"/>
    <s v="Consumer Existing"/>
    <s v="AAkhundpur"/>
    <s v="Customer has exceeded approved number of services"/>
    <x v="0"/>
    <d v="1899-12-30T00:08:47"/>
    <n v="8.7833333333333332"/>
    <d v="2023-08-08T00:00:00"/>
    <x v="1"/>
    <x v="2"/>
    <x v="8"/>
    <x v="1"/>
    <x v="1"/>
    <s v="SLA_MET"/>
  </r>
  <r>
    <s v="2006"/>
    <d v="2023-08-08T17:04:57"/>
    <d v="2023-08-08T17:17:53"/>
    <s v="DECLINE"/>
    <s v="Consumer Existing"/>
    <s v="AAkhundpur"/>
    <s v="Applicant only has bridging visa. Please offer the customer Pre-Paid service only"/>
    <x v="0"/>
    <d v="1899-12-30T00:12:56"/>
    <n v="12.933333333333334"/>
    <d v="2023-08-08T00:00:00"/>
    <x v="1"/>
    <x v="2"/>
    <x v="8"/>
    <x v="1"/>
    <x v="1"/>
    <s v="SLA_MET"/>
  </r>
  <r>
    <s v="2007"/>
    <d v="2023-08-08T17:29:49"/>
    <d v="2023-08-08T17:36:29"/>
    <s v="DECLINE"/>
    <s v="Consumer Existing"/>
    <s v="AAkhundpur"/>
    <s v="Due to recent payment history with Asif Tech"/>
    <x v="0"/>
    <d v="1899-12-30T00:06:40"/>
    <n v="6.666666666666667"/>
    <d v="2023-08-08T00:00:00"/>
    <x v="1"/>
    <x v="2"/>
    <x v="8"/>
    <x v="1"/>
    <x v="1"/>
    <s v="SLA_MET"/>
  </r>
  <r>
    <s v="2008"/>
    <d v="2023-08-08T17:31:22"/>
    <d v="2023-08-08T17:38:47"/>
    <s v="DECLINE"/>
    <s v="Consumer Existing"/>
    <s v="SSyed"/>
    <m/>
    <x v="0"/>
    <d v="1899-12-30T00:07:25"/>
    <n v="7.416666666666667"/>
    <d v="2023-08-08T00:00:00"/>
    <x v="1"/>
    <x v="2"/>
    <x v="5"/>
    <x v="1"/>
    <x v="1"/>
    <s v="SLA_MET"/>
  </r>
  <r>
    <s v="2009"/>
    <d v="2023-08-08T18:29:20"/>
    <d v="2023-08-08T18:33:17"/>
    <s v="DECLINE"/>
    <s v="Consumer Existing"/>
    <s v="SSyed"/>
    <m/>
    <x v="0"/>
    <d v="1899-12-30T00:03:57"/>
    <n v="3.95"/>
    <d v="2023-08-08T00:00:00"/>
    <x v="1"/>
    <x v="2"/>
    <x v="5"/>
    <x v="1"/>
    <x v="1"/>
    <s v="SLA_MET"/>
  </r>
  <r>
    <s v="2010"/>
    <d v="2023-08-08T20:00:31"/>
    <d v="2023-08-08T20:07:47"/>
    <s v="DECLINE"/>
    <s v="Consumer Post Bureau"/>
    <s v="SSyed"/>
    <s v="Data obtained from Veda Advantage Credit File. Please offer the customer pre-paid service only"/>
    <x v="0"/>
    <d v="1899-12-30T00:07:16"/>
    <n v="7.2666666666666666"/>
    <d v="2023-08-08T00:00:00"/>
    <x v="1"/>
    <x v="2"/>
    <x v="5"/>
    <x v="1"/>
    <x v="0"/>
    <s v="SLA_MET"/>
  </r>
  <r>
    <s v="2011"/>
    <d v="2023-08-08T08:08:08"/>
    <d v="2023-08-08T08:30:02"/>
    <s v="WITHDRAW"/>
    <s v="Consumer Pre Bureau"/>
    <s v="HPandya"/>
    <s v="Please resubmit with landline for employer"/>
    <x v="2"/>
    <d v="1899-12-30T00:21:54"/>
    <n v="21.9"/>
    <d v="2023-08-08T00:00:00"/>
    <x v="1"/>
    <x v="2"/>
    <x v="11"/>
    <x v="2"/>
    <x v="2"/>
    <s v="SLA_NOT_MET"/>
  </r>
  <r>
    <s v="2012"/>
    <d v="2023-08-08T08:33:18"/>
    <d v="2023-08-08T08:35:42"/>
    <s v="WITHDRAW"/>
    <s v="Consumer Pre Bureau"/>
    <s v="HPandya"/>
    <s v="Please email 100 pts of ID to vcredit@Asif Tech.com.au Appointment letter OR salary slip"/>
    <x v="2"/>
    <d v="1899-12-30T00:02:24"/>
    <n v="2.4"/>
    <d v="2023-08-08T00:00:00"/>
    <x v="1"/>
    <x v="2"/>
    <x v="11"/>
    <x v="2"/>
    <x v="2"/>
    <s v="SLA_MET"/>
  </r>
  <r>
    <s v="2013"/>
    <d v="2023-08-08T09:08:41"/>
    <d v="2023-08-08T09:34:11"/>
    <s v="WITHDRAW"/>
    <s v="Consumer Existing"/>
    <s v="HPandya"/>
    <s v="At Applicants Request"/>
    <x v="0"/>
    <d v="1899-12-30T00:25:30"/>
    <n v="25.5"/>
    <d v="2023-08-08T00:00:00"/>
    <x v="1"/>
    <x v="2"/>
    <x v="11"/>
    <x v="2"/>
    <x v="1"/>
    <s v="SLA_NOT_MET"/>
  </r>
  <r>
    <s v="2014"/>
    <d v="2023-08-08T10:06:03"/>
    <d v="2023-08-08T10:13:27"/>
    <s v="WITHDRAW"/>
    <s v="Consumer Existing"/>
    <s v="MDcruz"/>
    <s v="Customer has overdue account with Asif Tech"/>
    <x v="1"/>
    <d v="1899-12-30T00:07:24"/>
    <n v="7.4"/>
    <d v="2023-08-08T00:00:00"/>
    <x v="1"/>
    <x v="2"/>
    <x v="3"/>
    <x v="2"/>
    <x v="1"/>
    <s v="SLA_MET"/>
  </r>
  <r>
    <s v="2015"/>
    <d v="2023-08-08T10:10:49"/>
    <d v="2023-08-08T10:13:13"/>
    <s v="WITHDRAW"/>
    <s v="Consumer Pre Bureau"/>
    <s v="HPandya"/>
    <s v="Please resubmit next application with passport as part of 100 points of ID OR Medicare Card"/>
    <x v="2"/>
    <d v="1899-12-30T00:02:24"/>
    <n v="2.4"/>
    <d v="2023-08-08T00:00:00"/>
    <x v="1"/>
    <x v="2"/>
    <x v="11"/>
    <x v="2"/>
    <x v="2"/>
    <s v="SLA_MET"/>
  </r>
  <r>
    <s v="2016"/>
    <d v="2023-08-08T10:17:07"/>
    <d v="2023-08-08T10:34:31"/>
    <s v="WITHDRAW"/>
    <s v="Consumer Post Bureau"/>
    <s v="MDcruz"/>
    <m/>
    <x v="0"/>
    <d v="1899-12-30T00:17:24"/>
    <n v="17.399999999999999"/>
    <d v="2023-08-08T00:00:00"/>
    <x v="1"/>
    <x v="2"/>
    <x v="3"/>
    <x v="2"/>
    <x v="0"/>
    <s v="SLA_MET"/>
  </r>
  <r>
    <s v="2017"/>
    <d v="2023-08-08T10:24:09"/>
    <d v="2023-08-08T10:40:49"/>
    <s v="WITHDRAW"/>
    <s v="Consumer Post Bureau"/>
    <s v="AAkhundpur"/>
    <m/>
    <x v="0"/>
    <d v="1899-12-30T00:16:40"/>
    <n v="16.666666666666668"/>
    <d v="2023-08-08T00:00:00"/>
    <x v="1"/>
    <x v="2"/>
    <x v="8"/>
    <x v="2"/>
    <x v="0"/>
    <s v="SLA_MET"/>
  </r>
  <r>
    <s v="2018"/>
    <d v="2023-08-08T10:49:48"/>
    <d v="2023-08-08T11:03:09"/>
    <s v="WITHDRAW"/>
    <s v="Consumer Existing"/>
    <s v="HPandya"/>
    <s v="Please email 100 pts of ID to vcredit@Asif Tech.com.au Appointment letter or Salary slip."/>
    <x v="2"/>
    <d v="1899-12-30T00:13:21"/>
    <n v="13.35"/>
    <d v="2023-08-08T00:00:00"/>
    <x v="1"/>
    <x v="2"/>
    <x v="11"/>
    <x v="2"/>
    <x v="1"/>
    <s v="SLA_MET"/>
  </r>
  <r>
    <s v="2019"/>
    <d v="2023-08-08T11:18:34"/>
    <d v="2023-08-08T11:27:11"/>
    <s v="WITHDRAW"/>
    <s v="Consumer Pre Bureau"/>
    <s v="SSyed"/>
    <s v="Please remove numbers from the last name and resubmit."/>
    <x v="4"/>
    <d v="1899-12-30T00:08:37"/>
    <n v="8.6166666666666671"/>
    <d v="2023-08-08T00:00:00"/>
    <x v="1"/>
    <x v="2"/>
    <x v="5"/>
    <x v="2"/>
    <x v="2"/>
    <s v="SLA_MET"/>
  </r>
  <r>
    <s v="2020"/>
    <d v="2023-08-08T11:35:07"/>
    <d v="2023-08-08T11:38:55"/>
    <s v="WITHDRAW"/>
    <s v="Consumer Pre Bureau"/>
    <s v="AAkhundpur"/>
    <s v="Current Address: 10 CHECOULEVARD BLV, ALBANY CREEK, QLD- Postcode is missing.please update and resubmit."/>
    <x v="0"/>
    <d v="1899-12-30T00:03:48"/>
    <n v="3.8"/>
    <d v="2023-08-08T00:00:00"/>
    <x v="1"/>
    <x v="2"/>
    <x v="8"/>
    <x v="2"/>
    <x v="2"/>
    <s v="SLA_MET"/>
  </r>
  <r>
    <s v="2021"/>
    <d v="2023-08-08T11:55:02"/>
    <d v="2023-08-08T12:03:11"/>
    <s v="WITHDRAW"/>
    <s v="Consumer Pre Bureau"/>
    <s v="HPandya"/>
    <s v="Please resubmit with a valid mobile number for a friend or family"/>
    <x v="2"/>
    <d v="1899-12-30T00:08:09"/>
    <n v="8.15"/>
    <d v="2023-08-08T00:00:00"/>
    <x v="1"/>
    <x v="2"/>
    <x v="11"/>
    <x v="2"/>
    <x v="2"/>
    <s v="SLA_MET"/>
  </r>
  <r>
    <s v="2022"/>
    <d v="2023-08-08T12:04:37"/>
    <d v="2023-08-08T12:26:02"/>
    <s v="WITHDRAW"/>
    <s v="Consumer Post Bureau"/>
    <s v="FWadia"/>
    <m/>
    <x v="0"/>
    <d v="1899-12-30T00:21:25"/>
    <n v="21.416666666666668"/>
    <d v="2023-08-08T00:00:00"/>
    <x v="1"/>
    <x v="2"/>
    <x v="9"/>
    <x v="2"/>
    <x v="0"/>
    <s v="SLA_NOT_MET"/>
  </r>
  <r>
    <s v="2023"/>
    <d v="2023-08-08T12:12:32"/>
    <d v="2023-08-08T12:36:35"/>
    <s v="WITHDRAW"/>
    <s v="Consumer Post Bureau"/>
    <s v="NBhatia"/>
    <m/>
    <x v="0"/>
    <d v="1899-12-30T00:24:03"/>
    <n v="24.05"/>
    <d v="2023-08-08T00:00:00"/>
    <x v="1"/>
    <x v="2"/>
    <x v="1"/>
    <x v="2"/>
    <x v="0"/>
    <s v="SLA_NOT_MET"/>
  </r>
  <r>
    <s v="2024"/>
    <d v="2023-08-08T12:20:18"/>
    <d v="2023-08-08T12:25:53"/>
    <s v="WITHDRAW"/>
    <s v="Consumer Pre Bureau"/>
    <s v="NVaid"/>
    <s v="Please check DOB, Passport Number and Country, and the Customers Name"/>
    <x v="0"/>
    <d v="1899-12-30T00:05:35"/>
    <n v="5.583333333333333"/>
    <d v="2023-08-08T00:00:00"/>
    <x v="1"/>
    <x v="2"/>
    <x v="4"/>
    <x v="2"/>
    <x v="2"/>
    <s v="SLA_MET"/>
  </r>
  <r>
    <s v="2025"/>
    <d v="2023-08-08T12:25:16"/>
    <d v="2023-08-08T12:27:34"/>
    <s v="WITHDRAW"/>
    <s v="Consumer Pre Bureau"/>
    <s v="HPandya"/>
    <s v="Please email 100 pts of ID to vcredit@Asif Tech.com.au Passport and the visa page"/>
    <x v="2"/>
    <d v="1899-12-30T00:02:18"/>
    <n v="2.2999999999999998"/>
    <d v="2023-08-08T00:00:00"/>
    <x v="1"/>
    <x v="2"/>
    <x v="11"/>
    <x v="2"/>
    <x v="2"/>
    <s v="SLA_MET"/>
  </r>
  <r>
    <s v="2026"/>
    <d v="2023-08-08T12:28:31"/>
    <d v="2023-08-08T12:39:10"/>
    <s v="WITHDRAW"/>
    <s v="Consumer Existing"/>
    <s v="HPandya"/>
    <s v="Please email 100 pts of ID to vcredit@Asif Tech.com.au appointment Letteror salary slip"/>
    <x v="2"/>
    <d v="1899-12-30T00:10:39"/>
    <n v="10.65"/>
    <d v="2023-08-08T00:00:00"/>
    <x v="1"/>
    <x v="2"/>
    <x v="11"/>
    <x v="2"/>
    <x v="1"/>
    <s v="SLA_MET"/>
  </r>
  <r>
    <s v="2027"/>
    <d v="2023-08-08T12:28:35"/>
    <d v="2023-08-08T12:43:57"/>
    <s v="WITHDRAW"/>
    <s v="Consumer Post Bureau"/>
    <s v="AAkhundpur"/>
    <m/>
    <x v="0"/>
    <d v="1899-12-30T00:15:22"/>
    <n v="15.366666666666667"/>
    <d v="2023-08-08T00:00:00"/>
    <x v="1"/>
    <x v="2"/>
    <x v="8"/>
    <x v="2"/>
    <x v="0"/>
    <s v="SLA_MET"/>
  </r>
  <r>
    <s v="2028"/>
    <d v="2023-08-08T12:38:46"/>
    <d v="2023-08-08T12:43:55"/>
    <s v="WITHDRAW"/>
    <s v="Consumer Existing"/>
    <s v="HPandya"/>
    <s v="Customer has overdue account with Asif Tech"/>
    <x v="1"/>
    <d v="1899-12-30T00:05:09"/>
    <n v="5.15"/>
    <d v="2023-08-08T00:00:00"/>
    <x v="1"/>
    <x v="2"/>
    <x v="11"/>
    <x v="2"/>
    <x v="1"/>
    <s v="SLA_MET"/>
  </r>
  <r>
    <s v="2029"/>
    <d v="2023-08-08T12:54:36"/>
    <d v="2023-08-08T13:02:19"/>
    <s v="WITHDRAW"/>
    <s v="Consumer Pre Bureau"/>
    <s v="RMishra"/>
    <s v="Please verify passport and DOB and resubmit OR email passport and visa page to vcredit@Asif Tech.com.au"/>
    <x v="2"/>
    <d v="1899-12-30T00:07:43"/>
    <n v="7.7166666666666668"/>
    <d v="2023-08-08T00:00:00"/>
    <x v="1"/>
    <x v="2"/>
    <x v="12"/>
    <x v="2"/>
    <x v="2"/>
    <s v="SLA_MET"/>
  </r>
  <r>
    <s v="2030"/>
    <d v="2023-08-08T12:56:15"/>
    <d v="2023-08-08T13:08:37"/>
    <s v="WITHDRAW"/>
    <s v="Consumer Existing"/>
    <s v="AAkhundpur"/>
    <s v="Customer has overdue account with 3- Account no 3339924262"/>
    <x v="1"/>
    <d v="1899-12-30T00:12:22"/>
    <n v="12.366666666666667"/>
    <d v="2023-08-08T00:00:00"/>
    <x v="1"/>
    <x v="2"/>
    <x v="8"/>
    <x v="2"/>
    <x v="1"/>
    <s v="SLA_MET"/>
  </r>
  <r>
    <s v="2031"/>
    <d v="2023-08-08T13:12:49"/>
    <d v="2023-08-08T13:16:07"/>
    <s v="WITHDRAW"/>
    <s v="Consumer Post Bureau"/>
    <s v="NVaid"/>
    <s v="An account for this applicant already exists with Asif Tech. Please resubmit as existing customer - Row id 1-7KG1L7K"/>
    <x v="3"/>
    <d v="1899-12-30T00:03:18"/>
    <n v="3.3"/>
    <d v="2023-08-08T00:00:00"/>
    <x v="1"/>
    <x v="2"/>
    <x v="4"/>
    <x v="2"/>
    <x v="0"/>
    <s v="SLA_MET"/>
  </r>
  <r>
    <s v="2032"/>
    <d v="2023-08-08T13:23:07"/>
    <d v="2023-08-08T13:32:51"/>
    <s v="WITHDRAW"/>
    <s v="Consumer Post Bureau"/>
    <s v="SSyed"/>
    <m/>
    <x v="0"/>
    <d v="1899-12-30T00:09:44"/>
    <n v="9.7333333333333325"/>
    <d v="2023-08-08T00:00:00"/>
    <x v="1"/>
    <x v="2"/>
    <x v="5"/>
    <x v="2"/>
    <x v="0"/>
    <s v="SLA_MET"/>
  </r>
  <r>
    <s v="2033"/>
    <d v="2023-08-08T13:49:29"/>
    <d v="2023-08-08T13:53:16"/>
    <s v="WITHDRAW"/>
    <s v="Consumer Post Bureau"/>
    <s v="HPandya"/>
    <s v="Please email 100 pts of ID to vcredit@Asif Tech.com.au Passport and the visa page"/>
    <x v="2"/>
    <d v="1899-12-30T00:03:47"/>
    <n v="3.7833333333333332"/>
    <d v="2023-08-08T00:00:00"/>
    <x v="1"/>
    <x v="2"/>
    <x v="11"/>
    <x v="2"/>
    <x v="0"/>
    <s v="SLA_MET"/>
  </r>
  <r>
    <s v="2034"/>
    <d v="2023-08-08T13:52:04"/>
    <d v="2023-08-08T14:01:10"/>
    <s v="WITHDRAW"/>
    <s v="Consumer Pre Bureau"/>
    <s v="NVaid"/>
    <s v="Please resubmit with landline for employer"/>
    <x v="2"/>
    <d v="1899-12-30T00:09:06"/>
    <n v="9.1"/>
    <d v="2023-08-08T00:00:00"/>
    <x v="1"/>
    <x v="2"/>
    <x v="4"/>
    <x v="2"/>
    <x v="2"/>
    <s v="SLA_MET"/>
  </r>
  <r>
    <s v="2035"/>
    <d v="2023-08-08T14:04:31"/>
    <d v="2023-08-08T14:14:17"/>
    <s v="WITHDRAW"/>
    <s v="Consumer Pre Bureau"/>
    <s v="NVaid"/>
    <s v="Please email passport with visa page"/>
    <x v="2"/>
    <d v="1899-12-30T00:09:46"/>
    <n v="9.7666666666666675"/>
    <d v="2023-08-08T00:00:00"/>
    <x v="1"/>
    <x v="2"/>
    <x v="4"/>
    <x v="2"/>
    <x v="2"/>
    <s v="SLA_MET"/>
  </r>
  <r>
    <s v="2036"/>
    <d v="2023-08-08T14:06:41"/>
    <d v="2023-08-08T14:21:42"/>
    <s v="WITHDRAW"/>
    <s v="Consumer Existing"/>
    <s v="HPandya"/>
    <s v="Please resubmit with landline for employer"/>
    <x v="2"/>
    <d v="1899-12-30T00:15:01"/>
    <n v="15.016666666666667"/>
    <d v="2023-08-08T00:00:00"/>
    <x v="1"/>
    <x v="2"/>
    <x v="11"/>
    <x v="2"/>
    <x v="1"/>
    <s v="SLA_MET"/>
  </r>
  <r>
    <s v="2037"/>
    <d v="2023-08-08T14:07:16"/>
    <d v="2023-08-08T14:17:56"/>
    <s v="WITHDRAW"/>
    <s v="Consumer Post Bureau"/>
    <s v="NBhatia"/>
    <m/>
    <x v="0"/>
    <d v="1899-12-30T00:10:40"/>
    <n v="10.666666666666666"/>
    <d v="2023-08-08T00:00:00"/>
    <x v="1"/>
    <x v="2"/>
    <x v="1"/>
    <x v="2"/>
    <x v="0"/>
    <s v="SLA_MET"/>
  </r>
  <r>
    <s v="2038"/>
    <d v="2023-08-08T14:26:42"/>
    <d v="2023-08-08T14:28:53"/>
    <s v="WITHDRAW"/>
    <s v="Consumer Existing"/>
    <s v="HPandya"/>
    <s v="Incorrect info provided please upated the requested handset type"/>
    <x v="4"/>
    <d v="1899-12-30T00:02:11"/>
    <n v="2.1833333333333331"/>
    <d v="2023-08-08T00:00:00"/>
    <x v="1"/>
    <x v="2"/>
    <x v="11"/>
    <x v="2"/>
    <x v="1"/>
    <s v="SLA_MET"/>
  </r>
  <r>
    <s v="2039"/>
    <d v="2023-08-08T14:37:33"/>
    <d v="2023-08-08T14:50:30"/>
    <s v="WITHDRAW"/>
    <s v="Consumer Post Bureau"/>
    <s v="FWadia"/>
    <m/>
    <x v="0"/>
    <d v="1899-12-30T00:12:57"/>
    <n v="12.95"/>
    <d v="2023-08-08T00:00:00"/>
    <x v="1"/>
    <x v="2"/>
    <x v="9"/>
    <x v="2"/>
    <x v="0"/>
    <s v="SLA_MET"/>
  </r>
  <r>
    <s v="2040"/>
    <d v="2023-08-08T14:40:25"/>
    <d v="2023-08-08T14:45:14"/>
    <s v="WITHDRAW"/>
    <s v="Consumer Existing"/>
    <s v="NVaid"/>
    <s v="Customer has overdue account with Asif Tech- Asif Tech Account no 219641768 - overdue by $538.28"/>
    <x v="1"/>
    <d v="1899-12-30T00:04:49"/>
    <n v="4.8166666666666664"/>
    <d v="2023-08-08T00:00:00"/>
    <x v="1"/>
    <x v="2"/>
    <x v="4"/>
    <x v="2"/>
    <x v="1"/>
    <s v="SLA_MET"/>
  </r>
  <r>
    <s v="2041"/>
    <d v="2023-08-08T14:49:46"/>
    <d v="2023-08-08T14:56:51"/>
    <s v="WITHDRAW"/>
    <s v="Consumer Post Bureau"/>
    <s v="NVaid"/>
    <s v="An account for this applicant already exists with Asif Tech. Please resubmit as existing customer- Row id 1-8DT7VJ0"/>
    <x v="3"/>
    <d v="1899-12-30T00:07:05"/>
    <n v="7.083333333333333"/>
    <d v="2023-08-08T00:00:00"/>
    <x v="1"/>
    <x v="2"/>
    <x v="4"/>
    <x v="2"/>
    <x v="0"/>
    <s v="SLA_MET"/>
  </r>
  <r>
    <s v="2042"/>
    <d v="2023-08-08T15:01:33"/>
    <d v="2023-08-08T15:09:17"/>
    <s v="WITHDRAW"/>
    <s v="Consumer Existing"/>
    <s v="RMishra"/>
    <s v="Customer has overdue account with Asif Tech"/>
    <x v="1"/>
    <d v="1899-12-30T00:07:44"/>
    <n v="7.7333333333333334"/>
    <d v="2023-08-08T00:00:00"/>
    <x v="1"/>
    <x v="2"/>
    <x v="12"/>
    <x v="2"/>
    <x v="1"/>
    <s v="SLA_MET"/>
  </r>
  <r>
    <s v="2043"/>
    <d v="2023-08-08T15:02:15"/>
    <d v="2023-08-08T15:16:41"/>
    <s v="WITHDRAW"/>
    <s v="Consumer Post Bureau"/>
    <s v="NBhatia"/>
    <m/>
    <x v="0"/>
    <d v="1899-12-30T00:14:26"/>
    <n v="14.433333333333334"/>
    <d v="2023-08-08T00:00:00"/>
    <x v="1"/>
    <x v="2"/>
    <x v="1"/>
    <x v="2"/>
    <x v="0"/>
    <s v="SLA_MET"/>
  </r>
  <r>
    <s v="2044"/>
    <d v="2023-08-08T15:12:23"/>
    <d v="2023-08-08T15:20:21"/>
    <s v="WITHDRAW"/>
    <s v="Consumer Pre Bureau"/>
    <s v="NVaid"/>
    <s v="Please email passport with visa page"/>
    <x v="2"/>
    <d v="1899-12-30T00:07:58"/>
    <n v="7.9666666666666668"/>
    <d v="2023-08-08T00:00:00"/>
    <x v="1"/>
    <x v="2"/>
    <x v="4"/>
    <x v="2"/>
    <x v="2"/>
    <s v="SLA_MET"/>
  </r>
  <r>
    <s v="2045"/>
    <d v="2023-08-08T15:16:03"/>
    <d v="2023-08-08T15:20:56"/>
    <s v="WITHDRAW"/>
    <s v="Consumer Post Bureau"/>
    <s v="RMishra"/>
    <s v="An account for this applicant already exists with Asif Tech. Please resubmit as existing customer (ROW ID: 1-82DGZHG )"/>
    <x v="3"/>
    <d v="1899-12-30T00:04:53"/>
    <n v="4.8833333333333329"/>
    <d v="2023-08-08T00:00:00"/>
    <x v="1"/>
    <x v="2"/>
    <x v="12"/>
    <x v="2"/>
    <x v="0"/>
    <s v="SLA_MET"/>
  </r>
  <r>
    <s v="2046"/>
    <d v="2023-08-08T15:25:31"/>
    <d v="2023-08-08T15:30:35"/>
    <s v="WITHDRAW"/>
    <s v="Consumer Existing"/>
    <s v="HPandya"/>
    <s v="Please re-submit as student"/>
    <x v="3"/>
    <d v="1899-12-30T00:05:04"/>
    <n v="5.0666666666666664"/>
    <d v="2023-08-08T00:00:00"/>
    <x v="1"/>
    <x v="2"/>
    <x v="11"/>
    <x v="2"/>
    <x v="1"/>
    <s v="SLA_MET"/>
  </r>
  <r>
    <s v="2047"/>
    <d v="2023-08-08T15:32:41"/>
    <d v="2023-08-08T15:39:31"/>
    <s v="WITHDRAW"/>
    <s v="Consumer Post Bureau"/>
    <s v="RMishra"/>
    <s v="Please verify passport and DOB and Resubmit OR email passport and visa page to vcredit@Asif Tech.com.au"/>
    <x v="2"/>
    <d v="1899-12-30T00:06:50"/>
    <n v="6.833333333333333"/>
    <d v="2023-08-08T00:00:00"/>
    <x v="1"/>
    <x v="2"/>
    <x v="12"/>
    <x v="2"/>
    <x v="0"/>
    <s v="SLA_MET"/>
  </r>
  <r>
    <s v="2048"/>
    <d v="2023-08-08T15:33:16"/>
    <d v="2023-08-08T15:38:37"/>
    <s v="WITHDRAW"/>
    <s v="Consumer Pre Bureau"/>
    <s v="NVaid"/>
    <s v="Please check DOB, Passport Number and Country, and the Customers Name"/>
    <x v="0"/>
    <d v="1899-12-30T00:05:21"/>
    <n v="5.35"/>
    <d v="2023-08-08T00:00:00"/>
    <x v="1"/>
    <x v="2"/>
    <x v="4"/>
    <x v="2"/>
    <x v="2"/>
    <s v="SLA_MET"/>
  </r>
  <r>
    <s v="2049"/>
    <d v="2023-08-08T15:44:01"/>
    <d v="2023-08-08T15:59:38"/>
    <s v="WITHDRAW"/>
    <s v="Consumer Post Bureau"/>
    <s v="SSyed"/>
    <m/>
    <x v="0"/>
    <d v="1899-12-30T00:15:37"/>
    <n v="15.616666666666667"/>
    <d v="2023-08-08T00:00:00"/>
    <x v="1"/>
    <x v="2"/>
    <x v="5"/>
    <x v="2"/>
    <x v="0"/>
    <s v="SLA_MET"/>
  </r>
  <r>
    <s v="2050"/>
    <d v="2023-08-08T15:44:04"/>
    <d v="2023-08-08T15:48:12"/>
    <s v="WITHDRAW"/>
    <s v="Consumer Pre Bureau"/>
    <s v="HPandya"/>
    <s v="Please email 100 pts of ID to vcredit@Asif Tech.com.au Passport and the visa page"/>
    <x v="2"/>
    <d v="1899-12-30T00:04:08"/>
    <n v="4.1333333333333337"/>
    <d v="2023-08-08T00:00:00"/>
    <x v="1"/>
    <x v="2"/>
    <x v="11"/>
    <x v="2"/>
    <x v="2"/>
    <s v="SLA_MET"/>
  </r>
  <r>
    <s v="2051"/>
    <d v="2023-08-08T15:45:39"/>
    <d v="2023-08-08T15:51:41"/>
    <s v="WITHDRAW"/>
    <s v="Consumer Pre Bureau"/>
    <s v="NVaid"/>
    <s v="Please email passport with visa page"/>
    <x v="2"/>
    <d v="1899-12-30T00:06:02"/>
    <n v="6.0333333333333332"/>
    <d v="2023-08-08T00:00:00"/>
    <x v="1"/>
    <x v="2"/>
    <x v="4"/>
    <x v="2"/>
    <x v="2"/>
    <s v="SLA_MET"/>
  </r>
  <r>
    <s v="2052"/>
    <d v="2023-08-08T15:55:55"/>
    <d v="2023-08-08T16:00:05"/>
    <s v="WITHDRAW"/>
    <s v="Consumer Pre Bureau"/>
    <s v="HPandya"/>
    <s v="Please email 100 pts of ID to vcredit@Asif Tech.com.au Passport and visa page"/>
    <x v="2"/>
    <d v="1899-12-30T00:04:10"/>
    <n v="4.166666666666667"/>
    <d v="2023-08-08T00:00:00"/>
    <x v="1"/>
    <x v="2"/>
    <x v="11"/>
    <x v="2"/>
    <x v="2"/>
    <s v="SLA_MET"/>
  </r>
  <r>
    <s v="2053"/>
    <d v="2023-08-08T16:14:09"/>
    <d v="2023-08-08T16:26:45"/>
    <s v="WITHDRAW"/>
    <s v="Consumer Post Bureau"/>
    <s v="HPandya"/>
    <s v="Please email 100 pts of ID to vcredit@Asif Tech.com.au appointment letter or salary slip"/>
    <x v="2"/>
    <d v="1899-12-30T00:12:36"/>
    <n v="12.6"/>
    <d v="2023-08-08T00:00:00"/>
    <x v="1"/>
    <x v="2"/>
    <x v="11"/>
    <x v="2"/>
    <x v="0"/>
    <s v="SLA_MET"/>
  </r>
  <r>
    <s v="2054"/>
    <d v="2023-08-08T16:17:04"/>
    <d v="2023-08-08T16:20:31"/>
    <s v="WITHDRAW"/>
    <s v="Consumer Post Bureau"/>
    <s v="NVaid"/>
    <s v="An account for this applicant already exists with Asif Tech. Please resubmit as existing customer - Row id 1-8EA8V91"/>
    <x v="3"/>
    <d v="1899-12-30T00:03:27"/>
    <n v="3.45"/>
    <d v="2023-08-08T00:00:00"/>
    <x v="1"/>
    <x v="2"/>
    <x v="4"/>
    <x v="2"/>
    <x v="0"/>
    <s v="SLA_MET"/>
  </r>
  <r>
    <s v="2055"/>
    <d v="2023-08-08T16:18:14"/>
    <d v="2023-08-08T16:37:31"/>
    <s v="WITHDRAW"/>
    <s v="Consumer Existing"/>
    <s v="AAkhundpur"/>
    <s v="Customer has overdue account with Asif Tech"/>
    <x v="1"/>
    <d v="1899-12-30T00:19:17"/>
    <n v="19.283333333333335"/>
    <d v="2023-08-08T00:00:00"/>
    <x v="1"/>
    <x v="2"/>
    <x v="8"/>
    <x v="2"/>
    <x v="1"/>
    <s v="SLA_MET"/>
  </r>
  <r>
    <s v="2056"/>
    <d v="2023-08-08T16:23:00"/>
    <d v="2023-08-08T16:47:05"/>
    <s v="WITHDRAW"/>
    <s v="Consumer Existing"/>
    <s v="FWadia"/>
    <m/>
    <x v="0"/>
    <d v="1899-12-30T00:24:05"/>
    <n v="24.083333333333332"/>
    <d v="2023-08-08T00:00:00"/>
    <x v="1"/>
    <x v="2"/>
    <x v="9"/>
    <x v="2"/>
    <x v="1"/>
    <s v="SLA_NOT_MET"/>
  </r>
  <r>
    <s v="2057"/>
    <d v="2023-08-08T16:28:02"/>
    <d v="2023-08-08T16:38:22"/>
    <s v="WITHDRAW"/>
    <s v="Consumer Post Bureau"/>
    <s v="HPandya"/>
    <s v="Please email 100 pts of ID to vcredit@Asif Tech.com.au Passport and visa page"/>
    <x v="2"/>
    <d v="1899-12-30T00:10:20"/>
    <n v="10.333333333333334"/>
    <d v="2023-08-08T00:00:00"/>
    <x v="1"/>
    <x v="2"/>
    <x v="11"/>
    <x v="2"/>
    <x v="0"/>
    <s v="SLA_MET"/>
  </r>
  <r>
    <s v="2058"/>
    <d v="2023-08-08T16:30:34"/>
    <d v="2023-08-08T16:39:56"/>
    <s v="WITHDRAW"/>
    <s v="Consumer Pre Bureau"/>
    <s v="RMishra"/>
    <s v="Please verify passport and DOB and resubmit OR email passport and visa page to vcredit@Asif Tech.com.au"/>
    <x v="2"/>
    <d v="1899-12-30T00:09:22"/>
    <n v="9.3666666666666671"/>
    <d v="2023-08-08T00:00:00"/>
    <x v="1"/>
    <x v="2"/>
    <x v="12"/>
    <x v="2"/>
    <x v="2"/>
    <s v="SLA_MET"/>
  </r>
  <r>
    <s v="2059"/>
    <d v="2023-08-08T16:48:15"/>
    <d v="2023-08-08T16:52:14"/>
    <s v="WITHDRAW"/>
    <s v="Consumer Post Bureau"/>
    <s v="HPandya"/>
    <s v="Please resubmit with a valid mobile numbe for a friend or family as an alternate contact"/>
    <x v="2"/>
    <d v="1899-12-30T00:03:59"/>
    <n v="3.9833333333333334"/>
    <d v="2023-08-08T00:00:00"/>
    <x v="1"/>
    <x v="2"/>
    <x v="11"/>
    <x v="2"/>
    <x v="0"/>
    <s v="SLA_MET"/>
  </r>
  <r>
    <s v="2060"/>
    <d v="2023-08-08T16:50:13"/>
    <d v="2023-08-08T16:56:02"/>
    <s v="WITHDRAW"/>
    <s v="Consumer Existing"/>
    <s v="NVaid"/>
    <s v="Customer has overdue account with Asif Tech - Account no 723071712 overdue by $257.35"/>
    <x v="1"/>
    <d v="1899-12-30T00:05:49"/>
    <n v="5.8166666666666664"/>
    <d v="2023-08-08T00:00:00"/>
    <x v="1"/>
    <x v="2"/>
    <x v="4"/>
    <x v="2"/>
    <x v="1"/>
    <s v="SLA_MET"/>
  </r>
  <r>
    <s v="2061"/>
    <d v="2023-08-08T16:50:23"/>
    <d v="2023-08-08T16:57:52"/>
    <s v="WITHDRAW"/>
    <s v="Consumer Pre Bureau"/>
    <s v="HPandya"/>
    <s v="An account for this applicant already exists with Asif Tech. Please resubmit as existing customer with row id:1-71Z1HEM"/>
    <x v="3"/>
    <d v="1899-12-30T00:07:29"/>
    <n v="7.4833333333333334"/>
    <d v="2023-08-08T00:00:00"/>
    <x v="1"/>
    <x v="2"/>
    <x v="11"/>
    <x v="2"/>
    <x v="2"/>
    <s v="SLA_MET"/>
  </r>
  <r>
    <s v="2062"/>
    <d v="2023-08-08T16:51:00"/>
    <d v="2023-08-08T17:00:58"/>
    <s v="WITHDRAW"/>
    <s v="Consumer Existing"/>
    <s v="AAkhundpur"/>
    <s v="Customer has overdue account with 3-#3340279789 and also overdue with Asif Tech."/>
    <x v="1"/>
    <d v="1899-12-30T00:09:58"/>
    <n v="9.9666666666666668"/>
    <d v="2023-08-08T00:00:00"/>
    <x v="1"/>
    <x v="2"/>
    <x v="8"/>
    <x v="2"/>
    <x v="1"/>
    <s v="SLA_MET"/>
  </r>
  <r>
    <s v="2063"/>
    <d v="2023-08-08T17:00:06"/>
    <d v="2023-08-08T17:06:03"/>
    <s v="WITHDRAW"/>
    <s v="Consumer Existing"/>
    <s v="MDcruz"/>
    <s v="Customer has overdue account with Asif Tech"/>
    <x v="1"/>
    <d v="1899-12-30T00:05:57"/>
    <n v="5.95"/>
    <d v="2023-08-08T00:00:00"/>
    <x v="1"/>
    <x v="2"/>
    <x v="3"/>
    <x v="2"/>
    <x v="1"/>
    <s v="SLA_MET"/>
  </r>
  <r>
    <s v="2064"/>
    <d v="2023-08-08T17:00:30"/>
    <d v="2023-08-08T17:07:06"/>
    <s v="WITHDRAW"/>
    <s v="Consumer Post Bureau"/>
    <s v="NVaid"/>
    <s v="Please resubmit with landline for employer"/>
    <x v="2"/>
    <d v="1899-12-30T00:06:36"/>
    <n v="6.6"/>
    <d v="2023-08-08T00:00:00"/>
    <x v="1"/>
    <x v="2"/>
    <x v="4"/>
    <x v="2"/>
    <x v="0"/>
    <s v="SLA_MET"/>
  </r>
  <r>
    <s v="2065"/>
    <d v="2023-08-08T17:08:12"/>
    <d v="2023-08-08T17:12:43"/>
    <s v="WITHDRAW"/>
    <s v="Consumer Pre Bureau"/>
    <s v="NVaid"/>
    <s v="Please resubmit with landline for employer"/>
    <x v="2"/>
    <d v="1899-12-30T00:04:31"/>
    <n v="4.5166666666666666"/>
    <d v="2023-08-08T00:00:00"/>
    <x v="1"/>
    <x v="2"/>
    <x v="4"/>
    <x v="2"/>
    <x v="2"/>
    <s v="SLA_MET"/>
  </r>
  <r>
    <s v="2066"/>
    <d v="2023-08-08T17:12:07"/>
    <d v="2023-08-08T17:20:01"/>
    <s v="WITHDRAW"/>
    <s v="Consumer Pre Bureau"/>
    <s v="NVaid"/>
    <s v="Applicant has previously approved application under another Row ID 1-8F9JRZO"/>
    <x v="5"/>
    <d v="1899-12-30T00:07:54"/>
    <n v="7.9"/>
    <d v="2023-08-08T00:00:00"/>
    <x v="1"/>
    <x v="2"/>
    <x v="4"/>
    <x v="2"/>
    <x v="2"/>
    <s v="SLA_MET"/>
  </r>
  <r>
    <s v="2067"/>
    <d v="2023-08-08T17:16:11"/>
    <d v="2023-08-08T17:26:45"/>
    <s v="WITHDRAW"/>
    <s v="Consumer Post Bureau"/>
    <s v="AAkhundpur"/>
    <s v="Please email passport with visa page"/>
    <x v="2"/>
    <d v="1899-12-30T00:10:34"/>
    <n v="10.566666666666666"/>
    <d v="2023-08-08T00:00:00"/>
    <x v="1"/>
    <x v="2"/>
    <x v="8"/>
    <x v="2"/>
    <x v="0"/>
    <s v="SLA_MET"/>
  </r>
  <r>
    <s v="2068"/>
    <d v="2023-08-08T17:37:51"/>
    <d v="2023-08-08T17:51:43"/>
    <s v="WITHDRAW"/>
    <s v="Consumer Pre Bureau"/>
    <s v="AAkhundpur"/>
    <s v="Incorrect info provided Please resubmit Given name or firstname: Kabir Family name RAZWAN"/>
    <x v="4"/>
    <d v="1899-12-30T00:13:52"/>
    <n v="13.866666666666667"/>
    <d v="2023-08-08T00:00:00"/>
    <x v="1"/>
    <x v="2"/>
    <x v="8"/>
    <x v="2"/>
    <x v="2"/>
    <s v="SLA_MET"/>
  </r>
  <r>
    <s v="2069"/>
    <d v="2023-08-08T17:38:25"/>
    <d v="2023-08-08T17:42:22"/>
    <s v="WITHDRAW"/>
    <s v="Consumer Post Bureau"/>
    <s v="SSyed"/>
    <m/>
    <x v="0"/>
    <d v="1899-12-30T00:03:57"/>
    <n v="3.95"/>
    <d v="2023-08-08T00:00:00"/>
    <x v="1"/>
    <x v="2"/>
    <x v="5"/>
    <x v="2"/>
    <x v="0"/>
    <s v="SLA_MET"/>
  </r>
  <r>
    <s v="2070"/>
    <d v="2023-08-08T17:49:28"/>
    <d v="2023-08-08T17:59:19"/>
    <s v="WITHDRAW"/>
    <s v="Consumer Pre Bureau"/>
    <s v="NVaid"/>
    <s v="Applicants details are incorrect. Please confirm and resubmit entering the correct home phone number"/>
    <x v="4"/>
    <d v="1899-12-30T00:09:51"/>
    <n v="9.85"/>
    <d v="2023-08-08T00:00:00"/>
    <x v="1"/>
    <x v="2"/>
    <x v="4"/>
    <x v="2"/>
    <x v="2"/>
    <s v="SLA_MET"/>
  </r>
  <r>
    <s v="2071"/>
    <d v="2023-08-08T17:50:04"/>
    <d v="2023-08-08T18:02:05"/>
    <s v="WITHDRAW"/>
    <s v="Consumer Pre Bureau"/>
    <s v="SSyed"/>
    <s v="Further information has been requested via email- proof of employment bank statemnt/slary slip"/>
    <x v="2"/>
    <d v="1899-12-30T00:12:01"/>
    <n v="12.016666666666667"/>
    <d v="2023-08-08T00:00:00"/>
    <x v="1"/>
    <x v="2"/>
    <x v="5"/>
    <x v="2"/>
    <x v="2"/>
    <s v="SLA_MET"/>
  </r>
  <r>
    <s v="2072"/>
    <d v="2023-08-08T17:53:48"/>
    <d v="2023-08-08T18:04:19"/>
    <s v="WITHDRAW"/>
    <s v="Consumer Post Bureau"/>
    <s v="FWadia"/>
    <m/>
    <x v="0"/>
    <d v="1899-12-30T00:10:31"/>
    <n v="10.516666666666667"/>
    <d v="2023-08-08T00:00:00"/>
    <x v="1"/>
    <x v="2"/>
    <x v="9"/>
    <x v="2"/>
    <x v="0"/>
    <s v="SLA_MET"/>
  </r>
  <r>
    <s v="2073"/>
    <d v="2023-08-08T18:00:07"/>
    <d v="2023-08-08T18:10:54"/>
    <s v="WITHDRAW"/>
    <s v="Consumer Existing"/>
    <s v="SSyed"/>
    <s v="Further information has been requested via email- Bank statement"/>
    <x v="2"/>
    <d v="1899-12-30T00:10:47"/>
    <n v="10.783333333333333"/>
    <d v="2023-08-08T00:00:00"/>
    <x v="1"/>
    <x v="2"/>
    <x v="5"/>
    <x v="2"/>
    <x v="1"/>
    <s v="SLA_MET"/>
  </r>
  <r>
    <s v="2074"/>
    <d v="2023-08-08T18:39:48"/>
    <d v="2023-08-08T18:48:06"/>
    <s v="WITHDRAW"/>
    <s v="Consumer Pre Bureau"/>
    <s v="AAkhundpur"/>
    <s v="An account for this applicant already exists with Asif Tech. Please resubmit as existing customer- 1-5KBXAV5"/>
    <x v="3"/>
    <d v="1899-12-30T00:08:18"/>
    <n v="8.3000000000000007"/>
    <d v="2023-08-08T00:00:00"/>
    <x v="1"/>
    <x v="2"/>
    <x v="8"/>
    <x v="2"/>
    <x v="2"/>
    <s v="SLA_MET"/>
  </r>
  <r>
    <s v="2075"/>
    <d v="2023-08-08T18:58:21"/>
    <d v="2023-08-08T19:03:20"/>
    <s v="WITHDRAW"/>
    <s v="Consumer Pre Bureau"/>
    <s v="AAkhundpur"/>
    <s v="Incorrect info provided under previous address it is mentioned &quot;Other&quot;.please resubmit with correct address."/>
    <x v="4"/>
    <d v="1899-12-30T00:04:59"/>
    <n v="4.9833333333333334"/>
    <d v="2023-08-08T00:00:00"/>
    <x v="1"/>
    <x v="2"/>
    <x v="8"/>
    <x v="2"/>
    <x v="2"/>
    <s v="SLA_MET"/>
  </r>
  <r>
    <s v="2076"/>
    <d v="2023-08-08T19:10:21"/>
    <d v="2023-08-08T19:20:13"/>
    <s v="WITHDRAW"/>
    <s v="Consumer Existing"/>
    <s v="NVaid"/>
    <s v="Please email 100 pts of ID to vcredit@Asif Tech.com.au"/>
    <x v="2"/>
    <d v="1899-12-30T00:09:52"/>
    <n v="9.8666666666666671"/>
    <d v="2023-08-08T00:00:00"/>
    <x v="1"/>
    <x v="2"/>
    <x v="4"/>
    <x v="2"/>
    <x v="1"/>
    <s v="SLA_MET"/>
  </r>
  <r>
    <s v="2077"/>
    <d v="2023-08-08T19:12:29"/>
    <d v="2023-08-08T19:25:41"/>
    <s v="WITHDRAW"/>
    <s v="Consumer Pre Bureau"/>
    <s v="AAkhundpur"/>
    <s v="Please resubmit application with the correct previous address-?other? should not be there and email passport and visa page."/>
    <x v="2"/>
    <d v="1899-12-30T00:13:12"/>
    <n v="13.2"/>
    <d v="2023-08-08T00:00:00"/>
    <x v="1"/>
    <x v="2"/>
    <x v="8"/>
    <x v="2"/>
    <x v="2"/>
    <s v="SLA_MET"/>
  </r>
  <r>
    <s v="2078"/>
    <d v="2023-08-08T19:38:06"/>
    <d v="2023-08-08T19:49:22"/>
    <s v="WITHDRAW"/>
    <s v="Consumer Post Bureau"/>
    <s v="NBhatia"/>
    <m/>
    <x v="0"/>
    <d v="1899-12-30T00:11:16"/>
    <n v="11.266666666666667"/>
    <d v="2023-08-08T00:00:00"/>
    <x v="1"/>
    <x v="2"/>
    <x v="1"/>
    <x v="2"/>
    <x v="0"/>
    <s v="SLA_MET"/>
  </r>
  <r>
    <s v="2079"/>
    <d v="2023-08-08T20:10:54"/>
    <d v="2023-08-08T20:22:41"/>
    <s v="WITHDRAW"/>
    <s v="Consumer Post Bureau"/>
    <s v="NBhatia"/>
    <m/>
    <x v="0"/>
    <d v="1899-12-30T00:11:47"/>
    <n v="11.783333333333333"/>
    <d v="2023-08-08T00:00:00"/>
    <x v="1"/>
    <x v="2"/>
    <x v="1"/>
    <x v="2"/>
    <x v="0"/>
    <s v="SLA_MET"/>
  </r>
  <r>
    <s v="2080"/>
    <d v="2023-08-08T20:11:11"/>
    <d v="2023-08-08T20:13:32"/>
    <s v="WITHDRAW"/>
    <s v="Consumer Pre Bureau"/>
    <s v="SSyed"/>
    <s v="-Please resubmit with post code- Application cannot be approved until post code mentioned."/>
    <x v="2"/>
    <d v="1899-12-30T00:02:21"/>
    <n v="2.35"/>
    <d v="2023-08-08T00:00:00"/>
    <x v="1"/>
    <x v="2"/>
    <x v="5"/>
    <x v="2"/>
    <x v="2"/>
    <s v="SLA_MET"/>
  </r>
  <r>
    <s v="2081"/>
    <d v="2023-08-09T00:04:31"/>
    <d v="2023-08-09T08:53:24"/>
    <s v="APPROVE"/>
    <s v="Consumer Post Bureau"/>
    <s v="HPandya"/>
    <m/>
    <x v="0"/>
    <d v="1899-12-30T08:48:53"/>
    <n v="528.88333333333333"/>
    <d v="2023-08-09T00:00:00"/>
    <x v="1"/>
    <x v="2"/>
    <x v="11"/>
    <x v="0"/>
    <x v="0"/>
    <s v="SLA_NOT_MET"/>
  </r>
  <r>
    <s v="2082"/>
    <d v="2023-08-09T04:26:18"/>
    <d v="2023-08-09T09:42:45"/>
    <s v="APPROVE"/>
    <s v="Consumer Existing"/>
    <s v="MDcruz"/>
    <m/>
    <x v="0"/>
    <d v="1899-12-30T05:16:27"/>
    <n v="316.45"/>
    <d v="2023-08-09T00:00:00"/>
    <x v="1"/>
    <x v="2"/>
    <x v="3"/>
    <x v="0"/>
    <x v="1"/>
    <s v="SLA_NOT_MET"/>
  </r>
  <r>
    <s v="2083"/>
    <d v="2023-08-09T09:42:06"/>
    <d v="2023-08-09T09:54:51"/>
    <s v="APPROVE"/>
    <s v="Consumer Post Bureau"/>
    <s v="MDcruz"/>
    <m/>
    <x v="0"/>
    <d v="1899-12-30T00:12:45"/>
    <n v="12.75"/>
    <d v="2023-08-09T00:00:00"/>
    <x v="1"/>
    <x v="2"/>
    <x v="3"/>
    <x v="0"/>
    <x v="0"/>
    <s v="SLA_MET"/>
  </r>
  <r>
    <s v="2084"/>
    <d v="2023-08-09T09:45:41"/>
    <d v="2023-08-09T09:54:26"/>
    <s v="APPROVE"/>
    <s v="Consumer Existing"/>
    <s v="HPandya"/>
    <s v="Approve"/>
    <x v="0"/>
    <d v="1899-12-30T00:08:45"/>
    <n v="8.75"/>
    <d v="2023-08-09T00:00:00"/>
    <x v="1"/>
    <x v="2"/>
    <x v="11"/>
    <x v="0"/>
    <x v="1"/>
    <s v="SLA_MET"/>
  </r>
  <r>
    <s v="2085"/>
    <d v="2023-08-09T09:48:58"/>
    <d v="2023-08-09T10:03:42"/>
    <s v="APPROVE"/>
    <s v="Consumer Existing"/>
    <s v="HPandya"/>
    <s v="Approve"/>
    <x v="0"/>
    <d v="1899-12-30T00:14:44"/>
    <n v="14.733333333333333"/>
    <d v="2023-08-09T00:00:00"/>
    <x v="1"/>
    <x v="2"/>
    <x v="11"/>
    <x v="0"/>
    <x v="1"/>
    <s v="SLA_MET"/>
  </r>
  <r>
    <s v="2086"/>
    <d v="2023-08-09T09:53:07"/>
    <d v="2023-08-09T10:07:44"/>
    <s v="APPROVE"/>
    <s v="Consumer Existing"/>
    <s v="RBose"/>
    <m/>
    <x v="0"/>
    <d v="1899-12-30T00:14:37"/>
    <n v="14.616666666666667"/>
    <d v="2023-08-09T00:00:00"/>
    <x v="1"/>
    <x v="2"/>
    <x v="6"/>
    <x v="0"/>
    <x v="1"/>
    <s v="SLA_MET"/>
  </r>
  <r>
    <s v="2087"/>
    <d v="2023-08-09T09:54:03"/>
    <d v="2023-08-09T10:12:22"/>
    <s v="APPROVE"/>
    <s v="Consumer Existing"/>
    <s v="MDcruz"/>
    <m/>
    <x v="0"/>
    <d v="1899-12-30T00:18:19"/>
    <n v="18.316666666666666"/>
    <d v="2023-08-09T00:00:00"/>
    <x v="1"/>
    <x v="2"/>
    <x v="3"/>
    <x v="0"/>
    <x v="1"/>
    <s v="SLA_MET"/>
  </r>
  <r>
    <s v="2088"/>
    <d v="2023-08-09T09:56:30"/>
    <d v="2023-08-09T10:22:23"/>
    <s v="APPROVE"/>
    <s v="Consumer Existing"/>
    <s v="HPandya"/>
    <s v="Approve"/>
    <x v="0"/>
    <d v="1899-12-30T00:25:53"/>
    <n v="25.883333333333333"/>
    <d v="2023-08-09T00:00:00"/>
    <x v="1"/>
    <x v="2"/>
    <x v="11"/>
    <x v="0"/>
    <x v="1"/>
    <s v="SLA_NOT_MET"/>
  </r>
  <r>
    <s v="2089"/>
    <d v="2023-08-09T09:59:23"/>
    <d v="2023-08-09T10:20:50"/>
    <s v="APPROVE"/>
    <s v="Consumer Existing"/>
    <s v="MDcruz"/>
    <m/>
    <x v="0"/>
    <d v="1899-12-30T00:21:27"/>
    <n v="21.45"/>
    <d v="2023-08-09T00:00:00"/>
    <x v="1"/>
    <x v="2"/>
    <x v="3"/>
    <x v="0"/>
    <x v="1"/>
    <s v="SLA_NOT_MET"/>
  </r>
  <r>
    <s v="2090"/>
    <d v="2023-08-09T10:00:24"/>
    <d v="2023-08-09T10:23:14"/>
    <s v="APPROVE"/>
    <s v="Consumer Existing"/>
    <s v="RBose"/>
    <m/>
    <x v="0"/>
    <d v="1899-12-30T00:22:50"/>
    <n v="22.833333333333332"/>
    <d v="2023-08-09T00:00:00"/>
    <x v="1"/>
    <x v="2"/>
    <x v="6"/>
    <x v="0"/>
    <x v="1"/>
    <s v="SLA_NOT_MET"/>
  </r>
  <r>
    <s v="2091"/>
    <d v="2023-08-09T10:15:16"/>
    <d v="2023-08-09T10:27:18"/>
    <s v="APPROVE"/>
    <s v="Consumer Existing"/>
    <s v="MDcruz"/>
    <m/>
    <x v="0"/>
    <d v="1899-12-30T00:12:02"/>
    <n v="12.033333333333333"/>
    <d v="2023-08-09T00:00:00"/>
    <x v="1"/>
    <x v="2"/>
    <x v="3"/>
    <x v="0"/>
    <x v="1"/>
    <s v="SLA_MET"/>
  </r>
  <r>
    <s v="2092"/>
    <d v="2023-08-09T10:23:25"/>
    <d v="2023-08-09T10:34:35"/>
    <s v="APPROVE"/>
    <s v="Consumer Existing"/>
    <s v="RBose"/>
    <m/>
    <x v="0"/>
    <d v="1899-12-30T00:11:10"/>
    <n v="11.166666666666666"/>
    <d v="2023-08-09T00:00:00"/>
    <x v="1"/>
    <x v="2"/>
    <x v="6"/>
    <x v="0"/>
    <x v="1"/>
    <s v="SLA_MET"/>
  </r>
  <r>
    <s v="2093"/>
    <d v="2023-08-09T10:27:06"/>
    <d v="2023-08-09T10:49:09"/>
    <s v="APPROVE"/>
    <s v="Consumer Existing"/>
    <s v="RBose"/>
    <m/>
    <x v="0"/>
    <d v="1899-12-30T00:22:03"/>
    <n v="22.05"/>
    <d v="2023-08-09T00:00:00"/>
    <x v="1"/>
    <x v="2"/>
    <x v="6"/>
    <x v="0"/>
    <x v="1"/>
    <s v="SLA_NOT_MET"/>
  </r>
  <r>
    <s v="2094"/>
    <d v="2023-08-09T10:28:59"/>
    <d v="2023-08-09T10:37:07"/>
    <s v="APPROVE"/>
    <s v="Consumer Existing"/>
    <s v="HPandya"/>
    <s v="Approve"/>
    <x v="0"/>
    <d v="1899-12-30T00:08:08"/>
    <n v="8.1333333333333329"/>
    <d v="2023-08-09T00:00:00"/>
    <x v="1"/>
    <x v="2"/>
    <x v="11"/>
    <x v="0"/>
    <x v="1"/>
    <s v="SLA_MET"/>
  </r>
  <r>
    <s v="2095"/>
    <d v="2023-08-09T10:30:54"/>
    <d v="2023-08-09T10:41:14"/>
    <s v="APPROVE"/>
    <s v="Consumer Post Bureau"/>
    <s v="SSyed"/>
    <s v="Approve"/>
    <x v="0"/>
    <d v="1899-12-30T00:10:20"/>
    <n v="10.333333333333334"/>
    <d v="2023-08-09T00:00:00"/>
    <x v="1"/>
    <x v="2"/>
    <x v="5"/>
    <x v="0"/>
    <x v="0"/>
    <s v="SLA_MET"/>
  </r>
  <r>
    <s v="2096"/>
    <d v="2023-08-09T10:33:35"/>
    <d v="2023-08-09T10:43:11"/>
    <s v="APPROVE"/>
    <s v="Consumer Pre Bureau"/>
    <s v="HPandya"/>
    <s v="Approved for 1 handset and 1 MBB"/>
    <x v="0"/>
    <d v="1899-12-30T00:09:36"/>
    <n v="9.6"/>
    <d v="2023-08-09T00:00:00"/>
    <x v="1"/>
    <x v="2"/>
    <x v="11"/>
    <x v="0"/>
    <x v="2"/>
    <s v="SLA_MET"/>
  </r>
  <r>
    <s v="2097"/>
    <d v="2023-08-09T10:45:00"/>
    <d v="2023-08-09T10:56:26"/>
    <s v="APPROVE"/>
    <s v="Consumer Post Bureau"/>
    <s v="MDcruz"/>
    <m/>
    <x v="0"/>
    <d v="1899-12-30T00:11:26"/>
    <n v="11.433333333333334"/>
    <d v="2023-08-09T00:00:00"/>
    <x v="1"/>
    <x v="2"/>
    <x v="3"/>
    <x v="0"/>
    <x v="0"/>
    <s v="SLA_MET"/>
  </r>
  <r>
    <s v="2098"/>
    <d v="2023-08-09T10:45:38"/>
    <d v="2023-08-09T10:56:59"/>
    <s v="APPROVE"/>
    <s v="Consumer Existing"/>
    <s v="SSyed"/>
    <m/>
    <x v="0"/>
    <d v="1899-12-30T00:11:21"/>
    <n v="11.35"/>
    <d v="2023-08-09T00:00:00"/>
    <x v="1"/>
    <x v="2"/>
    <x v="5"/>
    <x v="0"/>
    <x v="1"/>
    <s v="SLA_MET"/>
  </r>
  <r>
    <s v="2099"/>
    <d v="2023-08-09T10:55:21"/>
    <d v="2023-08-09T10:59:53"/>
    <s v="APPROVE"/>
    <s v="Consumer Existing"/>
    <s v="RBose"/>
    <s v="Approve"/>
    <x v="0"/>
    <d v="1899-12-30T00:04:32"/>
    <n v="4.5333333333333332"/>
    <d v="2023-08-09T00:00:00"/>
    <x v="1"/>
    <x v="2"/>
    <x v="6"/>
    <x v="0"/>
    <x v="1"/>
    <s v="SLA_MET"/>
  </r>
  <r>
    <s v="2100"/>
    <d v="2023-08-09T10:55:57"/>
    <d v="2023-08-09T11:05:25"/>
    <s v="APPROVE"/>
    <s v="Consumer Existing"/>
    <s v="RBose"/>
    <s v="Approve"/>
    <x v="0"/>
    <d v="1899-12-30T00:09:28"/>
    <n v="9.4666666666666668"/>
    <d v="2023-08-09T00:00:00"/>
    <x v="1"/>
    <x v="2"/>
    <x v="6"/>
    <x v="0"/>
    <x v="1"/>
    <s v="SLA_MET"/>
  </r>
  <r>
    <s v="2101"/>
    <d v="2023-08-09T11:03:36"/>
    <d v="2023-08-09T11:11:26"/>
    <s v="APPROVE"/>
    <s v="Consumer Pre Bureau"/>
    <s v="RBose"/>
    <s v="Approved for 1 handset and 1 MBB"/>
    <x v="0"/>
    <d v="1899-12-30T00:07:50"/>
    <n v="7.833333333333333"/>
    <d v="2023-08-09T00:00:00"/>
    <x v="1"/>
    <x v="2"/>
    <x v="6"/>
    <x v="0"/>
    <x v="2"/>
    <s v="SLA_MET"/>
  </r>
  <r>
    <s v="2102"/>
    <d v="2023-08-09T11:07:02"/>
    <d v="2023-08-09T11:16:47"/>
    <s v="APPROVE"/>
    <s v="Consumer Existing"/>
    <s v="MDcruz"/>
    <s v="Approve"/>
    <x v="0"/>
    <d v="1899-12-30T00:09:45"/>
    <n v="9.75"/>
    <d v="2023-08-09T00:00:00"/>
    <x v="1"/>
    <x v="2"/>
    <x v="3"/>
    <x v="0"/>
    <x v="1"/>
    <s v="SLA_MET"/>
  </r>
  <r>
    <s v="2103"/>
    <d v="2023-08-09T11:09:47"/>
    <d v="2023-08-09T11:18:00"/>
    <s v="APPROVE"/>
    <s v="Consumer Post Bureau"/>
    <s v="RBose"/>
    <s v="Approve"/>
    <x v="0"/>
    <d v="1899-12-30T00:08:13"/>
    <n v="8.2166666666666668"/>
    <d v="2023-08-09T00:00:00"/>
    <x v="1"/>
    <x v="2"/>
    <x v="6"/>
    <x v="0"/>
    <x v="0"/>
    <s v="SLA_MET"/>
  </r>
  <r>
    <s v="2104"/>
    <d v="2023-08-09T11:18:14"/>
    <d v="2023-08-09T11:34:01"/>
    <s v="APPROVE"/>
    <s v="Consumer Existing"/>
    <s v="NVaid"/>
    <s v="Approve"/>
    <x v="0"/>
    <d v="1899-12-30T00:15:47"/>
    <n v="15.783333333333333"/>
    <d v="2023-08-09T00:00:00"/>
    <x v="1"/>
    <x v="2"/>
    <x v="4"/>
    <x v="0"/>
    <x v="1"/>
    <s v="SLA_MET"/>
  </r>
  <r>
    <s v="2105"/>
    <d v="2023-08-09T11:36:43"/>
    <d v="2023-08-09T11:47:29"/>
    <s v="APPROVE"/>
    <s v="Consumer Existing"/>
    <s v="NVaid"/>
    <s v="Approved for MBB only"/>
    <x v="0"/>
    <d v="1899-12-30T00:10:46"/>
    <n v="10.766666666666667"/>
    <d v="2023-08-09T00:00:00"/>
    <x v="1"/>
    <x v="2"/>
    <x v="4"/>
    <x v="0"/>
    <x v="1"/>
    <s v="SLA_MET"/>
  </r>
  <r>
    <s v="2106"/>
    <d v="2023-08-09T11:43:16"/>
    <d v="2023-08-09T11:55:00"/>
    <s v="APPROVE"/>
    <s v="Consumer Existing"/>
    <s v="NVaid"/>
    <s v="Approved only with outright purchase of handset or USIM only"/>
    <x v="0"/>
    <d v="1899-12-30T00:11:44"/>
    <n v="11.733333333333333"/>
    <d v="2023-08-09T00:00:00"/>
    <x v="1"/>
    <x v="2"/>
    <x v="4"/>
    <x v="0"/>
    <x v="1"/>
    <s v="SLA_MET"/>
  </r>
  <r>
    <s v="2107"/>
    <d v="2023-08-09T11:43:42"/>
    <d v="2023-08-09T12:02:40"/>
    <s v="APPROVE"/>
    <s v="Consumer Existing"/>
    <s v="HPandya"/>
    <s v="Approve"/>
    <x v="0"/>
    <d v="1899-12-30T00:18:58"/>
    <n v="18.966666666666665"/>
    <d v="2023-08-09T00:00:00"/>
    <x v="1"/>
    <x v="2"/>
    <x v="11"/>
    <x v="0"/>
    <x v="1"/>
    <s v="SLA_MET"/>
  </r>
  <r>
    <s v="2108"/>
    <d v="2023-08-09T11:50:35"/>
    <d v="2023-08-09T11:57:07"/>
    <s v="APPROVE"/>
    <s v="Consumer Existing"/>
    <s v="MDcruz"/>
    <s v="Approve"/>
    <x v="0"/>
    <d v="1899-12-30T00:06:32"/>
    <n v="6.5333333333333332"/>
    <d v="2023-08-09T00:00:00"/>
    <x v="1"/>
    <x v="2"/>
    <x v="3"/>
    <x v="0"/>
    <x v="1"/>
    <s v="SLA_MET"/>
  </r>
  <r>
    <s v="2109"/>
    <d v="2023-08-09T11:56:21"/>
    <d v="2023-08-09T12:06:30"/>
    <s v="APPROVE"/>
    <s v="Consumer Existing"/>
    <s v="RBose"/>
    <m/>
    <x v="0"/>
    <d v="1899-12-30T00:10:09"/>
    <n v="10.15"/>
    <d v="2023-08-09T00:00:00"/>
    <x v="1"/>
    <x v="2"/>
    <x v="6"/>
    <x v="0"/>
    <x v="1"/>
    <s v="SLA_MET"/>
  </r>
  <r>
    <s v="2110"/>
    <d v="2023-08-09T12:01:11"/>
    <d v="2023-08-09T12:07:13"/>
    <s v="APPROVE"/>
    <s v="Consumer Pre Bureau"/>
    <s v="HPandya"/>
    <s v="Approve"/>
    <x v="0"/>
    <d v="1899-12-30T00:06:02"/>
    <n v="6.0333333333333332"/>
    <d v="2023-08-09T00:00:00"/>
    <x v="1"/>
    <x v="2"/>
    <x v="11"/>
    <x v="0"/>
    <x v="2"/>
    <s v="SLA_MET"/>
  </r>
  <r>
    <s v="2111"/>
    <d v="2023-08-09T12:23:34"/>
    <d v="2023-08-09T12:43:12"/>
    <s v="APPROVE"/>
    <s v="Consumer Existing"/>
    <s v="NVaid"/>
    <s v="Approve"/>
    <x v="0"/>
    <d v="1899-12-30T00:19:38"/>
    <n v="19.633333333333333"/>
    <d v="2023-08-09T00:00:00"/>
    <x v="1"/>
    <x v="2"/>
    <x v="4"/>
    <x v="0"/>
    <x v="1"/>
    <s v="SLA_MET"/>
  </r>
  <r>
    <s v="2112"/>
    <d v="2023-08-09T12:25:37"/>
    <d v="2023-08-09T12:37:32"/>
    <s v="APPROVE"/>
    <s v="Consumer Existing"/>
    <s v="MDcruz"/>
    <s v="Approved for MBB only"/>
    <x v="0"/>
    <d v="1899-12-30T00:11:55"/>
    <n v="11.916666666666666"/>
    <d v="2023-08-09T00:00:00"/>
    <x v="1"/>
    <x v="2"/>
    <x v="3"/>
    <x v="0"/>
    <x v="1"/>
    <s v="SLA_MET"/>
  </r>
  <r>
    <s v="2113"/>
    <d v="2023-08-09T12:29:55"/>
    <d v="2023-08-09T12:43:07"/>
    <s v="APPROVE"/>
    <s v="Consumer Pre Bureau"/>
    <s v="QMascarenhas"/>
    <s v="Approve"/>
    <x v="0"/>
    <d v="1899-12-30T00:13:12"/>
    <n v="13.2"/>
    <d v="2023-08-09T00:00:00"/>
    <x v="1"/>
    <x v="2"/>
    <x v="0"/>
    <x v="0"/>
    <x v="2"/>
    <s v="SLA_MET"/>
  </r>
  <r>
    <s v="2114"/>
    <d v="2023-08-09T12:42:19"/>
    <d v="2023-08-09T12:49:17"/>
    <s v="APPROVE"/>
    <s v="Consumer Pre Bureau"/>
    <s v="SBambaras"/>
    <s v="Approved only with outright purchase of handset or USIM only"/>
    <x v="0"/>
    <d v="1899-12-30T00:06:58"/>
    <n v="6.9666666666666668"/>
    <d v="2023-08-09T00:00:00"/>
    <x v="1"/>
    <x v="2"/>
    <x v="7"/>
    <x v="0"/>
    <x v="2"/>
    <s v="SLA_MET"/>
  </r>
  <r>
    <s v="2115"/>
    <d v="2023-08-09T12:42:50"/>
    <d v="2023-08-09T12:57:49"/>
    <s v="APPROVE"/>
    <s v="Consumer Pre Bureau"/>
    <s v="QMascarenhas"/>
    <s v="Approve"/>
    <x v="0"/>
    <d v="1899-12-30T00:14:59"/>
    <n v="14.983333333333333"/>
    <d v="2023-08-09T00:00:00"/>
    <x v="1"/>
    <x v="2"/>
    <x v="0"/>
    <x v="0"/>
    <x v="2"/>
    <s v="SLA_MET"/>
  </r>
  <r>
    <s v="2116"/>
    <d v="2023-08-09T13:01:38"/>
    <d v="2023-08-09T13:22:30"/>
    <s v="APPROVE"/>
    <s v="Consumer Pre Bureau"/>
    <s v="NVaid"/>
    <s v="Approve"/>
    <x v="0"/>
    <d v="1899-12-30T00:20:52"/>
    <n v="20.866666666666667"/>
    <d v="2023-08-09T00:00:00"/>
    <x v="1"/>
    <x v="2"/>
    <x v="4"/>
    <x v="0"/>
    <x v="2"/>
    <s v="SLA_NOT_MET"/>
  </r>
  <r>
    <s v="2117"/>
    <d v="2023-08-09T13:02:45"/>
    <d v="2023-08-09T13:20:14"/>
    <s v="APPROVE"/>
    <s v="Consumer Existing"/>
    <s v="RBose"/>
    <m/>
    <x v="0"/>
    <d v="1899-12-30T00:17:29"/>
    <n v="17.483333333333334"/>
    <d v="2023-08-09T00:00:00"/>
    <x v="1"/>
    <x v="2"/>
    <x v="6"/>
    <x v="0"/>
    <x v="1"/>
    <s v="SLA_MET"/>
  </r>
  <r>
    <s v="2118"/>
    <d v="2023-08-09T13:09:04"/>
    <d v="2023-08-09T13:17:11"/>
    <s v="APPROVE"/>
    <s v="Consumer Post Bureau"/>
    <s v="SBambaras"/>
    <s v="Approved only with outright purchase of handset or USIM only"/>
    <x v="0"/>
    <d v="1899-12-30T00:08:07"/>
    <n v="8.1166666666666671"/>
    <d v="2023-08-09T00:00:00"/>
    <x v="1"/>
    <x v="2"/>
    <x v="7"/>
    <x v="0"/>
    <x v="0"/>
    <s v="SLA_MET"/>
  </r>
  <r>
    <s v="2119"/>
    <d v="2023-08-09T13:13:22"/>
    <d v="2023-08-09T13:22:34"/>
    <s v="APPROVE"/>
    <s v="Consumer Existing"/>
    <s v="QMascarenhas"/>
    <s v="Approved only with outright purchase of handset or USIM only"/>
    <x v="0"/>
    <d v="1899-12-30T00:09:12"/>
    <n v="9.1999999999999993"/>
    <d v="2023-08-09T00:00:00"/>
    <x v="1"/>
    <x v="2"/>
    <x v="0"/>
    <x v="0"/>
    <x v="1"/>
    <s v="SLA_MET"/>
  </r>
  <r>
    <s v="2120"/>
    <d v="2023-08-09T13:16:42"/>
    <d v="2023-08-09T13:32:40"/>
    <s v="APPROVE"/>
    <s v="Consumer Existing"/>
    <s v="NBhatia"/>
    <m/>
    <x v="0"/>
    <d v="1899-12-30T00:15:58"/>
    <n v="15.966666666666667"/>
    <d v="2023-08-09T00:00:00"/>
    <x v="1"/>
    <x v="2"/>
    <x v="1"/>
    <x v="0"/>
    <x v="1"/>
    <s v="SLA_MET"/>
  </r>
  <r>
    <s v="2121"/>
    <d v="2023-08-09T13:17:21"/>
    <d v="2023-08-09T13:30:27"/>
    <s v="APPROVE"/>
    <s v="Consumer Existing"/>
    <s v="QMascarenhas"/>
    <m/>
    <x v="0"/>
    <d v="1899-12-30T00:13:06"/>
    <n v="13.1"/>
    <d v="2023-08-09T00:00:00"/>
    <x v="1"/>
    <x v="2"/>
    <x v="0"/>
    <x v="0"/>
    <x v="1"/>
    <s v="SLA_MET"/>
  </r>
  <r>
    <s v="2122"/>
    <d v="2023-08-09T13:20:36"/>
    <d v="2023-08-09T13:25:48"/>
    <s v="APPROVE"/>
    <s v="Consumer Existing"/>
    <s v="HPandya"/>
    <s v="Approve"/>
    <x v="0"/>
    <d v="1899-12-30T00:05:12"/>
    <n v="5.2"/>
    <d v="2023-08-09T00:00:00"/>
    <x v="1"/>
    <x v="2"/>
    <x v="11"/>
    <x v="0"/>
    <x v="1"/>
    <s v="SLA_MET"/>
  </r>
  <r>
    <s v="2123"/>
    <d v="2023-08-09T13:28:54"/>
    <d v="2023-08-09T13:51:27"/>
    <s v="APPROVE"/>
    <s v="Consumer Existing"/>
    <s v="NBhatia"/>
    <m/>
    <x v="0"/>
    <d v="1899-12-30T00:22:33"/>
    <n v="22.55"/>
    <d v="2023-08-09T00:00:00"/>
    <x v="1"/>
    <x v="2"/>
    <x v="1"/>
    <x v="0"/>
    <x v="1"/>
    <s v="SLA_NOT_MET"/>
  </r>
  <r>
    <s v="2124"/>
    <d v="2023-08-09T13:29:06"/>
    <d v="2023-08-09T13:47:25"/>
    <s v="APPROVE"/>
    <s v="Consumer Post Bureau"/>
    <s v="NVaid"/>
    <s v="Approved only with outright purchase of handset or USIM only"/>
    <x v="0"/>
    <d v="1899-12-30T00:18:19"/>
    <n v="18.316666666666666"/>
    <d v="2023-08-09T00:00:00"/>
    <x v="1"/>
    <x v="2"/>
    <x v="4"/>
    <x v="0"/>
    <x v="0"/>
    <s v="SLA_MET"/>
  </r>
  <r>
    <s v="2125"/>
    <d v="2023-08-09T13:32:57"/>
    <d v="2023-08-09T13:43:06"/>
    <s v="APPROVE"/>
    <s v="Consumer Existing"/>
    <s v="RBose"/>
    <m/>
    <x v="0"/>
    <d v="1899-12-30T00:10:09"/>
    <n v="10.15"/>
    <d v="2023-08-09T00:00:00"/>
    <x v="1"/>
    <x v="2"/>
    <x v="6"/>
    <x v="0"/>
    <x v="1"/>
    <s v="SLA_MET"/>
  </r>
  <r>
    <s v="2126"/>
    <d v="2023-08-09T13:34:15"/>
    <d v="2023-08-09T13:44:56"/>
    <s v="APPROVE"/>
    <s v="Consumer Existing"/>
    <s v="MDcruz"/>
    <s v="Approved for MBB only"/>
    <x v="0"/>
    <d v="1899-12-30T00:10:41"/>
    <n v="10.683333333333334"/>
    <d v="2023-08-09T00:00:00"/>
    <x v="1"/>
    <x v="2"/>
    <x v="3"/>
    <x v="0"/>
    <x v="1"/>
    <s v="SLA_MET"/>
  </r>
  <r>
    <s v="2127"/>
    <d v="2023-08-09T13:41:52"/>
    <d v="2023-08-09T13:53:38"/>
    <s v="APPROVE"/>
    <s v="Consumer Existing"/>
    <s v="NVaid"/>
    <s v="Approve"/>
    <x v="0"/>
    <d v="1899-12-30T00:11:46"/>
    <n v="11.766666666666667"/>
    <d v="2023-08-09T00:00:00"/>
    <x v="1"/>
    <x v="2"/>
    <x v="4"/>
    <x v="0"/>
    <x v="1"/>
    <s v="SLA_MET"/>
  </r>
  <r>
    <s v="2128"/>
    <d v="2023-08-09T13:42:08"/>
    <d v="2023-08-09T14:08:02"/>
    <s v="APPROVE"/>
    <s v="Consumer Post Bureau"/>
    <s v="NBhatia"/>
    <m/>
    <x v="0"/>
    <d v="1899-12-30T00:25:54"/>
    <n v="25.9"/>
    <d v="2023-08-09T00:00:00"/>
    <x v="1"/>
    <x v="2"/>
    <x v="1"/>
    <x v="0"/>
    <x v="0"/>
    <s v="SLA_NOT_MET"/>
  </r>
  <r>
    <s v="2129"/>
    <d v="2023-08-09T13:48:25"/>
    <d v="2023-08-09T13:57:07"/>
    <s v="APPROVE"/>
    <s v="Consumer Existing"/>
    <s v="HPandya"/>
    <s v="Approve"/>
    <x v="0"/>
    <d v="1899-12-30T00:08:42"/>
    <n v="8.6999999999999993"/>
    <d v="2023-08-09T00:00:00"/>
    <x v="1"/>
    <x v="2"/>
    <x v="11"/>
    <x v="0"/>
    <x v="1"/>
    <s v="SLA_MET"/>
  </r>
  <r>
    <s v="2130"/>
    <d v="2023-08-09T13:51:33"/>
    <d v="2023-08-09T13:59:27"/>
    <s v="APPROVE"/>
    <s v="Consumer Post Bureau"/>
    <s v="SBambaras"/>
    <s v="Approve"/>
    <x v="0"/>
    <d v="1899-12-30T00:07:54"/>
    <n v="7.9"/>
    <d v="2023-08-09T00:00:00"/>
    <x v="1"/>
    <x v="2"/>
    <x v="7"/>
    <x v="0"/>
    <x v="0"/>
    <s v="SLA_MET"/>
  </r>
  <r>
    <s v="2131"/>
    <d v="2023-08-09T13:51:34"/>
    <d v="2023-08-09T13:59:57"/>
    <s v="APPROVE"/>
    <s v="Consumer Existing"/>
    <s v="RBose"/>
    <m/>
    <x v="0"/>
    <d v="1899-12-30T00:08:23"/>
    <n v="8.3833333333333329"/>
    <d v="2023-08-09T00:00:00"/>
    <x v="1"/>
    <x v="2"/>
    <x v="6"/>
    <x v="0"/>
    <x v="1"/>
    <s v="SLA_MET"/>
  </r>
  <r>
    <s v="2132"/>
    <d v="2023-08-09T13:53:29"/>
    <d v="2023-08-09T14:01:33"/>
    <s v="APPROVE"/>
    <s v="Consumer Pre Bureau"/>
    <s v="NVaid"/>
    <s v="Approved for up to 2 services"/>
    <x v="0"/>
    <d v="1899-12-30T00:08:04"/>
    <n v="8.0666666666666664"/>
    <d v="2023-08-09T00:00:00"/>
    <x v="1"/>
    <x v="2"/>
    <x v="4"/>
    <x v="0"/>
    <x v="2"/>
    <s v="SLA_MET"/>
  </r>
  <r>
    <s v="2133"/>
    <d v="2023-08-09T14:03:30"/>
    <d v="2023-08-09T14:09:27"/>
    <s v="APPROVE"/>
    <s v="Consumer Existing"/>
    <s v="HPandya"/>
    <s v="Approve"/>
    <x v="0"/>
    <d v="1899-12-30T00:05:57"/>
    <n v="5.95"/>
    <d v="2023-08-09T00:00:00"/>
    <x v="1"/>
    <x v="2"/>
    <x v="11"/>
    <x v="0"/>
    <x v="1"/>
    <s v="SLA_MET"/>
  </r>
  <r>
    <s v="2134"/>
    <d v="2023-08-09T14:06:48"/>
    <d v="2023-08-09T14:18:00"/>
    <s v="APPROVE"/>
    <s v="Consumer Existing"/>
    <s v="QMascarenhas"/>
    <m/>
    <x v="0"/>
    <d v="1899-12-30T00:11:12"/>
    <n v="11.2"/>
    <d v="2023-08-09T00:00:00"/>
    <x v="1"/>
    <x v="2"/>
    <x v="0"/>
    <x v="0"/>
    <x v="1"/>
    <s v="SLA_MET"/>
  </r>
  <r>
    <s v="2135"/>
    <d v="2023-08-09T14:08:47"/>
    <d v="2023-08-09T14:11:29"/>
    <s v="APPROVE"/>
    <s v="Consumer Existing"/>
    <s v="SBambaras"/>
    <s v="Approved for MBB only"/>
    <x v="0"/>
    <d v="1899-12-30T00:02:42"/>
    <n v="2.7"/>
    <d v="2023-08-09T00:00:00"/>
    <x v="1"/>
    <x v="2"/>
    <x v="7"/>
    <x v="0"/>
    <x v="1"/>
    <s v="SLA_MET"/>
  </r>
  <r>
    <s v="2136"/>
    <d v="2023-08-09T14:14:04"/>
    <d v="2023-08-09T14:19:54"/>
    <s v="APPROVE"/>
    <s v="Consumer Post Bureau"/>
    <s v="HPandya"/>
    <s v="Approve"/>
    <x v="0"/>
    <d v="1899-12-30T00:05:50"/>
    <n v="5.833333333333333"/>
    <d v="2023-08-09T00:00:00"/>
    <x v="1"/>
    <x v="2"/>
    <x v="11"/>
    <x v="0"/>
    <x v="0"/>
    <s v="SLA_MET"/>
  </r>
  <r>
    <s v="2137"/>
    <d v="2023-08-09T14:14:12"/>
    <d v="2023-08-09T14:19:36"/>
    <s v="APPROVE"/>
    <s v="Consumer Existing"/>
    <s v="SBambaras"/>
    <s v="Approve"/>
    <x v="0"/>
    <d v="1899-12-30T00:05:24"/>
    <n v="5.4"/>
    <d v="2023-08-09T00:00:00"/>
    <x v="1"/>
    <x v="2"/>
    <x v="7"/>
    <x v="0"/>
    <x v="1"/>
    <s v="SLA_MET"/>
  </r>
  <r>
    <s v="2138"/>
    <d v="2023-08-09T14:15:50"/>
    <d v="2023-08-09T14:28:20"/>
    <s v="APPROVE"/>
    <s v="Consumer Post Bureau"/>
    <s v="NVaid"/>
    <s v="Approved only with outright purchase of handset or USIM only"/>
    <x v="0"/>
    <d v="1899-12-30T00:12:30"/>
    <n v="12.5"/>
    <d v="2023-08-09T00:00:00"/>
    <x v="1"/>
    <x v="2"/>
    <x v="4"/>
    <x v="0"/>
    <x v="0"/>
    <s v="SLA_MET"/>
  </r>
  <r>
    <s v="2139"/>
    <d v="2023-08-09T14:16:39"/>
    <d v="2023-08-09T14:27:13"/>
    <s v="APPROVE"/>
    <s v="Consumer Post Bureau"/>
    <s v="QMascarenhas"/>
    <m/>
    <x v="0"/>
    <d v="1899-12-30T00:10:34"/>
    <n v="10.566666666666666"/>
    <d v="2023-08-09T00:00:00"/>
    <x v="1"/>
    <x v="2"/>
    <x v="0"/>
    <x v="0"/>
    <x v="0"/>
    <s v="SLA_MET"/>
  </r>
  <r>
    <s v="2140"/>
    <d v="2023-08-09T14:17:33"/>
    <d v="2023-08-09T14:29:32"/>
    <s v="APPROVE"/>
    <s v="Consumer Existing"/>
    <s v="RBose"/>
    <m/>
    <x v="0"/>
    <d v="1899-12-30T00:11:59"/>
    <n v="11.983333333333333"/>
    <d v="2023-08-09T00:00:00"/>
    <x v="1"/>
    <x v="2"/>
    <x v="6"/>
    <x v="0"/>
    <x v="1"/>
    <s v="SLA_MET"/>
  </r>
  <r>
    <s v="2141"/>
    <d v="2023-08-09T14:22:57"/>
    <d v="2023-08-09T14:32:20"/>
    <s v="APPROVE"/>
    <s v="Consumer Existing"/>
    <s v="SSyed"/>
    <m/>
    <x v="0"/>
    <d v="1899-12-30T00:09:23"/>
    <n v="9.3833333333333329"/>
    <d v="2023-08-09T00:00:00"/>
    <x v="1"/>
    <x v="2"/>
    <x v="5"/>
    <x v="0"/>
    <x v="1"/>
    <s v="SLA_MET"/>
  </r>
  <r>
    <s v="2142"/>
    <d v="2023-08-09T14:27:21"/>
    <d v="2023-08-09T14:36:12"/>
    <s v="APPROVE"/>
    <s v="Consumer Existing"/>
    <s v="QMascarenhas"/>
    <s v="Approve"/>
    <x v="0"/>
    <d v="1899-12-30T00:08:51"/>
    <n v="8.85"/>
    <d v="2023-08-09T00:00:00"/>
    <x v="1"/>
    <x v="2"/>
    <x v="0"/>
    <x v="0"/>
    <x v="1"/>
    <s v="SLA_MET"/>
  </r>
  <r>
    <s v="2143"/>
    <d v="2023-08-09T14:27:58"/>
    <d v="2023-08-09T14:35:58"/>
    <s v="APPROVE"/>
    <s v="Consumer Existing"/>
    <s v="NVaid"/>
    <s v="Approved for MBB only"/>
    <x v="0"/>
    <d v="1899-12-30T00:08:00"/>
    <n v="8"/>
    <d v="2023-08-09T00:00:00"/>
    <x v="1"/>
    <x v="2"/>
    <x v="4"/>
    <x v="0"/>
    <x v="1"/>
    <s v="SLA_MET"/>
  </r>
  <r>
    <s v="2144"/>
    <d v="2023-08-09T14:30:29"/>
    <d v="2023-08-09T14:41:14"/>
    <s v="APPROVE"/>
    <s v="Consumer Existing"/>
    <s v="HPandya"/>
    <s v="Approve"/>
    <x v="0"/>
    <d v="1899-12-30T00:10:45"/>
    <n v="10.75"/>
    <d v="2023-08-09T00:00:00"/>
    <x v="1"/>
    <x v="2"/>
    <x v="11"/>
    <x v="0"/>
    <x v="1"/>
    <s v="SLA_MET"/>
  </r>
  <r>
    <s v="2145"/>
    <d v="2023-08-09T14:38:29"/>
    <d v="2023-08-09T14:51:15"/>
    <s v="APPROVE"/>
    <s v="Consumer Existing"/>
    <s v="NVaid"/>
    <s v="Direct debit to bank account or credit card only"/>
    <x v="0"/>
    <d v="1899-12-30T00:12:46"/>
    <n v="12.766666666666667"/>
    <d v="2023-08-09T00:00:00"/>
    <x v="1"/>
    <x v="2"/>
    <x v="4"/>
    <x v="0"/>
    <x v="1"/>
    <s v="SLA_MET"/>
  </r>
  <r>
    <s v="2146"/>
    <d v="2023-08-09T14:42:34"/>
    <d v="2023-08-09T14:50:32"/>
    <s v="APPROVE"/>
    <s v="Consumer Post Bureau"/>
    <s v="FWadia"/>
    <m/>
    <x v="0"/>
    <d v="1899-12-30T00:07:58"/>
    <n v="7.9666666666666668"/>
    <d v="2023-08-09T00:00:00"/>
    <x v="1"/>
    <x v="2"/>
    <x v="9"/>
    <x v="0"/>
    <x v="0"/>
    <s v="SLA_MET"/>
  </r>
  <r>
    <s v="2147"/>
    <d v="2023-08-09T14:47:18"/>
    <d v="2023-08-09T15:08:23"/>
    <s v="APPROVE"/>
    <s v="Consumer Post Bureau"/>
    <s v="HPandya"/>
    <s v="Approve"/>
    <x v="0"/>
    <d v="1899-12-30T00:21:05"/>
    <n v="21.083333333333332"/>
    <d v="2023-08-09T00:00:00"/>
    <x v="1"/>
    <x v="2"/>
    <x v="11"/>
    <x v="0"/>
    <x v="0"/>
    <s v="SLA_NOT_MET"/>
  </r>
  <r>
    <s v="2148"/>
    <d v="2023-08-09T14:48:17"/>
    <d v="2023-08-09T15:01:08"/>
    <s v="APPROVE"/>
    <s v="Consumer Existing"/>
    <s v="SBambaras"/>
    <s v="Approve"/>
    <x v="0"/>
    <d v="1899-12-30T00:12:51"/>
    <n v="12.85"/>
    <d v="2023-08-09T00:00:00"/>
    <x v="1"/>
    <x v="2"/>
    <x v="7"/>
    <x v="0"/>
    <x v="1"/>
    <s v="SLA_MET"/>
  </r>
  <r>
    <s v="2149"/>
    <d v="2023-08-09T14:55:16"/>
    <d v="2023-08-09T15:02:58"/>
    <s v="APPROVE"/>
    <s v="Consumer Existing"/>
    <s v="RBose"/>
    <m/>
    <x v="0"/>
    <d v="1899-12-30T00:07:42"/>
    <n v="7.7"/>
    <d v="2023-08-09T00:00:00"/>
    <x v="1"/>
    <x v="2"/>
    <x v="6"/>
    <x v="0"/>
    <x v="1"/>
    <s v="SLA_MET"/>
  </r>
  <r>
    <s v="2150"/>
    <d v="2023-08-09T14:57:31"/>
    <d v="2023-08-09T15:08:58"/>
    <s v="APPROVE"/>
    <s v="Consumer Existing"/>
    <s v="SBambaras"/>
    <s v="Approved for MBB only"/>
    <x v="0"/>
    <d v="1899-12-30T00:11:27"/>
    <n v="11.45"/>
    <d v="2023-08-09T00:00:00"/>
    <x v="1"/>
    <x v="2"/>
    <x v="7"/>
    <x v="0"/>
    <x v="1"/>
    <s v="SLA_MET"/>
  </r>
  <r>
    <s v="2151"/>
    <d v="2023-08-09T15:01:34"/>
    <d v="2023-08-09T15:14:18"/>
    <s v="APPROVE"/>
    <s v="Consumer Pre Bureau"/>
    <s v="HPandya"/>
    <s v="Approve"/>
    <x v="0"/>
    <d v="1899-12-30T00:12:44"/>
    <n v="12.733333333333333"/>
    <d v="2023-08-09T00:00:00"/>
    <x v="1"/>
    <x v="2"/>
    <x v="11"/>
    <x v="0"/>
    <x v="2"/>
    <s v="SLA_MET"/>
  </r>
  <r>
    <s v="2152"/>
    <d v="2023-08-09T15:05:56"/>
    <d v="2023-08-09T15:20:24"/>
    <s v="APPROVE"/>
    <s v="Consumer Pre Bureau"/>
    <s v="QMascarenhas"/>
    <s v="Approve"/>
    <x v="0"/>
    <d v="1899-12-30T00:14:28"/>
    <n v="14.466666666666667"/>
    <d v="2023-08-09T00:00:00"/>
    <x v="1"/>
    <x v="2"/>
    <x v="0"/>
    <x v="0"/>
    <x v="2"/>
    <s v="SLA_MET"/>
  </r>
  <r>
    <s v="2153"/>
    <d v="2023-08-09T15:09:18"/>
    <d v="2023-08-09T15:16:18"/>
    <s v="APPROVE"/>
    <s v="Consumer Pre Bureau"/>
    <s v="SBambaras"/>
    <s v="Approved for 1 handset and 1 MBB"/>
    <x v="0"/>
    <d v="1899-12-30T00:07:00"/>
    <n v="7"/>
    <d v="2023-08-09T00:00:00"/>
    <x v="1"/>
    <x v="2"/>
    <x v="7"/>
    <x v="0"/>
    <x v="2"/>
    <s v="SLA_MET"/>
  </r>
  <r>
    <s v="2154"/>
    <d v="2023-08-09T15:14:42"/>
    <d v="2023-08-09T15:21:56"/>
    <s v="APPROVE"/>
    <s v="Consumer Pre Bureau"/>
    <s v="HPandya"/>
    <s v="Approved for 1 Handset/Tablet + 1 MBB"/>
    <x v="0"/>
    <d v="1899-12-30T00:07:14"/>
    <n v="7.2333333333333334"/>
    <d v="2023-08-09T00:00:00"/>
    <x v="1"/>
    <x v="2"/>
    <x v="11"/>
    <x v="0"/>
    <x v="2"/>
    <s v="SLA_MET"/>
  </r>
  <r>
    <s v="2155"/>
    <d v="2023-08-09T15:15:32"/>
    <d v="2023-08-09T15:19:20"/>
    <s v="APPROVE"/>
    <s v="Consumer Existing"/>
    <s v="SBambaras"/>
    <s v="Approved for MBB only"/>
    <x v="0"/>
    <d v="1899-12-30T00:03:48"/>
    <n v="3.8"/>
    <d v="2023-08-09T00:00:00"/>
    <x v="1"/>
    <x v="2"/>
    <x v="7"/>
    <x v="0"/>
    <x v="1"/>
    <s v="SLA_MET"/>
  </r>
  <r>
    <s v="2156"/>
    <d v="2023-08-09T15:17:33"/>
    <d v="2023-08-09T15:24:16"/>
    <s v="APPROVE"/>
    <s v="Consumer Pre Bureau"/>
    <s v="SBambaras"/>
    <s v="Approved for 1 handset and 1 MBB"/>
    <x v="0"/>
    <d v="1899-12-30T00:06:43"/>
    <n v="6.7166666666666668"/>
    <d v="2023-08-09T00:00:00"/>
    <x v="1"/>
    <x v="2"/>
    <x v="7"/>
    <x v="0"/>
    <x v="2"/>
    <s v="SLA_MET"/>
  </r>
  <r>
    <s v="2157"/>
    <d v="2023-08-09T15:23:49"/>
    <d v="2023-08-09T15:32:02"/>
    <s v="APPROVE"/>
    <s v="Consumer Existing"/>
    <s v="HPandya"/>
    <s v="Approve"/>
    <x v="0"/>
    <d v="1899-12-30T00:08:13"/>
    <n v="8.2166666666666668"/>
    <d v="2023-08-09T00:00:00"/>
    <x v="1"/>
    <x v="2"/>
    <x v="11"/>
    <x v="0"/>
    <x v="1"/>
    <s v="SLA_MET"/>
  </r>
  <r>
    <s v="2158"/>
    <d v="2023-08-09T15:24:00"/>
    <d v="2023-08-09T15:36:53"/>
    <s v="APPROVE"/>
    <s v="Consumer Existing"/>
    <s v="SBambaras"/>
    <s v="Approve"/>
    <x v="0"/>
    <d v="1899-12-30T00:12:53"/>
    <n v="12.883333333333333"/>
    <d v="2023-08-09T00:00:00"/>
    <x v="1"/>
    <x v="2"/>
    <x v="7"/>
    <x v="0"/>
    <x v="1"/>
    <s v="SLA_MET"/>
  </r>
  <r>
    <s v="2159"/>
    <d v="2023-08-09T15:24:30"/>
    <d v="2023-08-09T15:34:05"/>
    <s v="APPROVE"/>
    <s v="Consumer Post Bureau"/>
    <s v="FWadia"/>
    <m/>
    <x v="0"/>
    <d v="1899-12-30T00:09:35"/>
    <n v="9.5833333333333339"/>
    <d v="2023-08-09T00:00:00"/>
    <x v="1"/>
    <x v="2"/>
    <x v="9"/>
    <x v="0"/>
    <x v="0"/>
    <s v="SLA_MET"/>
  </r>
  <r>
    <s v="2160"/>
    <d v="2023-08-09T15:44:51"/>
    <d v="2023-08-09T15:52:21"/>
    <s v="APPROVE"/>
    <s v="Consumer Existing"/>
    <s v="FWadia"/>
    <m/>
    <x v="0"/>
    <d v="1899-12-30T00:07:30"/>
    <n v="7.5"/>
    <d v="2023-08-09T00:00:00"/>
    <x v="1"/>
    <x v="2"/>
    <x v="9"/>
    <x v="0"/>
    <x v="1"/>
    <s v="SLA_MET"/>
  </r>
  <r>
    <s v="2161"/>
    <d v="2023-08-09T15:46:40"/>
    <d v="2023-08-09T15:54:52"/>
    <s v="APPROVE"/>
    <s v="Consumer Existing"/>
    <s v="SSyed"/>
    <m/>
    <x v="0"/>
    <d v="1899-12-30T00:08:12"/>
    <n v="8.1999999999999993"/>
    <d v="2023-08-09T00:00:00"/>
    <x v="1"/>
    <x v="2"/>
    <x v="5"/>
    <x v="0"/>
    <x v="1"/>
    <s v="SLA_MET"/>
  </r>
  <r>
    <s v="2162"/>
    <d v="2023-08-09T15:48:54"/>
    <d v="2023-08-09T15:54:42"/>
    <s v="APPROVE"/>
    <s v="Consumer Existing"/>
    <s v="QMascarenhas"/>
    <s v="Approve"/>
    <x v="0"/>
    <d v="1899-12-30T00:05:48"/>
    <n v="5.8"/>
    <d v="2023-08-09T00:00:00"/>
    <x v="1"/>
    <x v="2"/>
    <x v="0"/>
    <x v="0"/>
    <x v="1"/>
    <s v="SLA_MET"/>
  </r>
  <r>
    <s v="2163"/>
    <d v="2023-08-09T16:22:34"/>
    <d v="2023-08-09T16:28:05"/>
    <s v="APPROVE"/>
    <s v="Consumer Pre Bureau"/>
    <s v="NVaid"/>
    <s v="Approved only with outright purchase of handset or USIM only"/>
    <x v="0"/>
    <d v="1899-12-30T00:05:31"/>
    <n v="5.5166666666666666"/>
    <d v="2023-08-09T00:00:00"/>
    <x v="1"/>
    <x v="2"/>
    <x v="4"/>
    <x v="0"/>
    <x v="2"/>
    <s v="SLA_MET"/>
  </r>
  <r>
    <s v="2164"/>
    <d v="2023-08-09T16:27:56"/>
    <d v="2023-08-09T16:36:42"/>
    <s v="APPROVE"/>
    <s v="Consumer Existing"/>
    <s v="HPandya"/>
    <s v="Approve"/>
    <x v="0"/>
    <d v="1899-12-30T00:08:46"/>
    <n v="8.7666666666666675"/>
    <d v="2023-08-09T00:00:00"/>
    <x v="1"/>
    <x v="2"/>
    <x v="11"/>
    <x v="0"/>
    <x v="1"/>
    <s v="SLA_MET"/>
  </r>
  <r>
    <s v="2165"/>
    <d v="2023-08-09T16:52:01"/>
    <d v="2023-08-09T16:58:55"/>
    <s v="APPROVE"/>
    <s v="Consumer Existing"/>
    <s v="HPandya"/>
    <s v="Approve"/>
    <x v="0"/>
    <d v="1899-12-30T00:06:54"/>
    <n v="6.9"/>
    <d v="2023-08-09T00:00:00"/>
    <x v="1"/>
    <x v="2"/>
    <x v="11"/>
    <x v="0"/>
    <x v="1"/>
    <s v="SLA_MET"/>
  </r>
  <r>
    <s v="2166"/>
    <d v="2023-08-09T16:59:40"/>
    <d v="2023-08-09T17:10:57"/>
    <s v="APPROVE"/>
    <s v="Consumer Post Bureau"/>
    <s v="NVaid"/>
    <s v="Approved only with outright purchase of handset or USIM only"/>
    <x v="0"/>
    <d v="1899-12-30T00:11:17"/>
    <n v="11.283333333333333"/>
    <d v="2023-08-09T00:00:00"/>
    <x v="1"/>
    <x v="2"/>
    <x v="4"/>
    <x v="0"/>
    <x v="0"/>
    <s v="SLA_MET"/>
  </r>
  <r>
    <s v="2167"/>
    <d v="2023-08-09T17:05:58"/>
    <d v="2023-08-09T17:16:30"/>
    <s v="APPROVE"/>
    <s v="Consumer Pre Bureau"/>
    <s v="SBambaras"/>
    <s v="Approved for 1 handset and 1 MBB"/>
    <x v="0"/>
    <d v="1899-12-30T00:10:32"/>
    <n v="10.533333333333333"/>
    <d v="2023-08-09T00:00:00"/>
    <x v="1"/>
    <x v="2"/>
    <x v="7"/>
    <x v="0"/>
    <x v="2"/>
    <s v="SLA_MET"/>
  </r>
  <r>
    <s v="2168"/>
    <d v="2023-08-09T17:07:08"/>
    <d v="2023-08-09T17:16:49"/>
    <s v="APPROVE"/>
    <s v="Consumer Pre Bureau"/>
    <s v="HPandya"/>
    <s v="Approved for up to 2 services"/>
    <x v="0"/>
    <d v="1899-12-30T00:09:41"/>
    <n v="9.6833333333333336"/>
    <d v="2023-08-09T00:00:00"/>
    <x v="1"/>
    <x v="2"/>
    <x v="11"/>
    <x v="0"/>
    <x v="2"/>
    <s v="SLA_MET"/>
  </r>
  <r>
    <s v="2169"/>
    <d v="2023-08-09T17:16:04"/>
    <d v="2023-08-09T17:21:57"/>
    <s v="APPROVE"/>
    <s v="Consumer Post Bureau"/>
    <s v="SSyed"/>
    <m/>
    <x v="0"/>
    <d v="1899-12-30T00:05:53"/>
    <n v="5.8833333333333329"/>
    <d v="2023-08-09T00:00:00"/>
    <x v="1"/>
    <x v="2"/>
    <x v="5"/>
    <x v="0"/>
    <x v="0"/>
    <s v="SLA_MET"/>
  </r>
  <r>
    <s v="2170"/>
    <d v="2023-08-09T17:16:14"/>
    <d v="2023-08-09T17:20:11"/>
    <s v="APPROVE"/>
    <s v="Consumer Existing"/>
    <s v="HPandya"/>
    <s v="Approve"/>
    <x v="0"/>
    <d v="1899-12-30T00:03:57"/>
    <n v="3.95"/>
    <d v="2023-08-09T00:00:00"/>
    <x v="1"/>
    <x v="2"/>
    <x v="11"/>
    <x v="0"/>
    <x v="1"/>
    <s v="SLA_MET"/>
  </r>
  <r>
    <s v="2171"/>
    <d v="2023-08-09T17:24:49"/>
    <d v="2023-08-09T17:28:41"/>
    <s v="APPROVE"/>
    <s v="Consumer Existing"/>
    <s v="RBose"/>
    <m/>
    <x v="0"/>
    <d v="1899-12-30T00:03:52"/>
    <n v="3.8666666666666667"/>
    <d v="2023-08-09T00:00:00"/>
    <x v="1"/>
    <x v="2"/>
    <x v="6"/>
    <x v="0"/>
    <x v="1"/>
    <s v="SLA_MET"/>
  </r>
  <r>
    <s v="2172"/>
    <d v="2023-08-09T17:26:15"/>
    <d v="2023-08-09T17:31:37"/>
    <s v="APPROVE"/>
    <s v="Consumer Existing"/>
    <s v="NVaid"/>
    <s v="Approve"/>
    <x v="0"/>
    <d v="1899-12-30T00:05:22"/>
    <n v="5.3666666666666663"/>
    <d v="2023-08-09T00:00:00"/>
    <x v="1"/>
    <x v="2"/>
    <x v="4"/>
    <x v="0"/>
    <x v="1"/>
    <s v="SLA_MET"/>
  </r>
  <r>
    <s v="2173"/>
    <d v="2023-08-09T17:30:54"/>
    <d v="2023-08-09T17:39:50"/>
    <s v="APPROVE"/>
    <s v="Consumer Post Bureau"/>
    <s v="SBambaras"/>
    <s v="Approved for 2 services"/>
    <x v="0"/>
    <d v="1899-12-30T00:08:56"/>
    <n v="8.9333333333333336"/>
    <d v="2023-08-09T00:00:00"/>
    <x v="1"/>
    <x v="2"/>
    <x v="7"/>
    <x v="0"/>
    <x v="0"/>
    <s v="SLA_MET"/>
  </r>
  <r>
    <s v="2174"/>
    <d v="2023-08-09T17:46:30"/>
    <d v="2023-08-09T17:58:45"/>
    <s v="APPROVE"/>
    <s v="Consumer Existing"/>
    <s v="SSyed"/>
    <m/>
    <x v="0"/>
    <d v="1899-12-30T00:12:15"/>
    <n v="12.25"/>
    <d v="2023-08-09T00:00:00"/>
    <x v="1"/>
    <x v="2"/>
    <x v="5"/>
    <x v="0"/>
    <x v="1"/>
    <s v="SLA_MET"/>
  </r>
  <r>
    <s v="2175"/>
    <d v="2023-08-09T17:47:49"/>
    <d v="2023-08-09T17:54:20"/>
    <s v="APPROVE"/>
    <s v="Consumer Existing"/>
    <s v="MDcruz"/>
    <m/>
    <x v="0"/>
    <d v="1899-12-30T00:06:31"/>
    <n v="6.5166666666666666"/>
    <d v="2023-08-09T00:00:00"/>
    <x v="1"/>
    <x v="2"/>
    <x v="3"/>
    <x v="0"/>
    <x v="1"/>
    <s v="SLA_MET"/>
  </r>
  <r>
    <s v="2176"/>
    <d v="2023-08-09T17:52:48"/>
    <d v="2023-08-09T18:02:30"/>
    <s v="APPROVE"/>
    <s v="Consumer Post Bureau"/>
    <s v="FWadia"/>
    <s v="Approved for 1 handset and 1 MBB"/>
    <x v="0"/>
    <d v="1899-12-30T00:09:42"/>
    <n v="9.6999999999999993"/>
    <d v="2023-08-09T00:00:00"/>
    <x v="1"/>
    <x v="2"/>
    <x v="9"/>
    <x v="0"/>
    <x v="0"/>
    <s v="SLA_MET"/>
  </r>
  <r>
    <s v="2177"/>
    <d v="2023-08-09T17:53:13"/>
    <d v="2023-08-09T18:04:39"/>
    <s v="APPROVE"/>
    <s v="Consumer Pre Bureau"/>
    <s v="SBambaras"/>
    <s v="Approve"/>
    <x v="0"/>
    <d v="1899-12-30T00:11:26"/>
    <n v="11.433333333333334"/>
    <d v="2023-08-09T00:00:00"/>
    <x v="1"/>
    <x v="2"/>
    <x v="7"/>
    <x v="0"/>
    <x v="2"/>
    <s v="SLA_MET"/>
  </r>
  <r>
    <s v="2178"/>
    <d v="2023-08-09T17:55:44"/>
    <d v="2023-08-09T18:05:31"/>
    <s v="APPROVE"/>
    <s v="Consumer Existing"/>
    <s v="MDcruz"/>
    <s v="Approve"/>
    <x v="0"/>
    <d v="1899-12-30T00:09:47"/>
    <n v="9.7833333333333332"/>
    <d v="2023-08-09T00:00:00"/>
    <x v="1"/>
    <x v="2"/>
    <x v="3"/>
    <x v="0"/>
    <x v="1"/>
    <s v="SLA_MET"/>
  </r>
  <r>
    <s v="2179"/>
    <d v="2023-08-09T18:13:12"/>
    <d v="2023-08-09T18:22:14"/>
    <s v="APPROVE"/>
    <s v="Consumer Pre Bureau"/>
    <s v="QMascarenhas"/>
    <s v="Approved only with outright purchase of handset or USIM only"/>
    <x v="0"/>
    <d v="1899-12-30T00:09:02"/>
    <n v="9.0333333333333332"/>
    <d v="2023-08-09T00:00:00"/>
    <x v="1"/>
    <x v="2"/>
    <x v="0"/>
    <x v="0"/>
    <x v="2"/>
    <s v="SLA_MET"/>
  </r>
  <r>
    <s v="2180"/>
    <d v="2023-08-09T18:18:39"/>
    <d v="2023-08-09T18:29:38"/>
    <s v="APPROVE"/>
    <s v="Consumer Existing"/>
    <s v="SSyed"/>
    <m/>
    <x v="0"/>
    <d v="1899-12-30T00:10:59"/>
    <n v="10.983333333333333"/>
    <d v="2023-08-09T00:00:00"/>
    <x v="1"/>
    <x v="2"/>
    <x v="5"/>
    <x v="0"/>
    <x v="1"/>
    <s v="SLA_MET"/>
  </r>
  <r>
    <s v="2181"/>
    <d v="2023-08-09T18:34:46"/>
    <d v="2023-08-09T18:42:27"/>
    <s v="APPROVE"/>
    <s v="Consumer Existing"/>
    <s v="FWadia"/>
    <m/>
    <x v="0"/>
    <d v="1899-12-30T00:07:41"/>
    <n v="7.6833333333333336"/>
    <d v="2023-08-09T00:00:00"/>
    <x v="1"/>
    <x v="2"/>
    <x v="9"/>
    <x v="0"/>
    <x v="1"/>
    <s v="SLA_MET"/>
  </r>
  <r>
    <s v="2182"/>
    <d v="2023-08-09T18:37:10"/>
    <d v="2023-08-09T18:51:28"/>
    <s v="APPROVE"/>
    <s v="Consumer Existing"/>
    <s v="FWadia"/>
    <m/>
    <x v="0"/>
    <d v="1899-12-30T00:14:18"/>
    <n v="14.3"/>
    <d v="2023-08-09T00:00:00"/>
    <x v="1"/>
    <x v="2"/>
    <x v="9"/>
    <x v="0"/>
    <x v="1"/>
    <s v="SLA_MET"/>
  </r>
  <r>
    <s v="2183"/>
    <d v="2023-08-09T18:48:15"/>
    <d v="2023-08-09T18:55:34"/>
    <s v="APPROVE"/>
    <s v="Consumer Existing"/>
    <s v="NVaid"/>
    <s v="Approve"/>
    <x v="0"/>
    <d v="1899-12-30T00:07:19"/>
    <n v="7.3166666666666664"/>
    <d v="2023-08-09T00:00:00"/>
    <x v="1"/>
    <x v="2"/>
    <x v="4"/>
    <x v="0"/>
    <x v="1"/>
    <s v="SLA_MET"/>
  </r>
  <r>
    <s v="2184"/>
    <d v="2023-08-09T18:52:21"/>
    <d v="2023-08-09T19:02:58"/>
    <s v="APPROVE"/>
    <s v="Consumer Existing"/>
    <s v="SSyed"/>
    <m/>
    <x v="0"/>
    <d v="1899-12-30T00:10:37"/>
    <n v="10.616666666666667"/>
    <d v="2023-08-09T00:00:00"/>
    <x v="1"/>
    <x v="2"/>
    <x v="5"/>
    <x v="0"/>
    <x v="1"/>
    <s v="SLA_MET"/>
  </r>
  <r>
    <s v="2185"/>
    <d v="2023-08-09T18:53:14"/>
    <d v="2023-08-09T19:00:02"/>
    <s v="APPROVE"/>
    <s v="Consumer Existing"/>
    <s v="FWadia"/>
    <m/>
    <x v="0"/>
    <d v="1899-12-30T00:06:48"/>
    <n v="6.8"/>
    <d v="2023-08-09T00:00:00"/>
    <x v="1"/>
    <x v="2"/>
    <x v="9"/>
    <x v="0"/>
    <x v="1"/>
    <s v="SLA_MET"/>
  </r>
  <r>
    <s v="2186"/>
    <d v="2023-08-09T18:56:51"/>
    <d v="2023-08-09T19:06:42"/>
    <s v="APPROVE"/>
    <s v="Consumer Post Bureau"/>
    <s v="SSyed"/>
    <m/>
    <x v="0"/>
    <d v="1899-12-30T00:09:51"/>
    <n v="9.85"/>
    <d v="2023-08-09T00:00:00"/>
    <x v="1"/>
    <x v="2"/>
    <x v="5"/>
    <x v="0"/>
    <x v="0"/>
    <s v="SLA_MET"/>
  </r>
  <r>
    <s v="2187"/>
    <d v="2023-08-09T18:57:18"/>
    <d v="2023-08-09T19:05:37"/>
    <s v="APPROVE"/>
    <s v="Consumer Post Bureau"/>
    <s v="SBambaras"/>
    <s v="Approved only with outright purchase of handset or USIM only"/>
    <x v="0"/>
    <d v="1899-12-30T00:08:19"/>
    <n v="8.3166666666666664"/>
    <d v="2023-08-09T00:00:00"/>
    <x v="1"/>
    <x v="2"/>
    <x v="7"/>
    <x v="0"/>
    <x v="0"/>
    <s v="SLA_MET"/>
  </r>
  <r>
    <s v="2188"/>
    <d v="2023-08-09T18:57:28"/>
    <d v="2023-08-09T19:03:30"/>
    <s v="APPROVE"/>
    <s v="Consumer Existing"/>
    <s v="NVaid"/>
    <s v="Approved only with outright purchase of handset or USIM only"/>
    <x v="0"/>
    <d v="1899-12-30T00:06:02"/>
    <n v="6.0333333333333332"/>
    <d v="2023-08-09T00:00:00"/>
    <x v="1"/>
    <x v="2"/>
    <x v="4"/>
    <x v="0"/>
    <x v="1"/>
    <s v="SLA_MET"/>
  </r>
  <r>
    <s v="2189"/>
    <d v="2023-08-09T19:06:56"/>
    <d v="2023-08-09T19:13:54"/>
    <s v="APPROVE"/>
    <s v="Consumer Existing"/>
    <s v="NVaid"/>
    <s v="Approve"/>
    <x v="0"/>
    <d v="1899-12-30T00:06:58"/>
    <n v="6.9666666666666668"/>
    <d v="2023-08-09T00:00:00"/>
    <x v="1"/>
    <x v="2"/>
    <x v="4"/>
    <x v="0"/>
    <x v="1"/>
    <s v="SLA_MET"/>
  </r>
  <r>
    <s v="2190"/>
    <d v="2023-08-09T19:11:51"/>
    <d v="2023-08-09T19:18:19"/>
    <s v="APPROVE"/>
    <s v="Consumer Existing"/>
    <s v="SSyed"/>
    <s v="Approve"/>
    <x v="0"/>
    <d v="1899-12-30T00:06:28"/>
    <n v="6.4666666666666668"/>
    <d v="2023-08-09T00:00:00"/>
    <x v="1"/>
    <x v="2"/>
    <x v="5"/>
    <x v="0"/>
    <x v="1"/>
    <s v="SLA_MET"/>
  </r>
  <r>
    <s v="2191"/>
    <d v="2023-08-09T19:12:50"/>
    <d v="2023-08-09T19:19:28"/>
    <s v="APPROVE"/>
    <s v="Consumer Existing"/>
    <s v="NVaid"/>
    <s v="Approve"/>
    <x v="0"/>
    <d v="1899-12-30T00:06:38"/>
    <n v="6.6333333333333329"/>
    <d v="2023-08-09T00:00:00"/>
    <x v="1"/>
    <x v="2"/>
    <x v="4"/>
    <x v="0"/>
    <x v="1"/>
    <s v="SLA_MET"/>
  </r>
  <r>
    <s v="2192"/>
    <d v="2023-08-09T19:20:56"/>
    <d v="2023-08-09T19:31:13"/>
    <s v="APPROVE"/>
    <s v="Consumer Existing"/>
    <s v="NVaid"/>
    <s v="Approve"/>
    <x v="0"/>
    <d v="1899-12-30T00:10:17"/>
    <n v="10.283333333333333"/>
    <d v="2023-08-09T00:00:00"/>
    <x v="1"/>
    <x v="2"/>
    <x v="4"/>
    <x v="0"/>
    <x v="1"/>
    <s v="SLA_MET"/>
  </r>
  <r>
    <s v="2193"/>
    <d v="2023-08-09T19:21:31"/>
    <d v="2023-08-09T19:30:37"/>
    <s v="APPROVE"/>
    <s v="Consumer Pre Bureau"/>
    <s v="QMascarenhas"/>
    <s v="Approved only with outright purchase of handset or USIM only"/>
    <x v="0"/>
    <d v="1899-12-30T00:09:06"/>
    <n v="9.1"/>
    <d v="2023-08-09T00:00:00"/>
    <x v="1"/>
    <x v="2"/>
    <x v="0"/>
    <x v="0"/>
    <x v="2"/>
    <s v="SLA_MET"/>
  </r>
  <r>
    <s v="2194"/>
    <d v="2023-08-09T19:25:03"/>
    <d v="2023-08-09T19:28:48"/>
    <s v="APPROVE"/>
    <s v="Consumer Existing"/>
    <s v="SSyed"/>
    <s v="Approve"/>
    <x v="0"/>
    <d v="1899-12-30T00:03:45"/>
    <n v="3.75"/>
    <d v="2023-08-09T00:00:00"/>
    <x v="1"/>
    <x v="2"/>
    <x v="5"/>
    <x v="0"/>
    <x v="1"/>
    <s v="SLA_MET"/>
  </r>
  <r>
    <s v="2195"/>
    <d v="2023-08-09T19:39:35"/>
    <d v="2023-08-09T19:42:40"/>
    <s v="APPROVE"/>
    <s v="Consumer Existing"/>
    <s v="SBambaras"/>
    <s v="Approve"/>
    <x v="0"/>
    <d v="1899-12-30T00:03:05"/>
    <n v="3.0833333333333335"/>
    <d v="2023-08-09T00:00:00"/>
    <x v="1"/>
    <x v="2"/>
    <x v="7"/>
    <x v="0"/>
    <x v="1"/>
    <s v="SLA_MET"/>
  </r>
  <r>
    <s v="2196"/>
    <d v="2023-08-09T19:44:30"/>
    <d v="2023-08-09T19:49:34"/>
    <s v="APPROVE"/>
    <s v="Consumer Existing"/>
    <s v="SBambaras"/>
    <s v="Approve"/>
    <x v="0"/>
    <d v="1899-12-30T00:05:04"/>
    <n v="5.0666666666666664"/>
    <d v="2023-08-09T00:00:00"/>
    <x v="1"/>
    <x v="2"/>
    <x v="7"/>
    <x v="0"/>
    <x v="1"/>
    <s v="SLA_MET"/>
  </r>
  <r>
    <s v="2197"/>
    <d v="2023-08-09T19:45:05"/>
    <d v="2023-08-09T19:53:08"/>
    <s v="APPROVE"/>
    <s v="Consumer Existing"/>
    <s v="SBambaras"/>
    <s v="Approved for MBB only"/>
    <x v="0"/>
    <d v="1899-12-30T00:08:03"/>
    <n v="8.0500000000000007"/>
    <d v="2023-08-09T00:00:00"/>
    <x v="1"/>
    <x v="2"/>
    <x v="7"/>
    <x v="0"/>
    <x v="1"/>
    <s v="SLA_MET"/>
  </r>
  <r>
    <s v="2198"/>
    <d v="2023-08-09T19:52:19"/>
    <d v="2023-08-09T19:58:31"/>
    <s v="APPROVE"/>
    <s v="Consumer Existing"/>
    <s v="SBambaras"/>
    <m/>
    <x v="0"/>
    <d v="1899-12-30T00:06:12"/>
    <n v="6.2"/>
    <d v="2023-08-09T00:00:00"/>
    <x v="1"/>
    <x v="2"/>
    <x v="7"/>
    <x v="0"/>
    <x v="1"/>
    <s v="SLA_MET"/>
  </r>
  <r>
    <s v="2199"/>
    <d v="2023-08-09T19:58:28"/>
    <d v="2023-08-09T20:07:09"/>
    <s v="APPROVE"/>
    <s v="Consumer Existing"/>
    <s v="FWadia"/>
    <s v="Approve"/>
    <x v="0"/>
    <d v="1899-12-30T00:08:41"/>
    <n v="8.6833333333333336"/>
    <d v="2023-08-09T00:00:00"/>
    <x v="1"/>
    <x v="2"/>
    <x v="9"/>
    <x v="0"/>
    <x v="1"/>
    <s v="SLA_MET"/>
  </r>
  <r>
    <s v="2200"/>
    <d v="2023-08-09T20:01:49"/>
    <d v="2023-08-09T20:07:48"/>
    <s v="APPROVE"/>
    <s v="Consumer Existing"/>
    <s v="QMascarenhas"/>
    <s v="Approve"/>
    <x v="0"/>
    <d v="1899-12-30T00:05:59"/>
    <n v="5.9833333333333334"/>
    <d v="2023-08-09T00:00:00"/>
    <x v="1"/>
    <x v="2"/>
    <x v="0"/>
    <x v="0"/>
    <x v="1"/>
    <s v="SLA_MET"/>
  </r>
  <r>
    <s v="2201"/>
    <d v="2023-08-09T20:14:30"/>
    <d v="2023-08-09T20:20:55"/>
    <s v="APPROVE"/>
    <s v="Consumer Existing"/>
    <s v="FWadia"/>
    <m/>
    <x v="0"/>
    <d v="1899-12-30T00:06:25"/>
    <n v="6.416666666666667"/>
    <d v="2023-08-09T00:00:00"/>
    <x v="1"/>
    <x v="2"/>
    <x v="9"/>
    <x v="0"/>
    <x v="1"/>
    <s v="SLA_MET"/>
  </r>
  <r>
    <s v="2202"/>
    <d v="2023-08-09T20:15:53"/>
    <d v="2023-08-09T20:21:33"/>
    <s v="APPROVE"/>
    <s v="Consumer Existing"/>
    <s v="SBambaras"/>
    <m/>
    <x v="0"/>
    <d v="1899-12-30T00:05:40"/>
    <n v="5.666666666666667"/>
    <d v="2023-08-09T00:00:00"/>
    <x v="1"/>
    <x v="2"/>
    <x v="7"/>
    <x v="0"/>
    <x v="1"/>
    <s v="SLA_MET"/>
  </r>
  <r>
    <s v="2203"/>
    <d v="2023-08-09T20:24:44"/>
    <d v="2023-08-09T20:32:26"/>
    <s v="APPROVE"/>
    <s v="Consumer Existing"/>
    <s v="FWadia"/>
    <m/>
    <x v="0"/>
    <d v="1899-12-30T00:07:42"/>
    <n v="7.7"/>
    <d v="2023-08-09T00:00:00"/>
    <x v="1"/>
    <x v="2"/>
    <x v="9"/>
    <x v="0"/>
    <x v="1"/>
    <s v="SLA_MET"/>
  </r>
  <r>
    <s v="2204"/>
    <d v="2023-08-09T20:26:54"/>
    <d v="2023-08-09T20:38:05"/>
    <s v="APPROVE"/>
    <s v="Consumer Existing"/>
    <s v="FWadia"/>
    <s v="Approve"/>
    <x v="0"/>
    <d v="1899-12-30T00:11:11"/>
    <n v="11.183333333333334"/>
    <d v="2023-08-09T00:00:00"/>
    <x v="1"/>
    <x v="2"/>
    <x v="9"/>
    <x v="0"/>
    <x v="1"/>
    <s v="SLA_MET"/>
  </r>
  <r>
    <s v="2205"/>
    <d v="2023-08-09T20:28:12"/>
    <d v="2023-08-09T20:42:54"/>
    <s v="APPROVE"/>
    <s v="Consumer Existing"/>
    <s v="FWadia"/>
    <s v="Approve"/>
    <x v="0"/>
    <d v="1899-12-30T00:14:42"/>
    <n v="14.7"/>
    <d v="2023-08-09T00:00:00"/>
    <x v="1"/>
    <x v="2"/>
    <x v="9"/>
    <x v="0"/>
    <x v="1"/>
    <s v="SLA_MET"/>
  </r>
  <r>
    <s v="2206"/>
    <d v="2023-08-09T20:49:57"/>
    <d v="2023-08-09T20:56:04"/>
    <s v="APPROVE"/>
    <s v="Consumer Pre Bureau"/>
    <s v="QMascarenhas"/>
    <s v="Approved for 1 handset and 1 MBB"/>
    <x v="0"/>
    <d v="1899-12-30T00:06:07"/>
    <n v="6.1166666666666663"/>
    <d v="2023-08-09T00:00:00"/>
    <x v="1"/>
    <x v="2"/>
    <x v="0"/>
    <x v="0"/>
    <x v="2"/>
    <s v="SLA_MET"/>
  </r>
  <r>
    <s v="2207"/>
    <d v="2023-08-09T20:56:40"/>
    <d v="2023-08-09T21:11:16"/>
    <s v="APPROVE"/>
    <s v="Consumer Pre Bureau"/>
    <s v="QMascarenhas"/>
    <s v="Approve"/>
    <x v="0"/>
    <d v="1899-12-30T00:14:36"/>
    <n v="14.6"/>
    <d v="2023-08-09T00:00:00"/>
    <x v="1"/>
    <x v="2"/>
    <x v="0"/>
    <x v="0"/>
    <x v="2"/>
    <s v="SLA_MET"/>
  </r>
  <r>
    <s v="2208"/>
    <d v="2023-08-09T01:34:29"/>
    <d v="2023-08-09T09:05:25"/>
    <s v="DECLINE"/>
    <s v="Consumer Post Bureau"/>
    <s v="HPandya"/>
    <m/>
    <x v="0"/>
    <d v="1899-12-30T07:30:56"/>
    <n v="450.93333333333334"/>
    <d v="2023-08-09T00:00:00"/>
    <x v="1"/>
    <x v="2"/>
    <x v="11"/>
    <x v="1"/>
    <x v="0"/>
    <s v="SLA_NOT_MET"/>
  </r>
  <r>
    <s v="2209"/>
    <d v="2023-08-09T10:25:52"/>
    <d v="2023-08-09T10:36:07"/>
    <s v="DECLINE"/>
    <s v="Consumer Existing"/>
    <s v="MDcruz"/>
    <m/>
    <x v="0"/>
    <d v="1899-12-30T00:10:15"/>
    <n v="10.25"/>
    <d v="2023-08-09T00:00:00"/>
    <x v="1"/>
    <x v="2"/>
    <x v="3"/>
    <x v="1"/>
    <x v="1"/>
    <s v="SLA_MET"/>
  </r>
  <r>
    <s v="2210"/>
    <d v="2023-08-09T11:21:07"/>
    <d v="2023-08-09T11:30:09"/>
    <s v="DECLINE"/>
    <s v="Consumer Post Bureau"/>
    <s v="HPandya"/>
    <s v="Unable to verify employment details provided"/>
    <x v="0"/>
    <d v="1899-12-30T00:09:02"/>
    <n v="9.0333333333333332"/>
    <d v="2023-08-09T00:00:00"/>
    <x v="1"/>
    <x v="2"/>
    <x v="11"/>
    <x v="1"/>
    <x v="0"/>
    <s v="SLA_MET"/>
  </r>
  <r>
    <s v="2211"/>
    <d v="2023-08-09T11:25:04"/>
    <d v="2023-08-09T11:40:32"/>
    <s v="DECLINE"/>
    <s v="Consumer Post Bureau"/>
    <s v="SSyed"/>
    <m/>
    <x v="0"/>
    <d v="1899-12-30T00:15:28"/>
    <n v="15.466666666666667"/>
    <d v="2023-08-09T00:00:00"/>
    <x v="1"/>
    <x v="2"/>
    <x v="5"/>
    <x v="1"/>
    <x v="0"/>
    <s v="SLA_MET"/>
  </r>
  <r>
    <s v="2212"/>
    <d v="2023-08-09T11:42:52"/>
    <d v="2023-08-09T11:50:40"/>
    <s v="DECLINE"/>
    <s v="Consumer Existing"/>
    <s v="HPandya"/>
    <s v="Customer has overdue account with Asif Tech"/>
    <x v="1"/>
    <d v="1899-12-30T00:07:48"/>
    <n v="7.8"/>
    <d v="2023-08-09T00:00:00"/>
    <x v="1"/>
    <x v="2"/>
    <x v="11"/>
    <x v="1"/>
    <x v="1"/>
    <s v="SLA_MET"/>
  </r>
  <r>
    <s v="2213"/>
    <d v="2023-08-09T12:19:51"/>
    <d v="2023-08-09T12:30:06"/>
    <s v="DECLINE"/>
    <s v="Consumer Post Bureau"/>
    <s v="NVaid"/>
    <s v="Due to credit policy decision by Credit department. Please offer the customer pre-paid service"/>
    <x v="0"/>
    <d v="1899-12-30T00:10:15"/>
    <n v="10.25"/>
    <d v="2023-08-09T00:00:00"/>
    <x v="1"/>
    <x v="2"/>
    <x v="4"/>
    <x v="1"/>
    <x v="0"/>
    <s v="SLA_MET"/>
  </r>
  <r>
    <s v="2214"/>
    <d v="2023-08-09T12:40:06"/>
    <d v="2023-08-09T12:43:39"/>
    <s v="DECLINE"/>
    <s v="Consumer Existing"/>
    <s v="HPandya"/>
    <s v="Insufficient billing history with Asif Tech"/>
    <x v="0"/>
    <d v="1899-12-30T00:03:33"/>
    <n v="3.55"/>
    <d v="2023-08-09T00:00:00"/>
    <x v="1"/>
    <x v="2"/>
    <x v="11"/>
    <x v="1"/>
    <x v="1"/>
    <s v="SLA_MET"/>
  </r>
  <r>
    <s v="2215"/>
    <d v="2023-08-09T12:48:36"/>
    <d v="2023-08-09T12:52:06"/>
    <s v="DECLINE"/>
    <s v="Consumer Existing"/>
    <s v="HPandya"/>
    <s v="Applicant has a previous bad debt account with Asif Tech. Please offer the customer pre-paid"/>
    <x v="0"/>
    <d v="1899-12-30T00:03:30"/>
    <n v="3.5"/>
    <d v="2023-08-09T00:00:00"/>
    <x v="1"/>
    <x v="2"/>
    <x v="11"/>
    <x v="1"/>
    <x v="1"/>
    <s v="SLA_MET"/>
  </r>
  <r>
    <s v="2216"/>
    <d v="2023-08-09T13:13:03"/>
    <d v="2023-08-09T13:17:51"/>
    <s v="DECLINE"/>
    <s v="Consumer Pre Bureau"/>
    <s v="HPandya"/>
    <s v="Credit score too low - please offer prepaid"/>
    <x v="0"/>
    <d v="1899-12-30T00:04:48"/>
    <n v="4.8"/>
    <d v="2023-08-09T00:00:00"/>
    <x v="1"/>
    <x v="2"/>
    <x v="11"/>
    <x v="1"/>
    <x v="2"/>
    <s v="SLA_MET"/>
  </r>
  <r>
    <s v="2217"/>
    <d v="2023-08-09T13:38:34"/>
    <d v="2023-08-09T13:43:58"/>
    <s v="DECLINE"/>
    <s v="Consumer Existing"/>
    <s v="HPandya"/>
    <s v="The applicants Immigration Visa entitlement is for short-term non-work purposes (Tourist)"/>
    <x v="0"/>
    <d v="1899-12-30T00:05:24"/>
    <n v="5.4"/>
    <d v="2023-08-09T00:00:00"/>
    <x v="1"/>
    <x v="2"/>
    <x v="11"/>
    <x v="1"/>
    <x v="1"/>
    <s v="SLA_MET"/>
  </r>
  <r>
    <s v="2218"/>
    <d v="2023-08-09T14:35:07"/>
    <d v="2023-08-09T14:46:50"/>
    <s v="DECLINE"/>
    <s v="Consumer Post Bureau"/>
    <s v="HPandya"/>
    <s v="Due to credit policy decision by Credit department. Please offer the customer pre-paid service"/>
    <x v="0"/>
    <d v="1899-12-30T00:11:43"/>
    <n v="11.716666666666667"/>
    <d v="2023-08-09T00:00:00"/>
    <x v="1"/>
    <x v="2"/>
    <x v="11"/>
    <x v="1"/>
    <x v="0"/>
    <s v="SLA_MET"/>
  </r>
  <r>
    <s v="2219"/>
    <d v="2023-08-09T15:05:46"/>
    <d v="2023-08-09T15:25:35"/>
    <s v="DECLINE"/>
    <s v="Consumer Existing"/>
    <s v="FWadia"/>
    <s v="Customer has exceeded approved number of services"/>
    <x v="0"/>
    <d v="1899-12-30T00:19:49"/>
    <n v="19.816666666666666"/>
    <d v="2023-08-09T00:00:00"/>
    <x v="1"/>
    <x v="2"/>
    <x v="9"/>
    <x v="1"/>
    <x v="1"/>
    <s v="SLA_MET"/>
  </r>
  <r>
    <s v="2220"/>
    <d v="2023-08-09T15:47:08"/>
    <d v="2023-08-09T16:08:02"/>
    <s v="DECLINE"/>
    <s v="Consumer Existing"/>
    <s v="SBambaras"/>
    <s v="Insufficient billing history with Asif Tech"/>
    <x v="0"/>
    <d v="1899-12-30T00:20:54"/>
    <n v="20.9"/>
    <d v="2023-08-09T00:00:00"/>
    <x v="1"/>
    <x v="2"/>
    <x v="7"/>
    <x v="1"/>
    <x v="1"/>
    <s v="SLA_NOT_MET"/>
  </r>
  <r>
    <s v="2221"/>
    <d v="2023-08-09T16:05:01"/>
    <d v="2023-08-09T16:14:04"/>
    <s v="DECLINE"/>
    <s v="Consumer Existing"/>
    <s v="QMascarenhas"/>
    <s v="Customer has exceeded approved number of services"/>
    <x v="0"/>
    <d v="1899-12-30T00:09:03"/>
    <n v="9.0500000000000007"/>
    <d v="2023-08-09T00:00:00"/>
    <x v="1"/>
    <x v="2"/>
    <x v="0"/>
    <x v="1"/>
    <x v="1"/>
    <s v="SLA_MET"/>
  </r>
  <r>
    <s v="2222"/>
    <d v="2023-08-09T17:09:18"/>
    <d v="2023-08-09T17:19:02"/>
    <s v="DECLINE"/>
    <s v="Consumer Existing"/>
    <s v="QMascarenhas"/>
    <s v="Customer has exceeded approved number of services"/>
    <x v="0"/>
    <d v="1899-12-30T00:09:44"/>
    <n v="9.7333333333333325"/>
    <d v="2023-08-09T00:00:00"/>
    <x v="1"/>
    <x v="2"/>
    <x v="0"/>
    <x v="1"/>
    <x v="1"/>
    <s v="SLA_MET"/>
  </r>
  <r>
    <s v="2223"/>
    <d v="2023-08-09T17:39:27"/>
    <d v="2023-08-09T17:53:32"/>
    <s v="DECLINE"/>
    <s v="Consumer Existing"/>
    <s v="FWadia"/>
    <m/>
    <x v="0"/>
    <d v="1899-12-30T00:14:05"/>
    <n v="14.083333333333334"/>
    <d v="2023-08-09T00:00:00"/>
    <x v="1"/>
    <x v="2"/>
    <x v="9"/>
    <x v="1"/>
    <x v="1"/>
    <s v="SLA_MET"/>
  </r>
  <r>
    <s v="2224"/>
    <d v="2023-08-09T18:36:00"/>
    <d v="2023-08-09T18:40:20"/>
    <s v="DECLINE"/>
    <s v="Consumer Existing"/>
    <s v="NVaid"/>
    <s v="Passport Visa expires in less than 12 months. Please offer the customer pre-paid service only"/>
    <x v="0"/>
    <d v="1899-12-30T00:04:20"/>
    <n v="4.333333333333333"/>
    <d v="2023-08-09T00:00:00"/>
    <x v="1"/>
    <x v="2"/>
    <x v="4"/>
    <x v="1"/>
    <x v="1"/>
    <s v="SLA_MET"/>
  </r>
  <r>
    <s v="2225"/>
    <d v="2023-08-09T18:38:20"/>
    <d v="2023-08-09T18:44:07"/>
    <s v="DECLINE"/>
    <s v="Consumer Pre Bureau"/>
    <s v="SBambaras"/>
    <s v="Passport Visa expires in less than 12 months. Please offer the customer pre-paid service only"/>
    <x v="0"/>
    <d v="1899-12-30T00:05:47"/>
    <n v="5.7833333333333332"/>
    <d v="2023-08-09T00:00:00"/>
    <x v="1"/>
    <x v="2"/>
    <x v="7"/>
    <x v="1"/>
    <x v="2"/>
    <s v="SLA_MET"/>
  </r>
  <r>
    <s v="2226"/>
    <d v="2023-08-09T19:54:10"/>
    <d v="2023-08-09T20:03:52"/>
    <s v="DECLINE"/>
    <s v="Consumer Existing"/>
    <s v="SBambaras"/>
    <m/>
    <x v="0"/>
    <d v="1899-12-30T00:09:42"/>
    <n v="9.6999999999999993"/>
    <d v="2023-08-09T00:00:00"/>
    <x v="1"/>
    <x v="2"/>
    <x v="7"/>
    <x v="1"/>
    <x v="1"/>
    <s v="SLA_MET"/>
  </r>
  <r>
    <s v="2227"/>
    <d v="2023-08-09T20:26:25"/>
    <d v="2023-08-09T20:42:40"/>
    <s v="DECLINE"/>
    <s v="Consumer Post Bureau"/>
    <s v="SBambaras"/>
    <s v="Due to previous account history with Asif Tech. Please offer the customer pre-paid service only"/>
    <x v="0"/>
    <d v="1899-12-30T00:16:15"/>
    <n v="16.25"/>
    <d v="2023-08-09T00:00:00"/>
    <x v="1"/>
    <x v="2"/>
    <x v="7"/>
    <x v="1"/>
    <x v="0"/>
    <s v="SLA_MET"/>
  </r>
  <r>
    <s v="2228"/>
    <d v="2023-08-09T02:18:56"/>
    <d v="2023-08-09T09:16:19"/>
    <s v="WITHDRAW"/>
    <s v="Consumer Post Bureau"/>
    <s v="RBose"/>
    <m/>
    <x v="0"/>
    <d v="1899-12-30T06:57:23"/>
    <n v="417.38333333333333"/>
    <d v="2023-08-09T00:00:00"/>
    <x v="1"/>
    <x v="2"/>
    <x v="6"/>
    <x v="2"/>
    <x v="0"/>
    <s v="SLA_NOT_MET"/>
  </r>
  <r>
    <s v="2229"/>
    <d v="2023-08-09T02:37:44"/>
    <d v="2023-08-09T09:22:13"/>
    <s v="WITHDRAW"/>
    <s v="Consumer Post Bureau"/>
    <s v="RBose"/>
    <m/>
    <x v="0"/>
    <d v="1899-12-30T06:44:29"/>
    <n v="404.48333333333335"/>
    <d v="2023-08-09T00:00:00"/>
    <x v="1"/>
    <x v="2"/>
    <x v="6"/>
    <x v="2"/>
    <x v="0"/>
    <s v="SLA_NOT_MET"/>
  </r>
  <r>
    <s v="2230"/>
    <d v="2023-08-09T09:06:45"/>
    <d v="2023-08-09T09:17:01"/>
    <s v="WITHDRAW"/>
    <s v="Consumer Existing"/>
    <s v="HPandya"/>
    <s v="Customer has overdue account with Asif Tech"/>
    <x v="1"/>
    <d v="1899-12-30T00:10:16"/>
    <n v="10.266666666666667"/>
    <d v="2023-08-09T00:00:00"/>
    <x v="1"/>
    <x v="2"/>
    <x v="11"/>
    <x v="2"/>
    <x v="1"/>
    <s v="SLA_MET"/>
  </r>
  <r>
    <s v="2231"/>
    <d v="2023-08-09T09:22:13"/>
    <d v="2023-08-09T09:30:39"/>
    <s v="WITHDRAW"/>
    <s v="Consumer Existing"/>
    <s v="HPandya"/>
    <s v="Please email 100 pts of ID to vcredit@Asif Tech.com.au appointment letter or salary slip."/>
    <x v="2"/>
    <d v="1899-12-30T00:08:26"/>
    <n v="8.4333333333333336"/>
    <d v="2023-08-09T00:00:00"/>
    <x v="1"/>
    <x v="2"/>
    <x v="11"/>
    <x v="2"/>
    <x v="1"/>
    <s v="SLA_MET"/>
  </r>
  <r>
    <s v="2232"/>
    <d v="2023-08-09T09:49:22"/>
    <d v="2023-08-09T10:05:37"/>
    <s v="WITHDRAW"/>
    <s v="Consumer Post Bureau"/>
    <s v="MDcruz"/>
    <m/>
    <x v="0"/>
    <d v="1899-12-30T00:16:15"/>
    <n v="16.25"/>
    <d v="2023-08-09T00:00:00"/>
    <x v="1"/>
    <x v="2"/>
    <x v="3"/>
    <x v="2"/>
    <x v="0"/>
    <s v="SLA_MET"/>
  </r>
  <r>
    <s v="2233"/>
    <d v="2023-08-09T09:55:05"/>
    <d v="2023-08-09T10:16:36"/>
    <s v="WITHDRAW"/>
    <s v="Consumer Post Bureau"/>
    <s v="HPandya"/>
    <s v="Please re-submit as student"/>
    <x v="3"/>
    <d v="1899-12-30T00:21:31"/>
    <n v="21.516666666666666"/>
    <d v="2023-08-09T00:00:00"/>
    <x v="1"/>
    <x v="2"/>
    <x v="11"/>
    <x v="2"/>
    <x v="0"/>
    <s v="SLA_NOT_MET"/>
  </r>
  <r>
    <s v="2234"/>
    <d v="2023-08-09T10:49:57"/>
    <d v="2023-08-09T11:01:59"/>
    <s v="WITHDRAW"/>
    <s v="Consumer Post Bureau"/>
    <s v="SSyed"/>
    <m/>
    <x v="0"/>
    <d v="1899-12-30T00:12:02"/>
    <n v="12.033333333333333"/>
    <d v="2023-08-09T00:00:00"/>
    <x v="1"/>
    <x v="2"/>
    <x v="5"/>
    <x v="2"/>
    <x v="0"/>
    <s v="SLA_MET"/>
  </r>
  <r>
    <s v="2235"/>
    <d v="2023-08-09T10:54:08"/>
    <d v="2023-08-09T11:09:52"/>
    <s v="WITHDRAW"/>
    <s v="Consumer Pre Bureau"/>
    <s v="NVaid"/>
    <s v="Suspected duplicate application - Application already approved under row id 1-8FBCM0S"/>
    <x v="5"/>
    <d v="1899-12-30T00:15:44"/>
    <n v="15.733333333333333"/>
    <d v="2023-08-09T00:00:00"/>
    <x v="1"/>
    <x v="2"/>
    <x v="4"/>
    <x v="2"/>
    <x v="2"/>
    <s v="SLA_MET"/>
  </r>
  <r>
    <s v="2236"/>
    <d v="2023-08-09T11:02:18"/>
    <d v="2023-08-09T11:05:55"/>
    <s v="WITHDRAW"/>
    <s v="Consumer Pre Bureau"/>
    <s v="HPandya"/>
    <s v="Please resubmit next application with passport as part of 100 points of ID or Medicare Card"/>
    <x v="2"/>
    <d v="1899-12-30T00:03:37"/>
    <n v="3.6166666666666667"/>
    <d v="2023-08-09T00:00:00"/>
    <x v="1"/>
    <x v="2"/>
    <x v="11"/>
    <x v="2"/>
    <x v="2"/>
    <s v="SLA_MET"/>
  </r>
  <r>
    <s v="2237"/>
    <d v="2023-08-09T11:07:02"/>
    <d v="2023-08-09T11:15:29"/>
    <s v="WITHDRAW"/>
    <s v="Consumer Existing"/>
    <s v="NVaid"/>
    <s v="Customer has overdue account with Asif Tech - Account no 715405560 - overdue by $250.24"/>
    <x v="1"/>
    <d v="1899-12-30T00:08:27"/>
    <n v="8.4499999999999993"/>
    <d v="2023-08-09T00:00:00"/>
    <x v="1"/>
    <x v="2"/>
    <x v="4"/>
    <x v="2"/>
    <x v="1"/>
    <s v="SLA_MET"/>
  </r>
  <r>
    <s v="2238"/>
    <d v="2023-08-09T11:10:21"/>
    <d v="2023-08-09T11:22:32"/>
    <s v="WITHDRAW"/>
    <s v="Consumer Pre Bureau"/>
    <s v="HPandya"/>
    <s v="Please email 100 pts of ID to vcredit@Asif Tech.com.au appointment letter or salary slip."/>
    <x v="2"/>
    <d v="1899-12-30T00:12:11"/>
    <n v="12.183333333333334"/>
    <d v="2023-08-09T00:00:00"/>
    <x v="1"/>
    <x v="2"/>
    <x v="11"/>
    <x v="2"/>
    <x v="2"/>
    <s v="SLA_MET"/>
  </r>
  <r>
    <s v="2239"/>
    <d v="2023-08-09T11:11:53"/>
    <d v="2023-08-09T11:25:31"/>
    <s v="WITHDRAW"/>
    <s v="Consumer Pre Bureau"/>
    <s v="RBose"/>
    <s v="Please email 100 pts of ID along with bank statement or latest payslip for proof of employment to vcredit@Asif Tech.com.au"/>
    <x v="2"/>
    <d v="1899-12-30T00:13:38"/>
    <n v="13.633333333333333"/>
    <d v="2023-08-09T00:00:00"/>
    <x v="1"/>
    <x v="2"/>
    <x v="6"/>
    <x v="2"/>
    <x v="2"/>
    <s v="SLA_MET"/>
  </r>
  <r>
    <s v="2240"/>
    <d v="2023-08-09T11:18:13"/>
    <d v="2023-08-09T11:25:12"/>
    <s v="WITHDRAW"/>
    <s v="Consumer Post Bureau"/>
    <s v="HPandya"/>
    <s v="An account for this applicant already exists with Asif Tech. Please resubmit as existing customer with the row id :1-8BJ8UVK"/>
    <x v="3"/>
    <d v="1899-12-30T00:06:59"/>
    <n v="6.9833333333333334"/>
    <d v="2023-08-09T00:00:00"/>
    <x v="1"/>
    <x v="2"/>
    <x v="11"/>
    <x v="2"/>
    <x v="0"/>
    <s v="SLA_MET"/>
  </r>
  <r>
    <s v="2241"/>
    <d v="2023-08-09T11:24:34"/>
    <d v="2023-08-09T11:31:10"/>
    <s v="WITHDRAW"/>
    <s v="Consumer Pre Bureau"/>
    <s v="RBose"/>
    <s v="An account for this applicant already exists with Asif Tech. Please resubmit as existing customer under row id- 1-4YH2-1921"/>
    <x v="3"/>
    <d v="1899-12-30T00:06:36"/>
    <n v="6.6"/>
    <d v="2023-08-09T00:00:00"/>
    <x v="1"/>
    <x v="2"/>
    <x v="6"/>
    <x v="2"/>
    <x v="2"/>
    <s v="SLA_MET"/>
  </r>
  <r>
    <s v="2242"/>
    <d v="2023-08-09T11:31:08"/>
    <d v="2023-08-09T11:47:31"/>
    <s v="WITHDRAW"/>
    <s v="Consumer Existing"/>
    <s v="MDcruz"/>
    <m/>
    <x v="0"/>
    <d v="1899-12-30T00:16:23"/>
    <n v="16.383333333333333"/>
    <d v="2023-08-09T00:00:00"/>
    <x v="1"/>
    <x v="2"/>
    <x v="3"/>
    <x v="2"/>
    <x v="1"/>
    <s v="SLA_MET"/>
  </r>
  <r>
    <s v="2243"/>
    <d v="2023-08-09T11:55:14"/>
    <d v="2023-08-09T12:02:29"/>
    <s v="WITHDRAW"/>
    <s v="Consumer Existing"/>
    <s v="SSyed"/>
    <m/>
    <x v="0"/>
    <d v="1899-12-30T00:07:15"/>
    <n v="7.25"/>
    <d v="2023-08-09T00:00:00"/>
    <x v="1"/>
    <x v="2"/>
    <x v="5"/>
    <x v="2"/>
    <x v="1"/>
    <s v="SLA_MET"/>
  </r>
  <r>
    <s v="2244"/>
    <d v="2023-08-09T12:01:11"/>
    <d v="2023-08-09T12:11:27"/>
    <s v="WITHDRAW"/>
    <s v="Consumer Pre Bureau"/>
    <s v="NVaid"/>
    <s v="Further information has been requested via email - Please email copy of Proof of Income (Pay Slips / Bank Statement) to vcredit@Asif Tech.com.au"/>
    <x v="2"/>
    <d v="1899-12-30T00:10:16"/>
    <n v="10.266666666666667"/>
    <d v="2023-08-09T00:00:00"/>
    <x v="1"/>
    <x v="2"/>
    <x v="4"/>
    <x v="2"/>
    <x v="2"/>
    <s v="SLA_MET"/>
  </r>
  <r>
    <s v="2245"/>
    <d v="2023-08-09T12:19:11"/>
    <d v="2023-08-09T12:27:13"/>
    <s v="WITHDRAW"/>
    <s v="Consumer Post Bureau"/>
    <s v="SSyed"/>
    <m/>
    <x v="0"/>
    <d v="1899-12-30T00:08:02"/>
    <n v="8.0333333333333332"/>
    <d v="2023-08-09T00:00:00"/>
    <x v="1"/>
    <x v="2"/>
    <x v="5"/>
    <x v="2"/>
    <x v="0"/>
    <s v="SLA_MET"/>
  </r>
  <r>
    <s v="2246"/>
    <d v="2023-08-09T12:23:34"/>
    <d v="2023-08-09T12:33:52"/>
    <s v="WITHDRAW"/>
    <s v="Consumer Post Bureau"/>
    <s v="HPandya"/>
    <s v="An account for this applicant already exists with Asif Tech. Please resubmit as existing customer with the row id :1-8E7J4IW"/>
    <x v="3"/>
    <d v="1899-12-30T00:10:18"/>
    <n v="10.3"/>
    <d v="2023-08-09T00:00:00"/>
    <x v="1"/>
    <x v="2"/>
    <x v="11"/>
    <x v="2"/>
    <x v="0"/>
    <s v="SLA_MET"/>
  </r>
  <r>
    <s v="2247"/>
    <d v="2023-08-09T12:58:03"/>
    <d v="2023-08-09T13:06:47"/>
    <s v="WITHDRAW"/>
    <s v="Consumer Existing"/>
    <s v="SBambaras"/>
    <s v="Customer has overdue account with Asif Tech"/>
    <x v="1"/>
    <d v="1899-12-30T00:08:44"/>
    <n v="8.7333333333333325"/>
    <d v="2023-08-09T00:00:00"/>
    <x v="1"/>
    <x v="2"/>
    <x v="7"/>
    <x v="2"/>
    <x v="1"/>
    <s v="SLA_MET"/>
  </r>
  <r>
    <s v="2248"/>
    <d v="2023-08-09T13:20:59"/>
    <d v="2023-08-09T13:37:11"/>
    <s v="WITHDRAW"/>
    <s v="Consumer Existing"/>
    <s v="SBambaras"/>
    <s v="Please re-submit with employer's contactable landline number."/>
    <x v="2"/>
    <d v="1899-12-30T00:16:12"/>
    <n v="16.2"/>
    <d v="2023-08-09T00:00:00"/>
    <x v="1"/>
    <x v="2"/>
    <x v="7"/>
    <x v="2"/>
    <x v="1"/>
    <s v="SLA_MET"/>
  </r>
  <r>
    <s v="2249"/>
    <d v="2023-08-09T13:21:04"/>
    <d v="2023-08-09T13:28:24"/>
    <s v="WITHDRAW"/>
    <s v="Consumer Pre Bureau"/>
    <s v="NVaid"/>
    <s v="Please email passport with visa page"/>
    <x v="2"/>
    <d v="1899-12-30T00:07:20"/>
    <n v="7.333333333333333"/>
    <d v="2023-08-09T00:00:00"/>
    <x v="1"/>
    <x v="2"/>
    <x v="4"/>
    <x v="2"/>
    <x v="2"/>
    <s v="SLA_MET"/>
  </r>
  <r>
    <s v="2250"/>
    <d v="2023-08-09T13:26:16"/>
    <d v="2023-08-09T13:36:14"/>
    <s v="WITHDRAW"/>
    <s v="Consumer Existing"/>
    <s v="NVaid"/>
    <s v="Customer has overdue account with Asif Tech - Account no 755509730"/>
    <x v="1"/>
    <d v="1899-12-30T00:09:58"/>
    <n v="9.9666666666666668"/>
    <d v="2023-08-09T00:00:00"/>
    <x v="1"/>
    <x v="2"/>
    <x v="4"/>
    <x v="2"/>
    <x v="1"/>
    <s v="SLA_MET"/>
  </r>
  <r>
    <s v="2251"/>
    <d v="2023-08-09T13:29:56"/>
    <d v="2023-08-09T13:50:52"/>
    <s v="WITHDRAW"/>
    <s v="Consumer Existing"/>
    <s v="SBambaras"/>
    <s v="Customer has overdue account with Asif Tech"/>
    <x v="1"/>
    <d v="1899-12-30T00:20:56"/>
    <n v="20.933333333333334"/>
    <d v="2023-08-09T00:00:00"/>
    <x v="1"/>
    <x v="2"/>
    <x v="7"/>
    <x v="2"/>
    <x v="1"/>
    <s v="SLA_NOT_MET"/>
  </r>
  <r>
    <s v="2252"/>
    <d v="2023-08-09T13:40:15"/>
    <d v="2023-08-09T13:47:16"/>
    <s v="WITHDRAW"/>
    <s v="Consumer Pre Bureau"/>
    <s v="HPandya"/>
    <s v="Please email 100 pts of ID to vcredit@Asif Tech.com.au Passport and visa page"/>
    <x v="2"/>
    <d v="1899-12-30T00:07:01"/>
    <n v="7.0166666666666666"/>
    <d v="2023-08-09T00:00:00"/>
    <x v="1"/>
    <x v="2"/>
    <x v="11"/>
    <x v="2"/>
    <x v="2"/>
    <s v="SLA_MET"/>
  </r>
  <r>
    <s v="2253"/>
    <d v="2023-08-09T13:42:16"/>
    <d v="2023-08-09T13:52:39"/>
    <s v="WITHDRAW"/>
    <s v="Consumer Existing"/>
    <s v="MDcruz"/>
    <s v="Applicants details for Handset are not updated on the application. Please confirm and resubmit"/>
    <x v="0"/>
    <d v="1899-12-30T00:10:23"/>
    <n v="10.383333333333333"/>
    <d v="2023-08-09T00:00:00"/>
    <x v="1"/>
    <x v="2"/>
    <x v="3"/>
    <x v="2"/>
    <x v="1"/>
    <s v="SLA_MET"/>
  </r>
  <r>
    <s v="2254"/>
    <d v="2023-08-09T14:21:43"/>
    <d v="2023-08-09T14:26:47"/>
    <s v="WITHDRAW"/>
    <s v="Consumer Post Bureau"/>
    <s v="SBambaras"/>
    <s v="Please re-submit with a vaild home number."/>
    <x v="2"/>
    <d v="1899-12-30T00:05:04"/>
    <n v="5.0666666666666664"/>
    <d v="2023-08-09T00:00:00"/>
    <x v="1"/>
    <x v="2"/>
    <x v="7"/>
    <x v="2"/>
    <x v="0"/>
    <s v="SLA_MET"/>
  </r>
  <r>
    <s v="2255"/>
    <d v="2023-08-09T14:26:36"/>
    <d v="2023-08-09T14:32:21"/>
    <s v="WITHDRAW"/>
    <s v="Consumer Post Bureau"/>
    <s v="SBambaras"/>
    <s v="Please email 100 pts of ID to vcredit@Asif Tech.com.au"/>
    <x v="2"/>
    <d v="1899-12-30T00:05:45"/>
    <n v="5.75"/>
    <d v="2023-08-09T00:00:00"/>
    <x v="1"/>
    <x v="2"/>
    <x v="7"/>
    <x v="2"/>
    <x v="0"/>
    <s v="SLA_MET"/>
  </r>
  <r>
    <s v="2256"/>
    <d v="2023-08-09T14:27:08"/>
    <d v="2023-08-09T14:35:53"/>
    <s v="WITHDRAW"/>
    <s v="Consumer Existing"/>
    <s v="HPandya"/>
    <s v="Please email 100 pts of ID to vcredit@Asif Tech.com.au appointment letter or salary slip."/>
    <x v="2"/>
    <d v="1899-12-30T00:08:45"/>
    <n v="8.75"/>
    <d v="2023-08-09T00:00:00"/>
    <x v="1"/>
    <x v="2"/>
    <x v="11"/>
    <x v="2"/>
    <x v="1"/>
    <s v="SLA_MET"/>
  </r>
  <r>
    <s v="2257"/>
    <d v="2023-08-09T14:30:54"/>
    <d v="2023-08-09T14:55:42"/>
    <s v="WITHDRAW"/>
    <s v="Consumer Pre Bureau"/>
    <s v="QMascarenhas"/>
    <s v="Please email Bank Statement and Driver's License to kcredit@Asif Tech.com.au"/>
    <x v="2"/>
    <d v="1899-12-30T00:24:48"/>
    <n v="24.8"/>
    <d v="2023-08-09T00:00:00"/>
    <x v="1"/>
    <x v="2"/>
    <x v="0"/>
    <x v="2"/>
    <x v="2"/>
    <s v="SLA_NOT_MET"/>
  </r>
  <r>
    <s v="2258"/>
    <d v="2023-08-09T14:34:01"/>
    <d v="2023-08-09T14:45:22"/>
    <s v="WITHDRAW"/>
    <s v="Consumer Pre Bureau"/>
    <s v="NVaid"/>
    <s v="Bureau Error - {ITEM:DnB Error Type}"/>
    <x v="6"/>
    <d v="1899-12-30T00:11:21"/>
    <n v="11.35"/>
    <d v="2023-08-09T00:00:00"/>
    <x v="1"/>
    <x v="2"/>
    <x v="4"/>
    <x v="2"/>
    <x v="2"/>
    <s v="SLA_MET"/>
  </r>
  <r>
    <s v="2259"/>
    <d v="2023-08-09T14:52:48"/>
    <d v="2023-08-09T15:08:39"/>
    <s v="WITHDRAW"/>
    <s v="Consumer Pre Bureau"/>
    <s v="FWadia"/>
    <s v="Please email passport with visa page"/>
    <x v="2"/>
    <d v="1899-12-30T00:15:51"/>
    <n v="15.85"/>
    <d v="2023-08-09T00:00:00"/>
    <x v="1"/>
    <x v="2"/>
    <x v="9"/>
    <x v="2"/>
    <x v="2"/>
    <s v="SLA_MET"/>
  </r>
  <r>
    <s v="2260"/>
    <d v="2023-08-09T14:53:00"/>
    <d v="2023-08-09T15:10:20"/>
    <s v="WITHDRAW"/>
    <s v="Consumer Pre Bureau"/>
    <s v="QMascarenhas"/>
    <s v="Please resubmit application with suburb being mentioned in previous address field."/>
    <x v="2"/>
    <d v="1899-12-30T00:17:20"/>
    <n v="17.333333333333332"/>
    <d v="2023-08-09T00:00:00"/>
    <x v="1"/>
    <x v="2"/>
    <x v="0"/>
    <x v="2"/>
    <x v="2"/>
    <s v="SLA_MET"/>
  </r>
  <r>
    <s v="2261"/>
    <d v="2023-08-09T14:57:07"/>
    <d v="2023-08-09T15:03:08"/>
    <s v="WITHDRAW"/>
    <s v="Consumer Pre Bureau"/>
    <s v="NVaid"/>
    <s v="Please email passport with visa page"/>
    <x v="2"/>
    <d v="1899-12-30T00:06:01"/>
    <n v="6.0166666666666666"/>
    <d v="2023-08-09T00:00:00"/>
    <x v="1"/>
    <x v="2"/>
    <x v="4"/>
    <x v="2"/>
    <x v="2"/>
    <s v="SLA_MET"/>
  </r>
  <r>
    <s v="2262"/>
    <d v="2023-08-09T15:00:07"/>
    <d v="2023-08-09T15:11:52"/>
    <s v="WITHDRAW"/>
    <s v="Consumer Pre Bureau"/>
    <s v="NVaid"/>
    <s v="Please email copy of Proof of Income (Pay Slips / Bank Statement / Employment Letter) to vcredit@Asif Tech.com.au"/>
    <x v="2"/>
    <d v="1899-12-30T00:11:45"/>
    <n v="11.75"/>
    <d v="2023-08-09T00:00:00"/>
    <x v="1"/>
    <x v="2"/>
    <x v="4"/>
    <x v="2"/>
    <x v="2"/>
    <s v="SLA_MET"/>
  </r>
  <r>
    <s v="2263"/>
    <d v="2023-08-09T15:05:11"/>
    <d v="2023-08-09T15:11:15"/>
    <s v="WITHDRAW"/>
    <s v="Consumer Pre Bureau"/>
    <s v="SBambaras"/>
    <s v="Please re-submit as student"/>
    <x v="3"/>
    <d v="1899-12-30T00:06:04"/>
    <n v="6.0666666666666664"/>
    <d v="2023-08-09T00:00:00"/>
    <x v="1"/>
    <x v="2"/>
    <x v="7"/>
    <x v="2"/>
    <x v="2"/>
    <s v="SLA_MET"/>
  </r>
  <r>
    <s v="2264"/>
    <d v="2023-08-09T15:12:49"/>
    <d v="2023-08-09T15:20:32"/>
    <s v="WITHDRAW"/>
    <s v="Consumer Existing"/>
    <s v="NVaid"/>
    <s v="Customer has overdue account with Asif Tech account no 618205891 - overdue amount $603.40"/>
    <x v="1"/>
    <d v="1899-12-30T00:07:43"/>
    <n v="7.7166666666666668"/>
    <d v="2023-08-09T00:00:00"/>
    <x v="1"/>
    <x v="2"/>
    <x v="4"/>
    <x v="2"/>
    <x v="1"/>
    <s v="SLA_MET"/>
  </r>
  <r>
    <s v="2265"/>
    <d v="2023-08-09T15:22:02"/>
    <d v="2023-08-09T15:27:02"/>
    <s v="WITHDRAW"/>
    <s v="Consumer Post Bureau"/>
    <s v="SSyed"/>
    <m/>
    <x v="0"/>
    <d v="1899-12-30T00:05:00"/>
    <n v="5"/>
    <d v="2023-08-09T00:00:00"/>
    <x v="1"/>
    <x v="2"/>
    <x v="5"/>
    <x v="2"/>
    <x v="0"/>
    <s v="SLA_MET"/>
  </r>
  <r>
    <s v="2266"/>
    <d v="2023-08-09T16:05:00"/>
    <d v="2023-08-09T16:16:40"/>
    <s v="WITHDRAW"/>
    <s v="Consumer Pre Bureau"/>
    <s v="NVaid"/>
    <s v="Please email copy of Proof of Income (Pay Slips / Bank Statement / Employment Letter) to vcredit@Asif Tech.com.au"/>
    <x v="2"/>
    <d v="1899-12-30T00:11:40"/>
    <n v="11.666666666666666"/>
    <d v="2023-08-09T00:00:00"/>
    <x v="1"/>
    <x v="2"/>
    <x v="4"/>
    <x v="2"/>
    <x v="2"/>
    <s v="SLA_MET"/>
  </r>
  <r>
    <s v="2267"/>
    <d v="2023-08-09T16:05:16"/>
    <d v="2023-08-09T16:21:51"/>
    <s v="WITHDRAW"/>
    <s v="Consumer Post Bureau"/>
    <s v="NBhatia"/>
    <m/>
    <x v="0"/>
    <d v="1899-12-30T00:16:35"/>
    <n v="16.583333333333332"/>
    <d v="2023-08-09T00:00:00"/>
    <x v="1"/>
    <x v="2"/>
    <x v="1"/>
    <x v="2"/>
    <x v="0"/>
    <s v="SLA_MET"/>
  </r>
  <r>
    <s v="2268"/>
    <d v="2023-08-09T16:13:50"/>
    <d v="2023-08-09T16:24:46"/>
    <s v="WITHDRAW"/>
    <s v="Consumer Existing"/>
    <s v="QMascarenhas"/>
    <s v="At Applicants Request upgrade, error in the system as confirmed by store"/>
    <x v="6"/>
    <d v="1899-12-30T00:10:56"/>
    <n v="10.933333333333334"/>
    <d v="2023-08-09T00:00:00"/>
    <x v="1"/>
    <x v="2"/>
    <x v="0"/>
    <x v="2"/>
    <x v="1"/>
    <s v="SLA_MET"/>
  </r>
  <r>
    <s v="2269"/>
    <d v="2023-08-09T16:20:34"/>
    <d v="2023-08-09T16:39:56"/>
    <s v="WITHDRAW"/>
    <s v="Consumer Existing"/>
    <s v="SBambaras"/>
    <s v="Please re-submit the next application with passport/ medicare card as a part of 100 pts of id."/>
    <x v="2"/>
    <d v="1899-12-30T00:19:22"/>
    <n v="19.366666666666667"/>
    <d v="2023-08-09T00:00:00"/>
    <x v="1"/>
    <x v="2"/>
    <x v="7"/>
    <x v="2"/>
    <x v="1"/>
    <s v="SLA_MET"/>
  </r>
  <r>
    <s v="2270"/>
    <d v="2023-08-09T16:23:31"/>
    <d v="2023-08-09T16:25:01"/>
    <s v="WITHDRAW"/>
    <s v="Consumer Post Bureau"/>
    <s v="NBhatia"/>
    <m/>
    <x v="0"/>
    <d v="1899-12-30T00:01:30"/>
    <n v="1.5"/>
    <d v="2023-08-09T00:00:00"/>
    <x v="1"/>
    <x v="2"/>
    <x v="1"/>
    <x v="2"/>
    <x v="0"/>
    <s v="SLA_MET"/>
  </r>
  <r>
    <s v="2271"/>
    <d v="2023-08-09T16:34:05"/>
    <d v="2023-08-09T16:46:45"/>
    <s v="WITHDRAW"/>
    <s v="Consumer Existing"/>
    <s v="NBhatia"/>
    <m/>
    <x v="0"/>
    <d v="1899-12-30T00:12:40"/>
    <n v="12.666666666666666"/>
    <d v="2023-08-09T00:00:00"/>
    <x v="1"/>
    <x v="2"/>
    <x v="1"/>
    <x v="2"/>
    <x v="1"/>
    <s v="SLA_MET"/>
  </r>
  <r>
    <s v="2272"/>
    <d v="2023-08-09T16:34:12"/>
    <d v="2023-08-09T16:44:03"/>
    <s v="WITHDRAW"/>
    <s v="Consumer Pre Bureau"/>
    <s v="NVaid"/>
    <s v="Please resubmit with landline for employer"/>
    <x v="2"/>
    <d v="1899-12-30T00:09:51"/>
    <n v="9.85"/>
    <d v="2023-08-09T00:00:00"/>
    <x v="1"/>
    <x v="2"/>
    <x v="4"/>
    <x v="2"/>
    <x v="2"/>
    <s v="SLA_MET"/>
  </r>
  <r>
    <s v="2273"/>
    <d v="2023-08-09T16:44:53"/>
    <d v="2023-08-09T16:48:14"/>
    <s v="WITHDRAW"/>
    <s v="Consumer Pre Bureau"/>
    <s v="HPandya"/>
    <s v="Please email 100 pts of ID to vcredit@Asif Tech.com.au Passport and the visa page"/>
    <x v="2"/>
    <d v="1899-12-30T00:03:21"/>
    <n v="3.35"/>
    <d v="2023-08-09T00:00:00"/>
    <x v="1"/>
    <x v="2"/>
    <x v="11"/>
    <x v="2"/>
    <x v="2"/>
    <s v="SLA_MET"/>
  </r>
  <r>
    <s v="2274"/>
    <d v="2023-08-09T16:45:31"/>
    <d v="2023-08-09T16:52:45"/>
    <s v="WITHDRAW"/>
    <s v="Consumer Existing"/>
    <s v="QMascarenhas"/>
    <s v="At Applicants Request to upgrade, error in the system as confirmed by store"/>
    <x v="6"/>
    <d v="1899-12-30T00:07:14"/>
    <n v="7.2333333333333334"/>
    <d v="2023-08-09T00:00:00"/>
    <x v="1"/>
    <x v="2"/>
    <x v="0"/>
    <x v="2"/>
    <x v="1"/>
    <s v="SLA_MET"/>
  </r>
  <r>
    <s v="2275"/>
    <d v="2023-08-09T16:57:31"/>
    <d v="2023-08-09T17:06:23"/>
    <s v="WITHDRAW"/>
    <s v="Consumer Existing"/>
    <s v="QMascarenhas"/>
    <s v="Please re-submit as student"/>
    <x v="3"/>
    <d v="1899-12-30T00:08:52"/>
    <n v="8.8666666666666671"/>
    <d v="2023-08-09T00:00:00"/>
    <x v="1"/>
    <x v="2"/>
    <x v="0"/>
    <x v="2"/>
    <x v="1"/>
    <s v="SLA_MET"/>
  </r>
  <r>
    <s v="2276"/>
    <d v="2023-08-09T17:01:35"/>
    <d v="2023-08-09T17:08:31"/>
    <s v="WITHDRAW"/>
    <s v="Consumer Pre Bureau"/>
    <s v="FWadia"/>
    <s v="Please email copy of Proof of Income (Latest Pay Slips and Latest Bank Statement) to vcredit@Asif Tech.com.au"/>
    <x v="2"/>
    <d v="1899-12-30T00:06:56"/>
    <n v="6.9333333333333336"/>
    <d v="2023-08-09T00:00:00"/>
    <x v="1"/>
    <x v="2"/>
    <x v="9"/>
    <x v="2"/>
    <x v="2"/>
    <s v="SLA_MET"/>
  </r>
  <r>
    <s v="2277"/>
    <d v="2023-08-09T17:09:52"/>
    <d v="2023-08-09T17:18:11"/>
    <s v="WITHDRAW"/>
    <s v="Consumer Pre Bureau"/>
    <s v="FWadia"/>
    <s v="For further review of this application, please supply us with proof of income in the form of a recent bank statement showing direct wage deposits or 2 x payslips from employer"/>
    <x v="0"/>
    <d v="1899-12-30T00:08:19"/>
    <n v="8.3166666666666664"/>
    <d v="2023-08-09T00:00:00"/>
    <x v="1"/>
    <x v="2"/>
    <x v="9"/>
    <x v="2"/>
    <x v="2"/>
    <s v="SLA_MET"/>
  </r>
  <r>
    <s v="2278"/>
    <d v="2023-08-09T17:11:28"/>
    <d v="2023-08-09T17:17:35"/>
    <s v="WITHDRAW"/>
    <s v="Consumer Pre Bureau"/>
    <s v="NVaid"/>
    <s v="Please email passport with visa page"/>
    <x v="2"/>
    <d v="1899-12-30T00:06:07"/>
    <n v="6.1166666666666663"/>
    <d v="2023-08-09T00:00:00"/>
    <x v="1"/>
    <x v="2"/>
    <x v="4"/>
    <x v="2"/>
    <x v="2"/>
    <s v="SLA_MET"/>
  </r>
  <r>
    <s v="2279"/>
    <d v="2023-08-09T17:12:11"/>
    <d v="2023-08-09T17:25:00"/>
    <s v="WITHDRAW"/>
    <s v="Consumer Post Bureau"/>
    <s v="RBose"/>
    <m/>
    <x v="0"/>
    <d v="1899-12-30T00:12:49"/>
    <n v="12.816666666666666"/>
    <d v="2023-08-09T00:00:00"/>
    <x v="1"/>
    <x v="2"/>
    <x v="6"/>
    <x v="2"/>
    <x v="0"/>
    <s v="SLA_MET"/>
  </r>
  <r>
    <s v="2280"/>
    <d v="2023-08-09T17:14:51"/>
    <d v="2023-08-09T17:31:26"/>
    <s v="WITHDRAW"/>
    <s v="Consumer Pre Bureau"/>
    <s v="SBambaras"/>
    <s v="Please email copy of Proof of Income (Pay Slips / Bank Statement / Employment Letter) to vcredit@Asif Tech.com.au"/>
    <x v="2"/>
    <d v="1899-12-30T00:16:35"/>
    <n v="16.583333333333332"/>
    <d v="2023-08-09T00:00:00"/>
    <x v="1"/>
    <x v="2"/>
    <x v="7"/>
    <x v="2"/>
    <x v="2"/>
    <s v="SLA_MET"/>
  </r>
  <r>
    <s v="2281"/>
    <d v="2023-08-09T17:24:07"/>
    <d v="2023-08-09T17:34:10"/>
    <s v="WITHDRAW"/>
    <s v="Consumer Pre Bureau"/>
    <s v="HPandya"/>
    <s v="Please email 100 pts of ID to vcredit@Asif Tech.com.au appointment letter or salary slip"/>
    <x v="2"/>
    <d v="1899-12-30T00:10:03"/>
    <n v="10.050000000000001"/>
    <d v="2023-08-09T00:00:00"/>
    <x v="1"/>
    <x v="2"/>
    <x v="11"/>
    <x v="2"/>
    <x v="2"/>
    <s v="SLA_MET"/>
  </r>
  <r>
    <s v="2282"/>
    <d v="2023-08-09T17:41:05"/>
    <d v="2023-08-09T17:43:28"/>
    <s v="WITHDRAW"/>
    <s v="Consumer Existing"/>
    <s v="SBambaras"/>
    <s v="Please re-submit as student"/>
    <x v="3"/>
    <d v="1899-12-30T00:02:23"/>
    <n v="2.3833333333333333"/>
    <d v="2023-08-09T00:00:00"/>
    <x v="1"/>
    <x v="2"/>
    <x v="7"/>
    <x v="2"/>
    <x v="1"/>
    <s v="SLA_MET"/>
  </r>
  <r>
    <s v="2283"/>
    <d v="2023-08-09T17:43:08"/>
    <d v="2023-08-09T18:06:39"/>
    <s v="WITHDRAW"/>
    <s v="Consumer Post Bureau"/>
    <s v="QMascarenhas"/>
    <s v="Please email Bank Statement to vcredit@Asif Tech.com.au"/>
    <x v="2"/>
    <d v="1899-12-30T00:23:31"/>
    <n v="23.516666666666666"/>
    <d v="2023-08-09T00:00:00"/>
    <x v="1"/>
    <x v="2"/>
    <x v="0"/>
    <x v="2"/>
    <x v="0"/>
    <s v="SLA_NOT_MET"/>
  </r>
  <r>
    <s v="2284"/>
    <d v="2023-08-09T17:50:55"/>
    <d v="2023-08-09T17:58:21"/>
    <s v="WITHDRAW"/>
    <s v="Consumer Existing"/>
    <s v="SBambaras"/>
    <s v="Please re-submit as student"/>
    <x v="3"/>
    <d v="1899-12-30T00:07:26"/>
    <n v="7.4333333333333336"/>
    <d v="2023-08-09T00:00:00"/>
    <x v="1"/>
    <x v="2"/>
    <x v="7"/>
    <x v="2"/>
    <x v="1"/>
    <s v="SLA_MET"/>
  </r>
  <r>
    <s v="2285"/>
    <d v="2023-08-09T17:52:21"/>
    <d v="2023-08-09T18:02:12"/>
    <s v="WITHDRAW"/>
    <s v="Consumer Pre Bureau"/>
    <s v="NVaid"/>
    <s v="Please email 100 pts of ID to vcredit@Asif Tech.com.au - Please include Passport as part of 100 point id. Email Passport copy and visa page"/>
    <x v="2"/>
    <d v="1899-12-30T00:09:51"/>
    <n v="9.85"/>
    <d v="2023-08-09T00:00:00"/>
    <x v="1"/>
    <x v="2"/>
    <x v="4"/>
    <x v="2"/>
    <x v="2"/>
    <s v="SLA_MET"/>
  </r>
  <r>
    <s v="2286"/>
    <d v="2023-08-09T18:05:09"/>
    <d v="2023-08-09T18:11:49"/>
    <s v="WITHDRAW"/>
    <s v="Consumer Pre Bureau"/>
    <s v="FWadia"/>
    <s v="Please email passport with visa page"/>
    <x v="2"/>
    <d v="1899-12-30T00:06:40"/>
    <n v="6.666666666666667"/>
    <d v="2023-08-09T00:00:00"/>
    <x v="1"/>
    <x v="2"/>
    <x v="9"/>
    <x v="2"/>
    <x v="2"/>
    <s v="SLA_MET"/>
  </r>
  <r>
    <s v="2287"/>
    <d v="2023-08-09T18:05:56"/>
    <d v="2023-08-09T18:17:23"/>
    <s v="WITHDRAW"/>
    <s v="Consumer Pre Bureau"/>
    <s v="NVaid"/>
    <s v="Please email copy of Proof of Income (Pay Slips / Bank Statement / Employment Letter) to vcredit@Asif Tech.com.au"/>
    <x v="2"/>
    <d v="1899-12-30T00:11:27"/>
    <n v="11.45"/>
    <d v="2023-08-09T00:00:00"/>
    <x v="1"/>
    <x v="2"/>
    <x v="4"/>
    <x v="2"/>
    <x v="2"/>
    <s v="SLA_MET"/>
  </r>
  <r>
    <s v="2288"/>
    <d v="2023-08-09T18:18:53"/>
    <d v="2023-08-09T18:20:06"/>
    <s v="WITHDRAW"/>
    <s v="Consumer Pre Bureau"/>
    <s v="SBambaras"/>
    <s v="Please email passport with visa page"/>
    <x v="2"/>
    <d v="1899-12-30T00:01:13"/>
    <n v="1.2166666666666668"/>
    <d v="2023-08-09T00:00:00"/>
    <x v="1"/>
    <x v="2"/>
    <x v="7"/>
    <x v="2"/>
    <x v="2"/>
    <s v="SLA_MET"/>
  </r>
  <r>
    <s v="2289"/>
    <d v="2023-08-09T18:22:13"/>
    <d v="2023-08-09T18:28:54"/>
    <s v="WITHDRAW"/>
    <s v="Consumer Pre Bureau"/>
    <s v="NVaid"/>
    <s v="Please email passport with visa page to vcredit@Asif Tech.com.au"/>
    <x v="2"/>
    <d v="1899-12-30T00:06:41"/>
    <n v="6.6833333333333336"/>
    <d v="2023-08-09T00:00:00"/>
    <x v="1"/>
    <x v="2"/>
    <x v="4"/>
    <x v="2"/>
    <x v="2"/>
    <s v="SLA_MET"/>
  </r>
  <r>
    <s v="2290"/>
    <d v="2023-08-09T18:24:46"/>
    <d v="2023-08-09T18:38:07"/>
    <s v="WITHDRAW"/>
    <s v="Consumer Pre Bureau"/>
    <s v="QMascarenhas"/>
    <s v="Please email passport with visa page"/>
    <x v="2"/>
    <d v="1899-12-30T00:13:21"/>
    <n v="13.35"/>
    <d v="2023-08-09T00:00:00"/>
    <x v="1"/>
    <x v="2"/>
    <x v="0"/>
    <x v="2"/>
    <x v="2"/>
    <s v="SLA_MET"/>
  </r>
  <r>
    <s v="2291"/>
    <d v="2023-08-09T18:27:30"/>
    <d v="2023-08-09T18:31:56"/>
    <s v="WITHDRAW"/>
    <s v="Consumer Existing"/>
    <s v="SBambaras"/>
    <s v="Please re-submit the next application with the name of the handset and quantity."/>
    <x v="2"/>
    <d v="1899-12-30T00:04:26"/>
    <n v="4.4333333333333336"/>
    <d v="2023-08-09T00:00:00"/>
    <x v="1"/>
    <x v="2"/>
    <x v="7"/>
    <x v="2"/>
    <x v="1"/>
    <s v="SLA_MET"/>
  </r>
  <r>
    <s v="2292"/>
    <d v="2023-08-09T19:09:07"/>
    <d v="2023-08-09T19:17:24"/>
    <s v="WITHDRAW"/>
    <s v="Consumer Existing"/>
    <s v="NBhatia"/>
    <s v="Please resubmit with landline for employer"/>
    <x v="2"/>
    <d v="1899-12-30T00:08:17"/>
    <n v="8.2833333333333332"/>
    <d v="2023-08-09T00:00:00"/>
    <x v="1"/>
    <x v="2"/>
    <x v="1"/>
    <x v="2"/>
    <x v="1"/>
    <s v="SLA_MET"/>
  </r>
  <r>
    <s v="2293"/>
    <d v="2023-08-09T19:13:02"/>
    <d v="2023-08-09T19:26:14"/>
    <s v="WITHDRAW"/>
    <s v="Consumer Pre Bureau"/>
    <s v="NBhatia"/>
    <s v="Work number submitted is incorrect for the employer. Please confirm with applicant and resubmit Salary Slips, Bank statements with Employer Deposits."/>
    <x v="4"/>
    <d v="1899-12-30T00:13:12"/>
    <n v="13.2"/>
    <d v="2023-08-09T00:00:00"/>
    <x v="1"/>
    <x v="2"/>
    <x v="1"/>
    <x v="2"/>
    <x v="2"/>
    <s v="SLA_MET"/>
  </r>
  <r>
    <s v="2294"/>
    <d v="2023-08-09T19:29:09"/>
    <d v="2023-08-09T19:35:22"/>
    <s v="WITHDRAW"/>
    <s v="Consumer Pre Bureau"/>
    <s v="SBambaras"/>
    <s v="Please email passport with visa page"/>
    <x v="2"/>
    <d v="1899-12-30T00:06:13"/>
    <n v="6.2166666666666668"/>
    <d v="2023-08-09T00:00:00"/>
    <x v="1"/>
    <x v="2"/>
    <x v="7"/>
    <x v="2"/>
    <x v="2"/>
    <s v="SLA_MET"/>
  </r>
  <r>
    <s v="2295"/>
    <d v="2023-08-09T19:29:43"/>
    <d v="2023-08-09T19:39:20"/>
    <s v="WITHDRAW"/>
    <s v="Consumer Existing"/>
    <s v="FWadia"/>
    <s v="Please email copy of Proof of Income (Pay Slips / Bank Statement / Employment Letter) to vcredit@Asif Tech.com.au"/>
    <x v="2"/>
    <d v="1899-12-30T00:09:37"/>
    <n v="9.6166666666666671"/>
    <d v="2023-08-09T00:00:00"/>
    <x v="1"/>
    <x v="2"/>
    <x v="9"/>
    <x v="2"/>
    <x v="1"/>
    <s v="SLA_MET"/>
  </r>
  <r>
    <s v="2296"/>
    <d v="2023-08-09T19:34:05"/>
    <d v="2023-08-09T19:51:23"/>
    <s v="WITHDRAW"/>
    <s v="Consumer Pre Bureau"/>
    <s v="QMascarenhas"/>
    <s v="Please resubmit next application with passport as part of 100 points of ID and send passport copy with visa page to vcredit@Asif Tech.com.au"/>
    <x v="2"/>
    <d v="1899-12-30T00:17:18"/>
    <n v="17.3"/>
    <d v="2023-08-09T00:00:00"/>
    <x v="1"/>
    <x v="2"/>
    <x v="0"/>
    <x v="2"/>
    <x v="2"/>
    <s v="SLA_MET"/>
  </r>
  <r>
    <s v="2297"/>
    <d v="2023-08-09T19:47:52"/>
    <d v="2023-08-09T20:00:20"/>
    <s v="WITHDRAW"/>
    <s v="Consumer Post Bureau"/>
    <s v="FWadia"/>
    <m/>
    <x v="0"/>
    <d v="1899-12-30T00:12:28"/>
    <n v="12.466666666666667"/>
    <d v="2023-08-09T00:00:00"/>
    <x v="1"/>
    <x v="2"/>
    <x v="9"/>
    <x v="2"/>
    <x v="0"/>
    <s v="SLA_MET"/>
  </r>
  <r>
    <s v="2298"/>
    <d v="2023-08-09T19:51:22"/>
    <d v="2023-08-09T20:03:42"/>
    <s v="WITHDRAW"/>
    <s v="Consumer Existing"/>
    <s v="QMascarenhas"/>
    <s v="Please email Bank Statement to kcredit@Asif Tech.com.au"/>
    <x v="2"/>
    <d v="1899-12-30T00:12:20"/>
    <n v="12.333333333333334"/>
    <d v="2023-08-09T00:00:00"/>
    <x v="1"/>
    <x v="2"/>
    <x v="0"/>
    <x v="2"/>
    <x v="1"/>
    <s v="SLA_MET"/>
  </r>
  <r>
    <s v="2299"/>
    <d v="2023-08-09T20:21:42"/>
    <d v="2023-08-09T20:37:47"/>
    <s v="WITHDRAW"/>
    <s v="Consumer Pre Bureau"/>
    <s v="QMascarenhas"/>
    <s v="Please email passport with visa page to vcredit@Asif Tech.com.au and re-submit with company landline and complete company name"/>
    <x v="2"/>
    <d v="1899-12-30T00:16:05"/>
    <n v="16.083333333333332"/>
    <d v="2023-08-09T00:00:00"/>
    <x v="1"/>
    <x v="2"/>
    <x v="0"/>
    <x v="2"/>
    <x v="2"/>
    <s v="SLA_MET"/>
  </r>
  <r>
    <s v="2300"/>
    <d v="2023-08-09T20:22:15"/>
    <d v="2023-08-09T20:35:33"/>
    <s v="WITHDRAW"/>
    <s v="Consumer Existing"/>
    <s v="NBhatia"/>
    <s v="Work number submitted is incorrect for the employer. Please confirm with applicant and resubmit Salary Slips or Bank statements reflecting Employer's deposits."/>
    <x v="4"/>
    <d v="1899-12-30T00:13:18"/>
    <n v="13.3"/>
    <d v="2023-08-09T00:00:00"/>
    <x v="1"/>
    <x v="2"/>
    <x v="1"/>
    <x v="2"/>
    <x v="1"/>
    <s v="SLA_MET"/>
  </r>
  <r>
    <s v="2301"/>
    <d v="2023-08-09T20:32:43"/>
    <d v="2023-08-09T20:48:23"/>
    <s v="WITHDRAW"/>
    <s v="Consumer Post Bureau"/>
    <s v="QMascarenhas"/>
    <s v="Please re-submit as student without the employer phone and contact number. Please put status: Other"/>
    <x v="3"/>
    <d v="1899-12-30T00:15:40"/>
    <n v="15.666666666666666"/>
    <d v="2023-08-09T00:00:00"/>
    <x v="1"/>
    <x v="2"/>
    <x v="0"/>
    <x v="2"/>
    <x v="0"/>
    <s v="SLA_MET"/>
  </r>
  <r>
    <s v="2302"/>
    <d v="2023-08-09T20:38:23"/>
    <d v="2023-08-09T20:49:15"/>
    <s v="WITHDRAW"/>
    <s v="Consumer Pre Bureau"/>
    <s v="NBhatia"/>
    <s v="Please email passport with visa page"/>
    <x v="2"/>
    <d v="1899-12-30T00:10:52"/>
    <n v="10.866666666666667"/>
    <d v="2023-08-09T00:00:00"/>
    <x v="1"/>
    <x v="2"/>
    <x v="1"/>
    <x v="2"/>
    <x v="2"/>
    <s v="SLA_MET"/>
  </r>
  <r>
    <s v="2303"/>
    <d v="2023-08-09T20:46:15"/>
    <d v="2023-08-09T20:48:07"/>
    <s v="WITHDRAW"/>
    <s v="Consumer Pre Bureau"/>
    <s v="SBambaras"/>
    <s v="Please email passport with visa page"/>
    <x v="2"/>
    <d v="1899-12-30T00:01:52"/>
    <n v="1.8666666666666667"/>
    <d v="2023-08-09T00:00:00"/>
    <x v="1"/>
    <x v="2"/>
    <x v="7"/>
    <x v="2"/>
    <x v="2"/>
    <s v="SLA_MET"/>
  </r>
  <r>
    <s v="2304"/>
    <d v="2023-08-09T20:49:45"/>
    <d v="2023-08-09T20:50:48"/>
    <s v="WITHDRAW"/>
    <s v="Consumer Pre Bureau"/>
    <s v="SBambaras"/>
    <s v="Please email passport with visa page"/>
    <x v="2"/>
    <d v="1899-12-30T00:01:03"/>
    <n v="1.05"/>
    <d v="2023-08-09T00:00:00"/>
    <x v="1"/>
    <x v="2"/>
    <x v="7"/>
    <x v="2"/>
    <x v="2"/>
    <s v="SLA_MET"/>
  </r>
  <r>
    <s v="2305"/>
    <d v="2023-08-09T20:51:22"/>
    <d v="2023-08-09T20:52:33"/>
    <s v="WITHDRAW"/>
    <s v="Consumer Pre Bureau"/>
    <s v="SBambaras"/>
    <s v="Please email passport with visa page"/>
    <x v="2"/>
    <d v="1899-12-30T00:01:11"/>
    <n v="1.1833333333333333"/>
    <d v="2023-08-09T00:00:00"/>
    <x v="1"/>
    <x v="2"/>
    <x v="7"/>
    <x v="2"/>
    <x v="2"/>
    <s v="SLA_MET"/>
  </r>
  <r>
    <s v="2306"/>
    <d v="2023-08-09T20:51:34"/>
    <d v="2023-08-09T20:53:49"/>
    <s v="WITHDRAW"/>
    <s v="Consumer Pre Bureau"/>
    <s v="SBambaras"/>
    <s v="Please email passport with visa page"/>
    <x v="2"/>
    <d v="1899-12-30T00:02:15"/>
    <n v="2.25"/>
    <d v="2023-08-09T00:00:00"/>
    <x v="1"/>
    <x v="2"/>
    <x v="7"/>
    <x v="2"/>
    <x v="2"/>
    <s v="SLA_MET"/>
  </r>
  <r>
    <s v="2307"/>
    <d v="2023-08-09T22:49:25"/>
    <d v="2023-08-09T22:56:04"/>
    <s v="WITHDRAW"/>
    <s v="Consumer Post Bureau"/>
    <s v="FWadia"/>
    <m/>
    <x v="0"/>
    <d v="1899-12-30T00:06:39"/>
    <n v="6.65"/>
    <d v="2023-08-09T00:00:00"/>
    <x v="1"/>
    <x v="2"/>
    <x v="9"/>
    <x v="2"/>
    <x v="0"/>
    <s v="SLA_MET"/>
  </r>
  <r>
    <s v="2308"/>
    <d v="2023-08-10T09:30:28"/>
    <d v="2023-08-10T09:44:59"/>
    <s v="APPROVE"/>
    <s v="Consumer Post Bureau"/>
    <s v="RBose"/>
    <m/>
    <x v="0"/>
    <d v="1899-12-30T00:14:31"/>
    <n v="14.516666666666667"/>
    <d v="2023-08-10T00:00:00"/>
    <x v="1"/>
    <x v="2"/>
    <x v="6"/>
    <x v="0"/>
    <x v="0"/>
    <s v="SLA_MET"/>
  </r>
  <r>
    <s v="2309"/>
    <d v="2023-08-10T10:04:47"/>
    <d v="2023-08-10T10:11:40"/>
    <s v="APPROVE"/>
    <s v="Consumer Pre Bureau"/>
    <s v="MDcruz"/>
    <s v="Approved for up to 2 services"/>
    <x v="0"/>
    <d v="1899-12-30T00:06:53"/>
    <n v="6.8833333333333329"/>
    <d v="2023-08-10T00:00:00"/>
    <x v="1"/>
    <x v="2"/>
    <x v="3"/>
    <x v="0"/>
    <x v="2"/>
    <s v="SLA_MET"/>
  </r>
  <r>
    <s v="2310"/>
    <d v="2023-08-10T10:12:27"/>
    <d v="2023-08-10T10:17:55"/>
    <s v="APPROVE"/>
    <s v="Consumer Existing"/>
    <s v="CDcosta"/>
    <s v="Approve"/>
    <x v="0"/>
    <d v="1899-12-30T00:05:28"/>
    <n v="5.4666666666666668"/>
    <d v="2023-08-10T00:00:00"/>
    <x v="1"/>
    <x v="2"/>
    <x v="2"/>
    <x v="0"/>
    <x v="1"/>
    <s v="SLA_MET"/>
  </r>
  <r>
    <s v="2311"/>
    <d v="2023-08-10T10:14:23"/>
    <d v="2023-08-10T10:29:24"/>
    <s v="APPROVE"/>
    <s v="Consumer Existing"/>
    <s v="MDcruz"/>
    <s v="Approve"/>
    <x v="0"/>
    <d v="1899-12-30T00:15:01"/>
    <n v="15.016666666666667"/>
    <d v="2023-08-10T00:00:00"/>
    <x v="1"/>
    <x v="2"/>
    <x v="3"/>
    <x v="0"/>
    <x v="1"/>
    <s v="SLA_MET"/>
  </r>
  <r>
    <s v="2312"/>
    <d v="2023-08-10T10:40:13"/>
    <d v="2023-08-10T10:49:09"/>
    <s v="APPROVE"/>
    <s v="Consumer Post Bureau"/>
    <s v="CDcosta"/>
    <m/>
    <x v="0"/>
    <d v="1899-12-30T00:08:56"/>
    <n v="8.9333333333333336"/>
    <d v="2023-08-10T00:00:00"/>
    <x v="1"/>
    <x v="2"/>
    <x v="2"/>
    <x v="0"/>
    <x v="0"/>
    <s v="SLA_MET"/>
  </r>
  <r>
    <s v="2313"/>
    <d v="2023-08-10T10:41:36"/>
    <d v="2023-08-10T10:51:49"/>
    <s v="APPROVE"/>
    <s v="Consumer Pre Bureau"/>
    <s v="NVaid"/>
    <s v="Approved for 1 Handset/Tablet + 1 MBB"/>
    <x v="0"/>
    <d v="1899-12-30T00:10:13"/>
    <n v="10.216666666666667"/>
    <d v="2023-08-10T00:00:00"/>
    <x v="1"/>
    <x v="2"/>
    <x v="4"/>
    <x v="0"/>
    <x v="2"/>
    <s v="SLA_MET"/>
  </r>
  <r>
    <s v="2314"/>
    <d v="2023-08-10T10:41:53"/>
    <d v="2023-08-10T10:52:05"/>
    <s v="APPROVE"/>
    <s v="Consumer Existing"/>
    <s v="SBambaras"/>
    <s v="Approved for MBB only"/>
    <x v="0"/>
    <d v="1899-12-30T00:10:12"/>
    <n v="10.199999999999999"/>
    <d v="2023-08-10T00:00:00"/>
    <x v="1"/>
    <x v="2"/>
    <x v="7"/>
    <x v="0"/>
    <x v="1"/>
    <s v="SLA_MET"/>
  </r>
  <r>
    <s v="2315"/>
    <d v="2023-08-10T10:42:38"/>
    <d v="2023-08-10T10:53:40"/>
    <s v="APPROVE"/>
    <s v="Consumer Existing"/>
    <s v="MDcruz"/>
    <m/>
    <x v="0"/>
    <d v="1899-12-30T00:11:02"/>
    <n v="11.033333333333333"/>
    <d v="2023-08-10T00:00:00"/>
    <x v="1"/>
    <x v="2"/>
    <x v="3"/>
    <x v="0"/>
    <x v="1"/>
    <s v="SLA_MET"/>
  </r>
  <r>
    <s v="2316"/>
    <d v="2023-08-10T10:45:42"/>
    <d v="2023-08-10T10:52:37"/>
    <s v="APPROVE"/>
    <s v="Consumer Post Bureau"/>
    <s v="RBose"/>
    <m/>
    <x v="0"/>
    <d v="1899-12-30T00:06:55"/>
    <n v="6.916666666666667"/>
    <d v="2023-08-10T00:00:00"/>
    <x v="1"/>
    <x v="2"/>
    <x v="6"/>
    <x v="0"/>
    <x v="0"/>
    <s v="SLA_MET"/>
  </r>
  <r>
    <s v="2317"/>
    <d v="2023-08-10T10:50:52"/>
    <d v="2023-08-10T10:59:32"/>
    <s v="APPROVE"/>
    <s v="Consumer Pre Bureau"/>
    <s v="NVaid"/>
    <s v="Approved only with outright purchase of handset or USIM only"/>
    <x v="0"/>
    <d v="1899-12-30T00:08:40"/>
    <n v="8.6666666666666661"/>
    <d v="2023-08-10T00:00:00"/>
    <x v="1"/>
    <x v="2"/>
    <x v="4"/>
    <x v="0"/>
    <x v="2"/>
    <s v="SLA_MET"/>
  </r>
  <r>
    <s v="2318"/>
    <d v="2023-08-10T11:03:32"/>
    <d v="2023-08-10T11:10:21"/>
    <s v="APPROVE"/>
    <s v="Consumer Existing"/>
    <s v="MDcruz"/>
    <m/>
    <x v="0"/>
    <d v="1899-12-30T00:06:49"/>
    <n v="6.8166666666666664"/>
    <d v="2023-08-10T00:00:00"/>
    <x v="1"/>
    <x v="2"/>
    <x v="3"/>
    <x v="0"/>
    <x v="1"/>
    <s v="SLA_MET"/>
  </r>
  <r>
    <s v="2319"/>
    <d v="2023-08-10T11:16:05"/>
    <d v="2023-08-10T11:22:43"/>
    <s v="APPROVE"/>
    <s v="Consumer Existing"/>
    <s v="CDcosta"/>
    <s v="Approve"/>
    <x v="0"/>
    <d v="1899-12-30T00:06:38"/>
    <n v="6.6333333333333329"/>
    <d v="2023-08-10T00:00:00"/>
    <x v="1"/>
    <x v="2"/>
    <x v="2"/>
    <x v="0"/>
    <x v="1"/>
    <s v="SLA_MET"/>
  </r>
  <r>
    <s v="2320"/>
    <d v="2023-08-10T11:23:16"/>
    <d v="2023-08-10T11:31:08"/>
    <s v="APPROVE"/>
    <s v="Consumer Post Bureau"/>
    <s v="NVaid"/>
    <s v="Approved only with outright purchase of handset or USIM only"/>
    <x v="0"/>
    <d v="1899-12-30T00:07:52"/>
    <n v="7.8666666666666671"/>
    <d v="2023-08-10T00:00:00"/>
    <x v="1"/>
    <x v="2"/>
    <x v="4"/>
    <x v="0"/>
    <x v="0"/>
    <s v="SLA_MET"/>
  </r>
  <r>
    <s v="2321"/>
    <d v="2023-08-10T11:24:21"/>
    <d v="2023-08-10T11:32:31"/>
    <s v="APPROVE"/>
    <s v="Consumer Post Bureau"/>
    <s v="CDcosta"/>
    <m/>
    <x v="0"/>
    <d v="1899-12-30T00:08:10"/>
    <n v="8.1666666666666661"/>
    <d v="2023-08-10T00:00:00"/>
    <x v="1"/>
    <x v="2"/>
    <x v="2"/>
    <x v="0"/>
    <x v="0"/>
    <s v="SLA_MET"/>
  </r>
  <r>
    <s v="2322"/>
    <d v="2023-08-10T11:26:33"/>
    <d v="2023-08-10T11:36:32"/>
    <s v="APPROVE"/>
    <s v="Consumer Existing"/>
    <s v="MDcruz"/>
    <m/>
    <x v="0"/>
    <d v="1899-12-30T00:09:59"/>
    <n v="9.9833333333333325"/>
    <d v="2023-08-10T00:00:00"/>
    <x v="1"/>
    <x v="2"/>
    <x v="3"/>
    <x v="0"/>
    <x v="1"/>
    <s v="SLA_MET"/>
  </r>
  <r>
    <s v="2323"/>
    <d v="2023-08-10T11:27:45"/>
    <d v="2023-08-10T11:39:45"/>
    <s v="APPROVE"/>
    <s v="Consumer Existing"/>
    <s v="CDcosta"/>
    <m/>
    <x v="0"/>
    <d v="1899-12-30T00:12:00"/>
    <n v="12"/>
    <d v="2023-08-10T00:00:00"/>
    <x v="1"/>
    <x v="2"/>
    <x v="2"/>
    <x v="0"/>
    <x v="1"/>
    <s v="SLA_MET"/>
  </r>
  <r>
    <s v="2324"/>
    <d v="2023-08-10T11:30:04"/>
    <d v="2023-08-10T11:39:15"/>
    <s v="APPROVE"/>
    <s v="Consumer Existing"/>
    <s v="NVaid"/>
    <s v="Approved only with outright purchase of handset or USIM only"/>
    <x v="0"/>
    <d v="1899-12-30T00:09:11"/>
    <n v="9.1833333333333336"/>
    <d v="2023-08-10T00:00:00"/>
    <x v="1"/>
    <x v="2"/>
    <x v="4"/>
    <x v="0"/>
    <x v="1"/>
    <s v="SLA_MET"/>
  </r>
  <r>
    <s v="2325"/>
    <d v="2023-08-10T11:30:50"/>
    <d v="2023-08-10T11:37:15"/>
    <s v="APPROVE"/>
    <s v="Consumer Existing"/>
    <s v="SBambaras"/>
    <s v="Approve"/>
    <x v="0"/>
    <d v="1899-12-30T00:06:25"/>
    <n v="6.416666666666667"/>
    <d v="2023-08-10T00:00:00"/>
    <x v="1"/>
    <x v="2"/>
    <x v="7"/>
    <x v="0"/>
    <x v="1"/>
    <s v="SLA_MET"/>
  </r>
  <r>
    <s v="2326"/>
    <d v="2023-08-10T11:49:49"/>
    <d v="2023-08-10T12:03:36"/>
    <s v="APPROVE"/>
    <s v="Consumer Pre Bureau"/>
    <s v="SBambaras"/>
    <s v="Approved only with outright purchase of handset or USIM only"/>
    <x v="0"/>
    <d v="1899-12-30T00:13:47"/>
    <n v="13.783333333333333"/>
    <d v="2023-08-10T00:00:00"/>
    <x v="1"/>
    <x v="2"/>
    <x v="7"/>
    <x v="0"/>
    <x v="2"/>
    <s v="SLA_MET"/>
  </r>
  <r>
    <s v="2327"/>
    <d v="2023-08-10T11:51:56"/>
    <d v="2023-08-10T12:03:14"/>
    <s v="APPROVE"/>
    <s v="Consumer Existing"/>
    <s v="NVaid"/>
    <s v="Approve"/>
    <x v="0"/>
    <d v="1899-12-30T00:11:18"/>
    <n v="11.3"/>
    <d v="2023-08-10T00:00:00"/>
    <x v="1"/>
    <x v="2"/>
    <x v="4"/>
    <x v="0"/>
    <x v="1"/>
    <s v="SLA_MET"/>
  </r>
  <r>
    <s v="2328"/>
    <d v="2023-08-10T11:58:48"/>
    <d v="2023-08-10T12:13:42"/>
    <s v="APPROVE"/>
    <s v="Consumer Post Bureau"/>
    <s v="CDcosta"/>
    <m/>
    <x v="0"/>
    <d v="1899-12-30T00:14:54"/>
    <n v="14.9"/>
    <d v="2023-08-10T00:00:00"/>
    <x v="1"/>
    <x v="2"/>
    <x v="2"/>
    <x v="0"/>
    <x v="0"/>
    <s v="SLA_MET"/>
  </r>
  <r>
    <s v="2329"/>
    <d v="2023-08-10T12:05:30"/>
    <d v="2023-08-10T12:14:14"/>
    <s v="APPROVE"/>
    <s v="Consumer Existing"/>
    <s v="NVaid"/>
    <s v="Approved only with outright purchase of handset or USIM only"/>
    <x v="0"/>
    <d v="1899-12-30T00:08:44"/>
    <n v="8.7333333333333325"/>
    <d v="2023-08-10T00:00:00"/>
    <x v="1"/>
    <x v="2"/>
    <x v="4"/>
    <x v="0"/>
    <x v="1"/>
    <s v="SLA_MET"/>
  </r>
  <r>
    <s v="2330"/>
    <d v="2023-08-10T12:12:00"/>
    <d v="2023-08-10T12:18:03"/>
    <s v="APPROVE"/>
    <s v="Consumer Post Bureau"/>
    <s v="MDcruz"/>
    <m/>
    <x v="0"/>
    <d v="1899-12-30T00:06:03"/>
    <n v="6.05"/>
    <d v="2023-08-10T00:00:00"/>
    <x v="1"/>
    <x v="2"/>
    <x v="3"/>
    <x v="0"/>
    <x v="0"/>
    <s v="SLA_MET"/>
  </r>
  <r>
    <s v="2331"/>
    <d v="2023-08-10T12:17:14"/>
    <d v="2023-08-10T12:26:54"/>
    <s v="APPROVE"/>
    <s v="Consumer Pre Bureau"/>
    <s v="SBambaras"/>
    <s v="Approved only with outright purchase of handset or USIM only"/>
    <x v="0"/>
    <d v="1899-12-30T00:09:40"/>
    <n v="9.6666666666666661"/>
    <d v="2023-08-10T00:00:00"/>
    <x v="1"/>
    <x v="2"/>
    <x v="7"/>
    <x v="0"/>
    <x v="2"/>
    <s v="SLA_MET"/>
  </r>
  <r>
    <s v="2332"/>
    <d v="2023-08-10T12:18:41"/>
    <d v="2023-08-10T12:36:26"/>
    <s v="APPROVE"/>
    <s v="Consumer Pre Bureau"/>
    <s v="SBambaras"/>
    <s v="Approve"/>
    <x v="0"/>
    <d v="1899-12-30T00:17:45"/>
    <n v="17.75"/>
    <d v="2023-08-10T00:00:00"/>
    <x v="1"/>
    <x v="2"/>
    <x v="7"/>
    <x v="0"/>
    <x v="2"/>
    <s v="SLA_MET"/>
  </r>
  <r>
    <s v="2333"/>
    <d v="2023-08-10T12:27:04"/>
    <d v="2023-08-10T12:42:43"/>
    <s v="APPROVE"/>
    <s v="Consumer Existing"/>
    <s v="MDcruz"/>
    <s v="Approve"/>
    <x v="0"/>
    <d v="1899-12-30T00:15:39"/>
    <n v="15.65"/>
    <d v="2023-08-10T00:00:00"/>
    <x v="1"/>
    <x v="2"/>
    <x v="3"/>
    <x v="0"/>
    <x v="1"/>
    <s v="SLA_MET"/>
  </r>
  <r>
    <s v="2334"/>
    <d v="2023-08-10T12:28:33"/>
    <d v="2023-08-10T12:38:15"/>
    <s v="APPROVE"/>
    <s v="Consumer Post Bureau"/>
    <s v="CDcosta"/>
    <m/>
    <x v="0"/>
    <d v="1899-12-30T00:09:42"/>
    <n v="9.6999999999999993"/>
    <d v="2023-08-10T00:00:00"/>
    <x v="1"/>
    <x v="2"/>
    <x v="2"/>
    <x v="0"/>
    <x v="0"/>
    <s v="SLA_MET"/>
  </r>
  <r>
    <s v="2335"/>
    <d v="2023-08-10T12:29:11"/>
    <d v="2023-08-10T12:39:44"/>
    <s v="APPROVE"/>
    <s v="Consumer Existing"/>
    <s v="NVaid"/>
    <s v="Approved for MBB only"/>
    <x v="0"/>
    <d v="1899-12-30T00:10:33"/>
    <n v="10.55"/>
    <d v="2023-08-10T00:00:00"/>
    <x v="1"/>
    <x v="2"/>
    <x v="4"/>
    <x v="0"/>
    <x v="1"/>
    <s v="SLA_MET"/>
  </r>
  <r>
    <s v="2336"/>
    <d v="2023-08-10T12:29:12"/>
    <d v="2023-08-10T12:44:37"/>
    <s v="APPROVE"/>
    <s v="Consumer Existing"/>
    <s v="SBambaras"/>
    <s v="Approved only with outright purchase of handset or USIM only"/>
    <x v="0"/>
    <d v="1899-12-30T00:15:25"/>
    <n v="15.416666666666666"/>
    <d v="2023-08-10T00:00:00"/>
    <x v="1"/>
    <x v="2"/>
    <x v="7"/>
    <x v="0"/>
    <x v="1"/>
    <s v="SLA_MET"/>
  </r>
  <r>
    <s v="2337"/>
    <d v="2023-08-10T12:53:23"/>
    <d v="2023-08-10T12:58:24"/>
    <s v="APPROVE"/>
    <s v="Consumer Post Bureau"/>
    <s v="SBambaras"/>
    <s v="Approved for 2 sim-only services (1 voice + 1 MBB)"/>
    <x v="0"/>
    <d v="1899-12-30T00:05:01"/>
    <n v="5.0166666666666666"/>
    <d v="2023-08-10T00:00:00"/>
    <x v="1"/>
    <x v="2"/>
    <x v="7"/>
    <x v="0"/>
    <x v="0"/>
    <s v="SLA_MET"/>
  </r>
  <r>
    <s v="2338"/>
    <d v="2023-08-10T13:04:35"/>
    <d v="2023-08-10T13:15:43"/>
    <s v="APPROVE"/>
    <s v="Consumer Existing"/>
    <s v="NVaid"/>
    <s v="Direct debit to bank account only"/>
    <x v="0"/>
    <d v="1899-12-30T00:11:08"/>
    <n v="11.133333333333333"/>
    <d v="2023-08-10T00:00:00"/>
    <x v="1"/>
    <x v="2"/>
    <x v="4"/>
    <x v="0"/>
    <x v="1"/>
    <s v="SLA_MET"/>
  </r>
  <r>
    <s v="2339"/>
    <d v="2023-08-10T13:06:11"/>
    <d v="2023-08-10T13:21:59"/>
    <s v="APPROVE"/>
    <s v="Consumer Post Bureau"/>
    <s v="RBose"/>
    <m/>
    <x v="0"/>
    <d v="1899-12-30T00:15:48"/>
    <n v="15.8"/>
    <d v="2023-08-10T00:00:00"/>
    <x v="1"/>
    <x v="2"/>
    <x v="6"/>
    <x v="0"/>
    <x v="0"/>
    <s v="SLA_MET"/>
  </r>
  <r>
    <s v="2340"/>
    <d v="2023-08-10T13:09:24"/>
    <d v="2023-08-10T13:25:13"/>
    <s v="APPROVE"/>
    <s v="Consumer Pre Bureau"/>
    <s v="QMascarenhas"/>
    <s v="Approve"/>
    <x v="0"/>
    <d v="1899-12-30T00:15:49"/>
    <n v="15.816666666666666"/>
    <d v="2023-08-10T00:00:00"/>
    <x v="1"/>
    <x v="2"/>
    <x v="0"/>
    <x v="0"/>
    <x v="2"/>
    <s v="SLA_MET"/>
  </r>
  <r>
    <s v="2341"/>
    <d v="2023-08-10T13:27:19"/>
    <d v="2023-08-10T13:35:28"/>
    <s v="APPROVE"/>
    <s v="Consumer Existing"/>
    <s v="NVaid"/>
    <s v="Approve"/>
    <x v="0"/>
    <d v="1899-12-30T00:08:09"/>
    <n v="8.15"/>
    <d v="2023-08-10T00:00:00"/>
    <x v="1"/>
    <x v="2"/>
    <x v="4"/>
    <x v="0"/>
    <x v="1"/>
    <s v="SLA_MET"/>
  </r>
  <r>
    <s v="2342"/>
    <d v="2023-08-10T13:38:25"/>
    <d v="2023-08-10T13:46:00"/>
    <s v="APPROVE"/>
    <s v="Consumer Post Bureau"/>
    <s v="SBambaras"/>
    <s v="Approved only with outright purchase of handset or USIM only"/>
    <x v="0"/>
    <d v="1899-12-30T00:07:35"/>
    <n v="7.583333333333333"/>
    <d v="2023-08-10T00:00:00"/>
    <x v="1"/>
    <x v="2"/>
    <x v="7"/>
    <x v="0"/>
    <x v="0"/>
    <s v="SLA_MET"/>
  </r>
  <r>
    <s v="2343"/>
    <d v="2023-08-10T13:39:29"/>
    <d v="2023-08-10T13:49:56"/>
    <s v="APPROVE"/>
    <s v="Consumer Pre Bureau"/>
    <s v="CDcosta"/>
    <s v="Approved for 1 Handset/Tablet + 1 MBB"/>
    <x v="0"/>
    <d v="1899-12-30T00:10:27"/>
    <n v="10.45"/>
    <d v="2023-08-10T00:00:00"/>
    <x v="1"/>
    <x v="2"/>
    <x v="2"/>
    <x v="0"/>
    <x v="2"/>
    <s v="SLA_MET"/>
  </r>
  <r>
    <s v="2344"/>
    <d v="2023-08-10T13:52:10"/>
    <d v="2023-08-10T13:59:18"/>
    <s v="APPROVE"/>
    <s v="Consumer Pre Bureau"/>
    <s v="NVaid"/>
    <s v="Approved only with outright purchase of handset or USIM only"/>
    <x v="0"/>
    <d v="1899-12-30T00:07:08"/>
    <n v="7.1333333333333337"/>
    <d v="2023-08-10T00:00:00"/>
    <x v="1"/>
    <x v="2"/>
    <x v="4"/>
    <x v="0"/>
    <x v="2"/>
    <s v="SLA_MET"/>
  </r>
  <r>
    <s v="2345"/>
    <d v="2023-08-10T13:59:50"/>
    <d v="2023-08-10T14:24:52"/>
    <s v="APPROVE"/>
    <s v="Consumer Post Bureau"/>
    <s v="NBhatia"/>
    <m/>
    <x v="0"/>
    <d v="1899-12-30T00:25:02"/>
    <n v="25.033333333333335"/>
    <d v="2023-08-10T00:00:00"/>
    <x v="1"/>
    <x v="2"/>
    <x v="1"/>
    <x v="0"/>
    <x v="0"/>
    <s v="SLA_NOT_MET"/>
  </r>
  <r>
    <s v="2346"/>
    <d v="2023-08-10T14:06:01"/>
    <d v="2023-08-10T14:16:56"/>
    <s v="APPROVE"/>
    <s v="Consumer Pre Bureau"/>
    <s v="FWadia"/>
    <s v="Approved for 1 handset and 1 MBB"/>
    <x v="0"/>
    <d v="1899-12-30T00:10:55"/>
    <n v="10.916666666666666"/>
    <d v="2023-08-10T00:00:00"/>
    <x v="1"/>
    <x v="2"/>
    <x v="9"/>
    <x v="0"/>
    <x v="2"/>
    <s v="SLA_MET"/>
  </r>
  <r>
    <s v="2347"/>
    <d v="2023-08-10T14:12:16"/>
    <d v="2023-08-10T14:29:28"/>
    <s v="APPROVE"/>
    <s v="Consumer Post Bureau"/>
    <s v="FWadia"/>
    <m/>
    <x v="0"/>
    <d v="1899-12-30T00:17:12"/>
    <n v="17.2"/>
    <d v="2023-08-10T00:00:00"/>
    <x v="1"/>
    <x v="2"/>
    <x v="9"/>
    <x v="0"/>
    <x v="0"/>
    <s v="SLA_MET"/>
  </r>
  <r>
    <s v="2348"/>
    <d v="2023-08-10T14:18:02"/>
    <d v="2023-08-10T14:26:22"/>
    <s v="APPROVE"/>
    <s v="Consumer Existing"/>
    <s v="NVaid"/>
    <s v="Approve"/>
    <x v="0"/>
    <d v="1899-12-30T00:08:20"/>
    <n v="8.3333333333333339"/>
    <d v="2023-08-10T00:00:00"/>
    <x v="1"/>
    <x v="2"/>
    <x v="4"/>
    <x v="0"/>
    <x v="1"/>
    <s v="SLA_MET"/>
  </r>
  <r>
    <s v="2349"/>
    <d v="2023-08-10T14:43:51"/>
    <d v="2023-08-10T14:50:14"/>
    <s v="APPROVE"/>
    <s v="Consumer Existing"/>
    <s v="SBambaras"/>
    <s v="Approve"/>
    <x v="0"/>
    <d v="1899-12-30T00:06:23"/>
    <n v="6.3833333333333337"/>
    <d v="2023-08-10T00:00:00"/>
    <x v="1"/>
    <x v="2"/>
    <x v="7"/>
    <x v="0"/>
    <x v="1"/>
    <s v="SLA_MET"/>
  </r>
  <r>
    <s v="2350"/>
    <d v="2023-08-10T14:45:03"/>
    <d v="2023-08-10T14:54:58"/>
    <s v="APPROVE"/>
    <s v="Consumer Post Bureau"/>
    <s v="NVaid"/>
    <s v="Approve"/>
    <x v="0"/>
    <d v="1899-12-30T00:09:55"/>
    <n v="9.9166666666666661"/>
    <d v="2023-08-10T00:00:00"/>
    <x v="1"/>
    <x v="2"/>
    <x v="4"/>
    <x v="0"/>
    <x v="0"/>
    <s v="SLA_MET"/>
  </r>
  <r>
    <s v="2351"/>
    <d v="2023-08-10T14:53:53"/>
    <d v="2023-08-10T15:08:22"/>
    <s v="APPROVE"/>
    <s v="Consumer Pre Bureau"/>
    <s v="SBambaras"/>
    <s v="Approved only with outright purchase of handset or USIM only"/>
    <x v="0"/>
    <d v="1899-12-30T00:14:29"/>
    <n v="14.483333333333333"/>
    <d v="2023-08-10T00:00:00"/>
    <x v="1"/>
    <x v="2"/>
    <x v="7"/>
    <x v="0"/>
    <x v="2"/>
    <s v="SLA_MET"/>
  </r>
  <r>
    <s v="2352"/>
    <d v="2023-08-10T14:55:32"/>
    <d v="2023-08-10T15:04:10"/>
    <s v="APPROVE"/>
    <s v="Consumer Pre Bureau"/>
    <s v="NVaid"/>
    <s v="Approve"/>
    <x v="0"/>
    <d v="1899-12-30T00:08:38"/>
    <n v="8.6333333333333329"/>
    <d v="2023-08-10T00:00:00"/>
    <x v="1"/>
    <x v="2"/>
    <x v="4"/>
    <x v="0"/>
    <x v="2"/>
    <s v="SLA_MET"/>
  </r>
  <r>
    <s v="2353"/>
    <d v="2023-08-10T14:57:32"/>
    <d v="2023-08-10T15:05:36"/>
    <s v="APPROVE"/>
    <s v="Consumer Pre Bureau"/>
    <s v="MDcruz"/>
    <s v="Approve"/>
    <x v="0"/>
    <d v="1899-12-30T00:08:04"/>
    <n v="8.0666666666666664"/>
    <d v="2023-08-10T00:00:00"/>
    <x v="1"/>
    <x v="2"/>
    <x v="3"/>
    <x v="0"/>
    <x v="2"/>
    <s v="SLA_MET"/>
  </r>
  <r>
    <s v="2354"/>
    <d v="2023-08-10T14:58:19"/>
    <d v="2023-08-10T15:12:58"/>
    <s v="APPROVE"/>
    <s v="Consumer Post Bureau"/>
    <s v="CDcosta"/>
    <s v="Approved for 1 handset and 1 MBB"/>
    <x v="0"/>
    <d v="1899-12-30T00:14:39"/>
    <n v="14.65"/>
    <d v="2023-08-10T00:00:00"/>
    <x v="1"/>
    <x v="2"/>
    <x v="2"/>
    <x v="0"/>
    <x v="0"/>
    <s v="SLA_MET"/>
  </r>
  <r>
    <s v="2355"/>
    <d v="2023-08-10T14:58:26"/>
    <d v="2023-08-10T15:17:45"/>
    <s v="APPROVE"/>
    <s v="Consumer Existing"/>
    <s v="NVaid"/>
    <s v="Approve"/>
    <x v="0"/>
    <d v="1899-12-30T00:19:19"/>
    <n v="19.316666666666666"/>
    <d v="2023-08-10T00:00:00"/>
    <x v="1"/>
    <x v="2"/>
    <x v="4"/>
    <x v="0"/>
    <x v="1"/>
    <s v="SLA_MET"/>
  </r>
  <r>
    <s v="2356"/>
    <d v="2023-08-10T14:59:41"/>
    <d v="2023-08-10T15:17:15"/>
    <s v="APPROVE"/>
    <s v="Consumer Pre Bureau"/>
    <s v="SBambaras"/>
    <s v="Approve"/>
    <x v="0"/>
    <d v="1899-12-30T00:17:34"/>
    <n v="17.566666666666666"/>
    <d v="2023-08-10T00:00:00"/>
    <x v="1"/>
    <x v="2"/>
    <x v="7"/>
    <x v="0"/>
    <x v="2"/>
    <s v="SLA_MET"/>
  </r>
  <r>
    <s v="2357"/>
    <d v="2023-08-10T15:01:54"/>
    <d v="2023-08-10T15:28:58"/>
    <s v="APPROVE"/>
    <s v="Consumer Existing"/>
    <s v="NBhatia"/>
    <s v="Approve"/>
    <x v="0"/>
    <d v="1899-12-30T00:27:04"/>
    <n v="27.066666666666666"/>
    <d v="2023-08-10T00:00:00"/>
    <x v="1"/>
    <x v="2"/>
    <x v="1"/>
    <x v="0"/>
    <x v="1"/>
    <s v="SLA_NOT_MET"/>
  </r>
  <r>
    <s v="2358"/>
    <d v="2023-08-10T15:05:16"/>
    <d v="2023-08-10T15:20:14"/>
    <s v="APPROVE"/>
    <s v="Consumer Existing"/>
    <s v="FWadia"/>
    <s v="Approve"/>
    <x v="0"/>
    <d v="1899-12-30T00:14:58"/>
    <n v="14.966666666666667"/>
    <d v="2023-08-10T00:00:00"/>
    <x v="1"/>
    <x v="2"/>
    <x v="9"/>
    <x v="0"/>
    <x v="1"/>
    <s v="SLA_MET"/>
  </r>
  <r>
    <s v="2359"/>
    <d v="2023-08-10T15:05:55"/>
    <d v="2023-08-10T15:13:47"/>
    <s v="APPROVE"/>
    <s v="Consumer Existing"/>
    <s v="QMascarenhas"/>
    <m/>
    <x v="0"/>
    <d v="1899-12-30T00:07:52"/>
    <n v="7.8666666666666671"/>
    <d v="2023-08-10T00:00:00"/>
    <x v="1"/>
    <x v="2"/>
    <x v="0"/>
    <x v="0"/>
    <x v="1"/>
    <s v="SLA_MET"/>
  </r>
  <r>
    <s v="2360"/>
    <d v="2023-08-10T15:09:01"/>
    <d v="2023-08-10T15:21:53"/>
    <s v="APPROVE"/>
    <s v="Consumer Pre Bureau"/>
    <s v="SBambaras"/>
    <s v="Approve"/>
    <x v="0"/>
    <d v="1899-12-30T00:12:52"/>
    <n v="12.866666666666667"/>
    <d v="2023-08-10T00:00:00"/>
    <x v="1"/>
    <x v="2"/>
    <x v="7"/>
    <x v="0"/>
    <x v="2"/>
    <s v="SLA_MET"/>
  </r>
  <r>
    <s v="2361"/>
    <d v="2023-08-10T15:13:37"/>
    <d v="2023-08-10T15:16:39"/>
    <s v="APPROVE"/>
    <s v="Consumer Existing"/>
    <s v="QMascarenhas"/>
    <m/>
    <x v="0"/>
    <d v="1899-12-30T00:03:02"/>
    <n v="3.0333333333333332"/>
    <d v="2023-08-10T00:00:00"/>
    <x v="1"/>
    <x v="2"/>
    <x v="0"/>
    <x v="0"/>
    <x v="1"/>
    <s v="SLA_MET"/>
  </r>
  <r>
    <s v="2362"/>
    <d v="2023-08-10T15:18:21"/>
    <d v="2023-08-10T15:26:33"/>
    <s v="APPROVE"/>
    <s v="Consumer Pre Bureau"/>
    <s v="FWadia"/>
    <s v="Approved for up to 2 services"/>
    <x v="0"/>
    <d v="1899-12-30T00:08:12"/>
    <n v="8.1999999999999993"/>
    <d v="2023-08-10T00:00:00"/>
    <x v="1"/>
    <x v="2"/>
    <x v="9"/>
    <x v="0"/>
    <x v="2"/>
    <s v="SLA_MET"/>
  </r>
  <r>
    <s v="2363"/>
    <d v="2023-08-10T15:19:43"/>
    <d v="2023-08-10T15:41:21"/>
    <s v="APPROVE"/>
    <s v="Consumer Existing"/>
    <s v="QMascarenhas"/>
    <m/>
    <x v="0"/>
    <d v="1899-12-30T00:21:38"/>
    <n v="21.633333333333333"/>
    <d v="2023-08-10T00:00:00"/>
    <x v="1"/>
    <x v="2"/>
    <x v="0"/>
    <x v="0"/>
    <x v="1"/>
    <s v="SLA_NOT_MET"/>
  </r>
  <r>
    <s v="2364"/>
    <d v="2023-08-10T15:22:32"/>
    <d v="2023-08-10T15:27:37"/>
    <s v="APPROVE"/>
    <s v="Consumer Existing"/>
    <s v="SBambaras"/>
    <s v="Approve"/>
    <x v="0"/>
    <d v="1899-12-30T00:05:05"/>
    <n v="5.083333333333333"/>
    <d v="2023-08-10T00:00:00"/>
    <x v="1"/>
    <x v="2"/>
    <x v="7"/>
    <x v="0"/>
    <x v="1"/>
    <s v="SLA_MET"/>
  </r>
  <r>
    <s v="2365"/>
    <d v="2023-08-10T15:22:59"/>
    <d v="2023-08-10T15:35:26"/>
    <s v="APPROVE"/>
    <s v="Consumer Existing"/>
    <s v="MDcruz"/>
    <m/>
    <x v="0"/>
    <d v="1899-12-30T00:12:27"/>
    <n v="12.45"/>
    <d v="2023-08-10T00:00:00"/>
    <x v="1"/>
    <x v="2"/>
    <x v="3"/>
    <x v="0"/>
    <x v="1"/>
    <s v="SLA_MET"/>
  </r>
  <r>
    <s v="2366"/>
    <d v="2023-08-10T15:30:17"/>
    <d v="2023-08-10T15:42:32"/>
    <s v="APPROVE"/>
    <s v="Consumer Existing"/>
    <s v="FWadia"/>
    <s v="Approve"/>
    <x v="0"/>
    <d v="1899-12-30T00:12:15"/>
    <n v="12.25"/>
    <d v="2023-08-10T00:00:00"/>
    <x v="1"/>
    <x v="2"/>
    <x v="9"/>
    <x v="0"/>
    <x v="1"/>
    <s v="SLA_MET"/>
  </r>
  <r>
    <s v="2367"/>
    <d v="2023-08-10T15:33:54"/>
    <d v="2023-08-10T15:39:59"/>
    <s v="APPROVE"/>
    <s v="Consumer Post Bureau"/>
    <s v="CDcosta"/>
    <s v="Approved only with outright purchase of handset or USIM only"/>
    <x v="0"/>
    <d v="1899-12-30T00:06:05"/>
    <n v="6.083333333333333"/>
    <d v="2023-08-10T00:00:00"/>
    <x v="1"/>
    <x v="2"/>
    <x v="2"/>
    <x v="0"/>
    <x v="0"/>
    <s v="SLA_MET"/>
  </r>
  <r>
    <s v="2368"/>
    <d v="2023-08-10T15:34:02"/>
    <d v="2023-08-10T15:54:44"/>
    <s v="APPROVE"/>
    <s v="Consumer Existing"/>
    <s v="NBhatia"/>
    <s v="Approve"/>
    <x v="0"/>
    <d v="1899-12-30T00:20:42"/>
    <n v="20.7"/>
    <d v="2023-08-10T00:00:00"/>
    <x v="1"/>
    <x v="2"/>
    <x v="1"/>
    <x v="0"/>
    <x v="1"/>
    <s v="SLA_NOT_MET"/>
  </r>
  <r>
    <s v="2369"/>
    <d v="2023-08-10T15:39:24"/>
    <d v="2023-08-10T15:52:39"/>
    <s v="APPROVE"/>
    <s v="Consumer Pre Bureau"/>
    <s v="NVaid"/>
    <s v="Approved for 1 handset and 1 MBB"/>
    <x v="0"/>
    <d v="1899-12-30T00:13:15"/>
    <n v="13.25"/>
    <d v="2023-08-10T00:00:00"/>
    <x v="1"/>
    <x v="2"/>
    <x v="4"/>
    <x v="0"/>
    <x v="2"/>
    <s v="SLA_MET"/>
  </r>
  <r>
    <s v="2370"/>
    <d v="2023-08-10T15:41:48"/>
    <d v="2023-08-10T16:01:54"/>
    <s v="APPROVE"/>
    <s v="Consumer Existing"/>
    <s v="NVaid"/>
    <s v="Approve"/>
    <x v="0"/>
    <d v="1899-12-30T00:20:06"/>
    <n v="20.100000000000001"/>
    <d v="2023-08-10T00:00:00"/>
    <x v="1"/>
    <x v="2"/>
    <x v="4"/>
    <x v="0"/>
    <x v="1"/>
    <s v="SLA_NOT_MET"/>
  </r>
  <r>
    <s v="2371"/>
    <d v="2023-08-10T15:47:11"/>
    <d v="2023-08-10T16:05:55"/>
    <s v="APPROVE"/>
    <s v="Consumer Existing"/>
    <s v="FWadia"/>
    <s v="Approve"/>
    <x v="0"/>
    <d v="1899-12-30T00:18:44"/>
    <n v="18.733333333333334"/>
    <d v="2023-08-10T00:00:00"/>
    <x v="1"/>
    <x v="2"/>
    <x v="9"/>
    <x v="0"/>
    <x v="1"/>
    <s v="SLA_MET"/>
  </r>
  <r>
    <s v="2372"/>
    <d v="2023-08-10T15:47:44"/>
    <d v="2023-08-10T16:05:32"/>
    <s v="APPROVE"/>
    <s v="Consumer Existing"/>
    <s v="SBambaras"/>
    <s v="Approve"/>
    <x v="0"/>
    <d v="1899-12-30T00:17:48"/>
    <n v="17.8"/>
    <d v="2023-08-10T00:00:00"/>
    <x v="1"/>
    <x v="2"/>
    <x v="7"/>
    <x v="0"/>
    <x v="1"/>
    <s v="SLA_MET"/>
  </r>
  <r>
    <s v="2373"/>
    <d v="2023-08-10T15:54:01"/>
    <d v="2023-08-10T16:10:39"/>
    <s v="APPROVE"/>
    <s v="Consumer Post Bureau"/>
    <s v="MDcruz"/>
    <s v="Approve"/>
    <x v="0"/>
    <d v="1899-12-30T00:16:38"/>
    <n v="16.633333333333333"/>
    <d v="2023-08-10T00:00:00"/>
    <x v="1"/>
    <x v="2"/>
    <x v="3"/>
    <x v="0"/>
    <x v="0"/>
    <s v="SLA_MET"/>
  </r>
  <r>
    <s v="2374"/>
    <d v="2023-08-10T15:56:54"/>
    <d v="2023-08-10T16:17:59"/>
    <s v="APPROVE"/>
    <s v="Consumer Existing"/>
    <s v="FWadia"/>
    <m/>
    <x v="0"/>
    <d v="1899-12-30T00:21:05"/>
    <n v="21.083333333333332"/>
    <d v="2023-08-10T00:00:00"/>
    <x v="1"/>
    <x v="2"/>
    <x v="9"/>
    <x v="0"/>
    <x v="1"/>
    <s v="SLA_NOT_MET"/>
  </r>
  <r>
    <s v="2375"/>
    <d v="2023-08-10T15:58:01"/>
    <d v="2023-08-10T16:08:45"/>
    <s v="APPROVE"/>
    <s v="Consumer Existing"/>
    <s v="NVaid"/>
    <s v="Approve"/>
    <x v="0"/>
    <d v="1899-12-30T00:10:44"/>
    <n v="10.733333333333333"/>
    <d v="2023-08-10T00:00:00"/>
    <x v="1"/>
    <x v="2"/>
    <x v="4"/>
    <x v="0"/>
    <x v="1"/>
    <s v="SLA_MET"/>
  </r>
  <r>
    <s v="2376"/>
    <d v="2023-08-10T16:04:52"/>
    <d v="2023-08-10T16:20:19"/>
    <s v="APPROVE"/>
    <s v="Consumer Existing"/>
    <s v="CDcosta"/>
    <m/>
    <x v="0"/>
    <d v="1899-12-30T00:15:27"/>
    <n v="15.45"/>
    <d v="2023-08-10T00:00:00"/>
    <x v="1"/>
    <x v="2"/>
    <x v="2"/>
    <x v="0"/>
    <x v="1"/>
    <s v="SLA_MET"/>
  </r>
  <r>
    <s v="2377"/>
    <d v="2023-08-10T16:12:48"/>
    <d v="2023-08-10T16:17:31"/>
    <s v="APPROVE"/>
    <s v="Consumer Existing"/>
    <s v="SBambaras"/>
    <s v="Approve"/>
    <x v="0"/>
    <d v="1899-12-30T00:04:43"/>
    <n v="4.7166666666666668"/>
    <d v="2023-08-10T00:00:00"/>
    <x v="1"/>
    <x v="2"/>
    <x v="7"/>
    <x v="0"/>
    <x v="1"/>
    <s v="SLA_MET"/>
  </r>
  <r>
    <s v="2378"/>
    <d v="2023-08-10T16:15:19"/>
    <d v="2023-08-10T16:28:36"/>
    <s v="APPROVE"/>
    <s v="Consumer Existing"/>
    <s v="FWadia"/>
    <m/>
    <x v="0"/>
    <d v="1899-12-30T00:13:17"/>
    <n v="13.283333333333333"/>
    <d v="2023-08-10T00:00:00"/>
    <x v="1"/>
    <x v="2"/>
    <x v="9"/>
    <x v="0"/>
    <x v="1"/>
    <s v="SLA_MET"/>
  </r>
  <r>
    <s v="2379"/>
    <d v="2023-08-10T16:15:40"/>
    <d v="2023-08-10T16:29:53"/>
    <s v="APPROVE"/>
    <s v="Consumer Existing"/>
    <s v="QMascarenhas"/>
    <m/>
    <x v="0"/>
    <d v="1899-12-30T00:14:13"/>
    <n v="14.216666666666667"/>
    <d v="2023-08-10T00:00:00"/>
    <x v="1"/>
    <x v="2"/>
    <x v="0"/>
    <x v="0"/>
    <x v="1"/>
    <s v="SLA_MET"/>
  </r>
  <r>
    <s v="2380"/>
    <d v="2023-08-10T16:27:20"/>
    <d v="2023-08-10T16:34:06"/>
    <s v="APPROVE"/>
    <s v="Consumer Existing"/>
    <s v="NVaid"/>
    <s v="Approved for 3 services"/>
    <x v="0"/>
    <d v="1899-12-30T00:06:46"/>
    <n v="6.7666666666666666"/>
    <d v="2023-08-10T00:00:00"/>
    <x v="1"/>
    <x v="2"/>
    <x v="4"/>
    <x v="0"/>
    <x v="1"/>
    <s v="SLA_MET"/>
  </r>
  <r>
    <s v="2381"/>
    <d v="2023-08-10T16:27:40"/>
    <d v="2023-08-10T16:38:33"/>
    <s v="APPROVE"/>
    <s v="Consumer Pre Bureau"/>
    <s v="FWadia"/>
    <s v="Approve"/>
    <x v="0"/>
    <d v="1899-12-30T00:10:53"/>
    <n v="10.883333333333333"/>
    <d v="2023-08-10T00:00:00"/>
    <x v="1"/>
    <x v="2"/>
    <x v="9"/>
    <x v="0"/>
    <x v="2"/>
    <s v="SLA_MET"/>
  </r>
  <r>
    <s v="2382"/>
    <d v="2023-08-10T16:30:34"/>
    <d v="2023-08-10T16:35:25"/>
    <s v="APPROVE"/>
    <s v="Consumer Existing"/>
    <s v="SBambaras"/>
    <s v="Approve"/>
    <x v="0"/>
    <d v="1899-12-30T00:04:51"/>
    <n v="4.8499999999999996"/>
    <d v="2023-08-10T00:00:00"/>
    <x v="1"/>
    <x v="2"/>
    <x v="7"/>
    <x v="0"/>
    <x v="1"/>
    <s v="SLA_MET"/>
  </r>
  <r>
    <s v="2383"/>
    <d v="2023-08-10T16:33:56"/>
    <d v="2023-08-10T16:46:40"/>
    <s v="APPROVE"/>
    <s v="Consumer Post Bureau"/>
    <s v="CDcosta"/>
    <m/>
    <x v="0"/>
    <d v="1899-12-30T00:12:44"/>
    <n v="12.733333333333333"/>
    <d v="2023-08-10T00:00:00"/>
    <x v="1"/>
    <x v="2"/>
    <x v="2"/>
    <x v="0"/>
    <x v="0"/>
    <s v="SLA_MET"/>
  </r>
  <r>
    <s v="2384"/>
    <d v="2023-08-10T16:34:18"/>
    <d v="2023-08-10T16:39:59"/>
    <s v="APPROVE"/>
    <s v="Consumer Existing"/>
    <s v="NVaid"/>
    <s v="Approved only with outright purchase of handset or USIM only"/>
    <x v="0"/>
    <d v="1899-12-30T00:05:41"/>
    <n v="5.6833333333333336"/>
    <d v="2023-08-10T00:00:00"/>
    <x v="1"/>
    <x v="2"/>
    <x v="4"/>
    <x v="0"/>
    <x v="1"/>
    <s v="SLA_MET"/>
  </r>
  <r>
    <s v="2385"/>
    <d v="2023-08-10T16:52:45"/>
    <d v="2023-08-10T16:57:03"/>
    <s v="APPROVE"/>
    <s v="Consumer Existing"/>
    <s v="CDcosta"/>
    <s v="Approve"/>
    <x v="0"/>
    <d v="1899-12-30T00:04:18"/>
    <n v="4.3"/>
    <d v="2023-08-10T00:00:00"/>
    <x v="1"/>
    <x v="2"/>
    <x v="2"/>
    <x v="0"/>
    <x v="1"/>
    <s v="SLA_MET"/>
  </r>
  <r>
    <s v="2386"/>
    <d v="2023-08-10T16:54:13"/>
    <d v="2023-08-10T17:00:19"/>
    <s v="APPROVE"/>
    <s v="Consumer Pre Bureau"/>
    <s v="NBhatia"/>
    <s v="Approved only with outright purchase of handset or USIM only"/>
    <x v="0"/>
    <d v="1899-12-30T00:06:06"/>
    <n v="6.1"/>
    <d v="2023-08-10T00:00:00"/>
    <x v="1"/>
    <x v="2"/>
    <x v="1"/>
    <x v="0"/>
    <x v="2"/>
    <s v="SLA_MET"/>
  </r>
  <r>
    <s v="2387"/>
    <d v="2023-08-10T16:54:35"/>
    <d v="2023-08-10T17:01:44"/>
    <s v="APPROVE"/>
    <s v="Consumer Existing"/>
    <s v="NVaid"/>
    <s v="Approved only with outright purchase of handset or USIM only"/>
    <x v="0"/>
    <d v="1899-12-30T00:07:09"/>
    <n v="7.15"/>
    <d v="2023-08-10T00:00:00"/>
    <x v="1"/>
    <x v="2"/>
    <x v="4"/>
    <x v="0"/>
    <x v="1"/>
    <s v="SLA_MET"/>
  </r>
  <r>
    <s v="2388"/>
    <d v="2023-08-10T17:08:09"/>
    <d v="2023-08-10T17:11:17"/>
    <s v="APPROVE"/>
    <s v="Consumer Existing"/>
    <s v="SBambaras"/>
    <s v="Approved only with outright purchase of handset or USIM only"/>
    <x v="0"/>
    <d v="1899-12-30T00:03:08"/>
    <n v="3.1333333333333333"/>
    <d v="2023-08-10T00:00:00"/>
    <x v="1"/>
    <x v="2"/>
    <x v="7"/>
    <x v="0"/>
    <x v="1"/>
    <s v="SLA_MET"/>
  </r>
  <r>
    <s v="2389"/>
    <d v="2023-08-10T17:09:31"/>
    <d v="2023-08-10T17:14:56"/>
    <s v="APPROVE"/>
    <s v="Consumer Pre Bureau"/>
    <s v="NVaid"/>
    <s v="Approved"/>
    <x v="0"/>
    <d v="1899-12-30T00:05:25"/>
    <n v="5.416666666666667"/>
    <d v="2023-08-10T00:00:00"/>
    <x v="1"/>
    <x v="2"/>
    <x v="4"/>
    <x v="0"/>
    <x v="2"/>
    <s v="SLA_MET"/>
  </r>
  <r>
    <s v="2390"/>
    <d v="2023-08-10T17:14:30"/>
    <d v="2023-08-10T17:19:05"/>
    <s v="APPROVE"/>
    <s v="Consumer Existing"/>
    <s v="SBambaras"/>
    <s v="Approve"/>
    <x v="0"/>
    <d v="1899-12-30T00:04:35"/>
    <n v="4.583333333333333"/>
    <d v="2023-08-10T00:00:00"/>
    <x v="1"/>
    <x v="2"/>
    <x v="7"/>
    <x v="0"/>
    <x v="1"/>
    <s v="SLA_MET"/>
  </r>
  <r>
    <s v="2391"/>
    <d v="2023-08-10T17:18:31"/>
    <d v="2023-08-10T17:23:50"/>
    <s v="APPROVE"/>
    <s v="Consumer Pre Bureau"/>
    <s v="SBambaras"/>
    <s v="Approved only with outright purchase of handset or USIM only"/>
    <x v="0"/>
    <d v="1899-12-30T00:05:19"/>
    <n v="5.3166666666666664"/>
    <d v="2023-08-10T00:00:00"/>
    <x v="1"/>
    <x v="2"/>
    <x v="7"/>
    <x v="0"/>
    <x v="2"/>
    <s v="SLA_MET"/>
  </r>
  <r>
    <s v="2392"/>
    <d v="2023-08-10T17:25:05"/>
    <d v="2023-08-10T17:36:19"/>
    <s v="APPROVE"/>
    <s v="Consumer Pre Bureau"/>
    <s v="NVaid"/>
    <s v="Approved for 2 services"/>
    <x v="0"/>
    <d v="1899-12-30T00:11:14"/>
    <n v="11.233333333333333"/>
    <d v="2023-08-10T00:00:00"/>
    <x v="1"/>
    <x v="2"/>
    <x v="4"/>
    <x v="0"/>
    <x v="2"/>
    <s v="SLA_MET"/>
  </r>
  <r>
    <s v="2393"/>
    <d v="2023-08-10T17:33:59"/>
    <d v="2023-08-10T18:05:54"/>
    <s v="APPROVE"/>
    <s v="Consumer Existing"/>
    <s v="FWadia"/>
    <m/>
    <x v="0"/>
    <d v="1899-12-30T00:31:55"/>
    <n v="31.916666666666668"/>
    <d v="2023-08-10T00:00:00"/>
    <x v="1"/>
    <x v="2"/>
    <x v="9"/>
    <x v="0"/>
    <x v="1"/>
    <s v="SLA_NOT_MET"/>
  </r>
  <r>
    <s v="2394"/>
    <d v="2023-08-10T17:40:04"/>
    <d v="2023-08-10T17:44:44"/>
    <s v="APPROVE"/>
    <s v="Consumer Existing"/>
    <s v="FWadia"/>
    <s v="Approved for MBB only"/>
    <x v="0"/>
    <d v="1899-12-30T00:04:40"/>
    <n v="4.666666666666667"/>
    <d v="2023-08-10T00:00:00"/>
    <x v="1"/>
    <x v="2"/>
    <x v="9"/>
    <x v="0"/>
    <x v="1"/>
    <s v="SLA_MET"/>
  </r>
  <r>
    <s v="2395"/>
    <d v="2023-08-10T17:42:44"/>
    <d v="2023-08-10T18:08:48"/>
    <s v="APPROVE"/>
    <s v="Consumer Existing"/>
    <s v="QMascarenhas"/>
    <m/>
    <x v="0"/>
    <d v="1899-12-30T00:26:04"/>
    <n v="26.066666666666666"/>
    <d v="2023-08-10T00:00:00"/>
    <x v="1"/>
    <x v="2"/>
    <x v="0"/>
    <x v="0"/>
    <x v="1"/>
    <s v="SLA_NOT_MET"/>
  </r>
  <r>
    <s v="2396"/>
    <d v="2023-08-10T17:45:14"/>
    <d v="2023-08-10T17:50:39"/>
    <s v="APPROVE"/>
    <s v="Consumer Existing"/>
    <s v="FWadia"/>
    <s v="Approved for MBB only"/>
    <x v="0"/>
    <d v="1899-12-30T00:05:25"/>
    <n v="5.416666666666667"/>
    <d v="2023-08-10T00:00:00"/>
    <x v="1"/>
    <x v="2"/>
    <x v="9"/>
    <x v="0"/>
    <x v="1"/>
    <s v="SLA_MET"/>
  </r>
  <r>
    <s v="2397"/>
    <d v="2023-08-10T17:46:14"/>
    <d v="2023-08-10T18:13:45"/>
    <s v="APPROVE"/>
    <s v="Consumer Existing"/>
    <s v="FWadia"/>
    <m/>
    <x v="0"/>
    <d v="1899-12-30T00:27:31"/>
    <n v="27.516666666666666"/>
    <d v="2023-08-10T00:00:00"/>
    <x v="1"/>
    <x v="2"/>
    <x v="9"/>
    <x v="0"/>
    <x v="1"/>
    <s v="SLA_NOT_MET"/>
  </r>
  <r>
    <s v="2398"/>
    <d v="2023-08-10T17:53:44"/>
    <d v="2023-08-10T18:19:46"/>
    <s v="APPROVE"/>
    <s v="Consumer Post Bureau"/>
    <s v="QMascarenhas"/>
    <m/>
    <x v="0"/>
    <d v="1899-12-30T00:26:02"/>
    <n v="26.033333333333335"/>
    <d v="2023-08-10T00:00:00"/>
    <x v="1"/>
    <x v="2"/>
    <x v="0"/>
    <x v="0"/>
    <x v="0"/>
    <s v="SLA_NOT_MET"/>
  </r>
  <r>
    <s v="2399"/>
    <d v="2023-08-10T17:57:12"/>
    <d v="2023-08-10T18:05:32"/>
    <s v="APPROVE"/>
    <s v="Consumer Existing"/>
    <s v="NBhatia"/>
    <s v="Approve"/>
    <x v="0"/>
    <d v="1899-12-30T00:08:20"/>
    <n v="8.3333333333333339"/>
    <d v="2023-08-10T00:00:00"/>
    <x v="1"/>
    <x v="2"/>
    <x v="1"/>
    <x v="0"/>
    <x v="1"/>
    <s v="SLA_MET"/>
  </r>
  <r>
    <s v="2400"/>
    <d v="2023-08-10T18:02:40"/>
    <d v="2023-08-10T18:12:35"/>
    <s v="APPROVE"/>
    <s v="Consumer Existing"/>
    <s v="NVaid"/>
    <s v="Approved for MBB only"/>
    <x v="0"/>
    <d v="1899-12-30T00:09:55"/>
    <n v="9.9166666666666661"/>
    <d v="2023-08-10T00:00:00"/>
    <x v="1"/>
    <x v="2"/>
    <x v="4"/>
    <x v="0"/>
    <x v="1"/>
    <s v="SLA_MET"/>
  </r>
  <r>
    <s v="2401"/>
    <d v="2023-08-10T18:06:28"/>
    <d v="2023-08-10T18:15:17"/>
    <s v="APPROVE"/>
    <s v="Consumer Pre Bureau"/>
    <s v="SBambaras"/>
    <s v="Approve"/>
    <x v="0"/>
    <d v="1899-12-30T00:08:49"/>
    <n v="8.8166666666666664"/>
    <d v="2023-08-10T00:00:00"/>
    <x v="1"/>
    <x v="2"/>
    <x v="7"/>
    <x v="0"/>
    <x v="2"/>
    <s v="SLA_MET"/>
  </r>
  <r>
    <s v="2402"/>
    <d v="2023-08-10T18:14:08"/>
    <d v="2023-08-10T18:30:03"/>
    <s v="APPROVE"/>
    <s v="Consumer Pre Bureau"/>
    <s v="NBhatia"/>
    <s v="Approve"/>
    <x v="0"/>
    <d v="1899-12-30T00:15:55"/>
    <n v="15.916666666666666"/>
    <d v="2023-08-10T00:00:00"/>
    <x v="1"/>
    <x v="2"/>
    <x v="1"/>
    <x v="0"/>
    <x v="2"/>
    <s v="SLA_MET"/>
  </r>
  <r>
    <s v="2403"/>
    <d v="2023-08-10T18:18:19"/>
    <d v="2023-08-10T18:45:03"/>
    <s v="APPROVE"/>
    <s v="Consumer Existing"/>
    <s v="QMascarenhas"/>
    <m/>
    <x v="0"/>
    <d v="1899-12-30T00:26:44"/>
    <n v="26.733333333333334"/>
    <d v="2023-08-10T00:00:00"/>
    <x v="1"/>
    <x v="2"/>
    <x v="0"/>
    <x v="0"/>
    <x v="1"/>
    <s v="SLA_NOT_MET"/>
  </r>
  <r>
    <s v="2404"/>
    <d v="2023-08-10T18:23:19"/>
    <d v="2023-08-10T18:43:24"/>
    <s v="APPROVE"/>
    <s v="Consumer Pre Bureau"/>
    <s v="NVaid"/>
    <s v="Approve"/>
    <x v="0"/>
    <d v="1899-12-30T00:20:05"/>
    <n v="20.083333333333332"/>
    <d v="2023-08-10T00:00:00"/>
    <x v="1"/>
    <x v="2"/>
    <x v="4"/>
    <x v="0"/>
    <x v="2"/>
    <s v="SLA_NOT_MET"/>
  </r>
  <r>
    <s v="2405"/>
    <d v="2023-08-10T18:28:16"/>
    <d v="2023-08-10T18:40:42"/>
    <s v="APPROVE"/>
    <s v="Consumer Post Bureau"/>
    <s v="NBhatia"/>
    <s v="Approved for MBB only"/>
    <x v="0"/>
    <d v="1899-12-30T00:12:26"/>
    <n v="12.433333333333334"/>
    <d v="2023-08-10T00:00:00"/>
    <x v="1"/>
    <x v="2"/>
    <x v="1"/>
    <x v="0"/>
    <x v="0"/>
    <s v="SLA_MET"/>
  </r>
  <r>
    <s v="2406"/>
    <d v="2023-08-10T18:37:23"/>
    <d v="2023-08-10T18:58:21"/>
    <s v="APPROVE"/>
    <s v="Consumer Existing"/>
    <s v="NBhatia"/>
    <s v="Approve"/>
    <x v="0"/>
    <d v="1899-12-30T00:20:58"/>
    <n v="20.966666666666665"/>
    <d v="2023-08-10T00:00:00"/>
    <x v="1"/>
    <x v="2"/>
    <x v="1"/>
    <x v="0"/>
    <x v="1"/>
    <s v="SLA_NOT_MET"/>
  </r>
  <r>
    <s v="2407"/>
    <d v="2023-08-10T18:46:53"/>
    <d v="2023-08-10T18:54:52"/>
    <s v="APPROVE"/>
    <s v="Consumer Post Bureau"/>
    <s v="FWadia"/>
    <m/>
    <x v="0"/>
    <d v="1899-12-30T00:07:59"/>
    <n v="7.9833333333333334"/>
    <d v="2023-08-10T00:00:00"/>
    <x v="1"/>
    <x v="2"/>
    <x v="9"/>
    <x v="0"/>
    <x v="0"/>
    <s v="SLA_MET"/>
  </r>
  <r>
    <s v="2408"/>
    <d v="2023-08-10T19:00:24"/>
    <d v="2023-08-10T19:05:45"/>
    <s v="APPROVE"/>
    <s v="Consumer Pre Bureau"/>
    <s v="SBambaras"/>
    <s v="Approve"/>
    <x v="0"/>
    <d v="1899-12-30T00:05:21"/>
    <n v="5.35"/>
    <d v="2023-08-10T00:00:00"/>
    <x v="1"/>
    <x v="2"/>
    <x v="7"/>
    <x v="0"/>
    <x v="2"/>
    <s v="SLA_MET"/>
  </r>
  <r>
    <s v="2409"/>
    <d v="2023-08-10T19:01:18"/>
    <d v="2023-08-10T19:10:05"/>
    <s v="APPROVE"/>
    <s v="Consumer Existing"/>
    <s v="NVaid"/>
    <s v="Approved only with outright purchase of handset or USIM only"/>
    <x v="0"/>
    <d v="1899-12-30T00:08:47"/>
    <n v="8.7833333333333332"/>
    <d v="2023-08-10T00:00:00"/>
    <x v="1"/>
    <x v="2"/>
    <x v="4"/>
    <x v="0"/>
    <x v="1"/>
    <s v="SLA_MET"/>
  </r>
  <r>
    <s v="2410"/>
    <d v="2023-08-10T19:13:31"/>
    <d v="2023-08-10T19:19:58"/>
    <s v="APPROVE"/>
    <s v="Consumer Post Bureau"/>
    <s v="QMascarenhas"/>
    <m/>
    <x v="0"/>
    <d v="1899-12-30T00:06:27"/>
    <n v="6.45"/>
    <d v="2023-08-10T00:00:00"/>
    <x v="1"/>
    <x v="2"/>
    <x v="0"/>
    <x v="0"/>
    <x v="0"/>
    <s v="SLA_MET"/>
  </r>
  <r>
    <s v="2411"/>
    <d v="2023-08-10T19:14:15"/>
    <d v="2023-08-10T19:28:51"/>
    <s v="APPROVE"/>
    <s v="Consumer Post Bureau"/>
    <s v="QMascarenhas"/>
    <m/>
    <x v="0"/>
    <d v="1899-12-30T00:14:36"/>
    <n v="14.6"/>
    <d v="2023-08-10T00:00:00"/>
    <x v="1"/>
    <x v="2"/>
    <x v="0"/>
    <x v="0"/>
    <x v="0"/>
    <s v="SLA_MET"/>
  </r>
  <r>
    <s v="2412"/>
    <d v="2023-08-10T19:57:38"/>
    <d v="2023-08-10T20:09:35"/>
    <s v="APPROVE"/>
    <s v="Consumer Post Bureau"/>
    <s v="NBhatia"/>
    <s v="Approved for 1 handset and 1 MBB"/>
    <x v="0"/>
    <d v="1899-12-30T00:11:57"/>
    <n v="11.95"/>
    <d v="2023-08-10T00:00:00"/>
    <x v="1"/>
    <x v="2"/>
    <x v="1"/>
    <x v="0"/>
    <x v="0"/>
    <s v="SLA_MET"/>
  </r>
  <r>
    <s v="2413"/>
    <d v="2023-08-10T10:18:10"/>
    <d v="2023-08-10T10:24:26"/>
    <s v="DECLINE"/>
    <s v="Consumer Existing"/>
    <s v="CDcosta"/>
    <m/>
    <x v="0"/>
    <d v="1899-12-30T00:06:16"/>
    <n v="6.2666666666666666"/>
    <d v="2023-08-10T00:00:00"/>
    <x v="1"/>
    <x v="2"/>
    <x v="2"/>
    <x v="1"/>
    <x v="1"/>
    <s v="SLA_MET"/>
  </r>
  <r>
    <s v="2414"/>
    <d v="2023-08-10T10:27:21"/>
    <d v="2023-08-10T10:32:47"/>
    <s v="DECLINE"/>
    <s v="Consumer Existing"/>
    <s v="CDcosta"/>
    <m/>
    <x v="0"/>
    <d v="1899-12-30T00:05:26"/>
    <n v="5.4333333333333336"/>
    <d v="2023-08-10T00:00:00"/>
    <x v="1"/>
    <x v="2"/>
    <x v="2"/>
    <x v="1"/>
    <x v="1"/>
    <s v="SLA_MET"/>
  </r>
  <r>
    <s v="2415"/>
    <d v="2023-08-10T11:08:38"/>
    <d v="2023-08-10T11:13:55"/>
    <s v="DECLINE"/>
    <s v="Consumer Pre Bureau"/>
    <s v="SBambaras"/>
    <s v="Due to Credit Policy"/>
    <x v="0"/>
    <d v="1899-12-30T00:05:17"/>
    <n v="5.2833333333333332"/>
    <d v="2023-08-10T00:00:00"/>
    <x v="1"/>
    <x v="2"/>
    <x v="7"/>
    <x v="1"/>
    <x v="2"/>
    <s v="SLA_MET"/>
  </r>
  <r>
    <s v="2416"/>
    <d v="2023-08-10T11:26:32"/>
    <d v="2023-08-10T11:33:01"/>
    <s v="DECLINE"/>
    <s v="Consumer Pre Bureau"/>
    <s v="SBambaras"/>
    <s v="Unable to verify employment details provided"/>
    <x v="0"/>
    <d v="1899-12-30T00:06:29"/>
    <n v="6.4833333333333334"/>
    <d v="2023-08-10T00:00:00"/>
    <x v="1"/>
    <x v="2"/>
    <x v="7"/>
    <x v="1"/>
    <x v="2"/>
    <s v="SLA_MET"/>
  </r>
  <r>
    <s v="2417"/>
    <d v="2023-08-10T11:30:02"/>
    <d v="2023-08-10T11:49:44"/>
    <s v="DECLINE"/>
    <s v="Consumer Post Bureau"/>
    <s v="SBambaras"/>
    <m/>
    <x v="0"/>
    <d v="1899-12-30T00:19:42"/>
    <n v="19.7"/>
    <d v="2023-08-10T00:00:00"/>
    <x v="1"/>
    <x v="2"/>
    <x v="7"/>
    <x v="1"/>
    <x v="0"/>
    <s v="SLA_MET"/>
  </r>
  <r>
    <s v="2418"/>
    <d v="2023-08-10T12:03:01"/>
    <d v="2023-08-10T12:22:53"/>
    <s v="DECLINE"/>
    <s v="Consumer Existing"/>
    <s v="RBose"/>
    <m/>
    <x v="0"/>
    <d v="1899-12-30T00:19:52"/>
    <n v="19.866666666666667"/>
    <d v="2023-08-10T00:00:00"/>
    <x v="1"/>
    <x v="2"/>
    <x v="6"/>
    <x v="1"/>
    <x v="1"/>
    <s v="SLA_MET"/>
  </r>
  <r>
    <s v="2419"/>
    <d v="2023-08-10T12:22:24"/>
    <d v="2023-08-10T12:36:00"/>
    <s v="DECLINE"/>
    <s v="Consumer Post Bureau"/>
    <s v="QMascarenhas"/>
    <s v="Passport Visa expires in less than 12 months. Please offer the customer pre-paid service only"/>
    <x v="0"/>
    <d v="1899-12-30T00:13:36"/>
    <n v="13.6"/>
    <d v="2023-08-10T00:00:00"/>
    <x v="1"/>
    <x v="2"/>
    <x v="0"/>
    <x v="1"/>
    <x v="0"/>
    <s v="SLA_MET"/>
  </r>
  <r>
    <s v="2420"/>
    <d v="2023-08-10T12:23:01"/>
    <d v="2023-08-10T12:46:40"/>
    <s v="DECLINE"/>
    <s v="Consumer Pre Bureau"/>
    <s v="QMascarenhas"/>
    <s v="Unable to verify employment details provided"/>
    <x v="0"/>
    <d v="1899-12-30T00:23:39"/>
    <n v="23.65"/>
    <d v="2023-08-10T00:00:00"/>
    <x v="1"/>
    <x v="2"/>
    <x v="0"/>
    <x v="1"/>
    <x v="2"/>
    <s v="SLA_NOT_MET"/>
  </r>
  <r>
    <s v="2421"/>
    <d v="2023-08-10T14:05:50"/>
    <d v="2023-08-10T14:17:14"/>
    <s v="DECLINE"/>
    <s v="Consumer Existing"/>
    <s v="NVaid"/>
    <s v="Insufficient billing history with Asif Tech"/>
    <x v="0"/>
    <d v="1899-12-30T00:11:24"/>
    <n v="11.4"/>
    <d v="2023-08-10T00:00:00"/>
    <x v="1"/>
    <x v="2"/>
    <x v="4"/>
    <x v="1"/>
    <x v="1"/>
    <s v="SLA_MET"/>
  </r>
  <r>
    <s v="2422"/>
    <d v="2023-08-10T14:54:30"/>
    <d v="2023-08-10T15:10:26"/>
    <s v="DECLINE"/>
    <s v="Consumer Post Bureau"/>
    <s v="FWadia"/>
    <s v="Customer has exceeded approved number of services"/>
    <x v="0"/>
    <d v="1899-12-30T00:15:56"/>
    <n v="15.933333333333334"/>
    <d v="2023-08-10T00:00:00"/>
    <x v="1"/>
    <x v="2"/>
    <x v="9"/>
    <x v="1"/>
    <x v="0"/>
    <s v="SLA_MET"/>
  </r>
  <r>
    <s v="2423"/>
    <d v="2023-08-10T15:27:30"/>
    <d v="2023-08-10T15:31:19"/>
    <s v="DECLINE"/>
    <s v="Consumer Pre Bureau"/>
    <s v="SBambaras"/>
    <s v="Due to credit policy decision by Credit department. Please offer the customer pre-paid service"/>
    <x v="0"/>
    <d v="1899-12-30T00:03:49"/>
    <n v="3.8166666666666664"/>
    <d v="2023-08-10T00:00:00"/>
    <x v="1"/>
    <x v="2"/>
    <x v="7"/>
    <x v="1"/>
    <x v="2"/>
    <s v="SLA_MET"/>
  </r>
  <r>
    <s v="2424"/>
    <d v="2023-08-10T15:39:57"/>
    <d v="2023-08-10T15:55:59"/>
    <s v="DECLINE"/>
    <s v="Consumer Pre Bureau"/>
    <s v="FWadia"/>
    <s v="Unable to verify employment details provided"/>
    <x v="0"/>
    <d v="1899-12-30T00:16:02"/>
    <n v="16.033333333333335"/>
    <d v="2023-08-10T00:00:00"/>
    <x v="1"/>
    <x v="2"/>
    <x v="9"/>
    <x v="1"/>
    <x v="2"/>
    <s v="SLA_MET"/>
  </r>
  <r>
    <s v="2425"/>
    <d v="2023-08-10T15:42:24"/>
    <d v="2023-08-10T15:57:50"/>
    <s v="DECLINE"/>
    <s v="Consumer Existing"/>
    <s v="MDcruz"/>
    <s v="Applicant only has bridging visa. Please offer the customer Pre-Paid service only"/>
    <x v="0"/>
    <d v="1899-12-30T00:15:26"/>
    <n v="15.433333333333334"/>
    <d v="2023-08-10T00:00:00"/>
    <x v="1"/>
    <x v="2"/>
    <x v="3"/>
    <x v="1"/>
    <x v="1"/>
    <s v="SLA_MET"/>
  </r>
  <r>
    <s v="2426"/>
    <d v="2023-08-10T15:44:34"/>
    <d v="2023-08-10T16:07:42"/>
    <s v="DECLINE"/>
    <s v="Consumer Pre Bureau"/>
    <s v="NBhatia"/>
    <s v="Customer has exceeded approved number of services"/>
    <x v="0"/>
    <d v="1899-12-30T00:23:08"/>
    <n v="23.133333333333333"/>
    <d v="2023-08-10T00:00:00"/>
    <x v="1"/>
    <x v="2"/>
    <x v="1"/>
    <x v="1"/>
    <x v="2"/>
    <s v="SLA_NOT_MET"/>
  </r>
  <r>
    <s v="2427"/>
    <d v="2023-08-10T16:20:13"/>
    <d v="2023-08-10T16:25:21"/>
    <s v="DECLINE"/>
    <s v="Consumer Pre Bureau"/>
    <s v="NVaid"/>
    <s v="Due to credit policy decision by Credit department. Please offer the customer pre-paid service"/>
    <x v="0"/>
    <d v="1899-12-30T00:05:08"/>
    <n v="5.1333333333333337"/>
    <d v="2023-08-10T00:00:00"/>
    <x v="1"/>
    <x v="2"/>
    <x v="4"/>
    <x v="1"/>
    <x v="2"/>
    <s v="SLA_MET"/>
  </r>
  <r>
    <s v="2428"/>
    <d v="2023-08-10T16:51:54"/>
    <d v="2023-08-10T16:55:43"/>
    <s v="DECLINE"/>
    <s v="Consumer Existing"/>
    <s v="NVaid"/>
    <s v="Passport Visa expires in less than 12 months. Please offer the customer pre-paid service only"/>
    <x v="0"/>
    <d v="1899-12-30T00:03:49"/>
    <n v="3.8166666666666664"/>
    <d v="2023-08-10T00:00:00"/>
    <x v="1"/>
    <x v="2"/>
    <x v="4"/>
    <x v="1"/>
    <x v="1"/>
    <s v="SLA_MET"/>
  </r>
  <r>
    <s v="2429"/>
    <d v="2023-08-10T17:00:46"/>
    <d v="2023-08-10T17:07:02"/>
    <s v="DECLINE"/>
    <s v="Consumer Existing"/>
    <s v="CDcosta"/>
    <s v="Insufficient billing history with Asif Tech"/>
    <x v="0"/>
    <d v="1899-12-30T00:06:16"/>
    <n v="6.2666666666666666"/>
    <d v="2023-08-10T00:00:00"/>
    <x v="1"/>
    <x v="2"/>
    <x v="2"/>
    <x v="1"/>
    <x v="1"/>
    <s v="SLA_MET"/>
  </r>
  <r>
    <s v="2430"/>
    <d v="2023-08-10T17:26:44"/>
    <d v="2023-08-10T17:35:47"/>
    <s v="DECLINE"/>
    <s v="Consumer Existing"/>
    <s v="FWadia"/>
    <s v="Passport Visa expires in less than 21 months. Please offer the customer pre-paid service only"/>
    <x v="0"/>
    <d v="1899-12-30T00:09:03"/>
    <n v="9.0500000000000007"/>
    <d v="2023-08-10T00:00:00"/>
    <x v="1"/>
    <x v="2"/>
    <x v="9"/>
    <x v="1"/>
    <x v="1"/>
    <s v="SLA_MET"/>
  </r>
  <r>
    <s v="2431"/>
    <d v="2023-08-10T17:28:18"/>
    <d v="2023-08-10T18:03:22"/>
    <s v="DECLINE"/>
    <s v="Consumer Post Bureau"/>
    <s v="QMascarenhas"/>
    <m/>
    <x v="0"/>
    <d v="1899-12-30T00:35:04"/>
    <n v="35.06666666666667"/>
    <d v="2023-08-10T00:00:00"/>
    <x v="1"/>
    <x v="2"/>
    <x v="0"/>
    <x v="1"/>
    <x v="0"/>
    <s v="SLA_NOT_MET"/>
  </r>
  <r>
    <s v="2432"/>
    <d v="2023-08-10T17:29:07"/>
    <d v="2023-08-10T17:45:53"/>
    <s v="DECLINE"/>
    <s v="Consumer Existing"/>
    <s v="NBhatia"/>
    <s v="Applicant only has bridging visa. Please offer the customer Pre-Paid service only"/>
    <x v="0"/>
    <d v="1899-12-30T00:16:46"/>
    <n v="16.766666666666666"/>
    <d v="2023-08-10T00:00:00"/>
    <x v="1"/>
    <x v="2"/>
    <x v="1"/>
    <x v="1"/>
    <x v="1"/>
    <s v="SLA_MET"/>
  </r>
  <r>
    <s v="2433"/>
    <d v="2023-08-10T17:43:54"/>
    <d v="2023-08-10T17:51:29"/>
    <s v="DECLINE"/>
    <s v="Consumer Existing"/>
    <s v="SBambaras"/>
    <s v="Insufficient billing history with Asif Tech"/>
    <x v="0"/>
    <d v="1899-12-30T00:07:35"/>
    <n v="7.583333333333333"/>
    <d v="2023-08-10T00:00:00"/>
    <x v="1"/>
    <x v="2"/>
    <x v="7"/>
    <x v="1"/>
    <x v="1"/>
    <s v="SLA_MET"/>
  </r>
  <r>
    <s v="2434"/>
    <d v="2023-08-10T17:47:14"/>
    <d v="2023-08-10T17:56:57"/>
    <s v="DECLINE"/>
    <s v="Consumer Existing"/>
    <s v="NBhatia"/>
    <s v="Due to credit policy decision by Credit department. Please offer the customer pre-paid service"/>
    <x v="0"/>
    <d v="1899-12-30T00:09:43"/>
    <n v="9.7166666666666668"/>
    <d v="2023-08-10T00:00:00"/>
    <x v="1"/>
    <x v="2"/>
    <x v="1"/>
    <x v="1"/>
    <x v="1"/>
    <s v="SLA_MET"/>
  </r>
  <r>
    <s v="2435"/>
    <d v="2023-08-10T19:19:40"/>
    <d v="2023-08-10T19:25:03"/>
    <s v="DECLINE"/>
    <s v="Consumer Existing"/>
    <s v="SBambaras"/>
    <s v="Passport Visa expires in less than 12 months. Please offer the customer pre-paid service only"/>
    <x v="0"/>
    <d v="1899-12-30T00:05:23"/>
    <n v="5.3833333333333337"/>
    <d v="2023-08-10T00:00:00"/>
    <x v="1"/>
    <x v="2"/>
    <x v="7"/>
    <x v="1"/>
    <x v="1"/>
    <s v="SLA_MET"/>
  </r>
  <r>
    <s v="2436"/>
    <d v="2023-08-10T19:38:27"/>
    <d v="2023-08-10T19:48:38"/>
    <s v="DECLINE"/>
    <s v="Consumer Existing"/>
    <s v="NBhatia"/>
    <s v="Applicants ID details are incorrect"/>
    <x v="4"/>
    <d v="1899-12-30T00:10:11"/>
    <n v="10.183333333333334"/>
    <d v="2023-08-10T00:00:00"/>
    <x v="1"/>
    <x v="2"/>
    <x v="1"/>
    <x v="1"/>
    <x v="1"/>
    <s v="SLA_MET"/>
  </r>
  <r>
    <s v="2437"/>
    <d v="2023-08-10T19:38:46"/>
    <d v="2023-08-10T19:56:53"/>
    <s v="DECLINE"/>
    <s v="Consumer Pre Bureau"/>
    <s v="FWadia"/>
    <s v="Customer has exceeded approved number of services"/>
    <x v="0"/>
    <d v="1899-12-30T00:18:07"/>
    <n v="18.116666666666667"/>
    <d v="2023-08-10T00:00:00"/>
    <x v="1"/>
    <x v="2"/>
    <x v="9"/>
    <x v="1"/>
    <x v="2"/>
    <s v="SLA_MET"/>
  </r>
  <r>
    <s v="2438"/>
    <d v="2023-08-10T03:05:15"/>
    <d v="2023-08-10T08:39:31"/>
    <s v="WITHDRAW"/>
    <s v="Consumer Post Bureau"/>
    <s v="RBose"/>
    <m/>
    <x v="0"/>
    <d v="1899-12-30T05:34:16"/>
    <n v="334.26666666666665"/>
    <d v="2023-08-10T00:00:00"/>
    <x v="1"/>
    <x v="2"/>
    <x v="6"/>
    <x v="2"/>
    <x v="0"/>
    <s v="SLA_NOT_MET"/>
  </r>
  <r>
    <s v="2439"/>
    <d v="2023-08-10T09:57:57"/>
    <d v="2023-08-10T10:18:07"/>
    <s v="WITHDRAW"/>
    <s v="Consumer Post Bureau"/>
    <s v="RBose"/>
    <m/>
    <x v="0"/>
    <d v="1899-12-30T00:20:10"/>
    <n v="20.166666666666668"/>
    <d v="2023-08-10T00:00:00"/>
    <x v="1"/>
    <x v="2"/>
    <x v="6"/>
    <x v="2"/>
    <x v="0"/>
    <s v="SLA_NOT_MET"/>
  </r>
  <r>
    <s v="2440"/>
    <d v="2023-08-10T10:27:06"/>
    <d v="2023-08-10T10:36:32"/>
    <s v="WITHDRAW"/>
    <s v="Consumer Post Bureau"/>
    <s v="MDcruz"/>
    <s v="Applicants employment details are incorrect. Please confirm and resubmit"/>
    <x v="4"/>
    <d v="1899-12-30T00:09:26"/>
    <n v="9.4333333333333336"/>
    <d v="2023-08-10T00:00:00"/>
    <x v="1"/>
    <x v="2"/>
    <x v="3"/>
    <x v="2"/>
    <x v="0"/>
    <s v="SLA_MET"/>
  </r>
  <r>
    <s v="2441"/>
    <d v="2023-08-10T10:46:21"/>
    <d v="2023-08-10T10:54:42"/>
    <s v="WITHDRAW"/>
    <s v="Consumer Existing"/>
    <s v="SBambaras"/>
    <s v="Please re-submit the next application with the name of the handset and quantity."/>
    <x v="2"/>
    <d v="1899-12-30T00:08:21"/>
    <n v="8.35"/>
    <d v="2023-08-10T00:00:00"/>
    <x v="1"/>
    <x v="2"/>
    <x v="7"/>
    <x v="2"/>
    <x v="1"/>
    <s v="SLA_MET"/>
  </r>
  <r>
    <s v="2442"/>
    <d v="2023-08-10T11:03:47"/>
    <d v="2023-08-10T11:15:56"/>
    <s v="WITHDRAW"/>
    <s v="Consumer Existing"/>
    <s v="NVaid"/>
    <s v="Customer has overdue account with Asif Tech Account 739109470 overdue by $225.61"/>
    <x v="1"/>
    <d v="1899-12-30T00:12:09"/>
    <n v="12.15"/>
    <d v="2023-08-10T00:00:00"/>
    <x v="1"/>
    <x v="2"/>
    <x v="4"/>
    <x v="2"/>
    <x v="1"/>
    <s v="SLA_MET"/>
  </r>
  <r>
    <s v="2443"/>
    <d v="2023-08-10T11:15:31"/>
    <d v="2023-08-10T11:20:54"/>
    <s v="WITHDRAW"/>
    <s v="Consumer Pre Bureau"/>
    <s v="SBambaras"/>
    <s v="Applicants employment details are incorrect. Please confirm and resubmit"/>
    <x v="4"/>
    <d v="1899-12-30T00:05:23"/>
    <n v="5.3833333333333337"/>
    <d v="2023-08-10T00:00:00"/>
    <x v="1"/>
    <x v="2"/>
    <x v="7"/>
    <x v="2"/>
    <x v="2"/>
    <s v="SLA_MET"/>
  </r>
  <r>
    <s v="2444"/>
    <d v="2023-08-10T11:16:42"/>
    <d v="2023-08-10T11:29:47"/>
    <s v="WITHDRAW"/>
    <s v="Consumer Existing"/>
    <s v="MDcruz"/>
    <m/>
    <x v="0"/>
    <d v="1899-12-30T00:13:05"/>
    <n v="13.083333333333334"/>
    <d v="2023-08-10T00:00:00"/>
    <x v="1"/>
    <x v="2"/>
    <x v="3"/>
    <x v="2"/>
    <x v="1"/>
    <s v="SLA_MET"/>
  </r>
  <r>
    <s v="2445"/>
    <d v="2023-08-10T11:19:51"/>
    <d v="2023-08-10T11:28:04"/>
    <s v="WITHDRAW"/>
    <s v="Consumer Post Bureau"/>
    <s v="SBambaras"/>
    <m/>
    <x v="0"/>
    <d v="1899-12-30T00:08:13"/>
    <n v="8.2166666666666668"/>
    <d v="2023-08-10T00:00:00"/>
    <x v="1"/>
    <x v="2"/>
    <x v="7"/>
    <x v="2"/>
    <x v="0"/>
    <s v="SLA_MET"/>
  </r>
  <r>
    <s v="2446"/>
    <d v="2023-08-10T11:27:56"/>
    <d v="2023-08-10T11:41:31"/>
    <s v="WITHDRAW"/>
    <s v="Consumer Post Bureau"/>
    <s v="MDcruz"/>
    <m/>
    <x v="0"/>
    <d v="1899-12-30T00:13:35"/>
    <n v="13.583333333333334"/>
    <d v="2023-08-10T00:00:00"/>
    <x v="1"/>
    <x v="2"/>
    <x v="3"/>
    <x v="2"/>
    <x v="0"/>
    <s v="SLA_MET"/>
  </r>
  <r>
    <s v="2447"/>
    <d v="2023-08-10T11:45:21"/>
    <d v="2023-08-10T11:51:15"/>
    <s v="WITHDRAW"/>
    <s v="Consumer Post Bureau"/>
    <s v="MDcruz"/>
    <m/>
    <x v="0"/>
    <d v="1899-12-30T00:05:54"/>
    <n v="5.9"/>
    <d v="2023-08-10T00:00:00"/>
    <x v="1"/>
    <x v="2"/>
    <x v="3"/>
    <x v="2"/>
    <x v="0"/>
    <s v="SLA_MET"/>
  </r>
  <r>
    <s v="2448"/>
    <d v="2023-08-10T11:54:05"/>
    <d v="2023-08-10T12:12:37"/>
    <s v="WITHDRAW"/>
    <s v="Consumer Post Bureau"/>
    <s v="MDcruz"/>
    <m/>
    <x v="0"/>
    <d v="1899-12-30T00:18:32"/>
    <n v="18.533333333333335"/>
    <d v="2023-08-10T00:00:00"/>
    <x v="1"/>
    <x v="2"/>
    <x v="3"/>
    <x v="2"/>
    <x v="0"/>
    <s v="SLA_MET"/>
  </r>
  <r>
    <s v="2449"/>
    <d v="2023-08-10T11:55:06"/>
    <d v="2023-08-10T12:05:08"/>
    <s v="WITHDRAW"/>
    <s v="Consumer Post Bureau"/>
    <s v="NVaid"/>
    <s v="Applicant has previously approved application under another Row ID 1-8FPMUHK"/>
    <x v="5"/>
    <d v="1899-12-30T00:10:02"/>
    <n v="10.033333333333333"/>
    <d v="2023-08-10T00:00:00"/>
    <x v="1"/>
    <x v="2"/>
    <x v="4"/>
    <x v="2"/>
    <x v="0"/>
    <s v="SLA_MET"/>
  </r>
  <r>
    <s v="2450"/>
    <d v="2023-08-10T12:00:23"/>
    <d v="2023-08-10T12:12:55"/>
    <s v="WITHDRAW"/>
    <s v="Consumer Post Bureau"/>
    <s v="SBambaras"/>
    <m/>
    <x v="0"/>
    <d v="1899-12-30T00:12:32"/>
    <n v="12.533333333333333"/>
    <d v="2023-08-10T00:00:00"/>
    <x v="1"/>
    <x v="2"/>
    <x v="7"/>
    <x v="2"/>
    <x v="0"/>
    <s v="SLA_MET"/>
  </r>
  <r>
    <s v="2451"/>
    <d v="2023-08-10T12:02:52"/>
    <d v="2023-08-10T12:25:08"/>
    <s v="WITHDRAW"/>
    <s v="Consumer Post Bureau"/>
    <s v="QMascarenhas"/>
    <m/>
    <x v="0"/>
    <d v="1899-12-30T00:22:16"/>
    <n v="22.266666666666666"/>
    <d v="2023-08-10T00:00:00"/>
    <x v="1"/>
    <x v="2"/>
    <x v="0"/>
    <x v="2"/>
    <x v="0"/>
    <s v="SLA_NOT_MET"/>
  </r>
  <r>
    <s v="2452"/>
    <d v="2023-08-10T13:01:35"/>
    <d v="2023-08-10T13:16:57"/>
    <s v="WITHDRAW"/>
    <s v="Consumer Post Bureau"/>
    <s v="CDcosta"/>
    <m/>
    <x v="0"/>
    <d v="1899-12-30T00:15:22"/>
    <n v="15.366666666666667"/>
    <d v="2023-08-10T00:00:00"/>
    <x v="1"/>
    <x v="2"/>
    <x v="2"/>
    <x v="2"/>
    <x v="0"/>
    <s v="SLA_MET"/>
  </r>
  <r>
    <s v="2453"/>
    <d v="2023-08-10T13:05:08"/>
    <d v="2023-08-10T13:15:34"/>
    <s v="WITHDRAW"/>
    <s v="Consumer Post Bureau"/>
    <s v="QMascarenhas"/>
    <m/>
    <x v="0"/>
    <d v="1899-12-30T00:10:26"/>
    <n v="10.433333333333334"/>
    <d v="2023-08-10T00:00:00"/>
    <x v="1"/>
    <x v="2"/>
    <x v="0"/>
    <x v="2"/>
    <x v="0"/>
    <s v="SLA_MET"/>
  </r>
  <r>
    <s v="2454"/>
    <d v="2023-08-10T13:27:55"/>
    <d v="2023-08-10T13:33:50"/>
    <s v="WITHDRAW"/>
    <s v="Consumer Pre Bureau"/>
    <s v="SBambaras"/>
    <s v="Work number submitted is incorrect for the employer. Please re-submit the next application with the employer's landline number."/>
    <x v="4"/>
    <d v="1899-12-30T00:05:55"/>
    <n v="5.916666666666667"/>
    <d v="2023-08-10T00:00:00"/>
    <x v="1"/>
    <x v="2"/>
    <x v="7"/>
    <x v="2"/>
    <x v="2"/>
    <s v="SLA_MET"/>
  </r>
  <r>
    <s v="2455"/>
    <d v="2023-08-10T13:33:15"/>
    <d v="2023-08-10T13:35:04"/>
    <s v="WITHDRAW"/>
    <s v="Consumer Pre Bureau"/>
    <s v="SBambaras"/>
    <s v="Please email passport with visa page"/>
    <x v="2"/>
    <d v="1899-12-30T00:01:49"/>
    <n v="1.8166666666666667"/>
    <d v="2023-08-10T00:00:00"/>
    <x v="1"/>
    <x v="2"/>
    <x v="7"/>
    <x v="2"/>
    <x v="2"/>
    <s v="SLA_MET"/>
  </r>
  <r>
    <s v="2456"/>
    <d v="2023-08-10T13:37:13"/>
    <d v="2023-08-10T13:45:12"/>
    <s v="WITHDRAW"/>
    <s v="Consumer Pre Bureau"/>
    <s v="NVaid"/>
    <s v="Please resubmit with correct landline for employer - The number 61362333904 provided on the application is not correct"/>
    <x v="2"/>
    <d v="1899-12-30T00:07:59"/>
    <n v="7.9833333333333334"/>
    <d v="2023-08-10T00:00:00"/>
    <x v="1"/>
    <x v="2"/>
    <x v="4"/>
    <x v="2"/>
    <x v="2"/>
    <s v="SLA_MET"/>
  </r>
  <r>
    <s v="2457"/>
    <d v="2023-08-10T14:16:39"/>
    <d v="2023-08-10T14:37:06"/>
    <s v="WITHDRAW"/>
    <s v="Consumer Post Bureau"/>
    <s v="RBose"/>
    <m/>
    <x v="0"/>
    <d v="1899-12-30T00:20:27"/>
    <n v="20.45"/>
    <d v="2023-08-10T00:00:00"/>
    <x v="1"/>
    <x v="2"/>
    <x v="6"/>
    <x v="2"/>
    <x v="0"/>
    <s v="SLA_NOT_MET"/>
  </r>
  <r>
    <s v="2458"/>
    <d v="2023-08-10T14:17:49"/>
    <d v="2023-08-10T14:35:51"/>
    <s v="WITHDRAW"/>
    <s v="Consumer Post Bureau"/>
    <s v="NVaid"/>
    <s v="Please email copy of Proof of Income (Pay Slips / Bank Statement / Employment Letter) to vcredit@Asif Tech.com.au"/>
    <x v="2"/>
    <d v="1899-12-30T00:18:02"/>
    <n v="18.033333333333335"/>
    <d v="2023-08-10T00:00:00"/>
    <x v="1"/>
    <x v="2"/>
    <x v="4"/>
    <x v="2"/>
    <x v="0"/>
    <s v="SLA_MET"/>
  </r>
  <r>
    <s v="2459"/>
    <d v="2023-08-10T14:21:57"/>
    <d v="2023-08-10T14:28:06"/>
    <s v="WITHDRAW"/>
    <s v="Consumer Pre Bureau"/>
    <s v="SBambaras"/>
    <s v="Please email passport with visa page"/>
    <x v="2"/>
    <d v="1899-12-30T00:06:09"/>
    <n v="6.15"/>
    <d v="2023-08-10T00:00:00"/>
    <x v="1"/>
    <x v="2"/>
    <x v="7"/>
    <x v="2"/>
    <x v="2"/>
    <s v="SLA_MET"/>
  </r>
  <r>
    <s v="2460"/>
    <d v="2023-08-10T14:24:50"/>
    <d v="2023-08-10T14:35:21"/>
    <s v="WITHDRAW"/>
    <s v="Consumer Pre Bureau"/>
    <s v="NBhatia"/>
    <s v="Please re-submit as student"/>
    <x v="3"/>
    <d v="1899-12-30T00:10:31"/>
    <n v="10.516666666666667"/>
    <d v="2023-08-10T00:00:00"/>
    <x v="1"/>
    <x v="2"/>
    <x v="1"/>
    <x v="2"/>
    <x v="2"/>
    <s v="SLA_MET"/>
  </r>
  <r>
    <s v="2461"/>
    <d v="2023-08-10T14:30:16"/>
    <d v="2023-08-10T14:35:52"/>
    <s v="WITHDRAW"/>
    <s v="Consumer Existing"/>
    <s v="SBambaras"/>
    <s v="Customer has overdue account with Asif Tech"/>
    <x v="1"/>
    <d v="1899-12-30T00:05:36"/>
    <n v="5.6"/>
    <d v="2023-08-10T00:00:00"/>
    <x v="1"/>
    <x v="2"/>
    <x v="7"/>
    <x v="2"/>
    <x v="1"/>
    <s v="SLA_MET"/>
  </r>
  <r>
    <s v="2462"/>
    <d v="2023-08-10T14:32:21"/>
    <d v="2023-08-10T14:49:40"/>
    <s v="WITHDRAW"/>
    <s v="Consumer Post Bureau"/>
    <s v="FWadia"/>
    <s v="Work number submitted is incorrect for the employer. Please confirm with applicant and resubmit"/>
    <x v="4"/>
    <d v="1899-12-30T00:17:19"/>
    <n v="17.316666666666666"/>
    <d v="2023-08-10T00:00:00"/>
    <x v="1"/>
    <x v="2"/>
    <x v="9"/>
    <x v="2"/>
    <x v="0"/>
    <s v="SLA_MET"/>
  </r>
  <r>
    <s v="2463"/>
    <d v="2023-08-10T14:44:24"/>
    <d v="2023-08-10T14:52:23"/>
    <s v="WITHDRAW"/>
    <s v="Consumer Post Bureau"/>
    <s v="CDcosta"/>
    <m/>
    <x v="0"/>
    <d v="1899-12-30T00:07:59"/>
    <n v="7.9833333333333334"/>
    <d v="2023-08-10T00:00:00"/>
    <x v="1"/>
    <x v="2"/>
    <x v="2"/>
    <x v="2"/>
    <x v="0"/>
    <s v="SLA_MET"/>
  </r>
  <r>
    <s v="2464"/>
    <d v="2023-08-10T14:48:50"/>
    <d v="2023-08-10T15:02:20"/>
    <s v="WITHDRAW"/>
    <s v="Consumer Existing"/>
    <s v="QMascarenhas"/>
    <m/>
    <x v="0"/>
    <d v="1899-12-30T00:13:30"/>
    <n v="13.5"/>
    <d v="2023-08-10T00:00:00"/>
    <x v="1"/>
    <x v="2"/>
    <x v="0"/>
    <x v="2"/>
    <x v="1"/>
    <s v="SLA_MET"/>
  </r>
  <r>
    <s v="2465"/>
    <d v="2023-08-10T14:57:24"/>
    <d v="2023-08-10T15:10:44"/>
    <s v="WITHDRAW"/>
    <s v="Consumer Existing"/>
    <s v="NBhatia"/>
    <s v="Please resubmit with landline for employer"/>
    <x v="2"/>
    <d v="1899-12-30T00:13:20"/>
    <n v="13.333333333333334"/>
    <d v="2023-08-10T00:00:00"/>
    <x v="1"/>
    <x v="2"/>
    <x v="1"/>
    <x v="2"/>
    <x v="1"/>
    <s v="SLA_MET"/>
  </r>
  <r>
    <s v="2466"/>
    <d v="2023-08-10T14:58:52"/>
    <d v="2023-08-10T15:25:01"/>
    <s v="WITHDRAW"/>
    <s v="Consumer Pre Bureau"/>
    <s v="MDcruz"/>
    <s v="Please check DOB, Passport Number and Country, and the Customers Name"/>
    <x v="0"/>
    <d v="1899-12-30T00:26:09"/>
    <n v="26.15"/>
    <d v="2023-08-10T00:00:00"/>
    <x v="1"/>
    <x v="2"/>
    <x v="3"/>
    <x v="2"/>
    <x v="2"/>
    <s v="SLA_NOT_MET"/>
  </r>
  <r>
    <s v="2467"/>
    <d v="2023-08-10T15:07:22"/>
    <d v="2023-08-10T15:26:00"/>
    <s v="WITHDRAW"/>
    <s v="Consumer Existing"/>
    <s v="CDcosta"/>
    <s v="Please email 100 pts of ID, Proof of income and Passport with Visa page or Medicare card to vcredit@Asif Tech.com.au. Please resubmit once overdue amt is paid"/>
    <x v="1"/>
    <d v="1899-12-30T00:18:38"/>
    <n v="18.633333333333333"/>
    <d v="2023-08-10T00:00:00"/>
    <x v="1"/>
    <x v="2"/>
    <x v="2"/>
    <x v="2"/>
    <x v="1"/>
    <s v="SLA_MET"/>
  </r>
  <r>
    <s v="2468"/>
    <d v="2023-08-10T15:14:11"/>
    <d v="2023-08-10T15:22:24"/>
    <s v="WITHDRAW"/>
    <s v="Consumer Pre Bureau"/>
    <s v="NVaid"/>
    <s v="Please email passport with visa page to vcredit@Asif Tech.com.au"/>
    <x v="2"/>
    <d v="1899-12-30T00:08:13"/>
    <n v="8.2166666666666668"/>
    <d v="2023-08-10T00:00:00"/>
    <x v="1"/>
    <x v="2"/>
    <x v="4"/>
    <x v="2"/>
    <x v="2"/>
    <s v="SLA_MET"/>
  </r>
  <r>
    <s v="2469"/>
    <d v="2023-08-10T15:23:56"/>
    <d v="2023-08-10T15:32:53"/>
    <s v="WITHDRAW"/>
    <s v="Consumer Pre Bureau"/>
    <s v="CDcosta"/>
    <s v="Please email 100 pts of ID and Proof of income to kcredit@Asif Tech.com.au"/>
    <x v="2"/>
    <d v="1899-12-30T00:08:57"/>
    <n v="8.9499999999999993"/>
    <d v="2023-08-10T00:00:00"/>
    <x v="1"/>
    <x v="2"/>
    <x v="2"/>
    <x v="2"/>
    <x v="2"/>
    <s v="SLA_MET"/>
  </r>
  <r>
    <s v="2470"/>
    <d v="2023-08-10T15:25:11"/>
    <d v="2023-08-10T15:51:39"/>
    <s v="WITHDRAW"/>
    <s v="Consumer Post Bureau"/>
    <s v="MDcruz"/>
    <m/>
    <x v="0"/>
    <d v="1899-12-30T00:26:28"/>
    <n v="26.466666666666665"/>
    <d v="2023-08-10T00:00:00"/>
    <x v="1"/>
    <x v="2"/>
    <x v="3"/>
    <x v="2"/>
    <x v="0"/>
    <s v="SLA_NOT_MET"/>
  </r>
  <r>
    <s v="2471"/>
    <d v="2023-08-10T15:32:50"/>
    <d v="2023-08-10T15:36:57"/>
    <s v="WITHDRAW"/>
    <s v="Consumer Post Bureau"/>
    <s v="NVaid"/>
    <s v="An account for this applicant already exists with Asif Tech. Please resubmit as existing customer under Row Id 1-7SSOYGA"/>
    <x v="3"/>
    <d v="1899-12-30T00:04:07"/>
    <n v="4.1166666666666663"/>
    <d v="2023-08-10T00:00:00"/>
    <x v="1"/>
    <x v="2"/>
    <x v="4"/>
    <x v="2"/>
    <x v="0"/>
    <s v="SLA_MET"/>
  </r>
  <r>
    <s v="2472"/>
    <d v="2023-08-10T15:36:36"/>
    <d v="2023-08-10T15:55:35"/>
    <s v="WITHDRAW"/>
    <s v="Consumer Existing"/>
    <s v="SBambaras"/>
    <s v="Please email copy of Proof of Income (Pay Slips / Bank Statement / Employment Letter) to vcredit@Asif Tech.com.au"/>
    <x v="2"/>
    <d v="1899-12-30T00:18:59"/>
    <n v="18.983333333333334"/>
    <d v="2023-08-10T00:00:00"/>
    <x v="1"/>
    <x v="2"/>
    <x v="7"/>
    <x v="2"/>
    <x v="1"/>
    <s v="SLA_MET"/>
  </r>
  <r>
    <s v="2473"/>
    <d v="2023-08-10T15:41:36"/>
    <d v="2023-08-10T15:58:42"/>
    <s v="WITHDRAW"/>
    <s v="Consumer Pre Bureau"/>
    <s v="RBose"/>
    <s v="Please email bank statement or latest payslip for proof of employment to vcredit@Asif Tech.com.au"/>
    <x v="2"/>
    <d v="1899-12-30T00:17:06"/>
    <n v="17.100000000000001"/>
    <d v="2023-08-10T00:00:00"/>
    <x v="1"/>
    <x v="2"/>
    <x v="6"/>
    <x v="2"/>
    <x v="2"/>
    <s v="SLA_MET"/>
  </r>
  <r>
    <s v="2474"/>
    <d v="2023-08-10T16:54:10"/>
    <d v="2023-08-10T17:25:34"/>
    <s v="WITHDRAW"/>
    <s v="Consumer Post Bureau"/>
    <s v="FWadia"/>
    <s v="No ABN entered in application, please update and resubmit"/>
    <x v="0"/>
    <d v="1899-12-30T00:31:24"/>
    <n v="31.4"/>
    <d v="2023-08-10T00:00:00"/>
    <x v="1"/>
    <x v="2"/>
    <x v="9"/>
    <x v="2"/>
    <x v="0"/>
    <s v="SLA_NOT_MET"/>
  </r>
  <r>
    <s v="2475"/>
    <d v="2023-08-10T17:02:59"/>
    <d v="2023-08-10T17:22:14"/>
    <s v="WITHDRAW"/>
    <s v="Consumer Post Bureau"/>
    <s v="NBhatia"/>
    <m/>
    <x v="0"/>
    <d v="1899-12-30T00:19:15"/>
    <n v="19.25"/>
    <d v="2023-08-10T00:00:00"/>
    <x v="1"/>
    <x v="2"/>
    <x v="1"/>
    <x v="2"/>
    <x v="0"/>
    <s v="SLA_MET"/>
  </r>
  <r>
    <s v="2476"/>
    <d v="2023-08-10T17:08:34"/>
    <d v="2023-08-10T17:24:11"/>
    <s v="WITHDRAW"/>
    <s v="Consumer Existing"/>
    <s v="CDcosta"/>
    <s v="Please email 100 pts of ID, proof of income to vcredit@Asif Tech.com.au and resubmit with PP or MCC"/>
    <x v="2"/>
    <d v="1899-12-30T00:15:37"/>
    <n v="15.616666666666667"/>
    <d v="2023-08-10T00:00:00"/>
    <x v="1"/>
    <x v="2"/>
    <x v="2"/>
    <x v="2"/>
    <x v="1"/>
    <s v="SLA_MET"/>
  </r>
  <r>
    <s v="2477"/>
    <d v="2023-08-10T17:09:43"/>
    <d v="2023-08-10T17:14:54"/>
    <s v="WITHDRAW"/>
    <s v="Consumer Existing"/>
    <s v="SBambaras"/>
    <s v="Customer has overdue account with Asif Tech"/>
    <x v="1"/>
    <d v="1899-12-30T00:05:11"/>
    <n v="5.1833333333333336"/>
    <d v="2023-08-10T00:00:00"/>
    <x v="1"/>
    <x v="2"/>
    <x v="7"/>
    <x v="2"/>
    <x v="1"/>
    <s v="SLA_MET"/>
  </r>
  <r>
    <s v="2478"/>
    <d v="2023-08-10T17:12:27"/>
    <d v="2023-08-10T17:25:18"/>
    <s v="WITHDRAW"/>
    <s v="Consumer Post Bureau"/>
    <s v="RBose"/>
    <m/>
    <x v="0"/>
    <d v="1899-12-30T00:12:51"/>
    <n v="12.85"/>
    <d v="2023-08-10T00:00:00"/>
    <x v="1"/>
    <x v="2"/>
    <x v="6"/>
    <x v="2"/>
    <x v="0"/>
    <s v="SLA_MET"/>
  </r>
  <r>
    <s v="2479"/>
    <d v="2023-08-10T17:17:53"/>
    <d v="2023-08-10T17:22:41"/>
    <s v="WITHDRAW"/>
    <s v="Consumer Pre Bureau"/>
    <s v="NVaid"/>
    <s v="Applicant has previously approved application under another Row ID 1-5KP3AG7"/>
    <x v="5"/>
    <d v="1899-12-30T00:04:48"/>
    <n v="4.8"/>
    <d v="2023-08-10T00:00:00"/>
    <x v="1"/>
    <x v="2"/>
    <x v="4"/>
    <x v="2"/>
    <x v="2"/>
    <s v="SLA_MET"/>
  </r>
  <r>
    <s v="2480"/>
    <d v="2023-08-10T17:21:17"/>
    <d v="2023-08-10T17:39:36"/>
    <s v="WITHDRAW"/>
    <s v="Consumer Pre Bureau"/>
    <s v="SBambaras"/>
    <s v="Please email copy of Proof of Income (Pay Slips / Bank Statement / Employment Letter) to vcredit@Asif Tech.com.au"/>
    <x v="2"/>
    <d v="1899-12-30T00:18:19"/>
    <n v="18.316666666666666"/>
    <d v="2023-08-10T00:00:00"/>
    <x v="1"/>
    <x v="2"/>
    <x v="7"/>
    <x v="2"/>
    <x v="2"/>
    <s v="SLA_MET"/>
  </r>
  <r>
    <s v="2481"/>
    <d v="2023-08-10T17:24:40"/>
    <d v="2023-08-10T17:32:11"/>
    <s v="WITHDRAW"/>
    <s v="Consumer Post Bureau"/>
    <s v="CDcosta"/>
    <s v="Please email Proof of income to vcredit@Asif Tech.com.au"/>
    <x v="2"/>
    <d v="1899-12-30T00:07:31"/>
    <n v="7.5166666666666666"/>
    <d v="2023-08-10T00:00:00"/>
    <x v="1"/>
    <x v="2"/>
    <x v="2"/>
    <x v="2"/>
    <x v="0"/>
    <s v="SLA_MET"/>
  </r>
  <r>
    <s v="2482"/>
    <d v="2023-08-10T17:51:37"/>
    <d v="2023-08-10T18:03:38"/>
    <s v="WITHDRAW"/>
    <s v="Consumer Pre Bureau"/>
    <s v="SBambaras"/>
    <s v="An account for this applicant already exists with Asif Tech. Please re-submit as existing customer under row-id:- 1-1XEVAI9."/>
    <x v="3"/>
    <d v="1899-12-30T00:12:01"/>
    <n v="12.016666666666667"/>
    <d v="2023-08-10T00:00:00"/>
    <x v="1"/>
    <x v="2"/>
    <x v="7"/>
    <x v="2"/>
    <x v="2"/>
    <s v="SLA_MET"/>
  </r>
  <r>
    <s v="2483"/>
    <d v="2023-08-10T17:54:34"/>
    <d v="2023-08-10T18:29:27"/>
    <s v="WITHDRAW"/>
    <s v="Consumer Post Bureau"/>
    <s v="FWadia"/>
    <m/>
    <x v="0"/>
    <d v="1899-12-30T00:34:53"/>
    <n v="34.883333333333333"/>
    <d v="2023-08-10T00:00:00"/>
    <x v="1"/>
    <x v="2"/>
    <x v="9"/>
    <x v="2"/>
    <x v="0"/>
    <s v="SLA_NOT_MET"/>
  </r>
  <r>
    <s v="2484"/>
    <d v="2023-08-10T17:59:42"/>
    <d v="2023-08-10T18:11:09"/>
    <s v="WITHDRAW"/>
    <s v="Consumer Existing"/>
    <s v="SBambaras"/>
    <s v="Customer has overdue account with Asif Tech"/>
    <x v="1"/>
    <d v="1899-12-30T00:11:27"/>
    <n v="11.45"/>
    <d v="2023-08-10T00:00:00"/>
    <x v="1"/>
    <x v="2"/>
    <x v="7"/>
    <x v="2"/>
    <x v="1"/>
    <s v="SLA_MET"/>
  </r>
  <r>
    <s v="2485"/>
    <d v="2023-08-10T18:04:33"/>
    <d v="2023-08-10T18:17:31"/>
    <s v="WITHDRAW"/>
    <s v="Consumer Pre Bureau"/>
    <s v="NBhatia"/>
    <s v="Please resubmit with landline for employer and the Salary Slips"/>
    <x v="2"/>
    <d v="1899-12-30T00:12:58"/>
    <n v="12.966666666666667"/>
    <d v="2023-08-10T00:00:00"/>
    <x v="1"/>
    <x v="2"/>
    <x v="1"/>
    <x v="2"/>
    <x v="2"/>
    <s v="SLA_MET"/>
  </r>
  <r>
    <s v="2486"/>
    <d v="2023-08-10T18:06:41"/>
    <d v="2023-08-10T18:19:57"/>
    <s v="WITHDRAW"/>
    <s v="Consumer Post Bureau"/>
    <s v="NVaid"/>
    <s v="Please email copy of Proof of Income (Pay Slips / Bank Statement / Employment Letter) to vcredit@Asif Tech.com.au"/>
    <x v="2"/>
    <d v="1899-12-30T00:13:16"/>
    <n v="13.266666666666667"/>
    <d v="2023-08-10T00:00:00"/>
    <x v="1"/>
    <x v="2"/>
    <x v="4"/>
    <x v="2"/>
    <x v="0"/>
    <s v="SLA_MET"/>
  </r>
  <r>
    <s v="2487"/>
    <d v="2023-08-10T18:11:57"/>
    <d v="2023-08-10T18:26:45"/>
    <s v="WITHDRAW"/>
    <s v="Consumer Post Bureau"/>
    <s v="SBambaras"/>
    <s v="Please email copy of Proof of Income (Pay Slips / Bank Statement / Employment Letter) to vcredit@Asif Tech.com.au"/>
    <x v="2"/>
    <d v="1899-12-30T00:14:48"/>
    <n v="14.8"/>
    <d v="2023-08-10T00:00:00"/>
    <x v="1"/>
    <x v="2"/>
    <x v="7"/>
    <x v="2"/>
    <x v="0"/>
    <s v="SLA_MET"/>
  </r>
  <r>
    <s v="2488"/>
    <d v="2023-08-10T18:24:10"/>
    <d v="2023-08-10T18:40:47"/>
    <s v="WITHDRAW"/>
    <s v="Consumer Post Bureau"/>
    <s v="FWadia"/>
    <m/>
    <x v="0"/>
    <d v="1899-12-30T00:16:37"/>
    <n v="16.616666666666667"/>
    <d v="2023-08-10T00:00:00"/>
    <x v="1"/>
    <x v="2"/>
    <x v="9"/>
    <x v="2"/>
    <x v="0"/>
    <s v="SLA_MET"/>
  </r>
  <r>
    <s v="2489"/>
    <d v="2023-08-10T18:25:29"/>
    <d v="2023-08-10T18:33:07"/>
    <s v="WITHDRAW"/>
    <s v="Consumer Existing"/>
    <s v="SBambaras"/>
    <s v="Please re-submit the next application with the employer's contactable landline number or email copy of Proof of Income (Pay Slips / Bank Statement / Employment Letter) to vcredit@Asif Tech.com.au"/>
    <x v="2"/>
    <d v="1899-12-30T00:07:38"/>
    <n v="7.6333333333333329"/>
    <d v="2023-08-10T00:00:00"/>
    <x v="1"/>
    <x v="2"/>
    <x v="7"/>
    <x v="2"/>
    <x v="1"/>
    <s v="SLA_MET"/>
  </r>
  <r>
    <s v="2490"/>
    <d v="2023-08-10T18:48:26"/>
    <d v="2023-08-10T18:58:13"/>
    <s v="WITHDRAW"/>
    <s v="Consumer Pre Bureau"/>
    <s v="NVaid"/>
    <s v="Please email passport with visa page to vcredit@Asif Tech.com.au Passport to be included as part of 100 points id"/>
    <x v="2"/>
    <d v="1899-12-30T00:09:47"/>
    <n v="9.7833333333333332"/>
    <d v="2023-08-10T00:00:00"/>
    <x v="1"/>
    <x v="2"/>
    <x v="4"/>
    <x v="2"/>
    <x v="2"/>
    <s v="SLA_MET"/>
  </r>
  <r>
    <s v="2491"/>
    <d v="2023-08-10T19:16:07"/>
    <d v="2023-08-10T19:18:53"/>
    <s v="WITHDRAW"/>
    <s v="Consumer Pre Bureau"/>
    <s v="SBambaras"/>
    <s v="Please email passport with visa page"/>
    <x v="2"/>
    <d v="1899-12-30T00:02:46"/>
    <n v="2.7666666666666666"/>
    <d v="2023-08-10T00:00:00"/>
    <x v="1"/>
    <x v="2"/>
    <x v="7"/>
    <x v="2"/>
    <x v="2"/>
    <s v="SLA_MET"/>
  </r>
  <r>
    <s v="2492"/>
    <d v="2023-08-10T19:19:40"/>
    <d v="2023-08-10T19:26:21"/>
    <s v="WITHDRAW"/>
    <s v="Consumer Post Bureau"/>
    <s v="NVaid"/>
    <s v="An account for this applicant already exists with Asif Tech. Please resubmit as existing customer - Row id 1-8CTV4B6"/>
    <x v="3"/>
    <d v="1899-12-30T00:06:41"/>
    <n v="6.6833333333333336"/>
    <d v="2023-08-10T00:00:00"/>
    <x v="1"/>
    <x v="2"/>
    <x v="4"/>
    <x v="2"/>
    <x v="0"/>
    <s v="SLA_MET"/>
  </r>
  <r>
    <s v="2493"/>
    <d v="2023-08-10T19:20:04"/>
    <d v="2023-08-10T19:40:02"/>
    <s v="WITHDRAW"/>
    <s v="Consumer Pre Bureau"/>
    <s v="NBhatia"/>
    <s v="Please email passport with visa page and also remove the slash from the address and Dyer Street is mentioned couple of times, kindly make these changes to the address."/>
    <x v="4"/>
    <d v="1899-12-30T00:19:58"/>
    <n v="19.966666666666665"/>
    <d v="2023-08-10T00:00:00"/>
    <x v="1"/>
    <x v="2"/>
    <x v="1"/>
    <x v="2"/>
    <x v="2"/>
    <s v="SLA_MET"/>
  </r>
  <r>
    <s v="2494"/>
    <d v="2023-08-10T19:29:28"/>
    <d v="2023-08-10T19:45:02"/>
    <s v="WITHDRAW"/>
    <s v="Consumer Existing"/>
    <s v="NVaid"/>
    <s v="Customer has overdue account with 3 Account no 3375548785"/>
    <x v="1"/>
    <d v="1899-12-30T00:15:34"/>
    <n v="15.566666666666666"/>
    <d v="2023-08-10T00:00:00"/>
    <x v="1"/>
    <x v="2"/>
    <x v="4"/>
    <x v="2"/>
    <x v="1"/>
    <s v="SLA_MET"/>
  </r>
  <r>
    <s v="2495"/>
    <d v="2023-08-10T19:34:48"/>
    <d v="2023-08-10T19:42:52"/>
    <s v="WITHDRAW"/>
    <s v="Consumer Post Bureau"/>
    <s v="QMascarenhas"/>
    <m/>
    <x v="0"/>
    <d v="1899-12-30T00:08:04"/>
    <n v="8.0666666666666664"/>
    <d v="2023-08-10T00:00:00"/>
    <x v="1"/>
    <x v="2"/>
    <x v="0"/>
    <x v="2"/>
    <x v="0"/>
    <s v="SLA_MET"/>
  </r>
  <r>
    <s v="2496"/>
    <d v="2023-08-10T19:53:21"/>
    <d v="2023-08-10T19:58:52"/>
    <s v="WITHDRAW"/>
    <s v="Consumer Existing"/>
    <s v="NBhatia"/>
    <s v="Please email passport with visa page"/>
    <x v="2"/>
    <d v="1899-12-30T00:05:31"/>
    <n v="5.5166666666666666"/>
    <d v="2023-08-10T00:00:00"/>
    <x v="1"/>
    <x v="2"/>
    <x v="1"/>
    <x v="2"/>
    <x v="1"/>
    <s v="SLA_MET"/>
  </r>
  <r>
    <s v="2497"/>
    <d v="2023-08-10T19:53:45"/>
    <d v="2023-08-10T20:06:17"/>
    <s v="WITHDRAW"/>
    <s v="Consumer Pre Bureau"/>
    <s v="FWadia"/>
    <s v="Please resubmit this application with customer passport as part of 100 points of ID."/>
    <x v="2"/>
    <d v="1899-12-30T00:12:32"/>
    <n v="12.533333333333333"/>
    <d v="2023-08-10T00:00:00"/>
    <x v="1"/>
    <x v="2"/>
    <x v="9"/>
    <x v="2"/>
    <x v="2"/>
    <s v="SLA_MET"/>
  </r>
  <r>
    <s v="2498"/>
    <d v="2023-08-10T20:01:41"/>
    <d v="2023-08-10T20:14:30"/>
    <s v="WITHDRAW"/>
    <s v="Consumer Existing"/>
    <s v="FWadia"/>
    <s v="Please resubmit with landline for employer"/>
    <x v="2"/>
    <d v="1899-12-30T00:12:49"/>
    <n v="12.816666666666666"/>
    <d v="2023-08-10T00:00:00"/>
    <x v="1"/>
    <x v="2"/>
    <x v="9"/>
    <x v="2"/>
    <x v="1"/>
    <s v="SLA_MET"/>
  </r>
  <r>
    <s v="2499"/>
    <d v="2023-08-10T21:19:32"/>
    <d v="2023-08-10T21:25:11"/>
    <s v="WITHDRAW"/>
    <s v="Consumer Existing"/>
    <s v="FWadia"/>
    <s v="Please email copy of Proof of Income (2 x Latest Pay Slips / Latest Bank Statement / Employment Letter) to vcredit@Asif Tech.com.au"/>
    <x v="2"/>
    <d v="1899-12-30T00:05:39"/>
    <n v="5.65"/>
    <d v="2023-08-10T00:00:00"/>
    <x v="1"/>
    <x v="2"/>
    <x v="9"/>
    <x v="2"/>
    <x v="1"/>
    <s v="SLA_MET"/>
  </r>
  <r>
    <s v="2500"/>
    <d v="2023-08-10T21:51:28"/>
    <d v="2023-08-10T22:01:03"/>
    <s v="WITHDRAW"/>
    <s v="Consumer Post Bureau"/>
    <s v="FWadia"/>
    <m/>
    <x v="0"/>
    <d v="1899-12-30T00:09:35"/>
    <n v="9.5833333333333339"/>
    <d v="2023-08-10T00:00:00"/>
    <x v="1"/>
    <x v="2"/>
    <x v="9"/>
    <x v="2"/>
    <x v="0"/>
    <s v="SLA_MET"/>
  </r>
  <r>
    <s v="2501"/>
    <d v="2023-08-10T23:01:38"/>
    <d v="2023-08-10T23:12:37"/>
    <s v="WITHDRAW"/>
    <s v="Consumer Post Bureau"/>
    <s v="FWadia"/>
    <m/>
    <x v="0"/>
    <d v="1899-12-30T00:10:59"/>
    <n v="10.983333333333333"/>
    <d v="2023-08-10T00:00:00"/>
    <x v="1"/>
    <x v="2"/>
    <x v="9"/>
    <x v="2"/>
    <x v="0"/>
    <s v="SLA_MET"/>
  </r>
  <r>
    <s v="2502"/>
    <d v="2023-08-11T08:46:04"/>
    <d v="2023-08-11T08:53:30"/>
    <s v="APPROVE"/>
    <s v="Consumer Existing"/>
    <s v="HPandya"/>
    <s v="Approve"/>
    <x v="0"/>
    <d v="1899-12-30T00:07:26"/>
    <n v="7.4333333333333336"/>
    <d v="2023-08-11T00:00:00"/>
    <x v="1"/>
    <x v="2"/>
    <x v="11"/>
    <x v="0"/>
    <x v="1"/>
    <s v="SLA_MET"/>
  </r>
  <r>
    <s v="2503"/>
    <d v="2023-08-11T08:53:21"/>
    <d v="2023-08-11T09:01:50"/>
    <s v="APPROVE"/>
    <s v="Consumer Pre Bureau"/>
    <s v="HPandya"/>
    <s v="Approved for up to 2 services"/>
    <x v="0"/>
    <d v="1899-12-30T00:08:29"/>
    <n v="8.4833333333333325"/>
    <d v="2023-08-11T00:00:00"/>
    <x v="1"/>
    <x v="2"/>
    <x v="11"/>
    <x v="0"/>
    <x v="2"/>
    <s v="SLA_MET"/>
  </r>
  <r>
    <s v="2504"/>
    <d v="2023-08-11T09:08:47"/>
    <d v="2023-08-11T09:21:19"/>
    <s v="APPROVE"/>
    <s v="Consumer Existing"/>
    <s v="HPandya"/>
    <s v="Approve"/>
    <x v="0"/>
    <d v="1899-12-30T00:12:32"/>
    <n v="12.533333333333333"/>
    <d v="2023-08-11T00:00:00"/>
    <x v="1"/>
    <x v="2"/>
    <x v="11"/>
    <x v="0"/>
    <x v="1"/>
    <s v="SLA_MET"/>
  </r>
  <r>
    <s v="2505"/>
    <d v="2023-08-11T09:20:03"/>
    <d v="2023-08-11T09:25:51"/>
    <s v="APPROVE"/>
    <s v="Consumer Existing"/>
    <s v="HPandya"/>
    <s v="Approve"/>
    <x v="0"/>
    <d v="1899-12-30T00:05:48"/>
    <n v="5.8"/>
    <d v="2023-08-11T00:00:00"/>
    <x v="1"/>
    <x v="2"/>
    <x v="11"/>
    <x v="0"/>
    <x v="1"/>
    <s v="SLA_MET"/>
  </r>
  <r>
    <s v="2506"/>
    <d v="2023-08-11T09:21:06"/>
    <d v="2023-08-11T09:38:17"/>
    <s v="APPROVE"/>
    <s v="Consumer Existing"/>
    <s v="CDcosta"/>
    <m/>
    <x v="0"/>
    <d v="1899-12-30T00:17:11"/>
    <n v="17.183333333333334"/>
    <d v="2023-08-11T00:00:00"/>
    <x v="1"/>
    <x v="2"/>
    <x v="2"/>
    <x v="0"/>
    <x v="1"/>
    <s v="SLA_MET"/>
  </r>
  <r>
    <s v="2507"/>
    <d v="2023-08-11T09:44:39"/>
    <d v="2023-08-11T09:51:49"/>
    <s v="APPROVE"/>
    <s v="Consumer Existing"/>
    <s v="CDcosta"/>
    <m/>
    <x v="0"/>
    <d v="1899-12-30T00:07:10"/>
    <n v="7.166666666666667"/>
    <d v="2023-08-11T00:00:00"/>
    <x v="1"/>
    <x v="2"/>
    <x v="2"/>
    <x v="0"/>
    <x v="1"/>
    <s v="SLA_MET"/>
  </r>
  <r>
    <s v="2508"/>
    <d v="2023-08-11T09:53:53"/>
    <d v="2023-08-11T10:05:12"/>
    <s v="APPROVE"/>
    <s v="Consumer Post Bureau"/>
    <s v="HPandya"/>
    <s v="Approve"/>
    <x v="0"/>
    <d v="1899-12-30T00:11:19"/>
    <n v="11.316666666666666"/>
    <d v="2023-08-11T00:00:00"/>
    <x v="1"/>
    <x v="2"/>
    <x v="11"/>
    <x v="0"/>
    <x v="0"/>
    <s v="SLA_MET"/>
  </r>
  <r>
    <s v="2509"/>
    <d v="2023-08-11T10:07:47"/>
    <d v="2023-08-11T10:15:24"/>
    <s v="APPROVE"/>
    <s v="Consumer Existing"/>
    <s v="HPandya"/>
    <s v="Approve"/>
    <x v="0"/>
    <d v="1899-12-30T00:07:37"/>
    <n v="7.6166666666666671"/>
    <d v="2023-08-11T00:00:00"/>
    <x v="1"/>
    <x v="2"/>
    <x v="11"/>
    <x v="0"/>
    <x v="1"/>
    <s v="SLA_MET"/>
  </r>
  <r>
    <s v="2510"/>
    <d v="2023-08-11T10:12:29"/>
    <d v="2023-08-11T10:19:01"/>
    <s v="APPROVE"/>
    <s v="Consumer Pre Bureau"/>
    <s v="HPandya"/>
    <s v="Approve"/>
    <x v="0"/>
    <d v="1899-12-30T00:06:32"/>
    <n v="6.5333333333333332"/>
    <d v="2023-08-11T00:00:00"/>
    <x v="1"/>
    <x v="2"/>
    <x v="11"/>
    <x v="0"/>
    <x v="2"/>
    <s v="SLA_MET"/>
  </r>
  <r>
    <s v="2511"/>
    <d v="2023-08-11T10:33:31"/>
    <d v="2023-08-11T10:39:58"/>
    <s v="APPROVE"/>
    <s v="Consumer Existing"/>
    <s v="HPandya"/>
    <s v="Approve"/>
    <x v="0"/>
    <d v="1899-12-30T00:06:27"/>
    <n v="6.45"/>
    <d v="2023-08-11T00:00:00"/>
    <x v="1"/>
    <x v="2"/>
    <x v="11"/>
    <x v="0"/>
    <x v="1"/>
    <s v="SLA_MET"/>
  </r>
  <r>
    <s v="2512"/>
    <d v="2023-08-11T10:35:41"/>
    <d v="2023-08-11T10:40:50"/>
    <s v="APPROVE"/>
    <s v="Consumer Existing"/>
    <s v="CDcosta"/>
    <m/>
    <x v="0"/>
    <d v="1899-12-30T00:05:09"/>
    <n v="5.15"/>
    <d v="2023-08-11T00:00:00"/>
    <x v="1"/>
    <x v="2"/>
    <x v="2"/>
    <x v="0"/>
    <x v="1"/>
    <s v="SLA_MET"/>
  </r>
  <r>
    <s v="2513"/>
    <d v="2023-08-11T10:36:15"/>
    <d v="2023-08-11T10:51:57"/>
    <s v="APPROVE"/>
    <s v="Consumer Existing"/>
    <s v="SSyed"/>
    <m/>
    <x v="0"/>
    <d v="1899-12-30T00:15:42"/>
    <n v="15.7"/>
    <d v="2023-08-11T00:00:00"/>
    <x v="1"/>
    <x v="2"/>
    <x v="5"/>
    <x v="0"/>
    <x v="1"/>
    <s v="SLA_MET"/>
  </r>
  <r>
    <s v="2514"/>
    <d v="2023-08-11T10:49:23"/>
    <d v="2023-08-11T11:00:51"/>
    <s v="APPROVE"/>
    <s v="Consumer Pre Bureau"/>
    <s v="HPandya"/>
    <s v="Approved for MBB only"/>
    <x v="0"/>
    <d v="1899-12-30T00:11:28"/>
    <n v="11.466666666666667"/>
    <d v="2023-08-11T00:00:00"/>
    <x v="1"/>
    <x v="2"/>
    <x v="11"/>
    <x v="0"/>
    <x v="2"/>
    <s v="SLA_MET"/>
  </r>
  <r>
    <s v="2515"/>
    <d v="2023-08-11T11:16:12"/>
    <d v="2023-08-11T11:39:46"/>
    <s v="APPROVE"/>
    <s v="Consumer Post Bureau"/>
    <s v="SSyed"/>
    <m/>
    <x v="0"/>
    <d v="1899-12-30T00:23:34"/>
    <n v="23.566666666666666"/>
    <d v="2023-08-11T00:00:00"/>
    <x v="1"/>
    <x v="2"/>
    <x v="5"/>
    <x v="0"/>
    <x v="0"/>
    <s v="SLA_NOT_MET"/>
  </r>
  <r>
    <s v="2516"/>
    <d v="2023-08-11T11:24:22"/>
    <d v="2023-08-11T11:31:00"/>
    <s v="APPROVE"/>
    <s v="Consumer Existing"/>
    <s v="HPandya"/>
    <s v="Approve"/>
    <x v="0"/>
    <d v="1899-12-30T00:06:38"/>
    <n v="6.6333333333333329"/>
    <d v="2023-08-11T00:00:00"/>
    <x v="1"/>
    <x v="2"/>
    <x v="11"/>
    <x v="0"/>
    <x v="1"/>
    <s v="SLA_MET"/>
  </r>
  <r>
    <s v="2517"/>
    <d v="2023-08-11T11:34:58"/>
    <d v="2023-08-11T11:44:05"/>
    <s v="APPROVE"/>
    <s v="Consumer Existing"/>
    <s v="FWadia"/>
    <s v="Direct debit to Bank Account / Credit Card"/>
    <x v="0"/>
    <d v="1899-12-30T00:09:07"/>
    <n v="9.1166666666666671"/>
    <d v="2023-08-11T00:00:00"/>
    <x v="1"/>
    <x v="2"/>
    <x v="9"/>
    <x v="0"/>
    <x v="1"/>
    <s v="SLA_MET"/>
  </r>
  <r>
    <s v="2518"/>
    <d v="2023-08-11T11:45:48"/>
    <d v="2023-08-11T12:02:55"/>
    <s v="APPROVE"/>
    <s v="Consumer Existing"/>
    <s v="FWadia"/>
    <s v="Approved for MBB only"/>
    <x v="0"/>
    <d v="1899-12-30T00:17:07"/>
    <n v="17.116666666666667"/>
    <d v="2023-08-11T00:00:00"/>
    <x v="1"/>
    <x v="2"/>
    <x v="9"/>
    <x v="0"/>
    <x v="1"/>
    <s v="SLA_MET"/>
  </r>
  <r>
    <s v="2519"/>
    <d v="2023-08-11T11:47:48"/>
    <d v="2023-08-11T11:55:53"/>
    <s v="APPROVE"/>
    <s v="Consumer Post Bureau"/>
    <s v="NVaid"/>
    <s v="Approve"/>
    <x v="0"/>
    <d v="1899-12-30T00:08:05"/>
    <n v="8.0833333333333339"/>
    <d v="2023-08-11T00:00:00"/>
    <x v="1"/>
    <x v="2"/>
    <x v="4"/>
    <x v="0"/>
    <x v="0"/>
    <s v="SLA_MET"/>
  </r>
  <r>
    <s v="2520"/>
    <d v="2023-08-11T11:55:38"/>
    <d v="2023-08-11T11:59:14"/>
    <s v="APPROVE"/>
    <s v="Consumer Pre Bureau"/>
    <s v="HPandya"/>
    <s v="Approve"/>
    <x v="0"/>
    <d v="1899-12-30T00:03:36"/>
    <n v="3.6"/>
    <d v="2023-08-11T00:00:00"/>
    <x v="1"/>
    <x v="2"/>
    <x v="11"/>
    <x v="0"/>
    <x v="2"/>
    <s v="SLA_MET"/>
  </r>
  <r>
    <s v="2521"/>
    <d v="2023-08-11T12:12:19"/>
    <d v="2023-08-11T12:16:44"/>
    <s v="APPROVE"/>
    <s v="Consumer Existing"/>
    <s v="CDcosta"/>
    <m/>
    <x v="0"/>
    <d v="1899-12-30T00:04:25"/>
    <n v="4.416666666666667"/>
    <d v="2023-08-11T00:00:00"/>
    <x v="1"/>
    <x v="2"/>
    <x v="2"/>
    <x v="0"/>
    <x v="1"/>
    <s v="SLA_MET"/>
  </r>
  <r>
    <s v="2522"/>
    <d v="2023-08-11T12:14:31"/>
    <d v="2023-08-11T12:23:07"/>
    <s v="APPROVE"/>
    <s v="Consumer Existing"/>
    <s v="CDcosta"/>
    <m/>
    <x v="0"/>
    <d v="1899-12-30T00:08:36"/>
    <n v="8.6"/>
    <d v="2023-08-11T00:00:00"/>
    <x v="1"/>
    <x v="2"/>
    <x v="2"/>
    <x v="0"/>
    <x v="1"/>
    <s v="SLA_MET"/>
  </r>
  <r>
    <s v="2523"/>
    <d v="2023-08-11T12:18:56"/>
    <d v="2023-08-11T12:25:45"/>
    <s v="APPROVE"/>
    <s v="Consumer Existing"/>
    <s v="FWadia"/>
    <s v="Approved for MBB only"/>
    <x v="0"/>
    <d v="1899-12-30T00:06:49"/>
    <n v="6.8166666666666664"/>
    <d v="2023-08-11T00:00:00"/>
    <x v="1"/>
    <x v="2"/>
    <x v="9"/>
    <x v="0"/>
    <x v="1"/>
    <s v="SLA_MET"/>
  </r>
  <r>
    <s v="2524"/>
    <d v="2023-08-11T12:23:34"/>
    <d v="2023-08-11T12:34:54"/>
    <s v="APPROVE"/>
    <s v="Consumer Existing"/>
    <s v="CDcosta"/>
    <m/>
    <x v="0"/>
    <d v="1899-12-30T00:11:20"/>
    <n v="11.333333333333334"/>
    <d v="2023-08-11T00:00:00"/>
    <x v="1"/>
    <x v="2"/>
    <x v="2"/>
    <x v="0"/>
    <x v="1"/>
    <s v="SLA_MET"/>
  </r>
  <r>
    <s v="2525"/>
    <d v="2023-08-11T12:29:05"/>
    <d v="2023-08-11T12:38:04"/>
    <s v="APPROVE"/>
    <s v="Consumer Existing"/>
    <s v="NVaid"/>
    <s v="Approve"/>
    <x v="0"/>
    <d v="1899-12-30T00:08:59"/>
    <n v="8.9833333333333325"/>
    <d v="2023-08-11T00:00:00"/>
    <x v="1"/>
    <x v="2"/>
    <x v="4"/>
    <x v="0"/>
    <x v="1"/>
    <s v="SLA_MET"/>
  </r>
  <r>
    <s v="2526"/>
    <d v="2023-08-11T12:40:52"/>
    <d v="2023-08-11T12:45:42"/>
    <s v="APPROVE"/>
    <s v="Consumer Existing"/>
    <s v="HPandya"/>
    <s v="Approve"/>
    <x v="0"/>
    <d v="1899-12-30T00:04:50"/>
    <n v="4.833333333333333"/>
    <d v="2023-08-11T00:00:00"/>
    <x v="1"/>
    <x v="2"/>
    <x v="11"/>
    <x v="0"/>
    <x v="1"/>
    <s v="SLA_MET"/>
  </r>
  <r>
    <s v="2527"/>
    <d v="2023-08-11T12:42:02"/>
    <d v="2023-08-11T12:50:50"/>
    <s v="APPROVE"/>
    <s v="Consumer Post Bureau"/>
    <s v="FWadia"/>
    <s v="Approved for 1 handset and 1 MBB"/>
    <x v="0"/>
    <d v="1899-12-30T00:08:48"/>
    <n v="8.8000000000000007"/>
    <d v="2023-08-11T00:00:00"/>
    <x v="1"/>
    <x v="2"/>
    <x v="9"/>
    <x v="0"/>
    <x v="0"/>
    <s v="SLA_MET"/>
  </r>
  <r>
    <s v="2528"/>
    <d v="2023-08-11T12:42:50"/>
    <d v="2023-08-11T12:53:40"/>
    <s v="APPROVE"/>
    <s v="Consumer Existing"/>
    <s v="NVaid"/>
    <s v="Approved for MBB only"/>
    <x v="0"/>
    <d v="1899-12-30T00:10:50"/>
    <n v="10.833333333333334"/>
    <d v="2023-08-11T00:00:00"/>
    <x v="1"/>
    <x v="2"/>
    <x v="4"/>
    <x v="0"/>
    <x v="1"/>
    <s v="SLA_MET"/>
  </r>
  <r>
    <s v="2529"/>
    <d v="2023-08-11T12:43:01"/>
    <d v="2023-08-11T12:54:33"/>
    <s v="APPROVE"/>
    <s v="Consumer Pre Bureau"/>
    <s v="HPandya"/>
    <s v="Approved for 1 handset and 1 MBB"/>
    <x v="0"/>
    <d v="1899-12-30T00:11:32"/>
    <n v="11.533333333333333"/>
    <d v="2023-08-11T00:00:00"/>
    <x v="1"/>
    <x v="2"/>
    <x v="11"/>
    <x v="0"/>
    <x v="2"/>
    <s v="SLA_MET"/>
  </r>
  <r>
    <s v="2530"/>
    <d v="2023-08-11T12:48:43"/>
    <d v="2023-08-11T13:04:06"/>
    <s v="APPROVE"/>
    <s v="Consumer Existing"/>
    <s v="CDcosta"/>
    <s v="Approve"/>
    <x v="0"/>
    <d v="1899-12-30T00:15:23"/>
    <n v="15.383333333333333"/>
    <d v="2023-08-11T00:00:00"/>
    <x v="1"/>
    <x v="2"/>
    <x v="2"/>
    <x v="0"/>
    <x v="1"/>
    <s v="SLA_MET"/>
  </r>
  <r>
    <s v="2531"/>
    <d v="2023-08-11T12:51:46"/>
    <d v="2023-08-11T13:02:18"/>
    <s v="APPROVE"/>
    <s v="Consumer Existing"/>
    <s v="SSyed"/>
    <s v="Approve"/>
    <x v="0"/>
    <d v="1899-12-30T00:10:32"/>
    <n v="10.533333333333333"/>
    <d v="2023-08-11T00:00:00"/>
    <x v="1"/>
    <x v="2"/>
    <x v="5"/>
    <x v="0"/>
    <x v="1"/>
    <s v="SLA_MET"/>
  </r>
  <r>
    <s v="2532"/>
    <d v="2023-08-11T12:51:46"/>
    <d v="2023-08-11T13:04:35"/>
    <s v="APPROVE"/>
    <s v="Consumer Existing"/>
    <s v="FWadia"/>
    <s v="Approve"/>
    <x v="0"/>
    <d v="1899-12-30T00:12:49"/>
    <n v="12.816666666666666"/>
    <d v="2023-08-11T00:00:00"/>
    <x v="1"/>
    <x v="2"/>
    <x v="9"/>
    <x v="0"/>
    <x v="1"/>
    <s v="SLA_MET"/>
  </r>
  <r>
    <s v="2533"/>
    <d v="2023-08-11T13:04:20"/>
    <d v="2023-08-11T13:07:42"/>
    <s v="APPROVE"/>
    <s v="Consumer Existing"/>
    <s v="SSyed"/>
    <s v="Approve"/>
    <x v="0"/>
    <d v="1899-12-30T00:03:22"/>
    <n v="3.3666666666666667"/>
    <d v="2023-08-11T00:00:00"/>
    <x v="1"/>
    <x v="2"/>
    <x v="5"/>
    <x v="0"/>
    <x v="1"/>
    <s v="SLA_MET"/>
  </r>
  <r>
    <s v="2534"/>
    <d v="2023-08-11T13:12:17"/>
    <d v="2023-08-11T13:20:03"/>
    <s v="APPROVE"/>
    <s v="Consumer Existing"/>
    <s v="CDcosta"/>
    <m/>
    <x v="0"/>
    <d v="1899-12-30T00:07:46"/>
    <n v="7.7666666666666666"/>
    <d v="2023-08-11T00:00:00"/>
    <x v="1"/>
    <x v="2"/>
    <x v="2"/>
    <x v="0"/>
    <x v="1"/>
    <s v="SLA_MET"/>
  </r>
  <r>
    <s v="2535"/>
    <d v="2023-08-11T13:12:28"/>
    <d v="2023-08-11T13:18:23"/>
    <s v="APPROVE"/>
    <s v="Consumer Existing"/>
    <s v="NVaid"/>
    <s v="Approved for MBB only"/>
    <x v="0"/>
    <d v="1899-12-30T00:05:55"/>
    <n v="5.916666666666667"/>
    <d v="2023-08-11T00:00:00"/>
    <x v="1"/>
    <x v="2"/>
    <x v="4"/>
    <x v="0"/>
    <x v="1"/>
    <s v="SLA_MET"/>
  </r>
  <r>
    <s v="2536"/>
    <d v="2023-08-11T13:16:56"/>
    <d v="2023-08-11T13:21:23"/>
    <s v="APPROVE"/>
    <s v="Consumer Pre Bureau"/>
    <s v="HPandya"/>
    <s v="Approve"/>
    <x v="0"/>
    <d v="1899-12-30T00:04:27"/>
    <n v="4.45"/>
    <d v="2023-08-11T00:00:00"/>
    <x v="1"/>
    <x v="2"/>
    <x v="11"/>
    <x v="0"/>
    <x v="2"/>
    <s v="SLA_MET"/>
  </r>
  <r>
    <s v="2537"/>
    <d v="2023-08-11T13:29:02"/>
    <d v="2023-08-11T13:35:40"/>
    <s v="APPROVE"/>
    <s v="Consumer Pre Bureau"/>
    <s v="HPandya"/>
    <s v="Approved for 1 handset and 1 MBB"/>
    <x v="0"/>
    <d v="1899-12-30T00:06:38"/>
    <n v="6.6333333333333329"/>
    <d v="2023-08-11T00:00:00"/>
    <x v="1"/>
    <x v="2"/>
    <x v="11"/>
    <x v="0"/>
    <x v="2"/>
    <s v="SLA_MET"/>
  </r>
  <r>
    <s v="2538"/>
    <d v="2023-08-11T13:42:22"/>
    <d v="2023-08-11T13:54:38"/>
    <s v="APPROVE"/>
    <s v="Consumer Existing"/>
    <s v="FWadia"/>
    <m/>
    <x v="0"/>
    <d v="1899-12-30T00:12:16"/>
    <n v="12.266666666666667"/>
    <d v="2023-08-11T00:00:00"/>
    <x v="1"/>
    <x v="2"/>
    <x v="9"/>
    <x v="0"/>
    <x v="1"/>
    <s v="SLA_MET"/>
  </r>
  <r>
    <s v="2539"/>
    <d v="2023-08-11T13:44:36"/>
    <d v="2023-08-11T13:54:39"/>
    <s v="APPROVE"/>
    <s v="Consumer Post Bureau"/>
    <s v="NVaid"/>
    <s v="Approved for 1 handset and 1 MBB"/>
    <x v="0"/>
    <d v="1899-12-30T00:10:03"/>
    <n v="10.050000000000001"/>
    <d v="2023-08-11T00:00:00"/>
    <x v="1"/>
    <x v="2"/>
    <x v="4"/>
    <x v="0"/>
    <x v="0"/>
    <s v="SLA_MET"/>
  </r>
  <r>
    <s v="2540"/>
    <d v="2023-08-11T13:51:58"/>
    <d v="2023-08-11T13:59:59"/>
    <s v="APPROVE"/>
    <s v="Consumer Existing"/>
    <s v="NVaid"/>
    <s v="Approve"/>
    <x v="0"/>
    <d v="1899-12-30T00:08:01"/>
    <n v="8.0166666666666675"/>
    <d v="2023-08-11T00:00:00"/>
    <x v="1"/>
    <x v="2"/>
    <x v="4"/>
    <x v="0"/>
    <x v="1"/>
    <s v="SLA_MET"/>
  </r>
  <r>
    <s v="2541"/>
    <d v="2023-08-11T13:53:00"/>
    <d v="2023-08-11T14:08:04"/>
    <s v="APPROVE"/>
    <s v="Consumer Existing"/>
    <s v="QMascarenhas"/>
    <m/>
    <x v="0"/>
    <d v="1899-12-30T00:15:04"/>
    <n v="15.066666666666666"/>
    <d v="2023-08-11T00:00:00"/>
    <x v="1"/>
    <x v="2"/>
    <x v="0"/>
    <x v="0"/>
    <x v="1"/>
    <s v="SLA_MET"/>
  </r>
  <r>
    <s v="2542"/>
    <d v="2023-08-11T14:02:18"/>
    <d v="2023-08-11T14:15:53"/>
    <s v="APPROVE"/>
    <s v="Consumer Existing"/>
    <s v="FWadia"/>
    <s v="Approve"/>
    <x v="0"/>
    <d v="1899-12-30T00:13:35"/>
    <n v="13.583333333333334"/>
    <d v="2023-08-11T00:00:00"/>
    <x v="1"/>
    <x v="2"/>
    <x v="9"/>
    <x v="0"/>
    <x v="1"/>
    <s v="SLA_MET"/>
  </r>
  <r>
    <s v="2543"/>
    <d v="2023-08-11T14:05:36"/>
    <d v="2023-08-11T14:18:31"/>
    <s v="APPROVE"/>
    <s v="Consumer Existing"/>
    <s v="CDcosta"/>
    <m/>
    <x v="0"/>
    <d v="1899-12-30T00:12:55"/>
    <n v="12.916666666666666"/>
    <d v="2023-08-11T00:00:00"/>
    <x v="1"/>
    <x v="2"/>
    <x v="2"/>
    <x v="0"/>
    <x v="1"/>
    <s v="SLA_MET"/>
  </r>
  <r>
    <s v="2544"/>
    <d v="2023-08-11T14:12:49"/>
    <d v="2023-08-11T14:22:44"/>
    <s v="APPROVE"/>
    <s v="Consumer Existing"/>
    <s v="NVaid"/>
    <s v="Approve"/>
    <x v="0"/>
    <d v="1899-12-30T00:09:55"/>
    <n v="9.9166666666666661"/>
    <d v="2023-08-11T00:00:00"/>
    <x v="1"/>
    <x v="2"/>
    <x v="4"/>
    <x v="0"/>
    <x v="1"/>
    <s v="SLA_MET"/>
  </r>
  <r>
    <s v="2545"/>
    <d v="2023-08-11T14:14:43"/>
    <d v="2023-08-11T14:27:07"/>
    <s v="APPROVE"/>
    <s v="Consumer Existing"/>
    <s v="CDcosta"/>
    <m/>
    <x v="0"/>
    <d v="1899-12-30T00:12:24"/>
    <n v="12.4"/>
    <d v="2023-08-11T00:00:00"/>
    <x v="1"/>
    <x v="2"/>
    <x v="2"/>
    <x v="0"/>
    <x v="1"/>
    <s v="SLA_MET"/>
  </r>
  <r>
    <s v="2546"/>
    <d v="2023-08-11T14:27:43"/>
    <d v="2023-08-11T14:34:16"/>
    <s v="APPROVE"/>
    <s v="Consumer Existing"/>
    <s v="CDcosta"/>
    <m/>
    <x v="0"/>
    <d v="1899-12-30T00:06:33"/>
    <n v="6.55"/>
    <d v="2023-08-11T00:00:00"/>
    <x v="1"/>
    <x v="2"/>
    <x v="2"/>
    <x v="0"/>
    <x v="1"/>
    <s v="SLA_MET"/>
  </r>
  <r>
    <s v="2547"/>
    <d v="2023-08-11T14:33:10"/>
    <d v="2023-08-11T14:37:40"/>
    <s v="APPROVE"/>
    <s v="Consumer Post Bureau"/>
    <s v="CDcosta"/>
    <m/>
    <x v="0"/>
    <d v="1899-12-30T00:04:30"/>
    <n v="4.5"/>
    <d v="2023-08-11T00:00:00"/>
    <x v="1"/>
    <x v="2"/>
    <x v="2"/>
    <x v="0"/>
    <x v="0"/>
    <s v="SLA_MET"/>
  </r>
  <r>
    <s v="2548"/>
    <d v="2023-08-11T14:45:25"/>
    <d v="2023-08-11T14:55:47"/>
    <s v="APPROVE"/>
    <s v="Consumer Existing"/>
    <s v="FWadia"/>
    <s v="Approved only with outright purchase of handset or USIM only"/>
    <x v="0"/>
    <d v="1899-12-30T00:10:22"/>
    <n v="10.366666666666667"/>
    <d v="2023-08-11T00:00:00"/>
    <x v="1"/>
    <x v="2"/>
    <x v="9"/>
    <x v="0"/>
    <x v="1"/>
    <s v="SLA_MET"/>
  </r>
  <r>
    <s v="2549"/>
    <d v="2023-08-11T14:45:37"/>
    <d v="2023-08-11T14:52:34"/>
    <s v="APPROVE"/>
    <s v="Consumer Existing"/>
    <s v="NVaid"/>
    <s v="Approved for MBB only"/>
    <x v="0"/>
    <d v="1899-12-30T00:06:57"/>
    <n v="6.95"/>
    <d v="2023-08-11T00:00:00"/>
    <x v="1"/>
    <x v="2"/>
    <x v="4"/>
    <x v="0"/>
    <x v="1"/>
    <s v="SLA_MET"/>
  </r>
  <r>
    <s v="2550"/>
    <d v="2023-08-11T14:59:24"/>
    <d v="2023-08-11T15:04:32"/>
    <s v="APPROVE"/>
    <s v="Consumer Existing"/>
    <s v="FWadia"/>
    <s v="Approve"/>
    <x v="0"/>
    <d v="1899-12-30T00:05:08"/>
    <n v="5.1333333333333337"/>
    <d v="2023-08-11T00:00:00"/>
    <x v="1"/>
    <x v="2"/>
    <x v="9"/>
    <x v="0"/>
    <x v="1"/>
    <s v="SLA_MET"/>
  </r>
  <r>
    <s v="2551"/>
    <d v="2023-08-11T15:02:42"/>
    <d v="2023-08-11T15:13:47"/>
    <s v="APPROVE"/>
    <s v="Consumer Post Bureau"/>
    <s v="QMascarenhas"/>
    <m/>
    <x v="0"/>
    <d v="1899-12-30T00:11:05"/>
    <n v="11.083333333333334"/>
    <d v="2023-08-11T00:00:00"/>
    <x v="1"/>
    <x v="2"/>
    <x v="0"/>
    <x v="0"/>
    <x v="0"/>
    <s v="SLA_MET"/>
  </r>
  <r>
    <s v="2552"/>
    <d v="2023-08-11T15:03:09"/>
    <d v="2023-08-11T15:17:54"/>
    <s v="APPROVE"/>
    <s v="Consumer Existing"/>
    <s v="QMascarenhas"/>
    <m/>
    <x v="0"/>
    <d v="1899-12-30T00:14:45"/>
    <n v="14.75"/>
    <d v="2023-08-11T00:00:00"/>
    <x v="1"/>
    <x v="2"/>
    <x v="0"/>
    <x v="0"/>
    <x v="1"/>
    <s v="SLA_MET"/>
  </r>
  <r>
    <s v="2553"/>
    <d v="2023-08-11T15:07:06"/>
    <d v="2023-08-11T15:17:15"/>
    <s v="APPROVE"/>
    <s v="Consumer Existing"/>
    <s v="NVaid"/>
    <s v="Direct debit to bank account or credit card only"/>
    <x v="0"/>
    <d v="1899-12-30T00:10:09"/>
    <n v="10.15"/>
    <d v="2023-08-11T00:00:00"/>
    <x v="1"/>
    <x v="2"/>
    <x v="4"/>
    <x v="0"/>
    <x v="1"/>
    <s v="SLA_MET"/>
  </r>
  <r>
    <s v="2554"/>
    <d v="2023-08-11T15:17:16"/>
    <d v="2023-08-11T15:26:33"/>
    <s v="APPROVE"/>
    <s v="Consumer Existing"/>
    <s v="HPandya"/>
    <s v="Direct debit to bank account or Credit Card only"/>
    <x v="0"/>
    <d v="1899-12-30T00:09:17"/>
    <n v="9.2833333333333332"/>
    <d v="2023-08-11T00:00:00"/>
    <x v="1"/>
    <x v="2"/>
    <x v="11"/>
    <x v="0"/>
    <x v="1"/>
    <s v="SLA_MET"/>
  </r>
  <r>
    <s v="2555"/>
    <d v="2023-08-11T15:18:38"/>
    <d v="2023-08-11T15:26:44"/>
    <s v="APPROVE"/>
    <s v="Consumer Existing"/>
    <s v="NVaid"/>
    <s v="Approve"/>
    <x v="0"/>
    <d v="1899-12-30T00:08:06"/>
    <n v="8.1"/>
    <d v="2023-08-11T00:00:00"/>
    <x v="1"/>
    <x v="2"/>
    <x v="4"/>
    <x v="0"/>
    <x v="1"/>
    <s v="SLA_MET"/>
  </r>
  <r>
    <s v="2556"/>
    <d v="2023-08-11T15:26:55"/>
    <d v="2023-08-11T15:37:48"/>
    <s v="APPROVE"/>
    <s v="Consumer Existing"/>
    <s v="CDcosta"/>
    <m/>
    <x v="0"/>
    <d v="1899-12-30T00:10:53"/>
    <n v="10.883333333333333"/>
    <d v="2023-08-11T00:00:00"/>
    <x v="1"/>
    <x v="2"/>
    <x v="2"/>
    <x v="0"/>
    <x v="1"/>
    <s v="SLA_MET"/>
  </r>
  <r>
    <s v="2557"/>
    <d v="2023-08-11T15:34:37"/>
    <d v="2023-08-11T15:44:59"/>
    <s v="APPROVE"/>
    <s v="Consumer Existing"/>
    <s v="SSyed"/>
    <m/>
    <x v="0"/>
    <d v="1899-12-30T00:10:22"/>
    <n v="10.366666666666667"/>
    <d v="2023-08-11T00:00:00"/>
    <x v="1"/>
    <x v="2"/>
    <x v="5"/>
    <x v="0"/>
    <x v="1"/>
    <s v="SLA_MET"/>
  </r>
  <r>
    <s v="2558"/>
    <d v="2023-08-11T15:34:51"/>
    <d v="2023-08-11T15:40:27"/>
    <s v="APPROVE"/>
    <s v="Consumer Existing"/>
    <s v="HPandya"/>
    <s v="Approved only with outright purchase of handset or USIM only"/>
    <x v="0"/>
    <d v="1899-12-30T00:05:36"/>
    <n v="5.6"/>
    <d v="2023-08-11T00:00:00"/>
    <x v="1"/>
    <x v="2"/>
    <x v="11"/>
    <x v="0"/>
    <x v="1"/>
    <s v="SLA_MET"/>
  </r>
  <r>
    <s v="2559"/>
    <d v="2023-08-11T15:35:29"/>
    <d v="2023-08-11T15:48:49"/>
    <s v="APPROVE"/>
    <s v="Consumer Post Bureau"/>
    <s v="CDcosta"/>
    <m/>
    <x v="0"/>
    <d v="1899-12-30T00:13:20"/>
    <n v="13.333333333333334"/>
    <d v="2023-08-11T00:00:00"/>
    <x v="1"/>
    <x v="2"/>
    <x v="2"/>
    <x v="0"/>
    <x v="0"/>
    <s v="SLA_MET"/>
  </r>
  <r>
    <s v="2560"/>
    <d v="2023-08-11T15:36:05"/>
    <d v="2023-08-11T15:53:51"/>
    <s v="APPROVE"/>
    <s v="Consumer Pre Bureau"/>
    <s v="HPandya"/>
    <s v="Approved only with outright purchase of handset or USIM only"/>
    <x v="0"/>
    <d v="1899-12-30T00:17:46"/>
    <n v="17.766666666666666"/>
    <d v="2023-08-11T00:00:00"/>
    <x v="1"/>
    <x v="2"/>
    <x v="11"/>
    <x v="0"/>
    <x v="2"/>
    <s v="SLA_MET"/>
  </r>
  <r>
    <s v="2561"/>
    <d v="2023-08-11T15:37:32"/>
    <d v="2023-08-11T15:53:15"/>
    <s v="APPROVE"/>
    <s v="Consumer Existing"/>
    <s v="CDcosta"/>
    <m/>
    <x v="0"/>
    <d v="1899-12-30T00:15:43"/>
    <n v="15.716666666666667"/>
    <d v="2023-08-11T00:00:00"/>
    <x v="1"/>
    <x v="2"/>
    <x v="2"/>
    <x v="0"/>
    <x v="1"/>
    <s v="SLA_MET"/>
  </r>
  <r>
    <s v="2562"/>
    <d v="2023-08-11T15:49:26"/>
    <d v="2023-08-11T16:01:19"/>
    <s v="APPROVE"/>
    <s v="Consumer Existing"/>
    <s v="CDcosta"/>
    <m/>
    <x v="0"/>
    <d v="1899-12-30T00:11:53"/>
    <n v="11.883333333333333"/>
    <d v="2023-08-11T00:00:00"/>
    <x v="1"/>
    <x v="2"/>
    <x v="2"/>
    <x v="0"/>
    <x v="1"/>
    <s v="SLA_MET"/>
  </r>
  <r>
    <s v="2563"/>
    <d v="2023-08-11T15:53:02"/>
    <d v="2023-08-11T16:07:34"/>
    <s v="APPROVE"/>
    <s v="Consumer Post Bureau"/>
    <s v="HPandya"/>
    <s v="Approved only with outright purchase of handset or USIM only"/>
    <x v="0"/>
    <d v="1899-12-30T00:14:32"/>
    <n v="14.533333333333333"/>
    <d v="2023-08-11T00:00:00"/>
    <x v="1"/>
    <x v="2"/>
    <x v="11"/>
    <x v="0"/>
    <x v="0"/>
    <s v="SLA_MET"/>
  </r>
  <r>
    <s v="2564"/>
    <d v="2023-08-11T15:53:51"/>
    <d v="2023-08-11T16:00:04"/>
    <s v="APPROVE"/>
    <s v="Consumer Pre Bureau"/>
    <s v="FWadia"/>
    <s v="Approved for 1 handset and 1 MBB"/>
    <x v="0"/>
    <d v="1899-12-30T00:06:13"/>
    <n v="6.2166666666666668"/>
    <d v="2023-08-11T00:00:00"/>
    <x v="1"/>
    <x v="2"/>
    <x v="9"/>
    <x v="0"/>
    <x v="2"/>
    <s v="SLA_MET"/>
  </r>
  <r>
    <s v="2565"/>
    <d v="2023-08-11T15:54:03"/>
    <d v="2023-08-11T16:08:59"/>
    <s v="APPROVE"/>
    <s v="Consumer Existing"/>
    <s v="FWadia"/>
    <s v="Approve"/>
    <x v="0"/>
    <d v="1899-12-30T00:14:56"/>
    <n v="14.933333333333334"/>
    <d v="2023-08-11T00:00:00"/>
    <x v="1"/>
    <x v="2"/>
    <x v="9"/>
    <x v="0"/>
    <x v="1"/>
    <s v="SLA_MET"/>
  </r>
  <r>
    <s v="2566"/>
    <d v="2023-08-11T15:55:26"/>
    <d v="2023-08-11T16:12:20"/>
    <s v="APPROVE"/>
    <s v="Consumer Existing"/>
    <s v="NVaid"/>
    <s v="Approved for MBB only"/>
    <x v="0"/>
    <d v="1899-12-30T00:16:54"/>
    <n v="16.899999999999999"/>
    <d v="2023-08-11T00:00:00"/>
    <x v="1"/>
    <x v="2"/>
    <x v="4"/>
    <x v="0"/>
    <x v="1"/>
    <s v="SLA_MET"/>
  </r>
  <r>
    <s v="2567"/>
    <d v="2023-08-11T16:00:54"/>
    <d v="2023-08-11T16:16:43"/>
    <s v="APPROVE"/>
    <s v="Consumer Existing"/>
    <s v="FWadia"/>
    <s v="Approve"/>
    <x v="0"/>
    <d v="1899-12-30T00:15:49"/>
    <n v="15.816666666666666"/>
    <d v="2023-08-11T00:00:00"/>
    <x v="1"/>
    <x v="2"/>
    <x v="9"/>
    <x v="0"/>
    <x v="1"/>
    <s v="SLA_MET"/>
  </r>
  <r>
    <s v="2568"/>
    <d v="2023-08-11T16:07:20"/>
    <d v="2023-08-11T16:17:43"/>
    <s v="APPROVE"/>
    <s v="Consumer Existing"/>
    <s v="CDcosta"/>
    <m/>
    <x v="0"/>
    <d v="1899-12-30T00:10:23"/>
    <n v="10.383333333333333"/>
    <d v="2023-08-11T00:00:00"/>
    <x v="1"/>
    <x v="2"/>
    <x v="2"/>
    <x v="0"/>
    <x v="1"/>
    <s v="SLA_MET"/>
  </r>
  <r>
    <s v="2569"/>
    <d v="2023-08-11T16:07:55"/>
    <d v="2023-08-11T16:23:28"/>
    <s v="APPROVE"/>
    <s v="Consumer Existing"/>
    <s v="NVaid"/>
    <s v="Approved for MBB only"/>
    <x v="0"/>
    <d v="1899-12-30T00:15:33"/>
    <n v="15.55"/>
    <d v="2023-08-11T00:00:00"/>
    <x v="1"/>
    <x v="2"/>
    <x v="4"/>
    <x v="0"/>
    <x v="1"/>
    <s v="SLA_MET"/>
  </r>
  <r>
    <s v="2570"/>
    <d v="2023-08-11T16:10:52"/>
    <d v="2023-08-11T16:22:11"/>
    <s v="APPROVE"/>
    <s v="Consumer Existing"/>
    <s v="HPandya"/>
    <s v="Approved for MBB only"/>
    <x v="0"/>
    <d v="1899-12-30T00:11:19"/>
    <n v="11.316666666666666"/>
    <d v="2023-08-11T00:00:00"/>
    <x v="1"/>
    <x v="2"/>
    <x v="11"/>
    <x v="0"/>
    <x v="1"/>
    <s v="SLA_MET"/>
  </r>
  <r>
    <s v="2571"/>
    <d v="2023-08-11T16:15:22"/>
    <d v="2023-08-11T16:27:58"/>
    <s v="APPROVE"/>
    <s v="Consumer Existing"/>
    <s v="FWadia"/>
    <s v="Approve"/>
    <x v="0"/>
    <d v="1899-12-30T00:12:36"/>
    <n v="12.6"/>
    <d v="2023-08-11T00:00:00"/>
    <x v="1"/>
    <x v="2"/>
    <x v="9"/>
    <x v="0"/>
    <x v="1"/>
    <s v="SLA_MET"/>
  </r>
  <r>
    <s v="2572"/>
    <d v="2023-08-11T16:30:16"/>
    <d v="2023-08-11T16:47:44"/>
    <s v="APPROVE"/>
    <s v="Consumer Existing"/>
    <s v="QMascarenhas"/>
    <m/>
    <x v="0"/>
    <d v="1899-12-30T00:17:28"/>
    <n v="17.466666666666665"/>
    <d v="2023-08-11T00:00:00"/>
    <x v="1"/>
    <x v="2"/>
    <x v="0"/>
    <x v="0"/>
    <x v="1"/>
    <s v="SLA_MET"/>
  </r>
  <r>
    <s v="2573"/>
    <d v="2023-08-11T16:31:20"/>
    <d v="2023-08-11T16:55:19"/>
    <s v="APPROVE"/>
    <s v="Consumer Post Bureau"/>
    <s v="CDcosta"/>
    <m/>
    <x v="0"/>
    <d v="1899-12-30T00:23:59"/>
    <n v="23.983333333333334"/>
    <d v="2023-08-11T00:00:00"/>
    <x v="1"/>
    <x v="2"/>
    <x v="2"/>
    <x v="0"/>
    <x v="0"/>
    <s v="SLA_NOT_MET"/>
  </r>
  <r>
    <s v="2574"/>
    <d v="2023-08-11T16:36:08"/>
    <d v="2023-08-11T16:44:12"/>
    <s v="APPROVE"/>
    <s v="Consumer Existing"/>
    <s v="NVaid"/>
    <s v="Approve"/>
    <x v="0"/>
    <d v="1899-12-30T00:08:04"/>
    <n v="8.0666666666666664"/>
    <d v="2023-08-11T00:00:00"/>
    <x v="1"/>
    <x v="2"/>
    <x v="4"/>
    <x v="0"/>
    <x v="1"/>
    <s v="SLA_MET"/>
  </r>
  <r>
    <s v="2575"/>
    <d v="2023-08-11T16:38:52"/>
    <d v="2023-08-11T16:49:34"/>
    <s v="APPROVE"/>
    <s v="Consumer Post Bureau"/>
    <s v="FWadia"/>
    <s v="Approve"/>
    <x v="0"/>
    <d v="1899-12-30T00:10:42"/>
    <n v="10.7"/>
    <d v="2023-08-11T00:00:00"/>
    <x v="1"/>
    <x v="2"/>
    <x v="9"/>
    <x v="0"/>
    <x v="0"/>
    <s v="SLA_MET"/>
  </r>
  <r>
    <s v="2576"/>
    <d v="2023-08-11T16:41:26"/>
    <d v="2023-08-11T16:46:32"/>
    <s v="APPROVE"/>
    <s v="Consumer Existing"/>
    <s v="HPandya"/>
    <s v="Approve"/>
    <x v="0"/>
    <d v="1899-12-30T00:05:06"/>
    <n v="5.0999999999999996"/>
    <d v="2023-08-11T00:00:00"/>
    <x v="1"/>
    <x v="2"/>
    <x v="11"/>
    <x v="0"/>
    <x v="1"/>
    <s v="SLA_MET"/>
  </r>
  <r>
    <s v="2577"/>
    <d v="2023-08-11T16:50:31"/>
    <d v="2023-08-11T16:57:11"/>
    <s v="APPROVE"/>
    <s v="Consumer Pre Bureau"/>
    <s v="FWadia"/>
    <s v="Approve"/>
    <x v="0"/>
    <d v="1899-12-30T00:06:40"/>
    <n v="6.666666666666667"/>
    <d v="2023-08-11T00:00:00"/>
    <x v="1"/>
    <x v="2"/>
    <x v="9"/>
    <x v="0"/>
    <x v="2"/>
    <s v="SLA_MET"/>
  </r>
  <r>
    <s v="2578"/>
    <d v="2023-08-11T16:51:34"/>
    <d v="2023-08-11T17:04:33"/>
    <s v="APPROVE"/>
    <s v="Consumer Post Bureau"/>
    <s v="NVaid"/>
    <s v="Approve"/>
    <x v="0"/>
    <d v="1899-12-30T00:12:59"/>
    <n v="12.983333333333333"/>
    <d v="2023-08-11T00:00:00"/>
    <x v="1"/>
    <x v="2"/>
    <x v="4"/>
    <x v="0"/>
    <x v="0"/>
    <s v="SLA_MET"/>
  </r>
  <r>
    <s v="2579"/>
    <d v="2023-08-11T16:52:23"/>
    <d v="2023-08-11T17:02:51"/>
    <s v="APPROVE"/>
    <s v="Consumer Post Bureau"/>
    <s v="HPandya"/>
    <s v="Approve"/>
    <x v="0"/>
    <d v="1899-12-30T00:10:28"/>
    <n v="10.466666666666667"/>
    <d v="2023-08-11T00:00:00"/>
    <x v="1"/>
    <x v="2"/>
    <x v="11"/>
    <x v="0"/>
    <x v="0"/>
    <s v="SLA_MET"/>
  </r>
  <r>
    <s v="2580"/>
    <d v="2023-08-11T16:56:42"/>
    <d v="2023-08-11T17:01:39"/>
    <s v="APPROVE"/>
    <s v="Consumer Pre Bureau"/>
    <s v="FWadia"/>
    <s v="Approve"/>
    <x v="0"/>
    <d v="1899-12-30T00:04:57"/>
    <n v="4.95"/>
    <d v="2023-08-11T00:00:00"/>
    <x v="1"/>
    <x v="2"/>
    <x v="9"/>
    <x v="0"/>
    <x v="2"/>
    <s v="SLA_MET"/>
  </r>
  <r>
    <s v="2581"/>
    <d v="2023-08-11T17:02:56"/>
    <d v="2023-08-11T17:15:44"/>
    <s v="APPROVE"/>
    <s v="Consumer Post Bureau"/>
    <s v="CDcosta"/>
    <m/>
    <x v="0"/>
    <d v="1899-12-30T00:12:48"/>
    <n v="12.8"/>
    <d v="2023-08-11T00:00:00"/>
    <x v="1"/>
    <x v="2"/>
    <x v="2"/>
    <x v="0"/>
    <x v="0"/>
    <s v="SLA_MET"/>
  </r>
  <r>
    <s v="2582"/>
    <d v="2023-08-11T17:11:08"/>
    <d v="2023-08-11T17:18:54"/>
    <s v="APPROVE"/>
    <s v="Consumer Pre Bureau"/>
    <s v="HPandya"/>
    <s v="Approved for 1 handset and 1 MBB"/>
    <x v="0"/>
    <d v="1899-12-30T00:07:46"/>
    <n v="7.7666666666666666"/>
    <d v="2023-08-11T00:00:00"/>
    <x v="1"/>
    <x v="2"/>
    <x v="11"/>
    <x v="0"/>
    <x v="2"/>
    <s v="SLA_MET"/>
  </r>
  <r>
    <s v="2583"/>
    <d v="2023-08-11T17:17:14"/>
    <d v="2023-08-11T17:20:16"/>
    <s v="APPROVE"/>
    <s v="Consumer Pre Bureau"/>
    <s v="FWadia"/>
    <s v="Approved for 1 Handset/Tablet + 1 MBB"/>
    <x v="0"/>
    <d v="1899-12-30T00:03:02"/>
    <n v="3.0333333333333332"/>
    <d v="2023-08-11T00:00:00"/>
    <x v="1"/>
    <x v="2"/>
    <x v="9"/>
    <x v="0"/>
    <x v="2"/>
    <s v="SLA_MET"/>
  </r>
  <r>
    <s v="2584"/>
    <d v="2023-08-11T17:48:34"/>
    <d v="2023-08-11T17:54:19"/>
    <s v="APPROVE"/>
    <s v="Consumer Existing"/>
    <s v="NVaid"/>
    <s v="Approved for MBB only"/>
    <x v="0"/>
    <d v="1899-12-30T00:05:45"/>
    <n v="5.75"/>
    <d v="2023-08-11T00:00:00"/>
    <x v="1"/>
    <x v="2"/>
    <x v="4"/>
    <x v="0"/>
    <x v="1"/>
    <s v="SLA_MET"/>
  </r>
  <r>
    <s v="2585"/>
    <d v="2023-08-11T17:54:57"/>
    <d v="2023-08-11T18:07:14"/>
    <s v="APPROVE"/>
    <s v="Consumer Post Bureau"/>
    <s v="QMascarenhas"/>
    <m/>
    <x v="0"/>
    <d v="1899-12-30T00:12:17"/>
    <n v="12.283333333333333"/>
    <d v="2023-08-11T00:00:00"/>
    <x v="1"/>
    <x v="2"/>
    <x v="0"/>
    <x v="0"/>
    <x v="0"/>
    <s v="SLA_MET"/>
  </r>
  <r>
    <s v="2586"/>
    <d v="2023-08-11T17:59:09"/>
    <d v="2023-08-11T18:09:09"/>
    <s v="APPROVE"/>
    <s v="Consumer Existing"/>
    <s v="NVaid"/>
    <s v="Approved only with outright purchase of handset or USIM only"/>
    <x v="0"/>
    <d v="1899-12-30T00:10:00"/>
    <n v="10"/>
    <d v="2023-08-11T00:00:00"/>
    <x v="1"/>
    <x v="2"/>
    <x v="4"/>
    <x v="0"/>
    <x v="1"/>
    <s v="SLA_MET"/>
  </r>
  <r>
    <s v="2587"/>
    <d v="2023-08-11T18:45:09"/>
    <d v="2023-08-11T18:51:39"/>
    <s v="APPROVE"/>
    <s v="Consumer Pre Bureau"/>
    <s v="NVaid"/>
    <s v="Approved for 1 Handset/Tablet + 1 MBB"/>
    <x v="0"/>
    <d v="1899-12-30T00:06:30"/>
    <n v="6.5"/>
    <d v="2023-08-11T00:00:00"/>
    <x v="1"/>
    <x v="2"/>
    <x v="4"/>
    <x v="0"/>
    <x v="2"/>
    <s v="SLA_MET"/>
  </r>
  <r>
    <s v="2588"/>
    <d v="2023-08-11T18:58:07"/>
    <d v="2023-08-11T19:06:01"/>
    <s v="APPROVE"/>
    <s v="Consumer Pre Bureau"/>
    <s v="FWadia"/>
    <s v="Approve"/>
    <x v="0"/>
    <d v="1899-12-30T00:07:54"/>
    <n v="7.9"/>
    <d v="2023-08-11T00:00:00"/>
    <x v="1"/>
    <x v="2"/>
    <x v="9"/>
    <x v="0"/>
    <x v="2"/>
    <s v="SLA_MET"/>
  </r>
  <r>
    <s v="2589"/>
    <d v="2023-08-11T19:01:18"/>
    <d v="2023-08-11T19:17:02"/>
    <s v="APPROVE"/>
    <s v="Consumer Existing"/>
    <s v="QMascarenhas"/>
    <m/>
    <x v="0"/>
    <d v="1899-12-30T00:15:44"/>
    <n v="15.733333333333333"/>
    <d v="2023-08-11T00:00:00"/>
    <x v="1"/>
    <x v="2"/>
    <x v="0"/>
    <x v="0"/>
    <x v="1"/>
    <s v="SLA_MET"/>
  </r>
  <r>
    <s v="2590"/>
    <d v="2023-08-11T19:56:24"/>
    <d v="2023-08-11T20:04:33"/>
    <s v="APPROVE"/>
    <s v="Consumer Post Bureau"/>
    <s v="QMascarenhas"/>
    <m/>
    <x v="0"/>
    <d v="1899-12-30T00:08:09"/>
    <n v="8.15"/>
    <d v="2023-08-11T00:00:00"/>
    <x v="1"/>
    <x v="2"/>
    <x v="0"/>
    <x v="0"/>
    <x v="0"/>
    <s v="SLA_MET"/>
  </r>
  <r>
    <s v="2591"/>
    <d v="2023-08-11T09:57:39"/>
    <d v="2023-08-11T10:09:59"/>
    <s v="DECLINE"/>
    <s v="Consumer Existing"/>
    <s v="HPandya"/>
    <s v="Customer has overdue account with Asif Tech"/>
    <x v="1"/>
    <d v="1899-12-30T00:12:20"/>
    <n v="12.333333333333334"/>
    <d v="2023-08-11T00:00:00"/>
    <x v="1"/>
    <x v="2"/>
    <x v="11"/>
    <x v="1"/>
    <x v="1"/>
    <s v="SLA_MET"/>
  </r>
  <r>
    <s v="2592"/>
    <d v="2023-08-11T10:03:13"/>
    <d v="2023-08-11T10:10:24"/>
    <s v="DECLINE"/>
    <s v="Consumer Post Bureau"/>
    <s v="CDcosta"/>
    <s v="Passport Visa expires in less than 4 months. Please offer the customer pre-paid service only"/>
    <x v="0"/>
    <d v="1899-12-30T00:07:11"/>
    <n v="7.1833333333333336"/>
    <d v="2023-08-11T00:00:00"/>
    <x v="1"/>
    <x v="2"/>
    <x v="2"/>
    <x v="1"/>
    <x v="0"/>
    <s v="SLA_MET"/>
  </r>
  <r>
    <s v="2593"/>
    <d v="2023-08-11T10:19:03"/>
    <d v="2023-08-11T10:24:48"/>
    <s v="DECLINE"/>
    <s v="Consumer Existing"/>
    <s v="CDcosta"/>
    <m/>
    <x v="0"/>
    <d v="1899-12-30T00:05:45"/>
    <n v="5.75"/>
    <d v="2023-08-11T00:00:00"/>
    <x v="1"/>
    <x v="2"/>
    <x v="2"/>
    <x v="1"/>
    <x v="1"/>
    <s v="SLA_MET"/>
  </r>
  <r>
    <s v="2594"/>
    <d v="2023-08-11T10:33:40"/>
    <d v="2023-08-11T10:42:19"/>
    <s v="DECLINE"/>
    <s v="Consumer Pre Bureau"/>
    <s v="HPandya"/>
    <s v="The applicants Immigration Visa entitlement is for short-term non-work purposes (Tourist)"/>
    <x v="0"/>
    <d v="1899-12-30T00:08:39"/>
    <n v="8.65"/>
    <d v="2023-08-11T00:00:00"/>
    <x v="1"/>
    <x v="2"/>
    <x v="11"/>
    <x v="1"/>
    <x v="2"/>
    <s v="SLA_MET"/>
  </r>
  <r>
    <s v="2595"/>
    <d v="2023-08-11T11:18:34"/>
    <d v="2023-08-11T11:28:01"/>
    <s v="DECLINE"/>
    <s v="Consumer Existing"/>
    <s v="FWadia"/>
    <s v="Insufficient billing history with Asif Tech"/>
    <x v="0"/>
    <d v="1899-12-30T00:09:27"/>
    <n v="9.4499999999999993"/>
    <d v="2023-08-11T00:00:00"/>
    <x v="1"/>
    <x v="2"/>
    <x v="9"/>
    <x v="1"/>
    <x v="1"/>
    <s v="SLA_MET"/>
  </r>
  <r>
    <s v="2596"/>
    <d v="2023-08-11T11:28:05"/>
    <d v="2023-08-11T11:33:23"/>
    <s v="DECLINE"/>
    <s v="Consumer Existing"/>
    <s v="FWadia"/>
    <s v="Applicant only has bridging visa. Please offer the customer Pre-Paid service only"/>
    <x v="0"/>
    <d v="1899-12-30T00:05:18"/>
    <n v="5.3"/>
    <d v="2023-08-11T00:00:00"/>
    <x v="1"/>
    <x v="2"/>
    <x v="9"/>
    <x v="1"/>
    <x v="1"/>
    <s v="SLA_MET"/>
  </r>
  <r>
    <s v="2597"/>
    <d v="2023-08-11T11:58:34"/>
    <d v="2023-08-11T12:12:53"/>
    <s v="DECLINE"/>
    <s v="Consumer Existing"/>
    <s v="NVaid"/>
    <s v="Customer has exceeded approved number of services"/>
    <x v="0"/>
    <d v="1899-12-30T00:14:19"/>
    <n v="14.316666666666666"/>
    <d v="2023-08-11T00:00:00"/>
    <x v="1"/>
    <x v="2"/>
    <x v="4"/>
    <x v="1"/>
    <x v="1"/>
    <s v="SLA_MET"/>
  </r>
  <r>
    <s v="2598"/>
    <d v="2023-08-11T12:04:04"/>
    <d v="2023-08-11T12:10:01"/>
    <s v="DECLINE"/>
    <s v="Consumer Existing"/>
    <s v="FWadia"/>
    <s v="Passport Visa expires in less than 12 months. Please offer the customer pre-paid service only"/>
    <x v="0"/>
    <d v="1899-12-30T00:05:57"/>
    <n v="5.95"/>
    <d v="2023-08-11T00:00:00"/>
    <x v="1"/>
    <x v="2"/>
    <x v="9"/>
    <x v="1"/>
    <x v="1"/>
    <s v="SLA_MET"/>
  </r>
  <r>
    <s v="2599"/>
    <d v="2023-08-11T12:22:55"/>
    <d v="2023-08-11T12:25:06"/>
    <s v="DECLINE"/>
    <s v="Consumer Pre Bureau"/>
    <s v="HPandya"/>
    <s v="Passport Visa expires in less than 12 months. Please offer the customer pre-paid service only"/>
    <x v="0"/>
    <d v="1899-12-30T00:02:11"/>
    <n v="2.1833333333333331"/>
    <d v="2023-08-11T00:00:00"/>
    <x v="1"/>
    <x v="2"/>
    <x v="11"/>
    <x v="1"/>
    <x v="2"/>
    <s v="SLA_MET"/>
  </r>
  <r>
    <s v="2600"/>
    <d v="2023-08-11T12:24:07"/>
    <d v="2023-08-11T12:27:23"/>
    <s v="DECLINE"/>
    <s v="Consumer Existing"/>
    <s v="HPandya"/>
    <s v="Applicant only has bridging visa. Please offer the customer Pre-Paid service only"/>
    <x v="0"/>
    <d v="1899-12-30T00:03:16"/>
    <n v="3.2666666666666666"/>
    <d v="2023-08-11T00:00:00"/>
    <x v="1"/>
    <x v="2"/>
    <x v="11"/>
    <x v="1"/>
    <x v="1"/>
    <s v="SLA_MET"/>
  </r>
  <r>
    <s v="2601"/>
    <d v="2023-08-11T12:48:28"/>
    <d v="2023-08-11T13:05:04"/>
    <s v="DECLINE"/>
    <s v="Consumer Existing"/>
    <s v="NVaid"/>
    <s v="Passport Visa expires in less than 12 months. Please offer the customer pre-paid service only"/>
    <x v="0"/>
    <d v="1899-12-30T00:16:36"/>
    <n v="16.600000000000001"/>
    <d v="2023-08-11T00:00:00"/>
    <x v="1"/>
    <x v="2"/>
    <x v="4"/>
    <x v="1"/>
    <x v="1"/>
    <s v="SLA_MET"/>
  </r>
  <r>
    <s v="2602"/>
    <d v="2023-08-11T12:59:20"/>
    <d v="2023-08-11T13:10:05"/>
    <s v="DECLINE"/>
    <s v="Consumer Existing"/>
    <s v="QMascarenhas"/>
    <m/>
    <x v="0"/>
    <d v="1899-12-30T00:10:45"/>
    <n v="10.75"/>
    <d v="2023-08-11T00:00:00"/>
    <x v="1"/>
    <x v="2"/>
    <x v="0"/>
    <x v="1"/>
    <x v="1"/>
    <s v="SLA_MET"/>
  </r>
  <r>
    <s v="2603"/>
    <d v="2023-08-11T13:31:10"/>
    <d v="2023-08-11T13:39:11"/>
    <s v="DECLINE"/>
    <s v="Consumer Existing"/>
    <s v="FWadia"/>
    <s v="Passport Visa expires in less than 12 months. Please offer the customer pre-paid service only"/>
    <x v="0"/>
    <d v="1899-12-30T00:08:01"/>
    <n v="8.0166666666666675"/>
    <d v="2023-08-11T00:00:00"/>
    <x v="1"/>
    <x v="2"/>
    <x v="9"/>
    <x v="1"/>
    <x v="1"/>
    <s v="SLA_MET"/>
  </r>
  <r>
    <s v="2604"/>
    <d v="2023-08-11T13:45:44"/>
    <d v="2023-08-11T13:53:34"/>
    <s v="DECLINE"/>
    <s v="Consumer Pre Bureau"/>
    <s v="HPandya"/>
    <s v="Applicant only has bridging visa. Please offer the customer Pre-Paid service only"/>
    <x v="0"/>
    <d v="1899-12-30T00:07:50"/>
    <n v="7.833333333333333"/>
    <d v="2023-08-11T00:00:00"/>
    <x v="1"/>
    <x v="2"/>
    <x v="11"/>
    <x v="1"/>
    <x v="2"/>
    <s v="SLA_MET"/>
  </r>
  <r>
    <s v="2605"/>
    <d v="2023-08-11T14:03:51"/>
    <d v="2023-08-11T14:27:35"/>
    <s v="DECLINE"/>
    <s v="Consumer Existing"/>
    <s v="HPandya"/>
    <s v="Customer has exceeded approved number of services"/>
    <x v="0"/>
    <d v="1899-12-30T00:23:44"/>
    <n v="23.733333333333334"/>
    <d v="2023-08-11T00:00:00"/>
    <x v="1"/>
    <x v="2"/>
    <x v="11"/>
    <x v="1"/>
    <x v="1"/>
    <s v="SLA_NOT_MET"/>
  </r>
  <r>
    <s v="2606"/>
    <d v="2023-08-11T15:08:16"/>
    <d v="2023-08-11T15:16:48"/>
    <s v="DECLINE"/>
    <s v="Consumer Existing"/>
    <s v="FWadia"/>
    <s v="Student applicants cannot have 2 x handsets. They are eligible for 1 handset and 1 MBB only"/>
    <x v="0"/>
    <d v="1899-12-30T00:08:32"/>
    <n v="8.5333333333333332"/>
    <d v="2023-08-11T00:00:00"/>
    <x v="1"/>
    <x v="2"/>
    <x v="9"/>
    <x v="1"/>
    <x v="1"/>
    <s v="SLA_MET"/>
  </r>
  <r>
    <s v="2607"/>
    <d v="2023-08-11T15:17:51"/>
    <d v="2023-08-11T15:22:40"/>
    <s v="DECLINE"/>
    <s v="Consumer Existing"/>
    <s v="FWadia"/>
    <s v="Applicant only has bridging visa. Please offer the customer Pre-Paid service only"/>
    <x v="0"/>
    <d v="1899-12-30T00:04:49"/>
    <n v="4.8166666666666664"/>
    <d v="2023-08-11T00:00:00"/>
    <x v="1"/>
    <x v="2"/>
    <x v="9"/>
    <x v="1"/>
    <x v="1"/>
    <s v="SLA_MET"/>
  </r>
  <r>
    <s v="2608"/>
    <d v="2023-08-11T15:45:03"/>
    <d v="2023-08-11T15:53:29"/>
    <s v="DECLINE"/>
    <s v="Consumer Existing"/>
    <s v="FWadia"/>
    <s v="Passport Visa expires in less than 03 months. Please offer the customer pre-paid service only"/>
    <x v="0"/>
    <d v="1899-12-30T00:08:26"/>
    <n v="8.4333333333333336"/>
    <d v="2023-08-11T00:00:00"/>
    <x v="1"/>
    <x v="2"/>
    <x v="9"/>
    <x v="1"/>
    <x v="1"/>
    <s v="SLA_MET"/>
  </r>
  <r>
    <s v="2609"/>
    <d v="2023-08-11T15:55:31"/>
    <d v="2023-08-11T16:11:44"/>
    <s v="DECLINE"/>
    <s v="Consumer Existing"/>
    <s v="HPandya"/>
    <s v="Customer has exceeded approved number of services"/>
    <x v="0"/>
    <d v="1899-12-30T00:16:13"/>
    <n v="16.216666666666665"/>
    <d v="2023-08-11T00:00:00"/>
    <x v="1"/>
    <x v="2"/>
    <x v="11"/>
    <x v="1"/>
    <x v="1"/>
    <s v="SLA_MET"/>
  </r>
  <r>
    <s v="2610"/>
    <d v="2023-08-11T16:10:52"/>
    <d v="2023-08-11T16:20:30"/>
    <s v="DECLINE"/>
    <s v="Consumer Post Bureau"/>
    <s v="FWadia"/>
    <s v="Passport Visa expires in less than 03 months. Please offer the customer pre-paid service only"/>
    <x v="0"/>
    <d v="1899-12-30T00:09:38"/>
    <n v="9.6333333333333329"/>
    <d v="2023-08-11T00:00:00"/>
    <x v="1"/>
    <x v="2"/>
    <x v="9"/>
    <x v="1"/>
    <x v="0"/>
    <s v="SLA_MET"/>
  </r>
  <r>
    <s v="2611"/>
    <d v="2023-08-11T17:08:25"/>
    <d v="2023-08-11T17:15:16"/>
    <s v="DECLINE"/>
    <s v="Consumer Existing"/>
    <s v="HPandya"/>
    <s v="Insufficient billing history with Asif Tech"/>
    <x v="0"/>
    <d v="1899-12-30T00:06:51"/>
    <n v="6.85"/>
    <d v="2023-08-11T00:00:00"/>
    <x v="1"/>
    <x v="2"/>
    <x v="11"/>
    <x v="1"/>
    <x v="1"/>
    <s v="SLA_MET"/>
  </r>
  <r>
    <s v="2612"/>
    <d v="2023-08-11T17:20:52"/>
    <d v="2023-08-11T17:35:44"/>
    <s v="DECLINE"/>
    <s v="Consumer Existing"/>
    <s v="CDcosta"/>
    <m/>
    <x v="0"/>
    <d v="1899-12-30T00:14:52"/>
    <n v="14.866666666666667"/>
    <d v="2023-08-11T00:00:00"/>
    <x v="1"/>
    <x v="2"/>
    <x v="2"/>
    <x v="1"/>
    <x v="1"/>
    <s v="SLA_MET"/>
  </r>
  <r>
    <s v="2613"/>
    <d v="2023-08-11T18:25:32"/>
    <d v="2023-08-11T18:35:36"/>
    <s v="DECLINE"/>
    <s v="Consumer Existing"/>
    <s v="FWadia"/>
    <s v="Passport Visa expires in less than 06 months. Please offer the customer pre-paid service only"/>
    <x v="0"/>
    <d v="1899-12-30T00:10:04"/>
    <n v="10.066666666666666"/>
    <d v="2023-08-11T00:00:00"/>
    <x v="1"/>
    <x v="2"/>
    <x v="9"/>
    <x v="1"/>
    <x v="1"/>
    <s v="SLA_MET"/>
  </r>
  <r>
    <s v="2614"/>
    <d v="2023-08-11T01:08:12"/>
    <d v="2023-08-11T08:34:19"/>
    <s v="WITHDRAW"/>
    <s v="Consumer Post Bureau"/>
    <s v="CDcosta"/>
    <m/>
    <x v="0"/>
    <d v="1899-12-30T07:26:07"/>
    <n v="446.11666666666667"/>
    <d v="2023-08-11T00:00:00"/>
    <x v="1"/>
    <x v="2"/>
    <x v="2"/>
    <x v="2"/>
    <x v="0"/>
    <s v="SLA_NOT_MET"/>
  </r>
  <r>
    <s v="2615"/>
    <d v="2023-08-11T09:05:58"/>
    <d v="2023-08-11T09:17:41"/>
    <s v="WITHDRAW"/>
    <s v="Consumer Existing"/>
    <s v="HPandya"/>
    <s v="Please email 100 pts of ID to kcredit@Asif Tech.com.au Appointment letter or Salasry slip or Bank statement"/>
    <x v="2"/>
    <d v="1899-12-30T00:11:43"/>
    <n v="11.716666666666667"/>
    <d v="2023-08-11T00:00:00"/>
    <x v="1"/>
    <x v="2"/>
    <x v="11"/>
    <x v="2"/>
    <x v="1"/>
    <s v="SLA_MET"/>
  </r>
  <r>
    <s v="2616"/>
    <d v="2023-08-11T09:45:10"/>
    <d v="2023-08-11T09:46:28"/>
    <s v="WITHDRAW"/>
    <s v="Consumer Pre Bureau"/>
    <s v="HPandya"/>
    <s v="Please re-submit as student"/>
    <x v="3"/>
    <d v="1899-12-30T00:01:18"/>
    <n v="1.3"/>
    <d v="2023-08-11T00:00:00"/>
    <x v="1"/>
    <x v="2"/>
    <x v="11"/>
    <x v="2"/>
    <x v="2"/>
    <s v="SLA_MET"/>
  </r>
  <r>
    <s v="2617"/>
    <d v="2023-08-11T10:21:05"/>
    <d v="2023-08-11T10:26:26"/>
    <s v="WITHDRAW"/>
    <s v="Consumer Pre Bureau"/>
    <s v="HPandya"/>
    <s v="Applicant has previously approved application under another Row ID :1-8FVW9ZY"/>
    <x v="5"/>
    <d v="1899-12-30T00:05:21"/>
    <n v="5.35"/>
    <d v="2023-08-11T00:00:00"/>
    <x v="1"/>
    <x v="2"/>
    <x v="11"/>
    <x v="2"/>
    <x v="2"/>
    <s v="SLA_MET"/>
  </r>
  <r>
    <s v="2618"/>
    <d v="2023-08-11T10:39:26"/>
    <d v="2023-08-11T10:51:02"/>
    <s v="WITHDRAW"/>
    <s v="Consumer Pre Bureau"/>
    <s v="NVaid"/>
    <s v="Please email copy of Proof of Income (Pay Slips / Bank Statement / Employment Letter) to vcredit@Asif Tech.com.au"/>
    <x v="2"/>
    <d v="1899-12-30T00:11:36"/>
    <n v="11.6"/>
    <d v="2023-08-11T00:00:00"/>
    <x v="1"/>
    <x v="2"/>
    <x v="4"/>
    <x v="2"/>
    <x v="2"/>
    <s v="SLA_MET"/>
  </r>
  <r>
    <s v="2619"/>
    <d v="2023-08-11T10:49:24"/>
    <d v="2023-08-11T11:00:17"/>
    <s v="WITHDRAW"/>
    <s v="Consumer Existing"/>
    <s v="NVaid"/>
    <s v="Customer has overdue account with 3 The cust has an overdue account with 3 - Account no 3375548785 overdue $569"/>
    <x v="1"/>
    <d v="1899-12-30T00:10:53"/>
    <n v="10.883333333333333"/>
    <d v="2023-08-11T00:00:00"/>
    <x v="1"/>
    <x v="2"/>
    <x v="4"/>
    <x v="2"/>
    <x v="1"/>
    <s v="SLA_MET"/>
  </r>
  <r>
    <s v="2620"/>
    <d v="2023-08-11T10:57:14"/>
    <d v="2023-08-11T11:01:46"/>
    <s v="WITHDRAW"/>
    <s v="Consumer Existing"/>
    <s v="NVaid"/>
    <s v="Incorrect info provided Please resubmit with Handset type"/>
    <x v="4"/>
    <d v="1899-12-30T00:04:32"/>
    <n v="4.5333333333333332"/>
    <d v="2023-08-11T00:00:00"/>
    <x v="1"/>
    <x v="2"/>
    <x v="4"/>
    <x v="2"/>
    <x v="1"/>
    <s v="SLA_MET"/>
  </r>
  <r>
    <s v="2621"/>
    <d v="2023-08-11T11:25:33"/>
    <d v="2023-08-11T11:43:48"/>
    <s v="WITHDRAW"/>
    <s v="Consumer Post Bureau"/>
    <s v="CDcosta"/>
    <m/>
    <x v="0"/>
    <d v="1899-12-30T00:18:15"/>
    <n v="18.25"/>
    <d v="2023-08-11T00:00:00"/>
    <x v="1"/>
    <x v="2"/>
    <x v="2"/>
    <x v="2"/>
    <x v="0"/>
    <s v="SLA_MET"/>
  </r>
  <r>
    <s v="2622"/>
    <d v="2023-08-11T11:29:59"/>
    <d v="2023-08-11T11:38:39"/>
    <s v="WITHDRAW"/>
    <s v="Consumer Existing"/>
    <s v="NVaid"/>
    <s v="Customer has overdue account with Asif Tech Account no 685242900 - overdue Please resubmit as commercial account."/>
    <x v="1"/>
    <d v="1899-12-30T00:08:40"/>
    <n v="8.6666666666666661"/>
    <d v="2023-08-11T00:00:00"/>
    <x v="1"/>
    <x v="2"/>
    <x v="4"/>
    <x v="2"/>
    <x v="1"/>
    <s v="SLA_MET"/>
  </r>
  <r>
    <s v="2623"/>
    <d v="2023-08-11T11:39:35"/>
    <d v="2023-08-11T11:52:58"/>
    <s v="WITHDRAW"/>
    <s v="Consumer Pre Bureau"/>
    <s v="HPandya"/>
    <s v="Please resubmit with updated employment details"/>
    <x v="2"/>
    <d v="1899-12-30T00:13:23"/>
    <n v="13.383333333333333"/>
    <d v="2023-08-11T00:00:00"/>
    <x v="1"/>
    <x v="2"/>
    <x v="11"/>
    <x v="2"/>
    <x v="2"/>
    <s v="SLA_MET"/>
  </r>
  <r>
    <s v="2624"/>
    <d v="2023-08-11T11:43:59"/>
    <d v="2023-08-11T11:53:25"/>
    <s v="WITHDRAW"/>
    <s v="Consumer Existing"/>
    <s v="QMascarenhas"/>
    <s v="Please email Proof of Employment to vcredit@Asif Tech.com.au"/>
    <x v="2"/>
    <d v="1899-12-30T00:09:26"/>
    <n v="9.4333333333333336"/>
    <d v="2023-08-11T00:00:00"/>
    <x v="1"/>
    <x v="2"/>
    <x v="0"/>
    <x v="2"/>
    <x v="1"/>
    <s v="SLA_MET"/>
  </r>
  <r>
    <s v="2625"/>
    <d v="2023-08-11T12:08:06"/>
    <d v="2023-08-11T12:17:10"/>
    <s v="WITHDRAW"/>
    <s v="Consumer Post Bureau"/>
    <s v="HPandya"/>
    <s v="Please email 100 pts of ID to vcredit@Asif Tech.com.au appointment letter or salary slip."/>
    <x v="2"/>
    <d v="1899-12-30T00:09:04"/>
    <n v="9.0666666666666664"/>
    <d v="2023-08-11T00:00:00"/>
    <x v="1"/>
    <x v="2"/>
    <x v="11"/>
    <x v="2"/>
    <x v="0"/>
    <s v="SLA_MET"/>
  </r>
  <r>
    <s v="2626"/>
    <d v="2023-08-11T12:08:30"/>
    <d v="2023-08-11T12:18:12"/>
    <s v="WITHDRAW"/>
    <s v="Consumer Post Bureau"/>
    <s v="FWadia"/>
    <s v="An account for this applicant already exists with Asif Tech. Please resubmit as existing customer under the Row ID: 1-7ELHYN6"/>
    <x v="3"/>
    <d v="1899-12-30T00:09:42"/>
    <n v="9.6999999999999993"/>
    <d v="2023-08-11T00:00:00"/>
    <x v="1"/>
    <x v="2"/>
    <x v="9"/>
    <x v="2"/>
    <x v="0"/>
    <s v="SLA_MET"/>
  </r>
  <r>
    <s v="2627"/>
    <d v="2023-08-11T12:10:55"/>
    <d v="2023-08-11T12:19:11"/>
    <s v="WITHDRAW"/>
    <s v="Consumer Existing"/>
    <s v="NVaid"/>
    <s v="Please re-submit as student"/>
    <x v="3"/>
    <d v="1899-12-30T00:08:16"/>
    <n v="8.2666666666666675"/>
    <d v="2023-08-11T00:00:00"/>
    <x v="1"/>
    <x v="2"/>
    <x v="4"/>
    <x v="2"/>
    <x v="1"/>
    <s v="SLA_MET"/>
  </r>
  <r>
    <s v="2628"/>
    <d v="2023-08-11T12:15:20"/>
    <d v="2023-08-11T12:19:53"/>
    <s v="WITHDRAW"/>
    <s v="Consumer Pre Bureau"/>
    <s v="HPandya"/>
    <s v="Please email 100 pts of ID to vcredit@Asif Tech.com.au Passport and visa page"/>
    <x v="2"/>
    <d v="1899-12-30T00:04:33"/>
    <n v="4.55"/>
    <d v="2023-08-11T00:00:00"/>
    <x v="1"/>
    <x v="2"/>
    <x v="11"/>
    <x v="2"/>
    <x v="2"/>
    <s v="SLA_MET"/>
  </r>
  <r>
    <s v="2629"/>
    <d v="2023-08-11T12:19:44"/>
    <d v="2023-08-11T12:22:00"/>
    <s v="WITHDRAW"/>
    <s v="Consumer Pre Bureau"/>
    <s v="HPandya"/>
    <s v="Please email 100 pts of ID to vcredit@Asif Tech.com.au Passport with Visa page"/>
    <x v="2"/>
    <d v="1899-12-30T00:02:16"/>
    <n v="2.2666666666666666"/>
    <d v="2023-08-11T00:00:00"/>
    <x v="1"/>
    <x v="2"/>
    <x v="11"/>
    <x v="2"/>
    <x v="2"/>
    <s v="SLA_MET"/>
  </r>
  <r>
    <s v="2630"/>
    <d v="2023-08-11T12:32:31"/>
    <d v="2023-08-11T12:34:14"/>
    <s v="WITHDRAW"/>
    <s v="Consumer Existing"/>
    <s v="HPandya"/>
    <s v="Please re-submit as student"/>
    <x v="3"/>
    <d v="1899-12-30T00:01:43"/>
    <n v="1.7166666666666668"/>
    <d v="2023-08-11T00:00:00"/>
    <x v="1"/>
    <x v="2"/>
    <x v="11"/>
    <x v="2"/>
    <x v="1"/>
    <s v="SLA_MET"/>
  </r>
  <r>
    <s v="2631"/>
    <d v="2023-08-11T12:46:20"/>
    <d v="2023-08-11T12:56:45"/>
    <s v="WITHDRAW"/>
    <s v="Consumer Pre Bureau"/>
    <s v="FWadia"/>
    <s v="Work number submitted is incorrect for the employer. Please confirm with applicant and resubmit"/>
    <x v="4"/>
    <d v="1899-12-30T00:10:25"/>
    <n v="10.416666666666666"/>
    <d v="2023-08-11T00:00:00"/>
    <x v="1"/>
    <x v="2"/>
    <x v="9"/>
    <x v="2"/>
    <x v="2"/>
    <s v="SLA_MET"/>
  </r>
  <r>
    <s v="2632"/>
    <d v="2023-08-11T12:51:09"/>
    <d v="2023-08-11T13:04:51"/>
    <s v="WITHDRAW"/>
    <s v="Consumer Post Bureau"/>
    <s v="HPandya"/>
    <s v="Applicant has previously approved application under another Row ID 1-8F08PSR"/>
    <x v="5"/>
    <d v="1899-12-30T00:13:42"/>
    <n v="13.7"/>
    <d v="2023-08-11T00:00:00"/>
    <x v="1"/>
    <x v="2"/>
    <x v="11"/>
    <x v="2"/>
    <x v="0"/>
    <s v="SLA_MET"/>
  </r>
  <r>
    <s v="2633"/>
    <d v="2023-08-11T12:53:42"/>
    <d v="2023-08-11T13:07:47"/>
    <s v="WITHDRAW"/>
    <s v="Consumer Pre Bureau"/>
    <s v="HPandya"/>
    <s v="Please email 100 pts of ID to vcredit@Asif Tech.com.au Passport and the visa page."/>
    <x v="2"/>
    <d v="1899-12-30T00:14:05"/>
    <n v="14.083333333333334"/>
    <d v="2023-08-11T00:00:00"/>
    <x v="1"/>
    <x v="2"/>
    <x v="11"/>
    <x v="2"/>
    <x v="2"/>
    <s v="SLA_MET"/>
  </r>
  <r>
    <s v="2634"/>
    <d v="2023-08-11T12:56:13"/>
    <d v="2023-08-11T13:11:11"/>
    <s v="WITHDRAW"/>
    <s v="Consumer Existing"/>
    <s v="CDcosta"/>
    <s v="Please email 100 pts of ID and proof of income to vcredit@Asif Tech.com.au"/>
    <x v="2"/>
    <d v="1899-12-30T00:14:58"/>
    <n v="14.966666666666667"/>
    <d v="2023-08-11T00:00:00"/>
    <x v="1"/>
    <x v="2"/>
    <x v="2"/>
    <x v="2"/>
    <x v="1"/>
    <s v="SLA_MET"/>
  </r>
  <r>
    <s v="2635"/>
    <d v="2023-08-11T13:07:11"/>
    <d v="2023-08-11T13:14:31"/>
    <s v="WITHDRAW"/>
    <s v="Consumer Existing"/>
    <s v="FWadia"/>
    <s v="Please resubmit with Passport / Medicare Card in 100 points of ID"/>
    <x v="2"/>
    <d v="1899-12-30T00:07:20"/>
    <n v="7.333333333333333"/>
    <d v="2023-08-11T00:00:00"/>
    <x v="1"/>
    <x v="2"/>
    <x v="9"/>
    <x v="2"/>
    <x v="1"/>
    <s v="SLA_MET"/>
  </r>
  <r>
    <s v="2636"/>
    <d v="2023-08-11T13:46:39"/>
    <d v="2023-08-11T14:02:04"/>
    <s v="WITHDRAW"/>
    <s v="Consumer Post Bureau"/>
    <s v="HPandya"/>
    <s v="Please email 100 pts of ID to vcredit@Asif Tech.com.au Appointment letter or salary slip."/>
    <x v="2"/>
    <d v="1899-12-30T00:15:25"/>
    <n v="15.416666666666666"/>
    <d v="2023-08-11T00:00:00"/>
    <x v="1"/>
    <x v="2"/>
    <x v="11"/>
    <x v="2"/>
    <x v="0"/>
    <s v="SLA_MET"/>
  </r>
  <r>
    <s v="2637"/>
    <d v="2023-08-11T13:52:11"/>
    <d v="2023-08-11T14:08:34"/>
    <s v="WITHDRAW"/>
    <s v="Consumer Pre Bureau"/>
    <s v="FWadia"/>
    <s v="Work number submitted is incorrect for the employer. Please confirm with applicant and resubmit. Also please resubmit with ABN if customer is self employed."/>
    <x v="4"/>
    <d v="1899-12-30T00:16:23"/>
    <n v="16.383333333333333"/>
    <d v="2023-08-11T00:00:00"/>
    <x v="1"/>
    <x v="2"/>
    <x v="9"/>
    <x v="2"/>
    <x v="2"/>
    <s v="SLA_MET"/>
  </r>
  <r>
    <s v="2638"/>
    <d v="2023-08-11T13:55:06"/>
    <d v="2023-08-11T14:05:29"/>
    <s v="WITHDRAW"/>
    <s v="Consumer Pre Bureau"/>
    <s v="NVaid"/>
    <s v="Please email passport with visa page"/>
    <x v="2"/>
    <d v="1899-12-30T00:10:23"/>
    <n v="10.383333333333333"/>
    <d v="2023-08-11T00:00:00"/>
    <x v="1"/>
    <x v="2"/>
    <x v="4"/>
    <x v="2"/>
    <x v="2"/>
    <s v="SLA_MET"/>
  </r>
  <r>
    <s v="2639"/>
    <d v="2023-08-11T13:56:16"/>
    <d v="2023-08-11T14:18:10"/>
    <s v="WITHDRAW"/>
    <s v="Consumer Post Bureau"/>
    <s v="HPandya"/>
    <s v="Please email 100 pts of ID to vcredit@Asif Tech.com.au Appointment letter or salary slip"/>
    <x v="2"/>
    <d v="1899-12-30T00:21:54"/>
    <n v="21.9"/>
    <d v="2023-08-11T00:00:00"/>
    <x v="1"/>
    <x v="2"/>
    <x v="11"/>
    <x v="2"/>
    <x v="0"/>
    <s v="SLA_NOT_MET"/>
  </r>
  <r>
    <s v="2640"/>
    <d v="2023-08-11T13:58:12"/>
    <d v="2023-08-11T14:16:02"/>
    <s v="WITHDRAW"/>
    <s v="Consumer Post Bureau"/>
    <s v="NVaid"/>
    <s v="Please email passport with visa page to vcredit@Asif Tech.com.au"/>
    <x v="2"/>
    <d v="1899-12-30T00:17:50"/>
    <n v="17.833333333333332"/>
    <d v="2023-08-11T00:00:00"/>
    <x v="1"/>
    <x v="2"/>
    <x v="4"/>
    <x v="2"/>
    <x v="0"/>
    <s v="SLA_MET"/>
  </r>
  <r>
    <s v="2641"/>
    <d v="2023-08-11T14:13:47"/>
    <d v="2023-08-11T14:25:00"/>
    <s v="WITHDRAW"/>
    <s v="Consumer Pre Bureau"/>
    <s v="HPandya"/>
    <s v="Please email 100 pts of ID to vcredit@Asif Tech.com.au Passport and the visa page"/>
    <x v="2"/>
    <d v="1899-12-30T00:11:13"/>
    <n v="11.216666666666667"/>
    <d v="2023-08-11T00:00:00"/>
    <x v="1"/>
    <x v="2"/>
    <x v="11"/>
    <x v="2"/>
    <x v="2"/>
    <s v="SLA_MET"/>
  </r>
  <r>
    <s v="2642"/>
    <d v="2023-08-11T14:13:47"/>
    <d v="2023-08-11T14:28:12"/>
    <s v="WITHDRAW"/>
    <s v="Consumer Existing"/>
    <s v="FWadia"/>
    <s v="Please email copy of Proof of Income (Pay Slips / Bank Statement / Employment Letter) to vcredit@Asif Tech.com.au"/>
    <x v="2"/>
    <d v="1899-12-30T00:14:25"/>
    <n v="14.416666666666666"/>
    <d v="2023-08-11T00:00:00"/>
    <x v="1"/>
    <x v="2"/>
    <x v="9"/>
    <x v="2"/>
    <x v="1"/>
    <s v="SLA_MET"/>
  </r>
  <r>
    <s v="2643"/>
    <d v="2023-08-11T14:23:11"/>
    <d v="2023-08-11T14:34:39"/>
    <s v="WITHDRAW"/>
    <s v="Consumer Pre Bureau"/>
    <s v="NVaid"/>
    <s v="Please email copy of Proof of Income (Pay Slips / Bank Statement / Employment Letter) to vcredit@Asif Tech.com.au"/>
    <x v="2"/>
    <d v="1899-12-30T00:11:28"/>
    <n v="11.466666666666667"/>
    <d v="2023-08-11T00:00:00"/>
    <x v="1"/>
    <x v="2"/>
    <x v="4"/>
    <x v="2"/>
    <x v="2"/>
    <s v="SLA_MET"/>
  </r>
  <r>
    <s v="2644"/>
    <d v="2023-08-11T14:34:06"/>
    <d v="2023-08-11T14:41:10"/>
    <s v="WITHDRAW"/>
    <s v="Consumer Existing"/>
    <s v="FWadia"/>
    <s v="Please update the devices required and resubmit."/>
    <x v="0"/>
    <d v="1899-12-30T00:07:04"/>
    <n v="7.0666666666666664"/>
    <d v="2023-08-11T00:00:00"/>
    <x v="1"/>
    <x v="2"/>
    <x v="9"/>
    <x v="2"/>
    <x v="1"/>
    <s v="SLA_MET"/>
  </r>
  <r>
    <s v="2645"/>
    <d v="2023-08-11T14:49:54"/>
    <d v="2023-08-11T14:58:48"/>
    <s v="WITHDRAW"/>
    <s v="Consumer Pre Bureau"/>
    <s v="HPandya"/>
    <s v="Please email 100 pts of ID to vcredit@Asif Tech.com.au Appointment letter or salary slip"/>
    <x v="2"/>
    <d v="1899-12-30T00:08:54"/>
    <n v="8.9"/>
    <d v="2023-08-11T00:00:00"/>
    <x v="1"/>
    <x v="2"/>
    <x v="11"/>
    <x v="2"/>
    <x v="2"/>
    <s v="SLA_MET"/>
  </r>
  <r>
    <s v="2646"/>
    <d v="2023-08-11T14:59:36"/>
    <d v="2023-08-11T15:06:57"/>
    <s v="WITHDRAW"/>
    <s v="Consumer Post Bureau"/>
    <s v="CDcosta"/>
    <m/>
    <x v="0"/>
    <d v="1899-12-30T00:07:21"/>
    <n v="7.35"/>
    <d v="2023-08-11T00:00:00"/>
    <x v="1"/>
    <x v="2"/>
    <x v="2"/>
    <x v="2"/>
    <x v="0"/>
    <s v="SLA_MET"/>
  </r>
  <r>
    <s v="2647"/>
    <d v="2023-08-11T15:08:33"/>
    <d v="2023-08-11T15:24:19"/>
    <s v="WITHDRAW"/>
    <s v="Consumer Existing"/>
    <s v="QMascarenhas"/>
    <m/>
    <x v="0"/>
    <d v="1899-12-30T00:15:46"/>
    <n v="15.766666666666667"/>
    <d v="2023-08-11T00:00:00"/>
    <x v="1"/>
    <x v="2"/>
    <x v="0"/>
    <x v="2"/>
    <x v="1"/>
    <s v="SLA_MET"/>
  </r>
  <r>
    <s v="2648"/>
    <d v="2023-08-11T15:10:56"/>
    <d v="2023-08-11T15:15:41"/>
    <s v="WITHDRAW"/>
    <s v="Consumer Pre Bureau"/>
    <s v="HPandya"/>
    <s v="Please email 100 pts of ID to vcredit@Asif Tech.com.au Appointment letter and salary slip"/>
    <x v="2"/>
    <d v="1899-12-30T00:04:45"/>
    <n v="4.75"/>
    <d v="2023-08-11T00:00:00"/>
    <x v="1"/>
    <x v="2"/>
    <x v="11"/>
    <x v="2"/>
    <x v="2"/>
    <s v="SLA_MET"/>
  </r>
  <r>
    <s v="2649"/>
    <d v="2023-08-11T15:22:59"/>
    <d v="2023-08-11T15:32:01"/>
    <s v="WITHDRAW"/>
    <s v="Consumer Existing"/>
    <s v="QMascarenhas"/>
    <m/>
    <x v="0"/>
    <d v="1899-12-30T00:09:02"/>
    <n v="9.0333333333333332"/>
    <d v="2023-08-11T00:00:00"/>
    <x v="1"/>
    <x v="2"/>
    <x v="0"/>
    <x v="2"/>
    <x v="1"/>
    <s v="SLA_MET"/>
  </r>
  <r>
    <s v="2650"/>
    <d v="2023-08-11T15:28:01"/>
    <d v="2023-08-11T15:36:47"/>
    <s v="WITHDRAW"/>
    <s v="Consumer Pre Bureau"/>
    <s v="HPandya"/>
    <s v="Please email 100 pts of ID to vcredit@Asif Tech.com.au Appointment letter or salary slip"/>
    <x v="2"/>
    <d v="1899-12-30T00:08:46"/>
    <n v="8.7666666666666675"/>
    <d v="2023-08-11T00:00:00"/>
    <x v="1"/>
    <x v="2"/>
    <x v="11"/>
    <x v="2"/>
    <x v="2"/>
    <s v="SLA_MET"/>
  </r>
  <r>
    <s v="2651"/>
    <d v="2023-08-11T15:32:47"/>
    <d v="2023-08-11T15:40:37"/>
    <s v="WITHDRAW"/>
    <s v="Consumer Pre Bureau"/>
    <s v="NVaid"/>
    <s v="Bureau Error - {ITEM:DnB Error Type}"/>
    <x v="6"/>
    <d v="1899-12-30T00:07:50"/>
    <n v="7.833333333333333"/>
    <d v="2023-08-11T00:00:00"/>
    <x v="1"/>
    <x v="2"/>
    <x v="4"/>
    <x v="2"/>
    <x v="2"/>
    <s v="SLA_MET"/>
  </r>
  <r>
    <s v="2652"/>
    <d v="2023-08-11T15:47:25"/>
    <d v="2023-08-11T16:00:49"/>
    <s v="WITHDRAW"/>
    <s v="Consumer Pre Bureau"/>
    <s v="NVaid"/>
    <s v="Please resubmit with landline for employer"/>
    <x v="2"/>
    <d v="1899-12-30T00:13:24"/>
    <n v="13.4"/>
    <d v="2023-08-11T00:00:00"/>
    <x v="1"/>
    <x v="2"/>
    <x v="4"/>
    <x v="2"/>
    <x v="2"/>
    <s v="SLA_MET"/>
  </r>
  <r>
    <s v="2653"/>
    <d v="2023-08-11T15:49:22"/>
    <d v="2023-08-11T15:59:59"/>
    <s v="WITHDRAW"/>
    <s v="Consumer Pre Bureau"/>
    <s v="HPandya"/>
    <s v="Please email 100 pts of ID to vcredit@Asif Tech.com.au Passport and teh visa page"/>
    <x v="2"/>
    <d v="1899-12-30T00:10:37"/>
    <n v="10.616666666666667"/>
    <d v="2023-08-11T00:00:00"/>
    <x v="1"/>
    <x v="2"/>
    <x v="11"/>
    <x v="2"/>
    <x v="2"/>
    <s v="SLA_MET"/>
  </r>
  <r>
    <s v="2654"/>
    <d v="2023-08-11T15:54:37"/>
    <d v="2023-08-11T16:05:50"/>
    <s v="WITHDRAW"/>
    <s v="Consumer Existing"/>
    <s v="QMascarenhas"/>
    <m/>
    <x v="0"/>
    <d v="1899-12-30T00:11:13"/>
    <n v="11.216666666666667"/>
    <d v="2023-08-11T00:00:00"/>
    <x v="1"/>
    <x v="2"/>
    <x v="0"/>
    <x v="2"/>
    <x v="1"/>
    <s v="SLA_MET"/>
  </r>
  <r>
    <s v="2655"/>
    <d v="2023-08-11T16:00:35"/>
    <d v="2023-08-11T16:08:54"/>
    <s v="WITHDRAW"/>
    <s v="Consumer Existing"/>
    <s v="CDcosta"/>
    <m/>
    <x v="0"/>
    <d v="1899-12-30T00:08:19"/>
    <n v="8.3166666666666664"/>
    <d v="2023-08-11T00:00:00"/>
    <x v="1"/>
    <x v="2"/>
    <x v="2"/>
    <x v="2"/>
    <x v="1"/>
    <s v="SLA_MET"/>
  </r>
  <r>
    <s v="2656"/>
    <d v="2023-08-11T16:06:10"/>
    <d v="2023-08-11T16:15:21"/>
    <s v="WITHDRAW"/>
    <s v="Consumer Pre Bureau"/>
    <s v="HPandya"/>
    <s v="Please email 100 pts of ID to vcredit@Asif Tech.com.au Passport and the visa page."/>
    <x v="2"/>
    <d v="1899-12-30T00:09:11"/>
    <n v="9.1833333333333336"/>
    <d v="2023-08-11T00:00:00"/>
    <x v="1"/>
    <x v="2"/>
    <x v="11"/>
    <x v="2"/>
    <x v="2"/>
    <s v="SLA_MET"/>
  </r>
  <r>
    <s v="2657"/>
    <d v="2023-08-11T16:32:04"/>
    <d v="2023-08-11T16:37:23"/>
    <s v="WITHDRAW"/>
    <s v="Consumer Post Bureau"/>
    <s v="HPandya"/>
    <s v="Please email 100 pts of ID to vcredit@Asif Tech.com.au appointment letter or Salary slip"/>
    <x v="2"/>
    <d v="1899-12-30T00:05:19"/>
    <n v="5.3166666666666664"/>
    <d v="2023-08-11T00:00:00"/>
    <x v="1"/>
    <x v="2"/>
    <x v="11"/>
    <x v="2"/>
    <x v="0"/>
    <s v="SLA_MET"/>
  </r>
  <r>
    <s v="2658"/>
    <d v="2023-08-11T16:47:25"/>
    <d v="2023-08-11T16:50:33"/>
    <s v="WITHDRAW"/>
    <s v="Consumer Post Bureau"/>
    <s v="HPandya"/>
    <s v="An account for this applicant already exists with Asif Tech. Please resubmit as existing customer with the row id:1-8FYL8WE"/>
    <x v="3"/>
    <d v="1899-12-30T00:03:08"/>
    <n v="3.1333333333333333"/>
    <d v="2023-08-11T00:00:00"/>
    <x v="1"/>
    <x v="2"/>
    <x v="11"/>
    <x v="2"/>
    <x v="0"/>
    <s v="SLA_MET"/>
  </r>
  <r>
    <s v="2659"/>
    <d v="2023-08-11T17:00:13"/>
    <d v="2023-08-11T17:05:57"/>
    <s v="WITHDRAW"/>
    <s v="Consumer Pre Bureau"/>
    <s v="FWadia"/>
    <s v="Bureau Error - {ITEM:DnB Error Type}"/>
    <x v="6"/>
    <d v="1899-12-30T00:05:44"/>
    <n v="5.7333333333333334"/>
    <d v="2023-08-11T00:00:00"/>
    <x v="1"/>
    <x v="2"/>
    <x v="9"/>
    <x v="2"/>
    <x v="2"/>
    <s v="SLA_MET"/>
  </r>
  <r>
    <s v="2660"/>
    <d v="2023-08-11T17:01:47"/>
    <d v="2023-08-11T17:09:54"/>
    <s v="WITHDRAW"/>
    <s v="Consumer Pre Bureau"/>
    <s v="HPandya"/>
    <s v="Please email 100 pts of ID to vcredit@Asif Tech.com.au appointment letter or salary slip"/>
    <x v="2"/>
    <d v="1899-12-30T00:08:07"/>
    <n v="8.1166666666666671"/>
    <d v="2023-08-11T00:00:00"/>
    <x v="1"/>
    <x v="2"/>
    <x v="11"/>
    <x v="2"/>
    <x v="2"/>
    <s v="SLA_MET"/>
  </r>
  <r>
    <s v="2661"/>
    <d v="2023-08-11T17:02:33"/>
    <d v="2023-08-11T17:09:52"/>
    <s v="WITHDRAW"/>
    <s v="Consumer Pre Bureau"/>
    <s v="SSyed"/>
    <s v="Please email 100 pts of ID to vcredit@Asif Tech.com.au"/>
    <x v="2"/>
    <d v="1899-12-30T00:07:19"/>
    <n v="7.3166666666666664"/>
    <d v="2023-08-11T00:00:00"/>
    <x v="1"/>
    <x v="2"/>
    <x v="5"/>
    <x v="2"/>
    <x v="2"/>
    <s v="SLA_MET"/>
  </r>
  <r>
    <s v="2662"/>
    <d v="2023-08-11T17:03:20"/>
    <d v="2023-08-11T17:17:50"/>
    <s v="WITHDRAW"/>
    <s v="Consumer Pre Bureau"/>
    <s v="FWadia"/>
    <s v="Please email copy of Proof of Income (2 x Latest Pay Slips / Latest Bank Statement) to vcredit@Asif Tech.com.au"/>
    <x v="2"/>
    <d v="1899-12-30T00:14:30"/>
    <n v="14.5"/>
    <d v="2023-08-11T00:00:00"/>
    <x v="1"/>
    <x v="2"/>
    <x v="9"/>
    <x v="2"/>
    <x v="2"/>
    <s v="SLA_MET"/>
  </r>
  <r>
    <s v="2663"/>
    <d v="2023-08-11T17:13:54"/>
    <d v="2023-08-11T17:20:30"/>
    <s v="WITHDRAW"/>
    <s v="Consumer Existing"/>
    <s v="SSyed"/>
    <s v="Approved only with outright purchase of handset or USIM only- Visa expires&lt;12 months"/>
    <x v="0"/>
    <d v="1899-12-30T00:06:36"/>
    <n v="6.6"/>
    <d v="2023-08-11T00:00:00"/>
    <x v="1"/>
    <x v="2"/>
    <x v="5"/>
    <x v="2"/>
    <x v="1"/>
    <s v="SLA_MET"/>
  </r>
  <r>
    <s v="2664"/>
    <d v="2023-08-11T17:32:10"/>
    <d v="2023-08-11T17:37:02"/>
    <s v="WITHDRAW"/>
    <s v="Consumer Post Bureau"/>
    <s v="NVaid"/>
    <s v="Applicant has previously approved application under another Row ID 1-8FZ5HS6"/>
    <x v="5"/>
    <d v="1899-12-30T00:04:52"/>
    <n v="4.8666666666666671"/>
    <d v="2023-08-11T00:00:00"/>
    <x v="1"/>
    <x v="2"/>
    <x v="4"/>
    <x v="2"/>
    <x v="0"/>
    <s v="SLA_MET"/>
  </r>
  <r>
    <s v="2665"/>
    <d v="2023-08-11T17:56:21"/>
    <d v="2023-08-11T18:07:20"/>
    <s v="WITHDRAW"/>
    <s v="Consumer Pre Bureau"/>
    <s v="FWadia"/>
    <s v="Please email copy of Proof of Income (2 x Latest Pay Slips / Latest Bank Statement) to vcredit@Asif Tech.com.au"/>
    <x v="2"/>
    <d v="1899-12-30T00:10:59"/>
    <n v="10.983333333333333"/>
    <d v="2023-08-11T00:00:00"/>
    <x v="1"/>
    <x v="2"/>
    <x v="9"/>
    <x v="2"/>
    <x v="2"/>
    <s v="SLA_MET"/>
  </r>
  <r>
    <s v="2666"/>
    <d v="2023-08-11T18:24:16"/>
    <d v="2023-08-11T18:31:39"/>
    <s v="WITHDRAW"/>
    <s v="Consumer Post Bureau"/>
    <s v="SSyed"/>
    <m/>
    <x v="0"/>
    <d v="1899-12-30T00:07:23"/>
    <n v="7.3833333333333337"/>
    <d v="2023-08-11T00:00:00"/>
    <x v="1"/>
    <x v="2"/>
    <x v="5"/>
    <x v="2"/>
    <x v="0"/>
    <s v="SLA_MET"/>
  </r>
  <r>
    <s v="2667"/>
    <d v="2023-08-11T18:32:21"/>
    <d v="2023-08-11T18:39:38"/>
    <s v="WITHDRAW"/>
    <s v="Consumer Pre Bureau"/>
    <s v="NVaid"/>
    <s v="Please resubmit with landline for employer"/>
    <x v="2"/>
    <d v="1899-12-30T00:07:17"/>
    <n v="7.2833333333333332"/>
    <d v="2023-08-11T00:00:00"/>
    <x v="1"/>
    <x v="2"/>
    <x v="4"/>
    <x v="2"/>
    <x v="2"/>
    <s v="SLA_MET"/>
  </r>
  <r>
    <s v="2668"/>
    <d v="2023-08-11T19:25:44"/>
    <d v="2023-08-11T19:40:51"/>
    <s v="WITHDRAW"/>
    <s v="Consumer Existing"/>
    <s v="NVaid"/>
    <s v="Please email 100 pts of ID to vcredit@Asif Tech.com.au"/>
    <x v="2"/>
    <d v="1899-12-30T00:15:07"/>
    <n v="15.116666666666667"/>
    <d v="2023-08-11T00:00:00"/>
    <x v="1"/>
    <x v="2"/>
    <x v="4"/>
    <x v="2"/>
    <x v="1"/>
    <s v="SLA_MET"/>
  </r>
  <r>
    <s v="2669"/>
    <d v="2023-08-11T21:43:37"/>
    <d v="2023-08-12T08:44:28"/>
    <s v="WITHDRAW"/>
    <s v="Consumer Post Bureau"/>
    <s v="CDcosta"/>
    <m/>
    <x v="0"/>
    <d v="1899-12-30T11:00:51"/>
    <n v="660.85"/>
    <d v="2023-08-12T00:00:00"/>
    <x v="1"/>
    <x v="2"/>
    <x v="2"/>
    <x v="2"/>
    <x v="0"/>
    <s v="SLA_NOT_MET"/>
  </r>
  <r>
    <s v="2670"/>
    <d v="2023-08-11T21:51:27"/>
    <d v="2023-08-12T08:49:43"/>
    <s v="WITHDRAW"/>
    <s v="Consumer Post Bureau"/>
    <s v="CDcosta"/>
    <m/>
    <x v="0"/>
    <d v="1899-12-30T10:58:16"/>
    <n v="658.26666666666665"/>
    <d v="2023-08-12T00:00:00"/>
    <x v="1"/>
    <x v="2"/>
    <x v="2"/>
    <x v="2"/>
    <x v="0"/>
    <s v="SLA_NOT_MET"/>
  </r>
  <r>
    <s v="2671"/>
    <d v="2023-08-12T03:53:16"/>
    <d v="2023-08-12T08:37:14"/>
    <s v="APPROVE"/>
    <s v="Consumer Post Bureau"/>
    <s v="CDcosta"/>
    <m/>
    <x v="0"/>
    <d v="1899-12-30T04:43:58"/>
    <n v="283.96666666666664"/>
    <d v="2023-08-12T00:00:00"/>
    <x v="1"/>
    <x v="2"/>
    <x v="2"/>
    <x v="0"/>
    <x v="0"/>
    <s v="SLA_NOT_MET"/>
  </r>
  <r>
    <s v="2672"/>
    <d v="2023-08-12T09:46:21"/>
    <d v="2023-08-12T10:16:55"/>
    <s v="APPROVE"/>
    <s v="Consumer Existing"/>
    <s v="CDcosta"/>
    <s v="Approve"/>
    <x v="0"/>
    <d v="1899-12-30T00:30:34"/>
    <n v="30.566666666666666"/>
    <d v="2023-08-12T00:00:00"/>
    <x v="1"/>
    <x v="2"/>
    <x v="2"/>
    <x v="0"/>
    <x v="1"/>
    <s v="SLA_NOT_MET"/>
  </r>
  <r>
    <s v="2673"/>
    <d v="2023-08-12T10:04:43"/>
    <d v="2023-08-12T10:23:34"/>
    <s v="APPROVE"/>
    <s v="Consumer Pre Bureau"/>
    <s v="RBose"/>
    <s v="Approve"/>
    <x v="0"/>
    <d v="1899-12-30T00:18:51"/>
    <n v="18.850000000000001"/>
    <d v="2023-08-12T00:00:00"/>
    <x v="1"/>
    <x v="2"/>
    <x v="6"/>
    <x v="0"/>
    <x v="2"/>
    <s v="SLA_MET"/>
  </r>
  <r>
    <s v="2674"/>
    <d v="2023-08-12T10:18:48"/>
    <d v="2023-08-12T10:32:44"/>
    <s v="APPROVE"/>
    <s v="Consumer Existing"/>
    <s v="RBose"/>
    <m/>
    <x v="0"/>
    <d v="1899-12-30T00:13:56"/>
    <n v="13.933333333333334"/>
    <d v="2023-08-12T00:00:00"/>
    <x v="1"/>
    <x v="2"/>
    <x v="6"/>
    <x v="0"/>
    <x v="1"/>
    <s v="SLA_MET"/>
  </r>
  <r>
    <s v="2675"/>
    <d v="2023-08-12T10:22:26"/>
    <d v="2023-08-12T10:39:59"/>
    <s v="APPROVE"/>
    <s v="Consumer Existing"/>
    <s v="SSyed"/>
    <m/>
    <x v="0"/>
    <d v="1899-12-30T00:17:33"/>
    <n v="17.55"/>
    <d v="2023-08-12T00:00:00"/>
    <x v="1"/>
    <x v="2"/>
    <x v="5"/>
    <x v="0"/>
    <x v="1"/>
    <s v="SLA_MET"/>
  </r>
  <r>
    <s v="2676"/>
    <d v="2023-08-12T10:58:29"/>
    <d v="2023-08-12T11:15:15"/>
    <s v="APPROVE"/>
    <s v="Consumer Existing"/>
    <s v="CDcosta"/>
    <s v="Approve"/>
    <x v="0"/>
    <d v="1899-12-30T00:16:46"/>
    <n v="16.766666666666666"/>
    <d v="2023-08-12T00:00:00"/>
    <x v="1"/>
    <x v="2"/>
    <x v="2"/>
    <x v="0"/>
    <x v="1"/>
    <s v="SLA_MET"/>
  </r>
  <r>
    <s v="2677"/>
    <d v="2023-08-12T10:59:30"/>
    <d v="2023-08-12T11:10:25"/>
    <s v="APPROVE"/>
    <s v="Consumer Existing"/>
    <s v="SSyed"/>
    <m/>
    <x v="0"/>
    <d v="1899-12-30T00:10:55"/>
    <n v="10.916666666666666"/>
    <d v="2023-08-12T00:00:00"/>
    <x v="1"/>
    <x v="2"/>
    <x v="5"/>
    <x v="0"/>
    <x v="1"/>
    <s v="SLA_MET"/>
  </r>
  <r>
    <s v="2678"/>
    <d v="2023-08-12T11:06:40"/>
    <d v="2023-08-12T11:23:44"/>
    <s v="APPROVE"/>
    <s v="Consumer Pre Bureau"/>
    <s v="SSyed"/>
    <s v="Approved for up to 2 services"/>
    <x v="0"/>
    <d v="1899-12-30T00:17:04"/>
    <n v="17.066666666666666"/>
    <d v="2023-08-12T00:00:00"/>
    <x v="1"/>
    <x v="2"/>
    <x v="5"/>
    <x v="0"/>
    <x v="2"/>
    <s v="SLA_MET"/>
  </r>
  <r>
    <s v="2679"/>
    <d v="2023-08-12T11:15:22"/>
    <d v="2023-08-12T11:29:59"/>
    <s v="APPROVE"/>
    <s v="Consumer Post Bureau"/>
    <s v="SBambaras"/>
    <s v="Approved for MBB only"/>
    <x v="0"/>
    <d v="1899-12-30T00:14:37"/>
    <n v="14.616666666666667"/>
    <d v="2023-08-12T00:00:00"/>
    <x v="1"/>
    <x v="2"/>
    <x v="7"/>
    <x v="0"/>
    <x v="0"/>
    <s v="SLA_MET"/>
  </r>
  <r>
    <s v="2680"/>
    <d v="2023-08-12T11:16:08"/>
    <d v="2023-08-12T11:27:34"/>
    <s v="APPROVE"/>
    <s v="Consumer Existing"/>
    <s v="RBose"/>
    <m/>
    <x v="0"/>
    <d v="1899-12-30T00:11:26"/>
    <n v="11.433333333333334"/>
    <d v="2023-08-12T00:00:00"/>
    <x v="1"/>
    <x v="2"/>
    <x v="6"/>
    <x v="0"/>
    <x v="1"/>
    <s v="SLA_MET"/>
  </r>
  <r>
    <s v="2681"/>
    <d v="2023-08-12T11:33:48"/>
    <d v="2023-08-12T11:39:13"/>
    <s v="APPROVE"/>
    <s v="Consumer Existing"/>
    <s v="SSyed"/>
    <m/>
    <x v="0"/>
    <d v="1899-12-30T00:05:25"/>
    <n v="5.416666666666667"/>
    <d v="2023-08-12T00:00:00"/>
    <x v="1"/>
    <x v="2"/>
    <x v="5"/>
    <x v="0"/>
    <x v="1"/>
    <s v="SLA_MET"/>
  </r>
  <r>
    <s v="2682"/>
    <d v="2023-08-12T11:34:52"/>
    <d v="2023-08-12T11:46:24"/>
    <s v="APPROVE"/>
    <s v="Consumer Pre Bureau"/>
    <s v="SBambaras"/>
    <s v="Approve"/>
    <x v="0"/>
    <d v="1899-12-30T00:11:32"/>
    <n v="11.533333333333333"/>
    <d v="2023-08-12T00:00:00"/>
    <x v="1"/>
    <x v="2"/>
    <x v="7"/>
    <x v="0"/>
    <x v="2"/>
    <s v="SLA_MET"/>
  </r>
  <r>
    <s v="2683"/>
    <d v="2023-08-12T11:38:39"/>
    <d v="2023-08-12T11:44:48"/>
    <s v="APPROVE"/>
    <s v="Consumer Existing"/>
    <s v="RBose"/>
    <m/>
    <x v="0"/>
    <d v="1899-12-30T00:06:09"/>
    <n v="6.15"/>
    <d v="2023-08-12T00:00:00"/>
    <x v="1"/>
    <x v="2"/>
    <x v="6"/>
    <x v="0"/>
    <x v="1"/>
    <s v="SLA_MET"/>
  </r>
  <r>
    <s v="2684"/>
    <d v="2023-08-12T11:40:56"/>
    <d v="2023-08-12T11:50:54"/>
    <s v="APPROVE"/>
    <s v="Consumer Pre Bureau"/>
    <s v="QMascarenhas"/>
    <s v="Approve"/>
    <x v="0"/>
    <d v="1899-12-30T00:09:58"/>
    <n v="9.9666666666666668"/>
    <d v="2023-08-12T00:00:00"/>
    <x v="1"/>
    <x v="2"/>
    <x v="0"/>
    <x v="0"/>
    <x v="2"/>
    <s v="SLA_MET"/>
  </r>
  <r>
    <s v="2685"/>
    <d v="2023-08-12T11:58:31"/>
    <d v="2023-08-12T12:14:04"/>
    <s v="APPROVE"/>
    <s v="Consumer Existing"/>
    <s v="NBhatia"/>
    <s v="Approved only with outright purchase of handset or USIM only"/>
    <x v="0"/>
    <d v="1899-12-30T00:15:33"/>
    <n v="15.55"/>
    <d v="2023-08-12T00:00:00"/>
    <x v="1"/>
    <x v="2"/>
    <x v="1"/>
    <x v="0"/>
    <x v="1"/>
    <s v="SLA_MET"/>
  </r>
  <r>
    <s v="2686"/>
    <d v="2023-08-12T12:05:16"/>
    <d v="2023-08-12T12:19:26"/>
    <s v="APPROVE"/>
    <s v="Consumer Pre Bureau"/>
    <s v="QMascarenhas"/>
    <s v="Approve"/>
    <x v="0"/>
    <d v="1899-12-30T00:14:10"/>
    <n v="14.166666666666666"/>
    <d v="2023-08-12T00:00:00"/>
    <x v="1"/>
    <x v="2"/>
    <x v="0"/>
    <x v="0"/>
    <x v="2"/>
    <s v="SLA_MET"/>
  </r>
  <r>
    <s v="2687"/>
    <d v="2023-08-12T12:17:50"/>
    <d v="2023-08-12T12:22:06"/>
    <s v="APPROVE"/>
    <s v="Consumer Existing"/>
    <s v="SBambaras"/>
    <s v="Approve"/>
    <x v="0"/>
    <d v="1899-12-30T00:04:16"/>
    <n v="4.2666666666666666"/>
    <d v="2023-08-12T00:00:00"/>
    <x v="1"/>
    <x v="2"/>
    <x v="7"/>
    <x v="0"/>
    <x v="1"/>
    <s v="SLA_MET"/>
  </r>
  <r>
    <s v="2688"/>
    <d v="2023-08-12T12:25:40"/>
    <d v="2023-08-12T12:33:45"/>
    <s v="APPROVE"/>
    <s v="Consumer Existing"/>
    <s v="SBambaras"/>
    <m/>
    <x v="0"/>
    <d v="1899-12-30T00:08:05"/>
    <n v="8.0833333333333339"/>
    <d v="2023-08-12T00:00:00"/>
    <x v="1"/>
    <x v="2"/>
    <x v="7"/>
    <x v="0"/>
    <x v="1"/>
    <s v="SLA_MET"/>
  </r>
  <r>
    <s v="2689"/>
    <d v="2023-08-12T12:26:14"/>
    <d v="2023-08-12T12:42:48"/>
    <s v="APPROVE"/>
    <s v="Consumer Existing"/>
    <s v="SBambaras"/>
    <m/>
    <x v="0"/>
    <d v="1899-12-30T00:16:34"/>
    <n v="16.566666666666666"/>
    <d v="2023-08-12T00:00:00"/>
    <x v="1"/>
    <x v="2"/>
    <x v="7"/>
    <x v="0"/>
    <x v="1"/>
    <s v="SLA_MET"/>
  </r>
  <r>
    <s v="2690"/>
    <d v="2023-08-12T12:31:27"/>
    <d v="2023-08-12T12:44:35"/>
    <s v="APPROVE"/>
    <s v="Consumer Existing"/>
    <s v="NBhatia"/>
    <s v="Approve"/>
    <x v="0"/>
    <d v="1899-12-30T00:13:08"/>
    <n v="13.133333333333333"/>
    <d v="2023-08-12T00:00:00"/>
    <x v="1"/>
    <x v="2"/>
    <x v="1"/>
    <x v="0"/>
    <x v="1"/>
    <s v="SLA_MET"/>
  </r>
  <r>
    <s v="2691"/>
    <d v="2023-08-12T12:34:59"/>
    <d v="2023-08-12T12:42:47"/>
    <s v="APPROVE"/>
    <s v="Consumer Existing"/>
    <s v="CDcosta"/>
    <s v="Approve"/>
    <x v="0"/>
    <d v="1899-12-30T00:07:48"/>
    <n v="7.8"/>
    <d v="2023-08-12T00:00:00"/>
    <x v="1"/>
    <x v="2"/>
    <x v="2"/>
    <x v="0"/>
    <x v="1"/>
    <s v="SLA_MET"/>
  </r>
  <r>
    <s v="2692"/>
    <d v="2023-08-12T12:39:18"/>
    <d v="2023-08-12T12:49:19"/>
    <s v="APPROVE"/>
    <s v="Consumer Existing"/>
    <s v="SBambaras"/>
    <m/>
    <x v="0"/>
    <d v="1899-12-30T00:10:01"/>
    <n v="10.016666666666667"/>
    <d v="2023-08-12T00:00:00"/>
    <x v="1"/>
    <x v="2"/>
    <x v="7"/>
    <x v="0"/>
    <x v="1"/>
    <s v="SLA_MET"/>
  </r>
  <r>
    <s v="2693"/>
    <d v="2023-08-12T12:39:21"/>
    <d v="2023-08-12T12:48:15"/>
    <s v="APPROVE"/>
    <s v="Consumer Pre Bureau"/>
    <s v="CDcosta"/>
    <s v="Approve"/>
    <x v="0"/>
    <d v="1899-12-30T00:08:54"/>
    <n v="8.9"/>
    <d v="2023-08-12T00:00:00"/>
    <x v="1"/>
    <x v="2"/>
    <x v="2"/>
    <x v="0"/>
    <x v="2"/>
    <s v="SLA_MET"/>
  </r>
  <r>
    <s v="2694"/>
    <d v="2023-08-12T12:41:50"/>
    <d v="2023-08-12T12:55:10"/>
    <s v="APPROVE"/>
    <s v="Consumer Existing"/>
    <s v="QMascarenhas"/>
    <m/>
    <x v="0"/>
    <d v="1899-12-30T00:13:20"/>
    <n v="13.333333333333334"/>
    <d v="2023-08-12T00:00:00"/>
    <x v="1"/>
    <x v="2"/>
    <x v="0"/>
    <x v="0"/>
    <x v="1"/>
    <s v="SLA_MET"/>
  </r>
  <r>
    <s v="2695"/>
    <d v="2023-08-12T12:55:23"/>
    <d v="2023-08-12T13:06:29"/>
    <s v="APPROVE"/>
    <s v="Consumer Existing"/>
    <s v="NBhatia"/>
    <s v="Approved only with outright purchase of handset or USIM only"/>
    <x v="0"/>
    <d v="1899-12-30T00:11:06"/>
    <n v="11.1"/>
    <d v="2023-08-12T00:00:00"/>
    <x v="1"/>
    <x v="2"/>
    <x v="1"/>
    <x v="0"/>
    <x v="1"/>
    <s v="SLA_MET"/>
  </r>
  <r>
    <s v="2696"/>
    <d v="2023-08-12T13:10:01"/>
    <d v="2023-08-12T13:20:47"/>
    <s v="APPROVE"/>
    <s v="Consumer Existing"/>
    <s v="SBambaras"/>
    <s v="Approved for MBB only"/>
    <x v="0"/>
    <d v="1899-12-30T00:10:46"/>
    <n v="10.766666666666667"/>
    <d v="2023-08-12T00:00:00"/>
    <x v="1"/>
    <x v="2"/>
    <x v="7"/>
    <x v="0"/>
    <x v="1"/>
    <s v="SLA_MET"/>
  </r>
  <r>
    <s v="2697"/>
    <d v="2023-08-12T13:10:37"/>
    <d v="2023-08-12T13:23:55"/>
    <s v="APPROVE"/>
    <s v="Consumer Existing"/>
    <s v="NBhatia"/>
    <s v="Approve"/>
    <x v="0"/>
    <d v="1899-12-30T00:13:18"/>
    <n v="13.3"/>
    <d v="2023-08-12T00:00:00"/>
    <x v="1"/>
    <x v="2"/>
    <x v="1"/>
    <x v="0"/>
    <x v="1"/>
    <s v="SLA_MET"/>
  </r>
  <r>
    <s v="2698"/>
    <d v="2023-08-12T13:20:43"/>
    <d v="2023-08-12T13:28:36"/>
    <s v="APPROVE"/>
    <s v="Consumer Post Bureau"/>
    <s v="SBambaras"/>
    <s v="Approve"/>
    <x v="0"/>
    <d v="1899-12-30T00:07:53"/>
    <n v="7.8833333333333329"/>
    <d v="2023-08-12T00:00:00"/>
    <x v="1"/>
    <x v="2"/>
    <x v="7"/>
    <x v="0"/>
    <x v="0"/>
    <s v="SLA_MET"/>
  </r>
  <r>
    <s v="2699"/>
    <d v="2023-08-12T13:21:47"/>
    <d v="2023-08-12T13:31:48"/>
    <s v="APPROVE"/>
    <s v="Consumer Existing"/>
    <s v="RBose"/>
    <m/>
    <x v="0"/>
    <d v="1899-12-30T00:10:01"/>
    <n v="10.016666666666667"/>
    <d v="2023-08-12T00:00:00"/>
    <x v="1"/>
    <x v="2"/>
    <x v="6"/>
    <x v="0"/>
    <x v="1"/>
    <s v="SLA_MET"/>
  </r>
  <r>
    <s v="2700"/>
    <d v="2023-08-12T13:29:20"/>
    <d v="2023-08-12T13:44:11"/>
    <s v="APPROVE"/>
    <s v="Consumer Existing"/>
    <s v="RBose"/>
    <m/>
    <x v="0"/>
    <d v="1899-12-30T00:14:51"/>
    <n v="14.85"/>
    <d v="2023-08-12T00:00:00"/>
    <x v="1"/>
    <x v="2"/>
    <x v="6"/>
    <x v="0"/>
    <x v="1"/>
    <s v="SLA_MET"/>
  </r>
  <r>
    <s v="2701"/>
    <d v="2023-08-12T13:30:23"/>
    <d v="2023-08-12T13:47:21"/>
    <s v="APPROVE"/>
    <s v="Consumer Existing"/>
    <s v="SSyed"/>
    <m/>
    <x v="0"/>
    <d v="1899-12-30T00:16:58"/>
    <n v="16.966666666666665"/>
    <d v="2023-08-12T00:00:00"/>
    <x v="1"/>
    <x v="2"/>
    <x v="5"/>
    <x v="0"/>
    <x v="1"/>
    <s v="SLA_MET"/>
  </r>
  <r>
    <s v="2702"/>
    <d v="2023-08-12T13:50:43"/>
    <d v="2023-08-12T13:54:43"/>
    <s v="APPROVE"/>
    <s v="Consumer Existing"/>
    <s v="SBambaras"/>
    <s v="Approved for MBB only"/>
    <x v="0"/>
    <d v="1899-12-30T00:04:00"/>
    <n v="4"/>
    <d v="2023-08-12T00:00:00"/>
    <x v="1"/>
    <x v="2"/>
    <x v="7"/>
    <x v="0"/>
    <x v="1"/>
    <s v="SLA_MET"/>
  </r>
  <r>
    <s v="2703"/>
    <d v="2023-08-12T13:53:12"/>
    <d v="2023-08-12T13:56:09"/>
    <s v="APPROVE"/>
    <s v="Consumer Existing"/>
    <s v="QMascarenhas"/>
    <s v="Approve"/>
    <x v="0"/>
    <d v="1899-12-30T00:02:57"/>
    <n v="2.95"/>
    <d v="2023-08-12T00:00:00"/>
    <x v="1"/>
    <x v="2"/>
    <x v="0"/>
    <x v="0"/>
    <x v="1"/>
    <s v="SLA_MET"/>
  </r>
  <r>
    <s v="2704"/>
    <d v="2023-08-12T13:56:25"/>
    <d v="2023-08-12T14:02:21"/>
    <s v="APPROVE"/>
    <s v="Consumer Post Bureau"/>
    <s v="CDcosta"/>
    <s v="Approve"/>
    <x v="0"/>
    <d v="1899-12-30T00:05:56"/>
    <n v="5.9333333333333336"/>
    <d v="2023-08-12T00:00:00"/>
    <x v="1"/>
    <x v="2"/>
    <x v="2"/>
    <x v="0"/>
    <x v="0"/>
    <s v="SLA_MET"/>
  </r>
  <r>
    <s v="2705"/>
    <d v="2023-08-12T14:17:05"/>
    <d v="2023-08-12T14:27:04"/>
    <s v="APPROVE"/>
    <s v="Consumer Existing"/>
    <s v="SBambaras"/>
    <s v="Approve"/>
    <x v="0"/>
    <d v="1899-12-30T00:09:59"/>
    <n v="9.9833333333333325"/>
    <d v="2023-08-12T00:00:00"/>
    <x v="1"/>
    <x v="2"/>
    <x v="7"/>
    <x v="0"/>
    <x v="1"/>
    <s v="SLA_MET"/>
  </r>
  <r>
    <s v="2706"/>
    <d v="2023-08-12T14:33:55"/>
    <d v="2023-08-12T14:49:36"/>
    <s v="APPROVE"/>
    <s v="Consumer Post Bureau"/>
    <s v="NBhatia"/>
    <m/>
    <x v="0"/>
    <d v="1899-12-30T00:15:41"/>
    <n v="15.683333333333334"/>
    <d v="2023-08-12T00:00:00"/>
    <x v="1"/>
    <x v="2"/>
    <x v="1"/>
    <x v="0"/>
    <x v="0"/>
    <s v="SLA_MET"/>
  </r>
  <r>
    <s v="2707"/>
    <d v="2023-08-12T14:34:12"/>
    <d v="2023-08-12T14:42:11"/>
    <s v="APPROVE"/>
    <s v="Consumer Post Bureau"/>
    <s v="RBose"/>
    <m/>
    <x v="0"/>
    <d v="1899-12-30T00:07:59"/>
    <n v="7.9833333333333334"/>
    <d v="2023-08-12T00:00:00"/>
    <x v="1"/>
    <x v="2"/>
    <x v="6"/>
    <x v="0"/>
    <x v="0"/>
    <s v="SLA_MET"/>
  </r>
  <r>
    <s v="2708"/>
    <d v="2023-08-12T14:43:53"/>
    <d v="2023-08-12T15:11:28"/>
    <s v="APPROVE"/>
    <s v="Consumer Post Bureau"/>
    <s v="RBose"/>
    <m/>
    <x v="0"/>
    <d v="1899-12-30T00:27:35"/>
    <n v="27.583333333333332"/>
    <d v="2023-08-12T00:00:00"/>
    <x v="1"/>
    <x v="2"/>
    <x v="6"/>
    <x v="0"/>
    <x v="0"/>
    <s v="SLA_NOT_MET"/>
  </r>
  <r>
    <s v="2709"/>
    <d v="2023-08-12T14:47:07"/>
    <d v="2023-08-12T14:58:48"/>
    <s v="APPROVE"/>
    <s v="Consumer Post Bureau"/>
    <s v="SBambaras"/>
    <s v="Approved only with outright purchase of handset or USIM only"/>
    <x v="0"/>
    <d v="1899-12-30T00:11:41"/>
    <n v="11.683333333333334"/>
    <d v="2023-08-12T00:00:00"/>
    <x v="1"/>
    <x v="2"/>
    <x v="7"/>
    <x v="0"/>
    <x v="0"/>
    <s v="SLA_MET"/>
  </r>
  <r>
    <s v="2710"/>
    <d v="2023-08-12T14:48:04"/>
    <d v="2023-08-12T14:55:11"/>
    <s v="APPROVE"/>
    <s v="Consumer Existing"/>
    <s v="CDcosta"/>
    <s v="Approve"/>
    <x v="0"/>
    <d v="1899-12-30T00:07:07"/>
    <n v="7.1166666666666663"/>
    <d v="2023-08-12T00:00:00"/>
    <x v="1"/>
    <x v="2"/>
    <x v="2"/>
    <x v="0"/>
    <x v="1"/>
    <s v="SLA_MET"/>
  </r>
  <r>
    <s v="2711"/>
    <d v="2023-08-12T14:48:44"/>
    <d v="2023-08-12T15:00:05"/>
    <s v="APPROVE"/>
    <s v="Consumer Existing"/>
    <s v="QMascarenhas"/>
    <s v="Approve"/>
    <x v="0"/>
    <d v="1899-12-30T00:11:21"/>
    <n v="11.35"/>
    <d v="2023-08-12T00:00:00"/>
    <x v="1"/>
    <x v="2"/>
    <x v="0"/>
    <x v="0"/>
    <x v="1"/>
    <s v="SLA_MET"/>
  </r>
  <r>
    <s v="2712"/>
    <d v="2023-08-12T14:53:14"/>
    <d v="2023-08-12T15:03:23"/>
    <s v="APPROVE"/>
    <s v="Consumer Pre Bureau"/>
    <s v="CDcosta"/>
    <s v="Approved only with outright purchase of handset or USIM only"/>
    <x v="0"/>
    <d v="1899-12-30T00:10:09"/>
    <n v="10.15"/>
    <d v="2023-08-12T00:00:00"/>
    <x v="1"/>
    <x v="2"/>
    <x v="2"/>
    <x v="0"/>
    <x v="2"/>
    <s v="SLA_MET"/>
  </r>
  <r>
    <s v="2713"/>
    <d v="2023-08-12T14:57:56"/>
    <d v="2023-08-12T15:17:37"/>
    <s v="APPROVE"/>
    <s v="Consumer Existing"/>
    <s v="NBhatia"/>
    <m/>
    <x v="0"/>
    <d v="1899-12-30T00:19:41"/>
    <n v="19.683333333333334"/>
    <d v="2023-08-12T00:00:00"/>
    <x v="1"/>
    <x v="2"/>
    <x v="1"/>
    <x v="0"/>
    <x v="1"/>
    <s v="SLA_MET"/>
  </r>
  <r>
    <s v="2714"/>
    <d v="2023-08-12T15:11:47"/>
    <d v="2023-08-12T15:21:06"/>
    <s v="APPROVE"/>
    <s v="Consumer Post Bureau"/>
    <s v="QMascarenhas"/>
    <s v="Approved only with outright purchase of handset or USIM only"/>
    <x v="0"/>
    <d v="1899-12-30T00:09:19"/>
    <n v="9.3166666666666664"/>
    <d v="2023-08-12T00:00:00"/>
    <x v="1"/>
    <x v="2"/>
    <x v="0"/>
    <x v="0"/>
    <x v="0"/>
    <s v="SLA_MET"/>
  </r>
  <r>
    <s v="2715"/>
    <d v="2023-08-12T15:13:02"/>
    <d v="2023-08-12T15:19:35"/>
    <s v="APPROVE"/>
    <s v="Consumer Post Bureau"/>
    <s v="CDcosta"/>
    <s v="Approved for 1 handset and 1 MBB"/>
    <x v="0"/>
    <d v="1899-12-30T00:06:33"/>
    <n v="6.55"/>
    <d v="2023-08-12T00:00:00"/>
    <x v="1"/>
    <x v="2"/>
    <x v="2"/>
    <x v="0"/>
    <x v="0"/>
    <s v="SLA_MET"/>
  </r>
  <r>
    <s v="2716"/>
    <d v="2023-08-12T15:18:03"/>
    <d v="2023-08-12T15:23:38"/>
    <s v="APPROVE"/>
    <s v="Consumer Existing"/>
    <s v="CDcosta"/>
    <s v="Approve"/>
    <x v="0"/>
    <d v="1899-12-30T00:05:35"/>
    <n v="5.583333333333333"/>
    <d v="2023-08-12T00:00:00"/>
    <x v="1"/>
    <x v="2"/>
    <x v="2"/>
    <x v="0"/>
    <x v="1"/>
    <s v="SLA_MET"/>
  </r>
  <r>
    <s v="2717"/>
    <d v="2023-08-12T15:22:08"/>
    <d v="2023-08-12T15:30:18"/>
    <s v="APPROVE"/>
    <s v="Consumer Post Bureau"/>
    <s v="NBhatia"/>
    <m/>
    <x v="0"/>
    <d v="1899-12-30T00:08:10"/>
    <n v="8.1666666666666661"/>
    <d v="2023-08-12T00:00:00"/>
    <x v="1"/>
    <x v="2"/>
    <x v="1"/>
    <x v="0"/>
    <x v="0"/>
    <s v="SLA_MET"/>
  </r>
  <r>
    <s v="2718"/>
    <d v="2023-08-12T15:25:12"/>
    <d v="2023-08-12T15:43:26"/>
    <s v="APPROVE"/>
    <s v="Consumer Pre Bureau"/>
    <s v="QMascarenhas"/>
    <s v="Approve"/>
    <x v="0"/>
    <d v="1899-12-30T00:18:14"/>
    <n v="18.233333333333334"/>
    <d v="2023-08-12T00:00:00"/>
    <x v="1"/>
    <x v="2"/>
    <x v="0"/>
    <x v="0"/>
    <x v="2"/>
    <s v="SLA_MET"/>
  </r>
  <r>
    <s v="2719"/>
    <d v="2023-08-12T15:28:39"/>
    <d v="2023-08-12T15:40:49"/>
    <s v="APPROVE"/>
    <s v="Consumer Post Bureau"/>
    <s v="RBose"/>
    <m/>
    <x v="0"/>
    <d v="1899-12-30T00:12:10"/>
    <n v="12.166666666666666"/>
    <d v="2023-08-12T00:00:00"/>
    <x v="1"/>
    <x v="2"/>
    <x v="6"/>
    <x v="0"/>
    <x v="0"/>
    <s v="SLA_MET"/>
  </r>
  <r>
    <s v="2720"/>
    <d v="2023-08-12T15:38:02"/>
    <d v="2023-08-12T15:49:44"/>
    <s v="APPROVE"/>
    <s v="Consumer Post Bureau"/>
    <s v="RBose"/>
    <m/>
    <x v="0"/>
    <d v="1899-12-30T00:11:42"/>
    <n v="11.7"/>
    <d v="2023-08-12T00:00:00"/>
    <x v="1"/>
    <x v="2"/>
    <x v="6"/>
    <x v="0"/>
    <x v="0"/>
    <s v="SLA_MET"/>
  </r>
  <r>
    <s v="2721"/>
    <d v="2023-08-12T15:39:10"/>
    <d v="2023-08-12T15:45:25"/>
    <s v="APPROVE"/>
    <s v="Consumer Existing"/>
    <s v="SBambaras"/>
    <s v="Approve"/>
    <x v="0"/>
    <d v="1899-12-30T00:06:15"/>
    <n v="6.25"/>
    <d v="2023-08-12T00:00:00"/>
    <x v="1"/>
    <x v="2"/>
    <x v="7"/>
    <x v="0"/>
    <x v="1"/>
    <s v="SLA_MET"/>
  </r>
  <r>
    <s v="2722"/>
    <d v="2023-08-12T15:42:27"/>
    <d v="2023-08-12T16:07:52"/>
    <s v="APPROVE"/>
    <s v="Consumer Post Bureau"/>
    <s v="NBhatia"/>
    <m/>
    <x v="0"/>
    <d v="1899-12-30T00:25:25"/>
    <n v="25.416666666666668"/>
    <d v="2023-08-12T00:00:00"/>
    <x v="1"/>
    <x v="2"/>
    <x v="1"/>
    <x v="0"/>
    <x v="0"/>
    <s v="SLA_NOT_MET"/>
  </r>
  <r>
    <s v="2723"/>
    <d v="2023-08-12T15:45:06"/>
    <d v="2023-08-12T15:55:38"/>
    <s v="APPROVE"/>
    <s v="Consumer Post Bureau"/>
    <s v="RBose"/>
    <m/>
    <x v="0"/>
    <d v="1899-12-30T00:10:32"/>
    <n v="10.533333333333333"/>
    <d v="2023-08-12T00:00:00"/>
    <x v="1"/>
    <x v="2"/>
    <x v="6"/>
    <x v="0"/>
    <x v="0"/>
    <s v="SLA_MET"/>
  </r>
  <r>
    <s v="2724"/>
    <d v="2023-08-12T15:54:11"/>
    <d v="2023-08-12T16:04:29"/>
    <s v="APPROVE"/>
    <s v="Consumer Post Bureau"/>
    <s v="SBambaras"/>
    <s v="Approve"/>
    <x v="0"/>
    <d v="1899-12-30T00:10:18"/>
    <n v="10.3"/>
    <d v="2023-08-12T00:00:00"/>
    <x v="1"/>
    <x v="2"/>
    <x v="7"/>
    <x v="0"/>
    <x v="0"/>
    <s v="SLA_MET"/>
  </r>
  <r>
    <s v="2725"/>
    <d v="2023-08-12T15:55:35"/>
    <d v="2023-08-12T16:00:51"/>
    <s v="APPROVE"/>
    <s v="Consumer Existing"/>
    <s v="CDcosta"/>
    <s v="Approve"/>
    <x v="0"/>
    <d v="1899-12-30T00:05:16"/>
    <n v="5.2666666666666666"/>
    <d v="2023-08-12T00:00:00"/>
    <x v="1"/>
    <x v="2"/>
    <x v="2"/>
    <x v="0"/>
    <x v="1"/>
    <s v="SLA_MET"/>
  </r>
  <r>
    <s v="2726"/>
    <d v="2023-08-12T15:59:09"/>
    <d v="2023-08-12T16:10:37"/>
    <s v="APPROVE"/>
    <s v="Consumer Existing"/>
    <s v="CDcosta"/>
    <m/>
    <x v="0"/>
    <d v="1899-12-30T00:11:28"/>
    <n v="11.466666666666667"/>
    <d v="2023-08-12T00:00:00"/>
    <x v="1"/>
    <x v="2"/>
    <x v="2"/>
    <x v="0"/>
    <x v="1"/>
    <s v="SLA_MET"/>
  </r>
  <r>
    <s v="2727"/>
    <d v="2023-08-12T16:11:33"/>
    <d v="2023-08-12T16:19:52"/>
    <s v="APPROVE"/>
    <s v="Consumer Post Bureau"/>
    <s v="CDcosta"/>
    <s v="Approve"/>
    <x v="0"/>
    <d v="1899-12-30T00:08:19"/>
    <n v="8.3166666666666664"/>
    <d v="2023-08-12T00:00:00"/>
    <x v="1"/>
    <x v="2"/>
    <x v="2"/>
    <x v="0"/>
    <x v="0"/>
    <s v="SLA_MET"/>
  </r>
  <r>
    <s v="2728"/>
    <d v="2023-08-12T16:25:56"/>
    <d v="2023-08-12T16:29:50"/>
    <s v="APPROVE"/>
    <s v="Consumer Existing"/>
    <s v="CDcosta"/>
    <s v="Approve"/>
    <x v="0"/>
    <d v="1899-12-30T00:03:54"/>
    <n v="3.9"/>
    <d v="2023-08-12T00:00:00"/>
    <x v="1"/>
    <x v="2"/>
    <x v="2"/>
    <x v="0"/>
    <x v="1"/>
    <s v="SLA_MET"/>
  </r>
  <r>
    <s v="2729"/>
    <d v="2023-08-12T16:27:50"/>
    <d v="2023-08-12T16:41:30"/>
    <s v="APPROVE"/>
    <s v="Consumer Existing"/>
    <s v="QMascarenhas"/>
    <m/>
    <x v="0"/>
    <d v="1899-12-30T00:13:40"/>
    <n v="13.666666666666666"/>
    <d v="2023-08-12T00:00:00"/>
    <x v="1"/>
    <x v="2"/>
    <x v="0"/>
    <x v="0"/>
    <x v="1"/>
    <s v="SLA_MET"/>
  </r>
  <r>
    <s v="2730"/>
    <d v="2023-08-12T16:42:47"/>
    <d v="2023-08-12T16:52:34"/>
    <s v="APPROVE"/>
    <s v="Consumer Pre Bureau"/>
    <s v="SBambaras"/>
    <s v="Approved only with outright purchase of handset or USIM only"/>
    <x v="0"/>
    <d v="1899-12-30T00:09:47"/>
    <n v="9.7833333333333332"/>
    <d v="2023-08-12T00:00:00"/>
    <x v="1"/>
    <x v="2"/>
    <x v="7"/>
    <x v="0"/>
    <x v="2"/>
    <s v="SLA_MET"/>
  </r>
  <r>
    <s v="2731"/>
    <d v="2023-08-12T16:46:03"/>
    <d v="2023-08-12T16:56:07"/>
    <s v="APPROVE"/>
    <s v="Consumer Pre Bureau"/>
    <s v="QMascarenhas"/>
    <s v="Approved only with outright purchase of handset or USIM only"/>
    <x v="0"/>
    <d v="1899-12-30T00:10:04"/>
    <n v="10.066666666666666"/>
    <d v="2023-08-12T00:00:00"/>
    <x v="1"/>
    <x v="2"/>
    <x v="0"/>
    <x v="0"/>
    <x v="2"/>
    <s v="SLA_MET"/>
  </r>
  <r>
    <s v="2732"/>
    <d v="2023-08-12T16:47:11"/>
    <d v="2023-08-12T17:01:20"/>
    <s v="APPROVE"/>
    <s v="Consumer Pre Bureau"/>
    <s v="SBambaras"/>
    <s v="Approve"/>
    <x v="0"/>
    <d v="1899-12-30T00:14:09"/>
    <n v="14.15"/>
    <d v="2023-08-12T00:00:00"/>
    <x v="1"/>
    <x v="2"/>
    <x v="7"/>
    <x v="0"/>
    <x v="2"/>
    <s v="SLA_MET"/>
  </r>
  <r>
    <s v="2733"/>
    <d v="2023-08-12T16:47:57"/>
    <d v="2023-08-12T16:56:03"/>
    <s v="APPROVE"/>
    <s v="Consumer Post Bureau"/>
    <s v="SSyed"/>
    <s v="Approved only with outright purchase of handset or USIM only"/>
    <x v="0"/>
    <d v="1899-12-30T00:08:06"/>
    <n v="8.1"/>
    <d v="2023-08-12T00:00:00"/>
    <x v="1"/>
    <x v="2"/>
    <x v="5"/>
    <x v="0"/>
    <x v="0"/>
    <s v="SLA_MET"/>
  </r>
  <r>
    <s v="2734"/>
    <d v="2023-08-12T16:48:06"/>
    <d v="2023-08-12T17:02:56"/>
    <s v="APPROVE"/>
    <s v="Consumer Existing"/>
    <s v="SSyed"/>
    <s v="Approve"/>
    <x v="0"/>
    <d v="1899-12-30T00:14:50"/>
    <n v="14.833333333333334"/>
    <d v="2023-08-12T00:00:00"/>
    <x v="1"/>
    <x v="2"/>
    <x v="5"/>
    <x v="0"/>
    <x v="1"/>
    <s v="SLA_MET"/>
  </r>
  <r>
    <s v="2735"/>
    <d v="2023-08-12T17:18:29"/>
    <d v="2023-08-12T17:29:58"/>
    <s v="APPROVE"/>
    <s v="Consumer Existing"/>
    <s v="QMascarenhas"/>
    <m/>
    <x v="0"/>
    <d v="1899-12-30T00:11:29"/>
    <n v="11.483333333333333"/>
    <d v="2023-08-12T00:00:00"/>
    <x v="1"/>
    <x v="2"/>
    <x v="0"/>
    <x v="0"/>
    <x v="1"/>
    <s v="SLA_MET"/>
  </r>
  <r>
    <s v="2736"/>
    <d v="2023-08-12T17:49:19"/>
    <d v="2023-08-12T17:55:06"/>
    <s v="APPROVE"/>
    <s v="Consumer Post Bureau"/>
    <s v="SSyed"/>
    <m/>
    <x v="0"/>
    <d v="1899-12-30T00:05:47"/>
    <n v="5.7833333333333332"/>
    <d v="2023-08-12T00:00:00"/>
    <x v="1"/>
    <x v="2"/>
    <x v="5"/>
    <x v="0"/>
    <x v="0"/>
    <s v="SLA_MET"/>
  </r>
  <r>
    <s v="2737"/>
    <d v="2023-08-12T17:58:30"/>
    <d v="2023-08-12T18:08:37"/>
    <s v="APPROVE"/>
    <s v="Consumer Existing"/>
    <s v="SBambaras"/>
    <s v="Approved only with outright purchase of handset or USIM only"/>
    <x v="0"/>
    <d v="1899-12-30T00:10:07"/>
    <n v="10.116666666666667"/>
    <d v="2023-08-12T00:00:00"/>
    <x v="1"/>
    <x v="2"/>
    <x v="7"/>
    <x v="0"/>
    <x v="1"/>
    <s v="SLA_MET"/>
  </r>
  <r>
    <s v="2738"/>
    <d v="2023-08-12T18:37:14"/>
    <d v="2023-08-12T18:52:26"/>
    <s v="APPROVE"/>
    <s v="Consumer Existing"/>
    <s v="QMascarenhas"/>
    <m/>
    <x v="0"/>
    <d v="1899-12-30T00:15:12"/>
    <n v="15.2"/>
    <d v="2023-08-12T00:00:00"/>
    <x v="1"/>
    <x v="2"/>
    <x v="0"/>
    <x v="0"/>
    <x v="1"/>
    <s v="SLA_MET"/>
  </r>
  <r>
    <s v="2739"/>
    <d v="2023-08-12T19:40:32"/>
    <d v="2023-08-12T19:54:53"/>
    <s v="APPROVE"/>
    <s v="Consumer Post Bureau"/>
    <s v="QMascarenhas"/>
    <m/>
    <x v="0"/>
    <d v="1899-12-30T00:14:21"/>
    <n v="14.35"/>
    <d v="2023-08-12T00:00:00"/>
    <x v="1"/>
    <x v="2"/>
    <x v="0"/>
    <x v="0"/>
    <x v="0"/>
    <s v="SLA_MET"/>
  </r>
  <r>
    <s v="2740"/>
    <d v="2023-08-12T21:36:27"/>
    <d v="2023-08-13T08:57:39"/>
    <s v="APPROVE"/>
    <s v="Consumer Existing"/>
    <s v="FWadia"/>
    <m/>
    <x v="0"/>
    <d v="1899-12-30T11:21:12"/>
    <n v="681.2"/>
    <d v="2023-08-13T00:00:00"/>
    <x v="1"/>
    <x v="2"/>
    <x v="9"/>
    <x v="0"/>
    <x v="1"/>
    <s v="SLA_NOT_MET"/>
  </r>
  <r>
    <s v="2741"/>
    <d v="2023-08-12T10:22:36"/>
    <d v="2023-08-12T10:33:11"/>
    <s v="DECLINE"/>
    <s v="Consumer Existing"/>
    <s v="CDcosta"/>
    <s v="Customer has exceeded approved number of services"/>
    <x v="0"/>
    <d v="1899-12-30T00:10:35"/>
    <n v="10.583333333333334"/>
    <d v="2023-08-12T00:00:00"/>
    <x v="1"/>
    <x v="2"/>
    <x v="2"/>
    <x v="1"/>
    <x v="1"/>
    <s v="SLA_MET"/>
  </r>
  <r>
    <s v="2742"/>
    <d v="2023-08-12T10:57:54"/>
    <d v="2023-08-12T11:10:31"/>
    <s v="DECLINE"/>
    <s v="Consumer Existing"/>
    <s v="CDcosta"/>
    <s v="Due to recent payment history with Asif Tech"/>
    <x v="0"/>
    <d v="1899-12-30T00:12:37"/>
    <n v="12.616666666666667"/>
    <d v="2023-08-12T00:00:00"/>
    <x v="1"/>
    <x v="2"/>
    <x v="2"/>
    <x v="1"/>
    <x v="1"/>
    <s v="SLA_MET"/>
  </r>
  <r>
    <s v="2743"/>
    <d v="2023-08-12T12:57:22"/>
    <d v="2023-08-12T13:19:40"/>
    <s v="DECLINE"/>
    <s v="Consumer Post Bureau"/>
    <s v="RBose"/>
    <m/>
    <x v="0"/>
    <d v="1899-12-30T00:22:18"/>
    <n v="22.3"/>
    <d v="2023-08-12T00:00:00"/>
    <x v="1"/>
    <x v="2"/>
    <x v="6"/>
    <x v="1"/>
    <x v="0"/>
    <s v="SLA_NOT_MET"/>
  </r>
  <r>
    <s v="2744"/>
    <d v="2023-08-12T13:13:59"/>
    <d v="2023-08-12T13:20:07"/>
    <s v="DECLINE"/>
    <s v="Consumer Pre Bureau"/>
    <s v="CDcosta"/>
    <s v="Declined due to Dun and Bradstreet Credit Bureau information"/>
    <x v="0"/>
    <d v="1899-12-30T00:06:08"/>
    <n v="6.1333333333333337"/>
    <d v="2023-08-12T00:00:00"/>
    <x v="1"/>
    <x v="2"/>
    <x v="2"/>
    <x v="1"/>
    <x v="2"/>
    <s v="SLA_MET"/>
  </r>
  <r>
    <s v="2745"/>
    <d v="2023-08-12T13:28:10"/>
    <d v="2023-08-12T13:36:15"/>
    <s v="DECLINE"/>
    <s v="Consumer Existing"/>
    <s v="SSyed"/>
    <m/>
    <x v="0"/>
    <d v="1899-12-30T00:08:05"/>
    <n v="8.0833333333333339"/>
    <d v="2023-08-12T00:00:00"/>
    <x v="1"/>
    <x v="2"/>
    <x v="5"/>
    <x v="1"/>
    <x v="1"/>
    <s v="SLA_MET"/>
  </r>
  <r>
    <s v="2746"/>
    <d v="2023-08-12T14:20:39"/>
    <d v="2023-08-12T14:32:52"/>
    <s v="DECLINE"/>
    <s v="Consumer Existing"/>
    <s v="QMascarenhas"/>
    <s v="Customer has exceeded approved number of services"/>
    <x v="0"/>
    <d v="1899-12-30T00:12:13"/>
    <n v="12.216666666666667"/>
    <d v="2023-08-12T00:00:00"/>
    <x v="1"/>
    <x v="2"/>
    <x v="0"/>
    <x v="1"/>
    <x v="1"/>
    <s v="SLA_MET"/>
  </r>
  <r>
    <s v="2747"/>
    <d v="2023-08-12T14:41:21"/>
    <d v="2023-08-12T14:48:39"/>
    <s v="DECLINE"/>
    <s v="Consumer Pre Bureau"/>
    <s v="QMascarenhas"/>
    <s v="Data obtained from Dunn &amp; Bradstreet Credit File"/>
    <x v="0"/>
    <d v="1899-12-30T00:07:18"/>
    <n v="7.3"/>
    <d v="2023-08-12T00:00:00"/>
    <x v="1"/>
    <x v="2"/>
    <x v="0"/>
    <x v="1"/>
    <x v="2"/>
    <s v="SLA_MET"/>
  </r>
  <r>
    <s v="2748"/>
    <d v="2023-08-12T15:10:26"/>
    <d v="2023-08-12T15:16:31"/>
    <s v="DECLINE"/>
    <s v="Consumer Existing"/>
    <s v="SBambaras"/>
    <s v="Insufficient billing history with Asif Tech"/>
    <x v="0"/>
    <d v="1899-12-30T00:06:05"/>
    <n v="6.083333333333333"/>
    <d v="2023-08-12T00:00:00"/>
    <x v="1"/>
    <x v="2"/>
    <x v="7"/>
    <x v="1"/>
    <x v="1"/>
    <s v="SLA_MET"/>
  </r>
  <r>
    <s v="2749"/>
    <d v="2023-08-12T15:12:12"/>
    <d v="2023-08-12T15:22:51"/>
    <s v="DECLINE"/>
    <s v="Consumer Existing"/>
    <s v="RBose"/>
    <m/>
    <x v="0"/>
    <d v="1899-12-30T00:10:39"/>
    <n v="10.65"/>
    <d v="2023-08-12T00:00:00"/>
    <x v="1"/>
    <x v="2"/>
    <x v="6"/>
    <x v="1"/>
    <x v="1"/>
    <s v="SLA_MET"/>
  </r>
  <r>
    <s v="2750"/>
    <d v="2023-08-12T15:42:12"/>
    <d v="2023-08-12T15:45:36"/>
    <s v="DECLINE"/>
    <s v="Consumer Existing"/>
    <s v="CDcosta"/>
    <s v="Passport Visa expires in less than 12 months. Please offer the customer pre-paid service only"/>
    <x v="0"/>
    <d v="1899-12-30T00:03:24"/>
    <n v="3.4"/>
    <d v="2023-08-12T00:00:00"/>
    <x v="1"/>
    <x v="2"/>
    <x v="2"/>
    <x v="1"/>
    <x v="1"/>
    <s v="SLA_MET"/>
  </r>
  <r>
    <s v="2751"/>
    <d v="2023-08-12T16:04:35"/>
    <d v="2023-08-12T16:18:47"/>
    <s v="DECLINE"/>
    <s v="Consumer Existing"/>
    <s v="SBambaras"/>
    <s v="Passport Visa expires in less than 21 months. Please offer the customer pre-paid service only"/>
    <x v="0"/>
    <d v="1899-12-30T00:14:12"/>
    <n v="14.2"/>
    <d v="2023-08-12T00:00:00"/>
    <x v="1"/>
    <x v="2"/>
    <x v="7"/>
    <x v="1"/>
    <x v="1"/>
    <s v="SLA_MET"/>
  </r>
  <r>
    <s v="2752"/>
    <d v="2023-08-12T16:14:34"/>
    <d v="2023-08-12T16:26:40"/>
    <s v="DECLINE"/>
    <s v="Consumer Existing"/>
    <s v="CDcosta"/>
    <s v="Insufficient billing history with Asif Tech"/>
    <x v="0"/>
    <d v="1899-12-30T00:12:06"/>
    <n v="12.1"/>
    <d v="2023-08-12T00:00:00"/>
    <x v="1"/>
    <x v="2"/>
    <x v="2"/>
    <x v="1"/>
    <x v="1"/>
    <s v="SLA_MET"/>
  </r>
  <r>
    <s v="2753"/>
    <d v="2023-08-12T16:17:14"/>
    <d v="2023-08-12T16:26:11"/>
    <s v="DECLINE"/>
    <s v="Consumer Existing"/>
    <s v="QMascarenhas"/>
    <m/>
    <x v="0"/>
    <d v="1899-12-30T00:08:57"/>
    <n v="8.9499999999999993"/>
    <d v="2023-08-12T00:00:00"/>
    <x v="1"/>
    <x v="2"/>
    <x v="0"/>
    <x v="1"/>
    <x v="1"/>
    <s v="SLA_MET"/>
  </r>
  <r>
    <s v="2754"/>
    <d v="2023-08-12T17:04:26"/>
    <d v="2023-08-12T17:11:21"/>
    <s v="DECLINE"/>
    <s v="Consumer Existing"/>
    <s v="CDcosta"/>
    <s v="Insufficient billing history with Asif Tech"/>
    <x v="0"/>
    <d v="1899-12-30T00:06:55"/>
    <n v="6.916666666666667"/>
    <d v="2023-08-12T00:00:00"/>
    <x v="1"/>
    <x v="2"/>
    <x v="2"/>
    <x v="1"/>
    <x v="1"/>
    <s v="SLA_MET"/>
  </r>
  <r>
    <s v="2755"/>
    <d v="2023-08-12T22:20:00"/>
    <d v="2023-08-13T08:54:57"/>
    <s v="DECLINE"/>
    <s v="Consumer Post Bureau"/>
    <s v="MDcruz"/>
    <m/>
    <x v="0"/>
    <d v="1899-12-30T10:34:57"/>
    <n v="634.95000000000005"/>
    <d v="2023-08-13T00:00:00"/>
    <x v="1"/>
    <x v="2"/>
    <x v="3"/>
    <x v="1"/>
    <x v="0"/>
    <s v="SLA_NOT_MET"/>
  </r>
  <r>
    <s v="2756"/>
    <d v="2023-08-12T10:17:30"/>
    <d v="2023-08-12T10:23:03"/>
    <s v="WITHDRAW"/>
    <s v="Consumer Existing"/>
    <s v="CDcosta"/>
    <s v="Please email 100 pts of ID and proof of income to vcredit@Asif Tech.com.au"/>
    <x v="2"/>
    <d v="1899-12-30T00:05:33"/>
    <n v="5.55"/>
    <d v="2023-08-12T00:00:00"/>
    <x v="1"/>
    <x v="2"/>
    <x v="2"/>
    <x v="2"/>
    <x v="1"/>
    <s v="SLA_MET"/>
  </r>
  <r>
    <s v="2757"/>
    <d v="2023-08-12T10:34:20"/>
    <d v="2023-08-12T10:44:31"/>
    <s v="WITHDRAW"/>
    <s v="Consumer Existing"/>
    <s v="CDcosta"/>
    <s v="Please email 100 pts of ID and Letter of appointment to vcredit@Asif Tech.com.au"/>
    <x v="2"/>
    <d v="1899-12-30T00:10:11"/>
    <n v="10.183333333333334"/>
    <d v="2023-08-12T00:00:00"/>
    <x v="1"/>
    <x v="2"/>
    <x v="2"/>
    <x v="2"/>
    <x v="1"/>
    <s v="SLA_MET"/>
  </r>
  <r>
    <s v="2758"/>
    <d v="2023-08-12T10:46:03"/>
    <d v="2023-08-12T10:49:08"/>
    <s v="WITHDRAW"/>
    <s v="Consumer Existing"/>
    <s v="CDcosta"/>
    <s v="Please email 100 pts of ID and Letter of appointment to vcredit@Asif Tech.com.au"/>
    <x v="2"/>
    <d v="1899-12-30T00:03:05"/>
    <n v="3.0833333333333335"/>
    <d v="2023-08-12T00:00:00"/>
    <x v="1"/>
    <x v="2"/>
    <x v="2"/>
    <x v="2"/>
    <x v="1"/>
    <s v="SLA_MET"/>
  </r>
  <r>
    <s v="2759"/>
    <d v="2023-08-12T11:03:04"/>
    <d v="2023-08-12T11:17:47"/>
    <s v="WITHDRAW"/>
    <s v="Consumer Pre Bureau"/>
    <s v="NBhatia"/>
    <s v="Applicants details are incorrect. Withdrew,as previous address Suburb or town not mentioned. 2/19 TRONGATE RD, NSW, 2142 Please mentioned the suburb or town and resubmit."/>
    <x v="4"/>
    <d v="1899-12-30T00:14:43"/>
    <n v="14.716666666666667"/>
    <d v="2023-08-12T00:00:00"/>
    <x v="1"/>
    <x v="2"/>
    <x v="1"/>
    <x v="2"/>
    <x v="2"/>
    <s v="SLA_MET"/>
  </r>
  <r>
    <s v="2760"/>
    <d v="2023-08-12T11:38:05"/>
    <d v="2023-08-12T11:46:14"/>
    <s v="WITHDRAW"/>
    <s v="Consumer Pre Bureau"/>
    <s v="CDcosta"/>
    <s v="Please email passport with visa page"/>
    <x v="2"/>
    <d v="1899-12-30T00:08:09"/>
    <n v="8.15"/>
    <d v="2023-08-12T00:00:00"/>
    <x v="1"/>
    <x v="2"/>
    <x v="2"/>
    <x v="2"/>
    <x v="2"/>
    <s v="SLA_MET"/>
  </r>
  <r>
    <s v="2761"/>
    <d v="2023-08-12T11:39:20"/>
    <d v="2023-08-12T11:50:11"/>
    <s v="WITHDRAW"/>
    <s v="Consumer Post Bureau"/>
    <s v="SSyed"/>
    <m/>
    <x v="0"/>
    <d v="1899-12-30T00:10:51"/>
    <n v="10.85"/>
    <d v="2023-08-12T00:00:00"/>
    <x v="1"/>
    <x v="2"/>
    <x v="5"/>
    <x v="2"/>
    <x v="0"/>
    <s v="SLA_MET"/>
  </r>
  <r>
    <s v="2762"/>
    <d v="2023-08-12T11:46:29"/>
    <d v="2023-08-12T11:50:40"/>
    <s v="WITHDRAW"/>
    <s v="Consumer Pre Bureau"/>
    <s v="SBambaras"/>
    <s v="An account for this applicant already exists with Asif Tech. Please resubmit as existing customer under row-id:-1-89SZIW2."/>
    <x v="3"/>
    <d v="1899-12-30T00:04:11"/>
    <n v="4.1833333333333336"/>
    <d v="2023-08-12T00:00:00"/>
    <x v="1"/>
    <x v="2"/>
    <x v="7"/>
    <x v="2"/>
    <x v="2"/>
    <s v="SLA_MET"/>
  </r>
  <r>
    <s v="2763"/>
    <d v="2023-08-12T12:07:01"/>
    <d v="2023-08-12T12:14:55"/>
    <s v="WITHDRAW"/>
    <s v="Consumer Post Bureau"/>
    <s v="SSyed"/>
    <m/>
    <x v="0"/>
    <d v="1899-12-30T00:07:54"/>
    <n v="7.9"/>
    <d v="2023-08-12T00:00:00"/>
    <x v="1"/>
    <x v="2"/>
    <x v="5"/>
    <x v="2"/>
    <x v="0"/>
    <s v="SLA_MET"/>
  </r>
  <r>
    <s v="2764"/>
    <d v="2023-08-12T12:13:38"/>
    <d v="2023-08-12T12:20:10"/>
    <s v="WITHDRAW"/>
    <s v="Consumer Post Bureau"/>
    <s v="SSyed"/>
    <m/>
    <x v="0"/>
    <d v="1899-12-30T00:06:32"/>
    <n v="6.5333333333333332"/>
    <d v="2023-08-12T00:00:00"/>
    <x v="1"/>
    <x v="2"/>
    <x v="5"/>
    <x v="2"/>
    <x v="0"/>
    <s v="SLA_MET"/>
  </r>
  <r>
    <s v="2765"/>
    <d v="2023-08-12T12:17:02"/>
    <d v="2023-08-12T12:22:17"/>
    <s v="WITHDRAW"/>
    <s v="Consumer Pre Bureau"/>
    <s v="CDcosta"/>
    <s v="Please resubmit with landline for employer"/>
    <x v="2"/>
    <d v="1899-12-30T00:05:15"/>
    <n v="5.25"/>
    <d v="2023-08-12T00:00:00"/>
    <x v="1"/>
    <x v="2"/>
    <x v="2"/>
    <x v="2"/>
    <x v="2"/>
    <s v="SLA_MET"/>
  </r>
  <r>
    <s v="2766"/>
    <d v="2023-08-12T12:18:32"/>
    <d v="2023-08-12T12:28:25"/>
    <s v="WITHDRAW"/>
    <s v="Consumer Pre Bureau"/>
    <s v="NBhatia"/>
    <s v="Please email passport with visa page and also Employer's landline number not mentioned. Please resubmit with both the details."/>
    <x v="2"/>
    <d v="1899-12-30T00:09:53"/>
    <n v="9.8833333333333329"/>
    <d v="2023-08-12T00:00:00"/>
    <x v="1"/>
    <x v="2"/>
    <x v="1"/>
    <x v="2"/>
    <x v="2"/>
    <s v="SLA_MET"/>
  </r>
  <r>
    <s v="2767"/>
    <d v="2023-08-12T12:25:13"/>
    <d v="2023-08-12T12:49:25"/>
    <s v="WITHDRAW"/>
    <s v="Consumer Post Bureau"/>
    <s v="SSyed"/>
    <m/>
    <x v="0"/>
    <d v="1899-12-30T00:24:12"/>
    <n v="24.2"/>
    <d v="2023-08-12T00:00:00"/>
    <x v="1"/>
    <x v="2"/>
    <x v="5"/>
    <x v="2"/>
    <x v="0"/>
    <s v="SLA_NOT_MET"/>
  </r>
  <r>
    <s v="2768"/>
    <d v="2023-08-12T12:30:11"/>
    <d v="2023-08-12T12:38:28"/>
    <s v="WITHDRAW"/>
    <s v="Consumer Existing"/>
    <s v="CDcosta"/>
    <s v="Please email 100 pts of ID and proof of income to vcredit@Asif Tech.com.au. Resubmit with Passport or Medicare card number as part of ID."/>
    <x v="2"/>
    <d v="1899-12-30T00:08:17"/>
    <n v="8.2833333333333332"/>
    <d v="2023-08-12T00:00:00"/>
    <x v="1"/>
    <x v="2"/>
    <x v="2"/>
    <x v="2"/>
    <x v="1"/>
    <s v="SLA_MET"/>
  </r>
  <r>
    <s v="2769"/>
    <d v="2023-08-12T12:34:01"/>
    <d v="2023-08-12T12:47:19"/>
    <s v="WITHDRAW"/>
    <s v="Consumer Existing"/>
    <s v="QMascarenhas"/>
    <s v="No app put through as confirmed by store"/>
    <x v="0"/>
    <d v="1899-12-30T00:13:18"/>
    <n v="13.3"/>
    <d v="2023-08-12T00:00:00"/>
    <x v="1"/>
    <x v="2"/>
    <x v="0"/>
    <x v="2"/>
    <x v="1"/>
    <s v="SLA_MET"/>
  </r>
  <r>
    <s v="2770"/>
    <d v="2023-08-12T12:59:24"/>
    <d v="2023-08-12T13:00:58"/>
    <s v="WITHDRAW"/>
    <s v="Consumer Pre Bureau"/>
    <s v="SBambaras"/>
    <s v="Please email passport with visa page"/>
    <x v="2"/>
    <d v="1899-12-30T00:01:34"/>
    <n v="1.5666666666666667"/>
    <d v="2023-08-12T00:00:00"/>
    <x v="1"/>
    <x v="2"/>
    <x v="7"/>
    <x v="2"/>
    <x v="2"/>
    <s v="SLA_MET"/>
  </r>
  <r>
    <s v="2771"/>
    <d v="2023-08-12T13:02:15"/>
    <d v="2023-08-12T13:07:19"/>
    <s v="WITHDRAW"/>
    <s v="Consumer Pre Bureau"/>
    <s v="SBambaras"/>
    <s v="Please re-submit with the complete current address.(suburb/town, state,postcode)"/>
    <x v="2"/>
    <d v="1899-12-30T00:05:04"/>
    <n v="5.0666666666666664"/>
    <d v="2023-08-12T00:00:00"/>
    <x v="1"/>
    <x v="2"/>
    <x v="7"/>
    <x v="2"/>
    <x v="2"/>
    <s v="SLA_MET"/>
  </r>
  <r>
    <s v="2772"/>
    <d v="2023-08-12T13:30:49"/>
    <d v="2023-08-12T13:32:13"/>
    <s v="WITHDRAW"/>
    <s v="Consumer Pre Bureau"/>
    <s v="SBambaras"/>
    <s v="Please email passport with visa page"/>
    <x v="2"/>
    <d v="1899-12-30T00:01:24"/>
    <n v="1.4"/>
    <d v="2023-08-12T00:00:00"/>
    <x v="1"/>
    <x v="2"/>
    <x v="7"/>
    <x v="2"/>
    <x v="2"/>
    <s v="SLA_MET"/>
  </r>
  <r>
    <s v="2773"/>
    <d v="2023-08-12T13:58:56"/>
    <d v="2023-08-12T14:23:07"/>
    <s v="WITHDRAW"/>
    <s v="Consumer Post Bureau"/>
    <s v="NBhatia"/>
    <m/>
    <x v="0"/>
    <d v="1899-12-30T00:24:11"/>
    <n v="24.183333333333334"/>
    <d v="2023-08-12T00:00:00"/>
    <x v="1"/>
    <x v="2"/>
    <x v="1"/>
    <x v="2"/>
    <x v="0"/>
    <s v="SLA_NOT_MET"/>
  </r>
  <r>
    <s v="2774"/>
    <d v="2023-08-12T14:19:46"/>
    <d v="2023-08-12T14:28:04"/>
    <s v="WITHDRAW"/>
    <s v="Consumer Pre Bureau"/>
    <s v="CDcosta"/>
    <s v="Please email 100 pts of ID, Visa page and Proof of income to vcredit@Asif Tech.com.au"/>
    <x v="2"/>
    <d v="1899-12-30T00:08:18"/>
    <n v="8.3000000000000007"/>
    <d v="2023-08-12T00:00:00"/>
    <x v="1"/>
    <x v="2"/>
    <x v="2"/>
    <x v="2"/>
    <x v="2"/>
    <s v="SLA_MET"/>
  </r>
  <r>
    <s v="2775"/>
    <d v="2023-08-12T15:33:55"/>
    <d v="2023-08-12T15:43:54"/>
    <s v="WITHDRAW"/>
    <s v="Consumer Post Bureau"/>
    <s v="NBhatia"/>
    <m/>
    <x v="0"/>
    <d v="1899-12-30T00:09:59"/>
    <n v="9.9833333333333325"/>
    <d v="2023-08-12T00:00:00"/>
    <x v="1"/>
    <x v="2"/>
    <x v="1"/>
    <x v="2"/>
    <x v="0"/>
    <s v="SLA_MET"/>
  </r>
  <r>
    <s v="2776"/>
    <d v="2023-08-12T15:42:59"/>
    <d v="2023-08-12T15:52:25"/>
    <s v="WITHDRAW"/>
    <s v="Consumer Existing"/>
    <s v="QMascarenhas"/>
    <s v="Please resubmit with landline for employer"/>
    <x v="2"/>
    <d v="1899-12-30T00:09:26"/>
    <n v="9.4333333333333336"/>
    <d v="2023-08-12T00:00:00"/>
    <x v="1"/>
    <x v="2"/>
    <x v="0"/>
    <x v="2"/>
    <x v="1"/>
    <s v="SLA_MET"/>
  </r>
  <r>
    <s v="2777"/>
    <d v="2023-08-12T16:04:11"/>
    <d v="2023-08-12T16:16:32"/>
    <s v="WITHDRAW"/>
    <s v="Consumer Pre Bureau"/>
    <s v="RBose"/>
    <s v="Please submit with correct passport number as C4N21761R5."/>
    <x v="2"/>
    <d v="1899-12-30T00:12:21"/>
    <n v="12.35"/>
    <d v="2023-08-12T00:00:00"/>
    <x v="1"/>
    <x v="2"/>
    <x v="6"/>
    <x v="2"/>
    <x v="2"/>
    <s v="SLA_MET"/>
  </r>
  <r>
    <s v="2778"/>
    <d v="2023-08-12T16:14:03"/>
    <d v="2023-08-12T16:32:45"/>
    <s v="WITHDRAW"/>
    <s v="Consumer Existing"/>
    <s v="SBambaras"/>
    <s v="Please email copy of Proof of Income (Pay Slips / Bank Statement / Employment Letter) to vcredit@Asif Tech.com.au"/>
    <x v="2"/>
    <d v="1899-12-30T00:18:42"/>
    <n v="18.7"/>
    <d v="2023-08-12T00:00:00"/>
    <x v="1"/>
    <x v="2"/>
    <x v="7"/>
    <x v="2"/>
    <x v="1"/>
    <s v="SLA_MET"/>
  </r>
  <r>
    <s v="2779"/>
    <d v="2023-08-12T16:25:09"/>
    <d v="2023-08-12T16:38:06"/>
    <s v="WITHDRAW"/>
    <s v="Consumer Pre Bureau"/>
    <s v="NBhatia"/>
    <s v="Please resubmit next application with correct passport no. C4N21761R5 and more up to date bank statement."/>
    <x v="2"/>
    <d v="1899-12-30T00:12:57"/>
    <n v="12.95"/>
    <d v="2023-08-12T00:00:00"/>
    <x v="1"/>
    <x v="2"/>
    <x v="1"/>
    <x v="2"/>
    <x v="2"/>
    <s v="SLA_MET"/>
  </r>
  <r>
    <s v="2780"/>
    <d v="2023-08-12T16:40:52"/>
    <d v="2023-08-12T16:55:05"/>
    <s v="WITHDRAW"/>
    <s v="Consumer Pre Bureau"/>
    <s v="NBhatia"/>
    <s v="Please resubmit with Detailed and latest(uptodate) Bank Statement which reflects Deposits from the EMPLOYER."/>
    <x v="2"/>
    <d v="1899-12-30T00:14:13"/>
    <n v="14.216666666666667"/>
    <d v="2023-08-12T00:00:00"/>
    <x v="1"/>
    <x v="2"/>
    <x v="1"/>
    <x v="2"/>
    <x v="2"/>
    <s v="SLA_MET"/>
  </r>
  <r>
    <s v="2781"/>
    <d v="2023-08-12T16:55:54"/>
    <d v="2023-08-12T17:05:04"/>
    <s v="WITHDRAW"/>
    <s v="Consumer Existing"/>
    <s v="NBhatia"/>
    <s v="Please resubmit with landline for employer and submit Employment Details, like Appointment letter, Offer Letter, Bank Statement reflecting employer's deposits."/>
    <x v="2"/>
    <d v="1899-12-30T00:09:10"/>
    <n v="9.1666666666666661"/>
    <d v="2023-08-12T00:00:00"/>
    <x v="1"/>
    <x v="2"/>
    <x v="1"/>
    <x v="2"/>
    <x v="1"/>
    <s v="SLA_MET"/>
  </r>
  <r>
    <s v="2782"/>
    <d v="2023-08-12T21:05:28"/>
    <d v="2023-08-13T08:38:24"/>
    <s v="WITHDRAW"/>
    <s v="Consumer Post Bureau"/>
    <s v="FWadia"/>
    <m/>
    <x v="0"/>
    <d v="1899-12-30T11:32:56"/>
    <n v="692.93333333333328"/>
    <d v="2023-08-13T00:00:00"/>
    <x v="1"/>
    <x v="2"/>
    <x v="9"/>
    <x v="2"/>
    <x v="0"/>
    <s v="SLA_NOT_MET"/>
  </r>
  <r>
    <s v="2783"/>
    <d v="2023-08-12T21:16:43"/>
    <d v="2023-08-13T08:47:57"/>
    <s v="WITHDRAW"/>
    <s v="Consumer Post Bureau"/>
    <s v="FWadia"/>
    <m/>
    <x v="0"/>
    <d v="1899-12-30T11:31:14"/>
    <n v="691.23333333333335"/>
    <d v="2023-08-13T00:00:00"/>
    <x v="1"/>
    <x v="2"/>
    <x v="9"/>
    <x v="2"/>
    <x v="0"/>
    <s v="SLA_NOT_MET"/>
  </r>
  <r>
    <s v="2784"/>
    <d v="2023-08-13T08:35:42"/>
    <d v="2023-08-13T08:43:32"/>
    <s v="APPROVE"/>
    <s v="Consumer Pre Bureau"/>
    <s v="MDcruz"/>
    <s v="Approved only with outright purchase of handset or USIM only"/>
    <x v="0"/>
    <d v="1899-12-30T00:07:50"/>
    <n v="7.833333333333333"/>
    <d v="2023-08-13T00:00:00"/>
    <x v="1"/>
    <x v="2"/>
    <x v="3"/>
    <x v="0"/>
    <x v="2"/>
    <s v="SLA_MET"/>
  </r>
  <r>
    <s v="2785"/>
    <d v="2023-08-13T09:16:45"/>
    <d v="2023-08-13T09:29:28"/>
    <s v="APPROVE"/>
    <s v="Consumer Existing"/>
    <s v="FWadia"/>
    <s v="Approved for MBB only"/>
    <x v="0"/>
    <d v="1899-12-30T00:12:43"/>
    <n v="12.716666666666667"/>
    <d v="2023-08-13T00:00:00"/>
    <x v="1"/>
    <x v="2"/>
    <x v="9"/>
    <x v="0"/>
    <x v="1"/>
    <s v="SLA_MET"/>
  </r>
  <r>
    <s v="2786"/>
    <d v="2023-08-13T09:35:40"/>
    <d v="2023-08-13T09:45:23"/>
    <s v="APPROVE"/>
    <s v="Consumer Existing"/>
    <s v="FWadia"/>
    <s v="Approve"/>
    <x v="0"/>
    <d v="1899-12-30T00:09:43"/>
    <n v="9.7166666666666668"/>
    <d v="2023-08-13T00:00:00"/>
    <x v="1"/>
    <x v="2"/>
    <x v="9"/>
    <x v="0"/>
    <x v="1"/>
    <s v="SLA_MET"/>
  </r>
  <r>
    <s v="2787"/>
    <d v="2023-08-13T09:35:52"/>
    <d v="2023-08-13T09:47:02"/>
    <s v="APPROVE"/>
    <s v="Consumer Existing"/>
    <s v="SBambaras"/>
    <s v="Approved for 2 sim-only services"/>
    <x v="0"/>
    <d v="1899-12-30T00:11:10"/>
    <n v="11.166666666666666"/>
    <d v="2023-08-13T00:00:00"/>
    <x v="1"/>
    <x v="2"/>
    <x v="7"/>
    <x v="0"/>
    <x v="1"/>
    <s v="SLA_MET"/>
  </r>
  <r>
    <s v="2788"/>
    <d v="2023-08-13T10:06:13"/>
    <d v="2023-08-13T10:12:13"/>
    <s v="APPROVE"/>
    <s v="Consumer Existing"/>
    <s v="FWadia"/>
    <s v="Approved for MBB only"/>
    <x v="0"/>
    <d v="1899-12-30T00:06:00"/>
    <n v="6"/>
    <d v="2023-08-13T00:00:00"/>
    <x v="1"/>
    <x v="2"/>
    <x v="9"/>
    <x v="0"/>
    <x v="1"/>
    <s v="SLA_MET"/>
  </r>
  <r>
    <s v="2789"/>
    <d v="2023-08-13T10:27:19"/>
    <d v="2023-08-13T10:35:35"/>
    <s v="APPROVE"/>
    <s v="Consumer Existing"/>
    <s v="SBambaras"/>
    <s v="Approve"/>
    <x v="0"/>
    <d v="1899-12-30T00:08:16"/>
    <n v="8.2666666666666675"/>
    <d v="2023-08-13T00:00:00"/>
    <x v="1"/>
    <x v="2"/>
    <x v="7"/>
    <x v="0"/>
    <x v="1"/>
    <s v="SLA_MET"/>
  </r>
  <r>
    <s v="2790"/>
    <d v="2023-08-13T10:43:26"/>
    <d v="2023-08-13T10:52:27"/>
    <s v="APPROVE"/>
    <s v="Consumer Existing"/>
    <s v="SBambaras"/>
    <s v="Approved only with outright purchase of handset or USIM only"/>
    <x v="0"/>
    <d v="1899-12-30T00:09:01"/>
    <n v="9.0166666666666675"/>
    <d v="2023-08-13T00:00:00"/>
    <x v="1"/>
    <x v="2"/>
    <x v="7"/>
    <x v="0"/>
    <x v="1"/>
    <s v="SLA_MET"/>
  </r>
  <r>
    <s v="2791"/>
    <d v="2023-08-13T10:46:53"/>
    <d v="2023-08-13T10:56:51"/>
    <s v="APPROVE"/>
    <s v="Consumer Existing"/>
    <s v="QMascarenhas"/>
    <s v="Approve"/>
    <x v="0"/>
    <d v="1899-12-30T00:09:58"/>
    <n v="9.9666666666666668"/>
    <d v="2023-08-13T00:00:00"/>
    <x v="1"/>
    <x v="2"/>
    <x v="0"/>
    <x v="0"/>
    <x v="1"/>
    <s v="SLA_MET"/>
  </r>
  <r>
    <s v="2792"/>
    <d v="2023-08-13T10:51:24"/>
    <d v="2023-08-13T10:56:51"/>
    <s v="APPROVE"/>
    <s v="Consumer Existing"/>
    <s v="SBambaras"/>
    <s v="Approve"/>
    <x v="0"/>
    <d v="1899-12-30T00:05:27"/>
    <n v="5.45"/>
    <d v="2023-08-13T00:00:00"/>
    <x v="1"/>
    <x v="2"/>
    <x v="7"/>
    <x v="0"/>
    <x v="1"/>
    <s v="SLA_MET"/>
  </r>
  <r>
    <s v="2793"/>
    <d v="2023-08-13T10:51:35"/>
    <d v="2023-08-13T10:59:08"/>
    <s v="APPROVE"/>
    <s v="Consumer Existing"/>
    <s v="FWadia"/>
    <s v="Approved for MBB only"/>
    <x v="0"/>
    <d v="1899-12-30T00:07:33"/>
    <n v="7.55"/>
    <d v="2023-08-13T00:00:00"/>
    <x v="1"/>
    <x v="2"/>
    <x v="9"/>
    <x v="0"/>
    <x v="1"/>
    <s v="SLA_MET"/>
  </r>
  <r>
    <s v="2794"/>
    <d v="2023-08-13T10:54:53"/>
    <d v="2023-08-13T11:13:46"/>
    <s v="APPROVE"/>
    <s v="Consumer Existing"/>
    <s v="SBambaras"/>
    <s v="Approved for MBB only"/>
    <x v="0"/>
    <d v="1899-12-30T00:18:53"/>
    <n v="18.883333333333333"/>
    <d v="2023-08-13T00:00:00"/>
    <x v="1"/>
    <x v="2"/>
    <x v="7"/>
    <x v="0"/>
    <x v="1"/>
    <s v="SLA_MET"/>
  </r>
  <r>
    <s v="2795"/>
    <d v="2023-08-13T11:16:05"/>
    <d v="2023-08-13T11:20:14"/>
    <s v="APPROVE"/>
    <s v="Consumer Existing"/>
    <s v="SBambaras"/>
    <s v="Approve"/>
    <x v="0"/>
    <d v="1899-12-30T00:04:09"/>
    <n v="4.1500000000000004"/>
    <d v="2023-08-13T00:00:00"/>
    <x v="1"/>
    <x v="2"/>
    <x v="7"/>
    <x v="0"/>
    <x v="1"/>
    <s v="SLA_MET"/>
  </r>
  <r>
    <s v="2796"/>
    <d v="2023-08-13T11:18:43"/>
    <d v="2023-08-13T11:23:05"/>
    <s v="APPROVE"/>
    <s v="Consumer Existing"/>
    <s v="HPandya"/>
    <s v="Approve"/>
    <x v="0"/>
    <d v="1899-12-30T00:04:22"/>
    <n v="4.3666666666666663"/>
    <d v="2023-08-13T00:00:00"/>
    <x v="1"/>
    <x v="2"/>
    <x v="11"/>
    <x v="0"/>
    <x v="1"/>
    <s v="SLA_MET"/>
  </r>
  <r>
    <s v="2797"/>
    <d v="2023-08-13T11:20:01"/>
    <d v="2023-08-13T11:32:28"/>
    <s v="APPROVE"/>
    <s v="Consumer Existing"/>
    <s v="NVaid"/>
    <s v="Approve"/>
    <x v="0"/>
    <d v="1899-12-30T00:12:27"/>
    <n v="12.45"/>
    <d v="2023-08-13T00:00:00"/>
    <x v="1"/>
    <x v="2"/>
    <x v="4"/>
    <x v="0"/>
    <x v="1"/>
    <s v="SLA_MET"/>
  </r>
  <r>
    <s v="2798"/>
    <d v="2023-08-13T11:35:14"/>
    <d v="2023-08-13T11:39:40"/>
    <s v="APPROVE"/>
    <s v="Consumer Post Bureau"/>
    <s v="QMascarenhas"/>
    <s v="Approved only with outright purchase of handset or USIM only"/>
    <x v="0"/>
    <d v="1899-12-30T00:04:26"/>
    <n v="4.4333333333333336"/>
    <d v="2023-08-13T00:00:00"/>
    <x v="1"/>
    <x v="2"/>
    <x v="0"/>
    <x v="0"/>
    <x v="0"/>
    <s v="SLA_MET"/>
  </r>
  <r>
    <s v="2799"/>
    <d v="2023-08-13T12:09:12"/>
    <d v="2023-08-13T12:13:54"/>
    <s v="APPROVE"/>
    <s v="Consumer Existing"/>
    <s v="NVaid"/>
    <s v="Approved only with outright purchase of handset or USIM only"/>
    <x v="0"/>
    <d v="1899-12-30T00:04:42"/>
    <n v="4.7"/>
    <d v="2023-08-13T00:00:00"/>
    <x v="1"/>
    <x v="2"/>
    <x v="4"/>
    <x v="0"/>
    <x v="1"/>
    <s v="SLA_MET"/>
  </r>
  <r>
    <s v="2800"/>
    <d v="2023-08-13T12:14:19"/>
    <d v="2023-08-13T12:21:27"/>
    <s v="APPROVE"/>
    <s v="Consumer Pre Bureau"/>
    <s v="FWadia"/>
    <s v="Approved only with outright purchase of handset or USIM only"/>
    <x v="0"/>
    <d v="1899-12-30T00:07:08"/>
    <n v="7.1333333333333337"/>
    <d v="2023-08-13T00:00:00"/>
    <x v="1"/>
    <x v="2"/>
    <x v="9"/>
    <x v="0"/>
    <x v="2"/>
    <s v="SLA_MET"/>
  </r>
  <r>
    <s v="2801"/>
    <d v="2023-08-13T12:25:45"/>
    <d v="2023-08-13T12:33:44"/>
    <s v="APPROVE"/>
    <s v="Consumer Existing"/>
    <s v="FWadia"/>
    <s v="Approve"/>
    <x v="0"/>
    <d v="1899-12-30T00:07:59"/>
    <n v="7.9833333333333334"/>
    <d v="2023-08-13T00:00:00"/>
    <x v="1"/>
    <x v="2"/>
    <x v="9"/>
    <x v="0"/>
    <x v="1"/>
    <s v="SLA_MET"/>
  </r>
  <r>
    <s v="2802"/>
    <d v="2023-08-13T12:27:15"/>
    <d v="2023-08-13T12:37:11"/>
    <s v="APPROVE"/>
    <s v="Consumer Pre Bureau"/>
    <s v="CDcosta"/>
    <s v="Approved for 1 handset and 1 MBB"/>
    <x v="0"/>
    <d v="1899-12-30T00:09:56"/>
    <n v="9.9333333333333336"/>
    <d v="2023-08-13T00:00:00"/>
    <x v="1"/>
    <x v="2"/>
    <x v="2"/>
    <x v="0"/>
    <x v="2"/>
    <s v="SLA_MET"/>
  </r>
  <r>
    <s v="2803"/>
    <d v="2023-08-13T12:36:33"/>
    <d v="2023-08-13T12:41:32"/>
    <s v="APPROVE"/>
    <s v="Consumer Pre Bureau"/>
    <s v="NVaid"/>
    <s v="Approved for 1 Handset/Tablet + 1 MBB"/>
    <x v="0"/>
    <d v="1899-12-30T00:04:59"/>
    <n v="4.9833333333333334"/>
    <d v="2023-08-13T00:00:00"/>
    <x v="1"/>
    <x v="2"/>
    <x v="4"/>
    <x v="0"/>
    <x v="2"/>
    <s v="SLA_MET"/>
  </r>
  <r>
    <s v="2804"/>
    <d v="2023-08-13T12:52:06"/>
    <d v="2023-08-13T12:58:51"/>
    <s v="APPROVE"/>
    <s v="Consumer Pre Bureau"/>
    <s v="NVaid"/>
    <s v="Approve"/>
    <x v="0"/>
    <d v="1899-12-30T00:06:45"/>
    <n v="6.75"/>
    <d v="2023-08-13T00:00:00"/>
    <x v="1"/>
    <x v="2"/>
    <x v="4"/>
    <x v="0"/>
    <x v="2"/>
    <s v="SLA_MET"/>
  </r>
  <r>
    <s v="2805"/>
    <d v="2023-08-13T12:52:29"/>
    <d v="2023-08-13T13:07:13"/>
    <s v="APPROVE"/>
    <s v="Consumer Existing"/>
    <s v="NBhatia"/>
    <s v="Approve"/>
    <x v="0"/>
    <d v="1899-12-30T00:14:44"/>
    <n v="14.733333333333333"/>
    <d v="2023-08-13T00:00:00"/>
    <x v="1"/>
    <x v="2"/>
    <x v="1"/>
    <x v="0"/>
    <x v="1"/>
    <s v="SLA_MET"/>
  </r>
  <r>
    <s v="2806"/>
    <d v="2023-08-13T12:57:59"/>
    <d v="2023-08-13T13:04:05"/>
    <s v="APPROVE"/>
    <s v="Consumer Existing"/>
    <s v="CDcosta"/>
    <s v="Approve"/>
    <x v="0"/>
    <d v="1899-12-30T00:06:06"/>
    <n v="6.1"/>
    <d v="2023-08-13T00:00:00"/>
    <x v="1"/>
    <x v="2"/>
    <x v="2"/>
    <x v="0"/>
    <x v="1"/>
    <s v="SLA_MET"/>
  </r>
  <r>
    <s v="2807"/>
    <d v="2023-08-13T13:03:39"/>
    <d v="2023-08-13T13:13:39"/>
    <s v="APPROVE"/>
    <s v="Consumer Existing"/>
    <s v="NVaid"/>
    <s v="Approve"/>
    <x v="0"/>
    <d v="1899-12-30T00:10:00"/>
    <n v="10"/>
    <d v="2023-08-13T00:00:00"/>
    <x v="1"/>
    <x v="2"/>
    <x v="4"/>
    <x v="0"/>
    <x v="1"/>
    <s v="SLA_MET"/>
  </r>
  <r>
    <s v="2808"/>
    <d v="2023-08-13T13:31:35"/>
    <d v="2023-08-13T13:47:13"/>
    <s v="APPROVE"/>
    <s v="Consumer Existing"/>
    <s v="QMascarenhas"/>
    <s v="Approve"/>
    <x v="0"/>
    <d v="1899-12-30T00:15:38"/>
    <n v="15.633333333333333"/>
    <d v="2023-08-13T00:00:00"/>
    <x v="1"/>
    <x v="2"/>
    <x v="0"/>
    <x v="0"/>
    <x v="1"/>
    <s v="SLA_MET"/>
  </r>
  <r>
    <s v="2809"/>
    <d v="2023-08-13T13:40:43"/>
    <d v="2023-08-13T14:01:39"/>
    <s v="APPROVE"/>
    <s v="Consumer Pre Bureau"/>
    <s v="CDcosta"/>
    <s v="Approved for up to 2 services"/>
    <x v="0"/>
    <d v="1899-12-30T00:20:56"/>
    <n v="20.933333333333334"/>
    <d v="2023-08-13T00:00:00"/>
    <x v="1"/>
    <x v="2"/>
    <x v="2"/>
    <x v="0"/>
    <x v="2"/>
    <s v="SLA_NOT_MET"/>
  </r>
  <r>
    <s v="2810"/>
    <d v="2023-08-13T13:45:50"/>
    <d v="2023-08-13T13:52:36"/>
    <s v="APPROVE"/>
    <s v="Consumer Pre Bureau"/>
    <s v="SBambaras"/>
    <s v="Approve"/>
    <x v="0"/>
    <d v="1899-12-30T00:06:46"/>
    <n v="6.7666666666666666"/>
    <d v="2023-08-13T00:00:00"/>
    <x v="1"/>
    <x v="2"/>
    <x v="7"/>
    <x v="0"/>
    <x v="2"/>
    <s v="SLA_MET"/>
  </r>
  <r>
    <s v="2811"/>
    <d v="2023-08-13T13:52:54"/>
    <d v="2023-08-13T13:57:56"/>
    <s v="APPROVE"/>
    <s v="Consumer Existing"/>
    <s v="QMascarenhas"/>
    <s v="Approve"/>
    <x v="0"/>
    <d v="1899-12-30T00:05:02"/>
    <n v="5.0333333333333332"/>
    <d v="2023-08-13T00:00:00"/>
    <x v="1"/>
    <x v="2"/>
    <x v="0"/>
    <x v="0"/>
    <x v="1"/>
    <s v="SLA_MET"/>
  </r>
  <r>
    <s v="2812"/>
    <d v="2023-08-13T14:01:29"/>
    <d v="2023-08-13T14:13:28"/>
    <s v="APPROVE"/>
    <s v="Consumer Existing"/>
    <s v="QMascarenhas"/>
    <s v="Approved for MBB only"/>
    <x v="0"/>
    <d v="1899-12-30T00:11:59"/>
    <n v="11.983333333333333"/>
    <d v="2023-08-13T00:00:00"/>
    <x v="1"/>
    <x v="2"/>
    <x v="0"/>
    <x v="0"/>
    <x v="1"/>
    <s v="SLA_MET"/>
  </r>
  <r>
    <s v="2813"/>
    <d v="2023-08-13T14:03:11"/>
    <d v="2023-08-13T14:07:27"/>
    <s v="APPROVE"/>
    <s v="Consumer Existing"/>
    <s v="CDcosta"/>
    <s v="Approve"/>
    <x v="0"/>
    <d v="1899-12-30T00:04:16"/>
    <n v="4.2666666666666666"/>
    <d v="2023-08-13T00:00:00"/>
    <x v="1"/>
    <x v="2"/>
    <x v="2"/>
    <x v="0"/>
    <x v="1"/>
    <s v="SLA_MET"/>
  </r>
  <r>
    <s v="2814"/>
    <d v="2023-08-13T14:03:54"/>
    <d v="2023-08-13T14:24:18"/>
    <s v="APPROVE"/>
    <s v="Consumer Existing"/>
    <s v="SBambaras"/>
    <s v="Approved for 1 service"/>
    <x v="0"/>
    <d v="1899-12-30T00:20:24"/>
    <n v="20.399999999999999"/>
    <d v="2023-08-13T00:00:00"/>
    <x v="1"/>
    <x v="2"/>
    <x v="7"/>
    <x v="0"/>
    <x v="1"/>
    <s v="SLA_NOT_MET"/>
  </r>
  <r>
    <s v="2815"/>
    <d v="2023-08-13T14:36:31"/>
    <d v="2023-08-13T14:47:24"/>
    <s v="APPROVE"/>
    <s v="Consumer Existing"/>
    <s v="NVaid"/>
    <s v="Approve"/>
    <x v="0"/>
    <d v="1899-12-30T00:10:53"/>
    <n v="10.883333333333333"/>
    <d v="2023-08-13T00:00:00"/>
    <x v="1"/>
    <x v="2"/>
    <x v="4"/>
    <x v="0"/>
    <x v="1"/>
    <s v="SLA_MET"/>
  </r>
  <r>
    <s v="2816"/>
    <d v="2023-08-13T14:38:26"/>
    <d v="2023-08-13T14:45:12"/>
    <s v="APPROVE"/>
    <s v="Consumer Pre Bureau"/>
    <s v="CDcosta"/>
    <s v="Approve"/>
    <x v="0"/>
    <d v="1899-12-30T00:06:46"/>
    <n v="6.7666666666666666"/>
    <d v="2023-08-13T00:00:00"/>
    <x v="1"/>
    <x v="2"/>
    <x v="2"/>
    <x v="0"/>
    <x v="2"/>
    <s v="SLA_MET"/>
  </r>
  <r>
    <s v="2817"/>
    <d v="2023-08-13T14:44:18"/>
    <d v="2023-08-13T14:59:50"/>
    <s v="APPROVE"/>
    <s v="Consumer Pre Bureau"/>
    <s v="NBhatia"/>
    <s v="Approve"/>
    <x v="0"/>
    <d v="1899-12-30T00:15:32"/>
    <n v="15.533333333333333"/>
    <d v="2023-08-13T00:00:00"/>
    <x v="1"/>
    <x v="2"/>
    <x v="1"/>
    <x v="0"/>
    <x v="2"/>
    <s v="SLA_MET"/>
  </r>
  <r>
    <s v="2818"/>
    <d v="2023-08-13T14:51:45"/>
    <d v="2023-08-13T14:57:33"/>
    <s v="APPROVE"/>
    <s v="Consumer Pre Bureau"/>
    <s v="NVaid"/>
    <s v="Approved for MBB only"/>
    <x v="0"/>
    <d v="1899-12-30T00:05:48"/>
    <n v="5.8"/>
    <d v="2023-08-13T00:00:00"/>
    <x v="1"/>
    <x v="2"/>
    <x v="4"/>
    <x v="0"/>
    <x v="2"/>
    <s v="SLA_MET"/>
  </r>
  <r>
    <s v="2819"/>
    <d v="2023-08-13T15:04:20"/>
    <d v="2023-08-13T15:09:20"/>
    <s v="APPROVE"/>
    <s v="Consumer Existing"/>
    <s v="NVaid"/>
    <s v="Approved for MBB only"/>
    <x v="0"/>
    <d v="1899-12-30T00:05:00"/>
    <n v="5"/>
    <d v="2023-08-13T00:00:00"/>
    <x v="1"/>
    <x v="2"/>
    <x v="4"/>
    <x v="0"/>
    <x v="1"/>
    <s v="SLA_MET"/>
  </r>
  <r>
    <s v="2820"/>
    <d v="2023-08-13T15:07:23"/>
    <d v="2023-08-13T15:20:42"/>
    <s v="APPROVE"/>
    <s v="Consumer Post Bureau"/>
    <s v="QMascarenhas"/>
    <s v="Approve"/>
    <x v="0"/>
    <d v="1899-12-30T00:13:19"/>
    <n v="13.316666666666666"/>
    <d v="2023-08-13T00:00:00"/>
    <x v="1"/>
    <x v="2"/>
    <x v="0"/>
    <x v="0"/>
    <x v="0"/>
    <s v="SLA_MET"/>
  </r>
  <r>
    <s v="2821"/>
    <d v="2023-08-13T15:08:29"/>
    <d v="2023-08-13T15:16:19"/>
    <s v="APPROVE"/>
    <s v="Consumer Pre Bureau"/>
    <s v="CDcosta"/>
    <s v="Approve"/>
    <x v="0"/>
    <d v="1899-12-30T00:07:50"/>
    <n v="7.833333333333333"/>
    <d v="2023-08-13T00:00:00"/>
    <x v="1"/>
    <x v="2"/>
    <x v="2"/>
    <x v="0"/>
    <x v="2"/>
    <s v="SLA_MET"/>
  </r>
  <r>
    <s v="2822"/>
    <d v="2023-08-13T15:14:27"/>
    <d v="2023-08-13T15:24:45"/>
    <s v="APPROVE"/>
    <s v="Consumer Pre Bureau"/>
    <s v="CDcosta"/>
    <s v="Approve"/>
    <x v="0"/>
    <d v="1899-12-30T00:10:18"/>
    <n v="10.3"/>
    <d v="2023-08-13T00:00:00"/>
    <x v="1"/>
    <x v="2"/>
    <x v="2"/>
    <x v="0"/>
    <x v="2"/>
    <s v="SLA_MET"/>
  </r>
  <r>
    <s v="2823"/>
    <d v="2023-08-13T15:14:50"/>
    <d v="2023-08-13T15:23:14"/>
    <s v="APPROVE"/>
    <s v="Consumer Existing"/>
    <s v="SBambaras"/>
    <s v="Approved sim only MBB service."/>
    <x v="0"/>
    <d v="1899-12-30T00:08:24"/>
    <n v="8.4"/>
    <d v="2023-08-13T00:00:00"/>
    <x v="1"/>
    <x v="2"/>
    <x v="7"/>
    <x v="0"/>
    <x v="1"/>
    <s v="SLA_MET"/>
  </r>
  <r>
    <s v="2824"/>
    <d v="2023-08-13T16:08:07"/>
    <d v="2023-08-13T16:18:02"/>
    <s v="APPROVE"/>
    <s v="Consumer Pre Bureau"/>
    <s v="NVaid"/>
    <s v="Approved for 1 handset and 1 MBB"/>
    <x v="0"/>
    <d v="1899-12-30T00:09:55"/>
    <n v="9.9166666666666661"/>
    <d v="2023-08-13T00:00:00"/>
    <x v="1"/>
    <x v="2"/>
    <x v="4"/>
    <x v="0"/>
    <x v="2"/>
    <s v="SLA_MET"/>
  </r>
  <r>
    <s v="2825"/>
    <d v="2023-08-13T16:08:30"/>
    <d v="2023-08-13T16:14:58"/>
    <s v="APPROVE"/>
    <s v="Consumer Pre Bureau"/>
    <s v="CDcosta"/>
    <s v="Approve"/>
    <x v="0"/>
    <d v="1899-12-30T00:06:28"/>
    <n v="6.4666666666666668"/>
    <d v="2023-08-13T00:00:00"/>
    <x v="1"/>
    <x v="2"/>
    <x v="2"/>
    <x v="0"/>
    <x v="2"/>
    <s v="SLA_MET"/>
  </r>
  <r>
    <s v="2826"/>
    <d v="2023-08-13T16:13:29"/>
    <d v="2023-08-13T16:18:40"/>
    <s v="APPROVE"/>
    <s v="Consumer Existing"/>
    <s v="CDcosta"/>
    <s v="Approve"/>
    <x v="0"/>
    <d v="1899-12-30T00:05:11"/>
    <n v="5.1833333333333336"/>
    <d v="2023-08-13T00:00:00"/>
    <x v="1"/>
    <x v="2"/>
    <x v="2"/>
    <x v="0"/>
    <x v="1"/>
    <s v="SLA_MET"/>
  </r>
  <r>
    <s v="2827"/>
    <d v="2023-08-13T16:13:41"/>
    <d v="2023-08-13T16:22:38"/>
    <s v="APPROVE"/>
    <s v="Consumer Existing"/>
    <s v="NBhatia"/>
    <s v="Approve"/>
    <x v="0"/>
    <d v="1899-12-30T00:08:57"/>
    <n v="8.9499999999999993"/>
    <d v="2023-08-13T00:00:00"/>
    <x v="1"/>
    <x v="2"/>
    <x v="1"/>
    <x v="0"/>
    <x v="1"/>
    <s v="SLA_MET"/>
  </r>
  <r>
    <s v="2828"/>
    <d v="2023-08-13T16:20:58"/>
    <d v="2023-08-13T16:40:56"/>
    <s v="APPROVE"/>
    <s v="Consumer Pre Bureau"/>
    <s v="SBambaras"/>
    <s v="Approved for 1 Handset/Tablet + 1 MBB"/>
    <x v="0"/>
    <d v="1899-12-30T00:19:58"/>
    <n v="19.966666666666665"/>
    <d v="2023-08-13T00:00:00"/>
    <x v="1"/>
    <x v="2"/>
    <x v="7"/>
    <x v="0"/>
    <x v="2"/>
    <s v="SLA_MET"/>
  </r>
  <r>
    <s v="2829"/>
    <d v="2023-08-13T16:23:50"/>
    <d v="2023-08-13T16:33:11"/>
    <s v="APPROVE"/>
    <s v="Consumer Pre Bureau"/>
    <s v="NBhatia"/>
    <s v="Approve"/>
    <x v="0"/>
    <d v="1899-12-30T00:09:21"/>
    <n v="9.35"/>
    <d v="2023-08-13T00:00:00"/>
    <x v="1"/>
    <x v="2"/>
    <x v="1"/>
    <x v="0"/>
    <x v="2"/>
    <s v="SLA_MET"/>
  </r>
  <r>
    <s v="2830"/>
    <d v="2023-08-13T16:27:05"/>
    <d v="2023-08-13T16:34:12"/>
    <s v="APPROVE"/>
    <s v="Consumer Pre Bureau"/>
    <s v="CDcosta"/>
    <s v="Approve"/>
    <x v="0"/>
    <d v="1899-12-30T00:07:07"/>
    <n v="7.1166666666666663"/>
    <d v="2023-08-13T00:00:00"/>
    <x v="1"/>
    <x v="2"/>
    <x v="2"/>
    <x v="0"/>
    <x v="2"/>
    <s v="SLA_MET"/>
  </r>
  <r>
    <s v="2831"/>
    <d v="2023-08-13T16:30:45"/>
    <d v="2023-08-13T16:47:03"/>
    <s v="APPROVE"/>
    <s v="Consumer Pre Bureau"/>
    <s v="NVaid"/>
    <s v="Approved only with outright purchase of handset or USIM only"/>
    <x v="0"/>
    <d v="1899-12-30T00:16:18"/>
    <n v="16.3"/>
    <d v="2023-08-13T00:00:00"/>
    <x v="1"/>
    <x v="2"/>
    <x v="4"/>
    <x v="0"/>
    <x v="2"/>
    <s v="SLA_MET"/>
  </r>
  <r>
    <s v="2832"/>
    <d v="2023-08-13T16:32:40"/>
    <d v="2023-08-13T16:49:34"/>
    <s v="APPROVE"/>
    <s v="Consumer Pre Bureau"/>
    <s v="NBhatia"/>
    <s v="Approve"/>
    <x v="0"/>
    <d v="1899-12-30T00:16:54"/>
    <n v="16.899999999999999"/>
    <d v="2023-08-13T00:00:00"/>
    <x v="1"/>
    <x v="2"/>
    <x v="1"/>
    <x v="0"/>
    <x v="2"/>
    <s v="SLA_MET"/>
  </r>
  <r>
    <s v="2833"/>
    <d v="2023-08-13T16:48:14"/>
    <d v="2023-08-13T17:02:43"/>
    <s v="APPROVE"/>
    <s v="Consumer Pre Bureau"/>
    <s v="SBambaras"/>
    <s v="Approved for 1 handset and 1 MBB"/>
    <x v="0"/>
    <d v="1899-12-30T00:14:29"/>
    <n v="14.483333333333333"/>
    <d v="2023-08-13T00:00:00"/>
    <x v="1"/>
    <x v="2"/>
    <x v="7"/>
    <x v="0"/>
    <x v="2"/>
    <s v="SLA_MET"/>
  </r>
  <r>
    <s v="2834"/>
    <d v="2023-08-13T16:51:41"/>
    <d v="2023-08-13T17:05:49"/>
    <s v="APPROVE"/>
    <s v="Consumer Post Bureau"/>
    <s v="CDcosta"/>
    <s v="Approve"/>
    <x v="0"/>
    <d v="1899-12-30T00:14:08"/>
    <n v="14.133333333333333"/>
    <d v="2023-08-13T00:00:00"/>
    <x v="1"/>
    <x v="2"/>
    <x v="2"/>
    <x v="0"/>
    <x v="0"/>
    <s v="SLA_MET"/>
  </r>
  <r>
    <s v="2835"/>
    <d v="2023-08-13T16:59:13"/>
    <d v="2023-08-13T17:15:26"/>
    <s v="APPROVE"/>
    <s v="Consumer Pre Bureau"/>
    <s v="NVaid"/>
    <s v="Approved for 1 Handset/Tablet + 1 MBB"/>
    <x v="0"/>
    <d v="1899-12-30T00:16:13"/>
    <n v="16.216666666666665"/>
    <d v="2023-08-13T00:00:00"/>
    <x v="1"/>
    <x v="2"/>
    <x v="4"/>
    <x v="0"/>
    <x v="2"/>
    <s v="SLA_MET"/>
  </r>
  <r>
    <s v="2836"/>
    <d v="2023-08-13T17:13:59"/>
    <d v="2023-08-13T17:23:21"/>
    <s v="APPROVE"/>
    <s v="Consumer Pre Bureau"/>
    <s v="NVaid"/>
    <s v="Approved for 1 Handset/Tablet + 1 MBB"/>
    <x v="0"/>
    <d v="1899-12-30T00:09:22"/>
    <n v="9.3666666666666671"/>
    <d v="2023-08-13T00:00:00"/>
    <x v="1"/>
    <x v="2"/>
    <x v="4"/>
    <x v="0"/>
    <x v="2"/>
    <s v="SLA_MET"/>
  </r>
  <r>
    <s v="2837"/>
    <d v="2023-08-13T17:19:02"/>
    <d v="2023-08-13T17:26:18"/>
    <s v="APPROVE"/>
    <s v="Consumer Pre Bureau"/>
    <s v="CDcosta"/>
    <s v="Approved for 1 Handset/Tablet + 1 MBB"/>
    <x v="0"/>
    <d v="1899-12-30T00:07:16"/>
    <n v="7.2666666666666666"/>
    <d v="2023-08-13T00:00:00"/>
    <x v="1"/>
    <x v="2"/>
    <x v="2"/>
    <x v="0"/>
    <x v="2"/>
    <s v="SLA_MET"/>
  </r>
  <r>
    <s v="2838"/>
    <d v="2023-08-13T17:44:59"/>
    <d v="2023-08-13T17:49:53"/>
    <s v="APPROVE"/>
    <s v="Consumer Pre Bureau"/>
    <s v="SBambaras"/>
    <s v="Approved for 1 Handset/Tablet + 1 MBB"/>
    <x v="0"/>
    <d v="1899-12-30T00:04:54"/>
    <n v="4.9000000000000004"/>
    <d v="2023-08-13T00:00:00"/>
    <x v="1"/>
    <x v="2"/>
    <x v="7"/>
    <x v="0"/>
    <x v="2"/>
    <s v="SLA_MET"/>
  </r>
  <r>
    <s v="2839"/>
    <d v="2023-08-13T17:48:14"/>
    <d v="2023-08-13T17:52:49"/>
    <s v="APPROVE"/>
    <s v="Consumer Pre Bureau"/>
    <s v="CDcosta"/>
    <s v="Approve"/>
    <x v="0"/>
    <d v="1899-12-30T00:04:35"/>
    <n v="4.583333333333333"/>
    <d v="2023-08-13T00:00:00"/>
    <x v="1"/>
    <x v="2"/>
    <x v="2"/>
    <x v="0"/>
    <x v="2"/>
    <s v="SLA_MET"/>
  </r>
  <r>
    <s v="2840"/>
    <d v="2023-08-13T17:51:17"/>
    <d v="2023-08-13T17:57:17"/>
    <s v="APPROVE"/>
    <s v="Consumer Pre Bureau"/>
    <s v="NBhatia"/>
    <s v="Approved only with outright purchase of handset or USIM only"/>
    <x v="0"/>
    <d v="1899-12-30T00:06:00"/>
    <n v="6"/>
    <d v="2023-08-13T00:00:00"/>
    <x v="1"/>
    <x v="2"/>
    <x v="1"/>
    <x v="0"/>
    <x v="2"/>
    <s v="SLA_MET"/>
  </r>
  <r>
    <s v="2841"/>
    <d v="2023-08-13T18:33:26"/>
    <d v="2023-08-13T18:39:00"/>
    <s v="APPROVE"/>
    <s v="Consumer Existing"/>
    <s v="NVaid"/>
    <s v="Approve"/>
    <x v="0"/>
    <d v="1899-12-30T00:05:34"/>
    <n v="5.5666666666666664"/>
    <d v="2023-08-13T00:00:00"/>
    <x v="1"/>
    <x v="2"/>
    <x v="4"/>
    <x v="0"/>
    <x v="1"/>
    <s v="SLA_MET"/>
  </r>
  <r>
    <s v="2842"/>
    <d v="2023-08-13T18:38:24"/>
    <d v="2023-08-13T18:44:00"/>
    <s v="APPROVE"/>
    <s v="Consumer Existing"/>
    <s v="CDcosta"/>
    <s v="Approve"/>
    <x v="0"/>
    <d v="1899-12-30T00:05:36"/>
    <n v="5.6"/>
    <d v="2023-08-13T00:00:00"/>
    <x v="1"/>
    <x v="2"/>
    <x v="2"/>
    <x v="0"/>
    <x v="1"/>
    <s v="SLA_MET"/>
  </r>
  <r>
    <s v="2843"/>
    <d v="2023-08-13T18:44:19"/>
    <d v="2023-08-13T18:51:36"/>
    <s v="APPROVE"/>
    <s v="Consumer Pre Bureau"/>
    <s v="NVaid"/>
    <s v="Approved for 1 Handset/Tablet + 1 MBB"/>
    <x v="0"/>
    <d v="1899-12-30T00:07:17"/>
    <n v="7.2833333333333332"/>
    <d v="2023-08-13T00:00:00"/>
    <x v="1"/>
    <x v="2"/>
    <x v="4"/>
    <x v="0"/>
    <x v="2"/>
    <s v="SLA_MET"/>
  </r>
  <r>
    <s v="2844"/>
    <d v="2023-08-13T18:47:16"/>
    <d v="2023-08-13T18:52:32"/>
    <s v="APPROVE"/>
    <s v="Consumer Existing"/>
    <s v="CDcosta"/>
    <s v="Approve"/>
    <x v="0"/>
    <d v="1899-12-30T00:05:16"/>
    <n v="5.2666666666666666"/>
    <d v="2023-08-13T00:00:00"/>
    <x v="1"/>
    <x v="2"/>
    <x v="2"/>
    <x v="0"/>
    <x v="1"/>
    <s v="SLA_MET"/>
  </r>
  <r>
    <s v="2845"/>
    <d v="2023-08-13T18:47:33"/>
    <d v="2023-08-13T19:06:18"/>
    <s v="APPROVE"/>
    <s v="Consumer Existing"/>
    <s v="NVaid"/>
    <s v="Approve"/>
    <x v="0"/>
    <d v="1899-12-30T00:18:45"/>
    <n v="18.75"/>
    <d v="2023-08-13T00:00:00"/>
    <x v="1"/>
    <x v="2"/>
    <x v="4"/>
    <x v="0"/>
    <x v="1"/>
    <s v="SLA_MET"/>
  </r>
  <r>
    <s v="2846"/>
    <d v="2023-08-13T19:23:18"/>
    <d v="2023-08-13T19:30:41"/>
    <s v="APPROVE"/>
    <s v="Consumer Existing"/>
    <s v="CDcosta"/>
    <s v="Approve"/>
    <x v="0"/>
    <d v="1899-12-30T00:07:23"/>
    <n v="7.3833333333333337"/>
    <d v="2023-08-13T00:00:00"/>
    <x v="1"/>
    <x v="2"/>
    <x v="2"/>
    <x v="0"/>
    <x v="1"/>
    <s v="SLA_MET"/>
  </r>
  <r>
    <s v="2847"/>
    <d v="2023-08-13T19:42:03"/>
    <d v="2023-08-13T19:51:19"/>
    <s v="APPROVE"/>
    <s v="Consumer Existing"/>
    <s v="NVaid"/>
    <s v="Approve"/>
    <x v="0"/>
    <d v="1899-12-30T00:09:16"/>
    <n v="9.2666666666666675"/>
    <d v="2023-08-13T00:00:00"/>
    <x v="1"/>
    <x v="2"/>
    <x v="4"/>
    <x v="0"/>
    <x v="1"/>
    <s v="SLA_MET"/>
  </r>
  <r>
    <s v="2848"/>
    <d v="2023-08-13T19:55:23"/>
    <d v="2023-08-13T20:07:52"/>
    <s v="APPROVE"/>
    <s v="Consumer Existing"/>
    <s v="NVaid"/>
    <s v="Approve"/>
    <x v="0"/>
    <d v="1899-12-30T00:12:29"/>
    <n v="12.483333333333333"/>
    <d v="2023-08-13T00:00:00"/>
    <x v="1"/>
    <x v="2"/>
    <x v="4"/>
    <x v="0"/>
    <x v="1"/>
    <s v="SLA_MET"/>
  </r>
  <r>
    <s v="2849"/>
    <d v="2023-08-13T12:49:14"/>
    <d v="2023-08-13T12:55:46"/>
    <s v="DECLINE"/>
    <s v="Consumer Existing"/>
    <s v="FWadia"/>
    <s v="Customer has exceeded approved number of services"/>
    <x v="0"/>
    <d v="1899-12-30T00:06:32"/>
    <n v="6.5333333333333332"/>
    <d v="2023-08-13T00:00:00"/>
    <x v="1"/>
    <x v="2"/>
    <x v="9"/>
    <x v="1"/>
    <x v="1"/>
    <s v="SLA_MET"/>
  </r>
  <r>
    <s v="2850"/>
    <d v="2023-08-13T13:23:02"/>
    <d v="2023-08-13T13:30:25"/>
    <s v="DECLINE"/>
    <s v="Consumer Existing"/>
    <s v="FWadia"/>
    <s v="Insufficient billing history with Asif Tech"/>
    <x v="0"/>
    <d v="1899-12-30T00:07:23"/>
    <n v="7.3833333333333337"/>
    <d v="2023-08-13T00:00:00"/>
    <x v="1"/>
    <x v="2"/>
    <x v="9"/>
    <x v="1"/>
    <x v="1"/>
    <s v="SLA_MET"/>
  </r>
  <r>
    <s v="2851"/>
    <d v="2023-08-13T14:19:58"/>
    <d v="2023-08-13T14:25:21"/>
    <s v="DECLINE"/>
    <s v="Consumer Pre Bureau"/>
    <s v="CDcosta"/>
    <s v="Declined due to Dun and Bradstreet Credit Bureau information"/>
    <x v="0"/>
    <d v="1899-12-30T00:05:23"/>
    <n v="5.3833333333333337"/>
    <d v="2023-08-13T00:00:00"/>
    <x v="1"/>
    <x v="2"/>
    <x v="2"/>
    <x v="1"/>
    <x v="2"/>
    <s v="SLA_MET"/>
  </r>
  <r>
    <s v="2852"/>
    <d v="2023-08-13T14:31:23"/>
    <d v="2023-08-13T14:33:27"/>
    <s v="DECLINE"/>
    <s v="Consumer Pre Bureau"/>
    <s v="SBambaras"/>
    <s v="Due to credit policy decision by Credit department. Please offer the customer pre-paid service"/>
    <x v="0"/>
    <d v="1899-12-30T00:02:04"/>
    <n v="2.0666666666666669"/>
    <d v="2023-08-13T00:00:00"/>
    <x v="1"/>
    <x v="2"/>
    <x v="7"/>
    <x v="1"/>
    <x v="2"/>
    <s v="SLA_MET"/>
  </r>
  <r>
    <s v="2853"/>
    <d v="2023-08-13T14:45:17"/>
    <d v="2023-08-13T14:52:12"/>
    <s v="DECLINE"/>
    <s v="Consumer Pre Bureau"/>
    <s v="CDcosta"/>
    <s v="Declined due to Veda Credit Bureau information"/>
    <x v="0"/>
    <d v="1899-12-30T00:06:55"/>
    <n v="6.916666666666667"/>
    <d v="2023-08-13T00:00:00"/>
    <x v="1"/>
    <x v="2"/>
    <x v="2"/>
    <x v="1"/>
    <x v="2"/>
    <s v="SLA_MET"/>
  </r>
  <r>
    <s v="2854"/>
    <d v="2023-08-13T14:48:29"/>
    <d v="2023-08-13T15:00:35"/>
    <s v="DECLINE"/>
    <s v="Consumer Pre Bureau"/>
    <s v="QMascarenhas"/>
    <s v="Due to previous account history with Asif Tech. Please offer the customer pre-paid service only"/>
    <x v="0"/>
    <d v="1899-12-30T00:12:06"/>
    <n v="12.1"/>
    <d v="2023-08-13T00:00:00"/>
    <x v="1"/>
    <x v="2"/>
    <x v="0"/>
    <x v="1"/>
    <x v="2"/>
    <s v="SLA_MET"/>
  </r>
  <r>
    <s v="2855"/>
    <d v="2023-08-13T17:07:55"/>
    <d v="2023-08-13T17:17:03"/>
    <s v="DECLINE"/>
    <s v="Consumer Post Bureau"/>
    <s v="CDcosta"/>
    <s v="Passport Visa expires in less than 12 months. Please offer the customer pre-paid service only"/>
    <x v="0"/>
    <d v="1899-12-30T00:09:08"/>
    <n v="9.1333333333333329"/>
    <d v="2023-08-13T00:00:00"/>
    <x v="1"/>
    <x v="2"/>
    <x v="2"/>
    <x v="1"/>
    <x v="0"/>
    <s v="SLA_MET"/>
  </r>
  <r>
    <s v="2856"/>
    <d v="2023-08-13T17:20:28"/>
    <d v="2023-08-13T17:28:55"/>
    <s v="DECLINE"/>
    <s v="Consumer Post Bureau"/>
    <s v="SBambaras"/>
    <s v="Due to credit policy decision by Credit department. Please offer the customer pre-paid service"/>
    <x v="0"/>
    <d v="1899-12-30T00:08:27"/>
    <n v="8.4499999999999993"/>
    <d v="2023-08-13T00:00:00"/>
    <x v="1"/>
    <x v="2"/>
    <x v="7"/>
    <x v="1"/>
    <x v="0"/>
    <s v="SLA_MET"/>
  </r>
  <r>
    <s v="2857"/>
    <d v="2023-08-13T17:29:19"/>
    <d v="2023-08-13T17:32:22"/>
    <s v="DECLINE"/>
    <s v="Consumer Pre Bureau"/>
    <s v="CDcosta"/>
    <s v="Declined due to Dun and Bradstreet Credit Bureau information"/>
    <x v="0"/>
    <d v="1899-12-30T00:03:03"/>
    <n v="3.05"/>
    <d v="2023-08-13T00:00:00"/>
    <x v="1"/>
    <x v="2"/>
    <x v="2"/>
    <x v="1"/>
    <x v="2"/>
    <s v="SLA_MET"/>
  </r>
  <r>
    <s v="2858"/>
    <d v="2023-08-13T20:09:28"/>
    <d v="2023-08-13T20:15:54"/>
    <s v="DECLINE"/>
    <s v="Consumer Existing"/>
    <s v="HPandya"/>
    <s v="Customer has exceeded approved number of services"/>
    <x v="0"/>
    <d v="1899-12-30T00:06:26"/>
    <n v="6.4333333333333336"/>
    <d v="2023-08-13T00:00:00"/>
    <x v="1"/>
    <x v="2"/>
    <x v="11"/>
    <x v="1"/>
    <x v="1"/>
    <s v="SLA_MET"/>
  </r>
  <r>
    <s v="2859"/>
    <d v="2023-08-13T08:28:23"/>
    <d v="2023-08-13T08:37:48"/>
    <s v="WITHDRAW"/>
    <s v="Consumer Existing"/>
    <s v="MDcruz"/>
    <s v="Please re-submit as student"/>
    <x v="3"/>
    <d v="1899-12-30T00:09:25"/>
    <n v="9.4166666666666661"/>
    <d v="2023-08-13T00:00:00"/>
    <x v="1"/>
    <x v="2"/>
    <x v="3"/>
    <x v="2"/>
    <x v="1"/>
    <s v="SLA_MET"/>
  </r>
  <r>
    <s v="2860"/>
    <d v="2023-08-13T08:45:49"/>
    <d v="2023-08-13T08:48:23"/>
    <s v="WITHDRAW"/>
    <s v="Consumer Existing"/>
    <s v="MDcruz"/>
    <s v="Customer is on a Student's Visa, Please re-submit as student &amp; take off all the employment details"/>
    <x v="3"/>
    <d v="1899-12-30T00:02:34"/>
    <n v="2.5666666666666664"/>
    <d v="2023-08-13T00:00:00"/>
    <x v="1"/>
    <x v="2"/>
    <x v="3"/>
    <x v="2"/>
    <x v="1"/>
    <s v="SLA_MET"/>
  </r>
  <r>
    <s v="2861"/>
    <d v="2023-08-13T09:43:46"/>
    <d v="2023-08-13T09:50:52"/>
    <s v="WITHDRAW"/>
    <s v="Consumer Pre Bureau"/>
    <s v="MDcruz"/>
    <s v="An account for this applicant already exists with Asif Tech. Please resubmit as existing customer Row ID - 1-4IIHM8J"/>
    <x v="3"/>
    <d v="1899-12-30T00:07:06"/>
    <n v="7.1"/>
    <d v="2023-08-13T00:00:00"/>
    <x v="1"/>
    <x v="2"/>
    <x v="3"/>
    <x v="2"/>
    <x v="2"/>
    <s v="SLA_MET"/>
  </r>
  <r>
    <s v="2862"/>
    <d v="2023-08-13T10:07:57"/>
    <d v="2023-08-13T10:17:42"/>
    <s v="WITHDRAW"/>
    <s v="Consumer Existing"/>
    <s v="SBambaras"/>
    <s v="Please update the previous address correctly.Please mention the postcode on the previous address."/>
    <x v="2"/>
    <d v="1899-12-30T00:09:45"/>
    <n v="9.75"/>
    <d v="2023-08-13T00:00:00"/>
    <x v="1"/>
    <x v="2"/>
    <x v="7"/>
    <x v="2"/>
    <x v="1"/>
    <s v="SLA_MET"/>
  </r>
  <r>
    <s v="2863"/>
    <d v="2023-08-13T10:23:01"/>
    <d v="2023-08-13T10:34:57"/>
    <s v="WITHDRAW"/>
    <s v="Consumer Existing"/>
    <s v="FWadia"/>
    <s v="Customer has overdue account with Asif Tech"/>
    <x v="1"/>
    <d v="1899-12-30T00:11:56"/>
    <n v="11.933333333333334"/>
    <d v="2023-08-13T00:00:00"/>
    <x v="1"/>
    <x v="2"/>
    <x v="9"/>
    <x v="2"/>
    <x v="1"/>
    <s v="SLA_MET"/>
  </r>
  <r>
    <s v="2864"/>
    <d v="2023-08-13T10:53:51"/>
    <d v="2023-08-13T11:06:02"/>
    <s v="WITHDRAW"/>
    <s v="Consumer Post Bureau"/>
    <s v="QMascarenhas"/>
    <s v="This account is closed, please resubmit under a NEW ROW ID"/>
    <x v="2"/>
    <d v="1899-12-30T00:12:11"/>
    <n v="12.183333333333334"/>
    <d v="2023-08-13T00:00:00"/>
    <x v="1"/>
    <x v="2"/>
    <x v="0"/>
    <x v="2"/>
    <x v="0"/>
    <s v="SLA_MET"/>
  </r>
  <r>
    <s v="2865"/>
    <d v="2023-08-13T11:04:49"/>
    <d v="2023-08-13T11:14:32"/>
    <s v="WITHDRAW"/>
    <s v="Consumer Pre Bureau"/>
    <s v="QMascarenhas"/>
    <s v="Please email passport with visa page"/>
    <x v="2"/>
    <d v="1899-12-30T00:09:43"/>
    <n v="9.7166666666666668"/>
    <d v="2023-08-13T00:00:00"/>
    <x v="1"/>
    <x v="2"/>
    <x v="0"/>
    <x v="2"/>
    <x v="2"/>
    <s v="SLA_MET"/>
  </r>
  <r>
    <s v="2866"/>
    <d v="2023-08-13T11:17:38"/>
    <d v="2023-08-13T11:41:38"/>
    <s v="WITHDRAW"/>
    <s v="Consumer Pre Bureau"/>
    <s v="FWadia"/>
    <s v="Please email passport with visa page"/>
    <x v="2"/>
    <d v="1899-12-30T00:24:00"/>
    <n v="24"/>
    <d v="2023-08-13T00:00:00"/>
    <x v="1"/>
    <x v="2"/>
    <x v="9"/>
    <x v="2"/>
    <x v="2"/>
    <s v="SLA_NOT_MET"/>
  </r>
  <r>
    <s v="2867"/>
    <d v="2023-08-13T11:26:27"/>
    <d v="2023-08-13T11:27:49"/>
    <s v="WITHDRAW"/>
    <s v="Consumer Pre Bureau"/>
    <s v="SBambaras"/>
    <s v="Please email passport with visa page"/>
    <x v="2"/>
    <d v="1899-12-30T00:01:22"/>
    <n v="1.3666666666666667"/>
    <d v="2023-08-13T00:00:00"/>
    <x v="1"/>
    <x v="2"/>
    <x v="7"/>
    <x v="2"/>
    <x v="2"/>
    <s v="SLA_MET"/>
  </r>
  <r>
    <s v="2868"/>
    <d v="2023-08-13T11:37:55"/>
    <d v="2023-08-13T11:41:59"/>
    <s v="WITHDRAW"/>
    <s v="Consumer Pre Bureau"/>
    <s v="HPandya"/>
    <s v="Please email 100 pts of ID to vcredit@Asif Tech.com.au Passport and the visa page"/>
    <x v="2"/>
    <d v="1899-12-30T00:04:04"/>
    <n v="4.0666666666666664"/>
    <d v="2023-08-13T00:00:00"/>
    <x v="1"/>
    <x v="2"/>
    <x v="11"/>
    <x v="2"/>
    <x v="2"/>
    <s v="SLA_MET"/>
  </r>
  <r>
    <s v="2869"/>
    <d v="2023-08-13T11:38:46"/>
    <d v="2023-08-13T11:50:06"/>
    <s v="WITHDRAW"/>
    <s v="Consumer Pre Bureau"/>
    <s v="CDcosta"/>
    <s v="Please email 100 pts of ID and Proof of income to kcredit@Asif Tech.com.au"/>
    <x v="2"/>
    <d v="1899-12-30T00:11:20"/>
    <n v="11.333333333333334"/>
    <d v="2023-08-13T00:00:00"/>
    <x v="1"/>
    <x v="2"/>
    <x v="2"/>
    <x v="2"/>
    <x v="2"/>
    <s v="SLA_MET"/>
  </r>
  <r>
    <s v="2870"/>
    <d v="2023-08-13T12:00:56"/>
    <d v="2023-08-13T12:07:13"/>
    <s v="WITHDRAW"/>
    <s v="Consumer Pre Bureau"/>
    <s v="FWadia"/>
    <s v="Please email passport with visa page"/>
    <x v="2"/>
    <d v="1899-12-30T00:06:17"/>
    <n v="6.2833333333333332"/>
    <d v="2023-08-13T00:00:00"/>
    <x v="1"/>
    <x v="2"/>
    <x v="9"/>
    <x v="2"/>
    <x v="2"/>
    <s v="SLA_MET"/>
  </r>
  <r>
    <s v="2871"/>
    <d v="2023-08-13T12:05:26"/>
    <d v="2023-08-13T12:15:59"/>
    <s v="WITHDRAW"/>
    <s v="Consumer Pre Bureau"/>
    <s v="CDcosta"/>
    <s v="Please email 100 pts of ID and Proof of income to vcredit@Asif Tech.com.au"/>
    <x v="2"/>
    <d v="1899-12-30T00:10:33"/>
    <n v="10.55"/>
    <d v="2023-08-13T00:00:00"/>
    <x v="1"/>
    <x v="2"/>
    <x v="2"/>
    <x v="2"/>
    <x v="2"/>
    <s v="SLA_MET"/>
  </r>
  <r>
    <s v="2872"/>
    <d v="2023-08-13T12:06:27"/>
    <d v="2023-08-13T12:08:03"/>
    <s v="WITHDRAW"/>
    <s v="Consumer Pre Bureau"/>
    <s v="SBambaras"/>
    <s v="Please email passport with visa page"/>
    <x v="2"/>
    <d v="1899-12-30T00:01:36"/>
    <n v="1.6"/>
    <d v="2023-08-13T00:00:00"/>
    <x v="1"/>
    <x v="2"/>
    <x v="7"/>
    <x v="2"/>
    <x v="2"/>
    <s v="SLA_MET"/>
  </r>
  <r>
    <s v="2873"/>
    <d v="2023-08-13T12:16:26"/>
    <d v="2023-08-13T12:24:47"/>
    <s v="WITHDRAW"/>
    <s v="Consumer Pre Bureau"/>
    <s v="SBambaras"/>
    <s v="Please re-submit the next application with the correct passport number.(Passport number:-840522310)"/>
    <x v="2"/>
    <d v="1899-12-30T00:08:21"/>
    <n v="8.35"/>
    <d v="2023-08-13T00:00:00"/>
    <x v="1"/>
    <x v="2"/>
    <x v="7"/>
    <x v="2"/>
    <x v="2"/>
    <s v="SLA_MET"/>
  </r>
  <r>
    <s v="2874"/>
    <d v="2023-08-13T12:16:48"/>
    <d v="2023-08-13T12:37:31"/>
    <s v="WITHDRAW"/>
    <s v="Consumer Pre Bureau"/>
    <s v="NBhatia"/>
    <s v="Please email passport with visa page"/>
    <x v="2"/>
    <d v="1899-12-30T00:20:43"/>
    <n v="20.716666666666665"/>
    <d v="2023-08-13T00:00:00"/>
    <x v="1"/>
    <x v="2"/>
    <x v="1"/>
    <x v="2"/>
    <x v="2"/>
    <s v="SLA_NOT_MET"/>
  </r>
  <r>
    <s v="2875"/>
    <d v="2023-08-13T12:23:39"/>
    <d v="2023-08-13T12:33:26"/>
    <s v="WITHDRAW"/>
    <s v="Consumer Pre Bureau"/>
    <s v="NVaid"/>
    <s v="Incorrect info provided Please resubmit application mentioning the correct nationality. Applicant holds Sri Lankan Passport"/>
    <x v="4"/>
    <d v="1899-12-30T00:09:47"/>
    <n v="9.7833333333333332"/>
    <d v="2023-08-13T00:00:00"/>
    <x v="1"/>
    <x v="2"/>
    <x v="4"/>
    <x v="2"/>
    <x v="2"/>
    <s v="SLA_MET"/>
  </r>
  <r>
    <s v="2876"/>
    <d v="2023-08-13T12:47:11"/>
    <d v="2023-08-13T12:53:04"/>
    <s v="WITHDRAW"/>
    <s v="Consumer Pre Bureau"/>
    <s v="SBambaras"/>
    <s v="Please email passport with visa page"/>
    <x v="2"/>
    <d v="1899-12-30T00:05:53"/>
    <n v="5.8833333333333329"/>
    <d v="2023-08-13T00:00:00"/>
    <x v="1"/>
    <x v="2"/>
    <x v="7"/>
    <x v="2"/>
    <x v="2"/>
    <s v="SLA_MET"/>
  </r>
  <r>
    <s v="2877"/>
    <d v="2023-08-13T12:53:35"/>
    <d v="2023-08-13T13:00:34"/>
    <s v="WITHDRAW"/>
    <s v="Consumer Existing"/>
    <s v="SBambaras"/>
    <s v="Customer has overdue account with Asif Tech"/>
    <x v="1"/>
    <d v="1899-12-30T00:06:59"/>
    <n v="6.9833333333333334"/>
    <d v="2023-08-13T00:00:00"/>
    <x v="1"/>
    <x v="2"/>
    <x v="7"/>
    <x v="2"/>
    <x v="1"/>
    <s v="SLA_MET"/>
  </r>
  <r>
    <s v="2878"/>
    <d v="2023-08-13T13:07:25"/>
    <d v="2023-08-13T13:19:37"/>
    <s v="WITHDRAW"/>
    <s v="Consumer Post Bureau"/>
    <s v="SBambaras"/>
    <s v="An account for this applicant already exists with Asif Tech. Please re-submit as existing customer under row-id:-1-7PTIPX0."/>
    <x v="3"/>
    <d v="1899-12-30T00:12:12"/>
    <n v="12.2"/>
    <d v="2023-08-13T00:00:00"/>
    <x v="1"/>
    <x v="2"/>
    <x v="7"/>
    <x v="2"/>
    <x v="0"/>
    <s v="SLA_MET"/>
  </r>
  <r>
    <s v="2879"/>
    <d v="2023-08-13T13:24:22"/>
    <d v="2023-08-13T13:39:30"/>
    <s v="WITHDRAW"/>
    <s v="Consumer Post Bureau"/>
    <s v="SBambaras"/>
    <s v="This account is closed, please resubmit under a NEW ROW ID"/>
    <x v="2"/>
    <d v="1899-12-30T00:15:08"/>
    <n v="15.133333333333333"/>
    <d v="2023-08-13T00:00:00"/>
    <x v="1"/>
    <x v="2"/>
    <x v="7"/>
    <x v="2"/>
    <x v="0"/>
    <s v="SLA_MET"/>
  </r>
  <r>
    <s v="2880"/>
    <d v="2023-08-13T13:25:25"/>
    <d v="2023-08-13T13:43:43"/>
    <s v="WITHDRAW"/>
    <s v="Consumer Pre Bureau"/>
    <s v="NVaid"/>
    <s v="Please resubmit application with the following details - Update with the form no - if PL0576, Country needs to be Australia. - Send copy of the file / travel document to vcredit@Asif Tech.com.au"/>
    <x v="2"/>
    <d v="1899-12-30T00:18:18"/>
    <n v="18.3"/>
    <d v="2023-08-13T00:00:00"/>
    <x v="1"/>
    <x v="2"/>
    <x v="4"/>
    <x v="2"/>
    <x v="2"/>
    <s v="SLA_MET"/>
  </r>
  <r>
    <s v="2881"/>
    <d v="2023-08-13T13:32:48"/>
    <d v="2023-08-13T13:41:28"/>
    <s v="WITHDRAW"/>
    <s v="Consumer Pre Bureau"/>
    <s v="SBambaras"/>
    <s v="Please email passport with visa page"/>
    <x v="2"/>
    <d v="1899-12-30T00:08:40"/>
    <n v="8.6666666666666661"/>
    <d v="2023-08-13T00:00:00"/>
    <x v="1"/>
    <x v="2"/>
    <x v="7"/>
    <x v="2"/>
    <x v="2"/>
    <s v="SLA_MET"/>
  </r>
  <r>
    <s v="2882"/>
    <d v="2023-08-13T14:06:03"/>
    <d v="2023-08-13T14:13:01"/>
    <s v="WITHDRAW"/>
    <s v="Consumer Existing"/>
    <s v="CDcosta"/>
    <s v="Please email 100 pts of ID and Proof of income to vcredit@Asif Tech.com.au"/>
    <x v="2"/>
    <d v="1899-12-30T00:06:58"/>
    <n v="6.9666666666666668"/>
    <d v="2023-08-13T00:00:00"/>
    <x v="1"/>
    <x v="2"/>
    <x v="2"/>
    <x v="2"/>
    <x v="1"/>
    <s v="SLA_MET"/>
  </r>
  <r>
    <s v="2883"/>
    <d v="2023-08-13T14:06:26"/>
    <d v="2023-08-13T14:18:06"/>
    <s v="WITHDRAW"/>
    <s v="Consumer Post Bureau"/>
    <s v="CDcosta"/>
    <s v="An account for this applicant already exists with Asif Tech. Please resubmit as existing customer Row id 1-8FZ6VCK"/>
    <x v="3"/>
    <d v="1899-12-30T00:11:40"/>
    <n v="11.666666666666666"/>
    <d v="2023-08-13T00:00:00"/>
    <x v="1"/>
    <x v="2"/>
    <x v="2"/>
    <x v="2"/>
    <x v="0"/>
    <s v="SLA_MET"/>
  </r>
  <r>
    <s v="2884"/>
    <d v="2023-08-13T14:23:00"/>
    <d v="2023-08-13T14:33:44"/>
    <s v="WITHDRAW"/>
    <s v="Consumer Pre Bureau"/>
    <s v="NVaid"/>
    <s v="Please email copy of Proof of Income (Pay Slips / Bank Statement / Employment Letter) to vcredit@Asif Tech.com.au"/>
    <x v="2"/>
    <d v="1899-12-30T00:10:44"/>
    <n v="10.733333333333333"/>
    <d v="2023-08-13T00:00:00"/>
    <x v="1"/>
    <x v="2"/>
    <x v="4"/>
    <x v="2"/>
    <x v="2"/>
    <s v="SLA_MET"/>
  </r>
  <r>
    <s v="2885"/>
    <d v="2023-08-13T14:28:33"/>
    <d v="2023-08-13T14:46:01"/>
    <s v="WITHDRAW"/>
    <s v="Consumer Pre Bureau"/>
    <s v="QMascarenhas"/>
    <s v="Please email Bank Statement to vcredit@Asif Tech.com.au"/>
    <x v="2"/>
    <d v="1899-12-30T00:17:28"/>
    <n v="17.466666666666665"/>
    <d v="2023-08-13T00:00:00"/>
    <x v="1"/>
    <x v="2"/>
    <x v="0"/>
    <x v="2"/>
    <x v="2"/>
    <s v="SLA_MET"/>
  </r>
  <r>
    <s v="2886"/>
    <d v="2023-08-13T14:42:03"/>
    <d v="2023-08-13T14:46:10"/>
    <s v="WITHDRAW"/>
    <s v="Consumer Pre Bureau"/>
    <s v="SBambaras"/>
    <s v="Please email passport with visa page"/>
    <x v="2"/>
    <d v="1899-12-30T00:04:07"/>
    <n v="4.1166666666666663"/>
    <d v="2023-08-13T00:00:00"/>
    <x v="1"/>
    <x v="2"/>
    <x v="7"/>
    <x v="2"/>
    <x v="2"/>
    <s v="SLA_MET"/>
  </r>
  <r>
    <s v="2887"/>
    <d v="2023-08-13T15:05:31"/>
    <d v="2023-08-13T15:25:05"/>
    <s v="WITHDRAW"/>
    <s v="Consumer Pre Bureau"/>
    <s v="NBhatia"/>
    <s v="Please resubmit with landline for employer. The customer wants to apply for the company it has to go under Commercial Application. If the Customer wants to apply for his personal use, the Employment Details should reflect as &quot;Self Employed&quot;."/>
    <x v="2"/>
    <d v="1899-12-30T00:19:34"/>
    <n v="19.566666666666666"/>
    <d v="2023-08-13T00:00:00"/>
    <x v="1"/>
    <x v="2"/>
    <x v="1"/>
    <x v="2"/>
    <x v="2"/>
    <s v="SLA_MET"/>
  </r>
  <r>
    <s v="2888"/>
    <d v="2023-08-13T15:10:18"/>
    <d v="2023-08-13T15:19:49"/>
    <s v="WITHDRAW"/>
    <s v="Consumer Post Bureau"/>
    <s v="NVaid"/>
    <s v="Applicant has previously approved application under another Row ID 1-8G1EN14"/>
    <x v="5"/>
    <d v="1899-12-30T00:09:31"/>
    <n v="9.5166666666666675"/>
    <d v="2023-08-13T00:00:00"/>
    <x v="1"/>
    <x v="2"/>
    <x v="4"/>
    <x v="2"/>
    <x v="0"/>
    <s v="SLA_MET"/>
  </r>
  <r>
    <s v="2889"/>
    <d v="2023-08-13T15:48:33"/>
    <d v="2023-08-13T15:56:52"/>
    <s v="WITHDRAW"/>
    <s v="Consumer Pre Bureau"/>
    <s v="CDcosta"/>
    <s v="Please email 100 pts of ID and proof of income to vcredit@Asif Tech.com.au"/>
    <x v="2"/>
    <d v="1899-12-30T00:08:19"/>
    <n v="8.3166666666666664"/>
    <d v="2023-08-13T00:00:00"/>
    <x v="1"/>
    <x v="2"/>
    <x v="2"/>
    <x v="2"/>
    <x v="2"/>
    <s v="SLA_MET"/>
  </r>
  <r>
    <s v="2890"/>
    <d v="2023-08-13T15:53:10"/>
    <d v="2023-08-13T16:10:04"/>
    <s v="WITHDRAW"/>
    <s v="Consumer Pre Bureau"/>
    <s v="SBambaras"/>
    <s v="Please re-submit the next application with the employer's name as SENSIS PTY LTD."/>
    <x v="2"/>
    <d v="1899-12-30T00:16:54"/>
    <n v="16.899999999999999"/>
    <d v="2023-08-13T00:00:00"/>
    <x v="1"/>
    <x v="2"/>
    <x v="7"/>
    <x v="2"/>
    <x v="2"/>
    <s v="SLA_MET"/>
  </r>
  <r>
    <s v="2891"/>
    <d v="2023-08-13T15:56:12"/>
    <d v="2023-08-13T16:16:43"/>
    <s v="WITHDRAW"/>
    <s v="Consumer Existing"/>
    <s v="QMascarenhas"/>
    <s v="Work number submitted is incorrect for the employer. Please confirm with applicant and resubmit with correct landline"/>
    <x v="4"/>
    <d v="1899-12-30T00:20:31"/>
    <n v="20.516666666666666"/>
    <d v="2023-08-13T00:00:00"/>
    <x v="1"/>
    <x v="2"/>
    <x v="0"/>
    <x v="2"/>
    <x v="1"/>
    <s v="SLA_NOT_MET"/>
  </r>
  <r>
    <s v="2892"/>
    <d v="2023-08-13T15:57:36"/>
    <d v="2023-08-13T16:11:15"/>
    <s v="WITHDRAW"/>
    <s v="Consumer Existing"/>
    <s v="NBhatia"/>
    <s v="Please resubmit with landline for employer"/>
    <x v="2"/>
    <d v="1899-12-30T00:13:39"/>
    <n v="13.65"/>
    <d v="2023-08-13T00:00:00"/>
    <x v="1"/>
    <x v="2"/>
    <x v="1"/>
    <x v="2"/>
    <x v="1"/>
    <s v="SLA_MET"/>
  </r>
  <r>
    <s v="2893"/>
    <d v="2023-08-13T16:11:32"/>
    <d v="2023-08-13T16:22:18"/>
    <s v="WITHDRAW"/>
    <s v="Consumer Pre Bureau"/>
    <s v="SBambaras"/>
    <s v="Please remove the word 'UNKNOWN' from the previous application and re-submit."/>
    <x v="4"/>
    <d v="1899-12-30T00:10:46"/>
    <n v="10.766666666666667"/>
    <d v="2023-08-13T00:00:00"/>
    <x v="1"/>
    <x v="2"/>
    <x v="7"/>
    <x v="2"/>
    <x v="2"/>
    <s v="SLA_MET"/>
  </r>
  <r>
    <s v="2894"/>
    <d v="2023-08-13T16:15:59"/>
    <d v="2023-08-13T16:32:44"/>
    <s v="WITHDRAW"/>
    <s v="Consumer Pre Bureau"/>
    <s v="NVaid"/>
    <s v="Please email passport with visa page to vcredit@Asif Tech.com.au"/>
    <x v="2"/>
    <d v="1899-12-30T00:16:45"/>
    <n v="16.75"/>
    <d v="2023-08-13T00:00:00"/>
    <x v="1"/>
    <x v="2"/>
    <x v="4"/>
    <x v="2"/>
    <x v="2"/>
    <s v="SLA_MET"/>
  </r>
  <r>
    <s v="2895"/>
    <d v="2023-08-13T16:20:01"/>
    <d v="2023-08-13T16:27:20"/>
    <s v="WITHDRAW"/>
    <s v="Consumer Pre Bureau"/>
    <s v="CDcosta"/>
    <s v="At Applicants Request"/>
    <x v="0"/>
    <d v="1899-12-30T00:07:19"/>
    <n v="7.3166666666666664"/>
    <d v="2023-08-13T00:00:00"/>
    <x v="1"/>
    <x v="2"/>
    <x v="2"/>
    <x v="2"/>
    <x v="2"/>
    <s v="SLA_MET"/>
  </r>
  <r>
    <s v="2896"/>
    <d v="2023-08-13T16:37:39"/>
    <d v="2023-08-13T16:53:49"/>
    <s v="WITHDRAW"/>
    <s v="Consumer Pre Bureau"/>
    <s v="SBambaras"/>
    <s v="Please re-submit the next application with a vaild previous address. (Name of the country)"/>
    <x v="2"/>
    <d v="1899-12-30T00:16:10"/>
    <n v="16.166666666666668"/>
    <d v="2023-08-13T00:00:00"/>
    <x v="1"/>
    <x v="2"/>
    <x v="7"/>
    <x v="2"/>
    <x v="2"/>
    <s v="SLA_MET"/>
  </r>
  <r>
    <s v="2897"/>
    <d v="2023-08-13T16:42:17"/>
    <d v="2023-08-13T17:02:20"/>
    <s v="WITHDRAW"/>
    <s v="Consumer Pre Bureau"/>
    <s v="NVaid"/>
    <s v="Please resubmit with correct landline for employer"/>
    <x v="2"/>
    <d v="1899-12-30T00:20:03"/>
    <n v="20.05"/>
    <d v="2023-08-13T00:00:00"/>
    <x v="1"/>
    <x v="2"/>
    <x v="4"/>
    <x v="2"/>
    <x v="2"/>
    <s v="SLA_NOT_MET"/>
  </r>
  <r>
    <s v="2898"/>
    <d v="2023-08-13T16:45:48"/>
    <d v="2023-08-13T16:58:27"/>
    <s v="WITHDRAW"/>
    <s v="Consumer Pre Bureau"/>
    <s v="NBhatia"/>
    <s v="Please remove the word 'UNKNOWN' from the previous address and re-submit."/>
    <x v="4"/>
    <d v="1899-12-30T00:12:39"/>
    <n v="12.65"/>
    <d v="2023-08-13T00:00:00"/>
    <x v="1"/>
    <x v="2"/>
    <x v="1"/>
    <x v="2"/>
    <x v="2"/>
    <s v="SLA_MET"/>
  </r>
  <r>
    <s v="2899"/>
    <d v="2023-08-13T16:56:10"/>
    <d v="2023-08-13T17:12:08"/>
    <s v="WITHDRAW"/>
    <s v="Consumer Pre Bureau"/>
    <s v="NBhatia"/>
    <s v="Applicants details are incorrect. Please confirm and resubmit"/>
    <x v="4"/>
    <d v="1899-12-30T00:15:58"/>
    <n v="15.966666666666667"/>
    <d v="2023-08-13T00:00:00"/>
    <x v="1"/>
    <x v="2"/>
    <x v="1"/>
    <x v="2"/>
    <x v="2"/>
    <s v="SLA_MET"/>
  </r>
  <r>
    <s v="2900"/>
    <d v="2023-08-13T17:04:40"/>
    <d v="2023-08-13T17:15:22"/>
    <s v="WITHDRAW"/>
    <s v="Consumer Pre Bureau"/>
    <s v="SBambaras"/>
    <s v="Please re-submit the next application with the correct passport number (G31990336) and email copy of Proof of Income (Pay Slips / Bank Statement / Employment Letter) to vcredit@Asif Tech.com.au"/>
    <x v="2"/>
    <d v="1899-12-30T00:10:42"/>
    <n v="10.7"/>
    <d v="2023-08-13T00:00:00"/>
    <x v="1"/>
    <x v="2"/>
    <x v="7"/>
    <x v="2"/>
    <x v="2"/>
    <s v="SLA_MET"/>
  </r>
  <r>
    <s v="2901"/>
    <d v="2023-08-13T17:11:08"/>
    <d v="2023-08-13T17:25:40"/>
    <s v="WITHDRAW"/>
    <s v="Consumer Pre Bureau"/>
    <s v="NBhatia"/>
    <s v="Applicants details(previous address) are incorrect. Please confirm and resubmit"/>
    <x v="4"/>
    <d v="1899-12-30T00:14:32"/>
    <n v="14.533333333333333"/>
    <d v="2023-08-13T00:00:00"/>
    <x v="1"/>
    <x v="2"/>
    <x v="1"/>
    <x v="2"/>
    <x v="2"/>
    <s v="SLA_MET"/>
  </r>
  <r>
    <s v="2902"/>
    <d v="2023-08-13T17:15:33"/>
    <d v="2023-08-13T17:20:22"/>
    <s v="WITHDRAW"/>
    <s v="Consumer Pre Bureau"/>
    <s v="SBambaras"/>
    <s v="Please email passport with visa page"/>
    <x v="2"/>
    <d v="1899-12-30T00:04:49"/>
    <n v="4.8166666666666664"/>
    <d v="2023-08-13T00:00:00"/>
    <x v="1"/>
    <x v="2"/>
    <x v="7"/>
    <x v="2"/>
    <x v="2"/>
    <s v="SLA_MET"/>
  </r>
  <r>
    <s v="2903"/>
    <d v="2023-08-13T17:20:40"/>
    <d v="2023-08-13T17:28:53"/>
    <s v="WITHDRAW"/>
    <s v="Consumer Pre Bureau"/>
    <s v="NVaid"/>
    <s v="Bureau Error - {ITEM:DnB Error Type}"/>
    <x v="6"/>
    <d v="1899-12-30T00:08:13"/>
    <n v="8.2166666666666668"/>
    <d v="2023-08-13T00:00:00"/>
    <x v="1"/>
    <x v="2"/>
    <x v="4"/>
    <x v="2"/>
    <x v="2"/>
    <s v="SLA_MET"/>
  </r>
  <r>
    <s v="2904"/>
    <d v="2023-08-13T17:23:00"/>
    <d v="2023-08-13T17:48:03"/>
    <s v="WITHDRAW"/>
    <s v="Consumer Existing"/>
    <s v="NBhatia"/>
    <s v="Please resubmit with updated employment details on the next application with Employer's contactable landline number or email proof of Income (Pay slip, bank statement, Employment letter) to vcredits@Asif Tech.com.au"/>
    <x v="2"/>
    <d v="1899-12-30T00:25:03"/>
    <n v="25.05"/>
    <d v="2023-08-13T00:00:00"/>
    <x v="1"/>
    <x v="2"/>
    <x v="1"/>
    <x v="2"/>
    <x v="1"/>
    <s v="SLA_NOT_MET"/>
  </r>
  <r>
    <s v="2905"/>
    <d v="2023-08-13T17:23:05"/>
    <d v="2023-08-13T17:39:00"/>
    <s v="WITHDRAW"/>
    <s v="Consumer Post Bureau"/>
    <s v="NVaid"/>
    <s v="Please email copy of Proof of Income (Pay Slips / Bank Statement / Employment Letter) to vcredit@Asif Tech.com.au"/>
    <x v="2"/>
    <d v="1899-12-30T00:15:55"/>
    <n v="15.916666666666666"/>
    <d v="2023-08-13T00:00:00"/>
    <x v="1"/>
    <x v="2"/>
    <x v="4"/>
    <x v="2"/>
    <x v="0"/>
    <s v="SLA_MET"/>
  </r>
  <r>
    <s v="2906"/>
    <d v="2023-08-13T17:30:09"/>
    <d v="2023-08-13T17:36:22"/>
    <s v="WITHDRAW"/>
    <s v="Consumer Pre Bureau"/>
    <s v="SBambaras"/>
    <s v="Resubmit as self employed -ABN 17981419511"/>
    <x v="3"/>
    <d v="1899-12-30T00:06:13"/>
    <n v="6.2166666666666668"/>
    <d v="2023-08-13T00:00:00"/>
    <x v="1"/>
    <x v="2"/>
    <x v="7"/>
    <x v="2"/>
    <x v="2"/>
    <s v="SLA_MET"/>
  </r>
  <r>
    <s v="2907"/>
    <d v="2023-08-13T17:30:51"/>
    <d v="2023-08-13T17:43:27"/>
    <s v="WITHDRAW"/>
    <s v="Consumer Pre Bureau"/>
    <s v="CDcosta"/>
    <s v="Applicants details are incorrect. Please confirm and resubmit customer's previous address to 113A Epsom AVE, REDCLIFFE, WA, 6104"/>
    <x v="4"/>
    <d v="1899-12-30T00:12:36"/>
    <n v="12.6"/>
    <d v="2023-08-13T00:00:00"/>
    <x v="1"/>
    <x v="2"/>
    <x v="2"/>
    <x v="2"/>
    <x v="2"/>
    <s v="SLA_MET"/>
  </r>
  <r>
    <s v="2908"/>
    <d v="2023-08-13T17:46:02"/>
    <d v="2023-08-13T17:53:15"/>
    <s v="WITHDRAW"/>
    <s v="Consumer Pre Bureau"/>
    <s v="NVaid"/>
    <s v="Please email passport with visa page and also update employers landline number"/>
    <x v="2"/>
    <d v="1899-12-30T00:07:13"/>
    <n v="7.2166666666666668"/>
    <d v="2023-08-13T00:00:00"/>
    <x v="1"/>
    <x v="2"/>
    <x v="4"/>
    <x v="2"/>
    <x v="2"/>
    <s v="SLA_MET"/>
  </r>
  <r>
    <s v="2909"/>
    <d v="2023-08-13T17:58:31"/>
    <d v="2023-08-13T18:09:03"/>
    <s v="WITHDRAW"/>
    <s v="Consumer Existing"/>
    <s v="NVaid"/>
    <s v="Please resubmit next application with passport as part of 100 points of ID"/>
    <x v="2"/>
    <d v="1899-12-30T00:10:32"/>
    <n v="10.533333333333333"/>
    <d v="2023-08-13T00:00:00"/>
    <x v="1"/>
    <x v="2"/>
    <x v="4"/>
    <x v="2"/>
    <x v="1"/>
    <s v="SLA_MET"/>
  </r>
  <r>
    <s v="2910"/>
    <d v="2023-08-13T18:10:58"/>
    <d v="2023-08-13T18:16:34"/>
    <s v="WITHDRAW"/>
    <s v="Consumer Pre Bureau"/>
    <s v="CDcosta"/>
    <s v="Please email 100 pts of ID and Proof of income to kcredit@Asif Tech.com.au"/>
    <x v="2"/>
    <d v="1899-12-30T00:05:36"/>
    <n v="5.6"/>
    <d v="2023-08-13T00:00:00"/>
    <x v="1"/>
    <x v="2"/>
    <x v="2"/>
    <x v="2"/>
    <x v="2"/>
    <s v="SLA_MET"/>
  </r>
  <r>
    <s v="2911"/>
    <d v="2023-08-13T18:15:22"/>
    <d v="2023-08-13T18:21:34"/>
    <s v="WITHDRAW"/>
    <s v="Consumer Post Bureau"/>
    <s v="NVaid"/>
    <s v="An account for this applicant already exists with Asif Tech. Please resubmit as existing customer Row id 1-54KCIEJ"/>
    <x v="3"/>
    <d v="1899-12-30T00:06:12"/>
    <n v="6.2"/>
    <d v="2023-08-13T00:00:00"/>
    <x v="1"/>
    <x v="2"/>
    <x v="4"/>
    <x v="2"/>
    <x v="0"/>
    <s v="SLA_MET"/>
  </r>
  <r>
    <s v="2912"/>
    <d v="2023-08-13T19:43:00"/>
    <d v="2023-08-13T19:50:51"/>
    <s v="WITHDRAW"/>
    <s v="Consumer Pre Bureau"/>
    <s v="HPandya"/>
    <s v="Please email 100 pts of ID to kcredit@Asif Tech.com.au Appointment letter or salary slip along with the correct employer LL"/>
    <x v="2"/>
    <d v="1899-12-30T00:07:51"/>
    <n v="7.85"/>
    <d v="2023-08-13T00:00:00"/>
    <x v="1"/>
    <x v="2"/>
    <x v="11"/>
    <x v="2"/>
    <x v="2"/>
    <s v="SLA_MET"/>
  </r>
  <r>
    <s v="2913"/>
    <d v="2023-08-14T09:24:52"/>
    <d v="2023-08-14T09:32:54"/>
    <s v="APPROVE"/>
    <s v="Consumer Existing"/>
    <s v="FWadia"/>
    <s v="Approve"/>
    <x v="0"/>
    <d v="1899-12-30T00:08:02"/>
    <n v="8.0333333333333332"/>
    <d v="2023-08-14T00:00:00"/>
    <x v="1"/>
    <x v="2"/>
    <x v="9"/>
    <x v="0"/>
    <x v="1"/>
    <s v="SLA_MET"/>
  </r>
  <r>
    <s v="2914"/>
    <d v="2023-08-14T09:44:00"/>
    <d v="2023-08-14T10:00:10"/>
    <s v="APPROVE"/>
    <s v="Consumer Existing"/>
    <s v="FWadia"/>
    <s v="Approve"/>
    <x v="0"/>
    <d v="1899-12-30T00:16:10"/>
    <n v="16.166666666666668"/>
    <d v="2023-08-14T00:00:00"/>
    <x v="1"/>
    <x v="2"/>
    <x v="9"/>
    <x v="0"/>
    <x v="1"/>
    <s v="SLA_MET"/>
  </r>
  <r>
    <s v="2915"/>
    <d v="2023-08-14T10:29:34"/>
    <d v="2023-08-14T10:44:56"/>
    <s v="APPROVE"/>
    <s v="Consumer Existing"/>
    <s v="FWadia"/>
    <s v="Approve"/>
    <x v="0"/>
    <d v="1899-12-30T00:15:22"/>
    <n v="15.366666666666667"/>
    <d v="2023-08-14T00:00:00"/>
    <x v="1"/>
    <x v="2"/>
    <x v="9"/>
    <x v="0"/>
    <x v="1"/>
    <s v="SLA_MET"/>
  </r>
  <r>
    <s v="2916"/>
    <d v="2023-08-14T10:40:50"/>
    <d v="2023-08-14T10:57:56"/>
    <s v="APPROVE"/>
    <s v="Consumer Existing"/>
    <s v="NBhatia"/>
    <s v="Approved only with outright purchase of handset or USIM only"/>
    <x v="0"/>
    <d v="1899-12-30T00:17:06"/>
    <n v="17.100000000000001"/>
    <d v="2023-08-14T00:00:00"/>
    <x v="1"/>
    <x v="2"/>
    <x v="1"/>
    <x v="0"/>
    <x v="1"/>
    <s v="SLA_MET"/>
  </r>
  <r>
    <s v="2917"/>
    <d v="2023-08-14T10:46:35"/>
    <d v="2023-08-14T10:58:52"/>
    <s v="APPROVE"/>
    <s v="Consumer Pre Bureau"/>
    <s v="SSyed"/>
    <s v="Approved for 1 voice service- iphone 4s 16gb only- NO IPAD"/>
    <x v="0"/>
    <d v="1899-12-30T00:12:17"/>
    <n v="12.283333333333333"/>
    <d v="2023-08-14T00:00:00"/>
    <x v="1"/>
    <x v="2"/>
    <x v="5"/>
    <x v="0"/>
    <x v="2"/>
    <s v="SLA_MET"/>
  </r>
  <r>
    <s v="2918"/>
    <d v="2023-08-14T11:05:00"/>
    <d v="2023-08-14T11:22:17"/>
    <s v="APPROVE"/>
    <s v="Consumer Pre Bureau"/>
    <s v="NBhatia"/>
    <s v="Approve"/>
    <x v="0"/>
    <d v="1899-12-30T00:17:17"/>
    <n v="17.283333333333335"/>
    <d v="2023-08-14T00:00:00"/>
    <x v="1"/>
    <x v="2"/>
    <x v="1"/>
    <x v="0"/>
    <x v="2"/>
    <s v="SLA_MET"/>
  </r>
  <r>
    <s v="2919"/>
    <d v="2023-08-14T11:05:51"/>
    <d v="2023-08-14T11:11:21"/>
    <s v="APPROVE"/>
    <s v="Consumer Existing"/>
    <s v="MDcruz"/>
    <s v="Approve"/>
    <x v="0"/>
    <d v="1899-12-30T00:05:30"/>
    <n v="5.5"/>
    <d v="2023-08-14T00:00:00"/>
    <x v="1"/>
    <x v="2"/>
    <x v="3"/>
    <x v="0"/>
    <x v="1"/>
    <s v="SLA_MET"/>
  </r>
  <r>
    <s v="2920"/>
    <d v="2023-08-14T11:32:41"/>
    <d v="2023-08-14T11:44:16"/>
    <s v="APPROVE"/>
    <s v="Consumer Existing"/>
    <s v="NVaid"/>
    <s v="Approve"/>
    <x v="0"/>
    <d v="1899-12-30T00:11:35"/>
    <n v="11.583333333333334"/>
    <d v="2023-08-14T00:00:00"/>
    <x v="1"/>
    <x v="2"/>
    <x v="4"/>
    <x v="0"/>
    <x v="1"/>
    <s v="SLA_MET"/>
  </r>
  <r>
    <s v="2921"/>
    <d v="2023-08-14T11:43:51"/>
    <d v="2023-08-14T11:54:59"/>
    <s v="APPROVE"/>
    <s v="Consumer Existing"/>
    <s v="QMascarenhas"/>
    <s v="Approved only with outright purchase of handset or USIM only"/>
    <x v="0"/>
    <d v="1899-12-30T00:11:08"/>
    <n v="11.133333333333333"/>
    <d v="2023-08-14T00:00:00"/>
    <x v="1"/>
    <x v="2"/>
    <x v="0"/>
    <x v="0"/>
    <x v="1"/>
    <s v="SLA_MET"/>
  </r>
  <r>
    <s v="2922"/>
    <d v="2023-08-14T11:45:04"/>
    <d v="2023-08-14T11:50:48"/>
    <s v="APPROVE"/>
    <s v="Consumer Existing"/>
    <s v="FWadia"/>
    <s v="Approve"/>
    <x v="0"/>
    <d v="1899-12-30T00:05:44"/>
    <n v="5.7333333333333334"/>
    <d v="2023-08-14T00:00:00"/>
    <x v="1"/>
    <x v="2"/>
    <x v="9"/>
    <x v="0"/>
    <x v="1"/>
    <s v="SLA_MET"/>
  </r>
  <r>
    <s v="2923"/>
    <d v="2023-08-14T11:54:59"/>
    <d v="2023-08-14T12:09:48"/>
    <s v="APPROVE"/>
    <s v="Consumer Pre Bureau"/>
    <s v="QMascarenhas"/>
    <s v="Approve"/>
    <x v="0"/>
    <d v="1899-12-30T00:14:49"/>
    <n v="14.816666666666666"/>
    <d v="2023-08-14T00:00:00"/>
    <x v="1"/>
    <x v="2"/>
    <x v="0"/>
    <x v="0"/>
    <x v="2"/>
    <s v="SLA_MET"/>
  </r>
  <r>
    <s v="2924"/>
    <d v="2023-08-14T12:02:01"/>
    <d v="2023-08-14T12:10:34"/>
    <s v="APPROVE"/>
    <s v="Consumer Post Bureau"/>
    <s v="FWadia"/>
    <s v="Approve"/>
    <x v="0"/>
    <d v="1899-12-30T00:08:33"/>
    <n v="8.5500000000000007"/>
    <d v="2023-08-14T00:00:00"/>
    <x v="1"/>
    <x v="2"/>
    <x v="9"/>
    <x v="0"/>
    <x v="0"/>
    <s v="SLA_MET"/>
  </r>
  <r>
    <s v="2925"/>
    <d v="2023-08-14T12:04:50"/>
    <d v="2023-08-14T12:16:50"/>
    <s v="APPROVE"/>
    <s v="Consumer Existing"/>
    <s v="FWadia"/>
    <s v="Approve"/>
    <x v="0"/>
    <d v="1899-12-30T00:12:00"/>
    <n v="12"/>
    <d v="2023-08-14T00:00:00"/>
    <x v="1"/>
    <x v="2"/>
    <x v="9"/>
    <x v="0"/>
    <x v="1"/>
    <s v="SLA_MET"/>
  </r>
  <r>
    <s v="2926"/>
    <d v="2023-08-14T12:23:47"/>
    <d v="2023-08-14T12:32:47"/>
    <s v="APPROVE"/>
    <s v="Consumer Pre Bureau"/>
    <s v="NVaid"/>
    <s v="Approved only with outright purchase of handset or USIM only"/>
    <x v="0"/>
    <d v="1899-12-30T00:09:00"/>
    <n v="9"/>
    <d v="2023-08-14T00:00:00"/>
    <x v="1"/>
    <x v="2"/>
    <x v="4"/>
    <x v="0"/>
    <x v="2"/>
    <s v="SLA_MET"/>
  </r>
  <r>
    <s v="2927"/>
    <d v="2023-08-14T12:28:01"/>
    <d v="2023-08-14T12:36:41"/>
    <s v="APPROVE"/>
    <s v="Consumer Pre Bureau"/>
    <s v="FWadia"/>
    <s v="Approved for 1 handset and 1 MBB"/>
    <x v="0"/>
    <d v="1899-12-30T00:08:40"/>
    <n v="8.6666666666666661"/>
    <d v="2023-08-14T00:00:00"/>
    <x v="1"/>
    <x v="2"/>
    <x v="9"/>
    <x v="0"/>
    <x v="2"/>
    <s v="SLA_MET"/>
  </r>
  <r>
    <s v="2928"/>
    <d v="2023-08-14T12:33:48"/>
    <d v="2023-08-14T12:42:41"/>
    <s v="APPROVE"/>
    <s v="Consumer Existing"/>
    <s v="NVaid"/>
    <s v="Approved for MBB only"/>
    <x v="0"/>
    <d v="1899-12-30T00:08:53"/>
    <n v="8.8833333333333329"/>
    <d v="2023-08-14T00:00:00"/>
    <x v="1"/>
    <x v="2"/>
    <x v="4"/>
    <x v="0"/>
    <x v="1"/>
    <s v="SLA_MET"/>
  </r>
  <r>
    <s v="2929"/>
    <d v="2023-08-14T12:34:40"/>
    <d v="2023-08-14T12:43:25"/>
    <s v="APPROVE"/>
    <s v="Consumer Pre Bureau"/>
    <s v="FWadia"/>
    <s v="Approve"/>
    <x v="0"/>
    <d v="1899-12-30T00:08:45"/>
    <n v="8.75"/>
    <d v="2023-08-14T00:00:00"/>
    <x v="1"/>
    <x v="2"/>
    <x v="9"/>
    <x v="0"/>
    <x v="2"/>
    <s v="SLA_MET"/>
  </r>
  <r>
    <s v="2930"/>
    <d v="2023-08-14T12:35:42"/>
    <d v="2023-08-14T12:52:29"/>
    <s v="APPROVE"/>
    <s v="Consumer Existing"/>
    <s v="NVaid"/>
    <s v="Approved only with outright purchase of handset or USIM only"/>
    <x v="0"/>
    <d v="1899-12-30T00:16:47"/>
    <n v="16.783333333333335"/>
    <d v="2023-08-14T00:00:00"/>
    <x v="1"/>
    <x v="2"/>
    <x v="4"/>
    <x v="0"/>
    <x v="1"/>
    <s v="SLA_MET"/>
  </r>
  <r>
    <s v="2931"/>
    <d v="2023-08-14T12:44:22"/>
    <d v="2023-08-14T12:58:34"/>
    <s v="APPROVE"/>
    <s v="Consumer Existing"/>
    <s v="SSyed"/>
    <s v="Approve"/>
    <x v="0"/>
    <d v="1899-12-30T00:14:12"/>
    <n v="14.2"/>
    <d v="2023-08-14T00:00:00"/>
    <x v="1"/>
    <x v="2"/>
    <x v="5"/>
    <x v="0"/>
    <x v="1"/>
    <s v="SLA_MET"/>
  </r>
  <r>
    <s v="2932"/>
    <d v="2023-08-14T12:47:13"/>
    <d v="2023-08-14T13:01:18"/>
    <s v="APPROVE"/>
    <s v="Consumer Pre Bureau"/>
    <s v="HPandya"/>
    <s v="Approve"/>
    <x v="0"/>
    <d v="1899-12-30T00:14:05"/>
    <n v="14.083333333333334"/>
    <d v="2023-08-14T00:00:00"/>
    <x v="1"/>
    <x v="2"/>
    <x v="11"/>
    <x v="0"/>
    <x v="2"/>
    <s v="SLA_MET"/>
  </r>
  <r>
    <s v="2933"/>
    <d v="2023-08-14T13:00:43"/>
    <d v="2023-08-14T13:29:23"/>
    <s v="APPROVE"/>
    <s v="Consumer Existing"/>
    <s v="QMascarenhas"/>
    <s v="Approve"/>
    <x v="0"/>
    <d v="1899-12-30T00:28:40"/>
    <n v="28.666666666666668"/>
    <d v="2023-08-14T00:00:00"/>
    <x v="1"/>
    <x v="2"/>
    <x v="0"/>
    <x v="0"/>
    <x v="1"/>
    <s v="SLA_NOT_MET"/>
  </r>
  <r>
    <s v="2934"/>
    <d v="2023-08-14T13:03:27"/>
    <d v="2023-08-14T13:20:14"/>
    <s v="APPROVE"/>
    <s v="Consumer Existing"/>
    <s v="MDcruz"/>
    <s v="Approve"/>
    <x v="0"/>
    <d v="1899-12-30T00:16:47"/>
    <n v="16.783333333333335"/>
    <d v="2023-08-14T00:00:00"/>
    <x v="1"/>
    <x v="2"/>
    <x v="3"/>
    <x v="0"/>
    <x v="1"/>
    <s v="SLA_MET"/>
  </r>
  <r>
    <s v="2935"/>
    <d v="2023-08-14T13:27:04"/>
    <d v="2023-08-14T13:45:32"/>
    <s v="APPROVE"/>
    <s v="Consumer Existing"/>
    <s v="RBose"/>
    <s v="Approve"/>
    <x v="0"/>
    <d v="1899-12-30T00:18:28"/>
    <n v="18.466666666666665"/>
    <d v="2023-08-14T00:00:00"/>
    <x v="1"/>
    <x v="2"/>
    <x v="6"/>
    <x v="0"/>
    <x v="1"/>
    <s v="SLA_MET"/>
  </r>
  <r>
    <s v="2936"/>
    <d v="2023-08-14T13:28:23"/>
    <d v="2023-08-14T13:49:30"/>
    <s v="APPROVE"/>
    <s v="Consumer Existing"/>
    <s v="NBhatia"/>
    <s v="Approve"/>
    <x v="0"/>
    <d v="1899-12-30T00:21:07"/>
    <n v="21.116666666666667"/>
    <d v="2023-08-14T00:00:00"/>
    <x v="1"/>
    <x v="2"/>
    <x v="1"/>
    <x v="0"/>
    <x v="1"/>
    <s v="SLA_NOT_MET"/>
  </r>
  <r>
    <s v="2937"/>
    <d v="2023-08-14T13:33:21"/>
    <d v="2023-08-14T13:43:52"/>
    <s v="APPROVE"/>
    <s v="Consumer Pre Bureau"/>
    <s v="HPandya"/>
    <s v="Approved for 1 handset and 1 MBB"/>
    <x v="0"/>
    <d v="1899-12-30T00:10:31"/>
    <n v="10.516666666666667"/>
    <d v="2023-08-14T00:00:00"/>
    <x v="1"/>
    <x v="2"/>
    <x v="11"/>
    <x v="0"/>
    <x v="2"/>
    <s v="SLA_MET"/>
  </r>
  <r>
    <s v="2938"/>
    <d v="2023-08-14T13:44:35"/>
    <d v="2023-08-14T13:53:04"/>
    <s v="APPROVE"/>
    <s v="Consumer Existing"/>
    <s v="NVaid"/>
    <s v="Approve"/>
    <x v="0"/>
    <d v="1899-12-30T00:08:29"/>
    <n v="8.4833333333333325"/>
    <d v="2023-08-14T00:00:00"/>
    <x v="1"/>
    <x v="2"/>
    <x v="4"/>
    <x v="0"/>
    <x v="1"/>
    <s v="SLA_MET"/>
  </r>
  <r>
    <s v="2939"/>
    <d v="2023-08-14T13:44:35"/>
    <d v="2023-08-14T13:54:19"/>
    <s v="APPROVE"/>
    <s v="Consumer Pre Bureau"/>
    <s v="QMascarenhas"/>
    <s v="Approve"/>
    <x v="0"/>
    <d v="1899-12-30T00:09:44"/>
    <n v="9.7333333333333325"/>
    <d v="2023-08-14T00:00:00"/>
    <x v="1"/>
    <x v="2"/>
    <x v="0"/>
    <x v="0"/>
    <x v="2"/>
    <s v="SLA_MET"/>
  </r>
  <r>
    <s v="2940"/>
    <d v="2023-08-14T13:52:43"/>
    <d v="2023-08-14T14:00:33"/>
    <s v="APPROVE"/>
    <s v="Consumer Existing"/>
    <s v="RBose"/>
    <s v="Approved for MBB only"/>
    <x v="0"/>
    <d v="1899-12-30T00:07:50"/>
    <n v="7.833333333333333"/>
    <d v="2023-08-14T00:00:00"/>
    <x v="1"/>
    <x v="2"/>
    <x v="6"/>
    <x v="0"/>
    <x v="1"/>
    <s v="SLA_MET"/>
  </r>
  <r>
    <s v="2941"/>
    <d v="2023-08-14T13:56:32"/>
    <d v="2023-08-14T14:03:21"/>
    <s v="APPROVE"/>
    <s v="Consumer Existing"/>
    <s v="QMascarenhas"/>
    <s v="Approve"/>
    <x v="0"/>
    <d v="1899-12-30T00:06:49"/>
    <n v="6.8166666666666664"/>
    <d v="2023-08-14T00:00:00"/>
    <x v="1"/>
    <x v="2"/>
    <x v="0"/>
    <x v="0"/>
    <x v="1"/>
    <s v="SLA_MET"/>
  </r>
  <r>
    <s v="2942"/>
    <d v="2023-08-14T14:10:08"/>
    <d v="2023-08-14T14:14:35"/>
    <s v="APPROVE"/>
    <s v="Consumer Post Bureau"/>
    <s v="QMascarenhas"/>
    <s v="Approved only with outright purchase of handset or USIM only"/>
    <x v="0"/>
    <d v="1899-12-30T00:04:27"/>
    <n v="4.45"/>
    <d v="2023-08-14T00:00:00"/>
    <x v="1"/>
    <x v="2"/>
    <x v="0"/>
    <x v="0"/>
    <x v="0"/>
    <s v="SLA_MET"/>
  </r>
  <r>
    <s v="2943"/>
    <d v="2023-08-14T14:27:05"/>
    <d v="2023-08-14T14:41:11"/>
    <s v="APPROVE"/>
    <s v="Consumer Existing"/>
    <s v="QMascarenhas"/>
    <s v="Approve"/>
    <x v="0"/>
    <d v="1899-12-30T00:14:06"/>
    <n v="14.1"/>
    <d v="2023-08-14T00:00:00"/>
    <x v="1"/>
    <x v="2"/>
    <x v="0"/>
    <x v="0"/>
    <x v="1"/>
    <s v="SLA_MET"/>
  </r>
  <r>
    <s v="2944"/>
    <d v="2023-08-14T14:30:04"/>
    <d v="2023-08-14T14:42:57"/>
    <s v="APPROVE"/>
    <s v="Consumer Pre Bureau"/>
    <s v="FWadia"/>
    <s v="Approved for 1 handset and 1 MBB"/>
    <x v="0"/>
    <d v="1899-12-30T00:12:53"/>
    <n v="12.883333333333333"/>
    <d v="2023-08-14T00:00:00"/>
    <x v="1"/>
    <x v="2"/>
    <x v="9"/>
    <x v="0"/>
    <x v="2"/>
    <s v="SLA_MET"/>
  </r>
  <r>
    <s v="2945"/>
    <d v="2023-08-14T14:31:45"/>
    <d v="2023-08-14T14:56:15"/>
    <s v="APPROVE"/>
    <s v="Consumer Existing"/>
    <s v="NVaid"/>
    <s v="-"/>
    <x v="0"/>
    <d v="1899-12-30T00:24:30"/>
    <n v="24.5"/>
    <d v="2023-08-14T00:00:00"/>
    <x v="1"/>
    <x v="2"/>
    <x v="4"/>
    <x v="0"/>
    <x v="1"/>
    <s v="SLA_NOT_MET"/>
  </r>
  <r>
    <s v="2946"/>
    <d v="2023-08-14T14:41:30"/>
    <d v="2023-08-14T14:48:42"/>
    <s v="APPROVE"/>
    <s v="Consumer Pre Bureau"/>
    <s v="QMascarenhas"/>
    <s v="Approve"/>
    <x v="0"/>
    <d v="1899-12-30T00:07:12"/>
    <n v="7.2"/>
    <d v="2023-08-14T00:00:00"/>
    <x v="1"/>
    <x v="2"/>
    <x v="0"/>
    <x v="0"/>
    <x v="2"/>
    <s v="SLA_MET"/>
  </r>
  <r>
    <s v="2947"/>
    <d v="2023-08-14T14:46:26"/>
    <d v="2023-08-14T15:01:05"/>
    <s v="APPROVE"/>
    <s v="Consumer Existing"/>
    <s v="QMascarenhas"/>
    <s v="Approve"/>
    <x v="0"/>
    <d v="1899-12-30T00:14:39"/>
    <n v="14.65"/>
    <d v="2023-08-14T00:00:00"/>
    <x v="1"/>
    <x v="2"/>
    <x v="0"/>
    <x v="0"/>
    <x v="1"/>
    <s v="SLA_MET"/>
  </r>
  <r>
    <s v="2948"/>
    <d v="2023-08-14T14:57:29"/>
    <d v="2023-08-14T15:05:06"/>
    <s v="APPROVE"/>
    <s v="Consumer Post Bureau"/>
    <s v="FWadia"/>
    <s v="Approve"/>
    <x v="0"/>
    <d v="1899-12-30T00:07:37"/>
    <n v="7.6166666666666671"/>
    <d v="2023-08-14T00:00:00"/>
    <x v="1"/>
    <x v="2"/>
    <x v="9"/>
    <x v="0"/>
    <x v="0"/>
    <s v="SLA_MET"/>
  </r>
  <r>
    <s v="2949"/>
    <d v="2023-08-14T15:14:43"/>
    <d v="2023-08-14T15:26:40"/>
    <s v="APPROVE"/>
    <s v="Consumer Pre Bureau"/>
    <s v="NBhatia"/>
    <s v="Approve"/>
    <x v="0"/>
    <d v="1899-12-30T00:11:57"/>
    <n v="11.95"/>
    <d v="2023-08-14T00:00:00"/>
    <x v="1"/>
    <x v="2"/>
    <x v="1"/>
    <x v="0"/>
    <x v="2"/>
    <s v="SLA_MET"/>
  </r>
  <r>
    <s v="2950"/>
    <d v="2023-08-14T15:24:23"/>
    <d v="2023-08-14T15:33:03"/>
    <s v="APPROVE"/>
    <s v="Consumer Pre Bureau"/>
    <s v="QMascarenhas"/>
    <s v="Approve"/>
    <x v="0"/>
    <d v="1899-12-30T00:08:40"/>
    <n v="8.6666666666666661"/>
    <d v="2023-08-14T00:00:00"/>
    <x v="1"/>
    <x v="2"/>
    <x v="0"/>
    <x v="0"/>
    <x v="2"/>
    <s v="SLA_MET"/>
  </r>
  <r>
    <s v="2951"/>
    <d v="2023-08-14T15:41:34"/>
    <d v="2023-08-14T15:55:41"/>
    <s v="APPROVE"/>
    <s v="Consumer Existing"/>
    <s v="QMascarenhas"/>
    <s v="Approve"/>
    <x v="0"/>
    <d v="1899-12-30T00:14:07"/>
    <n v="14.116666666666667"/>
    <d v="2023-08-14T00:00:00"/>
    <x v="1"/>
    <x v="2"/>
    <x v="0"/>
    <x v="0"/>
    <x v="1"/>
    <s v="SLA_MET"/>
  </r>
  <r>
    <s v="2952"/>
    <d v="2023-08-14T15:52:11"/>
    <d v="2023-08-14T16:12:14"/>
    <s v="APPROVE"/>
    <s v="Consumer Post Bureau"/>
    <s v="NBhatia"/>
    <s v="Approved only with outright purchase of handset or USIM only"/>
    <x v="0"/>
    <d v="1899-12-30T00:20:03"/>
    <n v="20.05"/>
    <d v="2023-08-14T00:00:00"/>
    <x v="1"/>
    <x v="2"/>
    <x v="1"/>
    <x v="0"/>
    <x v="0"/>
    <s v="SLA_NOT_MET"/>
  </r>
  <r>
    <s v="2953"/>
    <d v="2023-08-14T16:13:13"/>
    <d v="2023-08-14T16:20:28"/>
    <s v="APPROVE"/>
    <s v="Consumer Existing"/>
    <s v="FWadia"/>
    <s v="Approve"/>
    <x v="0"/>
    <d v="1899-12-30T00:07:15"/>
    <n v="7.25"/>
    <d v="2023-08-14T00:00:00"/>
    <x v="1"/>
    <x v="2"/>
    <x v="9"/>
    <x v="0"/>
    <x v="1"/>
    <s v="SLA_MET"/>
  </r>
  <r>
    <s v="2954"/>
    <d v="2023-08-14T16:15:43"/>
    <d v="2023-08-14T16:31:00"/>
    <s v="APPROVE"/>
    <s v="Consumer Existing"/>
    <s v="NVaid"/>
    <s v="Approve"/>
    <x v="0"/>
    <d v="1899-12-30T00:15:17"/>
    <n v="15.283333333333333"/>
    <d v="2023-08-14T00:00:00"/>
    <x v="1"/>
    <x v="2"/>
    <x v="4"/>
    <x v="0"/>
    <x v="1"/>
    <s v="SLA_MET"/>
  </r>
  <r>
    <s v="2955"/>
    <d v="2023-08-14T16:17:11"/>
    <d v="2023-08-14T16:33:07"/>
    <s v="APPROVE"/>
    <s v="Consumer Pre Bureau"/>
    <s v="QMascarenhas"/>
    <s v="Approve"/>
    <x v="0"/>
    <d v="1899-12-30T00:15:56"/>
    <n v="15.933333333333334"/>
    <d v="2023-08-14T00:00:00"/>
    <x v="1"/>
    <x v="2"/>
    <x v="0"/>
    <x v="0"/>
    <x v="2"/>
    <s v="SLA_MET"/>
  </r>
  <r>
    <s v="2956"/>
    <d v="2023-08-14T16:22:05"/>
    <d v="2023-08-14T16:36:40"/>
    <s v="APPROVE"/>
    <s v="Consumer Existing"/>
    <s v="NVaid"/>
    <s v="Approved only with outright purchase of handset or USIM only"/>
    <x v="0"/>
    <d v="1899-12-30T00:14:35"/>
    <n v="14.583333333333334"/>
    <d v="2023-08-14T00:00:00"/>
    <x v="1"/>
    <x v="2"/>
    <x v="4"/>
    <x v="0"/>
    <x v="1"/>
    <s v="SLA_MET"/>
  </r>
  <r>
    <s v="2957"/>
    <d v="2023-08-14T16:31:05"/>
    <d v="2023-08-14T16:43:07"/>
    <s v="APPROVE"/>
    <s v="Consumer Existing"/>
    <s v="FWadia"/>
    <s v="Approve"/>
    <x v="0"/>
    <d v="1899-12-30T00:12:02"/>
    <n v="12.033333333333333"/>
    <d v="2023-08-14T00:00:00"/>
    <x v="1"/>
    <x v="2"/>
    <x v="9"/>
    <x v="0"/>
    <x v="1"/>
    <s v="SLA_MET"/>
  </r>
  <r>
    <s v="2958"/>
    <d v="2023-08-14T16:38:18"/>
    <d v="2023-08-14T16:48:59"/>
    <s v="APPROVE"/>
    <s v="Consumer Existing"/>
    <s v="FWadia"/>
    <s v="Approve"/>
    <x v="0"/>
    <d v="1899-12-30T00:10:41"/>
    <n v="10.683333333333334"/>
    <d v="2023-08-14T00:00:00"/>
    <x v="1"/>
    <x v="2"/>
    <x v="9"/>
    <x v="0"/>
    <x v="1"/>
    <s v="SLA_MET"/>
  </r>
  <r>
    <s v="2959"/>
    <d v="2023-08-14T16:38:29"/>
    <d v="2023-08-14T16:49:56"/>
    <s v="APPROVE"/>
    <s v="Consumer Pre Bureau"/>
    <s v="NVaid"/>
    <s v="Approved for 1 Handset/Tablet + 1 MBB"/>
    <x v="0"/>
    <d v="1899-12-30T00:11:27"/>
    <n v="11.45"/>
    <d v="2023-08-14T00:00:00"/>
    <x v="1"/>
    <x v="2"/>
    <x v="4"/>
    <x v="0"/>
    <x v="2"/>
    <s v="SLA_MET"/>
  </r>
  <r>
    <s v="2960"/>
    <d v="2023-08-14T16:51:39"/>
    <d v="2023-08-14T17:01:30"/>
    <s v="APPROVE"/>
    <s v="Consumer Pre Bureau"/>
    <s v="NBhatia"/>
    <s v="Approved for 1 handset and 1 MBB"/>
    <x v="0"/>
    <d v="1899-12-30T00:09:51"/>
    <n v="9.85"/>
    <d v="2023-08-14T00:00:00"/>
    <x v="1"/>
    <x v="2"/>
    <x v="1"/>
    <x v="0"/>
    <x v="2"/>
    <s v="SLA_MET"/>
  </r>
  <r>
    <s v="2961"/>
    <d v="2023-08-14T16:53:46"/>
    <d v="2023-08-14T17:10:53"/>
    <s v="APPROVE"/>
    <s v="Consumer Pre Bureau"/>
    <s v="FWadia"/>
    <s v="Approve"/>
    <x v="0"/>
    <d v="1899-12-30T00:17:07"/>
    <n v="17.116666666666667"/>
    <d v="2023-08-14T00:00:00"/>
    <x v="1"/>
    <x v="2"/>
    <x v="9"/>
    <x v="0"/>
    <x v="2"/>
    <s v="SLA_MET"/>
  </r>
  <r>
    <s v="2962"/>
    <d v="2023-08-14T17:01:52"/>
    <d v="2023-08-14T17:14:31"/>
    <s v="APPROVE"/>
    <s v="Consumer Existing"/>
    <s v="NVaid"/>
    <s v="Approve"/>
    <x v="0"/>
    <d v="1899-12-30T00:12:39"/>
    <n v="12.65"/>
    <d v="2023-08-14T00:00:00"/>
    <x v="1"/>
    <x v="2"/>
    <x v="4"/>
    <x v="0"/>
    <x v="1"/>
    <s v="SLA_MET"/>
  </r>
  <r>
    <s v="2963"/>
    <d v="2023-08-14T17:05:43"/>
    <d v="2023-08-14T17:20:16"/>
    <s v="APPROVE"/>
    <s v="Consumer Pre Bureau"/>
    <s v="FWadia"/>
    <s v="Approve"/>
    <x v="0"/>
    <d v="1899-12-30T00:14:33"/>
    <n v="14.55"/>
    <d v="2023-08-14T00:00:00"/>
    <x v="1"/>
    <x v="2"/>
    <x v="9"/>
    <x v="0"/>
    <x v="2"/>
    <s v="SLA_MET"/>
  </r>
  <r>
    <s v="2964"/>
    <d v="2023-08-14T17:06:07"/>
    <d v="2023-08-14T17:33:04"/>
    <s v="APPROVE"/>
    <s v="Consumer Pre Bureau"/>
    <s v="FWadia"/>
    <s v="Approve"/>
    <x v="0"/>
    <d v="1899-12-30T00:26:57"/>
    <n v="26.95"/>
    <d v="2023-08-14T00:00:00"/>
    <x v="1"/>
    <x v="2"/>
    <x v="9"/>
    <x v="0"/>
    <x v="2"/>
    <s v="SLA_NOT_MET"/>
  </r>
  <r>
    <s v="2965"/>
    <d v="2023-08-14T17:09:49"/>
    <d v="2023-08-14T17:38:29"/>
    <s v="APPROVE"/>
    <s v="Consumer Pre Bureau"/>
    <s v="NBhatia"/>
    <s v="Approve"/>
    <x v="0"/>
    <d v="1899-12-30T00:28:40"/>
    <n v="28.666666666666668"/>
    <d v="2023-08-14T00:00:00"/>
    <x v="1"/>
    <x v="2"/>
    <x v="1"/>
    <x v="0"/>
    <x v="2"/>
    <s v="SLA_NOT_MET"/>
  </r>
  <r>
    <s v="2966"/>
    <d v="2023-08-14T17:10:57"/>
    <d v="2023-08-14T17:31:50"/>
    <s v="APPROVE"/>
    <s v="Consumer Existing"/>
    <s v="SSyed"/>
    <s v="Approved only with outright purchase of handset or USIM only"/>
    <x v="0"/>
    <d v="1899-12-30T00:20:53"/>
    <n v="20.883333333333333"/>
    <d v="2023-08-14T00:00:00"/>
    <x v="1"/>
    <x v="2"/>
    <x v="5"/>
    <x v="0"/>
    <x v="1"/>
    <s v="SLA_NOT_MET"/>
  </r>
  <r>
    <s v="2967"/>
    <d v="2023-08-14T17:58:15"/>
    <d v="2023-08-14T18:12:21"/>
    <s v="APPROVE"/>
    <s v="Consumer Existing"/>
    <s v="NVaid"/>
    <s v="Approved for MBB only"/>
    <x v="0"/>
    <d v="1899-12-30T00:14:06"/>
    <n v="14.1"/>
    <d v="2023-08-14T00:00:00"/>
    <x v="1"/>
    <x v="2"/>
    <x v="4"/>
    <x v="0"/>
    <x v="1"/>
    <s v="SLA_MET"/>
  </r>
  <r>
    <s v="2968"/>
    <d v="2023-08-14T18:10:33"/>
    <d v="2023-08-14T18:23:26"/>
    <s v="APPROVE"/>
    <s v="Consumer Pre Bureau"/>
    <s v="HPandya"/>
    <s v="Approve"/>
    <x v="0"/>
    <d v="1899-12-30T00:12:53"/>
    <n v="12.883333333333333"/>
    <d v="2023-08-14T00:00:00"/>
    <x v="1"/>
    <x v="2"/>
    <x v="11"/>
    <x v="0"/>
    <x v="2"/>
    <s v="SLA_MET"/>
  </r>
  <r>
    <s v="2969"/>
    <d v="2023-08-14T18:29:44"/>
    <d v="2023-08-14T18:35:05"/>
    <s v="APPROVE"/>
    <s v="Consumer Post Bureau"/>
    <s v="HPandya"/>
    <s v="Approve"/>
    <x v="0"/>
    <d v="1899-12-30T00:05:21"/>
    <n v="5.35"/>
    <d v="2023-08-14T00:00:00"/>
    <x v="1"/>
    <x v="2"/>
    <x v="11"/>
    <x v="0"/>
    <x v="0"/>
    <s v="SLA_MET"/>
  </r>
  <r>
    <s v="2970"/>
    <d v="2023-08-14T18:42:38"/>
    <d v="2023-08-14T18:55:53"/>
    <s v="APPROVE"/>
    <s v="Consumer Post Bureau"/>
    <s v="NVaid"/>
    <s v="Approved only with outright purchase of handset or USIM only"/>
    <x v="0"/>
    <d v="1899-12-30T00:13:15"/>
    <n v="13.25"/>
    <d v="2023-08-14T00:00:00"/>
    <x v="1"/>
    <x v="2"/>
    <x v="4"/>
    <x v="0"/>
    <x v="0"/>
    <s v="SLA_MET"/>
  </r>
  <r>
    <s v="2971"/>
    <d v="2023-08-14T18:52:25"/>
    <d v="2023-08-14T19:04:50"/>
    <s v="APPROVE"/>
    <s v="Consumer Post Bureau"/>
    <s v="NVaid"/>
    <s v="Direct debit to bank account or credit card."/>
    <x v="0"/>
    <d v="1899-12-30T00:12:25"/>
    <n v="12.416666666666666"/>
    <d v="2023-08-14T00:00:00"/>
    <x v="1"/>
    <x v="2"/>
    <x v="4"/>
    <x v="0"/>
    <x v="0"/>
    <s v="SLA_MET"/>
  </r>
  <r>
    <s v="2972"/>
    <d v="2023-08-14T19:30:24"/>
    <d v="2023-08-14T19:37:09"/>
    <s v="APPROVE"/>
    <s v="Consumer Existing"/>
    <s v="NVaid"/>
    <s v="Approved for MBB only"/>
    <x v="0"/>
    <d v="1899-12-30T00:06:45"/>
    <n v="6.75"/>
    <d v="2023-08-14T00:00:00"/>
    <x v="1"/>
    <x v="2"/>
    <x v="4"/>
    <x v="0"/>
    <x v="1"/>
    <s v="SLA_MET"/>
  </r>
  <r>
    <s v="2973"/>
    <d v="2023-08-14T20:08:44"/>
    <d v="2023-08-14T20:17:52"/>
    <s v="APPROVE"/>
    <s v="Consumer Pre Bureau"/>
    <s v="HPandya"/>
    <s v="Approved for MBB only"/>
    <x v="0"/>
    <d v="1899-12-30T00:09:08"/>
    <n v="9.1333333333333329"/>
    <d v="2023-08-14T00:00:00"/>
    <x v="1"/>
    <x v="2"/>
    <x v="11"/>
    <x v="0"/>
    <x v="2"/>
    <s v="SLA_MET"/>
  </r>
  <r>
    <s v="2974"/>
    <d v="2023-08-14T09:36:19"/>
    <d v="2023-08-14T09:43:24"/>
    <s v="DECLINE"/>
    <s v="Consumer Existing"/>
    <s v="FWadia"/>
    <s v="Applicant only has bridging visa. Please offer the customer Pre-Paid service only"/>
    <x v="0"/>
    <d v="1899-12-30T00:07:05"/>
    <n v="7.083333333333333"/>
    <d v="2023-08-14T00:00:00"/>
    <x v="1"/>
    <x v="2"/>
    <x v="9"/>
    <x v="1"/>
    <x v="1"/>
    <s v="SLA_MET"/>
  </r>
  <r>
    <s v="2975"/>
    <d v="2023-08-14T11:05:29"/>
    <d v="2023-08-14T11:18:13"/>
    <s v="DECLINE"/>
    <s v="Consumer Existing"/>
    <s v="QMascarenhas"/>
    <s v="Due to credit policy decision by Credit department. Please offer the customer pre-paid service"/>
    <x v="0"/>
    <d v="1899-12-30T00:12:44"/>
    <n v="12.733333333333333"/>
    <d v="2023-08-14T00:00:00"/>
    <x v="1"/>
    <x v="2"/>
    <x v="0"/>
    <x v="1"/>
    <x v="1"/>
    <s v="SLA_MET"/>
  </r>
  <r>
    <s v="2976"/>
    <d v="2023-08-14T11:05:51"/>
    <d v="2023-08-14T11:16:50"/>
    <s v="DECLINE"/>
    <s v="Consumer Existing"/>
    <s v="MDcruz"/>
    <s v="Customer has overdue account with Asif Tech"/>
    <x v="1"/>
    <d v="1899-12-30T00:10:59"/>
    <n v="10.983333333333333"/>
    <d v="2023-08-14T00:00:00"/>
    <x v="1"/>
    <x v="2"/>
    <x v="3"/>
    <x v="1"/>
    <x v="1"/>
    <s v="SLA_MET"/>
  </r>
  <r>
    <s v="2977"/>
    <d v="2023-08-14T12:00:52"/>
    <d v="2023-08-14T12:15:01"/>
    <s v="DECLINE"/>
    <s v="Consumer Post Bureau"/>
    <s v="NVaid"/>
    <s v="Due to credit policy decision by Credit department. Applicant has a sim only service provisioned on 14/08/2012 on the Asif Tech account."/>
    <x v="0"/>
    <d v="1899-12-30T00:14:09"/>
    <n v="14.15"/>
    <d v="2023-08-14T00:00:00"/>
    <x v="1"/>
    <x v="2"/>
    <x v="4"/>
    <x v="1"/>
    <x v="0"/>
    <s v="SLA_MET"/>
  </r>
  <r>
    <s v="2978"/>
    <d v="2023-08-14T12:03:38"/>
    <d v="2023-08-14T12:17:30"/>
    <s v="DECLINE"/>
    <s v="Consumer Existing"/>
    <s v="QMascarenhas"/>
    <s v="Customer has exceeded approved number of services"/>
    <x v="0"/>
    <d v="1899-12-30T00:13:52"/>
    <n v="13.866666666666667"/>
    <d v="2023-08-14T00:00:00"/>
    <x v="1"/>
    <x v="2"/>
    <x v="0"/>
    <x v="1"/>
    <x v="1"/>
    <s v="SLA_MET"/>
  </r>
  <r>
    <s v="2979"/>
    <d v="2023-08-14T12:23:59"/>
    <d v="2023-08-14T12:47:29"/>
    <s v="DECLINE"/>
    <s v="Consumer Post Bureau"/>
    <s v="NBhatia"/>
    <s v="Unable to verify employment details provided, customer has changed the employment type to home duties, from the previous applictaion."/>
    <x v="0"/>
    <d v="1899-12-30T00:23:30"/>
    <n v="23.5"/>
    <d v="2023-08-14T00:00:00"/>
    <x v="1"/>
    <x v="2"/>
    <x v="1"/>
    <x v="1"/>
    <x v="0"/>
    <s v="SLA_NOT_MET"/>
  </r>
  <r>
    <s v="2980"/>
    <d v="2023-08-14T12:49:39"/>
    <d v="2023-08-14T13:02:47"/>
    <s v="DECLINE"/>
    <s v="Consumer Existing"/>
    <s v="NVaid"/>
    <s v="Passport Visa expires in less than 12 months. Please offer the customer pre-paid service only"/>
    <x v="0"/>
    <d v="1899-12-30T00:13:08"/>
    <n v="13.133333333333333"/>
    <d v="2023-08-14T00:00:00"/>
    <x v="1"/>
    <x v="2"/>
    <x v="4"/>
    <x v="1"/>
    <x v="1"/>
    <s v="SLA_MET"/>
  </r>
  <r>
    <s v="2981"/>
    <d v="2023-08-14T12:54:25"/>
    <d v="2023-08-14T13:07:41"/>
    <s v="DECLINE"/>
    <s v="Consumer Existing"/>
    <s v="FWadia"/>
    <s v="Customer has exceeded approved number of services"/>
    <x v="0"/>
    <d v="1899-12-30T00:13:16"/>
    <n v="13.266666666666667"/>
    <d v="2023-08-14T00:00:00"/>
    <x v="1"/>
    <x v="2"/>
    <x v="9"/>
    <x v="1"/>
    <x v="1"/>
    <s v="SLA_MET"/>
  </r>
  <r>
    <s v="2982"/>
    <d v="2023-08-14T12:57:05"/>
    <d v="2023-08-14T13:05:24"/>
    <s v="DECLINE"/>
    <s v="Consumer Existing"/>
    <s v="HPandya"/>
    <s v="Applicant only has bridging visa. Please offer the customer Pre-Paid service only"/>
    <x v="0"/>
    <d v="1899-12-30T00:08:19"/>
    <n v="8.3166666666666664"/>
    <d v="2023-08-14T00:00:00"/>
    <x v="1"/>
    <x v="2"/>
    <x v="11"/>
    <x v="1"/>
    <x v="1"/>
    <s v="SLA_MET"/>
  </r>
  <r>
    <s v="2983"/>
    <d v="2023-08-14T12:57:29"/>
    <d v="2023-08-14T13:27:57"/>
    <s v="DECLINE"/>
    <s v="Consumer Existing"/>
    <s v="HPandya"/>
    <s v="Customer has exceeded approved number of services"/>
    <x v="0"/>
    <d v="1899-12-30T00:30:28"/>
    <n v="30.466666666666665"/>
    <d v="2023-08-14T00:00:00"/>
    <x v="1"/>
    <x v="2"/>
    <x v="11"/>
    <x v="1"/>
    <x v="1"/>
    <s v="SLA_NOT_MET"/>
  </r>
  <r>
    <s v="2984"/>
    <d v="2023-08-14T13:00:54"/>
    <d v="2023-08-14T13:13:52"/>
    <s v="DECLINE"/>
    <s v="Consumer Existing"/>
    <s v="FWadia"/>
    <s v="Student applicants cannot have 2 x handsets. They are eligible for 1 handset and 1 MBB only"/>
    <x v="0"/>
    <d v="1899-12-30T00:12:58"/>
    <n v="12.966666666666667"/>
    <d v="2023-08-14T00:00:00"/>
    <x v="1"/>
    <x v="2"/>
    <x v="9"/>
    <x v="1"/>
    <x v="1"/>
    <s v="SLA_MET"/>
  </r>
  <r>
    <s v="2985"/>
    <d v="2023-08-14T13:08:44"/>
    <d v="2023-08-14T13:21:58"/>
    <s v="DECLINE"/>
    <s v="Consumer Post Bureau"/>
    <s v="FWadia"/>
    <s v="Due to credit policy decision by Credit department. Please offer the customer pre-paid service"/>
    <x v="0"/>
    <d v="1899-12-30T00:13:14"/>
    <n v="13.233333333333333"/>
    <d v="2023-08-14T00:00:00"/>
    <x v="1"/>
    <x v="2"/>
    <x v="9"/>
    <x v="1"/>
    <x v="0"/>
    <s v="SLA_MET"/>
  </r>
  <r>
    <s v="2986"/>
    <d v="2023-08-14T13:24:05"/>
    <d v="2023-08-14T13:41:49"/>
    <s v="DECLINE"/>
    <s v="Consumer Pre Bureau"/>
    <s v="QMascarenhas"/>
    <s v="Due to credit policy decision by Credit department. Please offer the customer pre-paid service"/>
    <x v="0"/>
    <d v="1899-12-30T00:17:44"/>
    <n v="17.733333333333334"/>
    <d v="2023-08-14T00:00:00"/>
    <x v="1"/>
    <x v="2"/>
    <x v="0"/>
    <x v="1"/>
    <x v="2"/>
    <s v="SLA_MET"/>
  </r>
  <r>
    <s v="2987"/>
    <d v="2023-08-14T13:26:54"/>
    <d v="2023-08-14T13:56:16"/>
    <s v="DECLINE"/>
    <s v="Consumer Existing"/>
    <s v="MDcruz"/>
    <s v="Due to credit policy decision by Credit department. Please offer the customer pre-paid service"/>
    <x v="0"/>
    <d v="1899-12-30T00:29:22"/>
    <n v="29.366666666666667"/>
    <d v="2023-08-14T00:00:00"/>
    <x v="1"/>
    <x v="2"/>
    <x v="3"/>
    <x v="1"/>
    <x v="1"/>
    <s v="SLA_NOT_MET"/>
  </r>
  <r>
    <s v="2988"/>
    <d v="2023-08-14T14:25:14"/>
    <d v="2023-08-14T14:36:36"/>
    <s v="DECLINE"/>
    <s v="Consumer Pre Bureau"/>
    <s v="FWadia"/>
    <s v="Data obtained from Dunn &amp; Bradstreet Credit File"/>
    <x v="0"/>
    <d v="1899-12-30T00:11:22"/>
    <n v="11.366666666666667"/>
    <d v="2023-08-14T00:00:00"/>
    <x v="1"/>
    <x v="2"/>
    <x v="9"/>
    <x v="1"/>
    <x v="2"/>
    <s v="SLA_MET"/>
  </r>
  <r>
    <s v="2989"/>
    <d v="2023-08-14T15:42:31"/>
    <d v="2023-08-14T15:56:56"/>
    <s v="DECLINE"/>
    <s v="Consumer Post Bureau"/>
    <s v="NVaid"/>
    <s v="An account for this applicant already exists with Asif Tech 1-7GFNVMU with voice service - cant approve additional voice services"/>
    <x v="0"/>
    <d v="1899-12-30T00:14:25"/>
    <n v="14.416666666666666"/>
    <d v="2023-08-14T00:00:00"/>
    <x v="1"/>
    <x v="2"/>
    <x v="4"/>
    <x v="1"/>
    <x v="0"/>
    <s v="SLA_MET"/>
  </r>
  <r>
    <s v="2990"/>
    <d v="2023-08-14T15:53:21"/>
    <d v="2023-08-14T16:06:22"/>
    <s v="DECLINE"/>
    <s v="Consumer Existing"/>
    <s v="NVaid"/>
    <s v="Due to credit policy decision by Credit department. Please offer the customer pre-paid service"/>
    <x v="0"/>
    <d v="1899-12-30T00:13:01"/>
    <n v="13.016666666666667"/>
    <d v="2023-08-14T00:00:00"/>
    <x v="1"/>
    <x v="2"/>
    <x v="4"/>
    <x v="1"/>
    <x v="1"/>
    <s v="SLA_MET"/>
  </r>
  <r>
    <s v="2991"/>
    <d v="2023-08-14T16:18:59"/>
    <d v="2023-08-14T16:38:49"/>
    <s v="DECLINE"/>
    <s v="Consumer Existing"/>
    <s v="NBhatia"/>
    <s v="Due to credit policy decision by Credit department. Please offer the customer pre-paid service"/>
    <x v="0"/>
    <d v="1899-12-30T00:19:50"/>
    <n v="19.833333333333332"/>
    <d v="2023-08-14T00:00:00"/>
    <x v="1"/>
    <x v="2"/>
    <x v="1"/>
    <x v="1"/>
    <x v="1"/>
    <s v="SLA_MET"/>
  </r>
  <r>
    <s v="2992"/>
    <d v="2023-08-14T16:21:32"/>
    <d v="2023-08-14T16:37:09"/>
    <s v="DECLINE"/>
    <s v="Consumer Pre Bureau"/>
    <s v="FWadia"/>
    <s v="Data obtained from Veda Advantage Credit File. Please offer the customer pre-paid service only"/>
    <x v="0"/>
    <d v="1899-12-30T00:15:37"/>
    <n v="15.616666666666667"/>
    <d v="2023-08-14T00:00:00"/>
    <x v="1"/>
    <x v="2"/>
    <x v="9"/>
    <x v="1"/>
    <x v="2"/>
    <s v="SLA_MET"/>
  </r>
  <r>
    <s v="2993"/>
    <d v="2023-08-14T17:25:41"/>
    <d v="2023-08-14T17:49:06"/>
    <s v="DECLINE"/>
    <s v="Consumer Post Bureau"/>
    <s v="SSyed"/>
    <s v="Due to credit policy decision by Credit department. Please offer the customer pre-paid service"/>
    <x v="0"/>
    <d v="1899-12-30T00:23:25"/>
    <n v="23.416666666666668"/>
    <d v="2023-08-14T00:00:00"/>
    <x v="1"/>
    <x v="2"/>
    <x v="5"/>
    <x v="1"/>
    <x v="0"/>
    <s v="SLA_NOT_MET"/>
  </r>
  <r>
    <s v="2994"/>
    <d v="2023-08-14T17:28:23"/>
    <d v="2023-08-14T17:41:19"/>
    <s v="DECLINE"/>
    <s v="Consumer Existing"/>
    <s v="FWadia"/>
    <s v="Student applicants cannot have 2 x Voice Services. They are eligible for 1 Voice and 1 MBB only"/>
    <x v="0"/>
    <d v="1899-12-30T00:12:56"/>
    <n v="12.933333333333334"/>
    <d v="2023-08-14T00:00:00"/>
    <x v="1"/>
    <x v="2"/>
    <x v="9"/>
    <x v="1"/>
    <x v="1"/>
    <s v="SLA_MET"/>
  </r>
  <r>
    <s v="2995"/>
    <d v="2023-08-14T20:03:34"/>
    <d v="2023-08-14T20:14:07"/>
    <s v="DECLINE"/>
    <s v="Consumer Pre Bureau"/>
    <s v="NVaid"/>
    <s v="Due to Credit Policy"/>
    <x v="0"/>
    <d v="1899-12-30T00:10:33"/>
    <n v="10.55"/>
    <d v="2023-08-14T00:00:00"/>
    <x v="1"/>
    <x v="2"/>
    <x v="4"/>
    <x v="1"/>
    <x v="2"/>
    <s v="SLA_MET"/>
  </r>
  <r>
    <s v="2996"/>
    <d v="2023-08-14T08:52:11"/>
    <d v="2023-08-14T09:08:11"/>
    <s v="WITHDRAW"/>
    <s v="Consumer Pre Bureau"/>
    <s v="MDcruz"/>
    <s v="Please resubmit with correct landline for employer &amp; please confirm if customer is self-employed"/>
    <x v="2"/>
    <d v="1899-12-30T00:16:00"/>
    <n v="16"/>
    <d v="2023-08-14T00:00:00"/>
    <x v="1"/>
    <x v="2"/>
    <x v="3"/>
    <x v="2"/>
    <x v="2"/>
    <s v="SLA_MET"/>
  </r>
  <r>
    <s v="2997"/>
    <d v="2023-08-14T09:59:19"/>
    <d v="2023-08-14T10:11:06"/>
    <s v="WITHDRAW"/>
    <s v="Consumer Existing"/>
    <s v="FWadia"/>
    <s v="Please resubmit with landline for employer. Also, please advise customer to pay the overdue Invoices."/>
    <x v="1"/>
    <d v="1899-12-30T00:11:47"/>
    <n v="11.783333333333333"/>
    <d v="2023-08-14T00:00:00"/>
    <x v="1"/>
    <x v="2"/>
    <x v="9"/>
    <x v="2"/>
    <x v="1"/>
    <s v="SLA_MET"/>
  </r>
  <r>
    <s v="2998"/>
    <d v="2023-08-14T10:17:43"/>
    <d v="2023-08-14T10:25:09"/>
    <s v="WITHDRAW"/>
    <s v="Consumer Pre Bureau"/>
    <s v="MDcruz"/>
    <s v="Please resubmit with landline for employer"/>
    <x v="2"/>
    <d v="1899-12-30T00:07:26"/>
    <n v="7.4333333333333336"/>
    <d v="2023-08-14T00:00:00"/>
    <x v="1"/>
    <x v="2"/>
    <x v="3"/>
    <x v="2"/>
    <x v="2"/>
    <s v="SLA_MET"/>
  </r>
  <r>
    <s v="2999"/>
    <d v="2023-08-14T10:21:40"/>
    <d v="2023-08-14T10:29:12"/>
    <s v="WITHDRAW"/>
    <s v="Consumer Existing"/>
    <s v="FWadia"/>
    <s v="Please email copy of Proof of Income (Pay Slips / Bank Statement / Employment Letter) to vcredit@Asif Tech.com.au"/>
    <x v="2"/>
    <d v="1899-12-30T00:07:32"/>
    <n v="7.5333333333333332"/>
    <d v="2023-08-14T00:00:00"/>
    <x v="1"/>
    <x v="2"/>
    <x v="9"/>
    <x v="2"/>
    <x v="1"/>
    <s v="SLA_MET"/>
  </r>
  <r>
    <s v="3000"/>
    <d v="2023-08-14T10:23:15"/>
    <d v="2023-08-14T10:33:08"/>
    <s v="WITHDRAW"/>
    <s v="Consumer Post Bureau"/>
    <s v="RBose"/>
    <s v="Incorrect info provided. Please resubmit as unemployed or pensioner."/>
    <x v="4"/>
    <d v="1899-12-30T00:09:53"/>
    <n v="9.8833333333333329"/>
    <d v="2023-08-14T00:00:00"/>
    <x v="1"/>
    <x v="2"/>
    <x v="6"/>
    <x v="2"/>
    <x v="0"/>
    <s v="SLA_MET"/>
  </r>
  <r>
    <s v="3001"/>
    <d v="2023-08-14T10:26:26"/>
    <d v="2023-08-14T10:32:50"/>
    <s v="WITHDRAW"/>
    <s v="Consumer Existing"/>
    <s v="MDcruz"/>
    <s v="An account for this applicant already exists with Asif Tech. Please resubmit as existing Commercial a/c - ABN 68 521 508 273"/>
    <x v="3"/>
    <d v="1899-12-30T00:06:24"/>
    <n v="6.4"/>
    <d v="2023-08-14T00:00:00"/>
    <x v="1"/>
    <x v="2"/>
    <x v="3"/>
    <x v="2"/>
    <x v="1"/>
    <s v="SLA_MET"/>
  </r>
  <r>
    <s v="3002"/>
    <d v="2023-08-14T10:28:20"/>
    <d v="2023-08-14T10:55:31"/>
    <s v="WITHDRAW"/>
    <s v="Consumer Existing"/>
    <s v="QMascarenhas"/>
    <s v="Please email proof of employment to vcredit@Asif Tech.com.au"/>
    <x v="2"/>
    <d v="1899-12-30T00:27:11"/>
    <n v="27.183333333333334"/>
    <d v="2023-08-14T00:00:00"/>
    <x v="1"/>
    <x v="2"/>
    <x v="0"/>
    <x v="2"/>
    <x v="1"/>
    <s v="SLA_NOT_MET"/>
  </r>
  <r>
    <s v="3003"/>
    <d v="2023-08-14T10:31:43"/>
    <d v="2023-08-14T10:46:01"/>
    <s v="WITHDRAW"/>
    <s v="Consumer Pre Bureau"/>
    <s v="NBhatia"/>
    <s v="Please resubmit with landline for employer"/>
    <x v="2"/>
    <d v="1899-12-30T00:14:18"/>
    <n v="14.3"/>
    <d v="2023-08-14T00:00:00"/>
    <x v="1"/>
    <x v="2"/>
    <x v="1"/>
    <x v="2"/>
    <x v="2"/>
    <s v="SLA_MET"/>
  </r>
  <r>
    <s v="3004"/>
    <d v="2023-08-14T10:38:53"/>
    <d v="2023-08-14T10:50:53"/>
    <s v="WITHDRAW"/>
    <s v="Consumer Existing"/>
    <s v="SSyed"/>
    <s v="Please email passport with visa page"/>
    <x v="2"/>
    <d v="1899-12-30T00:12:00"/>
    <n v="12"/>
    <d v="2023-08-14T00:00:00"/>
    <x v="1"/>
    <x v="2"/>
    <x v="5"/>
    <x v="2"/>
    <x v="1"/>
    <s v="SLA_MET"/>
  </r>
  <r>
    <s v="3005"/>
    <d v="2023-08-14T10:41:38"/>
    <d v="2023-08-14T10:58:02"/>
    <s v="WITHDRAW"/>
    <s v="Consumer Pre Bureau"/>
    <s v="FWadia"/>
    <s v="Incorrect info provided. Please resubmit as unemployed or pensioner."/>
    <x v="4"/>
    <d v="1899-12-30T00:16:24"/>
    <n v="16.399999999999999"/>
    <d v="2023-08-14T00:00:00"/>
    <x v="1"/>
    <x v="2"/>
    <x v="9"/>
    <x v="2"/>
    <x v="2"/>
    <s v="SLA_MET"/>
  </r>
  <r>
    <s v="3006"/>
    <d v="2023-08-14T11:52:55"/>
    <d v="2023-08-14T12:08:12"/>
    <s v="WITHDRAW"/>
    <s v="Consumer Existing"/>
    <s v="NBhatia"/>
    <s v="Incorrect info provided Please email Employment details like Appointment/Employment Letter, Salary Slips reflecting Employer's Deposits to VCredit@Asif Tech.com.au, store contact number with the ROW ID."/>
    <x v="4"/>
    <d v="1899-12-30T00:15:17"/>
    <n v="15.283333333333333"/>
    <d v="2023-08-14T00:00:00"/>
    <x v="1"/>
    <x v="2"/>
    <x v="1"/>
    <x v="2"/>
    <x v="1"/>
    <s v="SLA_MET"/>
  </r>
  <r>
    <s v="3007"/>
    <d v="2023-08-14T12:36:08"/>
    <d v="2023-08-14T12:55:03"/>
    <s v="WITHDRAW"/>
    <s v="Consumer Post Bureau"/>
    <s v="QMascarenhas"/>
    <s v="An account for this applicant already exists with Asif Tech. Please resubmit as existing customer under Row id: 1-8FRF29Q"/>
    <x v="3"/>
    <d v="1899-12-30T00:18:55"/>
    <n v="18.916666666666668"/>
    <d v="2023-08-14T00:00:00"/>
    <x v="1"/>
    <x v="2"/>
    <x v="0"/>
    <x v="2"/>
    <x v="0"/>
    <s v="SLA_MET"/>
  </r>
  <r>
    <s v="3008"/>
    <d v="2023-08-14T12:41:57"/>
    <d v="2023-08-14T12:54:28"/>
    <s v="WITHDRAW"/>
    <s v="Consumer Post Bureau"/>
    <s v="FWadia"/>
    <s v="An account for this applicant already exists with Asif Tech. Please resubmit as existing customer ? Row ID: 1-86IE183"/>
    <x v="3"/>
    <d v="1899-12-30T00:12:31"/>
    <n v="12.516666666666667"/>
    <d v="2023-08-14T00:00:00"/>
    <x v="1"/>
    <x v="2"/>
    <x v="9"/>
    <x v="2"/>
    <x v="0"/>
    <s v="SLA_MET"/>
  </r>
  <r>
    <s v="3009"/>
    <d v="2023-08-14T12:42:55"/>
    <d v="2023-08-14T13:03:31"/>
    <s v="WITHDRAW"/>
    <s v="Consumer Pre Bureau"/>
    <s v="NBhatia"/>
    <s v="Please email passport with visa page to vcredit@Asif Tech.com.au"/>
    <x v="2"/>
    <d v="1899-12-30T00:20:36"/>
    <n v="20.6"/>
    <d v="2023-08-14T00:00:00"/>
    <x v="1"/>
    <x v="2"/>
    <x v="1"/>
    <x v="2"/>
    <x v="2"/>
    <s v="SLA_NOT_MET"/>
  </r>
  <r>
    <s v="3010"/>
    <d v="2023-08-14T12:51:42"/>
    <d v="2023-08-14T13:05:22"/>
    <s v="WITHDRAW"/>
    <s v="Consumer Post Bureau"/>
    <s v="QMascarenhas"/>
    <s v="Please email 100 pts of ID to vcredit@Asif Tech.com.au and give us another Home number as the one given is invalid."/>
    <x v="2"/>
    <d v="1899-12-30T00:13:40"/>
    <n v="13.666666666666666"/>
    <d v="2023-08-14T00:00:00"/>
    <x v="1"/>
    <x v="2"/>
    <x v="0"/>
    <x v="2"/>
    <x v="0"/>
    <s v="SLA_MET"/>
  </r>
  <r>
    <s v="3011"/>
    <d v="2023-08-14T12:57:22"/>
    <d v="2023-08-14T13:15:13"/>
    <s v="WITHDRAW"/>
    <s v="Consumer Pre Bureau"/>
    <s v="NBhatia"/>
    <s v="Please resubmit with landline for employer (Employers Landline number not mentioned &amp; Address details are Incorrect = extra &quot;CL&quot; mentioned on Address which needs to be removed."/>
    <x v="4"/>
    <d v="1899-12-30T00:17:51"/>
    <n v="17.850000000000001"/>
    <d v="2023-08-14T00:00:00"/>
    <x v="1"/>
    <x v="2"/>
    <x v="1"/>
    <x v="2"/>
    <x v="2"/>
    <s v="SLA_MET"/>
  </r>
  <r>
    <s v="3012"/>
    <d v="2023-08-14T13:01:50"/>
    <d v="2023-08-14T13:14:06"/>
    <s v="WITHDRAW"/>
    <s v="Consumer Existing"/>
    <s v="MDcruz"/>
    <s v="Please resubmit as Existing Commercial a/c, as customer has got a ABN update on Siebel - 28 105 225 349"/>
    <x v="3"/>
    <d v="1899-12-30T00:12:16"/>
    <n v="12.266666666666667"/>
    <d v="2023-08-14T00:00:00"/>
    <x v="1"/>
    <x v="2"/>
    <x v="3"/>
    <x v="2"/>
    <x v="1"/>
    <s v="SLA_MET"/>
  </r>
  <r>
    <s v="3013"/>
    <d v="2023-08-14T13:16:34"/>
    <d v="2023-08-14T13:31:48"/>
    <s v="WITHDRAW"/>
    <s v="Consumer Existing"/>
    <s v="MDcruz"/>
    <s v="Customer has overdue account with Asif Tech"/>
    <x v="1"/>
    <d v="1899-12-30T00:15:14"/>
    <n v="15.233333333333333"/>
    <d v="2023-08-14T00:00:00"/>
    <x v="1"/>
    <x v="2"/>
    <x v="3"/>
    <x v="2"/>
    <x v="1"/>
    <s v="SLA_MET"/>
  </r>
  <r>
    <s v="3014"/>
    <d v="2023-08-14T13:21:52"/>
    <d v="2023-08-14T13:38:22"/>
    <s v="WITHDRAW"/>
    <s v="Consumer Pre Bureau"/>
    <s v="NVaid"/>
    <s v="Applicants address provided not correct - 7 LARNOOK CLOSE CL, GREENSBOROUGH, VIC, 3088 Please remove the extra CL after LARNOOK CLOSE and resubmit appliction"/>
    <x v="4"/>
    <d v="1899-12-30T00:16:30"/>
    <n v="16.5"/>
    <d v="2023-08-14T00:00:00"/>
    <x v="1"/>
    <x v="2"/>
    <x v="4"/>
    <x v="2"/>
    <x v="2"/>
    <s v="SLA_MET"/>
  </r>
  <r>
    <s v="3015"/>
    <d v="2023-08-14T13:26:06"/>
    <d v="2023-08-14T13:40:46"/>
    <s v="WITHDRAW"/>
    <s v="Consumer Existing"/>
    <s v="FWadia"/>
    <s v="Please resubmit application with Employment Details as Self Employed."/>
    <x v="2"/>
    <d v="1899-12-30T00:14:40"/>
    <n v="14.666666666666666"/>
    <d v="2023-08-14T00:00:00"/>
    <x v="1"/>
    <x v="2"/>
    <x v="9"/>
    <x v="2"/>
    <x v="1"/>
    <s v="SLA_MET"/>
  </r>
  <r>
    <s v="3016"/>
    <d v="2023-08-14T14:53:20"/>
    <d v="2023-08-14T15:01:50"/>
    <s v="WITHDRAW"/>
    <s v="Consumer Pre Bureau"/>
    <s v="NBhatia"/>
    <s v="Please email passport with visa page to vcredit@Asif Tech.com.au"/>
    <x v="2"/>
    <d v="1899-12-30T00:08:30"/>
    <n v="8.5"/>
    <d v="2023-08-14T00:00:00"/>
    <x v="1"/>
    <x v="2"/>
    <x v="1"/>
    <x v="2"/>
    <x v="2"/>
    <s v="SLA_MET"/>
  </r>
  <r>
    <s v="3017"/>
    <d v="2023-08-14T15:00:42"/>
    <d v="2023-08-14T15:09:23"/>
    <s v="WITHDRAW"/>
    <s v="Consumer Pre Bureau"/>
    <s v="NVaid"/>
    <s v="Please email copy of Proof of Income (Pay Slips / Bank Statement / Employment Letter) to vcredit@Asif Tech.com.au"/>
    <x v="2"/>
    <d v="1899-12-30T00:08:41"/>
    <n v="8.6833333333333336"/>
    <d v="2023-08-14T00:00:00"/>
    <x v="1"/>
    <x v="2"/>
    <x v="4"/>
    <x v="2"/>
    <x v="2"/>
    <s v="SLA_MET"/>
  </r>
  <r>
    <s v="3018"/>
    <d v="2023-08-14T15:09:13"/>
    <d v="2023-08-14T15:22:02"/>
    <s v="WITHDRAW"/>
    <s v="Consumer Pre Bureau"/>
    <s v="FWadia"/>
    <s v="Please email passport with visa page"/>
    <x v="2"/>
    <d v="1899-12-30T00:12:49"/>
    <n v="12.816666666666666"/>
    <d v="2023-08-14T00:00:00"/>
    <x v="1"/>
    <x v="2"/>
    <x v="9"/>
    <x v="2"/>
    <x v="2"/>
    <s v="SLA_MET"/>
  </r>
  <r>
    <s v="3019"/>
    <d v="2023-08-14T15:26:45"/>
    <d v="2023-08-14T15:46:12"/>
    <s v="WITHDRAW"/>
    <s v="Consumer Existing"/>
    <s v="FWadia"/>
    <s v="Please resubmit with updated employment details - Employer Name: GENIE SOLUTIONS - Work Phone No. 0738704085"/>
    <x v="2"/>
    <d v="1899-12-30T00:19:27"/>
    <n v="19.45"/>
    <d v="2023-08-14T00:00:00"/>
    <x v="1"/>
    <x v="2"/>
    <x v="9"/>
    <x v="2"/>
    <x v="1"/>
    <s v="SLA_MET"/>
  </r>
  <r>
    <s v="3020"/>
    <d v="2023-08-14T15:27:15"/>
    <d v="2023-08-14T15:45:37"/>
    <s v="WITHDRAW"/>
    <s v="Consumer Existing"/>
    <s v="NBhatia"/>
    <s v="Incorrect info provided Please email VCredit@Asif Tech.com.au store contact number with the ROW ID 91202D953A and 13120192D15 = as: Consumer Account instead of Commercial account &amp; Employment status, to be changed as Self Employed."/>
    <x v="4"/>
    <d v="1899-12-30T00:18:22"/>
    <n v="18.366666666666667"/>
    <d v="2023-08-14T00:00:00"/>
    <x v="1"/>
    <x v="2"/>
    <x v="1"/>
    <x v="2"/>
    <x v="1"/>
    <s v="SLA_MET"/>
  </r>
  <r>
    <s v="3021"/>
    <d v="2023-08-14T15:48:43"/>
    <d v="2023-08-14T16:01:19"/>
    <s v="WITHDRAW"/>
    <s v="Consumer Existing"/>
    <s v="NBhatia"/>
    <s v="Customer has overdue account with Asif Tech"/>
    <x v="1"/>
    <d v="1899-12-30T00:12:36"/>
    <n v="12.6"/>
    <d v="2023-08-14T00:00:00"/>
    <x v="1"/>
    <x v="2"/>
    <x v="1"/>
    <x v="2"/>
    <x v="1"/>
    <s v="SLA_MET"/>
  </r>
  <r>
    <s v="3022"/>
    <d v="2023-08-14T15:49:29"/>
    <d v="2023-08-14T16:06:16"/>
    <s v="WITHDRAW"/>
    <s v="Consumer Existing"/>
    <s v="QMascarenhas"/>
    <s v="Please re-submit as student"/>
    <x v="3"/>
    <d v="1899-12-30T00:16:47"/>
    <n v="16.783333333333335"/>
    <d v="2023-08-14T00:00:00"/>
    <x v="1"/>
    <x v="2"/>
    <x v="0"/>
    <x v="2"/>
    <x v="1"/>
    <s v="SLA_MET"/>
  </r>
  <r>
    <s v="3023"/>
    <d v="2023-08-14T15:58:56"/>
    <d v="2023-08-14T16:12:27"/>
    <s v="WITHDRAW"/>
    <s v="Consumer Pre Bureau"/>
    <s v="FWadia"/>
    <s v="Please update the Old Passport No. B3708011 on the application and resubmit."/>
    <x v="0"/>
    <d v="1899-12-30T00:13:31"/>
    <n v="13.516666666666667"/>
    <d v="2023-08-14T00:00:00"/>
    <x v="1"/>
    <x v="2"/>
    <x v="9"/>
    <x v="2"/>
    <x v="2"/>
    <s v="SLA_MET"/>
  </r>
  <r>
    <s v="3024"/>
    <d v="2023-08-14T16:04:56"/>
    <d v="2023-08-14T16:17:11"/>
    <s v="WITHDRAW"/>
    <s v="Consumer Existing"/>
    <s v="QMascarenhas"/>
    <s v="Please resubmit with landline for employer"/>
    <x v="2"/>
    <d v="1899-12-30T00:12:15"/>
    <n v="12.25"/>
    <d v="2023-08-14T00:00:00"/>
    <x v="1"/>
    <x v="2"/>
    <x v="0"/>
    <x v="2"/>
    <x v="1"/>
    <s v="SLA_MET"/>
  </r>
  <r>
    <s v="3025"/>
    <d v="2023-08-14T16:05:53"/>
    <d v="2023-08-14T16:15:07"/>
    <s v="WITHDRAW"/>
    <s v="Consumer Post Bureau"/>
    <s v="NVaid"/>
    <s v="Please resubmit with landline for employer"/>
    <x v="2"/>
    <d v="1899-12-30T00:09:14"/>
    <n v="9.2333333333333325"/>
    <d v="2023-08-14T00:00:00"/>
    <x v="1"/>
    <x v="2"/>
    <x v="4"/>
    <x v="2"/>
    <x v="0"/>
    <s v="SLA_MET"/>
  </r>
  <r>
    <s v="3026"/>
    <d v="2023-08-14T16:21:18"/>
    <d v="2023-08-14T16:26:43"/>
    <s v="WITHDRAW"/>
    <s v="Consumer Pre Bureau"/>
    <s v="FWadia"/>
    <s v="Please email Passport with Visa Page and Latest Bank Statement to vcredit@Asif Tech.com.au"/>
    <x v="2"/>
    <d v="1899-12-30T00:05:25"/>
    <n v="5.416666666666667"/>
    <d v="2023-08-14T00:00:00"/>
    <x v="1"/>
    <x v="2"/>
    <x v="9"/>
    <x v="2"/>
    <x v="2"/>
    <s v="SLA_MET"/>
  </r>
  <r>
    <s v="3027"/>
    <d v="2023-08-14T16:29:13"/>
    <d v="2023-08-14T16:43:58"/>
    <s v="WITHDRAW"/>
    <s v="Consumer Pre Bureau"/>
    <s v="NVaid"/>
    <s v="Please email copy of Proof of Income (Pay Slips / Bank Statement / Employment Letter) to vcredit@Asif Tech.com.au"/>
    <x v="2"/>
    <d v="1899-12-30T00:14:45"/>
    <n v="14.75"/>
    <d v="2023-08-14T00:00:00"/>
    <x v="1"/>
    <x v="2"/>
    <x v="4"/>
    <x v="2"/>
    <x v="2"/>
    <s v="SLA_MET"/>
  </r>
  <r>
    <s v="3028"/>
    <d v="2023-08-14T16:35:36"/>
    <d v="2023-08-14T16:48:03"/>
    <s v="WITHDRAW"/>
    <s v="Consumer Post Bureau"/>
    <s v="NBhatia"/>
    <s v="Please email utitlity Bill to confirm address details to vcredit@Asif Tech.com.au"/>
    <x v="2"/>
    <d v="1899-12-30T00:12:27"/>
    <n v="12.45"/>
    <d v="2023-08-14T00:00:00"/>
    <x v="1"/>
    <x v="2"/>
    <x v="1"/>
    <x v="2"/>
    <x v="0"/>
    <s v="SLA_MET"/>
  </r>
  <r>
    <s v="3029"/>
    <d v="2023-08-14T16:40:11"/>
    <d v="2023-08-14T16:55:23"/>
    <s v="WITHDRAW"/>
    <s v="Consumer Pre Bureau"/>
    <s v="FWadia"/>
    <s v="Please update the Current Address as 13 Murranji Street, Hawker, ACT, 2614 and Previous Address as 21/3 Currong Street, Braddon, ACT, 2614. Also, please update Medicare Card / passport details on the application within the 100 Points of ID."/>
    <x v="2"/>
    <d v="1899-12-30T00:15:12"/>
    <n v="15.2"/>
    <d v="2023-08-14T00:00:00"/>
    <x v="1"/>
    <x v="2"/>
    <x v="9"/>
    <x v="2"/>
    <x v="2"/>
    <s v="SLA_MET"/>
  </r>
  <r>
    <s v="3030"/>
    <d v="2023-08-14T16:53:40"/>
    <d v="2023-08-14T17:01:49"/>
    <s v="WITHDRAW"/>
    <s v="Consumer Pre Bureau"/>
    <s v="NVaid"/>
    <s v="-"/>
    <x v="0"/>
    <d v="1899-12-30T00:08:09"/>
    <n v="8.15"/>
    <d v="2023-08-14T00:00:00"/>
    <x v="1"/>
    <x v="2"/>
    <x v="4"/>
    <x v="2"/>
    <x v="2"/>
    <s v="SLA_MET"/>
  </r>
  <r>
    <s v="3031"/>
    <d v="2023-08-14T16:56:47"/>
    <d v="2023-08-14T17:24:31"/>
    <s v="WITHDRAW"/>
    <s v="Consumer Existing"/>
    <s v="NBhatia"/>
    <s v="Please email Offer Letter/Employment letter, and/ or Bank Statement reflecting Employer's Deposits.to vcredit@Asif Tech.com.au"/>
    <x v="2"/>
    <d v="1899-12-30T00:27:44"/>
    <n v="27.733333333333334"/>
    <d v="2023-08-14T00:00:00"/>
    <x v="1"/>
    <x v="2"/>
    <x v="1"/>
    <x v="2"/>
    <x v="1"/>
    <s v="SLA_NOT_MET"/>
  </r>
  <r>
    <s v="3032"/>
    <d v="2023-08-14T17:05:55"/>
    <d v="2023-08-14T17:24:42"/>
    <s v="WITHDRAW"/>
    <s v="Consumer Pre Bureau"/>
    <s v="NVaid"/>
    <s v="Work number submitted is incorrect for the employer. Please email copy of Proof of Income (Pay Slips / Bank Statement / Employment Letter) to vcredit@Asif Tech.com.au"/>
    <x v="4"/>
    <d v="1899-12-30T00:18:47"/>
    <n v="18.783333333333335"/>
    <d v="2023-08-14T00:00:00"/>
    <x v="1"/>
    <x v="2"/>
    <x v="4"/>
    <x v="2"/>
    <x v="2"/>
    <s v="SLA_MET"/>
  </r>
  <r>
    <s v="3033"/>
    <d v="2023-08-14T17:06:31"/>
    <d v="2023-08-14T17:35:45"/>
    <s v="WITHDRAW"/>
    <s v="Consumer Pre Bureau"/>
    <s v="NVaid"/>
    <s v="Bureau Error - {ITEM:DnB Error Type}"/>
    <x v="6"/>
    <d v="1899-12-30T00:29:14"/>
    <n v="29.233333333333334"/>
    <d v="2023-08-14T00:00:00"/>
    <x v="1"/>
    <x v="2"/>
    <x v="4"/>
    <x v="2"/>
    <x v="2"/>
    <s v="SLA_NOT_MET"/>
  </r>
  <r>
    <s v="3034"/>
    <d v="2023-08-14T17:12:20"/>
    <d v="2023-08-14T17:38:07"/>
    <s v="WITHDRAW"/>
    <s v="Consumer Pre Bureau"/>
    <s v="MDcruz"/>
    <s v="Please resubmit with correct landline for employer"/>
    <x v="2"/>
    <d v="1899-12-30T00:25:47"/>
    <n v="25.783333333333335"/>
    <d v="2023-08-14T00:00:00"/>
    <x v="1"/>
    <x v="2"/>
    <x v="3"/>
    <x v="2"/>
    <x v="2"/>
    <s v="SLA_NOT_MET"/>
  </r>
  <r>
    <s v="3035"/>
    <d v="2023-08-14T17:20:16"/>
    <d v="2023-08-14T17:35:29"/>
    <s v="WITHDRAW"/>
    <s v="Consumer Post Bureau"/>
    <s v="MDcruz"/>
    <s v="An account for this applicant already exists with Asif Tech. Please resubmit as existing customer Row ID - 1-8GC0DTY"/>
    <x v="3"/>
    <d v="1899-12-30T00:15:13"/>
    <n v="15.216666666666667"/>
    <d v="2023-08-14T00:00:00"/>
    <x v="1"/>
    <x v="2"/>
    <x v="3"/>
    <x v="2"/>
    <x v="0"/>
    <s v="SLA_MET"/>
  </r>
  <r>
    <s v="3036"/>
    <d v="2023-08-14T17:25:53"/>
    <d v="2023-08-14T17:44:59"/>
    <s v="WITHDRAW"/>
    <s v="Consumer Existing"/>
    <s v="NVaid"/>
    <s v="Commercial account for HAMMAR AUSTRALIA PTY LIMITED. Please resubmit as commercial account."/>
    <x v="3"/>
    <d v="1899-12-30T00:19:06"/>
    <n v="19.100000000000001"/>
    <d v="2023-08-14T00:00:00"/>
    <x v="1"/>
    <x v="2"/>
    <x v="4"/>
    <x v="2"/>
    <x v="1"/>
    <s v="SLA_MET"/>
  </r>
  <r>
    <s v="3037"/>
    <d v="2023-08-14T17:30:47"/>
    <d v="2023-08-14T17:43:45"/>
    <s v="WITHDRAW"/>
    <s v="Consumer Existing"/>
    <s v="MDcruz"/>
    <s v="Applicants DOB is incorrect. Please confirm and resubmit with correct DOB - 02/03/1981"/>
    <x v="4"/>
    <d v="1899-12-30T00:12:58"/>
    <n v="12.966666666666667"/>
    <d v="2023-08-14T00:00:00"/>
    <x v="1"/>
    <x v="2"/>
    <x v="3"/>
    <x v="2"/>
    <x v="1"/>
    <s v="SLA_MET"/>
  </r>
  <r>
    <s v="3038"/>
    <d v="2023-08-14T17:32:27"/>
    <d v="2023-08-14T17:52:13"/>
    <s v="WITHDRAW"/>
    <s v="Consumer Existing"/>
    <s v="NBhatia"/>
    <s v="Please email Offer Letter/Employment letter, and/ or Bank Statement reflecting Employer's Deposits.to vcredit@Asif Tech.com.au"/>
    <x v="2"/>
    <d v="1899-12-30T00:19:46"/>
    <n v="19.766666666666666"/>
    <d v="2023-08-14T00:00:00"/>
    <x v="1"/>
    <x v="2"/>
    <x v="1"/>
    <x v="2"/>
    <x v="1"/>
    <s v="SLA_MET"/>
  </r>
  <r>
    <s v="3039"/>
    <d v="2023-08-14T17:36:53"/>
    <d v="2023-08-14T17:50:43"/>
    <s v="WITHDRAW"/>
    <s v="Consumer Pre Bureau"/>
    <s v="FWadia"/>
    <s v="Further information has been requested via email"/>
    <x v="2"/>
    <d v="1899-12-30T00:13:50"/>
    <n v="13.833333333333334"/>
    <d v="2023-08-14T00:00:00"/>
    <x v="1"/>
    <x v="2"/>
    <x v="9"/>
    <x v="2"/>
    <x v="2"/>
    <s v="SLA_MET"/>
  </r>
  <r>
    <s v="3040"/>
    <d v="2023-08-14T17:39:08"/>
    <d v="2023-08-14T17:54:38"/>
    <s v="WITHDRAW"/>
    <s v="Consumer Existing"/>
    <s v="MDcruz"/>
    <s v="Suspected duplicate application"/>
    <x v="5"/>
    <d v="1899-12-30T00:15:30"/>
    <n v="15.5"/>
    <d v="2023-08-14T00:00:00"/>
    <x v="1"/>
    <x v="2"/>
    <x v="3"/>
    <x v="2"/>
    <x v="1"/>
    <s v="SLA_MET"/>
  </r>
  <r>
    <s v="3041"/>
    <d v="2023-08-14T17:44:05"/>
    <d v="2023-08-14T18:03:33"/>
    <s v="WITHDRAW"/>
    <s v="Consumer Existing"/>
    <s v="NVaid"/>
    <s v="Customer has overdue account with Asif Tech, account no 695840585 overdue by $143.98"/>
    <x v="1"/>
    <d v="1899-12-30T00:19:28"/>
    <n v="19.466666666666665"/>
    <d v="2023-08-14T00:00:00"/>
    <x v="1"/>
    <x v="2"/>
    <x v="4"/>
    <x v="2"/>
    <x v="1"/>
    <s v="SLA_MET"/>
  </r>
  <r>
    <s v="3042"/>
    <d v="2023-08-14T17:47:51"/>
    <d v="2023-08-14T18:03:03"/>
    <s v="WITHDRAW"/>
    <s v="Consumer Pre Bureau"/>
    <s v="NBhatia"/>
    <s v="Please email passport with visa page"/>
    <x v="2"/>
    <d v="1899-12-30T00:15:12"/>
    <n v="15.2"/>
    <d v="2023-08-14T00:00:00"/>
    <x v="1"/>
    <x v="2"/>
    <x v="1"/>
    <x v="2"/>
    <x v="2"/>
    <s v="SLA_MET"/>
  </r>
  <r>
    <s v="3043"/>
    <d v="2023-08-14T17:59:23"/>
    <d v="2023-08-14T18:21:29"/>
    <s v="WITHDRAW"/>
    <s v="Consumer Pre Bureau"/>
    <s v="NBhatia"/>
    <s v="Please resubmit with landline for employer most recent issued payslip or an employment contract from the EMPLOYER LISTED ON APPLICATION."/>
    <x v="2"/>
    <d v="1899-12-30T00:22:06"/>
    <n v="22.1"/>
    <d v="2023-08-14T00:00:00"/>
    <x v="1"/>
    <x v="2"/>
    <x v="1"/>
    <x v="2"/>
    <x v="2"/>
    <s v="SLA_NOT_MET"/>
  </r>
  <r>
    <s v="3044"/>
    <d v="2023-08-14T18:00:18"/>
    <d v="2023-08-14T18:11:52"/>
    <s v="WITHDRAW"/>
    <s v="Consumer Pre Bureau"/>
    <s v="HPandya"/>
    <s v="Please email 100 pts of ID to kcredit@Asif Tech.com.au Appointment letter and salary slip."/>
    <x v="2"/>
    <d v="1899-12-30T00:11:34"/>
    <n v="11.566666666666666"/>
    <d v="2023-08-14T00:00:00"/>
    <x v="1"/>
    <x v="2"/>
    <x v="11"/>
    <x v="2"/>
    <x v="2"/>
    <s v="SLA_MET"/>
  </r>
  <r>
    <s v="3045"/>
    <d v="2023-08-14T18:07:40"/>
    <d v="2023-08-14T18:20:37"/>
    <s v="WITHDRAW"/>
    <s v="Consumer Pre Bureau"/>
    <s v="NVaid"/>
    <s v="Applicants details are incorrect. Please confirm and resubmit with the correct address 33/259-269 HAY ST, EAST PERTH, WA, 6004"/>
    <x v="4"/>
    <d v="1899-12-30T00:12:57"/>
    <n v="12.95"/>
    <d v="2023-08-14T00:00:00"/>
    <x v="1"/>
    <x v="2"/>
    <x v="4"/>
    <x v="2"/>
    <x v="2"/>
    <s v="SLA_MET"/>
  </r>
  <r>
    <s v="3046"/>
    <d v="2023-08-14T18:53:23"/>
    <d v="2023-08-14T19:16:05"/>
    <s v="WITHDRAW"/>
    <s v="Consumer Existing"/>
    <s v="NBhatia"/>
    <s v="Please email the Employment Appointment Letter/Offer Letter, Salary Slips reflecting current employer's salary deposits to vcredit@Asif Tech.com.au"/>
    <x v="2"/>
    <d v="1899-12-30T00:22:42"/>
    <n v="22.7"/>
    <d v="2023-08-14T00:00:00"/>
    <x v="1"/>
    <x v="2"/>
    <x v="1"/>
    <x v="2"/>
    <x v="1"/>
    <s v="SLA_NOT_MET"/>
  </r>
  <r>
    <s v="3047"/>
    <d v="2023-08-15T09:09:20"/>
    <d v="2023-08-15T09:28:25"/>
    <s v="APPROVE"/>
    <s v="Consumer Existing"/>
    <s v="FWadia"/>
    <s v="Approve"/>
    <x v="0"/>
    <d v="1899-12-30T00:19:05"/>
    <n v="19.083333333333332"/>
    <d v="2023-08-15T00:00:00"/>
    <x v="1"/>
    <x v="3"/>
    <x v="9"/>
    <x v="0"/>
    <x v="1"/>
    <s v="SLA_MET"/>
  </r>
  <r>
    <s v="3048"/>
    <d v="2023-08-15T09:32:52"/>
    <d v="2023-08-15T09:44:05"/>
    <s v="APPROVE"/>
    <s v="Consumer Pre Bureau"/>
    <s v="RBose"/>
    <s v="Approved for 1 service"/>
    <x v="0"/>
    <d v="1899-12-30T00:11:13"/>
    <n v="11.216666666666667"/>
    <d v="2023-08-15T00:00:00"/>
    <x v="1"/>
    <x v="3"/>
    <x v="6"/>
    <x v="0"/>
    <x v="2"/>
    <s v="SLA_MET"/>
  </r>
  <r>
    <s v="3049"/>
    <d v="2023-08-15T09:40:33"/>
    <d v="2023-08-15T09:45:58"/>
    <s v="APPROVE"/>
    <s v="Consumer Existing"/>
    <s v="SBambaras"/>
    <s v="Approve"/>
    <x v="0"/>
    <d v="1899-12-30T00:05:25"/>
    <n v="5.416666666666667"/>
    <d v="2023-08-15T00:00:00"/>
    <x v="1"/>
    <x v="3"/>
    <x v="7"/>
    <x v="0"/>
    <x v="1"/>
    <s v="SLA_MET"/>
  </r>
  <r>
    <s v="3050"/>
    <d v="2023-08-15T09:52:26"/>
    <d v="2023-08-15T09:58:38"/>
    <s v="APPROVE"/>
    <s v="Consumer Pre Bureau"/>
    <s v="FWadia"/>
    <s v="Approve"/>
    <x v="0"/>
    <d v="1899-12-30T00:06:12"/>
    <n v="6.2"/>
    <d v="2023-08-15T00:00:00"/>
    <x v="1"/>
    <x v="3"/>
    <x v="9"/>
    <x v="0"/>
    <x v="2"/>
    <s v="SLA_MET"/>
  </r>
  <r>
    <s v="3051"/>
    <d v="2023-08-15T10:03:21"/>
    <d v="2023-08-15T10:08:37"/>
    <s v="APPROVE"/>
    <s v="Consumer Existing"/>
    <s v="SBambaras"/>
    <s v="Approve"/>
    <x v="0"/>
    <d v="1899-12-30T00:05:16"/>
    <n v="5.2666666666666666"/>
    <d v="2023-08-15T00:00:00"/>
    <x v="1"/>
    <x v="3"/>
    <x v="7"/>
    <x v="0"/>
    <x v="1"/>
    <s v="SLA_MET"/>
  </r>
  <r>
    <s v="3052"/>
    <d v="2023-08-15T10:14:04"/>
    <d v="2023-08-15T10:22:07"/>
    <s v="APPROVE"/>
    <s v="Consumer Existing"/>
    <s v="FWadia"/>
    <s v="Approve"/>
    <x v="0"/>
    <d v="1899-12-30T00:08:03"/>
    <n v="8.0500000000000007"/>
    <d v="2023-08-15T00:00:00"/>
    <x v="1"/>
    <x v="3"/>
    <x v="9"/>
    <x v="0"/>
    <x v="1"/>
    <s v="SLA_MET"/>
  </r>
  <r>
    <s v="3053"/>
    <d v="2023-08-15T10:18:43"/>
    <d v="2023-08-15T10:30:45"/>
    <s v="APPROVE"/>
    <s v="Consumer Existing"/>
    <s v="FWadia"/>
    <s v="Approve"/>
    <x v="0"/>
    <d v="1899-12-30T00:12:02"/>
    <n v="12.033333333333333"/>
    <d v="2023-08-15T00:00:00"/>
    <x v="1"/>
    <x v="3"/>
    <x v="9"/>
    <x v="0"/>
    <x v="1"/>
    <s v="SLA_MET"/>
  </r>
  <r>
    <s v="3054"/>
    <d v="2023-08-15T10:36:22"/>
    <d v="2023-08-15T10:44:52"/>
    <s v="APPROVE"/>
    <s v="Consumer Existing"/>
    <s v="SBambaras"/>
    <s v="Approved only with outright purchase of handset or USIM only"/>
    <x v="0"/>
    <d v="1899-12-30T00:08:30"/>
    <n v="8.5"/>
    <d v="2023-08-15T00:00:00"/>
    <x v="1"/>
    <x v="3"/>
    <x v="7"/>
    <x v="0"/>
    <x v="1"/>
    <s v="SLA_MET"/>
  </r>
  <r>
    <s v="3055"/>
    <d v="2023-08-15T10:57:42"/>
    <d v="2023-08-15T11:01:26"/>
    <s v="APPROVE"/>
    <s v="Consumer Existing"/>
    <s v="SBambaras"/>
    <s v="Approve"/>
    <x v="0"/>
    <d v="1899-12-30T00:03:44"/>
    <n v="3.7333333333333334"/>
    <d v="2023-08-15T00:00:00"/>
    <x v="1"/>
    <x v="3"/>
    <x v="7"/>
    <x v="0"/>
    <x v="1"/>
    <s v="SLA_MET"/>
  </r>
  <r>
    <s v="3056"/>
    <d v="2023-08-15T11:24:26"/>
    <d v="2023-08-15T11:30:54"/>
    <s v="APPROVE"/>
    <s v="Consumer Existing"/>
    <s v="CDcosta"/>
    <s v="Approved for MBB only"/>
    <x v="0"/>
    <d v="1899-12-30T00:06:28"/>
    <n v="6.4666666666666668"/>
    <d v="2023-08-15T00:00:00"/>
    <x v="1"/>
    <x v="3"/>
    <x v="2"/>
    <x v="0"/>
    <x v="1"/>
    <s v="SLA_MET"/>
  </r>
  <r>
    <s v="3057"/>
    <d v="2023-08-15T11:30:01"/>
    <d v="2023-08-15T11:35:47"/>
    <s v="APPROVE"/>
    <s v="Consumer Existing"/>
    <s v="SBambaras"/>
    <s v="Approved for MBB only"/>
    <x v="0"/>
    <d v="1899-12-30T00:05:46"/>
    <n v="5.7666666666666666"/>
    <d v="2023-08-15T00:00:00"/>
    <x v="1"/>
    <x v="3"/>
    <x v="7"/>
    <x v="0"/>
    <x v="1"/>
    <s v="SLA_MET"/>
  </r>
  <r>
    <s v="3058"/>
    <d v="2023-08-15T11:35:13"/>
    <d v="2023-08-15T11:44:41"/>
    <s v="APPROVE"/>
    <s v="Consumer Existing"/>
    <s v="SBambaras"/>
    <s v="Approved for MBB only"/>
    <x v="0"/>
    <d v="1899-12-30T00:09:28"/>
    <n v="9.4666666666666668"/>
    <d v="2023-08-15T00:00:00"/>
    <x v="1"/>
    <x v="3"/>
    <x v="7"/>
    <x v="0"/>
    <x v="1"/>
    <s v="SLA_MET"/>
  </r>
  <r>
    <s v="3059"/>
    <d v="2023-08-15T11:41:23"/>
    <d v="2023-08-15T11:50:22"/>
    <s v="APPROVE"/>
    <s v="Consumer Existing"/>
    <s v="NVaid"/>
    <s v="Approve"/>
    <x v="0"/>
    <d v="1899-12-30T00:08:59"/>
    <n v="8.9833333333333325"/>
    <d v="2023-08-15T00:00:00"/>
    <x v="1"/>
    <x v="3"/>
    <x v="4"/>
    <x v="0"/>
    <x v="1"/>
    <s v="SLA_MET"/>
  </r>
  <r>
    <s v="3060"/>
    <d v="2023-08-15T11:45:30"/>
    <d v="2023-08-15T11:54:20"/>
    <s v="APPROVE"/>
    <s v="Consumer Existing"/>
    <s v="SBambaras"/>
    <s v="Approved for 1 handset/tablet and 1 MBB"/>
    <x v="0"/>
    <d v="1899-12-30T00:08:50"/>
    <n v="8.8333333333333339"/>
    <d v="2023-08-15T00:00:00"/>
    <x v="1"/>
    <x v="3"/>
    <x v="7"/>
    <x v="0"/>
    <x v="1"/>
    <s v="SLA_MET"/>
  </r>
  <r>
    <s v="3061"/>
    <d v="2023-08-15T11:50:03"/>
    <d v="2023-08-15T12:01:00"/>
    <s v="APPROVE"/>
    <s v="Consumer Pre Bureau"/>
    <s v="AAkhundpur"/>
    <s v="Approved for up to 2 services"/>
    <x v="0"/>
    <d v="1899-12-30T00:10:57"/>
    <n v="10.95"/>
    <d v="2023-08-15T00:00:00"/>
    <x v="1"/>
    <x v="3"/>
    <x v="8"/>
    <x v="0"/>
    <x v="2"/>
    <s v="SLA_MET"/>
  </r>
  <r>
    <s v="3062"/>
    <d v="2023-08-15T11:52:31"/>
    <d v="2023-08-15T11:59:53"/>
    <s v="APPROVE"/>
    <s v="Consumer Post Bureau"/>
    <s v="NVaid"/>
    <s v="Approved only with outright purchase of handset or USIM only"/>
    <x v="0"/>
    <d v="1899-12-30T00:07:22"/>
    <n v="7.3666666666666663"/>
    <d v="2023-08-15T00:00:00"/>
    <x v="1"/>
    <x v="3"/>
    <x v="4"/>
    <x v="0"/>
    <x v="0"/>
    <s v="SLA_MET"/>
  </r>
  <r>
    <s v="3063"/>
    <d v="2023-08-15T12:01:27"/>
    <d v="2023-08-15T12:06:46"/>
    <s v="APPROVE"/>
    <s v="Consumer Pre Bureau"/>
    <s v="CDcosta"/>
    <s v="Approved only with outright purchase of handset or USIM only"/>
    <x v="0"/>
    <d v="1899-12-30T00:05:19"/>
    <n v="5.3166666666666664"/>
    <d v="2023-08-15T00:00:00"/>
    <x v="1"/>
    <x v="3"/>
    <x v="2"/>
    <x v="0"/>
    <x v="2"/>
    <s v="SLA_MET"/>
  </r>
  <r>
    <s v="3064"/>
    <d v="2023-08-15T12:03:00"/>
    <d v="2023-08-15T12:18:07"/>
    <s v="APPROVE"/>
    <s v="Consumer Existing"/>
    <s v="NVaid"/>
    <s v="Approved only with outright purchase of handset or USIM only"/>
    <x v="0"/>
    <d v="1899-12-30T00:15:07"/>
    <n v="15.116666666666667"/>
    <d v="2023-08-15T00:00:00"/>
    <x v="1"/>
    <x v="3"/>
    <x v="4"/>
    <x v="0"/>
    <x v="1"/>
    <s v="SLA_MET"/>
  </r>
  <r>
    <s v="3065"/>
    <d v="2023-08-15T12:12:33"/>
    <d v="2023-08-15T12:20:10"/>
    <s v="APPROVE"/>
    <s v="Consumer Existing"/>
    <s v="CDcosta"/>
    <s v="Direct debit to bank account or credit card"/>
    <x v="0"/>
    <d v="1899-12-30T00:07:37"/>
    <n v="7.6166666666666671"/>
    <d v="2023-08-15T00:00:00"/>
    <x v="1"/>
    <x v="3"/>
    <x v="2"/>
    <x v="0"/>
    <x v="1"/>
    <s v="SLA_MET"/>
  </r>
  <r>
    <s v="3066"/>
    <d v="2023-08-15T12:15:30"/>
    <d v="2023-08-15T12:21:03"/>
    <s v="APPROVE"/>
    <s v="Consumer Existing"/>
    <s v="SBambaras"/>
    <s v="Approved for MBB only"/>
    <x v="0"/>
    <d v="1899-12-30T00:05:33"/>
    <n v="5.55"/>
    <d v="2023-08-15T00:00:00"/>
    <x v="1"/>
    <x v="3"/>
    <x v="7"/>
    <x v="0"/>
    <x v="1"/>
    <s v="SLA_MET"/>
  </r>
  <r>
    <s v="3067"/>
    <d v="2023-08-15T12:15:30"/>
    <d v="2023-08-15T12:24:34"/>
    <s v="APPROVE"/>
    <s v="Consumer Pre Bureau"/>
    <s v="CDcosta"/>
    <s v="Approved for 1 handset and 1 MBB"/>
    <x v="0"/>
    <d v="1899-12-30T00:09:04"/>
    <n v="9.0666666666666664"/>
    <d v="2023-08-15T00:00:00"/>
    <x v="1"/>
    <x v="3"/>
    <x v="2"/>
    <x v="0"/>
    <x v="2"/>
    <s v="SLA_MET"/>
  </r>
  <r>
    <s v="3068"/>
    <d v="2023-08-15T12:15:55"/>
    <d v="2023-08-15T12:26:37"/>
    <s v="APPROVE"/>
    <s v="Consumer Existing"/>
    <s v="AAkhundpur"/>
    <s v="Approved for MBB only"/>
    <x v="0"/>
    <d v="1899-12-30T00:10:42"/>
    <n v="10.7"/>
    <d v="2023-08-15T00:00:00"/>
    <x v="1"/>
    <x v="3"/>
    <x v="8"/>
    <x v="0"/>
    <x v="1"/>
    <s v="SLA_MET"/>
  </r>
  <r>
    <s v="3069"/>
    <d v="2023-08-15T12:19:02"/>
    <d v="2023-08-15T12:29:02"/>
    <s v="APPROVE"/>
    <s v="Consumer Existing"/>
    <s v="NVaid"/>
    <s v="Approve"/>
    <x v="0"/>
    <d v="1899-12-30T00:10:00"/>
    <n v="10"/>
    <d v="2023-08-15T00:00:00"/>
    <x v="1"/>
    <x v="3"/>
    <x v="4"/>
    <x v="0"/>
    <x v="1"/>
    <s v="SLA_MET"/>
  </r>
  <r>
    <s v="3070"/>
    <d v="2023-08-15T12:27:07"/>
    <d v="2023-08-15T12:37:36"/>
    <s v="APPROVE"/>
    <s v="Consumer Existing"/>
    <s v="CDcosta"/>
    <s v="Direct debit to bank account or credit card"/>
    <x v="0"/>
    <d v="1899-12-30T00:10:29"/>
    <n v="10.483333333333333"/>
    <d v="2023-08-15T00:00:00"/>
    <x v="1"/>
    <x v="3"/>
    <x v="2"/>
    <x v="0"/>
    <x v="1"/>
    <s v="SLA_MET"/>
  </r>
  <r>
    <s v="3071"/>
    <d v="2023-08-15T12:40:13"/>
    <d v="2023-08-15T12:44:46"/>
    <s v="APPROVE"/>
    <s v="Consumer Post Bureau"/>
    <s v="AAkhundpur"/>
    <s v="Approved only with outright purchase of handset or USIM only visa expires on 31/01/2013"/>
    <x v="0"/>
    <d v="1899-12-30T00:04:33"/>
    <n v="4.55"/>
    <d v="2023-08-15T00:00:00"/>
    <x v="1"/>
    <x v="3"/>
    <x v="8"/>
    <x v="0"/>
    <x v="0"/>
    <s v="SLA_MET"/>
  </r>
  <r>
    <s v="3072"/>
    <d v="2023-08-15T13:03:09"/>
    <d v="2023-08-15T13:11:43"/>
    <s v="APPROVE"/>
    <s v="Consumer Existing"/>
    <s v="NVaid"/>
    <s v="Approve"/>
    <x v="0"/>
    <d v="1899-12-30T00:08:34"/>
    <n v="8.5666666666666664"/>
    <d v="2023-08-15T00:00:00"/>
    <x v="1"/>
    <x v="3"/>
    <x v="4"/>
    <x v="0"/>
    <x v="1"/>
    <s v="SLA_MET"/>
  </r>
  <r>
    <s v="3073"/>
    <d v="2023-08-15T13:11:54"/>
    <d v="2023-08-15T13:17:31"/>
    <s v="APPROVE"/>
    <s v="Consumer Pre Bureau"/>
    <s v="NVaid"/>
    <s v="Approve"/>
    <x v="0"/>
    <d v="1899-12-30T00:05:37"/>
    <n v="5.6166666666666671"/>
    <d v="2023-08-15T00:00:00"/>
    <x v="1"/>
    <x v="3"/>
    <x v="4"/>
    <x v="0"/>
    <x v="2"/>
    <s v="SLA_MET"/>
  </r>
  <r>
    <s v="3074"/>
    <d v="2023-08-15T13:18:23"/>
    <d v="2023-08-15T13:34:13"/>
    <s v="APPROVE"/>
    <s v="Consumer Pre Bureau"/>
    <s v="SBambaras"/>
    <s v="Approve"/>
    <x v="0"/>
    <d v="1899-12-30T00:15:50"/>
    <n v="15.833333333333334"/>
    <d v="2023-08-15T00:00:00"/>
    <x v="1"/>
    <x v="3"/>
    <x v="7"/>
    <x v="0"/>
    <x v="2"/>
    <s v="SLA_MET"/>
  </r>
  <r>
    <s v="3075"/>
    <d v="2023-08-15T13:21:27"/>
    <d v="2023-08-15T13:31:20"/>
    <s v="APPROVE"/>
    <s v="Consumer Existing"/>
    <s v="NVaid"/>
    <s v="Approve"/>
    <x v="0"/>
    <d v="1899-12-30T00:09:53"/>
    <n v="9.8833333333333329"/>
    <d v="2023-08-15T00:00:00"/>
    <x v="1"/>
    <x v="3"/>
    <x v="4"/>
    <x v="0"/>
    <x v="1"/>
    <s v="SLA_MET"/>
  </r>
  <r>
    <s v="3076"/>
    <d v="2023-08-15T13:25:37"/>
    <d v="2023-08-15T13:32:35"/>
    <s v="APPROVE"/>
    <s v="Consumer Existing"/>
    <s v="FWadia"/>
    <s v="Approved for MBB only"/>
    <x v="0"/>
    <d v="1899-12-30T00:06:58"/>
    <n v="6.9666666666666668"/>
    <d v="2023-08-15T00:00:00"/>
    <x v="1"/>
    <x v="3"/>
    <x v="9"/>
    <x v="0"/>
    <x v="1"/>
    <s v="SLA_MET"/>
  </r>
  <r>
    <s v="3077"/>
    <d v="2023-08-15T13:35:54"/>
    <d v="2023-08-15T13:40:29"/>
    <s v="APPROVE"/>
    <s v="Consumer Existing"/>
    <s v="AAkhundpur"/>
    <s v="Approved only with outright purchase of handset or USIM only"/>
    <x v="0"/>
    <d v="1899-12-30T00:04:35"/>
    <n v="4.583333333333333"/>
    <d v="2023-08-15T00:00:00"/>
    <x v="1"/>
    <x v="3"/>
    <x v="8"/>
    <x v="0"/>
    <x v="1"/>
    <s v="SLA_MET"/>
  </r>
  <r>
    <s v="3078"/>
    <d v="2023-08-15T13:47:07"/>
    <d v="2023-08-15T13:52:56"/>
    <s v="APPROVE"/>
    <s v="Consumer Existing"/>
    <s v="AAkhundpur"/>
    <s v="Approve"/>
    <x v="0"/>
    <d v="1899-12-30T00:05:49"/>
    <n v="5.8166666666666664"/>
    <d v="2023-08-15T00:00:00"/>
    <x v="1"/>
    <x v="3"/>
    <x v="8"/>
    <x v="0"/>
    <x v="1"/>
    <s v="SLA_MET"/>
  </r>
  <r>
    <s v="3079"/>
    <d v="2023-08-15T13:55:41"/>
    <d v="2023-08-15T14:08:45"/>
    <s v="APPROVE"/>
    <s v="Consumer Pre Bureau"/>
    <s v="SBambaras"/>
    <s v="Approved only with outright purchase of handset or USIM only"/>
    <x v="0"/>
    <d v="1899-12-30T00:13:04"/>
    <n v="13.066666666666666"/>
    <d v="2023-08-15T00:00:00"/>
    <x v="1"/>
    <x v="3"/>
    <x v="7"/>
    <x v="0"/>
    <x v="2"/>
    <s v="SLA_MET"/>
  </r>
  <r>
    <s v="3080"/>
    <d v="2023-08-15T14:06:42"/>
    <d v="2023-08-15T14:18:41"/>
    <s v="APPROVE"/>
    <s v="Consumer Pre Bureau"/>
    <s v="FWadia"/>
    <s v="Approve"/>
    <x v="0"/>
    <d v="1899-12-30T00:11:59"/>
    <n v="11.983333333333333"/>
    <d v="2023-08-15T00:00:00"/>
    <x v="1"/>
    <x v="3"/>
    <x v="9"/>
    <x v="0"/>
    <x v="2"/>
    <s v="SLA_MET"/>
  </r>
  <r>
    <s v="3081"/>
    <d v="2023-08-15T14:17:19"/>
    <d v="2023-08-15T14:25:22"/>
    <s v="APPROVE"/>
    <s v="Consumer Pre Bureau"/>
    <s v="NVaid"/>
    <s v="Approved for 1 Handset/Tablet + 1 MBB"/>
    <x v="0"/>
    <d v="1899-12-30T00:08:03"/>
    <n v="8.0500000000000007"/>
    <d v="2023-08-15T00:00:00"/>
    <x v="1"/>
    <x v="3"/>
    <x v="4"/>
    <x v="0"/>
    <x v="2"/>
    <s v="SLA_MET"/>
  </r>
  <r>
    <s v="3082"/>
    <d v="2023-08-15T14:28:31"/>
    <d v="2023-08-15T14:39:58"/>
    <s v="APPROVE"/>
    <s v="Consumer Existing"/>
    <s v="FWadia"/>
    <s v="Approved for 1 service"/>
    <x v="0"/>
    <d v="1899-12-30T00:11:27"/>
    <n v="11.45"/>
    <d v="2023-08-15T00:00:00"/>
    <x v="1"/>
    <x v="3"/>
    <x v="9"/>
    <x v="0"/>
    <x v="1"/>
    <s v="SLA_MET"/>
  </r>
  <r>
    <s v="3083"/>
    <d v="2023-08-15T14:30:06"/>
    <d v="2023-08-15T14:34:46"/>
    <s v="APPROVE"/>
    <s v="Consumer Existing"/>
    <s v="AAkhundpur"/>
    <s v="Approve"/>
    <x v="0"/>
    <d v="1899-12-30T00:04:40"/>
    <n v="4.666666666666667"/>
    <d v="2023-08-15T00:00:00"/>
    <x v="1"/>
    <x v="3"/>
    <x v="8"/>
    <x v="0"/>
    <x v="1"/>
    <s v="SLA_MET"/>
  </r>
  <r>
    <s v="3084"/>
    <d v="2023-08-15T14:45:13"/>
    <d v="2023-08-15T15:02:49"/>
    <s v="APPROVE"/>
    <s v="Consumer Pre Bureau"/>
    <s v="NVaid"/>
    <s v="Direct debit to bank account only"/>
    <x v="0"/>
    <d v="1899-12-30T00:17:36"/>
    <n v="17.600000000000001"/>
    <d v="2023-08-15T00:00:00"/>
    <x v="1"/>
    <x v="3"/>
    <x v="4"/>
    <x v="0"/>
    <x v="2"/>
    <s v="SLA_MET"/>
  </r>
  <r>
    <s v="3085"/>
    <d v="2023-08-15T14:45:14"/>
    <d v="2023-08-15T14:57:59"/>
    <s v="APPROVE"/>
    <s v="Consumer Existing"/>
    <s v="SBambaras"/>
    <s v="Approve"/>
    <x v="0"/>
    <d v="1899-12-30T00:12:45"/>
    <n v="12.75"/>
    <d v="2023-08-15T00:00:00"/>
    <x v="1"/>
    <x v="3"/>
    <x v="7"/>
    <x v="0"/>
    <x v="1"/>
    <s v="SLA_MET"/>
  </r>
  <r>
    <s v="3086"/>
    <d v="2023-08-15T14:48:31"/>
    <d v="2023-08-15T14:52:13"/>
    <s v="APPROVE"/>
    <s v="Consumer Existing"/>
    <s v="AAkhundpur"/>
    <s v="Approve"/>
    <x v="0"/>
    <d v="1899-12-30T00:03:42"/>
    <n v="3.7"/>
    <d v="2023-08-15T00:00:00"/>
    <x v="1"/>
    <x v="3"/>
    <x v="8"/>
    <x v="0"/>
    <x v="1"/>
    <s v="SLA_MET"/>
  </r>
  <r>
    <s v="3087"/>
    <d v="2023-08-15T14:53:10"/>
    <d v="2023-08-15T15:05:46"/>
    <s v="APPROVE"/>
    <s v="Consumer Existing"/>
    <s v="AAkhundpur"/>
    <s v="Approve"/>
    <x v="0"/>
    <d v="1899-12-30T00:12:36"/>
    <n v="12.6"/>
    <d v="2023-08-15T00:00:00"/>
    <x v="1"/>
    <x v="3"/>
    <x v="8"/>
    <x v="0"/>
    <x v="1"/>
    <s v="SLA_MET"/>
  </r>
  <r>
    <s v="3088"/>
    <d v="2023-08-15T14:54:32"/>
    <d v="2023-08-15T15:10:49"/>
    <s v="APPROVE"/>
    <s v="Consumer Existing"/>
    <s v="SBambaras"/>
    <s v="Approve"/>
    <x v="0"/>
    <d v="1899-12-30T00:16:17"/>
    <n v="16.283333333333335"/>
    <d v="2023-08-15T00:00:00"/>
    <x v="1"/>
    <x v="3"/>
    <x v="7"/>
    <x v="0"/>
    <x v="1"/>
    <s v="SLA_MET"/>
  </r>
  <r>
    <s v="3089"/>
    <d v="2023-08-15T14:55:55"/>
    <d v="2023-08-15T15:10:33"/>
    <s v="APPROVE"/>
    <s v="Consumer Pre Bureau"/>
    <s v="CDcosta"/>
    <s v="Approve"/>
    <x v="0"/>
    <d v="1899-12-30T00:14:38"/>
    <n v="14.633333333333333"/>
    <d v="2023-08-15T00:00:00"/>
    <x v="1"/>
    <x v="3"/>
    <x v="2"/>
    <x v="0"/>
    <x v="2"/>
    <s v="SLA_MET"/>
  </r>
  <r>
    <s v="3090"/>
    <d v="2023-08-15T15:03:18"/>
    <d v="2023-08-15T15:16:33"/>
    <s v="APPROVE"/>
    <s v="Consumer Existing"/>
    <s v="NVaid"/>
    <s v="Approve"/>
    <x v="0"/>
    <d v="1899-12-30T00:13:15"/>
    <n v="13.25"/>
    <d v="2023-08-15T00:00:00"/>
    <x v="1"/>
    <x v="3"/>
    <x v="4"/>
    <x v="0"/>
    <x v="1"/>
    <s v="SLA_MET"/>
  </r>
  <r>
    <s v="3091"/>
    <d v="2023-08-15T15:08:38"/>
    <d v="2023-08-15T15:13:20"/>
    <s v="APPROVE"/>
    <s v="Consumer Existing"/>
    <s v="AAkhundpur"/>
    <s v="Approve"/>
    <x v="0"/>
    <d v="1899-12-30T00:04:42"/>
    <n v="4.7"/>
    <d v="2023-08-15T00:00:00"/>
    <x v="1"/>
    <x v="3"/>
    <x v="8"/>
    <x v="0"/>
    <x v="1"/>
    <s v="SLA_MET"/>
  </r>
  <r>
    <s v="3092"/>
    <d v="2023-08-15T15:18:34"/>
    <d v="2023-08-15T15:27:00"/>
    <s v="APPROVE"/>
    <s v="Consumer Existing"/>
    <s v="CDcosta"/>
    <s v="Approve"/>
    <x v="0"/>
    <d v="1899-12-30T00:08:26"/>
    <n v="8.4333333333333336"/>
    <d v="2023-08-15T00:00:00"/>
    <x v="1"/>
    <x v="3"/>
    <x v="2"/>
    <x v="0"/>
    <x v="1"/>
    <s v="SLA_MET"/>
  </r>
  <r>
    <s v="3093"/>
    <d v="2023-08-15T15:30:59"/>
    <d v="2023-08-15T15:37:51"/>
    <s v="APPROVE"/>
    <s v="Consumer Existing"/>
    <s v="CDcosta"/>
    <s v="Approved for 1 service"/>
    <x v="0"/>
    <d v="1899-12-30T00:06:52"/>
    <n v="6.8666666666666671"/>
    <d v="2023-08-15T00:00:00"/>
    <x v="1"/>
    <x v="3"/>
    <x v="2"/>
    <x v="0"/>
    <x v="1"/>
    <s v="SLA_MET"/>
  </r>
  <r>
    <s v="3094"/>
    <d v="2023-08-15T15:32:48"/>
    <d v="2023-08-15T15:40:16"/>
    <s v="APPROVE"/>
    <s v="Consumer Existing"/>
    <s v="FWadia"/>
    <s v="Approve"/>
    <x v="0"/>
    <d v="1899-12-30T00:07:28"/>
    <n v="7.4666666666666668"/>
    <d v="2023-08-15T00:00:00"/>
    <x v="1"/>
    <x v="3"/>
    <x v="9"/>
    <x v="0"/>
    <x v="1"/>
    <s v="SLA_MET"/>
  </r>
  <r>
    <s v="3095"/>
    <d v="2023-08-15T15:36:23"/>
    <d v="2023-08-15T15:46:42"/>
    <s v="APPROVE"/>
    <s v="Consumer Existing"/>
    <s v="NVaid"/>
    <s v="Direct debit to bank account only"/>
    <x v="0"/>
    <d v="1899-12-30T00:10:19"/>
    <n v="10.316666666666666"/>
    <d v="2023-08-15T00:00:00"/>
    <x v="1"/>
    <x v="3"/>
    <x v="4"/>
    <x v="0"/>
    <x v="1"/>
    <s v="SLA_MET"/>
  </r>
  <r>
    <s v="3096"/>
    <d v="2023-08-15T15:41:54"/>
    <d v="2023-08-15T15:46:58"/>
    <s v="APPROVE"/>
    <s v="Consumer Existing"/>
    <s v="SBambaras"/>
    <s v="Approve"/>
    <x v="0"/>
    <d v="1899-12-30T00:05:04"/>
    <n v="5.0666666666666664"/>
    <d v="2023-08-15T00:00:00"/>
    <x v="1"/>
    <x v="3"/>
    <x v="7"/>
    <x v="0"/>
    <x v="1"/>
    <s v="SLA_MET"/>
  </r>
  <r>
    <s v="3097"/>
    <d v="2023-08-15T15:45:27"/>
    <d v="2023-08-15T15:56:22"/>
    <s v="APPROVE"/>
    <s v="Consumer Pre Bureau"/>
    <s v="AAkhundpur"/>
    <s v="Approve"/>
    <x v="0"/>
    <d v="1899-12-30T00:10:55"/>
    <n v="10.916666666666666"/>
    <d v="2023-08-15T00:00:00"/>
    <x v="1"/>
    <x v="3"/>
    <x v="8"/>
    <x v="0"/>
    <x v="2"/>
    <s v="SLA_MET"/>
  </r>
  <r>
    <s v="3098"/>
    <d v="2023-08-15T16:11:18"/>
    <d v="2023-08-15T16:17:27"/>
    <s v="APPROVE"/>
    <s v="Consumer Existing"/>
    <s v="AAkhundpur"/>
    <s v="Approve"/>
    <x v="0"/>
    <d v="1899-12-30T00:06:09"/>
    <n v="6.15"/>
    <d v="2023-08-15T00:00:00"/>
    <x v="1"/>
    <x v="3"/>
    <x v="8"/>
    <x v="0"/>
    <x v="1"/>
    <s v="SLA_MET"/>
  </r>
  <r>
    <s v="3099"/>
    <d v="2023-08-15T16:20:37"/>
    <d v="2023-08-15T16:31:41"/>
    <s v="APPROVE"/>
    <s v="Consumer Post Bureau"/>
    <s v="NVaid"/>
    <s v="Approved for 1 handset and 1 MBB"/>
    <x v="0"/>
    <d v="1899-12-30T00:11:04"/>
    <n v="11.066666666666666"/>
    <d v="2023-08-15T00:00:00"/>
    <x v="1"/>
    <x v="3"/>
    <x v="4"/>
    <x v="0"/>
    <x v="0"/>
    <s v="SLA_MET"/>
  </r>
  <r>
    <s v="3100"/>
    <d v="2023-08-15T16:29:17"/>
    <d v="2023-08-15T16:35:03"/>
    <s v="APPROVE"/>
    <s v="Consumer Post Bureau"/>
    <s v="AAkhundpur"/>
    <s v="Approve"/>
    <x v="0"/>
    <d v="1899-12-30T00:05:46"/>
    <n v="5.7666666666666666"/>
    <d v="2023-08-15T00:00:00"/>
    <x v="1"/>
    <x v="3"/>
    <x v="8"/>
    <x v="0"/>
    <x v="0"/>
    <s v="SLA_MET"/>
  </r>
  <r>
    <s v="3101"/>
    <d v="2023-08-15T16:37:11"/>
    <d v="2023-08-15T16:50:13"/>
    <s v="APPROVE"/>
    <s v="Consumer Post Bureau"/>
    <s v="FWadia"/>
    <s v="Approved only with outright purchase of handset or USIM only"/>
    <x v="0"/>
    <d v="1899-12-30T00:13:02"/>
    <n v="13.033333333333333"/>
    <d v="2023-08-15T00:00:00"/>
    <x v="1"/>
    <x v="3"/>
    <x v="9"/>
    <x v="0"/>
    <x v="0"/>
    <s v="SLA_MET"/>
  </r>
  <r>
    <s v="3102"/>
    <d v="2023-08-15T16:40:44"/>
    <d v="2023-08-15T16:53:57"/>
    <s v="APPROVE"/>
    <s v="Consumer Post Bureau"/>
    <s v="NVaid"/>
    <s v="Approve"/>
    <x v="0"/>
    <d v="1899-12-30T00:13:13"/>
    <n v="13.216666666666667"/>
    <d v="2023-08-15T00:00:00"/>
    <x v="1"/>
    <x v="3"/>
    <x v="4"/>
    <x v="0"/>
    <x v="0"/>
    <s v="SLA_MET"/>
  </r>
  <r>
    <s v="3103"/>
    <d v="2023-08-15T16:51:12"/>
    <d v="2023-08-15T17:02:49"/>
    <s v="APPROVE"/>
    <s v="Consumer Post Bureau"/>
    <s v="NVaid"/>
    <s v="Approved for 1 handset and 1 MBB"/>
    <x v="0"/>
    <d v="1899-12-30T00:11:37"/>
    <n v="11.616666666666667"/>
    <d v="2023-08-15T00:00:00"/>
    <x v="1"/>
    <x v="3"/>
    <x v="4"/>
    <x v="0"/>
    <x v="0"/>
    <s v="SLA_MET"/>
  </r>
  <r>
    <s v="3104"/>
    <d v="2023-08-15T17:05:02"/>
    <d v="2023-08-15T17:13:25"/>
    <s v="APPROVE"/>
    <s v="Consumer Existing"/>
    <s v="NVaid"/>
    <s v="Approved only with outright purchase of handset or USIM only"/>
    <x v="0"/>
    <d v="1899-12-30T00:08:23"/>
    <n v="8.3833333333333329"/>
    <d v="2023-08-15T00:00:00"/>
    <x v="1"/>
    <x v="3"/>
    <x v="4"/>
    <x v="0"/>
    <x v="1"/>
    <s v="SLA_MET"/>
  </r>
  <r>
    <s v="3105"/>
    <d v="2023-08-15T17:08:35"/>
    <d v="2023-08-15T17:13:12"/>
    <s v="APPROVE"/>
    <s v="Consumer Pre Bureau"/>
    <s v="AAkhundpur"/>
    <s v="Approved only with outright purchase of handset or USIM only"/>
    <x v="0"/>
    <d v="1899-12-30T00:04:37"/>
    <n v="4.6166666666666671"/>
    <d v="2023-08-15T00:00:00"/>
    <x v="1"/>
    <x v="3"/>
    <x v="8"/>
    <x v="0"/>
    <x v="2"/>
    <s v="SLA_MET"/>
  </r>
  <r>
    <s v="3106"/>
    <d v="2023-08-15T17:36:15"/>
    <d v="2023-08-15T17:40:31"/>
    <s v="APPROVE"/>
    <s v="Consumer Existing"/>
    <s v="AAkhundpur"/>
    <s v="Approve"/>
    <x v="0"/>
    <d v="1899-12-30T00:04:16"/>
    <n v="4.2666666666666666"/>
    <d v="2023-08-15T00:00:00"/>
    <x v="1"/>
    <x v="3"/>
    <x v="8"/>
    <x v="0"/>
    <x v="1"/>
    <s v="SLA_MET"/>
  </r>
  <r>
    <s v="3107"/>
    <d v="2023-08-15T17:39:35"/>
    <d v="2023-08-15T17:49:35"/>
    <s v="APPROVE"/>
    <s v="Consumer Pre Bureau"/>
    <s v="CDcosta"/>
    <s v="Approved for 1 Handset/Tablet + 1 MBB"/>
    <x v="0"/>
    <d v="1899-12-30T00:10:00"/>
    <n v="10"/>
    <d v="2023-08-15T00:00:00"/>
    <x v="1"/>
    <x v="3"/>
    <x v="2"/>
    <x v="0"/>
    <x v="2"/>
    <s v="SLA_MET"/>
  </r>
  <r>
    <s v="3108"/>
    <d v="2023-08-15T17:39:47"/>
    <d v="2023-08-15T17:41:54"/>
    <s v="APPROVE"/>
    <s v="Consumer Existing"/>
    <s v="AAkhundpur"/>
    <s v="Approve"/>
    <x v="0"/>
    <d v="1899-12-30T00:02:07"/>
    <n v="2.1166666666666667"/>
    <d v="2023-08-15T00:00:00"/>
    <x v="1"/>
    <x v="3"/>
    <x v="8"/>
    <x v="0"/>
    <x v="1"/>
    <s v="SLA_MET"/>
  </r>
  <r>
    <s v="3109"/>
    <d v="2023-08-15T18:43:21"/>
    <d v="2023-08-15T18:51:05"/>
    <s v="APPROVE"/>
    <s v="Consumer Existing"/>
    <s v="NVaid"/>
    <s v="Approved only with outright purchase of handset or USIM only"/>
    <x v="0"/>
    <d v="1899-12-30T00:07:44"/>
    <n v="7.7333333333333334"/>
    <d v="2023-08-15T00:00:00"/>
    <x v="1"/>
    <x v="3"/>
    <x v="4"/>
    <x v="0"/>
    <x v="1"/>
    <s v="SLA_MET"/>
  </r>
  <r>
    <s v="3110"/>
    <d v="2023-08-15T19:34:35"/>
    <d v="2023-08-15T19:43:35"/>
    <s v="APPROVE"/>
    <s v="Consumer Pre Bureau"/>
    <s v="CDcosta"/>
    <s v="Approved for 1 handset and 1 MBB"/>
    <x v="0"/>
    <d v="1899-12-30T00:09:00"/>
    <n v="9"/>
    <d v="2023-08-15T00:00:00"/>
    <x v="1"/>
    <x v="3"/>
    <x v="2"/>
    <x v="0"/>
    <x v="2"/>
    <s v="SLA_MET"/>
  </r>
  <r>
    <s v="3111"/>
    <d v="2023-08-15T19:47:15"/>
    <d v="2023-08-15T19:51:56"/>
    <s v="APPROVE"/>
    <s v="Consumer Existing"/>
    <s v="CDcosta"/>
    <s v="Approve"/>
    <x v="0"/>
    <d v="1899-12-30T00:04:41"/>
    <n v="4.6833333333333336"/>
    <d v="2023-08-15T00:00:00"/>
    <x v="1"/>
    <x v="3"/>
    <x v="2"/>
    <x v="0"/>
    <x v="1"/>
    <s v="SLA_MET"/>
  </r>
  <r>
    <s v="3112"/>
    <d v="2023-08-15T20:02:01"/>
    <d v="2023-08-15T20:13:04"/>
    <s v="APPROVE"/>
    <s v="Consumer Existing"/>
    <s v="AAkhundpur"/>
    <s v="Approve"/>
    <x v="0"/>
    <d v="1899-12-30T00:11:03"/>
    <n v="11.05"/>
    <d v="2023-08-15T00:00:00"/>
    <x v="1"/>
    <x v="3"/>
    <x v="8"/>
    <x v="0"/>
    <x v="1"/>
    <s v="SLA_MET"/>
  </r>
  <r>
    <s v="3113"/>
    <d v="2023-08-15T08:17:53"/>
    <d v="2023-08-15T08:41:35"/>
    <s v="DECLINE"/>
    <s v="Consumer Existing"/>
    <s v="FWadia"/>
    <s v="Passport Visa expires in less than 12 months. Please offer the customer pre-paid service only"/>
    <x v="0"/>
    <d v="1899-12-30T00:23:42"/>
    <n v="23.7"/>
    <d v="2023-08-15T00:00:00"/>
    <x v="1"/>
    <x v="3"/>
    <x v="9"/>
    <x v="1"/>
    <x v="1"/>
    <s v="SLA_NOT_MET"/>
  </r>
  <r>
    <s v="3114"/>
    <d v="2023-08-15T12:23:59"/>
    <d v="2023-08-15T12:31:27"/>
    <s v="DECLINE"/>
    <s v="Consumer Pre Bureau"/>
    <s v="SBambaras"/>
    <s v="Unable to verify employment details provided"/>
    <x v="0"/>
    <d v="1899-12-30T00:07:28"/>
    <n v="7.4666666666666668"/>
    <d v="2023-08-15T00:00:00"/>
    <x v="1"/>
    <x v="3"/>
    <x v="7"/>
    <x v="1"/>
    <x v="2"/>
    <s v="SLA_MET"/>
  </r>
  <r>
    <s v="3115"/>
    <d v="2023-08-15T13:01:44"/>
    <d v="2023-08-15T13:16:03"/>
    <s v="DECLINE"/>
    <s v="Consumer Pre Bureau"/>
    <s v="AAkhundpur"/>
    <s v="Due to credit policy decision by Credit department. Please offer the customer pre-paid service"/>
    <x v="0"/>
    <d v="1899-12-30T00:14:19"/>
    <n v="14.316666666666666"/>
    <d v="2023-08-15T00:00:00"/>
    <x v="1"/>
    <x v="3"/>
    <x v="8"/>
    <x v="1"/>
    <x v="2"/>
    <s v="SLA_MET"/>
  </r>
  <r>
    <s v="3116"/>
    <d v="2023-08-15T13:09:55"/>
    <d v="2023-08-15T13:12:34"/>
    <s v="DECLINE"/>
    <s v="Consumer Post Bureau"/>
    <s v="SBambaras"/>
    <s v="Due to credit policy decision by Credit department. Please offer the customer pre-paid service"/>
    <x v="0"/>
    <d v="1899-12-30T00:02:39"/>
    <n v="2.65"/>
    <d v="2023-08-15T00:00:00"/>
    <x v="1"/>
    <x v="3"/>
    <x v="7"/>
    <x v="1"/>
    <x v="0"/>
    <s v="SLA_MET"/>
  </r>
  <r>
    <s v="3117"/>
    <d v="2023-08-15T13:23:04"/>
    <d v="2023-08-15T13:29:30"/>
    <s v="DECLINE"/>
    <s v="Consumer Post Bureau"/>
    <s v="AAkhundpur"/>
    <s v="Due to credit policy decision by Credit department. Please offer the customer pre-paid service"/>
    <x v="0"/>
    <d v="1899-12-30T00:06:26"/>
    <n v="6.4333333333333336"/>
    <d v="2023-08-15T00:00:00"/>
    <x v="1"/>
    <x v="3"/>
    <x v="8"/>
    <x v="1"/>
    <x v="0"/>
    <s v="SLA_MET"/>
  </r>
  <r>
    <s v="3118"/>
    <d v="2023-08-15T13:40:53"/>
    <d v="2023-08-15T14:06:52"/>
    <s v="DECLINE"/>
    <s v="Consumer Existing"/>
    <s v="FWadia"/>
    <s v="Insufficient billing history with Asif Tech"/>
    <x v="0"/>
    <d v="1899-12-30T00:25:59"/>
    <n v="25.983333333333334"/>
    <d v="2023-08-15T00:00:00"/>
    <x v="1"/>
    <x v="3"/>
    <x v="9"/>
    <x v="1"/>
    <x v="1"/>
    <s v="SLA_NOT_MET"/>
  </r>
  <r>
    <s v="3119"/>
    <d v="2023-08-15T14:49:33"/>
    <d v="2023-08-15T14:58:29"/>
    <s v="DECLINE"/>
    <s v="Consumer Post Bureau"/>
    <s v="FWadia"/>
    <s v="Unable to verify employment details provided"/>
    <x v="0"/>
    <d v="1899-12-30T00:08:56"/>
    <n v="8.9333333333333336"/>
    <d v="2023-08-15T00:00:00"/>
    <x v="1"/>
    <x v="3"/>
    <x v="9"/>
    <x v="1"/>
    <x v="0"/>
    <s v="SLA_MET"/>
  </r>
  <r>
    <s v="3120"/>
    <d v="2023-08-15T15:17:44"/>
    <d v="2023-08-15T15:24:48"/>
    <s v="DECLINE"/>
    <s v="Consumer Existing"/>
    <s v="NVaid"/>
    <s v="Insufficient billing history with Asif Tech"/>
    <x v="0"/>
    <d v="1899-12-30T00:07:04"/>
    <n v="7.0666666666666664"/>
    <d v="2023-08-15T00:00:00"/>
    <x v="1"/>
    <x v="3"/>
    <x v="4"/>
    <x v="1"/>
    <x v="1"/>
    <s v="SLA_MET"/>
  </r>
  <r>
    <s v="3121"/>
    <d v="2023-08-15T15:38:05"/>
    <d v="2023-08-15T15:42:06"/>
    <s v="DECLINE"/>
    <s v="Consumer Existing"/>
    <s v="SBambaras"/>
    <s v="Student applicants cannot have 2 x handsets. They are eligible for 1 handset and 1 MBB only"/>
    <x v="0"/>
    <d v="1899-12-30T00:04:01"/>
    <n v="4.0166666666666666"/>
    <d v="2023-08-15T00:00:00"/>
    <x v="1"/>
    <x v="3"/>
    <x v="7"/>
    <x v="1"/>
    <x v="1"/>
    <s v="SLA_MET"/>
  </r>
  <r>
    <s v="3122"/>
    <d v="2023-08-15T16:21:15"/>
    <d v="2023-08-15T16:31:20"/>
    <s v="DECLINE"/>
    <s v="Consumer Existing"/>
    <s v="FWadia"/>
    <s v="Due to recent payment history with Asif Tech"/>
    <x v="0"/>
    <d v="1899-12-30T00:10:05"/>
    <n v="10.083333333333334"/>
    <d v="2023-08-15T00:00:00"/>
    <x v="1"/>
    <x v="3"/>
    <x v="9"/>
    <x v="1"/>
    <x v="1"/>
    <s v="SLA_MET"/>
  </r>
  <r>
    <s v="3123"/>
    <d v="2023-08-15T09:35:57"/>
    <d v="2023-08-15T09:48:22"/>
    <s v="WITHDRAW"/>
    <s v="Consumer Existing"/>
    <s v="FWadia"/>
    <s v="Please email copy of Proof of Income (Pay Slips / Bank Statement / Employment Letter) to vcredit@Asif Tech.com.au. Also, please update correct Home Phone No. for the customer."/>
    <x v="2"/>
    <d v="1899-12-30T00:12:25"/>
    <n v="12.416666666666666"/>
    <d v="2023-08-15T00:00:00"/>
    <x v="1"/>
    <x v="3"/>
    <x v="9"/>
    <x v="2"/>
    <x v="1"/>
    <s v="SLA_MET"/>
  </r>
  <r>
    <s v="3124"/>
    <d v="2023-08-15T09:45:31"/>
    <d v="2023-08-15T09:47:29"/>
    <s v="WITHDRAW"/>
    <s v="Consumer Pre Bureau"/>
    <s v="SBambaras"/>
    <s v="Please email passport with visa page"/>
    <x v="2"/>
    <d v="1899-12-30T00:01:58"/>
    <n v="1.9666666666666668"/>
    <d v="2023-08-15T00:00:00"/>
    <x v="1"/>
    <x v="3"/>
    <x v="7"/>
    <x v="2"/>
    <x v="2"/>
    <s v="SLA_MET"/>
  </r>
  <r>
    <s v="3125"/>
    <d v="2023-08-15T09:48:03"/>
    <d v="2023-08-15T09:56:19"/>
    <s v="WITHDRAW"/>
    <s v="Consumer Existing"/>
    <s v="SBambaras"/>
    <s v="Please email copy of Proof of Income (Pay Slips / Bank Statement / Employment Letter) to kcredit@Asif Tech.com.au"/>
    <x v="2"/>
    <d v="1899-12-30T00:08:16"/>
    <n v="8.2666666666666675"/>
    <d v="2023-08-15T00:00:00"/>
    <x v="1"/>
    <x v="3"/>
    <x v="7"/>
    <x v="2"/>
    <x v="1"/>
    <s v="SLA_MET"/>
  </r>
  <r>
    <s v="3126"/>
    <d v="2023-08-15T09:59:44"/>
    <d v="2023-08-15T10:10:53"/>
    <s v="WITHDRAW"/>
    <s v="Consumer Pre Bureau"/>
    <s v="FWadia"/>
    <s v="An account for this applicant already exists with Asif Tech. Please resubmit as existing customer Row ID - 1-8GC0DTY"/>
    <x v="3"/>
    <d v="1899-12-30T00:11:09"/>
    <n v="11.15"/>
    <d v="2023-08-15T00:00:00"/>
    <x v="1"/>
    <x v="3"/>
    <x v="9"/>
    <x v="2"/>
    <x v="2"/>
    <s v="SLA_MET"/>
  </r>
  <r>
    <s v="3127"/>
    <d v="2023-08-15T10:13:32"/>
    <d v="2023-08-15T10:26:00"/>
    <s v="WITHDRAW"/>
    <s v="Consumer Existing"/>
    <s v="SBambaras"/>
    <s v="Customer has overdue account with Asif Tech"/>
    <x v="1"/>
    <d v="1899-12-30T00:12:28"/>
    <n v="12.466666666666667"/>
    <d v="2023-08-15T00:00:00"/>
    <x v="1"/>
    <x v="3"/>
    <x v="7"/>
    <x v="2"/>
    <x v="1"/>
    <s v="SLA_MET"/>
  </r>
  <r>
    <s v="3128"/>
    <d v="2023-08-15T10:47:06"/>
    <d v="2023-08-15T10:50:49"/>
    <s v="WITHDRAW"/>
    <s v="Consumer Pre Bureau"/>
    <s v="SBambaras"/>
    <s v="Please email passport with visa page"/>
    <x v="2"/>
    <d v="1899-12-30T00:03:43"/>
    <n v="3.7166666666666668"/>
    <d v="2023-08-15T00:00:00"/>
    <x v="1"/>
    <x v="3"/>
    <x v="7"/>
    <x v="2"/>
    <x v="2"/>
    <s v="SLA_MET"/>
  </r>
  <r>
    <s v="3129"/>
    <d v="2023-08-15T11:11:56"/>
    <d v="2023-08-15T11:26:49"/>
    <s v="WITHDRAW"/>
    <s v="Consumer Existing"/>
    <s v="NVaid"/>
    <s v="Customer has overdue account with Asif Tech. Account no 689184281, overdue by $169.62. Please email copy of Proof of Income (Pay Slips / Bank Statement / Employment Letter) to vcredit@Asif Tech.com.au"/>
    <x v="1"/>
    <d v="1899-12-30T00:14:53"/>
    <n v="14.883333333333333"/>
    <d v="2023-08-15T00:00:00"/>
    <x v="1"/>
    <x v="3"/>
    <x v="4"/>
    <x v="2"/>
    <x v="1"/>
    <s v="SLA_MET"/>
  </r>
  <r>
    <s v="3130"/>
    <d v="2023-08-15T11:31:56"/>
    <d v="2023-08-15T11:41:43"/>
    <s v="WITHDRAW"/>
    <s v="Consumer Pre Bureau"/>
    <s v="CDcosta"/>
    <s v="Please email proof of income to vcredit@Asif Tech.com.au"/>
    <x v="2"/>
    <d v="1899-12-30T00:09:47"/>
    <n v="9.7833333333333332"/>
    <d v="2023-08-15T00:00:00"/>
    <x v="1"/>
    <x v="3"/>
    <x v="2"/>
    <x v="2"/>
    <x v="2"/>
    <s v="SLA_MET"/>
  </r>
  <r>
    <s v="3131"/>
    <d v="2023-08-15T11:41:00"/>
    <d v="2023-08-15T11:49:29"/>
    <s v="WITHDRAW"/>
    <s v="Consumer Existing"/>
    <s v="AAkhundpur"/>
    <s v="Please email copy of Proof of Income (Pay Slips / Bank Statement / Employment Letter) to vcredit@Asif Tech.com.au"/>
    <x v="2"/>
    <d v="1899-12-30T00:08:29"/>
    <n v="8.4833333333333325"/>
    <d v="2023-08-15T00:00:00"/>
    <x v="1"/>
    <x v="3"/>
    <x v="8"/>
    <x v="2"/>
    <x v="1"/>
    <s v="SLA_MET"/>
  </r>
  <r>
    <s v="3132"/>
    <d v="2023-08-15T12:44:06"/>
    <d v="2023-08-15T12:51:40"/>
    <s v="WITHDRAW"/>
    <s v="Consumer Pre Bureau"/>
    <s v="SBambaras"/>
    <s v="Please email a copy of customer's employment letter to vcredit@Asif Tech.com.au"/>
    <x v="2"/>
    <d v="1899-12-30T00:07:34"/>
    <n v="7.5666666666666664"/>
    <d v="2023-08-15T00:00:00"/>
    <x v="1"/>
    <x v="3"/>
    <x v="7"/>
    <x v="2"/>
    <x v="2"/>
    <s v="SLA_MET"/>
  </r>
  <r>
    <s v="3133"/>
    <d v="2023-08-15T12:44:06"/>
    <d v="2023-08-15T12:55:26"/>
    <s v="WITHDRAW"/>
    <s v="Consumer Pre Bureau"/>
    <s v="NVaid"/>
    <s v="Please resubmit with valid contact number for the cusotmer."/>
    <x v="2"/>
    <d v="1899-12-30T00:11:20"/>
    <n v="11.333333333333334"/>
    <d v="2023-08-15T00:00:00"/>
    <x v="1"/>
    <x v="3"/>
    <x v="4"/>
    <x v="2"/>
    <x v="2"/>
    <s v="SLA_MET"/>
  </r>
  <r>
    <s v="3134"/>
    <d v="2023-08-15T13:19:21"/>
    <d v="2023-08-15T13:24:25"/>
    <s v="WITHDRAW"/>
    <s v="Consumer Existing"/>
    <s v="AAkhundpur"/>
    <s v="Please resubmit as a commercial or a sole trader account. Customer has a ABN number."/>
    <x v="3"/>
    <d v="1899-12-30T00:05:04"/>
    <n v="5.0666666666666664"/>
    <d v="2023-08-15T00:00:00"/>
    <x v="1"/>
    <x v="3"/>
    <x v="8"/>
    <x v="2"/>
    <x v="1"/>
    <s v="SLA_MET"/>
  </r>
  <r>
    <s v="3135"/>
    <d v="2023-08-15T13:38:32"/>
    <d v="2023-08-15T13:44:19"/>
    <s v="WITHDRAW"/>
    <s v="Consumer Post Bureau"/>
    <s v="CDcosta"/>
    <s v="Applicants details are incorrect. Please confirm and resubmit customer's home phone number"/>
    <x v="4"/>
    <d v="1899-12-30T00:05:47"/>
    <n v="5.7833333333333332"/>
    <d v="2023-08-15T00:00:00"/>
    <x v="1"/>
    <x v="3"/>
    <x v="2"/>
    <x v="2"/>
    <x v="0"/>
    <s v="SLA_MET"/>
  </r>
  <r>
    <s v="3136"/>
    <d v="2023-08-15T13:40:41"/>
    <d v="2023-08-15T13:43:13"/>
    <s v="WITHDRAW"/>
    <s v="Consumer Pre Bureau"/>
    <s v="AAkhundpur"/>
    <s v="Please resubimt with the correct Previous address it is mentioned UNKNOWN on Address please replace"/>
    <x v="2"/>
    <d v="1899-12-30T00:02:32"/>
    <n v="2.5333333333333332"/>
    <d v="2023-08-15T00:00:00"/>
    <x v="1"/>
    <x v="3"/>
    <x v="8"/>
    <x v="2"/>
    <x v="2"/>
    <s v="SLA_MET"/>
  </r>
  <r>
    <s v="3137"/>
    <d v="2023-08-15T13:50:40"/>
    <d v="2023-08-15T14:08:20"/>
    <s v="WITHDRAW"/>
    <s v="Consumer Existing"/>
    <s v="NVaid"/>
    <s v="Customer has overdue account with Asif Tech, Account 697924831, overdue by $80.25"/>
    <x v="1"/>
    <d v="1899-12-30T00:17:40"/>
    <n v="17.666666666666668"/>
    <d v="2023-08-15T00:00:00"/>
    <x v="1"/>
    <x v="3"/>
    <x v="4"/>
    <x v="2"/>
    <x v="1"/>
    <s v="SLA_MET"/>
  </r>
  <r>
    <s v="3138"/>
    <d v="2023-08-15T13:56:22"/>
    <d v="2023-08-15T14:15:19"/>
    <s v="WITHDRAW"/>
    <s v="Consumer Existing"/>
    <s v="CDcosta"/>
    <s v="Please re-submit as Self employed/Commercial"/>
    <x v="3"/>
    <d v="1899-12-30T00:18:57"/>
    <n v="18.95"/>
    <d v="2023-08-15T00:00:00"/>
    <x v="1"/>
    <x v="3"/>
    <x v="2"/>
    <x v="2"/>
    <x v="1"/>
    <s v="SLA_MET"/>
  </r>
  <r>
    <s v="3139"/>
    <d v="2023-08-15T14:08:55"/>
    <d v="2023-08-15T14:16:24"/>
    <s v="WITHDRAW"/>
    <s v="Consumer Existing"/>
    <s v="SBambaras"/>
    <s v="Customer has overdue account with Asif Tech"/>
    <x v="1"/>
    <d v="1899-12-30T00:07:29"/>
    <n v="7.4833333333333334"/>
    <d v="2023-08-15T00:00:00"/>
    <x v="1"/>
    <x v="3"/>
    <x v="7"/>
    <x v="2"/>
    <x v="1"/>
    <s v="SLA_MET"/>
  </r>
  <r>
    <s v="3140"/>
    <d v="2023-08-15T14:10:05"/>
    <d v="2023-08-15T14:25:50"/>
    <s v="WITHDRAW"/>
    <s v="Consumer Post Bureau"/>
    <s v="AAkhundpur"/>
    <s v="Further information has been requested via email. Please submit rent recipt or any Address proof ie:utility bill."/>
    <x v="2"/>
    <d v="1899-12-30T00:15:45"/>
    <n v="15.75"/>
    <d v="2023-08-15T00:00:00"/>
    <x v="1"/>
    <x v="3"/>
    <x v="8"/>
    <x v="2"/>
    <x v="0"/>
    <s v="SLA_MET"/>
  </r>
  <r>
    <s v="3141"/>
    <d v="2023-08-15T14:18:45"/>
    <d v="2023-08-15T14:26:31"/>
    <s v="WITHDRAW"/>
    <s v="Consumer Existing"/>
    <s v="SBambaras"/>
    <s v="Customer has overdue account with Asif Tech"/>
    <x v="1"/>
    <d v="1899-12-30T00:07:46"/>
    <n v="7.7666666666666666"/>
    <d v="2023-08-15T00:00:00"/>
    <x v="1"/>
    <x v="3"/>
    <x v="7"/>
    <x v="2"/>
    <x v="1"/>
    <s v="SLA_MET"/>
  </r>
  <r>
    <s v="3142"/>
    <d v="2023-08-15T14:47:04"/>
    <d v="2023-08-15T14:58:23"/>
    <s v="WITHDRAW"/>
    <s v="Consumer Existing"/>
    <s v="CDcosta"/>
    <s v="Please Proof of income to vcredit@Asif Tech.com.au"/>
    <x v="0"/>
    <d v="1899-12-30T00:11:19"/>
    <n v="11.316666666666666"/>
    <d v="2023-08-15T00:00:00"/>
    <x v="1"/>
    <x v="3"/>
    <x v="2"/>
    <x v="2"/>
    <x v="1"/>
    <s v="SLA_MET"/>
  </r>
  <r>
    <s v="3143"/>
    <d v="2023-08-15T15:10:17"/>
    <d v="2023-08-15T15:17:03"/>
    <s v="WITHDRAW"/>
    <s v="Consumer Pre Bureau"/>
    <s v="CDcosta"/>
    <s v="Please email Proof of income to vcredit@Asif Tech.com.au"/>
    <x v="2"/>
    <d v="1899-12-30T00:06:46"/>
    <n v="6.7666666666666666"/>
    <d v="2023-08-15T00:00:00"/>
    <x v="1"/>
    <x v="3"/>
    <x v="2"/>
    <x v="2"/>
    <x v="2"/>
    <s v="SLA_MET"/>
  </r>
  <r>
    <s v="3144"/>
    <d v="2023-08-15T15:21:03"/>
    <d v="2023-08-15T15:31:03"/>
    <s v="WITHDRAW"/>
    <s v="Consumer Existing"/>
    <s v="FWadia"/>
    <s v="Customer has overdue account with Asif Tech"/>
    <x v="1"/>
    <d v="1899-12-30T00:10:00"/>
    <n v="10"/>
    <d v="2023-08-15T00:00:00"/>
    <x v="1"/>
    <x v="3"/>
    <x v="9"/>
    <x v="2"/>
    <x v="1"/>
    <s v="SLA_MET"/>
  </r>
  <r>
    <s v="3145"/>
    <d v="2023-08-15T15:50:21"/>
    <d v="2023-08-15T16:02:49"/>
    <s v="WITHDRAW"/>
    <s v="Consumer Existing"/>
    <s v="NVaid"/>
    <s v="Customer has overdue account with Asif Tech, account 730753654 - overdue by $78.05"/>
    <x v="1"/>
    <d v="1899-12-30T00:12:28"/>
    <n v="12.466666666666667"/>
    <d v="2023-08-15T00:00:00"/>
    <x v="1"/>
    <x v="3"/>
    <x v="4"/>
    <x v="2"/>
    <x v="1"/>
    <s v="SLA_MET"/>
  </r>
  <r>
    <s v="3146"/>
    <d v="2023-08-15T16:22:00"/>
    <d v="2023-08-15T16:25:35"/>
    <s v="WITHDRAW"/>
    <s v="Consumer Pre Bureau"/>
    <s v="SBambaras"/>
    <s v="Please email passport with visa page"/>
    <x v="2"/>
    <d v="1899-12-30T00:03:35"/>
    <n v="3.5833333333333335"/>
    <d v="2023-08-15T00:00:00"/>
    <x v="1"/>
    <x v="3"/>
    <x v="7"/>
    <x v="2"/>
    <x v="2"/>
    <s v="SLA_MET"/>
  </r>
  <r>
    <s v="3147"/>
    <d v="2023-08-15T16:31:51"/>
    <d v="2023-08-15T16:44:59"/>
    <s v="WITHDRAW"/>
    <s v="Consumer Existing"/>
    <s v="NVaid"/>
    <s v="Please email copy of Proof of Income (Pay Slips / Bank Statement / Employment Letter) to vcredit@Asif Tech.com.au"/>
    <x v="2"/>
    <d v="1899-12-30T00:13:08"/>
    <n v="13.133333333333333"/>
    <d v="2023-08-15T00:00:00"/>
    <x v="1"/>
    <x v="3"/>
    <x v="4"/>
    <x v="2"/>
    <x v="1"/>
    <s v="SLA_MET"/>
  </r>
  <r>
    <s v="3148"/>
    <d v="2023-08-15T16:34:56"/>
    <d v="2023-08-15T16:45:25"/>
    <s v="WITHDRAW"/>
    <s v="Consumer Pre Bureau"/>
    <s v="AAkhundpur"/>
    <s v="Please email passport with visa page to Vcredit@Asif Tech.com.au"/>
    <x v="2"/>
    <d v="1899-12-30T00:10:29"/>
    <n v="10.483333333333333"/>
    <d v="2023-08-15T00:00:00"/>
    <x v="1"/>
    <x v="3"/>
    <x v="8"/>
    <x v="2"/>
    <x v="2"/>
    <s v="SLA_MET"/>
  </r>
  <r>
    <s v="3149"/>
    <d v="2023-08-15T16:44:03"/>
    <d v="2023-08-15T16:53:48"/>
    <s v="WITHDRAW"/>
    <s v="Consumer Existing"/>
    <s v="AAkhundpur"/>
    <s v="Please resubmit next application with passport or medicare card as part of 100 points of ID"/>
    <x v="2"/>
    <d v="1899-12-30T00:09:45"/>
    <n v="9.75"/>
    <d v="2023-08-15T00:00:00"/>
    <x v="1"/>
    <x v="3"/>
    <x v="8"/>
    <x v="2"/>
    <x v="1"/>
    <s v="SLA_MET"/>
  </r>
  <r>
    <s v="3150"/>
    <d v="2023-08-15T16:49:50"/>
    <d v="2023-08-15T17:02:02"/>
    <s v="WITHDRAW"/>
    <s v="Consumer Existing"/>
    <s v="FWadia"/>
    <s v="Please email copy of Proof of Income (2 x Latest Pay Slips / Latest Bank Statement) to vcredit@Asif Tech.com.au"/>
    <x v="2"/>
    <d v="1899-12-30T00:12:12"/>
    <n v="12.2"/>
    <d v="2023-08-15T00:00:00"/>
    <x v="1"/>
    <x v="3"/>
    <x v="9"/>
    <x v="2"/>
    <x v="1"/>
    <s v="SLA_MET"/>
  </r>
  <r>
    <s v="3151"/>
    <d v="2023-08-15T16:50:13"/>
    <d v="2023-08-15T17:00:53"/>
    <s v="WITHDRAW"/>
    <s v="Consumer Post Bureau"/>
    <s v="SBambaras"/>
    <s v="This account is closed, please resubmit under a NEW ROW ID"/>
    <x v="2"/>
    <d v="1899-12-30T00:10:40"/>
    <n v="10.666666666666666"/>
    <d v="2023-08-15T00:00:00"/>
    <x v="1"/>
    <x v="3"/>
    <x v="7"/>
    <x v="2"/>
    <x v="0"/>
    <s v="SLA_MET"/>
  </r>
  <r>
    <s v="3152"/>
    <d v="2023-08-15T16:56:18"/>
    <d v="2023-08-15T17:08:30"/>
    <s v="WITHDRAW"/>
    <s v="Consumer Pre Bureau"/>
    <s v="AAkhundpur"/>
    <s v="Work number submitted is incorrect for the employer. Please confirm with applicant and resubmit"/>
    <x v="4"/>
    <d v="1899-12-30T00:12:12"/>
    <n v="12.2"/>
    <d v="2023-08-15T00:00:00"/>
    <x v="1"/>
    <x v="3"/>
    <x v="8"/>
    <x v="2"/>
    <x v="2"/>
    <s v="SLA_MET"/>
  </r>
  <r>
    <s v="3153"/>
    <d v="2023-08-15T16:56:18"/>
    <d v="2023-08-15T17:10:25"/>
    <s v="WITHDRAW"/>
    <s v="Consumer Pre Bureau"/>
    <s v="SBambaras"/>
    <s v="Please re-submit the next application with the employer's landline number or email copy of Proof of Income (Pay Slips / Bank Statement / Employment Letter) to vcredit@Asif Tech.com.au"/>
    <x v="2"/>
    <d v="1899-12-30T00:14:07"/>
    <n v="14.116666666666667"/>
    <d v="2023-08-15T00:00:00"/>
    <x v="1"/>
    <x v="3"/>
    <x v="7"/>
    <x v="2"/>
    <x v="2"/>
    <s v="SLA_MET"/>
  </r>
  <r>
    <s v="3154"/>
    <d v="2023-08-15T17:09:48"/>
    <d v="2023-08-15T17:13:22"/>
    <s v="WITHDRAW"/>
    <s v="Consumer Pre Bureau"/>
    <s v="SBambaras"/>
    <s v="This account is closed, please resubmit under a NEW ROW ID"/>
    <x v="2"/>
    <d v="1899-12-30T00:03:34"/>
    <n v="3.5666666666666664"/>
    <d v="2023-08-15T00:00:00"/>
    <x v="1"/>
    <x v="3"/>
    <x v="7"/>
    <x v="2"/>
    <x v="2"/>
    <s v="SLA_MET"/>
  </r>
  <r>
    <s v="3155"/>
    <d v="2023-08-15T17:14:37"/>
    <d v="2023-08-15T17:28:35"/>
    <s v="WITHDRAW"/>
    <s v="Consumer Pre Bureau"/>
    <s v="NVaid"/>
    <s v="-Please email copy of Proof of Income (Pay Slips / Bank Statement / Employment Letter) to vcredit@Asif Tech.com.au"/>
    <x v="2"/>
    <d v="1899-12-30T00:13:58"/>
    <n v="13.966666666666667"/>
    <d v="2023-08-15T00:00:00"/>
    <x v="1"/>
    <x v="3"/>
    <x v="4"/>
    <x v="2"/>
    <x v="2"/>
    <s v="SLA_MET"/>
  </r>
  <r>
    <s v="3156"/>
    <d v="2023-08-15T17:15:02"/>
    <d v="2023-08-15T17:27:43"/>
    <s v="WITHDRAW"/>
    <s v="Consumer Existing"/>
    <s v="SBambaras"/>
    <s v="Please email passport with visa page"/>
    <x v="2"/>
    <d v="1899-12-30T00:12:41"/>
    <n v="12.683333333333334"/>
    <d v="2023-08-15T00:00:00"/>
    <x v="1"/>
    <x v="3"/>
    <x v="7"/>
    <x v="2"/>
    <x v="1"/>
    <s v="SLA_MET"/>
  </r>
  <r>
    <s v="3157"/>
    <d v="2023-08-15T17:20:00"/>
    <d v="2023-08-15T17:35:17"/>
    <s v="WITHDRAW"/>
    <s v="Consumer Pre Bureau"/>
    <s v="FWadia"/>
    <s v="Work number submitted is incorrect for the employer. Please confirm with applicant and resubmit. Also, please add the Suburb name in the Previous Address for the customer."/>
    <x v="4"/>
    <d v="1899-12-30T00:15:17"/>
    <n v="15.283333333333333"/>
    <d v="2023-08-15T00:00:00"/>
    <x v="1"/>
    <x v="3"/>
    <x v="9"/>
    <x v="2"/>
    <x v="2"/>
    <s v="SLA_MET"/>
  </r>
  <r>
    <s v="3158"/>
    <d v="2023-08-15T17:36:15"/>
    <d v="2023-08-15T17:48:53"/>
    <s v="WITHDRAW"/>
    <s v="Consumer Existing"/>
    <s v="NVaid"/>
    <s v="Please resubmit with landline for employer or email copy of Proof of Income (Pay Slips / Bank Statement / Employment Letter) to vcredit@Asif Tech.com.au"/>
    <x v="2"/>
    <d v="1899-12-30T00:12:38"/>
    <n v="12.633333333333333"/>
    <d v="2023-08-15T00:00:00"/>
    <x v="1"/>
    <x v="3"/>
    <x v="4"/>
    <x v="2"/>
    <x v="1"/>
    <s v="SLA_MET"/>
  </r>
  <r>
    <s v="3159"/>
    <d v="2023-08-15T17:44:43"/>
    <d v="2023-08-15T17:46:57"/>
    <s v="WITHDRAW"/>
    <s v="Consumer Existing"/>
    <s v="SBambaras"/>
    <s v="Please email passport with visa page"/>
    <x v="2"/>
    <d v="1899-12-30T00:02:14"/>
    <n v="2.2333333333333334"/>
    <d v="2023-08-15T00:00:00"/>
    <x v="1"/>
    <x v="3"/>
    <x v="7"/>
    <x v="2"/>
    <x v="1"/>
    <s v="SLA_MET"/>
  </r>
  <r>
    <s v="3160"/>
    <d v="2023-08-15T17:51:13"/>
    <d v="2023-08-15T18:03:21"/>
    <s v="WITHDRAW"/>
    <s v="Consumer Post Bureau"/>
    <s v="NVaid"/>
    <s v="Please email copy of Proof of Income (Pay Slips / Bank Statement / Employment Letter) to vcredit@Asif Tech.com.au"/>
    <x v="2"/>
    <d v="1899-12-30T00:12:08"/>
    <n v="12.133333333333333"/>
    <d v="2023-08-15T00:00:00"/>
    <x v="1"/>
    <x v="3"/>
    <x v="4"/>
    <x v="2"/>
    <x v="0"/>
    <s v="SLA_MET"/>
  </r>
  <r>
    <s v="3161"/>
    <d v="2023-08-15T18:32:57"/>
    <d v="2023-08-15T18:41:42"/>
    <s v="WITHDRAW"/>
    <s v="Consumer Existing"/>
    <s v="NVaid"/>
    <s v="Customer has overdue account with Asif Tech, account no 725763859 overdue by $68.64"/>
    <x v="1"/>
    <d v="1899-12-30T00:08:45"/>
    <n v="8.75"/>
    <d v="2023-08-15T00:00:00"/>
    <x v="1"/>
    <x v="3"/>
    <x v="4"/>
    <x v="2"/>
    <x v="1"/>
    <s v="SLA_MET"/>
  </r>
  <r>
    <s v="3162"/>
    <d v="2023-08-15T19:06:56"/>
    <d v="2023-08-15T19:10:54"/>
    <s v="WITHDRAW"/>
    <s v="Consumer Existing"/>
    <s v="CDcosta"/>
    <s v="Please re-submit as self employed/commercial"/>
    <x v="3"/>
    <d v="1899-12-30T00:03:58"/>
    <n v="3.9666666666666668"/>
    <d v="2023-08-15T00:00:00"/>
    <x v="1"/>
    <x v="3"/>
    <x v="2"/>
    <x v="2"/>
    <x v="1"/>
    <s v="SLA_MET"/>
  </r>
  <r>
    <s v="3163"/>
    <d v="2023-08-16T09:21:43"/>
    <d v="2023-08-16T09:31:38"/>
    <s v="APPROVE"/>
    <s v="Consumer Existing"/>
    <s v="FWadia"/>
    <s v="Approve"/>
    <x v="0"/>
    <d v="1899-12-30T00:09:55"/>
    <n v="9.9166666666666661"/>
    <d v="2023-08-16T00:00:00"/>
    <x v="1"/>
    <x v="3"/>
    <x v="9"/>
    <x v="0"/>
    <x v="1"/>
    <s v="SLA_MET"/>
  </r>
  <r>
    <s v="3164"/>
    <d v="2023-08-16T09:25:16"/>
    <d v="2023-08-16T09:38:33"/>
    <s v="APPROVE"/>
    <s v="Consumer Pre Bureau"/>
    <s v="SBambaras"/>
    <s v="Approved for 1 Handset/Tablet + 1 MBB"/>
    <x v="0"/>
    <d v="1899-12-30T00:13:17"/>
    <n v="13.283333333333333"/>
    <d v="2023-08-16T00:00:00"/>
    <x v="1"/>
    <x v="3"/>
    <x v="7"/>
    <x v="0"/>
    <x v="2"/>
    <s v="SLA_MET"/>
  </r>
  <r>
    <s v="3165"/>
    <d v="2023-08-16T10:35:02"/>
    <d v="2023-08-16T10:55:55"/>
    <s v="APPROVE"/>
    <s v="Consumer Existing"/>
    <s v="NBhatia"/>
    <s v="Approve"/>
    <x v="0"/>
    <d v="1899-12-30T00:20:53"/>
    <n v="20.883333333333333"/>
    <d v="2023-08-16T00:00:00"/>
    <x v="1"/>
    <x v="3"/>
    <x v="1"/>
    <x v="0"/>
    <x v="1"/>
    <s v="SLA_NOT_MET"/>
  </r>
  <r>
    <s v="3166"/>
    <d v="2023-08-16T10:50:12"/>
    <d v="2023-08-16T11:01:31"/>
    <s v="APPROVE"/>
    <s v="Consumer Existing"/>
    <s v="SBambaras"/>
    <s v="Approve for sim only MBB service."/>
    <x v="0"/>
    <d v="1899-12-30T00:11:19"/>
    <n v="11.316666666666666"/>
    <d v="2023-08-16T00:00:00"/>
    <x v="1"/>
    <x v="3"/>
    <x v="7"/>
    <x v="0"/>
    <x v="1"/>
    <s v="SLA_MET"/>
  </r>
  <r>
    <s v="3167"/>
    <d v="2023-08-16T11:00:40"/>
    <d v="2023-08-16T11:14:37"/>
    <s v="APPROVE"/>
    <s v="Consumer Existing"/>
    <s v="NBhatia"/>
    <s v="Approve"/>
    <x v="0"/>
    <d v="1899-12-30T00:13:57"/>
    <n v="13.95"/>
    <d v="2023-08-16T00:00:00"/>
    <x v="1"/>
    <x v="3"/>
    <x v="1"/>
    <x v="0"/>
    <x v="1"/>
    <s v="SLA_MET"/>
  </r>
  <r>
    <s v="3168"/>
    <d v="2023-08-16T11:11:22"/>
    <d v="2023-08-16T11:21:33"/>
    <s v="APPROVE"/>
    <s v="Consumer Existing"/>
    <s v="AAkhundpur"/>
    <s v="Approved for MBB only"/>
    <x v="0"/>
    <d v="1899-12-30T00:10:11"/>
    <n v="10.183333333333334"/>
    <d v="2023-08-16T00:00:00"/>
    <x v="1"/>
    <x v="3"/>
    <x v="8"/>
    <x v="0"/>
    <x v="1"/>
    <s v="SLA_MET"/>
  </r>
  <r>
    <s v="3169"/>
    <d v="2023-08-16T11:14:26"/>
    <d v="2023-08-16T11:19:03"/>
    <s v="APPROVE"/>
    <s v="Consumer Existing"/>
    <s v="SBambaras"/>
    <s v="Approve"/>
    <x v="0"/>
    <d v="1899-12-30T00:04:37"/>
    <n v="4.6166666666666671"/>
    <d v="2023-08-16T00:00:00"/>
    <x v="1"/>
    <x v="3"/>
    <x v="7"/>
    <x v="0"/>
    <x v="1"/>
    <s v="SLA_MET"/>
  </r>
  <r>
    <s v="3170"/>
    <d v="2023-08-16T11:21:12"/>
    <d v="2023-08-16T11:31:23"/>
    <s v="APPROVE"/>
    <s v="Consumer Existing"/>
    <s v="NVaid"/>
    <s v="Approved only with outright purchase of handset or USIM only"/>
    <x v="0"/>
    <d v="1899-12-30T00:10:11"/>
    <n v="10.183333333333334"/>
    <d v="2023-08-16T00:00:00"/>
    <x v="1"/>
    <x v="3"/>
    <x v="4"/>
    <x v="0"/>
    <x v="1"/>
    <s v="SLA_MET"/>
  </r>
  <r>
    <s v="3171"/>
    <d v="2023-08-16T11:25:37"/>
    <d v="2023-08-16T11:30:14"/>
    <s v="APPROVE"/>
    <s v="Consumer Pre Bureau"/>
    <s v="SBambaras"/>
    <s v="Approved for 1 handset and 1 MBB"/>
    <x v="0"/>
    <d v="1899-12-30T00:04:37"/>
    <n v="4.6166666666666671"/>
    <d v="2023-08-16T00:00:00"/>
    <x v="1"/>
    <x v="3"/>
    <x v="7"/>
    <x v="0"/>
    <x v="2"/>
    <s v="SLA_MET"/>
  </r>
  <r>
    <s v="3172"/>
    <d v="2023-08-16T11:35:50"/>
    <d v="2023-08-16T11:42:09"/>
    <s v="APPROVE"/>
    <s v="Consumer Existing"/>
    <s v="SBambaras"/>
    <s v="Approved for MBB only"/>
    <x v="0"/>
    <d v="1899-12-30T00:06:19"/>
    <n v="6.3166666666666664"/>
    <d v="2023-08-16T00:00:00"/>
    <x v="1"/>
    <x v="3"/>
    <x v="7"/>
    <x v="0"/>
    <x v="1"/>
    <s v="SLA_MET"/>
  </r>
  <r>
    <s v="3173"/>
    <d v="2023-08-16T11:38:43"/>
    <d v="2023-08-16T11:46:46"/>
    <s v="APPROVE"/>
    <s v="Consumer Existing"/>
    <s v="AAkhundpur"/>
    <s v="Approve"/>
    <x v="0"/>
    <d v="1899-12-30T00:08:03"/>
    <n v="8.0500000000000007"/>
    <d v="2023-08-16T00:00:00"/>
    <x v="1"/>
    <x v="3"/>
    <x v="8"/>
    <x v="0"/>
    <x v="1"/>
    <s v="SLA_MET"/>
  </r>
  <r>
    <s v="3174"/>
    <d v="2023-08-16T11:48:04"/>
    <d v="2023-08-16T11:59:19"/>
    <s v="APPROVE"/>
    <s v="Consumer Post Bureau"/>
    <s v="SBambaras"/>
    <s v="Approved only with outright purchase of handset or USIM only"/>
    <x v="0"/>
    <d v="1899-12-30T00:11:15"/>
    <n v="11.25"/>
    <d v="2023-08-16T00:00:00"/>
    <x v="1"/>
    <x v="3"/>
    <x v="7"/>
    <x v="0"/>
    <x v="0"/>
    <s v="SLA_MET"/>
  </r>
  <r>
    <s v="3175"/>
    <d v="2023-08-16T11:58:05"/>
    <d v="2023-08-16T12:11:34"/>
    <s v="APPROVE"/>
    <s v="Consumer Existing"/>
    <s v="AAkhundpur"/>
    <s v="Approve"/>
    <x v="0"/>
    <d v="1899-12-30T00:13:29"/>
    <n v="13.483333333333333"/>
    <d v="2023-08-16T00:00:00"/>
    <x v="1"/>
    <x v="3"/>
    <x v="8"/>
    <x v="0"/>
    <x v="1"/>
    <s v="SLA_MET"/>
  </r>
  <r>
    <s v="3176"/>
    <d v="2023-08-16T12:09:13"/>
    <d v="2023-08-16T12:20:55"/>
    <s v="APPROVE"/>
    <s v="Consumer Pre Bureau"/>
    <s v="AAkhundpur"/>
    <s v="Approved"/>
    <x v="0"/>
    <d v="1899-12-30T00:11:42"/>
    <n v="11.7"/>
    <d v="2023-08-16T00:00:00"/>
    <x v="1"/>
    <x v="3"/>
    <x v="8"/>
    <x v="0"/>
    <x v="2"/>
    <s v="SLA_MET"/>
  </r>
  <r>
    <s v="3177"/>
    <d v="2023-08-16T12:12:22"/>
    <d v="2023-08-16T12:28:23"/>
    <s v="APPROVE"/>
    <s v="Consumer Pre Bureau"/>
    <s v="SBambaras"/>
    <s v="Approved for 1 handset and 1 MBB"/>
    <x v="0"/>
    <d v="1899-12-30T00:16:01"/>
    <n v="16.016666666666666"/>
    <d v="2023-08-16T00:00:00"/>
    <x v="1"/>
    <x v="3"/>
    <x v="7"/>
    <x v="0"/>
    <x v="2"/>
    <s v="SLA_MET"/>
  </r>
  <r>
    <s v="3178"/>
    <d v="2023-08-16T12:22:14"/>
    <d v="2023-08-16T12:27:45"/>
    <s v="APPROVE"/>
    <s v="Consumer Pre Bureau"/>
    <s v="AAkhundpur"/>
    <s v="Approved"/>
    <x v="0"/>
    <d v="1899-12-30T00:05:31"/>
    <n v="5.5166666666666666"/>
    <d v="2023-08-16T00:00:00"/>
    <x v="1"/>
    <x v="3"/>
    <x v="8"/>
    <x v="0"/>
    <x v="2"/>
    <s v="SLA_MET"/>
  </r>
  <r>
    <s v="3179"/>
    <d v="2023-08-16T12:37:14"/>
    <d v="2023-08-16T12:46:56"/>
    <s v="APPROVE"/>
    <s v="Consumer Pre Bureau"/>
    <s v="FWadia"/>
    <s v="Approved"/>
    <x v="0"/>
    <d v="1899-12-30T00:09:42"/>
    <n v="9.6999999999999993"/>
    <d v="2023-08-16T00:00:00"/>
    <x v="1"/>
    <x v="3"/>
    <x v="9"/>
    <x v="0"/>
    <x v="2"/>
    <s v="SLA_MET"/>
  </r>
  <r>
    <s v="3180"/>
    <d v="2023-08-16T12:38:56"/>
    <d v="2023-08-16T12:48:48"/>
    <s v="APPROVE"/>
    <s v="Consumer Pre Bureau"/>
    <s v="NVaid"/>
    <s v="Approved"/>
    <x v="0"/>
    <d v="1899-12-30T00:09:52"/>
    <n v="9.8666666666666671"/>
    <d v="2023-08-16T00:00:00"/>
    <x v="1"/>
    <x v="3"/>
    <x v="4"/>
    <x v="0"/>
    <x v="2"/>
    <s v="SLA_MET"/>
  </r>
  <r>
    <s v="3181"/>
    <d v="2023-08-16T12:40:57"/>
    <d v="2023-08-16T12:48:16"/>
    <s v="APPROVE"/>
    <s v="Consumer Existing"/>
    <s v="AAkhundpur"/>
    <s v="Approved for MBB only"/>
    <x v="0"/>
    <d v="1899-12-30T00:07:19"/>
    <n v="7.3166666666666664"/>
    <d v="2023-08-16T00:00:00"/>
    <x v="1"/>
    <x v="3"/>
    <x v="8"/>
    <x v="0"/>
    <x v="1"/>
    <s v="SLA_MET"/>
  </r>
  <r>
    <s v="3182"/>
    <d v="2023-08-16T12:43:28"/>
    <d v="2023-08-16T12:59:52"/>
    <s v="APPROVE"/>
    <s v="Consumer Pre Bureau"/>
    <s v="NVaid"/>
    <s v="Approved only with outright purchase of handset or USIM only"/>
    <x v="0"/>
    <d v="1899-12-30T00:16:24"/>
    <n v="16.399999999999999"/>
    <d v="2023-08-16T00:00:00"/>
    <x v="1"/>
    <x v="3"/>
    <x v="4"/>
    <x v="0"/>
    <x v="2"/>
    <s v="SLA_MET"/>
  </r>
  <r>
    <s v="3183"/>
    <d v="2023-08-16T12:46:00"/>
    <d v="2023-08-16T12:58:21"/>
    <s v="APPROVE"/>
    <s v="Consumer Existing"/>
    <s v="FWadia"/>
    <s v="Approve"/>
    <x v="0"/>
    <d v="1899-12-30T00:12:21"/>
    <n v="12.35"/>
    <d v="2023-08-16T00:00:00"/>
    <x v="1"/>
    <x v="3"/>
    <x v="9"/>
    <x v="0"/>
    <x v="1"/>
    <s v="SLA_MET"/>
  </r>
  <r>
    <s v="3184"/>
    <d v="2023-08-16T12:52:27"/>
    <d v="2023-08-16T13:03:17"/>
    <s v="APPROVE"/>
    <s v="Consumer Pre Bureau"/>
    <s v="SBambaras"/>
    <s v="Approved for 1 handset and 1 MBB"/>
    <x v="0"/>
    <d v="1899-12-30T00:10:50"/>
    <n v="10.833333333333334"/>
    <d v="2023-08-16T00:00:00"/>
    <x v="1"/>
    <x v="3"/>
    <x v="7"/>
    <x v="0"/>
    <x v="2"/>
    <s v="SLA_MET"/>
  </r>
  <r>
    <s v="3185"/>
    <d v="2023-08-16T12:55:18"/>
    <d v="2023-08-16T13:04:51"/>
    <s v="APPROVE"/>
    <s v="Consumer Pre Bureau"/>
    <s v="FWadia"/>
    <s v="Approved only with outright purchase of handset or USIM only"/>
    <x v="0"/>
    <d v="1899-12-30T00:09:33"/>
    <n v="9.5500000000000007"/>
    <d v="2023-08-16T00:00:00"/>
    <x v="1"/>
    <x v="3"/>
    <x v="9"/>
    <x v="0"/>
    <x v="2"/>
    <s v="SLA_MET"/>
  </r>
  <r>
    <s v="3186"/>
    <d v="2023-08-16T13:00:00"/>
    <d v="2023-08-16T13:06:47"/>
    <s v="APPROVE"/>
    <s v="Consumer Existing"/>
    <s v="AAkhundpur"/>
    <s v="Approved for MBB only"/>
    <x v="0"/>
    <d v="1899-12-30T00:06:47"/>
    <n v="6.7833333333333332"/>
    <d v="2023-08-16T00:00:00"/>
    <x v="1"/>
    <x v="3"/>
    <x v="8"/>
    <x v="0"/>
    <x v="1"/>
    <s v="SLA_MET"/>
  </r>
  <r>
    <s v="3187"/>
    <d v="2023-08-16T13:07:28"/>
    <d v="2023-08-16T13:14:38"/>
    <s v="APPROVE"/>
    <s v="Consumer Pre Bureau"/>
    <s v="SBambaras"/>
    <s v="Approved for 1 handset and 1 MBB"/>
    <x v="0"/>
    <d v="1899-12-30T00:07:10"/>
    <n v="7.166666666666667"/>
    <d v="2023-08-16T00:00:00"/>
    <x v="1"/>
    <x v="3"/>
    <x v="7"/>
    <x v="0"/>
    <x v="2"/>
    <s v="SLA_MET"/>
  </r>
  <r>
    <s v="3188"/>
    <d v="2023-08-16T13:14:18"/>
    <d v="2023-08-16T13:21:56"/>
    <s v="APPROVE"/>
    <s v="Consumer Existing"/>
    <s v="NVaid"/>
    <s v="Approved for MBB only"/>
    <x v="0"/>
    <d v="1899-12-30T00:07:38"/>
    <n v="7.6333333333333329"/>
    <d v="2023-08-16T00:00:00"/>
    <x v="1"/>
    <x v="3"/>
    <x v="4"/>
    <x v="0"/>
    <x v="1"/>
    <s v="SLA_MET"/>
  </r>
  <r>
    <s v="3189"/>
    <d v="2023-08-16T13:14:36"/>
    <d v="2023-08-16T13:18:43"/>
    <s v="APPROVE"/>
    <s v="Consumer Existing"/>
    <s v="SBambaras"/>
    <s v="Approved for sim only MBB service."/>
    <x v="0"/>
    <d v="1899-12-30T00:04:07"/>
    <n v="4.1166666666666663"/>
    <d v="2023-08-16T00:00:00"/>
    <x v="1"/>
    <x v="3"/>
    <x v="7"/>
    <x v="0"/>
    <x v="1"/>
    <s v="SLA_MET"/>
  </r>
  <r>
    <s v="3190"/>
    <d v="2023-08-16T13:19:58"/>
    <d v="2023-08-16T13:32:14"/>
    <s v="APPROVE"/>
    <s v="Consumer Post Bureau"/>
    <s v="NVaid"/>
    <s v="Approve"/>
    <x v="0"/>
    <d v="1899-12-30T00:12:16"/>
    <n v="12.266666666666667"/>
    <d v="2023-08-16T00:00:00"/>
    <x v="1"/>
    <x v="3"/>
    <x v="4"/>
    <x v="0"/>
    <x v="0"/>
    <s v="SLA_MET"/>
  </r>
  <r>
    <s v="3191"/>
    <d v="2023-08-16T13:29:38"/>
    <d v="2023-08-16T13:40:39"/>
    <s v="APPROVE"/>
    <s v="Consumer Existing"/>
    <s v="AAkhundpur"/>
    <s v="Approve"/>
    <x v="0"/>
    <d v="1899-12-30T00:11:01"/>
    <n v="11.016666666666667"/>
    <d v="2023-08-16T00:00:00"/>
    <x v="1"/>
    <x v="3"/>
    <x v="8"/>
    <x v="0"/>
    <x v="1"/>
    <s v="SLA_MET"/>
  </r>
  <r>
    <s v="3192"/>
    <d v="2023-08-16T13:35:06"/>
    <d v="2023-08-16T13:52:04"/>
    <s v="APPROVE"/>
    <s v="Consumer Existing"/>
    <s v="NVaid"/>
    <s v="Approved only with outright purchase of handset or USIM only"/>
    <x v="0"/>
    <d v="1899-12-30T00:16:58"/>
    <n v="16.966666666666665"/>
    <d v="2023-08-16T00:00:00"/>
    <x v="1"/>
    <x v="3"/>
    <x v="4"/>
    <x v="0"/>
    <x v="1"/>
    <s v="SLA_MET"/>
  </r>
  <r>
    <s v="3193"/>
    <d v="2023-08-16T13:35:55"/>
    <d v="2023-08-16T13:40:50"/>
    <s v="APPROVE"/>
    <s v="Consumer Existing"/>
    <s v="SBambaras"/>
    <s v="Approve"/>
    <x v="0"/>
    <d v="1899-12-30T00:04:55"/>
    <n v="4.916666666666667"/>
    <d v="2023-08-16T00:00:00"/>
    <x v="1"/>
    <x v="3"/>
    <x v="7"/>
    <x v="0"/>
    <x v="1"/>
    <s v="SLA_MET"/>
  </r>
  <r>
    <s v="3194"/>
    <d v="2023-08-16T13:36:43"/>
    <d v="2023-08-16T14:00:06"/>
    <s v="APPROVE"/>
    <s v="Consumer Pre Bureau"/>
    <s v="NBhatia"/>
    <s v="Approve"/>
    <x v="0"/>
    <d v="1899-12-30T00:23:23"/>
    <n v="23.383333333333333"/>
    <d v="2023-08-16T00:00:00"/>
    <x v="1"/>
    <x v="3"/>
    <x v="1"/>
    <x v="0"/>
    <x v="2"/>
    <s v="SLA_NOT_MET"/>
  </r>
  <r>
    <s v="3195"/>
    <d v="2023-08-16T14:11:59"/>
    <d v="2023-08-16T14:18:40"/>
    <s v="APPROVE"/>
    <s v="Consumer Existing"/>
    <s v="HPandya"/>
    <s v="Approved for MBB only"/>
    <x v="0"/>
    <d v="1899-12-30T00:06:41"/>
    <n v="6.6833333333333336"/>
    <d v="2023-08-16T00:00:00"/>
    <x v="1"/>
    <x v="3"/>
    <x v="11"/>
    <x v="0"/>
    <x v="1"/>
    <s v="SLA_MET"/>
  </r>
  <r>
    <s v="3196"/>
    <d v="2023-08-16T14:18:29"/>
    <d v="2023-08-16T14:29:21"/>
    <s v="APPROVE"/>
    <s v="Consumer Post Bureau"/>
    <s v="NBhatia"/>
    <s v="Approved only with outright purchase of handset or USIM only"/>
    <x v="0"/>
    <d v="1899-12-30T00:10:52"/>
    <n v="10.866666666666667"/>
    <d v="2023-08-16T00:00:00"/>
    <x v="1"/>
    <x v="3"/>
    <x v="1"/>
    <x v="0"/>
    <x v="0"/>
    <s v="SLA_MET"/>
  </r>
  <r>
    <s v="3197"/>
    <d v="2023-08-16T14:20:22"/>
    <d v="2023-08-16T14:28:50"/>
    <s v="APPROVE"/>
    <s v="Consumer Existing"/>
    <s v="HPandya"/>
    <s v="Approved for MBB only"/>
    <x v="0"/>
    <d v="1899-12-30T00:08:28"/>
    <n v="8.4666666666666668"/>
    <d v="2023-08-16T00:00:00"/>
    <x v="1"/>
    <x v="3"/>
    <x v="11"/>
    <x v="0"/>
    <x v="1"/>
    <s v="SLA_MET"/>
  </r>
  <r>
    <s v="3198"/>
    <d v="2023-08-16T14:30:54"/>
    <d v="2023-08-16T14:41:19"/>
    <s v="APPROVE"/>
    <s v="Consumer Existing"/>
    <s v="NBhatia"/>
    <s v="Approved only with outright purchase of handset or USIM only"/>
    <x v="0"/>
    <d v="1899-12-30T00:10:25"/>
    <n v="10.416666666666666"/>
    <d v="2023-08-16T00:00:00"/>
    <x v="1"/>
    <x v="3"/>
    <x v="1"/>
    <x v="0"/>
    <x v="1"/>
    <s v="SLA_MET"/>
  </r>
  <r>
    <s v="3199"/>
    <d v="2023-08-16T14:41:03"/>
    <d v="2023-08-16T14:51:17"/>
    <s v="APPROVE"/>
    <s v="Consumer Pre Bureau"/>
    <s v="NVaid"/>
    <s v="Approved for 1 Handset + 1 Tablet"/>
    <x v="0"/>
    <d v="1899-12-30T00:10:14"/>
    <n v="10.233333333333333"/>
    <d v="2023-08-16T00:00:00"/>
    <x v="1"/>
    <x v="3"/>
    <x v="4"/>
    <x v="0"/>
    <x v="2"/>
    <s v="SLA_MET"/>
  </r>
  <r>
    <s v="3200"/>
    <d v="2023-08-16T14:41:27"/>
    <d v="2023-08-16T14:52:18"/>
    <s v="APPROVE"/>
    <s v="Consumer Existing"/>
    <s v="FWadia"/>
    <s v="Approve"/>
    <x v="0"/>
    <d v="1899-12-30T00:10:51"/>
    <n v="10.85"/>
    <d v="2023-08-16T00:00:00"/>
    <x v="1"/>
    <x v="3"/>
    <x v="9"/>
    <x v="0"/>
    <x v="1"/>
    <s v="SLA_MET"/>
  </r>
  <r>
    <s v="3201"/>
    <d v="2023-08-16T14:41:51"/>
    <d v="2023-08-16T14:51:41"/>
    <s v="APPROVE"/>
    <s v="Consumer Existing"/>
    <s v="CDcosta"/>
    <s v="Approved for MBB only"/>
    <x v="0"/>
    <d v="1899-12-30T00:09:50"/>
    <n v="9.8333333333333339"/>
    <d v="2023-08-16T00:00:00"/>
    <x v="1"/>
    <x v="3"/>
    <x v="2"/>
    <x v="0"/>
    <x v="1"/>
    <s v="SLA_MET"/>
  </r>
  <r>
    <s v="3202"/>
    <d v="2023-08-16T14:44:54"/>
    <d v="2023-08-16T14:53:13"/>
    <s v="APPROVE"/>
    <s v="Consumer Post Bureau"/>
    <s v="AAkhundpur"/>
    <s v="Approve"/>
    <x v="0"/>
    <d v="1899-12-30T00:08:19"/>
    <n v="8.3166666666666664"/>
    <d v="2023-08-16T00:00:00"/>
    <x v="1"/>
    <x v="3"/>
    <x v="8"/>
    <x v="0"/>
    <x v="0"/>
    <s v="SLA_MET"/>
  </r>
  <r>
    <s v="3203"/>
    <d v="2023-08-16T14:46:55"/>
    <d v="2023-08-16T14:53:44"/>
    <s v="APPROVE"/>
    <s v="Consumer Pre Bureau"/>
    <s v="HPandya"/>
    <s v="Approved for 1 handset and 1 MBB"/>
    <x v="0"/>
    <d v="1899-12-30T00:06:49"/>
    <n v="6.8166666666666664"/>
    <d v="2023-08-16T00:00:00"/>
    <x v="1"/>
    <x v="3"/>
    <x v="11"/>
    <x v="0"/>
    <x v="2"/>
    <s v="SLA_MET"/>
  </r>
  <r>
    <s v="3204"/>
    <d v="2023-08-16T14:56:05"/>
    <d v="2023-08-16T15:01:44"/>
    <s v="APPROVE"/>
    <s v="Consumer Existing"/>
    <s v="NVaid"/>
    <s v="Approved for MBB only"/>
    <x v="0"/>
    <d v="1899-12-30T00:05:39"/>
    <n v="5.65"/>
    <d v="2023-08-16T00:00:00"/>
    <x v="1"/>
    <x v="3"/>
    <x v="4"/>
    <x v="0"/>
    <x v="1"/>
    <s v="SLA_MET"/>
  </r>
  <r>
    <s v="3205"/>
    <d v="2023-08-16T15:36:10"/>
    <d v="2023-08-16T15:44:08"/>
    <s v="APPROVE"/>
    <s v="Consumer Existing"/>
    <s v="NVaid"/>
    <s v="Approved only with outright purchase of handset or USIM only"/>
    <x v="0"/>
    <d v="1899-12-30T00:07:58"/>
    <n v="7.9666666666666668"/>
    <d v="2023-08-16T00:00:00"/>
    <x v="1"/>
    <x v="3"/>
    <x v="4"/>
    <x v="0"/>
    <x v="1"/>
    <s v="SLA_MET"/>
  </r>
  <r>
    <s v="3206"/>
    <d v="2023-08-16T15:53:23"/>
    <d v="2023-08-16T16:05:36"/>
    <s v="APPROVE"/>
    <s v="Consumer Post Bureau"/>
    <s v="CDcosta"/>
    <s v="Approved for 1 handset and 1 MBB"/>
    <x v="0"/>
    <d v="1899-12-30T00:12:13"/>
    <n v="12.216666666666667"/>
    <d v="2023-08-16T00:00:00"/>
    <x v="1"/>
    <x v="3"/>
    <x v="2"/>
    <x v="0"/>
    <x v="0"/>
    <s v="SLA_MET"/>
  </r>
  <r>
    <s v="3207"/>
    <d v="2023-08-16T16:05:21"/>
    <d v="2023-08-16T16:23:05"/>
    <s v="APPROVE"/>
    <s v="Consumer Existing"/>
    <s v="NBhatia"/>
    <s v="Approve"/>
    <x v="0"/>
    <d v="1899-12-30T00:17:44"/>
    <n v="17.733333333333334"/>
    <d v="2023-08-16T00:00:00"/>
    <x v="1"/>
    <x v="3"/>
    <x v="1"/>
    <x v="0"/>
    <x v="1"/>
    <s v="SLA_MET"/>
  </r>
  <r>
    <s v="3208"/>
    <d v="2023-08-16T16:06:12"/>
    <d v="2023-08-16T16:17:14"/>
    <s v="APPROVE"/>
    <s v="Consumer Existing"/>
    <s v="AAkhundpur"/>
    <s v="Approve"/>
    <x v="0"/>
    <d v="1899-12-30T00:11:02"/>
    <n v="11.033333333333333"/>
    <d v="2023-08-16T00:00:00"/>
    <x v="1"/>
    <x v="3"/>
    <x v="8"/>
    <x v="0"/>
    <x v="1"/>
    <s v="SLA_MET"/>
  </r>
  <r>
    <s v="3209"/>
    <d v="2023-08-16T16:18:29"/>
    <d v="2023-08-16T16:28:53"/>
    <s v="APPROVE"/>
    <s v="Consumer Existing"/>
    <s v="SBambaras"/>
    <s v="Approved only with outright purchase of handset or USIM only"/>
    <x v="0"/>
    <d v="1899-12-30T00:10:24"/>
    <n v="10.4"/>
    <d v="2023-08-16T00:00:00"/>
    <x v="1"/>
    <x v="3"/>
    <x v="7"/>
    <x v="0"/>
    <x v="1"/>
    <s v="SLA_MET"/>
  </r>
  <r>
    <s v="3210"/>
    <d v="2023-08-16T16:20:39"/>
    <d v="2023-08-16T16:28:01"/>
    <s v="APPROVE"/>
    <s v="Consumer Pre Bureau"/>
    <s v="AAkhundpur"/>
    <s v="Approve"/>
    <x v="0"/>
    <d v="1899-12-30T00:07:22"/>
    <n v="7.3666666666666663"/>
    <d v="2023-08-16T00:00:00"/>
    <x v="1"/>
    <x v="3"/>
    <x v="8"/>
    <x v="0"/>
    <x v="2"/>
    <s v="SLA_MET"/>
  </r>
  <r>
    <s v="3211"/>
    <d v="2023-08-16T16:22:01"/>
    <d v="2023-08-16T16:34:38"/>
    <s v="APPROVE"/>
    <s v="Consumer Pre Bureau"/>
    <s v="NBhatia"/>
    <s v="Approved only with outright purchase of handset or USIM only"/>
    <x v="0"/>
    <d v="1899-12-30T00:12:37"/>
    <n v="12.616666666666667"/>
    <d v="2023-08-16T00:00:00"/>
    <x v="1"/>
    <x v="3"/>
    <x v="1"/>
    <x v="0"/>
    <x v="2"/>
    <s v="SLA_MET"/>
  </r>
  <r>
    <s v="3212"/>
    <d v="2023-08-16T16:23:00"/>
    <d v="2023-08-16T16:37:29"/>
    <s v="APPROVE"/>
    <s v="Consumer Existing"/>
    <s v="NVaid"/>
    <s v="Approve"/>
    <x v="0"/>
    <d v="1899-12-30T00:14:29"/>
    <n v="14.483333333333333"/>
    <d v="2023-08-16T00:00:00"/>
    <x v="1"/>
    <x v="3"/>
    <x v="4"/>
    <x v="0"/>
    <x v="1"/>
    <s v="SLA_MET"/>
  </r>
  <r>
    <s v="3213"/>
    <d v="2023-08-16T16:24:41"/>
    <d v="2023-08-16T16:33:01"/>
    <s v="APPROVE"/>
    <s v="Consumer Pre Bureau"/>
    <s v="SBambaras"/>
    <s v="Approved only with outright purchase of handset or USIM only"/>
    <x v="0"/>
    <d v="1899-12-30T00:08:20"/>
    <n v="8.3333333333333339"/>
    <d v="2023-08-16T00:00:00"/>
    <x v="1"/>
    <x v="3"/>
    <x v="7"/>
    <x v="0"/>
    <x v="2"/>
    <s v="SLA_MET"/>
  </r>
  <r>
    <s v="3214"/>
    <d v="2023-08-16T16:35:33"/>
    <d v="2023-08-16T16:42:30"/>
    <s v="APPROVE"/>
    <s v="Consumer Pre Bureau"/>
    <s v="SBambaras"/>
    <s v="Approved only with outright purchase of handset or USIM only"/>
    <x v="0"/>
    <d v="1899-12-30T00:06:57"/>
    <n v="6.95"/>
    <d v="2023-08-16T00:00:00"/>
    <x v="1"/>
    <x v="3"/>
    <x v="7"/>
    <x v="0"/>
    <x v="2"/>
    <s v="SLA_MET"/>
  </r>
  <r>
    <s v="3215"/>
    <d v="2023-08-16T16:36:14"/>
    <d v="2023-08-16T16:51:48"/>
    <s v="APPROVE"/>
    <s v="Consumer Pre Bureau"/>
    <s v="FWadia"/>
    <s v="Approved for 1 service"/>
    <x v="0"/>
    <d v="1899-12-30T00:15:34"/>
    <n v="15.566666666666666"/>
    <d v="2023-08-16T00:00:00"/>
    <x v="1"/>
    <x v="3"/>
    <x v="9"/>
    <x v="0"/>
    <x v="2"/>
    <s v="SLA_MET"/>
  </r>
  <r>
    <s v="3216"/>
    <d v="2023-08-16T16:53:45"/>
    <d v="2023-08-16T17:02:57"/>
    <s v="APPROVE"/>
    <s v="Consumer Pre Bureau"/>
    <s v="NVaid"/>
    <s v="Approved only with outright purchase of handset or USIM only"/>
    <x v="0"/>
    <d v="1899-12-30T00:09:12"/>
    <n v="9.1999999999999993"/>
    <d v="2023-08-16T00:00:00"/>
    <x v="1"/>
    <x v="3"/>
    <x v="4"/>
    <x v="0"/>
    <x v="2"/>
    <s v="SLA_MET"/>
  </r>
  <r>
    <s v="3217"/>
    <d v="2023-08-16T17:06:21"/>
    <d v="2023-08-16T17:14:33"/>
    <s v="APPROVE"/>
    <s v="Consumer Pre Bureau"/>
    <s v="NVaid"/>
    <s v="Approved for 1 Handset/Tablet + 1 MBB"/>
    <x v="0"/>
    <d v="1899-12-30T00:08:12"/>
    <n v="8.1999999999999993"/>
    <d v="2023-08-16T00:00:00"/>
    <x v="1"/>
    <x v="3"/>
    <x v="4"/>
    <x v="0"/>
    <x v="2"/>
    <s v="SLA_MET"/>
  </r>
  <r>
    <s v="3218"/>
    <d v="2023-08-16T17:12:38"/>
    <d v="2023-08-16T17:18:39"/>
    <s v="APPROVE"/>
    <s v="Consumer Existing"/>
    <s v="SBambaras"/>
    <s v="Approved for MBB only"/>
    <x v="0"/>
    <d v="1899-12-30T00:06:01"/>
    <n v="6.0166666666666666"/>
    <d v="2023-08-16T00:00:00"/>
    <x v="1"/>
    <x v="3"/>
    <x v="7"/>
    <x v="0"/>
    <x v="1"/>
    <s v="SLA_MET"/>
  </r>
  <r>
    <s v="3219"/>
    <d v="2023-08-16T17:31:21"/>
    <d v="2023-08-16T17:41:23"/>
    <s v="APPROVE"/>
    <s v="Consumer Pre Bureau"/>
    <s v="NVaid"/>
    <s v="Approved for up to 2 services"/>
    <x v="0"/>
    <d v="1899-12-30T00:10:02"/>
    <n v="10.033333333333333"/>
    <d v="2023-08-16T00:00:00"/>
    <x v="1"/>
    <x v="3"/>
    <x v="4"/>
    <x v="0"/>
    <x v="2"/>
    <s v="SLA_MET"/>
  </r>
  <r>
    <s v="3220"/>
    <d v="2023-08-16T17:38:45"/>
    <d v="2023-08-16T17:53:22"/>
    <s v="APPROVE"/>
    <s v="Consumer Existing"/>
    <s v="SBambaras"/>
    <s v="Approved for MBB only"/>
    <x v="0"/>
    <d v="1899-12-30T00:14:37"/>
    <n v="14.616666666666667"/>
    <d v="2023-08-16T00:00:00"/>
    <x v="1"/>
    <x v="3"/>
    <x v="7"/>
    <x v="0"/>
    <x v="1"/>
    <s v="SLA_MET"/>
  </r>
  <r>
    <s v="3221"/>
    <d v="2023-08-16T17:43:55"/>
    <d v="2023-08-16T17:58:31"/>
    <s v="APPROVE"/>
    <s v="Consumer Existing"/>
    <s v="NVaid"/>
    <s v="Approved only with outright purchase of handset or USIM only"/>
    <x v="0"/>
    <d v="1899-12-30T00:14:36"/>
    <n v="14.6"/>
    <d v="2023-08-16T00:00:00"/>
    <x v="1"/>
    <x v="3"/>
    <x v="4"/>
    <x v="0"/>
    <x v="1"/>
    <s v="SLA_MET"/>
  </r>
  <r>
    <s v="3222"/>
    <d v="2023-08-16T17:45:42"/>
    <d v="2023-08-16T18:11:58"/>
    <s v="APPROVE"/>
    <s v="Consumer Post Bureau"/>
    <s v="SBambaras"/>
    <s v="Approved only with outright purchase of handset or USIM only"/>
    <x v="0"/>
    <d v="1899-12-30T00:26:16"/>
    <n v="26.266666666666666"/>
    <d v="2023-08-16T00:00:00"/>
    <x v="1"/>
    <x v="3"/>
    <x v="7"/>
    <x v="0"/>
    <x v="0"/>
    <s v="SLA_NOT_MET"/>
  </r>
  <r>
    <s v="3223"/>
    <d v="2023-08-16T17:47:49"/>
    <d v="2023-08-16T18:01:15"/>
    <s v="APPROVE"/>
    <s v="Consumer Existing"/>
    <s v="CDcosta"/>
    <s v="Approve"/>
    <x v="0"/>
    <d v="1899-12-30T00:13:26"/>
    <n v="13.433333333333334"/>
    <d v="2023-08-16T00:00:00"/>
    <x v="1"/>
    <x v="3"/>
    <x v="2"/>
    <x v="0"/>
    <x v="1"/>
    <s v="SLA_MET"/>
  </r>
  <r>
    <s v="3224"/>
    <d v="2023-08-16T18:05:28"/>
    <d v="2023-08-16T18:27:08"/>
    <s v="APPROVE"/>
    <s v="Consumer Existing"/>
    <s v="NBhatia"/>
    <s v="Approve"/>
    <x v="0"/>
    <d v="1899-12-30T00:21:40"/>
    <n v="21.666666666666668"/>
    <d v="2023-08-16T00:00:00"/>
    <x v="1"/>
    <x v="3"/>
    <x v="1"/>
    <x v="0"/>
    <x v="1"/>
    <s v="SLA_NOT_MET"/>
  </r>
  <r>
    <s v="3225"/>
    <d v="2023-08-16T18:09:24"/>
    <d v="2023-08-16T18:17:25"/>
    <s v="APPROVE"/>
    <s v="Consumer Existing"/>
    <s v="SBambaras"/>
    <s v="Approved only with outright purchase of handset or USIM only"/>
    <x v="0"/>
    <d v="1899-12-30T00:08:01"/>
    <n v="8.0166666666666675"/>
    <d v="2023-08-16T00:00:00"/>
    <x v="1"/>
    <x v="3"/>
    <x v="7"/>
    <x v="0"/>
    <x v="1"/>
    <s v="SLA_MET"/>
  </r>
  <r>
    <s v="3226"/>
    <d v="2023-08-16T18:10:29"/>
    <d v="2023-08-16T18:24:24"/>
    <s v="APPROVE"/>
    <s v="Consumer Existing"/>
    <s v="AAkhundpur"/>
    <s v="Approved only with outright purchase of handset or USIM only"/>
    <x v="0"/>
    <d v="1899-12-30T00:13:55"/>
    <n v="13.916666666666666"/>
    <d v="2023-08-16T00:00:00"/>
    <x v="1"/>
    <x v="3"/>
    <x v="8"/>
    <x v="0"/>
    <x v="1"/>
    <s v="SLA_MET"/>
  </r>
  <r>
    <s v="3227"/>
    <d v="2023-08-16T18:15:40"/>
    <d v="2023-08-16T18:22:00"/>
    <s v="APPROVE"/>
    <s v="Consumer Existing"/>
    <s v="SBambaras"/>
    <s v="Approve"/>
    <x v="0"/>
    <d v="1899-12-30T00:06:20"/>
    <n v="6.333333333333333"/>
    <d v="2023-08-16T00:00:00"/>
    <x v="1"/>
    <x v="3"/>
    <x v="7"/>
    <x v="0"/>
    <x v="1"/>
    <s v="SLA_MET"/>
  </r>
  <r>
    <s v="3228"/>
    <d v="2023-08-16T18:24:29"/>
    <d v="2023-08-16T18:34:35"/>
    <s v="APPROVE"/>
    <s v="Consumer Existing"/>
    <s v="NVaid"/>
    <s v="Approved only with outright purchase of handset or USIM only"/>
    <x v="0"/>
    <d v="1899-12-30T00:10:06"/>
    <n v="10.1"/>
    <d v="2023-08-16T00:00:00"/>
    <x v="1"/>
    <x v="3"/>
    <x v="4"/>
    <x v="0"/>
    <x v="1"/>
    <s v="SLA_MET"/>
  </r>
  <r>
    <s v="3229"/>
    <d v="2023-08-16T18:29:52"/>
    <d v="2023-08-16T18:34:41"/>
    <s v="APPROVE"/>
    <s v="Consumer Existing"/>
    <s v="SBambaras"/>
    <s v="Approved for MBB only"/>
    <x v="0"/>
    <d v="1899-12-30T00:04:49"/>
    <n v="4.8166666666666664"/>
    <d v="2023-08-16T00:00:00"/>
    <x v="1"/>
    <x v="3"/>
    <x v="7"/>
    <x v="0"/>
    <x v="1"/>
    <s v="SLA_MET"/>
  </r>
  <r>
    <s v="3230"/>
    <d v="2023-08-16T18:48:25"/>
    <d v="2023-08-16T19:01:25"/>
    <s v="APPROVE"/>
    <s v="Consumer Existing"/>
    <s v="CDcosta"/>
    <s v="Approve"/>
    <x v="0"/>
    <d v="1899-12-30T00:13:00"/>
    <n v="13"/>
    <d v="2023-08-16T00:00:00"/>
    <x v="1"/>
    <x v="3"/>
    <x v="2"/>
    <x v="0"/>
    <x v="1"/>
    <s v="SLA_MET"/>
  </r>
  <r>
    <s v="3231"/>
    <d v="2023-08-16T19:09:54"/>
    <d v="2023-08-16T19:15:09"/>
    <s v="APPROVE"/>
    <s v="Consumer Existing"/>
    <s v="AAkhundpur"/>
    <s v="Approve"/>
    <x v="0"/>
    <d v="1899-12-30T00:05:15"/>
    <n v="5.25"/>
    <d v="2023-08-16T00:00:00"/>
    <x v="1"/>
    <x v="3"/>
    <x v="8"/>
    <x v="0"/>
    <x v="1"/>
    <s v="SLA_MET"/>
  </r>
  <r>
    <s v="3232"/>
    <d v="2023-08-16T19:13:17"/>
    <d v="2023-08-16T19:19:03"/>
    <s v="APPROVE"/>
    <s v="Consumer Existing"/>
    <s v="CDcosta"/>
    <s v="Approve"/>
    <x v="0"/>
    <d v="1899-12-30T00:05:46"/>
    <n v="5.7666666666666666"/>
    <d v="2023-08-16T00:00:00"/>
    <x v="1"/>
    <x v="3"/>
    <x v="2"/>
    <x v="0"/>
    <x v="1"/>
    <s v="SLA_MET"/>
  </r>
  <r>
    <s v="3233"/>
    <d v="2023-08-16T19:15:03"/>
    <d v="2023-08-16T19:20:18"/>
    <s v="APPROVE"/>
    <s v="Consumer Pre Bureau"/>
    <s v="AAkhundpur"/>
    <s v="Approved for 1 handset and 1 MBB"/>
    <x v="0"/>
    <d v="1899-12-30T00:05:15"/>
    <n v="5.25"/>
    <d v="2023-08-16T00:00:00"/>
    <x v="1"/>
    <x v="3"/>
    <x v="8"/>
    <x v="0"/>
    <x v="2"/>
    <s v="SLA_MET"/>
  </r>
  <r>
    <s v="3234"/>
    <d v="2023-08-16T20:10:38"/>
    <d v="2023-08-16T20:28:58"/>
    <s v="APPROVE"/>
    <s v="Consumer Existing"/>
    <s v="NBhatia"/>
    <s v="Approve"/>
    <x v="0"/>
    <d v="1899-12-30T00:18:20"/>
    <n v="18.333333333333332"/>
    <d v="2023-08-16T00:00:00"/>
    <x v="1"/>
    <x v="3"/>
    <x v="1"/>
    <x v="0"/>
    <x v="1"/>
    <s v="SLA_MET"/>
  </r>
  <r>
    <s v="3235"/>
    <d v="2023-08-16T20:11:34"/>
    <d v="2023-08-16T20:33:03"/>
    <s v="APPROVE"/>
    <s v="Consumer Pre Bureau"/>
    <s v="NVaid"/>
    <s v="Approved for up to 2 services"/>
    <x v="0"/>
    <d v="1899-12-30T00:21:29"/>
    <n v="21.483333333333334"/>
    <d v="2023-08-16T00:00:00"/>
    <x v="1"/>
    <x v="3"/>
    <x v="4"/>
    <x v="0"/>
    <x v="2"/>
    <s v="SLA_NOT_MET"/>
  </r>
  <r>
    <s v="3236"/>
    <d v="2023-08-16T20:29:36"/>
    <d v="2023-08-16T20:45:50"/>
    <s v="APPROVE"/>
    <s v="Consumer Existing"/>
    <s v="CDcosta"/>
    <s v="Approve"/>
    <x v="0"/>
    <d v="1899-12-30T00:16:14"/>
    <n v="16.233333333333334"/>
    <d v="2023-08-16T00:00:00"/>
    <x v="1"/>
    <x v="3"/>
    <x v="2"/>
    <x v="0"/>
    <x v="1"/>
    <s v="SLA_MET"/>
  </r>
  <r>
    <s v="3237"/>
    <d v="2023-08-16T20:35:35"/>
    <d v="2023-08-16T20:50:13"/>
    <s v="APPROVE"/>
    <s v="Consumer Existing"/>
    <s v="NVaid"/>
    <s v="Approve"/>
    <x v="0"/>
    <d v="1899-12-30T00:14:38"/>
    <n v="14.633333333333333"/>
    <d v="2023-08-16T00:00:00"/>
    <x v="1"/>
    <x v="3"/>
    <x v="4"/>
    <x v="0"/>
    <x v="1"/>
    <s v="SLA_MET"/>
  </r>
  <r>
    <s v="3238"/>
    <d v="2023-08-16T20:42:17"/>
    <d v="2023-08-16T20:55:32"/>
    <s v="APPROVE"/>
    <s v="Consumer Existing"/>
    <s v="NVaid"/>
    <s v="Approve"/>
    <x v="0"/>
    <d v="1899-12-30T00:13:15"/>
    <n v="13.25"/>
    <d v="2023-08-16T00:00:00"/>
    <x v="1"/>
    <x v="3"/>
    <x v="4"/>
    <x v="0"/>
    <x v="1"/>
    <s v="SLA_MET"/>
  </r>
  <r>
    <s v="3239"/>
    <d v="2023-08-16T20:47:11"/>
    <d v="2023-08-16T20:58:54"/>
    <s v="APPROVE"/>
    <s v="Consumer Existing"/>
    <s v="CDcosta"/>
    <s v="Approve"/>
    <x v="0"/>
    <d v="1899-12-30T00:11:43"/>
    <n v="11.716666666666667"/>
    <d v="2023-08-16T00:00:00"/>
    <x v="1"/>
    <x v="3"/>
    <x v="2"/>
    <x v="0"/>
    <x v="1"/>
    <s v="SLA_MET"/>
  </r>
  <r>
    <s v="3240"/>
    <d v="2023-08-16T20:48:06"/>
    <d v="2023-08-16T20:59:48"/>
    <s v="APPROVE"/>
    <s v="Consumer Existing"/>
    <s v="NVaid"/>
    <s v="Approved only with outright purchase of handset or USIM only"/>
    <x v="0"/>
    <d v="1899-12-30T00:11:42"/>
    <n v="11.7"/>
    <d v="2023-08-16T00:00:00"/>
    <x v="1"/>
    <x v="3"/>
    <x v="4"/>
    <x v="0"/>
    <x v="1"/>
    <s v="SLA_MET"/>
  </r>
  <r>
    <s v="3241"/>
    <d v="2023-08-16T20:56:55"/>
    <d v="2023-08-16T21:06:57"/>
    <s v="APPROVE"/>
    <s v="Consumer Existing"/>
    <s v="NVaid"/>
    <s v="Approved only with outright purchase of handset or USIM only"/>
    <x v="0"/>
    <d v="1899-12-30T00:10:02"/>
    <n v="10.033333333333333"/>
    <d v="2023-08-16T00:00:00"/>
    <x v="1"/>
    <x v="3"/>
    <x v="4"/>
    <x v="0"/>
    <x v="1"/>
    <s v="SLA_MET"/>
  </r>
  <r>
    <s v="3242"/>
    <d v="2023-08-16T21:00:50"/>
    <d v="2023-08-16T21:12:48"/>
    <s v="APPROVE"/>
    <s v="Consumer Existing"/>
    <s v="NVaid"/>
    <s v="Approved for 1 service"/>
    <x v="0"/>
    <d v="1899-12-30T00:11:58"/>
    <n v="11.966666666666667"/>
    <d v="2023-08-16T00:00:00"/>
    <x v="1"/>
    <x v="3"/>
    <x v="4"/>
    <x v="0"/>
    <x v="1"/>
    <s v="SLA_MET"/>
  </r>
  <r>
    <s v="3243"/>
    <d v="2023-08-16T21:11:29"/>
    <d v="2023-08-16T21:16:15"/>
    <s v="APPROVE"/>
    <s v="Consumer Pre Bureau"/>
    <s v="NVaid"/>
    <s v="Approved for 1 handset and 1 MBB"/>
    <x v="0"/>
    <d v="1899-12-30T00:04:46"/>
    <n v="4.7666666666666666"/>
    <d v="2023-08-16T00:00:00"/>
    <x v="1"/>
    <x v="3"/>
    <x v="4"/>
    <x v="0"/>
    <x v="2"/>
    <s v="SLA_MET"/>
  </r>
  <r>
    <s v="3244"/>
    <d v="2023-08-16T22:02:04"/>
    <d v="2023-08-16T22:10:00"/>
    <s v="APPROVE"/>
    <s v="Consumer Existing"/>
    <s v="HPandya"/>
    <s v="Approve"/>
    <x v="0"/>
    <d v="1899-12-30T00:07:56"/>
    <n v="7.9333333333333336"/>
    <d v="2023-08-16T00:00:00"/>
    <x v="1"/>
    <x v="3"/>
    <x v="11"/>
    <x v="0"/>
    <x v="1"/>
    <s v="SLA_MET"/>
  </r>
  <r>
    <s v="3245"/>
    <d v="2023-08-16T09:26:15"/>
    <d v="2023-08-16T09:37:35"/>
    <s v="DECLINE"/>
    <s v="Consumer Existing"/>
    <s v="FWadia"/>
    <s v="Student applicants cannot have 2 x Voice Services. They are eligible for 1 Voice and 1 MBB only"/>
    <x v="0"/>
    <d v="1899-12-30T00:11:20"/>
    <n v="11.333333333333334"/>
    <d v="2023-08-16T00:00:00"/>
    <x v="1"/>
    <x v="3"/>
    <x v="9"/>
    <x v="1"/>
    <x v="1"/>
    <s v="SLA_MET"/>
  </r>
  <r>
    <s v="3246"/>
    <d v="2023-08-16T09:58:03"/>
    <d v="2023-08-16T10:00:53"/>
    <s v="DECLINE"/>
    <s v="Consumer Existing"/>
    <s v="SBambaras"/>
    <s v="Passport Visa expires in less than 12 months. Please offer the customer pre-paid service only"/>
    <x v="0"/>
    <d v="1899-12-30T00:02:50"/>
    <n v="2.8333333333333335"/>
    <d v="2023-08-16T00:00:00"/>
    <x v="1"/>
    <x v="3"/>
    <x v="7"/>
    <x v="1"/>
    <x v="1"/>
    <s v="SLA_MET"/>
  </r>
  <r>
    <s v="3247"/>
    <d v="2023-08-16T11:05:12"/>
    <d v="2023-08-16T11:21:18"/>
    <s v="DECLINE"/>
    <s v="Consumer Existing"/>
    <s v="FWadia"/>
    <s v="Student applicants cannot have 2 x Voice Services. They are eligible for 1 Voice and 1 MBB only"/>
    <x v="0"/>
    <d v="1899-12-30T00:16:06"/>
    <n v="16.100000000000001"/>
    <d v="2023-08-16T00:00:00"/>
    <x v="1"/>
    <x v="3"/>
    <x v="9"/>
    <x v="1"/>
    <x v="1"/>
    <s v="SLA_MET"/>
  </r>
  <r>
    <s v="3248"/>
    <d v="2023-08-16T12:04:31"/>
    <d v="2023-08-16T12:13:04"/>
    <s v="DECLINE"/>
    <s v="Consumer Post Bureau"/>
    <s v="NVaid"/>
    <s v="Due to credit policy decision by Credit department. Please offer the customer pre-paid service"/>
    <x v="0"/>
    <d v="1899-12-30T00:08:33"/>
    <n v="8.5500000000000007"/>
    <d v="2023-08-16T00:00:00"/>
    <x v="1"/>
    <x v="3"/>
    <x v="4"/>
    <x v="1"/>
    <x v="0"/>
    <s v="SLA_MET"/>
  </r>
  <r>
    <s v="3249"/>
    <d v="2023-08-16T12:10:34"/>
    <d v="2023-08-16T12:19:20"/>
    <s v="DECLINE"/>
    <s v="Consumer Pre Bureau"/>
    <s v="SBambaras"/>
    <s v="Due to credit policy decision by Credit department. Please offer the customer pre-paid service"/>
    <x v="0"/>
    <d v="1899-12-30T00:08:46"/>
    <n v="8.7666666666666675"/>
    <d v="2023-08-16T00:00:00"/>
    <x v="1"/>
    <x v="3"/>
    <x v="7"/>
    <x v="1"/>
    <x v="2"/>
    <s v="SLA_MET"/>
  </r>
  <r>
    <s v="3250"/>
    <d v="2023-08-16T12:42:07"/>
    <d v="2023-08-16T12:56:34"/>
    <s v="DECLINE"/>
    <s v="Consumer Post Bureau"/>
    <s v="SBambaras"/>
    <s v="Due to credit policy decision by Credit department. Please offer the customer pre-paid service"/>
    <x v="0"/>
    <d v="1899-12-30T00:14:27"/>
    <n v="14.45"/>
    <d v="2023-08-16T00:00:00"/>
    <x v="1"/>
    <x v="3"/>
    <x v="7"/>
    <x v="1"/>
    <x v="0"/>
    <s v="SLA_MET"/>
  </r>
  <r>
    <s v="3251"/>
    <d v="2023-08-16T13:21:20"/>
    <d v="2023-08-16T13:29:44"/>
    <s v="DECLINE"/>
    <s v="Consumer Existing"/>
    <s v="FWadia"/>
    <s v="Student applicants cannot have 2 x Voice Services. They are eligible for 1 Voice and 1 MBB only"/>
    <x v="0"/>
    <d v="1899-12-30T00:08:24"/>
    <n v="8.4"/>
    <d v="2023-08-16T00:00:00"/>
    <x v="1"/>
    <x v="3"/>
    <x v="9"/>
    <x v="1"/>
    <x v="1"/>
    <s v="SLA_MET"/>
  </r>
  <r>
    <s v="3252"/>
    <d v="2023-08-16T13:25:10"/>
    <d v="2023-08-16T13:34:36"/>
    <s v="DECLINE"/>
    <s v="Consumer Existing"/>
    <s v="FWadia"/>
    <s v="Student applicants cannot have 2 x Voice Services. They are eligible for 1 Voice and 1 MBB only"/>
    <x v="0"/>
    <d v="1899-12-30T00:09:26"/>
    <n v="9.4333333333333336"/>
    <d v="2023-08-16T00:00:00"/>
    <x v="1"/>
    <x v="3"/>
    <x v="9"/>
    <x v="1"/>
    <x v="1"/>
    <s v="SLA_MET"/>
  </r>
  <r>
    <s v="3253"/>
    <d v="2023-08-16T13:42:47"/>
    <d v="2023-08-16T13:49:14"/>
    <s v="DECLINE"/>
    <s v="Consumer Existing"/>
    <s v="AAkhundpur"/>
    <s v="Passport Visa expires in less than 4 months. Please offer the customer pre-paid service only"/>
    <x v="0"/>
    <d v="1899-12-30T00:06:27"/>
    <n v="6.45"/>
    <d v="2023-08-16T00:00:00"/>
    <x v="1"/>
    <x v="3"/>
    <x v="8"/>
    <x v="1"/>
    <x v="1"/>
    <s v="SLA_MET"/>
  </r>
  <r>
    <s v="3254"/>
    <d v="2023-08-16T14:00:37"/>
    <d v="2023-08-16T14:19:51"/>
    <s v="DECLINE"/>
    <s v="Consumer Existing"/>
    <s v="SBambaras"/>
    <s v="Customer has exceeded approved number of services"/>
    <x v="0"/>
    <d v="1899-12-30T00:19:14"/>
    <n v="19.233333333333334"/>
    <d v="2023-08-16T00:00:00"/>
    <x v="1"/>
    <x v="3"/>
    <x v="7"/>
    <x v="1"/>
    <x v="1"/>
    <s v="SLA_MET"/>
  </r>
  <r>
    <s v="3255"/>
    <d v="2023-08-16T15:38:19"/>
    <d v="2023-08-16T15:41:57"/>
    <s v="DECLINE"/>
    <s v="Consumer Post Bureau"/>
    <s v="CDcosta"/>
    <s v="The applicants Immigration Visa entitlement is for short-term non-work purposes (Tourist)"/>
    <x v="0"/>
    <d v="1899-12-30T00:03:38"/>
    <n v="3.6333333333333333"/>
    <d v="2023-08-16T00:00:00"/>
    <x v="1"/>
    <x v="3"/>
    <x v="2"/>
    <x v="1"/>
    <x v="0"/>
    <s v="SLA_MET"/>
  </r>
  <r>
    <s v="3256"/>
    <d v="2023-08-16T16:06:55"/>
    <d v="2023-08-16T16:14:45"/>
    <s v="DECLINE"/>
    <s v="Consumer Existing"/>
    <s v="FWadia"/>
    <s v="Student applicants cannot have 2 x Voice Services. They are eligible for 1 Voice and 1 MBB only"/>
    <x v="0"/>
    <d v="1899-12-30T00:07:50"/>
    <n v="7.833333333333333"/>
    <d v="2023-08-16T00:00:00"/>
    <x v="1"/>
    <x v="3"/>
    <x v="9"/>
    <x v="1"/>
    <x v="1"/>
    <s v="SLA_MET"/>
  </r>
  <r>
    <s v="3257"/>
    <d v="2023-08-16T16:10:44"/>
    <d v="2023-08-16T16:22:36"/>
    <s v="DECLINE"/>
    <s v="Consumer Existing"/>
    <s v="AAkhundpur"/>
    <s v="Due to credit policy decision by Credit department. Please offer the customer pre-paid service"/>
    <x v="0"/>
    <d v="1899-12-30T00:11:52"/>
    <n v="11.866666666666667"/>
    <d v="2023-08-16T00:00:00"/>
    <x v="1"/>
    <x v="3"/>
    <x v="8"/>
    <x v="1"/>
    <x v="1"/>
    <s v="SLA_MET"/>
  </r>
  <r>
    <s v="3258"/>
    <d v="2023-08-16T16:35:33"/>
    <d v="2023-08-16T16:48:00"/>
    <s v="DECLINE"/>
    <s v="Consumer Existing"/>
    <s v="NBhatia"/>
    <s v="Applicant only has bridging visa. Please offer the customer Pre-Paid service only"/>
    <x v="0"/>
    <d v="1899-12-30T00:12:27"/>
    <n v="12.45"/>
    <d v="2023-08-16T00:00:00"/>
    <x v="1"/>
    <x v="3"/>
    <x v="1"/>
    <x v="1"/>
    <x v="1"/>
    <s v="SLA_MET"/>
  </r>
  <r>
    <s v="3259"/>
    <d v="2023-08-16T17:45:33"/>
    <d v="2023-08-16T17:57:58"/>
    <s v="DECLINE"/>
    <s v="Consumer Existing"/>
    <s v="AAkhundpur"/>
    <s v="Student applicants cannot have 2 x handsets. They are eligible for 1 handset and 1 MBB only."/>
    <x v="0"/>
    <d v="1899-12-30T00:12:25"/>
    <n v="12.416666666666666"/>
    <d v="2023-08-16T00:00:00"/>
    <x v="1"/>
    <x v="3"/>
    <x v="8"/>
    <x v="1"/>
    <x v="1"/>
    <s v="SLA_MET"/>
  </r>
  <r>
    <s v="3260"/>
    <d v="2023-08-16T17:55:37"/>
    <d v="2023-08-16T18:13:17"/>
    <s v="DECLINE"/>
    <s v="Consumer Existing"/>
    <s v="NVaid"/>
    <s v="Due to credit policy decision by Credit department. Please offer the customer pre-paid service"/>
    <x v="0"/>
    <d v="1899-12-30T00:17:40"/>
    <n v="17.666666666666668"/>
    <d v="2023-08-16T00:00:00"/>
    <x v="1"/>
    <x v="3"/>
    <x v="4"/>
    <x v="1"/>
    <x v="1"/>
    <s v="SLA_MET"/>
  </r>
  <r>
    <s v="3261"/>
    <d v="2023-08-16T17:59:47"/>
    <d v="2023-08-16T18:04:34"/>
    <s v="DECLINE"/>
    <s v="Consumer Existing"/>
    <s v="AAkhundpur"/>
    <s v="Student applicants cannot have 2 x handsets. They are eligible for 1 handset and 1 MBB only"/>
    <x v="0"/>
    <d v="1899-12-30T00:04:47"/>
    <n v="4.7833333333333332"/>
    <d v="2023-08-16T00:00:00"/>
    <x v="1"/>
    <x v="3"/>
    <x v="8"/>
    <x v="1"/>
    <x v="1"/>
    <s v="SLA_MET"/>
  </r>
  <r>
    <s v="3262"/>
    <d v="2023-08-16T18:06:38"/>
    <d v="2023-08-16T18:16:43"/>
    <s v="DECLINE"/>
    <s v="Consumer Existing"/>
    <s v="AAkhundpur"/>
    <s v="Student applicants cannot have 2 x handsets. They are eligible for 1 handset and 1 MBB only"/>
    <x v="0"/>
    <d v="1899-12-30T00:10:05"/>
    <n v="10.083333333333334"/>
    <d v="2023-08-16T00:00:00"/>
    <x v="1"/>
    <x v="3"/>
    <x v="8"/>
    <x v="1"/>
    <x v="1"/>
    <s v="SLA_MET"/>
  </r>
  <r>
    <s v="3263"/>
    <d v="2023-08-16T18:34:04"/>
    <d v="2023-08-16T18:40:10"/>
    <s v="DECLINE"/>
    <s v="Consumer Post Bureau"/>
    <s v="NBhatia"/>
    <s v="Applicant only has bridging visa. Please offer the customer Pre-Paid service only"/>
    <x v="0"/>
    <d v="1899-12-30T00:06:06"/>
    <n v="6.1"/>
    <d v="2023-08-16T00:00:00"/>
    <x v="1"/>
    <x v="3"/>
    <x v="1"/>
    <x v="1"/>
    <x v="0"/>
    <s v="SLA_MET"/>
  </r>
  <r>
    <s v="3264"/>
    <d v="2023-08-16T18:46:34"/>
    <d v="2023-08-16T18:57:42"/>
    <s v="DECLINE"/>
    <s v="Consumer Existing"/>
    <s v="AAkhundpur"/>
    <s v="Due to recent payment history with Asif Tech"/>
    <x v="0"/>
    <d v="1899-12-30T00:11:08"/>
    <n v="11.133333333333333"/>
    <d v="2023-08-16T00:00:00"/>
    <x v="1"/>
    <x v="3"/>
    <x v="8"/>
    <x v="1"/>
    <x v="1"/>
    <s v="SLA_MET"/>
  </r>
  <r>
    <s v="3265"/>
    <d v="2023-08-16T19:04:16"/>
    <d v="2023-08-16T19:14:23"/>
    <s v="DECLINE"/>
    <s v="Consumer Existing"/>
    <s v="NVaid"/>
    <s v="Insufficient billing history with Asif Tech"/>
    <x v="0"/>
    <d v="1899-12-30T00:10:07"/>
    <n v="10.116666666666667"/>
    <d v="2023-08-16T00:00:00"/>
    <x v="1"/>
    <x v="3"/>
    <x v="4"/>
    <x v="1"/>
    <x v="1"/>
    <s v="SLA_MET"/>
  </r>
  <r>
    <s v="3266"/>
    <d v="2023-08-16T19:41:50"/>
    <d v="2023-08-16T19:51:38"/>
    <s v="DECLINE"/>
    <s v="Consumer Existing"/>
    <s v="NVaid"/>
    <s v="Insufficient billing history with Asif Tech"/>
    <x v="0"/>
    <d v="1899-12-30T00:09:48"/>
    <n v="9.8000000000000007"/>
    <d v="2023-08-16T00:00:00"/>
    <x v="1"/>
    <x v="3"/>
    <x v="4"/>
    <x v="1"/>
    <x v="1"/>
    <s v="SLA_MET"/>
  </r>
  <r>
    <s v="3267"/>
    <d v="2023-08-16T19:51:04"/>
    <d v="2023-08-16T20:09:03"/>
    <s v="DECLINE"/>
    <s v="Consumer Existing"/>
    <s v="NBhatia"/>
    <s v="Due to credit policy decision by Credit department. Please offer the customer pre-paid service because Incorrect Information provided."/>
    <x v="4"/>
    <d v="1899-12-30T00:17:59"/>
    <n v="17.983333333333334"/>
    <d v="2023-08-16T00:00:00"/>
    <x v="1"/>
    <x v="3"/>
    <x v="1"/>
    <x v="1"/>
    <x v="1"/>
    <s v="SLA_MET"/>
  </r>
  <r>
    <s v="3268"/>
    <d v="2023-08-16T20:28:36"/>
    <d v="2023-08-16T20:42:05"/>
    <s v="DECLINE"/>
    <s v="Consumer Existing"/>
    <s v="NBhatia"/>
    <s v="Customer has exceeded approved number of services"/>
    <x v="0"/>
    <d v="1899-12-30T00:13:29"/>
    <n v="13.483333333333333"/>
    <d v="2023-08-16T00:00:00"/>
    <x v="1"/>
    <x v="3"/>
    <x v="1"/>
    <x v="1"/>
    <x v="1"/>
    <s v="SLA_MET"/>
  </r>
  <r>
    <s v="3269"/>
    <d v="2023-08-16T21:16:00"/>
    <d v="2023-08-16T21:29:04"/>
    <s v="DECLINE"/>
    <s v="Consumer Pre Bureau"/>
    <s v="NVaid"/>
    <s v="Due to credit policy decision by Credit department. Please offer the customer pre-paid service"/>
    <x v="0"/>
    <d v="1899-12-30T00:13:04"/>
    <n v="13.066666666666666"/>
    <d v="2023-08-16T00:00:00"/>
    <x v="1"/>
    <x v="3"/>
    <x v="4"/>
    <x v="1"/>
    <x v="2"/>
    <s v="SLA_MET"/>
  </r>
  <r>
    <s v="3270"/>
    <d v="2023-08-16T09:48:57"/>
    <d v="2023-08-16T09:55:13"/>
    <s v="WITHDRAW"/>
    <s v="Consumer Existing"/>
    <s v="SBambaras"/>
    <s v="Customer has overdue account with Asif Tech"/>
    <x v="1"/>
    <d v="1899-12-30T00:06:16"/>
    <n v="6.2666666666666666"/>
    <d v="2023-08-16T00:00:00"/>
    <x v="1"/>
    <x v="3"/>
    <x v="7"/>
    <x v="2"/>
    <x v="1"/>
    <s v="SLA_MET"/>
  </r>
  <r>
    <s v="3271"/>
    <d v="2023-08-16T10:12:32"/>
    <d v="2023-08-16T10:16:56"/>
    <s v="WITHDRAW"/>
    <s v="Consumer Pre Bureau"/>
    <s v="SBambaras"/>
    <s v="Please check DOB, Passport Number and Country, and the Customers Name"/>
    <x v="0"/>
    <d v="1899-12-30T00:04:24"/>
    <n v="4.4000000000000004"/>
    <d v="2023-08-16T00:00:00"/>
    <x v="1"/>
    <x v="3"/>
    <x v="7"/>
    <x v="2"/>
    <x v="2"/>
    <s v="SLA_MET"/>
  </r>
  <r>
    <s v="3272"/>
    <d v="2023-08-16T10:25:59"/>
    <d v="2023-08-16T10:28:49"/>
    <s v="WITHDRAW"/>
    <s v="Consumer Pre Bureau"/>
    <s v="SBambaras"/>
    <s v="Please email passport with visa page"/>
    <x v="2"/>
    <d v="1899-12-30T00:02:50"/>
    <n v="2.8333333333333335"/>
    <d v="2023-08-16T00:00:00"/>
    <x v="1"/>
    <x v="3"/>
    <x v="7"/>
    <x v="2"/>
    <x v="2"/>
    <s v="SLA_MET"/>
  </r>
  <r>
    <s v="3273"/>
    <d v="2023-08-16T10:26:23"/>
    <d v="2023-08-16T10:38:52"/>
    <s v="WITHDRAW"/>
    <s v="Consumer Post Bureau"/>
    <s v="SBambaras"/>
    <s v="Please re-submit under new row-id and with employer's contactable landline number."/>
    <x v="2"/>
    <d v="1899-12-30T00:12:29"/>
    <n v="12.483333333333333"/>
    <d v="2023-08-16T00:00:00"/>
    <x v="1"/>
    <x v="3"/>
    <x v="7"/>
    <x v="2"/>
    <x v="0"/>
    <s v="SLA_MET"/>
  </r>
  <r>
    <s v="3274"/>
    <d v="2023-08-16T10:52:31"/>
    <d v="2023-08-16T11:03:02"/>
    <s v="WITHDRAW"/>
    <s v="Consumer Existing"/>
    <s v="AAkhundpur"/>
    <s v="Work number submitted is incorrect for the employer. Please confirm with applicant and resubmit"/>
    <x v="4"/>
    <d v="1899-12-30T00:10:31"/>
    <n v="10.516666666666667"/>
    <d v="2023-08-16T00:00:00"/>
    <x v="1"/>
    <x v="3"/>
    <x v="8"/>
    <x v="2"/>
    <x v="1"/>
    <s v="SLA_MET"/>
  </r>
  <r>
    <s v="3275"/>
    <d v="2023-08-16T11:19:51"/>
    <d v="2023-08-16T11:24:02"/>
    <s v="WITHDRAW"/>
    <s v="Consumer Pre Bureau"/>
    <s v="SBambaras"/>
    <s v="Please email passport with visa page"/>
    <x v="2"/>
    <d v="1899-12-30T00:04:11"/>
    <n v="4.1833333333333336"/>
    <d v="2023-08-16T00:00:00"/>
    <x v="1"/>
    <x v="3"/>
    <x v="7"/>
    <x v="2"/>
    <x v="2"/>
    <s v="SLA_MET"/>
  </r>
  <r>
    <s v="3276"/>
    <d v="2023-08-16T11:22:27"/>
    <d v="2023-08-16T11:36:41"/>
    <s v="WITHDRAW"/>
    <s v="Consumer Existing"/>
    <s v="NBhatia"/>
    <s v="Please resubmit with updated Employment details like Appointment/Offer Letter, Salary Slips reflecting Employer's deposits etc."/>
    <x v="2"/>
    <d v="1899-12-30T00:14:14"/>
    <n v="14.233333333333333"/>
    <d v="2023-08-16T00:00:00"/>
    <x v="1"/>
    <x v="3"/>
    <x v="1"/>
    <x v="2"/>
    <x v="1"/>
    <s v="SLA_MET"/>
  </r>
  <r>
    <s v="3277"/>
    <d v="2023-08-16T11:54:53"/>
    <d v="2023-08-16T12:05:25"/>
    <s v="WITHDRAW"/>
    <s v="Consumer Pre Bureau"/>
    <s v="NVaid"/>
    <s v="Please email passport with visa page. Please email copy of Proof of Income (Pay Slips / Bank Statement / Employment Letter) to vcredit@Asif Tech.com.au"/>
    <x v="2"/>
    <d v="1899-12-30T00:10:32"/>
    <n v="10.533333333333333"/>
    <d v="2023-08-16T00:00:00"/>
    <x v="1"/>
    <x v="3"/>
    <x v="4"/>
    <x v="2"/>
    <x v="2"/>
    <s v="SLA_MET"/>
  </r>
  <r>
    <s v="3278"/>
    <d v="2023-08-16T12:26:40"/>
    <d v="2023-08-16T12:36:50"/>
    <s v="WITHDRAW"/>
    <s v="Consumer Post Bureau"/>
    <s v="SBambaras"/>
    <s v="Please email copy of Proof of Income (Pay Slips / Bank Statement / Employment Letter) to vcredit@Asif Tech.com.au"/>
    <x v="2"/>
    <d v="1899-12-30T00:10:10"/>
    <n v="10.166666666666666"/>
    <d v="2023-08-16T00:00:00"/>
    <x v="1"/>
    <x v="3"/>
    <x v="7"/>
    <x v="2"/>
    <x v="0"/>
    <s v="SLA_MET"/>
  </r>
  <r>
    <s v="3279"/>
    <d v="2023-08-16T12:35:17"/>
    <d v="2023-08-16T12:45:23"/>
    <s v="WITHDRAW"/>
    <s v="Consumer Pre Bureau"/>
    <s v="SBambaras"/>
    <s v="Please resubmit with valid previous address."/>
    <x v="2"/>
    <d v="1899-12-30T00:10:06"/>
    <n v="10.1"/>
    <d v="2023-08-16T00:00:00"/>
    <x v="1"/>
    <x v="3"/>
    <x v="7"/>
    <x v="2"/>
    <x v="2"/>
    <s v="SLA_MET"/>
  </r>
  <r>
    <s v="3280"/>
    <d v="2023-08-16T12:49:30"/>
    <d v="2023-08-16T13:01:40"/>
    <s v="WITHDRAW"/>
    <s v="Consumer Pre Bureau"/>
    <s v="NBhatia"/>
    <s v="Please email passport with visa page"/>
    <x v="2"/>
    <d v="1899-12-30T00:12:10"/>
    <n v="12.166666666666666"/>
    <d v="2023-08-16T00:00:00"/>
    <x v="1"/>
    <x v="3"/>
    <x v="1"/>
    <x v="2"/>
    <x v="2"/>
    <s v="SLA_MET"/>
  </r>
  <r>
    <s v="3281"/>
    <d v="2023-08-16T12:51:39"/>
    <d v="2023-08-16T13:00:02"/>
    <s v="WITHDRAW"/>
    <s v="Consumer Post Bureau"/>
    <s v="AAkhundpur"/>
    <s v="An account for this applicant already exists with Asif Tech. Please resubmit as existing customer- 1-8EZP2O4"/>
    <x v="3"/>
    <d v="1899-12-30T00:08:23"/>
    <n v="8.3833333333333329"/>
    <d v="2023-08-16T00:00:00"/>
    <x v="1"/>
    <x v="3"/>
    <x v="8"/>
    <x v="2"/>
    <x v="0"/>
    <s v="SLA_MET"/>
  </r>
  <r>
    <s v="3282"/>
    <d v="2023-08-16T12:56:43"/>
    <d v="2023-08-16T13:08:18"/>
    <s v="WITHDRAW"/>
    <s v="Consumer Existing"/>
    <s v="NVaid"/>
    <s v="Please re-submit as student"/>
    <x v="3"/>
    <d v="1899-12-30T00:11:35"/>
    <n v="11.583333333333334"/>
    <d v="2023-08-16T00:00:00"/>
    <x v="1"/>
    <x v="3"/>
    <x v="4"/>
    <x v="2"/>
    <x v="1"/>
    <s v="SLA_MET"/>
  </r>
  <r>
    <s v="3283"/>
    <d v="2023-08-16T13:20:10"/>
    <d v="2023-08-16T13:30:42"/>
    <s v="WITHDRAW"/>
    <s v="Consumer Existing"/>
    <s v="AAkhundpur"/>
    <s v="Customer has overdue account with 3- Account no 3365564503"/>
    <x v="1"/>
    <d v="1899-12-30T00:10:32"/>
    <n v="10.533333333333333"/>
    <d v="2023-08-16T00:00:00"/>
    <x v="1"/>
    <x v="3"/>
    <x v="8"/>
    <x v="2"/>
    <x v="1"/>
    <s v="SLA_MET"/>
  </r>
  <r>
    <s v="3284"/>
    <d v="2023-08-16T13:36:55"/>
    <d v="2023-08-16T13:55:06"/>
    <s v="WITHDRAW"/>
    <s v="Consumer Existing"/>
    <s v="SBambaras"/>
    <s v="Customer has overdue account with Asif Tech"/>
    <x v="1"/>
    <d v="1899-12-30T00:18:11"/>
    <n v="18.183333333333334"/>
    <d v="2023-08-16T00:00:00"/>
    <x v="1"/>
    <x v="3"/>
    <x v="7"/>
    <x v="2"/>
    <x v="1"/>
    <s v="SLA_MET"/>
  </r>
  <r>
    <s v="3285"/>
    <d v="2023-08-16T13:49:35"/>
    <d v="2023-08-16T14:03:57"/>
    <s v="WITHDRAW"/>
    <s v="Consumer Pre Bureau"/>
    <s v="NVaid"/>
    <s v="Please email 100 pts of ID to vcredit@Asif Tech.com.au"/>
    <x v="2"/>
    <d v="1899-12-30T00:14:22"/>
    <n v="14.366666666666667"/>
    <d v="2023-08-16T00:00:00"/>
    <x v="1"/>
    <x v="3"/>
    <x v="4"/>
    <x v="2"/>
    <x v="2"/>
    <s v="SLA_MET"/>
  </r>
  <r>
    <s v="3286"/>
    <d v="2023-08-16T13:56:59"/>
    <d v="2023-08-16T14:18:11"/>
    <s v="WITHDRAW"/>
    <s v="Consumer Pre Bureau"/>
    <s v="CDcosta"/>
    <s v="Please email proof of current employment to kcredit@Asif Tech.com.au"/>
    <x v="2"/>
    <d v="1899-12-30T00:21:12"/>
    <n v="21.2"/>
    <d v="2023-08-16T00:00:00"/>
    <x v="1"/>
    <x v="3"/>
    <x v="2"/>
    <x v="2"/>
    <x v="2"/>
    <s v="SLA_NOT_MET"/>
  </r>
  <r>
    <s v="3287"/>
    <d v="2023-08-16T14:02:02"/>
    <d v="2023-08-16T14:09:51"/>
    <s v="WITHDRAW"/>
    <s v="Consumer Post Bureau"/>
    <s v="HPandya"/>
    <s v="Please email 100 pts of ID to vcredit@Asif Tech.com.au Bank statement."/>
    <x v="2"/>
    <d v="1899-12-30T00:07:49"/>
    <n v="7.8166666666666664"/>
    <d v="2023-08-16T00:00:00"/>
    <x v="1"/>
    <x v="3"/>
    <x v="11"/>
    <x v="2"/>
    <x v="0"/>
    <s v="SLA_MET"/>
  </r>
  <r>
    <s v="3288"/>
    <d v="2023-08-16T14:14:08"/>
    <d v="2023-08-16T14:29:19"/>
    <s v="WITHDRAW"/>
    <s v="Consumer Existing"/>
    <s v="NVaid"/>
    <s v="Customer has overdue accounts. Asif Tech account no 749909479 overdue by $424.77 and 3 account no 3339064838 overdue by $96.03"/>
    <x v="1"/>
    <d v="1899-12-30T00:15:11"/>
    <n v="15.183333333333334"/>
    <d v="2023-08-16T00:00:00"/>
    <x v="1"/>
    <x v="3"/>
    <x v="4"/>
    <x v="2"/>
    <x v="1"/>
    <s v="SLA_MET"/>
  </r>
  <r>
    <s v="3289"/>
    <d v="2023-08-16T14:20:32"/>
    <d v="2023-08-16T14:28:37"/>
    <s v="WITHDRAW"/>
    <s v="Consumer Existing"/>
    <s v="AAkhundpur"/>
    <s v="Customer has overdue account with 3- Account no 3338963881"/>
    <x v="1"/>
    <d v="1899-12-30T00:08:05"/>
    <n v="8.0833333333333339"/>
    <d v="2023-08-16T00:00:00"/>
    <x v="1"/>
    <x v="3"/>
    <x v="8"/>
    <x v="2"/>
    <x v="1"/>
    <s v="SLA_MET"/>
  </r>
  <r>
    <s v="3290"/>
    <d v="2023-08-16T14:24:28"/>
    <d v="2023-08-16T14:46:13"/>
    <s v="WITHDRAW"/>
    <s v="Consumer Existing"/>
    <s v="HPandya"/>
    <s v="Please resubmit with landline for employer"/>
    <x v="2"/>
    <d v="1899-12-30T00:21:45"/>
    <n v="21.75"/>
    <d v="2023-08-16T00:00:00"/>
    <x v="1"/>
    <x v="3"/>
    <x v="11"/>
    <x v="2"/>
    <x v="1"/>
    <s v="SLA_NOT_MET"/>
  </r>
  <r>
    <s v="3291"/>
    <d v="2023-08-16T14:27:36"/>
    <d v="2023-08-16T14:39:21"/>
    <s v="WITHDRAW"/>
    <s v="Consumer Existing"/>
    <s v="NVaid"/>
    <s v="Customer has overdue account with Asif Tech. VF account 720456391 overdue by $700.00"/>
    <x v="1"/>
    <d v="1899-12-30T00:11:45"/>
    <n v="11.75"/>
    <d v="2023-08-16T00:00:00"/>
    <x v="1"/>
    <x v="3"/>
    <x v="4"/>
    <x v="2"/>
    <x v="1"/>
    <s v="SLA_MET"/>
  </r>
  <r>
    <s v="3292"/>
    <d v="2023-08-16T14:33:51"/>
    <d v="2023-08-16T14:46:51"/>
    <s v="WITHDRAW"/>
    <s v="Consumer Existing"/>
    <s v="SBambaras"/>
    <s v="Customer has overdue account with Asif Tech"/>
    <x v="1"/>
    <d v="1899-12-30T00:13:00"/>
    <n v="13"/>
    <d v="2023-08-16T00:00:00"/>
    <x v="1"/>
    <x v="3"/>
    <x v="7"/>
    <x v="2"/>
    <x v="1"/>
    <s v="SLA_MET"/>
  </r>
  <r>
    <s v="3293"/>
    <d v="2023-08-16T14:40:02"/>
    <d v="2023-08-16T14:44:59"/>
    <s v="WITHDRAW"/>
    <s v="Consumer Pre Bureau"/>
    <s v="AAkhundpur"/>
    <s v="Please check the applicant's date of birth and passport. If incorrect, please amend and resubmit. Otherwise, send copies of the applicant's 100 points of ID (and their previous Passport # if applicable) to VCredit@Asif Tech.com.au or 1800 656 866"/>
    <x v="4"/>
    <d v="1899-12-30T00:04:57"/>
    <n v="4.95"/>
    <d v="2023-08-16T00:00:00"/>
    <x v="1"/>
    <x v="3"/>
    <x v="8"/>
    <x v="2"/>
    <x v="2"/>
    <s v="SLA_MET"/>
  </r>
  <r>
    <s v="3294"/>
    <d v="2023-08-16T14:40:52"/>
    <d v="2023-08-16T14:54:05"/>
    <s v="WITHDRAW"/>
    <s v="Consumer Post Bureau"/>
    <s v="NBhatia"/>
    <s v="Please email Appointment/Offer Letter, Bank Statement with Employer's deposits, and latest Salary Slips. to vcredit@Asif Tech.com.au"/>
    <x v="2"/>
    <d v="1899-12-30T00:13:13"/>
    <n v="13.216666666666667"/>
    <d v="2023-08-16T00:00:00"/>
    <x v="1"/>
    <x v="3"/>
    <x v="1"/>
    <x v="2"/>
    <x v="0"/>
    <s v="SLA_MET"/>
  </r>
  <r>
    <s v="3295"/>
    <d v="2023-08-16T15:03:42"/>
    <d v="2023-08-16T15:10:41"/>
    <s v="WITHDRAW"/>
    <s v="Consumer Post Bureau"/>
    <s v="CDcosta"/>
    <s v="An account for this applicant already exists with Asif Tech. Please resubmit as existing customer Row id 1-5O0JRV5"/>
    <x v="3"/>
    <d v="1899-12-30T00:06:59"/>
    <n v="6.9833333333333334"/>
    <d v="2023-08-16T00:00:00"/>
    <x v="1"/>
    <x v="3"/>
    <x v="2"/>
    <x v="2"/>
    <x v="0"/>
    <s v="SLA_MET"/>
  </r>
  <r>
    <s v="3296"/>
    <d v="2023-08-16T15:20:43"/>
    <d v="2023-08-16T15:29:52"/>
    <s v="WITHDRAW"/>
    <s v="Consumer Existing"/>
    <s v="NVaid"/>
    <s v="Please resubmit with valid landline for employer. 0297246404 is not a Valid number"/>
    <x v="2"/>
    <d v="1899-12-30T00:09:09"/>
    <n v="9.15"/>
    <d v="2023-08-16T00:00:00"/>
    <x v="1"/>
    <x v="3"/>
    <x v="4"/>
    <x v="2"/>
    <x v="1"/>
    <s v="SLA_MET"/>
  </r>
  <r>
    <s v="3297"/>
    <d v="2023-08-16T15:23:39"/>
    <d v="2023-08-16T15:31:19"/>
    <s v="WITHDRAW"/>
    <s v="Consumer Pre Bureau"/>
    <s v="NBhatia"/>
    <s v="Please email passport with visa page"/>
    <x v="2"/>
    <d v="1899-12-30T00:07:40"/>
    <n v="7.666666666666667"/>
    <d v="2023-08-16T00:00:00"/>
    <x v="1"/>
    <x v="3"/>
    <x v="1"/>
    <x v="2"/>
    <x v="2"/>
    <s v="SLA_MET"/>
  </r>
  <r>
    <s v="3298"/>
    <d v="2023-08-16T15:24:50"/>
    <d v="2023-08-16T15:32:05"/>
    <s v="WITHDRAW"/>
    <s v="Consumer Post Bureau"/>
    <s v="AAkhundpur"/>
    <s v="An account for this applicant already exists with Asif Tech. Please resubmit as existing customer- 1-87SFWBK"/>
    <x v="3"/>
    <d v="1899-12-30T00:07:15"/>
    <n v="7.25"/>
    <d v="2023-08-16T00:00:00"/>
    <x v="1"/>
    <x v="3"/>
    <x v="8"/>
    <x v="2"/>
    <x v="0"/>
    <s v="SLA_MET"/>
  </r>
  <r>
    <s v="3299"/>
    <d v="2023-08-16T15:33:49"/>
    <d v="2023-08-16T15:36:30"/>
    <s v="WITHDRAW"/>
    <s v="Consumer Pre Bureau"/>
    <s v="AAkhundpur"/>
    <s v="An account for this applicant already exists with Asif Tech. Please resubmit as existing customer-1-87SFWBK"/>
    <x v="3"/>
    <d v="1899-12-30T00:02:41"/>
    <n v="2.6833333333333336"/>
    <d v="2023-08-16T00:00:00"/>
    <x v="1"/>
    <x v="3"/>
    <x v="8"/>
    <x v="2"/>
    <x v="2"/>
    <s v="SLA_MET"/>
  </r>
  <r>
    <s v="3300"/>
    <d v="2023-08-16T15:39:40"/>
    <d v="2023-08-16T15:44:43"/>
    <s v="WITHDRAW"/>
    <s v="Consumer Pre Bureau"/>
    <s v="AAkhundpur"/>
    <s v="An account for this applicant already exists with Asif Tech. Please resubmit as existing customer- 1-87SFWBK"/>
    <x v="3"/>
    <d v="1899-12-30T00:05:03"/>
    <n v="5.05"/>
    <d v="2023-08-16T00:00:00"/>
    <x v="1"/>
    <x v="3"/>
    <x v="8"/>
    <x v="2"/>
    <x v="2"/>
    <s v="SLA_MET"/>
  </r>
  <r>
    <s v="3301"/>
    <d v="2023-08-16T15:41:44"/>
    <d v="2023-08-16T15:51:13"/>
    <s v="WITHDRAW"/>
    <s v="Consumer Pre Bureau"/>
    <s v="CDcosta"/>
    <s v="Please email 100 pts of ID and Proof of income to vcredit@Asif Tech.com.au"/>
    <x v="2"/>
    <d v="1899-12-30T00:09:29"/>
    <n v="9.4833333333333325"/>
    <d v="2023-08-16T00:00:00"/>
    <x v="1"/>
    <x v="3"/>
    <x v="2"/>
    <x v="2"/>
    <x v="2"/>
    <s v="SLA_MET"/>
  </r>
  <r>
    <s v="3302"/>
    <d v="2023-08-16T15:42:38"/>
    <d v="2023-08-16T15:56:06"/>
    <s v="WITHDRAW"/>
    <s v="Consumer Existing"/>
    <s v="SBambaras"/>
    <s v="Customer has overdue account with Asif Tech"/>
    <x v="1"/>
    <d v="1899-12-30T00:13:28"/>
    <n v="13.466666666666667"/>
    <d v="2023-08-16T00:00:00"/>
    <x v="1"/>
    <x v="3"/>
    <x v="7"/>
    <x v="2"/>
    <x v="1"/>
    <s v="SLA_MET"/>
  </r>
  <r>
    <s v="3303"/>
    <d v="2023-08-16T15:43:10"/>
    <d v="2023-08-16T16:02:25"/>
    <s v="WITHDRAW"/>
    <s v="Consumer Existing"/>
    <s v="NBhatia"/>
    <s v="Please email Employment details like Appointment/Offer, Salary SLips, etc. to vcredit@Asif Tech.com.au"/>
    <x v="2"/>
    <d v="1899-12-30T00:19:15"/>
    <n v="19.25"/>
    <d v="2023-08-16T00:00:00"/>
    <x v="1"/>
    <x v="3"/>
    <x v="1"/>
    <x v="2"/>
    <x v="1"/>
    <s v="SLA_MET"/>
  </r>
  <r>
    <s v="3304"/>
    <d v="2023-08-16T15:47:54"/>
    <d v="2023-08-16T15:56:36"/>
    <s v="WITHDRAW"/>
    <s v="Consumer Existing"/>
    <s v="AAkhundpur"/>
    <s v="Please resubmit next application with passport or Medicare Card as part of 100 points of ID"/>
    <x v="2"/>
    <d v="1899-12-30T00:08:42"/>
    <n v="8.6999999999999993"/>
    <d v="2023-08-16T00:00:00"/>
    <x v="1"/>
    <x v="3"/>
    <x v="8"/>
    <x v="2"/>
    <x v="1"/>
    <s v="SLA_MET"/>
  </r>
  <r>
    <s v="3305"/>
    <d v="2023-08-16T15:53:12"/>
    <d v="2023-08-16T16:12:11"/>
    <s v="WITHDRAW"/>
    <s v="Consumer Post Bureau"/>
    <s v="NVaid"/>
    <s v="An account for this applicant already exists with Asif Tech. Please resubmit as existing customer. Row id 1-50F8U7N"/>
    <x v="3"/>
    <d v="1899-12-30T00:18:59"/>
    <n v="18.983333333333334"/>
    <d v="2023-08-16T00:00:00"/>
    <x v="1"/>
    <x v="3"/>
    <x v="4"/>
    <x v="2"/>
    <x v="0"/>
    <s v="SLA_MET"/>
  </r>
  <r>
    <s v="3306"/>
    <d v="2023-08-16T15:58:40"/>
    <d v="2023-08-16T16:15:20"/>
    <s v="WITHDRAW"/>
    <s v="Consumer Pre Bureau"/>
    <s v="CDcosta"/>
    <s v="Home number submitted is incorrect. Please confirm with applicant and resubmit"/>
    <x v="4"/>
    <d v="1899-12-30T00:16:40"/>
    <n v="16.666666666666668"/>
    <d v="2023-08-16T00:00:00"/>
    <x v="1"/>
    <x v="3"/>
    <x v="2"/>
    <x v="2"/>
    <x v="2"/>
    <s v="SLA_MET"/>
  </r>
  <r>
    <s v="3307"/>
    <d v="2023-08-16T16:00:50"/>
    <d v="2023-08-16T16:22:13"/>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x v="2"/>
    <d v="1899-12-30T00:21:23"/>
    <n v="21.383333333333333"/>
    <d v="2023-08-16T00:00:00"/>
    <x v="1"/>
    <x v="3"/>
    <x v="7"/>
    <x v="2"/>
    <x v="1"/>
    <s v="SLA_NOT_MET"/>
  </r>
  <r>
    <s v="3308"/>
    <d v="2023-08-16T16:10:31"/>
    <d v="2023-08-16T16:18:27"/>
    <s v="WITHDRAW"/>
    <s v="Consumer Pre Bureau"/>
    <s v="NVaid"/>
    <s v="Please resubmit with correct landline for employer or email copy of Proof of Income (Pay Slips / Bank Statement / Employment Letter) to vcredit@Asif Tech.com.au"/>
    <x v="2"/>
    <d v="1899-12-30T00:07:56"/>
    <n v="7.9333333333333336"/>
    <d v="2023-08-16T00:00:00"/>
    <x v="1"/>
    <x v="3"/>
    <x v="4"/>
    <x v="2"/>
    <x v="2"/>
    <s v="SLA_MET"/>
  </r>
  <r>
    <s v="3309"/>
    <d v="2023-08-16T16:10:38"/>
    <d v="2023-08-16T16:31:08"/>
    <s v="WITHDRAW"/>
    <s v="Consumer Pre Bureau"/>
    <s v="FWadia"/>
    <s v="Please email passport with visa page"/>
    <x v="2"/>
    <d v="1899-12-30T00:20:30"/>
    <n v="20.5"/>
    <d v="2023-08-16T00:00:00"/>
    <x v="1"/>
    <x v="3"/>
    <x v="9"/>
    <x v="2"/>
    <x v="2"/>
    <s v="SLA_NOT_MET"/>
  </r>
  <r>
    <s v="3310"/>
    <d v="2023-08-16T16:23:02"/>
    <d v="2023-08-16T16:52:58"/>
    <s v="WITHDRAW"/>
    <s v="Consumer Pre Bureau"/>
    <s v="AAkhundpur"/>
    <s v="Please check the applicant's date of birth and passport. If incorrect, please amend and resubmit. Otherwise, send copies of the applicant's 100 points of ID (and their previous Passport # if applicable) to VCredit@Asif Tech.com.au or 1800 656 866"/>
    <x v="4"/>
    <d v="1899-12-30T00:29:56"/>
    <n v="29.933333333333334"/>
    <d v="2023-08-16T00:00:00"/>
    <x v="1"/>
    <x v="3"/>
    <x v="8"/>
    <x v="2"/>
    <x v="2"/>
    <s v="SLA_NOT_MET"/>
  </r>
  <r>
    <s v="3311"/>
    <d v="2023-08-16T16:34:47"/>
    <d v="2023-08-16T16:38:50"/>
    <s v="WITHDRAW"/>
    <s v="Consumer Post Bureau"/>
    <s v="CDcosta"/>
    <s v="1-7T7H4QX This account is closed, please resubmit under a NEW ROW ID"/>
    <x v="2"/>
    <d v="1899-12-30T00:04:03"/>
    <n v="4.05"/>
    <d v="2023-08-16T00:00:00"/>
    <x v="1"/>
    <x v="3"/>
    <x v="2"/>
    <x v="2"/>
    <x v="0"/>
    <s v="SLA_MET"/>
  </r>
  <r>
    <s v="3312"/>
    <d v="2023-08-16T16:35:49"/>
    <d v="2023-08-16T16:47:36"/>
    <s v="WITHDRAW"/>
    <s v="Consumer Pre Bureau"/>
    <s v="NVaid"/>
    <s v="Please email copy of Proof of Income (Pay Slips / Bank Statement / Employment Letter) to vcredit@Asif Tech.com.au"/>
    <x v="2"/>
    <d v="1899-12-30T00:11:47"/>
    <n v="11.783333333333333"/>
    <d v="2023-08-16T00:00:00"/>
    <x v="1"/>
    <x v="3"/>
    <x v="4"/>
    <x v="2"/>
    <x v="2"/>
    <s v="SLA_MET"/>
  </r>
  <r>
    <s v="3313"/>
    <d v="2023-08-16T16:36:39"/>
    <d v="2023-08-16T16:43:20"/>
    <s v="WITHDRAW"/>
    <s v="Consumer Pre Bureau"/>
    <s v="CDcosta"/>
    <s v="This account is closed, please resubmit next application under a NEW ROW ID and update Passport or medicare card as part of id"/>
    <x v="2"/>
    <d v="1899-12-30T00:06:41"/>
    <n v="6.6833333333333336"/>
    <d v="2023-08-16T00:00:00"/>
    <x v="1"/>
    <x v="3"/>
    <x v="2"/>
    <x v="2"/>
    <x v="2"/>
    <s v="SLA_MET"/>
  </r>
  <r>
    <s v="3314"/>
    <d v="2023-08-16T16:54:34"/>
    <d v="2023-08-16T17:00:47"/>
    <s v="WITHDRAW"/>
    <s v="Consumer Post Bureau"/>
    <s v="SBambaras"/>
    <s v="Please email passport with visa page"/>
    <x v="2"/>
    <d v="1899-12-30T00:06:13"/>
    <n v="6.2166666666666668"/>
    <d v="2023-08-16T00:00:00"/>
    <x v="1"/>
    <x v="3"/>
    <x v="7"/>
    <x v="2"/>
    <x v="0"/>
    <s v="SLA_MET"/>
  </r>
  <r>
    <s v="3315"/>
    <d v="2023-08-16T16:57:28"/>
    <d v="2023-08-16T17:15:06"/>
    <s v="WITHDRAW"/>
    <s v="Consumer Existing"/>
    <s v="FWadia"/>
    <s v="Work number submitted is incorrect for the employer. Please confirm with applicant and resubmit"/>
    <x v="4"/>
    <d v="1899-12-30T00:17:38"/>
    <n v="17.633333333333333"/>
    <d v="2023-08-16T00:00:00"/>
    <x v="1"/>
    <x v="3"/>
    <x v="9"/>
    <x v="2"/>
    <x v="1"/>
    <s v="SLA_MET"/>
  </r>
  <r>
    <s v="3316"/>
    <d v="2023-08-16T17:32:46"/>
    <d v="2023-08-16T17:52:24"/>
    <s v="WITHDRAW"/>
    <s v="Consumer Pre Bureau"/>
    <s v="AAkhundpur"/>
    <s v="Please email passport with visa page. we have not recieved the visa Page."/>
    <x v="2"/>
    <d v="1899-12-30T00:19:38"/>
    <n v="19.633333333333333"/>
    <d v="2023-08-16T00:00:00"/>
    <x v="1"/>
    <x v="3"/>
    <x v="8"/>
    <x v="2"/>
    <x v="2"/>
    <s v="SLA_MET"/>
  </r>
  <r>
    <s v="3317"/>
    <d v="2023-08-16T17:34:39"/>
    <d v="2023-08-16T17:51:11"/>
    <s v="WITHDRAW"/>
    <s v="Consumer Existing"/>
    <s v="NVaid"/>
    <s v="Please re-submit as student"/>
    <x v="3"/>
    <d v="1899-12-30T00:16:32"/>
    <n v="16.533333333333335"/>
    <d v="2023-08-16T00:00:00"/>
    <x v="1"/>
    <x v="3"/>
    <x v="4"/>
    <x v="2"/>
    <x v="1"/>
    <s v="SLA_MET"/>
  </r>
  <r>
    <s v="3318"/>
    <d v="2023-08-16T17:36:17"/>
    <d v="2023-08-16T17:57:31"/>
    <s v="WITHDRAW"/>
    <s v="Consumer Pre Bureau"/>
    <s v="CDcosta"/>
    <s v="Please resubmit next application with passport as part of 100 points of ID"/>
    <x v="2"/>
    <d v="1899-12-30T00:21:14"/>
    <n v="21.233333333333334"/>
    <d v="2023-08-16T00:00:00"/>
    <x v="1"/>
    <x v="3"/>
    <x v="2"/>
    <x v="2"/>
    <x v="2"/>
    <s v="SLA_NOT_MET"/>
  </r>
  <r>
    <s v="3319"/>
    <d v="2023-08-16T18:03:26"/>
    <d v="2023-08-16T18:10:02"/>
    <s v="WITHDRAW"/>
    <s v="Consumer Existing"/>
    <s v="AAkhundpur"/>
    <s v="Customer has overdue account with Asif Tech"/>
    <x v="1"/>
    <d v="1899-12-30T00:06:36"/>
    <n v="6.6"/>
    <d v="2023-08-16T00:00:00"/>
    <x v="1"/>
    <x v="3"/>
    <x v="8"/>
    <x v="2"/>
    <x v="1"/>
    <s v="SLA_MET"/>
  </r>
  <r>
    <s v="3320"/>
    <d v="2023-08-16T18:10:29"/>
    <d v="2023-08-16T18:23:09"/>
    <s v="WITHDRAW"/>
    <s v="Consumer Pre Bureau"/>
    <s v="NVaid"/>
    <s v="Please email passport with visa page and also provide valid landline number for employer"/>
    <x v="2"/>
    <d v="1899-12-30T00:12:40"/>
    <n v="12.666666666666666"/>
    <d v="2023-08-16T00:00:00"/>
    <x v="1"/>
    <x v="3"/>
    <x v="4"/>
    <x v="2"/>
    <x v="2"/>
    <s v="SLA_MET"/>
  </r>
  <r>
    <s v="3321"/>
    <d v="2023-08-16T18:20:22"/>
    <d v="2023-08-16T18:30:53"/>
    <s v="WITHDRAW"/>
    <s v="Consumer Existing"/>
    <s v="SBambaras"/>
    <s v="Customer has overdue account with Asif Tech"/>
    <x v="1"/>
    <d v="1899-12-30T00:10:31"/>
    <n v="10.516666666666667"/>
    <d v="2023-08-16T00:00:00"/>
    <x v="1"/>
    <x v="3"/>
    <x v="7"/>
    <x v="2"/>
    <x v="1"/>
    <s v="SLA_MET"/>
  </r>
  <r>
    <s v="3322"/>
    <d v="2023-08-16T19:44:36"/>
    <d v="2023-08-16T19:59:47"/>
    <s v="WITHDRAW"/>
    <s v="Consumer Existing"/>
    <s v="NBhatia"/>
    <s v="Applicants ID document number was incorrect Country mentioned as AUSTRALIA, please update Correct Country."/>
    <x v="4"/>
    <d v="1899-12-30T00:15:11"/>
    <n v="15.183333333333334"/>
    <d v="2023-08-16T00:00:00"/>
    <x v="1"/>
    <x v="3"/>
    <x v="1"/>
    <x v="2"/>
    <x v="1"/>
    <s v="SLA_MET"/>
  </r>
  <r>
    <s v="3323"/>
    <d v="2023-08-16T19:45:32"/>
    <d v="2023-08-16T20:06:49"/>
    <s v="WITHDRAW"/>
    <s v="Consumer Existing"/>
    <s v="NVaid"/>
    <s v="Please email copy of Proof of Income (Pay Slips / Bank Statement / Employment Letter) to vcredit@Asif Tech.com.au"/>
    <x v="2"/>
    <d v="1899-12-30T00:21:17"/>
    <n v="21.283333333333335"/>
    <d v="2023-08-16T00:00:00"/>
    <x v="1"/>
    <x v="3"/>
    <x v="4"/>
    <x v="2"/>
    <x v="1"/>
    <s v="SLA_NOT_MET"/>
  </r>
  <r>
    <s v="3324"/>
    <d v="2023-08-16T20:01:02"/>
    <d v="2023-08-16T20:18:53"/>
    <s v="WITHDRAW"/>
    <s v="Consumer Pre Bureau"/>
    <s v="NVaid"/>
    <s v="Please resubmit with correct birthdate for the applicant - the birthdate is 06/10/1977"/>
    <x v="2"/>
    <d v="1899-12-30T00:17:51"/>
    <n v="17.850000000000001"/>
    <d v="2023-08-16T00:00:00"/>
    <x v="1"/>
    <x v="3"/>
    <x v="4"/>
    <x v="2"/>
    <x v="2"/>
    <s v="SLA_MET"/>
  </r>
  <r>
    <s v="3325"/>
    <d v="2023-08-16T20:27:22"/>
    <d v="2023-08-16T20:42:20"/>
    <s v="WITHDRAW"/>
    <s v="Consumer Existing"/>
    <s v="NVaid"/>
    <s v="Customer has overdue account with Asif Tech. Account no 218968099 - overdue by $340.86"/>
    <x v="1"/>
    <d v="1899-12-30T00:14:58"/>
    <n v="14.966666666666667"/>
    <d v="2023-08-16T00:00:00"/>
    <x v="1"/>
    <x v="3"/>
    <x v="4"/>
    <x v="2"/>
    <x v="1"/>
    <s v="SLA_MET"/>
  </r>
  <r>
    <s v="3326"/>
    <d v="2023-08-16T20:37:00"/>
    <d v="2023-08-16T20:52:29"/>
    <s v="WITHDRAW"/>
    <s v="Consumer Pre Bureau"/>
    <s v="CDcosta"/>
    <s v="Please email 100 pts of ID and proof of income to vcredit@Asif Tech.com.au"/>
    <x v="2"/>
    <d v="1899-12-30T00:15:29"/>
    <n v="15.483333333333333"/>
    <d v="2023-08-16T00:00:00"/>
    <x v="1"/>
    <x v="3"/>
    <x v="2"/>
    <x v="2"/>
    <x v="2"/>
    <s v="SLA_MET"/>
  </r>
  <r>
    <s v="3327"/>
    <d v="2023-08-16T20:42:33"/>
    <d v="2023-08-16T20:54:46"/>
    <s v="WITHDRAW"/>
    <s v="Consumer Pre Bureau"/>
    <s v="CDcosta"/>
    <s v="Please email passport with visa page"/>
    <x v="2"/>
    <d v="1899-12-30T00:12:13"/>
    <n v="12.216666666666667"/>
    <d v="2023-08-16T00:00:00"/>
    <x v="1"/>
    <x v="3"/>
    <x v="2"/>
    <x v="2"/>
    <x v="2"/>
    <s v="SLA_MET"/>
  </r>
  <r>
    <s v="3328"/>
    <d v="2023-08-16T20:56:18"/>
    <d v="2023-08-16T21:01:30"/>
    <s v="WITHDRAW"/>
    <s v="Consumer Existing"/>
    <s v="CDcosta"/>
    <s v="Please email passport with visa page"/>
    <x v="2"/>
    <d v="1899-12-30T00:05:12"/>
    <n v="5.2"/>
    <d v="2023-08-16T00:00:00"/>
    <x v="1"/>
    <x v="3"/>
    <x v="2"/>
    <x v="2"/>
    <x v="1"/>
    <s v="SLA_MET"/>
  </r>
  <r>
    <s v="3329"/>
    <d v="2023-08-16T20:56:55"/>
    <d v="2023-08-16T21:09:04"/>
    <s v="WITHDRAW"/>
    <s v="Consumer Pre Bureau"/>
    <s v="CDcosta"/>
    <s v="Please resubmit application with correct passport # as G23018913"/>
    <x v="2"/>
    <d v="1899-12-30T00:12:09"/>
    <n v="12.15"/>
    <d v="2023-08-16T00:00:00"/>
    <x v="1"/>
    <x v="3"/>
    <x v="2"/>
    <x v="2"/>
    <x v="2"/>
    <s v="SLA_MET"/>
  </r>
  <r>
    <s v="3330"/>
    <d v="2023-08-16T21:29:57"/>
    <d v="2023-08-16T21:44:26"/>
    <s v="WITHDRAW"/>
    <s v="Consumer Post Bureau"/>
    <s v="HPandya"/>
    <s v="Please resubmit with landline for employer"/>
    <x v="2"/>
    <d v="1899-12-30T00:14:29"/>
    <n v="14.483333333333333"/>
    <d v="2023-08-16T00:00:00"/>
    <x v="1"/>
    <x v="3"/>
    <x v="11"/>
    <x v="2"/>
    <x v="0"/>
    <s v="SLA_MET"/>
  </r>
  <r>
    <s v="3331"/>
    <d v="2023-08-17T09:08:54"/>
    <d v="2023-08-17T09:41:42"/>
    <s v="APPROVE"/>
    <s v="Consumer Pre Bureau"/>
    <s v="QMascarenhas"/>
    <s v="Approve"/>
    <x v="0"/>
    <d v="1899-12-30T00:32:48"/>
    <n v="32.799999999999997"/>
    <d v="2023-08-17T00:00:00"/>
    <x v="1"/>
    <x v="3"/>
    <x v="0"/>
    <x v="0"/>
    <x v="2"/>
    <s v="SLA_NOT_MET"/>
  </r>
  <r>
    <s v="3332"/>
    <d v="2023-08-17T09:20:06"/>
    <d v="2023-08-17T09:43:39"/>
    <s v="APPROVE"/>
    <s v="Consumer Post Bureau"/>
    <s v="MDcruz"/>
    <s v="Approve"/>
    <x v="0"/>
    <d v="1899-12-30T00:23:33"/>
    <n v="23.55"/>
    <d v="2023-08-17T00:00:00"/>
    <x v="1"/>
    <x v="3"/>
    <x v="3"/>
    <x v="0"/>
    <x v="0"/>
    <s v="SLA_NOT_MET"/>
  </r>
  <r>
    <s v="3333"/>
    <d v="2023-08-17T09:26:13"/>
    <d v="2023-08-17T09:53:37"/>
    <s v="APPROVE"/>
    <s v="Consumer Pre Bureau"/>
    <s v="QMascarenhas"/>
    <s v="Approve"/>
    <x v="0"/>
    <d v="1899-12-30T00:27:24"/>
    <n v="27.4"/>
    <d v="2023-08-17T00:00:00"/>
    <x v="1"/>
    <x v="3"/>
    <x v="0"/>
    <x v="0"/>
    <x v="2"/>
    <s v="SLA_NOT_MET"/>
  </r>
  <r>
    <s v="3334"/>
    <d v="2023-08-17T10:53:16"/>
    <d v="2023-08-17T11:14:04"/>
    <s v="APPROVE"/>
    <s v="Consumer Existing"/>
    <s v="AAkhundpur"/>
    <s v="Approve"/>
    <x v="0"/>
    <d v="1899-12-30T00:20:48"/>
    <n v="20.8"/>
    <d v="2023-08-17T00:00:00"/>
    <x v="1"/>
    <x v="3"/>
    <x v="8"/>
    <x v="0"/>
    <x v="1"/>
    <s v="SLA_NOT_MET"/>
  </r>
  <r>
    <s v="3335"/>
    <d v="2023-08-17T11:03:13"/>
    <d v="2023-08-17T11:22:40"/>
    <s v="APPROVE"/>
    <s v="Consumer Existing"/>
    <s v="QMascarenhas"/>
    <s v="Approve"/>
    <x v="0"/>
    <d v="1899-12-30T00:19:27"/>
    <n v="19.45"/>
    <d v="2023-08-17T00:00:00"/>
    <x v="1"/>
    <x v="3"/>
    <x v="0"/>
    <x v="0"/>
    <x v="1"/>
    <s v="SLA_MET"/>
  </r>
  <r>
    <s v="3336"/>
    <d v="2023-08-17T11:03:59"/>
    <d v="2023-08-17T11:22:42"/>
    <s v="APPROVE"/>
    <s v="Consumer Existing"/>
    <s v="NVaid"/>
    <s v="Approve"/>
    <x v="0"/>
    <d v="1899-12-30T00:18:43"/>
    <n v="18.716666666666665"/>
    <d v="2023-08-17T00:00:00"/>
    <x v="1"/>
    <x v="3"/>
    <x v="4"/>
    <x v="0"/>
    <x v="1"/>
    <s v="SLA_MET"/>
  </r>
  <r>
    <s v="3337"/>
    <d v="2023-08-17T11:24:03"/>
    <d v="2023-08-17T11:35:53"/>
    <s v="APPROVE"/>
    <s v="Consumer Existing"/>
    <s v="AAkhundpur"/>
    <s v="Approve"/>
    <x v="0"/>
    <d v="1899-12-30T00:11:50"/>
    <n v="11.833333333333334"/>
    <d v="2023-08-17T00:00:00"/>
    <x v="1"/>
    <x v="3"/>
    <x v="8"/>
    <x v="0"/>
    <x v="1"/>
    <s v="SLA_MET"/>
  </r>
  <r>
    <s v="3338"/>
    <d v="2023-08-17T11:50:25"/>
    <d v="2023-08-17T11:58:04"/>
    <s v="APPROVE"/>
    <s v="Consumer Existing"/>
    <s v="AAkhundpur"/>
    <s v="Approve"/>
    <x v="0"/>
    <d v="1899-12-30T00:07:39"/>
    <n v="7.65"/>
    <d v="2023-08-17T00:00:00"/>
    <x v="1"/>
    <x v="3"/>
    <x v="8"/>
    <x v="0"/>
    <x v="1"/>
    <s v="SLA_MET"/>
  </r>
  <r>
    <s v="3339"/>
    <d v="2023-08-17T11:55:14"/>
    <d v="2023-08-17T11:59:02"/>
    <s v="APPROVE"/>
    <s v="Consumer Post Bureau"/>
    <s v="SSyed"/>
    <s v="Approved only with outright purchase of handset or USIM only"/>
    <x v="0"/>
    <d v="1899-12-30T00:03:48"/>
    <n v="3.8"/>
    <d v="2023-08-17T00:00:00"/>
    <x v="1"/>
    <x v="3"/>
    <x v="5"/>
    <x v="0"/>
    <x v="0"/>
    <s v="SLA_MET"/>
  </r>
  <r>
    <s v="3340"/>
    <d v="2023-08-17T11:55:26"/>
    <d v="2023-08-17T12:09:31"/>
    <s v="APPROVE"/>
    <s v="Consumer Existing"/>
    <s v="AAkhundpur"/>
    <s v="Approved for MBB only"/>
    <x v="0"/>
    <d v="1899-12-30T00:14:05"/>
    <n v="14.083333333333334"/>
    <d v="2023-08-17T00:00:00"/>
    <x v="1"/>
    <x v="3"/>
    <x v="8"/>
    <x v="0"/>
    <x v="1"/>
    <s v="SLA_MET"/>
  </r>
  <r>
    <s v="3341"/>
    <d v="2023-08-17T12:00:13"/>
    <d v="2023-08-17T12:20:09"/>
    <s v="APPROVE"/>
    <s v="Consumer Existing"/>
    <s v="SSyed"/>
    <s v="Approve"/>
    <x v="0"/>
    <d v="1899-12-30T00:19:56"/>
    <n v="19.933333333333334"/>
    <d v="2023-08-17T00:00:00"/>
    <x v="1"/>
    <x v="3"/>
    <x v="5"/>
    <x v="0"/>
    <x v="1"/>
    <s v="SLA_MET"/>
  </r>
  <r>
    <s v="3342"/>
    <d v="2023-08-17T12:01:42"/>
    <d v="2023-08-17T12:18:03"/>
    <s v="APPROVE"/>
    <s v="Consumer Existing"/>
    <s v="AAkhundpur"/>
    <s v="Approved only with outright purchase of handset or USIM only"/>
    <x v="0"/>
    <d v="1899-12-30T00:16:21"/>
    <n v="16.350000000000001"/>
    <d v="2023-08-17T00:00:00"/>
    <x v="1"/>
    <x v="3"/>
    <x v="8"/>
    <x v="0"/>
    <x v="1"/>
    <s v="SLA_MET"/>
  </r>
  <r>
    <s v="3343"/>
    <d v="2023-08-17T12:03:06"/>
    <d v="2023-08-17T12:21:57"/>
    <s v="APPROVE"/>
    <s v="Consumer Existing"/>
    <s v="NVaid"/>
    <s v="Approve"/>
    <x v="0"/>
    <d v="1899-12-30T00:18:51"/>
    <n v="18.850000000000001"/>
    <d v="2023-08-17T00:00:00"/>
    <x v="1"/>
    <x v="3"/>
    <x v="4"/>
    <x v="0"/>
    <x v="1"/>
    <s v="SLA_MET"/>
  </r>
  <r>
    <s v="3344"/>
    <d v="2023-08-17T12:05:20"/>
    <d v="2023-08-17T12:22:54"/>
    <s v="APPROVE"/>
    <s v="Consumer Existing"/>
    <s v="AAkhundpur"/>
    <s v="Approve"/>
    <x v="0"/>
    <d v="1899-12-30T00:17:34"/>
    <n v="17.566666666666666"/>
    <d v="2023-08-17T00:00:00"/>
    <x v="1"/>
    <x v="3"/>
    <x v="8"/>
    <x v="0"/>
    <x v="1"/>
    <s v="SLA_MET"/>
  </r>
  <r>
    <s v="3345"/>
    <d v="2023-08-17T12:05:32"/>
    <d v="2023-08-17T12:25:43"/>
    <s v="APPROVE"/>
    <s v="Consumer Existing"/>
    <s v="SSyed"/>
    <s v="Approve"/>
    <x v="0"/>
    <d v="1899-12-30T00:20:11"/>
    <n v="20.183333333333334"/>
    <d v="2023-08-17T00:00:00"/>
    <x v="1"/>
    <x v="3"/>
    <x v="5"/>
    <x v="0"/>
    <x v="1"/>
    <s v="SLA_NOT_MET"/>
  </r>
  <r>
    <s v="3346"/>
    <d v="2023-08-17T12:11:36"/>
    <d v="2023-08-17T12:25:12"/>
    <s v="APPROVE"/>
    <s v="Consumer Existing"/>
    <s v="MDcruz"/>
    <s v="Approve"/>
    <x v="0"/>
    <d v="1899-12-30T00:13:36"/>
    <n v="13.6"/>
    <d v="2023-08-17T00:00:00"/>
    <x v="1"/>
    <x v="3"/>
    <x v="3"/>
    <x v="0"/>
    <x v="1"/>
    <s v="SLA_MET"/>
  </r>
  <r>
    <s v="3347"/>
    <d v="2023-08-17T12:12:21"/>
    <d v="2023-08-17T12:28:20"/>
    <s v="APPROVE"/>
    <s v="Consumer Post Bureau"/>
    <s v="AAkhundpur"/>
    <s v="Approved only with outright purchase of handset or USIM only"/>
    <x v="0"/>
    <d v="1899-12-30T00:15:59"/>
    <n v="15.983333333333333"/>
    <d v="2023-08-17T00:00:00"/>
    <x v="1"/>
    <x v="3"/>
    <x v="8"/>
    <x v="0"/>
    <x v="0"/>
    <s v="SLA_MET"/>
  </r>
  <r>
    <s v="3348"/>
    <d v="2023-08-17T12:18:52"/>
    <d v="2023-08-17T12:28:43"/>
    <s v="APPROVE"/>
    <s v="Consumer Existing"/>
    <s v="MDcruz"/>
    <s v="Approve"/>
    <x v="0"/>
    <d v="1899-12-30T00:09:51"/>
    <n v="9.85"/>
    <d v="2023-08-17T00:00:00"/>
    <x v="1"/>
    <x v="3"/>
    <x v="3"/>
    <x v="0"/>
    <x v="1"/>
    <s v="SLA_MET"/>
  </r>
  <r>
    <s v="3349"/>
    <d v="2023-08-17T12:30:37"/>
    <d v="2023-08-17T12:37:11"/>
    <s v="APPROVE"/>
    <s v="Consumer Pre Bureau"/>
    <s v="AAkhundpur"/>
    <s v="Approved only with outright purchase of handset or USIM only"/>
    <x v="0"/>
    <d v="1899-12-30T00:06:34"/>
    <n v="6.5666666666666664"/>
    <d v="2023-08-17T00:00:00"/>
    <x v="1"/>
    <x v="3"/>
    <x v="8"/>
    <x v="0"/>
    <x v="2"/>
    <s v="SLA_MET"/>
  </r>
  <r>
    <s v="3350"/>
    <d v="2023-08-17T12:39:25"/>
    <d v="2023-08-17T12:46:53"/>
    <s v="APPROVE"/>
    <s v="Consumer Pre Bureau"/>
    <s v="NVaid"/>
    <s v="Approved only with outright purchase of handset or USIM only"/>
    <x v="0"/>
    <d v="1899-12-30T00:07:28"/>
    <n v="7.4666666666666668"/>
    <d v="2023-08-17T00:00:00"/>
    <x v="1"/>
    <x v="3"/>
    <x v="4"/>
    <x v="0"/>
    <x v="2"/>
    <s v="SLA_MET"/>
  </r>
  <r>
    <s v="3351"/>
    <d v="2023-08-17T12:40:09"/>
    <d v="2023-08-17T12:47:07"/>
    <s v="APPROVE"/>
    <s v="Consumer Existing"/>
    <s v="AAkhundpur"/>
    <s v="Approved for MBB only"/>
    <x v="0"/>
    <d v="1899-12-30T00:06:58"/>
    <n v="6.9666666666666668"/>
    <d v="2023-08-17T00:00:00"/>
    <x v="1"/>
    <x v="3"/>
    <x v="8"/>
    <x v="0"/>
    <x v="1"/>
    <s v="SLA_MET"/>
  </r>
  <r>
    <s v="3352"/>
    <d v="2023-08-17T12:41:48"/>
    <d v="2023-08-17T12:53:52"/>
    <s v="APPROVE"/>
    <s v="Consumer Existing"/>
    <s v="FWadia"/>
    <s v="Approve"/>
    <x v="0"/>
    <d v="1899-12-30T00:12:04"/>
    <n v="12.066666666666666"/>
    <d v="2023-08-17T00:00:00"/>
    <x v="1"/>
    <x v="3"/>
    <x v="9"/>
    <x v="0"/>
    <x v="1"/>
    <s v="SLA_MET"/>
  </r>
  <r>
    <s v="3353"/>
    <d v="2023-08-17T12:42:23"/>
    <d v="2023-08-17T12:54:42"/>
    <s v="APPROVE"/>
    <s v="Consumer Pre Bureau"/>
    <s v="AAkhundpur"/>
    <s v="Approve"/>
    <x v="0"/>
    <d v="1899-12-30T00:12:19"/>
    <n v="12.316666666666666"/>
    <d v="2023-08-17T00:00:00"/>
    <x v="1"/>
    <x v="3"/>
    <x v="8"/>
    <x v="0"/>
    <x v="2"/>
    <s v="SLA_MET"/>
  </r>
  <r>
    <s v="3354"/>
    <d v="2023-08-17T12:57:41"/>
    <d v="2023-08-17T13:01:45"/>
    <s v="APPROVE"/>
    <s v="Consumer Existing"/>
    <s v="AAkhundpur"/>
    <s v="Approved for MBB only"/>
    <x v="0"/>
    <d v="1899-12-30T00:04:04"/>
    <n v="4.0666666666666664"/>
    <d v="2023-08-17T00:00:00"/>
    <x v="1"/>
    <x v="3"/>
    <x v="8"/>
    <x v="0"/>
    <x v="1"/>
    <s v="SLA_MET"/>
  </r>
  <r>
    <s v="3355"/>
    <d v="2023-08-17T13:00:23"/>
    <d v="2023-08-17T13:06:45"/>
    <s v="APPROVE"/>
    <s v="Consumer Pre Bureau"/>
    <s v="AAkhundpur"/>
    <s v="Approved only with outright purchase of handset or USIM only"/>
    <x v="0"/>
    <d v="1899-12-30T00:06:22"/>
    <n v="6.3666666666666663"/>
    <d v="2023-08-17T00:00:00"/>
    <x v="1"/>
    <x v="3"/>
    <x v="8"/>
    <x v="0"/>
    <x v="2"/>
    <s v="SLA_MET"/>
  </r>
  <r>
    <s v="3356"/>
    <d v="2023-08-17T13:20:44"/>
    <d v="2023-08-17T13:35:42"/>
    <s v="APPROVE"/>
    <s v="Consumer Post Bureau"/>
    <s v="AAkhundpur"/>
    <s v="Approved only with outright purchase of handset or USIM only"/>
    <x v="0"/>
    <d v="1899-12-30T00:14:58"/>
    <n v="14.966666666666667"/>
    <d v="2023-08-17T00:00:00"/>
    <x v="1"/>
    <x v="3"/>
    <x v="8"/>
    <x v="0"/>
    <x v="0"/>
    <s v="SLA_MET"/>
  </r>
  <r>
    <s v="3357"/>
    <d v="2023-08-17T13:39:10"/>
    <d v="2023-08-17T13:49:36"/>
    <s v="APPROVE"/>
    <s v="Consumer Post Bureau"/>
    <s v="AAkhundpur"/>
    <s v="Approve"/>
    <x v="0"/>
    <d v="1899-12-30T00:10:26"/>
    <n v="10.433333333333334"/>
    <d v="2023-08-17T00:00:00"/>
    <x v="1"/>
    <x v="3"/>
    <x v="8"/>
    <x v="0"/>
    <x v="0"/>
    <s v="SLA_MET"/>
  </r>
  <r>
    <s v="3358"/>
    <d v="2023-08-17T13:58:02"/>
    <d v="2023-08-17T14:13:57"/>
    <s v="APPROVE"/>
    <s v="Consumer Post Bureau"/>
    <s v="NVaid"/>
    <s v="Approve"/>
    <x v="0"/>
    <d v="1899-12-30T00:15:55"/>
    <n v="15.916666666666666"/>
    <d v="2023-08-17T00:00:00"/>
    <x v="1"/>
    <x v="3"/>
    <x v="4"/>
    <x v="0"/>
    <x v="0"/>
    <s v="SLA_MET"/>
  </r>
  <r>
    <s v="3359"/>
    <d v="2023-08-17T13:58:55"/>
    <d v="2023-08-17T14:13:20"/>
    <s v="APPROVE"/>
    <s v="Consumer Pre Bureau"/>
    <s v="HPandya"/>
    <s v="Approved for 1 handset and 1 MBB"/>
    <x v="0"/>
    <d v="1899-12-30T00:14:25"/>
    <n v="14.416666666666666"/>
    <d v="2023-08-17T00:00:00"/>
    <x v="1"/>
    <x v="3"/>
    <x v="11"/>
    <x v="0"/>
    <x v="2"/>
    <s v="SLA_MET"/>
  </r>
  <r>
    <s v="3360"/>
    <d v="2023-08-17T14:03:38"/>
    <d v="2023-08-17T14:18:57"/>
    <s v="APPROVE"/>
    <s v="Consumer Existing"/>
    <s v="AAkhundpur"/>
    <s v="Approved only with outright purchase of handset or USIM only"/>
    <x v="0"/>
    <d v="1899-12-30T00:15:19"/>
    <n v="15.316666666666666"/>
    <d v="2023-08-17T00:00:00"/>
    <x v="1"/>
    <x v="3"/>
    <x v="8"/>
    <x v="0"/>
    <x v="1"/>
    <s v="SLA_MET"/>
  </r>
  <r>
    <s v="3361"/>
    <d v="2023-08-17T14:14:16"/>
    <d v="2023-08-17T14:19:54"/>
    <s v="APPROVE"/>
    <s v="Consumer Existing"/>
    <s v="HPandya"/>
    <s v="Approve"/>
    <x v="0"/>
    <d v="1899-12-30T00:05:38"/>
    <n v="5.6333333333333329"/>
    <d v="2023-08-17T00:00:00"/>
    <x v="1"/>
    <x v="3"/>
    <x v="11"/>
    <x v="0"/>
    <x v="1"/>
    <s v="SLA_MET"/>
  </r>
  <r>
    <s v="3362"/>
    <d v="2023-08-17T14:22:40"/>
    <d v="2023-08-17T14:30:39"/>
    <s v="APPROVE"/>
    <s v="Consumer Pre Bureau"/>
    <s v="AAkhundpur"/>
    <s v="Approved for 1 Handset/Tablet + 1 MBB"/>
    <x v="0"/>
    <d v="1899-12-30T00:07:59"/>
    <n v="7.9833333333333334"/>
    <d v="2023-08-17T00:00:00"/>
    <x v="1"/>
    <x v="3"/>
    <x v="8"/>
    <x v="0"/>
    <x v="2"/>
    <s v="SLA_MET"/>
  </r>
  <r>
    <s v="3363"/>
    <d v="2023-08-17T14:48:43"/>
    <d v="2023-08-17T14:57:33"/>
    <s v="APPROVE"/>
    <s v="Consumer Post Bureau"/>
    <s v="FWadia"/>
    <s v="Approve"/>
    <x v="0"/>
    <d v="1899-12-30T00:08:50"/>
    <n v="8.8333333333333339"/>
    <d v="2023-08-17T00:00:00"/>
    <x v="1"/>
    <x v="3"/>
    <x v="9"/>
    <x v="0"/>
    <x v="0"/>
    <s v="SLA_MET"/>
  </r>
  <r>
    <s v="3364"/>
    <d v="2023-08-17T14:50:27"/>
    <d v="2023-08-17T15:00:51"/>
    <s v="APPROVE"/>
    <s v="Consumer Existing"/>
    <s v="NVaid"/>
    <s v="Approve"/>
    <x v="0"/>
    <d v="1899-12-30T00:10:24"/>
    <n v="10.4"/>
    <d v="2023-08-17T00:00:00"/>
    <x v="1"/>
    <x v="3"/>
    <x v="4"/>
    <x v="0"/>
    <x v="1"/>
    <s v="SLA_MET"/>
  </r>
  <r>
    <s v="3365"/>
    <d v="2023-08-17T15:01:21"/>
    <d v="2023-08-17T15:07:42"/>
    <s v="APPROVE"/>
    <s v="Consumer Existing"/>
    <s v="NVaid"/>
    <s v="Approve"/>
    <x v="0"/>
    <d v="1899-12-30T00:06:21"/>
    <n v="6.35"/>
    <d v="2023-08-17T00:00:00"/>
    <x v="1"/>
    <x v="3"/>
    <x v="4"/>
    <x v="0"/>
    <x v="1"/>
    <s v="SLA_MET"/>
  </r>
  <r>
    <s v="3366"/>
    <d v="2023-08-17T15:16:49"/>
    <d v="2023-08-17T15:24:35"/>
    <s v="APPROVE"/>
    <s v="Consumer Existing"/>
    <s v="AAkhundpur"/>
    <s v="Approve"/>
    <x v="0"/>
    <d v="1899-12-30T00:07:46"/>
    <n v="7.7666666666666666"/>
    <d v="2023-08-17T00:00:00"/>
    <x v="1"/>
    <x v="3"/>
    <x v="8"/>
    <x v="0"/>
    <x v="1"/>
    <s v="SLA_MET"/>
  </r>
  <r>
    <s v="3367"/>
    <d v="2023-08-17T15:37:01"/>
    <d v="2023-08-17T15:46:56"/>
    <s v="APPROVE"/>
    <s v="Consumer Post Bureau"/>
    <s v="NVaid"/>
    <s v="Approve"/>
    <x v="0"/>
    <d v="1899-12-30T00:09:55"/>
    <n v="9.9166666666666661"/>
    <d v="2023-08-17T00:00:00"/>
    <x v="1"/>
    <x v="3"/>
    <x v="4"/>
    <x v="0"/>
    <x v="0"/>
    <s v="SLA_MET"/>
  </r>
  <r>
    <s v="3368"/>
    <d v="2023-08-17T15:44:42"/>
    <d v="2023-08-17T15:48:56"/>
    <s v="APPROVE"/>
    <s v="Consumer Existing"/>
    <s v="AAkhundpur"/>
    <s v="Approved for MBB only"/>
    <x v="0"/>
    <d v="1899-12-30T00:04:14"/>
    <n v="4.2333333333333334"/>
    <d v="2023-08-17T00:00:00"/>
    <x v="1"/>
    <x v="3"/>
    <x v="8"/>
    <x v="0"/>
    <x v="1"/>
    <s v="SLA_MET"/>
  </r>
  <r>
    <s v="3369"/>
    <d v="2023-08-17T15:45:00"/>
    <d v="2023-08-17T15:54:37"/>
    <s v="APPROVE"/>
    <s v="Consumer Existing"/>
    <s v="FWadia"/>
    <s v="Approved for 1 service only"/>
    <x v="0"/>
    <d v="1899-12-30T00:09:37"/>
    <n v="9.6166666666666671"/>
    <d v="2023-08-17T00:00:00"/>
    <x v="1"/>
    <x v="3"/>
    <x v="9"/>
    <x v="0"/>
    <x v="1"/>
    <s v="SLA_MET"/>
  </r>
  <r>
    <s v="3370"/>
    <d v="2023-08-17T15:47:56"/>
    <d v="2023-08-17T15:55:07"/>
    <s v="APPROVE"/>
    <s v="Consumer Existing"/>
    <s v="NVaid"/>
    <s v="Approve"/>
    <x v="0"/>
    <d v="1899-12-30T00:07:11"/>
    <n v="7.1833333333333336"/>
    <d v="2023-08-17T00:00:00"/>
    <x v="1"/>
    <x v="3"/>
    <x v="4"/>
    <x v="0"/>
    <x v="1"/>
    <s v="SLA_MET"/>
  </r>
  <r>
    <s v="3371"/>
    <d v="2023-08-17T15:48:13"/>
    <d v="2023-08-17T15:56:03"/>
    <s v="APPROVE"/>
    <s v="Consumer Existing"/>
    <s v="AAkhundpur"/>
    <s v="Approve"/>
    <x v="0"/>
    <d v="1899-12-30T00:07:50"/>
    <n v="7.833333333333333"/>
    <d v="2023-08-17T00:00:00"/>
    <x v="1"/>
    <x v="3"/>
    <x v="8"/>
    <x v="0"/>
    <x v="1"/>
    <s v="SLA_MET"/>
  </r>
  <r>
    <s v="3372"/>
    <d v="2023-08-17T15:55:22"/>
    <d v="2023-08-17T16:06:35"/>
    <s v="APPROVE"/>
    <s v="Consumer Post Bureau"/>
    <s v="NVaid"/>
    <s v="Approve"/>
    <x v="0"/>
    <d v="1899-12-30T00:11:13"/>
    <n v="11.216666666666667"/>
    <d v="2023-08-17T00:00:00"/>
    <x v="1"/>
    <x v="3"/>
    <x v="4"/>
    <x v="0"/>
    <x v="0"/>
    <s v="SLA_MET"/>
  </r>
  <r>
    <s v="3373"/>
    <d v="2023-08-17T16:04:56"/>
    <d v="2023-08-17T16:21:22"/>
    <s v="APPROVE"/>
    <s v="Consumer Pre Bureau"/>
    <s v="HPandya"/>
    <s v="Approved only with outright purchase of handset or USIM only"/>
    <x v="0"/>
    <d v="1899-12-30T00:16:26"/>
    <n v="16.433333333333334"/>
    <d v="2023-08-17T00:00:00"/>
    <x v="1"/>
    <x v="3"/>
    <x v="11"/>
    <x v="0"/>
    <x v="2"/>
    <s v="SLA_MET"/>
  </r>
  <r>
    <s v="3374"/>
    <d v="2023-08-17T16:06:42"/>
    <d v="2023-08-17T16:11:51"/>
    <s v="APPROVE"/>
    <s v="Consumer Existing"/>
    <s v="AAkhundpur"/>
    <s v="Approved for MBB only"/>
    <x v="0"/>
    <d v="1899-12-30T00:05:09"/>
    <n v="5.15"/>
    <d v="2023-08-17T00:00:00"/>
    <x v="1"/>
    <x v="3"/>
    <x v="8"/>
    <x v="0"/>
    <x v="1"/>
    <s v="SLA_MET"/>
  </r>
  <r>
    <s v="3375"/>
    <d v="2023-08-17T16:10:12"/>
    <d v="2023-08-17T16:19:42"/>
    <s v="APPROVE"/>
    <s v="Consumer Post Bureau"/>
    <s v="AAkhundpur"/>
    <s v="Approve"/>
    <x v="0"/>
    <d v="1899-12-30T00:09:30"/>
    <n v="9.5"/>
    <d v="2023-08-17T00:00:00"/>
    <x v="1"/>
    <x v="3"/>
    <x v="8"/>
    <x v="0"/>
    <x v="0"/>
    <s v="SLA_MET"/>
  </r>
  <r>
    <s v="3376"/>
    <d v="2023-08-17T16:26:01"/>
    <d v="2023-08-17T16:34:33"/>
    <s v="APPROVE"/>
    <s v="Consumer Pre Bureau"/>
    <s v="HPandya"/>
    <s v="Approved only with outright purchase of handset or USIM only"/>
    <x v="0"/>
    <d v="1899-12-30T00:08:32"/>
    <n v="8.5333333333333332"/>
    <d v="2023-08-17T00:00:00"/>
    <x v="1"/>
    <x v="3"/>
    <x v="11"/>
    <x v="0"/>
    <x v="2"/>
    <s v="SLA_MET"/>
  </r>
  <r>
    <s v="3377"/>
    <d v="2023-08-17T16:28:05"/>
    <d v="2023-08-17T16:37:42"/>
    <s v="APPROVE"/>
    <s v="Consumer Existing"/>
    <s v="AAkhundpur"/>
    <s v="Approve"/>
    <x v="0"/>
    <d v="1899-12-30T00:09:37"/>
    <n v="9.6166666666666671"/>
    <d v="2023-08-17T00:00:00"/>
    <x v="1"/>
    <x v="3"/>
    <x v="8"/>
    <x v="0"/>
    <x v="1"/>
    <s v="SLA_MET"/>
  </r>
  <r>
    <s v="3378"/>
    <d v="2023-08-17T16:50:13"/>
    <d v="2023-08-17T16:54:30"/>
    <s v="APPROVE"/>
    <s v="Consumer Pre Bureau"/>
    <s v="AAkhundpur"/>
    <s v="Approved for 1 Handset/Tablet + 1 MBB"/>
    <x v="0"/>
    <d v="1899-12-30T00:04:17"/>
    <n v="4.2833333333333332"/>
    <d v="2023-08-17T00:00:00"/>
    <x v="1"/>
    <x v="3"/>
    <x v="8"/>
    <x v="0"/>
    <x v="2"/>
    <s v="SLA_MET"/>
  </r>
  <r>
    <s v="3379"/>
    <d v="2023-08-17T16:50:13"/>
    <d v="2023-08-17T16:55:59"/>
    <s v="APPROVE"/>
    <s v="Consumer Pre Bureau"/>
    <s v="MDcruz"/>
    <s v="Approve"/>
    <x v="0"/>
    <d v="1899-12-30T00:05:46"/>
    <n v="5.7666666666666666"/>
    <d v="2023-08-17T00:00:00"/>
    <x v="1"/>
    <x v="3"/>
    <x v="3"/>
    <x v="0"/>
    <x v="2"/>
    <s v="SLA_MET"/>
  </r>
  <r>
    <s v="3380"/>
    <d v="2023-08-17T17:21:35"/>
    <d v="2023-08-17T17:26:40"/>
    <s v="APPROVE"/>
    <s v="Consumer Pre Bureau"/>
    <s v="AAkhundpur"/>
    <s v="Approved only with outright purchase of handset or USIM only- Visa expires on 25/05/2013"/>
    <x v="0"/>
    <d v="1899-12-30T00:05:05"/>
    <n v="5.083333333333333"/>
    <d v="2023-08-17T00:00:00"/>
    <x v="1"/>
    <x v="3"/>
    <x v="8"/>
    <x v="0"/>
    <x v="2"/>
    <s v="SLA_MET"/>
  </r>
  <r>
    <s v="3381"/>
    <d v="2023-08-17T17:48:54"/>
    <d v="2023-08-17T17:54:23"/>
    <s v="APPROVE"/>
    <s v="Consumer Existing"/>
    <s v="NVaid"/>
    <s v="Approve"/>
    <x v="0"/>
    <d v="1899-12-30T00:05:29"/>
    <n v="5.4833333333333334"/>
    <d v="2023-08-17T00:00:00"/>
    <x v="1"/>
    <x v="3"/>
    <x v="4"/>
    <x v="0"/>
    <x v="1"/>
    <s v="SLA_MET"/>
  </r>
  <r>
    <s v="3382"/>
    <d v="2023-08-17T17:51:04"/>
    <d v="2023-08-17T17:55:36"/>
    <s v="APPROVE"/>
    <s v="Consumer Existing"/>
    <s v="AAkhundpur"/>
    <s v="Approve"/>
    <x v="0"/>
    <d v="1899-12-30T00:04:32"/>
    <n v="4.5333333333333332"/>
    <d v="2023-08-17T00:00:00"/>
    <x v="1"/>
    <x v="3"/>
    <x v="8"/>
    <x v="0"/>
    <x v="1"/>
    <s v="SLA_MET"/>
  </r>
  <r>
    <s v="3383"/>
    <d v="2023-08-17T17:54:00"/>
    <d v="2023-08-17T18:03:00"/>
    <s v="APPROVE"/>
    <s v="Consumer Pre Bureau"/>
    <s v="FWadia"/>
    <s v="Approved only with outright purchase of handset or USIM only"/>
    <x v="0"/>
    <d v="1899-12-30T00:09:00"/>
    <n v="9"/>
    <d v="2023-08-17T00:00:00"/>
    <x v="1"/>
    <x v="3"/>
    <x v="9"/>
    <x v="0"/>
    <x v="2"/>
    <s v="SLA_MET"/>
  </r>
  <r>
    <s v="3384"/>
    <d v="2023-08-17T17:54:17"/>
    <d v="2023-08-17T18:02:19"/>
    <s v="APPROVE"/>
    <s v="Consumer Pre Bureau"/>
    <s v="NVaid"/>
    <s v="Approved for MBB only"/>
    <x v="0"/>
    <d v="1899-12-30T00:08:02"/>
    <n v="8.0333333333333332"/>
    <d v="2023-08-17T00:00:00"/>
    <x v="1"/>
    <x v="3"/>
    <x v="4"/>
    <x v="0"/>
    <x v="2"/>
    <s v="SLA_MET"/>
  </r>
  <r>
    <s v="3385"/>
    <d v="2023-08-17T17:55:22"/>
    <d v="2023-08-17T18:01:37"/>
    <s v="APPROVE"/>
    <s v="Consumer Existing"/>
    <s v="AAkhundpur"/>
    <s v="Approved for 2 MBB Services only"/>
    <x v="0"/>
    <d v="1899-12-30T00:06:15"/>
    <n v="6.25"/>
    <d v="2023-08-17T00:00:00"/>
    <x v="1"/>
    <x v="3"/>
    <x v="8"/>
    <x v="0"/>
    <x v="1"/>
    <s v="SLA_MET"/>
  </r>
  <r>
    <s v="3386"/>
    <d v="2023-08-17T18:26:19"/>
    <d v="2023-08-17T18:32:39"/>
    <s v="APPROVE"/>
    <s v="Consumer Post Bureau"/>
    <s v="FWadia"/>
    <s v="Approve"/>
    <x v="0"/>
    <d v="1899-12-30T00:06:20"/>
    <n v="6.333333333333333"/>
    <d v="2023-08-17T00:00:00"/>
    <x v="1"/>
    <x v="3"/>
    <x v="9"/>
    <x v="0"/>
    <x v="0"/>
    <s v="SLA_MET"/>
  </r>
  <r>
    <s v="3387"/>
    <d v="2023-08-17T18:44:43"/>
    <d v="2023-08-17T18:47:45"/>
    <s v="APPROVE"/>
    <s v="Consumer Existing"/>
    <s v="AAkhundpur"/>
    <s v="Approve"/>
    <x v="0"/>
    <d v="1899-12-30T00:03:02"/>
    <n v="3.0333333333333332"/>
    <d v="2023-08-17T00:00:00"/>
    <x v="1"/>
    <x v="3"/>
    <x v="8"/>
    <x v="0"/>
    <x v="1"/>
    <s v="SLA_MET"/>
  </r>
  <r>
    <s v="3388"/>
    <d v="2023-08-17T18:58:56"/>
    <d v="2023-08-17T19:13:09"/>
    <s v="APPROVE"/>
    <s v="Consumer Pre Bureau"/>
    <s v="NVaid"/>
    <s v="Approved only with outright purchase of handset or USIM only"/>
    <x v="0"/>
    <d v="1899-12-30T00:14:13"/>
    <n v="14.216666666666667"/>
    <d v="2023-08-17T00:00:00"/>
    <x v="1"/>
    <x v="3"/>
    <x v="4"/>
    <x v="0"/>
    <x v="2"/>
    <s v="SLA_MET"/>
  </r>
  <r>
    <s v="3389"/>
    <d v="2023-08-17T19:20:31"/>
    <d v="2023-08-17T19:24:00"/>
    <s v="APPROVE"/>
    <s v="Consumer Pre Bureau"/>
    <s v="AAkhundpur"/>
    <s v="Approve"/>
    <x v="0"/>
    <d v="1899-12-30T00:03:29"/>
    <n v="3.4833333333333334"/>
    <d v="2023-08-17T00:00:00"/>
    <x v="1"/>
    <x v="3"/>
    <x v="8"/>
    <x v="0"/>
    <x v="2"/>
    <s v="SLA_MET"/>
  </r>
  <r>
    <s v="3390"/>
    <d v="2023-08-17T19:24:24"/>
    <d v="2023-08-17T19:29:29"/>
    <s v="APPROVE"/>
    <s v="Consumer Pre Bureau"/>
    <s v="AAkhundpur"/>
    <s v="Approved for $0 handset on $19-$29 cap only"/>
    <x v="0"/>
    <d v="1899-12-30T00:05:05"/>
    <n v="5.083333333333333"/>
    <d v="2023-08-17T00:00:00"/>
    <x v="1"/>
    <x v="3"/>
    <x v="8"/>
    <x v="0"/>
    <x v="2"/>
    <s v="SLA_MET"/>
  </r>
  <r>
    <s v="3391"/>
    <d v="2023-08-17T19:40:35"/>
    <d v="2023-08-17T19:46:29"/>
    <s v="APPROVE"/>
    <s v="Consumer Post Bureau"/>
    <s v="AAkhundpur"/>
    <s v="Approved for MBB only"/>
    <x v="0"/>
    <d v="1899-12-30T00:05:54"/>
    <n v="5.9"/>
    <d v="2023-08-17T00:00:00"/>
    <x v="1"/>
    <x v="3"/>
    <x v="8"/>
    <x v="0"/>
    <x v="0"/>
    <s v="SLA_MET"/>
  </r>
  <r>
    <s v="3392"/>
    <d v="2023-08-17T19:44:17"/>
    <d v="2023-08-17T19:49:33"/>
    <s v="APPROVE"/>
    <s v="Consumer Pre Bureau"/>
    <s v="FWadia"/>
    <s v="Approved only with outright purchase of handset or USIM only"/>
    <x v="0"/>
    <d v="1899-12-30T00:05:16"/>
    <n v="5.2666666666666666"/>
    <d v="2023-08-17T00:00:00"/>
    <x v="1"/>
    <x v="3"/>
    <x v="9"/>
    <x v="0"/>
    <x v="2"/>
    <s v="SLA_MET"/>
  </r>
  <r>
    <s v="3393"/>
    <d v="2023-08-17T19:49:21"/>
    <d v="2023-08-17T20:02:31"/>
    <s v="APPROVE"/>
    <s v="Consumer Existing"/>
    <s v="NVaid"/>
    <s v="Approve"/>
    <x v="0"/>
    <d v="1899-12-30T00:13:10"/>
    <n v="13.166666666666666"/>
    <d v="2023-08-17T00:00:00"/>
    <x v="1"/>
    <x v="3"/>
    <x v="4"/>
    <x v="0"/>
    <x v="1"/>
    <s v="SLA_MET"/>
  </r>
  <r>
    <s v="3394"/>
    <d v="2023-08-17T08:36:12"/>
    <d v="2023-08-17T08:54:48"/>
    <s v="DECLINE"/>
    <s v="Consumer Pre Bureau"/>
    <s v="QMascarenhas"/>
    <s v="Data obtained from Veda Advantage Credit File. Please offer the customer pre-paid service only"/>
    <x v="0"/>
    <d v="1899-12-30T00:18:36"/>
    <n v="18.600000000000001"/>
    <d v="2023-08-17T00:00:00"/>
    <x v="1"/>
    <x v="3"/>
    <x v="0"/>
    <x v="1"/>
    <x v="2"/>
    <s v="SLA_MET"/>
  </r>
  <r>
    <s v="3395"/>
    <d v="2023-08-17T11:06:39"/>
    <d v="2023-08-17T11:27:03"/>
    <s v="DECLINE"/>
    <s v="Consumer Pre Bureau"/>
    <s v="AAkhundpur"/>
    <s v="Due to Credit Policy"/>
    <x v="0"/>
    <d v="1899-12-30T00:20:24"/>
    <n v="20.399999999999999"/>
    <d v="2023-08-17T00:00:00"/>
    <x v="1"/>
    <x v="3"/>
    <x v="8"/>
    <x v="1"/>
    <x v="2"/>
    <s v="SLA_NOT_MET"/>
  </r>
  <r>
    <s v="3396"/>
    <d v="2023-08-17T11:32:28"/>
    <d v="2023-08-17T11:37:30"/>
    <s v="DECLINE"/>
    <s v="Consumer Existing"/>
    <s v="AAkhundpur"/>
    <s v="Passport Visa expires in less than 12 months. Please offer the customer pre-paid service only- Expiry date - 26/02/2013"/>
    <x v="0"/>
    <d v="1899-12-30T00:05:02"/>
    <n v="5.0333333333333332"/>
    <d v="2023-08-17T00:00:00"/>
    <x v="1"/>
    <x v="3"/>
    <x v="8"/>
    <x v="1"/>
    <x v="1"/>
    <s v="SLA_MET"/>
  </r>
  <r>
    <s v="3397"/>
    <d v="2023-08-17T11:39:08"/>
    <d v="2023-08-17T11:54:15"/>
    <s v="DECLINE"/>
    <s v="Consumer Pre Bureau"/>
    <s v="AAkhundpur"/>
    <s v="Unable to verify employment details provided"/>
    <x v="0"/>
    <d v="1899-12-30T00:15:07"/>
    <n v="15.116666666666667"/>
    <d v="2023-08-17T00:00:00"/>
    <x v="1"/>
    <x v="3"/>
    <x v="8"/>
    <x v="1"/>
    <x v="2"/>
    <s v="SLA_MET"/>
  </r>
  <r>
    <s v="3398"/>
    <d v="2023-08-17T11:57:04"/>
    <d v="2023-08-17T12:09:32"/>
    <s v="DECLINE"/>
    <s v="Consumer Post Bureau"/>
    <s v="SSyed"/>
    <s v="Data obtained from Veda Advantage Credit File. Please offer the customer pre-paid service only"/>
    <x v="0"/>
    <d v="1899-12-30T00:12:28"/>
    <n v="12.466666666666667"/>
    <d v="2023-08-17T00:00:00"/>
    <x v="1"/>
    <x v="3"/>
    <x v="5"/>
    <x v="1"/>
    <x v="0"/>
    <s v="SLA_MET"/>
  </r>
  <r>
    <s v="3399"/>
    <d v="2023-08-17T11:57:04"/>
    <d v="2023-08-17T12:12:19"/>
    <s v="DECLINE"/>
    <s v="Consumer Existing"/>
    <s v="NVaid"/>
    <s v="Insufficient billing history with Asif Tech"/>
    <x v="0"/>
    <d v="1899-12-30T00:15:15"/>
    <n v="15.25"/>
    <d v="2023-08-17T00:00:00"/>
    <x v="1"/>
    <x v="3"/>
    <x v="4"/>
    <x v="1"/>
    <x v="1"/>
    <s v="SLA_MET"/>
  </r>
  <r>
    <s v="3400"/>
    <d v="2023-08-17T12:12:48"/>
    <d v="2023-08-17T12:35:54"/>
    <s v="DECLINE"/>
    <s v="Consumer Existing"/>
    <s v="JDsouza"/>
    <s v="Insufficient billing history with Asif Tech"/>
    <x v="0"/>
    <d v="1899-12-30T00:23:06"/>
    <n v="23.1"/>
    <d v="2023-08-17T00:00:00"/>
    <x v="1"/>
    <x v="3"/>
    <x v="10"/>
    <x v="1"/>
    <x v="1"/>
    <s v="SLA_NOT_MET"/>
  </r>
  <r>
    <s v="3401"/>
    <d v="2023-08-17T12:49:04"/>
    <d v="2023-08-17T13:04:31"/>
    <s v="DECLINE"/>
    <s v="Consumer Existing"/>
    <s v="FWadia"/>
    <s v="Due to previous account history with Asif Tech. Please offer the customer pre-paid service only"/>
    <x v="0"/>
    <d v="1899-12-30T00:15:27"/>
    <n v="15.45"/>
    <d v="2023-08-17T00:00:00"/>
    <x v="1"/>
    <x v="3"/>
    <x v="9"/>
    <x v="1"/>
    <x v="1"/>
    <s v="SLA_MET"/>
  </r>
  <r>
    <s v="3402"/>
    <d v="2023-08-17T13:15:18"/>
    <d v="2023-08-17T13:20:29"/>
    <s v="DECLINE"/>
    <s v="Consumer Existing"/>
    <s v="AAkhundpur"/>
    <s v="Due to recent payment history with Asif Tech"/>
    <x v="0"/>
    <d v="1899-12-30T00:05:11"/>
    <n v="5.1833333333333336"/>
    <d v="2023-08-17T00:00:00"/>
    <x v="1"/>
    <x v="3"/>
    <x v="8"/>
    <x v="1"/>
    <x v="1"/>
    <s v="SLA_MET"/>
  </r>
  <r>
    <s v="3403"/>
    <d v="2023-08-17T13:35:29"/>
    <d v="2023-08-17T13:53:04"/>
    <s v="DECLINE"/>
    <s v="Consumer Pre Bureau"/>
    <s v="NVaid"/>
    <s v="Student applicants cannot have 2 x handsets. They are eligible for 1 handset and 1 MBB only. Already has 1 handset on existing Asif Tech account under row id 1-6OA25DC"/>
    <x v="0"/>
    <d v="1899-12-30T00:17:35"/>
    <n v="17.583333333333332"/>
    <d v="2023-08-17T00:00:00"/>
    <x v="1"/>
    <x v="3"/>
    <x v="4"/>
    <x v="1"/>
    <x v="2"/>
    <s v="SLA_MET"/>
  </r>
  <r>
    <s v="3404"/>
    <d v="2023-08-17T13:40:06"/>
    <d v="2023-08-17T13:56:27"/>
    <s v="DECLINE"/>
    <s v="Consumer Existing"/>
    <s v="AAkhundpur"/>
    <s v="Due to recent payment history with Asif Tech"/>
    <x v="0"/>
    <d v="1899-12-30T00:16:21"/>
    <n v="16.350000000000001"/>
    <d v="2023-08-17T00:00:00"/>
    <x v="1"/>
    <x v="3"/>
    <x v="8"/>
    <x v="1"/>
    <x v="1"/>
    <s v="SLA_MET"/>
  </r>
  <r>
    <s v="3405"/>
    <d v="2023-08-17T13:58:02"/>
    <d v="2023-08-17T14:00:25"/>
    <s v="DECLINE"/>
    <s v="Consumer Pre Bureau"/>
    <s v="NVaid"/>
    <s v="The applicant has been declined due to information on their Dun &amp; Bradstreet credit bureau file"/>
    <x v="0"/>
    <d v="1899-12-30T00:02:23"/>
    <n v="2.3833333333333333"/>
    <d v="2023-08-17T00:00:00"/>
    <x v="1"/>
    <x v="3"/>
    <x v="4"/>
    <x v="1"/>
    <x v="2"/>
    <s v="SLA_MET"/>
  </r>
  <r>
    <s v="3406"/>
    <d v="2023-08-17T14:20:13"/>
    <d v="2023-08-17T14:26:02"/>
    <s v="DECLINE"/>
    <s v="Consumer Pre Bureau"/>
    <s v="HPandya"/>
    <s v="Data obtained from Dunn &amp; Bradstreet Credit File"/>
    <x v="0"/>
    <d v="1899-12-30T00:05:49"/>
    <n v="5.8166666666666664"/>
    <d v="2023-08-17T00:00:00"/>
    <x v="1"/>
    <x v="3"/>
    <x v="11"/>
    <x v="1"/>
    <x v="2"/>
    <s v="SLA_MET"/>
  </r>
  <r>
    <s v="3407"/>
    <d v="2023-08-17T14:51:39"/>
    <d v="2023-08-17T15:16:04"/>
    <s v="DECLINE"/>
    <s v="Consumer Existing"/>
    <s v="AAkhundpur"/>
    <s v="Due to credit policy decision by Credit department. Please offer the customer pre-paid service"/>
    <x v="0"/>
    <d v="1899-12-30T00:24:25"/>
    <n v="24.416666666666668"/>
    <d v="2023-08-17T00:00:00"/>
    <x v="1"/>
    <x v="3"/>
    <x v="8"/>
    <x v="1"/>
    <x v="1"/>
    <s v="SLA_NOT_MET"/>
  </r>
  <r>
    <s v="3408"/>
    <d v="2023-08-17T14:57:39"/>
    <d v="2023-08-17T15:07:10"/>
    <s v="DECLINE"/>
    <s v="Consumer Existing"/>
    <s v="HPandya"/>
    <s v="Due to recent payment history with Asif Tech"/>
    <x v="0"/>
    <d v="1899-12-30T00:09:31"/>
    <n v="9.5166666666666675"/>
    <d v="2023-08-17T00:00:00"/>
    <x v="1"/>
    <x v="3"/>
    <x v="11"/>
    <x v="1"/>
    <x v="1"/>
    <s v="SLA_MET"/>
  </r>
  <r>
    <s v="3409"/>
    <d v="2023-08-17T15:55:22"/>
    <d v="2023-08-17T16:05:00"/>
    <s v="DECLINE"/>
    <s v="Consumer Pre Bureau"/>
    <s v="FWadia"/>
    <s v="Data obtained from Dunn &amp; Bradstreet Credit File"/>
    <x v="0"/>
    <d v="1899-12-30T00:09:38"/>
    <n v="9.6333333333333329"/>
    <d v="2023-08-17T00:00:00"/>
    <x v="1"/>
    <x v="3"/>
    <x v="9"/>
    <x v="1"/>
    <x v="2"/>
    <s v="SLA_MET"/>
  </r>
  <r>
    <s v="3410"/>
    <d v="2023-08-17T16:09:50"/>
    <d v="2023-08-17T16:16:08"/>
    <s v="DECLINE"/>
    <s v="Consumer Post Bureau"/>
    <s v="NVaid"/>
    <s v="Applicant only has bridging visa. Please offer the customer Pre-Paid service only"/>
    <x v="0"/>
    <d v="1899-12-30T00:06:18"/>
    <n v="6.3"/>
    <d v="2023-08-17T00:00:00"/>
    <x v="1"/>
    <x v="3"/>
    <x v="4"/>
    <x v="1"/>
    <x v="0"/>
    <s v="SLA_MET"/>
  </r>
  <r>
    <s v="3411"/>
    <d v="2023-08-17T16:15:09"/>
    <d v="2023-08-17T16:26:11"/>
    <s v="DECLINE"/>
    <s v="Consumer Existing"/>
    <s v="FWadia"/>
    <s v="Customer has exceeded approved number of services"/>
    <x v="0"/>
    <d v="1899-12-30T00:11:02"/>
    <n v="11.033333333333333"/>
    <d v="2023-08-17T00:00:00"/>
    <x v="1"/>
    <x v="3"/>
    <x v="9"/>
    <x v="1"/>
    <x v="1"/>
    <s v="SLA_MET"/>
  </r>
  <r>
    <s v="3412"/>
    <d v="2023-08-17T16:18:29"/>
    <d v="2023-08-17T16:30:25"/>
    <s v="DECLINE"/>
    <s v="Consumer Existing"/>
    <s v="HPandya"/>
    <s v="Due to recent payment history with Asif Tech"/>
    <x v="0"/>
    <d v="1899-12-30T00:11:56"/>
    <n v="11.933333333333334"/>
    <d v="2023-08-17T00:00:00"/>
    <x v="1"/>
    <x v="3"/>
    <x v="11"/>
    <x v="1"/>
    <x v="1"/>
    <s v="SLA_MET"/>
  </r>
  <r>
    <s v="3413"/>
    <d v="2023-08-17T16:22:36"/>
    <d v="2023-08-17T16:35:51"/>
    <s v="DECLINE"/>
    <s v="Consumer Existing"/>
    <s v="FWadia"/>
    <s v="Customer has exceeded approved number of services"/>
    <x v="0"/>
    <d v="1899-12-30T00:13:15"/>
    <n v="13.25"/>
    <d v="2023-08-17T00:00:00"/>
    <x v="1"/>
    <x v="3"/>
    <x v="9"/>
    <x v="1"/>
    <x v="1"/>
    <s v="SLA_MET"/>
  </r>
  <r>
    <s v="3414"/>
    <d v="2023-08-17T16:28:40"/>
    <d v="2023-08-17T16:40:11"/>
    <s v="DECLINE"/>
    <s v="Consumer Existing"/>
    <s v="HPandya"/>
    <s v="Insufficient billing history with Asif Tech"/>
    <x v="0"/>
    <d v="1899-12-30T00:11:31"/>
    <n v="11.516666666666667"/>
    <d v="2023-08-17T00:00:00"/>
    <x v="1"/>
    <x v="3"/>
    <x v="11"/>
    <x v="1"/>
    <x v="1"/>
    <s v="SLA_MET"/>
  </r>
  <r>
    <s v="3415"/>
    <d v="2023-08-17T16:43:33"/>
    <d v="2023-08-17T16:51:35"/>
    <s v="DECLINE"/>
    <s v="Consumer Post Bureau"/>
    <s v="AAkhundpur"/>
    <s v="Due to credit policy decision by Credit department. Please offer the customer pre-paid service"/>
    <x v="0"/>
    <d v="1899-12-30T00:08:02"/>
    <n v="8.0333333333333332"/>
    <d v="2023-08-17T00:00:00"/>
    <x v="1"/>
    <x v="3"/>
    <x v="8"/>
    <x v="1"/>
    <x v="0"/>
    <s v="SLA_MET"/>
  </r>
  <r>
    <s v="3416"/>
    <d v="2023-08-17T17:21:27"/>
    <d v="2023-08-17T17:31:02"/>
    <s v="DECLINE"/>
    <s v="Consumer Existing"/>
    <s v="HPandya"/>
    <s v="Due to recent payment history with Asif Tech"/>
    <x v="0"/>
    <d v="1899-12-30T00:09:35"/>
    <n v="9.5833333333333339"/>
    <d v="2023-08-17T00:00:00"/>
    <x v="1"/>
    <x v="3"/>
    <x v="11"/>
    <x v="1"/>
    <x v="1"/>
    <s v="SLA_MET"/>
  </r>
  <r>
    <s v="3417"/>
    <d v="2023-08-17T17:28:16"/>
    <d v="2023-08-17T17:39:15"/>
    <s v="DECLINE"/>
    <s v="Consumer Pre Bureau"/>
    <s v="AAkhundpur"/>
    <s v="Due to credit policy decision by Credit department. Please offer the customer pre-paid service"/>
    <x v="0"/>
    <d v="1899-12-30T00:10:59"/>
    <n v="10.983333333333333"/>
    <d v="2023-08-17T00:00:00"/>
    <x v="1"/>
    <x v="3"/>
    <x v="8"/>
    <x v="1"/>
    <x v="2"/>
    <s v="SLA_MET"/>
  </r>
  <r>
    <s v="3418"/>
    <d v="2023-08-17T17:31:21"/>
    <d v="2023-08-17T17:37:21"/>
    <s v="DECLINE"/>
    <s v="Consumer Existing"/>
    <s v="FWadia"/>
    <s v="Applicant only has bridging visa. Please offer the customer Pre-Paid service only"/>
    <x v="0"/>
    <d v="1899-12-30T00:06:00"/>
    <n v="6"/>
    <d v="2023-08-17T00:00:00"/>
    <x v="1"/>
    <x v="3"/>
    <x v="9"/>
    <x v="1"/>
    <x v="1"/>
    <s v="SLA_MET"/>
  </r>
  <r>
    <s v="3419"/>
    <d v="2023-08-17T17:35:15"/>
    <d v="2023-08-17T17:40:07"/>
    <s v="DECLINE"/>
    <s v="Consumer Existing"/>
    <s v="HPandya"/>
    <s v="Applicant has a previous bad debt account with Asif Tech. Please offer the customer pre-paid"/>
    <x v="0"/>
    <d v="1899-12-30T00:04:52"/>
    <n v="4.8666666666666671"/>
    <d v="2023-08-17T00:00:00"/>
    <x v="1"/>
    <x v="3"/>
    <x v="11"/>
    <x v="1"/>
    <x v="1"/>
    <s v="SLA_MET"/>
  </r>
  <r>
    <s v="3420"/>
    <d v="2023-08-17T17:37:21"/>
    <d v="2023-08-17T17:45:02"/>
    <s v="DECLINE"/>
    <s v="Consumer Post Bureau"/>
    <s v="FWadia"/>
    <s v="Student applicants cannot have 2 x handsets. They are eligible for 1 handset and 1 MBB only. Customer already has a Voice Service under Row ID: 1-8H2DAE7."/>
    <x v="0"/>
    <d v="1899-12-30T00:07:41"/>
    <n v="7.6833333333333336"/>
    <d v="2023-08-17T00:00:00"/>
    <x v="1"/>
    <x v="3"/>
    <x v="9"/>
    <x v="1"/>
    <x v="0"/>
    <s v="SLA_MET"/>
  </r>
  <r>
    <s v="3421"/>
    <d v="2023-08-17T18:06:17"/>
    <d v="2023-08-17T18:16:51"/>
    <s v="DECLINE"/>
    <s v="Consumer Post Bureau"/>
    <s v="NVaid"/>
    <s v="Passport Visa expires in less than 12 months. Please offer the customer pre-paid service only"/>
    <x v="0"/>
    <d v="1899-12-30T00:10:34"/>
    <n v="10.566666666666666"/>
    <d v="2023-08-17T00:00:00"/>
    <x v="1"/>
    <x v="3"/>
    <x v="4"/>
    <x v="1"/>
    <x v="0"/>
    <s v="SLA_MET"/>
  </r>
  <r>
    <s v="3422"/>
    <d v="2023-08-17T18:16:26"/>
    <d v="2023-08-17T18:29:06"/>
    <s v="DECLINE"/>
    <s v="Consumer Existing"/>
    <s v="NVaid"/>
    <s v="Insufficient billing history with Asif Tech"/>
    <x v="0"/>
    <d v="1899-12-30T00:12:40"/>
    <n v="12.666666666666666"/>
    <d v="2023-08-17T00:00:00"/>
    <x v="1"/>
    <x v="3"/>
    <x v="4"/>
    <x v="1"/>
    <x v="1"/>
    <s v="SLA_MET"/>
  </r>
  <r>
    <s v="3423"/>
    <d v="2023-08-17T19:30:04"/>
    <d v="2023-08-17T19:35:29"/>
    <s v="DECLINE"/>
    <s v="Consumer Existing"/>
    <s v="HPandya"/>
    <s v="Customer has overdue account with Asif Tech"/>
    <x v="1"/>
    <d v="1899-12-30T00:05:25"/>
    <n v="5.416666666666667"/>
    <d v="2023-08-17T00:00:00"/>
    <x v="1"/>
    <x v="3"/>
    <x v="11"/>
    <x v="1"/>
    <x v="1"/>
    <s v="SLA_MET"/>
  </r>
  <r>
    <s v="3424"/>
    <d v="2023-08-17T19:48:58"/>
    <d v="2023-08-17T19:53:34"/>
    <s v="DECLINE"/>
    <s v="Consumer Existing"/>
    <s v="AAkhundpur"/>
    <s v="Customer has exceeded approved number of services"/>
    <x v="0"/>
    <d v="1899-12-30T00:04:36"/>
    <n v="4.5999999999999996"/>
    <d v="2023-08-17T00:00:00"/>
    <x v="1"/>
    <x v="3"/>
    <x v="8"/>
    <x v="1"/>
    <x v="1"/>
    <s v="SLA_MET"/>
  </r>
  <r>
    <s v="3425"/>
    <d v="2023-08-17T20:19:52"/>
    <d v="2023-08-17T20:23:52"/>
    <s v="DECLINE"/>
    <s v="Consumer Existing"/>
    <s v="AAkhundpur"/>
    <s v="Student applicants cannot have 2 x handsets. They are eligible for 1 handset and 1 MBB only"/>
    <x v="0"/>
    <d v="1899-12-30T00:04:00"/>
    <n v="4"/>
    <d v="2023-08-17T00:00:00"/>
    <x v="1"/>
    <x v="3"/>
    <x v="8"/>
    <x v="1"/>
    <x v="1"/>
    <s v="SLA_MET"/>
  </r>
  <r>
    <s v="3426"/>
    <d v="2023-08-17T09:36:10"/>
    <d v="2023-08-17T10:19:57"/>
    <s v="WITHDRAW"/>
    <s v="Consumer Existing"/>
    <s v="QMascarenhas"/>
    <s v="Customer has overdue account with Asif Tech"/>
    <x v="1"/>
    <d v="1899-12-30T00:43:47"/>
    <n v="43.783333333333331"/>
    <d v="2023-08-17T00:00:00"/>
    <x v="1"/>
    <x v="3"/>
    <x v="0"/>
    <x v="2"/>
    <x v="1"/>
    <s v="SLA_NOT_MET"/>
  </r>
  <r>
    <s v="3427"/>
    <d v="2023-08-17T09:55:42"/>
    <d v="2023-08-17T10:30:55"/>
    <s v="WITHDRAW"/>
    <s v="Consumer Post Bureau"/>
    <s v="QMascarenhas"/>
    <s v="Please email Proof of Employment to vcredit@Asif Tech.com.au"/>
    <x v="2"/>
    <d v="1899-12-30T00:35:13"/>
    <n v="35.216666666666669"/>
    <d v="2023-08-17T00:00:00"/>
    <x v="1"/>
    <x v="3"/>
    <x v="0"/>
    <x v="2"/>
    <x v="0"/>
    <s v="SLA_NOT_MET"/>
  </r>
  <r>
    <s v="3428"/>
    <d v="2023-08-17T09:58:10"/>
    <d v="2023-08-17T10:48:55"/>
    <s v="WITHDRAW"/>
    <s v="Consumer Post Bureau"/>
    <s v="QMascarenhas"/>
    <s v="Please email proof of employment to vcredit@Asif Tech.com.au"/>
    <x v="2"/>
    <d v="1899-12-30T00:50:45"/>
    <n v="50.75"/>
    <d v="2023-08-17T00:00:00"/>
    <x v="1"/>
    <x v="3"/>
    <x v="0"/>
    <x v="2"/>
    <x v="0"/>
    <s v="SLA_NOT_MET"/>
  </r>
  <r>
    <s v="3429"/>
    <d v="2023-08-17T10:06:57"/>
    <d v="2023-08-17T10:58:17"/>
    <s v="WITHDRAW"/>
    <s v="Consumer Existing"/>
    <s v="QMascarenhas"/>
    <s v="Please email Bank Statement to vcredit@Asif Tech.com.au"/>
    <x v="2"/>
    <d v="1899-12-30T00:51:20"/>
    <n v="51.333333333333336"/>
    <d v="2023-08-17T00:00:00"/>
    <x v="1"/>
    <x v="3"/>
    <x v="0"/>
    <x v="2"/>
    <x v="1"/>
    <s v="SLA_NOT_MET"/>
  </r>
  <r>
    <s v="3430"/>
    <d v="2023-08-17T10:22:31"/>
    <d v="2023-08-17T11:00:55"/>
    <s v="WITHDRAW"/>
    <s v="Consumer Existing"/>
    <s v="MDcruz"/>
    <s v="Please resubmit with landline for employer"/>
    <x v="2"/>
    <d v="1899-12-30T00:38:24"/>
    <n v="38.4"/>
    <d v="2023-08-17T00:00:00"/>
    <x v="1"/>
    <x v="3"/>
    <x v="3"/>
    <x v="2"/>
    <x v="1"/>
    <s v="SLA_NOT_MET"/>
  </r>
  <r>
    <s v="3431"/>
    <d v="2023-08-17T10:52:28"/>
    <d v="2023-08-17T11:05:54"/>
    <s v="WITHDRAW"/>
    <s v="Consumer Pre Bureau"/>
    <s v="QMascarenhas"/>
    <s v="Please email Proof of Employment to vcredit@Asif Tech.com.au"/>
    <x v="2"/>
    <d v="1899-12-30T00:13:26"/>
    <n v="13.433333333333334"/>
    <d v="2023-08-17T00:00:00"/>
    <x v="1"/>
    <x v="3"/>
    <x v="0"/>
    <x v="2"/>
    <x v="2"/>
    <s v="SLA_MET"/>
  </r>
  <r>
    <s v="3432"/>
    <d v="2023-08-17T11:08:27"/>
    <d v="2023-08-17T11:33:04"/>
    <s v="WITHDRAW"/>
    <s v="Consumer Pre Bureau"/>
    <s v="NVaid"/>
    <s v="Please email copy of Proof of Income (Pay Slips / Bank Statement / Employment Letter) to kcredit@Asif Tech.com.au"/>
    <x v="2"/>
    <d v="1899-12-30T00:24:37"/>
    <n v="24.616666666666667"/>
    <d v="2023-08-17T00:00:00"/>
    <x v="1"/>
    <x v="3"/>
    <x v="4"/>
    <x v="2"/>
    <x v="2"/>
    <s v="SLA_NOT_MET"/>
  </r>
  <r>
    <s v="3433"/>
    <d v="2023-08-17T11:30:29"/>
    <d v="2023-08-17T11:41:09"/>
    <s v="WITHDRAW"/>
    <s v="Consumer Pre Bureau"/>
    <s v="NVaid"/>
    <s v="An account for this applicant already exists with Asif Tech. Please resubmit as existing customer under Row id 1-5R0ASL5. Account no 702313788 - overdue by $58.16"/>
    <x v="1"/>
    <d v="1899-12-30T00:10:40"/>
    <n v="10.666666666666666"/>
    <d v="2023-08-17T00:00:00"/>
    <x v="1"/>
    <x v="3"/>
    <x v="4"/>
    <x v="2"/>
    <x v="2"/>
    <s v="SLA_MET"/>
  </r>
  <r>
    <s v="3434"/>
    <d v="2023-08-17T11:35:54"/>
    <d v="2023-08-17T11:40:59"/>
    <s v="WITHDRAW"/>
    <s v="Consumer Pre Bureau"/>
    <s v="AAkhundpur"/>
    <s v="Please email passport with visa page to Vcredit@Asif Tech.com.au"/>
    <x v="2"/>
    <d v="1899-12-30T00:05:05"/>
    <n v="5.083333333333333"/>
    <d v="2023-08-17T00:00:00"/>
    <x v="1"/>
    <x v="3"/>
    <x v="8"/>
    <x v="2"/>
    <x v="2"/>
    <s v="SLA_MET"/>
  </r>
  <r>
    <s v="3435"/>
    <d v="2023-08-17T11:43:09"/>
    <d v="2023-08-17T11:59:18"/>
    <s v="WITHDRAW"/>
    <s v="Consumer Existing"/>
    <s v="NVaid"/>
    <s v="Please resubmit with landline for employer"/>
    <x v="2"/>
    <d v="1899-12-30T00:16:09"/>
    <n v="16.149999999999999"/>
    <d v="2023-08-17T00:00:00"/>
    <x v="1"/>
    <x v="3"/>
    <x v="4"/>
    <x v="2"/>
    <x v="1"/>
    <s v="SLA_MET"/>
  </r>
  <r>
    <s v="3436"/>
    <d v="2023-08-17T12:15:01"/>
    <d v="2023-08-17T12:39:09"/>
    <s v="WITHDRAW"/>
    <s v="Consumer Post Bureau"/>
    <s v="NVaid"/>
    <s v="Please resubmit with landline for employer"/>
    <x v="2"/>
    <d v="1899-12-30T00:24:08"/>
    <n v="24.133333333333333"/>
    <d v="2023-08-17T00:00:00"/>
    <x v="1"/>
    <x v="3"/>
    <x v="4"/>
    <x v="2"/>
    <x v="0"/>
    <s v="SLA_NOT_MET"/>
  </r>
  <r>
    <s v="3437"/>
    <d v="2023-08-17T12:30:49"/>
    <d v="2023-08-17T12:46:54"/>
    <s v="WITHDRAW"/>
    <s v="Consumer Pre Bureau"/>
    <s v="JDsouza"/>
    <s v="Please send through a document to confirm the applicants income (either a current bank statement showing wage deposits from their employer, or a recent payslip) in addition to copies of their 100 points of ID to VCredit@Asif Tech.com.au"/>
    <x v="2"/>
    <d v="1899-12-30T00:16:05"/>
    <n v="16.083333333333332"/>
    <d v="2023-08-17T00:00:00"/>
    <x v="1"/>
    <x v="3"/>
    <x v="10"/>
    <x v="2"/>
    <x v="2"/>
    <s v="SLA_MET"/>
  </r>
  <r>
    <s v="3438"/>
    <d v="2023-08-17T12:35:01"/>
    <d v="2023-08-17T12:41:44"/>
    <s v="WITHDRAW"/>
    <s v="Consumer Post Bureau"/>
    <s v="AAkhundpur"/>
    <s v="An account for this applicant already exists with Asif Tech. Please resubmit as existing customer - 1-8GBLC21"/>
    <x v="3"/>
    <d v="1899-12-30T00:06:43"/>
    <n v="6.7166666666666668"/>
    <d v="2023-08-17T00:00:00"/>
    <x v="1"/>
    <x v="3"/>
    <x v="8"/>
    <x v="2"/>
    <x v="0"/>
    <s v="SLA_MET"/>
  </r>
  <r>
    <s v="3439"/>
    <d v="2023-08-17T13:16:15"/>
    <d v="2023-08-17T13:27:21"/>
    <s v="WITHDRAW"/>
    <s v="Consumer Existing"/>
    <s v="NVaid"/>
    <s v="Applicant has previously approved application under another Row ID 1-54MKJ83 - application no Application ID 251205B5AC3. Also clarify what device the customer wants"/>
    <x v="5"/>
    <d v="1899-12-30T00:11:06"/>
    <n v="11.1"/>
    <d v="2023-08-17T00:00:00"/>
    <x v="1"/>
    <x v="3"/>
    <x v="4"/>
    <x v="2"/>
    <x v="1"/>
    <s v="SLA_MET"/>
  </r>
  <r>
    <s v="3440"/>
    <d v="2023-08-17T13:22:10"/>
    <d v="2023-08-17T13:34:41"/>
    <s v="WITHDRAW"/>
    <s v="Consumer Existing"/>
    <s v="MDcruz"/>
    <s v="An account for this applicant already exists with Asif Tech. Please resubmit as existing commercial a/c - ABN - 25 205 041 933"/>
    <x v="3"/>
    <d v="1899-12-30T00:12:31"/>
    <n v="12.516666666666667"/>
    <d v="2023-08-17T00:00:00"/>
    <x v="1"/>
    <x v="3"/>
    <x v="3"/>
    <x v="2"/>
    <x v="1"/>
    <s v="SLA_MET"/>
  </r>
  <r>
    <s v="3441"/>
    <d v="2023-08-17T13:24:24"/>
    <d v="2023-08-17T13:41:02"/>
    <s v="WITHDRAW"/>
    <s v="Consumer Pre Bureau"/>
    <s v="NVaid"/>
    <s v="Applicants previous address is not correct, please update the correct address. The customers current address is 17/14 NORTHBOURNE AV, HENTY ST, BRADDON, ACT, 2612, please update the correct address."/>
    <x v="2"/>
    <d v="1899-12-30T00:16:38"/>
    <n v="16.633333333333333"/>
    <d v="2023-08-17T00:00:00"/>
    <x v="1"/>
    <x v="3"/>
    <x v="4"/>
    <x v="2"/>
    <x v="2"/>
    <s v="SLA_MET"/>
  </r>
  <r>
    <s v="3442"/>
    <d v="2023-08-17T13:30:56"/>
    <d v="2023-08-17T13:43:11"/>
    <s v="WITHDRAW"/>
    <s v="Consumer Post Bureau"/>
    <s v="AAkhundpur"/>
    <s v="This account is closed, please resubmit under a NEW ROW ID"/>
    <x v="2"/>
    <d v="1899-12-30T00:12:15"/>
    <n v="12.25"/>
    <d v="2023-08-17T00:00:00"/>
    <x v="1"/>
    <x v="3"/>
    <x v="8"/>
    <x v="2"/>
    <x v="0"/>
    <s v="SLA_MET"/>
  </r>
  <r>
    <s v="3443"/>
    <d v="2023-08-17T13:46:33"/>
    <d v="2023-08-17T13:56:25"/>
    <s v="WITHDRAW"/>
    <s v="Consumer Pre Bureau"/>
    <s v="NVaid"/>
    <s v="The previous address is not correct 79 matina ST, naramundah, UNKNOWN, 2601. Plese remove unknown and resubmit"/>
    <x v="4"/>
    <d v="1899-12-30T00:09:52"/>
    <n v="9.8666666666666671"/>
    <d v="2023-08-17T00:00:00"/>
    <x v="1"/>
    <x v="3"/>
    <x v="4"/>
    <x v="2"/>
    <x v="2"/>
    <s v="SLA_MET"/>
  </r>
  <r>
    <s v="3444"/>
    <d v="2023-08-17T13:54:58"/>
    <d v="2023-08-17T14:03:42"/>
    <s v="WITHDRAW"/>
    <s v="Consumer Pre Bureau"/>
    <s v="HPandya"/>
    <s v="Please email 100 pts of ID to vcredit@Asif Tech.com.au Proof of income."/>
    <x v="2"/>
    <d v="1899-12-30T00:08:44"/>
    <n v="8.7333333333333325"/>
    <d v="2023-08-17T00:00:00"/>
    <x v="1"/>
    <x v="3"/>
    <x v="11"/>
    <x v="2"/>
    <x v="2"/>
    <s v="SLA_MET"/>
  </r>
  <r>
    <s v="3445"/>
    <d v="2023-08-17T14:15:33"/>
    <d v="2023-08-17T14:31:22"/>
    <s v="WITHDRAW"/>
    <s v="Consumer Existing"/>
    <s v="FWadia"/>
    <s v="Please resubmit next application with passport as part of 100 points of ID"/>
    <x v="2"/>
    <d v="1899-12-30T00:15:49"/>
    <n v="15.816666666666666"/>
    <d v="2023-08-17T00:00:00"/>
    <x v="1"/>
    <x v="3"/>
    <x v="9"/>
    <x v="2"/>
    <x v="1"/>
    <s v="SLA_MET"/>
  </r>
  <r>
    <s v="3446"/>
    <d v="2023-08-17T14:21:35"/>
    <d v="2023-08-17T14:49:39"/>
    <s v="WITHDRAW"/>
    <s v="Consumer Existing"/>
    <s v="NVaid"/>
    <s v="Please email copy of Proof of Income (Pay Slips / Bank Statement / Employment Letter) to kcredit@Asif Tech.com.au"/>
    <x v="2"/>
    <d v="1899-12-30T00:28:04"/>
    <n v="28.066666666666666"/>
    <d v="2023-08-17T00:00:00"/>
    <x v="1"/>
    <x v="3"/>
    <x v="4"/>
    <x v="2"/>
    <x v="1"/>
    <s v="SLA_NOT_MET"/>
  </r>
  <r>
    <s v="3447"/>
    <d v="2023-08-17T14:23:44"/>
    <d v="2023-08-17T14:33:30"/>
    <s v="WITHDRAW"/>
    <s v="Consumer Pre Bureau"/>
    <s v="HPandya"/>
    <s v="An account for this applicant already exists with Asif Tech. Please resubmit as existing customer row id: 1-6OA25DC."/>
    <x v="3"/>
    <d v="1899-12-30T00:09:46"/>
    <n v="9.7666666666666675"/>
    <d v="2023-08-17T00:00:00"/>
    <x v="1"/>
    <x v="3"/>
    <x v="11"/>
    <x v="2"/>
    <x v="2"/>
    <s v="SLA_MET"/>
  </r>
  <r>
    <s v="3448"/>
    <d v="2023-08-17T14:28:36"/>
    <d v="2023-08-17T14:36:26"/>
    <s v="WITHDRAW"/>
    <s v="Consumer Pre Bureau"/>
    <s v="AAkhundpur"/>
    <s v="An account for this applicant already exists with Asif Tech. Please resubmit as existing customer- 1-7YRF-2202"/>
    <x v="3"/>
    <d v="1899-12-30T00:07:50"/>
    <n v="7.833333333333333"/>
    <d v="2023-08-17T00:00:00"/>
    <x v="1"/>
    <x v="3"/>
    <x v="8"/>
    <x v="2"/>
    <x v="2"/>
    <s v="SLA_MET"/>
  </r>
  <r>
    <s v="3449"/>
    <d v="2023-08-17T14:34:34"/>
    <d v="2023-08-17T14:44:37"/>
    <s v="WITHDRAW"/>
    <s v="Consumer Pre Bureau"/>
    <s v="FWadia"/>
    <s v="An account for this applicant already exists with Asif Tech. Please resubmit as existing customer - Row ID: 1-7WP6TGC"/>
    <x v="3"/>
    <d v="1899-12-30T00:10:03"/>
    <n v="10.050000000000001"/>
    <d v="2023-08-17T00:00:00"/>
    <x v="1"/>
    <x v="3"/>
    <x v="9"/>
    <x v="2"/>
    <x v="2"/>
    <s v="SLA_MET"/>
  </r>
  <r>
    <s v="3450"/>
    <d v="2023-08-17T14:37:36"/>
    <d v="2023-08-17T14:45:30"/>
    <s v="WITHDRAW"/>
    <s v="Consumer Pre Bureau"/>
    <s v="HPandya"/>
    <s v="Please email 100 pts of ID to vcredit@Asif Tech.com.au Passport and the visa page."/>
    <x v="2"/>
    <d v="1899-12-30T00:07:54"/>
    <n v="7.9"/>
    <d v="2023-08-17T00:00:00"/>
    <x v="1"/>
    <x v="3"/>
    <x v="11"/>
    <x v="2"/>
    <x v="2"/>
    <s v="SLA_MET"/>
  </r>
  <r>
    <s v="3451"/>
    <d v="2023-08-17T14:43:13"/>
    <d v="2023-08-17T14:53:29"/>
    <s v="WITHDRAW"/>
    <s v="Consumer Existing"/>
    <s v="HPandya"/>
    <s v="Customer has overdue account with Asif Tech"/>
    <x v="1"/>
    <d v="1899-12-30T00:10:16"/>
    <n v="10.266666666666667"/>
    <d v="2023-08-17T00:00:00"/>
    <x v="1"/>
    <x v="3"/>
    <x v="11"/>
    <x v="2"/>
    <x v="1"/>
    <s v="SLA_MET"/>
  </r>
  <r>
    <s v="3452"/>
    <d v="2023-08-17T15:03:49"/>
    <d v="2023-08-17T15:11:49"/>
    <s v="WITHDRAW"/>
    <s v="Consumer Pre Bureau"/>
    <s v="HPandya"/>
    <s v="An account for this applicant already exists with Asif Tech. Please resubmit as existing customer row id: 1-60BR26B"/>
    <x v="3"/>
    <d v="1899-12-30T00:08:00"/>
    <n v="8"/>
    <d v="2023-08-17T00:00:00"/>
    <x v="1"/>
    <x v="3"/>
    <x v="11"/>
    <x v="2"/>
    <x v="2"/>
    <s v="SLA_MET"/>
  </r>
  <r>
    <s v="3453"/>
    <d v="2023-08-17T15:14:52"/>
    <d v="2023-08-17T15:28:08"/>
    <s v="WITHDRAW"/>
    <s v="Consumer Post Bureau"/>
    <s v="NVaid"/>
    <s v="Please email 100 pts of ID to vcredit@Asif Tech.com.au"/>
    <x v="2"/>
    <d v="1899-12-30T00:13:16"/>
    <n v="13.266666666666667"/>
    <d v="2023-08-17T00:00:00"/>
    <x v="1"/>
    <x v="3"/>
    <x v="4"/>
    <x v="2"/>
    <x v="0"/>
    <s v="SLA_MET"/>
  </r>
  <r>
    <s v="3454"/>
    <d v="2023-08-17T15:33:27"/>
    <d v="2023-08-17T15:35:47"/>
    <s v="WITHDRAW"/>
    <s v="Consumer Pre Bureau"/>
    <s v="HPandya"/>
    <s v="An account for this applicant already exists with Asif Tech. Please resubmit as existing customer row id: 1-7JBSOS0"/>
    <x v="3"/>
    <d v="1899-12-30T00:02:20"/>
    <n v="2.3333333333333335"/>
    <d v="2023-08-17T00:00:00"/>
    <x v="1"/>
    <x v="3"/>
    <x v="11"/>
    <x v="2"/>
    <x v="2"/>
    <s v="SLA_MET"/>
  </r>
  <r>
    <s v="3455"/>
    <d v="2023-08-17T15:43:26"/>
    <d v="2023-08-17T15:50:04"/>
    <s v="WITHDRAW"/>
    <s v="Consumer Pre Bureau"/>
    <s v="HPandya"/>
    <s v="Please resubmit with a valid mobile number for family or friend."/>
    <x v="2"/>
    <d v="1899-12-30T00:06:38"/>
    <n v="6.6333333333333329"/>
    <d v="2023-08-17T00:00:00"/>
    <x v="1"/>
    <x v="3"/>
    <x v="11"/>
    <x v="2"/>
    <x v="2"/>
    <s v="SLA_MET"/>
  </r>
  <r>
    <s v="3456"/>
    <d v="2023-08-17T16:11:37"/>
    <d v="2023-08-17T16:28:01"/>
    <s v="WITHDRAW"/>
    <s v="Consumer Pre Bureau"/>
    <s v="MDcruz"/>
    <s v="Please email 100 pts of ID &amp; payslip or proof of income to vcredit@Asif Tech.com.au"/>
    <x v="2"/>
    <d v="1899-12-30T00:16:24"/>
    <n v="16.399999999999999"/>
    <d v="2023-08-17T00:00:00"/>
    <x v="1"/>
    <x v="3"/>
    <x v="3"/>
    <x v="2"/>
    <x v="2"/>
    <s v="SLA_MET"/>
  </r>
  <r>
    <s v="3457"/>
    <d v="2023-08-17T16:12:00"/>
    <d v="2023-08-17T16:27:34"/>
    <s v="WITHDRAW"/>
    <s v="Consumer Post Bureau"/>
    <s v="AAkhundpur"/>
    <s v="Please resubmit with landline for employer"/>
    <x v="2"/>
    <d v="1899-12-30T00:15:34"/>
    <n v="15.566666666666666"/>
    <d v="2023-08-17T00:00:00"/>
    <x v="1"/>
    <x v="3"/>
    <x v="8"/>
    <x v="2"/>
    <x v="0"/>
    <s v="SLA_MET"/>
  </r>
  <r>
    <s v="3458"/>
    <d v="2023-08-17T16:17:17"/>
    <d v="2023-08-17T16:34:57"/>
    <s v="WITHDRAW"/>
    <s v="Consumer Post Bureau"/>
    <s v="NVaid"/>
    <s v="Please email copy of Proof of Income (Pay Slips / Bank Statement / Employment Letter) to vcredit@Asif Tech.com.au"/>
    <x v="2"/>
    <d v="1899-12-30T00:17:40"/>
    <n v="17.666666666666668"/>
    <d v="2023-08-17T00:00:00"/>
    <x v="1"/>
    <x v="3"/>
    <x v="4"/>
    <x v="2"/>
    <x v="0"/>
    <s v="SLA_MET"/>
  </r>
  <r>
    <s v="3459"/>
    <d v="2023-08-17T16:23:56"/>
    <d v="2023-08-17T16:37:17"/>
    <s v="WITHDRAW"/>
    <s v="Consumer Pre Bureau"/>
    <s v="SSyed"/>
    <s v="Resubmit with employer landline number."/>
    <x v="0"/>
    <d v="1899-12-30T00:13:21"/>
    <n v="13.35"/>
    <d v="2023-08-17T00:00:00"/>
    <x v="1"/>
    <x v="3"/>
    <x v="5"/>
    <x v="2"/>
    <x v="2"/>
    <s v="SLA_MET"/>
  </r>
  <r>
    <s v="3460"/>
    <d v="2023-08-17T16:29:21"/>
    <d v="2023-08-17T16:51:06"/>
    <s v="WITHDRAW"/>
    <s v="Consumer Pre Bureau"/>
    <s v="NVaid"/>
    <s v="Please email 100 pts of ID to vcredit@Asif Tech.com.au"/>
    <x v="2"/>
    <d v="1899-12-30T00:21:45"/>
    <n v="21.75"/>
    <d v="2023-08-17T00:00:00"/>
    <x v="1"/>
    <x v="3"/>
    <x v="4"/>
    <x v="2"/>
    <x v="2"/>
    <s v="SLA_NOT_MET"/>
  </r>
  <r>
    <s v="3461"/>
    <d v="2023-08-17T16:48:03"/>
    <d v="2023-08-17T16:55:51"/>
    <s v="WITHDRAW"/>
    <s v="Consumer Pre Bureau"/>
    <s v="FWadia"/>
    <s v="Please resubmit with landline for employer"/>
    <x v="2"/>
    <d v="1899-12-30T00:07:48"/>
    <n v="7.8"/>
    <d v="2023-08-17T00:00:00"/>
    <x v="1"/>
    <x v="3"/>
    <x v="9"/>
    <x v="2"/>
    <x v="2"/>
    <s v="SLA_MET"/>
  </r>
  <r>
    <s v="3462"/>
    <d v="2023-08-17T17:01:06"/>
    <d v="2023-08-17T17:09:55"/>
    <s v="WITHDRAW"/>
    <s v="Consumer Existing"/>
    <s v="HPandya"/>
    <s v="Customer has overdue account with Asif Tech"/>
    <x v="1"/>
    <d v="1899-12-30T00:08:49"/>
    <n v="8.8166666666666664"/>
    <d v="2023-08-17T00:00:00"/>
    <x v="1"/>
    <x v="3"/>
    <x v="11"/>
    <x v="2"/>
    <x v="1"/>
    <s v="SLA_MET"/>
  </r>
  <r>
    <s v="3463"/>
    <d v="2023-08-17T17:01:24"/>
    <d v="2023-08-17T17:13:12"/>
    <s v="WITHDRAW"/>
    <s v="Consumer Post Bureau"/>
    <s v="NVaid"/>
    <s v="Please email passport with visa page to vcredit@Asif Tech.com.au. Also updated employers landline number."/>
    <x v="2"/>
    <d v="1899-12-30T00:11:48"/>
    <n v="11.8"/>
    <d v="2023-08-17T00:00:00"/>
    <x v="1"/>
    <x v="3"/>
    <x v="4"/>
    <x v="2"/>
    <x v="0"/>
    <s v="SLA_MET"/>
  </r>
  <r>
    <s v="3464"/>
    <d v="2023-08-17T17:40:39"/>
    <d v="2023-08-17T17:50:42"/>
    <s v="WITHDRAW"/>
    <s v="Consumer Existing"/>
    <s v="HPandya"/>
    <s v="Customer has overdue account with Asif Tech"/>
    <x v="1"/>
    <d v="1899-12-30T00:10:03"/>
    <n v="10.050000000000001"/>
    <d v="2023-08-17T00:00:00"/>
    <x v="1"/>
    <x v="3"/>
    <x v="11"/>
    <x v="2"/>
    <x v="1"/>
    <s v="SLA_MET"/>
  </r>
  <r>
    <s v="3465"/>
    <d v="2023-08-17T17:41:04"/>
    <d v="2023-08-17T17:46:33"/>
    <s v="WITHDRAW"/>
    <s v="Consumer Pre Bureau"/>
    <s v="AAkhundpur"/>
    <s v="Please resubmit next application with first name PARMJEET and Last name :KAUR"/>
    <x v="2"/>
    <d v="1899-12-30T00:05:29"/>
    <n v="5.4833333333333334"/>
    <d v="2023-08-17T00:00:00"/>
    <x v="1"/>
    <x v="3"/>
    <x v="8"/>
    <x v="2"/>
    <x v="2"/>
    <s v="SLA_MET"/>
  </r>
  <r>
    <s v="3466"/>
    <d v="2023-08-17T17:51:04"/>
    <d v="2023-08-17T18:02:02"/>
    <s v="WITHDRAW"/>
    <s v="Consumer Pre Bureau"/>
    <s v="HPandya"/>
    <s v="Please email 100 pts of ID to vcredit@Asif Tech.com.au Bank statement"/>
    <x v="2"/>
    <d v="1899-12-30T00:10:58"/>
    <n v="10.966666666666667"/>
    <d v="2023-08-17T00:00:00"/>
    <x v="1"/>
    <x v="3"/>
    <x v="11"/>
    <x v="2"/>
    <x v="2"/>
    <s v="SLA_MET"/>
  </r>
  <r>
    <s v="3467"/>
    <d v="2023-08-17T18:06:11"/>
    <d v="2023-08-17T18:17:26"/>
    <s v="WITHDRAW"/>
    <s v="Consumer Pre Bureau"/>
    <s v="FWadia"/>
    <s v="An account for this applicant already exists with Asif Tech. Please resubmit as existing customer - Row ID: 1-6U4KZW"/>
    <x v="3"/>
    <d v="1899-12-30T00:11:15"/>
    <n v="11.25"/>
    <d v="2023-08-17T00:00:00"/>
    <x v="1"/>
    <x v="3"/>
    <x v="9"/>
    <x v="2"/>
    <x v="2"/>
    <s v="SLA_MET"/>
  </r>
  <r>
    <s v="3468"/>
    <d v="2023-08-17T18:06:29"/>
    <d v="2023-08-17T18:08:39"/>
    <s v="WITHDRAW"/>
    <s v="Consumer Post Bureau"/>
    <s v="HPandya"/>
    <s v="An account for this applicant already exists with Asif Tech. Please resubmit as existing customer row id: 1-7XAVTFC"/>
    <x v="3"/>
    <d v="1899-12-30T00:02:10"/>
    <n v="2.1666666666666665"/>
    <d v="2023-08-17T00:00:00"/>
    <x v="1"/>
    <x v="3"/>
    <x v="11"/>
    <x v="2"/>
    <x v="0"/>
    <s v="SLA_MET"/>
  </r>
  <r>
    <s v="3469"/>
    <d v="2023-08-17T18:20:47"/>
    <d v="2023-08-17T18:30:58"/>
    <s v="WITHDRAW"/>
    <s v="Consumer Existing"/>
    <s v="HPandya"/>
    <s v="Please email 100 pts of ID to vcredit@Asif Tech.com.au Proof of income."/>
    <x v="2"/>
    <d v="1899-12-30T00:10:11"/>
    <n v="10.183333333333334"/>
    <d v="2023-08-17T00:00:00"/>
    <x v="1"/>
    <x v="3"/>
    <x v="11"/>
    <x v="2"/>
    <x v="1"/>
    <s v="SLA_MET"/>
  </r>
  <r>
    <s v="3470"/>
    <d v="2023-08-17T18:56:59"/>
    <d v="2023-08-17T19:12:04"/>
    <s v="WITHDRAW"/>
    <s v="Consumer Post Bureau"/>
    <s v="HPandya"/>
    <s v="Please resubmit with a valid mobile number for a family or friend."/>
    <x v="2"/>
    <d v="1899-12-30T00:15:05"/>
    <n v="15.083333333333334"/>
    <d v="2023-08-17T00:00:00"/>
    <x v="1"/>
    <x v="3"/>
    <x v="11"/>
    <x v="2"/>
    <x v="0"/>
    <s v="SLA_MET"/>
  </r>
  <r>
    <s v="3471"/>
    <d v="2023-08-17T19:01:25"/>
    <d v="2023-08-17T19:20:22"/>
    <s v="WITHDRAW"/>
    <s v="Consumer Existing"/>
    <s v="FWadia"/>
    <s v="Please send through a document to confirm the applicants income (either a current bank statement showing wage deposits from their employer, or a recent payslip) in addition to copies of their 100 points of ID to VCredit@Asif Tech.com.au or 1800 656 866"/>
    <x v="2"/>
    <d v="1899-12-30T00:18:57"/>
    <n v="18.95"/>
    <d v="2023-08-17T00:00:00"/>
    <x v="1"/>
    <x v="3"/>
    <x v="9"/>
    <x v="2"/>
    <x v="1"/>
    <s v="SLA_MET"/>
  </r>
  <r>
    <s v="3472"/>
    <d v="2023-08-17T19:14:08"/>
    <d v="2023-08-17T19:25:24"/>
    <s v="WITHDRAW"/>
    <s v="Consumer Pre Bureau"/>
    <s v="NVaid"/>
    <s v="Please update correct addresses: Current Address should be: 2D/19-21 GEORGE ST, NORTH STRATHFIELD, NSW, 2137. And on the previous address please remove UNKNOWN and resubmit applications"/>
    <x v="4"/>
    <d v="1899-12-30T00:11:16"/>
    <n v="11.266666666666667"/>
    <d v="2023-08-17T00:00:00"/>
    <x v="1"/>
    <x v="3"/>
    <x v="4"/>
    <x v="2"/>
    <x v="2"/>
    <s v="SLA_MET"/>
  </r>
  <r>
    <s v="3473"/>
    <d v="2023-08-17T19:14:54"/>
    <d v="2023-08-17T19:18:45"/>
    <s v="WITHDRAW"/>
    <s v="Consumer Pre Bureau"/>
    <s v="HPandya"/>
    <s v="Please resubmit with a valid mobile number for family or friend"/>
    <x v="2"/>
    <d v="1899-12-30T00:03:51"/>
    <n v="3.85"/>
    <d v="2023-08-17T00:00:00"/>
    <x v="1"/>
    <x v="3"/>
    <x v="11"/>
    <x v="2"/>
    <x v="2"/>
    <s v="SLA_MET"/>
  </r>
  <r>
    <s v="3474"/>
    <d v="2023-08-17T20:33:19"/>
    <d v="2023-08-17T20:47:06"/>
    <s v="WITHDRAW"/>
    <s v="Consumer Post Bureau"/>
    <s v="FWadia"/>
    <s v="Please email 100 pts of ID to kcredit@Asif Tech.com.au"/>
    <x v="2"/>
    <d v="1899-12-30T00:13:47"/>
    <n v="13.783333333333333"/>
    <d v="2023-08-17T00:00:00"/>
    <x v="1"/>
    <x v="3"/>
    <x v="9"/>
    <x v="2"/>
    <x v="0"/>
    <s v="SLA_MET"/>
  </r>
  <r>
    <s v="3475"/>
    <d v="2023-08-18T09:25:05"/>
    <d v="2023-08-18T09:31:46"/>
    <s v="APPROVE"/>
    <s v="Consumer Existing"/>
    <s v="SBambaras"/>
    <s v="Approve"/>
    <x v="0"/>
    <d v="1899-12-30T00:06:41"/>
    <n v="6.6833333333333336"/>
    <d v="2023-08-18T00:00:00"/>
    <x v="1"/>
    <x v="3"/>
    <x v="7"/>
    <x v="0"/>
    <x v="1"/>
    <s v="SLA_MET"/>
  </r>
  <r>
    <s v="3476"/>
    <d v="2023-08-18T09:35:33"/>
    <d v="2023-08-18T09:40:08"/>
    <s v="APPROVE"/>
    <s v="Consumer Pre Bureau"/>
    <s v="SBambaras"/>
    <s v="Approved only with outright purchase of handset or USIM only"/>
    <x v="0"/>
    <d v="1899-12-30T00:04:35"/>
    <n v="4.583333333333333"/>
    <d v="2023-08-18T00:00:00"/>
    <x v="1"/>
    <x v="3"/>
    <x v="7"/>
    <x v="0"/>
    <x v="2"/>
    <s v="SLA_MET"/>
  </r>
  <r>
    <s v="3477"/>
    <d v="2023-08-18T09:46:48"/>
    <d v="2023-08-18T09:50:45"/>
    <s v="APPROVE"/>
    <s v="Consumer Existing"/>
    <s v="SBambaras"/>
    <s v="Approve"/>
    <x v="0"/>
    <d v="1899-12-30T00:03:57"/>
    <n v="3.95"/>
    <d v="2023-08-18T00:00:00"/>
    <x v="1"/>
    <x v="3"/>
    <x v="7"/>
    <x v="0"/>
    <x v="1"/>
    <s v="SLA_MET"/>
  </r>
  <r>
    <s v="3478"/>
    <d v="2023-08-18T09:58:44"/>
    <d v="2023-08-18T10:03:08"/>
    <s v="APPROVE"/>
    <s v="Consumer Existing"/>
    <s v="SBambaras"/>
    <s v="Approved only with outright purchase of handset or USIM only"/>
    <x v="0"/>
    <d v="1899-12-30T00:04:24"/>
    <n v="4.4000000000000004"/>
    <d v="2023-08-18T00:00:00"/>
    <x v="1"/>
    <x v="3"/>
    <x v="7"/>
    <x v="0"/>
    <x v="1"/>
    <s v="SLA_MET"/>
  </r>
  <r>
    <s v="3479"/>
    <d v="2023-08-18T10:21:10"/>
    <d v="2023-08-18T10:28:22"/>
    <s v="APPROVE"/>
    <s v="Consumer Existing"/>
    <s v="AAkhundpur"/>
    <s v="Approve"/>
    <x v="0"/>
    <d v="1899-12-30T00:07:12"/>
    <n v="7.2"/>
    <d v="2023-08-18T00:00:00"/>
    <x v="1"/>
    <x v="3"/>
    <x v="8"/>
    <x v="0"/>
    <x v="1"/>
    <s v="SLA_MET"/>
  </r>
  <r>
    <s v="3480"/>
    <d v="2023-08-18T10:32:47"/>
    <d v="2023-08-18T10:37:27"/>
    <s v="APPROVE"/>
    <s v="Consumer Existing"/>
    <s v="SBambaras"/>
    <s v="Approved for MBB only"/>
    <x v="0"/>
    <d v="1899-12-30T00:04:40"/>
    <n v="4.666666666666667"/>
    <d v="2023-08-18T00:00:00"/>
    <x v="1"/>
    <x v="3"/>
    <x v="7"/>
    <x v="0"/>
    <x v="1"/>
    <s v="SLA_MET"/>
  </r>
  <r>
    <s v="3481"/>
    <d v="2023-08-18T10:39:22"/>
    <d v="2023-08-18T10:46:41"/>
    <s v="APPROVE"/>
    <s v="Consumer Existing"/>
    <s v="AAkhundpur"/>
    <s v="Approved for MBB only"/>
    <x v="0"/>
    <d v="1899-12-30T00:07:19"/>
    <n v="7.3166666666666664"/>
    <d v="2023-08-18T00:00:00"/>
    <x v="1"/>
    <x v="3"/>
    <x v="8"/>
    <x v="0"/>
    <x v="1"/>
    <s v="SLA_MET"/>
  </r>
  <r>
    <s v="3482"/>
    <d v="2023-08-18T10:50:48"/>
    <d v="2023-08-18T11:05:06"/>
    <s v="APPROVE"/>
    <s v="Consumer Pre Bureau"/>
    <s v="SBambaras"/>
    <s v="Approved only with outright purchase of handset or USIM only"/>
    <x v="0"/>
    <d v="1899-12-30T00:14:18"/>
    <n v="14.3"/>
    <d v="2023-08-18T00:00:00"/>
    <x v="1"/>
    <x v="3"/>
    <x v="7"/>
    <x v="0"/>
    <x v="2"/>
    <s v="SLA_MET"/>
  </r>
  <r>
    <s v="3483"/>
    <d v="2023-08-18T11:12:09"/>
    <d v="2023-08-18T11:21:53"/>
    <s v="APPROVE"/>
    <s v="Consumer Existing"/>
    <s v="AAkhundpur"/>
    <s v="Approve"/>
    <x v="0"/>
    <d v="1899-12-30T00:09:44"/>
    <n v="9.7333333333333325"/>
    <d v="2023-08-18T00:00:00"/>
    <x v="1"/>
    <x v="3"/>
    <x v="8"/>
    <x v="0"/>
    <x v="1"/>
    <s v="SLA_MET"/>
  </r>
  <r>
    <s v="3484"/>
    <d v="2023-08-18T11:22:50"/>
    <d v="2023-08-18T11:33:44"/>
    <s v="APPROVE"/>
    <s v="Consumer Pre Bureau"/>
    <s v="AAkhundpur"/>
    <s v="Approved for 1 Handset/Tablet + 1 MBB"/>
    <x v="0"/>
    <d v="1899-12-30T00:10:54"/>
    <n v="10.9"/>
    <d v="2023-08-18T00:00:00"/>
    <x v="1"/>
    <x v="3"/>
    <x v="8"/>
    <x v="0"/>
    <x v="2"/>
    <s v="SLA_MET"/>
  </r>
  <r>
    <s v="3485"/>
    <d v="2023-08-18T11:23:25"/>
    <d v="2023-08-18T11:35:04"/>
    <s v="APPROVE"/>
    <s v="Consumer Existing"/>
    <s v="SBambaras"/>
    <s v="Approved for 1 handset and 1 MBB"/>
    <x v="0"/>
    <d v="1899-12-30T00:11:39"/>
    <n v="11.65"/>
    <d v="2023-08-18T00:00:00"/>
    <x v="1"/>
    <x v="3"/>
    <x v="7"/>
    <x v="0"/>
    <x v="1"/>
    <s v="SLA_MET"/>
  </r>
  <r>
    <s v="3486"/>
    <d v="2023-08-18T12:08:38"/>
    <d v="2023-08-18T12:21:56"/>
    <s v="APPROVE"/>
    <s v="Consumer Pre Bureau"/>
    <s v="AAkhundpur"/>
    <s v="Approved for MBB only"/>
    <x v="0"/>
    <d v="1899-12-30T00:13:18"/>
    <n v="13.3"/>
    <d v="2023-08-18T00:00:00"/>
    <x v="1"/>
    <x v="3"/>
    <x v="8"/>
    <x v="0"/>
    <x v="2"/>
    <s v="SLA_MET"/>
  </r>
  <r>
    <s v="3487"/>
    <d v="2023-08-18T12:10:53"/>
    <d v="2023-08-18T12:18:50"/>
    <s v="APPROVE"/>
    <s v="Consumer Existing"/>
    <s v="CDcosta"/>
    <s v="Approve"/>
    <x v="0"/>
    <d v="1899-12-30T00:07:57"/>
    <n v="7.95"/>
    <d v="2023-08-18T00:00:00"/>
    <x v="1"/>
    <x v="3"/>
    <x v="2"/>
    <x v="0"/>
    <x v="1"/>
    <s v="SLA_MET"/>
  </r>
  <r>
    <s v="3488"/>
    <d v="2023-08-18T12:21:16"/>
    <d v="2023-08-18T12:32:47"/>
    <s v="APPROVE"/>
    <s v="Consumer Existing"/>
    <s v="AAkhundpur"/>
    <s v="Approve"/>
    <x v="0"/>
    <d v="1899-12-30T00:11:31"/>
    <n v="11.516666666666667"/>
    <d v="2023-08-18T00:00:00"/>
    <x v="1"/>
    <x v="3"/>
    <x v="8"/>
    <x v="0"/>
    <x v="1"/>
    <s v="SLA_MET"/>
  </r>
  <r>
    <s v="3489"/>
    <d v="2023-08-18T12:30:25"/>
    <d v="2023-08-18T12:43:47"/>
    <s v="APPROVE"/>
    <s v="Consumer Existing"/>
    <s v="AAkhundpur"/>
    <s v="Approved for 1 service"/>
    <x v="0"/>
    <d v="1899-12-30T00:13:22"/>
    <n v="13.366666666666667"/>
    <d v="2023-08-18T00:00:00"/>
    <x v="1"/>
    <x v="3"/>
    <x v="8"/>
    <x v="0"/>
    <x v="1"/>
    <s v="SLA_MET"/>
  </r>
  <r>
    <s v="3490"/>
    <d v="2023-08-18T12:31:13"/>
    <d v="2023-08-18T12:45:36"/>
    <s v="APPROVE"/>
    <s v="Consumer Pre Bureau"/>
    <s v="SBambaras"/>
    <s v="Approved for 1 handset and 1 MBB"/>
    <x v="0"/>
    <d v="1899-12-30T00:14:23"/>
    <n v="14.383333333333333"/>
    <d v="2023-08-18T00:00:00"/>
    <x v="1"/>
    <x v="3"/>
    <x v="7"/>
    <x v="0"/>
    <x v="2"/>
    <s v="SLA_MET"/>
  </r>
  <r>
    <s v="3491"/>
    <d v="2023-08-18T12:40:11"/>
    <d v="2023-08-18T12:54:29"/>
    <s v="APPROVE"/>
    <s v="Consumer Pre Bureau"/>
    <s v="CDcosta"/>
    <s v="Approved only with outright purchase of handset or USIM only"/>
    <x v="0"/>
    <d v="1899-12-30T00:14:18"/>
    <n v="14.3"/>
    <d v="2023-08-18T00:00:00"/>
    <x v="1"/>
    <x v="3"/>
    <x v="2"/>
    <x v="0"/>
    <x v="2"/>
    <s v="SLA_MET"/>
  </r>
  <r>
    <s v="3492"/>
    <d v="2023-08-18T12:49:44"/>
    <d v="2023-08-18T13:03:21"/>
    <s v="APPROVE"/>
    <s v="Consumer Post Bureau"/>
    <s v="CDcosta"/>
    <s v="Approve"/>
    <x v="0"/>
    <d v="1899-12-30T00:13:37"/>
    <n v="13.616666666666667"/>
    <d v="2023-08-18T00:00:00"/>
    <x v="1"/>
    <x v="3"/>
    <x v="2"/>
    <x v="0"/>
    <x v="0"/>
    <s v="SLA_MET"/>
  </r>
  <r>
    <s v="3493"/>
    <d v="2023-08-18T12:55:51"/>
    <d v="2023-08-18T13:09:12"/>
    <s v="APPROVE"/>
    <s v="Consumer Existing"/>
    <s v="AAkhundpur"/>
    <s v="Approved only with outright purchase of handset or USIM only"/>
    <x v="0"/>
    <d v="1899-12-30T00:13:21"/>
    <n v="13.35"/>
    <d v="2023-08-18T00:00:00"/>
    <x v="1"/>
    <x v="3"/>
    <x v="8"/>
    <x v="0"/>
    <x v="1"/>
    <s v="SLA_MET"/>
  </r>
  <r>
    <s v="3494"/>
    <d v="2023-08-18T13:14:25"/>
    <d v="2023-08-18T13:27:15"/>
    <s v="APPROVE"/>
    <s v="Consumer Existing"/>
    <s v="AAkhundpur"/>
    <s v="Approve"/>
    <x v="0"/>
    <d v="1899-12-30T00:12:50"/>
    <n v="12.833333333333334"/>
    <d v="2023-08-18T00:00:00"/>
    <x v="1"/>
    <x v="3"/>
    <x v="8"/>
    <x v="0"/>
    <x v="1"/>
    <s v="SLA_MET"/>
  </r>
  <r>
    <s v="3495"/>
    <d v="2023-08-18T13:22:45"/>
    <d v="2023-08-18T13:29:31"/>
    <s v="APPROVE"/>
    <s v="Consumer Pre Bureau"/>
    <s v="CDcosta"/>
    <s v="Approved for 1 service"/>
    <x v="0"/>
    <d v="1899-12-30T00:06:46"/>
    <n v="6.7666666666666666"/>
    <d v="2023-08-18T00:00:00"/>
    <x v="1"/>
    <x v="3"/>
    <x v="2"/>
    <x v="0"/>
    <x v="2"/>
    <s v="SLA_MET"/>
  </r>
  <r>
    <s v="3496"/>
    <d v="2023-08-18T13:35:40"/>
    <d v="2023-08-18T13:39:40"/>
    <s v="APPROVE"/>
    <s v="Consumer Pre Bureau"/>
    <s v="AAkhundpur"/>
    <s v="Approve"/>
    <x v="0"/>
    <d v="1899-12-30T00:04:00"/>
    <n v="4"/>
    <d v="2023-08-18T00:00:00"/>
    <x v="1"/>
    <x v="3"/>
    <x v="8"/>
    <x v="0"/>
    <x v="2"/>
    <s v="SLA_MET"/>
  </r>
  <r>
    <s v="3497"/>
    <d v="2023-08-18T13:42:01"/>
    <d v="2023-08-18T13:52:35"/>
    <s v="APPROVE"/>
    <s v="Consumer Existing"/>
    <s v="CDcosta"/>
    <s v="Approve"/>
    <x v="0"/>
    <d v="1899-12-30T00:10:34"/>
    <n v="10.566666666666666"/>
    <d v="2023-08-18T00:00:00"/>
    <x v="1"/>
    <x v="3"/>
    <x v="2"/>
    <x v="0"/>
    <x v="1"/>
    <s v="SLA_MET"/>
  </r>
  <r>
    <s v="3498"/>
    <d v="2023-08-18T13:56:43"/>
    <d v="2023-08-18T14:04:58"/>
    <s v="APPROVE"/>
    <s v="Consumer Pre Bureau"/>
    <s v="CDcosta"/>
    <s v="Approve"/>
    <x v="0"/>
    <d v="1899-12-30T00:08:15"/>
    <n v="8.25"/>
    <d v="2023-08-18T00:00:00"/>
    <x v="1"/>
    <x v="3"/>
    <x v="2"/>
    <x v="0"/>
    <x v="2"/>
    <s v="SLA_MET"/>
  </r>
  <r>
    <s v="3499"/>
    <d v="2023-08-18T14:00:15"/>
    <d v="2023-08-18T14:15:57"/>
    <s v="APPROVE"/>
    <s v="Consumer Existing"/>
    <s v="CDcosta"/>
    <s v="Approve"/>
    <x v="0"/>
    <d v="1899-12-30T00:15:42"/>
    <n v="15.7"/>
    <d v="2023-08-18T00:00:00"/>
    <x v="1"/>
    <x v="3"/>
    <x v="2"/>
    <x v="0"/>
    <x v="1"/>
    <s v="SLA_MET"/>
  </r>
  <r>
    <s v="3500"/>
    <d v="2023-08-18T14:04:09"/>
    <d v="2023-08-18T14:19:27"/>
    <s v="APPROVE"/>
    <s v="Consumer Pre Bureau"/>
    <s v="AAkhundpur"/>
    <s v="Approved only with outright purchase of handset or USIM only"/>
    <x v="0"/>
    <d v="1899-12-30T00:15:18"/>
    <n v="15.3"/>
    <d v="2023-08-18T00:00:00"/>
    <x v="1"/>
    <x v="3"/>
    <x v="8"/>
    <x v="0"/>
    <x v="2"/>
    <s v="SLA_MET"/>
  </r>
  <r>
    <s v="3501"/>
    <d v="2023-08-18T14:06:21"/>
    <d v="2023-08-18T14:25:00"/>
    <s v="APPROVE"/>
    <s v="Consumer Existing"/>
    <s v="AAkhundpur"/>
    <s v="Approve"/>
    <x v="0"/>
    <d v="1899-12-30T00:18:39"/>
    <n v="18.649999999999999"/>
    <d v="2023-08-18T00:00:00"/>
    <x v="1"/>
    <x v="3"/>
    <x v="8"/>
    <x v="0"/>
    <x v="1"/>
    <s v="SLA_MET"/>
  </r>
  <r>
    <s v="3502"/>
    <d v="2023-08-18T14:10:05"/>
    <d v="2023-08-18T14:28:38"/>
    <s v="APPROVE"/>
    <s v="Consumer Existing"/>
    <s v="AAkhundpur"/>
    <s v="Approve"/>
    <x v="0"/>
    <d v="1899-12-30T00:18:33"/>
    <n v="18.55"/>
    <d v="2023-08-18T00:00:00"/>
    <x v="1"/>
    <x v="3"/>
    <x v="8"/>
    <x v="0"/>
    <x v="1"/>
    <s v="SLA_MET"/>
  </r>
  <r>
    <s v="3503"/>
    <d v="2023-08-18T14:14:48"/>
    <d v="2023-08-18T14:32:08"/>
    <s v="APPROVE"/>
    <s v="Consumer Existing"/>
    <s v="AAkhundpur"/>
    <s v="Approve"/>
    <x v="0"/>
    <d v="1899-12-30T00:17:20"/>
    <n v="17.333333333333332"/>
    <d v="2023-08-18T00:00:00"/>
    <x v="1"/>
    <x v="3"/>
    <x v="8"/>
    <x v="0"/>
    <x v="1"/>
    <s v="SLA_MET"/>
  </r>
  <r>
    <s v="3504"/>
    <d v="2023-08-18T14:38:36"/>
    <d v="2023-08-18T14:42:45"/>
    <s v="APPROVE"/>
    <s v="Consumer Existing"/>
    <s v="CDcosta"/>
    <s v="Approve"/>
    <x v="0"/>
    <d v="1899-12-30T00:04:09"/>
    <n v="4.1500000000000004"/>
    <d v="2023-08-18T00:00:00"/>
    <x v="1"/>
    <x v="3"/>
    <x v="2"/>
    <x v="0"/>
    <x v="1"/>
    <s v="SLA_MET"/>
  </r>
  <r>
    <s v="3505"/>
    <d v="2023-08-18T14:40:35"/>
    <d v="2023-08-18T14:51:06"/>
    <s v="APPROVE"/>
    <s v="Consumer Existing"/>
    <s v="CDcosta"/>
    <s v="Approved for MBB only"/>
    <x v="0"/>
    <d v="1899-12-30T00:10:31"/>
    <n v="10.516666666666667"/>
    <d v="2023-08-18T00:00:00"/>
    <x v="1"/>
    <x v="3"/>
    <x v="2"/>
    <x v="0"/>
    <x v="1"/>
    <s v="SLA_MET"/>
  </r>
  <r>
    <s v="3506"/>
    <d v="2023-08-18T14:40:53"/>
    <d v="2023-08-18T14:48:28"/>
    <s v="APPROVE"/>
    <s v="Consumer Post Bureau"/>
    <s v="AAkhundpur"/>
    <s v="Approve"/>
    <x v="0"/>
    <d v="1899-12-30T00:07:35"/>
    <n v="7.583333333333333"/>
    <d v="2023-08-18T00:00:00"/>
    <x v="1"/>
    <x v="3"/>
    <x v="8"/>
    <x v="0"/>
    <x v="0"/>
    <s v="SLA_MET"/>
  </r>
  <r>
    <s v="3507"/>
    <d v="2023-08-18T14:50:28"/>
    <d v="2023-08-18T14:59:47"/>
    <s v="APPROVE"/>
    <s v="Consumer Pre Bureau"/>
    <s v="CDcosta"/>
    <s v="Approved only with outright purchase of handset or USIM only"/>
    <x v="0"/>
    <d v="1899-12-30T00:09:19"/>
    <n v="9.3166666666666664"/>
    <d v="2023-08-18T00:00:00"/>
    <x v="1"/>
    <x v="3"/>
    <x v="2"/>
    <x v="0"/>
    <x v="2"/>
    <s v="SLA_MET"/>
  </r>
  <r>
    <s v="3508"/>
    <d v="2023-08-18T14:54:13"/>
    <d v="2023-08-18T15:02:25"/>
    <s v="APPROVE"/>
    <s v="Consumer Existing"/>
    <s v="AAkhundpur"/>
    <s v="Approve"/>
    <x v="0"/>
    <d v="1899-12-30T00:08:12"/>
    <n v="8.1999999999999993"/>
    <d v="2023-08-18T00:00:00"/>
    <x v="1"/>
    <x v="3"/>
    <x v="8"/>
    <x v="0"/>
    <x v="1"/>
    <s v="SLA_MET"/>
  </r>
  <r>
    <s v="3509"/>
    <d v="2023-08-18T15:00:52"/>
    <d v="2023-08-18T15:10:16"/>
    <s v="APPROVE"/>
    <s v="Consumer Existing"/>
    <s v="CDcosta"/>
    <s v="Approve"/>
    <x v="0"/>
    <d v="1899-12-30T00:09:24"/>
    <n v="9.4"/>
    <d v="2023-08-18T00:00:00"/>
    <x v="1"/>
    <x v="3"/>
    <x v="2"/>
    <x v="0"/>
    <x v="1"/>
    <s v="SLA_MET"/>
  </r>
  <r>
    <s v="3510"/>
    <d v="2023-08-18T15:01:41"/>
    <d v="2023-08-18T15:16:14"/>
    <s v="APPROVE"/>
    <s v="Consumer Pre Bureau"/>
    <s v="CDcosta"/>
    <s v="Approve"/>
    <x v="0"/>
    <d v="1899-12-30T00:14:33"/>
    <n v="14.55"/>
    <d v="2023-08-18T00:00:00"/>
    <x v="1"/>
    <x v="3"/>
    <x v="2"/>
    <x v="0"/>
    <x v="2"/>
    <s v="SLA_MET"/>
  </r>
  <r>
    <s v="3511"/>
    <d v="2023-08-18T15:02:41"/>
    <d v="2023-08-18T15:20:48"/>
    <s v="APPROVE"/>
    <s v="Consumer Existing"/>
    <s v="CDcosta"/>
    <s v="Approved only with outright purchase of handset or USIM only"/>
    <x v="0"/>
    <d v="1899-12-30T00:18:07"/>
    <n v="18.116666666666667"/>
    <d v="2023-08-18T00:00:00"/>
    <x v="1"/>
    <x v="3"/>
    <x v="2"/>
    <x v="0"/>
    <x v="1"/>
    <s v="SLA_MET"/>
  </r>
  <r>
    <s v="3512"/>
    <d v="2023-08-18T15:07:49"/>
    <d v="2023-08-18T15:27:51"/>
    <s v="APPROVE"/>
    <s v="Consumer Existing"/>
    <s v="AAkhundpur"/>
    <s v="Approved for MBB only"/>
    <x v="0"/>
    <d v="1899-12-30T00:20:02"/>
    <n v="20.033333333333335"/>
    <d v="2023-08-18T00:00:00"/>
    <x v="1"/>
    <x v="3"/>
    <x v="8"/>
    <x v="0"/>
    <x v="1"/>
    <s v="SLA_NOT_MET"/>
  </r>
  <r>
    <s v="3513"/>
    <d v="2023-08-18T15:08:53"/>
    <d v="2023-08-18T15:23:53"/>
    <s v="APPROVE"/>
    <s v="Consumer Post Bureau"/>
    <s v="SBambaras"/>
    <s v="Approve"/>
    <x v="0"/>
    <d v="1899-12-30T00:15:00"/>
    <n v="15"/>
    <d v="2023-08-18T00:00:00"/>
    <x v="1"/>
    <x v="3"/>
    <x v="7"/>
    <x v="0"/>
    <x v="0"/>
    <s v="SLA_MET"/>
  </r>
  <r>
    <s v="3514"/>
    <d v="2023-08-18T15:15:30"/>
    <d v="2023-08-18T15:28:24"/>
    <s v="APPROVE"/>
    <s v="Consumer Existing"/>
    <s v="CDcosta"/>
    <s v="Approved only with outright purchase of handset or USIM only for MBB service"/>
    <x v="0"/>
    <d v="1899-12-30T00:12:54"/>
    <n v="12.9"/>
    <d v="2023-08-18T00:00:00"/>
    <x v="1"/>
    <x v="3"/>
    <x v="2"/>
    <x v="0"/>
    <x v="1"/>
    <s v="SLA_MET"/>
  </r>
  <r>
    <s v="3515"/>
    <d v="2023-08-18T15:18:10"/>
    <d v="2023-08-18T15:31:08"/>
    <s v="APPROVE"/>
    <s v="Consumer Existing"/>
    <s v="SBambaras"/>
    <s v="Approve"/>
    <x v="0"/>
    <d v="1899-12-30T00:12:58"/>
    <n v="12.966666666666667"/>
    <d v="2023-08-18T00:00:00"/>
    <x v="1"/>
    <x v="3"/>
    <x v="7"/>
    <x v="0"/>
    <x v="1"/>
    <s v="SLA_MET"/>
  </r>
  <r>
    <s v="3516"/>
    <d v="2023-08-18T15:19:29"/>
    <d v="2023-08-18T15:35:50"/>
    <s v="APPROVE"/>
    <s v="Consumer Existing"/>
    <s v="AAkhundpur"/>
    <s v="Approved only with outright purchase of handset or USIM only"/>
    <x v="0"/>
    <d v="1899-12-30T00:16:21"/>
    <n v="16.350000000000001"/>
    <d v="2023-08-18T00:00:00"/>
    <x v="1"/>
    <x v="3"/>
    <x v="8"/>
    <x v="0"/>
    <x v="1"/>
    <s v="SLA_MET"/>
  </r>
  <r>
    <s v="3517"/>
    <d v="2023-08-18T15:32:25"/>
    <d v="2023-08-18T15:43:57"/>
    <s v="APPROVE"/>
    <s v="Consumer Pre Bureau"/>
    <s v="SBambaras"/>
    <s v="Approved only with outright purchase of handset or USIM only"/>
    <x v="0"/>
    <d v="1899-12-30T00:11:32"/>
    <n v="11.533333333333333"/>
    <d v="2023-08-18T00:00:00"/>
    <x v="1"/>
    <x v="3"/>
    <x v="7"/>
    <x v="0"/>
    <x v="2"/>
    <s v="SLA_MET"/>
  </r>
  <r>
    <s v="3518"/>
    <d v="2023-08-18T15:33:15"/>
    <d v="2023-08-18T15:42:53"/>
    <s v="APPROVE"/>
    <s v="Consumer Pre Bureau"/>
    <s v="CDcosta"/>
    <s v="Approve"/>
    <x v="0"/>
    <d v="1899-12-30T00:09:38"/>
    <n v="9.6333333333333329"/>
    <d v="2023-08-18T00:00:00"/>
    <x v="1"/>
    <x v="3"/>
    <x v="2"/>
    <x v="0"/>
    <x v="2"/>
    <s v="SLA_MET"/>
  </r>
  <r>
    <s v="3519"/>
    <d v="2023-08-18T15:46:18"/>
    <d v="2023-08-18T15:54:46"/>
    <s v="APPROVE"/>
    <s v="Consumer Pre Bureau"/>
    <s v="AAkhundpur"/>
    <s v="Approved for 1 service"/>
    <x v="0"/>
    <d v="1899-12-30T00:08:28"/>
    <n v="8.4666666666666668"/>
    <d v="2023-08-18T00:00:00"/>
    <x v="1"/>
    <x v="3"/>
    <x v="8"/>
    <x v="0"/>
    <x v="2"/>
    <s v="SLA_MET"/>
  </r>
  <r>
    <s v="3520"/>
    <d v="2023-08-18T15:48:27"/>
    <d v="2023-08-18T16:06:08"/>
    <s v="APPROVE"/>
    <s v="Consumer Existing"/>
    <s v="CDcosta"/>
    <s v="Direct debit to bank account or credit card"/>
    <x v="0"/>
    <d v="1899-12-30T00:17:41"/>
    <n v="17.683333333333334"/>
    <d v="2023-08-18T00:00:00"/>
    <x v="1"/>
    <x v="3"/>
    <x v="2"/>
    <x v="0"/>
    <x v="1"/>
    <s v="SLA_MET"/>
  </r>
  <r>
    <s v="3521"/>
    <d v="2023-08-18T15:51:23"/>
    <d v="2023-08-18T16:11:05"/>
    <s v="APPROVE"/>
    <s v="Consumer Pre Bureau"/>
    <s v="AAkhundpur"/>
    <s v="Approved only with outright purchase of handset or USIM only- Visa expiry date 13/03/2013"/>
    <x v="0"/>
    <d v="1899-12-30T00:19:42"/>
    <n v="19.7"/>
    <d v="2023-08-18T00:00:00"/>
    <x v="1"/>
    <x v="3"/>
    <x v="8"/>
    <x v="0"/>
    <x v="2"/>
    <s v="SLA_MET"/>
  </r>
  <r>
    <s v="3522"/>
    <d v="2023-08-18T15:51:47"/>
    <d v="2023-08-18T16:14:35"/>
    <s v="APPROVE"/>
    <s v="Consumer Existing"/>
    <s v="AAkhundpur"/>
    <s v="Approve"/>
    <x v="0"/>
    <d v="1899-12-30T00:22:48"/>
    <n v="22.8"/>
    <d v="2023-08-18T00:00:00"/>
    <x v="1"/>
    <x v="3"/>
    <x v="8"/>
    <x v="0"/>
    <x v="1"/>
    <s v="SLA_NOT_MET"/>
  </r>
  <r>
    <s v="3523"/>
    <d v="2023-08-18T15:55:18"/>
    <d v="2023-08-18T16:22:30"/>
    <s v="APPROVE"/>
    <s v="Consumer Existing"/>
    <s v="CDcosta"/>
    <s v="Approve"/>
    <x v="0"/>
    <d v="1899-12-30T00:27:12"/>
    <n v="27.2"/>
    <d v="2023-08-18T00:00:00"/>
    <x v="1"/>
    <x v="3"/>
    <x v="2"/>
    <x v="0"/>
    <x v="1"/>
    <s v="SLA_NOT_MET"/>
  </r>
  <r>
    <s v="3524"/>
    <d v="2023-08-18T16:14:30"/>
    <d v="2023-08-18T16:31:51"/>
    <s v="APPROVE"/>
    <s v="Consumer Existing"/>
    <s v="AAkhundpur"/>
    <s v="Approve"/>
    <x v="0"/>
    <d v="1899-12-30T00:17:21"/>
    <n v="17.350000000000001"/>
    <d v="2023-08-18T00:00:00"/>
    <x v="1"/>
    <x v="3"/>
    <x v="8"/>
    <x v="0"/>
    <x v="1"/>
    <s v="SLA_MET"/>
  </r>
  <r>
    <s v="3525"/>
    <d v="2023-08-18T16:14:53"/>
    <d v="2023-08-18T16:34:16"/>
    <s v="APPROVE"/>
    <s v="Consumer Existing"/>
    <s v="SBambaras"/>
    <s v="Approve"/>
    <x v="0"/>
    <d v="1899-12-30T00:19:23"/>
    <n v="19.383333333333333"/>
    <d v="2023-08-18T00:00:00"/>
    <x v="1"/>
    <x v="3"/>
    <x v="7"/>
    <x v="0"/>
    <x v="1"/>
    <s v="SLA_MET"/>
  </r>
  <r>
    <s v="3526"/>
    <d v="2023-08-18T16:16:05"/>
    <d v="2023-08-18T16:37:15"/>
    <s v="APPROVE"/>
    <s v="Consumer Existing"/>
    <s v="CDcosta"/>
    <s v="Approved for 1 voice service"/>
    <x v="0"/>
    <d v="1899-12-30T00:21:10"/>
    <n v="21.166666666666668"/>
    <d v="2023-08-18T00:00:00"/>
    <x v="1"/>
    <x v="3"/>
    <x v="2"/>
    <x v="0"/>
    <x v="1"/>
    <s v="SLA_NOT_MET"/>
  </r>
  <r>
    <s v="3527"/>
    <d v="2023-08-18T16:19:38"/>
    <d v="2023-08-18T16:34:16"/>
    <s v="APPROVE"/>
    <s v="Consumer Existing"/>
    <s v="AAkhundpur"/>
    <s v="Approved for MBB only"/>
    <x v="0"/>
    <d v="1899-12-30T00:14:38"/>
    <n v="14.633333333333333"/>
    <d v="2023-08-18T00:00:00"/>
    <x v="1"/>
    <x v="3"/>
    <x v="8"/>
    <x v="0"/>
    <x v="1"/>
    <s v="SLA_MET"/>
  </r>
  <r>
    <s v="3528"/>
    <d v="2023-08-18T16:26:20"/>
    <d v="2023-08-18T16:40:39"/>
    <s v="APPROVE"/>
    <s v="Consumer Post Bureau"/>
    <s v="AAkhundpur"/>
    <s v="Approve"/>
    <x v="0"/>
    <d v="1899-12-30T00:14:19"/>
    <n v="14.316666666666666"/>
    <d v="2023-08-18T00:00:00"/>
    <x v="1"/>
    <x v="3"/>
    <x v="8"/>
    <x v="0"/>
    <x v="0"/>
    <s v="SLA_MET"/>
  </r>
  <r>
    <s v="3529"/>
    <d v="2023-08-18T16:27:05"/>
    <d v="2023-08-18T16:37:05"/>
    <s v="APPROVE"/>
    <s v="Consumer Pre Bureau"/>
    <s v="SSyed"/>
    <s v="Approved only with outright purchase of handset or USIM only"/>
    <x v="0"/>
    <d v="1899-12-30T00:10:00"/>
    <n v="10"/>
    <d v="2023-08-18T00:00:00"/>
    <x v="1"/>
    <x v="3"/>
    <x v="5"/>
    <x v="0"/>
    <x v="2"/>
    <s v="SLA_MET"/>
  </r>
  <r>
    <s v="3530"/>
    <d v="2023-08-18T16:27:06"/>
    <d v="2023-08-18T16:42:02"/>
    <s v="APPROVE"/>
    <s v="Consumer Existing"/>
    <s v="MDcruz"/>
    <s v="Approve"/>
    <x v="0"/>
    <d v="1899-12-30T00:14:56"/>
    <n v="14.933333333333334"/>
    <d v="2023-08-18T00:00:00"/>
    <x v="1"/>
    <x v="3"/>
    <x v="3"/>
    <x v="0"/>
    <x v="1"/>
    <s v="SLA_MET"/>
  </r>
  <r>
    <s v="3531"/>
    <d v="2023-08-18T16:28:19"/>
    <d v="2023-08-18T16:40:17"/>
    <s v="APPROVE"/>
    <s v="Consumer Existing"/>
    <s v="SSyed"/>
    <s v="Approve"/>
    <x v="0"/>
    <d v="1899-12-30T00:11:58"/>
    <n v="11.966666666666667"/>
    <d v="2023-08-18T00:00:00"/>
    <x v="1"/>
    <x v="3"/>
    <x v="5"/>
    <x v="0"/>
    <x v="1"/>
    <s v="SLA_MET"/>
  </r>
  <r>
    <s v="3532"/>
    <d v="2023-08-18T16:31:13"/>
    <d v="2023-08-18T16:44:31"/>
    <s v="APPROVE"/>
    <s v="Consumer Pre Bureau"/>
    <s v="CDcosta"/>
    <s v="Approved only with outright purchase of handset or USIM only"/>
    <x v="0"/>
    <d v="1899-12-30T00:13:18"/>
    <n v="13.3"/>
    <d v="2023-08-18T00:00:00"/>
    <x v="1"/>
    <x v="3"/>
    <x v="2"/>
    <x v="0"/>
    <x v="2"/>
    <s v="SLA_MET"/>
  </r>
  <r>
    <s v="3533"/>
    <d v="2023-08-18T16:59:51"/>
    <d v="2023-08-18T17:07:08"/>
    <s v="APPROVE"/>
    <s v="Consumer Existing"/>
    <s v="AAkhundpur"/>
    <s v="Approved for $0 handset on $19-$29 cap only"/>
    <x v="0"/>
    <d v="1899-12-30T00:07:17"/>
    <n v="7.2833333333333332"/>
    <d v="2023-08-18T00:00:00"/>
    <x v="1"/>
    <x v="3"/>
    <x v="8"/>
    <x v="0"/>
    <x v="1"/>
    <s v="SLA_MET"/>
  </r>
  <r>
    <s v="3534"/>
    <d v="2023-08-18T17:08:42"/>
    <d v="2023-08-18T17:16:40"/>
    <s v="APPROVE"/>
    <s v="Consumer Pre Bureau"/>
    <s v="CDcosta"/>
    <s v="Approve"/>
    <x v="0"/>
    <d v="1899-12-30T00:07:58"/>
    <n v="7.9666666666666668"/>
    <d v="2023-08-18T00:00:00"/>
    <x v="1"/>
    <x v="3"/>
    <x v="2"/>
    <x v="0"/>
    <x v="2"/>
    <s v="SLA_MET"/>
  </r>
  <r>
    <s v="3535"/>
    <d v="2023-08-18T17:13:06"/>
    <d v="2023-08-18T17:19:05"/>
    <s v="APPROVE"/>
    <s v="Consumer Pre Bureau"/>
    <s v="SBambaras"/>
    <s v="Approved only with outright purchase of handset or USIM only"/>
    <x v="0"/>
    <d v="1899-12-30T00:05:59"/>
    <n v="5.9833333333333334"/>
    <d v="2023-08-18T00:00:00"/>
    <x v="1"/>
    <x v="3"/>
    <x v="7"/>
    <x v="0"/>
    <x v="2"/>
    <s v="SLA_MET"/>
  </r>
  <r>
    <s v="3536"/>
    <d v="2023-08-18T17:17:32"/>
    <d v="2023-08-18T17:28:01"/>
    <s v="APPROVE"/>
    <s v="Consumer Post Bureau"/>
    <s v="CDcosta"/>
    <s v="Approve"/>
    <x v="0"/>
    <d v="1899-12-30T00:10:29"/>
    <n v="10.483333333333333"/>
    <d v="2023-08-18T00:00:00"/>
    <x v="1"/>
    <x v="3"/>
    <x v="2"/>
    <x v="0"/>
    <x v="0"/>
    <s v="SLA_MET"/>
  </r>
  <r>
    <s v="3537"/>
    <d v="2023-08-18T17:31:35"/>
    <d v="2023-08-18T17:44:09"/>
    <s v="APPROVE"/>
    <s v="Consumer Existing"/>
    <s v="AAkhundpur"/>
    <s v="Approved for 1 service"/>
    <x v="0"/>
    <d v="1899-12-30T00:12:34"/>
    <n v="12.566666666666666"/>
    <d v="2023-08-18T00:00:00"/>
    <x v="1"/>
    <x v="3"/>
    <x v="8"/>
    <x v="0"/>
    <x v="1"/>
    <s v="SLA_MET"/>
  </r>
  <r>
    <s v="3538"/>
    <d v="2023-08-18T10:49:15"/>
    <d v="2023-08-18T11:08:24"/>
    <s v="DECLINE"/>
    <s v="Consumer Pre Bureau"/>
    <s v="AAkhundpur"/>
    <s v="Due to Credit Policy"/>
    <x v="0"/>
    <d v="1899-12-30T00:19:09"/>
    <n v="19.149999999999999"/>
    <d v="2023-08-18T00:00:00"/>
    <x v="1"/>
    <x v="3"/>
    <x v="8"/>
    <x v="1"/>
    <x v="2"/>
    <s v="SLA_MET"/>
  </r>
  <r>
    <s v="3539"/>
    <d v="2023-08-18T12:08:26"/>
    <d v="2023-08-18T12:12:59"/>
    <s v="DECLINE"/>
    <s v="Consumer Pre Bureau"/>
    <s v="CDcosta"/>
    <s v="The applicant has been declined due to their billing history on their existing Asif Tech account, which is currently overdue"/>
    <x v="1"/>
    <d v="1899-12-30T00:04:33"/>
    <n v="4.55"/>
    <d v="2023-08-18T00:00:00"/>
    <x v="1"/>
    <x v="3"/>
    <x v="2"/>
    <x v="1"/>
    <x v="2"/>
    <s v="SLA_MET"/>
  </r>
  <r>
    <s v="3540"/>
    <d v="2023-08-18T12:11:29"/>
    <d v="2023-08-18T12:23:52"/>
    <s v="DECLINE"/>
    <s v="Consumer Post Bureau"/>
    <s v="SBambaras"/>
    <s v="The applicant has been declined due to information on their Veda credit bureau file"/>
    <x v="0"/>
    <d v="1899-12-30T00:12:23"/>
    <n v="12.383333333333333"/>
    <d v="2023-08-18T00:00:00"/>
    <x v="1"/>
    <x v="3"/>
    <x v="7"/>
    <x v="1"/>
    <x v="0"/>
    <s v="SLA_MET"/>
  </r>
  <r>
    <s v="3541"/>
    <d v="2023-08-18T12:18:37"/>
    <d v="2023-08-18T12:29:52"/>
    <s v="DECLINE"/>
    <s v="Consumer Post Bureau"/>
    <s v="CDcosta"/>
    <s v="Customer on Dependent Visa and listed as Home Duties"/>
    <x v="0"/>
    <d v="1899-12-30T00:11:15"/>
    <n v="11.25"/>
    <d v="2023-08-18T00:00:00"/>
    <x v="1"/>
    <x v="3"/>
    <x v="2"/>
    <x v="1"/>
    <x v="0"/>
    <s v="SLA_MET"/>
  </r>
  <r>
    <s v="3542"/>
    <d v="2023-08-18T12:32:15"/>
    <d v="2023-08-18T12:49:04"/>
    <s v="DECLINE"/>
    <s v="Consumer Pre Bureau"/>
    <s v="CDcosta"/>
    <s v="Declined as a Credit Decision"/>
    <x v="0"/>
    <d v="1899-12-30T00:16:49"/>
    <n v="16.816666666666666"/>
    <d v="2023-08-18T00:00:00"/>
    <x v="1"/>
    <x v="3"/>
    <x v="2"/>
    <x v="1"/>
    <x v="2"/>
    <s v="SLA_MET"/>
  </r>
  <r>
    <s v="3543"/>
    <d v="2023-08-18T12:39:13"/>
    <d v="2023-08-18T12:49:38"/>
    <s v="DECLINE"/>
    <s v="Consumer Existing"/>
    <s v="AAkhundpur"/>
    <s v="The applicant has been declined due to a previous bad debt account with Asif Tech. 3 Account no : 3400673913"/>
    <x v="0"/>
    <d v="1899-12-30T00:10:25"/>
    <n v="10.416666666666666"/>
    <d v="2023-08-18T00:00:00"/>
    <x v="1"/>
    <x v="3"/>
    <x v="8"/>
    <x v="1"/>
    <x v="1"/>
    <s v="SLA_MET"/>
  </r>
  <r>
    <s v="3544"/>
    <d v="2023-08-18T13:02:46"/>
    <d v="2023-08-18T13:10:53"/>
    <s v="DECLINE"/>
    <s v="Consumer Post Bureau"/>
    <s v="CDcosta"/>
    <s v="Declined as a Credit Decision"/>
    <x v="0"/>
    <d v="1899-12-30T00:08:07"/>
    <n v="8.1166666666666671"/>
    <d v="2023-08-18T00:00:00"/>
    <x v="1"/>
    <x v="3"/>
    <x v="2"/>
    <x v="1"/>
    <x v="0"/>
    <s v="SLA_MET"/>
  </r>
  <r>
    <s v="3545"/>
    <d v="2023-08-18T13:11:33"/>
    <d v="2023-08-18T13:17:24"/>
    <s v="DECLINE"/>
    <s v="Consumer Existing"/>
    <s v="AAkhundpur"/>
    <s v="The customer has been declined due to insufficient billing history with Asif Tech"/>
    <x v="0"/>
    <d v="1899-12-30T00:05:51"/>
    <n v="5.85"/>
    <d v="2023-08-18T00:00:00"/>
    <x v="1"/>
    <x v="3"/>
    <x v="8"/>
    <x v="1"/>
    <x v="1"/>
    <s v="SLA_MET"/>
  </r>
  <r>
    <s v="3546"/>
    <d v="2023-08-18T14:00:03"/>
    <d v="2023-08-18T14:11:25"/>
    <s v="DECLINE"/>
    <s v="Consumer Existing"/>
    <s v="CDcosta"/>
    <s v="Customer has exceeded approved number of services"/>
    <x v="0"/>
    <d v="1899-12-30T00:11:22"/>
    <n v="11.366666666666667"/>
    <d v="2023-08-18T00:00:00"/>
    <x v="1"/>
    <x v="3"/>
    <x v="2"/>
    <x v="1"/>
    <x v="1"/>
    <s v="SLA_MET"/>
  </r>
  <r>
    <s v="3547"/>
    <d v="2023-08-18T14:06:09"/>
    <d v="2023-08-18T14:21:22"/>
    <s v="DECLINE"/>
    <s v="Consumer Pre Bureau"/>
    <s v="CDcosta"/>
    <s v="Declined as a Credit Decision. As per previous request please resubmit under a NEW ROW ID"/>
    <x v="2"/>
    <d v="1899-12-30T00:15:13"/>
    <n v="15.216666666666667"/>
    <d v="2023-08-18T00:00:00"/>
    <x v="1"/>
    <x v="3"/>
    <x v="2"/>
    <x v="1"/>
    <x v="2"/>
    <s v="SLA_MET"/>
  </r>
  <r>
    <s v="3548"/>
    <d v="2023-08-18T14:33:40"/>
    <d v="2023-08-18T14:38:52"/>
    <s v="DECLINE"/>
    <s v="Consumer Existing"/>
    <s v="AAkhundpur"/>
    <s v="Customer has exceeded approved number of services"/>
    <x v="0"/>
    <d v="1899-12-30T00:05:12"/>
    <n v="5.2"/>
    <d v="2023-08-18T00:00:00"/>
    <x v="1"/>
    <x v="3"/>
    <x v="8"/>
    <x v="1"/>
    <x v="1"/>
    <s v="SLA_MET"/>
  </r>
  <r>
    <s v="3549"/>
    <d v="2023-08-18T14:39:51"/>
    <d v="2023-08-18T14:43:01"/>
    <s v="DECLINE"/>
    <s v="Consumer Existing"/>
    <s v="AAkhundpur"/>
    <s v="Passport Visa expires in less than 12 months. Please offer the customer pre-paid service only Visa expiry date 31/10/2012"/>
    <x v="0"/>
    <d v="1899-12-30T00:03:10"/>
    <n v="3.1666666666666665"/>
    <d v="2023-08-18T00:00:00"/>
    <x v="1"/>
    <x v="3"/>
    <x v="8"/>
    <x v="1"/>
    <x v="1"/>
    <s v="SLA_MET"/>
  </r>
  <r>
    <s v="3550"/>
    <d v="2023-08-18T14:50:08"/>
    <d v="2023-08-18T14:53:00"/>
    <s v="DECLINE"/>
    <s v="Consumer Pre Bureau"/>
    <s v="AAkhundpur"/>
    <s v="Passport Visa expires in less than 12 months. Please offer the customer pre-paid service only - Visa expiry date 08/01/2013"/>
    <x v="0"/>
    <d v="1899-12-30T00:02:52"/>
    <n v="2.8666666666666667"/>
    <d v="2023-08-18T00:00:00"/>
    <x v="1"/>
    <x v="3"/>
    <x v="8"/>
    <x v="1"/>
    <x v="2"/>
    <s v="SLA_MET"/>
  </r>
  <r>
    <s v="3551"/>
    <d v="2023-08-18T15:23:03"/>
    <d v="2023-08-18T15:40:31"/>
    <s v="DECLINE"/>
    <s v="Consumer Existing"/>
    <s v="AAkhundpur"/>
    <s v="The applicant has been declined due to recent late payments on their account"/>
    <x v="0"/>
    <d v="1899-12-30T00:17:28"/>
    <n v="17.466666666666665"/>
    <d v="2023-08-18T00:00:00"/>
    <x v="1"/>
    <x v="3"/>
    <x v="8"/>
    <x v="1"/>
    <x v="1"/>
    <s v="SLA_MET"/>
  </r>
  <r>
    <s v="3552"/>
    <d v="2023-08-18T15:44:31"/>
    <d v="2023-08-18T15:56:46"/>
    <s v="DECLINE"/>
    <s v="Consumer Pre Bureau"/>
    <s v="CDcosta"/>
    <s v="Passport Visa expires in less than 21 months. Please offer the customer pre-paid service only"/>
    <x v="0"/>
    <d v="1899-12-30T00:12:15"/>
    <n v="12.25"/>
    <d v="2023-08-18T00:00:00"/>
    <x v="1"/>
    <x v="3"/>
    <x v="2"/>
    <x v="1"/>
    <x v="2"/>
    <s v="SLA_MET"/>
  </r>
  <r>
    <s v="3553"/>
    <d v="2023-08-18T15:46:51"/>
    <d v="2023-08-18T16:07:57"/>
    <s v="DECLINE"/>
    <s v="Consumer Existing"/>
    <s v="AAkhundpur"/>
    <s v="Customer has exceeded approved number of services"/>
    <x v="0"/>
    <d v="1899-12-30T00:21:06"/>
    <n v="21.1"/>
    <d v="2023-08-18T00:00:00"/>
    <x v="1"/>
    <x v="3"/>
    <x v="8"/>
    <x v="1"/>
    <x v="1"/>
    <s v="SLA_NOT_MET"/>
  </r>
  <r>
    <s v="3554"/>
    <d v="2023-08-18T15:50:38"/>
    <d v="2023-08-18T16:11:46"/>
    <s v="DECLINE"/>
    <s v="Consumer Existing"/>
    <s v="CDcosta"/>
    <s v="Customer has exceeded approved number of services"/>
    <x v="0"/>
    <d v="1899-12-30T00:21:08"/>
    <n v="21.133333333333333"/>
    <d v="2023-08-18T00:00:00"/>
    <x v="1"/>
    <x v="3"/>
    <x v="2"/>
    <x v="1"/>
    <x v="1"/>
    <s v="SLA_NOT_MET"/>
  </r>
  <r>
    <s v="3555"/>
    <d v="2023-08-18T15:55:55"/>
    <d v="2023-08-18T16:28:47"/>
    <s v="DECLINE"/>
    <s v="Consumer Existing"/>
    <s v="AAkhundpur"/>
    <s v="Customer has exceeded approved number of services"/>
    <x v="0"/>
    <d v="1899-12-30T00:32:52"/>
    <n v="32.866666666666667"/>
    <d v="2023-08-18T00:00:00"/>
    <x v="1"/>
    <x v="3"/>
    <x v="8"/>
    <x v="1"/>
    <x v="1"/>
    <s v="SLA_NOT_MET"/>
  </r>
  <r>
    <s v="3556"/>
    <d v="2023-08-18T15:56:20"/>
    <d v="2023-08-18T16:30:02"/>
    <s v="DECLINE"/>
    <s v="Consumer Post Bureau"/>
    <s v="CDcosta"/>
    <s v="The applicant has been declined due to information on their Veda credit bureau file"/>
    <x v="0"/>
    <d v="1899-12-30T00:33:42"/>
    <n v="33.700000000000003"/>
    <d v="2023-08-18T00:00:00"/>
    <x v="1"/>
    <x v="3"/>
    <x v="2"/>
    <x v="1"/>
    <x v="0"/>
    <s v="SLA_NOT_MET"/>
  </r>
  <r>
    <s v="3557"/>
    <d v="2023-08-18T16:10:45"/>
    <d v="2023-08-18T16:28:44"/>
    <s v="DECLINE"/>
    <s v="Consumer Post Bureau"/>
    <s v="SBambaras"/>
    <s v="Declined as a Credit Decision"/>
    <x v="0"/>
    <d v="1899-12-30T00:17:59"/>
    <n v="17.983333333333334"/>
    <d v="2023-08-18T00:00:00"/>
    <x v="1"/>
    <x v="3"/>
    <x v="7"/>
    <x v="1"/>
    <x v="0"/>
    <s v="SLA_MET"/>
  </r>
  <r>
    <s v="3558"/>
    <d v="2023-08-18T16:24:10"/>
    <d v="2023-08-18T16:35:41"/>
    <s v="DECLINE"/>
    <s v="Consumer Existing"/>
    <s v="AAkhundpur"/>
    <s v="Passport Visa expires in less than 12 months. Please offer the customer pre-paid service only Visa expiry date 20/07/2013"/>
    <x v="0"/>
    <d v="1899-12-30T00:11:31"/>
    <n v="11.516666666666667"/>
    <d v="2023-08-18T00:00:00"/>
    <x v="1"/>
    <x v="3"/>
    <x v="8"/>
    <x v="1"/>
    <x v="1"/>
    <s v="SLA_MET"/>
  </r>
  <r>
    <s v="3559"/>
    <d v="2023-08-18T17:59:11"/>
    <d v="2023-08-18T18:03:49"/>
    <s v="DECLINE"/>
    <s v="Consumer Pre Bureau"/>
    <s v="AAkhundpur"/>
    <s v="Declined as a Credit Decision"/>
    <x v="0"/>
    <d v="1899-12-30T00:04:38"/>
    <n v="4.6333333333333329"/>
    <d v="2023-08-18T00:00:00"/>
    <x v="1"/>
    <x v="3"/>
    <x v="8"/>
    <x v="1"/>
    <x v="2"/>
    <s v="SLA_MET"/>
  </r>
  <r>
    <s v="3560"/>
    <d v="2023-08-18T11:32:20"/>
    <d v="2023-08-18T11:36:25"/>
    <s v="WITHDRAW"/>
    <s v="Consumer Pre Bureau"/>
    <s v="AAkhundpur"/>
    <s v="The applicant has been previously approved under a different CA Row ID- 1-8H7QCX4 . The applicant will need to proceed with this order or have cancellation of the order confirmed in Siebel before reapplying"/>
    <x v="5"/>
    <d v="1899-12-30T00:04:05"/>
    <n v="4.083333333333333"/>
    <d v="2023-08-18T00:00:00"/>
    <x v="1"/>
    <x v="3"/>
    <x v="8"/>
    <x v="2"/>
    <x v="2"/>
    <s v="SLA_MET"/>
  </r>
  <r>
    <s v="3561"/>
    <d v="2023-08-18T11:45:56"/>
    <d v="2023-08-18T12:01:56"/>
    <s v="WITHDRAW"/>
    <s v="Consumer Post Bureau"/>
    <s v="CDcosta"/>
    <s v="Please resubmit a Passport as part of the applicants 100 points of ID and update the customer's tenure on current address. Also add customer's (overseas) previous address"/>
    <x v="2"/>
    <d v="1899-12-30T00:16:00"/>
    <n v="16"/>
    <d v="2023-08-18T00:00:00"/>
    <x v="1"/>
    <x v="3"/>
    <x v="2"/>
    <x v="2"/>
    <x v="0"/>
    <s v="SLA_MET"/>
  </r>
  <r>
    <s v="3562"/>
    <d v="2023-08-18T12:23:51"/>
    <d v="2023-08-18T12:25:55"/>
    <s v="WITHDRAW"/>
    <s v="Consumer Pre Bureau"/>
    <s v="SBambaras"/>
    <s v="The applicant is currently studying Fulltime or is on a Student Visa. Please resubmit as a Student."/>
    <x v="3"/>
    <d v="1899-12-30T00:02:04"/>
    <n v="2.0666666666666669"/>
    <d v="2023-08-18T00:00:00"/>
    <x v="1"/>
    <x v="3"/>
    <x v="7"/>
    <x v="2"/>
    <x v="2"/>
    <s v="SLA_MET"/>
  </r>
  <r>
    <s v="3563"/>
    <d v="2023-08-18T12:28:47"/>
    <d v="2023-08-18T12:36:46"/>
    <s v="WITHDRAW"/>
    <s v="Consumer Pre Bureau"/>
    <s v="CDcosta"/>
    <s v="The applicant is currently studying Fulltime or is on a Student Visa. Please resubmit as a Student."/>
    <x v="3"/>
    <d v="1899-12-30T00:07:59"/>
    <n v="7.9833333333333334"/>
    <d v="2023-08-18T00:00:00"/>
    <x v="1"/>
    <x v="3"/>
    <x v="2"/>
    <x v="2"/>
    <x v="2"/>
    <s v="SLA_MET"/>
  </r>
  <r>
    <s v="3564"/>
    <d v="2023-08-18T12:44:44"/>
    <d v="2023-08-18T12:59:59"/>
    <s v="WITHDRAW"/>
    <s v="Consumer Pre Bureau"/>
    <s v="AAkhundpur"/>
    <s v="Please Resubmit this Application as Self Employed. Customer has ABN:35048417322"/>
    <x v="2"/>
    <d v="1899-12-30T00:15:15"/>
    <n v="15.25"/>
    <d v="2023-08-18T00:00:00"/>
    <x v="1"/>
    <x v="3"/>
    <x v="8"/>
    <x v="2"/>
    <x v="2"/>
    <s v="SLA_MET"/>
  </r>
  <r>
    <s v="3565"/>
    <d v="2023-08-18T12:52:10"/>
    <d v="2023-08-18T13:02:51"/>
    <s v="WITHDRAW"/>
    <s v="Consumer Pre Bureau"/>
    <s v="AAkhundpur"/>
    <s v="The applicant is currently studying Fulltime or is on a Student Visa. Please resubmit as a Student."/>
    <x v="3"/>
    <d v="1899-12-30T00:10:41"/>
    <n v="10.683333333333334"/>
    <d v="2023-08-18T00:00:00"/>
    <x v="1"/>
    <x v="3"/>
    <x v="8"/>
    <x v="2"/>
    <x v="2"/>
    <s v="SLA_MET"/>
  </r>
  <r>
    <s v="3566"/>
    <d v="2023-08-18T13:12:58"/>
    <d v="2023-08-18T13:19:26"/>
    <s v="WITHDRAW"/>
    <s v="Consumer Pre Bureau"/>
    <s v="CDcosta"/>
    <s v="The applicant is currently studying Fulltime or is on a Student Visa. Please resubmit as a Student. Remove employer details"/>
    <x v="4"/>
    <d v="1899-12-30T00:06:28"/>
    <n v="6.4666666666666668"/>
    <d v="2023-08-18T00:00:00"/>
    <x v="1"/>
    <x v="3"/>
    <x v="2"/>
    <x v="2"/>
    <x v="2"/>
    <s v="SLA_MET"/>
  </r>
  <r>
    <s v="3567"/>
    <d v="2023-08-18T13:17:26"/>
    <d v="2023-08-18T13:26:45"/>
    <s v="WITHDRAW"/>
    <s v="Consumer Post Bureau"/>
    <s v="CDcosta"/>
    <s v="This account is closed, please resubmit under a NEW ROW ID and update landline number for employer"/>
    <x v="2"/>
    <d v="1899-12-30T00:09:19"/>
    <n v="9.3166666666666664"/>
    <d v="2023-08-18T00:00:00"/>
    <x v="1"/>
    <x v="3"/>
    <x v="2"/>
    <x v="2"/>
    <x v="0"/>
    <s v="SLA_MET"/>
  </r>
  <r>
    <s v="3568"/>
    <d v="2023-08-18T13:23:44"/>
    <d v="2023-08-18T13:31:08"/>
    <s v="WITHDRAW"/>
    <s v="Consumer Pre Bureau"/>
    <s v="AAkhundpur"/>
    <s v="The applicant has been previously approved under a different CA Row ID : 1-8H872GE . The applicant will need to proceed with this order or have cancellation of the order confirmed in Siebel before reapplying"/>
    <x v="5"/>
    <d v="1899-12-30T00:07:24"/>
    <n v="7.4"/>
    <d v="2023-08-18T00:00:00"/>
    <x v="1"/>
    <x v="3"/>
    <x v="8"/>
    <x v="2"/>
    <x v="2"/>
    <s v="SLA_MET"/>
  </r>
  <r>
    <s v="3569"/>
    <d v="2023-08-18T13:28:15"/>
    <d v="2023-08-18T13:35:59"/>
    <s v="WITHDRAW"/>
    <s v="Consumer Post Bureau"/>
    <s v="AAkhundpur"/>
    <s v="This account is closed, please resubmit under a NEW ROW ID"/>
    <x v="2"/>
    <d v="1899-12-30T00:07:44"/>
    <n v="7.7333333333333334"/>
    <d v="2023-08-18T00:00:00"/>
    <x v="1"/>
    <x v="3"/>
    <x v="8"/>
    <x v="2"/>
    <x v="0"/>
    <s v="SLA_MET"/>
  </r>
  <r>
    <s v="3570"/>
    <d v="2023-08-18T13:36:29"/>
    <d v="2023-08-18T13:42:10"/>
    <s v="WITHDRAW"/>
    <s v="Consumer Post Bureau"/>
    <s v="AAkhundpur"/>
    <s v="An account for this applicant already exists with Asif Tech. Please resubmit as existing customer under CA Row ID: 1-80ZXY3Z"/>
    <x v="3"/>
    <d v="1899-12-30T00:05:41"/>
    <n v="5.6833333333333336"/>
    <d v="2023-08-18T00:00:00"/>
    <x v="1"/>
    <x v="3"/>
    <x v="8"/>
    <x v="2"/>
    <x v="0"/>
    <s v="SLA_MET"/>
  </r>
  <r>
    <s v="3571"/>
    <d v="2023-08-18T13:38:20"/>
    <d v="2023-08-18T13:49:42"/>
    <s v="WITHDRAW"/>
    <s v="Consumer Post Bureau"/>
    <s v="AAkhundpur"/>
    <s v="The Work number entered is incorrect for the employer listed on the application. Please verify the details with the applicant and resubmit with a valid Land line number"/>
    <x v="4"/>
    <d v="1899-12-30T00:11:22"/>
    <n v="11.366666666666667"/>
    <d v="2023-08-18T00:00:00"/>
    <x v="1"/>
    <x v="3"/>
    <x v="8"/>
    <x v="2"/>
    <x v="0"/>
    <s v="SLA_MET"/>
  </r>
  <r>
    <s v="3572"/>
    <d v="2023-08-18T13:43:11"/>
    <d v="2023-08-18T13:51:45"/>
    <s v="WITHDRAW"/>
    <s v="Consumer Pre Bureau"/>
    <s v="AAkhundpur"/>
    <s v="An account for this applicant already exists with Asif Tech. Please resubmit as existing customer under CA Row ID:1-8F1E4NU"/>
    <x v="3"/>
    <d v="1899-12-30T00:08:34"/>
    <n v="8.5666666666666664"/>
    <d v="2023-08-18T00:00:00"/>
    <x v="1"/>
    <x v="3"/>
    <x v="8"/>
    <x v="2"/>
    <x v="2"/>
    <s v="SLA_MET"/>
  </r>
  <r>
    <s v="3573"/>
    <d v="2023-08-18T13:48:40"/>
    <d v="2023-08-18T13:54:59"/>
    <s v="WITHDRAW"/>
    <s v="Consumer Pre Bureau"/>
    <s v="AAkhundpur"/>
    <s v="An account for this applicant already exists with Asif Tech. Please resubmit as existing customer under CA Row ID:1-6GL9EA5"/>
    <x v="3"/>
    <d v="1899-12-30T00:06:19"/>
    <n v="6.3166666666666664"/>
    <d v="2023-08-18T00:00:00"/>
    <x v="1"/>
    <x v="3"/>
    <x v="8"/>
    <x v="2"/>
    <x v="2"/>
    <s v="SLA_MET"/>
  </r>
  <r>
    <s v="3574"/>
    <d v="2023-08-18T13:49:27"/>
    <d v="2023-08-18T13:56:36"/>
    <s v="WITHDRAW"/>
    <s v="Consumer Pre Bureau"/>
    <s v="CDcosta"/>
    <s v="This account is closed, please resubmit under a NEW ROW ID"/>
    <x v="2"/>
    <d v="1899-12-30T00:07:09"/>
    <n v="7.15"/>
    <d v="2023-08-18T00:00:00"/>
    <x v="1"/>
    <x v="3"/>
    <x v="2"/>
    <x v="2"/>
    <x v="2"/>
    <s v="SLA_MET"/>
  </r>
  <r>
    <s v="3575"/>
    <d v="2023-08-18T14:07:55"/>
    <d v="2023-08-18T14:26:29"/>
    <s v="WITHDRAW"/>
    <s v="Consumer Pre Bureau"/>
    <s v="CDcosta"/>
    <s v="An account for this applicant already exists with Asif Tech. Please resubmit as existing customer under CA Row ID: 1-1XA04KX"/>
    <x v="3"/>
    <d v="1899-12-30T00:18:34"/>
    <n v="18.566666666666666"/>
    <d v="2023-08-18T00:00:00"/>
    <x v="1"/>
    <x v="3"/>
    <x v="2"/>
    <x v="2"/>
    <x v="2"/>
    <s v="SLA_MET"/>
  </r>
  <r>
    <s v="3576"/>
    <d v="2023-08-18T14:10:17"/>
    <d v="2023-08-18T14:30:31"/>
    <s v="WITHDRAW"/>
    <s v="Consumer Pre Bureau"/>
    <s v="CDcosta"/>
    <s v="Please send through copies of the applicants 100 points of ID to VCredit@Asif Tech.com.au or 1800 656 866"/>
    <x v="2"/>
    <d v="1899-12-30T00:20:14"/>
    <n v="20.233333333333334"/>
    <d v="2023-08-18T00:00:00"/>
    <x v="1"/>
    <x v="3"/>
    <x v="2"/>
    <x v="2"/>
    <x v="2"/>
    <s v="SLA_NOT_MET"/>
  </r>
  <r>
    <s v="3577"/>
    <d v="2023-08-18T14:15:38"/>
    <d v="2023-08-18T14:35:43"/>
    <s v="WITHDRAW"/>
    <s v="Consumer Post Bureau"/>
    <s v="CDcosta"/>
    <s v="The applicant is currently studying Fulltime or is on a Student Visa. Please resubmit as a Student. Remove employer details"/>
    <x v="4"/>
    <d v="1899-12-30T00:20:05"/>
    <n v="20.083333333333332"/>
    <d v="2023-08-18T00:00:00"/>
    <x v="1"/>
    <x v="3"/>
    <x v="2"/>
    <x v="2"/>
    <x v="0"/>
    <s v="SLA_NOT_MET"/>
  </r>
  <r>
    <s v="3578"/>
    <d v="2023-08-18T14:55:12"/>
    <d v="2023-08-18T15:05:42"/>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0:30"/>
    <n v="10.5"/>
    <d v="2023-08-18T00:00:00"/>
    <x v="1"/>
    <x v="3"/>
    <x v="2"/>
    <x v="2"/>
    <x v="1"/>
    <s v="SLA_MET"/>
  </r>
  <r>
    <s v="3579"/>
    <d v="2023-08-18T14:57:21"/>
    <d v="2023-08-18T15:10:16"/>
    <s v="WITHDRAW"/>
    <s v="Consumer Post Bureau"/>
    <s v="AAkhundpur"/>
    <s v="This account is closed, please resubmit under a NEW ROW ID. Please include Passport as a part of 100 points ID"/>
    <x v="2"/>
    <d v="1899-12-30T00:12:55"/>
    <n v="12.916666666666666"/>
    <d v="2023-08-18T00:00:00"/>
    <x v="1"/>
    <x v="3"/>
    <x v="8"/>
    <x v="2"/>
    <x v="0"/>
    <s v="SLA_MET"/>
  </r>
  <r>
    <s v="3580"/>
    <d v="2023-08-18T15:02:17"/>
    <d v="2023-08-18T15:16:06"/>
    <s v="WITHDRAW"/>
    <s v="Consumer Existing"/>
    <s v="AAkhundpur"/>
    <s v="Please resubmit a Passport/Medicare Card as part of the applicants 100 points of ID"/>
    <x v="2"/>
    <d v="1899-12-30T00:13:49"/>
    <n v="13.816666666666666"/>
    <d v="2023-08-18T00:00:00"/>
    <x v="1"/>
    <x v="3"/>
    <x v="8"/>
    <x v="2"/>
    <x v="1"/>
    <s v="SLA_MET"/>
  </r>
  <r>
    <s v="3581"/>
    <d v="2023-08-18T15:19:05"/>
    <d v="2023-08-18T15:33:05"/>
    <s v="WITHDRAW"/>
    <s v="Consumer Pre Bureau"/>
    <s v="CDcosta"/>
    <s v="The applicant is currently studying Fulltime or is on a Student Visa. Please resubmit as a Student. Remove employment details"/>
    <x v="4"/>
    <d v="1899-12-30T00:14:00"/>
    <n v="14"/>
    <d v="2023-08-18T00:00:00"/>
    <x v="1"/>
    <x v="3"/>
    <x v="2"/>
    <x v="2"/>
    <x v="2"/>
    <s v="SLA_MET"/>
  </r>
  <r>
    <s v="3582"/>
    <d v="2023-08-18T15:20:01"/>
    <d v="2023-08-18T15:38:19"/>
    <s v="WITHDRAW"/>
    <s v="Consumer Post Bureau"/>
    <s v="SBambaras"/>
    <s v="Please email copy of Proof of Income (Pay Slips / Bank Statement / Employment Letter) to vcredit@Asif Tech.com.au"/>
    <x v="2"/>
    <d v="1899-12-30T00:18:18"/>
    <n v="18.3"/>
    <d v="2023-08-18T00:00:00"/>
    <x v="1"/>
    <x v="3"/>
    <x v="7"/>
    <x v="2"/>
    <x v="0"/>
    <s v="SLA_MET"/>
  </r>
  <r>
    <s v="3583"/>
    <d v="2023-08-18T15:20:14"/>
    <d v="2023-08-18T15:38:39"/>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8:25"/>
    <n v="18.416666666666668"/>
    <d v="2023-08-18T00:00:00"/>
    <x v="1"/>
    <x v="3"/>
    <x v="2"/>
    <x v="2"/>
    <x v="0"/>
    <s v="SLA_MET"/>
  </r>
  <r>
    <s v="3584"/>
    <d v="2023-08-18T15:39:59"/>
    <d v="2023-08-18T15:46:46"/>
    <s v="WITHDRAW"/>
    <s v="Consumer Existing"/>
    <s v="AAkhundpur"/>
    <s v="Please resubmit a Passport/Medicare Card as part of the applicants 100 points of ID"/>
    <x v="2"/>
    <d v="1899-12-30T00:06:47"/>
    <n v="6.7833333333333332"/>
    <d v="2023-08-18T00:00:00"/>
    <x v="1"/>
    <x v="3"/>
    <x v="8"/>
    <x v="2"/>
    <x v="1"/>
    <s v="SLA_MET"/>
  </r>
  <r>
    <s v="3585"/>
    <d v="2023-08-18T15:53:24"/>
    <d v="2023-08-18T16:14:06"/>
    <s v="WITHDRAW"/>
    <s v="Consumer Existing"/>
    <s v="CDcosta"/>
    <s v="Please resubmit a Passport or medicare card as part of the applicants 100 points of ID"/>
    <x v="2"/>
    <d v="1899-12-30T00:20:42"/>
    <n v="20.7"/>
    <d v="2023-08-18T00:00:00"/>
    <x v="1"/>
    <x v="3"/>
    <x v="2"/>
    <x v="2"/>
    <x v="1"/>
    <s v="SLA_NOT_MET"/>
  </r>
  <r>
    <s v="3586"/>
    <d v="2023-08-18T16:16:59"/>
    <d v="2023-08-18T16:39:11"/>
    <s v="WITHDRAW"/>
    <s v="Consumer Pre Bureau"/>
    <s v="SBambaras"/>
    <s v="Please email copy of Proof of Income (Pay Slips / Bank Statement / Employment Letter) to vcredit@Asif Tech.com.au"/>
    <x v="2"/>
    <d v="1899-12-30T00:22:12"/>
    <n v="22.2"/>
    <d v="2023-08-18T00:00:00"/>
    <x v="1"/>
    <x v="3"/>
    <x v="7"/>
    <x v="2"/>
    <x v="2"/>
    <s v="SLA_NOT_MET"/>
  </r>
  <r>
    <s v="3587"/>
    <d v="2023-08-18T19:21:53"/>
    <d v="2023-08-18T19:27:52"/>
    <s v="WITHDRAW"/>
    <s v="Consumer Pre Bureau"/>
    <s v="CDcosta"/>
    <s v="The applicant is currently studying Fulltime or is on a Student Visa. Please resubmit as a Student. Remove employment details"/>
    <x v="4"/>
    <d v="1899-12-30T00:05:59"/>
    <n v="5.9833333333333334"/>
    <d v="2023-08-18T00:00:00"/>
    <x v="1"/>
    <x v="3"/>
    <x v="2"/>
    <x v="2"/>
    <x v="2"/>
    <s v="SLA_MET"/>
  </r>
  <r>
    <s v="3588"/>
    <d v="2023-08-19T09:17:18"/>
    <d v="2023-08-19T09:22:49"/>
    <s v="APPROVE"/>
    <s v="Consumer Existing"/>
    <s v="SBambaras"/>
    <s v="Approve"/>
    <x v="0"/>
    <d v="1899-12-30T00:05:31"/>
    <n v="5.5166666666666666"/>
    <d v="2023-08-19T00:00:00"/>
    <x v="1"/>
    <x v="3"/>
    <x v="7"/>
    <x v="0"/>
    <x v="1"/>
    <s v="SLA_MET"/>
  </r>
  <r>
    <s v="3589"/>
    <d v="2023-08-19T10:43:27"/>
    <d v="2023-08-19T10:55:00"/>
    <s v="APPROVE"/>
    <s v="Consumer Pre Bureau"/>
    <s v="SBambaras"/>
    <s v="Approve"/>
    <x v="0"/>
    <d v="1899-12-30T00:11:33"/>
    <n v="11.55"/>
    <d v="2023-08-19T00:00:00"/>
    <x v="1"/>
    <x v="3"/>
    <x v="7"/>
    <x v="0"/>
    <x v="2"/>
    <s v="SLA_MET"/>
  </r>
  <r>
    <s v="3590"/>
    <d v="2023-08-19T10:51:51"/>
    <d v="2023-08-19T11:08:54"/>
    <s v="APPROVE"/>
    <s v="Consumer Existing"/>
    <s v="SBambaras"/>
    <s v="Approved only with outright purchase of handset or USIM only"/>
    <x v="0"/>
    <d v="1899-12-30T00:17:03"/>
    <n v="17.05"/>
    <d v="2023-08-19T00:00:00"/>
    <x v="1"/>
    <x v="3"/>
    <x v="7"/>
    <x v="0"/>
    <x v="1"/>
    <s v="SLA_MET"/>
  </r>
  <r>
    <s v="3591"/>
    <d v="2023-08-19T10:57:08"/>
    <d v="2023-08-19T11:14:37"/>
    <s v="APPROVE"/>
    <s v="Consumer Existing"/>
    <s v="NBhatia"/>
    <s v="Approve"/>
    <x v="0"/>
    <d v="1899-12-30T00:17:29"/>
    <n v="17.483333333333334"/>
    <d v="2023-08-19T00:00:00"/>
    <x v="1"/>
    <x v="3"/>
    <x v="1"/>
    <x v="0"/>
    <x v="1"/>
    <s v="SLA_MET"/>
  </r>
  <r>
    <s v="3592"/>
    <d v="2023-08-19T11:18:59"/>
    <d v="2023-08-19T11:27:27"/>
    <s v="APPROVE"/>
    <s v="Consumer Existing"/>
    <s v="HPandya"/>
    <s v="Approve"/>
    <x v="0"/>
    <d v="1899-12-30T00:08:28"/>
    <n v="8.4666666666666668"/>
    <d v="2023-08-19T00:00:00"/>
    <x v="1"/>
    <x v="3"/>
    <x v="11"/>
    <x v="0"/>
    <x v="1"/>
    <s v="SLA_MET"/>
  </r>
  <r>
    <s v="3593"/>
    <d v="2023-08-19T11:29:08"/>
    <d v="2023-08-19T11:49:49"/>
    <s v="APPROVE"/>
    <s v="Consumer Post Bureau"/>
    <s v="NBhatia"/>
    <s v="Approve"/>
    <x v="0"/>
    <d v="1899-12-30T00:20:41"/>
    <n v="20.683333333333334"/>
    <d v="2023-08-19T00:00:00"/>
    <x v="1"/>
    <x v="3"/>
    <x v="1"/>
    <x v="0"/>
    <x v="0"/>
    <s v="SLA_NOT_MET"/>
  </r>
  <r>
    <s v="3594"/>
    <d v="2023-08-19T11:35:25"/>
    <d v="2023-08-19T11:41:47"/>
    <s v="APPROVE"/>
    <s v="Consumer Existing"/>
    <s v="HPandya"/>
    <s v="Approve"/>
    <x v="0"/>
    <d v="1899-12-30T00:06:22"/>
    <n v="6.3666666666666663"/>
    <d v="2023-08-19T00:00:00"/>
    <x v="1"/>
    <x v="3"/>
    <x v="11"/>
    <x v="0"/>
    <x v="1"/>
    <s v="SLA_MET"/>
  </r>
  <r>
    <s v="3595"/>
    <d v="2023-08-19T11:40:45"/>
    <d v="2023-08-19T11:45:43"/>
    <s v="APPROVE"/>
    <s v="Consumer Pre Bureau"/>
    <s v="SBambaras"/>
    <s v="Approved"/>
    <x v="0"/>
    <d v="1899-12-30T00:04:58"/>
    <n v="4.9666666666666668"/>
    <d v="2023-08-19T00:00:00"/>
    <x v="1"/>
    <x v="3"/>
    <x v="7"/>
    <x v="0"/>
    <x v="2"/>
    <s v="SLA_MET"/>
  </r>
  <r>
    <s v="3596"/>
    <d v="2023-08-19T12:11:44"/>
    <d v="2023-08-19T12:22:11"/>
    <s v="APPROVE"/>
    <s v="Consumer Pre Bureau"/>
    <s v="SBambaras"/>
    <s v="Approve"/>
    <x v="0"/>
    <d v="1899-12-30T00:10:27"/>
    <n v="10.45"/>
    <d v="2023-08-19T00:00:00"/>
    <x v="1"/>
    <x v="3"/>
    <x v="7"/>
    <x v="0"/>
    <x v="2"/>
    <s v="SLA_MET"/>
  </r>
  <r>
    <s v="3597"/>
    <d v="2023-08-19T12:24:54"/>
    <d v="2023-08-19T12:41:19"/>
    <s v="APPROVE"/>
    <s v="Consumer Existing"/>
    <s v="SBambaras"/>
    <s v="Approved for 2 services"/>
    <x v="0"/>
    <d v="1899-12-30T00:16:25"/>
    <n v="16.416666666666668"/>
    <d v="2023-08-19T00:00:00"/>
    <x v="1"/>
    <x v="3"/>
    <x v="7"/>
    <x v="0"/>
    <x v="1"/>
    <s v="SLA_MET"/>
  </r>
  <r>
    <s v="3598"/>
    <d v="2023-08-19T12:34:40"/>
    <d v="2023-08-19T12:53:28"/>
    <s v="APPROVE"/>
    <s v="Consumer Post Bureau"/>
    <s v="HPandya"/>
    <s v="Approve"/>
    <x v="0"/>
    <d v="1899-12-30T00:18:48"/>
    <n v="18.8"/>
    <d v="2023-08-19T00:00:00"/>
    <x v="1"/>
    <x v="3"/>
    <x v="11"/>
    <x v="0"/>
    <x v="0"/>
    <s v="SLA_MET"/>
  </r>
  <r>
    <s v="3599"/>
    <d v="2023-08-19T12:39:25"/>
    <d v="2023-08-19T12:50:59"/>
    <s v="APPROVE"/>
    <s v="Consumer Existing"/>
    <s v="SBambaras"/>
    <s v="Approve"/>
    <x v="0"/>
    <d v="1899-12-30T00:11:34"/>
    <n v="11.566666666666666"/>
    <d v="2023-08-19T00:00:00"/>
    <x v="1"/>
    <x v="3"/>
    <x v="7"/>
    <x v="0"/>
    <x v="1"/>
    <s v="SLA_MET"/>
  </r>
  <r>
    <s v="3600"/>
    <d v="2023-08-19T12:45:43"/>
    <d v="2023-08-19T13:04:18"/>
    <s v="APPROVE"/>
    <s v="Consumer Pre Bureau"/>
    <s v="SBambaras"/>
    <s v="Approve"/>
    <x v="0"/>
    <d v="1899-12-30T00:18:35"/>
    <n v="18.583333333333332"/>
    <d v="2023-08-19T00:00:00"/>
    <x v="1"/>
    <x v="3"/>
    <x v="7"/>
    <x v="0"/>
    <x v="2"/>
    <s v="SLA_MET"/>
  </r>
  <r>
    <s v="3601"/>
    <d v="2023-08-19T12:47:02"/>
    <d v="2023-08-19T13:05:13"/>
    <s v="APPROVE"/>
    <s v="Consumer Existing"/>
    <s v="HPandya"/>
    <s v="Approve"/>
    <x v="0"/>
    <d v="1899-12-30T00:18:11"/>
    <n v="18.183333333333334"/>
    <d v="2023-08-19T00:00:00"/>
    <x v="1"/>
    <x v="3"/>
    <x v="11"/>
    <x v="0"/>
    <x v="1"/>
    <s v="SLA_MET"/>
  </r>
  <r>
    <s v="3602"/>
    <d v="2023-08-19T12:58:09"/>
    <d v="2023-08-19T13:06:11"/>
    <s v="APPROVE"/>
    <s v="Consumer Pre Bureau"/>
    <s v="HPandya"/>
    <s v="-"/>
    <x v="0"/>
    <d v="1899-12-30T00:08:02"/>
    <n v="8.0333333333333332"/>
    <d v="2023-08-19T00:00:00"/>
    <x v="1"/>
    <x v="3"/>
    <x v="11"/>
    <x v="0"/>
    <x v="2"/>
    <s v="SLA_MET"/>
  </r>
  <r>
    <s v="3603"/>
    <d v="2023-08-19T13:07:31"/>
    <d v="2023-08-19T13:12:55"/>
    <s v="APPROVE"/>
    <s v="Consumer Existing"/>
    <s v="HPandya"/>
    <s v="Approved for MBB only"/>
    <x v="0"/>
    <d v="1899-12-30T00:05:24"/>
    <n v="5.4"/>
    <d v="2023-08-19T00:00:00"/>
    <x v="1"/>
    <x v="3"/>
    <x v="11"/>
    <x v="0"/>
    <x v="1"/>
    <s v="SLA_MET"/>
  </r>
  <r>
    <s v="3604"/>
    <d v="2023-08-19T13:14:12"/>
    <d v="2023-08-19T13:21:09"/>
    <s v="APPROVE"/>
    <s v="Consumer Pre Bureau"/>
    <s v="HPandya"/>
    <s v="Approved for 1 Handset/Tablet + 1 MBB"/>
    <x v="0"/>
    <d v="1899-12-30T00:06:57"/>
    <n v="6.95"/>
    <d v="2023-08-19T00:00:00"/>
    <x v="1"/>
    <x v="3"/>
    <x v="11"/>
    <x v="0"/>
    <x v="2"/>
    <s v="SLA_MET"/>
  </r>
  <r>
    <s v="3605"/>
    <d v="2023-08-19T13:58:48"/>
    <d v="2023-08-19T14:03:33"/>
    <s v="APPROVE"/>
    <s v="Consumer Existing"/>
    <s v="HPandya"/>
    <s v="Approve"/>
    <x v="0"/>
    <d v="1899-12-30T00:04:45"/>
    <n v="4.75"/>
    <d v="2023-08-19T00:00:00"/>
    <x v="1"/>
    <x v="3"/>
    <x v="11"/>
    <x v="0"/>
    <x v="1"/>
    <s v="SLA_MET"/>
  </r>
  <r>
    <s v="3606"/>
    <d v="2023-08-19T13:59:09"/>
    <d v="2023-08-19T14:02:52"/>
    <s v="APPROVE"/>
    <s v="Consumer Existing"/>
    <s v="SBambaras"/>
    <s v="Approved for MBB only"/>
    <x v="0"/>
    <d v="1899-12-30T00:03:43"/>
    <n v="3.7166666666666668"/>
    <d v="2023-08-19T00:00:00"/>
    <x v="1"/>
    <x v="3"/>
    <x v="7"/>
    <x v="0"/>
    <x v="1"/>
    <s v="SLA_MET"/>
  </r>
  <r>
    <s v="3607"/>
    <d v="2023-08-19T14:03:58"/>
    <d v="2023-08-19T14:22:07"/>
    <s v="APPROVE"/>
    <s v="Consumer Existing"/>
    <s v="NBhatia"/>
    <s v="Approved only with outright purchase of handset or USIM only"/>
    <x v="0"/>
    <d v="1899-12-30T00:18:09"/>
    <n v="18.149999999999999"/>
    <d v="2023-08-19T00:00:00"/>
    <x v="1"/>
    <x v="3"/>
    <x v="1"/>
    <x v="0"/>
    <x v="1"/>
    <s v="SLA_MET"/>
  </r>
  <r>
    <s v="3608"/>
    <d v="2023-08-19T14:09:07"/>
    <d v="2023-08-19T14:21:17"/>
    <s v="APPROVE"/>
    <s v="Consumer Pre Bureau"/>
    <s v="SBambaras"/>
    <s v="Approved only with outright purchase of handset or USIM only"/>
    <x v="0"/>
    <d v="1899-12-30T00:12:10"/>
    <n v="12.166666666666666"/>
    <d v="2023-08-19T00:00:00"/>
    <x v="1"/>
    <x v="3"/>
    <x v="7"/>
    <x v="0"/>
    <x v="2"/>
    <s v="SLA_MET"/>
  </r>
  <r>
    <s v="3609"/>
    <d v="2023-08-19T14:10:11"/>
    <d v="2023-08-19T14:20:50"/>
    <s v="APPROVE"/>
    <s v="Consumer Pre Bureau"/>
    <s v="HPandya"/>
    <s v="Approve"/>
    <x v="0"/>
    <d v="1899-12-30T00:10:39"/>
    <n v="10.65"/>
    <d v="2023-08-19T00:00:00"/>
    <x v="1"/>
    <x v="3"/>
    <x v="11"/>
    <x v="0"/>
    <x v="2"/>
    <s v="SLA_MET"/>
  </r>
  <r>
    <s v="3610"/>
    <d v="2023-08-19T14:17:10"/>
    <d v="2023-08-19T14:24:25"/>
    <s v="APPROVE"/>
    <s v="Consumer Existing"/>
    <s v="HPandya"/>
    <s v="Approve"/>
    <x v="0"/>
    <d v="1899-12-30T00:07:15"/>
    <n v="7.25"/>
    <d v="2023-08-19T00:00:00"/>
    <x v="1"/>
    <x v="3"/>
    <x v="11"/>
    <x v="0"/>
    <x v="1"/>
    <s v="SLA_MET"/>
  </r>
  <r>
    <s v="3611"/>
    <d v="2023-08-19T14:17:49"/>
    <d v="2023-08-19T14:24:28"/>
    <s v="APPROVE"/>
    <s v="Consumer Existing"/>
    <s v="SBambaras"/>
    <s v="Approve"/>
    <x v="0"/>
    <d v="1899-12-30T00:06:39"/>
    <n v="6.65"/>
    <d v="2023-08-19T00:00:00"/>
    <x v="1"/>
    <x v="3"/>
    <x v="7"/>
    <x v="0"/>
    <x v="1"/>
    <s v="SLA_MET"/>
  </r>
  <r>
    <s v="3612"/>
    <d v="2023-08-19T14:22:43"/>
    <d v="2023-08-19T14:30:19"/>
    <s v="APPROVE"/>
    <s v="Consumer Existing"/>
    <s v="HPandya"/>
    <s v="Approve"/>
    <x v="0"/>
    <d v="1899-12-30T00:07:36"/>
    <n v="7.6"/>
    <d v="2023-08-19T00:00:00"/>
    <x v="1"/>
    <x v="3"/>
    <x v="11"/>
    <x v="0"/>
    <x v="1"/>
    <s v="SLA_MET"/>
  </r>
  <r>
    <s v="3613"/>
    <d v="2023-08-19T14:31:32"/>
    <d v="2023-08-19T14:41:57"/>
    <s v="APPROVE"/>
    <s v="Consumer Post Bureau"/>
    <s v="SBambaras"/>
    <s v="Approved only with outright purchase of handset or USIM only"/>
    <x v="0"/>
    <d v="1899-12-30T00:10:25"/>
    <n v="10.416666666666666"/>
    <d v="2023-08-19T00:00:00"/>
    <x v="1"/>
    <x v="3"/>
    <x v="7"/>
    <x v="0"/>
    <x v="0"/>
    <s v="SLA_MET"/>
  </r>
  <r>
    <s v="3614"/>
    <d v="2023-08-19T14:43:24"/>
    <d v="2023-08-19T14:51:19"/>
    <s v="APPROVE"/>
    <s v="Consumer Existing"/>
    <s v="NBhatia"/>
    <s v="Approve"/>
    <x v="0"/>
    <d v="1899-12-30T00:07:55"/>
    <n v="7.916666666666667"/>
    <d v="2023-08-19T00:00:00"/>
    <x v="1"/>
    <x v="3"/>
    <x v="1"/>
    <x v="0"/>
    <x v="1"/>
    <s v="SLA_MET"/>
  </r>
  <r>
    <s v="3615"/>
    <d v="2023-08-19T14:45:55"/>
    <d v="2023-08-19T14:58:30"/>
    <s v="APPROVE"/>
    <s v="Consumer Pre Bureau"/>
    <s v="SBambaras"/>
    <s v="Approve"/>
    <x v="0"/>
    <d v="1899-12-30T00:12:35"/>
    <n v="12.583333333333334"/>
    <d v="2023-08-19T00:00:00"/>
    <x v="1"/>
    <x v="3"/>
    <x v="7"/>
    <x v="0"/>
    <x v="2"/>
    <s v="SLA_MET"/>
  </r>
  <r>
    <s v="3616"/>
    <d v="2023-08-19T14:51:05"/>
    <d v="2023-08-19T15:05:01"/>
    <s v="APPROVE"/>
    <s v="Consumer Post Bureau"/>
    <s v="SBambaras"/>
    <s v="Approved only with outright purchase of handset or USIM only"/>
    <x v="0"/>
    <d v="1899-12-30T00:13:56"/>
    <n v="13.933333333333334"/>
    <d v="2023-08-19T00:00:00"/>
    <x v="1"/>
    <x v="3"/>
    <x v="7"/>
    <x v="0"/>
    <x v="0"/>
    <s v="SLA_MET"/>
  </r>
  <r>
    <s v="3617"/>
    <d v="2023-08-19T15:03:13"/>
    <d v="2023-08-19T15:15:56"/>
    <s v="APPROVE"/>
    <s v="Consumer Existing"/>
    <s v="NBhatia"/>
    <s v="Approve"/>
    <x v="0"/>
    <d v="1899-12-30T00:12:43"/>
    <n v="12.716666666666667"/>
    <d v="2023-08-19T00:00:00"/>
    <x v="1"/>
    <x v="3"/>
    <x v="1"/>
    <x v="0"/>
    <x v="1"/>
    <s v="SLA_MET"/>
  </r>
  <r>
    <s v="3618"/>
    <d v="2023-08-19T15:27:23"/>
    <d v="2023-08-19T15:36:25"/>
    <s v="APPROVE"/>
    <s v="Consumer Existing"/>
    <s v="NBhatia"/>
    <s v="Approve"/>
    <x v="0"/>
    <d v="1899-12-30T00:09:02"/>
    <n v="9.0333333333333332"/>
    <d v="2023-08-19T00:00:00"/>
    <x v="1"/>
    <x v="3"/>
    <x v="1"/>
    <x v="0"/>
    <x v="1"/>
    <s v="SLA_MET"/>
  </r>
  <r>
    <s v="3619"/>
    <d v="2023-08-19T15:27:35"/>
    <d v="2023-08-19T15:30:25"/>
    <s v="APPROVE"/>
    <s v="Consumer Existing"/>
    <s v="SBambaras"/>
    <s v="Approve"/>
    <x v="0"/>
    <d v="1899-12-30T00:02:50"/>
    <n v="2.8333333333333335"/>
    <d v="2023-08-19T00:00:00"/>
    <x v="1"/>
    <x v="3"/>
    <x v="7"/>
    <x v="0"/>
    <x v="1"/>
    <s v="SLA_MET"/>
  </r>
  <r>
    <s v="3620"/>
    <d v="2023-08-19T15:34:36"/>
    <d v="2023-08-19T15:41:09"/>
    <s v="APPROVE"/>
    <s v="Consumer Pre Bureau"/>
    <s v="SBambaras"/>
    <s v="Approved only with outright purchase of handset or USIM only"/>
    <x v="0"/>
    <d v="1899-12-30T00:06:33"/>
    <n v="6.55"/>
    <d v="2023-08-19T00:00:00"/>
    <x v="1"/>
    <x v="3"/>
    <x v="7"/>
    <x v="0"/>
    <x v="2"/>
    <s v="SLA_MET"/>
  </r>
  <r>
    <s v="3621"/>
    <d v="2023-08-19T15:36:02"/>
    <d v="2023-08-19T15:54:43"/>
    <s v="APPROVE"/>
    <s v="Consumer Pre Bureau"/>
    <s v="NBhatia"/>
    <s v="Approve"/>
    <x v="0"/>
    <d v="1899-12-30T00:18:41"/>
    <n v="18.683333333333334"/>
    <d v="2023-08-19T00:00:00"/>
    <x v="1"/>
    <x v="3"/>
    <x v="1"/>
    <x v="0"/>
    <x v="2"/>
    <s v="SLA_MET"/>
  </r>
  <r>
    <s v="3622"/>
    <d v="2023-08-19T15:40:28"/>
    <d v="2023-08-19T15:50:34"/>
    <s v="APPROVE"/>
    <s v="Consumer Existing"/>
    <s v="CDcosta"/>
    <s v="Approve"/>
    <x v="0"/>
    <d v="1899-12-30T00:10:06"/>
    <n v="10.1"/>
    <d v="2023-08-19T00:00:00"/>
    <x v="1"/>
    <x v="3"/>
    <x v="2"/>
    <x v="0"/>
    <x v="1"/>
    <s v="SLA_MET"/>
  </r>
  <r>
    <s v="3623"/>
    <d v="2023-08-19T15:43:59"/>
    <d v="2023-08-19T15:58:58"/>
    <s v="APPROVE"/>
    <s v="Consumer Pre Bureau"/>
    <s v="HPandya"/>
    <s v="Approve"/>
    <x v="0"/>
    <d v="1899-12-30T00:14:59"/>
    <n v="14.983333333333333"/>
    <d v="2023-08-19T00:00:00"/>
    <x v="1"/>
    <x v="3"/>
    <x v="11"/>
    <x v="0"/>
    <x v="2"/>
    <s v="SLA_MET"/>
  </r>
  <r>
    <s v="3624"/>
    <d v="2023-08-19T16:00:02"/>
    <d v="2023-08-19T16:10:02"/>
    <s v="APPROVE"/>
    <s v="Consumer Pre Bureau"/>
    <s v="NBhatia"/>
    <s v="Approve"/>
    <x v="0"/>
    <d v="1899-12-30T00:10:00"/>
    <n v="10"/>
    <d v="2023-08-19T00:00:00"/>
    <x v="1"/>
    <x v="3"/>
    <x v="1"/>
    <x v="0"/>
    <x v="2"/>
    <s v="SLA_MET"/>
  </r>
  <r>
    <s v="3625"/>
    <d v="2023-08-19T16:01:04"/>
    <d v="2023-08-19T16:13:18"/>
    <s v="APPROVE"/>
    <s v="Consumer Existing"/>
    <s v="HPandya"/>
    <s v="Approve"/>
    <x v="0"/>
    <d v="1899-12-30T00:12:14"/>
    <n v="12.233333333333333"/>
    <d v="2023-08-19T00:00:00"/>
    <x v="1"/>
    <x v="3"/>
    <x v="11"/>
    <x v="0"/>
    <x v="1"/>
    <s v="SLA_MET"/>
  </r>
  <r>
    <s v="3626"/>
    <d v="2023-08-19T16:16:58"/>
    <d v="2023-08-19T16:35:54"/>
    <s v="APPROVE"/>
    <s v="Consumer Existing"/>
    <s v="NBhatia"/>
    <s v="Approved for 1 service ONLY"/>
    <x v="0"/>
    <d v="1899-12-30T00:18:56"/>
    <n v="18.933333333333334"/>
    <d v="2023-08-19T00:00:00"/>
    <x v="1"/>
    <x v="3"/>
    <x v="1"/>
    <x v="0"/>
    <x v="1"/>
    <s v="SLA_MET"/>
  </r>
  <r>
    <s v="3627"/>
    <d v="2023-08-19T16:22:32"/>
    <d v="2023-08-19T16:31:31"/>
    <s v="APPROVE"/>
    <s v="Consumer Pre Bureau"/>
    <s v="HPandya"/>
    <s v="Approve"/>
    <x v="0"/>
    <d v="1899-12-30T00:08:59"/>
    <n v="8.9833333333333325"/>
    <d v="2023-08-19T00:00:00"/>
    <x v="1"/>
    <x v="3"/>
    <x v="11"/>
    <x v="0"/>
    <x v="2"/>
    <s v="SLA_MET"/>
  </r>
  <r>
    <s v="3628"/>
    <d v="2023-08-19T16:51:30"/>
    <d v="2023-08-19T17:02:35"/>
    <s v="APPROVE"/>
    <s v="Consumer Pre Bureau"/>
    <s v="CDcosta"/>
    <s v="Approve"/>
    <x v="0"/>
    <d v="1899-12-30T00:11:05"/>
    <n v="11.083333333333334"/>
    <d v="2023-08-19T00:00:00"/>
    <x v="1"/>
    <x v="3"/>
    <x v="2"/>
    <x v="0"/>
    <x v="2"/>
    <s v="SLA_MET"/>
  </r>
  <r>
    <s v="3629"/>
    <d v="2023-08-19T17:01:17"/>
    <d v="2023-08-19T17:18:58"/>
    <s v="APPROVE"/>
    <s v="Consumer Post Bureau"/>
    <s v="NBhatia"/>
    <s v="Approve"/>
    <x v="0"/>
    <d v="1899-12-30T00:17:41"/>
    <n v="17.683333333333334"/>
    <d v="2023-08-19T00:00:00"/>
    <x v="1"/>
    <x v="3"/>
    <x v="1"/>
    <x v="0"/>
    <x v="0"/>
    <s v="SLA_MET"/>
  </r>
  <r>
    <s v="3630"/>
    <d v="2023-08-19T17:10:06"/>
    <d v="2023-08-19T17:17:41"/>
    <s v="APPROVE"/>
    <s v="Consumer Pre Bureau"/>
    <s v="CDcosta"/>
    <s v="Approve"/>
    <x v="0"/>
    <d v="1899-12-30T00:07:35"/>
    <n v="7.583333333333333"/>
    <d v="2023-08-19T00:00:00"/>
    <x v="1"/>
    <x v="3"/>
    <x v="2"/>
    <x v="0"/>
    <x v="2"/>
    <s v="SLA_MET"/>
  </r>
  <r>
    <s v="3631"/>
    <d v="2023-08-19T17:23:43"/>
    <d v="2023-08-19T17:29:17"/>
    <s v="APPROVE"/>
    <s v="Consumer Post Bureau"/>
    <s v="HPandya"/>
    <s v="Approve"/>
    <x v="0"/>
    <d v="1899-12-30T00:05:34"/>
    <n v="5.5666666666666664"/>
    <d v="2023-08-19T00:00:00"/>
    <x v="1"/>
    <x v="3"/>
    <x v="11"/>
    <x v="0"/>
    <x v="0"/>
    <s v="SLA_MET"/>
  </r>
  <r>
    <s v="3632"/>
    <d v="2023-08-19T11:33:19"/>
    <d v="2023-08-19T11:34:53"/>
    <s v="DECLINE"/>
    <s v="Consumer Existing"/>
    <s v="HPandya"/>
    <s v="The applicant has been declined as they are on a Bridging Visa. As per the Credit Policy, if the applicant is on an eligible Visa Subclass, send a copy of the 100pts of ID and supporting documents to VCredit@Asif Tech.com.au or 1800 656 866"/>
    <x v="2"/>
    <d v="1899-12-30T00:01:34"/>
    <n v="1.5666666666666667"/>
    <d v="2023-08-19T00:00:00"/>
    <x v="1"/>
    <x v="3"/>
    <x v="11"/>
    <x v="1"/>
    <x v="1"/>
    <s v="SLA_MET"/>
  </r>
  <r>
    <s v="3633"/>
    <d v="2023-08-19T11:46:14"/>
    <d v="2023-08-19T11:56:09"/>
    <s v="DECLINE"/>
    <s v="Consumer Pre Bureau"/>
    <s v="SBambaras"/>
    <s v="Declined as a Credit Decision (Applicant has been declined previously)"/>
    <x v="5"/>
    <d v="1899-12-30T00:09:55"/>
    <n v="9.9166666666666661"/>
    <d v="2023-08-19T00:00:00"/>
    <x v="1"/>
    <x v="3"/>
    <x v="7"/>
    <x v="1"/>
    <x v="2"/>
    <s v="SLA_MET"/>
  </r>
  <r>
    <s v="3634"/>
    <d v="2023-08-19T11:58:10"/>
    <d v="2023-08-19T12:06:00"/>
    <s v="DECLINE"/>
    <s v="Consumer Pre Bureau"/>
    <s v="SBambaras"/>
    <s v="Declined as a Credit Decision"/>
    <x v="0"/>
    <d v="1899-12-30T00:07:50"/>
    <n v="7.833333333333333"/>
    <d v="2023-08-19T00:00:00"/>
    <x v="1"/>
    <x v="3"/>
    <x v="7"/>
    <x v="1"/>
    <x v="2"/>
    <s v="SLA_MET"/>
  </r>
  <r>
    <s v="3635"/>
    <d v="2023-08-19T12:18:25"/>
    <d v="2023-08-19T12:22:40"/>
    <s v="DECLINE"/>
    <s v="Consumer Existing"/>
    <s v="HPandya"/>
    <s v="Passport Visa expires in less than 12 months. Please offer the customer pre-paid service only"/>
    <x v="0"/>
    <d v="1899-12-30T00:04:15"/>
    <n v="4.25"/>
    <d v="2023-08-19T00:00:00"/>
    <x v="1"/>
    <x v="3"/>
    <x v="11"/>
    <x v="1"/>
    <x v="1"/>
    <s v="SLA_MET"/>
  </r>
  <r>
    <s v="3636"/>
    <d v="2023-08-19T12:28:52"/>
    <d v="2023-08-19T12:40:25"/>
    <s v="DECLINE"/>
    <s v="Consumer Existing"/>
    <s v="NBhatia"/>
    <s v="The applicant has been declined as they are currently on a Tourist Visa and Overdue amouunt of $188.87"/>
    <x v="1"/>
    <d v="1899-12-30T00:11:33"/>
    <n v="11.55"/>
    <d v="2023-08-19T00:00:00"/>
    <x v="1"/>
    <x v="3"/>
    <x v="1"/>
    <x v="1"/>
    <x v="1"/>
    <s v="SLA_MET"/>
  </r>
  <r>
    <s v="3637"/>
    <d v="2023-08-19T13:01:37"/>
    <d v="2023-08-19T13:06:31"/>
    <s v="DECLINE"/>
    <s v="Consumer Pre Bureau"/>
    <s v="SBambaras"/>
    <s v="Declined as a Credit Decision"/>
    <x v="0"/>
    <d v="1899-12-30T00:04:54"/>
    <n v="4.9000000000000004"/>
    <d v="2023-08-19T00:00:00"/>
    <x v="1"/>
    <x v="3"/>
    <x v="7"/>
    <x v="1"/>
    <x v="2"/>
    <s v="SLA_MET"/>
  </r>
  <r>
    <s v="3638"/>
    <d v="2023-08-19T13:01:58"/>
    <d v="2023-08-19T13:10:58"/>
    <s v="DECLINE"/>
    <s v="Consumer Existing"/>
    <s v="SBambaras"/>
    <s v="Passport Visa expires in less than 21 months. Please offer the customer pre-paid service only"/>
    <x v="0"/>
    <d v="1899-12-30T00:09:00"/>
    <n v="9"/>
    <d v="2023-08-19T00:00:00"/>
    <x v="1"/>
    <x v="3"/>
    <x v="7"/>
    <x v="1"/>
    <x v="1"/>
    <s v="SLA_MET"/>
  </r>
  <r>
    <s v="3639"/>
    <d v="2023-08-19T13:24:09"/>
    <d v="2023-08-19T13:35:38"/>
    <s v="DECLINE"/>
    <s v="Consumer Existing"/>
    <s v="HPandya"/>
    <s v="The customer has been declined due to insufficient billing history with Asif Tech"/>
    <x v="0"/>
    <d v="1899-12-30T00:11:29"/>
    <n v="11.483333333333333"/>
    <d v="2023-08-19T00:00:00"/>
    <x v="1"/>
    <x v="3"/>
    <x v="11"/>
    <x v="1"/>
    <x v="1"/>
    <s v="SLA_MET"/>
  </r>
  <r>
    <s v="3640"/>
    <d v="2023-08-19T09:52:57"/>
    <d v="2023-08-19T10:00:05"/>
    <s v="WITHDRAW"/>
    <s v="Consumer Existing"/>
    <s v="SBambaras"/>
    <s v="This customers existing Asif Tech account is currently overdue. Once all outstanding amounts have been paid, please email VCredit@Asif Tech.com.au to request a further review"/>
    <x v="1"/>
    <d v="1899-12-30T00:07:08"/>
    <n v="7.1333333333333337"/>
    <d v="2023-08-19T00:00:00"/>
    <x v="1"/>
    <x v="3"/>
    <x v="7"/>
    <x v="2"/>
    <x v="1"/>
    <s v="SLA_MET"/>
  </r>
  <r>
    <s v="3641"/>
    <d v="2023-08-19T10:06:59"/>
    <d v="2023-08-19T10:09:55"/>
    <s v="WITHDRAW"/>
    <s v="Consumer Pre Bureau"/>
    <s v="SBambaras"/>
    <s v="Please send through copies of the applicants 100 points of ID (including their Visa page and/or previous Passport number, if applicable) to VCredit@Asif Tech.com.au or 1800 656 866"/>
    <x v="2"/>
    <d v="1899-12-30T00:02:56"/>
    <n v="2.9333333333333336"/>
    <d v="2023-08-19T00:00:00"/>
    <x v="1"/>
    <x v="3"/>
    <x v="7"/>
    <x v="2"/>
    <x v="2"/>
    <s v="SLA_MET"/>
  </r>
  <r>
    <s v="3642"/>
    <d v="2023-08-19T10:19:20"/>
    <d v="2023-08-19T10:35:40"/>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6:20"/>
    <n v="16.333333333333332"/>
    <d v="2023-08-19T00:00:00"/>
    <x v="1"/>
    <x v="3"/>
    <x v="7"/>
    <x v="2"/>
    <x v="2"/>
    <s v="SLA_MET"/>
  </r>
  <r>
    <s v="3643"/>
    <d v="2023-08-19T10:19:20"/>
    <d v="2023-08-19T11:50:46"/>
    <s v="WITHDRAW"/>
    <s v="Consumer Post Bureau"/>
    <s v="HPandya"/>
    <s v="duplicate account"/>
    <x v="5"/>
    <d v="1899-12-30T01:31:26"/>
    <n v="91.433333333333337"/>
    <d v="2023-08-19T00:00:00"/>
    <x v="1"/>
    <x v="3"/>
    <x v="11"/>
    <x v="2"/>
    <x v="0"/>
    <s v="SLA_NOT_MET"/>
  </r>
  <r>
    <s v="3644"/>
    <d v="2023-08-19T10:28:11"/>
    <d v="2023-08-19T10:32:51"/>
    <s v="WITHDRAW"/>
    <s v="Consumer Existing"/>
    <s v="MDcruz"/>
    <s v="This customers existing Asif Tech account is currently overdue. Once all outstanding amounts have been paid, please email VCredit@Asif Tech.com.au to request a further review"/>
    <x v="1"/>
    <d v="1899-12-30T00:04:40"/>
    <n v="4.666666666666667"/>
    <d v="2023-08-19T00:00:00"/>
    <x v="1"/>
    <x v="3"/>
    <x v="3"/>
    <x v="2"/>
    <x v="1"/>
    <s v="SLA_MET"/>
  </r>
  <r>
    <s v="3645"/>
    <d v="2023-08-19T10:45:57"/>
    <d v="2023-08-19T11:04:18"/>
    <s v="WITHDRAW"/>
    <s v="Consumer Existing"/>
    <s v="SBambaras"/>
    <s v="Please re-submit the next application once the overdue amount is paid and with copy passport as a part of 100pts id."/>
    <x v="1"/>
    <d v="1899-12-30T00:18:21"/>
    <n v="18.350000000000001"/>
    <d v="2023-08-19T00:00:00"/>
    <x v="1"/>
    <x v="3"/>
    <x v="7"/>
    <x v="2"/>
    <x v="1"/>
    <s v="SLA_MET"/>
  </r>
  <r>
    <s v="3646"/>
    <d v="2023-08-19T12:05:57"/>
    <d v="2023-08-19T12:18:35"/>
    <s v="WITHDRAW"/>
    <s v="Consumer Pre Bureau"/>
    <s v="HPandya"/>
    <s v="Please send through copies of the applicants 100 points of ID to VCredit@Asif Tech.com.au or 1800 656 866 Proof of income."/>
    <x v="2"/>
    <d v="1899-12-30T00:12:38"/>
    <n v="12.633333333333333"/>
    <d v="2023-08-19T00:00:00"/>
    <x v="1"/>
    <x v="3"/>
    <x v="11"/>
    <x v="2"/>
    <x v="2"/>
    <s v="SLA_MET"/>
  </r>
  <r>
    <s v="3647"/>
    <d v="2023-08-19T12:08:28"/>
    <d v="2023-08-19T12:23:55"/>
    <s v="WITHDRAW"/>
    <s v="Consumer Pre Bureau"/>
    <s v="NBhatia"/>
    <s v="An account for this applicant already exists with Asif Tech. Please resubmit as existing customer under CA Row ID:1-5NS79QD"/>
    <x v="3"/>
    <d v="1899-12-30T00:15:27"/>
    <n v="15.45"/>
    <d v="2023-08-19T00:00:00"/>
    <x v="1"/>
    <x v="3"/>
    <x v="1"/>
    <x v="2"/>
    <x v="2"/>
    <s v="SLA_MET"/>
  </r>
  <r>
    <s v="3648"/>
    <d v="2023-08-19T12:27:24"/>
    <d v="2023-08-19T12:43:07"/>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5:43"/>
    <n v="15.716666666666667"/>
    <d v="2023-08-19T00:00:00"/>
    <x v="1"/>
    <x v="3"/>
    <x v="11"/>
    <x v="2"/>
    <x v="2"/>
    <s v="SLA_MET"/>
  </r>
  <r>
    <s v="3649"/>
    <d v="2023-08-19T12:29:16"/>
    <d v="2023-08-19T12:47:52"/>
    <s v="WITHDRAW"/>
    <s v="Consumer Post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8:36"/>
    <n v="18.600000000000001"/>
    <d v="2023-08-19T00:00:00"/>
    <x v="1"/>
    <x v="3"/>
    <x v="7"/>
    <x v="2"/>
    <x v="0"/>
    <s v="SLA_MET"/>
  </r>
  <r>
    <s v="3650"/>
    <d v="2023-08-19T12:32:32"/>
    <d v="2023-08-19T13:00:59"/>
    <s v="WITHDRAW"/>
    <s v="Consumer Pre Bureau"/>
    <s v="NBhatia"/>
    <s v="Please mention the name of the State on the Previous address and resubmit."/>
    <x v="0"/>
    <d v="1899-12-30T00:28:27"/>
    <n v="28.45"/>
    <d v="2023-08-19T00:00:00"/>
    <x v="1"/>
    <x v="3"/>
    <x v="1"/>
    <x v="2"/>
    <x v="2"/>
    <s v="SLA_NOT_MET"/>
  </r>
  <r>
    <s v="3651"/>
    <d v="2023-08-19T12:46:18"/>
    <d v="2023-08-19T12:57:29"/>
    <s v="WITHDRAW"/>
    <s v="Consumer Pre Bureau"/>
    <s v="HPandya"/>
    <s v="Please resubmit with the correct country (Brazil) for the passport."/>
    <x v="2"/>
    <d v="1899-12-30T00:11:11"/>
    <n v="11.183333333333334"/>
    <d v="2023-08-19T00:00:00"/>
    <x v="1"/>
    <x v="3"/>
    <x v="11"/>
    <x v="2"/>
    <x v="2"/>
    <s v="SLA_MET"/>
  </r>
  <r>
    <s v="3652"/>
    <d v="2023-08-19T12:59:29"/>
    <d v="2023-08-19T13:14:17"/>
    <s v="WITHDRAW"/>
    <s v="Consumer Pre Bureau"/>
    <s v="NBhatia"/>
    <s v="An account for this applicant already exists with Asif Tech. Please resubmit as existing customer under CA Row ID:1-6DORXBL"/>
    <x v="3"/>
    <d v="1899-12-30T00:14:48"/>
    <n v="14.8"/>
    <d v="2023-08-19T00:00:00"/>
    <x v="1"/>
    <x v="3"/>
    <x v="1"/>
    <x v="2"/>
    <x v="2"/>
    <s v="SLA_MET"/>
  </r>
  <r>
    <s v="3653"/>
    <d v="2023-08-19T13:15:38"/>
    <d v="2023-08-19T13:32:36"/>
    <s v="WITHDRAW"/>
    <s v="Consumer Existing"/>
    <s v="NBhatia"/>
    <s v="This customers existing Asif Tech account is currently overdue. Once all outstanding amounts have been paid, please email VCredit@Asif Tech.com.au to request a further review"/>
    <x v="1"/>
    <d v="1899-12-30T00:16:58"/>
    <n v="16.966666666666665"/>
    <d v="2023-08-19T00:00:00"/>
    <x v="1"/>
    <x v="3"/>
    <x v="1"/>
    <x v="2"/>
    <x v="1"/>
    <s v="SLA_MET"/>
  </r>
  <r>
    <s v="3654"/>
    <d v="2023-08-19T13:21:39"/>
    <d v="2023-08-19T13:24:25"/>
    <s v="WITHDRAW"/>
    <s v="Consumer Existing"/>
    <s v="HPandya"/>
    <s v="The applicant is currently studying Fulltime or is on a Student Visa. Please resubmit as a Student."/>
    <x v="3"/>
    <d v="1899-12-30T00:02:46"/>
    <n v="2.7666666666666666"/>
    <d v="2023-08-19T00:00:00"/>
    <x v="1"/>
    <x v="3"/>
    <x v="11"/>
    <x v="2"/>
    <x v="1"/>
    <s v="SLA_MET"/>
  </r>
  <r>
    <s v="3655"/>
    <d v="2023-08-19T13:59:57"/>
    <d v="2023-08-19T14:10:14"/>
    <s v="WITHDRAW"/>
    <s v="Consumer Existing"/>
    <s v="SBambaras"/>
    <s v="The Work number entered is incorrect for the employer listed on the application. Please verify the details with the applicant and resubmit with a valid number"/>
    <x v="4"/>
    <d v="1899-12-30T00:10:17"/>
    <n v="10.283333333333333"/>
    <d v="2023-08-19T00:00:00"/>
    <x v="1"/>
    <x v="3"/>
    <x v="7"/>
    <x v="2"/>
    <x v="1"/>
    <s v="SLA_MET"/>
  </r>
  <r>
    <s v="3656"/>
    <d v="2023-08-19T14:03:10"/>
    <d v="2023-08-19T14:12:52"/>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9:42"/>
    <n v="9.6999999999999993"/>
    <d v="2023-08-19T00:00:00"/>
    <x v="1"/>
    <x v="3"/>
    <x v="11"/>
    <x v="2"/>
    <x v="2"/>
    <s v="SLA_MET"/>
  </r>
  <r>
    <s v="3657"/>
    <d v="2023-08-19T14:05:18"/>
    <d v="2023-08-19T14:17:32"/>
    <s v="WITHDRAW"/>
    <s v="Consumer Pre Bureau"/>
    <s v="HPandya"/>
    <s v="Please send through copies of the applicants 100 points of ID (including their Visa page and/or previous Passport number, if applicable) to VCredit@Asif Tech.com.au or 1800 656 866"/>
    <x v="2"/>
    <d v="1899-12-30T00:12:14"/>
    <n v="12.233333333333333"/>
    <d v="2023-08-19T00:00:00"/>
    <x v="1"/>
    <x v="3"/>
    <x v="11"/>
    <x v="2"/>
    <x v="2"/>
    <s v="SLA_MET"/>
  </r>
  <r>
    <s v="3658"/>
    <d v="2023-08-19T14:19:37"/>
    <d v="2023-08-19T14:42:15"/>
    <s v="WITHDRAW"/>
    <s v="Consumer Existing"/>
    <s v="NBhatia"/>
    <s v="Please send through copies of the applicants Visa page and Passport number to VCredit@Asif Tech.com.au or 1800 656 866"/>
    <x v="2"/>
    <d v="1899-12-30T00:22:38"/>
    <n v="22.633333333333333"/>
    <d v="2023-08-19T00:00:00"/>
    <x v="1"/>
    <x v="3"/>
    <x v="1"/>
    <x v="2"/>
    <x v="1"/>
    <s v="SLA_NOT_MET"/>
  </r>
  <r>
    <s v="3659"/>
    <d v="2023-08-19T14:24:26"/>
    <d v="2023-08-19T14:27:04"/>
    <s v="WITHDRAW"/>
    <s v="Consumer Pre Bureau"/>
    <s v="SBambaras"/>
    <s v="The Work number entered is incorrect for the employer listed on the application. Please verify the details with the applicant and resubmit with a valid number"/>
    <x v="4"/>
    <d v="1899-12-30T00:02:38"/>
    <n v="2.6333333333333333"/>
    <d v="2023-08-19T00:00:00"/>
    <x v="1"/>
    <x v="3"/>
    <x v="7"/>
    <x v="2"/>
    <x v="2"/>
    <s v="SLA_MET"/>
  </r>
  <r>
    <s v="3660"/>
    <d v="2023-08-19T14:38:37"/>
    <d v="2023-08-19T14:50:56"/>
    <s v="WITHDRAW"/>
    <s v="Consumer Existing"/>
    <s v="SBambaras"/>
    <s v="Please send through copies of the applicants 100 points of ID (including their Visa page and/or previous Passport number, if applicable) to VCredit@Asif Tech.com.au or 1800 656 866"/>
    <x v="2"/>
    <d v="1899-12-30T00:12:19"/>
    <n v="12.316666666666666"/>
    <d v="2023-08-19T00:00:00"/>
    <x v="1"/>
    <x v="3"/>
    <x v="7"/>
    <x v="2"/>
    <x v="1"/>
    <s v="SLA_MET"/>
  </r>
  <r>
    <s v="3661"/>
    <d v="2023-08-19T14:43:24"/>
    <d v="2023-08-19T15:04:20"/>
    <s v="WITHDRAW"/>
    <s v="Consumer Post Bureau"/>
    <s v="NBhatia"/>
    <s v="An account for this applicant already exists with Asif Tech. Please resubmit as existing customer under CA Row ID: 1-854KYW4"/>
    <x v="3"/>
    <d v="1899-12-30T00:20:56"/>
    <n v="20.933333333333334"/>
    <d v="2023-08-19T00:00:00"/>
    <x v="1"/>
    <x v="3"/>
    <x v="1"/>
    <x v="2"/>
    <x v="0"/>
    <s v="SLA_NOT_MET"/>
  </r>
  <r>
    <s v="3662"/>
    <d v="2023-08-19T15:19:15"/>
    <d v="2023-08-19T15:24:39"/>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5:24"/>
    <n v="5.4"/>
    <d v="2023-08-19T00:00:00"/>
    <x v="1"/>
    <x v="3"/>
    <x v="11"/>
    <x v="2"/>
    <x v="2"/>
    <s v="SLA_MET"/>
  </r>
  <r>
    <s v="3663"/>
    <d v="2023-08-19T15:27:30"/>
    <d v="2023-08-19T15:36:30"/>
    <s v="WITHDRAW"/>
    <s v="Consumer Pre Bureau"/>
    <s v="HPandya"/>
    <s v="Please resubmit a correct passport #"/>
    <x v="2"/>
    <d v="1899-12-30T00:09:00"/>
    <n v="9"/>
    <d v="2023-08-19T00:00:00"/>
    <x v="1"/>
    <x v="3"/>
    <x v="11"/>
    <x v="2"/>
    <x v="2"/>
    <s v="SLA_MET"/>
  </r>
  <r>
    <s v="3664"/>
    <d v="2023-08-19T15:35:38"/>
    <d v="2023-08-19T15:50:27"/>
    <s v="WITHDRAW"/>
    <s v="Consumer Existing"/>
    <s v="HPandya"/>
    <s v="Please resubmit a Passport or medicare as part of the applicants 100 points of ID"/>
    <x v="2"/>
    <d v="1899-12-30T00:14:49"/>
    <n v="14.816666666666666"/>
    <d v="2023-08-19T00:00:00"/>
    <x v="1"/>
    <x v="3"/>
    <x v="11"/>
    <x v="2"/>
    <x v="1"/>
    <s v="SLA_MET"/>
  </r>
  <r>
    <s v="3665"/>
    <d v="2023-08-19T15:37:16"/>
    <d v="2023-08-19T15:55:34"/>
    <s v="WITHDRAW"/>
    <s v="Consumer Pre Bureau"/>
    <s v="SBambaras"/>
    <s v="Please send a copy of latest bank statement to KCredit@Asif Tech.com.au or 1800 656 866"/>
    <x v="2"/>
    <d v="1899-12-30T00:18:18"/>
    <n v="18.3"/>
    <d v="2023-08-19T00:00:00"/>
    <x v="1"/>
    <x v="3"/>
    <x v="7"/>
    <x v="2"/>
    <x v="2"/>
    <s v="SLA_MET"/>
  </r>
  <r>
    <s v="3666"/>
    <d v="2023-08-19T15:46:52"/>
    <d v="2023-08-19T15:58:30"/>
    <s v="WITHDRAW"/>
    <s v="Consumer Pre Bureau"/>
    <s v="CDcosta"/>
    <s v="Please resubmit with the correct previous address"/>
    <x v="2"/>
    <d v="1899-12-30T00:11:38"/>
    <n v="11.633333333333333"/>
    <d v="2023-08-19T00:00:00"/>
    <x v="1"/>
    <x v="3"/>
    <x v="2"/>
    <x v="2"/>
    <x v="2"/>
    <s v="SLA_MET"/>
  </r>
  <r>
    <s v="3667"/>
    <d v="2023-08-19T15:51:46"/>
    <d v="2023-08-19T16:08:02"/>
    <s v="WITHDRAW"/>
    <s v="Consumer Existing"/>
    <s v="SBambaras"/>
    <s v="Please resubmit a Passport as part of the applicants 100 points of ID"/>
    <x v="2"/>
    <d v="1899-12-30T00:16:16"/>
    <n v="16.266666666666666"/>
    <d v="2023-08-19T00:00:00"/>
    <x v="1"/>
    <x v="3"/>
    <x v="7"/>
    <x v="2"/>
    <x v="1"/>
    <s v="SLA_MET"/>
  </r>
  <r>
    <s v="3668"/>
    <d v="2023-08-19T16:05:40"/>
    <d v="2023-08-19T16:14:10"/>
    <s v="WITHDRAW"/>
    <s v="Consumer Existing"/>
    <s v="SBambaras"/>
    <s v="Please send through copies of the applicants 100 points of ID (including their Visa page and/or previous Passport number, if applicable) to VCredit@Asif Tech.com.au or 1800 656 866"/>
    <x v="2"/>
    <d v="1899-12-30T00:08:30"/>
    <n v="8.5"/>
    <d v="2023-08-19T00:00:00"/>
    <x v="1"/>
    <x v="3"/>
    <x v="7"/>
    <x v="2"/>
    <x v="1"/>
    <s v="SLA_MET"/>
  </r>
  <r>
    <s v="3669"/>
    <d v="2023-08-19T16:12:20"/>
    <d v="2023-08-19T16:21:05"/>
    <s v="WITHDRAW"/>
    <s v="Consumer Existing"/>
    <s v="HPandya"/>
    <s v="Please resubmit with a device type requested"/>
    <x v="2"/>
    <d v="1899-12-30T00:08:45"/>
    <n v="8.75"/>
    <d v="2023-08-19T00:00:00"/>
    <x v="1"/>
    <x v="3"/>
    <x v="11"/>
    <x v="2"/>
    <x v="1"/>
    <s v="SLA_MET"/>
  </r>
  <r>
    <s v="3670"/>
    <d v="2023-08-19T16:17:33"/>
    <d v="2023-08-19T16:23:46"/>
    <s v="WITHDRAW"/>
    <s v="Consumer Post Bureau"/>
    <s v="HPandya"/>
    <s v="An account for this applicant already exists with Asif Tech. Please resubmit as existing customer under CA Row ID: 1-81YAXWO"/>
    <x v="3"/>
    <d v="1899-12-30T00:06:13"/>
    <n v="6.2166666666666668"/>
    <d v="2023-08-19T00:00:00"/>
    <x v="1"/>
    <x v="3"/>
    <x v="11"/>
    <x v="2"/>
    <x v="0"/>
    <s v="SLA_MET"/>
  </r>
  <r>
    <s v="3671"/>
    <d v="2023-08-19T16:23:42"/>
    <d v="2023-08-19T16:32:50"/>
    <s v="WITHDRAW"/>
    <s v="Consumer Existing"/>
    <s v="HPandya"/>
    <s v="Please resubmit with a device type requested"/>
    <x v="2"/>
    <d v="1899-12-30T00:09:08"/>
    <n v="9.1333333333333329"/>
    <d v="2023-08-19T00:00:00"/>
    <x v="1"/>
    <x v="3"/>
    <x v="11"/>
    <x v="2"/>
    <x v="1"/>
    <s v="SLA_MET"/>
  </r>
  <r>
    <s v="3672"/>
    <d v="2023-08-19T16:32:04"/>
    <d v="2023-08-19T16:44:39"/>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2:35"/>
    <n v="12.583333333333334"/>
    <d v="2023-08-19T00:00:00"/>
    <x v="1"/>
    <x v="3"/>
    <x v="11"/>
    <x v="2"/>
    <x v="2"/>
    <s v="SLA_MET"/>
  </r>
  <r>
    <s v="3673"/>
    <d v="2023-08-19T16:48:59"/>
    <d v="2023-08-19T17:00:09"/>
    <s v="WITHDRAW"/>
    <s v="Consumer Post Bureau"/>
    <s v="HPandya"/>
    <s v="Please send through a document to confirm the applicants income (Proof of address)100 points of ID to VCredit@Asif Tech.com.au or 1800 656 866"/>
    <x v="2"/>
    <d v="1899-12-30T00:11:10"/>
    <n v="11.166666666666666"/>
    <d v="2023-08-19T00:00:00"/>
    <x v="1"/>
    <x v="3"/>
    <x v="11"/>
    <x v="2"/>
    <x v="0"/>
    <s v="SLA_MET"/>
  </r>
  <r>
    <s v="3674"/>
    <d v="2023-08-19T16:51:19"/>
    <d v="2023-08-19T17:00:00"/>
    <s v="WITHDRAW"/>
    <s v="Consumer Existing"/>
    <s v="NBhatia"/>
    <s v="Please resubmit with the Employer's LANDLINE number."/>
    <x v="2"/>
    <d v="1899-12-30T00:08:41"/>
    <n v="8.6833333333333336"/>
    <d v="2023-08-19T00:00:00"/>
    <x v="1"/>
    <x v="3"/>
    <x v="1"/>
    <x v="2"/>
    <x v="1"/>
    <s v="SLA_MET"/>
  </r>
  <r>
    <s v="3675"/>
    <d v="2023-08-19T17:13:31"/>
    <d v="2023-08-19T17:18:17"/>
    <s v="WITHDRAW"/>
    <s v="Consumer Pre Bureau"/>
    <s v="HPandya"/>
    <s v="An account for this applicant already exists with Asif Tech. Please resubmit as existing customer under CA Row ID: 1-59HV829"/>
    <x v="3"/>
    <d v="1899-12-30T00:04:46"/>
    <n v="4.7666666666666666"/>
    <d v="2023-08-19T00:00:00"/>
    <x v="1"/>
    <x v="3"/>
    <x v="11"/>
    <x v="2"/>
    <x v="2"/>
    <s v="SLA_MET"/>
  </r>
  <r>
    <s v="3676"/>
    <d v="2023-08-19T17:18:21"/>
    <d v="2023-08-19T17:24:07"/>
    <s v="WITHDRAW"/>
    <s v="Consumer Pre Bureau"/>
    <s v="CDcosta"/>
    <s v="Please send through copies of the applicants 100 points of ID (including their Visa page and/or previous Passport number, if applicable) to VCredit@Asif Tech.com.au or 1800 656 866"/>
    <x v="2"/>
    <d v="1899-12-30T00:05:46"/>
    <n v="5.7666666666666666"/>
    <d v="2023-08-19T00:00:00"/>
    <x v="1"/>
    <x v="3"/>
    <x v="2"/>
    <x v="2"/>
    <x v="2"/>
    <s v="SLA_MET"/>
  </r>
  <r>
    <s v="3677"/>
    <d v="2023-08-20T08:42:06"/>
    <d v="2023-08-20T08:46:52"/>
    <s v="APPROVE"/>
    <s v="Consumer Post Bureau"/>
    <s v="SBambaras"/>
    <s v="Approved only with outright purchase of handset or USIM only"/>
    <x v="0"/>
    <d v="1899-12-30T00:04:46"/>
    <n v="4.7666666666666666"/>
    <d v="2023-08-20T00:00:00"/>
    <x v="1"/>
    <x v="3"/>
    <x v="7"/>
    <x v="0"/>
    <x v="0"/>
    <s v="SLA_MET"/>
  </r>
  <r>
    <s v="3678"/>
    <d v="2023-08-20T08:49:19"/>
    <d v="2023-08-20T08:52:29"/>
    <s v="APPROVE"/>
    <s v="Consumer Pre Bureau"/>
    <s v="SBambaras"/>
    <s v="Approve"/>
    <x v="0"/>
    <d v="1899-12-30T00:03:10"/>
    <n v="3.1666666666666665"/>
    <d v="2023-08-20T00:00:00"/>
    <x v="1"/>
    <x v="3"/>
    <x v="7"/>
    <x v="0"/>
    <x v="2"/>
    <s v="SLA_MET"/>
  </r>
  <r>
    <s v="3679"/>
    <d v="2023-08-20T09:19:07"/>
    <d v="2023-08-20T09:25:08"/>
    <s v="APPROVE"/>
    <s v="Consumer Existing"/>
    <s v="RBose"/>
    <m/>
    <x v="0"/>
    <d v="1899-12-30T00:06:01"/>
    <n v="6.0166666666666666"/>
    <d v="2023-08-20T00:00:00"/>
    <x v="1"/>
    <x v="3"/>
    <x v="6"/>
    <x v="0"/>
    <x v="1"/>
    <s v="SLA_MET"/>
  </r>
  <r>
    <s v="3680"/>
    <d v="2023-08-20T09:42:09"/>
    <d v="2023-08-20T09:46:48"/>
    <s v="APPROVE"/>
    <s v="Consumer Existing"/>
    <s v="SBambaras"/>
    <s v="Approve"/>
    <x v="0"/>
    <d v="1899-12-30T00:04:39"/>
    <n v="4.6500000000000004"/>
    <d v="2023-08-20T00:00:00"/>
    <x v="1"/>
    <x v="3"/>
    <x v="7"/>
    <x v="0"/>
    <x v="1"/>
    <s v="SLA_MET"/>
  </r>
  <r>
    <s v="3681"/>
    <d v="2023-08-20T09:47:39"/>
    <d v="2023-08-20T09:54:42"/>
    <s v="APPROVE"/>
    <s v="Consumer Existing"/>
    <s v="SBambaras"/>
    <s v="Approve"/>
    <x v="0"/>
    <d v="1899-12-30T00:07:03"/>
    <n v="7.05"/>
    <d v="2023-08-20T00:00:00"/>
    <x v="1"/>
    <x v="3"/>
    <x v="7"/>
    <x v="0"/>
    <x v="1"/>
    <s v="SLA_MET"/>
  </r>
  <r>
    <s v="3682"/>
    <d v="2023-08-20T09:55:44"/>
    <d v="2023-08-20T10:04:47"/>
    <s v="APPROVE"/>
    <s v="Consumer Pre Bureau"/>
    <s v="SBambaras"/>
    <s v="Approved for MBB only"/>
    <x v="0"/>
    <d v="1899-12-30T00:09:03"/>
    <n v="9.0500000000000007"/>
    <d v="2023-08-20T00:00:00"/>
    <x v="1"/>
    <x v="3"/>
    <x v="7"/>
    <x v="0"/>
    <x v="2"/>
    <s v="SLA_MET"/>
  </r>
  <r>
    <s v="3683"/>
    <d v="2023-08-20T10:02:26"/>
    <d v="2023-08-20T10:19:38"/>
    <s v="APPROVE"/>
    <s v="Consumer Existing"/>
    <s v="SBambaras"/>
    <s v="Approved for MBB only"/>
    <x v="0"/>
    <d v="1899-12-30T00:17:12"/>
    <n v="17.2"/>
    <d v="2023-08-20T00:00:00"/>
    <x v="1"/>
    <x v="3"/>
    <x v="7"/>
    <x v="0"/>
    <x v="1"/>
    <s v="SLA_MET"/>
  </r>
  <r>
    <s v="3684"/>
    <d v="2023-08-20T10:07:07"/>
    <d v="2023-08-20T10:15:26"/>
    <s v="APPROVE"/>
    <s v="Consumer Post Bureau"/>
    <s v="RBose"/>
    <m/>
    <x v="0"/>
    <d v="1899-12-30T00:08:19"/>
    <n v="8.3166666666666664"/>
    <d v="2023-08-20T00:00:00"/>
    <x v="1"/>
    <x v="3"/>
    <x v="6"/>
    <x v="0"/>
    <x v="0"/>
    <s v="SLA_MET"/>
  </r>
  <r>
    <s v="3685"/>
    <d v="2023-08-20T10:13:16"/>
    <d v="2023-08-20T10:25:29"/>
    <s v="APPROVE"/>
    <s v="Consumer Existing"/>
    <s v="SBambaras"/>
    <m/>
    <x v="0"/>
    <d v="1899-12-30T00:12:13"/>
    <n v="12.216666666666667"/>
    <d v="2023-08-20T00:00:00"/>
    <x v="1"/>
    <x v="3"/>
    <x v="7"/>
    <x v="0"/>
    <x v="1"/>
    <s v="SLA_MET"/>
  </r>
  <r>
    <s v="3686"/>
    <d v="2023-08-20T10:27:03"/>
    <d v="2023-08-20T10:33:20"/>
    <s v="APPROVE"/>
    <s v="Consumer Pre Bureau"/>
    <s v="SBambaras"/>
    <s v="Approved for up to 2 services"/>
    <x v="0"/>
    <d v="1899-12-30T00:06:17"/>
    <n v="6.2833333333333332"/>
    <d v="2023-08-20T00:00:00"/>
    <x v="1"/>
    <x v="3"/>
    <x v="7"/>
    <x v="0"/>
    <x v="2"/>
    <s v="SLA_MET"/>
  </r>
  <r>
    <s v="3687"/>
    <d v="2023-08-20T10:29:34"/>
    <d v="2023-08-20T10:41:11"/>
    <s v="APPROVE"/>
    <s v="Consumer Post Bureau"/>
    <s v="RBose"/>
    <m/>
    <x v="0"/>
    <d v="1899-12-30T00:11:37"/>
    <n v="11.616666666666667"/>
    <d v="2023-08-20T00:00:00"/>
    <x v="1"/>
    <x v="3"/>
    <x v="6"/>
    <x v="0"/>
    <x v="0"/>
    <s v="SLA_MET"/>
  </r>
  <r>
    <s v="3688"/>
    <d v="2023-08-20T10:30:22"/>
    <d v="2023-08-20T10:51:31"/>
    <s v="APPROVE"/>
    <s v="Consumer Existing"/>
    <s v="RBose"/>
    <m/>
    <x v="0"/>
    <d v="1899-12-30T00:21:09"/>
    <n v="21.15"/>
    <d v="2023-08-20T00:00:00"/>
    <x v="1"/>
    <x v="3"/>
    <x v="6"/>
    <x v="0"/>
    <x v="1"/>
    <s v="SLA_NOT_MET"/>
  </r>
  <r>
    <s v="3689"/>
    <d v="2023-08-20T10:33:31"/>
    <d v="2023-08-20T10:44:49"/>
    <s v="APPROVE"/>
    <s v="Consumer Pre Bureau"/>
    <s v="SBambaras"/>
    <s v="Approve"/>
    <x v="0"/>
    <d v="1899-12-30T00:11:18"/>
    <n v="11.3"/>
    <d v="2023-08-20T00:00:00"/>
    <x v="1"/>
    <x v="3"/>
    <x v="7"/>
    <x v="0"/>
    <x v="2"/>
    <s v="SLA_MET"/>
  </r>
  <r>
    <s v="3690"/>
    <d v="2023-08-20T10:35:34"/>
    <d v="2023-08-20T10:59:38"/>
    <s v="APPROVE"/>
    <s v="Consumer Existing"/>
    <s v="NBhatia"/>
    <m/>
    <x v="0"/>
    <d v="1899-12-30T00:24:04"/>
    <n v="24.066666666666666"/>
    <d v="2023-08-20T00:00:00"/>
    <x v="1"/>
    <x v="3"/>
    <x v="1"/>
    <x v="0"/>
    <x v="1"/>
    <s v="SLA_NOT_MET"/>
  </r>
  <r>
    <s v="3691"/>
    <d v="2023-08-20T10:47:02"/>
    <d v="2023-08-20T10:53:09"/>
    <s v="APPROVE"/>
    <s v="Consumer Existing"/>
    <s v="CDcosta"/>
    <s v="Approve"/>
    <x v="0"/>
    <d v="1899-12-30T00:06:07"/>
    <n v="6.1166666666666663"/>
    <d v="2023-08-20T00:00:00"/>
    <x v="1"/>
    <x v="3"/>
    <x v="2"/>
    <x v="0"/>
    <x v="1"/>
    <s v="SLA_MET"/>
  </r>
  <r>
    <s v="3692"/>
    <d v="2023-08-20T10:52:57"/>
    <d v="2023-08-20T11:09:52"/>
    <s v="APPROVE"/>
    <s v="Consumer Existing"/>
    <s v="RBose"/>
    <m/>
    <x v="0"/>
    <d v="1899-12-30T00:16:55"/>
    <n v="16.916666666666668"/>
    <d v="2023-08-20T00:00:00"/>
    <x v="1"/>
    <x v="3"/>
    <x v="6"/>
    <x v="0"/>
    <x v="1"/>
    <s v="SLA_MET"/>
  </r>
  <r>
    <s v="3693"/>
    <d v="2023-08-20T11:08:33"/>
    <d v="2023-08-20T11:11:54"/>
    <s v="APPROVE"/>
    <s v="Consumer Existing"/>
    <s v="CDcosta"/>
    <s v="Approved for MBB only"/>
    <x v="0"/>
    <d v="1899-12-30T00:03:21"/>
    <n v="3.35"/>
    <d v="2023-08-20T00:00:00"/>
    <x v="1"/>
    <x v="3"/>
    <x v="2"/>
    <x v="0"/>
    <x v="1"/>
    <s v="SLA_MET"/>
  </r>
  <r>
    <s v="3694"/>
    <d v="2023-08-20T11:23:55"/>
    <d v="2023-08-20T11:32:18"/>
    <s v="APPROVE"/>
    <s v="Consumer Post Bureau"/>
    <s v="FWadia"/>
    <m/>
    <x v="0"/>
    <d v="1899-12-30T00:08:23"/>
    <n v="8.3833333333333329"/>
    <d v="2023-08-20T00:00:00"/>
    <x v="1"/>
    <x v="3"/>
    <x v="9"/>
    <x v="0"/>
    <x v="0"/>
    <s v="SLA_MET"/>
  </r>
  <r>
    <s v="3695"/>
    <d v="2023-08-20T11:24:07"/>
    <d v="2023-08-20T11:29:22"/>
    <s v="APPROVE"/>
    <s v="Consumer Existing"/>
    <s v="SBambaras"/>
    <s v="Approved for MBB only"/>
    <x v="0"/>
    <d v="1899-12-30T00:05:15"/>
    <n v="5.25"/>
    <d v="2023-08-20T00:00:00"/>
    <x v="1"/>
    <x v="3"/>
    <x v="7"/>
    <x v="0"/>
    <x v="1"/>
    <s v="SLA_MET"/>
  </r>
  <r>
    <s v="3696"/>
    <d v="2023-08-20T11:28:15"/>
    <d v="2023-08-20T11:43:03"/>
    <s v="APPROVE"/>
    <s v="Consumer Existing"/>
    <s v="HPandya"/>
    <s v="Approve"/>
    <x v="0"/>
    <d v="1899-12-30T00:14:48"/>
    <n v="14.8"/>
    <d v="2023-08-20T00:00:00"/>
    <x v="1"/>
    <x v="3"/>
    <x v="11"/>
    <x v="0"/>
    <x v="1"/>
    <s v="SLA_MET"/>
  </r>
  <r>
    <s v="3697"/>
    <d v="2023-08-20T11:29:05"/>
    <d v="2023-08-20T11:42:56"/>
    <s v="APPROVE"/>
    <s v="Consumer Post Bureau"/>
    <s v="NBhatia"/>
    <m/>
    <x v="0"/>
    <d v="1899-12-30T00:13:51"/>
    <n v="13.85"/>
    <d v="2023-08-20T00:00:00"/>
    <x v="1"/>
    <x v="3"/>
    <x v="1"/>
    <x v="0"/>
    <x v="0"/>
    <s v="SLA_MET"/>
  </r>
  <r>
    <s v="3698"/>
    <d v="2023-08-20T11:29:36"/>
    <d v="2023-08-20T11:40:07"/>
    <s v="APPROVE"/>
    <s v="Consumer Existing"/>
    <s v="SBambaras"/>
    <s v="Approved for MBB only"/>
    <x v="0"/>
    <d v="1899-12-30T00:10:31"/>
    <n v="10.516666666666667"/>
    <d v="2023-08-20T00:00:00"/>
    <x v="1"/>
    <x v="3"/>
    <x v="7"/>
    <x v="0"/>
    <x v="1"/>
    <s v="SLA_MET"/>
  </r>
  <r>
    <s v="3699"/>
    <d v="2023-08-20T11:33:39"/>
    <d v="2023-08-20T11:45:32"/>
    <s v="APPROVE"/>
    <s v="Consumer Post Bureau"/>
    <s v="FWadia"/>
    <m/>
    <x v="0"/>
    <d v="1899-12-30T00:11:53"/>
    <n v="11.883333333333333"/>
    <d v="2023-08-20T00:00:00"/>
    <x v="1"/>
    <x v="3"/>
    <x v="9"/>
    <x v="0"/>
    <x v="0"/>
    <s v="SLA_MET"/>
  </r>
  <r>
    <s v="3700"/>
    <d v="2023-08-20T11:36:16"/>
    <d v="2023-08-20T11:54:11"/>
    <s v="APPROVE"/>
    <s v="Consumer Post Bureau"/>
    <s v="MDcruz"/>
    <m/>
    <x v="0"/>
    <d v="1899-12-30T00:17:55"/>
    <n v="17.916666666666668"/>
    <d v="2023-08-20T00:00:00"/>
    <x v="1"/>
    <x v="3"/>
    <x v="3"/>
    <x v="0"/>
    <x v="0"/>
    <s v="SLA_MET"/>
  </r>
  <r>
    <s v="3701"/>
    <d v="2023-08-20T11:39:23"/>
    <d v="2023-08-20T11:54:12"/>
    <s v="APPROVE"/>
    <s v="Consumer Pre Bureau"/>
    <s v="HPandya"/>
    <s v="Approved for 1 handset and 1 MBB"/>
    <x v="0"/>
    <d v="1899-12-30T00:14:49"/>
    <n v="14.816666666666666"/>
    <d v="2023-08-20T00:00:00"/>
    <x v="1"/>
    <x v="3"/>
    <x v="11"/>
    <x v="0"/>
    <x v="2"/>
    <s v="SLA_MET"/>
  </r>
  <r>
    <s v="3702"/>
    <d v="2023-08-20T11:47:28"/>
    <d v="2023-08-20T11:58:43"/>
    <s v="APPROVE"/>
    <s v="Consumer Post Bureau"/>
    <s v="FWadia"/>
    <m/>
    <x v="0"/>
    <d v="1899-12-30T00:11:15"/>
    <n v="11.25"/>
    <d v="2023-08-20T00:00:00"/>
    <x v="1"/>
    <x v="3"/>
    <x v="9"/>
    <x v="0"/>
    <x v="0"/>
    <s v="SLA_MET"/>
  </r>
  <r>
    <s v="3703"/>
    <d v="2023-08-20T11:49:20"/>
    <d v="2023-08-20T12:00:48"/>
    <s v="APPROVE"/>
    <s v="Consumer Post Bureau"/>
    <s v="SBambaras"/>
    <m/>
    <x v="0"/>
    <d v="1899-12-30T00:11:28"/>
    <n v="11.466666666666667"/>
    <d v="2023-08-20T00:00:00"/>
    <x v="1"/>
    <x v="3"/>
    <x v="7"/>
    <x v="0"/>
    <x v="0"/>
    <s v="SLA_MET"/>
  </r>
  <r>
    <s v="3704"/>
    <d v="2023-08-20T11:58:47"/>
    <d v="2023-08-20T12:11:28"/>
    <s v="APPROVE"/>
    <s v="Consumer Existing"/>
    <s v="HPandya"/>
    <s v="Approve"/>
    <x v="0"/>
    <d v="1899-12-30T00:12:41"/>
    <n v="12.683333333333334"/>
    <d v="2023-08-20T00:00:00"/>
    <x v="1"/>
    <x v="3"/>
    <x v="11"/>
    <x v="0"/>
    <x v="1"/>
    <s v="SLA_MET"/>
  </r>
  <r>
    <s v="3705"/>
    <d v="2023-08-20T12:04:27"/>
    <d v="2023-08-20T12:12:07"/>
    <s v="APPROVE"/>
    <s v="Consumer Post Bureau"/>
    <s v="RBose"/>
    <m/>
    <x v="0"/>
    <d v="1899-12-30T00:07:40"/>
    <n v="7.666666666666667"/>
    <d v="2023-08-20T00:00:00"/>
    <x v="1"/>
    <x v="3"/>
    <x v="6"/>
    <x v="0"/>
    <x v="0"/>
    <s v="SLA_MET"/>
  </r>
  <r>
    <s v="3706"/>
    <d v="2023-08-20T12:08:59"/>
    <d v="2023-08-20T12:16:43"/>
    <s v="APPROVE"/>
    <s v="Consumer Pre Bureau"/>
    <s v="FWadia"/>
    <s v="Approve"/>
    <x v="0"/>
    <d v="1899-12-30T00:07:44"/>
    <n v="7.7333333333333334"/>
    <d v="2023-08-20T00:00:00"/>
    <x v="1"/>
    <x v="3"/>
    <x v="9"/>
    <x v="0"/>
    <x v="2"/>
    <s v="SLA_MET"/>
  </r>
  <r>
    <s v="3707"/>
    <d v="2023-08-20T12:14:14"/>
    <d v="2023-08-20T12:19:47"/>
    <s v="APPROVE"/>
    <s v="Consumer Existing"/>
    <s v="HPandya"/>
    <s v="Approve"/>
    <x v="0"/>
    <d v="1899-12-30T00:05:33"/>
    <n v="5.55"/>
    <d v="2023-08-20T00:00:00"/>
    <x v="1"/>
    <x v="3"/>
    <x v="11"/>
    <x v="0"/>
    <x v="1"/>
    <s v="SLA_MET"/>
  </r>
  <r>
    <s v="3708"/>
    <d v="2023-08-20T12:16:56"/>
    <d v="2023-08-20T12:23:36"/>
    <s v="APPROVE"/>
    <s v="Consumer Existing"/>
    <s v="SBambaras"/>
    <s v="Approve"/>
    <x v="0"/>
    <d v="1899-12-30T00:06:40"/>
    <n v="6.666666666666667"/>
    <d v="2023-08-20T00:00:00"/>
    <x v="1"/>
    <x v="3"/>
    <x v="7"/>
    <x v="0"/>
    <x v="1"/>
    <s v="SLA_MET"/>
  </r>
  <r>
    <s v="3709"/>
    <d v="2023-08-20T12:19:48"/>
    <d v="2023-08-20T12:37:43"/>
    <s v="APPROVE"/>
    <s v="Consumer Pre Bureau"/>
    <s v="FWadia"/>
    <s v="Approve"/>
    <x v="0"/>
    <d v="1899-12-30T00:17:55"/>
    <n v="17.916666666666668"/>
    <d v="2023-08-20T00:00:00"/>
    <x v="1"/>
    <x v="3"/>
    <x v="9"/>
    <x v="0"/>
    <x v="2"/>
    <s v="SLA_MET"/>
  </r>
  <r>
    <s v="3710"/>
    <d v="2023-08-20T12:31:56"/>
    <d v="2023-08-20T12:39:41"/>
    <s v="APPROVE"/>
    <s v="Consumer Pre Bureau"/>
    <s v="SBambaras"/>
    <s v="Approved only with outright purchase of handset or USIM only"/>
    <x v="0"/>
    <d v="1899-12-30T00:07:45"/>
    <n v="7.75"/>
    <d v="2023-08-20T00:00:00"/>
    <x v="1"/>
    <x v="3"/>
    <x v="7"/>
    <x v="0"/>
    <x v="2"/>
    <s v="SLA_MET"/>
  </r>
  <r>
    <s v="3711"/>
    <d v="2023-08-20T12:36:18"/>
    <d v="2023-08-20T12:47:09"/>
    <s v="APPROVE"/>
    <s v="Consumer Post Bureau"/>
    <s v="FWadia"/>
    <m/>
    <x v="0"/>
    <d v="1899-12-30T00:10:51"/>
    <n v="10.85"/>
    <d v="2023-08-20T00:00:00"/>
    <x v="1"/>
    <x v="3"/>
    <x v="9"/>
    <x v="0"/>
    <x v="0"/>
    <s v="SLA_MET"/>
  </r>
  <r>
    <s v="3712"/>
    <d v="2023-08-20T12:41:44"/>
    <d v="2023-08-20T12:48:21"/>
    <s v="APPROVE"/>
    <s v="Consumer Post Bureau"/>
    <s v="SBambaras"/>
    <m/>
    <x v="0"/>
    <d v="1899-12-30T00:06:37"/>
    <n v="6.6166666666666671"/>
    <d v="2023-08-20T00:00:00"/>
    <x v="1"/>
    <x v="3"/>
    <x v="7"/>
    <x v="0"/>
    <x v="0"/>
    <s v="SLA_MET"/>
  </r>
  <r>
    <s v="3713"/>
    <d v="2023-08-20T12:44:48"/>
    <d v="2023-08-20T12:51:42"/>
    <s v="APPROVE"/>
    <s v="Consumer Existing"/>
    <s v="HPandya"/>
    <s v="Approve"/>
    <x v="0"/>
    <d v="1899-12-30T00:06:54"/>
    <n v="6.9"/>
    <d v="2023-08-20T00:00:00"/>
    <x v="1"/>
    <x v="3"/>
    <x v="11"/>
    <x v="0"/>
    <x v="1"/>
    <s v="SLA_MET"/>
  </r>
  <r>
    <s v="3714"/>
    <d v="2023-08-20T12:47:43"/>
    <d v="2023-08-20T13:00:13"/>
    <s v="APPROVE"/>
    <s v="Consumer Existing"/>
    <s v="CDcosta"/>
    <s v="Approve"/>
    <x v="0"/>
    <d v="1899-12-30T00:12:30"/>
    <n v="12.5"/>
    <d v="2023-08-20T00:00:00"/>
    <x v="1"/>
    <x v="3"/>
    <x v="2"/>
    <x v="0"/>
    <x v="1"/>
    <s v="SLA_MET"/>
  </r>
  <r>
    <s v="3715"/>
    <d v="2023-08-20T12:47:58"/>
    <d v="2023-08-20T12:53:01"/>
    <s v="APPROVE"/>
    <s v="Consumer Pre Bureau"/>
    <s v="FWadia"/>
    <s v="Approve"/>
    <x v="0"/>
    <d v="1899-12-30T00:05:03"/>
    <n v="5.05"/>
    <d v="2023-08-20T00:00:00"/>
    <x v="1"/>
    <x v="3"/>
    <x v="9"/>
    <x v="0"/>
    <x v="2"/>
    <s v="SLA_MET"/>
  </r>
  <r>
    <s v="3716"/>
    <d v="2023-08-20T12:48:06"/>
    <d v="2023-08-20T13:14:40"/>
    <s v="APPROVE"/>
    <s v="Consumer Existing"/>
    <s v="NBhatia"/>
    <m/>
    <x v="0"/>
    <d v="1899-12-30T00:26:34"/>
    <n v="26.566666666666666"/>
    <d v="2023-08-20T00:00:00"/>
    <x v="1"/>
    <x v="3"/>
    <x v="1"/>
    <x v="0"/>
    <x v="1"/>
    <s v="SLA_NOT_MET"/>
  </r>
  <r>
    <s v="3717"/>
    <d v="2023-08-20T13:02:20"/>
    <d v="2023-08-20T13:05:09"/>
    <s v="APPROVE"/>
    <s v="Consumer Existing"/>
    <s v="SBambaras"/>
    <s v="Approved for MBB only"/>
    <x v="0"/>
    <d v="1899-12-30T00:02:49"/>
    <n v="2.8166666666666664"/>
    <d v="2023-08-20T00:00:00"/>
    <x v="1"/>
    <x v="3"/>
    <x v="7"/>
    <x v="0"/>
    <x v="1"/>
    <s v="SLA_MET"/>
  </r>
  <r>
    <s v="3718"/>
    <d v="2023-08-20T13:03:13"/>
    <d v="2023-08-20T13:16:00"/>
    <s v="APPROVE"/>
    <s v="Consumer Post Bureau"/>
    <s v="FWadia"/>
    <m/>
    <x v="0"/>
    <d v="1899-12-30T00:12:47"/>
    <n v="12.783333333333333"/>
    <d v="2023-08-20T00:00:00"/>
    <x v="1"/>
    <x v="3"/>
    <x v="9"/>
    <x v="0"/>
    <x v="0"/>
    <s v="SLA_MET"/>
  </r>
  <r>
    <s v="3719"/>
    <d v="2023-08-20T13:03:48"/>
    <d v="2023-08-20T13:12:16"/>
    <s v="APPROVE"/>
    <s v="Consumer Pre Bureau"/>
    <s v="CDcosta"/>
    <s v="Approve"/>
    <x v="0"/>
    <d v="1899-12-30T00:08:28"/>
    <n v="8.4666666666666668"/>
    <d v="2023-08-20T00:00:00"/>
    <x v="1"/>
    <x v="3"/>
    <x v="2"/>
    <x v="0"/>
    <x v="2"/>
    <s v="SLA_MET"/>
  </r>
  <r>
    <s v="3720"/>
    <d v="2023-08-20T13:03:55"/>
    <d v="2023-08-20T13:09:48"/>
    <s v="APPROVE"/>
    <s v="Consumer Pre Bureau"/>
    <s v="SBambaras"/>
    <s v="Approved only with outright purchase of handset or USIM only"/>
    <x v="0"/>
    <d v="1899-12-30T00:05:53"/>
    <n v="5.8833333333333329"/>
    <d v="2023-08-20T00:00:00"/>
    <x v="1"/>
    <x v="3"/>
    <x v="7"/>
    <x v="0"/>
    <x v="2"/>
    <s v="SLA_MET"/>
  </r>
  <r>
    <s v="3721"/>
    <d v="2023-08-20T13:10:13"/>
    <d v="2023-08-20T13:23:05"/>
    <s v="APPROVE"/>
    <s v="Consumer Existing"/>
    <s v="MDcruz"/>
    <m/>
    <x v="0"/>
    <d v="1899-12-30T00:12:52"/>
    <n v="12.866666666666667"/>
    <d v="2023-08-20T00:00:00"/>
    <x v="1"/>
    <x v="3"/>
    <x v="3"/>
    <x v="0"/>
    <x v="1"/>
    <s v="SLA_MET"/>
  </r>
  <r>
    <s v="3722"/>
    <d v="2023-08-20T13:14:43"/>
    <d v="2023-08-20T13:16:19"/>
    <s v="APPROVE"/>
    <s v="Consumer Pre Bureau"/>
    <s v="CDcosta"/>
    <s v="Approve"/>
    <x v="0"/>
    <d v="1899-12-30T00:01:36"/>
    <n v="1.6"/>
    <d v="2023-08-20T00:00:00"/>
    <x v="1"/>
    <x v="3"/>
    <x v="2"/>
    <x v="0"/>
    <x v="2"/>
    <s v="SLA_MET"/>
  </r>
  <r>
    <s v="3723"/>
    <d v="2023-08-20T13:15:55"/>
    <d v="2023-08-20T13:28:33"/>
    <s v="APPROVE"/>
    <s v="Consumer Existing"/>
    <s v="FWadia"/>
    <s v="Approve"/>
    <x v="0"/>
    <d v="1899-12-30T00:12:38"/>
    <n v="12.633333333333333"/>
    <d v="2023-08-20T00:00:00"/>
    <x v="1"/>
    <x v="3"/>
    <x v="9"/>
    <x v="0"/>
    <x v="1"/>
    <s v="SLA_MET"/>
  </r>
  <r>
    <s v="3724"/>
    <d v="2023-08-20T13:16:39"/>
    <d v="2023-08-20T13:30:30"/>
    <s v="APPROVE"/>
    <s v="Consumer Existing"/>
    <s v="CDcosta"/>
    <s v="Approved for 1 sim-only service"/>
    <x v="0"/>
    <d v="1899-12-30T00:13:51"/>
    <n v="13.85"/>
    <d v="2023-08-20T00:00:00"/>
    <x v="1"/>
    <x v="3"/>
    <x v="2"/>
    <x v="0"/>
    <x v="1"/>
    <s v="SLA_MET"/>
  </r>
  <r>
    <s v="3725"/>
    <d v="2023-08-20T13:16:41"/>
    <d v="2023-08-20T13:29:52"/>
    <s v="APPROVE"/>
    <s v="Consumer Existing"/>
    <s v="HPandya"/>
    <s v="Approve"/>
    <x v="0"/>
    <d v="1899-12-30T00:13:11"/>
    <n v="13.183333333333334"/>
    <d v="2023-08-20T00:00:00"/>
    <x v="1"/>
    <x v="3"/>
    <x v="11"/>
    <x v="0"/>
    <x v="1"/>
    <s v="SLA_MET"/>
  </r>
  <r>
    <s v="3726"/>
    <d v="2023-08-20T13:18:19"/>
    <d v="2023-08-20T13:33:40"/>
    <s v="APPROVE"/>
    <s v="Consumer Existing"/>
    <s v="FWadia"/>
    <s v="Approve"/>
    <x v="0"/>
    <d v="1899-12-30T00:15:21"/>
    <n v="15.35"/>
    <d v="2023-08-20T00:00:00"/>
    <x v="1"/>
    <x v="3"/>
    <x v="9"/>
    <x v="0"/>
    <x v="1"/>
    <s v="SLA_MET"/>
  </r>
  <r>
    <s v="3727"/>
    <d v="2023-08-20T13:36:09"/>
    <d v="2023-08-20T13:40:07"/>
    <s v="APPROVE"/>
    <s v="Consumer Pre Bureau"/>
    <s v="HPandya"/>
    <s v="Approve"/>
    <x v="0"/>
    <d v="1899-12-30T00:03:58"/>
    <n v="3.9666666666666668"/>
    <d v="2023-08-20T00:00:00"/>
    <x v="1"/>
    <x v="3"/>
    <x v="11"/>
    <x v="0"/>
    <x v="2"/>
    <s v="SLA_MET"/>
  </r>
  <r>
    <s v="3728"/>
    <d v="2023-08-20T13:40:42"/>
    <d v="2023-08-20T13:54:58"/>
    <s v="APPROVE"/>
    <s v="Consumer Existing"/>
    <s v="FWadia"/>
    <m/>
    <x v="0"/>
    <d v="1899-12-30T00:14:16"/>
    <n v="14.266666666666667"/>
    <d v="2023-08-20T00:00:00"/>
    <x v="1"/>
    <x v="3"/>
    <x v="9"/>
    <x v="0"/>
    <x v="1"/>
    <s v="SLA_MET"/>
  </r>
  <r>
    <s v="3729"/>
    <d v="2023-08-20T13:42:10"/>
    <d v="2023-08-20T13:52:23"/>
    <s v="APPROVE"/>
    <s v="Consumer Existing"/>
    <s v="SBambaras"/>
    <s v="Approved for a tablet."/>
    <x v="0"/>
    <d v="1899-12-30T00:10:13"/>
    <n v="10.216666666666667"/>
    <d v="2023-08-20T00:00:00"/>
    <x v="1"/>
    <x v="3"/>
    <x v="7"/>
    <x v="0"/>
    <x v="1"/>
    <s v="SLA_MET"/>
  </r>
  <r>
    <s v="3730"/>
    <d v="2023-08-20T13:49:04"/>
    <d v="2023-08-20T14:12:32"/>
    <s v="APPROVE"/>
    <s v="Consumer Existing"/>
    <s v="NBhatia"/>
    <m/>
    <x v="0"/>
    <d v="1899-12-30T00:23:28"/>
    <n v="23.466666666666665"/>
    <d v="2023-08-20T00:00:00"/>
    <x v="1"/>
    <x v="3"/>
    <x v="1"/>
    <x v="0"/>
    <x v="1"/>
    <s v="SLA_NOT_MET"/>
  </r>
  <r>
    <s v="3731"/>
    <d v="2023-08-20T13:52:12"/>
    <d v="2023-08-20T14:07:54"/>
    <s v="APPROVE"/>
    <s v="Consumer Existing"/>
    <s v="FWadia"/>
    <m/>
    <x v="0"/>
    <d v="1899-12-30T00:15:42"/>
    <n v="15.7"/>
    <d v="2023-08-20T00:00:00"/>
    <x v="1"/>
    <x v="3"/>
    <x v="9"/>
    <x v="0"/>
    <x v="1"/>
    <s v="SLA_MET"/>
  </r>
  <r>
    <s v="3732"/>
    <d v="2023-08-20T14:07:00"/>
    <d v="2023-08-20T14:22:44"/>
    <s v="APPROVE"/>
    <s v="Consumer Existing"/>
    <s v="FWadia"/>
    <m/>
    <x v="0"/>
    <d v="1899-12-30T00:15:44"/>
    <n v="15.733333333333333"/>
    <d v="2023-08-20T00:00:00"/>
    <x v="1"/>
    <x v="3"/>
    <x v="9"/>
    <x v="0"/>
    <x v="1"/>
    <s v="SLA_MET"/>
  </r>
  <r>
    <s v="3733"/>
    <d v="2023-08-20T14:08:27"/>
    <d v="2023-08-20T14:19:36"/>
    <s v="APPROVE"/>
    <s v="Consumer Existing"/>
    <s v="RBose"/>
    <s v="Approve"/>
    <x v="0"/>
    <d v="1899-12-30T00:11:09"/>
    <n v="11.15"/>
    <d v="2023-08-20T00:00:00"/>
    <x v="1"/>
    <x v="3"/>
    <x v="6"/>
    <x v="0"/>
    <x v="1"/>
    <s v="SLA_MET"/>
  </r>
  <r>
    <s v="3734"/>
    <d v="2023-08-20T14:14:08"/>
    <d v="2023-08-20T14:32:03"/>
    <s v="APPROVE"/>
    <s v="Consumer Existing"/>
    <s v="RBose"/>
    <m/>
    <x v="0"/>
    <d v="1899-12-30T00:17:55"/>
    <n v="17.916666666666668"/>
    <d v="2023-08-20T00:00:00"/>
    <x v="1"/>
    <x v="3"/>
    <x v="6"/>
    <x v="0"/>
    <x v="1"/>
    <s v="SLA_MET"/>
  </r>
  <r>
    <s v="3735"/>
    <d v="2023-08-20T14:20:45"/>
    <d v="2023-08-20T14:30:26"/>
    <s v="APPROVE"/>
    <s v="Consumer Existing"/>
    <s v="CDcosta"/>
    <s v="Approve"/>
    <x v="0"/>
    <d v="1899-12-30T00:09:41"/>
    <n v="9.6833333333333336"/>
    <d v="2023-08-20T00:00:00"/>
    <x v="1"/>
    <x v="3"/>
    <x v="2"/>
    <x v="0"/>
    <x v="1"/>
    <s v="SLA_MET"/>
  </r>
  <r>
    <s v="3736"/>
    <d v="2023-08-20T14:20:50"/>
    <d v="2023-08-20T14:27:32"/>
    <s v="APPROVE"/>
    <s v="Consumer Existing"/>
    <s v="HPandya"/>
    <s v="Approve"/>
    <x v="0"/>
    <d v="1899-12-30T00:06:42"/>
    <n v="6.7"/>
    <d v="2023-08-20T00:00:00"/>
    <x v="1"/>
    <x v="3"/>
    <x v="11"/>
    <x v="0"/>
    <x v="1"/>
    <s v="SLA_MET"/>
  </r>
  <r>
    <s v="3737"/>
    <d v="2023-08-20T14:22:40"/>
    <d v="2023-08-20T14:33:08"/>
    <s v="APPROVE"/>
    <s v="Consumer Existing"/>
    <s v="SBambaras"/>
    <s v="Approved for 1 service"/>
    <x v="0"/>
    <d v="1899-12-30T00:10:28"/>
    <n v="10.466666666666667"/>
    <d v="2023-08-20T00:00:00"/>
    <x v="1"/>
    <x v="3"/>
    <x v="7"/>
    <x v="0"/>
    <x v="1"/>
    <s v="SLA_MET"/>
  </r>
  <r>
    <s v="3738"/>
    <d v="2023-08-20T14:39:55"/>
    <d v="2023-08-20T14:46:09"/>
    <s v="APPROVE"/>
    <s v="Consumer Existing"/>
    <s v="RBose"/>
    <m/>
    <x v="0"/>
    <d v="1899-12-30T00:06:14"/>
    <n v="6.2333333333333334"/>
    <d v="2023-08-20T00:00:00"/>
    <x v="1"/>
    <x v="3"/>
    <x v="6"/>
    <x v="0"/>
    <x v="1"/>
    <s v="SLA_MET"/>
  </r>
  <r>
    <s v="3739"/>
    <d v="2023-08-20T14:40:08"/>
    <d v="2023-08-20T14:49:03"/>
    <s v="APPROVE"/>
    <s v="Consumer Existing"/>
    <s v="HPandya"/>
    <s v="Approve"/>
    <x v="0"/>
    <d v="1899-12-30T00:08:55"/>
    <n v="8.9166666666666661"/>
    <d v="2023-08-20T00:00:00"/>
    <x v="1"/>
    <x v="3"/>
    <x v="11"/>
    <x v="0"/>
    <x v="1"/>
    <s v="SLA_MET"/>
  </r>
  <r>
    <s v="3740"/>
    <d v="2023-08-20T15:08:12"/>
    <d v="2023-08-20T15:21:31"/>
    <s v="APPROVE"/>
    <s v="Consumer Pre Bureau"/>
    <s v="FWadia"/>
    <s v="Approve"/>
    <x v="0"/>
    <d v="1899-12-30T00:13:19"/>
    <n v="13.316666666666666"/>
    <d v="2023-08-20T00:00:00"/>
    <x v="1"/>
    <x v="3"/>
    <x v="9"/>
    <x v="0"/>
    <x v="2"/>
    <s v="SLA_MET"/>
  </r>
  <r>
    <s v="3741"/>
    <d v="2023-08-20T15:32:01"/>
    <d v="2023-08-20T15:41:38"/>
    <s v="APPROVE"/>
    <s v="Consumer Post Bureau"/>
    <s v="SBambaras"/>
    <s v="Approved for 1 service"/>
    <x v="0"/>
    <d v="1899-12-30T00:09:37"/>
    <n v="9.6166666666666671"/>
    <d v="2023-08-20T00:00:00"/>
    <x v="1"/>
    <x v="3"/>
    <x v="7"/>
    <x v="0"/>
    <x v="0"/>
    <s v="SLA_MET"/>
  </r>
  <r>
    <s v="3742"/>
    <d v="2023-08-20T15:35:23"/>
    <d v="2023-08-20T15:53:37"/>
    <s v="APPROVE"/>
    <s v="Consumer Existing"/>
    <s v="FWadia"/>
    <m/>
    <x v="0"/>
    <d v="1899-12-30T00:18:14"/>
    <n v="18.233333333333334"/>
    <d v="2023-08-20T00:00:00"/>
    <x v="1"/>
    <x v="3"/>
    <x v="9"/>
    <x v="0"/>
    <x v="1"/>
    <s v="SLA_MET"/>
  </r>
  <r>
    <s v="3743"/>
    <d v="2023-08-20T15:55:28"/>
    <d v="2023-08-20T16:13:33"/>
    <s v="APPROVE"/>
    <s v="Consumer Post Bureau"/>
    <s v="FWadia"/>
    <s v="Approve"/>
    <x v="0"/>
    <d v="1899-12-30T00:18:05"/>
    <n v="18.083333333333332"/>
    <d v="2023-08-20T00:00:00"/>
    <x v="1"/>
    <x v="3"/>
    <x v="9"/>
    <x v="0"/>
    <x v="0"/>
    <s v="SLA_MET"/>
  </r>
  <r>
    <s v="3744"/>
    <d v="2023-08-20T15:58:08"/>
    <d v="2023-08-20T16:12:29"/>
    <s v="APPROVE"/>
    <s v="Consumer Existing"/>
    <s v="CDcosta"/>
    <s v="Approve"/>
    <x v="0"/>
    <d v="1899-12-30T00:14:21"/>
    <n v="14.35"/>
    <d v="2023-08-20T00:00:00"/>
    <x v="1"/>
    <x v="3"/>
    <x v="2"/>
    <x v="0"/>
    <x v="1"/>
    <s v="SLA_MET"/>
  </r>
  <r>
    <s v="3745"/>
    <d v="2023-08-20T16:06:05"/>
    <d v="2023-08-20T16:20:27"/>
    <s v="APPROVE"/>
    <s v="Consumer Existing"/>
    <s v="CDcosta"/>
    <s v="Approve"/>
    <x v="0"/>
    <d v="1899-12-30T00:14:22"/>
    <n v="14.366666666666667"/>
    <d v="2023-08-20T00:00:00"/>
    <x v="1"/>
    <x v="3"/>
    <x v="2"/>
    <x v="0"/>
    <x v="1"/>
    <s v="SLA_MET"/>
  </r>
  <r>
    <s v="3746"/>
    <d v="2023-08-20T16:11:17"/>
    <d v="2023-08-20T16:25:51"/>
    <s v="APPROVE"/>
    <s v="Consumer Existing"/>
    <s v="SBambaras"/>
    <s v="Approved for 1 service"/>
    <x v="0"/>
    <d v="1899-12-30T00:14:34"/>
    <n v="14.566666666666666"/>
    <d v="2023-08-20T00:00:00"/>
    <x v="1"/>
    <x v="3"/>
    <x v="7"/>
    <x v="0"/>
    <x v="1"/>
    <s v="SLA_MET"/>
  </r>
  <r>
    <s v="3747"/>
    <d v="2023-08-20T16:13:22"/>
    <d v="2023-08-20T16:20:09"/>
    <s v="APPROVE"/>
    <s v="Consumer Post Bureau"/>
    <s v="FWadia"/>
    <m/>
    <x v="0"/>
    <d v="1899-12-30T00:06:47"/>
    <n v="6.7833333333333332"/>
    <d v="2023-08-20T00:00:00"/>
    <x v="1"/>
    <x v="3"/>
    <x v="9"/>
    <x v="0"/>
    <x v="0"/>
    <s v="SLA_MET"/>
  </r>
  <r>
    <s v="3748"/>
    <d v="2023-08-20T16:17:05"/>
    <d v="2023-08-20T16:26:01"/>
    <s v="APPROVE"/>
    <s v="Consumer Existing"/>
    <s v="CDcosta"/>
    <s v="Approve"/>
    <x v="0"/>
    <d v="1899-12-30T00:08:56"/>
    <n v="8.9333333333333336"/>
    <d v="2023-08-20T00:00:00"/>
    <x v="1"/>
    <x v="3"/>
    <x v="2"/>
    <x v="0"/>
    <x v="1"/>
    <s v="SLA_MET"/>
  </r>
  <r>
    <s v="3749"/>
    <d v="2023-08-20T16:26:30"/>
    <d v="2023-08-20T16:47:39"/>
    <s v="APPROVE"/>
    <s v="Consumer Post Bureau"/>
    <s v="MDcruz"/>
    <m/>
    <x v="0"/>
    <d v="1899-12-30T00:21:09"/>
    <n v="21.15"/>
    <d v="2023-08-20T00:00:00"/>
    <x v="1"/>
    <x v="3"/>
    <x v="3"/>
    <x v="0"/>
    <x v="0"/>
    <s v="SLA_NOT_MET"/>
  </r>
  <r>
    <s v="3750"/>
    <d v="2023-08-20T16:29:35"/>
    <d v="2023-08-20T16:46:55"/>
    <s v="APPROVE"/>
    <s v="Consumer Pre Bureau"/>
    <s v="CDcosta"/>
    <s v="Approved for 1 handset and 1 MBB"/>
    <x v="0"/>
    <d v="1899-12-30T00:17:20"/>
    <n v="17.333333333333332"/>
    <d v="2023-08-20T00:00:00"/>
    <x v="1"/>
    <x v="3"/>
    <x v="2"/>
    <x v="0"/>
    <x v="2"/>
    <s v="SLA_MET"/>
  </r>
  <r>
    <s v="3751"/>
    <d v="2023-08-20T16:42:51"/>
    <d v="2023-08-20T16:55:39"/>
    <s v="APPROVE"/>
    <s v="Consumer Post Bureau"/>
    <s v="MDcruz"/>
    <m/>
    <x v="0"/>
    <d v="1899-12-30T00:12:48"/>
    <n v="12.8"/>
    <d v="2023-08-20T00:00:00"/>
    <x v="1"/>
    <x v="3"/>
    <x v="3"/>
    <x v="0"/>
    <x v="0"/>
    <s v="SLA_MET"/>
  </r>
  <r>
    <s v="3752"/>
    <d v="2023-08-20T16:45:36"/>
    <d v="2023-08-20T17:11:29"/>
    <s v="APPROVE"/>
    <s v="Consumer Existing"/>
    <s v="NBhatia"/>
    <s v="Approve"/>
    <x v="0"/>
    <d v="1899-12-30T00:25:53"/>
    <n v="25.883333333333333"/>
    <d v="2023-08-20T00:00:00"/>
    <x v="1"/>
    <x v="3"/>
    <x v="1"/>
    <x v="0"/>
    <x v="1"/>
    <s v="SLA_NOT_MET"/>
  </r>
  <r>
    <s v="3753"/>
    <d v="2023-08-20T16:48:57"/>
    <d v="2023-08-20T17:04:57"/>
    <s v="APPROVE"/>
    <s v="Consumer Post Bureau"/>
    <s v="MDcruz"/>
    <m/>
    <x v="0"/>
    <d v="1899-12-30T00:16:00"/>
    <n v="16"/>
    <d v="2023-08-20T00:00:00"/>
    <x v="1"/>
    <x v="3"/>
    <x v="3"/>
    <x v="0"/>
    <x v="0"/>
    <s v="SLA_MET"/>
  </r>
  <r>
    <s v="3754"/>
    <d v="2023-08-20T16:56:38"/>
    <d v="2023-08-20T17:01:11"/>
    <s v="APPROVE"/>
    <s v="Consumer Existing"/>
    <s v="SBambaras"/>
    <s v="Approved for MBB only"/>
    <x v="0"/>
    <d v="1899-12-30T00:04:33"/>
    <n v="4.55"/>
    <d v="2023-08-20T00:00:00"/>
    <x v="1"/>
    <x v="3"/>
    <x v="7"/>
    <x v="0"/>
    <x v="1"/>
    <s v="SLA_MET"/>
  </r>
  <r>
    <s v="3755"/>
    <d v="2023-08-20T16:59:56"/>
    <d v="2023-08-20T17:09:32"/>
    <s v="APPROVE"/>
    <s v="Consumer Post Bureau"/>
    <s v="RBose"/>
    <m/>
    <x v="0"/>
    <d v="1899-12-30T00:09:36"/>
    <n v="9.6"/>
    <d v="2023-08-20T00:00:00"/>
    <x v="1"/>
    <x v="3"/>
    <x v="6"/>
    <x v="0"/>
    <x v="0"/>
    <s v="SLA_MET"/>
  </r>
  <r>
    <s v="3756"/>
    <d v="2023-08-20T17:00:30"/>
    <d v="2023-08-20T17:10:50"/>
    <s v="APPROVE"/>
    <s v="Consumer Existing"/>
    <s v="SBambaras"/>
    <s v="Approved for 1 service"/>
    <x v="0"/>
    <d v="1899-12-30T00:10:20"/>
    <n v="10.333333333333334"/>
    <d v="2023-08-20T00:00:00"/>
    <x v="1"/>
    <x v="3"/>
    <x v="7"/>
    <x v="0"/>
    <x v="1"/>
    <s v="SLA_MET"/>
  </r>
  <r>
    <s v="3757"/>
    <d v="2023-08-20T17:00:41"/>
    <d v="2023-08-20T17:17:38"/>
    <s v="APPROVE"/>
    <s v="Consumer Existing"/>
    <s v="FWadia"/>
    <s v="Approve"/>
    <x v="0"/>
    <d v="1899-12-30T00:16:57"/>
    <n v="16.95"/>
    <d v="2023-08-20T00:00:00"/>
    <x v="1"/>
    <x v="3"/>
    <x v="9"/>
    <x v="0"/>
    <x v="1"/>
    <s v="SLA_MET"/>
  </r>
  <r>
    <s v="3758"/>
    <d v="2023-08-20T17:06:51"/>
    <d v="2023-08-20T17:19:40"/>
    <s v="APPROVE"/>
    <s v="Consumer Existing"/>
    <s v="SBambaras"/>
    <s v="Approved for 1 service"/>
    <x v="0"/>
    <d v="1899-12-30T00:12:49"/>
    <n v="12.816666666666666"/>
    <d v="2023-08-20T00:00:00"/>
    <x v="1"/>
    <x v="3"/>
    <x v="7"/>
    <x v="0"/>
    <x v="1"/>
    <s v="SLA_MET"/>
  </r>
  <r>
    <s v="3759"/>
    <d v="2023-08-20T17:08:01"/>
    <d v="2023-08-20T17:22:18"/>
    <s v="APPROVE"/>
    <s v="Consumer Pre Bureau"/>
    <s v="CDcosta"/>
    <s v="Approve"/>
    <x v="0"/>
    <d v="1899-12-30T00:14:17"/>
    <n v="14.283333333333333"/>
    <d v="2023-08-20T00:00:00"/>
    <x v="1"/>
    <x v="3"/>
    <x v="2"/>
    <x v="0"/>
    <x v="2"/>
    <s v="SLA_MET"/>
  </r>
  <r>
    <s v="3760"/>
    <d v="2023-08-20T17:08:53"/>
    <d v="2023-08-20T17:22:56"/>
    <s v="APPROVE"/>
    <s v="Consumer Pre Bureau"/>
    <s v="FWadia"/>
    <s v="Approve"/>
    <x v="0"/>
    <d v="1899-12-30T00:14:03"/>
    <n v="14.05"/>
    <d v="2023-08-20T00:00:00"/>
    <x v="1"/>
    <x v="3"/>
    <x v="9"/>
    <x v="0"/>
    <x v="2"/>
    <s v="SLA_MET"/>
  </r>
  <r>
    <s v="3761"/>
    <d v="2023-08-20T17:15:03"/>
    <d v="2023-08-20T17:32:53"/>
    <s v="APPROVE"/>
    <s v="Consumer Post Bureau"/>
    <s v="MDcruz"/>
    <m/>
    <x v="0"/>
    <d v="1899-12-30T00:17:50"/>
    <n v="17.833333333333332"/>
    <d v="2023-08-20T00:00:00"/>
    <x v="1"/>
    <x v="3"/>
    <x v="3"/>
    <x v="0"/>
    <x v="0"/>
    <s v="SLA_MET"/>
  </r>
  <r>
    <s v="3762"/>
    <d v="2023-08-20T17:36:09"/>
    <d v="2023-08-20T17:51:44"/>
    <s v="APPROVE"/>
    <s v="Consumer Post Bureau"/>
    <s v="CDcosta"/>
    <s v="Approve"/>
    <x v="0"/>
    <d v="1899-12-30T00:15:35"/>
    <n v="15.583333333333334"/>
    <d v="2023-08-20T00:00:00"/>
    <x v="1"/>
    <x v="3"/>
    <x v="2"/>
    <x v="0"/>
    <x v="0"/>
    <s v="SLA_MET"/>
  </r>
  <r>
    <s v="3763"/>
    <d v="2023-08-20T17:38:36"/>
    <d v="2023-08-20T17:57:55"/>
    <s v="APPROVE"/>
    <s v="Consumer Post Bureau"/>
    <s v="HPandya"/>
    <s v="Approve"/>
    <x v="0"/>
    <d v="1899-12-30T00:19:19"/>
    <n v="19.316666666666666"/>
    <d v="2023-08-20T00:00:00"/>
    <x v="1"/>
    <x v="3"/>
    <x v="11"/>
    <x v="0"/>
    <x v="0"/>
    <s v="SLA_MET"/>
  </r>
  <r>
    <s v="3764"/>
    <d v="2023-08-20T17:41:23"/>
    <d v="2023-08-20T17:50:21"/>
    <s v="APPROVE"/>
    <s v="Consumer Post Bureau"/>
    <s v="FWadia"/>
    <m/>
    <x v="0"/>
    <d v="1899-12-30T00:08:58"/>
    <n v="8.9666666666666668"/>
    <d v="2023-08-20T00:00:00"/>
    <x v="1"/>
    <x v="3"/>
    <x v="9"/>
    <x v="0"/>
    <x v="0"/>
    <s v="SLA_MET"/>
  </r>
  <r>
    <s v="3765"/>
    <d v="2023-08-20T17:46:55"/>
    <d v="2023-08-20T18:00:45"/>
    <s v="APPROVE"/>
    <s v="Consumer Existing"/>
    <s v="NBhatia"/>
    <s v="Approved for 1 service"/>
    <x v="0"/>
    <d v="1899-12-30T00:13:50"/>
    <n v="13.833333333333334"/>
    <d v="2023-08-20T00:00:00"/>
    <x v="1"/>
    <x v="3"/>
    <x v="1"/>
    <x v="0"/>
    <x v="1"/>
    <s v="SLA_MET"/>
  </r>
  <r>
    <s v="3766"/>
    <d v="2023-08-20T17:49:32"/>
    <d v="2023-08-20T18:05:47"/>
    <s v="APPROVE"/>
    <s v="Consumer Pre Bureau"/>
    <s v="FWadia"/>
    <s v="Approved for 1 service"/>
    <x v="0"/>
    <d v="1899-12-30T00:16:15"/>
    <n v="16.25"/>
    <d v="2023-08-20T00:00:00"/>
    <x v="1"/>
    <x v="3"/>
    <x v="9"/>
    <x v="0"/>
    <x v="2"/>
    <s v="SLA_MET"/>
  </r>
  <r>
    <s v="3767"/>
    <d v="2023-08-20T17:50:57"/>
    <d v="2023-08-20T17:55:57"/>
    <s v="APPROVE"/>
    <s v="Consumer Existing"/>
    <s v="CDcosta"/>
    <s v="Approve"/>
    <x v="0"/>
    <d v="1899-12-30T00:05:00"/>
    <n v="5"/>
    <d v="2023-08-20T00:00:00"/>
    <x v="1"/>
    <x v="3"/>
    <x v="2"/>
    <x v="0"/>
    <x v="1"/>
    <s v="SLA_MET"/>
  </r>
  <r>
    <s v="3768"/>
    <d v="2023-08-20T18:01:28"/>
    <d v="2023-08-20T18:13:49"/>
    <s v="APPROVE"/>
    <s v="Consumer Pre Bureau"/>
    <s v="HPandya"/>
    <s v="Approved only with outright purchase of handset or USIM only"/>
    <x v="0"/>
    <d v="1899-12-30T00:12:21"/>
    <n v="12.35"/>
    <d v="2023-08-20T00:00:00"/>
    <x v="1"/>
    <x v="3"/>
    <x v="11"/>
    <x v="0"/>
    <x v="2"/>
    <s v="SLA_MET"/>
  </r>
  <r>
    <s v="3769"/>
    <d v="2023-08-20T18:01:32"/>
    <d v="2023-08-20T18:14:12"/>
    <s v="APPROVE"/>
    <s v="Consumer Post Bureau"/>
    <s v="FWadia"/>
    <m/>
    <x v="0"/>
    <d v="1899-12-30T00:12:40"/>
    <n v="12.666666666666666"/>
    <d v="2023-08-20T00:00:00"/>
    <x v="1"/>
    <x v="3"/>
    <x v="9"/>
    <x v="0"/>
    <x v="0"/>
    <s v="SLA_MET"/>
  </r>
  <r>
    <s v="3770"/>
    <d v="2023-08-20T18:02:39"/>
    <d v="2023-08-20T18:21:46"/>
    <s v="APPROVE"/>
    <s v="Consumer Pre Bureau"/>
    <s v="HPandya"/>
    <s v="Approved for 1 handset and 1 MBB"/>
    <x v="0"/>
    <d v="1899-12-30T00:19:07"/>
    <n v="19.116666666666667"/>
    <d v="2023-08-20T00:00:00"/>
    <x v="1"/>
    <x v="3"/>
    <x v="11"/>
    <x v="0"/>
    <x v="2"/>
    <s v="SLA_MET"/>
  </r>
  <r>
    <s v="3771"/>
    <d v="2023-08-20T18:18:21"/>
    <d v="2023-08-20T18:31:35"/>
    <s v="APPROVE"/>
    <s v="Consumer Existing"/>
    <s v="HPandya"/>
    <s v="Approve"/>
    <x v="0"/>
    <d v="1899-12-30T00:13:14"/>
    <n v="13.233333333333333"/>
    <d v="2023-08-20T00:00:00"/>
    <x v="1"/>
    <x v="3"/>
    <x v="11"/>
    <x v="0"/>
    <x v="1"/>
    <s v="SLA_MET"/>
  </r>
  <r>
    <s v="3772"/>
    <d v="2023-08-20T19:18:33"/>
    <d v="2023-08-20T19:27:56"/>
    <s v="APPROVE"/>
    <s v="Consumer Existing"/>
    <s v="HPandya"/>
    <s v="Approve"/>
    <x v="0"/>
    <d v="1899-12-30T00:09:23"/>
    <n v="9.3833333333333329"/>
    <d v="2023-08-20T00:00:00"/>
    <x v="1"/>
    <x v="3"/>
    <x v="11"/>
    <x v="0"/>
    <x v="1"/>
    <s v="SLA_MET"/>
  </r>
  <r>
    <s v="3773"/>
    <d v="2023-08-20T19:19:54"/>
    <d v="2023-08-20T19:29:21"/>
    <s v="APPROVE"/>
    <s v="Consumer Existing"/>
    <s v="CDcosta"/>
    <s v="Direct debit to bank account or credit card"/>
    <x v="0"/>
    <d v="1899-12-30T00:09:27"/>
    <n v="9.4499999999999993"/>
    <d v="2023-08-20T00:00:00"/>
    <x v="1"/>
    <x v="3"/>
    <x v="2"/>
    <x v="0"/>
    <x v="1"/>
    <s v="SLA_MET"/>
  </r>
  <r>
    <s v="3774"/>
    <d v="2023-08-20T19:31:26"/>
    <d v="2023-08-20T19:42:58"/>
    <s v="APPROVE"/>
    <s v="Consumer Post Bureau"/>
    <s v="HPandya"/>
    <m/>
    <x v="0"/>
    <d v="1899-12-30T00:11:32"/>
    <n v="11.533333333333333"/>
    <d v="2023-08-20T00:00:00"/>
    <x v="1"/>
    <x v="3"/>
    <x v="11"/>
    <x v="0"/>
    <x v="0"/>
    <s v="SLA_MET"/>
  </r>
  <r>
    <s v="3775"/>
    <d v="2023-08-20T19:46:00"/>
    <d v="2023-08-20T19:57:38"/>
    <s v="APPROVE"/>
    <s v="Consumer Post Bureau"/>
    <s v="FWadia"/>
    <s v="Approved for 1 service"/>
    <x v="0"/>
    <d v="1899-12-30T00:11:38"/>
    <n v="11.633333333333333"/>
    <d v="2023-08-20T00:00:00"/>
    <x v="1"/>
    <x v="3"/>
    <x v="9"/>
    <x v="0"/>
    <x v="0"/>
    <s v="SLA_MET"/>
  </r>
  <r>
    <s v="3776"/>
    <d v="2023-08-20T23:52:47"/>
    <d v="2023-08-21T08:41:00"/>
    <s v="APPROVE"/>
    <s v="Consumer Post Bureau"/>
    <s v="RBose"/>
    <m/>
    <x v="0"/>
    <d v="1899-12-30T08:48:13"/>
    <n v="528.2166666666667"/>
    <d v="2023-08-21T00:00:00"/>
    <x v="1"/>
    <x v="3"/>
    <x v="6"/>
    <x v="0"/>
    <x v="0"/>
    <s v="SLA_NOT_MET"/>
  </r>
  <r>
    <s v="3777"/>
    <d v="2023-08-20T09:31:54"/>
    <d v="2023-08-20T09:38:29"/>
    <s v="DECLINE"/>
    <s v="Consumer Existing"/>
    <s v="SBambaras"/>
    <s v="The customer has been declined due to insufficient billing history with Asif Tech"/>
    <x v="0"/>
    <d v="1899-12-30T00:06:35"/>
    <n v="6.583333333333333"/>
    <d v="2023-08-20T00:00:00"/>
    <x v="1"/>
    <x v="3"/>
    <x v="7"/>
    <x v="1"/>
    <x v="1"/>
    <s v="SLA_MET"/>
  </r>
  <r>
    <s v="3778"/>
    <d v="2023-08-20T09:35:32"/>
    <d v="2023-08-20T09:43:37"/>
    <s v="DECLINE"/>
    <s v="Consumer Existing"/>
    <s v="SBambaras"/>
    <s v="The customer has been declined due to insufficient billing history with Asif Tech"/>
    <x v="0"/>
    <d v="1899-12-30T00:08:05"/>
    <n v="8.0833333333333339"/>
    <d v="2023-08-20T00:00:00"/>
    <x v="1"/>
    <x v="3"/>
    <x v="7"/>
    <x v="1"/>
    <x v="1"/>
    <s v="SLA_MET"/>
  </r>
  <r>
    <s v="3779"/>
    <d v="2023-08-20T10:35:17"/>
    <d v="2023-08-20T10:45:28"/>
    <s v="DECLINE"/>
    <s v="Consumer Existing"/>
    <s v="CDcosta"/>
    <s v="Customer has exceeded approved number of services"/>
    <x v="0"/>
    <d v="1899-12-30T00:10:11"/>
    <n v="10.183333333333334"/>
    <d v="2023-08-20T00:00:00"/>
    <x v="1"/>
    <x v="3"/>
    <x v="2"/>
    <x v="1"/>
    <x v="1"/>
    <s v="SLA_MET"/>
  </r>
  <r>
    <s v="3780"/>
    <d v="2023-08-20T10:52:19"/>
    <d v="2023-08-20T10:59:55"/>
    <s v="DECLINE"/>
    <s v="Consumer Post Bureau"/>
    <s v="CDcosta"/>
    <s v="The applicant has been declined due to information on their Veda credit bureau file"/>
    <x v="0"/>
    <d v="1899-12-30T00:07:36"/>
    <n v="7.6"/>
    <d v="2023-08-20T00:00:00"/>
    <x v="1"/>
    <x v="3"/>
    <x v="2"/>
    <x v="1"/>
    <x v="0"/>
    <s v="SLA_MET"/>
  </r>
  <r>
    <s v="3781"/>
    <d v="2023-08-20T11:37:30"/>
    <d v="2023-08-20T11:51:43"/>
    <s v="DECLINE"/>
    <s v="Consumer Existing"/>
    <s v="SBambaras"/>
    <s v="The applicant has been declined due to recent late payments on their account."/>
    <x v="0"/>
    <d v="1899-12-30T00:14:13"/>
    <n v="14.216666666666667"/>
    <d v="2023-08-20T00:00:00"/>
    <x v="1"/>
    <x v="3"/>
    <x v="7"/>
    <x v="1"/>
    <x v="1"/>
    <s v="SLA_MET"/>
  </r>
  <r>
    <s v="3782"/>
    <d v="2023-08-20T12:40:30"/>
    <d v="2023-08-20T12:43:49"/>
    <s v="DECLINE"/>
    <s v="Consumer Existing"/>
    <s v="SBambaras"/>
    <m/>
    <x v="0"/>
    <d v="1899-12-30T00:03:19"/>
    <n v="3.3166666666666664"/>
    <d v="2023-08-20T00:00:00"/>
    <x v="1"/>
    <x v="3"/>
    <x v="7"/>
    <x v="1"/>
    <x v="1"/>
    <s v="SLA_MET"/>
  </r>
  <r>
    <s v="3783"/>
    <d v="2023-08-20T13:20:18"/>
    <d v="2023-08-20T13:39:41"/>
    <s v="DECLINE"/>
    <s v="Consumer Existing"/>
    <s v="SBambaras"/>
    <s v="Passport Visa expires in less than 21 months. Please offer the customer pre-paid service only"/>
    <x v="0"/>
    <d v="1899-12-30T00:19:23"/>
    <n v="19.383333333333333"/>
    <d v="2023-08-20T00:00:00"/>
    <x v="1"/>
    <x v="3"/>
    <x v="7"/>
    <x v="1"/>
    <x v="1"/>
    <s v="SLA_MET"/>
  </r>
  <r>
    <s v="3784"/>
    <d v="2023-08-20T13:42:45"/>
    <d v="2023-08-20T13:56:13"/>
    <s v="DECLINE"/>
    <s v="Consumer Post Bureau"/>
    <s v="HPandya"/>
    <s v="The applicant has been declined due to information on their Veda credit bureau file"/>
    <x v="0"/>
    <d v="1899-12-30T00:13:28"/>
    <n v="13.466666666666667"/>
    <d v="2023-08-20T00:00:00"/>
    <x v="1"/>
    <x v="3"/>
    <x v="11"/>
    <x v="1"/>
    <x v="0"/>
    <s v="SLA_MET"/>
  </r>
  <r>
    <s v="3785"/>
    <d v="2023-08-20T13:51:56"/>
    <d v="2023-08-20T14:03:45"/>
    <s v="DECLINE"/>
    <s v="Consumer Pre Bureau"/>
    <s v="SBambaras"/>
    <s v="Due to Credit Policy"/>
    <x v="0"/>
    <d v="1899-12-30T00:11:49"/>
    <n v="11.816666666666666"/>
    <d v="2023-08-20T00:00:00"/>
    <x v="1"/>
    <x v="3"/>
    <x v="7"/>
    <x v="1"/>
    <x v="2"/>
    <s v="SLA_MET"/>
  </r>
  <r>
    <s v="3786"/>
    <d v="2023-08-20T13:56:10"/>
    <d v="2023-08-20T14:03:28"/>
    <s v="DECLINE"/>
    <s v="Consumer Existing"/>
    <s v="HPandya"/>
    <s v="The applicant has been declined as Students are only eligible for 1 Handset (Voice service) Customer has an active voice service under the row id:1-59I9XWO"/>
    <x v="0"/>
    <d v="1899-12-30T00:07:18"/>
    <n v="7.3"/>
    <d v="2023-08-20T00:00:00"/>
    <x v="1"/>
    <x v="3"/>
    <x v="11"/>
    <x v="1"/>
    <x v="1"/>
    <s v="SLA_MET"/>
  </r>
  <r>
    <s v="3787"/>
    <d v="2023-08-20T14:16:08"/>
    <d v="2023-08-20T14:30:24"/>
    <s v="DECLINE"/>
    <s v="Consumer Post Bureau"/>
    <s v="NBhatia"/>
    <s v="The applicant has been declined as they are currently on a Tourist Visa."/>
    <x v="0"/>
    <d v="1899-12-30T00:14:16"/>
    <n v="14.266666666666667"/>
    <d v="2023-08-20T00:00:00"/>
    <x v="1"/>
    <x v="3"/>
    <x v="1"/>
    <x v="1"/>
    <x v="0"/>
    <s v="SLA_MET"/>
  </r>
  <r>
    <s v="3788"/>
    <d v="2023-08-20T14:19:58"/>
    <d v="2023-08-20T14:26:46"/>
    <s v="DECLINE"/>
    <s v="Consumer Existing"/>
    <s v="SBambaras"/>
    <s v="The customer has been declined due to insufficient billing history with Asif Tech"/>
    <x v="0"/>
    <d v="1899-12-30T00:06:48"/>
    <n v="6.8"/>
    <d v="2023-08-20T00:00:00"/>
    <x v="1"/>
    <x v="3"/>
    <x v="7"/>
    <x v="1"/>
    <x v="1"/>
    <s v="SLA_MET"/>
  </r>
  <r>
    <s v="3789"/>
    <d v="2023-08-20T14:24:24"/>
    <d v="2023-08-20T14:42:02"/>
    <s v="DECLINE"/>
    <s v="Consumer Existing"/>
    <s v="HPandya"/>
    <s v="The applicant has existing services with 3 Mobile and/or Crazy Johns, and has been declined as they have reached their service limit across all VHA brands"/>
    <x v="0"/>
    <d v="1899-12-30T00:17:38"/>
    <n v="17.633333333333333"/>
    <d v="2023-08-20T00:00:00"/>
    <x v="1"/>
    <x v="3"/>
    <x v="11"/>
    <x v="1"/>
    <x v="1"/>
    <s v="SLA_MET"/>
  </r>
  <r>
    <s v="3790"/>
    <d v="2023-08-20T14:34:09"/>
    <d v="2023-08-20T14:42:33"/>
    <s v="DECLINE"/>
    <s v="Consumer Existing"/>
    <s v="NBhatia"/>
    <s v="The applicant has been declined as their Visa expires in less than 4 months"/>
    <x v="0"/>
    <d v="1899-12-30T00:08:24"/>
    <n v="8.4"/>
    <d v="2023-08-20T00:00:00"/>
    <x v="1"/>
    <x v="3"/>
    <x v="1"/>
    <x v="1"/>
    <x v="1"/>
    <s v="SLA_MET"/>
  </r>
  <r>
    <s v="3791"/>
    <d v="2023-08-20T14:39:45"/>
    <d v="2023-08-20T14:43:47"/>
    <s v="DECLINE"/>
    <s v="Consumer Post Bureau"/>
    <s v="CDcosta"/>
    <s v="The applicant has been declined as they are currently on a Tourist Visa."/>
    <x v="0"/>
    <d v="1899-12-30T00:04:02"/>
    <n v="4.0333333333333332"/>
    <d v="2023-08-20T00:00:00"/>
    <x v="1"/>
    <x v="3"/>
    <x v="2"/>
    <x v="1"/>
    <x v="0"/>
    <s v="SLA_MET"/>
  </r>
  <r>
    <s v="3792"/>
    <d v="2023-08-20T14:45:52"/>
    <d v="2023-08-20T14:57:07"/>
    <s v="DECLINE"/>
    <s v="Consumer Existing"/>
    <s v="CDcosta"/>
    <s v="The customer has been declined due to insufficient billing history with Asif Tech"/>
    <x v="0"/>
    <d v="1899-12-30T00:11:15"/>
    <n v="11.25"/>
    <d v="2023-08-20T00:00:00"/>
    <x v="1"/>
    <x v="3"/>
    <x v="2"/>
    <x v="1"/>
    <x v="1"/>
    <s v="SLA_MET"/>
  </r>
  <r>
    <s v="3793"/>
    <d v="2023-08-20T14:49:30"/>
    <d v="2023-08-20T15:01:08"/>
    <s v="DECLINE"/>
    <s v="Consumer Post Bureau"/>
    <s v="HPandya"/>
    <s v="The applicant has been declined due to a failed employment check. We have confirmed that the applicant is either not known by the employer or no longer works there"/>
    <x v="0"/>
    <d v="1899-12-30T00:11:38"/>
    <n v="11.633333333333333"/>
    <d v="2023-08-20T00:00:00"/>
    <x v="1"/>
    <x v="3"/>
    <x v="11"/>
    <x v="1"/>
    <x v="0"/>
    <s v="SLA_MET"/>
  </r>
  <r>
    <s v="3794"/>
    <d v="2023-08-20T14:50:31"/>
    <d v="2023-08-20T15:12:45"/>
    <s v="DECLINE"/>
    <s v="Consumer Pre Bureau"/>
    <s v="SBambaras"/>
    <s v="Declined as a Credit Decision"/>
    <x v="0"/>
    <d v="1899-12-30T00:22:14"/>
    <n v="22.233333333333334"/>
    <d v="2023-08-20T00:00:00"/>
    <x v="1"/>
    <x v="3"/>
    <x v="7"/>
    <x v="1"/>
    <x v="2"/>
    <s v="SLA_NOT_MET"/>
  </r>
  <r>
    <s v="3795"/>
    <d v="2023-08-20T15:05:30"/>
    <d v="2023-08-20T15:19:16"/>
    <s v="DECLINE"/>
    <s v="Consumer Existing"/>
    <s v="CDcosta"/>
    <s v="The customer has been declined due to insufficient billing history with Asif Tech"/>
    <x v="0"/>
    <d v="1899-12-30T00:13:46"/>
    <n v="13.766666666666667"/>
    <d v="2023-08-20T00:00:00"/>
    <x v="1"/>
    <x v="3"/>
    <x v="2"/>
    <x v="1"/>
    <x v="1"/>
    <s v="SLA_MET"/>
  </r>
  <r>
    <s v="3796"/>
    <d v="2023-08-20T15:48:08"/>
    <d v="2023-08-20T16:11:44"/>
    <s v="DECLINE"/>
    <s v="Consumer Pre Bureau"/>
    <s v="SBambaras"/>
    <s v="Declined as a Credit Decision"/>
    <x v="0"/>
    <d v="1899-12-30T00:23:36"/>
    <n v="23.6"/>
    <d v="2023-08-20T00:00:00"/>
    <x v="1"/>
    <x v="3"/>
    <x v="7"/>
    <x v="1"/>
    <x v="2"/>
    <s v="SLA_NOT_MET"/>
  </r>
  <r>
    <s v="3797"/>
    <d v="2023-08-20T15:49:19"/>
    <d v="2023-08-20T16:03:08"/>
    <s v="DECLINE"/>
    <s v="Consumer Existing"/>
    <s v="CDcosta"/>
    <s v="The applicant has been declined as they are on a Bridging Visa. As per the Credit Policy, if the applicant is on an eligible Visa Subclass, send a copy of the 100pts of ID and supporting documents to VCredit@Asif Tech.com.au or 1800 656 866"/>
    <x v="2"/>
    <d v="1899-12-30T00:13:49"/>
    <n v="13.816666666666666"/>
    <d v="2023-08-20T00:00:00"/>
    <x v="1"/>
    <x v="3"/>
    <x v="2"/>
    <x v="1"/>
    <x v="1"/>
    <s v="SLA_MET"/>
  </r>
  <r>
    <s v="3798"/>
    <d v="2023-08-20T16:02:37"/>
    <d v="2023-08-20T16:15:13"/>
    <s v="DECLINE"/>
    <s v="Consumer Existing"/>
    <s v="HPandya"/>
    <s v="The applicant has been declined due to recent late payments on their account"/>
    <x v="0"/>
    <d v="1899-12-30T00:12:36"/>
    <n v="12.6"/>
    <d v="2023-08-20T00:00:00"/>
    <x v="1"/>
    <x v="3"/>
    <x v="11"/>
    <x v="1"/>
    <x v="1"/>
    <s v="SLA_MET"/>
  </r>
  <r>
    <s v="3799"/>
    <d v="2023-08-20T16:22:52"/>
    <d v="2023-08-20T16:31:14"/>
    <s v="DECLINE"/>
    <s v="Consumer Existing"/>
    <s v="SBambaras"/>
    <s v="Declined as the customer has reached their eligible Service Limit"/>
    <x v="0"/>
    <d v="1899-12-30T00:08:22"/>
    <n v="8.3666666666666671"/>
    <d v="2023-08-20T00:00:00"/>
    <x v="1"/>
    <x v="3"/>
    <x v="7"/>
    <x v="1"/>
    <x v="1"/>
    <s v="SLA_MET"/>
  </r>
  <r>
    <s v="3800"/>
    <d v="2023-08-20T16:23:50"/>
    <d v="2023-08-20T16:40:49"/>
    <s v="DECLINE"/>
    <s v="Consumer Post Bureau"/>
    <s v="CDcosta"/>
    <s v="Declined as a Credit Decision"/>
    <x v="0"/>
    <d v="1899-12-30T00:16:59"/>
    <n v="16.983333333333334"/>
    <d v="2023-08-20T00:00:00"/>
    <x v="1"/>
    <x v="3"/>
    <x v="2"/>
    <x v="1"/>
    <x v="0"/>
    <s v="SLA_MET"/>
  </r>
  <r>
    <s v="3801"/>
    <d v="2023-08-20T16:26:31"/>
    <d v="2023-08-20T16:44:10"/>
    <s v="DECLINE"/>
    <s v="Consumer Existing"/>
    <s v="SBambaras"/>
    <s v="The customer has been declined due to insufficient billing history with Asif Tech"/>
    <x v="0"/>
    <d v="1899-12-30T00:17:39"/>
    <n v="17.649999999999999"/>
    <d v="2023-08-20T00:00:00"/>
    <x v="1"/>
    <x v="3"/>
    <x v="7"/>
    <x v="1"/>
    <x v="1"/>
    <s v="SLA_MET"/>
  </r>
  <r>
    <s v="3802"/>
    <d v="2023-08-20T16:30:17"/>
    <d v="2023-08-20T16:52:05"/>
    <s v="DECLINE"/>
    <s v="Consumer Existing"/>
    <s v="NBhatia"/>
    <s v="The applicant has been declined as their Visa expires in less than 21 months"/>
    <x v="0"/>
    <d v="1899-12-30T00:21:48"/>
    <n v="21.8"/>
    <d v="2023-08-20T00:00:00"/>
    <x v="1"/>
    <x v="3"/>
    <x v="1"/>
    <x v="1"/>
    <x v="1"/>
    <s v="SLA_NOT_MET"/>
  </r>
  <r>
    <s v="3803"/>
    <d v="2023-08-20T17:13:01"/>
    <d v="2023-08-20T17:26:23"/>
    <s v="DECLINE"/>
    <s v="Consumer Post Bureau"/>
    <s v="SBambaras"/>
    <s v="Declined as a Credit Decision"/>
    <x v="0"/>
    <d v="1899-12-30T00:13:22"/>
    <n v="13.366666666666667"/>
    <d v="2023-08-20T00:00:00"/>
    <x v="1"/>
    <x v="3"/>
    <x v="7"/>
    <x v="1"/>
    <x v="0"/>
    <s v="SLA_MET"/>
  </r>
  <r>
    <s v="3804"/>
    <d v="2023-08-20T17:17:15"/>
    <d v="2023-08-20T17:39:04"/>
    <s v="DECLINE"/>
    <s v="Consumer Existing"/>
    <s v="SBambaras"/>
    <s v="Declined as a Credit Decision"/>
    <x v="0"/>
    <d v="1899-12-30T00:21:49"/>
    <n v="21.816666666666666"/>
    <d v="2023-08-20T00:00:00"/>
    <x v="1"/>
    <x v="3"/>
    <x v="7"/>
    <x v="1"/>
    <x v="1"/>
    <s v="SLA_NOT_MET"/>
  </r>
  <r>
    <s v="3805"/>
    <d v="2023-08-20T17:21:06"/>
    <d v="2023-08-20T17:42:17"/>
    <s v="DECLINE"/>
    <s v="Consumer Existing"/>
    <s v="FWadia"/>
    <s v="Declined as the customer has reached their eligible Service Limit"/>
    <x v="0"/>
    <d v="1899-12-30T00:21:11"/>
    <n v="21.183333333333334"/>
    <d v="2023-08-20T00:00:00"/>
    <x v="1"/>
    <x v="3"/>
    <x v="9"/>
    <x v="1"/>
    <x v="1"/>
    <s v="SLA_NOT_MET"/>
  </r>
  <r>
    <s v="3806"/>
    <d v="2023-08-20T17:51:31"/>
    <d v="2023-08-20T18:16:08"/>
    <s v="DECLINE"/>
    <s v="Consumer Pre Bureau"/>
    <s v="CDcosta"/>
    <s v="Declined as a Credit Decision"/>
    <x v="0"/>
    <d v="1899-12-30T00:24:37"/>
    <n v="24.616666666666667"/>
    <d v="2023-08-20T00:00:00"/>
    <x v="1"/>
    <x v="3"/>
    <x v="2"/>
    <x v="1"/>
    <x v="2"/>
    <s v="SLA_NOT_MET"/>
  </r>
  <r>
    <s v="3807"/>
    <d v="2023-08-20T18:00:09"/>
    <d v="2023-08-20T18:05:56"/>
    <s v="DECLINE"/>
    <s v="Consumer Pre Bureau"/>
    <s v="HPandya"/>
    <s v="The applicant has been declined as Students are only eligible for 1 Handset (Voice service)"/>
    <x v="0"/>
    <d v="1899-12-30T00:05:47"/>
    <n v="5.7833333333333332"/>
    <d v="2023-08-20T00:00:00"/>
    <x v="1"/>
    <x v="3"/>
    <x v="11"/>
    <x v="1"/>
    <x v="2"/>
    <s v="SLA_MET"/>
  </r>
  <r>
    <s v="3808"/>
    <d v="2023-08-20T18:11:26"/>
    <d v="2023-08-20T18:30:41"/>
    <s v="DECLINE"/>
    <s v="Consumer Post Bureau"/>
    <s v="JDsouza"/>
    <s v="Declined as a Credit Decision"/>
    <x v="0"/>
    <d v="1899-12-30T00:19:15"/>
    <n v="19.25"/>
    <d v="2023-08-20T00:00:00"/>
    <x v="1"/>
    <x v="3"/>
    <x v="10"/>
    <x v="1"/>
    <x v="0"/>
    <s v="SLA_MET"/>
  </r>
  <r>
    <s v="3809"/>
    <d v="2023-08-20T18:37:28"/>
    <d v="2023-08-20T18:49:30"/>
    <s v="DECLINE"/>
    <s v="Consumer Post Bureau"/>
    <s v="JDsouza"/>
    <s v="Declined as a Credit Decision"/>
    <x v="0"/>
    <d v="1899-12-30T00:12:02"/>
    <n v="12.033333333333333"/>
    <d v="2023-08-20T00:00:00"/>
    <x v="1"/>
    <x v="3"/>
    <x v="10"/>
    <x v="1"/>
    <x v="0"/>
    <s v="SLA_MET"/>
  </r>
  <r>
    <s v="3810"/>
    <d v="2023-08-20T19:22:46"/>
    <d v="2023-08-20T19:33:46"/>
    <s v="DECLINE"/>
    <s v="Consumer Existing"/>
    <s v="FWadia"/>
    <s v="The customer has been declined due to insufficient billing history with Asif Tech"/>
    <x v="0"/>
    <d v="1899-12-30T00:11:00"/>
    <n v="11"/>
    <d v="2023-08-20T00:00:00"/>
    <x v="1"/>
    <x v="3"/>
    <x v="9"/>
    <x v="1"/>
    <x v="1"/>
    <s v="SLA_MET"/>
  </r>
  <r>
    <s v="3811"/>
    <d v="2023-08-20T19:48:00"/>
    <d v="2023-08-20T19:56:44"/>
    <s v="DECLINE"/>
    <s v="Consumer Existing"/>
    <s v="HPandya"/>
    <s v="The customer has been declined due to insufficient billing history with Asif Tech"/>
    <x v="0"/>
    <d v="1899-12-30T00:08:44"/>
    <n v="8.7333333333333325"/>
    <d v="2023-08-20T00:00:00"/>
    <x v="1"/>
    <x v="3"/>
    <x v="11"/>
    <x v="1"/>
    <x v="1"/>
    <s v="SLA_MET"/>
  </r>
  <r>
    <s v="3812"/>
    <d v="2023-08-20T09:28:43"/>
    <d v="2023-08-20T09:31:41"/>
    <s v="WITHDRAW"/>
    <s v="Consumer Pre Bureau"/>
    <s v="SBambaras"/>
    <s v="Please send through copies of the applicants 100 points of ID (including their Visa page and/or previous Passport number, if applicable) to VCredit@Asif Tech.com.au or 1800 656 866"/>
    <x v="2"/>
    <d v="1899-12-30T00:02:58"/>
    <n v="2.9666666666666668"/>
    <d v="2023-08-20T00:00:00"/>
    <x v="1"/>
    <x v="3"/>
    <x v="7"/>
    <x v="2"/>
    <x v="2"/>
    <s v="SLA_MET"/>
  </r>
  <r>
    <s v="3813"/>
    <d v="2023-08-20T10:10:52"/>
    <d v="2023-08-20T10:23:41"/>
    <s v="WITHDRAW"/>
    <s v="Consumer Post Bureau"/>
    <s v="RBose"/>
    <m/>
    <x v="0"/>
    <d v="1899-12-30T00:12:49"/>
    <n v="12.816666666666666"/>
    <d v="2023-08-20T00:00:00"/>
    <x v="1"/>
    <x v="3"/>
    <x v="6"/>
    <x v="2"/>
    <x v="0"/>
    <s v="SLA_MET"/>
  </r>
  <r>
    <s v="3814"/>
    <d v="2023-08-20T10:22:25"/>
    <d v="2023-08-20T10:40:37"/>
    <s v="WITHDRAW"/>
    <s v="Consumer Post Bureau"/>
    <s v="NBhatia"/>
    <m/>
    <x v="0"/>
    <d v="1899-12-30T00:18:12"/>
    <n v="18.2"/>
    <d v="2023-08-20T00:00:00"/>
    <x v="1"/>
    <x v="3"/>
    <x v="1"/>
    <x v="2"/>
    <x v="0"/>
    <s v="SLA_MET"/>
  </r>
  <r>
    <s v="3815"/>
    <d v="2023-08-20T10:37:26"/>
    <d v="2023-08-20T10:48:15"/>
    <s v="WITHDRAW"/>
    <s v="Consumer Pre Bureau"/>
    <s v="SBambaras"/>
    <s v="Please send through copies of the applicants 100 points of ID (including their Visa page and/or previous Passport number, if applicable) to VCredit@Asif Tech.com.au or 1800 656 866"/>
    <x v="2"/>
    <d v="1899-12-30T00:10:49"/>
    <n v="10.816666666666666"/>
    <d v="2023-08-20T00:00:00"/>
    <x v="1"/>
    <x v="3"/>
    <x v="7"/>
    <x v="2"/>
    <x v="2"/>
    <s v="SLA_MET"/>
  </r>
  <r>
    <s v="3816"/>
    <d v="2023-08-20T10:54:51"/>
    <d v="2023-08-20T10:57:21"/>
    <s v="WITHDRAW"/>
    <s v="Consumer Existing"/>
    <s v="SBambaras"/>
    <s v="The applicant is currently studying Fulltime or is on a Student Visa. Please resubmit as a Student."/>
    <x v="3"/>
    <d v="1899-12-30T00:02:30"/>
    <n v="2.5"/>
    <d v="2023-08-20T00:00:00"/>
    <x v="1"/>
    <x v="3"/>
    <x v="7"/>
    <x v="2"/>
    <x v="1"/>
    <s v="SLA_MET"/>
  </r>
  <r>
    <s v="3817"/>
    <d v="2023-08-20T10:59:35"/>
    <d v="2023-08-20T11:17:58"/>
    <s v="WITHDRAW"/>
    <s v="Consumer Post Bureau"/>
    <s v="NBhatia"/>
    <m/>
    <x v="0"/>
    <d v="1899-12-30T00:18:23"/>
    <n v="18.383333333333333"/>
    <d v="2023-08-20T00:00:00"/>
    <x v="1"/>
    <x v="3"/>
    <x v="1"/>
    <x v="2"/>
    <x v="0"/>
    <s v="SLA_MET"/>
  </r>
  <r>
    <s v="3818"/>
    <d v="2023-08-20T11:01:08"/>
    <d v="2023-08-20T11:09:22"/>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8:14"/>
    <n v="8.2333333333333325"/>
    <d v="2023-08-20T00:00:00"/>
    <x v="1"/>
    <x v="3"/>
    <x v="11"/>
    <x v="2"/>
    <x v="0"/>
    <s v="SLA_MET"/>
  </r>
  <r>
    <s v="3819"/>
    <d v="2023-08-20T11:11:03"/>
    <d v="2023-08-20T11:20:34"/>
    <s v="WITHDRAW"/>
    <s v="Consumer Post Bureau"/>
    <s v="RBose"/>
    <m/>
    <x v="0"/>
    <d v="1899-12-30T00:09:31"/>
    <n v="9.5166666666666675"/>
    <d v="2023-08-20T00:00:00"/>
    <x v="1"/>
    <x v="3"/>
    <x v="6"/>
    <x v="2"/>
    <x v="0"/>
    <s v="SLA_MET"/>
  </r>
  <r>
    <s v="3820"/>
    <d v="2023-08-20T11:11:10"/>
    <d v="2023-08-20T11:15:07"/>
    <s v="WITHDRAW"/>
    <s v="Consumer Existing"/>
    <s v="CDcosta"/>
    <s v="The applicant has active ABN. Please resubmit as self employed (commercial)."/>
    <x v="3"/>
    <d v="1899-12-30T00:03:57"/>
    <n v="3.95"/>
    <d v="2023-08-20T00:00:00"/>
    <x v="1"/>
    <x v="3"/>
    <x v="2"/>
    <x v="2"/>
    <x v="1"/>
    <s v="SLA_MET"/>
  </r>
  <r>
    <s v="3821"/>
    <d v="2023-08-20T11:16:49"/>
    <d v="2023-08-20T11:22:53"/>
    <s v="WITHDRAW"/>
    <s v="Consumer Existing"/>
    <s v="CDcosta"/>
    <s v="The applicant is currently studying Fulltime or is on a Student Visa. Please resubmit as a Student. Customer also has overdue balance on Asif Tech"/>
    <x v="1"/>
    <d v="1899-12-30T00:06:04"/>
    <n v="6.0666666666666664"/>
    <d v="2023-08-20T00:00:00"/>
    <x v="1"/>
    <x v="3"/>
    <x v="2"/>
    <x v="2"/>
    <x v="1"/>
    <s v="SLA_MET"/>
  </r>
  <r>
    <s v="3822"/>
    <d v="2023-08-20T11:30:10"/>
    <d v="2023-08-20T11:38:06"/>
    <s v="WITHDRAW"/>
    <s v="Consumer Pre Bureau"/>
    <s v="CDcosta"/>
    <s v="Please send through copies of the applicants 100 points of ID to VCredit@Asif Tech.com.au or 1800 656 866"/>
    <x v="2"/>
    <d v="1899-12-30T00:07:56"/>
    <n v="7.9333333333333336"/>
    <d v="2023-08-20T00:00:00"/>
    <x v="1"/>
    <x v="3"/>
    <x v="2"/>
    <x v="2"/>
    <x v="2"/>
    <s v="SLA_MET"/>
  </r>
  <r>
    <s v="3823"/>
    <d v="2023-08-20T11:34:41"/>
    <d v="2023-08-20T11:49:08"/>
    <s v="WITHDRAW"/>
    <s v="Consumer Existing"/>
    <s v="CDcosta"/>
    <s v="The applicant is currently studying Fulltime or is on a Student Visa. Please resubmit as a Student."/>
    <x v="3"/>
    <d v="1899-12-30T00:14:27"/>
    <n v="14.45"/>
    <d v="2023-08-20T00:00:00"/>
    <x v="1"/>
    <x v="3"/>
    <x v="2"/>
    <x v="2"/>
    <x v="1"/>
    <s v="SLA_MET"/>
  </r>
  <r>
    <s v="3824"/>
    <d v="2023-08-20T12:08:23"/>
    <d v="2023-08-20T12:14:59"/>
    <s v="WITHDRAW"/>
    <s v="Consumer Pre Bureau"/>
    <s v="SBambaras"/>
    <s v="The Work number entered is incorrect for the employer listed on the application. Please verify the details with the applicant and resubmit with a valid number"/>
    <x v="4"/>
    <d v="1899-12-30T00:06:36"/>
    <n v="6.6"/>
    <d v="2023-08-20T00:00:00"/>
    <x v="1"/>
    <x v="3"/>
    <x v="7"/>
    <x v="2"/>
    <x v="2"/>
    <s v="SLA_MET"/>
  </r>
  <r>
    <s v="3825"/>
    <d v="2023-08-20T12:08:35"/>
    <d v="2023-08-20T12:17:12"/>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8:37"/>
    <n v="8.6166666666666671"/>
    <d v="2023-08-20T00:00:00"/>
    <x v="1"/>
    <x v="3"/>
    <x v="2"/>
    <x v="2"/>
    <x v="1"/>
    <s v="SLA_MET"/>
  </r>
  <r>
    <s v="3826"/>
    <d v="2023-08-20T12:37:14"/>
    <d v="2023-08-20T12:46:00"/>
    <s v="WITHDRAW"/>
    <s v="Consumer Pre Bureau"/>
    <s v="HPandya"/>
    <s v="Please resubmit with the passport number as 08CR16234 with '0' and not 'O'."/>
    <x v="2"/>
    <d v="1899-12-30T00:08:46"/>
    <n v="8.7666666666666675"/>
    <d v="2023-08-20T00:00:00"/>
    <x v="1"/>
    <x v="3"/>
    <x v="11"/>
    <x v="2"/>
    <x v="2"/>
    <s v="SLA_MET"/>
  </r>
  <r>
    <s v="3827"/>
    <d v="2023-08-20T12:47:45"/>
    <d v="2023-08-20T13:00:41"/>
    <s v="WITHDRAW"/>
    <s v="Consumer Post Bureau"/>
    <s v="SBambaras"/>
    <m/>
    <x v="0"/>
    <d v="1899-12-30T00:12:56"/>
    <n v="12.933333333333334"/>
    <d v="2023-08-20T00:00:00"/>
    <x v="1"/>
    <x v="3"/>
    <x v="7"/>
    <x v="2"/>
    <x v="0"/>
    <s v="SLA_MET"/>
  </r>
  <r>
    <s v="3828"/>
    <d v="2023-08-20T13:28:42"/>
    <d v="2023-08-20T13:41:08"/>
    <s v="WITHDRAW"/>
    <s v="Consumer Pre Bureau"/>
    <s v="RBose"/>
    <s v="Please send rental agreement copy as a proof of address to VCredit@Asif Tech.com.au or 1800 656 866"/>
    <x v="2"/>
    <d v="1899-12-30T00:12:26"/>
    <n v="12.433333333333334"/>
    <d v="2023-08-20T00:00:00"/>
    <x v="1"/>
    <x v="3"/>
    <x v="6"/>
    <x v="2"/>
    <x v="2"/>
    <s v="SLA_MET"/>
  </r>
  <r>
    <s v="3829"/>
    <d v="2023-08-20T13:52:31"/>
    <d v="2023-08-20T14:04:29"/>
    <s v="WITHDRAW"/>
    <s v="Consumer Post Bureau"/>
    <s v="CDcosta"/>
    <s v="Please send through copies of the applicants 100 points of ID to VCredit@Asif Tech.com.au or 1800 656 866"/>
    <x v="2"/>
    <d v="1899-12-30T00:11:58"/>
    <n v="11.966666666666667"/>
    <d v="2023-08-20T00:00:00"/>
    <x v="1"/>
    <x v="3"/>
    <x v="2"/>
    <x v="2"/>
    <x v="0"/>
    <s v="SLA_MET"/>
  </r>
  <r>
    <s v="3830"/>
    <d v="2023-08-20T14:08:56"/>
    <d v="2023-08-20T14:20:40"/>
    <s v="WITHDRAW"/>
    <s v="Consumer Post Bureau"/>
    <s v="CDcosta"/>
    <s v="An account for this applicant already exists with Asif Tech. Please resubmit as existing customer under CA Row ID: 1-7ZSF3CC"/>
    <x v="3"/>
    <d v="1899-12-30T00:11:44"/>
    <n v="11.733333333333333"/>
    <d v="2023-08-20T00:00:00"/>
    <x v="1"/>
    <x v="3"/>
    <x v="2"/>
    <x v="2"/>
    <x v="0"/>
    <s v="SLA_MET"/>
  </r>
  <r>
    <s v="3831"/>
    <d v="2023-08-20T14:09:44"/>
    <d v="2023-08-20T14:19:35"/>
    <s v="WITHDRAW"/>
    <s v="Consumer Pre Bureau"/>
    <s v="SBambaras"/>
    <s v="Please send through copies of the applicants 100 points of ID (including their Visa page and/or previous Passport number, if applicable) to VCredit@Asif Tech.com.au or 1800 656 866"/>
    <x v="2"/>
    <d v="1899-12-30T00:09:51"/>
    <n v="9.85"/>
    <d v="2023-08-20T00:00:00"/>
    <x v="1"/>
    <x v="3"/>
    <x v="7"/>
    <x v="2"/>
    <x v="2"/>
    <s v="SLA_MET"/>
  </r>
  <r>
    <s v="3832"/>
    <d v="2023-08-20T14:22:03"/>
    <d v="2023-08-20T14:37:45"/>
    <s v="WITHDRAW"/>
    <s v="Consumer Post Bureau"/>
    <s v="FWadia"/>
    <s v="The applicant has been previously approved under a different CA Row ID. The applicant will need to proceed with this order or have cancellation of the order confirmed in Siebel before reapplying. Also customer name is incorrect on this Application."/>
    <x v="5"/>
    <d v="1899-12-30T00:15:42"/>
    <n v="15.7"/>
    <d v="2023-08-20T00:00:00"/>
    <x v="1"/>
    <x v="3"/>
    <x v="9"/>
    <x v="2"/>
    <x v="0"/>
    <s v="SLA_MET"/>
  </r>
  <r>
    <s v="3833"/>
    <d v="2023-08-20T14:29:42"/>
    <d v="2023-08-20T14:43:21"/>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3:39"/>
    <n v="13.65"/>
    <d v="2023-08-20T00:00:00"/>
    <x v="1"/>
    <x v="3"/>
    <x v="7"/>
    <x v="2"/>
    <x v="2"/>
    <s v="SLA_MET"/>
  </r>
  <r>
    <s v="3834"/>
    <d v="2023-08-20T14:42:27"/>
    <d v="2023-08-20T14:55:59"/>
    <s v="WITHDRAW"/>
    <s v="Consumer Pre Bureau"/>
    <s v="SBambaras"/>
    <s v="The applicant has been previously approved under a different CA Row ID. Please re-submit under row-id 1-7MU9ZOU. Please update the customer's first name correctly as 'Rowena' on the next application."/>
    <x v="5"/>
    <d v="1899-12-30T00:13:32"/>
    <n v="13.533333333333333"/>
    <d v="2023-08-20T00:00:00"/>
    <x v="1"/>
    <x v="3"/>
    <x v="7"/>
    <x v="2"/>
    <x v="2"/>
    <s v="SLA_MET"/>
  </r>
  <r>
    <s v="3835"/>
    <d v="2023-08-20T14:46:31"/>
    <d v="2023-08-20T15:02:46"/>
    <s v="WITHDRAW"/>
    <s v="Consumer Post Bureau"/>
    <s v="FWadia"/>
    <m/>
    <x v="0"/>
    <d v="1899-12-30T00:16:15"/>
    <n v="16.25"/>
    <d v="2023-08-20T00:00:00"/>
    <x v="1"/>
    <x v="3"/>
    <x v="9"/>
    <x v="2"/>
    <x v="0"/>
    <s v="SLA_MET"/>
  </r>
  <r>
    <s v="3836"/>
    <d v="2023-08-20T14:52:38"/>
    <d v="2023-08-20T15:09:01"/>
    <s v="WITHDRAW"/>
    <s v="Consumer Existing"/>
    <s v="CDcosta"/>
    <s v="The Work number entered is incorrect for the employer listed on the application. Please verify the details with the applicant and resubmit with a valid number and Date of Birth"/>
    <x v="4"/>
    <d v="1899-12-30T00:16:23"/>
    <n v="16.383333333333333"/>
    <d v="2023-08-20T00:00:00"/>
    <x v="1"/>
    <x v="3"/>
    <x v="2"/>
    <x v="2"/>
    <x v="1"/>
    <s v="SLA_MET"/>
  </r>
  <r>
    <s v="3837"/>
    <d v="2023-08-20T14:58:14"/>
    <d v="2023-08-20T15:14:31"/>
    <s v="WITHDRAW"/>
    <s v="Consumer Post Bureau"/>
    <s v="FWadia"/>
    <m/>
    <x v="0"/>
    <d v="1899-12-30T00:16:17"/>
    <n v="16.283333333333335"/>
    <d v="2023-08-20T00:00:00"/>
    <x v="1"/>
    <x v="3"/>
    <x v="9"/>
    <x v="2"/>
    <x v="0"/>
    <s v="SLA_MET"/>
  </r>
  <r>
    <s v="3838"/>
    <d v="2023-08-20T15:01:01"/>
    <d v="2023-08-20T15:19:03"/>
    <s v="WITHDRAW"/>
    <s v="Consumer Pre Bureau"/>
    <s v="HPandya"/>
    <s v="Please resubmit with a medicare card"/>
    <x v="2"/>
    <d v="1899-12-30T00:18:02"/>
    <n v="18.033333333333335"/>
    <d v="2023-08-20T00:00:00"/>
    <x v="1"/>
    <x v="3"/>
    <x v="11"/>
    <x v="2"/>
    <x v="2"/>
    <s v="SLA_MET"/>
  </r>
  <r>
    <s v="3839"/>
    <d v="2023-08-20T15:16:04"/>
    <d v="2023-08-20T15:25:02"/>
    <s v="WITHDRAW"/>
    <s v="Consumer Post Bureau"/>
    <s v="HPandya"/>
    <s v="An account for this applicant already exists with Asif Tech. Please resubmit as existing customer under CA Row ID: 1-85QPU0I"/>
    <x v="3"/>
    <d v="1899-12-30T00:08:58"/>
    <n v="8.9666666666666668"/>
    <d v="2023-08-20T00:00:00"/>
    <x v="1"/>
    <x v="3"/>
    <x v="11"/>
    <x v="2"/>
    <x v="0"/>
    <s v="SLA_MET"/>
  </r>
  <r>
    <s v="3840"/>
    <d v="2023-08-20T15:22:24"/>
    <d v="2023-08-20T15:30:38"/>
    <s v="WITHDRAW"/>
    <s v="Consumer Pre Bureau"/>
    <s v="FWadia"/>
    <s v="Please email Passport with Visa Page and Latest Bank Statement to vcredit@Asif Tech.com.au"/>
    <x v="2"/>
    <d v="1899-12-30T00:08:14"/>
    <n v="8.2333333333333325"/>
    <d v="2023-08-20T00:00:00"/>
    <x v="1"/>
    <x v="3"/>
    <x v="9"/>
    <x v="2"/>
    <x v="2"/>
    <s v="SLA_MET"/>
  </r>
  <r>
    <s v="3841"/>
    <d v="2023-08-20T15:29:08"/>
    <d v="2023-08-20T15:39:19"/>
    <s v="WITHDRAW"/>
    <s v="Consumer Pre Bureau"/>
    <s v="HPandya"/>
    <s v="Please resubmit as a self employed"/>
    <x v="3"/>
    <d v="1899-12-30T00:10:11"/>
    <n v="10.183333333333334"/>
    <d v="2023-08-20T00:00:00"/>
    <x v="1"/>
    <x v="3"/>
    <x v="11"/>
    <x v="2"/>
    <x v="2"/>
    <s v="SLA_MET"/>
  </r>
  <r>
    <s v="3842"/>
    <d v="2023-08-20T15:32:20"/>
    <d v="2023-08-20T15:44:26"/>
    <s v="WITHDRAW"/>
    <s v="Consumer Pre Bureau"/>
    <s v="SBambaras"/>
    <s v="Please send through copies of the applicants 100 points of ID (including their Visa page and/or previous Passport number, if applicable) to VCredit@Asif Tech.com.au or 1800 656 866"/>
    <x v="2"/>
    <d v="1899-12-30T00:12:06"/>
    <n v="12.1"/>
    <d v="2023-08-20T00:00:00"/>
    <x v="1"/>
    <x v="3"/>
    <x v="7"/>
    <x v="2"/>
    <x v="2"/>
    <s v="SLA_MET"/>
  </r>
  <r>
    <s v="3843"/>
    <d v="2023-08-20T15:37:23"/>
    <d v="2023-08-20T16:01:16"/>
    <s v="WITHDRAW"/>
    <s v="Consumer Existing"/>
    <s v="NBhatia"/>
    <s v="This customers existing Asif Tech account is currently overdue. Once all outstanding amounts have been paid, please email VCredit@Asif Tech.com.au to request a further review alongwith the Employment details."/>
    <x v="1"/>
    <d v="1899-12-30T00:23:53"/>
    <n v="23.883333333333333"/>
    <d v="2023-08-20T00:00:00"/>
    <x v="1"/>
    <x v="3"/>
    <x v="1"/>
    <x v="2"/>
    <x v="1"/>
    <s v="SLA_NOT_MET"/>
  </r>
  <r>
    <s v="3844"/>
    <d v="2023-08-20T15:40:26"/>
    <d v="2023-08-20T15:53:56"/>
    <s v="WITHDRAW"/>
    <s v="Consumer Pre Bureau"/>
    <s v="SBambaras"/>
    <s v="An account for this applicant already exists with Asif Tech. Please resubmit as existing customer under CA Row ID:1-85QPU0I"/>
    <x v="3"/>
    <d v="1899-12-30T00:13:30"/>
    <n v="13.5"/>
    <d v="2023-08-20T00:00:00"/>
    <x v="1"/>
    <x v="3"/>
    <x v="7"/>
    <x v="2"/>
    <x v="2"/>
    <s v="SLA_MET"/>
  </r>
  <r>
    <s v="3845"/>
    <d v="2023-08-20T15:50:46"/>
    <d v="2023-08-20T15:59:29"/>
    <s v="WITHDRAW"/>
    <s v="Consumer Post Bureau"/>
    <s v="FWadia"/>
    <m/>
    <x v="0"/>
    <d v="1899-12-30T00:08:43"/>
    <n v="8.7166666666666668"/>
    <d v="2023-08-20T00:00:00"/>
    <x v="1"/>
    <x v="3"/>
    <x v="9"/>
    <x v="2"/>
    <x v="0"/>
    <s v="SLA_MET"/>
  </r>
  <r>
    <s v="3846"/>
    <d v="2023-08-20T15:58:32"/>
    <d v="2023-08-20T16:18:55"/>
    <s v="WITHDRAW"/>
    <s v="Consumer Existing"/>
    <s v="NBhatia"/>
    <s v="Please resubmit with the Employer's Landline contact number details for the applicants employer (can include 13, 1300 &amp; 1800 numbers)"/>
    <x v="2"/>
    <d v="1899-12-30T00:20:23"/>
    <n v="20.383333333333333"/>
    <d v="2023-08-20T00:00:00"/>
    <x v="1"/>
    <x v="3"/>
    <x v="1"/>
    <x v="2"/>
    <x v="1"/>
    <s v="SLA_NOT_MET"/>
  </r>
  <r>
    <s v="3847"/>
    <d v="2023-08-20T16:05:41"/>
    <d v="2023-08-20T16:14:49"/>
    <s v="WITHDRAW"/>
    <s v="Consumer Pre Bureau"/>
    <s v="SBambaras"/>
    <s v="Please send through copies of the applicants 100 points of ID (including their Visa page and/or previous Passport number, if applicable) to VCredit@Asif Tech.com.au or 1800 656 866"/>
    <x v="2"/>
    <d v="1899-12-30T00:09:08"/>
    <n v="9.1333333333333329"/>
    <d v="2023-08-20T00:00:00"/>
    <x v="1"/>
    <x v="3"/>
    <x v="7"/>
    <x v="2"/>
    <x v="2"/>
    <s v="SLA_MET"/>
  </r>
  <r>
    <s v="3848"/>
    <d v="2023-08-20T16:08:57"/>
    <d v="2023-08-20T16:19:20"/>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0:23"/>
    <n v="10.383333333333333"/>
    <d v="2023-08-20T00:00:00"/>
    <x v="1"/>
    <x v="3"/>
    <x v="7"/>
    <x v="2"/>
    <x v="2"/>
    <s v="SLA_MET"/>
  </r>
  <r>
    <s v="3849"/>
    <d v="2023-08-20T16:09:44"/>
    <d v="2023-08-20T16:23:47"/>
    <s v="WITHDRAW"/>
    <s v="Consumer Pre Bureau"/>
    <s v="HPandya"/>
    <s v="Please update the previous address."/>
    <x v="0"/>
    <d v="1899-12-30T00:14:03"/>
    <n v="14.05"/>
    <d v="2023-08-20T00:00:00"/>
    <x v="1"/>
    <x v="3"/>
    <x v="11"/>
    <x v="2"/>
    <x v="2"/>
    <s v="SLA_MET"/>
  </r>
  <r>
    <s v="3850"/>
    <d v="2023-08-20T16:20:22"/>
    <d v="2023-08-20T16:41:01"/>
    <s v="WITHDRAW"/>
    <s v="Consumer Pre Bureau"/>
    <s v="NBhatia"/>
    <s v="Please resubmit with the Previous Address Suburb or town is not mentioned, &quot;CASULA&quot;, &amp; also update the Employer's Landline number."/>
    <x v="2"/>
    <d v="1899-12-30T00:20:39"/>
    <n v="20.65"/>
    <d v="2023-08-20T00:00:00"/>
    <x v="1"/>
    <x v="3"/>
    <x v="1"/>
    <x v="2"/>
    <x v="2"/>
    <s v="SLA_NOT_MET"/>
  </r>
  <r>
    <s v="3851"/>
    <d v="2023-08-20T16:22:05"/>
    <d v="2023-08-20T16:55:26"/>
    <s v="WITHDRAW"/>
    <s v="Consumer Existing"/>
    <s v="HPandya"/>
    <s v="Please update the home phone number"/>
    <x v="0"/>
    <d v="1899-12-30T00:33:21"/>
    <n v="33.35"/>
    <d v="2023-08-20T00:00:00"/>
    <x v="1"/>
    <x v="3"/>
    <x v="11"/>
    <x v="2"/>
    <x v="1"/>
    <s v="SLA_NOT_MET"/>
  </r>
  <r>
    <s v="3852"/>
    <d v="2023-08-20T16:35:59"/>
    <d v="2023-08-20T16:53:10"/>
    <s v="WITHDRAW"/>
    <s v="Consumer Pre Bureau"/>
    <s v="FWadia"/>
    <s v="Please resubmit with a valid Employer name as Chris Hall and No. for the applicants employer as 61293357108 only. Please remove the remaining information from the application."/>
    <x v="4"/>
    <d v="1899-12-30T00:17:11"/>
    <n v="17.183333333333334"/>
    <d v="2023-08-20T00:00:00"/>
    <x v="1"/>
    <x v="3"/>
    <x v="9"/>
    <x v="2"/>
    <x v="2"/>
    <s v="SLA_MET"/>
  </r>
  <r>
    <s v="3853"/>
    <d v="2023-08-20T16:41:06"/>
    <d v="2023-08-20T16:54:53"/>
    <s v="WITHDRAW"/>
    <s v="Consumer Pre Bureau"/>
    <s v="SBambaras"/>
    <s v="Please re-submit with the correct current address as 12 RYAN Road, waterford park, VIC, 3658."/>
    <x v="2"/>
    <d v="1899-12-30T00:13:47"/>
    <n v="13.783333333333333"/>
    <d v="2023-08-20T00:00:00"/>
    <x v="1"/>
    <x v="3"/>
    <x v="7"/>
    <x v="2"/>
    <x v="2"/>
    <s v="SLA_MET"/>
  </r>
  <r>
    <s v="3854"/>
    <d v="2023-08-20T16:53:33"/>
    <d v="2023-08-20T17:05:44"/>
    <s v="WITHDRAW"/>
    <s v="Consumer Pre Bureau"/>
    <s v="FWadia"/>
    <s v="Please send through copies of the applicants 100 points of ID (including their Visa page and/or previous Passport number, if applicable) to VCredit@Asif Tech.com.au or 1800 656 866"/>
    <x v="2"/>
    <d v="1899-12-30T00:12:11"/>
    <n v="12.183333333333334"/>
    <d v="2023-08-20T00:00:00"/>
    <x v="1"/>
    <x v="3"/>
    <x v="9"/>
    <x v="2"/>
    <x v="2"/>
    <s v="SLA_MET"/>
  </r>
  <r>
    <s v="3855"/>
    <d v="2023-08-20T16:57:24"/>
    <d v="2023-08-20T17:08:21"/>
    <s v="WITHDRAW"/>
    <s v="Consumer Pre Bureau"/>
    <s v="HPandya"/>
    <s v="Please re-submit with the correct current address as 12 RYAN Road, waterford park, VIC, 3658."/>
    <x v="2"/>
    <d v="1899-12-30T00:10:57"/>
    <n v="10.95"/>
    <d v="2023-08-20T00:00:00"/>
    <x v="1"/>
    <x v="3"/>
    <x v="11"/>
    <x v="2"/>
    <x v="2"/>
    <s v="SLA_MET"/>
  </r>
  <r>
    <s v="3856"/>
    <d v="2023-08-20T17:05:30"/>
    <d v="2023-08-20T17:17:07"/>
    <s v="WITHDRAW"/>
    <s v="Consumer Existing"/>
    <s v="CDcosta"/>
    <s v="Overdue amt of $60.64.Please send through a document to confirm the applicants income (either a current bank statement showing wage deposits from their employer, or a recent payslip) to VCredit@Asif Tech.com.au or 1800 656 866"/>
    <x v="1"/>
    <d v="1899-12-30T00:11:37"/>
    <n v="11.616666666666667"/>
    <d v="2023-08-20T00:00:00"/>
    <x v="1"/>
    <x v="3"/>
    <x v="2"/>
    <x v="2"/>
    <x v="1"/>
    <s v="SLA_MET"/>
  </r>
  <r>
    <s v="3857"/>
    <d v="2023-08-20T17:05:42"/>
    <d v="2023-08-20T17:22:39"/>
    <s v="WITHDRAW"/>
    <s v="Consumer Pre Bureau"/>
    <s v="HPandya"/>
    <s v="Please send through copies of the applicants 100 points of ID to VCredit@Asif Tech.com.au or 1800 656 866"/>
    <x v="2"/>
    <d v="1899-12-30T00:16:57"/>
    <n v="16.95"/>
    <d v="2023-08-20T00:00:00"/>
    <x v="1"/>
    <x v="3"/>
    <x v="11"/>
    <x v="2"/>
    <x v="2"/>
    <s v="SLA_MET"/>
  </r>
  <r>
    <s v="3858"/>
    <d v="2023-08-20T17:12:21"/>
    <d v="2023-08-20T17:41:36"/>
    <s v="WITHDRAW"/>
    <s v="Consumer Existing"/>
    <s v="NBhatia"/>
    <s v="Please resubmit with the employer's landline number."/>
    <x v="2"/>
    <d v="1899-12-30T00:29:15"/>
    <n v="29.25"/>
    <d v="2023-08-20T00:00:00"/>
    <x v="1"/>
    <x v="3"/>
    <x v="1"/>
    <x v="2"/>
    <x v="1"/>
    <s v="SLA_NOT_MET"/>
  </r>
  <r>
    <s v="3859"/>
    <d v="2023-08-20T17:13:47"/>
    <d v="2023-08-20T17:31:03"/>
    <s v="WITHDRAW"/>
    <s v="Consumer Existing"/>
    <s v="CDcosta"/>
    <s v="Please resubmit Passport or medicare as part of the applicants 100 points of ID and email Proof of income to vcredit@Asif Tech.com.au"/>
    <x v="2"/>
    <d v="1899-12-30T00:17:16"/>
    <n v="17.266666666666666"/>
    <d v="2023-08-20T00:00:00"/>
    <x v="1"/>
    <x v="3"/>
    <x v="2"/>
    <x v="2"/>
    <x v="1"/>
    <s v="SLA_MET"/>
  </r>
  <r>
    <s v="3860"/>
    <d v="2023-08-20T17:15:32"/>
    <d v="2023-08-20T17:42:26"/>
    <s v="WITHDRAW"/>
    <s v="Consumer Pre Bureau"/>
    <s v="HPandya"/>
    <s v="Please send through copies of the applicants 100 points of ID to VCredit@Asif Tech.com.au or 1800 656 866 Bank statement"/>
    <x v="2"/>
    <d v="1899-12-30T00:26:54"/>
    <n v="26.9"/>
    <d v="2023-08-20T00:00:00"/>
    <x v="1"/>
    <x v="3"/>
    <x v="11"/>
    <x v="2"/>
    <x v="2"/>
    <s v="SLA_NOT_MET"/>
  </r>
  <r>
    <s v="3861"/>
    <d v="2023-08-20T17:17:14"/>
    <d v="2023-08-20T17:34:29"/>
    <s v="WITHDRAW"/>
    <s v="Consumer Pre Bureau"/>
    <s v="FWadia"/>
    <s v="Please send through copies of the applicants Visa page and/or previous Passport number, if applicable to VCredit@Asif Tech.com.au or 1800 656 866."/>
    <x v="2"/>
    <d v="1899-12-30T00:17:15"/>
    <n v="17.25"/>
    <d v="2023-08-20T00:00:00"/>
    <x v="1"/>
    <x v="3"/>
    <x v="9"/>
    <x v="2"/>
    <x v="2"/>
    <s v="SLA_MET"/>
  </r>
  <r>
    <s v="3862"/>
    <d v="2023-08-20T17:19:46"/>
    <d v="2023-08-20T17:36:05"/>
    <s v="WITHDRAW"/>
    <s v="Consumer Post Bureau"/>
    <s v="CDcosta"/>
    <s v="Please send through copies of the applicants 100 points of ID and bank statement to VCredit@Asif Tech.com.au or 1800 656 866"/>
    <x v="2"/>
    <d v="1899-12-30T00:16:19"/>
    <n v="16.316666666666666"/>
    <d v="2023-08-20T00:00:00"/>
    <x v="1"/>
    <x v="3"/>
    <x v="2"/>
    <x v="2"/>
    <x v="0"/>
    <s v="SLA_MET"/>
  </r>
  <r>
    <s v="3863"/>
    <d v="2023-08-20T17:23:32"/>
    <d v="2023-08-20T17:44:23"/>
    <s v="WITHDRAW"/>
    <s v="Consumer Post Bureau"/>
    <s v="MDcruz"/>
    <m/>
    <x v="0"/>
    <d v="1899-12-30T00:20:51"/>
    <n v="20.85"/>
    <d v="2023-08-20T00:00:00"/>
    <x v="1"/>
    <x v="3"/>
    <x v="3"/>
    <x v="2"/>
    <x v="0"/>
    <s v="SLA_NOT_MET"/>
  </r>
  <r>
    <s v="3864"/>
    <d v="2023-08-20T17:24:34"/>
    <d v="2023-08-20T17:41:31"/>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6:57"/>
    <n v="16.95"/>
    <d v="2023-08-20T00:00:00"/>
    <x v="1"/>
    <x v="3"/>
    <x v="2"/>
    <x v="2"/>
    <x v="1"/>
    <s v="SLA_MET"/>
  </r>
  <r>
    <s v="3865"/>
    <d v="2023-08-20T18:07:58"/>
    <d v="2023-08-20T18:22:54"/>
    <s v="WITHDRAW"/>
    <s v="Consumer Existing"/>
    <s v="CDcosta"/>
    <s v="The applicant is currently studying Fulltime or is on a Student Visa. Please resubmit as a Student."/>
    <x v="3"/>
    <d v="1899-12-30T00:14:56"/>
    <n v="14.933333333333334"/>
    <d v="2023-08-20T00:00:00"/>
    <x v="1"/>
    <x v="3"/>
    <x v="2"/>
    <x v="2"/>
    <x v="1"/>
    <s v="SLA_MET"/>
  </r>
  <r>
    <s v="3866"/>
    <d v="2023-08-20T18:21:05"/>
    <d v="2023-08-20T18:29:20"/>
    <s v="WITHDRAW"/>
    <s v="Consumer Existing"/>
    <s v="CDcosta"/>
    <s v="This customers existing Asif Tech account is currently overdue. Once all outstanding amounts have been paid, please email VCredit@Asif Tech.com.au to request a further review"/>
    <x v="1"/>
    <d v="1899-12-30T00:08:15"/>
    <n v="8.25"/>
    <d v="2023-08-20T00:00:00"/>
    <x v="1"/>
    <x v="3"/>
    <x v="2"/>
    <x v="2"/>
    <x v="1"/>
    <s v="SLA_MET"/>
  </r>
  <r>
    <s v="3867"/>
    <d v="2023-08-20T18:26:38"/>
    <d v="2023-08-20T18:37:36"/>
    <s v="WITHDRAW"/>
    <s v="Consumer Pre Bureau"/>
    <s v="CDcosta"/>
    <s v="Please send through copies of the applicants 100 points of ID to KCredit@Asif Tech.com.au or 1800 656 866"/>
    <x v="2"/>
    <d v="1899-12-30T00:10:58"/>
    <n v="10.966666666666667"/>
    <d v="2023-08-20T00:00:00"/>
    <x v="1"/>
    <x v="3"/>
    <x v="2"/>
    <x v="2"/>
    <x v="2"/>
    <s v="SLA_MET"/>
  </r>
  <r>
    <s v="3868"/>
    <d v="2023-08-20T18:32:47"/>
    <d v="2023-08-20T18:46:28"/>
    <s v="WITHDRAW"/>
    <s v="Consumer Existing"/>
    <s v="NBhatia"/>
    <s v="This customers existing Asif Tech account is currently overdue. Once all outstanding amounts have been paid, please email VCredit@Asif Tech.com.au to request a further review"/>
    <x v="1"/>
    <d v="1899-12-30T00:13:41"/>
    <n v="13.683333333333334"/>
    <d v="2023-08-20T00:00:00"/>
    <x v="1"/>
    <x v="3"/>
    <x v="1"/>
    <x v="2"/>
    <x v="1"/>
    <s v="SLA_MET"/>
  </r>
  <r>
    <s v="3869"/>
    <d v="2023-08-20T18:57:41"/>
    <d v="2023-08-20T19:08:08"/>
    <s v="WITHDRAW"/>
    <s v="Consumer Pre Bureau"/>
    <s v="HPandya"/>
    <s v="Please send through a document to confirm the applicants income (either a current bank statement showing wage deposits from their employer, or a recent payslip) in addition to copies of their 100 points of ID to KCredit@Asif Tech.com.au or 1800 656 866"/>
    <x v="2"/>
    <d v="1899-12-30T00:10:27"/>
    <n v="10.45"/>
    <d v="2023-08-20T00:00:00"/>
    <x v="1"/>
    <x v="3"/>
    <x v="11"/>
    <x v="2"/>
    <x v="2"/>
    <s v="SLA_MET"/>
  </r>
  <r>
    <s v="3870"/>
    <d v="2023-08-20T18:59:51"/>
    <d v="2023-08-20T19:16:53"/>
    <s v="WITHDRAW"/>
    <s v="Consumer Post Bureau"/>
    <s v="FWadia"/>
    <m/>
    <x v="0"/>
    <d v="1899-12-30T00:17:02"/>
    <n v="17.033333333333335"/>
    <d v="2023-08-20T00:00:00"/>
    <x v="1"/>
    <x v="3"/>
    <x v="9"/>
    <x v="2"/>
    <x v="0"/>
    <s v="SLA_MET"/>
  </r>
  <r>
    <s v="3871"/>
    <d v="2023-08-20T19:35:18"/>
    <d v="2023-08-20T19:45:41"/>
    <s v="WITHDRAW"/>
    <s v="Consumer Existing"/>
    <s v="FWadia"/>
    <s v="The Work number entered is incorrect for the employer listed on the application. Please verify the details with the applicant and resubmit with a valid landline number"/>
    <x v="4"/>
    <d v="1899-12-30T00:10:23"/>
    <n v="10.383333333333333"/>
    <d v="2023-08-20T00:00:00"/>
    <x v="1"/>
    <x v="3"/>
    <x v="9"/>
    <x v="2"/>
    <x v="1"/>
    <s v="SLA_MET"/>
  </r>
  <r>
    <s v="3872"/>
    <d v="2023-08-20T21:28:07"/>
    <d v="2023-08-21T08:17:09"/>
    <s v="WITHDRAW"/>
    <s v="Consumer Post Bureau"/>
    <s v="SBambaras"/>
    <m/>
    <x v="0"/>
    <d v="1899-12-30T10:49:02"/>
    <n v="649.0333333333333"/>
    <d v="2023-08-21T00:00:00"/>
    <x v="1"/>
    <x v="3"/>
    <x v="7"/>
    <x v="2"/>
    <x v="0"/>
    <s v="SLA_NOT_MET"/>
  </r>
  <r>
    <s v="3873"/>
    <d v="2023-08-20T23:45:19"/>
    <d v="2023-08-21T08:26:44"/>
    <s v="WITHDRAW"/>
    <s v="Consumer Post Bureau"/>
    <s v="SBambaras"/>
    <m/>
    <x v="0"/>
    <d v="1899-12-30T08:41:25"/>
    <n v="521.41666666666663"/>
    <d v="2023-08-21T00:00:00"/>
    <x v="1"/>
    <x v="3"/>
    <x v="7"/>
    <x v="2"/>
    <x v="0"/>
    <s v="SLA_NOT_MET"/>
  </r>
  <r>
    <s v="3874"/>
    <d v="2023-08-21T09:28:03"/>
    <d v="2023-08-21T09:37:00"/>
    <s v="APPROVE"/>
    <s v="Consumer Pre Bureau"/>
    <s v="SBambaras"/>
    <s v="Approved for MBB only"/>
    <x v="0"/>
    <d v="1899-12-30T00:08:57"/>
    <n v="8.9499999999999993"/>
    <d v="2023-08-21T00:00:00"/>
    <x v="1"/>
    <x v="3"/>
    <x v="7"/>
    <x v="0"/>
    <x v="2"/>
    <s v="SLA_MET"/>
  </r>
  <r>
    <s v="3875"/>
    <d v="2023-08-21T09:45:29"/>
    <d v="2023-08-21T09:56:39"/>
    <s v="APPROVE"/>
    <s v="Consumer Pre Bureau"/>
    <s v="SBambaras"/>
    <s v="Approved only with outright purchase of handset or USIM only"/>
    <x v="0"/>
    <d v="1899-12-30T00:11:10"/>
    <n v="11.166666666666666"/>
    <d v="2023-08-21T00:00:00"/>
    <x v="1"/>
    <x v="3"/>
    <x v="7"/>
    <x v="0"/>
    <x v="2"/>
    <s v="SLA_MET"/>
  </r>
  <r>
    <s v="3876"/>
    <d v="2023-08-21T10:05:08"/>
    <d v="2023-08-21T10:15:31"/>
    <s v="APPROVE"/>
    <s v="Consumer Existing"/>
    <s v="SBambaras"/>
    <s v="Approved for MBB only"/>
    <x v="0"/>
    <d v="1899-12-30T00:10:23"/>
    <n v="10.383333333333333"/>
    <d v="2023-08-21T00:00:00"/>
    <x v="1"/>
    <x v="3"/>
    <x v="7"/>
    <x v="0"/>
    <x v="1"/>
    <s v="SLA_MET"/>
  </r>
  <r>
    <s v="3877"/>
    <d v="2023-08-21T10:15:40"/>
    <d v="2023-08-21T10:19:10"/>
    <s v="APPROVE"/>
    <s v="Consumer Existing"/>
    <s v="SBambaras"/>
    <s v="Approved only with outright purchase of handset or USIM only"/>
    <x v="0"/>
    <d v="1899-12-30T00:03:30"/>
    <n v="3.5"/>
    <d v="2023-08-21T00:00:00"/>
    <x v="1"/>
    <x v="3"/>
    <x v="7"/>
    <x v="0"/>
    <x v="1"/>
    <s v="SLA_MET"/>
  </r>
  <r>
    <s v="3878"/>
    <d v="2023-08-21T10:17:39"/>
    <d v="2023-08-21T10:31:07"/>
    <s v="APPROVE"/>
    <s v="Consumer Existing"/>
    <s v="RBose"/>
    <s v="Approved for MBB only"/>
    <x v="0"/>
    <d v="1899-12-30T00:13:28"/>
    <n v="13.466666666666667"/>
    <d v="2023-08-21T00:00:00"/>
    <x v="1"/>
    <x v="3"/>
    <x v="6"/>
    <x v="0"/>
    <x v="1"/>
    <s v="SLA_MET"/>
  </r>
  <r>
    <s v="3879"/>
    <d v="2023-08-21T10:18:37"/>
    <d v="2023-08-21T10:23:56"/>
    <s v="APPROVE"/>
    <s v="Consumer Existing"/>
    <s v="SBambaras"/>
    <s v="Approved for 2 services"/>
    <x v="0"/>
    <d v="1899-12-30T00:05:19"/>
    <n v="5.3166666666666664"/>
    <d v="2023-08-21T00:00:00"/>
    <x v="1"/>
    <x v="3"/>
    <x v="7"/>
    <x v="0"/>
    <x v="1"/>
    <s v="SLA_MET"/>
  </r>
  <r>
    <s v="3880"/>
    <d v="2023-08-21T10:25:24"/>
    <d v="2023-08-21T10:40:09"/>
    <s v="APPROVE"/>
    <s v="Consumer Existing"/>
    <s v="CDcosta"/>
    <s v="Approved for MBB only"/>
    <x v="0"/>
    <d v="1899-12-30T00:14:45"/>
    <n v="14.75"/>
    <d v="2023-08-21T00:00:00"/>
    <x v="1"/>
    <x v="3"/>
    <x v="2"/>
    <x v="0"/>
    <x v="1"/>
    <s v="SLA_MET"/>
  </r>
  <r>
    <s v="3881"/>
    <d v="2023-08-21T10:30:56"/>
    <d v="2023-08-21T10:51:12"/>
    <s v="APPROVE"/>
    <s v="Consumer Existing"/>
    <s v="SBambaras"/>
    <s v="Approved only with outright purchase of handset or USIM only"/>
    <x v="0"/>
    <d v="1899-12-30T00:20:16"/>
    <n v="20.266666666666666"/>
    <d v="2023-08-21T00:00:00"/>
    <x v="1"/>
    <x v="3"/>
    <x v="7"/>
    <x v="0"/>
    <x v="1"/>
    <s v="SLA_NOT_MET"/>
  </r>
  <r>
    <s v="3882"/>
    <d v="2023-08-21T10:32:50"/>
    <d v="2023-08-21T10:52:01"/>
    <s v="APPROVE"/>
    <s v="Consumer Post Bureau"/>
    <s v="CDcosta"/>
    <s v="Approve"/>
    <x v="0"/>
    <d v="1899-12-30T00:19:11"/>
    <n v="19.183333333333334"/>
    <d v="2023-08-21T00:00:00"/>
    <x v="1"/>
    <x v="3"/>
    <x v="2"/>
    <x v="0"/>
    <x v="0"/>
    <s v="SLA_MET"/>
  </r>
  <r>
    <s v="3883"/>
    <d v="2023-08-21T10:36:14"/>
    <d v="2023-08-21T11:01:38"/>
    <s v="APPROVE"/>
    <s v="Consumer Existing"/>
    <s v="SBambaras"/>
    <s v="Approved only with outright purchase of handset or USIM only"/>
    <x v="0"/>
    <d v="1899-12-30T00:25:24"/>
    <n v="25.4"/>
    <d v="2023-08-21T00:00:00"/>
    <x v="1"/>
    <x v="3"/>
    <x v="7"/>
    <x v="0"/>
    <x v="1"/>
    <s v="SLA_NOT_MET"/>
  </r>
  <r>
    <s v="3884"/>
    <d v="2023-08-21T10:38:22"/>
    <d v="2023-08-21T10:54:32"/>
    <s v="APPROVE"/>
    <s v="Consumer Post Bureau"/>
    <s v="RBose"/>
    <m/>
    <x v="0"/>
    <d v="1899-12-30T00:16:10"/>
    <n v="16.166666666666668"/>
    <d v="2023-08-21T00:00:00"/>
    <x v="1"/>
    <x v="3"/>
    <x v="6"/>
    <x v="0"/>
    <x v="0"/>
    <s v="SLA_MET"/>
  </r>
  <r>
    <s v="3885"/>
    <d v="2023-08-21T10:47:06"/>
    <d v="2023-08-21T10:55:55"/>
    <s v="APPROVE"/>
    <s v="Consumer Existing"/>
    <s v="CDcosta"/>
    <s v="Approve"/>
    <x v="0"/>
    <d v="1899-12-30T00:08:49"/>
    <n v="8.8166666666666664"/>
    <d v="2023-08-21T00:00:00"/>
    <x v="1"/>
    <x v="3"/>
    <x v="2"/>
    <x v="0"/>
    <x v="1"/>
    <s v="SLA_MET"/>
  </r>
  <r>
    <s v="3886"/>
    <d v="2023-08-21T10:50:08"/>
    <d v="2023-08-21T11:07:19"/>
    <s v="APPROVE"/>
    <s v="Consumer Post Bureau"/>
    <s v="RBose"/>
    <m/>
    <x v="0"/>
    <d v="1899-12-30T00:17:11"/>
    <n v="17.183333333333334"/>
    <d v="2023-08-21T00:00:00"/>
    <x v="1"/>
    <x v="3"/>
    <x v="6"/>
    <x v="0"/>
    <x v="0"/>
    <s v="SLA_MET"/>
  </r>
  <r>
    <s v="3887"/>
    <d v="2023-08-21T10:51:04"/>
    <d v="2023-08-21T11:16:53"/>
    <s v="APPROVE"/>
    <s v="Consumer Post Bureau"/>
    <s v="RBose"/>
    <m/>
    <x v="0"/>
    <d v="1899-12-30T00:25:49"/>
    <n v="25.816666666666666"/>
    <d v="2023-08-21T00:00:00"/>
    <x v="1"/>
    <x v="3"/>
    <x v="6"/>
    <x v="0"/>
    <x v="0"/>
    <s v="SLA_NOT_MET"/>
  </r>
  <r>
    <s v="3888"/>
    <d v="2023-08-21T10:56:47"/>
    <d v="2023-08-21T11:32:01"/>
    <s v="APPROVE"/>
    <s v="Consumer Existing"/>
    <s v="FWadia"/>
    <m/>
    <x v="0"/>
    <d v="1899-12-30T00:35:14"/>
    <n v="35.233333333333334"/>
    <d v="2023-08-21T00:00:00"/>
    <x v="1"/>
    <x v="3"/>
    <x v="9"/>
    <x v="0"/>
    <x v="1"/>
    <s v="SLA_NOT_MET"/>
  </r>
  <r>
    <s v="3889"/>
    <d v="2023-08-21T11:17:41"/>
    <d v="2023-08-21T11:22:02"/>
    <s v="APPROVE"/>
    <s v="Consumer Existing"/>
    <s v="MDcruz"/>
    <m/>
    <x v="0"/>
    <d v="1899-12-30T00:04:21"/>
    <n v="4.3499999999999996"/>
    <d v="2023-08-21T00:00:00"/>
    <x v="1"/>
    <x v="3"/>
    <x v="3"/>
    <x v="0"/>
    <x v="1"/>
    <s v="SLA_MET"/>
  </r>
  <r>
    <s v="3890"/>
    <d v="2023-08-21T11:39:25"/>
    <d v="2023-08-21T11:50:43"/>
    <s v="APPROVE"/>
    <s v="Consumer Existing"/>
    <s v="QMascarenhas"/>
    <m/>
    <x v="0"/>
    <d v="1899-12-30T00:11:18"/>
    <n v="11.3"/>
    <d v="2023-08-21T00:00:00"/>
    <x v="1"/>
    <x v="3"/>
    <x v="0"/>
    <x v="0"/>
    <x v="1"/>
    <s v="SLA_MET"/>
  </r>
  <r>
    <s v="3891"/>
    <d v="2023-08-21T11:56:05"/>
    <d v="2023-08-21T12:05:29"/>
    <s v="APPROVE"/>
    <s v="Consumer Existing"/>
    <s v="HPandya"/>
    <s v="Approve"/>
    <x v="0"/>
    <d v="1899-12-30T00:09:24"/>
    <n v="9.4"/>
    <d v="2023-08-21T00:00:00"/>
    <x v="1"/>
    <x v="3"/>
    <x v="11"/>
    <x v="0"/>
    <x v="1"/>
    <s v="SLA_MET"/>
  </r>
  <r>
    <s v="3892"/>
    <d v="2023-08-21T12:01:24"/>
    <d v="2023-08-21T12:20:45"/>
    <s v="APPROVE"/>
    <s v="Consumer Existing"/>
    <s v="HPandya"/>
    <s v="Approved only with outright purchase of handset or USIM only"/>
    <x v="0"/>
    <d v="1899-12-30T00:19:21"/>
    <n v="19.350000000000001"/>
    <d v="2023-08-21T00:00:00"/>
    <x v="1"/>
    <x v="3"/>
    <x v="11"/>
    <x v="0"/>
    <x v="1"/>
    <s v="SLA_MET"/>
  </r>
  <r>
    <s v="3893"/>
    <d v="2023-08-21T12:19:58"/>
    <d v="2023-08-21T12:32:50"/>
    <s v="APPROVE"/>
    <s v="Consumer Post Bureau"/>
    <s v="FWadia"/>
    <m/>
    <x v="0"/>
    <d v="1899-12-30T00:12:52"/>
    <n v="12.866666666666667"/>
    <d v="2023-08-21T00:00:00"/>
    <x v="1"/>
    <x v="3"/>
    <x v="9"/>
    <x v="0"/>
    <x v="0"/>
    <s v="SLA_MET"/>
  </r>
  <r>
    <s v="3894"/>
    <d v="2023-08-21T12:29:31"/>
    <d v="2023-08-21T12:41:24"/>
    <s v="APPROVE"/>
    <s v="Consumer Existing"/>
    <s v="SBambaras"/>
    <s v="Approved for MBB only"/>
    <x v="0"/>
    <d v="1899-12-30T00:11:53"/>
    <n v="11.883333333333333"/>
    <d v="2023-08-21T00:00:00"/>
    <x v="1"/>
    <x v="3"/>
    <x v="7"/>
    <x v="0"/>
    <x v="1"/>
    <s v="SLA_MET"/>
  </r>
  <r>
    <s v="3895"/>
    <d v="2023-08-21T12:30:43"/>
    <d v="2023-08-21T12:40:17"/>
    <s v="APPROVE"/>
    <s v="Consumer Pre Bureau"/>
    <s v="HPandya"/>
    <s v="Approved for 1 service"/>
    <x v="0"/>
    <d v="1899-12-30T00:09:34"/>
    <n v="9.5666666666666664"/>
    <d v="2023-08-21T00:00:00"/>
    <x v="1"/>
    <x v="3"/>
    <x v="11"/>
    <x v="0"/>
    <x v="2"/>
    <s v="SLA_MET"/>
  </r>
  <r>
    <s v="3896"/>
    <d v="2023-08-21T12:30:44"/>
    <d v="2023-08-21T12:47:23"/>
    <s v="APPROVE"/>
    <s v="Consumer Post Bureau"/>
    <s v="QMascarenhas"/>
    <s v="Approve"/>
    <x v="0"/>
    <d v="1899-12-30T00:16:39"/>
    <n v="16.649999999999999"/>
    <d v="2023-08-21T00:00:00"/>
    <x v="1"/>
    <x v="3"/>
    <x v="0"/>
    <x v="0"/>
    <x v="0"/>
    <s v="SLA_MET"/>
  </r>
  <r>
    <s v="3897"/>
    <d v="2023-08-21T12:34:32"/>
    <d v="2023-08-21T12:53:42"/>
    <s v="APPROVE"/>
    <s v="Consumer Pre Bureau"/>
    <s v="HPandya"/>
    <s v="Approved for 1 service"/>
    <x v="0"/>
    <d v="1899-12-30T00:19:10"/>
    <n v="19.166666666666668"/>
    <d v="2023-08-21T00:00:00"/>
    <x v="1"/>
    <x v="3"/>
    <x v="11"/>
    <x v="0"/>
    <x v="2"/>
    <s v="SLA_MET"/>
  </r>
  <r>
    <s v="3898"/>
    <d v="2023-08-21T12:38:39"/>
    <d v="2023-08-21T12:54:31"/>
    <s v="APPROVE"/>
    <s v="Consumer Existing"/>
    <s v="SBambaras"/>
    <s v="Approved for 2 services"/>
    <x v="0"/>
    <d v="1899-12-30T00:15:52"/>
    <n v="15.866666666666667"/>
    <d v="2023-08-21T00:00:00"/>
    <x v="1"/>
    <x v="3"/>
    <x v="7"/>
    <x v="0"/>
    <x v="1"/>
    <s v="SLA_MET"/>
  </r>
  <r>
    <s v="3899"/>
    <d v="2023-08-21T12:40:24"/>
    <d v="2023-08-21T12:51:12"/>
    <s v="APPROVE"/>
    <s v="Consumer Post Bureau"/>
    <s v="FWadia"/>
    <m/>
    <x v="0"/>
    <d v="1899-12-30T00:10:48"/>
    <n v="10.8"/>
    <d v="2023-08-21T00:00:00"/>
    <x v="1"/>
    <x v="3"/>
    <x v="9"/>
    <x v="0"/>
    <x v="0"/>
    <s v="SLA_MET"/>
  </r>
  <r>
    <s v="3900"/>
    <d v="2023-08-21T12:45:28"/>
    <d v="2023-08-21T12:55:14"/>
    <s v="APPROVE"/>
    <s v="Consumer Post Bureau"/>
    <s v="RBose"/>
    <m/>
    <x v="0"/>
    <d v="1899-12-30T00:09:46"/>
    <n v="9.7666666666666675"/>
    <d v="2023-08-21T00:00:00"/>
    <x v="1"/>
    <x v="3"/>
    <x v="6"/>
    <x v="0"/>
    <x v="0"/>
    <s v="SLA_MET"/>
  </r>
  <r>
    <s v="3901"/>
    <d v="2023-08-21T12:48:26"/>
    <d v="2023-08-21T13:00:23"/>
    <s v="APPROVE"/>
    <s v="Consumer Existing"/>
    <s v="RBose"/>
    <m/>
    <x v="0"/>
    <d v="1899-12-30T00:11:57"/>
    <n v="11.95"/>
    <d v="2023-08-21T00:00:00"/>
    <x v="1"/>
    <x v="3"/>
    <x v="6"/>
    <x v="0"/>
    <x v="1"/>
    <s v="SLA_MET"/>
  </r>
  <r>
    <s v="3902"/>
    <d v="2023-08-21T12:50:14"/>
    <d v="2023-08-21T13:06:50"/>
    <s v="APPROVE"/>
    <s v="Consumer Existing"/>
    <s v="SBambaras"/>
    <s v="Approved for 1 service"/>
    <x v="0"/>
    <d v="1899-12-30T00:16:36"/>
    <n v="16.600000000000001"/>
    <d v="2023-08-21T00:00:00"/>
    <x v="1"/>
    <x v="3"/>
    <x v="7"/>
    <x v="0"/>
    <x v="1"/>
    <s v="SLA_MET"/>
  </r>
  <r>
    <s v="3903"/>
    <d v="2023-08-21T12:57:44"/>
    <d v="2023-08-21T13:13:10"/>
    <s v="APPROVE"/>
    <s v="Consumer Post Bureau"/>
    <s v="RBose"/>
    <s v="Approve"/>
    <x v="0"/>
    <d v="1899-12-30T00:15:26"/>
    <n v="15.433333333333334"/>
    <d v="2023-08-21T00:00:00"/>
    <x v="1"/>
    <x v="3"/>
    <x v="6"/>
    <x v="0"/>
    <x v="0"/>
    <s v="SLA_MET"/>
  </r>
  <r>
    <s v="3904"/>
    <d v="2023-08-21T13:02:38"/>
    <d v="2023-08-21T13:11:20"/>
    <s v="APPROVE"/>
    <s v="Consumer Existing"/>
    <s v="SBambaras"/>
    <s v="Approved for MBB only"/>
    <x v="0"/>
    <d v="1899-12-30T00:08:42"/>
    <n v="8.6999999999999993"/>
    <d v="2023-08-21T00:00:00"/>
    <x v="1"/>
    <x v="3"/>
    <x v="7"/>
    <x v="0"/>
    <x v="1"/>
    <s v="SLA_MET"/>
  </r>
  <r>
    <s v="3905"/>
    <d v="2023-08-21T13:03:15"/>
    <d v="2023-08-21T13:15:26"/>
    <s v="APPROVE"/>
    <s v="Consumer Existing"/>
    <s v="QMascarenhas"/>
    <s v="Approve"/>
    <x v="0"/>
    <d v="1899-12-30T00:12:11"/>
    <n v="12.183333333333334"/>
    <d v="2023-08-21T00:00:00"/>
    <x v="1"/>
    <x v="3"/>
    <x v="0"/>
    <x v="0"/>
    <x v="1"/>
    <s v="SLA_MET"/>
  </r>
  <r>
    <s v="3906"/>
    <d v="2023-08-21T13:04:45"/>
    <d v="2023-08-21T13:16:55"/>
    <s v="APPROVE"/>
    <s v="Consumer Post Bureau"/>
    <s v="FWadia"/>
    <s v="Approve"/>
    <x v="0"/>
    <d v="1899-12-30T00:12:10"/>
    <n v="12.166666666666666"/>
    <d v="2023-08-21T00:00:00"/>
    <x v="1"/>
    <x v="3"/>
    <x v="9"/>
    <x v="0"/>
    <x v="0"/>
    <s v="SLA_MET"/>
  </r>
  <r>
    <s v="3907"/>
    <d v="2023-08-21T13:06:59"/>
    <d v="2023-08-21T13:15:39"/>
    <s v="APPROVE"/>
    <s v="Consumer Existing"/>
    <s v="SBambaras"/>
    <s v="Approved only with outright purchase of handset or USIM only"/>
    <x v="0"/>
    <d v="1899-12-30T00:08:40"/>
    <n v="8.6666666666666661"/>
    <d v="2023-08-21T00:00:00"/>
    <x v="1"/>
    <x v="3"/>
    <x v="7"/>
    <x v="0"/>
    <x v="1"/>
    <s v="SLA_MET"/>
  </r>
  <r>
    <s v="3908"/>
    <d v="2023-08-21T13:08:14"/>
    <d v="2023-08-21T13:20:54"/>
    <s v="APPROVE"/>
    <s v="Consumer Pre Bureau"/>
    <s v="HPandya"/>
    <s v="Approved only with outright purchase of handset or USIM only"/>
    <x v="0"/>
    <d v="1899-12-30T00:12:40"/>
    <n v="12.666666666666666"/>
    <d v="2023-08-21T00:00:00"/>
    <x v="1"/>
    <x v="3"/>
    <x v="11"/>
    <x v="0"/>
    <x v="2"/>
    <s v="SLA_MET"/>
  </r>
  <r>
    <s v="3909"/>
    <d v="2023-08-21T13:20:04"/>
    <d v="2023-08-21T14:00:58"/>
    <s v="APPROVE"/>
    <s v="Consumer Post Bureau"/>
    <s v="CDcosta"/>
    <s v="Approve"/>
    <x v="0"/>
    <d v="1899-12-30T00:40:54"/>
    <n v="40.9"/>
    <d v="2023-08-21T00:00:00"/>
    <x v="1"/>
    <x v="3"/>
    <x v="2"/>
    <x v="0"/>
    <x v="0"/>
    <s v="SLA_NOT_MET"/>
  </r>
  <r>
    <s v="3910"/>
    <d v="2023-08-21T13:20:55"/>
    <d v="2023-08-21T13:26:12"/>
    <s v="APPROVE"/>
    <s v="Consumer Pre Bureau"/>
    <s v="CDcosta"/>
    <s v="Approve"/>
    <x v="0"/>
    <d v="1899-12-30T00:05:17"/>
    <n v="5.2833333333333332"/>
    <d v="2023-08-21T00:00:00"/>
    <x v="1"/>
    <x v="3"/>
    <x v="2"/>
    <x v="0"/>
    <x v="2"/>
    <s v="SLA_MET"/>
  </r>
  <r>
    <s v="3911"/>
    <d v="2023-08-21T13:21:37"/>
    <d v="2023-08-21T13:36:43"/>
    <s v="APPROVE"/>
    <s v="Consumer Existing"/>
    <s v="QMascarenhas"/>
    <m/>
    <x v="0"/>
    <d v="1899-12-30T00:15:06"/>
    <n v="15.1"/>
    <d v="2023-08-21T00:00:00"/>
    <x v="1"/>
    <x v="3"/>
    <x v="0"/>
    <x v="0"/>
    <x v="1"/>
    <s v="SLA_MET"/>
  </r>
  <r>
    <s v="3912"/>
    <d v="2023-08-21T13:23:47"/>
    <d v="2023-08-21T13:28:03"/>
    <s v="APPROVE"/>
    <s v="Consumer Existing"/>
    <s v="SBambaras"/>
    <s v="Approved for 1 service"/>
    <x v="0"/>
    <d v="1899-12-30T00:04:16"/>
    <n v="4.2666666666666666"/>
    <d v="2023-08-21T00:00:00"/>
    <x v="1"/>
    <x v="3"/>
    <x v="7"/>
    <x v="0"/>
    <x v="1"/>
    <s v="SLA_MET"/>
  </r>
  <r>
    <s v="3913"/>
    <d v="2023-08-21T13:27:00"/>
    <d v="2023-08-21T13:32:12"/>
    <s v="APPROVE"/>
    <s v="Consumer Pre Bureau"/>
    <s v="CDcosta"/>
    <s v="Approved for outright purchase or sim-only service due to the applicants Visa status or expiry"/>
    <x v="0"/>
    <d v="1899-12-30T00:05:12"/>
    <n v="5.2"/>
    <d v="2023-08-21T00:00:00"/>
    <x v="1"/>
    <x v="3"/>
    <x v="2"/>
    <x v="0"/>
    <x v="2"/>
    <s v="SLA_MET"/>
  </r>
  <r>
    <s v="3914"/>
    <d v="2023-08-21T13:36:14"/>
    <d v="2023-08-21T13:48:51"/>
    <s v="APPROVE"/>
    <s v="Consumer Pre Bureau"/>
    <s v="CDcosta"/>
    <s v="Approved"/>
    <x v="0"/>
    <d v="1899-12-30T00:12:37"/>
    <n v="12.616666666666667"/>
    <d v="2023-08-21T00:00:00"/>
    <x v="1"/>
    <x v="3"/>
    <x v="2"/>
    <x v="0"/>
    <x v="2"/>
    <s v="SLA_MET"/>
  </r>
  <r>
    <s v="3915"/>
    <d v="2023-08-21T13:42:26"/>
    <d v="2023-08-21T14:06:40"/>
    <s v="APPROVE"/>
    <s v="Consumer Post Bureau"/>
    <s v="QMascarenhas"/>
    <m/>
    <x v="0"/>
    <d v="1899-12-30T00:24:14"/>
    <n v="24.233333333333334"/>
    <d v="2023-08-21T00:00:00"/>
    <x v="1"/>
    <x v="3"/>
    <x v="0"/>
    <x v="0"/>
    <x v="0"/>
    <s v="SLA_NOT_MET"/>
  </r>
  <r>
    <s v="3916"/>
    <d v="2023-08-21T13:45:28"/>
    <d v="2023-08-21T13:58:02"/>
    <s v="APPROVE"/>
    <s v="Consumer Existing"/>
    <s v="HPandya"/>
    <s v="Approve"/>
    <x v="0"/>
    <d v="1899-12-30T00:12:34"/>
    <n v="12.566666666666666"/>
    <d v="2023-08-21T00:00:00"/>
    <x v="1"/>
    <x v="3"/>
    <x v="11"/>
    <x v="0"/>
    <x v="1"/>
    <s v="SLA_MET"/>
  </r>
  <r>
    <s v="3917"/>
    <d v="2023-08-21T13:51:55"/>
    <d v="2023-08-21T14:07:38"/>
    <s v="APPROVE"/>
    <s v="Consumer Existing"/>
    <s v="CDcosta"/>
    <s v="Approved for outright purchase or sim-only service due to the applicants Visa status or expiry"/>
    <x v="0"/>
    <d v="1899-12-30T00:15:43"/>
    <n v="15.716666666666667"/>
    <d v="2023-08-21T00:00:00"/>
    <x v="1"/>
    <x v="3"/>
    <x v="2"/>
    <x v="0"/>
    <x v="1"/>
    <s v="SLA_MET"/>
  </r>
  <r>
    <s v="3918"/>
    <d v="2023-08-21T13:52:24"/>
    <d v="2023-08-21T14:12:37"/>
    <s v="APPROVE"/>
    <s v="Consumer Post Bureau"/>
    <s v="RBose"/>
    <m/>
    <x v="0"/>
    <d v="1899-12-30T00:20:13"/>
    <n v="20.216666666666665"/>
    <d v="2023-08-21T00:00:00"/>
    <x v="1"/>
    <x v="3"/>
    <x v="6"/>
    <x v="0"/>
    <x v="0"/>
    <s v="SLA_NOT_MET"/>
  </r>
  <r>
    <s v="3919"/>
    <d v="2023-08-21T14:02:53"/>
    <d v="2023-08-21T14:13:41"/>
    <s v="APPROVE"/>
    <s v="Consumer Existing"/>
    <s v="SBambaras"/>
    <s v="Approved for MBB only"/>
    <x v="0"/>
    <d v="1899-12-30T00:10:48"/>
    <n v="10.8"/>
    <d v="2023-08-21T00:00:00"/>
    <x v="1"/>
    <x v="3"/>
    <x v="7"/>
    <x v="0"/>
    <x v="1"/>
    <s v="SLA_MET"/>
  </r>
  <r>
    <s v="3920"/>
    <d v="2023-08-21T14:03:25"/>
    <d v="2023-08-21T14:16:23"/>
    <s v="APPROVE"/>
    <s v="Consumer Post Bureau"/>
    <s v="MDcruz"/>
    <m/>
    <x v="0"/>
    <d v="1899-12-30T00:12:58"/>
    <n v="12.966666666666667"/>
    <d v="2023-08-21T00:00:00"/>
    <x v="1"/>
    <x v="3"/>
    <x v="3"/>
    <x v="0"/>
    <x v="0"/>
    <s v="SLA_MET"/>
  </r>
  <r>
    <s v="3921"/>
    <d v="2023-08-21T14:04:32"/>
    <d v="2023-08-21T14:26:12"/>
    <s v="APPROVE"/>
    <s v="Consumer Post Bureau"/>
    <s v="FWadia"/>
    <s v="Approved for 1 service"/>
    <x v="0"/>
    <d v="1899-12-30T00:21:40"/>
    <n v="21.666666666666668"/>
    <d v="2023-08-21T00:00:00"/>
    <x v="1"/>
    <x v="3"/>
    <x v="9"/>
    <x v="0"/>
    <x v="0"/>
    <s v="SLA_NOT_MET"/>
  </r>
  <r>
    <s v="3922"/>
    <d v="2023-08-21T14:07:43"/>
    <d v="2023-08-21T14:22:32"/>
    <s v="APPROVE"/>
    <s v="Consumer Existing"/>
    <s v="MDcruz"/>
    <m/>
    <x v="0"/>
    <d v="1899-12-30T00:14:49"/>
    <n v="14.816666666666666"/>
    <d v="2023-08-21T00:00:00"/>
    <x v="1"/>
    <x v="3"/>
    <x v="3"/>
    <x v="0"/>
    <x v="1"/>
    <s v="SLA_MET"/>
  </r>
  <r>
    <s v="3923"/>
    <d v="2023-08-21T14:09:05"/>
    <d v="2023-08-21T14:27:46"/>
    <s v="APPROVE"/>
    <s v="Consumer Existing"/>
    <s v="HPandya"/>
    <s v="Approve"/>
    <x v="0"/>
    <d v="1899-12-30T00:18:41"/>
    <n v="18.683333333333334"/>
    <d v="2023-08-21T00:00:00"/>
    <x v="1"/>
    <x v="3"/>
    <x v="11"/>
    <x v="0"/>
    <x v="1"/>
    <s v="SLA_MET"/>
  </r>
  <r>
    <s v="3924"/>
    <d v="2023-08-21T14:09:42"/>
    <d v="2023-08-21T14:32:30"/>
    <s v="APPROVE"/>
    <s v="Consumer Post Bureau"/>
    <s v="SBambaras"/>
    <s v="Approved for 1 service"/>
    <x v="0"/>
    <d v="1899-12-30T00:22:48"/>
    <n v="22.8"/>
    <d v="2023-08-21T00:00:00"/>
    <x v="1"/>
    <x v="3"/>
    <x v="7"/>
    <x v="0"/>
    <x v="0"/>
    <s v="SLA_NOT_MET"/>
  </r>
  <r>
    <s v="3925"/>
    <d v="2023-08-21T14:11:34"/>
    <d v="2023-08-21T14:33:48"/>
    <s v="APPROVE"/>
    <s v="Consumer Existing"/>
    <s v="MDcruz"/>
    <m/>
    <x v="0"/>
    <d v="1899-12-30T00:22:14"/>
    <n v="22.233333333333334"/>
    <d v="2023-08-21T00:00:00"/>
    <x v="1"/>
    <x v="3"/>
    <x v="3"/>
    <x v="0"/>
    <x v="1"/>
    <s v="SLA_NOT_MET"/>
  </r>
  <r>
    <s v="3926"/>
    <d v="2023-08-21T14:15:15"/>
    <d v="2023-08-21T14:34:57"/>
    <s v="APPROVE"/>
    <s v="Consumer Existing"/>
    <s v="FWadia"/>
    <s v="Approve"/>
    <x v="0"/>
    <d v="1899-12-30T00:19:42"/>
    <n v="19.7"/>
    <d v="2023-08-21T00:00:00"/>
    <x v="1"/>
    <x v="3"/>
    <x v="9"/>
    <x v="0"/>
    <x v="1"/>
    <s v="SLA_MET"/>
  </r>
  <r>
    <s v="3927"/>
    <d v="2023-08-21T14:20:06"/>
    <d v="2023-08-21T14:34:39"/>
    <s v="APPROVE"/>
    <s v="Consumer Existing"/>
    <s v="RBose"/>
    <s v="Approve"/>
    <x v="0"/>
    <d v="1899-12-30T00:14:33"/>
    <n v="14.55"/>
    <d v="2023-08-21T00:00:00"/>
    <x v="1"/>
    <x v="3"/>
    <x v="6"/>
    <x v="0"/>
    <x v="1"/>
    <s v="SLA_MET"/>
  </r>
  <r>
    <s v="3928"/>
    <d v="2023-08-21T14:45:52"/>
    <d v="2023-08-21T14:57:29"/>
    <s v="APPROVE"/>
    <s v="Consumer Existing"/>
    <s v="FWadia"/>
    <s v="Approved for MBB only"/>
    <x v="0"/>
    <d v="1899-12-30T00:11:37"/>
    <n v="11.616666666666667"/>
    <d v="2023-08-21T00:00:00"/>
    <x v="1"/>
    <x v="3"/>
    <x v="9"/>
    <x v="0"/>
    <x v="1"/>
    <s v="SLA_MET"/>
  </r>
  <r>
    <s v="3929"/>
    <d v="2023-08-21T14:47:35"/>
    <d v="2023-08-21T14:56:07"/>
    <s v="APPROVE"/>
    <s v="Consumer Existing"/>
    <s v="MDcruz"/>
    <m/>
    <x v="0"/>
    <d v="1899-12-30T00:08:32"/>
    <n v="8.5333333333333332"/>
    <d v="2023-08-21T00:00:00"/>
    <x v="1"/>
    <x v="3"/>
    <x v="3"/>
    <x v="0"/>
    <x v="1"/>
    <s v="SLA_MET"/>
  </r>
  <r>
    <s v="3930"/>
    <d v="2023-08-21T14:52:05"/>
    <d v="2023-08-21T15:03:21"/>
    <s v="APPROVE"/>
    <s v="Consumer Existing"/>
    <s v="CDcosta"/>
    <m/>
    <x v="0"/>
    <d v="1899-12-30T00:11:16"/>
    <n v="11.266666666666667"/>
    <d v="2023-08-21T00:00:00"/>
    <x v="1"/>
    <x v="3"/>
    <x v="2"/>
    <x v="0"/>
    <x v="1"/>
    <s v="SLA_MET"/>
  </r>
  <r>
    <s v="3931"/>
    <d v="2023-08-21T14:54:52"/>
    <d v="2023-08-21T15:08:38"/>
    <s v="APPROVE"/>
    <s v="Consumer Pre Bureau"/>
    <s v="FWadia"/>
    <s v="Approved for 1 service"/>
    <x v="0"/>
    <d v="1899-12-30T00:13:46"/>
    <n v="13.766666666666667"/>
    <d v="2023-08-21T00:00:00"/>
    <x v="1"/>
    <x v="3"/>
    <x v="9"/>
    <x v="0"/>
    <x v="2"/>
    <s v="SLA_MET"/>
  </r>
  <r>
    <s v="3932"/>
    <d v="2023-08-21T14:57:33"/>
    <d v="2023-08-21T15:11:34"/>
    <s v="APPROVE"/>
    <s v="Consumer Post Bureau"/>
    <s v="CDcosta"/>
    <m/>
    <x v="0"/>
    <d v="1899-12-30T00:14:01"/>
    <n v="14.016666666666667"/>
    <d v="2023-08-21T00:00:00"/>
    <x v="1"/>
    <x v="3"/>
    <x v="2"/>
    <x v="0"/>
    <x v="0"/>
    <s v="SLA_MET"/>
  </r>
  <r>
    <s v="3933"/>
    <d v="2023-08-21T15:02:13"/>
    <d v="2023-08-21T15:23:26"/>
    <s v="APPROVE"/>
    <s v="Consumer Pre Bureau"/>
    <s v="SBambaras"/>
    <s v="Approved for MBB only"/>
    <x v="0"/>
    <d v="1899-12-30T00:21:13"/>
    <n v="21.216666666666665"/>
    <d v="2023-08-21T00:00:00"/>
    <x v="1"/>
    <x v="3"/>
    <x v="7"/>
    <x v="0"/>
    <x v="2"/>
    <s v="SLA_NOT_MET"/>
  </r>
  <r>
    <s v="3934"/>
    <d v="2023-08-21T15:07:36"/>
    <d v="2023-08-21T15:24:50"/>
    <s v="APPROVE"/>
    <s v="Consumer Pre Bureau"/>
    <s v="FWadia"/>
    <s v="Approved only with outright purchase of handset or USIM only"/>
    <x v="0"/>
    <d v="1899-12-30T00:17:14"/>
    <n v="17.233333333333334"/>
    <d v="2023-08-21T00:00:00"/>
    <x v="1"/>
    <x v="3"/>
    <x v="9"/>
    <x v="0"/>
    <x v="2"/>
    <s v="SLA_MET"/>
  </r>
  <r>
    <s v="3935"/>
    <d v="2023-08-21T15:15:03"/>
    <d v="2023-08-21T15:32:42"/>
    <s v="APPROVE"/>
    <s v="Consumer Existing"/>
    <s v="RBose"/>
    <m/>
    <x v="0"/>
    <d v="1899-12-30T00:17:39"/>
    <n v="17.649999999999999"/>
    <d v="2023-08-21T00:00:00"/>
    <x v="1"/>
    <x v="3"/>
    <x v="6"/>
    <x v="0"/>
    <x v="1"/>
    <s v="SLA_MET"/>
  </r>
  <r>
    <s v="3936"/>
    <d v="2023-08-21T15:28:08"/>
    <d v="2023-08-21T15:51:13"/>
    <s v="APPROVE"/>
    <s v="Consumer Pre Bureau"/>
    <s v="HPandya"/>
    <s v="Approved for up to 2 services"/>
    <x v="0"/>
    <d v="1899-12-30T00:23:05"/>
    <n v="23.083333333333332"/>
    <d v="2023-08-21T00:00:00"/>
    <x v="1"/>
    <x v="3"/>
    <x v="11"/>
    <x v="0"/>
    <x v="2"/>
    <s v="SLA_NOT_MET"/>
  </r>
  <r>
    <s v="3937"/>
    <d v="2023-08-21T15:40:18"/>
    <d v="2023-08-21T15:56:13"/>
    <s v="APPROVE"/>
    <s v="Consumer Post Bureau"/>
    <s v="QMascarenhas"/>
    <m/>
    <x v="0"/>
    <d v="1899-12-30T00:15:55"/>
    <n v="15.916666666666666"/>
    <d v="2023-08-21T00:00:00"/>
    <x v="1"/>
    <x v="3"/>
    <x v="0"/>
    <x v="0"/>
    <x v="0"/>
    <s v="SLA_MET"/>
  </r>
  <r>
    <s v="3938"/>
    <d v="2023-08-21T15:44:18"/>
    <d v="2023-08-21T15:54:37"/>
    <s v="APPROVE"/>
    <s v="Consumer Post Bureau"/>
    <s v="FWadia"/>
    <s v="Approve"/>
    <x v="0"/>
    <d v="1899-12-30T00:10:19"/>
    <n v="10.316666666666666"/>
    <d v="2023-08-21T00:00:00"/>
    <x v="1"/>
    <x v="3"/>
    <x v="9"/>
    <x v="0"/>
    <x v="0"/>
    <s v="SLA_MET"/>
  </r>
  <r>
    <s v="3939"/>
    <d v="2023-08-21T15:44:25"/>
    <d v="2023-08-21T16:00:03"/>
    <s v="APPROVE"/>
    <s v="Consumer Pre Bureau"/>
    <s v="HPandya"/>
    <s v="Approve"/>
    <x v="0"/>
    <d v="1899-12-30T00:15:38"/>
    <n v="15.633333333333333"/>
    <d v="2023-08-21T00:00:00"/>
    <x v="1"/>
    <x v="3"/>
    <x v="11"/>
    <x v="0"/>
    <x v="2"/>
    <s v="SLA_MET"/>
  </r>
  <r>
    <s v="3940"/>
    <d v="2023-08-21T15:47:32"/>
    <d v="2023-08-21T16:01:46"/>
    <s v="APPROVE"/>
    <s v="Consumer Pre Bureau"/>
    <s v="FWadia"/>
    <s v="Approve"/>
    <x v="0"/>
    <d v="1899-12-30T00:14:14"/>
    <n v="14.233333333333333"/>
    <d v="2023-08-21T00:00:00"/>
    <x v="1"/>
    <x v="3"/>
    <x v="9"/>
    <x v="0"/>
    <x v="2"/>
    <s v="SLA_MET"/>
  </r>
  <r>
    <s v="3941"/>
    <d v="2023-08-21T15:47:32"/>
    <d v="2023-08-21T16:04:42"/>
    <s v="APPROVE"/>
    <s v="Consumer Pre Bureau"/>
    <s v="CDcosta"/>
    <s v="Approved for 1 Handset/Tablet + 1 MBB"/>
    <x v="0"/>
    <d v="1899-12-30T00:17:10"/>
    <n v="17.166666666666668"/>
    <d v="2023-08-21T00:00:00"/>
    <x v="1"/>
    <x v="3"/>
    <x v="2"/>
    <x v="0"/>
    <x v="2"/>
    <s v="SLA_MET"/>
  </r>
  <r>
    <s v="3942"/>
    <d v="2023-08-21T15:48:53"/>
    <d v="2023-08-21T16:08:48"/>
    <s v="APPROVE"/>
    <s v="Consumer Post Bureau"/>
    <s v="MDcruz"/>
    <s v="Approve"/>
    <x v="0"/>
    <d v="1899-12-30T00:19:55"/>
    <n v="19.916666666666668"/>
    <d v="2023-08-21T00:00:00"/>
    <x v="1"/>
    <x v="3"/>
    <x v="3"/>
    <x v="0"/>
    <x v="0"/>
    <s v="SLA_MET"/>
  </r>
  <r>
    <s v="3943"/>
    <d v="2023-08-21T15:49:03"/>
    <d v="2023-08-21T16:09:47"/>
    <s v="APPROVE"/>
    <s v="Consumer Post Bureau"/>
    <s v="HPandya"/>
    <s v="Approved for 1 handset and 1 MBB"/>
    <x v="0"/>
    <d v="1899-12-30T00:20:44"/>
    <n v="20.733333333333334"/>
    <d v="2023-08-21T00:00:00"/>
    <x v="1"/>
    <x v="3"/>
    <x v="11"/>
    <x v="0"/>
    <x v="0"/>
    <s v="SLA_NOT_MET"/>
  </r>
  <r>
    <s v="3944"/>
    <d v="2023-08-21T15:51:25"/>
    <d v="2023-08-21T16:07:23"/>
    <s v="APPROVE"/>
    <s v="Consumer Existing"/>
    <s v="SBambaras"/>
    <s v="Approved only with outright purchase of handset or USIM only"/>
    <x v="0"/>
    <d v="1899-12-30T00:15:58"/>
    <n v="15.966666666666667"/>
    <d v="2023-08-21T00:00:00"/>
    <x v="1"/>
    <x v="3"/>
    <x v="7"/>
    <x v="0"/>
    <x v="1"/>
    <s v="SLA_MET"/>
  </r>
  <r>
    <s v="3945"/>
    <d v="2023-08-21T16:02:22"/>
    <d v="2023-08-21T16:11:46"/>
    <s v="APPROVE"/>
    <s v="Consumer Existing"/>
    <s v="CDcosta"/>
    <s v="Approve"/>
    <x v="0"/>
    <d v="1899-12-30T00:09:24"/>
    <n v="9.4"/>
    <d v="2023-08-21T00:00:00"/>
    <x v="1"/>
    <x v="3"/>
    <x v="2"/>
    <x v="0"/>
    <x v="1"/>
    <s v="SLA_MET"/>
  </r>
  <r>
    <s v="3946"/>
    <d v="2023-08-21T16:14:32"/>
    <d v="2023-08-21T16:26:48"/>
    <s v="APPROVE"/>
    <s v="Consumer Post Bureau"/>
    <s v="RBose"/>
    <m/>
    <x v="0"/>
    <d v="1899-12-30T00:12:16"/>
    <n v="12.266666666666667"/>
    <d v="2023-08-21T00:00:00"/>
    <x v="1"/>
    <x v="3"/>
    <x v="6"/>
    <x v="0"/>
    <x v="0"/>
    <s v="SLA_MET"/>
  </r>
  <r>
    <s v="3947"/>
    <d v="2023-08-21T16:15:57"/>
    <d v="2023-08-21T16:26:06"/>
    <s v="APPROVE"/>
    <s v="Consumer Existing"/>
    <s v="MDcruz"/>
    <s v="Approve"/>
    <x v="0"/>
    <d v="1899-12-30T00:10:09"/>
    <n v="10.15"/>
    <d v="2023-08-21T00:00:00"/>
    <x v="1"/>
    <x v="3"/>
    <x v="3"/>
    <x v="0"/>
    <x v="1"/>
    <s v="SLA_MET"/>
  </r>
  <r>
    <s v="3948"/>
    <d v="2023-08-21T16:17:07"/>
    <d v="2023-08-21T16:28:02"/>
    <s v="APPROVE"/>
    <s v="Consumer Existing"/>
    <s v="HPandya"/>
    <s v="Approve"/>
    <x v="0"/>
    <d v="1899-12-30T00:10:55"/>
    <n v="10.916666666666666"/>
    <d v="2023-08-21T00:00:00"/>
    <x v="1"/>
    <x v="3"/>
    <x v="11"/>
    <x v="0"/>
    <x v="1"/>
    <s v="SLA_MET"/>
  </r>
  <r>
    <s v="3949"/>
    <d v="2023-08-21T16:18:50"/>
    <d v="2023-08-21T16:33:49"/>
    <s v="APPROVE"/>
    <s v="Consumer Post Bureau"/>
    <s v="RBose"/>
    <m/>
    <x v="0"/>
    <d v="1899-12-30T00:14:59"/>
    <n v="14.983333333333333"/>
    <d v="2023-08-21T00:00:00"/>
    <x v="1"/>
    <x v="3"/>
    <x v="6"/>
    <x v="0"/>
    <x v="0"/>
    <s v="SLA_MET"/>
  </r>
  <r>
    <s v="3950"/>
    <d v="2023-08-21T16:23:37"/>
    <d v="2023-08-21T16:44:06"/>
    <s v="APPROVE"/>
    <s v="Consumer Post Bureau"/>
    <s v="RBose"/>
    <m/>
    <x v="0"/>
    <d v="1899-12-30T00:20:29"/>
    <n v="20.483333333333334"/>
    <d v="2023-08-21T00:00:00"/>
    <x v="1"/>
    <x v="3"/>
    <x v="6"/>
    <x v="0"/>
    <x v="0"/>
    <s v="SLA_NOT_MET"/>
  </r>
  <r>
    <s v="3951"/>
    <d v="2023-08-21T16:25:42"/>
    <d v="2023-08-21T16:34:45"/>
    <s v="APPROVE"/>
    <s v="Consumer Existing"/>
    <s v="HPandya"/>
    <s v="Approve"/>
    <x v="0"/>
    <d v="1899-12-30T00:09:03"/>
    <n v="9.0500000000000007"/>
    <d v="2023-08-21T00:00:00"/>
    <x v="1"/>
    <x v="3"/>
    <x v="11"/>
    <x v="0"/>
    <x v="1"/>
    <s v="SLA_MET"/>
  </r>
  <r>
    <s v="3952"/>
    <d v="2023-08-21T16:27:51"/>
    <d v="2023-08-21T16:33:54"/>
    <s v="APPROVE"/>
    <s v="Consumer Existing"/>
    <s v="MDcruz"/>
    <s v="Approve"/>
    <x v="0"/>
    <d v="1899-12-30T00:06:03"/>
    <n v="6.05"/>
    <d v="2023-08-21T00:00:00"/>
    <x v="1"/>
    <x v="3"/>
    <x v="3"/>
    <x v="0"/>
    <x v="1"/>
    <s v="SLA_MET"/>
  </r>
  <r>
    <s v="3953"/>
    <d v="2023-08-21T16:32:42"/>
    <d v="2023-08-21T16:50:01"/>
    <s v="APPROVE"/>
    <s v="Consumer Pre Bureau"/>
    <s v="HPandya"/>
    <s v="Approved for 1 handset and 1 MBB"/>
    <x v="0"/>
    <d v="1899-12-30T00:17:19"/>
    <n v="17.316666666666666"/>
    <d v="2023-08-21T00:00:00"/>
    <x v="1"/>
    <x v="3"/>
    <x v="11"/>
    <x v="0"/>
    <x v="2"/>
    <s v="SLA_MET"/>
  </r>
  <r>
    <s v="3954"/>
    <d v="2023-08-21T16:35:38"/>
    <d v="2023-08-21T16:48:22"/>
    <s v="APPROVE"/>
    <s v="Consumer Pre Bureau"/>
    <s v="FWadia"/>
    <s v="Approved for 1 service"/>
    <x v="0"/>
    <d v="1899-12-30T00:12:44"/>
    <n v="12.733333333333333"/>
    <d v="2023-08-21T00:00:00"/>
    <x v="1"/>
    <x v="3"/>
    <x v="9"/>
    <x v="0"/>
    <x v="2"/>
    <s v="SLA_MET"/>
  </r>
  <r>
    <s v="3955"/>
    <d v="2023-08-21T16:42:20"/>
    <d v="2023-08-21T16:50:52"/>
    <s v="APPROVE"/>
    <s v="Consumer Post Bureau"/>
    <s v="MDcruz"/>
    <m/>
    <x v="0"/>
    <d v="1899-12-30T00:08:32"/>
    <n v="8.5333333333333332"/>
    <d v="2023-08-21T00:00:00"/>
    <x v="1"/>
    <x v="3"/>
    <x v="3"/>
    <x v="0"/>
    <x v="0"/>
    <s v="SLA_MET"/>
  </r>
  <r>
    <s v="3956"/>
    <d v="2023-08-21T16:50:19"/>
    <d v="2023-08-21T16:59:35"/>
    <s v="APPROVE"/>
    <s v="Consumer Post Bureau"/>
    <s v="MDcruz"/>
    <m/>
    <x v="0"/>
    <d v="1899-12-30T00:09:16"/>
    <n v="9.2666666666666675"/>
    <d v="2023-08-21T00:00:00"/>
    <x v="1"/>
    <x v="3"/>
    <x v="3"/>
    <x v="0"/>
    <x v="0"/>
    <s v="SLA_MET"/>
  </r>
  <r>
    <s v="3957"/>
    <d v="2023-08-21T16:51:42"/>
    <d v="2023-08-21T17:04:23"/>
    <s v="APPROVE"/>
    <s v="Consumer Existing"/>
    <s v="FWadia"/>
    <m/>
    <x v="0"/>
    <d v="1899-12-30T00:12:41"/>
    <n v="12.683333333333334"/>
    <d v="2023-08-21T00:00:00"/>
    <x v="1"/>
    <x v="3"/>
    <x v="9"/>
    <x v="0"/>
    <x v="1"/>
    <s v="SLA_MET"/>
  </r>
  <r>
    <s v="3958"/>
    <d v="2023-08-21T17:01:46"/>
    <d v="2023-08-21T17:09:36"/>
    <s v="APPROVE"/>
    <s v="Consumer Existing"/>
    <s v="SBambaras"/>
    <s v="Approved for 1 service"/>
    <x v="0"/>
    <d v="1899-12-30T00:07:50"/>
    <n v="7.833333333333333"/>
    <d v="2023-08-21T00:00:00"/>
    <x v="1"/>
    <x v="3"/>
    <x v="7"/>
    <x v="0"/>
    <x v="1"/>
    <s v="SLA_MET"/>
  </r>
  <r>
    <s v="3959"/>
    <d v="2023-08-21T17:03:24"/>
    <d v="2023-08-21T17:17:52"/>
    <s v="APPROVE"/>
    <s v="Consumer Post Bureau"/>
    <s v="FWadia"/>
    <m/>
    <x v="0"/>
    <d v="1899-12-30T00:14:28"/>
    <n v="14.466666666666667"/>
    <d v="2023-08-21T00:00:00"/>
    <x v="1"/>
    <x v="3"/>
    <x v="9"/>
    <x v="0"/>
    <x v="0"/>
    <s v="SLA_MET"/>
  </r>
  <r>
    <s v="3960"/>
    <d v="2023-08-21T17:06:31"/>
    <d v="2023-08-21T17:15:01"/>
    <s v="APPROVE"/>
    <s v="Consumer Existing"/>
    <s v="CDcosta"/>
    <m/>
    <x v="0"/>
    <d v="1899-12-30T00:08:30"/>
    <n v="8.5"/>
    <d v="2023-08-21T00:00:00"/>
    <x v="1"/>
    <x v="3"/>
    <x v="2"/>
    <x v="0"/>
    <x v="1"/>
    <s v="SLA_MET"/>
  </r>
  <r>
    <s v="3961"/>
    <d v="2023-08-21T17:06:35"/>
    <d v="2023-08-21T17:25:54"/>
    <s v="APPROVE"/>
    <s v="Consumer Pre Bureau"/>
    <s v="HPandya"/>
    <s v="Approved for 1 handset and 1 MBB"/>
    <x v="0"/>
    <d v="1899-12-30T00:19:19"/>
    <n v="19.316666666666666"/>
    <d v="2023-08-21T00:00:00"/>
    <x v="1"/>
    <x v="3"/>
    <x v="11"/>
    <x v="0"/>
    <x v="2"/>
    <s v="SLA_MET"/>
  </r>
  <r>
    <s v="3962"/>
    <d v="2023-08-21T17:13:13"/>
    <d v="2023-08-21T17:26:50"/>
    <s v="APPROVE"/>
    <s v="Consumer Existing"/>
    <s v="CDcosta"/>
    <s v="Approved for MBB only"/>
    <x v="0"/>
    <d v="1899-12-30T00:13:37"/>
    <n v="13.616666666666667"/>
    <d v="2023-08-21T00:00:00"/>
    <x v="1"/>
    <x v="3"/>
    <x v="2"/>
    <x v="0"/>
    <x v="1"/>
    <s v="SLA_MET"/>
  </r>
  <r>
    <s v="3963"/>
    <d v="2023-08-21T17:15:45"/>
    <d v="2023-08-21T17:28:02"/>
    <s v="APPROVE"/>
    <s v="Consumer Existing"/>
    <s v="FWadia"/>
    <s v="Approve"/>
    <x v="0"/>
    <d v="1899-12-30T00:12:17"/>
    <n v="12.283333333333333"/>
    <d v="2023-08-21T00:00:00"/>
    <x v="1"/>
    <x v="3"/>
    <x v="9"/>
    <x v="0"/>
    <x v="1"/>
    <s v="SLA_MET"/>
  </r>
  <r>
    <s v="3964"/>
    <d v="2023-08-21T17:21:33"/>
    <d v="2023-08-21T17:34:17"/>
    <s v="APPROVE"/>
    <s v="Consumer Post Bureau"/>
    <s v="MDcruz"/>
    <m/>
    <x v="0"/>
    <d v="1899-12-30T00:12:44"/>
    <n v="12.733333333333333"/>
    <d v="2023-08-21T00:00:00"/>
    <x v="1"/>
    <x v="3"/>
    <x v="3"/>
    <x v="0"/>
    <x v="0"/>
    <s v="SLA_MET"/>
  </r>
  <r>
    <s v="3965"/>
    <d v="2023-08-21T17:26:41"/>
    <d v="2023-08-21T17:40:31"/>
    <s v="APPROVE"/>
    <s v="Consumer Post Bureau"/>
    <s v="FWadia"/>
    <m/>
    <x v="0"/>
    <d v="1899-12-30T00:13:50"/>
    <n v="13.833333333333334"/>
    <d v="2023-08-21T00:00:00"/>
    <x v="1"/>
    <x v="3"/>
    <x v="9"/>
    <x v="0"/>
    <x v="0"/>
    <s v="SLA_MET"/>
  </r>
  <r>
    <s v="3966"/>
    <d v="2023-08-21T17:32:31"/>
    <d v="2023-08-21T17:58:40"/>
    <s v="APPROVE"/>
    <s v="Consumer Post Bureau"/>
    <s v="QMascarenhas"/>
    <m/>
    <x v="0"/>
    <d v="1899-12-30T00:26:09"/>
    <n v="26.15"/>
    <d v="2023-08-21T00:00:00"/>
    <x v="1"/>
    <x v="3"/>
    <x v="0"/>
    <x v="0"/>
    <x v="0"/>
    <s v="SLA_NOT_MET"/>
  </r>
  <r>
    <s v="3967"/>
    <d v="2023-08-21T17:42:51"/>
    <d v="2023-08-21T18:01:38"/>
    <s v="APPROVE"/>
    <s v="Consumer Pre Bureau"/>
    <s v="CDcosta"/>
    <s v="Approve"/>
    <x v="0"/>
    <d v="1899-12-30T00:18:47"/>
    <n v="18.783333333333335"/>
    <d v="2023-08-21T00:00:00"/>
    <x v="1"/>
    <x v="3"/>
    <x v="2"/>
    <x v="0"/>
    <x v="2"/>
    <s v="SLA_MET"/>
  </r>
  <r>
    <s v="3968"/>
    <d v="2023-08-21T17:45:26"/>
    <d v="2023-08-21T17:54:10"/>
    <s v="APPROVE"/>
    <s v="Consumer Post Bureau"/>
    <s v="FWadia"/>
    <s v="Approved only with outright purchase of handset or USIM only"/>
    <x v="0"/>
    <d v="1899-12-30T00:08:44"/>
    <n v="8.7333333333333325"/>
    <d v="2023-08-21T00:00:00"/>
    <x v="1"/>
    <x v="3"/>
    <x v="9"/>
    <x v="0"/>
    <x v="0"/>
    <s v="SLA_MET"/>
  </r>
  <r>
    <s v="3969"/>
    <d v="2023-08-21T17:48:55"/>
    <d v="2023-08-21T18:04:12"/>
    <s v="APPROVE"/>
    <s v="Consumer Pre Bureau"/>
    <s v="HPandya"/>
    <s v="Approve"/>
    <x v="0"/>
    <d v="1899-12-30T00:15:17"/>
    <n v="15.283333333333333"/>
    <d v="2023-08-21T00:00:00"/>
    <x v="1"/>
    <x v="3"/>
    <x v="11"/>
    <x v="0"/>
    <x v="2"/>
    <s v="SLA_MET"/>
  </r>
  <r>
    <s v="3970"/>
    <d v="2023-08-21T17:54:35"/>
    <d v="2023-08-21T18:02:48"/>
    <s v="APPROVE"/>
    <s v="Consumer Post Bureau"/>
    <s v="FWadia"/>
    <m/>
    <x v="0"/>
    <d v="1899-12-30T00:08:13"/>
    <n v="8.2166666666666668"/>
    <d v="2023-08-21T00:00:00"/>
    <x v="1"/>
    <x v="3"/>
    <x v="9"/>
    <x v="0"/>
    <x v="0"/>
    <s v="SLA_MET"/>
  </r>
  <r>
    <s v="3971"/>
    <d v="2023-08-21T18:04:03"/>
    <d v="2023-08-21T18:15:27"/>
    <s v="APPROVE"/>
    <s v="Consumer Post Bureau"/>
    <s v="FWadia"/>
    <m/>
    <x v="0"/>
    <d v="1899-12-30T00:11:24"/>
    <n v="11.4"/>
    <d v="2023-08-21T00:00:00"/>
    <x v="1"/>
    <x v="3"/>
    <x v="9"/>
    <x v="0"/>
    <x v="0"/>
    <s v="SLA_MET"/>
  </r>
  <r>
    <s v="3972"/>
    <d v="2023-08-21T18:24:52"/>
    <d v="2023-08-21T18:33:28"/>
    <s v="APPROVE"/>
    <s v="Consumer Post Bureau"/>
    <s v="QMascarenhas"/>
    <m/>
    <x v="0"/>
    <d v="1899-12-30T00:08:36"/>
    <n v="8.6"/>
    <d v="2023-08-21T00:00:00"/>
    <x v="1"/>
    <x v="3"/>
    <x v="0"/>
    <x v="0"/>
    <x v="0"/>
    <s v="SLA_MET"/>
  </r>
  <r>
    <s v="3973"/>
    <d v="2023-08-21T19:03:08"/>
    <d v="2023-08-21T19:14:14"/>
    <s v="APPROVE"/>
    <s v="Consumer Pre Bureau"/>
    <s v="FWadia"/>
    <s v="Approved for 1 Handset/Tablet + 1 MBB"/>
    <x v="0"/>
    <d v="1899-12-30T00:11:06"/>
    <n v="11.1"/>
    <d v="2023-08-21T00:00:00"/>
    <x v="1"/>
    <x v="3"/>
    <x v="9"/>
    <x v="0"/>
    <x v="2"/>
    <s v="SLA_MET"/>
  </r>
  <r>
    <s v="3974"/>
    <d v="2023-08-21T19:29:45"/>
    <d v="2023-08-21T19:49:46"/>
    <s v="APPROVE"/>
    <s v="Visa Check"/>
    <s v="FWadia"/>
    <s v="Approved only with outright purchase of handset or USIM only"/>
    <x v="0"/>
    <d v="1899-12-30T00:20:01"/>
    <n v="20.016666666666666"/>
    <d v="2023-08-21T00:00:00"/>
    <x v="1"/>
    <x v="3"/>
    <x v="9"/>
    <x v="0"/>
    <x v="3"/>
    <s v="SLA_NOT_MET"/>
  </r>
  <r>
    <s v="3975"/>
    <d v="2023-08-21T19:48:56"/>
    <d v="2023-08-21T20:01:27"/>
    <s v="APPROVE"/>
    <s v="Consumer Post Bureau"/>
    <s v="QMascarenhas"/>
    <m/>
    <x v="0"/>
    <d v="1899-12-30T00:12:31"/>
    <n v="12.516666666666667"/>
    <d v="2023-08-21T00:00:00"/>
    <x v="1"/>
    <x v="3"/>
    <x v="0"/>
    <x v="0"/>
    <x v="0"/>
    <s v="SLA_MET"/>
  </r>
  <r>
    <s v="3976"/>
    <d v="2023-08-21T20:39:28"/>
    <d v="2023-08-22T08:48:06"/>
    <s v="APPROVE"/>
    <s v="Consumer Post Bureau"/>
    <s v="RBose"/>
    <m/>
    <x v="0"/>
    <d v="1899-12-30T12:08:38"/>
    <n v="728.63333333333333"/>
    <d v="2023-08-22T00:00:00"/>
    <x v="1"/>
    <x v="0"/>
    <x v="6"/>
    <x v="0"/>
    <x v="0"/>
    <s v="SLA_NOT_MET"/>
  </r>
  <r>
    <s v="3977"/>
    <d v="2023-08-21T02:55:13"/>
    <d v="2023-08-21T09:01:33"/>
    <s v="DECLINE"/>
    <s v="Consumer Post Bureau"/>
    <s v="RBose"/>
    <m/>
    <x v="0"/>
    <d v="1899-12-30T06:06:20"/>
    <n v="366.33333333333331"/>
    <d v="2023-08-21T00:00:00"/>
    <x v="1"/>
    <x v="3"/>
    <x v="6"/>
    <x v="1"/>
    <x v="0"/>
    <s v="SLA_NOT_MET"/>
  </r>
  <r>
    <s v="3978"/>
    <d v="2023-08-21T09:12:28"/>
    <d v="2023-08-21T09:21:22"/>
    <s v="DECLINE"/>
    <s v="Consumer Existing"/>
    <s v="SBambaras"/>
    <s v="Declined as the customer has reached their eligible Service Limit"/>
    <x v="0"/>
    <d v="1899-12-30T00:08:54"/>
    <n v="8.9"/>
    <d v="2023-08-21T00:00:00"/>
    <x v="1"/>
    <x v="3"/>
    <x v="7"/>
    <x v="1"/>
    <x v="1"/>
    <s v="SLA_MET"/>
  </r>
  <r>
    <s v="3979"/>
    <d v="2023-08-21T09:43:01"/>
    <d v="2023-08-21T09:49:42"/>
    <s v="DECLINE"/>
    <s v="Consumer Existing"/>
    <s v="SBambaras"/>
    <s v="The customer has been declined due to insufficient billing history with Asif Tech"/>
    <x v="0"/>
    <d v="1899-12-30T00:06:41"/>
    <n v="6.6833333333333336"/>
    <d v="2023-08-21T00:00:00"/>
    <x v="1"/>
    <x v="3"/>
    <x v="7"/>
    <x v="1"/>
    <x v="1"/>
    <s v="SLA_MET"/>
  </r>
  <r>
    <s v="3980"/>
    <d v="2023-08-21T09:53:02"/>
    <d v="2023-08-21T10:12:49"/>
    <s v="DECLINE"/>
    <s v="Consumer Post Bureau"/>
    <s v="RBose"/>
    <s v="Declined as a Credit Decision"/>
    <x v="0"/>
    <d v="1899-12-30T00:19:47"/>
    <n v="19.783333333333335"/>
    <d v="2023-08-21T00:00:00"/>
    <x v="1"/>
    <x v="3"/>
    <x v="6"/>
    <x v="1"/>
    <x v="0"/>
    <s v="SLA_MET"/>
  </r>
  <r>
    <s v="3981"/>
    <d v="2023-08-21T10:51:29"/>
    <d v="2023-08-21T11:04:21"/>
    <s v="DECLINE"/>
    <s v="Consumer Existing"/>
    <s v="SBambaras"/>
    <s v="The customer has been declined due to insufficient billing history with Asif Tech"/>
    <x v="0"/>
    <d v="1899-12-30T00:12:52"/>
    <n v="12.866666666666667"/>
    <d v="2023-08-21T00:00:00"/>
    <x v="1"/>
    <x v="3"/>
    <x v="7"/>
    <x v="1"/>
    <x v="1"/>
    <s v="SLA_MET"/>
  </r>
  <r>
    <s v="3982"/>
    <d v="2023-08-21T10:55:02"/>
    <d v="2023-08-21T11:13:06"/>
    <s v="DECLINE"/>
    <s v="Consumer Existing"/>
    <s v="HPandya"/>
    <s v="The customer has been declined due to insufficient billing history with Asif Tech"/>
    <x v="0"/>
    <d v="1899-12-30T00:18:04"/>
    <n v="18.066666666666666"/>
    <d v="2023-08-21T00:00:00"/>
    <x v="1"/>
    <x v="3"/>
    <x v="11"/>
    <x v="1"/>
    <x v="1"/>
    <s v="SLA_MET"/>
  </r>
  <r>
    <s v="3983"/>
    <d v="2023-08-21T12:02:23"/>
    <d v="2023-08-21T12:19:53"/>
    <s v="DECLINE"/>
    <s v="Consumer Existing"/>
    <s v="RBose"/>
    <m/>
    <x v="0"/>
    <d v="1899-12-30T00:17:30"/>
    <n v="17.5"/>
    <d v="2023-08-21T00:00:00"/>
    <x v="1"/>
    <x v="3"/>
    <x v="6"/>
    <x v="1"/>
    <x v="1"/>
    <s v="SLA_MET"/>
  </r>
  <r>
    <s v="3984"/>
    <d v="2023-08-21T12:05:53"/>
    <d v="2023-08-21T12:15:29"/>
    <s v="DECLINE"/>
    <s v="Consumer Existing"/>
    <s v="CDcosta"/>
    <s v="The applicant has been declined due to their billing history on their existing Asif Tech account, which is currently overdue"/>
    <x v="1"/>
    <d v="1899-12-30T00:09:36"/>
    <n v="9.6"/>
    <d v="2023-08-21T00:00:00"/>
    <x v="1"/>
    <x v="3"/>
    <x v="2"/>
    <x v="1"/>
    <x v="1"/>
    <s v="SLA_MET"/>
  </r>
  <r>
    <s v="3985"/>
    <d v="2023-08-21T12:11:20"/>
    <d v="2023-08-21T12:19:44"/>
    <s v="DECLINE"/>
    <s v="Consumer Post Bureau"/>
    <s v="FWadia"/>
    <s v="The applicant has been declined due to information on their Veda credit bureau file"/>
    <x v="0"/>
    <d v="1899-12-30T00:08:24"/>
    <n v="8.4"/>
    <d v="2023-08-21T00:00:00"/>
    <x v="1"/>
    <x v="3"/>
    <x v="9"/>
    <x v="1"/>
    <x v="0"/>
    <s v="SLA_MET"/>
  </r>
  <r>
    <s v="3986"/>
    <d v="2023-08-21T12:14:37"/>
    <d v="2023-08-21T12:25:32"/>
    <s v="DECLINE"/>
    <s v="Consumer Existing"/>
    <s v="QMascarenhas"/>
    <m/>
    <x v="0"/>
    <d v="1899-12-30T00:10:55"/>
    <n v="10.916666666666666"/>
    <d v="2023-08-21T00:00:00"/>
    <x v="1"/>
    <x v="3"/>
    <x v="0"/>
    <x v="1"/>
    <x v="1"/>
    <s v="SLA_MET"/>
  </r>
  <r>
    <s v="3987"/>
    <d v="2023-08-21T12:46:52"/>
    <d v="2023-08-21T13:05:28"/>
    <s v="DECLINE"/>
    <s v="Consumer Post Bureau"/>
    <s v="FWadia"/>
    <m/>
    <x v="0"/>
    <d v="1899-12-30T00:18:36"/>
    <n v="18.600000000000001"/>
    <d v="2023-08-21T00:00:00"/>
    <x v="1"/>
    <x v="3"/>
    <x v="9"/>
    <x v="1"/>
    <x v="0"/>
    <s v="SLA_MET"/>
  </r>
  <r>
    <s v="3988"/>
    <d v="2023-08-21T12:47:24"/>
    <d v="2023-08-21T13:02:13"/>
    <s v="DECLINE"/>
    <s v="Consumer Post Bureau"/>
    <s v="HPandya"/>
    <s v="Declined as a Credit Decision"/>
    <x v="0"/>
    <d v="1899-12-30T00:14:49"/>
    <n v="14.816666666666666"/>
    <d v="2023-08-21T00:00:00"/>
    <x v="1"/>
    <x v="3"/>
    <x v="11"/>
    <x v="1"/>
    <x v="0"/>
    <s v="SLA_MET"/>
  </r>
  <r>
    <s v="3989"/>
    <d v="2023-08-21T12:47:31"/>
    <d v="2023-08-21T13:00:48"/>
    <s v="DECLINE"/>
    <s v="Consumer Post Bureau"/>
    <s v="MDcruz"/>
    <m/>
    <x v="0"/>
    <d v="1899-12-30T00:13:17"/>
    <n v="13.283333333333333"/>
    <d v="2023-08-21T00:00:00"/>
    <x v="1"/>
    <x v="3"/>
    <x v="3"/>
    <x v="1"/>
    <x v="0"/>
    <s v="SLA_MET"/>
  </r>
  <r>
    <s v="3990"/>
    <d v="2023-08-21T12:48:41"/>
    <d v="2023-08-21T12:59:24"/>
    <s v="DECLINE"/>
    <s v="Consumer Existing"/>
    <s v="SBambaras"/>
    <s v="The customer has been declined due to insufficient billing history with Asif Tech"/>
    <x v="0"/>
    <d v="1899-12-30T00:10:43"/>
    <n v="10.716666666666667"/>
    <d v="2023-08-21T00:00:00"/>
    <x v="1"/>
    <x v="3"/>
    <x v="7"/>
    <x v="1"/>
    <x v="1"/>
    <s v="SLA_MET"/>
  </r>
  <r>
    <s v="3991"/>
    <d v="2023-08-21T12:49:37"/>
    <d v="2023-08-21T13:02:37"/>
    <s v="DECLINE"/>
    <s v="Consumer Existing"/>
    <s v="QMascarenhas"/>
    <s v="The application has been declined due to previous account history with Asif Tech."/>
    <x v="0"/>
    <d v="1899-12-30T00:13:00"/>
    <n v="13"/>
    <d v="2023-08-21T00:00:00"/>
    <x v="1"/>
    <x v="3"/>
    <x v="0"/>
    <x v="1"/>
    <x v="1"/>
    <s v="SLA_MET"/>
  </r>
  <r>
    <s v="3992"/>
    <d v="2023-08-21T12:50:49"/>
    <d v="2023-08-21T13:13:08"/>
    <s v="DECLINE"/>
    <s v="Consumer Existing"/>
    <s v="HPandya"/>
    <s v="The customer has been declined due to insufficient billing history with Asif Tech"/>
    <x v="0"/>
    <d v="1899-12-30T00:22:19"/>
    <n v="22.316666666666666"/>
    <d v="2023-08-21T00:00:00"/>
    <x v="1"/>
    <x v="3"/>
    <x v="11"/>
    <x v="1"/>
    <x v="1"/>
    <s v="SLA_NOT_MET"/>
  </r>
  <r>
    <s v="3993"/>
    <d v="2023-08-21T13:11:01"/>
    <d v="2023-08-21T13:20:07"/>
    <s v="DECLINE"/>
    <s v="Consumer Existing"/>
    <s v="CDcosta"/>
    <s v="The applicant has been declined as they are currently on a Tourist Visa."/>
    <x v="0"/>
    <d v="1899-12-30T00:09:06"/>
    <n v="9.1"/>
    <d v="2023-08-21T00:00:00"/>
    <x v="1"/>
    <x v="3"/>
    <x v="2"/>
    <x v="1"/>
    <x v="1"/>
    <s v="SLA_MET"/>
  </r>
  <r>
    <s v="3994"/>
    <d v="2023-08-21T13:20:16"/>
    <d v="2023-08-21T13:32:32"/>
    <s v="DECLINE"/>
    <s v="Consumer Existing"/>
    <s v="RBose"/>
    <s v="Declined as the customer has reached their eligible Service Limit"/>
    <x v="0"/>
    <d v="1899-12-30T00:12:16"/>
    <n v="12.266666666666667"/>
    <d v="2023-08-21T00:00:00"/>
    <x v="1"/>
    <x v="3"/>
    <x v="6"/>
    <x v="1"/>
    <x v="1"/>
    <s v="SLA_MET"/>
  </r>
  <r>
    <s v="3995"/>
    <d v="2023-08-21T13:29:33"/>
    <d v="2023-08-21T13:38:47"/>
    <s v="DECLINE"/>
    <s v="Consumer Post Bureau"/>
    <s v="FWadia"/>
    <m/>
    <x v="0"/>
    <d v="1899-12-30T00:09:14"/>
    <n v="9.2333333333333325"/>
    <d v="2023-08-21T00:00:00"/>
    <x v="1"/>
    <x v="3"/>
    <x v="9"/>
    <x v="1"/>
    <x v="0"/>
    <s v="SLA_MET"/>
  </r>
  <r>
    <s v="3996"/>
    <d v="2023-08-21T13:34:42"/>
    <d v="2023-08-21T13:38:25"/>
    <s v="DECLINE"/>
    <s v="Consumer Existing"/>
    <s v="CDcosta"/>
    <s v="The applicant has been declined as they are on a Bridging Visa. As per the Credit Policy, if the applicant is on an eligible Visa Subclass, send a copy of the 100pts of ID and supporting documents to VCredit@Asif Tech.com.au or 1800 656 866"/>
    <x v="2"/>
    <d v="1899-12-30T00:03:43"/>
    <n v="3.7166666666666668"/>
    <d v="2023-08-21T00:00:00"/>
    <x v="1"/>
    <x v="3"/>
    <x v="2"/>
    <x v="1"/>
    <x v="1"/>
    <s v="SLA_MET"/>
  </r>
  <r>
    <s v="3997"/>
    <d v="2023-08-21T13:39:31"/>
    <d v="2023-08-21T13:58:51"/>
    <s v="DECLINE"/>
    <s v="Consumer Pre Bureau"/>
    <s v="FWadia"/>
    <s v="The applicant has been declined due to their billing history on their existing 3 and Asif Tech accounts, which are currently overdue"/>
    <x v="1"/>
    <d v="1899-12-30T00:19:20"/>
    <n v="19.333333333333332"/>
    <d v="2023-08-21T00:00:00"/>
    <x v="1"/>
    <x v="3"/>
    <x v="9"/>
    <x v="1"/>
    <x v="2"/>
    <s v="SLA_MET"/>
  </r>
  <r>
    <s v="3998"/>
    <d v="2023-08-21T14:02:29"/>
    <d v="2023-08-21T14:17:24"/>
    <s v="DECLINE"/>
    <s v="Consumer Existing"/>
    <s v="HPandya"/>
    <s v="Declined as the customer has reached their eligible Service Limit"/>
    <x v="0"/>
    <d v="1899-12-30T00:14:55"/>
    <n v="14.916666666666666"/>
    <d v="2023-08-21T00:00:00"/>
    <x v="1"/>
    <x v="3"/>
    <x v="11"/>
    <x v="1"/>
    <x v="1"/>
    <s v="SLA_MET"/>
  </r>
  <r>
    <s v="3999"/>
    <d v="2023-08-21T14:04:21"/>
    <d v="2023-08-21T14:21:22"/>
    <s v="DECLINE"/>
    <s v="Consumer Existing"/>
    <s v="SBambaras"/>
    <s v="The applicant has been declined due to recent late payments on their account"/>
    <x v="0"/>
    <d v="1899-12-30T00:17:01"/>
    <n v="17.016666666666666"/>
    <d v="2023-08-21T00:00:00"/>
    <x v="1"/>
    <x v="3"/>
    <x v="7"/>
    <x v="1"/>
    <x v="1"/>
    <s v="SLA_MET"/>
  </r>
  <r>
    <s v="4000"/>
    <d v="2023-08-21T14:51:48"/>
    <d v="2023-08-21T15:05:16"/>
    <s v="DECLINE"/>
    <s v="Consumer Existing"/>
    <s v="SBambaras"/>
    <s v="Declined as the customer has reached their eligible Service Limit"/>
    <x v="0"/>
    <d v="1899-12-30T00:13:28"/>
    <n v="13.466666666666667"/>
    <d v="2023-08-21T00:00:00"/>
    <x v="1"/>
    <x v="3"/>
    <x v="7"/>
    <x v="1"/>
    <x v="1"/>
    <s v="SLA_MET"/>
  </r>
  <r>
    <s v="4001"/>
    <d v="2023-08-21T14:56:03"/>
    <d v="2023-08-21T15:14:07"/>
    <s v="DECLINE"/>
    <s v="Consumer Existing"/>
    <s v="HPandya"/>
    <s v="The customer has been declined due to insufficient billing history with Asif Tech"/>
    <x v="0"/>
    <d v="1899-12-30T00:18:04"/>
    <n v="18.066666666666666"/>
    <d v="2023-08-21T00:00:00"/>
    <x v="1"/>
    <x v="3"/>
    <x v="11"/>
    <x v="1"/>
    <x v="1"/>
    <s v="SLA_MET"/>
  </r>
  <r>
    <s v="4002"/>
    <d v="2023-08-21T15:01:28"/>
    <d v="2023-08-21T15:15:28"/>
    <s v="DECLINE"/>
    <s v="Consumer Existing"/>
    <s v="RBose"/>
    <m/>
    <x v="0"/>
    <d v="1899-12-30T00:14:00"/>
    <n v="14"/>
    <d v="2023-08-21T00:00:00"/>
    <x v="1"/>
    <x v="3"/>
    <x v="6"/>
    <x v="1"/>
    <x v="1"/>
    <s v="SLA_MET"/>
  </r>
  <r>
    <s v="4003"/>
    <d v="2023-08-21T15:13:21"/>
    <d v="2023-08-21T15:19:23"/>
    <s v="DECLINE"/>
    <s v="Consumer Existing"/>
    <s v="HPandya"/>
    <s v="The applicant has been declined as Students are only eligible for 1 Handset (Voice service)"/>
    <x v="0"/>
    <d v="1899-12-30T00:06:02"/>
    <n v="6.0333333333333332"/>
    <d v="2023-08-21T00:00:00"/>
    <x v="1"/>
    <x v="3"/>
    <x v="11"/>
    <x v="1"/>
    <x v="1"/>
    <s v="SLA_MET"/>
  </r>
  <r>
    <s v="4004"/>
    <d v="2023-08-21T15:22:54"/>
    <d v="2023-08-21T15:35:55"/>
    <s v="DECLINE"/>
    <s v="Consumer Post Bureau"/>
    <s v="FWadia"/>
    <m/>
    <x v="0"/>
    <d v="1899-12-30T00:13:01"/>
    <n v="13.016666666666667"/>
    <d v="2023-08-21T00:00:00"/>
    <x v="1"/>
    <x v="3"/>
    <x v="9"/>
    <x v="1"/>
    <x v="0"/>
    <s v="SLA_MET"/>
  </r>
  <r>
    <s v="4005"/>
    <d v="2023-08-21T15:30:26"/>
    <d v="2023-08-21T15:52:08"/>
    <s v="DECLINE"/>
    <s v="Consumer Post Bureau"/>
    <s v="SBambaras"/>
    <s v="Declined as a Credit Decision"/>
    <x v="0"/>
    <d v="1899-12-30T00:21:42"/>
    <n v="21.7"/>
    <d v="2023-08-21T00:00:00"/>
    <x v="1"/>
    <x v="3"/>
    <x v="7"/>
    <x v="1"/>
    <x v="0"/>
    <s v="SLA_NOT_MET"/>
  </r>
  <r>
    <s v="4006"/>
    <d v="2023-08-21T15:46:45"/>
    <d v="2023-08-21T15:57:38"/>
    <s v="DECLINE"/>
    <s v="Consumer Pre Bureau"/>
    <s v="SBambaras"/>
    <s v="The applicant has been declined due to a failed employment check. We have confirmed that the applicant is either not known by the employer or no longer works there"/>
    <x v="0"/>
    <d v="1899-12-30T00:10:53"/>
    <n v="10.883333333333333"/>
    <d v="2023-08-21T00:00:00"/>
    <x v="1"/>
    <x v="3"/>
    <x v="7"/>
    <x v="1"/>
    <x v="2"/>
    <s v="SLA_MET"/>
  </r>
  <r>
    <s v="4007"/>
    <d v="2023-08-21T16:03:16"/>
    <d v="2023-08-21T16:17:04"/>
    <s v="DECLINE"/>
    <s v="Consumer Existing"/>
    <s v="SBambaras"/>
    <s v="The applicant has been declined due to recent late payments on their account"/>
    <x v="0"/>
    <d v="1899-12-30T00:13:48"/>
    <n v="13.8"/>
    <d v="2023-08-21T00:00:00"/>
    <x v="1"/>
    <x v="3"/>
    <x v="7"/>
    <x v="1"/>
    <x v="1"/>
    <s v="SLA_MET"/>
  </r>
  <r>
    <s v="4008"/>
    <d v="2023-08-21T16:09:31"/>
    <d v="2023-08-21T16:21:54"/>
    <s v="DECLINE"/>
    <s v="Consumer Existing"/>
    <s v="CDcosta"/>
    <s v="Declined as the customer has reached their eligible Service Limit"/>
    <x v="0"/>
    <d v="1899-12-30T00:12:23"/>
    <n v="12.383333333333333"/>
    <d v="2023-08-21T00:00:00"/>
    <x v="1"/>
    <x v="3"/>
    <x v="2"/>
    <x v="1"/>
    <x v="1"/>
    <s v="SLA_MET"/>
  </r>
  <r>
    <s v="4009"/>
    <d v="2023-08-21T16:31:56"/>
    <d v="2023-08-21T16:46:25"/>
    <s v="DECLINE"/>
    <s v="Consumer Pre Bureau"/>
    <s v="JDsouza"/>
    <s v="Declined as a Credit Decision"/>
    <x v="0"/>
    <d v="1899-12-30T00:14:29"/>
    <n v="14.483333333333333"/>
    <d v="2023-08-21T00:00:00"/>
    <x v="1"/>
    <x v="3"/>
    <x v="10"/>
    <x v="1"/>
    <x v="2"/>
    <s v="SLA_MET"/>
  </r>
  <r>
    <s v="4010"/>
    <d v="2023-08-21T16:40:08"/>
    <d v="2023-08-21T16:56:52"/>
    <s v="DECLINE"/>
    <s v="Consumer Pre Bureau"/>
    <s v="SBambaras"/>
    <s v="The applicant has been declined due to a failed employment check. We have confirmed that the applicant is either not known by the employer or no longer works there"/>
    <x v="0"/>
    <d v="1899-12-30T00:16:44"/>
    <n v="16.733333333333334"/>
    <d v="2023-08-21T00:00:00"/>
    <x v="1"/>
    <x v="3"/>
    <x v="7"/>
    <x v="1"/>
    <x v="2"/>
    <s v="SLA_MET"/>
  </r>
  <r>
    <s v="4011"/>
    <d v="2023-08-21T17:13:37"/>
    <d v="2023-08-21T17:22:29"/>
    <s v="DECLINE"/>
    <s v="Consumer Existing"/>
    <s v="SBambaras"/>
    <s v="The applicant has been declined due to recent late payments on their account"/>
    <x v="0"/>
    <d v="1899-12-30T00:08:52"/>
    <n v="8.8666666666666671"/>
    <d v="2023-08-21T00:00:00"/>
    <x v="1"/>
    <x v="3"/>
    <x v="7"/>
    <x v="1"/>
    <x v="1"/>
    <s v="SLA_MET"/>
  </r>
  <r>
    <s v="4012"/>
    <d v="2023-08-21T17:36:40"/>
    <d v="2023-08-21T17:42:49"/>
    <s v="DECLINE"/>
    <s v="Consumer Post Bureau"/>
    <s v="HPandya"/>
    <s v="The applicant has been declined as Students are only eligible for 1 Handset (Voice service) Already has an active voice service under the row id: 1-898Z0DI"/>
    <x v="0"/>
    <d v="1899-12-30T00:06:09"/>
    <n v="6.15"/>
    <d v="2023-08-21T00:00:00"/>
    <x v="1"/>
    <x v="3"/>
    <x v="11"/>
    <x v="1"/>
    <x v="0"/>
    <s v="SLA_MET"/>
  </r>
  <r>
    <s v="4013"/>
    <d v="2023-08-21T18:37:57"/>
    <d v="2023-08-21T18:48:44"/>
    <s v="DECLINE"/>
    <s v="Consumer Existing"/>
    <s v="FWadia"/>
    <m/>
    <x v="0"/>
    <d v="1899-12-30T00:10:47"/>
    <n v="10.783333333333333"/>
    <d v="2023-08-21T00:00:00"/>
    <x v="1"/>
    <x v="3"/>
    <x v="9"/>
    <x v="1"/>
    <x v="1"/>
    <s v="SLA_MET"/>
  </r>
  <r>
    <s v="4014"/>
    <d v="2023-08-21T18:42:33"/>
    <d v="2023-08-21T18:58:59"/>
    <s v="DECLINE"/>
    <s v="Consumer Post Bureau"/>
    <s v="QMascarenhas"/>
    <m/>
    <x v="0"/>
    <d v="1899-12-30T00:16:26"/>
    <n v="16.433333333333334"/>
    <d v="2023-08-21T00:00:00"/>
    <x v="1"/>
    <x v="3"/>
    <x v="0"/>
    <x v="1"/>
    <x v="0"/>
    <s v="SLA_MET"/>
  </r>
  <r>
    <s v="4015"/>
    <d v="2023-08-21T19:50:45"/>
    <d v="2023-08-21T19:57:25"/>
    <s v="DECLINE"/>
    <s v="Consumer Existing"/>
    <s v="FWadia"/>
    <s v="The applicant has been declined as their Visa expires in less than 4 months"/>
    <x v="0"/>
    <d v="1899-12-30T00:06:40"/>
    <n v="6.666666666666667"/>
    <d v="2023-08-21T00:00:00"/>
    <x v="1"/>
    <x v="3"/>
    <x v="9"/>
    <x v="1"/>
    <x v="1"/>
    <s v="SLA_MET"/>
  </r>
  <r>
    <s v="4016"/>
    <d v="2023-08-21T08:15:58"/>
    <d v="2023-08-21T08:48:08"/>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32:10"/>
    <n v="32.166666666666664"/>
    <d v="2023-08-21T00:00:00"/>
    <x v="1"/>
    <x v="3"/>
    <x v="7"/>
    <x v="2"/>
    <x v="2"/>
    <s v="SLA_NOT_MET"/>
  </r>
  <r>
    <s v="4017"/>
    <d v="2023-08-21T09:49:38"/>
    <d v="2023-08-21T10:11:24"/>
    <s v="WITHDRAW"/>
    <s v="Consumer Pre Bureau"/>
    <s v="SBambaras"/>
    <s v="Please email copy of Proof of Income (Pay Slips / Bank Statement / Employment Letter) to vcredit@Asif Tech.com.au and please update the previous address on the next application."/>
    <x v="2"/>
    <d v="1899-12-30T00:21:46"/>
    <n v="21.766666666666666"/>
    <d v="2023-08-21T00:00:00"/>
    <x v="1"/>
    <x v="3"/>
    <x v="7"/>
    <x v="2"/>
    <x v="2"/>
    <s v="SLA_NOT_MET"/>
  </r>
  <r>
    <s v="4018"/>
    <d v="2023-08-21T10:20:50"/>
    <d v="2023-08-21T10:35:29"/>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4:39"/>
    <n v="14.65"/>
    <d v="2023-08-21T00:00:00"/>
    <x v="1"/>
    <x v="3"/>
    <x v="7"/>
    <x v="2"/>
    <x v="2"/>
    <s v="SLA_MET"/>
  </r>
  <r>
    <s v="4019"/>
    <d v="2023-08-21T10:22:47"/>
    <d v="2023-08-21T10:34:38"/>
    <s v="WITHDRAW"/>
    <s v="Consumer Existing"/>
    <s v="CDcosta"/>
    <s v="The applicant is currently studying Fulltime or is on a Student Visa. Please resubmit as a Student."/>
    <x v="3"/>
    <d v="1899-12-30T00:11:51"/>
    <n v="11.85"/>
    <d v="2023-08-21T00:00:00"/>
    <x v="1"/>
    <x v="3"/>
    <x v="2"/>
    <x v="2"/>
    <x v="1"/>
    <s v="SLA_MET"/>
  </r>
  <r>
    <s v="4020"/>
    <d v="2023-08-21T10:49:17"/>
    <d v="2023-08-21T11:03:55"/>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4:38"/>
    <n v="14.633333333333333"/>
    <d v="2023-08-21T00:00:00"/>
    <x v="1"/>
    <x v="3"/>
    <x v="2"/>
    <x v="2"/>
    <x v="2"/>
    <s v="SLA_MET"/>
  </r>
  <r>
    <s v="4021"/>
    <d v="2023-08-21T11:04:53"/>
    <d v="2023-08-21T11:23:02"/>
    <s v="WITHDRAW"/>
    <s v="Consumer Post Bureau"/>
    <s v="CDcosta"/>
    <s v="Please resubmit as Home Duties. Remove employer details."/>
    <x v="4"/>
    <d v="1899-12-30T00:18:09"/>
    <n v="18.149999999999999"/>
    <d v="2023-08-21T00:00:00"/>
    <x v="1"/>
    <x v="3"/>
    <x v="2"/>
    <x v="2"/>
    <x v="0"/>
    <s v="SLA_MET"/>
  </r>
  <r>
    <s v="4022"/>
    <d v="2023-08-21T11:13:05"/>
    <d v="2023-08-21T11:26:02"/>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2:57"/>
    <n v="12.95"/>
    <d v="2023-08-21T00:00:00"/>
    <x v="1"/>
    <x v="3"/>
    <x v="11"/>
    <x v="2"/>
    <x v="0"/>
    <s v="SLA_MET"/>
  </r>
  <r>
    <s v="4023"/>
    <d v="2023-08-21T11:23:56"/>
    <d v="2023-08-21T11:38:36"/>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4:40"/>
    <n v="14.666666666666666"/>
    <d v="2023-08-21T00:00:00"/>
    <x v="1"/>
    <x v="3"/>
    <x v="7"/>
    <x v="2"/>
    <x v="1"/>
    <s v="SLA_MET"/>
  </r>
  <r>
    <s v="4024"/>
    <d v="2023-08-21T11:25:34"/>
    <d v="2023-08-21T11:39:46"/>
    <s v="WITHDRAW"/>
    <s v="Consumer Pre Bureau"/>
    <s v="CDcosta"/>
    <s v="Please send through copies of the applicants 100 points of ID to VCredit@Asif Tech.com.au or 1800 656 866"/>
    <x v="2"/>
    <d v="1899-12-30T00:14:12"/>
    <n v="14.2"/>
    <d v="2023-08-21T00:00:00"/>
    <x v="1"/>
    <x v="3"/>
    <x v="2"/>
    <x v="2"/>
    <x v="2"/>
    <s v="SLA_MET"/>
  </r>
  <r>
    <s v="4025"/>
    <d v="2023-08-21T11:58:10"/>
    <d v="2023-08-21T12:07:01"/>
    <s v="WITHDRAW"/>
    <s v="Consumer Pre Bureau"/>
    <s v="CDcosta"/>
    <s v="Please send through a document to confirm the applicants income, copies of their 100 points of ID to VCredit@Asif Tech.com.au or 1800 656 866 and resubmit with correct previous address. Remove the word Unknon from address."/>
    <x v="4"/>
    <d v="1899-12-30T00:08:51"/>
    <n v="8.85"/>
    <d v="2023-08-21T00:00:00"/>
    <x v="1"/>
    <x v="3"/>
    <x v="2"/>
    <x v="2"/>
    <x v="2"/>
    <s v="SLA_MET"/>
  </r>
  <r>
    <s v="4026"/>
    <d v="2023-08-21T11:59:10"/>
    <d v="2023-08-21T12:12:30"/>
    <s v="WITHDRAW"/>
    <s v="Consumer Existing"/>
    <s v="FWadia"/>
    <s v="This customers existing Asif Tech account is currently overdue. Once all outstanding amounts have been paid, please email VCredit@Asif Tech.com.au to request a further review"/>
    <x v="1"/>
    <d v="1899-12-30T00:13:20"/>
    <n v="13.333333333333334"/>
    <d v="2023-08-21T00:00:00"/>
    <x v="1"/>
    <x v="3"/>
    <x v="9"/>
    <x v="2"/>
    <x v="1"/>
    <s v="SLA_MET"/>
  </r>
  <r>
    <s v="4027"/>
    <d v="2023-08-21T12:08:35"/>
    <d v="2023-08-21T12:15:46"/>
    <s v="WITHDRAW"/>
    <s v="Consumer Post Bureau"/>
    <s v="MDcruz"/>
    <m/>
    <x v="0"/>
    <d v="1899-12-30T00:07:11"/>
    <n v="7.1833333333333336"/>
    <d v="2023-08-21T00:00:00"/>
    <x v="1"/>
    <x v="3"/>
    <x v="3"/>
    <x v="2"/>
    <x v="0"/>
    <s v="SLA_MET"/>
  </r>
  <r>
    <s v="4028"/>
    <d v="2023-08-21T12:13:09"/>
    <d v="2023-08-21T12:27:52"/>
    <s v="WITHDRAW"/>
    <s v="Consumer Post Bureau"/>
    <s v="CDcosta"/>
    <s v="Please resubmit with correct current and previous address"/>
    <x v="2"/>
    <d v="1899-12-30T00:14:43"/>
    <n v="14.716666666666667"/>
    <d v="2023-08-21T00:00:00"/>
    <x v="1"/>
    <x v="3"/>
    <x v="2"/>
    <x v="2"/>
    <x v="0"/>
    <s v="SLA_MET"/>
  </r>
  <r>
    <s v="4029"/>
    <d v="2023-08-21T12:23:48"/>
    <d v="2023-08-21T12:31:57"/>
    <s v="WITHDRAW"/>
    <s v="Consumer Pre Bureau"/>
    <s v="SBambaras"/>
    <s v="Please email copy of Proof of Income (Pay Slips / Bank Statement / Employment Letter) to vcredit@Asif Tech.com.au and then re-submit the next application with the correct previous address. Please remove the word 'Unknown'."/>
    <x v="4"/>
    <d v="1899-12-30T00:08:09"/>
    <n v="8.15"/>
    <d v="2023-08-21T00:00:00"/>
    <x v="1"/>
    <x v="3"/>
    <x v="7"/>
    <x v="2"/>
    <x v="2"/>
    <s v="SLA_MET"/>
  </r>
  <r>
    <s v="4030"/>
    <d v="2023-08-21T12:32:31"/>
    <d v="2023-08-21T12:40:08"/>
    <s v="WITHDRAW"/>
    <s v="Consumer Post Bureau"/>
    <s v="FWadia"/>
    <m/>
    <x v="0"/>
    <d v="1899-12-30T00:07:37"/>
    <n v="7.6166666666666671"/>
    <d v="2023-08-21T00:00:00"/>
    <x v="1"/>
    <x v="3"/>
    <x v="9"/>
    <x v="2"/>
    <x v="0"/>
    <s v="SLA_MET"/>
  </r>
  <r>
    <s v="4031"/>
    <d v="2023-08-21T12:35:21"/>
    <d v="2023-08-21T12:48:38"/>
    <s v="WITHDRAW"/>
    <s v="Consumer Pre Bureau"/>
    <s v="SBambaras"/>
    <s v="Please send through copies of the applicants 100 points of ID (including their Visa page and/or previous Passport number, if applicable) to VCredit@Asif Tech.com.au or 1800 656 866"/>
    <x v="2"/>
    <d v="1899-12-30T00:13:17"/>
    <n v="13.283333333333333"/>
    <d v="2023-08-21T00:00:00"/>
    <x v="1"/>
    <x v="3"/>
    <x v="7"/>
    <x v="2"/>
    <x v="2"/>
    <s v="SLA_MET"/>
  </r>
  <r>
    <s v="4032"/>
    <d v="2023-08-21T13:08:54"/>
    <d v="2023-08-21T13:20:37"/>
    <s v="WITHDRAW"/>
    <s v="Consumer Existing"/>
    <s v="RBose"/>
    <s v="This customers existing Asif Tech account is currently overdue. Once all outstanding amounts have been paid, please email VCredit@Asif Tech.com.au to request a further review"/>
    <x v="1"/>
    <d v="1899-12-30T00:11:43"/>
    <n v="11.716666666666667"/>
    <d v="2023-08-21T00:00:00"/>
    <x v="1"/>
    <x v="3"/>
    <x v="6"/>
    <x v="2"/>
    <x v="1"/>
    <s v="SLA_MET"/>
  </r>
  <r>
    <s v="4033"/>
    <d v="2023-08-21T13:13:42"/>
    <d v="2023-08-21T13:21:55"/>
    <s v="WITHDRAW"/>
    <s v="Consumer Pre Bureau"/>
    <s v="SBambaras"/>
    <s v="Please email copy of Proof of Income (Pay Slips / Bank Statement / Employment Letter) to vcredit@Asif Tech.com.au and please update the correct previous address on the next application."/>
    <x v="2"/>
    <d v="1899-12-30T00:08:13"/>
    <n v="8.2166666666666668"/>
    <d v="2023-08-21T00:00:00"/>
    <x v="1"/>
    <x v="3"/>
    <x v="7"/>
    <x v="2"/>
    <x v="2"/>
    <s v="SLA_MET"/>
  </r>
  <r>
    <s v="4034"/>
    <d v="2023-08-21T13:22:57"/>
    <d v="2023-08-21T13:30:11"/>
    <s v="WITHDRAW"/>
    <s v="Consumer Pre Bureau"/>
    <s v="HPandya"/>
    <s v="The applicant is currently studying Fulltime or is on a Student Visa. Please resubmit as a Student. and a student ID as part of 100 pt ID"/>
    <x v="3"/>
    <d v="1899-12-30T00:07:14"/>
    <n v="7.2333333333333334"/>
    <d v="2023-08-21T00:00:00"/>
    <x v="1"/>
    <x v="3"/>
    <x v="11"/>
    <x v="2"/>
    <x v="2"/>
    <s v="SLA_MET"/>
  </r>
  <r>
    <s v="4035"/>
    <d v="2023-08-21T13:32:34"/>
    <d v="2023-08-21T13:47:27"/>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4:53"/>
    <n v="14.883333333333333"/>
    <d v="2023-08-21T00:00:00"/>
    <x v="1"/>
    <x v="3"/>
    <x v="11"/>
    <x v="2"/>
    <x v="2"/>
    <s v="SLA_MET"/>
  </r>
  <r>
    <s v="4036"/>
    <d v="2023-08-21T13:40:41"/>
    <d v="2023-08-21T13:54:15"/>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3:34"/>
    <n v="13.566666666666666"/>
    <d v="2023-08-21T00:00:00"/>
    <x v="1"/>
    <x v="3"/>
    <x v="2"/>
    <x v="2"/>
    <x v="1"/>
    <s v="SLA_MET"/>
  </r>
  <r>
    <s v="4037"/>
    <d v="2023-08-21T13:46:28"/>
    <d v="2023-08-21T14:06:09"/>
    <s v="WITHDRAW"/>
    <s v="Consumer Existing"/>
    <s v="SBambaras"/>
    <s v="The applicant is currently studying Fulltime or is on a Student Visa. Please resubmit as a Student."/>
    <x v="3"/>
    <d v="1899-12-30T00:19:41"/>
    <n v="19.683333333333334"/>
    <d v="2023-08-21T00:00:00"/>
    <x v="1"/>
    <x v="3"/>
    <x v="7"/>
    <x v="2"/>
    <x v="1"/>
    <s v="SLA_MET"/>
  </r>
  <r>
    <s v="4038"/>
    <d v="2023-08-21T13:47:26"/>
    <d v="2023-08-21T14:04:57"/>
    <s v="WITHDRAW"/>
    <s v="Consumer Pre Bureau"/>
    <s v="HPandya"/>
    <s v="Please send through copies of the applicants 100 points of ID to VCredit@Asif Tech.com.au or 1800 656 866 Medicare Card/Drivers License"/>
    <x v="2"/>
    <d v="1899-12-30T00:17:31"/>
    <n v="17.516666666666666"/>
    <d v="2023-08-21T00:00:00"/>
    <x v="1"/>
    <x v="3"/>
    <x v="11"/>
    <x v="2"/>
    <x v="2"/>
    <s v="SLA_MET"/>
  </r>
  <r>
    <s v="4039"/>
    <d v="2023-08-21T13:58:59"/>
    <d v="2023-08-21T14:13:58"/>
    <s v="WITHDRAW"/>
    <s v="Consumer Post Bureau"/>
    <s v="FWadia"/>
    <s v="An account for this applicant already exists with Asif Tech. Please resubmit as existing customer under CA Row ID: 1-6AXPMD8. BA No. 715309972 is Overdue, please apply for the additional service after the Overdue is paid off."/>
    <x v="1"/>
    <d v="1899-12-30T00:14:59"/>
    <n v="14.983333333333333"/>
    <d v="2023-08-21T00:00:00"/>
    <x v="1"/>
    <x v="3"/>
    <x v="9"/>
    <x v="2"/>
    <x v="0"/>
    <s v="SLA_MET"/>
  </r>
  <r>
    <s v="4040"/>
    <d v="2023-08-21T14:22:14"/>
    <d v="2023-08-21T14:32:44"/>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0:30"/>
    <n v="10.5"/>
    <d v="2023-08-21T00:00:00"/>
    <x v="1"/>
    <x v="3"/>
    <x v="11"/>
    <x v="2"/>
    <x v="2"/>
    <s v="SLA_MET"/>
  </r>
  <r>
    <s v="4041"/>
    <d v="2023-08-21T14:29:11"/>
    <d v="2023-08-21T14:34:14"/>
    <s v="WITHDRAW"/>
    <s v="Consumer Pre Bureau"/>
    <s v="SBambaras"/>
    <s v="Please send through copies of the applicants 100 points of ID (including their Visa page and/or previous Passport number, if applicable) to VCredit@Asif Tech.com.au or 1800 656 866"/>
    <x v="2"/>
    <d v="1899-12-30T00:05:03"/>
    <n v="5.05"/>
    <d v="2023-08-21T00:00:00"/>
    <x v="1"/>
    <x v="3"/>
    <x v="7"/>
    <x v="2"/>
    <x v="2"/>
    <s v="SLA_MET"/>
  </r>
  <r>
    <s v="4042"/>
    <d v="2023-08-21T14:43:11"/>
    <d v="2023-08-21T14:47:09"/>
    <s v="WITHDRAW"/>
    <s v="Consumer Pre Bureau"/>
    <s v="CDcosta"/>
    <s v="Please send through copies of the applicants 100 points of ID to VCredit@Asif Tech.com.au or 1800 656 866"/>
    <x v="2"/>
    <d v="1899-12-30T00:03:58"/>
    <n v="3.9666666666666668"/>
    <d v="2023-08-21T00:00:00"/>
    <x v="1"/>
    <x v="3"/>
    <x v="2"/>
    <x v="2"/>
    <x v="2"/>
    <s v="SLA_MET"/>
  </r>
  <r>
    <s v="4043"/>
    <d v="2023-08-21T14:43:12"/>
    <d v="2023-08-21T14:53:52"/>
    <s v="WITHDRAW"/>
    <s v="Consumer Existing"/>
    <s v="SBambaras"/>
    <s v="Please send through copies of the applicants 100 points of ID (including their Visa page and/or previous Passport number, if applicable) to VCredit@Asif Tech.com.au or 1800 656 866"/>
    <x v="2"/>
    <d v="1899-12-30T00:10:40"/>
    <n v="10.666666666666666"/>
    <d v="2023-08-21T00:00:00"/>
    <x v="1"/>
    <x v="3"/>
    <x v="7"/>
    <x v="2"/>
    <x v="1"/>
    <s v="SLA_MET"/>
  </r>
  <r>
    <s v="4044"/>
    <d v="2023-08-21T14:48:56"/>
    <d v="2023-08-21T14:53:53"/>
    <s v="WITHDRAW"/>
    <s v="Consumer Post Bureau"/>
    <s v="CDcosta"/>
    <s v="This account has been closed. Please submit a new credit check for the applicant under a new Customer Account Row ID"/>
    <x v="2"/>
    <d v="1899-12-30T00:04:57"/>
    <n v="4.95"/>
    <d v="2023-08-21T00:00:00"/>
    <x v="1"/>
    <x v="3"/>
    <x v="2"/>
    <x v="2"/>
    <x v="0"/>
    <s v="SLA_MET"/>
  </r>
  <r>
    <s v="4045"/>
    <d v="2023-08-21T15:13:33"/>
    <d v="2023-08-21T15:26:31"/>
    <s v="WITHDRAW"/>
    <s v="Consumer Pre Bureau"/>
    <s v="HPandya"/>
    <s v="Please send through copies of the applicants 100 points of ID (including their Visa page and/or previous Passport number, if applicable) to VCredit@Asif Tech.com.au or 1800 656 866"/>
    <x v="2"/>
    <d v="1899-12-30T00:12:58"/>
    <n v="12.966666666666667"/>
    <d v="2023-08-21T00:00:00"/>
    <x v="1"/>
    <x v="3"/>
    <x v="11"/>
    <x v="2"/>
    <x v="2"/>
    <s v="SLA_MET"/>
  </r>
  <r>
    <s v="4046"/>
    <d v="2023-08-21T15:15:22"/>
    <d v="2023-08-21T15:29:24"/>
    <s v="WITHDRAW"/>
    <s v="Consumer Post Bureau"/>
    <s v="CDcosta"/>
    <s v="The applicant is currently studying Fulltime or is on a Student Visa. Please resubmit as a Student. Remove employer details."/>
    <x v="4"/>
    <d v="1899-12-30T00:14:02"/>
    <n v="14.033333333333333"/>
    <d v="2023-08-21T00:00:00"/>
    <x v="1"/>
    <x v="3"/>
    <x v="2"/>
    <x v="2"/>
    <x v="0"/>
    <s v="SLA_MET"/>
  </r>
  <r>
    <s v="4047"/>
    <d v="2023-08-21T15:17:06"/>
    <d v="2023-08-21T15:34:17"/>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7:11"/>
    <n v="17.183333333333334"/>
    <d v="2023-08-21T00:00:00"/>
    <x v="1"/>
    <x v="3"/>
    <x v="7"/>
    <x v="2"/>
    <x v="2"/>
    <s v="SLA_MET"/>
  </r>
  <r>
    <s v="4048"/>
    <d v="2023-08-21T15:27:33"/>
    <d v="2023-08-21T15:36:44"/>
    <s v="WITHDRAW"/>
    <s v="Consumer Pre Bureau"/>
    <s v="CDcosta"/>
    <s v="Please send through copies of the applicants 100 points of ID (including their Visa page and/or previous Passport number, if applicable) to VCredit@Asif Tech.com.au or 1800 656 866"/>
    <x v="2"/>
    <d v="1899-12-30T00:09:11"/>
    <n v="9.1833333333333336"/>
    <d v="2023-08-21T00:00:00"/>
    <x v="1"/>
    <x v="3"/>
    <x v="2"/>
    <x v="2"/>
    <x v="2"/>
    <s v="SLA_MET"/>
  </r>
  <r>
    <s v="4049"/>
    <d v="2023-08-21T15:31:25"/>
    <d v="2023-08-21T15:42:23"/>
    <s v="WITHDRAW"/>
    <s v="Consumer Pre Bureau"/>
    <s v="CDcosta"/>
    <s v="The applicant is currently studying Fulltime or is on a Student Visa. Please resubmit as a Student."/>
    <x v="3"/>
    <d v="1899-12-30T00:10:58"/>
    <n v="10.966666666666667"/>
    <d v="2023-08-21T00:00:00"/>
    <x v="1"/>
    <x v="3"/>
    <x v="2"/>
    <x v="2"/>
    <x v="2"/>
    <s v="SLA_MET"/>
  </r>
  <r>
    <s v="4050"/>
    <d v="2023-08-21T15:32:06"/>
    <d v="2023-08-21T15:45:46"/>
    <s v="WITHDRAW"/>
    <s v="Consumer Existing"/>
    <s v="FWadia"/>
    <s v="Please resubmit with the advertised contact details for the applicants employer (can include 13, 1300 &amp; 1800 numbers)"/>
    <x v="2"/>
    <d v="1899-12-30T00:13:40"/>
    <n v="13.666666666666666"/>
    <d v="2023-08-21T00:00:00"/>
    <x v="1"/>
    <x v="3"/>
    <x v="9"/>
    <x v="2"/>
    <x v="1"/>
    <s v="SLA_MET"/>
  </r>
  <r>
    <s v="4051"/>
    <d v="2023-08-21T15:36:13"/>
    <d v="2023-08-21T15:52:45"/>
    <s v="WITHDRAW"/>
    <s v="Consumer Pre Bureau"/>
    <s v="CDcosta"/>
    <s v="Please send through copies of the applicants 100 points of ID and recent Bank Statement to VCredit@Asif Tech.com.au or 1800 656 866"/>
    <x v="2"/>
    <d v="1899-12-30T00:16:32"/>
    <n v="16.533333333333335"/>
    <d v="2023-08-21T00:00:00"/>
    <x v="1"/>
    <x v="3"/>
    <x v="2"/>
    <x v="2"/>
    <x v="2"/>
    <s v="SLA_MET"/>
  </r>
  <r>
    <s v="4052"/>
    <d v="2023-08-21T15:42:10"/>
    <d v="2023-08-21T15:56:34"/>
    <s v="WITHDRAW"/>
    <s v="Consumer Post Bureau"/>
    <s v="MDcruz"/>
    <m/>
    <x v="0"/>
    <d v="1899-12-30T00:14:24"/>
    <n v="14.4"/>
    <d v="2023-08-21T00:00:00"/>
    <x v="1"/>
    <x v="3"/>
    <x v="3"/>
    <x v="2"/>
    <x v="0"/>
    <s v="SLA_MET"/>
  </r>
  <r>
    <s v="4053"/>
    <d v="2023-08-21T15:50:15"/>
    <d v="2023-08-21T16:02:17"/>
    <s v="WITHDRAW"/>
    <s v="Consumer Pre Bureau"/>
    <s v="JDsouza"/>
    <s v="Please send through copies of the applicants 100 points of ID (including their Visa page and/or previous Passport number, if applicable) to VCredit@Asif Tech.com.au or 1800 656 866"/>
    <x v="2"/>
    <d v="1899-12-30T00:12:02"/>
    <n v="12.033333333333333"/>
    <d v="2023-08-21T00:00:00"/>
    <x v="1"/>
    <x v="3"/>
    <x v="10"/>
    <x v="2"/>
    <x v="2"/>
    <s v="SLA_MET"/>
  </r>
  <r>
    <s v="4054"/>
    <d v="2023-08-21T15:51:33"/>
    <d v="2023-08-21T16:12:44"/>
    <s v="WITHDRAW"/>
    <s v="Consumer Pre Bureau"/>
    <s v="JDsouza"/>
    <s v="Please send through copies of the applicants 100 points of ID to VCredit@Asif Tech.com.au or 1800 656 866.... Please upate PREVIOUS ADDRESS on application..."/>
    <x v="2"/>
    <d v="1899-12-30T00:21:11"/>
    <n v="21.183333333333334"/>
    <d v="2023-08-21T00:00:00"/>
    <x v="1"/>
    <x v="3"/>
    <x v="10"/>
    <x v="2"/>
    <x v="2"/>
    <s v="SLA_NOT_MET"/>
  </r>
  <r>
    <s v="4055"/>
    <d v="2023-08-21T15:52:34"/>
    <d v="2023-08-21T16:02:54"/>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0:20"/>
    <n v="10.333333333333334"/>
    <d v="2023-08-21T00:00:00"/>
    <x v="1"/>
    <x v="3"/>
    <x v="7"/>
    <x v="2"/>
    <x v="2"/>
    <s v="SLA_MET"/>
  </r>
  <r>
    <s v="4056"/>
    <d v="2023-08-21T15:59:27"/>
    <d v="2023-08-21T16:15:10"/>
    <s v="WITHDRAW"/>
    <s v="Consumer Pre Bureau"/>
    <s v="RBose"/>
    <s v="Please send through copies of the applicants 100 points of ID to VCredit@Asif Tech.com.au or 1800 656 866"/>
    <x v="2"/>
    <d v="1899-12-30T00:15:43"/>
    <n v="15.716666666666667"/>
    <d v="2023-08-21T00:00:00"/>
    <x v="1"/>
    <x v="3"/>
    <x v="6"/>
    <x v="2"/>
    <x v="2"/>
    <s v="SLA_MET"/>
  </r>
  <r>
    <s v="4057"/>
    <d v="2023-08-21T16:04:50"/>
    <d v="2023-08-21T16:15:31"/>
    <s v="WITHDRAW"/>
    <s v="Consumer Pre Bureau"/>
    <s v="MDcruz"/>
    <s v="Please resubmit with correct Home contact no."/>
    <x v="2"/>
    <d v="1899-12-30T00:10:41"/>
    <n v="10.683333333333334"/>
    <d v="2023-08-21T00:00:00"/>
    <x v="1"/>
    <x v="3"/>
    <x v="3"/>
    <x v="2"/>
    <x v="2"/>
    <s v="SLA_MET"/>
  </r>
  <r>
    <s v="4058"/>
    <d v="2023-08-21T16:04:52"/>
    <d v="2023-08-21T16:21:33"/>
    <s v="WITHDRAW"/>
    <s v="Consumer Existing"/>
    <s v="HPandya"/>
    <s v="Resubmit as a commercial account ABN #34332896300"/>
    <x v="3"/>
    <d v="1899-12-30T00:16:41"/>
    <n v="16.683333333333334"/>
    <d v="2023-08-21T00:00:00"/>
    <x v="1"/>
    <x v="3"/>
    <x v="11"/>
    <x v="2"/>
    <x v="1"/>
    <s v="SLA_MET"/>
  </r>
  <r>
    <s v="4059"/>
    <d v="2023-08-21T16:16:44"/>
    <d v="2023-08-21T16:21:31"/>
    <s v="WITHDRAW"/>
    <s v="Consumer Post Bureau"/>
    <s v="SBambaras"/>
    <s v="An account for this applicant already exists with Asif Tech. Please resubmit as existing customer under CA Row ID: 1-7WRGLFT"/>
    <x v="3"/>
    <d v="1899-12-30T00:04:47"/>
    <n v="4.7833333333333332"/>
    <d v="2023-08-21T00:00:00"/>
    <x v="1"/>
    <x v="3"/>
    <x v="7"/>
    <x v="2"/>
    <x v="0"/>
    <s v="SLA_MET"/>
  </r>
  <r>
    <s v="4060"/>
    <d v="2023-08-21T16:18:52"/>
    <d v="2023-08-21T16:34:04"/>
    <s v="WITHDRAW"/>
    <s v="Consumer Pre Bureau"/>
    <s v="FWadia"/>
    <s v="The application has been withdrawn at the request of the Sales Agent or applicant as Store Phone No. was mentioned on the account in the Home Phone No. Field."/>
    <x v="0"/>
    <d v="1899-12-30T00:15:12"/>
    <n v="15.2"/>
    <d v="2023-08-21T00:00:00"/>
    <x v="1"/>
    <x v="3"/>
    <x v="9"/>
    <x v="2"/>
    <x v="2"/>
    <s v="SLA_MET"/>
  </r>
  <r>
    <s v="4061"/>
    <d v="2023-08-21T16:27:51"/>
    <d v="2023-08-21T16:44:41"/>
    <s v="WITHDRAW"/>
    <s v="Consumer Pre Bureau"/>
    <s v="SBambaras"/>
    <s v="Please re-submit with the ABN number and the please update the previous address correctly on the next application.(suburb/town)"/>
    <x v="2"/>
    <d v="1899-12-30T00:16:50"/>
    <n v="16.833333333333332"/>
    <d v="2023-08-21T00:00:00"/>
    <x v="1"/>
    <x v="3"/>
    <x v="7"/>
    <x v="2"/>
    <x v="2"/>
    <s v="SLA_MET"/>
  </r>
  <r>
    <s v="4062"/>
    <d v="2023-08-21T16:28:44"/>
    <d v="2023-08-21T16:45:33"/>
    <s v="WITHDRAW"/>
    <s v="Consumer Post Bureau"/>
    <s v="MDcruz"/>
    <m/>
    <x v="0"/>
    <d v="1899-12-30T00:16:49"/>
    <n v="16.816666666666666"/>
    <d v="2023-08-21T00:00:00"/>
    <x v="1"/>
    <x v="3"/>
    <x v="3"/>
    <x v="2"/>
    <x v="0"/>
    <s v="SLA_MET"/>
  </r>
  <r>
    <s v="4063"/>
    <d v="2023-08-21T16:29:58"/>
    <d v="2023-08-21T16:39:57"/>
    <s v="WITHDRAW"/>
    <s v="Consumer Pre Bureau"/>
    <s v="MDcruz"/>
    <s v="An account for this applicant already exists with Asif Tech. Please resubmit as existing customer under CA Row ID: 1-5MBKJFQ"/>
    <x v="3"/>
    <d v="1899-12-30T00:09:59"/>
    <n v="9.9833333333333325"/>
    <d v="2023-08-21T00:00:00"/>
    <x v="1"/>
    <x v="3"/>
    <x v="3"/>
    <x v="2"/>
    <x v="2"/>
    <s v="SLA_MET"/>
  </r>
  <r>
    <s v="4064"/>
    <d v="2023-08-21T16:30:23"/>
    <d v="2023-08-21T16:41:21"/>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0:58"/>
    <n v="10.966666666666667"/>
    <d v="2023-08-21T00:00:00"/>
    <x v="1"/>
    <x v="3"/>
    <x v="11"/>
    <x v="2"/>
    <x v="2"/>
    <s v="SLA_MET"/>
  </r>
  <r>
    <s v="4065"/>
    <d v="2023-08-21T16:32:16"/>
    <d v="2023-08-21T16:58:44"/>
    <s v="WITHDRAW"/>
    <s v="Consumer Post Bureau"/>
    <s v="RBose"/>
    <m/>
    <x v="0"/>
    <d v="1899-12-30T00:26:28"/>
    <n v="26.466666666666665"/>
    <d v="2023-08-21T00:00:00"/>
    <x v="1"/>
    <x v="3"/>
    <x v="6"/>
    <x v="2"/>
    <x v="0"/>
    <s v="SLA_NOT_MET"/>
  </r>
  <r>
    <s v="4066"/>
    <d v="2023-08-21T16:56:23"/>
    <d v="2023-08-21T17:08:14"/>
    <s v="WITHDRAW"/>
    <s v="Consumer Post Bureau"/>
    <s v="CDcosta"/>
    <m/>
    <x v="0"/>
    <d v="1899-12-30T00:11:51"/>
    <n v="11.85"/>
    <d v="2023-08-21T00:00:00"/>
    <x v="1"/>
    <x v="3"/>
    <x v="2"/>
    <x v="2"/>
    <x v="0"/>
    <s v="SLA_MET"/>
  </r>
  <r>
    <s v="4067"/>
    <d v="2023-08-21T17:01:56"/>
    <d v="2023-08-21T17:18:37"/>
    <s v="WITHDRAW"/>
    <s v="Consumer Pre Bureau"/>
    <s v="SBambaras"/>
    <s v="Please send through copies of the applicants 100 points of ID (including their Visa page and/or previous Passport number, if applicable) to VCredit@Asif Tech.com.au or 1800 656 866 and resubmit as self employed."/>
    <x v="3"/>
    <d v="1899-12-30T00:16:41"/>
    <n v="16.683333333333334"/>
    <d v="2023-08-21T00:00:00"/>
    <x v="1"/>
    <x v="3"/>
    <x v="7"/>
    <x v="2"/>
    <x v="2"/>
    <s v="SLA_MET"/>
  </r>
  <r>
    <s v="4068"/>
    <d v="2023-08-21T17:08:34"/>
    <d v="2023-08-21T17:18:29"/>
    <s v="WITHDRAW"/>
    <s v="Consumer Post Bureau"/>
    <s v="CDcosta"/>
    <s v="An account for this applicant already exists with Asif Tech. Please resubmit as existing customer under CA Row ID: 1-8A0FV44"/>
    <x v="3"/>
    <d v="1899-12-30T00:09:55"/>
    <n v="9.9166666666666661"/>
    <d v="2023-08-21T00:00:00"/>
    <x v="1"/>
    <x v="3"/>
    <x v="2"/>
    <x v="2"/>
    <x v="0"/>
    <s v="SLA_MET"/>
  </r>
  <r>
    <s v="4069"/>
    <d v="2023-08-21T17:15:56"/>
    <d v="2023-08-21T17:27:30"/>
    <s v="WITHDRAW"/>
    <s v="Consumer Pre Bureau"/>
    <s v="SBambaras"/>
    <s v="Please send through copies of the applicants 100 points of ID (including their Visa page and/or previous Passport number, if applicable) to VCredit@Asif Tech.com.au or 1800 656 866"/>
    <x v="2"/>
    <d v="1899-12-30T00:11:34"/>
    <n v="11.566666666666666"/>
    <d v="2023-08-21T00:00:00"/>
    <x v="1"/>
    <x v="3"/>
    <x v="7"/>
    <x v="2"/>
    <x v="2"/>
    <s v="SLA_MET"/>
  </r>
  <r>
    <s v="4070"/>
    <d v="2023-08-21T17:36:52"/>
    <d v="2023-08-21T17:45:22"/>
    <s v="WITHDRAW"/>
    <s v="Consumer Pre Bureau"/>
    <s v="CDcosta"/>
    <s v="1-56N81EJ - This customers existing Asif Tech account is currently overdue. Once all outstanding amounts have been paid, please email VCredit@Asif Tech.com.au to request a further review"/>
    <x v="1"/>
    <d v="1899-12-30T00:08:30"/>
    <n v="8.5"/>
    <d v="2023-08-21T00:00:00"/>
    <x v="1"/>
    <x v="3"/>
    <x v="2"/>
    <x v="2"/>
    <x v="2"/>
    <s v="SLA_MET"/>
  </r>
  <r>
    <s v="4071"/>
    <d v="2023-08-21T17:37:40"/>
    <d v="2023-08-21T17:47:52"/>
    <s v="WITHDRAW"/>
    <s v="Consumer Pre Bureau"/>
    <s v="JDsouza"/>
    <s v="The Work number entered is incorrect for the employer listed on the application. Please verify the details with the applicant and resubmit with a valid number"/>
    <x v="4"/>
    <d v="1899-12-30T00:10:12"/>
    <n v="10.199999999999999"/>
    <d v="2023-08-21T00:00:00"/>
    <x v="1"/>
    <x v="3"/>
    <x v="10"/>
    <x v="2"/>
    <x v="2"/>
    <s v="SLA_MET"/>
  </r>
  <r>
    <s v="4072"/>
    <d v="2023-08-21T18:25:15"/>
    <d v="2023-08-21T18:31:24"/>
    <s v="WITHDRAW"/>
    <s v="Consumer Post Bureau"/>
    <s v="CDcosta"/>
    <m/>
    <x v="0"/>
    <d v="1899-12-30T00:06:09"/>
    <n v="6.15"/>
    <d v="2023-08-21T00:00:00"/>
    <x v="1"/>
    <x v="3"/>
    <x v="2"/>
    <x v="2"/>
    <x v="0"/>
    <s v="SLA_MET"/>
  </r>
  <r>
    <s v="4073"/>
    <d v="2023-08-21T18:56:51"/>
    <d v="2023-08-21T19:04:56"/>
    <s v="WITHDRAW"/>
    <s v="Consumer Pre Bureau"/>
    <s v="CDcosta"/>
    <s v="Please send through copies of the applicants 100 points of ID (including their Visa page and/or previous Passport number, if applicable) to VCredit@Asif Tech.com.au or 1800 656 866"/>
    <x v="2"/>
    <d v="1899-12-30T00:08:05"/>
    <n v="8.0833333333333339"/>
    <d v="2023-08-21T00:00:00"/>
    <x v="1"/>
    <x v="3"/>
    <x v="2"/>
    <x v="2"/>
    <x v="2"/>
    <s v="SLA_MET"/>
  </r>
  <r>
    <s v="4074"/>
    <d v="2023-08-21T18:58:34"/>
    <d v="2023-08-21T19:07:17"/>
    <s v="WITHDRAW"/>
    <s v="Consumer Post Bureau"/>
    <s v="QMascarenhas"/>
    <m/>
    <x v="0"/>
    <d v="1899-12-30T00:08:43"/>
    <n v="8.7166666666666668"/>
    <d v="2023-08-21T00:00:00"/>
    <x v="1"/>
    <x v="3"/>
    <x v="0"/>
    <x v="2"/>
    <x v="0"/>
    <s v="SLA_MET"/>
  </r>
  <r>
    <s v="4075"/>
    <d v="2023-08-21T19:17:21"/>
    <d v="2023-08-21T19:28:36"/>
    <s v="WITHDRAW"/>
    <s v="Consumer Post Bureau"/>
    <s v="FWadia"/>
    <m/>
    <x v="0"/>
    <d v="1899-12-30T00:11:15"/>
    <n v="11.25"/>
    <d v="2023-08-21T00:00:00"/>
    <x v="1"/>
    <x v="3"/>
    <x v="9"/>
    <x v="2"/>
    <x v="0"/>
    <s v="SLA_MET"/>
  </r>
  <r>
    <s v="4076"/>
    <d v="2023-08-21T19:35:44"/>
    <d v="2023-08-21T19:46:35"/>
    <s v="WITHDRAW"/>
    <s v="Consumer Post Bureau"/>
    <s v="HPandya"/>
    <s v="Declined as a Credit Decision"/>
    <x v="0"/>
    <d v="1899-12-30T00:10:51"/>
    <n v="10.85"/>
    <d v="2023-08-21T00:00:00"/>
    <x v="1"/>
    <x v="3"/>
    <x v="11"/>
    <x v="2"/>
    <x v="0"/>
    <s v="SLA_MET"/>
  </r>
  <r>
    <s v="4077"/>
    <d v="2023-08-21T19:45:45"/>
    <d v="2023-08-21T19:54:50"/>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9:05"/>
    <n v="9.0833333333333339"/>
    <d v="2023-08-21T00:00:00"/>
    <x v="1"/>
    <x v="3"/>
    <x v="11"/>
    <x v="2"/>
    <x v="2"/>
    <s v="SLA_MET"/>
  </r>
  <r>
    <s v="4078"/>
    <d v="2023-08-22T09:22:33"/>
    <d v="2023-08-22T09:37:36"/>
    <s v="APPROVE"/>
    <s v="Consumer Post Bureau"/>
    <s v="NBhatia"/>
    <m/>
    <x v="0"/>
    <d v="1899-12-30T00:15:03"/>
    <n v="15.05"/>
    <d v="2023-08-22T00:00:00"/>
    <x v="1"/>
    <x v="0"/>
    <x v="1"/>
    <x v="0"/>
    <x v="0"/>
    <s v="SLA_MET"/>
  </r>
  <r>
    <s v="4079"/>
    <d v="2023-08-22T09:23:11"/>
    <d v="2023-08-22T09:50:47"/>
    <s v="APPROVE"/>
    <s v="Consumer Existing"/>
    <s v="MDcruz"/>
    <s v="Direct debit to credit card or bank account"/>
    <x v="0"/>
    <d v="1899-12-30T00:27:36"/>
    <n v="27.6"/>
    <d v="2023-08-22T00:00:00"/>
    <x v="1"/>
    <x v="0"/>
    <x v="3"/>
    <x v="0"/>
    <x v="1"/>
    <s v="SLA_NOT_MET"/>
  </r>
  <r>
    <s v="4080"/>
    <d v="2023-08-22T09:24:55"/>
    <d v="2023-08-22T10:00:19"/>
    <s v="APPROVE"/>
    <s v="Consumer Existing"/>
    <s v="NBhatia"/>
    <m/>
    <x v="0"/>
    <d v="1899-12-30T00:35:24"/>
    <n v="35.4"/>
    <d v="2023-08-22T00:00:00"/>
    <x v="1"/>
    <x v="0"/>
    <x v="1"/>
    <x v="0"/>
    <x v="1"/>
    <s v="SLA_NOT_MET"/>
  </r>
  <r>
    <s v="4081"/>
    <d v="2023-08-22T09:50:06"/>
    <d v="2023-08-22T10:16:46"/>
    <s v="APPROVE"/>
    <s v="Consumer Post Bureau"/>
    <s v="NBhatia"/>
    <m/>
    <x v="0"/>
    <d v="1899-12-30T00:26:40"/>
    <n v="26.666666666666668"/>
    <d v="2023-08-22T00:00:00"/>
    <x v="1"/>
    <x v="0"/>
    <x v="1"/>
    <x v="0"/>
    <x v="0"/>
    <s v="SLA_NOT_MET"/>
  </r>
  <r>
    <s v="4082"/>
    <d v="2023-08-22T09:50:11"/>
    <d v="2023-08-22T10:05:45"/>
    <s v="APPROVE"/>
    <s v="Consumer Existing"/>
    <s v="MDcruz"/>
    <s v="Approve"/>
    <x v="0"/>
    <d v="1899-12-30T00:15:34"/>
    <n v="15.566666666666666"/>
    <d v="2023-08-22T00:00:00"/>
    <x v="1"/>
    <x v="0"/>
    <x v="3"/>
    <x v="0"/>
    <x v="1"/>
    <s v="SLA_MET"/>
  </r>
  <r>
    <s v="4083"/>
    <d v="2023-08-22T09:50:56"/>
    <d v="2023-08-22T10:25:40"/>
    <s v="APPROVE"/>
    <s v="Consumer Existing"/>
    <s v="RBose"/>
    <s v="Approved for 1 Handset + 1 Tablet"/>
    <x v="0"/>
    <d v="1899-12-30T00:34:44"/>
    <n v="34.733333333333334"/>
    <d v="2023-08-22T00:00:00"/>
    <x v="1"/>
    <x v="0"/>
    <x v="6"/>
    <x v="0"/>
    <x v="1"/>
    <s v="SLA_NOT_MET"/>
  </r>
  <r>
    <s v="4084"/>
    <d v="2023-08-22T10:13:22"/>
    <d v="2023-08-22T10:54:27"/>
    <s v="APPROVE"/>
    <s v="Consumer Existing"/>
    <s v="NBhatia"/>
    <s v="Approve"/>
    <x v="0"/>
    <d v="1899-12-30T00:41:05"/>
    <n v="41.083333333333336"/>
    <d v="2023-08-22T00:00:00"/>
    <x v="1"/>
    <x v="0"/>
    <x v="1"/>
    <x v="0"/>
    <x v="1"/>
    <s v="SLA_NOT_MET"/>
  </r>
  <r>
    <s v="4085"/>
    <d v="2023-08-22T10:28:32"/>
    <d v="2023-08-22T10:38:30"/>
    <s v="APPROVE"/>
    <s v="Consumer Existing"/>
    <s v="HPandya"/>
    <s v="Approved only with outright purchase of handset or USIM only"/>
    <x v="0"/>
    <d v="1899-12-30T00:09:58"/>
    <n v="9.9666666666666668"/>
    <d v="2023-08-22T00:00:00"/>
    <x v="1"/>
    <x v="0"/>
    <x v="11"/>
    <x v="0"/>
    <x v="1"/>
    <s v="SLA_MET"/>
  </r>
  <r>
    <s v="4086"/>
    <d v="2023-08-22T10:34:10"/>
    <d v="2023-08-22T10:41:53"/>
    <s v="APPROVE"/>
    <s v="Consumer Existing"/>
    <s v="RBose"/>
    <s v="Approved for MBB only"/>
    <x v="0"/>
    <d v="1899-12-30T00:07:43"/>
    <n v="7.7166666666666668"/>
    <d v="2023-08-22T00:00:00"/>
    <x v="1"/>
    <x v="0"/>
    <x v="6"/>
    <x v="0"/>
    <x v="1"/>
    <s v="SLA_MET"/>
  </r>
  <r>
    <s v="4087"/>
    <d v="2023-08-22T10:43:54"/>
    <d v="2023-08-22T11:05:27"/>
    <s v="APPROVE"/>
    <s v="Consumer Post Bureau"/>
    <s v="HPandya"/>
    <m/>
    <x v="0"/>
    <d v="1899-12-30T00:21:33"/>
    <n v="21.55"/>
    <d v="2023-08-22T00:00:00"/>
    <x v="1"/>
    <x v="0"/>
    <x v="11"/>
    <x v="0"/>
    <x v="0"/>
    <s v="SLA_NOT_MET"/>
  </r>
  <r>
    <s v="4088"/>
    <d v="2023-08-22T11:18:56"/>
    <d v="2023-08-22T11:33:17"/>
    <s v="APPROVE"/>
    <s v="Consumer Existing"/>
    <s v="CDcosta"/>
    <s v="Approve"/>
    <x v="0"/>
    <d v="1899-12-30T00:14:21"/>
    <n v="14.35"/>
    <d v="2023-08-22T00:00:00"/>
    <x v="1"/>
    <x v="0"/>
    <x v="2"/>
    <x v="0"/>
    <x v="1"/>
    <s v="SLA_MET"/>
  </r>
  <r>
    <s v="4089"/>
    <d v="2023-08-22T11:39:01"/>
    <d v="2023-08-22T11:47:02"/>
    <s v="APPROVE"/>
    <s v="Consumer Existing"/>
    <s v="CDcosta"/>
    <m/>
    <x v="0"/>
    <d v="1899-12-30T00:08:01"/>
    <n v="8.0166666666666675"/>
    <d v="2023-08-22T00:00:00"/>
    <x v="1"/>
    <x v="0"/>
    <x v="2"/>
    <x v="0"/>
    <x v="1"/>
    <s v="SLA_MET"/>
  </r>
  <r>
    <s v="4090"/>
    <d v="2023-08-22T12:01:20"/>
    <d v="2023-08-22T12:10:10"/>
    <s v="APPROVE"/>
    <s v="Consumer Pre Bureau"/>
    <s v="HPandya"/>
    <s v="Approve"/>
    <x v="0"/>
    <d v="1899-12-30T00:08:50"/>
    <n v="8.8333333333333339"/>
    <d v="2023-08-22T00:00:00"/>
    <x v="1"/>
    <x v="0"/>
    <x v="11"/>
    <x v="0"/>
    <x v="2"/>
    <s v="SLA_MET"/>
  </r>
  <r>
    <s v="4091"/>
    <d v="2023-08-22T12:08:40"/>
    <d v="2023-08-22T12:27:46"/>
    <s v="APPROVE"/>
    <s v="Consumer Post Bureau"/>
    <s v="RBose"/>
    <m/>
    <x v="0"/>
    <d v="1899-12-30T00:19:06"/>
    <n v="19.100000000000001"/>
    <d v="2023-08-22T00:00:00"/>
    <x v="1"/>
    <x v="0"/>
    <x v="6"/>
    <x v="0"/>
    <x v="0"/>
    <s v="SLA_MET"/>
  </r>
  <r>
    <s v="4092"/>
    <d v="2023-08-22T12:15:32"/>
    <d v="2023-08-22T12:24:53"/>
    <s v="APPROVE"/>
    <s v="Consumer Existing"/>
    <s v="HPandya"/>
    <s v="Approve"/>
    <x v="0"/>
    <d v="1899-12-30T00:09:21"/>
    <n v="9.35"/>
    <d v="2023-08-22T00:00:00"/>
    <x v="1"/>
    <x v="0"/>
    <x v="11"/>
    <x v="0"/>
    <x v="1"/>
    <s v="SLA_MET"/>
  </r>
  <r>
    <s v="4093"/>
    <d v="2023-08-22T12:18:40"/>
    <d v="2023-08-22T12:28:00"/>
    <s v="APPROVE"/>
    <s v="Consumer Post Bureau"/>
    <s v="CDcosta"/>
    <m/>
    <x v="0"/>
    <d v="1899-12-30T00:09:20"/>
    <n v="9.3333333333333339"/>
    <d v="2023-08-22T00:00:00"/>
    <x v="1"/>
    <x v="0"/>
    <x v="2"/>
    <x v="0"/>
    <x v="0"/>
    <s v="SLA_MET"/>
  </r>
  <r>
    <s v="4094"/>
    <d v="2023-08-22T12:18:51"/>
    <d v="2023-08-22T12:45:06"/>
    <s v="APPROVE"/>
    <s v="Consumer Existing"/>
    <s v="NBhatia"/>
    <s v="Approve"/>
    <x v="0"/>
    <d v="1899-12-30T00:26:15"/>
    <n v="26.25"/>
    <d v="2023-08-22T00:00:00"/>
    <x v="1"/>
    <x v="0"/>
    <x v="1"/>
    <x v="0"/>
    <x v="1"/>
    <s v="SLA_NOT_MET"/>
  </r>
  <r>
    <s v="4095"/>
    <d v="2023-08-22T12:19:09"/>
    <d v="2023-08-22T12:22:38"/>
    <s v="APPROVE"/>
    <s v="Consumer Post Bureau"/>
    <s v="FWadia"/>
    <m/>
    <x v="0"/>
    <d v="1899-12-30T00:03:29"/>
    <n v="3.4833333333333334"/>
    <d v="2023-08-22T00:00:00"/>
    <x v="1"/>
    <x v="0"/>
    <x v="9"/>
    <x v="0"/>
    <x v="0"/>
    <s v="SLA_MET"/>
  </r>
  <r>
    <s v="4096"/>
    <d v="2023-08-22T12:20:52"/>
    <d v="2023-08-22T12:39:47"/>
    <s v="APPROVE"/>
    <s v="Consumer Existing"/>
    <s v="CDcosta"/>
    <s v="Approved for MBB only"/>
    <x v="0"/>
    <d v="1899-12-30T00:18:55"/>
    <n v="18.916666666666668"/>
    <d v="2023-08-22T00:00:00"/>
    <x v="1"/>
    <x v="0"/>
    <x v="2"/>
    <x v="0"/>
    <x v="1"/>
    <s v="SLA_MET"/>
  </r>
  <r>
    <s v="4097"/>
    <d v="2023-08-22T12:22:27"/>
    <d v="2023-08-22T12:52:40"/>
    <s v="APPROVE"/>
    <s v="Consumer Pre Bureau"/>
    <s v="HPandya"/>
    <s v="Approved for 1 Handset/Tablet + 1 MBB"/>
    <x v="0"/>
    <d v="1899-12-30T00:30:13"/>
    <n v="30.216666666666665"/>
    <d v="2023-08-22T00:00:00"/>
    <x v="1"/>
    <x v="0"/>
    <x v="11"/>
    <x v="0"/>
    <x v="2"/>
    <s v="SLA_NOT_MET"/>
  </r>
  <r>
    <s v="4098"/>
    <d v="2023-08-22T12:24:13"/>
    <d v="2023-08-22T12:50:08"/>
    <s v="APPROVE"/>
    <s v="Consumer Existing"/>
    <s v="FWadia"/>
    <s v="Approve"/>
    <x v="0"/>
    <d v="1899-12-30T00:25:55"/>
    <n v="25.916666666666668"/>
    <d v="2023-08-22T00:00:00"/>
    <x v="1"/>
    <x v="0"/>
    <x v="9"/>
    <x v="0"/>
    <x v="1"/>
    <s v="SLA_NOT_MET"/>
  </r>
  <r>
    <s v="4099"/>
    <d v="2023-08-22T12:24:24"/>
    <d v="2023-08-22T12:34:33"/>
    <s v="APPROVE"/>
    <s v="Consumer Existing"/>
    <s v="CDcosta"/>
    <m/>
    <x v="0"/>
    <d v="1899-12-30T00:10:09"/>
    <n v="10.15"/>
    <d v="2023-08-22T00:00:00"/>
    <x v="1"/>
    <x v="0"/>
    <x v="2"/>
    <x v="0"/>
    <x v="1"/>
    <s v="SLA_MET"/>
  </r>
  <r>
    <s v="4100"/>
    <d v="2023-08-22T12:32:21"/>
    <d v="2023-08-22T12:44:47"/>
    <s v="APPROVE"/>
    <s v="Consumer Pre Bureau"/>
    <s v="CDcosta"/>
    <s v="Approve"/>
    <x v="0"/>
    <d v="1899-12-30T00:12:26"/>
    <n v="12.433333333333334"/>
    <d v="2023-08-22T00:00:00"/>
    <x v="1"/>
    <x v="0"/>
    <x v="2"/>
    <x v="0"/>
    <x v="2"/>
    <s v="SLA_MET"/>
  </r>
  <r>
    <s v="4101"/>
    <d v="2023-08-22T12:38:37"/>
    <d v="2023-08-22T13:01:36"/>
    <s v="APPROVE"/>
    <s v="Consumer Existing"/>
    <s v="NBhatia"/>
    <s v="Approve"/>
    <x v="0"/>
    <d v="1899-12-30T00:22:59"/>
    <n v="22.983333333333334"/>
    <d v="2023-08-22T00:00:00"/>
    <x v="1"/>
    <x v="0"/>
    <x v="1"/>
    <x v="0"/>
    <x v="1"/>
    <s v="SLA_NOT_MET"/>
  </r>
  <r>
    <s v="4102"/>
    <d v="2023-08-22T12:50:20"/>
    <d v="2023-08-22T13:03:44"/>
    <s v="APPROVE"/>
    <s v="Consumer Existing"/>
    <s v="HPandya"/>
    <s v="Approve"/>
    <x v="0"/>
    <d v="1899-12-30T00:13:24"/>
    <n v="13.4"/>
    <d v="2023-08-22T00:00:00"/>
    <x v="1"/>
    <x v="0"/>
    <x v="11"/>
    <x v="0"/>
    <x v="1"/>
    <s v="SLA_MET"/>
  </r>
  <r>
    <s v="4103"/>
    <d v="2023-08-22T12:58:11"/>
    <d v="2023-08-22T13:05:08"/>
    <s v="APPROVE"/>
    <s v="Consumer Existing"/>
    <s v="CDcosta"/>
    <s v="Approve"/>
    <x v="0"/>
    <d v="1899-12-30T00:06:57"/>
    <n v="6.95"/>
    <d v="2023-08-22T00:00:00"/>
    <x v="1"/>
    <x v="0"/>
    <x v="2"/>
    <x v="0"/>
    <x v="1"/>
    <s v="SLA_MET"/>
  </r>
  <r>
    <s v="4104"/>
    <d v="2023-08-22T13:02:24"/>
    <d v="2023-08-22T13:20:19"/>
    <s v="APPROVE"/>
    <s v="Consumer Pre Bureau"/>
    <s v="NBhatia"/>
    <s v="Approve"/>
    <x v="0"/>
    <d v="1899-12-30T00:17:55"/>
    <n v="17.916666666666668"/>
    <d v="2023-08-22T00:00:00"/>
    <x v="1"/>
    <x v="0"/>
    <x v="1"/>
    <x v="0"/>
    <x v="2"/>
    <s v="SLA_MET"/>
  </r>
  <r>
    <s v="4105"/>
    <d v="2023-08-22T13:03:56"/>
    <d v="2023-08-22T13:14:06"/>
    <s v="APPROVE"/>
    <s v="Consumer Pre Bureau"/>
    <s v="FWadia"/>
    <s v="Approve"/>
    <x v="0"/>
    <d v="1899-12-30T00:10:10"/>
    <n v="10.166666666666666"/>
    <d v="2023-08-22T00:00:00"/>
    <x v="1"/>
    <x v="0"/>
    <x v="9"/>
    <x v="0"/>
    <x v="2"/>
    <s v="SLA_MET"/>
  </r>
  <r>
    <s v="4106"/>
    <d v="2023-08-22T13:08:54"/>
    <d v="2023-08-22T13:19:05"/>
    <s v="APPROVE"/>
    <s v="Consumer Existing"/>
    <s v="HPandya"/>
    <s v="Approve"/>
    <x v="0"/>
    <d v="1899-12-30T00:10:11"/>
    <n v="10.183333333333334"/>
    <d v="2023-08-22T00:00:00"/>
    <x v="1"/>
    <x v="0"/>
    <x v="11"/>
    <x v="0"/>
    <x v="1"/>
    <s v="SLA_MET"/>
  </r>
  <r>
    <s v="4107"/>
    <d v="2023-08-22T13:12:55"/>
    <d v="2023-08-22T13:29:10"/>
    <s v="APPROVE"/>
    <s v="Consumer Pre Bureau"/>
    <s v="JDsouza"/>
    <s v="Approved for up to 2 services"/>
    <x v="0"/>
    <d v="1899-12-30T00:16:15"/>
    <n v="16.25"/>
    <d v="2023-08-22T00:00:00"/>
    <x v="1"/>
    <x v="0"/>
    <x v="10"/>
    <x v="0"/>
    <x v="2"/>
    <s v="SLA_MET"/>
  </r>
  <r>
    <s v="4108"/>
    <d v="2023-08-22T13:28:22"/>
    <d v="2023-08-22T13:35:04"/>
    <s v="APPROVE"/>
    <s v="Consumer Existing"/>
    <s v="CDcosta"/>
    <s v="Approve"/>
    <x v="0"/>
    <d v="1899-12-30T00:06:42"/>
    <n v="6.7"/>
    <d v="2023-08-22T00:00:00"/>
    <x v="1"/>
    <x v="0"/>
    <x v="2"/>
    <x v="0"/>
    <x v="1"/>
    <s v="SLA_MET"/>
  </r>
  <r>
    <s v="4109"/>
    <d v="2023-08-22T13:32:24"/>
    <d v="2023-08-22T13:45:18"/>
    <s v="APPROVE"/>
    <s v="Consumer Pre Bureau"/>
    <s v="HPandya"/>
    <s v="Approve"/>
    <x v="0"/>
    <d v="1899-12-30T00:12:54"/>
    <n v="12.9"/>
    <d v="2023-08-22T00:00:00"/>
    <x v="1"/>
    <x v="0"/>
    <x v="11"/>
    <x v="0"/>
    <x v="2"/>
    <s v="SLA_MET"/>
  </r>
  <r>
    <s v="4110"/>
    <d v="2023-08-22T13:38:50"/>
    <d v="2023-08-22T13:53:49"/>
    <s v="APPROVE"/>
    <s v="Consumer Existing"/>
    <s v="MDcruz"/>
    <m/>
    <x v="0"/>
    <d v="1899-12-30T00:14:59"/>
    <n v="14.983333333333333"/>
    <d v="2023-08-22T00:00:00"/>
    <x v="1"/>
    <x v="0"/>
    <x v="3"/>
    <x v="0"/>
    <x v="1"/>
    <s v="SLA_MET"/>
  </r>
  <r>
    <s v="4111"/>
    <d v="2023-08-22T13:42:48"/>
    <d v="2023-08-22T13:59:05"/>
    <s v="APPROVE"/>
    <s v="Consumer Existing"/>
    <s v="HPandya"/>
    <s v="Approve"/>
    <x v="0"/>
    <d v="1899-12-30T00:16:17"/>
    <n v="16.283333333333335"/>
    <d v="2023-08-22T00:00:00"/>
    <x v="1"/>
    <x v="0"/>
    <x v="11"/>
    <x v="0"/>
    <x v="1"/>
    <s v="SLA_MET"/>
  </r>
  <r>
    <s v="4112"/>
    <d v="2023-08-22T13:44:09"/>
    <d v="2023-08-22T14:09:24"/>
    <s v="APPROVE"/>
    <s v="Consumer Existing"/>
    <s v="FWadia"/>
    <s v="Approve"/>
    <x v="0"/>
    <d v="1899-12-30T00:25:15"/>
    <n v="25.25"/>
    <d v="2023-08-22T00:00:00"/>
    <x v="1"/>
    <x v="0"/>
    <x v="9"/>
    <x v="0"/>
    <x v="1"/>
    <s v="SLA_NOT_MET"/>
  </r>
  <r>
    <s v="4113"/>
    <d v="2023-08-22T13:47:12"/>
    <d v="2023-08-22T14:08:09"/>
    <s v="APPROVE"/>
    <s v="Consumer Post Bureau"/>
    <s v="CDcosta"/>
    <m/>
    <x v="0"/>
    <d v="1899-12-30T00:20:57"/>
    <n v="20.95"/>
    <d v="2023-08-22T00:00:00"/>
    <x v="1"/>
    <x v="0"/>
    <x v="2"/>
    <x v="0"/>
    <x v="0"/>
    <s v="SLA_NOT_MET"/>
  </r>
  <r>
    <s v="4114"/>
    <d v="2023-08-22T13:50:15"/>
    <d v="2023-08-22T14:15:04"/>
    <s v="APPROVE"/>
    <s v="Consumer Post Bureau"/>
    <s v="CDcosta"/>
    <s v="Approve"/>
    <x v="0"/>
    <d v="1899-12-30T00:24:49"/>
    <n v="24.816666666666666"/>
    <d v="2023-08-22T00:00:00"/>
    <x v="1"/>
    <x v="0"/>
    <x v="2"/>
    <x v="0"/>
    <x v="0"/>
    <s v="SLA_NOT_MET"/>
  </r>
  <r>
    <s v="4115"/>
    <d v="2023-08-22T13:51:15"/>
    <d v="2023-08-22T14:27:59"/>
    <s v="APPROVE"/>
    <s v="Consumer Post Bureau"/>
    <s v="FWadia"/>
    <s v="Approved for 1 service"/>
    <x v="0"/>
    <d v="1899-12-30T00:36:44"/>
    <n v="36.733333333333334"/>
    <d v="2023-08-22T00:00:00"/>
    <x v="1"/>
    <x v="0"/>
    <x v="9"/>
    <x v="0"/>
    <x v="0"/>
    <s v="SLA_NOT_MET"/>
  </r>
  <r>
    <s v="4116"/>
    <d v="2023-08-22T14:01:23"/>
    <d v="2023-08-22T14:21:24"/>
    <s v="APPROVE"/>
    <s v="Consumer Existing"/>
    <s v="RBose"/>
    <s v="Approved for 1 Tab and 1 MBB only."/>
    <x v="0"/>
    <d v="1899-12-30T00:20:01"/>
    <n v="20.016666666666666"/>
    <d v="2023-08-22T00:00:00"/>
    <x v="1"/>
    <x v="0"/>
    <x v="6"/>
    <x v="0"/>
    <x v="1"/>
    <s v="SLA_NOT_MET"/>
  </r>
  <r>
    <s v="4117"/>
    <d v="2023-08-22T14:02:09"/>
    <d v="2023-08-22T14:11:51"/>
    <s v="APPROVE"/>
    <s v="Consumer Existing"/>
    <s v="RBose"/>
    <m/>
    <x v="0"/>
    <d v="1899-12-30T00:09:42"/>
    <n v="9.6999999999999993"/>
    <d v="2023-08-22T00:00:00"/>
    <x v="1"/>
    <x v="0"/>
    <x v="6"/>
    <x v="0"/>
    <x v="1"/>
    <s v="SLA_MET"/>
  </r>
  <r>
    <s v="4118"/>
    <d v="2023-08-22T14:04:06"/>
    <d v="2023-08-22T14:25:00"/>
    <s v="APPROVE"/>
    <s v="Consumer Pre Bureau"/>
    <s v="NBhatia"/>
    <s v="Approve"/>
    <x v="0"/>
    <d v="1899-12-30T00:20:54"/>
    <n v="20.9"/>
    <d v="2023-08-22T00:00:00"/>
    <x v="1"/>
    <x v="0"/>
    <x v="1"/>
    <x v="0"/>
    <x v="2"/>
    <s v="SLA_NOT_MET"/>
  </r>
  <r>
    <s v="4119"/>
    <d v="2023-08-22T14:14:22"/>
    <d v="2023-08-22T14:31:59"/>
    <s v="APPROVE"/>
    <s v="Consumer Existing"/>
    <s v="FWadia"/>
    <s v="Approved only with outright purchase of handset or USIM only"/>
    <x v="0"/>
    <d v="1899-12-30T00:17:37"/>
    <n v="17.616666666666667"/>
    <d v="2023-08-22T00:00:00"/>
    <x v="1"/>
    <x v="0"/>
    <x v="9"/>
    <x v="0"/>
    <x v="1"/>
    <s v="SLA_MET"/>
  </r>
  <r>
    <s v="4120"/>
    <d v="2023-08-22T14:15:48"/>
    <d v="2023-08-22T14:25:56"/>
    <s v="APPROVE"/>
    <s v="Consumer Existing"/>
    <s v="CDcosta"/>
    <s v="Approve"/>
    <x v="0"/>
    <d v="1899-12-30T00:10:08"/>
    <n v="10.133333333333333"/>
    <d v="2023-08-22T00:00:00"/>
    <x v="1"/>
    <x v="0"/>
    <x v="2"/>
    <x v="0"/>
    <x v="1"/>
    <s v="SLA_MET"/>
  </r>
  <r>
    <s v="4121"/>
    <d v="2023-08-22T14:16:37"/>
    <d v="2023-08-22T14:26:41"/>
    <s v="APPROVE"/>
    <s v="Consumer Existing"/>
    <s v="MDcruz"/>
    <m/>
    <x v="0"/>
    <d v="1899-12-30T00:10:04"/>
    <n v="10.066666666666666"/>
    <d v="2023-08-22T00:00:00"/>
    <x v="1"/>
    <x v="0"/>
    <x v="3"/>
    <x v="0"/>
    <x v="1"/>
    <s v="SLA_MET"/>
  </r>
  <r>
    <s v="4122"/>
    <d v="2023-08-22T14:31:21"/>
    <d v="2023-08-22T14:47:34"/>
    <s v="APPROVE"/>
    <s v="Consumer Existing"/>
    <s v="HPandya"/>
    <s v="Approve"/>
    <x v="0"/>
    <d v="1899-12-30T00:16:13"/>
    <n v="16.216666666666665"/>
    <d v="2023-08-22T00:00:00"/>
    <x v="1"/>
    <x v="0"/>
    <x v="11"/>
    <x v="0"/>
    <x v="1"/>
    <s v="SLA_MET"/>
  </r>
  <r>
    <s v="4123"/>
    <d v="2023-08-22T14:42:18"/>
    <d v="2023-08-22T14:53:37"/>
    <s v="APPROVE"/>
    <s v="Consumer Pre Bureau"/>
    <s v="CDcosta"/>
    <s v="Approved for up to 2 services"/>
    <x v="0"/>
    <d v="1899-12-30T00:11:19"/>
    <n v="11.316666666666666"/>
    <d v="2023-08-22T00:00:00"/>
    <x v="1"/>
    <x v="0"/>
    <x v="2"/>
    <x v="0"/>
    <x v="2"/>
    <s v="SLA_MET"/>
  </r>
  <r>
    <s v="4124"/>
    <d v="2023-08-22T14:45:23"/>
    <d v="2023-08-22T14:53:59"/>
    <s v="APPROVE"/>
    <s v="Consumer Existing"/>
    <s v="HPandya"/>
    <s v="Approve"/>
    <x v="0"/>
    <d v="1899-12-30T00:08:36"/>
    <n v="8.6"/>
    <d v="2023-08-22T00:00:00"/>
    <x v="1"/>
    <x v="0"/>
    <x v="11"/>
    <x v="0"/>
    <x v="1"/>
    <s v="SLA_MET"/>
  </r>
  <r>
    <s v="4125"/>
    <d v="2023-08-22T14:47:46"/>
    <d v="2023-08-22T15:00:39"/>
    <s v="APPROVE"/>
    <s v="Consumer Pre Bureau"/>
    <s v="HPandya"/>
    <s v="Approve"/>
    <x v="0"/>
    <d v="1899-12-30T00:12:53"/>
    <n v="12.883333333333333"/>
    <d v="2023-08-22T00:00:00"/>
    <x v="1"/>
    <x v="0"/>
    <x v="11"/>
    <x v="0"/>
    <x v="2"/>
    <s v="SLA_MET"/>
  </r>
  <r>
    <s v="4126"/>
    <d v="2023-08-22T14:48:47"/>
    <d v="2023-08-22T14:59:34"/>
    <s v="APPROVE"/>
    <s v="Consumer Pre Bureau"/>
    <s v="FWadia"/>
    <s v="Approved for 1 service"/>
    <x v="0"/>
    <d v="1899-12-30T00:10:47"/>
    <n v="10.783333333333333"/>
    <d v="2023-08-22T00:00:00"/>
    <x v="1"/>
    <x v="0"/>
    <x v="9"/>
    <x v="0"/>
    <x v="2"/>
    <s v="SLA_MET"/>
  </r>
  <r>
    <s v="4127"/>
    <d v="2023-08-22T14:53:50"/>
    <d v="2023-08-22T15:04:57"/>
    <s v="APPROVE"/>
    <s v="Consumer Pre Bureau"/>
    <s v="FWadia"/>
    <s v="Approved for 1 service"/>
    <x v="0"/>
    <d v="1899-12-30T00:11:07"/>
    <n v="11.116666666666667"/>
    <d v="2023-08-22T00:00:00"/>
    <x v="1"/>
    <x v="0"/>
    <x v="9"/>
    <x v="0"/>
    <x v="2"/>
    <s v="SLA_MET"/>
  </r>
  <r>
    <s v="4128"/>
    <d v="2023-08-22T14:57:17"/>
    <d v="2023-08-22T15:26:18"/>
    <s v="APPROVE"/>
    <s v="Consumer Pre Bureau"/>
    <s v="NBhatia"/>
    <s v="Approve"/>
    <x v="0"/>
    <d v="1899-12-30T00:29:01"/>
    <n v="29.016666666666666"/>
    <d v="2023-08-22T00:00:00"/>
    <x v="1"/>
    <x v="0"/>
    <x v="1"/>
    <x v="0"/>
    <x v="2"/>
    <s v="SLA_NOT_MET"/>
  </r>
  <r>
    <s v="4129"/>
    <d v="2023-08-22T15:01:21"/>
    <d v="2023-08-22T15:12:28"/>
    <s v="APPROVE"/>
    <s v="Consumer Existing"/>
    <s v="FWadia"/>
    <m/>
    <x v="0"/>
    <d v="1899-12-30T00:11:07"/>
    <n v="11.116666666666667"/>
    <d v="2023-08-22T00:00:00"/>
    <x v="1"/>
    <x v="0"/>
    <x v="9"/>
    <x v="0"/>
    <x v="1"/>
    <s v="SLA_MET"/>
  </r>
  <r>
    <s v="4130"/>
    <d v="2023-08-22T15:07:34"/>
    <d v="2023-08-22T15:23:54"/>
    <s v="APPROVE"/>
    <s v="Consumer Post Bureau"/>
    <s v="MDcruz"/>
    <m/>
    <x v="0"/>
    <d v="1899-12-30T00:16:20"/>
    <n v="16.333333333333332"/>
    <d v="2023-08-22T00:00:00"/>
    <x v="1"/>
    <x v="0"/>
    <x v="3"/>
    <x v="0"/>
    <x v="0"/>
    <s v="SLA_MET"/>
  </r>
  <r>
    <s v="4131"/>
    <d v="2023-08-22T15:09:47"/>
    <d v="2023-08-22T15:16:49"/>
    <s v="APPROVE"/>
    <s v="Consumer Pre Bureau"/>
    <s v="FWadia"/>
    <s v="Approve"/>
    <x v="0"/>
    <d v="1899-12-30T00:07:02"/>
    <n v="7.0333333333333332"/>
    <d v="2023-08-22T00:00:00"/>
    <x v="1"/>
    <x v="0"/>
    <x v="9"/>
    <x v="0"/>
    <x v="2"/>
    <s v="SLA_MET"/>
  </r>
  <r>
    <s v="4132"/>
    <d v="2023-08-22T15:12:29"/>
    <d v="2023-08-22T15:27:24"/>
    <s v="APPROVE"/>
    <s v="Consumer Existing"/>
    <s v="FWadia"/>
    <s v="Approved for 1 service"/>
    <x v="0"/>
    <d v="1899-12-30T00:14:55"/>
    <n v="14.916666666666666"/>
    <d v="2023-08-22T00:00:00"/>
    <x v="1"/>
    <x v="0"/>
    <x v="9"/>
    <x v="0"/>
    <x v="1"/>
    <s v="SLA_MET"/>
  </r>
  <r>
    <s v="4133"/>
    <d v="2023-08-22T15:13:14"/>
    <d v="2023-08-22T15:32:47"/>
    <s v="APPROVE"/>
    <s v="Consumer Pre Bureau"/>
    <s v="CDcosta"/>
    <s v="Approve"/>
    <x v="0"/>
    <d v="1899-12-30T00:19:33"/>
    <n v="19.55"/>
    <d v="2023-08-22T00:00:00"/>
    <x v="1"/>
    <x v="0"/>
    <x v="2"/>
    <x v="0"/>
    <x v="2"/>
    <s v="SLA_MET"/>
  </r>
  <r>
    <s v="4134"/>
    <d v="2023-08-22T15:19:23"/>
    <d v="2023-08-22T15:42:33"/>
    <s v="APPROVE"/>
    <s v="Consumer Post Bureau"/>
    <s v="FWadia"/>
    <s v="Approved for outright purchase or sim-only service due to the applicants Visa status or expiry"/>
    <x v="0"/>
    <d v="1899-12-30T00:23:10"/>
    <n v="23.166666666666668"/>
    <d v="2023-08-22T00:00:00"/>
    <x v="1"/>
    <x v="0"/>
    <x v="9"/>
    <x v="0"/>
    <x v="0"/>
    <s v="SLA_NOT_MET"/>
  </r>
  <r>
    <s v="4135"/>
    <d v="2023-08-22T15:22:49"/>
    <d v="2023-08-22T15:36:38"/>
    <s v="APPROVE"/>
    <s v="Consumer Existing"/>
    <s v="FWadia"/>
    <s v="Approved only with outright purchase of Device or USIM only MBB Service Only"/>
    <x v="0"/>
    <d v="1899-12-30T00:13:49"/>
    <n v="13.816666666666666"/>
    <d v="2023-08-22T00:00:00"/>
    <x v="1"/>
    <x v="0"/>
    <x v="9"/>
    <x v="0"/>
    <x v="1"/>
    <s v="SLA_MET"/>
  </r>
  <r>
    <s v="4136"/>
    <d v="2023-08-22T15:26:00"/>
    <d v="2023-08-22T15:45:05"/>
    <s v="APPROVE"/>
    <s v="Consumer Existing"/>
    <s v="MDcruz"/>
    <m/>
    <x v="0"/>
    <d v="1899-12-30T00:19:05"/>
    <n v="19.083333333333332"/>
    <d v="2023-08-22T00:00:00"/>
    <x v="1"/>
    <x v="0"/>
    <x v="3"/>
    <x v="0"/>
    <x v="1"/>
    <s v="SLA_MET"/>
  </r>
  <r>
    <s v="4137"/>
    <d v="2023-08-22T15:40:19"/>
    <d v="2023-08-22T16:08:07"/>
    <s v="APPROVE"/>
    <s v="Consumer Pre Bureau"/>
    <s v="RBose"/>
    <s v="Approved for up to 2 services"/>
    <x v="0"/>
    <d v="1899-12-30T00:27:48"/>
    <n v="27.8"/>
    <d v="2023-08-22T00:00:00"/>
    <x v="1"/>
    <x v="0"/>
    <x v="6"/>
    <x v="0"/>
    <x v="2"/>
    <s v="SLA_NOT_MET"/>
  </r>
  <r>
    <s v="4138"/>
    <d v="2023-08-22T15:42:09"/>
    <d v="2023-08-22T15:56:13"/>
    <s v="APPROVE"/>
    <s v="Consumer Pre Bureau"/>
    <s v="CDcosta"/>
    <s v="Approved"/>
    <x v="0"/>
    <d v="1899-12-30T00:14:04"/>
    <n v="14.066666666666666"/>
    <d v="2023-08-22T00:00:00"/>
    <x v="1"/>
    <x v="0"/>
    <x v="2"/>
    <x v="0"/>
    <x v="2"/>
    <s v="SLA_MET"/>
  </r>
  <r>
    <s v="4139"/>
    <d v="2023-08-22T15:45:39"/>
    <d v="2023-08-22T16:07:58"/>
    <s v="APPROVE"/>
    <s v="Consumer Pre Bureau"/>
    <s v="CDcosta"/>
    <s v="Approve"/>
    <x v="0"/>
    <d v="1899-12-30T00:22:19"/>
    <n v="22.316666666666666"/>
    <d v="2023-08-22T00:00:00"/>
    <x v="1"/>
    <x v="0"/>
    <x v="2"/>
    <x v="0"/>
    <x v="2"/>
    <s v="SLA_NOT_MET"/>
  </r>
  <r>
    <s v="4140"/>
    <d v="2023-08-22T15:57:47"/>
    <d v="2023-08-22T16:29:56"/>
    <s v="APPROVE"/>
    <s v="Consumer Pre Bureau"/>
    <s v="NBhatia"/>
    <s v="Approve"/>
    <x v="0"/>
    <d v="1899-12-30T00:32:09"/>
    <n v="32.15"/>
    <d v="2023-08-22T00:00:00"/>
    <x v="1"/>
    <x v="0"/>
    <x v="1"/>
    <x v="0"/>
    <x v="2"/>
    <s v="SLA_NOT_MET"/>
  </r>
  <r>
    <s v="4141"/>
    <d v="2023-08-22T15:58:36"/>
    <d v="2023-08-22T16:18:47"/>
    <s v="APPROVE"/>
    <s v="Consumer Existing"/>
    <s v="RBose"/>
    <s v="Approve"/>
    <x v="0"/>
    <d v="1899-12-30T00:20:11"/>
    <n v="20.183333333333334"/>
    <d v="2023-08-22T00:00:00"/>
    <x v="1"/>
    <x v="0"/>
    <x v="6"/>
    <x v="0"/>
    <x v="1"/>
    <s v="SLA_NOT_MET"/>
  </r>
  <r>
    <s v="4142"/>
    <d v="2023-08-22T16:01:04"/>
    <d v="2023-08-22T16:21:32"/>
    <s v="APPROVE"/>
    <s v="Consumer Existing"/>
    <s v="FWadia"/>
    <s v="Approve"/>
    <x v="0"/>
    <d v="1899-12-30T00:20:28"/>
    <n v="20.466666666666665"/>
    <d v="2023-08-22T00:00:00"/>
    <x v="1"/>
    <x v="0"/>
    <x v="9"/>
    <x v="0"/>
    <x v="1"/>
    <s v="SLA_NOT_MET"/>
  </r>
  <r>
    <s v="4143"/>
    <d v="2023-08-22T16:01:29"/>
    <d v="2023-08-22T16:19:12"/>
    <s v="APPROVE"/>
    <s v="Consumer Existing"/>
    <s v="CDcosta"/>
    <s v="Approved for MBB only"/>
    <x v="0"/>
    <d v="1899-12-30T00:17:43"/>
    <n v="17.716666666666665"/>
    <d v="2023-08-22T00:00:00"/>
    <x v="1"/>
    <x v="0"/>
    <x v="2"/>
    <x v="0"/>
    <x v="1"/>
    <s v="SLA_MET"/>
  </r>
  <r>
    <s v="4144"/>
    <d v="2023-08-22T16:10:55"/>
    <d v="2023-08-22T16:25:33"/>
    <s v="APPROVE"/>
    <s v="Consumer Pre Bureau"/>
    <s v="CDcosta"/>
    <s v="Approve"/>
    <x v="0"/>
    <d v="1899-12-30T00:14:38"/>
    <n v="14.633333333333333"/>
    <d v="2023-08-22T00:00:00"/>
    <x v="1"/>
    <x v="0"/>
    <x v="2"/>
    <x v="0"/>
    <x v="2"/>
    <s v="SLA_MET"/>
  </r>
  <r>
    <s v="4145"/>
    <d v="2023-08-22T16:11:59"/>
    <d v="2023-08-22T16:23:23"/>
    <s v="APPROVE"/>
    <s v="Consumer Existing"/>
    <s v="MDcruz"/>
    <m/>
    <x v="0"/>
    <d v="1899-12-30T00:11:24"/>
    <n v="11.4"/>
    <d v="2023-08-22T00:00:00"/>
    <x v="1"/>
    <x v="0"/>
    <x v="3"/>
    <x v="0"/>
    <x v="1"/>
    <s v="SLA_MET"/>
  </r>
  <r>
    <s v="4146"/>
    <d v="2023-08-22T16:19:12"/>
    <d v="2023-08-22T16:38:41"/>
    <s v="APPROVE"/>
    <s v="Consumer Existing"/>
    <s v="RBose"/>
    <m/>
    <x v="0"/>
    <d v="1899-12-30T00:19:29"/>
    <n v="19.483333333333334"/>
    <d v="2023-08-22T00:00:00"/>
    <x v="1"/>
    <x v="0"/>
    <x v="6"/>
    <x v="0"/>
    <x v="1"/>
    <s v="SLA_MET"/>
  </r>
  <r>
    <s v="4147"/>
    <d v="2023-08-22T16:25:56"/>
    <d v="2023-08-22T16:35:21"/>
    <s v="APPROVE"/>
    <s v="Consumer Existing"/>
    <s v="FWadia"/>
    <s v="Approved for 1 service"/>
    <x v="0"/>
    <d v="1899-12-30T00:09:25"/>
    <n v="9.4166666666666661"/>
    <d v="2023-08-22T00:00:00"/>
    <x v="1"/>
    <x v="0"/>
    <x v="9"/>
    <x v="0"/>
    <x v="1"/>
    <s v="SLA_MET"/>
  </r>
  <r>
    <s v="4148"/>
    <d v="2023-08-22T16:28:11"/>
    <d v="2023-08-22T16:43:20"/>
    <s v="APPROVE"/>
    <s v="Consumer Post Bureau"/>
    <s v="CDcosta"/>
    <s v="Approve"/>
    <x v="0"/>
    <d v="1899-12-30T00:15:09"/>
    <n v="15.15"/>
    <d v="2023-08-22T00:00:00"/>
    <x v="1"/>
    <x v="0"/>
    <x v="2"/>
    <x v="0"/>
    <x v="0"/>
    <s v="SLA_MET"/>
  </r>
  <r>
    <s v="4149"/>
    <d v="2023-08-22T16:35:47"/>
    <d v="2023-08-22T16:51:39"/>
    <s v="APPROVE"/>
    <s v="Consumer Existing"/>
    <s v="CDcosta"/>
    <s v="Approve"/>
    <x v="0"/>
    <d v="1899-12-30T00:15:52"/>
    <n v="15.866666666666667"/>
    <d v="2023-08-22T00:00:00"/>
    <x v="1"/>
    <x v="0"/>
    <x v="2"/>
    <x v="0"/>
    <x v="1"/>
    <s v="SLA_MET"/>
  </r>
  <r>
    <s v="4150"/>
    <d v="2023-08-22T16:37:19"/>
    <d v="2023-08-22T16:59:59"/>
    <s v="APPROVE"/>
    <s v="Consumer Existing"/>
    <s v="CDcosta"/>
    <s v="Approve"/>
    <x v="0"/>
    <d v="1899-12-30T00:22:40"/>
    <n v="22.666666666666668"/>
    <d v="2023-08-22T00:00:00"/>
    <x v="1"/>
    <x v="0"/>
    <x v="2"/>
    <x v="0"/>
    <x v="1"/>
    <s v="SLA_NOT_MET"/>
  </r>
  <r>
    <s v="4151"/>
    <d v="2023-08-22T16:37:31"/>
    <d v="2023-08-22T17:02:39"/>
    <s v="APPROVE"/>
    <s v="Consumer Existing"/>
    <s v="FWadia"/>
    <s v="Approved only with outright purchase of handset or 1 USIM only"/>
    <x v="0"/>
    <d v="1899-12-30T00:25:08"/>
    <n v="25.133333333333333"/>
    <d v="2023-08-22T00:00:00"/>
    <x v="1"/>
    <x v="0"/>
    <x v="9"/>
    <x v="0"/>
    <x v="1"/>
    <s v="SLA_NOT_MET"/>
  </r>
  <r>
    <s v="4152"/>
    <d v="2023-08-22T16:45:16"/>
    <d v="2023-08-22T17:21:24"/>
    <s v="APPROVE"/>
    <s v="Consumer Post Bureau"/>
    <s v="RBose"/>
    <m/>
    <x v="0"/>
    <d v="1899-12-30T00:36:08"/>
    <n v="36.133333333333333"/>
    <d v="2023-08-22T00:00:00"/>
    <x v="1"/>
    <x v="0"/>
    <x v="6"/>
    <x v="0"/>
    <x v="0"/>
    <s v="SLA_NOT_MET"/>
  </r>
  <r>
    <s v="4153"/>
    <d v="2023-08-22T17:09:43"/>
    <d v="2023-08-22T17:21:24"/>
    <s v="APPROVE"/>
    <s v="Consumer Pre Bureau"/>
    <s v="FWadia"/>
    <s v="Approved for 1 handset and 1 MBB"/>
    <x v="0"/>
    <d v="1899-12-30T00:11:41"/>
    <n v="11.683333333333334"/>
    <d v="2023-08-22T00:00:00"/>
    <x v="1"/>
    <x v="0"/>
    <x v="9"/>
    <x v="0"/>
    <x v="2"/>
    <s v="SLA_MET"/>
  </r>
  <r>
    <s v="4154"/>
    <d v="2023-08-22T17:11:35"/>
    <d v="2023-08-22T17:36:09"/>
    <s v="APPROVE"/>
    <s v="Consumer Post Bureau"/>
    <s v="FWadia"/>
    <s v="Approve"/>
    <x v="0"/>
    <d v="1899-12-30T00:24:34"/>
    <n v="24.566666666666666"/>
    <d v="2023-08-22T00:00:00"/>
    <x v="1"/>
    <x v="0"/>
    <x v="9"/>
    <x v="0"/>
    <x v="0"/>
    <s v="SLA_NOT_MET"/>
  </r>
  <r>
    <s v="4155"/>
    <d v="2023-08-22T17:27:16"/>
    <d v="2023-08-22T17:36:23"/>
    <s v="APPROVE"/>
    <s v="Consumer Existing"/>
    <s v="HPandya"/>
    <s v="Approve"/>
    <x v="0"/>
    <d v="1899-12-30T00:09:07"/>
    <n v="9.1166666666666671"/>
    <d v="2023-08-22T00:00:00"/>
    <x v="1"/>
    <x v="0"/>
    <x v="11"/>
    <x v="0"/>
    <x v="1"/>
    <s v="SLA_MET"/>
  </r>
  <r>
    <s v="4156"/>
    <d v="2023-08-22T17:37:00"/>
    <d v="2023-08-22T17:53:33"/>
    <s v="APPROVE"/>
    <s v="Consumer Post Bureau"/>
    <s v="CDcosta"/>
    <s v="Approve"/>
    <x v="0"/>
    <d v="1899-12-30T00:16:33"/>
    <n v="16.55"/>
    <d v="2023-08-22T00:00:00"/>
    <x v="1"/>
    <x v="0"/>
    <x v="2"/>
    <x v="0"/>
    <x v="0"/>
    <s v="SLA_MET"/>
  </r>
  <r>
    <s v="4157"/>
    <d v="2023-08-22T17:43:06"/>
    <d v="2023-08-22T17:50:58"/>
    <s v="APPROVE"/>
    <s v="Consumer Pre Bureau"/>
    <s v="FWadia"/>
    <s v="Approve"/>
    <x v="0"/>
    <d v="1899-12-30T00:07:52"/>
    <n v="7.8666666666666671"/>
    <d v="2023-08-22T00:00:00"/>
    <x v="1"/>
    <x v="0"/>
    <x v="9"/>
    <x v="0"/>
    <x v="2"/>
    <s v="SLA_MET"/>
  </r>
  <r>
    <s v="4158"/>
    <d v="2023-08-22T18:02:00"/>
    <d v="2023-08-22T18:10:49"/>
    <s v="APPROVE"/>
    <s v="Consumer Post Bureau"/>
    <s v="FWadia"/>
    <m/>
    <x v="0"/>
    <d v="1899-12-30T00:08:49"/>
    <n v="8.8166666666666664"/>
    <d v="2023-08-22T00:00:00"/>
    <x v="1"/>
    <x v="0"/>
    <x v="9"/>
    <x v="0"/>
    <x v="0"/>
    <s v="SLA_MET"/>
  </r>
  <r>
    <s v="4159"/>
    <d v="2023-08-22T18:10:57"/>
    <d v="2023-08-22T18:18:53"/>
    <s v="APPROVE"/>
    <s v="Consumer Existing"/>
    <s v="FWadia"/>
    <s v="Approved for 1 service"/>
    <x v="0"/>
    <d v="1899-12-30T00:07:56"/>
    <n v="7.9333333333333336"/>
    <d v="2023-08-22T00:00:00"/>
    <x v="1"/>
    <x v="0"/>
    <x v="9"/>
    <x v="0"/>
    <x v="1"/>
    <s v="SLA_MET"/>
  </r>
  <r>
    <s v="4160"/>
    <d v="2023-08-22T18:17:06"/>
    <d v="2023-08-22T18:21:00"/>
    <s v="APPROVE"/>
    <s v="Consumer Existing"/>
    <s v="HPandya"/>
    <s v="Approve"/>
    <x v="0"/>
    <d v="1899-12-30T00:03:54"/>
    <n v="3.9"/>
    <d v="2023-08-22T00:00:00"/>
    <x v="1"/>
    <x v="0"/>
    <x v="11"/>
    <x v="0"/>
    <x v="1"/>
    <s v="SLA_MET"/>
  </r>
  <r>
    <s v="4161"/>
    <d v="2023-08-22T18:17:15"/>
    <d v="2023-08-22T18:26:48"/>
    <s v="APPROVE"/>
    <s v="Consumer Existing"/>
    <s v="FWadia"/>
    <s v="Approve"/>
    <x v="0"/>
    <d v="1899-12-30T00:09:33"/>
    <n v="9.5500000000000007"/>
    <d v="2023-08-22T00:00:00"/>
    <x v="1"/>
    <x v="0"/>
    <x v="9"/>
    <x v="0"/>
    <x v="1"/>
    <s v="SLA_MET"/>
  </r>
  <r>
    <s v="4162"/>
    <d v="2023-08-22T18:22:46"/>
    <d v="2023-08-22T18:27:47"/>
    <s v="APPROVE"/>
    <s v="Consumer Existing"/>
    <s v="CDcosta"/>
    <s v="Approved for MBB only"/>
    <x v="0"/>
    <d v="1899-12-30T00:05:01"/>
    <n v="5.0166666666666666"/>
    <d v="2023-08-22T00:00:00"/>
    <x v="1"/>
    <x v="0"/>
    <x v="2"/>
    <x v="0"/>
    <x v="1"/>
    <s v="SLA_MET"/>
  </r>
  <r>
    <s v="4163"/>
    <d v="2023-08-22T18:23:26"/>
    <d v="2023-08-22T18:31:28"/>
    <s v="APPROVE"/>
    <s v="Consumer Pre Bureau"/>
    <s v="HPandya"/>
    <s v="Approved for 1 handset and 1 MBB"/>
    <x v="0"/>
    <d v="1899-12-30T00:08:02"/>
    <n v="8.0333333333333332"/>
    <d v="2023-08-22T00:00:00"/>
    <x v="1"/>
    <x v="0"/>
    <x v="11"/>
    <x v="0"/>
    <x v="2"/>
    <s v="SLA_MET"/>
  </r>
  <r>
    <s v="4164"/>
    <d v="2023-08-22T18:25:39"/>
    <d v="2023-08-22T18:32:22"/>
    <s v="APPROVE"/>
    <s v="Consumer Post Bureau"/>
    <s v="FWadia"/>
    <m/>
    <x v="0"/>
    <d v="1899-12-30T00:06:43"/>
    <n v="6.7166666666666668"/>
    <d v="2023-08-22T00:00:00"/>
    <x v="1"/>
    <x v="0"/>
    <x v="9"/>
    <x v="0"/>
    <x v="0"/>
    <s v="SLA_MET"/>
  </r>
  <r>
    <s v="4165"/>
    <d v="2023-08-22T18:48:59"/>
    <d v="2023-08-22T18:53:07"/>
    <s v="APPROVE"/>
    <s v="Consumer Pre Bureau"/>
    <s v="FWadia"/>
    <s v="Approved for 1 service"/>
    <x v="0"/>
    <d v="1899-12-30T00:04:08"/>
    <n v="4.1333333333333337"/>
    <d v="2023-08-22T00:00:00"/>
    <x v="1"/>
    <x v="0"/>
    <x v="9"/>
    <x v="0"/>
    <x v="2"/>
    <s v="SLA_MET"/>
  </r>
  <r>
    <s v="4166"/>
    <d v="2023-08-22T19:09:16"/>
    <d v="2023-08-22T19:22:01"/>
    <s v="APPROVE"/>
    <s v="Consumer Existing"/>
    <s v="CDcosta"/>
    <m/>
    <x v="0"/>
    <d v="1899-12-30T00:12:45"/>
    <n v="12.75"/>
    <d v="2023-08-22T00:00:00"/>
    <x v="1"/>
    <x v="0"/>
    <x v="2"/>
    <x v="0"/>
    <x v="1"/>
    <s v="SLA_MET"/>
  </r>
  <r>
    <s v="4167"/>
    <d v="2023-08-22T19:19:07"/>
    <d v="2023-08-22T19:25:52"/>
    <s v="APPROVE"/>
    <s v="Consumer Existing"/>
    <s v="HPandya"/>
    <s v="Approve"/>
    <x v="0"/>
    <d v="1899-12-30T00:06:45"/>
    <n v="6.75"/>
    <d v="2023-08-22T00:00:00"/>
    <x v="1"/>
    <x v="0"/>
    <x v="11"/>
    <x v="0"/>
    <x v="1"/>
    <s v="SLA_MET"/>
  </r>
  <r>
    <s v="4168"/>
    <d v="2023-08-22T19:37:01"/>
    <d v="2023-08-22T19:44:24"/>
    <s v="APPROVE"/>
    <s v="Consumer Post Bureau"/>
    <s v="FWadia"/>
    <m/>
    <x v="0"/>
    <d v="1899-12-30T00:07:23"/>
    <n v="7.3833333333333337"/>
    <d v="2023-08-22T00:00:00"/>
    <x v="1"/>
    <x v="0"/>
    <x v="9"/>
    <x v="0"/>
    <x v="0"/>
    <s v="SLA_MET"/>
  </r>
  <r>
    <s v="4169"/>
    <d v="2023-08-22T21:12:50"/>
    <d v="2023-08-23T08:39:46"/>
    <s v="APPROVE"/>
    <s v="Consumer Post Bureau"/>
    <s v="SSyed"/>
    <m/>
    <x v="0"/>
    <d v="1899-12-30T11:26:56"/>
    <n v="686.93333333333328"/>
    <d v="2023-08-23T00:00:00"/>
    <x v="1"/>
    <x v="0"/>
    <x v="5"/>
    <x v="0"/>
    <x v="0"/>
    <s v="SLA_NOT_MET"/>
  </r>
  <r>
    <s v="4170"/>
    <d v="2023-08-22T21:35:46"/>
    <d v="2023-08-23T08:42:42"/>
    <s v="APPROVE"/>
    <s v="Consumer Post Bureau"/>
    <s v="SSyed"/>
    <m/>
    <x v="0"/>
    <d v="1899-12-30T11:06:56"/>
    <n v="666.93333333333328"/>
    <d v="2023-08-23T00:00:00"/>
    <x v="1"/>
    <x v="0"/>
    <x v="5"/>
    <x v="0"/>
    <x v="0"/>
    <s v="SLA_NOT_MET"/>
  </r>
  <r>
    <s v="4171"/>
    <d v="2023-08-22T09:32:10"/>
    <d v="2023-08-22T09:50:48"/>
    <s v="DECLINE"/>
    <s v="Consumer Existing"/>
    <s v="RBose"/>
    <m/>
    <x v="0"/>
    <d v="1899-12-30T00:18:38"/>
    <n v="18.633333333333333"/>
    <d v="2023-08-22T00:00:00"/>
    <x v="1"/>
    <x v="0"/>
    <x v="6"/>
    <x v="1"/>
    <x v="1"/>
    <s v="SLA_MET"/>
  </r>
  <r>
    <s v="4172"/>
    <d v="2023-08-22T10:14:32"/>
    <d v="2023-08-22T10:35:41"/>
    <s v="DECLINE"/>
    <s v="Consumer Existing"/>
    <s v="RBose"/>
    <s v="The applicant has been declined due to the billing history on their existing 3 Mobile account, which is currently overdue account number 3330060847."/>
    <x v="1"/>
    <d v="1899-12-30T00:21:09"/>
    <n v="21.15"/>
    <d v="2023-08-22T00:00:00"/>
    <x v="1"/>
    <x v="0"/>
    <x v="6"/>
    <x v="1"/>
    <x v="1"/>
    <s v="SLA_NOT_MET"/>
  </r>
  <r>
    <s v="4173"/>
    <d v="2023-08-22T10:37:24"/>
    <d v="2023-08-22T10:50:42"/>
    <s v="DECLINE"/>
    <s v="Consumer Post Bureau"/>
    <s v="HPandya"/>
    <s v="The applicant has been declined due to their billing history on their existing Asif Tech account, which is currently overdue"/>
    <x v="1"/>
    <d v="1899-12-30T00:13:18"/>
    <n v="13.3"/>
    <d v="2023-08-22T00:00:00"/>
    <x v="1"/>
    <x v="0"/>
    <x v="11"/>
    <x v="1"/>
    <x v="0"/>
    <s v="SLA_MET"/>
  </r>
  <r>
    <s v="4174"/>
    <d v="2023-08-22T12:42:52"/>
    <d v="2023-08-22T12:58:37"/>
    <s v="DECLINE"/>
    <s v="Consumer Existing"/>
    <s v="FWadia"/>
    <s v="Declined as the customer has reached their eligible Service Limit"/>
    <x v="0"/>
    <d v="1899-12-30T00:15:45"/>
    <n v="15.75"/>
    <d v="2023-08-22T00:00:00"/>
    <x v="1"/>
    <x v="0"/>
    <x v="9"/>
    <x v="1"/>
    <x v="1"/>
    <s v="SLA_MET"/>
  </r>
  <r>
    <s v="4175"/>
    <d v="2023-08-22T13:30:55"/>
    <d v="2023-08-22T13:51:38"/>
    <s v="DECLINE"/>
    <s v="Consumer Pre Bureau"/>
    <s v="FWadia"/>
    <s v="The applicant has been declined due to a previous bad debt account with Asif Tech."/>
    <x v="0"/>
    <d v="1899-12-30T00:20:43"/>
    <n v="20.716666666666665"/>
    <d v="2023-08-22T00:00:00"/>
    <x v="1"/>
    <x v="0"/>
    <x v="9"/>
    <x v="1"/>
    <x v="2"/>
    <s v="SLA_NOT_MET"/>
  </r>
  <r>
    <s v="4176"/>
    <d v="2023-08-22T13:49:41"/>
    <d v="2023-08-22T14:05:30"/>
    <s v="DECLINE"/>
    <s v="Consumer Existing"/>
    <s v="MDcruz"/>
    <m/>
    <x v="0"/>
    <d v="1899-12-30T00:15:49"/>
    <n v="15.816666666666666"/>
    <d v="2023-08-22T00:00:00"/>
    <x v="1"/>
    <x v="0"/>
    <x v="3"/>
    <x v="1"/>
    <x v="1"/>
    <s v="SLA_MET"/>
  </r>
  <r>
    <s v="4177"/>
    <d v="2023-08-22T14:00:27"/>
    <d v="2023-08-22T14:15:00"/>
    <s v="DECLINE"/>
    <s v="Consumer Existing"/>
    <s v="FWadia"/>
    <s v="Declined as the customer has reached their eligible Service Limit"/>
    <x v="0"/>
    <d v="1899-12-30T00:14:33"/>
    <n v="14.55"/>
    <d v="2023-08-22T00:00:00"/>
    <x v="1"/>
    <x v="0"/>
    <x v="9"/>
    <x v="1"/>
    <x v="1"/>
    <s v="SLA_MET"/>
  </r>
  <r>
    <s v="4178"/>
    <d v="2023-08-22T14:20:32"/>
    <d v="2023-08-22T14:46:44"/>
    <s v="DECLINE"/>
    <s v="Consumer Existing"/>
    <s v="FWadia"/>
    <m/>
    <x v="0"/>
    <d v="1899-12-30T00:26:12"/>
    <n v="26.2"/>
    <d v="2023-08-22T00:00:00"/>
    <x v="1"/>
    <x v="0"/>
    <x v="9"/>
    <x v="1"/>
    <x v="1"/>
    <s v="SLA_NOT_MET"/>
  </r>
  <r>
    <s v="4179"/>
    <d v="2023-08-22T14:26:56"/>
    <d v="2023-08-22T14:36:45"/>
    <s v="DECLINE"/>
    <s v="Consumer Existing"/>
    <s v="FWadia"/>
    <s v="The applicant has been declined as their Visa expires in less than 4 months"/>
    <x v="0"/>
    <d v="1899-12-30T00:09:49"/>
    <n v="9.8166666666666664"/>
    <d v="2023-08-22T00:00:00"/>
    <x v="1"/>
    <x v="0"/>
    <x v="9"/>
    <x v="1"/>
    <x v="1"/>
    <s v="SLA_MET"/>
  </r>
  <r>
    <s v="4180"/>
    <d v="2023-08-22T14:39:30"/>
    <d v="2023-08-22T14:54:39"/>
    <s v="DECLINE"/>
    <s v="Consumer Existing"/>
    <s v="FWadia"/>
    <m/>
    <x v="0"/>
    <d v="1899-12-30T00:15:09"/>
    <n v="15.15"/>
    <d v="2023-08-22T00:00:00"/>
    <x v="1"/>
    <x v="0"/>
    <x v="9"/>
    <x v="1"/>
    <x v="1"/>
    <s v="SLA_MET"/>
  </r>
  <r>
    <s v="4181"/>
    <d v="2023-08-22T14:54:14"/>
    <d v="2023-08-22T15:12:21"/>
    <s v="DECLINE"/>
    <s v="Consumer Pre Bureau"/>
    <s v="HPandya"/>
    <s v="The applicant has been declined as they are on a Bridging Visa. As per the Credit Policy, if the applicant is on an eligible Visa Subclass, send a copy of the 100pts of ID and supporting documents to VCredit@Asif Tech.com.au or 1800 656 866"/>
    <x v="2"/>
    <d v="1899-12-30T00:18:07"/>
    <n v="18.116666666666667"/>
    <d v="2023-08-22T00:00:00"/>
    <x v="1"/>
    <x v="0"/>
    <x v="11"/>
    <x v="1"/>
    <x v="2"/>
    <s v="SLA_MET"/>
  </r>
  <r>
    <s v="4182"/>
    <d v="2023-08-22T15:01:53"/>
    <d v="2023-08-22T15:16:30"/>
    <s v="DECLINE"/>
    <s v="Consumer Existing"/>
    <s v="RBose"/>
    <m/>
    <x v="0"/>
    <d v="1899-12-30T00:14:37"/>
    <n v="14.616666666666667"/>
    <d v="2023-08-22T00:00:00"/>
    <x v="1"/>
    <x v="0"/>
    <x v="6"/>
    <x v="1"/>
    <x v="1"/>
    <s v="SLA_MET"/>
  </r>
  <r>
    <s v="4183"/>
    <d v="2023-08-22T15:07:10"/>
    <d v="2023-08-22T15:19:55"/>
    <s v="DECLINE"/>
    <s v="Consumer Existing"/>
    <s v="CDcosta"/>
    <s v="Declined as the customer has reached their eligible Service Limit"/>
    <x v="0"/>
    <d v="1899-12-30T00:12:45"/>
    <n v="12.75"/>
    <d v="2023-08-22T00:00:00"/>
    <x v="1"/>
    <x v="0"/>
    <x v="2"/>
    <x v="1"/>
    <x v="1"/>
    <s v="SLA_MET"/>
  </r>
  <r>
    <s v="4184"/>
    <d v="2023-08-22T15:07:29"/>
    <d v="2023-08-22T15:18:04"/>
    <s v="DECLINE"/>
    <s v="Consumer Existing"/>
    <s v="HPandya"/>
    <s v="The applicant has been declined as they are currently on a Tourist Visa."/>
    <x v="0"/>
    <d v="1899-12-30T00:10:35"/>
    <n v="10.583333333333334"/>
    <d v="2023-08-22T00:00:00"/>
    <x v="1"/>
    <x v="0"/>
    <x v="11"/>
    <x v="1"/>
    <x v="1"/>
    <s v="SLA_MET"/>
  </r>
  <r>
    <s v="4185"/>
    <d v="2023-08-22T15:23:53"/>
    <d v="2023-08-22T15:46:07"/>
    <s v="DECLINE"/>
    <s v="Consumer Pre Bureau"/>
    <s v="NBhatia"/>
    <s v="Declined as a Credit Decision"/>
    <x v="0"/>
    <d v="1899-12-30T00:22:14"/>
    <n v="22.233333333333334"/>
    <d v="2023-08-22T00:00:00"/>
    <x v="1"/>
    <x v="0"/>
    <x v="1"/>
    <x v="1"/>
    <x v="2"/>
    <s v="SLA_NOT_MET"/>
  </r>
  <r>
    <s v="4186"/>
    <d v="2023-08-22T15:36:51"/>
    <d v="2023-08-22T15:48:47"/>
    <s v="DECLINE"/>
    <s v="Consumer Post Bureau"/>
    <s v="FWadia"/>
    <s v="The applicant has been declined due to recent late payments on their account"/>
    <x v="0"/>
    <d v="1899-12-30T00:11:56"/>
    <n v="11.933333333333334"/>
    <d v="2023-08-22T00:00:00"/>
    <x v="1"/>
    <x v="0"/>
    <x v="9"/>
    <x v="1"/>
    <x v="0"/>
    <s v="SLA_MET"/>
  </r>
  <r>
    <s v="4187"/>
    <d v="2023-08-22T15:58:11"/>
    <d v="2023-08-22T16:15:36"/>
    <s v="DECLINE"/>
    <s v="Consumer Existing"/>
    <s v="HPandya"/>
    <s v="Declined as the customer has reached their eligible Service Limit"/>
    <x v="0"/>
    <d v="1899-12-30T00:17:25"/>
    <n v="17.416666666666668"/>
    <d v="2023-08-22T00:00:00"/>
    <x v="1"/>
    <x v="0"/>
    <x v="11"/>
    <x v="1"/>
    <x v="1"/>
    <s v="SLA_MET"/>
  </r>
  <r>
    <s v="4188"/>
    <d v="2023-08-22T17:55:23"/>
    <d v="2023-08-22T18:00:35"/>
    <s v="DECLINE"/>
    <s v="Consumer Existing"/>
    <s v="FWadia"/>
    <s v="Declined as the customer has reached their eligible Service Limit"/>
    <x v="0"/>
    <d v="1899-12-30T00:05:12"/>
    <n v="5.2"/>
    <d v="2023-08-22T00:00:00"/>
    <x v="1"/>
    <x v="0"/>
    <x v="9"/>
    <x v="1"/>
    <x v="1"/>
    <s v="SLA_MET"/>
  </r>
  <r>
    <s v="4189"/>
    <d v="2023-08-22T18:10:35"/>
    <d v="2023-08-22T18:18:01"/>
    <s v="DECLINE"/>
    <s v="Consumer Existing"/>
    <s v="HPandya"/>
    <s v="The applicant has been declined due to recent late payments on their account"/>
    <x v="0"/>
    <d v="1899-12-30T00:07:26"/>
    <n v="7.4333333333333336"/>
    <d v="2023-08-22T00:00:00"/>
    <x v="1"/>
    <x v="0"/>
    <x v="11"/>
    <x v="1"/>
    <x v="1"/>
    <s v="SLA_MET"/>
  </r>
  <r>
    <s v="4190"/>
    <d v="2023-08-22T18:57:34"/>
    <d v="2023-08-22T19:07:44"/>
    <s v="DECLINE"/>
    <s v="Consumer Existing"/>
    <s v="CDcosta"/>
    <m/>
    <x v="0"/>
    <d v="1899-12-30T00:10:10"/>
    <n v="10.166666666666666"/>
    <d v="2023-08-22T00:00:00"/>
    <x v="1"/>
    <x v="0"/>
    <x v="2"/>
    <x v="1"/>
    <x v="1"/>
    <s v="SLA_MET"/>
  </r>
  <r>
    <s v="4191"/>
    <d v="2023-08-22T19:13:07"/>
    <d v="2023-08-22T19:34:31"/>
    <s v="DECLINE"/>
    <s v="Consumer Existing"/>
    <s v="CDcosta"/>
    <m/>
    <x v="0"/>
    <d v="1899-12-30T00:21:24"/>
    <n v="21.4"/>
    <d v="2023-08-22T00:00:00"/>
    <x v="1"/>
    <x v="0"/>
    <x v="2"/>
    <x v="1"/>
    <x v="1"/>
    <s v="SLA_NOT_MET"/>
  </r>
  <r>
    <s v="4192"/>
    <d v="2023-08-22T20:51:15"/>
    <d v="2023-08-23T08:33:55"/>
    <s v="DECLINE"/>
    <s v="Consumer Post Bureau"/>
    <s v="SSyed"/>
    <m/>
    <x v="0"/>
    <d v="1899-12-30T11:42:40"/>
    <n v="702.66666666666663"/>
    <d v="2023-08-23T00:00:00"/>
    <x v="1"/>
    <x v="0"/>
    <x v="5"/>
    <x v="1"/>
    <x v="0"/>
    <s v="SLA_NOT_MET"/>
  </r>
  <r>
    <s v="4193"/>
    <d v="2023-08-22T00:40:05"/>
    <d v="2023-08-22T08:54:29"/>
    <s v="WITHDRAW"/>
    <s v="Consumer Post Bureau"/>
    <s v="NBhatia"/>
    <m/>
    <x v="0"/>
    <d v="1899-12-30T08:14:24"/>
    <n v="494.4"/>
    <d v="2023-08-22T00:00:00"/>
    <x v="1"/>
    <x v="0"/>
    <x v="1"/>
    <x v="2"/>
    <x v="0"/>
    <s v="SLA_NOT_MET"/>
  </r>
  <r>
    <s v="4194"/>
    <d v="2023-08-22T09:10:53"/>
    <d v="2023-08-22T09:46:47"/>
    <s v="WITHDRAW"/>
    <s v="Consumer Post Bureau"/>
    <s v="RBose"/>
    <m/>
    <x v="0"/>
    <d v="1899-12-30T00:35:54"/>
    <n v="35.9"/>
    <d v="2023-08-22T00:00:00"/>
    <x v="1"/>
    <x v="0"/>
    <x v="6"/>
    <x v="2"/>
    <x v="0"/>
    <s v="SLA_NOT_MET"/>
  </r>
  <r>
    <s v="4195"/>
    <d v="2023-08-22T09:22:26"/>
    <d v="2023-08-22T09:38:26"/>
    <s v="WITHDRAW"/>
    <s v="Consumer Existing"/>
    <s v="MDcruz"/>
    <s v="This customers existing Asif Tech account is currently overdue. Once all outstanding amounts have been paid, please email VCredit@Asif Tech.com.au to request a further review"/>
    <x v="1"/>
    <d v="1899-12-30T00:16:00"/>
    <n v="16"/>
    <d v="2023-08-22T00:00:00"/>
    <x v="1"/>
    <x v="0"/>
    <x v="3"/>
    <x v="2"/>
    <x v="1"/>
    <s v="SLA_MET"/>
  </r>
  <r>
    <s v="4196"/>
    <d v="2023-08-22T09:26:46"/>
    <d v="2023-08-22T10:02:36"/>
    <s v="WITHDRAW"/>
    <s v="Consumer Existing"/>
    <s v="MDcruz"/>
    <s v="Please send through a document to confirm the applicants income (either a current bank statement showing wage deposits from their employer, or a recent payslip) in addition to copies of their 100 points of ID to VCredit@Asif Tech.com.au or 1800 656 866"/>
    <x v="2"/>
    <d v="1899-12-30T00:35:50"/>
    <n v="35.833333333333336"/>
    <d v="2023-08-22T00:00:00"/>
    <x v="1"/>
    <x v="0"/>
    <x v="3"/>
    <x v="2"/>
    <x v="1"/>
    <s v="SLA_NOT_MET"/>
  </r>
  <r>
    <s v="4197"/>
    <d v="2023-08-22T09:57:39"/>
    <d v="2023-08-22T10:08:30"/>
    <s v="WITHDRAW"/>
    <s v="Consumer Post Bureau"/>
    <s v="MDcruz"/>
    <m/>
    <x v="0"/>
    <d v="1899-12-30T00:10:51"/>
    <n v="10.85"/>
    <d v="2023-08-22T00:00:00"/>
    <x v="1"/>
    <x v="0"/>
    <x v="3"/>
    <x v="2"/>
    <x v="0"/>
    <s v="SLA_MET"/>
  </r>
  <r>
    <s v="4198"/>
    <d v="2023-08-22T10:55:00"/>
    <d v="2023-08-22T11:19:10"/>
    <s v="WITHDRAW"/>
    <s v="Consumer Existing"/>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24:10"/>
    <n v="24.166666666666668"/>
    <d v="2023-08-22T00:00:00"/>
    <x v="1"/>
    <x v="0"/>
    <x v="1"/>
    <x v="2"/>
    <x v="1"/>
    <s v="SLA_NOT_MET"/>
  </r>
  <r>
    <s v="4199"/>
    <d v="2023-08-22T10:55:11"/>
    <d v="2023-08-22T11:13:15"/>
    <s v="WITHDRAW"/>
    <s v="Consumer Pre Bureau"/>
    <s v="HPandya"/>
    <s v="The Work number entered is incorrect for the employer listed on the application. Please verify the details with the applicant and resubmit with a valid"/>
    <x v="4"/>
    <d v="1899-12-30T00:18:04"/>
    <n v="18.066666666666666"/>
    <d v="2023-08-22T00:00:00"/>
    <x v="1"/>
    <x v="0"/>
    <x v="11"/>
    <x v="2"/>
    <x v="2"/>
    <s v="SLA_MET"/>
  </r>
  <r>
    <s v="4200"/>
    <d v="2023-08-22T11:18:17"/>
    <d v="2023-08-22T11:36:19"/>
    <s v="WITHDRAW"/>
    <s v="Consumer Post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18:02"/>
    <n v="18.033333333333335"/>
    <d v="2023-08-22T00:00:00"/>
    <x v="1"/>
    <x v="0"/>
    <x v="1"/>
    <x v="2"/>
    <x v="0"/>
    <s v="SLA_MET"/>
  </r>
  <r>
    <s v="4201"/>
    <d v="2023-08-22T11:27:42"/>
    <d v="2023-08-22T11:41:24"/>
    <s v="WITHDRAW"/>
    <s v="Consumer Existing"/>
    <s v="FWadia"/>
    <s v="This application has been manually withdrawn due to a Siebel issue - Please resubmit with Handset / Device Details"/>
    <x v="2"/>
    <d v="1899-12-30T00:13:42"/>
    <n v="13.7"/>
    <d v="2023-08-22T00:00:00"/>
    <x v="1"/>
    <x v="0"/>
    <x v="9"/>
    <x v="2"/>
    <x v="1"/>
    <s v="SLA_MET"/>
  </r>
  <r>
    <s v="4202"/>
    <d v="2023-08-22T11:34:46"/>
    <d v="2023-08-22T11:51:47"/>
    <s v="WITHDRAW"/>
    <s v="Consumer Pre Bureau"/>
    <s v="HPandya"/>
    <s v="Please send through copies of the applicants 100 points of ID to VCredit@Asif Tech.com.au or 1800 656 866 Student ID or bank statement"/>
    <x v="2"/>
    <d v="1899-12-30T00:17:01"/>
    <n v="17.016666666666666"/>
    <d v="2023-08-22T00:00:00"/>
    <x v="1"/>
    <x v="0"/>
    <x v="11"/>
    <x v="2"/>
    <x v="2"/>
    <s v="SLA_MET"/>
  </r>
  <r>
    <s v="4203"/>
    <d v="2023-08-22T11:39:29"/>
    <d v="2023-08-22T11:56:33"/>
    <s v="WITHDRAW"/>
    <s v="Consumer Pre Bureau"/>
    <s v="FWadia"/>
    <s v="Please send through a document to confirm the applicants income (current bank statement) in addition to copies of their 100 points of ID to VCredit@Asif Tech.com.au. Please update the correct address as 166 Knox Road, Doonside, New South Wales, 2767."/>
    <x v="2"/>
    <d v="1899-12-30T00:17:04"/>
    <n v="17.066666666666666"/>
    <d v="2023-08-22T00:00:00"/>
    <x v="1"/>
    <x v="0"/>
    <x v="9"/>
    <x v="2"/>
    <x v="2"/>
    <s v="SLA_MET"/>
  </r>
  <r>
    <s v="4204"/>
    <d v="2023-08-22T11:49:30"/>
    <d v="2023-08-22T12:03:14"/>
    <s v="WITHDRAW"/>
    <s v="Consumer Pre Bureau"/>
    <s v="CDcosta"/>
    <s v="Please resubmit with the correct contact number for customer"/>
    <x v="2"/>
    <d v="1899-12-30T00:13:44"/>
    <n v="13.733333333333333"/>
    <d v="2023-08-22T00:00:00"/>
    <x v="1"/>
    <x v="0"/>
    <x v="2"/>
    <x v="2"/>
    <x v="2"/>
    <s v="SLA_MET"/>
  </r>
  <r>
    <s v="4205"/>
    <d v="2023-08-22T12:01:07"/>
    <d v="2023-08-22T12:11:35"/>
    <s v="WITHDRAW"/>
    <s v="Consumer Post Bureau"/>
    <s v="FWadia"/>
    <m/>
    <x v="0"/>
    <d v="1899-12-30T00:10:28"/>
    <n v="10.466666666666667"/>
    <d v="2023-08-22T00:00:00"/>
    <x v="1"/>
    <x v="0"/>
    <x v="9"/>
    <x v="2"/>
    <x v="0"/>
    <s v="SLA_MET"/>
  </r>
  <r>
    <s v="4206"/>
    <d v="2023-08-22T12:04:44"/>
    <d v="2023-08-22T12:13:33"/>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8:49"/>
    <n v="8.8166666666666664"/>
    <d v="2023-08-22T00:00:00"/>
    <x v="1"/>
    <x v="0"/>
    <x v="2"/>
    <x v="2"/>
    <x v="0"/>
    <s v="SLA_MET"/>
  </r>
  <r>
    <s v="4207"/>
    <d v="2023-08-22T12:19:51"/>
    <d v="2023-08-22T12:34:50"/>
    <s v="WITHDRAW"/>
    <s v="Consumer Existing"/>
    <s v="HPandya"/>
    <s v="Please resubmit a Passport as part of the applicants 100 points of ID"/>
    <x v="2"/>
    <d v="1899-12-30T00:14:59"/>
    <n v="14.983333333333333"/>
    <d v="2023-08-22T00:00:00"/>
    <x v="1"/>
    <x v="0"/>
    <x v="11"/>
    <x v="2"/>
    <x v="1"/>
    <s v="SLA_MET"/>
  </r>
  <r>
    <s v="4208"/>
    <d v="2023-08-22T12:19:54"/>
    <d v="2023-08-22T12:37:05"/>
    <s v="WITHDRAW"/>
    <s v="Consumer Post Bureau"/>
    <s v="FWadia"/>
    <m/>
    <x v="0"/>
    <d v="1899-12-30T00:17:11"/>
    <n v="17.183333333333334"/>
    <d v="2023-08-22T00:00:00"/>
    <x v="1"/>
    <x v="0"/>
    <x v="9"/>
    <x v="2"/>
    <x v="0"/>
    <s v="SLA_MET"/>
  </r>
  <r>
    <s v="4209"/>
    <d v="2023-08-22T12:38:24"/>
    <d v="2023-08-22T12:47:57"/>
    <s v="WITHDRAW"/>
    <s v="Consumer Existing"/>
    <s v="CDcosta"/>
    <s v="Please resubmit as self employed (commercial account)"/>
    <x v="3"/>
    <d v="1899-12-30T00:09:33"/>
    <n v="9.5500000000000007"/>
    <d v="2023-08-22T00:00:00"/>
    <x v="1"/>
    <x v="0"/>
    <x v="2"/>
    <x v="2"/>
    <x v="1"/>
    <s v="SLA_MET"/>
  </r>
  <r>
    <s v="4210"/>
    <d v="2023-08-22T12:41:54"/>
    <d v="2023-08-22T12:59:11"/>
    <s v="WITHDRAW"/>
    <s v="Consumer Post Bureau"/>
    <s v="CDcosta"/>
    <s v="Please resubmit with correct Current Address along with unit number."/>
    <x v="2"/>
    <d v="1899-12-30T00:17:17"/>
    <n v="17.283333333333335"/>
    <d v="2023-08-22T00:00:00"/>
    <x v="1"/>
    <x v="0"/>
    <x v="2"/>
    <x v="2"/>
    <x v="0"/>
    <s v="SLA_MET"/>
  </r>
  <r>
    <s v="4211"/>
    <d v="2023-08-22T12:54:59"/>
    <d v="2023-08-22T13:04:12"/>
    <s v="WITHDRAW"/>
    <s v="Consumer Pre Bureau"/>
    <s v="FWadia"/>
    <s v="Please send through a document to confirm the applicants income (either a current bank statement showing wage deposits from their employer, or a recent payslip) in addition to copies of their 100 points of ID to VCredit@Asif Tech.com.au or 1800 656 866"/>
    <x v="2"/>
    <d v="1899-12-30T00:09:13"/>
    <n v="9.2166666666666668"/>
    <d v="2023-08-22T00:00:00"/>
    <x v="1"/>
    <x v="0"/>
    <x v="9"/>
    <x v="2"/>
    <x v="2"/>
    <s v="SLA_MET"/>
  </r>
  <r>
    <s v="4212"/>
    <d v="2023-08-22T13:02:01"/>
    <d v="2023-08-22T13:12:20"/>
    <s v="WITHDRAW"/>
    <s v="Consumer Pre Bureau"/>
    <s v="HPandya"/>
    <s v="Please send through copies of the applicants 100 points of ID to VCredit@Asif Tech.com.au or 1800 656 866"/>
    <x v="2"/>
    <d v="1899-12-30T00:10:19"/>
    <n v="10.316666666666666"/>
    <d v="2023-08-22T00:00:00"/>
    <x v="1"/>
    <x v="0"/>
    <x v="11"/>
    <x v="2"/>
    <x v="2"/>
    <s v="SLA_MET"/>
  </r>
  <r>
    <s v="4213"/>
    <d v="2023-08-22T13:08:31"/>
    <d v="2023-08-22T13:16:59"/>
    <s v="WITHDRAW"/>
    <s v="Consumer Pre Bureau"/>
    <s v="CDcosta"/>
    <s v="Please send through copies of the applicants 100 points of ID to VCredit@Asif Tech.com.au or 1800 656 866"/>
    <x v="2"/>
    <d v="1899-12-30T00:08:28"/>
    <n v="8.4666666666666668"/>
    <d v="2023-08-22T00:00:00"/>
    <x v="1"/>
    <x v="0"/>
    <x v="2"/>
    <x v="2"/>
    <x v="2"/>
    <s v="SLA_MET"/>
  </r>
  <r>
    <s v="4214"/>
    <d v="2023-08-22T13:11:22"/>
    <d v="2023-08-22T13:30:32"/>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9:10"/>
    <n v="19.166666666666668"/>
    <d v="2023-08-22T00:00:00"/>
    <x v="1"/>
    <x v="0"/>
    <x v="2"/>
    <x v="2"/>
    <x v="1"/>
    <s v="SLA_MET"/>
  </r>
  <r>
    <s v="4215"/>
    <d v="2023-08-22T13:11:58"/>
    <d v="2023-08-22T13:23:52"/>
    <s v="WITHDRAW"/>
    <s v="Consumer Post Bureau"/>
    <s v="HPandya"/>
    <s v="An account for this applicant already exists with Asif Tech. Please resubmit as existing customer under CA Row ID: 1-7XQC963"/>
    <x v="3"/>
    <d v="1899-12-30T00:11:54"/>
    <n v="11.9"/>
    <d v="2023-08-22T00:00:00"/>
    <x v="1"/>
    <x v="0"/>
    <x v="11"/>
    <x v="2"/>
    <x v="0"/>
    <s v="SLA_MET"/>
  </r>
  <r>
    <s v="4216"/>
    <d v="2023-08-22T13:16:11"/>
    <d v="2023-08-22T13:37:45"/>
    <s v="WITHDRAW"/>
    <s v="Consumer Pre Bureau"/>
    <s v="HPandya"/>
    <s v="Please send through copies of the applicants 100 points of ID (including their Visa page and/or previous Passport number, if applicable) to VCredit@Asif Tech.com.au or 1800 656 866"/>
    <x v="2"/>
    <d v="1899-12-30T00:21:34"/>
    <n v="21.566666666666666"/>
    <d v="2023-08-22T00:00:00"/>
    <x v="1"/>
    <x v="0"/>
    <x v="11"/>
    <x v="2"/>
    <x v="2"/>
    <s v="SLA_NOT_MET"/>
  </r>
  <r>
    <s v="4217"/>
    <d v="2023-08-22T13:22:29"/>
    <d v="2023-08-22T13:35:53"/>
    <s v="WITHDRAW"/>
    <s v="Consumer Pre Bureau"/>
    <s v="FWadia"/>
    <s v="Bureau Error - {ITEM:DnB Error Type}"/>
    <x v="6"/>
    <d v="1899-12-30T00:13:24"/>
    <n v="13.4"/>
    <d v="2023-08-22T00:00:00"/>
    <x v="1"/>
    <x v="0"/>
    <x v="9"/>
    <x v="2"/>
    <x v="2"/>
    <s v="SLA_MET"/>
  </r>
  <r>
    <s v="4218"/>
    <d v="2023-08-22T13:25:20"/>
    <d v="2023-08-22T13:35:20"/>
    <s v="WITHDRAW"/>
    <s v="Consumer Pre Bureau"/>
    <s v="JDsouza"/>
    <s v="Please resubmit with MCC or PP as part of the 110 point ID"/>
    <x v="2"/>
    <d v="1899-12-30T00:10:00"/>
    <n v="10"/>
    <d v="2023-08-22T00:00:00"/>
    <x v="1"/>
    <x v="0"/>
    <x v="10"/>
    <x v="2"/>
    <x v="2"/>
    <s v="SLA_MET"/>
  </r>
  <r>
    <s v="4219"/>
    <d v="2023-08-22T13:29:01"/>
    <d v="2023-08-22T13:51:17"/>
    <s v="WITHDRAW"/>
    <s v="Consumer Existing"/>
    <s v="NBhatia"/>
    <s v="Please resubmit with the advertised contact details for the applicants employe's Landline number(can include 13, 1300 &amp; 1800 numbers)"/>
    <x v="2"/>
    <d v="1899-12-30T00:22:16"/>
    <n v="22.266666666666666"/>
    <d v="2023-08-22T00:00:00"/>
    <x v="1"/>
    <x v="0"/>
    <x v="1"/>
    <x v="2"/>
    <x v="1"/>
    <s v="SLA_NOT_MET"/>
  </r>
  <r>
    <s v="4220"/>
    <d v="2023-08-22T13:49:42"/>
    <d v="2023-08-22T14:11:17"/>
    <s v="WITHDRAW"/>
    <s v="Consumer Pre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21:35"/>
    <n v="21.583333333333332"/>
    <d v="2023-08-22T00:00:00"/>
    <x v="1"/>
    <x v="0"/>
    <x v="1"/>
    <x v="2"/>
    <x v="2"/>
    <s v="SLA_NOT_MET"/>
  </r>
  <r>
    <s v="4221"/>
    <d v="2023-08-22T14:09:39"/>
    <d v="2023-08-22T14:22:43"/>
    <s v="WITHDRAW"/>
    <s v="Consumer Pre Bureau"/>
    <s v="CDcosta"/>
    <s v="Please resubmit with the correct previous address. The address cannot have the word UNKNOWN in it."/>
    <x v="2"/>
    <d v="1899-12-30T00:13:04"/>
    <n v="13.066666666666666"/>
    <d v="2023-08-22T00:00:00"/>
    <x v="1"/>
    <x v="0"/>
    <x v="2"/>
    <x v="2"/>
    <x v="2"/>
    <s v="SLA_MET"/>
  </r>
  <r>
    <s v="4222"/>
    <d v="2023-08-22T14:11:57"/>
    <d v="2023-08-22T14:35:08"/>
    <s v="WITHDRAW"/>
    <s v="Consumer Post Bureau"/>
    <s v="HPandya"/>
    <m/>
    <x v="0"/>
    <d v="1899-12-30T00:23:11"/>
    <n v="23.183333333333334"/>
    <d v="2023-08-22T00:00:00"/>
    <x v="1"/>
    <x v="0"/>
    <x v="11"/>
    <x v="2"/>
    <x v="0"/>
    <s v="SLA_NOT_MET"/>
  </r>
  <r>
    <s v="4223"/>
    <d v="2023-08-22T14:20:36"/>
    <d v="2023-08-22T14:38:15"/>
    <s v="WITHDRAW"/>
    <s v="Consumer Pre Bureau"/>
    <s v="RBose"/>
    <s v="Please resubmit a Passport as part of the applicants 100 points of ID and also check the applicant's date of birth. If incorrect, please amend and resubmit."/>
    <x v="4"/>
    <d v="1899-12-30T00:17:39"/>
    <n v="17.649999999999999"/>
    <d v="2023-08-22T00:00:00"/>
    <x v="1"/>
    <x v="0"/>
    <x v="6"/>
    <x v="2"/>
    <x v="2"/>
    <s v="SLA_MET"/>
  </r>
  <r>
    <s v="4224"/>
    <d v="2023-08-22T14:21:04"/>
    <d v="2023-08-22T14:31:10"/>
    <s v="WITHDRAW"/>
    <s v="Consumer Post Bureau"/>
    <s v="CDcosta"/>
    <s v="Please send through copies of the applicants 100 points of ID and proper bank statement showing wage deposits to VCredit@Asif Tech.com.au or 1800 656 866"/>
    <x v="2"/>
    <d v="1899-12-30T00:10:06"/>
    <n v="10.1"/>
    <d v="2023-08-22T00:00:00"/>
    <x v="1"/>
    <x v="0"/>
    <x v="2"/>
    <x v="2"/>
    <x v="0"/>
    <s v="SLA_MET"/>
  </r>
  <r>
    <s v="4225"/>
    <d v="2023-08-22T14:24:38"/>
    <d v="2023-08-22T14:48:19"/>
    <s v="WITHDRAW"/>
    <s v="Consumer Post Bureau"/>
    <s v="NBhatia"/>
    <s v="Please resubmit with the advertised contact details for the applicants employer (can include 13, 1300 &amp; 1800 numbers)"/>
    <x v="2"/>
    <d v="1899-12-30T00:23:41"/>
    <n v="23.683333333333334"/>
    <d v="2023-08-22T00:00:00"/>
    <x v="1"/>
    <x v="0"/>
    <x v="1"/>
    <x v="2"/>
    <x v="0"/>
    <s v="SLA_NOT_MET"/>
  </r>
  <r>
    <s v="4226"/>
    <d v="2023-08-22T14:25:45"/>
    <d v="2023-08-22T14:43:04"/>
    <s v="WITHDRAW"/>
    <s v="Consumer Pre Bureau"/>
    <s v="CDcosta"/>
    <s v="Please resubmit with the correct address as 3011/283, City Road, South Bank, VIC, 3006."/>
    <x v="2"/>
    <d v="1899-12-30T00:17:19"/>
    <n v="17.316666666666666"/>
    <d v="2023-08-22T00:00:00"/>
    <x v="1"/>
    <x v="0"/>
    <x v="2"/>
    <x v="2"/>
    <x v="2"/>
    <s v="SLA_MET"/>
  </r>
  <r>
    <s v="4227"/>
    <d v="2023-08-22T14:50:11"/>
    <d v="2023-08-22T15:02:54"/>
    <s v="WITHDRAW"/>
    <s v="Consumer Pre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12:43"/>
    <n v="12.716666666666667"/>
    <d v="2023-08-22T00:00:00"/>
    <x v="1"/>
    <x v="0"/>
    <x v="1"/>
    <x v="2"/>
    <x v="2"/>
    <s v="SLA_MET"/>
  </r>
  <r>
    <s v="4228"/>
    <d v="2023-08-22T14:52:17"/>
    <d v="2023-08-22T15:04:35"/>
    <s v="WITHDRAW"/>
    <s v="Consumer Existing"/>
    <s v="CDcosta"/>
    <s v="This customers existing Asif Tech account is currently overdue. Once all outstanding amounts have been paid, please email VCredit@Asif Tech.com.au to request a further review"/>
    <x v="1"/>
    <d v="1899-12-30T00:12:18"/>
    <n v="12.3"/>
    <d v="2023-08-22T00:00:00"/>
    <x v="1"/>
    <x v="0"/>
    <x v="2"/>
    <x v="2"/>
    <x v="1"/>
    <s v="SLA_MET"/>
  </r>
  <r>
    <s v="4229"/>
    <d v="2023-08-22T15:12:17"/>
    <d v="2023-08-22T15:32:55"/>
    <s v="WITHDRAW"/>
    <s v="Consumer Post Bureau"/>
    <s v="HPandya"/>
    <s v="This account has been closed. Please submit a new credit check for the applicant under a new Customer Account Row ID"/>
    <x v="2"/>
    <d v="1899-12-30T00:20:38"/>
    <n v="20.633333333333333"/>
    <d v="2023-08-22T00:00:00"/>
    <x v="1"/>
    <x v="0"/>
    <x v="11"/>
    <x v="2"/>
    <x v="0"/>
    <s v="SLA_NOT_MET"/>
  </r>
  <r>
    <s v="4230"/>
    <d v="2023-08-22T15:24:30"/>
    <d v="2023-08-22T15:40:29"/>
    <s v="WITHDRAW"/>
    <s v="Consumer Pre Bureau"/>
    <s v="HPandya"/>
    <s v="Please resubmit with a valid contact number for a family or friend."/>
    <x v="2"/>
    <d v="1899-12-30T00:15:59"/>
    <n v="15.983333333333333"/>
    <d v="2023-08-22T00:00:00"/>
    <x v="1"/>
    <x v="0"/>
    <x v="11"/>
    <x v="2"/>
    <x v="2"/>
    <s v="SLA_MET"/>
  </r>
  <r>
    <s v="4231"/>
    <d v="2023-08-22T15:26:32"/>
    <d v="2023-08-22T15:40:00"/>
    <s v="WITHDRAW"/>
    <s v="Consumer Pre Bureau"/>
    <s v="CDcosta"/>
    <s v="Please send through copies of the applicants 100 points of ID (including their Visa page and/or previous Passport number, if applicable) to VCredit@Asif Tech.com.au or 1800 656 866"/>
    <x v="2"/>
    <d v="1899-12-30T00:13:28"/>
    <n v="13.466666666666667"/>
    <d v="2023-08-22T00:00:00"/>
    <x v="1"/>
    <x v="0"/>
    <x v="2"/>
    <x v="2"/>
    <x v="2"/>
    <s v="SLA_MET"/>
  </r>
  <r>
    <s v="4232"/>
    <d v="2023-08-22T15:27:37"/>
    <d v="2023-08-22T15:50:34"/>
    <s v="WITHDRAW"/>
    <s v="Consumer Existing"/>
    <s v="CDcosta"/>
    <s v="This applicant has an existing account with 3 Mobile which is currently overdue. Please only resubmit for review once all outstanding amounts have been paid"/>
    <x v="1"/>
    <d v="1899-12-30T00:22:57"/>
    <n v="22.95"/>
    <d v="2023-08-22T00:00:00"/>
    <x v="1"/>
    <x v="0"/>
    <x v="2"/>
    <x v="2"/>
    <x v="1"/>
    <s v="SLA_NOT_MET"/>
  </r>
  <r>
    <s v="4233"/>
    <d v="2023-08-22T15:33:23"/>
    <d v="2023-08-22T15:52:07"/>
    <s v="WITHDRAW"/>
    <s v="Consumer Pre Bureau"/>
    <s v="HPandya"/>
    <s v="This account has been closed. Please submit a new credit check for the applicant under a new Customer Account Row ID"/>
    <x v="2"/>
    <d v="1899-12-30T00:18:44"/>
    <n v="18.733333333333334"/>
    <d v="2023-08-22T00:00:00"/>
    <x v="1"/>
    <x v="0"/>
    <x v="11"/>
    <x v="2"/>
    <x v="2"/>
    <s v="SLA_MET"/>
  </r>
  <r>
    <s v="4234"/>
    <d v="2023-08-22T15:42:14"/>
    <d v="2023-08-22T16:01:01"/>
    <s v="WITHDRAW"/>
    <s v="Consumer Pre Bureau"/>
    <s v="HPandya"/>
    <s v="Please resubmit with the valid employer LL"/>
    <x v="2"/>
    <d v="1899-12-30T00:18:47"/>
    <n v="18.783333333333335"/>
    <d v="2023-08-22T00:00:00"/>
    <x v="1"/>
    <x v="0"/>
    <x v="11"/>
    <x v="2"/>
    <x v="2"/>
    <s v="SLA_MET"/>
  </r>
  <r>
    <s v="4235"/>
    <d v="2023-08-22T15:50:09"/>
    <d v="2023-08-22T16:11:20"/>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21:11"/>
    <n v="21.183333333333334"/>
    <d v="2023-08-22T00:00:00"/>
    <x v="1"/>
    <x v="0"/>
    <x v="11"/>
    <x v="2"/>
    <x v="2"/>
    <s v="SLA_NOT_MET"/>
  </r>
  <r>
    <s v="4236"/>
    <d v="2023-08-22T15:56:30"/>
    <d v="2023-08-22T16:13:16"/>
    <s v="WITHDRAW"/>
    <s v="Consumer Existing"/>
    <s v="CDcosta"/>
    <s v="This applicant has an existing account with 3 Mobile which is currently overdue. Please only resubmit for review once all outstanding amounts have been paid"/>
    <x v="1"/>
    <d v="1899-12-30T00:16:46"/>
    <n v="16.766666666666666"/>
    <d v="2023-08-22T00:00:00"/>
    <x v="1"/>
    <x v="0"/>
    <x v="2"/>
    <x v="2"/>
    <x v="1"/>
    <s v="SLA_MET"/>
  </r>
  <r>
    <s v="4237"/>
    <d v="2023-08-22T15:58:16"/>
    <d v="2023-08-22T16:17:13"/>
    <s v="WITHDRAW"/>
    <s v="Consumer Existing"/>
    <s v="MDcruz"/>
    <m/>
    <x v="0"/>
    <d v="1899-12-30T00:18:57"/>
    <n v="18.95"/>
    <d v="2023-08-22T00:00:00"/>
    <x v="1"/>
    <x v="0"/>
    <x v="3"/>
    <x v="2"/>
    <x v="1"/>
    <s v="SLA_MET"/>
  </r>
  <r>
    <s v="4238"/>
    <d v="2023-08-22T16:05:31"/>
    <d v="2023-08-22T16:20:51"/>
    <s v="WITHDRAW"/>
    <s v="Consumer Pre Bureau"/>
    <s v="HPandya"/>
    <s v="Please resubmit a Passport as part of the applicants 100 points of ID OR Medicare Card"/>
    <x v="2"/>
    <d v="1899-12-30T00:15:20"/>
    <n v="15.333333333333334"/>
    <d v="2023-08-22T00:00:00"/>
    <x v="1"/>
    <x v="0"/>
    <x v="11"/>
    <x v="2"/>
    <x v="2"/>
    <s v="SLA_MET"/>
  </r>
  <r>
    <s v="4239"/>
    <d v="2023-08-22T16:33:16"/>
    <d v="2023-08-22T16:50:39"/>
    <s v="WITHDRAW"/>
    <s v="Consumer Post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17:23"/>
    <n v="17.383333333333333"/>
    <d v="2023-08-22T00:00:00"/>
    <x v="1"/>
    <x v="0"/>
    <x v="1"/>
    <x v="2"/>
    <x v="0"/>
    <s v="SLA_MET"/>
  </r>
  <r>
    <s v="4240"/>
    <d v="2023-08-22T16:34:14"/>
    <d v="2023-08-22T16:50:56"/>
    <s v="WITHDRAW"/>
    <s v="Consumer Pre Bureau"/>
    <s v="FWadia"/>
    <s v="Please send through copies of the applicants Visa page and / or previous Passport number, if applicable to VCredit@Asif Tech.com.au or 1800 656 866"/>
    <x v="2"/>
    <d v="1899-12-30T00:16:42"/>
    <n v="16.7"/>
    <d v="2023-08-22T00:00:00"/>
    <x v="1"/>
    <x v="0"/>
    <x v="9"/>
    <x v="2"/>
    <x v="2"/>
    <s v="SLA_MET"/>
  </r>
  <r>
    <s v="4241"/>
    <d v="2023-08-22T16:35:01"/>
    <d v="2023-08-22T17:00:15"/>
    <s v="WITHDRAW"/>
    <s v="Consumer Post Bureau"/>
    <s v="HPandya"/>
    <s v="Please send through copies of the applicants 100 points of ID to VCredit@Asif Tech.com.au or 1800 656 866 rental agreement."/>
    <x v="2"/>
    <d v="1899-12-30T00:25:14"/>
    <n v="25.233333333333334"/>
    <d v="2023-08-22T00:00:00"/>
    <x v="1"/>
    <x v="0"/>
    <x v="11"/>
    <x v="2"/>
    <x v="0"/>
    <s v="SLA_NOT_MET"/>
  </r>
  <r>
    <s v="4242"/>
    <d v="2023-08-22T16:38:08"/>
    <d v="2023-08-22T17:05:26"/>
    <s v="WITHDRAW"/>
    <s v="Consumer Existing"/>
    <s v="NBhatia"/>
    <s v="Please resubmit with the advertised contact details for the applicants employer Employer's Landline number (can include 13, 1300 &amp; 1800 numbers) and in employment details incorrectly mentioned Type as &quot;Others, instead of the correct option&quot;."/>
    <x v="4"/>
    <d v="1899-12-30T00:27:18"/>
    <n v="27.3"/>
    <d v="2023-08-22T00:00:00"/>
    <x v="1"/>
    <x v="0"/>
    <x v="1"/>
    <x v="2"/>
    <x v="1"/>
    <s v="SLA_NOT_MET"/>
  </r>
  <r>
    <s v="4243"/>
    <d v="2023-08-22T16:38:29"/>
    <d v="2023-08-22T17:08:05"/>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29:36"/>
    <n v="29.6"/>
    <d v="2023-08-22T00:00:00"/>
    <x v="1"/>
    <x v="0"/>
    <x v="2"/>
    <x v="2"/>
    <x v="0"/>
    <s v="SLA_NOT_MET"/>
  </r>
  <r>
    <s v="4244"/>
    <d v="2023-08-22T16:42:10"/>
    <d v="2023-08-22T17:09:11"/>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27:01"/>
    <n v="27.016666666666666"/>
    <d v="2023-08-22T00:00:00"/>
    <x v="1"/>
    <x v="0"/>
    <x v="11"/>
    <x v="2"/>
    <x v="1"/>
    <s v="SLA_NOT_MET"/>
  </r>
  <r>
    <s v="4245"/>
    <d v="2023-08-22T16:49:56"/>
    <d v="2023-08-22T17:17:22"/>
    <s v="WITHDRAW"/>
    <s v="Consumer Post Bureau"/>
    <s v="MDcruz"/>
    <m/>
    <x v="0"/>
    <d v="1899-12-30T00:27:26"/>
    <n v="27.433333333333334"/>
    <d v="2023-08-22T00:00:00"/>
    <x v="1"/>
    <x v="0"/>
    <x v="3"/>
    <x v="2"/>
    <x v="0"/>
    <s v="SLA_NOT_MET"/>
  </r>
  <r>
    <s v="4246"/>
    <d v="2023-08-22T16:54:44"/>
    <d v="2023-08-22T17:10:33"/>
    <s v="WITHDRAW"/>
    <s v="Consumer Existing"/>
    <s v="FWadia"/>
    <s v="Please resubmit with the advertised contact details for the applicants employer (can include 13, 1300 &amp; 1800 numbers)"/>
    <x v="2"/>
    <d v="1899-12-30T00:15:49"/>
    <n v="15.816666666666666"/>
    <d v="2023-08-22T00:00:00"/>
    <x v="1"/>
    <x v="0"/>
    <x v="9"/>
    <x v="2"/>
    <x v="1"/>
    <s v="SLA_MET"/>
  </r>
  <r>
    <s v="4247"/>
    <d v="2023-08-22T16:55:15"/>
    <d v="2023-08-22T17:16:53"/>
    <s v="WITHDRAW"/>
    <s v="Consumer Pre Bureau"/>
    <s v="NBhatia"/>
    <s v="Please send through copies of the applicants 100 points of ID (including their Visa page and/or previous Passport number, if applicable) to VCredit@Asif Tech.com.au or 1800 656 866"/>
    <x v="2"/>
    <d v="1899-12-30T00:21:38"/>
    <n v="21.633333333333333"/>
    <d v="2023-08-22T00:00:00"/>
    <x v="1"/>
    <x v="0"/>
    <x v="1"/>
    <x v="2"/>
    <x v="2"/>
    <s v="SLA_NOT_MET"/>
  </r>
  <r>
    <s v="4248"/>
    <d v="2023-08-22T17:05:44"/>
    <d v="2023-08-22T17:14:14"/>
    <s v="WITHDRAW"/>
    <s v="Consumer Existing"/>
    <s v="CDcosta"/>
    <s v="This customers existing Asif Tech account is currently overdue. Once all outstanding amounts have been paid, please email VCredit@Asif Tech.com.au to request a further review"/>
    <x v="1"/>
    <d v="1899-12-30T00:08:30"/>
    <n v="8.5"/>
    <d v="2023-08-22T00:00:00"/>
    <x v="1"/>
    <x v="0"/>
    <x v="2"/>
    <x v="2"/>
    <x v="1"/>
    <s v="SLA_MET"/>
  </r>
  <r>
    <s v="4249"/>
    <d v="2023-08-22T17:09:48"/>
    <d v="2023-08-22T17:15:07"/>
    <s v="WITHDRAW"/>
    <s v="Consumer Post Bureau"/>
    <s v="HPandya"/>
    <s v="An account for this applicant already exists with Asif Tech. Please resubmit as existing customer under CA Row ID: 1-868ECO5"/>
    <x v="3"/>
    <d v="1899-12-30T00:05:19"/>
    <n v="5.3166666666666664"/>
    <d v="2023-08-22T00:00:00"/>
    <x v="1"/>
    <x v="0"/>
    <x v="11"/>
    <x v="2"/>
    <x v="0"/>
    <s v="SLA_MET"/>
  </r>
  <r>
    <s v="4250"/>
    <d v="2023-08-22T17:10:20"/>
    <d v="2023-08-22T17:32:48"/>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22:28"/>
    <n v="22.466666666666665"/>
    <d v="2023-08-22T00:00:00"/>
    <x v="1"/>
    <x v="0"/>
    <x v="11"/>
    <x v="2"/>
    <x v="1"/>
    <s v="SLA_NOT_MET"/>
  </r>
  <r>
    <s v="4251"/>
    <d v="2023-08-22T17:23:41"/>
    <d v="2023-08-22T17:37:17"/>
    <s v="WITHDRAW"/>
    <s v="Consumer Pre Bureau"/>
    <s v="NBhatia"/>
    <s v="Please send through copies of the applicants 100 points of ID (including their Visa page and/or previous Passport number, if applicable) to VCredit@Asif Tech.com.au or 1800 656 866 And also provide the Employer's Landline number."/>
    <x v="2"/>
    <d v="1899-12-30T00:13:36"/>
    <n v="13.6"/>
    <d v="2023-08-22T00:00:00"/>
    <x v="1"/>
    <x v="0"/>
    <x v="1"/>
    <x v="2"/>
    <x v="2"/>
    <s v="SLA_MET"/>
  </r>
  <r>
    <s v="4252"/>
    <d v="2023-08-22T17:30:21"/>
    <d v="2023-08-22T17:42:05"/>
    <s v="WITHDRAW"/>
    <s v="Consumer Pre Bureau"/>
    <s v="FWadia"/>
    <s v="Please send through copies of the applicants 100 points of ID (including their Visa page and/or previous Passport number, if applicable) to VCredit@Asif Tech.com.au or 1800 656 866"/>
    <x v="2"/>
    <d v="1899-12-30T00:11:44"/>
    <n v="11.733333333333333"/>
    <d v="2023-08-22T00:00:00"/>
    <x v="1"/>
    <x v="0"/>
    <x v="9"/>
    <x v="2"/>
    <x v="2"/>
    <s v="SLA_MET"/>
  </r>
  <r>
    <s v="4253"/>
    <d v="2023-08-22T17:31:35"/>
    <d v="2023-08-22T17:43:59"/>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2:24"/>
    <n v="12.4"/>
    <d v="2023-08-22T00:00:00"/>
    <x v="1"/>
    <x v="0"/>
    <x v="11"/>
    <x v="2"/>
    <x v="2"/>
    <s v="SLA_MET"/>
  </r>
  <r>
    <s v="4254"/>
    <d v="2023-08-22T18:08:03"/>
    <d v="2023-08-22T18:12:26"/>
    <s v="WITHDRAW"/>
    <s v="Consumer Post Bureau"/>
    <s v="CDcosta"/>
    <s v="An account for this applicant already exists with Asif Tech. Please resubmit as existing customer under CA Row ID: 1-8B2ZDV2"/>
    <x v="3"/>
    <d v="1899-12-30T00:04:23"/>
    <n v="4.3833333333333337"/>
    <d v="2023-08-22T00:00:00"/>
    <x v="1"/>
    <x v="0"/>
    <x v="2"/>
    <x v="2"/>
    <x v="0"/>
    <s v="SLA_MET"/>
  </r>
  <r>
    <s v="4255"/>
    <d v="2023-08-22T18:16:38"/>
    <d v="2023-08-22T18:23:43"/>
    <s v="WITHDRAW"/>
    <s v="Consumer Pre Bureau"/>
    <s v="CDcosta"/>
    <s v="Please send through copies of the applicants 100 points of ID (including their Visa page and/or previous Passport number, if applicable) to VCredit@Asif Tech.com.au or 1800 656 866"/>
    <x v="2"/>
    <d v="1899-12-30T00:07:05"/>
    <n v="7.083333333333333"/>
    <d v="2023-08-22T00:00:00"/>
    <x v="1"/>
    <x v="0"/>
    <x v="2"/>
    <x v="2"/>
    <x v="2"/>
    <s v="SLA_MET"/>
  </r>
  <r>
    <s v="4256"/>
    <d v="2023-08-22T18:35:36"/>
    <d v="2023-08-22T18:42:02"/>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6:26"/>
    <n v="6.4333333333333336"/>
    <d v="2023-08-22T00:00:00"/>
    <x v="1"/>
    <x v="0"/>
    <x v="11"/>
    <x v="2"/>
    <x v="2"/>
    <s v="SLA_MET"/>
  </r>
  <r>
    <s v="4257"/>
    <d v="2023-08-22T18:38:48"/>
    <d v="2023-08-22T18:44:00"/>
    <s v="WITHDRAW"/>
    <s v="Consumer Pre Bureau"/>
    <s v="CDcosta"/>
    <s v="Please send through copies of the applicants 100 points of ID (including their Visa page and/or previous Passport number, if applicable) to VCredit@Asif Tech.com.au or 1800 656 866"/>
    <x v="2"/>
    <d v="1899-12-30T00:05:12"/>
    <n v="5.2"/>
    <d v="2023-08-22T00:00:00"/>
    <x v="1"/>
    <x v="0"/>
    <x v="2"/>
    <x v="2"/>
    <x v="2"/>
    <s v="SLA_MET"/>
  </r>
  <r>
    <s v="4258"/>
    <d v="2023-08-22T18:44:57"/>
    <d v="2023-08-22T18:54:01"/>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9:04"/>
    <n v="9.0666666666666664"/>
    <d v="2023-08-22T00:00:00"/>
    <x v="1"/>
    <x v="0"/>
    <x v="11"/>
    <x v="2"/>
    <x v="1"/>
    <s v="SLA_MET"/>
  </r>
  <r>
    <s v="4259"/>
    <d v="2023-08-23T08:25:20"/>
    <d v="2023-08-23T08:33:15"/>
    <s v="APPROVE"/>
    <s v="Consumer Existing"/>
    <s v="SBambaras"/>
    <s v="Approved for 1 service"/>
    <x v="0"/>
    <d v="1899-12-30T00:07:55"/>
    <n v="7.916666666666667"/>
    <d v="2023-08-23T00:00:00"/>
    <x v="1"/>
    <x v="0"/>
    <x v="7"/>
    <x v="0"/>
    <x v="1"/>
    <s v="SLA_MET"/>
  </r>
  <r>
    <s v="4260"/>
    <d v="2023-08-23T08:34:21"/>
    <d v="2023-08-23T08:49:43"/>
    <s v="APPROVE"/>
    <s v="Consumer Existing"/>
    <s v="SBambaras"/>
    <s v="Approved for MBB only (not for tablet)"/>
    <x v="0"/>
    <d v="1899-12-30T00:15:22"/>
    <n v="15.366666666666667"/>
    <d v="2023-08-23T00:00:00"/>
    <x v="1"/>
    <x v="0"/>
    <x v="7"/>
    <x v="0"/>
    <x v="1"/>
    <s v="SLA_MET"/>
  </r>
  <r>
    <s v="4261"/>
    <d v="2023-08-23T09:00:04"/>
    <d v="2023-08-23T09:06:40"/>
    <s v="APPROVE"/>
    <s v="Consumer Existing"/>
    <s v="SBambaras"/>
    <s v="Approved for 2 sim-only services"/>
    <x v="0"/>
    <d v="1899-12-30T00:06:36"/>
    <n v="6.6"/>
    <d v="2023-08-23T00:00:00"/>
    <x v="1"/>
    <x v="0"/>
    <x v="7"/>
    <x v="0"/>
    <x v="1"/>
    <s v="SLA_MET"/>
  </r>
  <r>
    <s v="4262"/>
    <d v="2023-08-23T09:07:07"/>
    <d v="2023-08-23T09:16:26"/>
    <s v="APPROVE"/>
    <s v="Consumer Post Bureau"/>
    <s v="SSyed"/>
    <m/>
    <x v="0"/>
    <d v="1899-12-30T00:09:19"/>
    <n v="9.3166666666666664"/>
    <d v="2023-08-23T00:00:00"/>
    <x v="1"/>
    <x v="0"/>
    <x v="5"/>
    <x v="0"/>
    <x v="0"/>
    <s v="SLA_MET"/>
  </r>
  <r>
    <s v="4263"/>
    <d v="2023-08-23T09:14:11"/>
    <d v="2023-08-23T09:27:00"/>
    <s v="APPROVE"/>
    <s v="Consumer Existing"/>
    <s v="SBambaras"/>
    <s v="Approved for 1 service"/>
    <x v="0"/>
    <d v="1899-12-30T00:12:49"/>
    <n v="12.816666666666666"/>
    <d v="2023-08-23T00:00:00"/>
    <x v="1"/>
    <x v="0"/>
    <x v="7"/>
    <x v="0"/>
    <x v="1"/>
    <s v="SLA_MET"/>
  </r>
  <r>
    <s v="4264"/>
    <d v="2023-08-23T09:22:02"/>
    <d v="2023-08-23T09:35:14"/>
    <s v="APPROVE"/>
    <s v="Consumer Existing"/>
    <s v="SBambaras"/>
    <s v="Approved for outright purchase or sim-only service due to the applicants Visa status or expiry"/>
    <x v="0"/>
    <d v="1899-12-30T00:13:12"/>
    <n v="13.2"/>
    <d v="2023-08-23T00:00:00"/>
    <x v="1"/>
    <x v="0"/>
    <x v="7"/>
    <x v="0"/>
    <x v="1"/>
    <s v="SLA_MET"/>
  </r>
  <r>
    <s v="4265"/>
    <d v="2023-08-23T09:36:05"/>
    <d v="2023-08-23T09:42:46"/>
    <s v="APPROVE"/>
    <s v="Consumer Existing"/>
    <s v="SBambaras"/>
    <s v="Approved for 1 service"/>
    <x v="0"/>
    <d v="1899-12-30T00:06:41"/>
    <n v="6.6833333333333336"/>
    <d v="2023-08-23T00:00:00"/>
    <x v="1"/>
    <x v="0"/>
    <x v="7"/>
    <x v="0"/>
    <x v="1"/>
    <s v="SLA_MET"/>
  </r>
  <r>
    <s v="4266"/>
    <d v="2023-08-23T09:48:53"/>
    <d v="2023-08-23T09:51:54"/>
    <s v="APPROVE"/>
    <s v="Consumer Existing"/>
    <s v="SBambaras"/>
    <s v="Approved for MBB only"/>
    <x v="0"/>
    <d v="1899-12-30T00:03:01"/>
    <n v="3.0166666666666666"/>
    <d v="2023-08-23T00:00:00"/>
    <x v="1"/>
    <x v="0"/>
    <x v="7"/>
    <x v="0"/>
    <x v="1"/>
    <s v="SLA_MET"/>
  </r>
  <r>
    <s v="4267"/>
    <d v="2023-08-23T10:05:27"/>
    <d v="2023-08-23T10:10:08"/>
    <s v="APPROVE"/>
    <s v="Consumer Pre Bureau"/>
    <s v="AAkhundpur"/>
    <s v="Approved for 1 service only"/>
    <x v="0"/>
    <d v="1899-12-30T00:04:41"/>
    <n v="4.6833333333333336"/>
    <d v="2023-08-23T00:00:00"/>
    <x v="1"/>
    <x v="0"/>
    <x v="8"/>
    <x v="0"/>
    <x v="2"/>
    <s v="SLA_MET"/>
  </r>
  <r>
    <s v="4268"/>
    <d v="2023-08-23T10:15:49"/>
    <d v="2023-08-23T10:22:51"/>
    <s v="APPROVE"/>
    <s v="Consumer Existing"/>
    <s v="AAkhundpur"/>
    <s v="Approved for outright purchase or sim-only service due to the applicants Visa status or expiry"/>
    <x v="0"/>
    <d v="1899-12-30T00:07:02"/>
    <n v="7.0333333333333332"/>
    <d v="2023-08-23T00:00:00"/>
    <x v="1"/>
    <x v="0"/>
    <x v="8"/>
    <x v="0"/>
    <x v="1"/>
    <s v="SLA_MET"/>
  </r>
  <r>
    <s v="4269"/>
    <d v="2023-08-23T10:46:56"/>
    <d v="2023-08-23T10:52:49"/>
    <s v="APPROVE"/>
    <s v="Consumer Existing"/>
    <s v="AAkhundpur"/>
    <s v="Approved for outright purchase or sim-only service due to the applicants Visa status or expiry"/>
    <x v="0"/>
    <d v="1899-12-30T00:05:53"/>
    <n v="5.8833333333333329"/>
    <d v="2023-08-23T00:00:00"/>
    <x v="1"/>
    <x v="0"/>
    <x v="8"/>
    <x v="0"/>
    <x v="1"/>
    <s v="SLA_MET"/>
  </r>
  <r>
    <s v="4270"/>
    <d v="2023-08-23T10:52:43"/>
    <d v="2023-08-23T10:58:44"/>
    <s v="APPROVE"/>
    <s v="Consumer Existing"/>
    <s v="AAkhundpur"/>
    <m/>
    <x v="0"/>
    <d v="1899-12-30T00:06:01"/>
    <n v="6.0166666666666666"/>
    <d v="2023-08-23T00:00:00"/>
    <x v="1"/>
    <x v="0"/>
    <x v="8"/>
    <x v="0"/>
    <x v="1"/>
    <s v="SLA_MET"/>
  </r>
  <r>
    <s v="4271"/>
    <d v="2023-08-23T10:53:55"/>
    <d v="2023-08-23T11:05:51"/>
    <s v="APPROVE"/>
    <s v="Consumer Pre Bureau"/>
    <s v="SBambaras"/>
    <s v="Approved for 1 service"/>
    <x v="0"/>
    <d v="1899-12-30T00:11:56"/>
    <n v="11.933333333333334"/>
    <d v="2023-08-23T00:00:00"/>
    <x v="1"/>
    <x v="0"/>
    <x v="7"/>
    <x v="0"/>
    <x v="2"/>
    <s v="SLA_MET"/>
  </r>
  <r>
    <s v="4272"/>
    <d v="2023-08-23T10:54:41"/>
    <d v="2023-08-23T11:06:27"/>
    <s v="APPROVE"/>
    <s v="Consumer Pre Bureau"/>
    <s v="AAkhundpur"/>
    <s v="Approve"/>
    <x v="0"/>
    <d v="1899-12-30T00:11:46"/>
    <n v="11.766666666666667"/>
    <d v="2023-08-23T00:00:00"/>
    <x v="1"/>
    <x v="0"/>
    <x v="8"/>
    <x v="0"/>
    <x v="2"/>
    <s v="SLA_MET"/>
  </r>
  <r>
    <s v="4273"/>
    <d v="2023-08-23T10:57:30"/>
    <d v="2023-08-23T11:16:04"/>
    <s v="APPROVE"/>
    <s v="Consumer Existing"/>
    <s v="NBhatia"/>
    <s v="Approve"/>
    <x v="0"/>
    <d v="1899-12-30T00:18:34"/>
    <n v="18.566666666666666"/>
    <d v="2023-08-23T00:00:00"/>
    <x v="1"/>
    <x v="0"/>
    <x v="1"/>
    <x v="0"/>
    <x v="1"/>
    <s v="SLA_MET"/>
  </r>
  <r>
    <s v="4274"/>
    <d v="2023-08-23T11:16:34"/>
    <d v="2023-08-23T11:24:50"/>
    <s v="APPROVE"/>
    <s v="Consumer Existing"/>
    <s v="AAkhundpur"/>
    <m/>
    <x v="0"/>
    <d v="1899-12-30T00:08:16"/>
    <n v="8.2666666666666675"/>
    <d v="2023-08-23T00:00:00"/>
    <x v="1"/>
    <x v="0"/>
    <x v="8"/>
    <x v="0"/>
    <x v="1"/>
    <s v="SLA_MET"/>
  </r>
  <r>
    <s v="4275"/>
    <d v="2023-08-23T11:27:04"/>
    <d v="2023-08-23T11:36:07"/>
    <s v="APPROVE"/>
    <s v="Consumer Post Bureau"/>
    <s v="QMascarenhas"/>
    <m/>
    <x v="0"/>
    <d v="1899-12-30T00:09:03"/>
    <n v="9.0500000000000007"/>
    <d v="2023-08-23T00:00:00"/>
    <x v="1"/>
    <x v="0"/>
    <x v="0"/>
    <x v="0"/>
    <x v="0"/>
    <s v="SLA_MET"/>
  </r>
  <r>
    <s v="4276"/>
    <d v="2023-08-23T11:40:01"/>
    <d v="2023-08-23T11:43:53"/>
    <s v="APPROVE"/>
    <s v="Consumer Post Bureau"/>
    <s v="QMascarenhas"/>
    <m/>
    <x v="0"/>
    <d v="1899-12-30T00:03:52"/>
    <n v="3.8666666666666667"/>
    <d v="2023-08-23T00:00:00"/>
    <x v="1"/>
    <x v="0"/>
    <x v="0"/>
    <x v="0"/>
    <x v="0"/>
    <s v="SLA_MET"/>
  </r>
  <r>
    <s v="4277"/>
    <d v="2023-08-23T11:40:51"/>
    <d v="2023-08-23T11:44:49"/>
    <s v="APPROVE"/>
    <s v="Consumer Existing"/>
    <s v="SBambaras"/>
    <s v="Approved only with outright purchase of handset or USIM only"/>
    <x v="0"/>
    <d v="1899-12-30T00:03:58"/>
    <n v="3.9666666666666668"/>
    <d v="2023-08-23T00:00:00"/>
    <x v="1"/>
    <x v="0"/>
    <x v="7"/>
    <x v="0"/>
    <x v="1"/>
    <s v="SLA_MET"/>
  </r>
  <r>
    <s v="4278"/>
    <d v="2023-08-23T11:43:41"/>
    <d v="2023-08-23T11:56:59"/>
    <s v="APPROVE"/>
    <s v="Consumer Post Bureau"/>
    <s v="HPandya"/>
    <s v="Approve"/>
    <x v="0"/>
    <d v="1899-12-30T00:13:18"/>
    <n v="13.3"/>
    <d v="2023-08-23T00:00:00"/>
    <x v="1"/>
    <x v="0"/>
    <x v="11"/>
    <x v="0"/>
    <x v="0"/>
    <s v="SLA_MET"/>
  </r>
  <r>
    <s v="4279"/>
    <d v="2023-08-23T11:48:46"/>
    <d v="2023-08-23T11:53:14"/>
    <s v="APPROVE"/>
    <s v="Consumer Existing"/>
    <s v="SBambaras"/>
    <s v="Approved for 1 service"/>
    <x v="0"/>
    <d v="1899-12-30T00:04:28"/>
    <n v="4.4666666666666668"/>
    <d v="2023-08-23T00:00:00"/>
    <x v="1"/>
    <x v="0"/>
    <x v="7"/>
    <x v="0"/>
    <x v="1"/>
    <s v="SLA_MET"/>
  </r>
  <r>
    <s v="4280"/>
    <d v="2023-08-23T11:49:22"/>
    <d v="2023-08-23T11:55:42"/>
    <s v="APPROVE"/>
    <s v="Consumer Existing"/>
    <s v="CDcosta"/>
    <s v="Approve"/>
    <x v="0"/>
    <d v="1899-12-30T00:06:20"/>
    <n v="6.333333333333333"/>
    <d v="2023-08-23T00:00:00"/>
    <x v="1"/>
    <x v="0"/>
    <x v="2"/>
    <x v="0"/>
    <x v="1"/>
    <s v="SLA_MET"/>
  </r>
  <r>
    <s v="4281"/>
    <d v="2023-08-23T11:53:32"/>
    <d v="2023-08-23T12:13:36"/>
    <s v="APPROVE"/>
    <s v="Consumer Existing"/>
    <s v="QMascarenhas"/>
    <s v="Approved only with outright purchase of handset or USIM only"/>
    <x v="0"/>
    <d v="1899-12-30T00:20:04"/>
    <n v="20.066666666666666"/>
    <d v="2023-08-23T00:00:00"/>
    <x v="1"/>
    <x v="0"/>
    <x v="0"/>
    <x v="0"/>
    <x v="1"/>
    <s v="SLA_NOT_MET"/>
  </r>
  <r>
    <s v="4282"/>
    <d v="2023-08-23T11:55:09"/>
    <d v="2023-08-23T12:04:56"/>
    <s v="APPROVE"/>
    <s v="Consumer Existing"/>
    <s v="AAkhundpur"/>
    <s v="Approved for outright purchase or sim-only service"/>
    <x v="0"/>
    <d v="1899-12-30T00:09:47"/>
    <n v="9.7833333333333332"/>
    <d v="2023-08-23T00:00:00"/>
    <x v="1"/>
    <x v="0"/>
    <x v="8"/>
    <x v="0"/>
    <x v="1"/>
    <s v="SLA_MET"/>
  </r>
  <r>
    <s v="4283"/>
    <d v="2023-08-23T12:02:45"/>
    <d v="2023-08-23T12:11:00"/>
    <s v="APPROVE"/>
    <s v="Consumer Pre Bureau"/>
    <s v="HPandya"/>
    <s v="Approved for 1 handset and 1 MBB"/>
    <x v="0"/>
    <d v="1899-12-30T00:08:15"/>
    <n v="8.25"/>
    <d v="2023-08-23T00:00:00"/>
    <x v="1"/>
    <x v="0"/>
    <x v="11"/>
    <x v="0"/>
    <x v="2"/>
    <s v="SLA_MET"/>
  </r>
  <r>
    <s v="4284"/>
    <d v="2023-08-23T12:14:56"/>
    <d v="2023-08-23T12:28:14"/>
    <s v="APPROVE"/>
    <s v="Consumer Existing"/>
    <s v="QMascarenhas"/>
    <m/>
    <x v="0"/>
    <d v="1899-12-30T00:13:18"/>
    <n v="13.3"/>
    <d v="2023-08-23T00:00:00"/>
    <x v="1"/>
    <x v="0"/>
    <x v="0"/>
    <x v="0"/>
    <x v="1"/>
    <s v="SLA_MET"/>
  </r>
  <r>
    <s v="4285"/>
    <d v="2023-08-23T12:26:37"/>
    <d v="2023-08-23T12:33:19"/>
    <s v="APPROVE"/>
    <s v="Consumer Existing"/>
    <s v="SSyed"/>
    <m/>
    <x v="0"/>
    <d v="1899-12-30T00:06:42"/>
    <n v="6.7"/>
    <d v="2023-08-23T00:00:00"/>
    <x v="1"/>
    <x v="0"/>
    <x v="5"/>
    <x v="0"/>
    <x v="1"/>
    <s v="SLA_MET"/>
  </r>
  <r>
    <s v="4286"/>
    <d v="2023-08-23T12:31:48"/>
    <d v="2023-08-23T12:41:56"/>
    <s v="APPROVE"/>
    <s v="Consumer Post Bureau"/>
    <s v="MDcruz"/>
    <m/>
    <x v="0"/>
    <d v="1899-12-30T00:10:08"/>
    <n v="10.133333333333333"/>
    <d v="2023-08-23T00:00:00"/>
    <x v="1"/>
    <x v="0"/>
    <x v="3"/>
    <x v="0"/>
    <x v="0"/>
    <s v="SLA_MET"/>
  </r>
  <r>
    <s v="4287"/>
    <d v="2023-08-23T12:32:29"/>
    <d v="2023-08-23T12:38:51"/>
    <s v="APPROVE"/>
    <s v="Consumer Post Bureau"/>
    <s v="HPandya"/>
    <s v="Approve"/>
    <x v="0"/>
    <d v="1899-12-30T00:06:22"/>
    <n v="6.3666666666666663"/>
    <d v="2023-08-23T00:00:00"/>
    <x v="1"/>
    <x v="0"/>
    <x v="11"/>
    <x v="0"/>
    <x v="0"/>
    <s v="SLA_MET"/>
  </r>
  <r>
    <s v="4288"/>
    <d v="2023-08-23T12:38:57"/>
    <d v="2023-08-23T12:48:21"/>
    <s v="APPROVE"/>
    <s v="Consumer Pre Bureau"/>
    <s v="HPandya"/>
    <s v="Approved only with outright purchase of handset or USIM only"/>
    <x v="0"/>
    <d v="1899-12-30T00:09:24"/>
    <n v="9.4"/>
    <d v="2023-08-23T00:00:00"/>
    <x v="1"/>
    <x v="0"/>
    <x v="11"/>
    <x v="0"/>
    <x v="2"/>
    <s v="SLA_MET"/>
  </r>
  <r>
    <s v="4289"/>
    <d v="2023-08-23T12:42:43"/>
    <d v="2023-08-23T12:48:30"/>
    <s v="APPROVE"/>
    <s v="Consumer Existing"/>
    <s v="AAkhundpur"/>
    <s v="Approved for MBB only"/>
    <x v="0"/>
    <d v="1899-12-30T00:05:47"/>
    <n v="5.7833333333333332"/>
    <d v="2023-08-23T00:00:00"/>
    <x v="1"/>
    <x v="0"/>
    <x v="8"/>
    <x v="0"/>
    <x v="1"/>
    <s v="SLA_MET"/>
  </r>
  <r>
    <s v="4290"/>
    <d v="2023-08-23T12:43:24"/>
    <d v="2023-08-23T12:55:25"/>
    <s v="APPROVE"/>
    <s v="Consumer Pre Bureau"/>
    <s v="HPandya"/>
    <s v="Approved for 1 handset and 1 MBB"/>
    <x v="0"/>
    <d v="1899-12-30T00:12:01"/>
    <n v="12.016666666666667"/>
    <d v="2023-08-23T00:00:00"/>
    <x v="1"/>
    <x v="0"/>
    <x v="11"/>
    <x v="0"/>
    <x v="2"/>
    <s v="SLA_MET"/>
  </r>
  <r>
    <s v="4291"/>
    <d v="2023-08-23T12:49:35"/>
    <d v="2023-08-23T12:57:48"/>
    <s v="APPROVE"/>
    <s v="Consumer Pre Bureau"/>
    <s v="AAkhundpur"/>
    <s v="Approve"/>
    <x v="0"/>
    <d v="1899-12-30T00:08:13"/>
    <n v="8.2166666666666668"/>
    <d v="2023-08-23T00:00:00"/>
    <x v="1"/>
    <x v="0"/>
    <x v="8"/>
    <x v="0"/>
    <x v="2"/>
    <s v="SLA_MET"/>
  </r>
  <r>
    <s v="4292"/>
    <d v="2023-08-23T13:24:23"/>
    <d v="2023-08-23T13:32:27"/>
    <s v="APPROVE"/>
    <s v="Consumer Pre Bureau"/>
    <s v="HPandya"/>
    <s v="Approve"/>
    <x v="0"/>
    <d v="1899-12-30T00:08:04"/>
    <n v="8.0666666666666664"/>
    <d v="2023-08-23T00:00:00"/>
    <x v="1"/>
    <x v="0"/>
    <x v="11"/>
    <x v="0"/>
    <x v="2"/>
    <s v="SLA_MET"/>
  </r>
  <r>
    <s v="4293"/>
    <d v="2023-08-23T13:25:40"/>
    <d v="2023-08-23T13:39:42"/>
    <s v="APPROVE"/>
    <s v="Consumer Post Bureau"/>
    <s v="MDcruz"/>
    <m/>
    <x v="0"/>
    <d v="1899-12-30T00:14:02"/>
    <n v="14.033333333333333"/>
    <d v="2023-08-23T00:00:00"/>
    <x v="1"/>
    <x v="0"/>
    <x v="3"/>
    <x v="0"/>
    <x v="0"/>
    <s v="SLA_MET"/>
  </r>
  <r>
    <s v="4294"/>
    <d v="2023-08-23T13:28:04"/>
    <d v="2023-08-23T13:33:21"/>
    <s v="APPROVE"/>
    <s v="Consumer Existing"/>
    <s v="AAkhundpur"/>
    <s v="Approve"/>
    <x v="0"/>
    <d v="1899-12-30T00:05:17"/>
    <n v="5.2833333333333332"/>
    <d v="2023-08-23T00:00:00"/>
    <x v="1"/>
    <x v="0"/>
    <x v="8"/>
    <x v="0"/>
    <x v="1"/>
    <s v="SLA_MET"/>
  </r>
  <r>
    <s v="4295"/>
    <d v="2023-08-23T13:31:24"/>
    <d v="2023-08-23T13:41:24"/>
    <s v="APPROVE"/>
    <s v="Consumer Post Bureau"/>
    <s v="SSyed"/>
    <m/>
    <x v="0"/>
    <d v="1899-12-30T00:10:00"/>
    <n v="10"/>
    <d v="2023-08-23T00:00:00"/>
    <x v="1"/>
    <x v="0"/>
    <x v="5"/>
    <x v="0"/>
    <x v="0"/>
    <s v="SLA_MET"/>
  </r>
  <r>
    <s v="4296"/>
    <d v="2023-08-23T13:52:47"/>
    <d v="2023-08-23T14:00:03"/>
    <s v="APPROVE"/>
    <s v="Consumer Existing"/>
    <s v="QMascarenhas"/>
    <m/>
    <x v="0"/>
    <d v="1899-12-30T00:07:16"/>
    <n v="7.2666666666666666"/>
    <d v="2023-08-23T00:00:00"/>
    <x v="1"/>
    <x v="0"/>
    <x v="0"/>
    <x v="0"/>
    <x v="1"/>
    <s v="SLA_MET"/>
  </r>
  <r>
    <s v="4297"/>
    <d v="2023-08-23T14:15:22"/>
    <d v="2023-08-23T14:22:23"/>
    <s v="APPROVE"/>
    <s v="Consumer Post Bureau"/>
    <s v="SSyed"/>
    <m/>
    <x v="0"/>
    <d v="1899-12-30T00:07:01"/>
    <n v="7.0166666666666666"/>
    <d v="2023-08-23T00:00:00"/>
    <x v="1"/>
    <x v="0"/>
    <x v="5"/>
    <x v="0"/>
    <x v="0"/>
    <s v="SLA_MET"/>
  </r>
  <r>
    <s v="4298"/>
    <d v="2023-08-23T14:19:00"/>
    <d v="2023-08-23T14:29:33"/>
    <s v="APPROVE"/>
    <s v="Consumer Post Bureau"/>
    <s v="MDcruz"/>
    <m/>
    <x v="0"/>
    <d v="1899-12-30T00:10:33"/>
    <n v="10.55"/>
    <d v="2023-08-23T00:00:00"/>
    <x v="1"/>
    <x v="0"/>
    <x v="3"/>
    <x v="0"/>
    <x v="0"/>
    <s v="SLA_MET"/>
  </r>
  <r>
    <s v="4299"/>
    <d v="2023-08-23T14:28:32"/>
    <d v="2023-08-23T14:36:47"/>
    <s v="APPROVE"/>
    <s v="Consumer Existing"/>
    <s v="CDcosta"/>
    <s v="Approve"/>
    <x v="0"/>
    <d v="1899-12-30T00:08:15"/>
    <n v="8.25"/>
    <d v="2023-08-23T00:00:00"/>
    <x v="1"/>
    <x v="0"/>
    <x v="2"/>
    <x v="0"/>
    <x v="1"/>
    <s v="SLA_MET"/>
  </r>
  <r>
    <s v="4300"/>
    <d v="2023-08-23T14:30:50"/>
    <d v="2023-08-23T14:36:33"/>
    <s v="APPROVE"/>
    <s v="Consumer Existing"/>
    <s v="HPandya"/>
    <s v="Approve"/>
    <x v="0"/>
    <d v="1899-12-30T00:05:43"/>
    <n v="5.7166666666666668"/>
    <d v="2023-08-23T00:00:00"/>
    <x v="1"/>
    <x v="0"/>
    <x v="11"/>
    <x v="0"/>
    <x v="1"/>
    <s v="SLA_MET"/>
  </r>
  <r>
    <s v="4301"/>
    <d v="2023-08-23T14:35:19"/>
    <d v="2023-08-23T14:43:30"/>
    <s v="APPROVE"/>
    <s v="Consumer Existing"/>
    <s v="MDcruz"/>
    <m/>
    <x v="0"/>
    <d v="1899-12-30T00:08:11"/>
    <n v="8.1833333333333336"/>
    <d v="2023-08-23T00:00:00"/>
    <x v="1"/>
    <x v="0"/>
    <x v="3"/>
    <x v="0"/>
    <x v="1"/>
    <s v="SLA_MET"/>
  </r>
  <r>
    <s v="4302"/>
    <d v="2023-08-23T14:44:29"/>
    <d v="2023-08-23T14:51:16"/>
    <s v="APPROVE"/>
    <s v="Consumer Existing"/>
    <s v="HPandya"/>
    <s v="Approve"/>
    <x v="0"/>
    <d v="1899-12-30T00:06:47"/>
    <n v="6.7833333333333332"/>
    <d v="2023-08-23T00:00:00"/>
    <x v="1"/>
    <x v="0"/>
    <x v="11"/>
    <x v="0"/>
    <x v="1"/>
    <s v="SLA_MET"/>
  </r>
  <r>
    <s v="4303"/>
    <d v="2023-08-23T14:46:17"/>
    <d v="2023-08-23T14:56:55"/>
    <s v="APPROVE"/>
    <s v="Consumer Existing"/>
    <s v="FWadia"/>
    <s v="Approve"/>
    <x v="0"/>
    <d v="1899-12-30T00:10:38"/>
    <n v="10.633333333333333"/>
    <d v="2023-08-23T00:00:00"/>
    <x v="1"/>
    <x v="0"/>
    <x v="9"/>
    <x v="0"/>
    <x v="1"/>
    <s v="SLA_MET"/>
  </r>
  <r>
    <s v="4304"/>
    <d v="2023-08-23T14:50:03"/>
    <d v="2023-08-23T15:06:30"/>
    <s v="APPROVE"/>
    <s v="Consumer Existing"/>
    <s v="QMascarenhas"/>
    <m/>
    <x v="0"/>
    <d v="1899-12-30T00:16:27"/>
    <n v="16.45"/>
    <d v="2023-08-23T00:00:00"/>
    <x v="1"/>
    <x v="0"/>
    <x v="0"/>
    <x v="0"/>
    <x v="1"/>
    <s v="SLA_MET"/>
  </r>
  <r>
    <s v="4305"/>
    <d v="2023-08-23T14:52:12"/>
    <d v="2023-08-23T14:58:47"/>
    <s v="APPROVE"/>
    <s v="Consumer Pre Bureau"/>
    <s v="HPandya"/>
    <s v="Approve"/>
    <x v="0"/>
    <d v="1899-12-30T00:06:35"/>
    <n v="6.583333333333333"/>
    <d v="2023-08-23T00:00:00"/>
    <x v="1"/>
    <x v="0"/>
    <x v="11"/>
    <x v="0"/>
    <x v="2"/>
    <s v="SLA_MET"/>
  </r>
  <r>
    <s v="4306"/>
    <d v="2023-08-23T14:58:41"/>
    <d v="2023-08-23T15:13:32"/>
    <s v="APPROVE"/>
    <s v="Consumer Post Bureau"/>
    <s v="FWadia"/>
    <m/>
    <x v="0"/>
    <d v="1899-12-30T00:14:51"/>
    <n v="14.85"/>
    <d v="2023-08-23T00:00:00"/>
    <x v="1"/>
    <x v="0"/>
    <x v="9"/>
    <x v="0"/>
    <x v="0"/>
    <s v="SLA_MET"/>
  </r>
  <r>
    <s v="4307"/>
    <d v="2023-08-23T15:10:39"/>
    <d v="2023-08-23T15:21:33"/>
    <s v="APPROVE"/>
    <s v="Consumer Pre Bureau"/>
    <s v="CDcosta"/>
    <s v="Approve"/>
    <x v="0"/>
    <d v="1899-12-30T00:10:54"/>
    <n v="10.9"/>
    <d v="2023-08-23T00:00:00"/>
    <x v="1"/>
    <x v="0"/>
    <x v="2"/>
    <x v="0"/>
    <x v="2"/>
    <s v="SLA_MET"/>
  </r>
  <r>
    <s v="4308"/>
    <d v="2023-08-23T15:23:22"/>
    <d v="2023-08-23T15:33:31"/>
    <s v="APPROVE"/>
    <s v="Consumer Existing"/>
    <s v="FWadia"/>
    <s v="Approve"/>
    <x v="0"/>
    <d v="1899-12-30T00:10:09"/>
    <n v="10.15"/>
    <d v="2023-08-23T00:00:00"/>
    <x v="1"/>
    <x v="0"/>
    <x v="9"/>
    <x v="0"/>
    <x v="1"/>
    <s v="SLA_MET"/>
  </r>
  <r>
    <s v="4309"/>
    <d v="2023-08-23T15:31:53"/>
    <d v="2023-08-23T15:49:53"/>
    <s v="APPROVE"/>
    <s v="Consumer Post Bureau"/>
    <s v="HPandya"/>
    <m/>
    <x v="0"/>
    <d v="1899-12-30T00:18:00"/>
    <n v="18"/>
    <d v="2023-08-23T00:00:00"/>
    <x v="1"/>
    <x v="0"/>
    <x v="11"/>
    <x v="0"/>
    <x v="0"/>
    <s v="SLA_MET"/>
  </r>
  <r>
    <s v="4310"/>
    <d v="2023-08-23T15:40:24"/>
    <d v="2023-08-23T15:48:11"/>
    <s v="APPROVE"/>
    <s v="Consumer Post Bureau"/>
    <s v="CDcosta"/>
    <s v="Approve"/>
    <x v="0"/>
    <d v="1899-12-30T00:07:47"/>
    <n v="7.7833333333333332"/>
    <d v="2023-08-23T00:00:00"/>
    <x v="1"/>
    <x v="0"/>
    <x v="2"/>
    <x v="0"/>
    <x v="0"/>
    <s v="SLA_MET"/>
  </r>
  <r>
    <s v="4311"/>
    <d v="2023-08-23T15:44:11"/>
    <d v="2023-08-23T15:58:58"/>
    <s v="APPROVE"/>
    <s v="Consumer Existing"/>
    <s v="CDcosta"/>
    <s v="Approved for 1 sim only service"/>
    <x v="0"/>
    <d v="1899-12-30T00:14:47"/>
    <n v="14.783333333333333"/>
    <d v="2023-08-23T00:00:00"/>
    <x v="1"/>
    <x v="0"/>
    <x v="2"/>
    <x v="0"/>
    <x v="1"/>
    <s v="SLA_MET"/>
  </r>
  <r>
    <s v="4312"/>
    <d v="2023-08-23T15:48:31"/>
    <d v="2023-08-23T16:04:23"/>
    <s v="APPROVE"/>
    <s v="Consumer Post Bureau"/>
    <s v="HPandya"/>
    <s v="Approve"/>
    <x v="0"/>
    <d v="1899-12-30T00:15:52"/>
    <n v="15.866666666666667"/>
    <d v="2023-08-23T00:00:00"/>
    <x v="1"/>
    <x v="0"/>
    <x v="11"/>
    <x v="0"/>
    <x v="0"/>
    <s v="SLA_MET"/>
  </r>
  <r>
    <s v="4313"/>
    <d v="2023-08-23T15:55:49"/>
    <d v="2023-08-23T16:07:55"/>
    <s v="APPROVE"/>
    <s v="Consumer Post Bureau"/>
    <s v="FWadia"/>
    <s v="Approved for outright purchase or sim-only service due to the applicants Visa status or expiry"/>
    <x v="0"/>
    <d v="1899-12-30T00:12:06"/>
    <n v="12.1"/>
    <d v="2023-08-23T00:00:00"/>
    <x v="1"/>
    <x v="0"/>
    <x v="9"/>
    <x v="0"/>
    <x v="0"/>
    <s v="SLA_MET"/>
  </r>
  <r>
    <s v="4314"/>
    <d v="2023-08-23T15:59:34"/>
    <d v="2023-08-23T16:01:48"/>
    <s v="APPROVE"/>
    <s v="Consumer Post Bureau"/>
    <s v="SSyed"/>
    <m/>
    <x v="0"/>
    <d v="1899-12-30T00:02:14"/>
    <n v="2.2333333333333334"/>
    <d v="2023-08-23T00:00:00"/>
    <x v="1"/>
    <x v="0"/>
    <x v="5"/>
    <x v="0"/>
    <x v="0"/>
    <s v="SLA_MET"/>
  </r>
  <r>
    <s v="4315"/>
    <d v="2023-08-23T16:26:59"/>
    <d v="2023-08-23T16:43:21"/>
    <s v="APPROVE"/>
    <s v="Consumer Post Bureau"/>
    <s v="NBhatia"/>
    <s v="Approve"/>
    <x v="0"/>
    <d v="1899-12-30T00:16:22"/>
    <n v="16.366666666666667"/>
    <d v="2023-08-23T00:00:00"/>
    <x v="1"/>
    <x v="0"/>
    <x v="1"/>
    <x v="0"/>
    <x v="0"/>
    <s v="SLA_MET"/>
  </r>
  <r>
    <s v="4316"/>
    <d v="2023-08-23T16:33:53"/>
    <d v="2023-08-23T16:42:29"/>
    <s v="APPROVE"/>
    <s v="Consumer Pre Bureau"/>
    <s v="HPandya"/>
    <s v="Approve"/>
    <x v="0"/>
    <d v="1899-12-30T00:08:36"/>
    <n v="8.6"/>
    <d v="2023-08-23T00:00:00"/>
    <x v="1"/>
    <x v="0"/>
    <x v="11"/>
    <x v="0"/>
    <x v="2"/>
    <s v="SLA_MET"/>
  </r>
  <r>
    <s v="4317"/>
    <d v="2023-08-23T16:49:31"/>
    <d v="2023-08-23T16:58:25"/>
    <s v="APPROVE"/>
    <s v="Consumer Post Bureau"/>
    <s v="SSyed"/>
    <m/>
    <x v="0"/>
    <d v="1899-12-30T00:08:54"/>
    <n v="8.9"/>
    <d v="2023-08-23T00:00:00"/>
    <x v="1"/>
    <x v="0"/>
    <x v="5"/>
    <x v="0"/>
    <x v="0"/>
    <s v="SLA_MET"/>
  </r>
  <r>
    <s v="4318"/>
    <d v="2023-08-23T16:53:14"/>
    <d v="2023-08-23T17:00:50"/>
    <s v="APPROVE"/>
    <s v="Consumer Existing"/>
    <s v="HPandya"/>
    <s v="Approved only with outright purchase of handset or USIM only"/>
    <x v="0"/>
    <d v="1899-12-30T00:07:36"/>
    <n v="7.6"/>
    <d v="2023-08-23T00:00:00"/>
    <x v="1"/>
    <x v="0"/>
    <x v="11"/>
    <x v="0"/>
    <x v="1"/>
    <s v="SLA_MET"/>
  </r>
  <r>
    <s v="4319"/>
    <d v="2023-08-23T16:54:30"/>
    <d v="2023-08-23T17:14:04"/>
    <s v="APPROVE"/>
    <s v="Consumer Pre Bureau"/>
    <s v="NBhatia"/>
    <s v="Approved for SIM only as requested"/>
    <x v="0"/>
    <d v="1899-12-30T00:19:34"/>
    <n v="19.566666666666666"/>
    <d v="2023-08-23T00:00:00"/>
    <x v="1"/>
    <x v="0"/>
    <x v="1"/>
    <x v="0"/>
    <x v="2"/>
    <s v="SLA_MET"/>
  </r>
  <r>
    <s v="4320"/>
    <d v="2023-08-23T16:57:20"/>
    <d v="2023-08-23T17:05:43"/>
    <s v="APPROVE"/>
    <s v="Consumer Existing"/>
    <s v="QMascarenhas"/>
    <m/>
    <x v="0"/>
    <d v="1899-12-30T00:08:23"/>
    <n v="8.3833333333333329"/>
    <d v="2023-08-23T00:00:00"/>
    <x v="1"/>
    <x v="0"/>
    <x v="0"/>
    <x v="0"/>
    <x v="1"/>
    <s v="SLA_MET"/>
  </r>
  <r>
    <s v="4321"/>
    <d v="2023-08-23T17:01:51"/>
    <d v="2023-08-23T17:12:17"/>
    <s v="APPROVE"/>
    <s v="Consumer Existing"/>
    <s v="AAkhundpur"/>
    <s v="Approve"/>
    <x v="0"/>
    <d v="1899-12-30T00:10:26"/>
    <n v="10.433333333333334"/>
    <d v="2023-08-23T00:00:00"/>
    <x v="1"/>
    <x v="0"/>
    <x v="8"/>
    <x v="0"/>
    <x v="1"/>
    <s v="SLA_MET"/>
  </r>
  <r>
    <s v="4322"/>
    <d v="2023-08-23T17:09:10"/>
    <d v="2023-08-23T17:19:48"/>
    <s v="APPROVE"/>
    <s v="Consumer Pre Bureau"/>
    <s v="HPandya"/>
    <s v="Approved for 1 handset and 1 MBB"/>
    <x v="0"/>
    <d v="1899-12-30T00:10:38"/>
    <n v="10.633333333333333"/>
    <d v="2023-08-23T00:00:00"/>
    <x v="1"/>
    <x v="0"/>
    <x v="11"/>
    <x v="0"/>
    <x v="2"/>
    <s v="SLA_MET"/>
  </r>
  <r>
    <s v="4323"/>
    <d v="2023-08-23T17:16:48"/>
    <d v="2023-08-23T17:28:00"/>
    <s v="APPROVE"/>
    <s v="Consumer Post Bureau"/>
    <s v="QMascarenhas"/>
    <m/>
    <x v="0"/>
    <d v="1899-12-30T00:11:12"/>
    <n v="11.2"/>
    <d v="2023-08-23T00:00:00"/>
    <x v="1"/>
    <x v="0"/>
    <x v="0"/>
    <x v="0"/>
    <x v="0"/>
    <s v="SLA_MET"/>
  </r>
  <r>
    <s v="4324"/>
    <d v="2023-08-23T17:18:18"/>
    <d v="2023-08-23T17:25:13"/>
    <s v="APPROVE"/>
    <s v="Consumer Post Bureau"/>
    <s v="SSyed"/>
    <m/>
    <x v="0"/>
    <d v="1899-12-30T00:06:55"/>
    <n v="6.916666666666667"/>
    <d v="2023-08-23T00:00:00"/>
    <x v="1"/>
    <x v="0"/>
    <x v="5"/>
    <x v="0"/>
    <x v="0"/>
    <s v="SLA_MET"/>
  </r>
  <r>
    <s v="4325"/>
    <d v="2023-08-23T17:18:31"/>
    <d v="2023-08-23T17:27:46"/>
    <s v="APPROVE"/>
    <s v="Consumer Existing"/>
    <s v="NBhatia"/>
    <s v="Approve"/>
    <x v="0"/>
    <d v="1899-12-30T00:09:15"/>
    <n v="9.25"/>
    <d v="2023-08-23T00:00:00"/>
    <x v="1"/>
    <x v="0"/>
    <x v="1"/>
    <x v="0"/>
    <x v="1"/>
    <s v="SLA_MET"/>
  </r>
  <r>
    <s v="4326"/>
    <d v="2023-08-23T17:21:36"/>
    <d v="2023-08-23T17:34:53"/>
    <s v="APPROVE"/>
    <s v="Consumer Existing"/>
    <s v="CDcosta"/>
    <s v="Approve"/>
    <x v="0"/>
    <d v="1899-12-30T00:13:17"/>
    <n v="13.283333333333333"/>
    <d v="2023-08-23T00:00:00"/>
    <x v="1"/>
    <x v="0"/>
    <x v="2"/>
    <x v="0"/>
    <x v="1"/>
    <s v="SLA_MET"/>
  </r>
  <r>
    <s v="4327"/>
    <d v="2023-08-23T17:23:04"/>
    <d v="2023-08-23T17:28:15"/>
    <s v="APPROVE"/>
    <s v="Consumer Existing"/>
    <s v="CDcosta"/>
    <s v="Approve"/>
    <x v="0"/>
    <d v="1899-12-30T00:05:11"/>
    <n v="5.1833333333333336"/>
    <d v="2023-08-23T00:00:00"/>
    <x v="1"/>
    <x v="0"/>
    <x v="2"/>
    <x v="0"/>
    <x v="1"/>
    <s v="SLA_MET"/>
  </r>
  <r>
    <s v="4328"/>
    <d v="2023-08-23T17:27:56"/>
    <d v="2023-08-23T17:43:08"/>
    <s v="APPROVE"/>
    <s v="Consumer Pre Bureau"/>
    <s v="AAkhundpur"/>
    <s v="Approve"/>
    <x v="0"/>
    <d v="1899-12-30T00:15:12"/>
    <n v="15.2"/>
    <d v="2023-08-23T00:00:00"/>
    <x v="1"/>
    <x v="0"/>
    <x v="8"/>
    <x v="0"/>
    <x v="2"/>
    <s v="SLA_MET"/>
  </r>
  <r>
    <s v="4329"/>
    <d v="2023-08-23T17:33:15"/>
    <d v="2023-08-23T17:46:33"/>
    <s v="APPROVE"/>
    <s v="Consumer Pre Bureau"/>
    <s v="FWadia"/>
    <s v="Approve"/>
    <x v="0"/>
    <d v="1899-12-30T00:13:18"/>
    <n v="13.3"/>
    <d v="2023-08-23T00:00:00"/>
    <x v="1"/>
    <x v="0"/>
    <x v="9"/>
    <x v="0"/>
    <x v="2"/>
    <s v="SLA_MET"/>
  </r>
  <r>
    <s v="4330"/>
    <d v="2023-08-23T17:35:34"/>
    <d v="2023-08-23T17:54:18"/>
    <s v="APPROVE"/>
    <s v="Consumer Post Bureau"/>
    <s v="CDcosta"/>
    <s v="Approve"/>
    <x v="0"/>
    <d v="1899-12-30T00:18:44"/>
    <n v="18.733333333333334"/>
    <d v="2023-08-23T00:00:00"/>
    <x v="1"/>
    <x v="0"/>
    <x v="2"/>
    <x v="0"/>
    <x v="0"/>
    <s v="SLA_MET"/>
  </r>
  <r>
    <s v="4331"/>
    <d v="2023-08-23T17:35:56"/>
    <d v="2023-08-23T17:46:42"/>
    <s v="APPROVE"/>
    <s v="Consumer Pre Bureau"/>
    <s v="AAkhundpur"/>
    <s v="Approve"/>
    <x v="0"/>
    <d v="1899-12-30T00:10:46"/>
    <n v="10.766666666666667"/>
    <d v="2023-08-23T00:00:00"/>
    <x v="1"/>
    <x v="0"/>
    <x v="8"/>
    <x v="0"/>
    <x v="2"/>
    <s v="SLA_MET"/>
  </r>
  <r>
    <s v="4332"/>
    <d v="2023-08-23T17:43:04"/>
    <d v="2023-08-23T17:48:45"/>
    <s v="APPROVE"/>
    <s v="Consumer Post Bureau"/>
    <s v="QMascarenhas"/>
    <m/>
    <x v="0"/>
    <d v="1899-12-30T00:05:41"/>
    <n v="5.6833333333333336"/>
    <d v="2023-08-23T00:00:00"/>
    <x v="1"/>
    <x v="0"/>
    <x v="0"/>
    <x v="0"/>
    <x v="0"/>
    <s v="SLA_MET"/>
  </r>
  <r>
    <s v="4333"/>
    <d v="2023-08-23T17:44:08"/>
    <d v="2023-08-23T17:54:14"/>
    <s v="APPROVE"/>
    <s v="Consumer Existing"/>
    <s v="MDcruz"/>
    <m/>
    <x v="0"/>
    <d v="1899-12-30T00:10:06"/>
    <n v="10.1"/>
    <d v="2023-08-23T00:00:00"/>
    <x v="1"/>
    <x v="0"/>
    <x v="3"/>
    <x v="0"/>
    <x v="1"/>
    <s v="SLA_MET"/>
  </r>
  <r>
    <s v="4334"/>
    <d v="2023-08-23T17:46:03"/>
    <d v="2023-08-23T17:53:48"/>
    <s v="APPROVE"/>
    <s v="Consumer Existing"/>
    <s v="HPandya"/>
    <s v="Approve"/>
    <x v="0"/>
    <d v="1899-12-30T00:07:45"/>
    <n v="7.75"/>
    <d v="2023-08-23T00:00:00"/>
    <x v="1"/>
    <x v="0"/>
    <x v="11"/>
    <x v="0"/>
    <x v="1"/>
    <s v="SLA_MET"/>
  </r>
  <r>
    <s v="4335"/>
    <d v="2023-08-23T17:46:51"/>
    <d v="2023-08-23T18:01:28"/>
    <s v="APPROVE"/>
    <s v="Consumer Pre Bureau"/>
    <s v="FWadia"/>
    <s v="Approved for 1 service"/>
    <x v="0"/>
    <d v="1899-12-30T00:14:37"/>
    <n v="14.616666666666667"/>
    <d v="2023-08-23T00:00:00"/>
    <x v="1"/>
    <x v="0"/>
    <x v="9"/>
    <x v="0"/>
    <x v="2"/>
    <s v="SLA_MET"/>
  </r>
  <r>
    <s v="4336"/>
    <d v="2023-08-23T17:58:44"/>
    <d v="2023-08-23T18:07:20"/>
    <s v="APPROVE"/>
    <s v="Consumer Existing"/>
    <s v="MDcruz"/>
    <m/>
    <x v="0"/>
    <d v="1899-12-30T00:08:36"/>
    <n v="8.6"/>
    <d v="2023-08-23T00:00:00"/>
    <x v="1"/>
    <x v="0"/>
    <x v="3"/>
    <x v="0"/>
    <x v="1"/>
    <s v="SLA_MET"/>
  </r>
  <r>
    <s v="4337"/>
    <d v="2023-08-23T18:02:28"/>
    <d v="2023-08-23T18:15:38"/>
    <s v="APPROVE"/>
    <s v="Consumer Post Bureau"/>
    <s v="FWadia"/>
    <s v="Approved only with outright purchase of handset or USIM only"/>
    <x v="0"/>
    <d v="1899-12-30T00:13:10"/>
    <n v="13.166666666666666"/>
    <d v="2023-08-23T00:00:00"/>
    <x v="1"/>
    <x v="0"/>
    <x v="9"/>
    <x v="0"/>
    <x v="0"/>
    <s v="SLA_MET"/>
  </r>
  <r>
    <s v="4338"/>
    <d v="2023-08-23T18:12:12"/>
    <d v="2023-08-23T18:28:09"/>
    <s v="APPROVE"/>
    <s v="Consumer Post Bureau"/>
    <s v="AAkhundpur"/>
    <m/>
    <x v="0"/>
    <d v="1899-12-30T00:15:57"/>
    <n v="15.95"/>
    <d v="2023-08-23T00:00:00"/>
    <x v="1"/>
    <x v="0"/>
    <x v="8"/>
    <x v="0"/>
    <x v="0"/>
    <s v="SLA_MET"/>
  </r>
  <r>
    <s v="4339"/>
    <d v="2023-08-23T18:16:50"/>
    <d v="2023-08-23T18:24:55"/>
    <s v="APPROVE"/>
    <s v="Consumer Post Bureau"/>
    <s v="FWadia"/>
    <m/>
    <x v="0"/>
    <d v="1899-12-30T00:08:05"/>
    <n v="8.0833333333333339"/>
    <d v="2023-08-23T00:00:00"/>
    <x v="1"/>
    <x v="0"/>
    <x v="9"/>
    <x v="0"/>
    <x v="0"/>
    <s v="SLA_MET"/>
  </r>
  <r>
    <s v="4340"/>
    <d v="2023-08-23T18:27:38"/>
    <d v="2023-08-23T18:35:47"/>
    <s v="APPROVE"/>
    <s v="Consumer Pre Bureau"/>
    <s v="FWadia"/>
    <s v="Approved for 2 services"/>
    <x v="0"/>
    <d v="1899-12-30T00:08:09"/>
    <n v="8.15"/>
    <d v="2023-08-23T00:00:00"/>
    <x v="1"/>
    <x v="0"/>
    <x v="9"/>
    <x v="0"/>
    <x v="2"/>
    <s v="SLA_MET"/>
  </r>
  <r>
    <s v="4341"/>
    <d v="2023-08-23T18:29:26"/>
    <d v="2023-08-23T18:38:41"/>
    <s v="APPROVE"/>
    <s v="Consumer Post Bureau"/>
    <s v="MDcruz"/>
    <m/>
    <x v="0"/>
    <d v="1899-12-30T00:09:15"/>
    <n v="9.25"/>
    <d v="2023-08-23T00:00:00"/>
    <x v="1"/>
    <x v="0"/>
    <x v="3"/>
    <x v="0"/>
    <x v="0"/>
    <s v="SLA_MET"/>
  </r>
  <r>
    <s v="4342"/>
    <d v="2023-08-23T18:31:17"/>
    <d v="2023-08-23T18:41:46"/>
    <s v="APPROVE"/>
    <s v="Consumer Pre Bureau"/>
    <s v="CDcosta"/>
    <s v="Approve"/>
    <x v="0"/>
    <d v="1899-12-30T00:10:29"/>
    <n v="10.483333333333333"/>
    <d v="2023-08-23T00:00:00"/>
    <x v="1"/>
    <x v="0"/>
    <x v="2"/>
    <x v="0"/>
    <x v="2"/>
    <s v="SLA_MET"/>
  </r>
  <r>
    <s v="4343"/>
    <d v="2023-08-23T18:45:46"/>
    <d v="2023-08-23T18:57:20"/>
    <s v="APPROVE"/>
    <s v="Consumer Post Bureau"/>
    <s v="MDcruz"/>
    <m/>
    <x v="0"/>
    <d v="1899-12-30T00:11:34"/>
    <n v="11.566666666666666"/>
    <d v="2023-08-23T00:00:00"/>
    <x v="1"/>
    <x v="0"/>
    <x v="3"/>
    <x v="0"/>
    <x v="0"/>
    <s v="SLA_MET"/>
  </r>
  <r>
    <s v="4344"/>
    <d v="2023-08-23T18:45:55"/>
    <d v="2023-08-23T18:53:09"/>
    <s v="APPROVE"/>
    <s v="Consumer Existing"/>
    <s v="HPandya"/>
    <s v="Approve"/>
    <x v="0"/>
    <d v="1899-12-30T00:07:14"/>
    <n v="7.2333333333333334"/>
    <d v="2023-08-23T00:00:00"/>
    <x v="1"/>
    <x v="0"/>
    <x v="11"/>
    <x v="0"/>
    <x v="1"/>
    <s v="SLA_MET"/>
  </r>
  <r>
    <s v="4345"/>
    <d v="2023-08-23T18:48:19"/>
    <d v="2023-08-23T18:58:17"/>
    <s v="APPROVE"/>
    <s v="Consumer Existing"/>
    <s v="FWadia"/>
    <s v="Approve"/>
    <x v="0"/>
    <d v="1899-12-30T00:09:58"/>
    <n v="9.9666666666666668"/>
    <d v="2023-08-23T00:00:00"/>
    <x v="1"/>
    <x v="0"/>
    <x v="9"/>
    <x v="0"/>
    <x v="1"/>
    <s v="SLA_MET"/>
  </r>
  <r>
    <s v="4346"/>
    <d v="2023-08-23T18:50:49"/>
    <d v="2023-08-23T18:57:12"/>
    <s v="APPROVE"/>
    <s v="Consumer Existing"/>
    <s v="CDcosta"/>
    <s v="Approve"/>
    <x v="0"/>
    <d v="1899-12-30T00:06:23"/>
    <n v="6.3833333333333337"/>
    <d v="2023-08-23T00:00:00"/>
    <x v="1"/>
    <x v="0"/>
    <x v="2"/>
    <x v="0"/>
    <x v="1"/>
    <s v="SLA_MET"/>
  </r>
  <r>
    <s v="4347"/>
    <d v="2023-08-23T18:54:50"/>
    <d v="2023-08-23T19:01:47"/>
    <s v="APPROVE"/>
    <s v="Consumer Existing"/>
    <s v="CDcosta"/>
    <s v="Approve"/>
    <x v="0"/>
    <d v="1899-12-30T00:06:57"/>
    <n v="6.95"/>
    <d v="2023-08-23T00:00:00"/>
    <x v="1"/>
    <x v="0"/>
    <x v="2"/>
    <x v="0"/>
    <x v="1"/>
    <s v="SLA_MET"/>
  </r>
  <r>
    <s v="4348"/>
    <d v="2023-08-23T19:02:35"/>
    <d v="2023-08-23T19:08:00"/>
    <s v="APPROVE"/>
    <s v="Consumer Existing"/>
    <s v="HPandya"/>
    <s v="Approve"/>
    <x v="0"/>
    <d v="1899-12-30T00:05:25"/>
    <n v="5.416666666666667"/>
    <d v="2023-08-23T00:00:00"/>
    <x v="1"/>
    <x v="0"/>
    <x v="11"/>
    <x v="0"/>
    <x v="1"/>
    <s v="SLA_MET"/>
  </r>
  <r>
    <s v="4349"/>
    <d v="2023-08-23T19:08:07"/>
    <d v="2023-08-23T19:18:50"/>
    <s v="APPROVE"/>
    <s v="Consumer Existing"/>
    <s v="FWadia"/>
    <m/>
    <x v="0"/>
    <d v="1899-12-30T00:10:43"/>
    <n v="10.716666666666667"/>
    <d v="2023-08-23T00:00:00"/>
    <x v="1"/>
    <x v="0"/>
    <x v="9"/>
    <x v="0"/>
    <x v="1"/>
    <s v="SLA_MET"/>
  </r>
  <r>
    <s v="4350"/>
    <d v="2023-08-23T19:09:19"/>
    <d v="2023-08-23T19:23:16"/>
    <s v="APPROVE"/>
    <s v="Consumer Existing"/>
    <s v="MDcruz"/>
    <m/>
    <x v="0"/>
    <d v="1899-12-30T00:13:57"/>
    <n v="13.95"/>
    <d v="2023-08-23T00:00:00"/>
    <x v="1"/>
    <x v="0"/>
    <x v="3"/>
    <x v="0"/>
    <x v="1"/>
    <s v="SLA_MET"/>
  </r>
  <r>
    <s v="4351"/>
    <d v="2023-08-23T19:15:24"/>
    <d v="2023-08-23T19:26:11"/>
    <s v="APPROVE"/>
    <s v="Consumer Existing"/>
    <s v="HPandya"/>
    <s v="Approve"/>
    <x v="0"/>
    <d v="1899-12-30T00:10:47"/>
    <n v="10.783333333333333"/>
    <d v="2023-08-23T00:00:00"/>
    <x v="1"/>
    <x v="0"/>
    <x v="11"/>
    <x v="0"/>
    <x v="1"/>
    <s v="SLA_MET"/>
  </r>
  <r>
    <s v="4352"/>
    <d v="2023-08-23T19:16:46"/>
    <d v="2023-08-23T19:29:15"/>
    <s v="APPROVE"/>
    <s v="Consumer Existing"/>
    <s v="FWadia"/>
    <m/>
    <x v="0"/>
    <d v="1899-12-30T00:12:29"/>
    <n v="12.483333333333333"/>
    <d v="2023-08-23T00:00:00"/>
    <x v="1"/>
    <x v="0"/>
    <x v="9"/>
    <x v="0"/>
    <x v="1"/>
    <s v="SLA_MET"/>
  </r>
  <r>
    <s v="4353"/>
    <d v="2023-08-23T19:16:51"/>
    <d v="2023-08-23T19:27:54"/>
    <s v="APPROVE"/>
    <s v="Consumer Post Bureau"/>
    <s v="MDcruz"/>
    <m/>
    <x v="0"/>
    <d v="1899-12-30T00:11:03"/>
    <n v="11.05"/>
    <d v="2023-08-23T00:00:00"/>
    <x v="1"/>
    <x v="0"/>
    <x v="3"/>
    <x v="0"/>
    <x v="0"/>
    <s v="SLA_MET"/>
  </r>
  <r>
    <s v="4354"/>
    <d v="2023-08-23T19:17:45"/>
    <d v="2023-08-23T19:35:38"/>
    <s v="APPROVE"/>
    <s v="Consumer Post Bureau"/>
    <s v="CDcosta"/>
    <m/>
    <x v="0"/>
    <d v="1899-12-30T00:17:53"/>
    <n v="17.883333333333333"/>
    <d v="2023-08-23T00:00:00"/>
    <x v="1"/>
    <x v="0"/>
    <x v="2"/>
    <x v="0"/>
    <x v="0"/>
    <s v="SLA_MET"/>
  </r>
  <r>
    <s v="4355"/>
    <d v="2023-08-23T19:18:11"/>
    <d v="2023-08-23T19:39:42"/>
    <s v="APPROVE"/>
    <s v="Consumer Existing"/>
    <s v="FWadia"/>
    <m/>
    <x v="0"/>
    <d v="1899-12-30T00:21:31"/>
    <n v="21.516666666666666"/>
    <d v="2023-08-23T00:00:00"/>
    <x v="1"/>
    <x v="0"/>
    <x v="9"/>
    <x v="0"/>
    <x v="1"/>
    <s v="SLA_NOT_MET"/>
  </r>
  <r>
    <s v="4356"/>
    <d v="2023-08-23T19:30:50"/>
    <d v="2023-08-23T19:36:03"/>
    <s v="APPROVE"/>
    <s v="Consumer Pre Bureau"/>
    <s v="HPandya"/>
    <s v="Approved for 1 handset and 1 MBB"/>
    <x v="0"/>
    <d v="1899-12-30T00:05:13"/>
    <n v="5.2166666666666668"/>
    <d v="2023-08-23T00:00:00"/>
    <x v="1"/>
    <x v="0"/>
    <x v="11"/>
    <x v="0"/>
    <x v="2"/>
    <s v="SLA_MET"/>
  </r>
  <r>
    <s v="4357"/>
    <d v="2023-08-23T19:40:51"/>
    <d v="2023-08-23T19:49:44"/>
    <s v="APPROVE"/>
    <s v="Consumer Existing"/>
    <s v="HPandya"/>
    <s v="Approve"/>
    <x v="0"/>
    <d v="1899-12-30T00:08:53"/>
    <n v="8.8833333333333329"/>
    <d v="2023-08-23T00:00:00"/>
    <x v="1"/>
    <x v="0"/>
    <x v="11"/>
    <x v="0"/>
    <x v="1"/>
    <s v="SLA_MET"/>
  </r>
  <r>
    <s v="4358"/>
    <d v="2023-08-23T19:51:35"/>
    <d v="2023-08-23T20:00:47"/>
    <s v="APPROVE"/>
    <s v="Consumer Existing"/>
    <s v="FWadia"/>
    <s v="Approve"/>
    <x v="0"/>
    <d v="1899-12-30T00:09:12"/>
    <n v="9.1999999999999993"/>
    <d v="2023-08-23T00:00:00"/>
    <x v="1"/>
    <x v="0"/>
    <x v="9"/>
    <x v="0"/>
    <x v="1"/>
    <s v="SLA_MET"/>
  </r>
  <r>
    <s v="4359"/>
    <d v="2023-08-23T19:57:49"/>
    <d v="2023-08-23T20:20:09"/>
    <s v="APPROVE"/>
    <s v="Consumer Existing"/>
    <s v="FWadia"/>
    <m/>
    <x v="0"/>
    <d v="1899-12-30T00:22:20"/>
    <n v="22.333333333333332"/>
    <d v="2023-08-23T00:00:00"/>
    <x v="1"/>
    <x v="0"/>
    <x v="9"/>
    <x v="0"/>
    <x v="1"/>
    <s v="SLA_NOT_MET"/>
  </r>
  <r>
    <s v="4360"/>
    <d v="2023-08-23T19:58:47"/>
    <d v="2023-08-23T20:23:29"/>
    <s v="APPROVE"/>
    <s v="Consumer Post Bureau"/>
    <s v="MDcruz"/>
    <m/>
    <x v="0"/>
    <d v="1899-12-30T00:24:42"/>
    <n v="24.7"/>
    <d v="2023-08-23T00:00:00"/>
    <x v="1"/>
    <x v="0"/>
    <x v="3"/>
    <x v="0"/>
    <x v="0"/>
    <s v="SLA_NOT_MET"/>
  </r>
  <r>
    <s v="4361"/>
    <d v="2023-08-23T20:02:44"/>
    <d v="2023-08-23T20:26:09"/>
    <s v="APPROVE"/>
    <s v="Consumer Post Bureau"/>
    <s v="FWadia"/>
    <m/>
    <x v="0"/>
    <d v="1899-12-30T00:23:25"/>
    <n v="23.416666666666668"/>
    <d v="2023-08-23T00:00:00"/>
    <x v="1"/>
    <x v="0"/>
    <x v="9"/>
    <x v="0"/>
    <x v="0"/>
    <s v="SLA_NOT_MET"/>
  </r>
  <r>
    <s v="4362"/>
    <d v="2023-08-23T20:04:23"/>
    <d v="2023-08-23T20:14:15"/>
    <s v="APPROVE"/>
    <s v="Consumer Existing"/>
    <s v="HPandya"/>
    <s v="Approve"/>
    <x v="0"/>
    <d v="1899-12-30T00:09:52"/>
    <n v="9.8666666666666671"/>
    <d v="2023-08-23T00:00:00"/>
    <x v="1"/>
    <x v="0"/>
    <x v="11"/>
    <x v="0"/>
    <x v="1"/>
    <s v="SLA_MET"/>
  </r>
  <r>
    <s v="4363"/>
    <d v="2023-08-23T20:14:15"/>
    <d v="2023-08-23T20:37:23"/>
    <s v="APPROVE"/>
    <s v="Consumer Existing"/>
    <s v="FWadia"/>
    <m/>
    <x v="0"/>
    <d v="1899-12-30T00:23:08"/>
    <n v="23.133333333333333"/>
    <d v="2023-08-23T00:00:00"/>
    <x v="1"/>
    <x v="0"/>
    <x v="9"/>
    <x v="0"/>
    <x v="1"/>
    <s v="SLA_NOT_MET"/>
  </r>
  <r>
    <s v="4364"/>
    <d v="2023-08-23T20:22:34"/>
    <d v="2023-08-23T20:40:50"/>
    <s v="APPROVE"/>
    <s v="Consumer Existing"/>
    <s v="HPandya"/>
    <m/>
    <x v="0"/>
    <d v="1899-12-30T00:18:16"/>
    <n v="18.266666666666666"/>
    <d v="2023-08-23T00:00:00"/>
    <x v="1"/>
    <x v="0"/>
    <x v="11"/>
    <x v="0"/>
    <x v="1"/>
    <s v="SLA_MET"/>
  </r>
  <r>
    <s v="4365"/>
    <d v="2023-08-23T20:44:24"/>
    <d v="2023-08-23T20:57:06"/>
    <s v="APPROVE"/>
    <s v="Consumer Existing"/>
    <s v="MDcruz"/>
    <m/>
    <x v="0"/>
    <d v="1899-12-30T00:12:42"/>
    <n v="12.7"/>
    <d v="2023-08-23T00:00:00"/>
    <x v="1"/>
    <x v="0"/>
    <x v="3"/>
    <x v="0"/>
    <x v="1"/>
    <s v="SLA_MET"/>
  </r>
  <r>
    <s v="4366"/>
    <d v="2023-08-23T20:53:18"/>
    <d v="2023-08-23T21:02:07"/>
    <s v="APPROVE"/>
    <s v="Consumer Existing"/>
    <s v="FWadia"/>
    <s v="Approve"/>
    <x v="0"/>
    <d v="1899-12-30T00:08:49"/>
    <n v="8.8166666666666664"/>
    <d v="2023-08-23T00:00:00"/>
    <x v="1"/>
    <x v="0"/>
    <x v="9"/>
    <x v="0"/>
    <x v="1"/>
    <s v="SLA_MET"/>
  </r>
  <r>
    <s v="4367"/>
    <d v="2023-08-23T20:56:23"/>
    <d v="2023-08-23T21:02:56"/>
    <s v="APPROVE"/>
    <s v="Consumer Existing"/>
    <s v="MDcruz"/>
    <m/>
    <x v="0"/>
    <d v="1899-12-30T00:06:33"/>
    <n v="6.55"/>
    <d v="2023-08-23T00:00:00"/>
    <x v="1"/>
    <x v="0"/>
    <x v="3"/>
    <x v="0"/>
    <x v="1"/>
    <s v="SLA_MET"/>
  </r>
  <r>
    <s v="4368"/>
    <d v="2023-08-23T21:09:28"/>
    <d v="2023-08-23T21:22:24"/>
    <s v="APPROVE"/>
    <s v="Consumer Post Bureau"/>
    <s v="FWadia"/>
    <s v="Approve"/>
    <x v="0"/>
    <d v="1899-12-30T00:12:56"/>
    <n v="12.933333333333334"/>
    <d v="2023-08-23T00:00:00"/>
    <x v="1"/>
    <x v="0"/>
    <x v="9"/>
    <x v="0"/>
    <x v="0"/>
    <s v="SLA_MET"/>
  </r>
  <r>
    <s v="4369"/>
    <d v="2023-08-23T21:29:40"/>
    <d v="2023-08-23T21:37:21"/>
    <s v="APPROVE"/>
    <s v="Consumer Existing"/>
    <s v="FWadia"/>
    <m/>
    <x v="0"/>
    <d v="1899-12-30T00:07:41"/>
    <n v="7.6833333333333336"/>
    <d v="2023-08-23T00:00:00"/>
    <x v="1"/>
    <x v="0"/>
    <x v="9"/>
    <x v="0"/>
    <x v="1"/>
    <s v="SLA_MET"/>
  </r>
  <r>
    <s v="4370"/>
    <d v="2023-08-23T22:13:47"/>
    <d v="2023-08-23T22:19:48"/>
    <s v="APPROVE"/>
    <s v="Consumer Existing"/>
    <s v="FWadia"/>
    <s v="Approve"/>
    <x v="0"/>
    <d v="1899-12-30T00:06:01"/>
    <n v="6.0166666666666666"/>
    <d v="2023-08-23T00:00:00"/>
    <x v="1"/>
    <x v="0"/>
    <x v="9"/>
    <x v="0"/>
    <x v="1"/>
    <s v="SLA_MET"/>
  </r>
  <r>
    <s v="4371"/>
    <d v="2023-08-23T23:10:40"/>
    <d v="2023-08-23T23:19:44"/>
    <s v="APPROVE"/>
    <s v="Consumer Post Bureau"/>
    <s v="FWadia"/>
    <m/>
    <x v="0"/>
    <d v="1899-12-30T00:09:04"/>
    <n v="9.0666666666666664"/>
    <d v="2023-08-23T00:00:00"/>
    <x v="1"/>
    <x v="0"/>
    <x v="9"/>
    <x v="0"/>
    <x v="0"/>
    <s v="SLA_MET"/>
  </r>
  <r>
    <s v="4372"/>
    <d v="2023-08-23T10:19:35"/>
    <d v="2023-08-23T10:23:03"/>
    <s v="DECLINE"/>
    <s v="Consumer Existing"/>
    <s v="SBambaras"/>
    <s v="The applicant has been declined as they are on a Bridging Visa. As per the Credit Policy, if the applicant is on an eligible Visa Subclass, send a copy of the 100pts of ID and supporting documents to VCredit@Asif Tech.com.au or 1800 656 866"/>
    <x v="2"/>
    <d v="1899-12-30T00:03:28"/>
    <n v="3.4666666666666668"/>
    <d v="2023-08-23T00:00:00"/>
    <x v="1"/>
    <x v="0"/>
    <x v="7"/>
    <x v="1"/>
    <x v="1"/>
    <s v="SLA_MET"/>
  </r>
  <r>
    <s v="4373"/>
    <d v="2023-08-23T12:26:40"/>
    <d v="2023-08-23T12:34:57"/>
    <s v="DECLINE"/>
    <s v="Consumer Existing"/>
    <s v="QMascarenhas"/>
    <m/>
    <x v="0"/>
    <d v="1899-12-30T00:08:17"/>
    <n v="8.2833333333333332"/>
    <d v="2023-08-23T00:00:00"/>
    <x v="1"/>
    <x v="0"/>
    <x v="0"/>
    <x v="1"/>
    <x v="1"/>
    <s v="SLA_MET"/>
  </r>
  <r>
    <s v="4374"/>
    <d v="2023-08-23T12:33:04"/>
    <d v="2023-08-23T12:37:39"/>
    <s v="DECLINE"/>
    <s v="Consumer Existing"/>
    <s v="AAkhundpur"/>
    <s v="The applicant has been declined as their Visa expires in less than 12 months"/>
    <x v="0"/>
    <d v="1899-12-30T00:04:35"/>
    <n v="4.583333333333333"/>
    <d v="2023-08-23T00:00:00"/>
    <x v="1"/>
    <x v="0"/>
    <x v="8"/>
    <x v="1"/>
    <x v="1"/>
    <s v="SLA_MET"/>
  </r>
  <r>
    <s v="4375"/>
    <d v="2023-08-23T13:01:15"/>
    <d v="2023-08-23T13:15:30"/>
    <s v="DECLINE"/>
    <s v="Consumer Existing"/>
    <s v="CDcosta"/>
    <s v="The customer has been declined due to insufficient billing history with Asif Tech"/>
    <x v="0"/>
    <d v="1899-12-30T00:14:15"/>
    <n v="14.25"/>
    <d v="2023-08-23T00:00:00"/>
    <x v="1"/>
    <x v="0"/>
    <x v="2"/>
    <x v="1"/>
    <x v="1"/>
    <s v="SLA_MET"/>
  </r>
  <r>
    <s v="4376"/>
    <d v="2023-08-23T13:11:03"/>
    <d v="2023-08-23T13:14:40"/>
    <s v="DECLINE"/>
    <s v="Consumer Existing"/>
    <s v="AAkhundpur"/>
    <s v="The applicant has been declined due to recent late payments on their account"/>
    <x v="0"/>
    <d v="1899-12-30T00:03:37"/>
    <n v="3.6166666666666667"/>
    <d v="2023-08-23T00:00:00"/>
    <x v="1"/>
    <x v="0"/>
    <x v="8"/>
    <x v="1"/>
    <x v="1"/>
    <s v="SLA_MET"/>
  </r>
  <r>
    <s v="4377"/>
    <d v="2023-08-23T13:18:55"/>
    <d v="2023-08-23T13:28:16"/>
    <s v="DECLINE"/>
    <s v="Consumer Existing"/>
    <s v="AAkhundpur"/>
    <s v="The applicant has been declined due to a failed employment check. We have confirmed that the applicant is either not known by the employer or no longer works there"/>
    <x v="0"/>
    <d v="1899-12-30T00:09:21"/>
    <n v="9.35"/>
    <d v="2023-08-23T00:00:00"/>
    <x v="1"/>
    <x v="0"/>
    <x v="8"/>
    <x v="1"/>
    <x v="1"/>
    <s v="SLA_MET"/>
  </r>
  <r>
    <s v="4378"/>
    <d v="2023-08-23T13:28:25"/>
    <d v="2023-08-23T13:36:17"/>
    <s v="DECLINE"/>
    <s v="Consumer Existing"/>
    <s v="AAkhundpur"/>
    <s v="The applicant has been declined as they are on a Bridging Visa. As per the Credit Policy, if the applicant is on an eligible Visa Subclass, send a copy of the 100pts of ID and supporting documents to VCredit@Asif Tech.com.au or 1800 656 866"/>
    <x v="2"/>
    <d v="1899-12-30T00:07:52"/>
    <n v="7.8666666666666671"/>
    <d v="2023-08-23T00:00:00"/>
    <x v="1"/>
    <x v="0"/>
    <x v="8"/>
    <x v="1"/>
    <x v="1"/>
    <s v="SLA_MET"/>
  </r>
  <r>
    <s v="4379"/>
    <d v="2023-08-23T13:31:10"/>
    <d v="2023-08-23T13:45:18"/>
    <s v="DECLINE"/>
    <s v="Consumer Existing"/>
    <s v="QMascarenhas"/>
    <m/>
    <x v="0"/>
    <d v="1899-12-30T00:14:08"/>
    <n v="14.133333333333333"/>
    <d v="2023-08-23T00:00:00"/>
    <x v="1"/>
    <x v="0"/>
    <x v="0"/>
    <x v="1"/>
    <x v="1"/>
    <s v="SLA_MET"/>
  </r>
  <r>
    <s v="4380"/>
    <d v="2023-08-23T13:33:46"/>
    <d v="2023-08-23T13:40:35"/>
    <s v="DECLINE"/>
    <s v="Consumer Existing"/>
    <s v="AAkhundpur"/>
    <s v="The applicant has been declined as Students are only eligible for 1 Handset (Voice service)still on a Student visa."/>
    <x v="0"/>
    <d v="1899-12-30T00:06:49"/>
    <n v="6.8166666666666664"/>
    <d v="2023-08-23T00:00:00"/>
    <x v="1"/>
    <x v="0"/>
    <x v="8"/>
    <x v="1"/>
    <x v="1"/>
    <s v="SLA_MET"/>
  </r>
  <r>
    <s v="4381"/>
    <d v="2023-08-23T13:55:11"/>
    <d v="2023-08-23T14:02:14"/>
    <s v="DECLINE"/>
    <s v="Consumer Existing"/>
    <s v="SSyed"/>
    <m/>
    <x v="0"/>
    <d v="1899-12-30T00:07:03"/>
    <n v="7.05"/>
    <d v="2023-08-23T00:00:00"/>
    <x v="1"/>
    <x v="0"/>
    <x v="5"/>
    <x v="1"/>
    <x v="1"/>
    <s v="SLA_MET"/>
  </r>
  <r>
    <s v="4382"/>
    <d v="2023-08-23T14:04:18"/>
    <d v="2023-08-23T14:08:23"/>
    <s v="DECLINE"/>
    <s v="Consumer Existing"/>
    <s v="AAkhundpur"/>
    <s v="The applicant has been declined as they are on a Bridging Visa. As per the Credit Policy, if the applicant is on an eligible Visa Subclass, send a copy of the 100pts of ID and supporting documents to VCredit@Asif Tech.com.au or 1800 656 866"/>
    <x v="2"/>
    <d v="1899-12-30T00:04:05"/>
    <n v="4.083333333333333"/>
    <d v="2023-08-23T00:00:00"/>
    <x v="1"/>
    <x v="0"/>
    <x v="8"/>
    <x v="1"/>
    <x v="1"/>
    <s v="SLA_MET"/>
  </r>
  <r>
    <s v="4383"/>
    <d v="2023-08-23T14:04:52"/>
    <d v="2023-08-23T14:09:51"/>
    <s v="DECLINE"/>
    <s v="Consumer Existing"/>
    <s v="CDcosta"/>
    <s v="Declined as the customer has reached their eligible Service Limit"/>
    <x v="0"/>
    <d v="1899-12-30T00:04:59"/>
    <n v="4.9833333333333334"/>
    <d v="2023-08-23T00:00:00"/>
    <x v="1"/>
    <x v="0"/>
    <x v="2"/>
    <x v="1"/>
    <x v="1"/>
    <s v="SLA_MET"/>
  </r>
  <r>
    <s v="4384"/>
    <d v="2023-08-23T14:06:31"/>
    <d v="2023-08-23T14:16:19"/>
    <s v="DECLINE"/>
    <s v="Consumer Existing"/>
    <s v="FWadia"/>
    <s v="The applicant has been declined as Students are only eligible for 1 Handset (Voice service)"/>
    <x v="0"/>
    <d v="1899-12-30T00:09:48"/>
    <n v="9.8000000000000007"/>
    <d v="2023-08-23T00:00:00"/>
    <x v="1"/>
    <x v="0"/>
    <x v="9"/>
    <x v="1"/>
    <x v="1"/>
    <s v="SLA_MET"/>
  </r>
  <r>
    <s v="4385"/>
    <d v="2023-08-23T14:06:43"/>
    <d v="2023-08-23T14:12:20"/>
    <s v="DECLINE"/>
    <s v="Consumer Existing"/>
    <s v="AAkhundpur"/>
    <s v="The customer has been declined due to insufficient billing history with Asif Tech"/>
    <x v="0"/>
    <d v="1899-12-30T00:05:37"/>
    <n v="5.6166666666666671"/>
    <d v="2023-08-23T00:00:00"/>
    <x v="1"/>
    <x v="0"/>
    <x v="8"/>
    <x v="1"/>
    <x v="1"/>
    <s v="SLA_MET"/>
  </r>
  <r>
    <s v="4386"/>
    <d v="2023-08-23T14:07:31"/>
    <d v="2023-08-23T14:16:39"/>
    <s v="DECLINE"/>
    <s v="Consumer Existing"/>
    <s v="CDcosta"/>
    <s v="Declined as a Credit Decision"/>
    <x v="0"/>
    <d v="1899-12-30T00:09:08"/>
    <n v="9.1333333333333329"/>
    <d v="2023-08-23T00:00:00"/>
    <x v="1"/>
    <x v="0"/>
    <x v="2"/>
    <x v="1"/>
    <x v="1"/>
    <s v="SLA_MET"/>
  </r>
  <r>
    <s v="4387"/>
    <d v="2023-08-23T14:20:31"/>
    <d v="2023-08-23T14:28:27"/>
    <s v="DECLINE"/>
    <s v="Consumer Pre Bureau"/>
    <s v="HPandya"/>
    <s v="The applicant has been declined due to information on their Dun &amp; Bradstreet credit bureau file"/>
    <x v="0"/>
    <d v="1899-12-30T00:07:56"/>
    <n v="7.9333333333333336"/>
    <d v="2023-08-23T00:00:00"/>
    <x v="1"/>
    <x v="0"/>
    <x v="11"/>
    <x v="1"/>
    <x v="2"/>
    <s v="SLA_MET"/>
  </r>
  <r>
    <s v="4388"/>
    <d v="2023-08-23T14:22:21"/>
    <d v="2023-08-23T14:30:29"/>
    <s v="DECLINE"/>
    <s v="Consumer Existing"/>
    <s v="QMascarenhas"/>
    <m/>
    <x v="0"/>
    <d v="1899-12-30T00:08:08"/>
    <n v="8.1333333333333329"/>
    <d v="2023-08-23T00:00:00"/>
    <x v="1"/>
    <x v="0"/>
    <x v="0"/>
    <x v="1"/>
    <x v="1"/>
    <s v="SLA_MET"/>
  </r>
  <r>
    <s v="4389"/>
    <d v="2023-08-23T14:53:56"/>
    <d v="2023-08-23T14:59:38"/>
    <s v="DECLINE"/>
    <s v="Consumer Post Bureau"/>
    <s v="AAkhundpur"/>
    <s v="The applicant has been declined due to the billing history on their existing 3 Mobile account, which is currently overdue-3353458866"/>
    <x v="1"/>
    <d v="1899-12-30T00:05:42"/>
    <n v="5.7"/>
    <d v="2023-08-23T00:00:00"/>
    <x v="1"/>
    <x v="0"/>
    <x v="8"/>
    <x v="1"/>
    <x v="0"/>
    <s v="SLA_MET"/>
  </r>
  <r>
    <s v="4390"/>
    <d v="2023-08-23T14:57:33"/>
    <d v="2023-08-23T15:01:22"/>
    <s v="DECLINE"/>
    <s v="Consumer Existing"/>
    <s v="CDcosta"/>
    <s v="The applicant has been declined as they are on a Bridging Visa. As per the Credit Policy, if the applicant is on an eligible Visa Subclass, send a copy of the 100pts of ID and supporting documents to VCredit@Asif Tech.com.au or 1800 656 866"/>
    <x v="2"/>
    <d v="1899-12-30T00:03:49"/>
    <n v="3.8166666666666664"/>
    <d v="2023-08-23T00:00:00"/>
    <x v="1"/>
    <x v="0"/>
    <x v="2"/>
    <x v="1"/>
    <x v="1"/>
    <s v="SLA_MET"/>
  </r>
  <r>
    <s v="4391"/>
    <d v="2023-08-23T15:04:01"/>
    <d v="2023-08-23T15:12:12"/>
    <s v="DECLINE"/>
    <s v="Consumer Existing"/>
    <s v="SSyed"/>
    <m/>
    <x v="0"/>
    <d v="1899-12-30T00:08:11"/>
    <n v="8.1833333333333336"/>
    <d v="2023-08-23T00:00:00"/>
    <x v="1"/>
    <x v="0"/>
    <x v="5"/>
    <x v="1"/>
    <x v="1"/>
    <s v="SLA_MET"/>
  </r>
  <r>
    <s v="4392"/>
    <d v="2023-08-23T15:15:09"/>
    <d v="2023-08-23T15:21:42"/>
    <s v="DECLINE"/>
    <s v="Consumer Existing"/>
    <s v="AAkhundpur"/>
    <s v="The applicant has been declined as Students are only eligible for 1 Handset (Voice service)"/>
    <x v="0"/>
    <d v="1899-12-30T00:06:33"/>
    <n v="6.55"/>
    <d v="2023-08-23T00:00:00"/>
    <x v="1"/>
    <x v="0"/>
    <x v="8"/>
    <x v="1"/>
    <x v="1"/>
    <s v="SLA_MET"/>
  </r>
  <r>
    <s v="4393"/>
    <d v="2023-08-23T15:29:06"/>
    <d v="2023-08-23T16:00:08"/>
    <s v="DECLINE"/>
    <s v="Consumer Existing"/>
    <s v="NBhatia"/>
    <s v="The applicant has been declined due to their billing history on their existing Asif Tech account, which is currently overdue"/>
    <x v="1"/>
    <d v="1899-12-30T00:31:02"/>
    <n v="31.033333333333335"/>
    <d v="2023-08-23T00:00:00"/>
    <x v="1"/>
    <x v="0"/>
    <x v="1"/>
    <x v="1"/>
    <x v="1"/>
    <s v="SLA_NOT_MET"/>
  </r>
  <r>
    <s v="4394"/>
    <d v="2023-08-23T15:29:17"/>
    <d v="2023-08-23T15:41:21"/>
    <s v="DECLINE"/>
    <s v="Consumer Existing"/>
    <s v="QMascarenhas"/>
    <m/>
    <x v="0"/>
    <d v="1899-12-30T00:12:04"/>
    <n v="12.066666666666666"/>
    <d v="2023-08-23T00:00:00"/>
    <x v="1"/>
    <x v="0"/>
    <x v="0"/>
    <x v="1"/>
    <x v="1"/>
    <s v="SLA_MET"/>
  </r>
  <r>
    <s v="4395"/>
    <d v="2023-08-23T15:39:59"/>
    <d v="2023-08-23T15:52:45"/>
    <s v="DECLINE"/>
    <s v="Consumer Existing"/>
    <s v="FWadia"/>
    <s v="The applicant has been declined due to a previous bad debt account with Asif Tech."/>
    <x v="0"/>
    <d v="1899-12-30T00:12:46"/>
    <n v="12.766666666666667"/>
    <d v="2023-08-23T00:00:00"/>
    <x v="1"/>
    <x v="0"/>
    <x v="9"/>
    <x v="1"/>
    <x v="1"/>
    <s v="SLA_MET"/>
  </r>
  <r>
    <s v="4396"/>
    <d v="2023-08-23T15:42:14"/>
    <d v="2023-08-23T15:46:03"/>
    <s v="DECLINE"/>
    <s v="Consumer Existing"/>
    <s v="AAkhundpur"/>
    <s v="Declined as the customer has reached their eligible Service Limit"/>
    <x v="0"/>
    <d v="1899-12-30T00:03:49"/>
    <n v="3.8166666666666664"/>
    <d v="2023-08-23T00:00:00"/>
    <x v="1"/>
    <x v="0"/>
    <x v="8"/>
    <x v="1"/>
    <x v="1"/>
    <s v="SLA_MET"/>
  </r>
  <r>
    <s v="4397"/>
    <d v="2023-08-23T15:43:14"/>
    <d v="2023-08-23T15:49:03"/>
    <s v="DECLINE"/>
    <s v="Consumer Existing"/>
    <s v="AAkhundpur"/>
    <s v="The applicant has been declined as they are on a Bridging Visa. As per the Credit Policy, if the applicant is on an eligible Visa Subclass, send a copy of the 100pts of ID and supporting documents to VCredit@Asif Tech.com.au or 1800 656 866"/>
    <x v="2"/>
    <d v="1899-12-30T00:05:49"/>
    <n v="5.8166666666666664"/>
    <d v="2023-08-23T00:00:00"/>
    <x v="1"/>
    <x v="0"/>
    <x v="8"/>
    <x v="1"/>
    <x v="1"/>
    <s v="SLA_MET"/>
  </r>
  <r>
    <s v="4398"/>
    <d v="2023-08-23T15:53:09"/>
    <d v="2023-08-23T16:00:48"/>
    <s v="DECLINE"/>
    <s v="Consumer Post Bureau"/>
    <s v="AAkhundpur"/>
    <s v="The applicant has been declined as their Visa expires in less than 12 months and alreay has a approved application 1-8HXM28M"/>
    <x v="0"/>
    <d v="1899-12-30T00:07:39"/>
    <n v="7.65"/>
    <d v="2023-08-23T00:00:00"/>
    <x v="1"/>
    <x v="0"/>
    <x v="8"/>
    <x v="1"/>
    <x v="0"/>
    <s v="SLA_MET"/>
  </r>
  <r>
    <s v="4399"/>
    <d v="2023-08-23T16:14:33"/>
    <d v="2023-08-23T16:20:24"/>
    <s v="DECLINE"/>
    <s v="Consumer Pre Bureau"/>
    <s v="HPandya"/>
    <s v="The applicant has been declined due to a previous bad debt account with Asif Tech."/>
    <x v="0"/>
    <d v="1899-12-30T00:05:51"/>
    <n v="5.85"/>
    <d v="2023-08-23T00:00:00"/>
    <x v="1"/>
    <x v="0"/>
    <x v="11"/>
    <x v="1"/>
    <x v="2"/>
    <s v="SLA_MET"/>
  </r>
  <r>
    <s v="4400"/>
    <d v="2023-08-23T16:41:51"/>
    <d v="2023-08-23T16:48:04"/>
    <s v="DECLINE"/>
    <s v="Consumer Existing"/>
    <s v="HPandya"/>
    <s v="The applicant has been declined due to recent late payments on their account"/>
    <x v="0"/>
    <d v="1899-12-30T00:06:13"/>
    <n v="6.2166666666666668"/>
    <d v="2023-08-23T00:00:00"/>
    <x v="1"/>
    <x v="0"/>
    <x v="11"/>
    <x v="1"/>
    <x v="1"/>
    <s v="SLA_MET"/>
  </r>
  <r>
    <s v="4401"/>
    <d v="2023-08-23T16:41:58"/>
    <d v="2023-08-23T16:58:14"/>
    <s v="DECLINE"/>
    <s v="Consumer Existing"/>
    <s v="QMascarenhas"/>
    <m/>
    <x v="0"/>
    <d v="1899-12-30T00:16:16"/>
    <n v="16.266666666666666"/>
    <d v="2023-08-23T00:00:00"/>
    <x v="1"/>
    <x v="0"/>
    <x v="0"/>
    <x v="1"/>
    <x v="1"/>
    <s v="SLA_MET"/>
  </r>
  <r>
    <s v="4402"/>
    <d v="2023-08-23T16:45:39"/>
    <d v="2023-08-23T17:03:08"/>
    <s v="DECLINE"/>
    <s v="Consumer Post Bureau"/>
    <s v="AAkhundpur"/>
    <m/>
    <x v="0"/>
    <d v="1899-12-30T00:17:29"/>
    <n v="17.483333333333334"/>
    <d v="2023-08-23T00:00:00"/>
    <x v="1"/>
    <x v="0"/>
    <x v="8"/>
    <x v="1"/>
    <x v="0"/>
    <s v="SLA_MET"/>
  </r>
  <r>
    <s v="4403"/>
    <d v="2023-08-23T16:55:43"/>
    <d v="2023-08-23T17:08:38"/>
    <s v="DECLINE"/>
    <s v="Consumer Pre Bureau"/>
    <s v="HPandya"/>
    <s v="Declined as a Credit Decision"/>
    <x v="0"/>
    <d v="1899-12-30T00:12:55"/>
    <n v="12.916666666666666"/>
    <d v="2023-08-23T00:00:00"/>
    <x v="1"/>
    <x v="0"/>
    <x v="11"/>
    <x v="1"/>
    <x v="2"/>
    <s v="SLA_MET"/>
  </r>
  <r>
    <s v="4404"/>
    <d v="2023-08-23T17:25:02"/>
    <d v="2023-08-23T17:39:44"/>
    <s v="DECLINE"/>
    <s v="Consumer Existing"/>
    <s v="MDcruz"/>
    <m/>
    <x v="0"/>
    <d v="1899-12-30T00:14:42"/>
    <n v="14.7"/>
    <d v="2023-08-23T00:00:00"/>
    <x v="1"/>
    <x v="0"/>
    <x v="3"/>
    <x v="1"/>
    <x v="1"/>
    <s v="SLA_MET"/>
  </r>
  <r>
    <s v="4405"/>
    <d v="2023-08-23T18:09:42"/>
    <d v="2023-08-23T18:16:12"/>
    <s v="DECLINE"/>
    <s v="Consumer Existing"/>
    <s v="AAkhundpur"/>
    <s v="The applicant has been declined as their Visa expires in less than 12 months"/>
    <x v="0"/>
    <d v="1899-12-30T00:06:30"/>
    <n v="6.5"/>
    <d v="2023-08-23T00:00:00"/>
    <x v="1"/>
    <x v="0"/>
    <x v="8"/>
    <x v="1"/>
    <x v="1"/>
    <s v="SLA_MET"/>
  </r>
  <r>
    <s v="4406"/>
    <d v="2023-08-23T18:21:18"/>
    <d v="2023-08-23T18:22:53"/>
    <s v="DECLINE"/>
    <s v="Consumer Pre Bureau"/>
    <s v="HPandya"/>
    <s v="The applicant has been declined as they are on a Bridging Visa. As per the Credit Policy, if the applicant is on an eligible Visa Subclass, send a copy of the 100pts of ID and supporting documents to VCredit@Asif Tech.com.au or 1800 656 866"/>
    <x v="2"/>
    <d v="1899-12-30T00:01:35"/>
    <n v="1.5833333333333335"/>
    <d v="2023-08-23T00:00:00"/>
    <x v="1"/>
    <x v="0"/>
    <x v="11"/>
    <x v="1"/>
    <x v="2"/>
    <s v="SLA_MET"/>
  </r>
  <r>
    <s v="4407"/>
    <d v="2023-08-23T18:36:04"/>
    <d v="2023-08-23T18:40:29"/>
    <s v="DECLINE"/>
    <s v="Consumer Pre Bureau"/>
    <s v="NBhatia"/>
    <s v="The applicant has been declined as their Visa expires in less than 4 months"/>
    <x v="0"/>
    <d v="1899-12-30T00:04:25"/>
    <n v="4.416666666666667"/>
    <d v="2023-08-23T00:00:00"/>
    <x v="1"/>
    <x v="0"/>
    <x v="1"/>
    <x v="1"/>
    <x v="2"/>
    <s v="SLA_MET"/>
  </r>
  <r>
    <s v="4408"/>
    <d v="2023-08-23T19:07:33"/>
    <d v="2023-08-23T19:16:57"/>
    <s v="DECLINE"/>
    <s v="Consumer Post Bureau"/>
    <s v="HPandya"/>
    <s v="Declined as a Credit Decision"/>
    <x v="0"/>
    <d v="1899-12-30T00:09:24"/>
    <n v="9.4"/>
    <d v="2023-08-23T00:00:00"/>
    <x v="1"/>
    <x v="0"/>
    <x v="11"/>
    <x v="1"/>
    <x v="0"/>
    <s v="SLA_MET"/>
  </r>
  <r>
    <s v="4409"/>
    <d v="2023-08-23T19:11:23"/>
    <d v="2023-08-23T19:14:22"/>
    <s v="DECLINE"/>
    <s v="Consumer Existing"/>
    <s v="CDcosta"/>
    <s v="The applicant has been declined as their Visa expires in less than 21 months"/>
    <x v="0"/>
    <d v="1899-12-30T00:02:59"/>
    <n v="2.9833333333333334"/>
    <d v="2023-08-23T00:00:00"/>
    <x v="1"/>
    <x v="0"/>
    <x v="2"/>
    <x v="1"/>
    <x v="1"/>
    <s v="SLA_MET"/>
  </r>
  <r>
    <s v="4410"/>
    <d v="2023-08-23T19:42:19"/>
    <d v="2023-08-23T19:48:54"/>
    <s v="DECLINE"/>
    <s v="Consumer Existing"/>
    <s v="FWadia"/>
    <s v="The applicant has been declined as they are on a Bridging Visa. As per the Credit Policy, if the applicant is on an eligible Visa Subclass, send a copy of the 100pts of ID and supporting documents to VCredit@Asif Tech.com.au or 1800 656 866"/>
    <x v="2"/>
    <d v="1899-12-30T00:06:35"/>
    <n v="6.583333333333333"/>
    <d v="2023-08-23T00:00:00"/>
    <x v="1"/>
    <x v="0"/>
    <x v="9"/>
    <x v="1"/>
    <x v="1"/>
    <s v="SLA_MET"/>
  </r>
  <r>
    <s v="4411"/>
    <d v="2023-08-23T19:49:11"/>
    <d v="2023-08-23T20:01:05"/>
    <s v="DECLINE"/>
    <s v="Consumer Existing"/>
    <s v="HPandya"/>
    <m/>
    <x v="0"/>
    <d v="1899-12-30T00:11:54"/>
    <n v="11.9"/>
    <d v="2023-08-23T00:00:00"/>
    <x v="1"/>
    <x v="0"/>
    <x v="11"/>
    <x v="1"/>
    <x v="1"/>
    <s v="SLA_MET"/>
  </r>
  <r>
    <s v="4412"/>
    <d v="2023-08-23T20:11:04"/>
    <d v="2023-08-23T20:21:00"/>
    <s v="DECLINE"/>
    <s v="Consumer Existing"/>
    <s v="HPandya"/>
    <s v="Declined as the customer has reached their eligible Service Limit"/>
    <x v="0"/>
    <d v="1899-12-30T00:09:56"/>
    <n v="9.9333333333333336"/>
    <d v="2023-08-23T00:00:00"/>
    <x v="1"/>
    <x v="0"/>
    <x v="11"/>
    <x v="1"/>
    <x v="1"/>
    <s v="SLA_MET"/>
  </r>
  <r>
    <s v="4413"/>
    <d v="2023-08-23T20:17:11"/>
    <d v="2023-08-23T20:31:47"/>
    <s v="DECLINE"/>
    <s v="Consumer Existing"/>
    <s v="HPandya"/>
    <s v="The applicant has been declined as Students are only eligible for 1 Handset (Voice service)"/>
    <x v="0"/>
    <d v="1899-12-30T00:14:36"/>
    <n v="14.6"/>
    <d v="2023-08-23T00:00:00"/>
    <x v="1"/>
    <x v="0"/>
    <x v="11"/>
    <x v="1"/>
    <x v="1"/>
    <s v="SLA_MET"/>
  </r>
  <r>
    <s v="4414"/>
    <d v="2023-08-23T21:47:29"/>
    <d v="2023-08-23T21:52:09"/>
    <s v="DECLINE"/>
    <s v="Consumer Existing"/>
    <s v="FWadia"/>
    <s v="The applicant has been declined as Students are only eligible for 1 Handset (Voice service)"/>
    <x v="0"/>
    <d v="1899-12-30T00:04:40"/>
    <n v="4.666666666666667"/>
    <d v="2023-08-23T00:00:00"/>
    <x v="1"/>
    <x v="0"/>
    <x v="9"/>
    <x v="1"/>
    <x v="1"/>
    <s v="SLA_MET"/>
  </r>
  <r>
    <s v="4415"/>
    <d v="2023-08-23T01:02:19"/>
    <d v="2023-08-23T08:49:04"/>
    <s v="WITHDRAW"/>
    <s v="Consumer Post Bureau"/>
    <s v="SSyed"/>
    <m/>
    <x v="0"/>
    <d v="1899-12-30T07:46:45"/>
    <n v="466.75"/>
    <d v="2023-08-23T00:00:00"/>
    <x v="1"/>
    <x v="0"/>
    <x v="5"/>
    <x v="2"/>
    <x v="0"/>
    <s v="SLA_NOT_MET"/>
  </r>
  <r>
    <s v="4416"/>
    <d v="2023-08-23T09:17:15"/>
    <d v="2023-08-23T09:31:07"/>
    <s v="WITHDRAW"/>
    <s v="Consumer Existing"/>
    <s v="SBambaras"/>
    <s v="This customers existing Asif Tech account is currently overdue. Once all outstanding amounts have been paid, please email VCredit@Asif Tech.com.au to request a further review"/>
    <x v="1"/>
    <d v="1899-12-30T00:13:52"/>
    <n v="13.866666666666667"/>
    <d v="2023-08-23T00:00:00"/>
    <x v="1"/>
    <x v="0"/>
    <x v="7"/>
    <x v="2"/>
    <x v="1"/>
    <s v="SLA_MET"/>
  </r>
  <r>
    <s v="4417"/>
    <d v="2023-08-23T09:24:58"/>
    <d v="2023-08-23T09:39:22"/>
    <s v="WITHDRAW"/>
    <s v="Consumer Pre Bureau"/>
    <s v="SBambaras"/>
    <s v="An account for this applicant already exists with Asif Tech. Please resubmit as existing customer under CA Row ID:1-7TXA1HJ"/>
    <x v="3"/>
    <d v="1899-12-30T00:14:24"/>
    <n v="14.4"/>
    <d v="2023-08-23T00:00:00"/>
    <x v="1"/>
    <x v="0"/>
    <x v="7"/>
    <x v="2"/>
    <x v="2"/>
    <s v="SLA_MET"/>
  </r>
  <r>
    <s v="4418"/>
    <d v="2023-08-23T09:39:51"/>
    <d v="2023-08-23T09:52:42"/>
    <s v="WITHDRAW"/>
    <s v="Consumer Pre Bureau"/>
    <s v="AAkhundpur"/>
    <s v="Please resubmit with a valid company name for the applicants employer if Self employed please mention the ABN number."/>
    <x v="2"/>
    <d v="1899-12-30T00:12:51"/>
    <n v="12.85"/>
    <d v="2023-08-23T00:00:00"/>
    <x v="1"/>
    <x v="0"/>
    <x v="8"/>
    <x v="2"/>
    <x v="2"/>
    <s v="SLA_MET"/>
  </r>
  <r>
    <s v="4419"/>
    <d v="2023-08-23T09:52:54"/>
    <d v="2023-08-23T10:03:34"/>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0:40"/>
    <n v="10.666666666666666"/>
    <d v="2023-08-23T00:00:00"/>
    <x v="1"/>
    <x v="0"/>
    <x v="7"/>
    <x v="2"/>
    <x v="2"/>
    <s v="SLA_MET"/>
  </r>
  <r>
    <s v="4420"/>
    <d v="2023-08-23T10:03:00"/>
    <d v="2023-08-23T10:11:54"/>
    <s v="WITHDRAW"/>
    <s v="Consumer Post Bureau"/>
    <s v="SSyed"/>
    <m/>
    <x v="0"/>
    <d v="1899-12-30T00:08:54"/>
    <n v="8.9"/>
    <d v="2023-08-23T00:00:00"/>
    <x v="1"/>
    <x v="0"/>
    <x v="5"/>
    <x v="2"/>
    <x v="0"/>
    <s v="SLA_MET"/>
  </r>
  <r>
    <s v="4421"/>
    <d v="2023-08-23T10:05:38"/>
    <d v="2023-08-23T10:12:15"/>
    <s v="WITHDRAW"/>
    <s v="Consumer Post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6:37"/>
    <n v="6.6166666666666671"/>
    <d v="2023-08-23T00:00:00"/>
    <x v="1"/>
    <x v="0"/>
    <x v="7"/>
    <x v="2"/>
    <x v="0"/>
    <s v="SLA_MET"/>
  </r>
  <r>
    <s v="4422"/>
    <d v="2023-08-23T10:10:49"/>
    <d v="2023-08-23T10:23:26"/>
    <s v="WITHDRAW"/>
    <s v="Consumer Post Bureau"/>
    <s v="SSyed"/>
    <m/>
    <x v="0"/>
    <d v="1899-12-30T00:12:37"/>
    <n v="12.616666666666667"/>
    <d v="2023-08-23T00:00:00"/>
    <x v="1"/>
    <x v="0"/>
    <x v="5"/>
    <x v="2"/>
    <x v="0"/>
    <s v="SLA_MET"/>
  </r>
  <r>
    <s v="4423"/>
    <d v="2023-08-23T10:43:59"/>
    <d v="2023-08-23T10:58:46"/>
    <s v="WITHDRAW"/>
    <s v="Consumer Post Bureau"/>
    <s v="NBhatia"/>
    <s v="An account for this applicant already exists with Asif Tech. Please resubmit as existing customer under CA Row ID: 1-7LZQNPT"/>
    <x v="3"/>
    <d v="1899-12-30T00:14:47"/>
    <n v="14.783333333333333"/>
    <d v="2023-08-23T00:00:00"/>
    <x v="1"/>
    <x v="0"/>
    <x v="1"/>
    <x v="2"/>
    <x v="0"/>
    <s v="SLA_MET"/>
  </r>
  <r>
    <s v="4424"/>
    <d v="2023-08-23T10:57:54"/>
    <d v="2023-08-23T11:20:59"/>
    <s v="WITHDRAW"/>
    <s v="Consumer Existing"/>
    <s v="HPandya"/>
    <s v="This customers existing Asif Tech account is currently overdue. Once all outstanding amounts have been paid, please email VCredit@Asif Tech.com.au to request a further review"/>
    <x v="1"/>
    <d v="1899-12-30T00:23:05"/>
    <n v="23.083333333333332"/>
    <d v="2023-08-23T00:00:00"/>
    <x v="1"/>
    <x v="0"/>
    <x v="11"/>
    <x v="2"/>
    <x v="1"/>
    <s v="SLA_NOT_MET"/>
  </r>
  <r>
    <s v="4425"/>
    <d v="2023-08-23T11:25:33"/>
    <d v="2023-08-23T11:37:51"/>
    <s v="WITHDRAW"/>
    <s v="Consumer Post Bureau"/>
    <s v="CDcosta"/>
    <m/>
    <x v="0"/>
    <d v="1899-12-30T00:12:18"/>
    <n v="12.3"/>
    <d v="2023-08-23T00:00:00"/>
    <x v="1"/>
    <x v="0"/>
    <x v="2"/>
    <x v="2"/>
    <x v="0"/>
    <s v="SLA_MET"/>
  </r>
  <r>
    <s v="4426"/>
    <d v="2023-08-23T11:40:17"/>
    <d v="2023-08-23T11:43:51"/>
    <s v="WITHDRAW"/>
    <s v="Consumer Post Bureau"/>
    <s v="SSyed"/>
    <m/>
    <x v="0"/>
    <d v="1899-12-30T00:03:34"/>
    <n v="3.5666666666666664"/>
    <d v="2023-08-23T00:00:00"/>
    <x v="1"/>
    <x v="0"/>
    <x v="5"/>
    <x v="2"/>
    <x v="0"/>
    <s v="SLA_MET"/>
  </r>
  <r>
    <s v="4427"/>
    <d v="2023-08-23T11:53:09"/>
    <d v="2023-08-23T12:10:08"/>
    <s v="WITHDRAW"/>
    <s v="Consumer Pre Bureau"/>
    <s v="SBambaras"/>
    <s v="Please resubmit the next application as self employed with the ABN number."/>
    <x v="2"/>
    <d v="1899-12-30T00:16:59"/>
    <n v="16.983333333333334"/>
    <d v="2023-08-23T00:00:00"/>
    <x v="1"/>
    <x v="0"/>
    <x v="7"/>
    <x v="2"/>
    <x v="2"/>
    <s v="SLA_MET"/>
  </r>
  <r>
    <s v="4428"/>
    <d v="2023-08-23T11:54:57"/>
    <d v="2023-08-23T12:03:59"/>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9:02"/>
    <n v="9.0333333333333332"/>
    <d v="2023-08-23T00:00:00"/>
    <x v="1"/>
    <x v="0"/>
    <x v="2"/>
    <x v="2"/>
    <x v="0"/>
    <s v="SLA_MET"/>
  </r>
  <r>
    <s v="4429"/>
    <d v="2023-08-23T12:05:51"/>
    <d v="2023-08-23T12:22:33"/>
    <s v="WITHDRAW"/>
    <s v="Consumer Post Bureau"/>
    <s v="CDcosta"/>
    <s v="The applicant is currently studying Fulltime or is on a Student Visa. Please resubmit as a Student."/>
    <x v="3"/>
    <d v="1899-12-30T00:16:42"/>
    <n v="16.7"/>
    <d v="2023-08-23T00:00:00"/>
    <x v="1"/>
    <x v="0"/>
    <x v="2"/>
    <x v="2"/>
    <x v="0"/>
    <s v="SLA_MET"/>
  </r>
  <r>
    <s v="4430"/>
    <d v="2023-08-23T12:08:46"/>
    <d v="2023-08-23T12:15:05"/>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6:19"/>
    <n v="6.3166666666666664"/>
    <d v="2023-08-23T00:00:00"/>
    <x v="1"/>
    <x v="0"/>
    <x v="7"/>
    <x v="2"/>
    <x v="2"/>
    <s v="SLA_MET"/>
  </r>
  <r>
    <s v="4431"/>
    <d v="2023-08-23T12:09:44"/>
    <d v="2023-08-23T12:19:12"/>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9:28"/>
    <n v="9.4666666666666668"/>
    <d v="2023-08-23T00:00:00"/>
    <x v="1"/>
    <x v="0"/>
    <x v="11"/>
    <x v="2"/>
    <x v="0"/>
    <s v="SLA_MET"/>
  </r>
  <r>
    <s v="4432"/>
    <d v="2023-08-23T12:15:57"/>
    <d v="2023-08-23T12:31:03"/>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5:06"/>
    <n v="15.1"/>
    <d v="2023-08-23T00:00:00"/>
    <x v="1"/>
    <x v="0"/>
    <x v="11"/>
    <x v="2"/>
    <x v="2"/>
    <s v="SLA_MET"/>
  </r>
  <r>
    <s v="4433"/>
    <d v="2023-08-23T12:26:07"/>
    <d v="2023-08-23T12:35:34"/>
    <s v="WITHDRAW"/>
    <s v="Consumer Pre Bureau"/>
    <s v="SBambaras"/>
    <s v="The applicant is currently studying Fulltime or is on a Student Visa. Please resubmit as a Student."/>
    <x v="3"/>
    <d v="1899-12-30T00:09:27"/>
    <n v="9.4499999999999993"/>
    <d v="2023-08-23T00:00:00"/>
    <x v="1"/>
    <x v="0"/>
    <x v="7"/>
    <x v="2"/>
    <x v="2"/>
    <s v="SLA_MET"/>
  </r>
  <r>
    <s v="4434"/>
    <d v="2023-08-23T12:36:18"/>
    <d v="2023-08-23T12:40:38"/>
    <s v="WITHDRAW"/>
    <s v="Consumer Post Bureau"/>
    <s v="AAkhundpur"/>
    <s v="The applicant has been previously approved under a different CA Row ID. The applicant will need to proceed with this order or have cancellation of the order confirmed in Siebel before reapplying ROW ID : 1-8HU1G5A"/>
    <x v="5"/>
    <d v="1899-12-30T00:04:20"/>
    <n v="4.333333333333333"/>
    <d v="2023-08-23T00:00:00"/>
    <x v="1"/>
    <x v="0"/>
    <x v="8"/>
    <x v="2"/>
    <x v="0"/>
    <s v="SLA_MET"/>
  </r>
  <r>
    <s v="4435"/>
    <d v="2023-08-23T12:50:35"/>
    <d v="2023-08-23T12:56:13"/>
    <s v="WITHDRAW"/>
    <s v="Consumer Existing"/>
    <s v="CDcosta"/>
    <s v="Please resubmit with the advertised contact details for the applicants employer (can include 13, 1300 &amp; 1800 numbers)"/>
    <x v="2"/>
    <d v="1899-12-30T00:05:38"/>
    <n v="5.6333333333333329"/>
    <d v="2023-08-23T00:00:00"/>
    <x v="1"/>
    <x v="0"/>
    <x v="2"/>
    <x v="2"/>
    <x v="1"/>
    <s v="SLA_MET"/>
  </r>
  <r>
    <s v="4436"/>
    <d v="2023-08-23T12:55:38"/>
    <d v="2023-08-23T13:09:05"/>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3:27"/>
    <n v="13.45"/>
    <d v="2023-08-23T00:00:00"/>
    <x v="1"/>
    <x v="0"/>
    <x v="11"/>
    <x v="2"/>
    <x v="1"/>
    <s v="SLA_MET"/>
  </r>
  <r>
    <s v="4437"/>
    <d v="2023-08-23T12:58:46"/>
    <d v="2023-08-23T13:09:34"/>
    <s v="WITHDRAW"/>
    <s v="Consumer Existing"/>
    <s v="NBhatia"/>
    <s v="Please resubmit with the advertised contact details for the applicants employer (can include 13, 1300 &amp; 1800 numbers)"/>
    <x v="2"/>
    <d v="1899-12-30T00:10:48"/>
    <n v="10.8"/>
    <d v="2023-08-23T00:00:00"/>
    <x v="1"/>
    <x v="0"/>
    <x v="1"/>
    <x v="2"/>
    <x v="1"/>
    <s v="SLA_MET"/>
  </r>
  <r>
    <s v="4438"/>
    <d v="2023-08-23T13:11:35"/>
    <d v="2023-08-23T13:23:06"/>
    <s v="WITHDRAW"/>
    <s v="Consumer Existing"/>
    <s v="HPandya"/>
    <s v="Please resubmit a Passport as part of the applicants 100 points of ID or medicare card."/>
    <x v="2"/>
    <d v="1899-12-30T00:11:31"/>
    <n v="11.516666666666667"/>
    <d v="2023-08-23T00:00:00"/>
    <x v="1"/>
    <x v="0"/>
    <x v="11"/>
    <x v="2"/>
    <x v="1"/>
    <s v="SLA_MET"/>
  </r>
  <r>
    <s v="4439"/>
    <d v="2023-08-23T13:11:43"/>
    <d v="2023-08-23T13:20:12"/>
    <s v="WITHDRAW"/>
    <s v="Consumer Post Bureau"/>
    <s v="MDcruz"/>
    <m/>
    <x v="0"/>
    <d v="1899-12-30T00:08:29"/>
    <n v="8.4833333333333325"/>
    <d v="2023-08-23T00:00:00"/>
    <x v="1"/>
    <x v="0"/>
    <x v="3"/>
    <x v="2"/>
    <x v="0"/>
    <s v="SLA_MET"/>
  </r>
  <r>
    <s v="4440"/>
    <d v="2023-08-23T13:25:12"/>
    <d v="2023-08-23T13:46:30"/>
    <s v="WITHDRAW"/>
    <s v="Consumer Existing"/>
    <s v="NBhatia"/>
    <s v="Withdrew the application as Address details could not be confirmed, hence would request for Utility Bills."/>
    <x v="0"/>
    <d v="1899-12-30T00:21:18"/>
    <n v="21.3"/>
    <d v="2023-08-23T00:00:00"/>
    <x v="1"/>
    <x v="0"/>
    <x v="1"/>
    <x v="2"/>
    <x v="1"/>
    <s v="SLA_NOT_MET"/>
  </r>
  <r>
    <s v="4441"/>
    <d v="2023-08-23T13:27:12"/>
    <d v="2023-08-23T13:54:45"/>
    <s v="WITHDRAW"/>
    <s v="Consumer Post Bureau"/>
    <s v="HPandya"/>
    <s v="Please send through copies of the applicants 100 points of ID to VCredit@Asif Tech.com.au or 1800 656 866"/>
    <x v="2"/>
    <d v="1899-12-30T00:27:33"/>
    <n v="27.55"/>
    <d v="2023-08-23T00:00:00"/>
    <x v="1"/>
    <x v="0"/>
    <x v="11"/>
    <x v="2"/>
    <x v="0"/>
    <s v="SLA_NOT_MET"/>
  </r>
  <r>
    <s v="4442"/>
    <d v="2023-08-23T13:35:06"/>
    <d v="2023-08-23T13:48:17"/>
    <s v="WITHDRAW"/>
    <s v="Consumer Existing"/>
    <s v="CDcosta"/>
    <s v="Please resubmit a Passport or Medicare card as part of the applicants 100 points of ID"/>
    <x v="2"/>
    <d v="1899-12-30T00:13:11"/>
    <n v="13.183333333333334"/>
    <d v="2023-08-23T00:00:00"/>
    <x v="1"/>
    <x v="0"/>
    <x v="2"/>
    <x v="2"/>
    <x v="1"/>
    <s v="SLA_MET"/>
  </r>
  <r>
    <s v="4443"/>
    <d v="2023-08-23T14:12:25"/>
    <d v="2023-08-23T14:18:43"/>
    <s v="WITHDRAW"/>
    <s v="Consumer Post Bureau"/>
    <s v="MDcruz"/>
    <m/>
    <x v="0"/>
    <d v="1899-12-30T00:06:18"/>
    <n v="6.3"/>
    <d v="2023-08-23T00:00:00"/>
    <x v="1"/>
    <x v="0"/>
    <x v="3"/>
    <x v="2"/>
    <x v="0"/>
    <s v="SLA_MET"/>
  </r>
  <r>
    <s v="4444"/>
    <d v="2023-08-23T14:34:38"/>
    <d v="2023-08-23T14:45:10"/>
    <s v="WITHDRAW"/>
    <s v="Consumer Pre Bureau"/>
    <s v="FWadia"/>
    <s v="Please correct the customer's name as - First Name: Sarah Middle Name: Fanny Last Name: VOITCHOVSKY and resubmit."/>
    <x v="2"/>
    <d v="1899-12-30T00:10:32"/>
    <n v="10.533333333333333"/>
    <d v="2023-08-23T00:00:00"/>
    <x v="1"/>
    <x v="0"/>
    <x v="9"/>
    <x v="2"/>
    <x v="2"/>
    <s v="SLA_MET"/>
  </r>
  <r>
    <s v="4445"/>
    <d v="2023-08-23T14:35:46"/>
    <d v="2023-08-23T14:46:32"/>
    <s v="WITHDRAW"/>
    <s v="Consumer Post Bureau"/>
    <s v="AAkhundpur"/>
    <s v="Please resubmit with the advertised contact details for the applicants employer (can include 13, 1300 &amp; 1800 numbers) also email Payslips to vcredit@Asif Tech.com.au"/>
    <x v="2"/>
    <d v="1899-12-30T00:10:46"/>
    <n v="10.766666666666667"/>
    <d v="2023-08-23T00:00:00"/>
    <x v="1"/>
    <x v="0"/>
    <x v="8"/>
    <x v="2"/>
    <x v="0"/>
    <s v="SLA_MET"/>
  </r>
  <r>
    <s v="4446"/>
    <d v="2023-08-23T14:37:42"/>
    <d v="2023-08-23T14:45:09"/>
    <s v="WITHDRAW"/>
    <s v="Consumer Existing"/>
    <s v="CDcosta"/>
    <s v="Please resubmit a Passport as part of the applicants 100 points of ID"/>
    <x v="2"/>
    <d v="1899-12-30T00:07:27"/>
    <n v="7.45"/>
    <d v="2023-08-23T00:00:00"/>
    <x v="1"/>
    <x v="0"/>
    <x v="2"/>
    <x v="2"/>
    <x v="1"/>
    <s v="SLA_MET"/>
  </r>
  <r>
    <s v="4447"/>
    <d v="2023-08-23T14:48:58"/>
    <d v="2023-08-23T14:57:01"/>
    <s v="WITHDRAW"/>
    <s v="Consumer Post Bureau"/>
    <s v="QMascarenhas"/>
    <m/>
    <x v="0"/>
    <d v="1899-12-30T00:08:03"/>
    <n v="8.0500000000000007"/>
    <d v="2023-08-23T00:00:00"/>
    <x v="1"/>
    <x v="0"/>
    <x v="0"/>
    <x v="2"/>
    <x v="0"/>
    <s v="SLA_MET"/>
  </r>
  <r>
    <s v="4448"/>
    <d v="2023-08-23T15:09:59"/>
    <d v="2023-08-23T15:22:45"/>
    <s v="WITHDRAW"/>
    <s v="Consumer Existing"/>
    <s v="HPandya"/>
    <s v="Please resubmit with the valid LL for the employer"/>
    <x v="2"/>
    <d v="1899-12-30T00:12:46"/>
    <n v="12.766666666666667"/>
    <d v="2023-08-23T00:00:00"/>
    <x v="1"/>
    <x v="0"/>
    <x v="11"/>
    <x v="2"/>
    <x v="1"/>
    <s v="SLA_MET"/>
  </r>
  <r>
    <s v="4449"/>
    <d v="2023-08-23T15:24:53"/>
    <d v="2023-08-23T15:39:14"/>
    <s v="WITHDRAW"/>
    <s v="Consumer Existing"/>
    <s v="AAkhundpur"/>
    <s v="The Work number entered is incorrect for the employer listed on the application. Please verify the details with the applicant and resubmit with a valid number"/>
    <x v="4"/>
    <d v="1899-12-30T00:14:21"/>
    <n v="14.35"/>
    <d v="2023-08-23T00:00:00"/>
    <x v="1"/>
    <x v="0"/>
    <x v="8"/>
    <x v="2"/>
    <x v="1"/>
    <s v="SLA_MET"/>
  </r>
  <r>
    <s v="4450"/>
    <d v="2023-08-23T15:27:11"/>
    <d v="2023-08-23T15:33:07"/>
    <s v="WITHDRAW"/>
    <s v="Consumer Pre Bureau"/>
    <s v="CDcosta"/>
    <s v="Please send through copies of the applicants 100 points of ID (including their Visa page and/or previous Passport number, if applicable) to VCredit@Asif Tech.com.au or 1800 656 866"/>
    <x v="2"/>
    <d v="1899-12-30T00:05:56"/>
    <n v="5.9333333333333336"/>
    <d v="2023-08-23T00:00:00"/>
    <x v="1"/>
    <x v="0"/>
    <x v="2"/>
    <x v="2"/>
    <x v="2"/>
    <s v="SLA_MET"/>
  </r>
  <r>
    <s v="4451"/>
    <d v="2023-08-23T15:29:18"/>
    <d v="2023-08-23T15:40:10"/>
    <s v="WITHDRAW"/>
    <s v="Consumer Post Bureau"/>
    <s v="SSyed"/>
    <m/>
    <x v="0"/>
    <d v="1899-12-30T00:10:52"/>
    <n v="10.866666666666667"/>
    <d v="2023-08-23T00:00:00"/>
    <x v="1"/>
    <x v="0"/>
    <x v="5"/>
    <x v="2"/>
    <x v="0"/>
    <s v="SLA_MET"/>
  </r>
  <r>
    <s v="4452"/>
    <d v="2023-08-23T15:44:11"/>
    <d v="2023-08-23T15:52:39"/>
    <s v="WITHDRAW"/>
    <s v="Consumer Pre Bureau"/>
    <s v="AAkhundpur"/>
    <s v="An account for this applicant already exists with Asif Tech. Please resubmit as existing customer under CA Row ID: 1-4W57NO5"/>
    <x v="3"/>
    <d v="1899-12-30T00:08:28"/>
    <n v="8.4666666666666668"/>
    <d v="2023-08-23T00:00:00"/>
    <x v="1"/>
    <x v="0"/>
    <x v="8"/>
    <x v="2"/>
    <x v="2"/>
    <s v="SLA_MET"/>
  </r>
  <r>
    <s v="4453"/>
    <d v="2023-08-23T15:52:22"/>
    <d v="2023-08-23T15:55:19"/>
    <s v="WITHDRAW"/>
    <s v="Consumer Post Bureau"/>
    <s v="AAkhundpur"/>
    <s v="Please send through copies of the applicants 100 points of ID (including their Visa page and/or previous Passport number, if applicable) to VCredit@Asif Tech.com.au or 1800 656 866"/>
    <x v="2"/>
    <d v="1899-12-30T00:02:57"/>
    <n v="2.95"/>
    <d v="2023-08-23T00:00:00"/>
    <x v="1"/>
    <x v="0"/>
    <x v="8"/>
    <x v="2"/>
    <x v="0"/>
    <s v="SLA_MET"/>
  </r>
  <r>
    <s v="4454"/>
    <d v="2023-08-23T15:57:01"/>
    <d v="2023-08-23T16:04:44"/>
    <s v="WITHDRAW"/>
    <s v="Consumer Pre Bureau"/>
    <s v="CDcosta"/>
    <s v="An account for this applicant already exists with Asif Tech. Please resubmit as existing customer under CA Row ID: 1-4W57NO5"/>
    <x v="3"/>
    <d v="1899-12-30T00:07:43"/>
    <n v="7.7166666666666668"/>
    <d v="2023-08-23T00:00:00"/>
    <x v="1"/>
    <x v="0"/>
    <x v="2"/>
    <x v="2"/>
    <x v="2"/>
    <s v="SLA_MET"/>
  </r>
  <r>
    <s v="4455"/>
    <d v="2023-08-23T16:19:12"/>
    <d v="2023-08-23T16:26:59"/>
    <s v="WITHDRAW"/>
    <s v="Consumer Post Bureau"/>
    <s v="SSyed"/>
    <m/>
    <x v="0"/>
    <d v="1899-12-30T00:07:47"/>
    <n v="7.7833333333333332"/>
    <d v="2023-08-23T00:00:00"/>
    <x v="1"/>
    <x v="0"/>
    <x v="5"/>
    <x v="2"/>
    <x v="0"/>
    <s v="SLA_MET"/>
  </r>
  <r>
    <s v="4456"/>
    <d v="2023-08-23T16:22:12"/>
    <d v="2023-08-23T16:27:47"/>
    <s v="WITHDRAW"/>
    <s v="Consumer Pre Bureau"/>
    <s v="AAkhundpur"/>
    <s v="The Passport number is LN011498 and not Lno11498 plrease replace with no zero and not alphabet o."/>
    <x v="0"/>
    <d v="1899-12-30T00:05:35"/>
    <n v="5.583333333333333"/>
    <d v="2023-08-23T00:00:00"/>
    <x v="1"/>
    <x v="0"/>
    <x v="8"/>
    <x v="2"/>
    <x v="2"/>
    <s v="SLA_MET"/>
  </r>
  <r>
    <s v="4457"/>
    <d v="2023-08-23T16:35:02"/>
    <d v="2023-08-23T16:45:19"/>
    <s v="WITHDRAW"/>
    <s v="Consumer Post Bureau"/>
    <s v="QMascarenhas"/>
    <m/>
    <x v="0"/>
    <d v="1899-12-30T00:10:17"/>
    <n v="10.283333333333333"/>
    <d v="2023-08-23T00:00:00"/>
    <x v="1"/>
    <x v="0"/>
    <x v="0"/>
    <x v="2"/>
    <x v="0"/>
    <s v="SLA_MET"/>
  </r>
  <r>
    <s v="4458"/>
    <d v="2023-08-23T16:38:29"/>
    <d v="2023-08-23T16:46:06"/>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7:37"/>
    <n v="7.6166666666666671"/>
    <d v="2023-08-23T00:00:00"/>
    <x v="1"/>
    <x v="0"/>
    <x v="2"/>
    <x v="2"/>
    <x v="2"/>
    <s v="SLA_MET"/>
  </r>
  <r>
    <s v="4459"/>
    <d v="2023-08-23T16:44:08"/>
    <d v="2023-08-23T16:55:55"/>
    <s v="WITHDRAW"/>
    <s v="Consumer Post Bureau"/>
    <s v="FWadia"/>
    <m/>
    <x v="0"/>
    <d v="1899-12-30T00:11:47"/>
    <n v="11.783333333333333"/>
    <d v="2023-08-23T00:00:00"/>
    <x v="1"/>
    <x v="0"/>
    <x v="9"/>
    <x v="2"/>
    <x v="0"/>
    <s v="SLA_MET"/>
  </r>
  <r>
    <s v="4460"/>
    <d v="2023-08-23T16:45:32"/>
    <d v="2023-08-23T16:52:29"/>
    <s v="WITHDRAW"/>
    <s v="Consumer Pre Bureau"/>
    <s v="CDcosta"/>
    <s v="Please send through copies of the applicants 100 points of ID (including their Visa page and/or previous Passport number, if applicable) to VCredit@Asif Tech.com.au or 1800 656 866"/>
    <x v="2"/>
    <d v="1899-12-30T00:06:57"/>
    <n v="6.95"/>
    <d v="2023-08-23T00:00:00"/>
    <x v="1"/>
    <x v="0"/>
    <x v="2"/>
    <x v="2"/>
    <x v="2"/>
    <s v="SLA_MET"/>
  </r>
  <r>
    <s v="4461"/>
    <d v="2023-08-23T16:55:44"/>
    <d v="2023-08-23T17:13:19"/>
    <s v="WITHDRAW"/>
    <s v="Consumer Post Bureau"/>
    <s v="FWadia"/>
    <m/>
    <x v="0"/>
    <d v="1899-12-30T00:17:35"/>
    <n v="17.583333333333332"/>
    <d v="2023-08-23T00:00:00"/>
    <x v="1"/>
    <x v="0"/>
    <x v="9"/>
    <x v="2"/>
    <x v="0"/>
    <s v="SLA_MET"/>
  </r>
  <r>
    <s v="4462"/>
    <d v="2023-08-23T17:15:30"/>
    <d v="2023-08-23T17:28:58"/>
    <s v="WITHDRAW"/>
    <s v="Consumer Post Bureau"/>
    <s v="AAkhundpur"/>
    <s v="Please resubmit with Employed and not on Home Duties."/>
    <x v="2"/>
    <d v="1899-12-30T00:13:28"/>
    <n v="13.466666666666667"/>
    <d v="2023-08-23T00:00:00"/>
    <x v="1"/>
    <x v="0"/>
    <x v="8"/>
    <x v="2"/>
    <x v="0"/>
    <s v="SLA_MET"/>
  </r>
  <r>
    <s v="4463"/>
    <d v="2023-08-23T17:17:19"/>
    <d v="2023-08-23T17:33:55"/>
    <s v="WITHDRAW"/>
    <s v="Consumer Post Bureau"/>
    <s v="FWadia"/>
    <m/>
    <x v="0"/>
    <d v="1899-12-30T00:16:36"/>
    <n v="16.600000000000001"/>
    <d v="2023-08-23T00:00:00"/>
    <x v="1"/>
    <x v="0"/>
    <x v="9"/>
    <x v="2"/>
    <x v="0"/>
    <s v="SLA_MET"/>
  </r>
  <r>
    <s v="4464"/>
    <d v="2023-08-23T17:20:44"/>
    <d v="2023-08-23T17:28:02"/>
    <s v="WITHDRAW"/>
    <s v="Consumer Post Bureau"/>
    <s v="SSyed"/>
    <m/>
    <x v="0"/>
    <d v="1899-12-30T00:07:18"/>
    <n v="7.3"/>
    <d v="2023-08-23T00:00:00"/>
    <x v="1"/>
    <x v="0"/>
    <x v="5"/>
    <x v="2"/>
    <x v="0"/>
    <s v="SLA_MET"/>
  </r>
  <r>
    <s v="4465"/>
    <d v="2023-08-23T17:24:40"/>
    <d v="2023-08-23T17:36:16"/>
    <s v="WITHDRAW"/>
    <s v="Consumer Pre Bureau"/>
    <s v="AAkhundpur"/>
    <s v="The Work number entered is incorrect for the employer listed on the application. Please verify the details with the applicant and resubmit with a valid number"/>
    <x v="4"/>
    <d v="1899-12-30T00:11:36"/>
    <n v="11.6"/>
    <d v="2023-08-23T00:00:00"/>
    <x v="1"/>
    <x v="0"/>
    <x v="8"/>
    <x v="2"/>
    <x v="2"/>
    <s v="SLA_MET"/>
  </r>
  <r>
    <s v="4466"/>
    <d v="2023-08-23T17:24:52"/>
    <d v="2023-08-23T17:56:13"/>
    <s v="WITHDRAW"/>
    <s v="Consumer Existing"/>
    <s v="NBhatia"/>
    <s v="Please resubmit a Passport as part of the applicants 100 points of ID as reflecting as Employed, whereas STUDENT-ID given."/>
    <x v="2"/>
    <d v="1899-12-30T00:31:21"/>
    <n v="31.35"/>
    <d v="2023-08-23T00:00:00"/>
    <x v="1"/>
    <x v="0"/>
    <x v="1"/>
    <x v="2"/>
    <x v="1"/>
    <s v="SLA_NOT_MET"/>
  </r>
  <r>
    <s v="4467"/>
    <d v="2023-08-23T17:27:33"/>
    <d v="2023-08-23T17:41:14"/>
    <s v="WITHDRAW"/>
    <s v="Consumer Existing"/>
    <s v="CDcosta"/>
    <s v="The applicant has been declined due to the billing history on their 3 Mobile account #417.26, which is currently overdue"/>
    <x v="1"/>
    <d v="1899-12-30T00:13:41"/>
    <n v="13.683333333333334"/>
    <d v="2023-08-23T00:00:00"/>
    <x v="1"/>
    <x v="0"/>
    <x v="2"/>
    <x v="2"/>
    <x v="1"/>
    <s v="SLA_MET"/>
  </r>
  <r>
    <s v="4468"/>
    <d v="2023-08-23T17:46:21"/>
    <d v="2023-08-23T18:06:22"/>
    <s v="WITHDRAW"/>
    <s v="Consumer Existing"/>
    <s v="QMascarenhas"/>
    <m/>
    <x v="0"/>
    <d v="1899-12-30T00:20:01"/>
    <n v="20.016666666666666"/>
    <d v="2023-08-23T00:00:00"/>
    <x v="1"/>
    <x v="0"/>
    <x v="0"/>
    <x v="2"/>
    <x v="1"/>
    <s v="SLA_NOT_MET"/>
  </r>
  <r>
    <s v="4469"/>
    <d v="2023-08-23T17:47:02"/>
    <d v="2023-08-23T18:03:31"/>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6:29"/>
    <n v="16.483333333333334"/>
    <d v="2023-08-23T00:00:00"/>
    <x v="1"/>
    <x v="0"/>
    <x v="11"/>
    <x v="2"/>
    <x v="1"/>
    <s v="SLA_MET"/>
  </r>
  <r>
    <s v="4470"/>
    <d v="2023-08-23T17:49:46"/>
    <d v="2023-08-23T18:01:33"/>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1:47"/>
    <n v="11.783333333333333"/>
    <d v="2023-08-23T00:00:00"/>
    <x v="1"/>
    <x v="0"/>
    <x v="2"/>
    <x v="2"/>
    <x v="2"/>
    <s v="SLA_MET"/>
  </r>
  <r>
    <s v="4471"/>
    <d v="2023-08-23T17:50:03"/>
    <d v="2023-08-23T18:06:08"/>
    <s v="WITHDRAW"/>
    <s v="Consumer Existing"/>
    <s v="AAkhundpur"/>
    <s v="Please resubmit a Passport or Medicare card as part of the applicants 100 points of ID"/>
    <x v="2"/>
    <d v="1899-12-30T00:16:05"/>
    <n v="16.083333333333332"/>
    <d v="2023-08-23T00:00:00"/>
    <x v="1"/>
    <x v="0"/>
    <x v="8"/>
    <x v="2"/>
    <x v="1"/>
    <s v="SLA_MET"/>
  </r>
  <r>
    <s v="4472"/>
    <d v="2023-08-23T17:53:19"/>
    <d v="2023-08-23T18:09:01"/>
    <s v="WITHDRAW"/>
    <s v="Consumer Pre Bureau"/>
    <s v="CDcosta"/>
    <s v="Please send through copies of the applicants 100 points of ID (including their Visa page and/or previous Passport number, if applicable) to VCredit@Asif Tech.com.au or 1800 656 866"/>
    <x v="2"/>
    <d v="1899-12-30T00:15:42"/>
    <n v="15.7"/>
    <d v="2023-08-23T00:00:00"/>
    <x v="1"/>
    <x v="0"/>
    <x v="2"/>
    <x v="2"/>
    <x v="2"/>
    <s v="SLA_MET"/>
  </r>
  <r>
    <s v="4473"/>
    <d v="2023-08-23T18:05:13"/>
    <d v="2023-08-23T18:10:44"/>
    <s v="WITHDRAW"/>
    <s v="Consumer Existing"/>
    <s v="HPandya"/>
    <s v="This customers existing Asif Tech account is currently overdue. Once all outstanding amounts have been paid, please email VCredit@Asif Tech.com.au to request a further review"/>
    <x v="1"/>
    <d v="1899-12-30T00:05:31"/>
    <n v="5.5166666666666666"/>
    <d v="2023-08-23T00:00:00"/>
    <x v="1"/>
    <x v="0"/>
    <x v="11"/>
    <x v="2"/>
    <x v="1"/>
    <s v="SLA_MET"/>
  </r>
  <r>
    <s v="4474"/>
    <d v="2023-08-23T18:11:44"/>
    <d v="2023-08-23T18:18:04"/>
    <s v="WITHDRAW"/>
    <s v="Consumer Post Bureau"/>
    <s v="CDcosta"/>
    <s v="This account has been closed. Please submit a new credit check for the applicant under a new Customer Account Row ID updated with Passport or Medicare card as part of 100 points id."/>
    <x v="2"/>
    <d v="1899-12-30T00:06:20"/>
    <n v="6.333333333333333"/>
    <d v="2023-08-23T00:00:00"/>
    <x v="1"/>
    <x v="0"/>
    <x v="2"/>
    <x v="2"/>
    <x v="0"/>
    <s v="SLA_MET"/>
  </r>
  <r>
    <s v="4475"/>
    <d v="2023-08-23T18:20:54"/>
    <d v="2023-08-23T18:37:42"/>
    <s v="WITHDRAW"/>
    <s v="Consumer Post Bureau"/>
    <s v="HPandya"/>
    <m/>
    <x v="0"/>
    <d v="1899-12-30T00:16:48"/>
    <n v="16.8"/>
    <d v="2023-08-23T00:00:00"/>
    <x v="1"/>
    <x v="0"/>
    <x v="11"/>
    <x v="2"/>
    <x v="0"/>
    <s v="SLA_MET"/>
  </r>
  <r>
    <s v="4476"/>
    <d v="2023-08-23T18:41:00"/>
    <d v="2023-08-23T18:59:24"/>
    <s v="WITHDRAW"/>
    <s v="Consumer Pre Bureau"/>
    <s v="NBhatia"/>
    <s v="The Work number entered is incorrect for the employer listed on the application. Please verify the details with the applicant and resubmit with a valid number"/>
    <x v="4"/>
    <d v="1899-12-30T00:18:24"/>
    <n v="18.399999999999999"/>
    <d v="2023-08-23T00:00:00"/>
    <x v="1"/>
    <x v="0"/>
    <x v="1"/>
    <x v="2"/>
    <x v="2"/>
    <s v="SLA_MET"/>
  </r>
  <r>
    <s v="4477"/>
    <d v="2023-08-23T18:54:05"/>
    <d v="2023-08-23T18:58:35"/>
    <s v="WITHDRAW"/>
    <s v="Consumer Post Bureau"/>
    <s v="HPandya"/>
    <s v="An account for this applicant already exists with Asif Tech. Please resubmit as existing customer under CA Row ID: 1-6B4XEQR"/>
    <x v="3"/>
    <d v="1899-12-30T00:04:30"/>
    <n v="4.5"/>
    <d v="2023-08-23T00:00:00"/>
    <x v="1"/>
    <x v="0"/>
    <x v="11"/>
    <x v="2"/>
    <x v="0"/>
    <s v="SLA_MET"/>
  </r>
  <r>
    <s v="4478"/>
    <d v="2023-08-23T19:14:38"/>
    <d v="2023-08-23T19:18:37"/>
    <s v="WITHDRAW"/>
    <s v="Consumer Existing"/>
    <s v="CDcosta"/>
    <s v="This customers existing Asif Tech account is currently overdue. Once all outstanding amounts have been paid, please email VCredit@Asif Tech.com.au to request a further review"/>
    <x v="1"/>
    <d v="1899-12-30T00:03:59"/>
    <n v="3.9833333333333334"/>
    <d v="2023-08-23T00:00:00"/>
    <x v="1"/>
    <x v="0"/>
    <x v="2"/>
    <x v="2"/>
    <x v="1"/>
    <s v="SLA_MET"/>
  </r>
  <r>
    <s v="4479"/>
    <d v="2023-08-23T19:16:45"/>
    <d v="2023-08-23T19:23:40"/>
    <s v="WITHDRAW"/>
    <s v="Consumer Existing"/>
    <s v="CDcosta"/>
    <s v="The applicant is currently studying Fulltime or is on a Student Visa. Please resubmit as a Student."/>
    <x v="3"/>
    <d v="1899-12-30T00:06:55"/>
    <n v="6.916666666666667"/>
    <d v="2023-08-23T00:00:00"/>
    <x v="1"/>
    <x v="0"/>
    <x v="2"/>
    <x v="2"/>
    <x v="1"/>
    <s v="SLA_MET"/>
  </r>
  <r>
    <s v="4480"/>
    <d v="2023-08-23T19:23:37"/>
    <d v="2023-08-23T19:26:50"/>
    <s v="WITHDRAW"/>
    <s v="Consumer Pre Bureau"/>
    <s v="CDcosta"/>
    <s v="Please send through copies of the applicants 100 points of ID (including their Visa page and/or previous Passport number, if applicable) to VCredit@Asif Tech.com.au or 1800 656 866"/>
    <x v="2"/>
    <d v="1899-12-30T00:03:13"/>
    <n v="3.2166666666666668"/>
    <d v="2023-08-23T00:00:00"/>
    <x v="1"/>
    <x v="0"/>
    <x v="2"/>
    <x v="2"/>
    <x v="2"/>
    <s v="SLA_MET"/>
  </r>
  <r>
    <s v="4481"/>
    <d v="2023-08-23T19:33:29"/>
    <d v="2023-08-23T19:42:11"/>
    <s v="WITHDRAW"/>
    <s v="Consumer Post Bureau"/>
    <s v="CDcosta"/>
    <m/>
    <x v="0"/>
    <d v="1899-12-30T00:08:42"/>
    <n v="8.6999999999999993"/>
    <d v="2023-08-23T00:00:00"/>
    <x v="1"/>
    <x v="0"/>
    <x v="2"/>
    <x v="2"/>
    <x v="0"/>
    <s v="SLA_MET"/>
  </r>
  <r>
    <s v="4482"/>
    <d v="2023-08-23T19:44:41"/>
    <d v="2023-08-23T19:51:43"/>
    <s v="WITHDRAW"/>
    <s v="Consumer Post Bureau"/>
    <s v="MDcruz"/>
    <m/>
    <x v="0"/>
    <d v="1899-12-30T00:07:02"/>
    <n v="7.0333333333333332"/>
    <d v="2023-08-23T00:00:00"/>
    <x v="1"/>
    <x v="0"/>
    <x v="3"/>
    <x v="2"/>
    <x v="0"/>
    <s v="SLA_MET"/>
  </r>
  <r>
    <s v="4483"/>
    <d v="2023-08-23T19:51:50"/>
    <d v="2023-08-23T20:10:56"/>
    <s v="WITHDRAW"/>
    <s v="Consumer Existing"/>
    <s v="FWadia"/>
    <m/>
    <x v="0"/>
    <d v="1899-12-30T00:19:06"/>
    <n v="19.100000000000001"/>
    <d v="2023-08-23T00:00:00"/>
    <x v="1"/>
    <x v="0"/>
    <x v="9"/>
    <x v="2"/>
    <x v="1"/>
    <s v="SLA_MET"/>
  </r>
  <r>
    <s v="4484"/>
    <d v="2023-08-23T19:54:27"/>
    <d v="2023-08-23T20:11:03"/>
    <s v="WITHDRAW"/>
    <s v="Consumer Post Bureau"/>
    <s v="HPandya"/>
    <m/>
    <x v="0"/>
    <d v="1899-12-30T00:16:36"/>
    <n v="16.600000000000001"/>
    <d v="2023-08-23T00:00:00"/>
    <x v="1"/>
    <x v="0"/>
    <x v="11"/>
    <x v="2"/>
    <x v="0"/>
    <s v="SLA_MET"/>
  </r>
  <r>
    <s v="4485"/>
    <d v="2023-08-23T19:54:39"/>
    <d v="2023-08-23T20:17:12"/>
    <s v="WITHDRAW"/>
    <s v="Consumer Post Bureau"/>
    <s v="MDcruz"/>
    <m/>
    <x v="0"/>
    <d v="1899-12-30T00:22:33"/>
    <n v="22.55"/>
    <d v="2023-08-23T00:00:00"/>
    <x v="1"/>
    <x v="0"/>
    <x v="3"/>
    <x v="2"/>
    <x v="0"/>
    <s v="SLA_NOT_MET"/>
  </r>
  <r>
    <s v="4486"/>
    <d v="2023-08-23T20:06:13"/>
    <d v="2023-08-23T20:31:45"/>
    <s v="WITHDRAW"/>
    <s v="Consumer Post Bureau"/>
    <s v="MDcruz"/>
    <m/>
    <x v="0"/>
    <d v="1899-12-30T00:25:32"/>
    <n v="25.533333333333335"/>
    <d v="2023-08-23T00:00:00"/>
    <x v="1"/>
    <x v="0"/>
    <x v="3"/>
    <x v="2"/>
    <x v="0"/>
    <s v="SLA_NOT_MET"/>
  </r>
  <r>
    <s v="4487"/>
    <d v="2023-08-23T20:07:37"/>
    <d v="2023-08-23T20:23:10"/>
    <s v="WITHDRAW"/>
    <s v="Consumer Pre Bureau"/>
    <s v="JDsouza"/>
    <s v="The Work number entered is incorrect for the employer listed on the application. Please verify the details with the applicant and resubmit with a valid number"/>
    <x v="4"/>
    <d v="1899-12-30T00:15:33"/>
    <n v="15.55"/>
    <d v="2023-08-23T00:00:00"/>
    <x v="1"/>
    <x v="0"/>
    <x v="10"/>
    <x v="2"/>
    <x v="2"/>
    <s v="SLA_MET"/>
  </r>
  <r>
    <s v="4488"/>
    <d v="2023-08-23T20:19:17"/>
    <d v="2023-08-23T20:27:22"/>
    <s v="WITHDRAW"/>
    <s v="Consumer Pre Bureau"/>
    <s v="JDsouza"/>
    <s v="Please send through copies of the applicants 100 points of ID (including their Visa page and/or previous Passport number, if applicable) to VCredit@Asif Tech.com.au or 1800 656 866"/>
    <x v="2"/>
    <d v="1899-12-30T00:08:05"/>
    <n v="8.0833333333333339"/>
    <d v="2023-08-23T00:00:00"/>
    <x v="1"/>
    <x v="0"/>
    <x v="10"/>
    <x v="2"/>
    <x v="2"/>
    <s v="SLA_MET"/>
  </r>
  <r>
    <s v="4489"/>
    <d v="2023-08-23T23:35:22"/>
    <d v="2023-08-24T08:29:58"/>
    <s v="WITHDRAW"/>
    <s v="Consumer Post Bureau"/>
    <s v="AAkhundpur"/>
    <m/>
    <x v="0"/>
    <d v="1899-12-30T08:54:36"/>
    <n v="534.6"/>
    <d v="2023-08-24T00:00:00"/>
    <x v="1"/>
    <x v="0"/>
    <x v="8"/>
    <x v="2"/>
    <x v="0"/>
    <s v="SLA_NOT_MET"/>
  </r>
  <r>
    <s v="4490"/>
    <d v="2023-08-24T00:41:31"/>
    <d v="2023-08-24T08:34:06"/>
    <s v="APPROVE"/>
    <s v="Consumer Post Bureau"/>
    <s v="AAkhundpur"/>
    <m/>
    <x v="0"/>
    <d v="1899-12-30T07:52:35"/>
    <n v="472.58333333333331"/>
    <d v="2023-08-24T00:00:00"/>
    <x v="1"/>
    <x v="0"/>
    <x v="8"/>
    <x v="0"/>
    <x v="0"/>
    <s v="SLA_NOT_MET"/>
  </r>
  <r>
    <s v="4491"/>
    <d v="2023-08-24T09:15:08"/>
    <d v="2023-08-24T09:22:12"/>
    <s v="APPROVE"/>
    <s v="Consumer Existing"/>
    <s v="AAkhundpur"/>
    <m/>
    <x v="0"/>
    <d v="1899-12-30T00:07:04"/>
    <n v="7.0666666666666664"/>
    <d v="2023-08-24T00:00:00"/>
    <x v="1"/>
    <x v="0"/>
    <x v="8"/>
    <x v="0"/>
    <x v="1"/>
    <s v="SLA_MET"/>
  </r>
  <r>
    <s v="4492"/>
    <d v="2023-08-24T09:33:15"/>
    <d v="2023-08-24T09:37:27"/>
    <s v="APPROVE"/>
    <s v="Consumer Pre Bureau"/>
    <s v="AAkhundpur"/>
    <s v="Approved for 1 service only."/>
    <x v="0"/>
    <d v="1899-12-30T00:04:12"/>
    <n v="4.2"/>
    <d v="2023-08-24T00:00:00"/>
    <x v="1"/>
    <x v="0"/>
    <x v="8"/>
    <x v="0"/>
    <x v="2"/>
    <s v="SLA_MET"/>
  </r>
  <r>
    <s v="4493"/>
    <d v="2023-08-24T10:01:22"/>
    <d v="2023-08-24T10:18:50"/>
    <s v="APPROVE"/>
    <s v="Consumer Existing"/>
    <s v="QMascarenhas"/>
    <m/>
    <x v="0"/>
    <d v="1899-12-30T00:17:28"/>
    <n v="17.466666666666665"/>
    <d v="2023-08-24T00:00:00"/>
    <x v="1"/>
    <x v="0"/>
    <x v="0"/>
    <x v="0"/>
    <x v="1"/>
    <s v="SLA_MET"/>
  </r>
  <r>
    <s v="4494"/>
    <d v="2023-08-24T10:03:23"/>
    <d v="2023-08-24T10:16:34"/>
    <s v="APPROVE"/>
    <s v="Consumer Post Bureau"/>
    <s v="AAkhundpur"/>
    <s v="Approve"/>
    <x v="0"/>
    <d v="1899-12-30T00:13:11"/>
    <n v="13.183333333333334"/>
    <d v="2023-08-24T00:00:00"/>
    <x v="1"/>
    <x v="0"/>
    <x v="8"/>
    <x v="0"/>
    <x v="0"/>
    <s v="SLA_MET"/>
  </r>
  <r>
    <s v="4495"/>
    <d v="2023-08-24T10:06:53"/>
    <d v="2023-08-24T10:27:11"/>
    <s v="APPROVE"/>
    <s v="Consumer Post Bureau"/>
    <s v="QMascarenhas"/>
    <m/>
    <x v="0"/>
    <d v="1899-12-30T00:20:18"/>
    <n v="20.3"/>
    <d v="2023-08-24T00:00:00"/>
    <x v="1"/>
    <x v="0"/>
    <x v="0"/>
    <x v="0"/>
    <x v="0"/>
    <s v="SLA_NOT_MET"/>
  </r>
  <r>
    <s v="4496"/>
    <d v="2023-08-24T10:13:54"/>
    <d v="2023-08-24T10:37:39"/>
    <s v="APPROVE"/>
    <s v="Consumer Pre Bureau"/>
    <s v="NBhatia"/>
    <s v="Approve"/>
    <x v="0"/>
    <d v="1899-12-30T00:23:45"/>
    <n v="23.75"/>
    <d v="2023-08-24T00:00:00"/>
    <x v="1"/>
    <x v="0"/>
    <x v="1"/>
    <x v="0"/>
    <x v="2"/>
    <s v="SLA_NOT_MET"/>
  </r>
  <r>
    <s v="4497"/>
    <d v="2023-08-24T10:30:40"/>
    <d v="2023-08-24T10:38:22"/>
    <s v="APPROVE"/>
    <s v="Consumer Existing"/>
    <s v="QMascarenhas"/>
    <m/>
    <x v="0"/>
    <d v="1899-12-30T00:07:42"/>
    <n v="7.7"/>
    <d v="2023-08-24T00:00:00"/>
    <x v="1"/>
    <x v="0"/>
    <x v="0"/>
    <x v="0"/>
    <x v="1"/>
    <s v="SLA_MET"/>
  </r>
  <r>
    <s v="4498"/>
    <d v="2023-08-24T10:34:01"/>
    <d v="2023-08-24T10:39:44"/>
    <s v="APPROVE"/>
    <s v="Consumer Existing"/>
    <s v="AAkhundpur"/>
    <s v="Approved only with outright purchase of handset or USIM only"/>
    <x v="0"/>
    <d v="1899-12-30T00:05:43"/>
    <n v="5.7166666666666668"/>
    <d v="2023-08-24T00:00:00"/>
    <x v="1"/>
    <x v="0"/>
    <x v="8"/>
    <x v="0"/>
    <x v="1"/>
    <s v="SLA_MET"/>
  </r>
  <r>
    <s v="4499"/>
    <d v="2023-08-24T10:37:19"/>
    <d v="2023-08-24T10:43:18"/>
    <s v="APPROVE"/>
    <s v="Consumer Post Bureau"/>
    <s v="QMascarenhas"/>
    <m/>
    <x v="0"/>
    <d v="1899-12-30T00:05:59"/>
    <n v="5.9833333333333334"/>
    <d v="2023-08-24T00:00:00"/>
    <x v="1"/>
    <x v="0"/>
    <x v="0"/>
    <x v="0"/>
    <x v="0"/>
    <s v="SLA_MET"/>
  </r>
  <r>
    <s v="4500"/>
    <d v="2023-08-24T10:39:53"/>
    <d v="2023-08-24T10:50:50"/>
    <s v="APPROVE"/>
    <s v="Consumer Post Bureau"/>
    <s v="AAkhundpur"/>
    <m/>
    <x v="0"/>
    <d v="1899-12-30T00:10:57"/>
    <n v="10.95"/>
    <d v="2023-08-24T00:00:00"/>
    <x v="1"/>
    <x v="0"/>
    <x v="8"/>
    <x v="0"/>
    <x v="0"/>
    <s v="SLA_MET"/>
  </r>
  <r>
    <s v="4501"/>
    <d v="2023-08-24T11:21:35"/>
    <d v="2023-08-24T11:35:59"/>
    <s v="APPROVE"/>
    <s v="Consumer Existing"/>
    <s v="AAkhundpur"/>
    <m/>
    <x v="0"/>
    <d v="1899-12-30T00:14:24"/>
    <n v="14.4"/>
    <d v="2023-08-24T00:00:00"/>
    <x v="1"/>
    <x v="0"/>
    <x v="8"/>
    <x v="0"/>
    <x v="1"/>
    <s v="SLA_MET"/>
  </r>
  <r>
    <s v="4502"/>
    <d v="2023-08-24T11:25:48"/>
    <d v="2023-08-24T11:40:37"/>
    <s v="APPROVE"/>
    <s v="Consumer Existing"/>
    <s v="NVaid"/>
    <s v="Approve"/>
    <x v="0"/>
    <d v="1899-12-30T00:14:49"/>
    <n v="14.816666666666666"/>
    <d v="2023-08-24T00:00:00"/>
    <x v="1"/>
    <x v="0"/>
    <x v="4"/>
    <x v="0"/>
    <x v="1"/>
    <s v="SLA_MET"/>
  </r>
  <r>
    <s v="4503"/>
    <d v="2023-08-24T11:35:37"/>
    <d v="2023-08-24T11:42:18"/>
    <s v="APPROVE"/>
    <s v="Consumer Post Bureau"/>
    <s v="AAkhundpur"/>
    <m/>
    <x v="0"/>
    <d v="1899-12-30T00:06:41"/>
    <n v="6.6833333333333336"/>
    <d v="2023-08-24T00:00:00"/>
    <x v="1"/>
    <x v="0"/>
    <x v="8"/>
    <x v="0"/>
    <x v="0"/>
    <s v="SLA_MET"/>
  </r>
  <r>
    <s v="4504"/>
    <d v="2023-08-24T11:40:13"/>
    <d v="2023-08-24T11:46:40"/>
    <s v="APPROVE"/>
    <s v="Consumer Post Bureau"/>
    <s v="AAkhundpur"/>
    <m/>
    <x v="0"/>
    <d v="1899-12-30T00:06:27"/>
    <n v="6.45"/>
    <d v="2023-08-24T00:00:00"/>
    <x v="1"/>
    <x v="0"/>
    <x v="8"/>
    <x v="0"/>
    <x v="0"/>
    <s v="SLA_MET"/>
  </r>
  <r>
    <s v="4505"/>
    <d v="2023-08-24T11:42:16"/>
    <d v="2023-08-24T11:52:35"/>
    <s v="APPROVE"/>
    <s v="Consumer Existing"/>
    <s v="AAkhundpur"/>
    <m/>
    <x v="0"/>
    <d v="1899-12-30T00:10:19"/>
    <n v="10.316666666666666"/>
    <d v="2023-08-24T00:00:00"/>
    <x v="1"/>
    <x v="0"/>
    <x v="8"/>
    <x v="0"/>
    <x v="1"/>
    <s v="SLA_MET"/>
  </r>
  <r>
    <s v="4506"/>
    <d v="2023-08-24T11:43:33"/>
    <d v="2023-08-24T11:56:08"/>
    <s v="APPROVE"/>
    <s v="Consumer Existing"/>
    <s v="CDcosta"/>
    <s v="Approve"/>
    <x v="0"/>
    <d v="1899-12-30T00:12:35"/>
    <n v="12.583333333333334"/>
    <d v="2023-08-24T00:00:00"/>
    <x v="1"/>
    <x v="0"/>
    <x v="2"/>
    <x v="0"/>
    <x v="1"/>
    <s v="SLA_MET"/>
  </r>
  <r>
    <s v="4507"/>
    <d v="2023-08-24T11:43:59"/>
    <d v="2023-08-24T12:00:54"/>
    <s v="APPROVE"/>
    <s v="Consumer Existing"/>
    <s v="NVaid"/>
    <s v="Approved for 1 service"/>
    <x v="0"/>
    <d v="1899-12-30T00:16:55"/>
    <n v="16.916666666666668"/>
    <d v="2023-08-24T00:00:00"/>
    <x v="1"/>
    <x v="0"/>
    <x v="4"/>
    <x v="0"/>
    <x v="1"/>
    <s v="SLA_MET"/>
  </r>
  <r>
    <s v="4508"/>
    <d v="2023-08-24T11:44:18"/>
    <d v="2023-08-24T12:04:10"/>
    <s v="APPROVE"/>
    <s v="Consumer Pre Bureau"/>
    <s v="CDcosta"/>
    <s v="Approve"/>
    <x v="0"/>
    <d v="1899-12-30T00:19:52"/>
    <n v="19.866666666666667"/>
    <d v="2023-08-24T00:00:00"/>
    <x v="1"/>
    <x v="0"/>
    <x v="2"/>
    <x v="0"/>
    <x v="2"/>
    <s v="SLA_MET"/>
  </r>
  <r>
    <s v="4509"/>
    <d v="2023-08-24T11:52:30"/>
    <d v="2023-08-24T11:59:16"/>
    <s v="APPROVE"/>
    <s v="Consumer Existing"/>
    <s v="AAkhundpur"/>
    <m/>
    <x v="0"/>
    <d v="1899-12-30T00:06:46"/>
    <n v="6.7666666666666666"/>
    <d v="2023-08-24T00:00:00"/>
    <x v="1"/>
    <x v="0"/>
    <x v="8"/>
    <x v="0"/>
    <x v="1"/>
    <s v="SLA_MET"/>
  </r>
  <r>
    <s v="4510"/>
    <d v="2023-08-24T11:52:38"/>
    <d v="2023-08-24T12:12:42"/>
    <s v="APPROVE"/>
    <s v="Consumer Existing"/>
    <s v="NVaid"/>
    <s v="Approve"/>
    <x v="0"/>
    <d v="1899-12-30T00:20:04"/>
    <n v="20.066666666666666"/>
    <d v="2023-08-24T00:00:00"/>
    <x v="1"/>
    <x v="0"/>
    <x v="4"/>
    <x v="0"/>
    <x v="1"/>
    <s v="SLA_NOT_MET"/>
  </r>
  <r>
    <s v="4511"/>
    <d v="2023-08-24T11:55:51"/>
    <d v="2023-08-24T12:10:34"/>
    <s v="APPROVE"/>
    <s v="Consumer Existing"/>
    <s v="MDcruz"/>
    <s v="Approve"/>
    <x v="0"/>
    <d v="1899-12-30T00:14:43"/>
    <n v="14.716666666666667"/>
    <d v="2023-08-24T00:00:00"/>
    <x v="1"/>
    <x v="0"/>
    <x v="3"/>
    <x v="0"/>
    <x v="1"/>
    <s v="SLA_MET"/>
  </r>
  <r>
    <s v="4512"/>
    <d v="2023-08-24T11:57:00"/>
    <d v="2023-08-24T12:14:29"/>
    <s v="APPROVE"/>
    <s v="Consumer Existing"/>
    <s v="AAkhundpur"/>
    <s v="Approve"/>
    <x v="0"/>
    <d v="1899-12-30T00:17:29"/>
    <n v="17.483333333333334"/>
    <d v="2023-08-24T00:00:00"/>
    <x v="1"/>
    <x v="0"/>
    <x v="8"/>
    <x v="0"/>
    <x v="1"/>
    <s v="SLA_MET"/>
  </r>
  <r>
    <s v="4513"/>
    <d v="2023-08-24T11:58:28"/>
    <d v="2023-08-24T12:24:59"/>
    <s v="APPROVE"/>
    <s v="Consumer Pre Bureau"/>
    <s v="NVaid"/>
    <s v="Approved"/>
    <x v="0"/>
    <d v="1899-12-30T00:26:31"/>
    <n v="26.516666666666666"/>
    <d v="2023-08-24T00:00:00"/>
    <x v="1"/>
    <x v="0"/>
    <x v="4"/>
    <x v="0"/>
    <x v="2"/>
    <s v="SLA_NOT_MET"/>
  </r>
  <r>
    <s v="4514"/>
    <d v="2023-08-24T12:01:15"/>
    <d v="2023-08-24T12:19:10"/>
    <s v="APPROVE"/>
    <s v="Consumer Post Bureau"/>
    <s v="QMascarenhas"/>
    <m/>
    <x v="0"/>
    <d v="1899-12-30T00:17:55"/>
    <n v="17.916666666666668"/>
    <d v="2023-08-24T00:00:00"/>
    <x v="1"/>
    <x v="0"/>
    <x v="0"/>
    <x v="0"/>
    <x v="0"/>
    <s v="SLA_MET"/>
  </r>
  <r>
    <s v="4515"/>
    <d v="2023-08-24T12:03:51"/>
    <d v="2023-08-24T12:24:59"/>
    <s v="APPROVE"/>
    <s v="Consumer Existing"/>
    <s v="AAkhundpur"/>
    <s v="Approved for MBB only"/>
    <x v="0"/>
    <d v="1899-12-30T00:21:08"/>
    <n v="21.133333333333333"/>
    <d v="2023-08-24T00:00:00"/>
    <x v="1"/>
    <x v="0"/>
    <x v="8"/>
    <x v="0"/>
    <x v="1"/>
    <s v="SLA_NOT_MET"/>
  </r>
  <r>
    <s v="4516"/>
    <d v="2023-08-24T12:13:45"/>
    <d v="2023-08-24T12:44:15"/>
    <s v="APPROVE"/>
    <s v="Consumer Pre Bureau"/>
    <s v="NBhatia"/>
    <s v="Approved for outright purchase or sim-only service due to the applicants Visa status or expiry"/>
    <x v="0"/>
    <d v="1899-12-30T00:30:30"/>
    <n v="30.5"/>
    <d v="2023-08-24T00:00:00"/>
    <x v="1"/>
    <x v="0"/>
    <x v="1"/>
    <x v="0"/>
    <x v="2"/>
    <s v="SLA_NOT_MET"/>
  </r>
  <r>
    <s v="4517"/>
    <d v="2023-08-24T12:23:21"/>
    <d v="2023-08-24T12:36:55"/>
    <s v="APPROVE"/>
    <s v="Consumer Existing"/>
    <s v="AAkhundpur"/>
    <m/>
    <x v="0"/>
    <d v="1899-12-30T00:13:34"/>
    <n v="13.566666666666666"/>
    <d v="2023-08-24T00:00:00"/>
    <x v="1"/>
    <x v="0"/>
    <x v="8"/>
    <x v="0"/>
    <x v="1"/>
    <s v="SLA_MET"/>
  </r>
  <r>
    <s v="4518"/>
    <d v="2023-08-24T12:30:22"/>
    <d v="2023-08-24T12:37:11"/>
    <s v="APPROVE"/>
    <s v="Consumer Pre Bureau"/>
    <s v="NVaid"/>
    <s v="Approved for 1 Handset/Tablet + 1 MBB"/>
    <x v="0"/>
    <d v="1899-12-30T00:06:49"/>
    <n v="6.8166666666666664"/>
    <d v="2023-08-24T00:00:00"/>
    <x v="1"/>
    <x v="0"/>
    <x v="4"/>
    <x v="0"/>
    <x v="2"/>
    <s v="SLA_MET"/>
  </r>
  <r>
    <s v="4519"/>
    <d v="2023-08-24T12:31:19"/>
    <d v="2023-08-24T12:48:56"/>
    <s v="APPROVE"/>
    <s v="Consumer Existing"/>
    <s v="NVaid"/>
    <s v="Approved for MBB only"/>
    <x v="0"/>
    <d v="1899-12-30T00:17:37"/>
    <n v="17.616666666666667"/>
    <d v="2023-08-24T00:00:00"/>
    <x v="1"/>
    <x v="0"/>
    <x v="4"/>
    <x v="0"/>
    <x v="1"/>
    <s v="SLA_MET"/>
  </r>
  <r>
    <s v="4520"/>
    <d v="2023-08-24T12:41:52"/>
    <d v="2023-08-24T12:46:11"/>
    <s v="APPROVE"/>
    <s v="Consumer Pre Bureau"/>
    <s v="MDcruz"/>
    <s v="Approve"/>
    <x v="0"/>
    <d v="1899-12-30T00:04:19"/>
    <n v="4.3166666666666664"/>
    <d v="2023-08-24T00:00:00"/>
    <x v="1"/>
    <x v="0"/>
    <x v="3"/>
    <x v="0"/>
    <x v="2"/>
    <s v="SLA_MET"/>
  </r>
  <r>
    <s v="4521"/>
    <d v="2023-08-24T13:00:23"/>
    <d v="2023-08-24T13:26:15"/>
    <s v="APPROVE"/>
    <s v="Consumer Existing"/>
    <s v="QMascarenhas"/>
    <m/>
    <x v="0"/>
    <d v="1899-12-30T00:25:52"/>
    <n v="25.866666666666667"/>
    <d v="2023-08-24T00:00:00"/>
    <x v="1"/>
    <x v="0"/>
    <x v="0"/>
    <x v="0"/>
    <x v="1"/>
    <s v="SLA_NOT_MET"/>
  </r>
  <r>
    <s v="4522"/>
    <d v="2023-08-24T13:07:26"/>
    <d v="2023-08-24T13:16:54"/>
    <s v="APPROVE"/>
    <s v="Consumer Existing"/>
    <s v="AAkhundpur"/>
    <s v="Approve"/>
    <x v="0"/>
    <d v="1899-12-30T00:09:28"/>
    <n v="9.4666666666666668"/>
    <d v="2023-08-24T00:00:00"/>
    <x v="1"/>
    <x v="0"/>
    <x v="8"/>
    <x v="0"/>
    <x v="1"/>
    <s v="SLA_MET"/>
  </r>
  <r>
    <s v="4523"/>
    <d v="2023-08-24T13:11:38"/>
    <d v="2023-08-24T13:25:56"/>
    <s v="APPROVE"/>
    <s v="Consumer Existing"/>
    <s v="AAkhundpur"/>
    <s v="Approve"/>
    <x v="0"/>
    <d v="1899-12-30T00:14:18"/>
    <n v="14.3"/>
    <d v="2023-08-24T00:00:00"/>
    <x v="1"/>
    <x v="0"/>
    <x v="8"/>
    <x v="0"/>
    <x v="1"/>
    <s v="SLA_MET"/>
  </r>
  <r>
    <s v="4524"/>
    <d v="2023-08-24T13:15:56"/>
    <d v="2023-08-24T13:23:45"/>
    <s v="APPROVE"/>
    <s v="Consumer Existing"/>
    <s v="MDcruz"/>
    <m/>
    <x v="0"/>
    <d v="1899-12-30T00:07:49"/>
    <n v="7.8166666666666664"/>
    <d v="2023-08-24T00:00:00"/>
    <x v="1"/>
    <x v="0"/>
    <x v="3"/>
    <x v="0"/>
    <x v="1"/>
    <s v="SLA_MET"/>
  </r>
  <r>
    <s v="4525"/>
    <d v="2023-08-24T13:16:57"/>
    <d v="2023-08-24T13:31:08"/>
    <s v="APPROVE"/>
    <s v="Consumer Existing"/>
    <s v="NVaid"/>
    <s v="Direct debit to bank account or credit card only"/>
    <x v="0"/>
    <d v="1899-12-30T00:14:11"/>
    <n v="14.183333333333334"/>
    <d v="2023-08-24T00:00:00"/>
    <x v="1"/>
    <x v="0"/>
    <x v="4"/>
    <x v="0"/>
    <x v="1"/>
    <s v="SLA_MET"/>
  </r>
  <r>
    <s v="4526"/>
    <d v="2023-08-24T13:22:02"/>
    <d v="2023-08-24T13:30:05"/>
    <s v="APPROVE"/>
    <s v="Consumer Existing"/>
    <s v="MDcruz"/>
    <s v="Approved only with outright purchase of handset or USIM only"/>
    <x v="0"/>
    <d v="1899-12-30T00:08:03"/>
    <n v="8.0500000000000007"/>
    <d v="2023-08-24T00:00:00"/>
    <x v="1"/>
    <x v="0"/>
    <x v="3"/>
    <x v="0"/>
    <x v="1"/>
    <s v="SLA_MET"/>
  </r>
  <r>
    <s v="4527"/>
    <d v="2023-08-24T13:30:29"/>
    <d v="2023-08-24T13:40:30"/>
    <s v="APPROVE"/>
    <s v="Consumer Existing"/>
    <s v="CDcosta"/>
    <s v="Approve"/>
    <x v="0"/>
    <d v="1899-12-30T00:10:01"/>
    <n v="10.016666666666667"/>
    <d v="2023-08-24T00:00:00"/>
    <x v="1"/>
    <x v="0"/>
    <x v="2"/>
    <x v="0"/>
    <x v="1"/>
    <s v="SLA_MET"/>
  </r>
  <r>
    <s v="4528"/>
    <d v="2023-08-24T13:31:00"/>
    <d v="2023-08-24T13:39:50"/>
    <s v="APPROVE"/>
    <s v="Consumer Post Bureau"/>
    <s v="MDcruz"/>
    <m/>
    <x v="0"/>
    <d v="1899-12-30T00:08:50"/>
    <n v="8.8333333333333339"/>
    <d v="2023-08-24T00:00:00"/>
    <x v="1"/>
    <x v="0"/>
    <x v="3"/>
    <x v="0"/>
    <x v="0"/>
    <s v="SLA_MET"/>
  </r>
  <r>
    <s v="4529"/>
    <d v="2023-08-24T13:38:35"/>
    <d v="2023-08-24T13:45:20"/>
    <s v="APPROVE"/>
    <s v="Consumer Existing"/>
    <s v="MDcruz"/>
    <m/>
    <x v="0"/>
    <d v="1899-12-30T00:06:45"/>
    <n v="6.75"/>
    <d v="2023-08-24T00:00:00"/>
    <x v="1"/>
    <x v="0"/>
    <x v="3"/>
    <x v="0"/>
    <x v="1"/>
    <s v="SLA_MET"/>
  </r>
  <r>
    <s v="4530"/>
    <d v="2023-08-24T13:40:25"/>
    <d v="2023-08-24T13:55:59"/>
    <s v="APPROVE"/>
    <s v="Consumer Existing"/>
    <s v="QMascarenhas"/>
    <m/>
    <x v="0"/>
    <d v="1899-12-30T00:15:34"/>
    <n v="15.566666666666666"/>
    <d v="2023-08-24T00:00:00"/>
    <x v="1"/>
    <x v="0"/>
    <x v="0"/>
    <x v="0"/>
    <x v="1"/>
    <s v="SLA_MET"/>
  </r>
  <r>
    <s v="4531"/>
    <d v="2023-08-24T13:42:26"/>
    <d v="2023-08-24T13:47:39"/>
    <s v="APPROVE"/>
    <s v="Consumer Pre Bureau"/>
    <s v="NVaid"/>
    <s v="Approved for 1 Handset + 1 Tablet"/>
    <x v="0"/>
    <d v="1899-12-30T00:05:13"/>
    <n v="5.2166666666666668"/>
    <d v="2023-08-24T00:00:00"/>
    <x v="1"/>
    <x v="0"/>
    <x v="4"/>
    <x v="0"/>
    <x v="2"/>
    <s v="SLA_MET"/>
  </r>
  <r>
    <s v="4532"/>
    <d v="2023-08-24T13:49:31"/>
    <d v="2023-08-24T13:58:28"/>
    <s v="APPROVE"/>
    <s v="Consumer Existing"/>
    <s v="NVaid"/>
    <s v="Approve"/>
    <x v="0"/>
    <d v="1899-12-30T00:08:57"/>
    <n v="8.9499999999999993"/>
    <d v="2023-08-24T00:00:00"/>
    <x v="1"/>
    <x v="0"/>
    <x v="4"/>
    <x v="0"/>
    <x v="1"/>
    <s v="SLA_MET"/>
  </r>
  <r>
    <s v="4533"/>
    <d v="2023-08-24T13:49:56"/>
    <d v="2023-08-24T14:01:07"/>
    <s v="APPROVE"/>
    <s v="Consumer Existing"/>
    <s v="FWadia"/>
    <s v="Approve"/>
    <x v="0"/>
    <d v="1899-12-30T00:11:11"/>
    <n v="11.183333333333334"/>
    <d v="2023-08-24T00:00:00"/>
    <x v="1"/>
    <x v="0"/>
    <x v="9"/>
    <x v="0"/>
    <x v="1"/>
    <s v="SLA_MET"/>
  </r>
  <r>
    <s v="4534"/>
    <d v="2023-08-24T13:51:45"/>
    <d v="2023-08-24T13:59:12"/>
    <s v="APPROVE"/>
    <s v="Consumer Existing"/>
    <s v="AAkhundpur"/>
    <s v="Approve"/>
    <x v="0"/>
    <d v="1899-12-30T00:07:27"/>
    <n v="7.45"/>
    <d v="2023-08-24T00:00:00"/>
    <x v="1"/>
    <x v="0"/>
    <x v="8"/>
    <x v="0"/>
    <x v="1"/>
    <s v="SLA_MET"/>
  </r>
  <r>
    <s v="4535"/>
    <d v="2023-08-24T13:53:59"/>
    <d v="2023-08-24T14:03:34"/>
    <s v="APPROVE"/>
    <s v="Consumer Pre Bureau"/>
    <s v="JDsouza"/>
    <s v="Approved for up to 2 services"/>
    <x v="0"/>
    <d v="1899-12-30T00:09:35"/>
    <n v="9.5833333333333339"/>
    <d v="2023-08-24T00:00:00"/>
    <x v="1"/>
    <x v="0"/>
    <x v="10"/>
    <x v="0"/>
    <x v="2"/>
    <s v="SLA_MET"/>
  </r>
  <r>
    <s v="4536"/>
    <d v="2023-08-24T13:57:21"/>
    <d v="2023-08-24T14:11:22"/>
    <s v="APPROVE"/>
    <s v="Consumer Existing"/>
    <s v="AAkhundpur"/>
    <s v="Approved for MBB only"/>
    <x v="0"/>
    <d v="1899-12-30T00:14:01"/>
    <n v="14.016666666666667"/>
    <d v="2023-08-24T00:00:00"/>
    <x v="1"/>
    <x v="0"/>
    <x v="8"/>
    <x v="0"/>
    <x v="1"/>
    <s v="SLA_MET"/>
  </r>
  <r>
    <s v="4537"/>
    <d v="2023-08-24T14:00:17"/>
    <d v="2023-08-24T14:27:34"/>
    <s v="APPROVE"/>
    <s v="Consumer Existing"/>
    <s v="MDcruz"/>
    <m/>
    <x v="0"/>
    <d v="1899-12-30T00:27:17"/>
    <n v="27.283333333333335"/>
    <d v="2023-08-24T00:00:00"/>
    <x v="1"/>
    <x v="0"/>
    <x v="3"/>
    <x v="0"/>
    <x v="1"/>
    <s v="SLA_NOT_MET"/>
  </r>
  <r>
    <s v="4538"/>
    <d v="2023-08-24T14:00:35"/>
    <d v="2023-08-24T14:13:00"/>
    <s v="APPROVE"/>
    <s v="Consumer Existing"/>
    <s v="NVaid"/>
    <s v="Approve"/>
    <x v="0"/>
    <d v="1899-12-30T00:12:25"/>
    <n v="12.416666666666666"/>
    <d v="2023-08-24T00:00:00"/>
    <x v="1"/>
    <x v="0"/>
    <x v="4"/>
    <x v="0"/>
    <x v="1"/>
    <s v="SLA_MET"/>
  </r>
  <r>
    <s v="4539"/>
    <d v="2023-08-24T14:03:49"/>
    <d v="2023-08-24T14:20:22"/>
    <s v="APPROVE"/>
    <s v="Consumer Existing"/>
    <s v="CDcosta"/>
    <s v="Approved for 1 service"/>
    <x v="0"/>
    <d v="1899-12-30T00:16:33"/>
    <n v="16.55"/>
    <d v="2023-08-24T00:00:00"/>
    <x v="1"/>
    <x v="0"/>
    <x v="2"/>
    <x v="0"/>
    <x v="1"/>
    <s v="SLA_MET"/>
  </r>
  <r>
    <s v="4540"/>
    <d v="2023-08-24T14:06:07"/>
    <d v="2023-08-24T14:18:13"/>
    <s v="APPROVE"/>
    <s v="Consumer Existing"/>
    <s v="AAkhundpur"/>
    <s v="Approve"/>
    <x v="0"/>
    <d v="1899-12-30T00:12:06"/>
    <n v="12.1"/>
    <d v="2023-08-24T00:00:00"/>
    <x v="1"/>
    <x v="0"/>
    <x v="8"/>
    <x v="0"/>
    <x v="1"/>
    <s v="SLA_MET"/>
  </r>
  <r>
    <s v="4541"/>
    <d v="2023-08-24T14:06:40"/>
    <d v="2023-08-24T14:24:34"/>
    <s v="APPROVE"/>
    <s v="Consumer Existing"/>
    <s v="FWadia"/>
    <s v="Approve"/>
    <x v="0"/>
    <d v="1899-12-30T00:17:54"/>
    <n v="17.899999999999999"/>
    <d v="2023-08-24T00:00:00"/>
    <x v="1"/>
    <x v="0"/>
    <x v="9"/>
    <x v="0"/>
    <x v="1"/>
    <s v="SLA_MET"/>
  </r>
  <r>
    <s v="4542"/>
    <d v="2023-08-24T14:36:32"/>
    <d v="2023-08-24T14:42:42"/>
    <s v="APPROVE"/>
    <s v="Consumer Pre Bureau"/>
    <s v="NVaid"/>
    <s v="Approve"/>
    <x v="0"/>
    <d v="1899-12-30T00:06:10"/>
    <n v="6.166666666666667"/>
    <d v="2023-08-24T00:00:00"/>
    <x v="1"/>
    <x v="0"/>
    <x v="4"/>
    <x v="0"/>
    <x v="2"/>
    <s v="SLA_MET"/>
  </r>
  <r>
    <s v="4543"/>
    <d v="2023-08-24T14:36:53"/>
    <d v="2023-08-24T14:46:34"/>
    <s v="APPROVE"/>
    <s v="Consumer Existing"/>
    <s v="FWadia"/>
    <s v="Approve"/>
    <x v="0"/>
    <d v="1899-12-30T00:09:41"/>
    <n v="9.6833333333333336"/>
    <d v="2023-08-24T00:00:00"/>
    <x v="1"/>
    <x v="0"/>
    <x v="9"/>
    <x v="0"/>
    <x v="1"/>
    <s v="SLA_MET"/>
  </r>
  <r>
    <s v="4544"/>
    <d v="2023-08-24T14:38:59"/>
    <d v="2023-08-24T14:47:55"/>
    <s v="APPROVE"/>
    <s v="Consumer Pre Bureau"/>
    <s v="CDcosta"/>
    <s v="Approved for 1 handset and 1 MBB"/>
    <x v="0"/>
    <d v="1899-12-30T00:08:56"/>
    <n v="8.9333333333333336"/>
    <d v="2023-08-24T00:00:00"/>
    <x v="1"/>
    <x v="0"/>
    <x v="2"/>
    <x v="0"/>
    <x v="2"/>
    <s v="SLA_MET"/>
  </r>
  <r>
    <s v="4545"/>
    <d v="2023-08-24T14:38:59"/>
    <d v="2023-08-24T14:56:35"/>
    <s v="APPROVE"/>
    <s v="Consumer Existing"/>
    <s v="AAkhundpur"/>
    <s v="Approved for outright purchase or sim-only service"/>
    <x v="0"/>
    <d v="1899-12-30T00:17:36"/>
    <n v="17.600000000000001"/>
    <d v="2023-08-24T00:00:00"/>
    <x v="1"/>
    <x v="0"/>
    <x v="8"/>
    <x v="0"/>
    <x v="1"/>
    <s v="SLA_MET"/>
  </r>
  <r>
    <s v="4546"/>
    <d v="2023-08-24T14:44:53"/>
    <d v="2023-08-24T15:02:52"/>
    <s v="APPROVE"/>
    <s v="Consumer Existing"/>
    <s v="FWadia"/>
    <m/>
    <x v="0"/>
    <d v="1899-12-30T00:17:59"/>
    <n v="17.983333333333334"/>
    <d v="2023-08-24T00:00:00"/>
    <x v="1"/>
    <x v="0"/>
    <x v="9"/>
    <x v="0"/>
    <x v="1"/>
    <s v="SLA_MET"/>
  </r>
  <r>
    <s v="4547"/>
    <d v="2023-08-24T14:46:25"/>
    <d v="2023-08-24T14:52:52"/>
    <s v="APPROVE"/>
    <s v="Consumer Existing"/>
    <s v="FWadia"/>
    <s v="Approve"/>
    <x v="0"/>
    <d v="1899-12-30T00:06:27"/>
    <n v="6.45"/>
    <d v="2023-08-24T00:00:00"/>
    <x v="1"/>
    <x v="0"/>
    <x v="9"/>
    <x v="0"/>
    <x v="1"/>
    <s v="SLA_MET"/>
  </r>
  <r>
    <s v="4548"/>
    <d v="2023-08-24T14:52:35"/>
    <d v="2023-08-24T15:01:30"/>
    <s v="APPROVE"/>
    <s v="Consumer Post Bureau"/>
    <s v="AAkhundpur"/>
    <m/>
    <x v="0"/>
    <d v="1899-12-30T00:08:55"/>
    <n v="8.9166666666666661"/>
    <d v="2023-08-24T00:00:00"/>
    <x v="1"/>
    <x v="0"/>
    <x v="8"/>
    <x v="0"/>
    <x v="0"/>
    <s v="SLA_MET"/>
  </r>
  <r>
    <s v="4549"/>
    <d v="2023-08-24T14:59:23"/>
    <d v="2023-08-24T15:21:37"/>
    <s v="APPROVE"/>
    <s v="Consumer Post Bureau"/>
    <s v="QMascarenhas"/>
    <m/>
    <x v="0"/>
    <d v="1899-12-30T00:22:14"/>
    <n v="22.233333333333334"/>
    <d v="2023-08-24T00:00:00"/>
    <x v="1"/>
    <x v="0"/>
    <x v="0"/>
    <x v="0"/>
    <x v="0"/>
    <s v="SLA_NOT_MET"/>
  </r>
  <r>
    <s v="4550"/>
    <d v="2023-08-24T15:00:08"/>
    <d v="2023-08-24T15:10:09"/>
    <s v="APPROVE"/>
    <s v="Consumer Post Bureau"/>
    <s v="FWadia"/>
    <m/>
    <x v="0"/>
    <d v="1899-12-30T00:10:01"/>
    <n v="10.016666666666667"/>
    <d v="2023-08-24T00:00:00"/>
    <x v="1"/>
    <x v="0"/>
    <x v="9"/>
    <x v="0"/>
    <x v="0"/>
    <s v="SLA_MET"/>
  </r>
  <r>
    <s v="4551"/>
    <d v="2023-08-24T15:07:16"/>
    <d v="2023-08-24T15:15:31"/>
    <s v="APPROVE"/>
    <s v="Consumer Existing"/>
    <s v="CDcosta"/>
    <s v="Approved for MBB only"/>
    <x v="0"/>
    <d v="1899-12-30T00:08:15"/>
    <n v="8.25"/>
    <d v="2023-08-24T00:00:00"/>
    <x v="1"/>
    <x v="0"/>
    <x v="2"/>
    <x v="0"/>
    <x v="1"/>
    <s v="SLA_MET"/>
  </r>
  <r>
    <s v="4552"/>
    <d v="2023-08-24T15:07:50"/>
    <d v="2023-08-24T15:15:38"/>
    <s v="APPROVE"/>
    <s v="Consumer Existing"/>
    <s v="FWadia"/>
    <s v="Approved for 1 service"/>
    <x v="0"/>
    <d v="1899-12-30T00:07:48"/>
    <n v="7.8"/>
    <d v="2023-08-24T00:00:00"/>
    <x v="1"/>
    <x v="0"/>
    <x v="9"/>
    <x v="0"/>
    <x v="1"/>
    <s v="SLA_MET"/>
  </r>
  <r>
    <s v="4553"/>
    <d v="2023-08-24T15:20:05"/>
    <d v="2023-08-24T15:26:51"/>
    <s v="APPROVE"/>
    <s v="Consumer Pre Bureau"/>
    <s v="CDcosta"/>
    <s v="Approve"/>
    <x v="0"/>
    <d v="1899-12-30T00:06:46"/>
    <n v="6.7666666666666666"/>
    <d v="2023-08-24T00:00:00"/>
    <x v="1"/>
    <x v="0"/>
    <x v="2"/>
    <x v="0"/>
    <x v="2"/>
    <s v="SLA_MET"/>
  </r>
  <r>
    <s v="4554"/>
    <d v="2023-08-24T15:21:49"/>
    <d v="2023-08-24T15:32:48"/>
    <s v="APPROVE"/>
    <s v="Consumer Pre Bureau"/>
    <s v="NVaid"/>
    <s v="Approved only with outright purchase of handset or USIM only"/>
    <x v="0"/>
    <d v="1899-12-30T00:10:59"/>
    <n v="10.983333333333333"/>
    <d v="2023-08-24T00:00:00"/>
    <x v="1"/>
    <x v="0"/>
    <x v="4"/>
    <x v="0"/>
    <x v="2"/>
    <s v="SLA_MET"/>
  </r>
  <r>
    <s v="4555"/>
    <d v="2023-08-24T15:24:30"/>
    <d v="2023-08-24T15:36:05"/>
    <s v="APPROVE"/>
    <s v="Consumer Existing"/>
    <s v="AAkhundpur"/>
    <s v="Approve"/>
    <x v="0"/>
    <d v="1899-12-30T00:11:35"/>
    <n v="11.583333333333334"/>
    <d v="2023-08-24T00:00:00"/>
    <x v="1"/>
    <x v="0"/>
    <x v="8"/>
    <x v="0"/>
    <x v="1"/>
    <s v="SLA_MET"/>
  </r>
  <r>
    <s v="4556"/>
    <d v="2023-08-24T15:26:36"/>
    <d v="2023-08-24T15:30:56"/>
    <s v="APPROVE"/>
    <s v="Consumer Pre Bureau"/>
    <s v="CDcosta"/>
    <s v="Approve"/>
    <x v="0"/>
    <d v="1899-12-30T00:04:20"/>
    <n v="4.333333333333333"/>
    <d v="2023-08-24T00:00:00"/>
    <x v="1"/>
    <x v="0"/>
    <x v="2"/>
    <x v="0"/>
    <x v="2"/>
    <s v="SLA_MET"/>
  </r>
  <r>
    <s v="4557"/>
    <d v="2023-08-24T15:28:42"/>
    <d v="2023-08-24T15:35:49"/>
    <s v="APPROVE"/>
    <s v="Consumer Existing"/>
    <s v="FWadia"/>
    <s v="Approved for MBB only"/>
    <x v="0"/>
    <d v="1899-12-30T00:07:07"/>
    <n v="7.1166666666666663"/>
    <d v="2023-08-24T00:00:00"/>
    <x v="1"/>
    <x v="0"/>
    <x v="9"/>
    <x v="0"/>
    <x v="1"/>
    <s v="SLA_MET"/>
  </r>
  <r>
    <s v="4558"/>
    <d v="2023-08-24T15:33:03"/>
    <d v="2023-08-24T15:40:22"/>
    <s v="APPROVE"/>
    <s v="Consumer Existing"/>
    <s v="NVaid"/>
    <s v="Approved only with outright purchase of handset or USIM only"/>
    <x v="0"/>
    <d v="1899-12-30T00:07:19"/>
    <n v="7.3166666666666664"/>
    <d v="2023-08-24T00:00:00"/>
    <x v="1"/>
    <x v="0"/>
    <x v="4"/>
    <x v="0"/>
    <x v="1"/>
    <s v="SLA_MET"/>
  </r>
  <r>
    <s v="4559"/>
    <d v="2023-08-24T15:55:27"/>
    <d v="2023-08-24T16:12:06"/>
    <s v="APPROVE"/>
    <s v="Consumer Post Bureau"/>
    <s v="AAkhundpur"/>
    <m/>
    <x v="0"/>
    <d v="1899-12-30T00:16:39"/>
    <n v="16.649999999999999"/>
    <d v="2023-08-24T00:00:00"/>
    <x v="1"/>
    <x v="0"/>
    <x v="8"/>
    <x v="0"/>
    <x v="0"/>
    <s v="SLA_MET"/>
  </r>
  <r>
    <s v="4560"/>
    <d v="2023-08-24T16:10:03"/>
    <d v="2023-08-24T16:22:44"/>
    <s v="APPROVE"/>
    <s v="Consumer Post Bureau"/>
    <s v="NBhatia"/>
    <s v="Approve for SIM Only as requested."/>
    <x v="0"/>
    <d v="1899-12-30T00:12:41"/>
    <n v="12.683333333333334"/>
    <d v="2023-08-24T00:00:00"/>
    <x v="1"/>
    <x v="0"/>
    <x v="1"/>
    <x v="0"/>
    <x v="0"/>
    <s v="SLA_MET"/>
  </r>
  <r>
    <s v="4561"/>
    <d v="2023-08-24T16:11:02"/>
    <d v="2023-08-24T16:28:36"/>
    <s v="APPROVE"/>
    <s v="Consumer Pre Bureau"/>
    <s v="CDcosta"/>
    <s v="Approved only with outright purchase of handset or USIM only"/>
    <x v="0"/>
    <d v="1899-12-30T00:17:34"/>
    <n v="17.566666666666666"/>
    <d v="2023-08-24T00:00:00"/>
    <x v="1"/>
    <x v="0"/>
    <x v="2"/>
    <x v="0"/>
    <x v="2"/>
    <s v="SLA_MET"/>
  </r>
  <r>
    <s v="4562"/>
    <d v="2023-08-24T16:13:32"/>
    <d v="2023-08-24T16:43:17"/>
    <s v="APPROVE"/>
    <s v="Consumer Existing"/>
    <s v="NBhatia"/>
    <s v="Approve"/>
    <x v="0"/>
    <d v="1899-12-30T00:29:45"/>
    <n v="29.75"/>
    <d v="2023-08-24T00:00:00"/>
    <x v="1"/>
    <x v="0"/>
    <x v="1"/>
    <x v="0"/>
    <x v="1"/>
    <s v="SLA_NOT_MET"/>
  </r>
  <r>
    <s v="4563"/>
    <d v="2023-08-24T16:20:50"/>
    <d v="2023-08-24T16:36:32"/>
    <s v="APPROVE"/>
    <s v="Consumer Existing"/>
    <s v="NVaid"/>
    <s v="Approved for MBB only"/>
    <x v="0"/>
    <d v="1899-12-30T00:15:42"/>
    <n v="15.7"/>
    <d v="2023-08-24T00:00:00"/>
    <x v="1"/>
    <x v="0"/>
    <x v="4"/>
    <x v="0"/>
    <x v="1"/>
    <s v="SLA_MET"/>
  </r>
  <r>
    <s v="4564"/>
    <d v="2023-08-24T16:56:42"/>
    <d v="2023-08-24T17:04:45"/>
    <s v="APPROVE"/>
    <s v="Consumer Post Bureau"/>
    <s v="FWadia"/>
    <s v="Approve"/>
    <x v="0"/>
    <d v="1899-12-30T00:08:03"/>
    <n v="8.0500000000000007"/>
    <d v="2023-08-24T00:00:00"/>
    <x v="1"/>
    <x v="0"/>
    <x v="9"/>
    <x v="0"/>
    <x v="0"/>
    <s v="SLA_MET"/>
  </r>
  <r>
    <s v="4565"/>
    <d v="2023-08-24T17:00:56"/>
    <d v="2023-08-24T17:08:22"/>
    <s v="APPROVE"/>
    <s v="Consumer Existing"/>
    <s v="NVaid"/>
    <s v="Approve"/>
    <x v="0"/>
    <d v="1899-12-30T00:07:26"/>
    <n v="7.4333333333333336"/>
    <d v="2023-08-24T00:00:00"/>
    <x v="1"/>
    <x v="0"/>
    <x v="4"/>
    <x v="0"/>
    <x v="1"/>
    <s v="SLA_MET"/>
  </r>
  <r>
    <s v="4566"/>
    <d v="2023-08-24T17:05:11"/>
    <d v="2023-08-24T17:18:01"/>
    <s v="APPROVE"/>
    <s v="Consumer Existing"/>
    <s v="CDcosta"/>
    <m/>
    <x v="0"/>
    <d v="1899-12-30T00:12:50"/>
    <n v="12.833333333333334"/>
    <d v="2023-08-24T00:00:00"/>
    <x v="1"/>
    <x v="0"/>
    <x v="2"/>
    <x v="0"/>
    <x v="1"/>
    <s v="SLA_MET"/>
  </r>
  <r>
    <s v="4567"/>
    <d v="2023-08-24T17:05:53"/>
    <d v="2023-08-24T17:25:16"/>
    <s v="APPROVE"/>
    <s v="Consumer Existing"/>
    <s v="QMascarenhas"/>
    <m/>
    <x v="0"/>
    <d v="1899-12-30T00:19:23"/>
    <n v="19.383333333333333"/>
    <d v="2023-08-24T00:00:00"/>
    <x v="1"/>
    <x v="0"/>
    <x v="0"/>
    <x v="0"/>
    <x v="1"/>
    <s v="SLA_MET"/>
  </r>
  <r>
    <s v="4568"/>
    <d v="2023-08-24T17:09:50"/>
    <d v="2023-08-24T17:22:32"/>
    <s v="APPROVE"/>
    <s v="Consumer Pre Bureau"/>
    <s v="NVaid"/>
    <s v="Approved for up to 2 services"/>
    <x v="0"/>
    <d v="1899-12-30T00:12:42"/>
    <n v="12.7"/>
    <d v="2023-08-24T00:00:00"/>
    <x v="1"/>
    <x v="0"/>
    <x v="4"/>
    <x v="0"/>
    <x v="2"/>
    <s v="SLA_MET"/>
  </r>
  <r>
    <s v="4569"/>
    <d v="2023-08-24T17:12:37"/>
    <d v="2023-08-24T17:24:09"/>
    <s v="APPROVE"/>
    <s v="Consumer Existing"/>
    <s v="AAkhundpur"/>
    <s v="Approve"/>
    <x v="0"/>
    <d v="1899-12-30T00:11:32"/>
    <n v="11.533333333333333"/>
    <d v="2023-08-24T00:00:00"/>
    <x v="1"/>
    <x v="0"/>
    <x v="8"/>
    <x v="0"/>
    <x v="1"/>
    <s v="SLA_MET"/>
  </r>
  <r>
    <s v="4570"/>
    <d v="2023-08-24T17:18:34"/>
    <d v="2023-08-24T17:31:06"/>
    <s v="APPROVE"/>
    <s v="Consumer Existing"/>
    <s v="NVaid"/>
    <s v="Approve"/>
    <x v="0"/>
    <d v="1899-12-30T00:12:32"/>
    <n v="12.533333333333333"/>
    <d v="2023-08-24T00:00:00"/>
    <x v="1"/>
    <x v="0"/>
    <x v="4"/>
    <x v="0"/>
    <x v="1"/>
    <s v="SLA_MET"/>
  </r>
  <r>
    <s v="4571"/>
    <d v="2023-08-24T17:20:29"/>
    <d v="2023-08-24T17:38:07"/>
    <s v="APPROVE"/>
    <s v="Consumer Pre Bureau"/>
    <s v="AAkhundpur"/>
    <s v="Approved for MBB only"/>
    <x v="0"/>
    <d v="1899-12-30T00:17:38"/>
    <n v="17.633333333333333"/>
    <d v="2023-08-24T00:00:00"/>
    <x v="1"/>
    <x v="0"/>
    <x v="8"/>
    <x v="0"/>
    <x v="2"/>
    <s v="SLA_MET"/>
  </r>
  <r>
    <s v="4572"/>
    <d v="2023-08-24T17:21:03"/>
    <d v="2023-08-24T17:31:50"/>
    <s v="APPROVE"/>
    <s v="Consumer Existing"/>
    <s v="AAkhundpur"/>
    <s v="Approve"/>
    <x v="0"/>
    <d v="1899-12-30T00:10:47"/>
    <n v="10.783333333333333"/>
    <d v="2023-08-24T00:00:00"/>
    <x v="1"/>
    <x v="0"/>
    <x v="8"/>
    <x v="0"/>
    <x v="1"/>
    <s v="SLA_MET"/>
  </r>
  <r>
    <s v="4573"/>
    <d v="2023-08-24T17:28:33"/>
    <d v="2023-08-24T17:41:31"/>
    <s v="APPROVE"/>
    <s v="Consumer Pre Bureau"/>
    <s v="NVaid"/>
    <s v="Approved for outright purchase or sim-only service due to the applicants Visa status or expiry"/>
    <x v="0"/>
    <d v="1899-12-30T00:12:58"/>
    <n v="12.966666666666667"/>
    <d v="2023-08-24T00:00:00"/>
    <x v="1"/>
    <x v="0"/>
    <x v="4"/>
    <x v="0"/>
    <x v="2"/>
    <s v="SLA_MET"/>
  </r>
  <r>
    <s v="4574"/>
    <d v="2023-08-24T17:35:47"/>
    <d v="2023-08-24T17:43:18"/>
    <s v="APPROVE"/>
    <s v="Consumer Post Bureau"/>
    <s v="MDcruz"/>
    <m/>
    <x v="0"/>
    <d v="1899-12-30T00:07:31"/>
    <n v="7.5166666666666666"/>
    <d v="2023-08-24T00:00:00"/>
    <x v="1"/>
    <x v="0"/>
    <x v="3"/>
    <x v="0"/>
    <x v="0"/>
    <s v="SLA_MET"/>
  </r>
  <r>
    <s v="4575"/>
    <d v="2023-08-24T17:38:31"/>
    <d v="2023-08-24T17:49:19"/>
    <s v="APPROVE"/>
    <s v="Consumer Existing"/>
    <s v="NVaid"/>
    <s v="Approve"/>
    <x v="0"/>
    <d v="1899-12-30T00:10:48"/>
    <n v="10.8"/>
    <d v="2023-08-24T00:00:00"/>
    <x v="1"/>
    <x v="0"/>
    <x v="4"/>
    <x v="0"/>
    <x v="1"/>
    <s v="SLA_MET"/>
  </r>
  <r>
    <s v="4576"/>
    <d v="2023-08-24T17:48:09"/>
    <d v="2023-08-24T18:04:13"/>
    <s v="APPROVE"/>
    <s v="Consumer Post Bureau"/>
    <s v="MDcruz"/>
    <m/>
    <x v="0"/>
    <d v="1899-12-30T00:16:04"/>
    <n v="16.066666666666666"/>
    <d v="2023-08-24T00:00:00"/>
    <x v="1"/>
    <x v="0"/>
    <x v="3"/>
    <x v="0"/>
    <x v="0"/>
    <s v="SLA_MET"/>
  </r>
  <r>
    <s v="4577"/>
    <d v="2023-08-24T17:48:16"/>
    <d v="2023-08-24T17:57:20"/>
    <s v="APPROVE"/>
    <s v="Consumer Existing"/>
    <s v="NVaid"/>
    <s v="Approve"/>
    <x v="0"/>
    <d v="1899-12-30T00:09:04"/>
    <n v="9.0666666666666664"/>
    <d v="2023-08-24T00:00:00"/>
    <x v="1"/>
    <x v="0"/>
    <x v="4"/>
    <x v="0"/>
    <x v="1"/>
    <s v="SLA_MET"/>
  </r>
  <r>
    <s v="4578"/>
    <d v="2023-08-24T17:54:59"/>
    <d v="2023-08-24T18:19:59"/>
    <s v="APPROVE"/>
    <s v="Consumer Post Bureau"/>
    <s v="NBhatia"/>
    <s v="Approve"/>
    <x v="0"/>
    <d v="1899-12-30T00:25:00"/>
    <n v="25"/>
    <d v="2023-08-24T00:00:00"/>
    <x v="1"/>
    <x v="0"/>
    <x v="1"/>
    <x v="0"/>
    <x v="0"/>
    <s v="SLA_NOT_MET"/>
  </r>
  <r>
    <s v="4579"/>
    <d v="2023-08-24T17:55:56"/>
    <d v="2023-08-24T18:26:11"/>
    <s v="APPROVE"/>
    <s v="Consumer Post Bureau"/>
    <s v="CDcosta"/>
    <s v="Approve"/>
    <x v="0"/>
    <d v="1899-12-30T00:30:15"/>
    <n v="30.25"/>
    <d v="2023-08-24T00:00:00"/>
    <x v="1"/>
    <x v="0"/>
    <x v="2"/>
    <x v="0"/>
    <x v="0"/>
    <s v="SLA_NOT_MET"/>
  </r>
  <r>
    <s v="4580"/>
    <d v="2023-08-24T18:36:38"/>
    <d v="2023-08-24T18:46:25"/>
    <s v="APPROVE"/>
    <s v="Consumer Existing"/>
    <s v="MDcruz"/>
    <m/>
    <x v="0"/>
    <d v="1899-12-30T00:09:47"/>
    <n v="9.7833333333333332"/>
    <d v="2023-08-24T00:00:00"/>
    <x v="1"/>
    <x v="0"/>
    <x v="3"/>
    <x v="0"/>
    <x v="1"/>
    <s v="SLA_MET"/>
  </r>
  <r>
    <s v="4581"/>
    <d v="2023-08-24T18:39:28"/>
    <d v="2023-08-24T18:46:14"/>
    <s v="APPROVE"/>
    <s v="Consumer Pre Bureau"/>
    <s v="NVaid"/>
    <s v="Approved for 1 Handset/Tablet + 1 MBB"/>
    <x v="0"/>
    <d v="1899-12-30T00:06:46"/>
    <n v="6.7666666666666666"/>
    <d v="2023-08-24T00:00:00"/>
    <x v="1"/>
    <x v="0"/>
    <x v="4"/>
    <x v="0"/>
    <x v="2"/>
    <s v="SLA_MET"/>
  </r>
  <r>
    <s v="4582"/>
    <d v="2023-08-24T18:39:53"/>
    <d v="2023-08-24T18:56:50"/>
    <s v="APPROVE"/>
    <s v="Consumer Post Bureau"/>
    <s v="FWadia"/>
    <s v="Approve"/>
    <x v="0"/>
    <d v="1899-12-30T00:16:57"/>
    <n v="16.95"/>
    <d v="2023-08-24T00:00:00"/>
    <x v="1"/>
    <x v="0"/>
    <x v="9"/>
    <x v="0"/>
    <x v="0"/>
    <s v="SLA_MET"/>
  </r>
  <r>
    <s v="4583"/>
    <d v="2023-08-24T19:04:14"/>
    <d v="2023-08-24T19:08:54"/>
    <s v="APPROVE"/>
    <s v="Consumer Existing"/>
    <s v="CDcosta"/>
    <s v="Approved for 1 sim only service"/>
    <x v="0"/>
    <d v="1899-12-30T00:04:40"/>
    <n v="4.666666666666667"/>
    <d v="2023-08-24T00:00:00"/>
    <x v="1"/>
    <x v="0"/>
    <x v="2"/>
    <x v="0"/>
    <x v="1"/>
    <s v="SLA_MET"/>
  </r>
  <r>
    <s v="4584"/>
    <d v="2023-08-24T19:06:20"/>
    <d v="2023-08-24T19:28:20"/>
    <s v="APPROVE"/>
    <s v="Consumer Post Bureau"/>
    <s v="MDcruz"/>
    <m/>
    <x v="0"/>
    <d v="1899-12-30T00:22:00"/>
    <n v="22"/>
    <d v="2023-08-24T00:00:00"/>
    <x v="1"/>
    <x v="0"/>
    <x v="3"/>
    <x v="0"/>
    <x v="0"/>
    <s v="SLA_NOT_MET"/>
  </r>
  <r>
    <s v="4585"/>
    <d v="2023-08-24T19:06:55"/>
    <d v="2023-08-24T19:17:34"/>
    <s v="APPROVE"/>
    <s v="Consumer Existing"/>
    <s v="CDcosta"/>
    <s v="Approve"/>
    <x v="0"/>
    <d v="1899-12-30T00:10:39"/>
    <n v="10.65"/>
    <d v="2023-08-24T00:00:00"/>
    <x v="1"/>
    <x v="0"/>
    <x v="2"/>
    <x v="0"/>
    <x v="1"/>
    <s v="SLA_MET"/>
  </r>
  <r>
    <s v="4586"/>
    <d v="2023-08-24T19:09:23"/>
    <d v="2023-08-24T19:20:21"/>
    <s v="APPROVE"/>
    <s v="Consumer Existing"/>
    <s v="NVaid"/>
    <s v="Approved only with outright purchase of handset or USIM only"/>
    <x v="0"/>
    <d v="1899-12-30T00:10:58"/>
    <n v="10.966666666666667"/>
    <d v="2023-08-24T00:00:00"/>
    <x v="1"/>
    <x v="0"/>
    <x v="4"/>
    <x v="0"/>
    <x v="1"/>
    <s v="SLA_MET"/>
  </r>
  <r>
    <s v="4587"/>
    <d v="2023-08-24T19:09:53"/>
    <d v="2023-08-24T19:33:09"/>
    <s v="APPROVE"/>
    <s v="Consumer Existing"/>
    <s v="FWadia"/>
    <m/>
    <x v="0"/>
    <d v="1899-12-30T00:23:16"/>
    <n v="23.266666666666666"/>
    <d v="2023-08-24T00:00:00"/>
    <x v="1"/>
    <x v="0"/>
    <x v="9"/>
    <x v="0"/>
    <x v="1"/>
    <s v="SLA_NOT_MET"/>
  </r>
  <r>
    <s v="4588"/>
    <d v="2023-08-24T19:10:20"/>
    <d v="2023-08-24T19:25:10"/>
    <s v="APPROVE"/>
    <s v="Consumer Existing"/>
    <s v="NVaid"/>
    <s v="Approve"/>
    <x v="0"/>
    <d v="1899-12-30T00:14:50"/>
    <n v="14.833333333333334"/>
    <d v="2023-08-24T00:00:00"/>
    <x v="1"/>
    <x v="0"/>
    <x v="4"/>
    <x v="0"/>
    <x v="1"/>
    <s v="SLA_MET"/>
  </r>
  <r>
    <s v="4589"/>
    <d v="2023-08-24T19:11:53"/>
    <d v="2023-08-24T19:33:32"/>
    <s v="APPROVE"/>
    <s v="Consumer Existing"/>
    <s v="MDcruz"/>
    <m/>
    <x v="0"/>
    <d v="1899-12-30T00:21:39"/>
    <n v="21.65"/>
    <d v="2023-08-24T00:00:00"/>
    <x v="1"/>
    <x v="0"/>
    <x v="3"/>
    <x v="0"/>
    <x v="1"/>
    <s v="SLA_NOT_MET"/>
  </r>
  <r>
    <s v="4590"/>
    <d v="2023-08-24T19:22:23"/>
    <d v="2023-08-24T19:39:14"/>
    <s v="APPROVE"/>
    <s v="Consumer Existing"/>
    <s v="NVaid"/>
    <s v="Approve"/>
    <x v="0"/>
    <d v="1899-12-30T00:16:51"/>
    <n v="16.850000000000001"/>
    <d v="2023-08-24T00:00:00"/>
    <x v="1"/>
    <x v="0"/>
    <x v="4"/>
    <x v="0"/>
    <x v="1"/>
    <s v="SLA_MET"/>
  </r>
  <r>
    <s v="4591"/>
    <d v="2023-08-24T19:22:52"/>
    <d v="2023-08-24T19:37:44"/>
    <s v="APPROVE"/>
    <s v="Consumer Post Bureau"/>
    <s v="JDsouza"/>
    <s v="Approve"/>
    <x v="0"/>
    <d v="1899-12-30T00:14:52"/>
    <n v="14.866666666666667"/>
    <d v="2023-08-24T00:00:00"/>
    <x v="1"/>
    <x v="0"/>
    <x v="10"/>
    <x v="0"/>
    <x v="0"/>
    <s v="SLA_MET"/>
  </r>
  <r>
    <s v="4592"/>
    <d v="2023-08-24T19:38:13"/>
    <d v="2023-08-24T19:45:15"/>
    <s v="APPROVE"/>
    <s v="Consumer Existing"/>
    <s v="FWadia"/>
    <s v="Approve"/>
    <x v="0"/>
    <d v="1899-12-30T00:07:02"/>
    <n v="7.0333333333333332"/>
    <d v="2023-08-24T00:00:00"/>
    <x v="1"/>
    <x v="0"/>
    <x v="9"/>
    <x v="0"/>
    <x v="1"/>
    <s v="SLA_MET"/>
  </r>
  <r>
    <s v="4593"/>
    <d v="2023-08-24T19:51:36"/>
    <d v="2023-08-24T20:07:48"/>
    <s v="APPROVE"/>
    <s v="Consumer Existing"/>
    <s v="FWadia"/>
    <s v="Approve"/>
    <x v="0"/>
    <d v="1899-12-30T00:16:12"/>
    <n v="16.2"/>
    <d v="2023-08-24T00:00:00"/>
    <x v="1"/>
    <x v="0"/>
    <x v="9"/>
    <x v="0"/>
    <x v="1"/>
    <s v="SLA_MET"/>
  </r>
  <r>
    <s v="4594"/>
    <d v="2023-08-24T19:55:13"/>
    <d v="2023-08-24T20:12:56"/>
    <s v="APPROVE"/>
    <s v="Consumer Pre Bureau"/>
    <s v="FWadia"/>
    <s v="Approve"/>
    <x v="0"/>
    <d v="1899-12-30T00:17:43"/>
    <n v="17.716666666666665"/>
    <d v="2023-08-24T00:00:00"/>
    <x v="1"/>
    <x v="0"/>
    <x v="9"/>
    <x v="0"/>
    <x v="2"/>
    <s v="SLA_MET"/>
  </r>
  <r>
    <s v="4595"/>
    <d v="2023-08-24T20:09:07"/>
    <d v="2023-08-24T20:29:47"/>
    <s v="APPROVE"/>
    <s v="Consumer Post Bureau"/>
    <s v="MDcruz"/>
    <m/>
    <x v="0"/>
    <d v="1899-12-30T00:20:40"/>
    <n v="20.666666666666668"/>
    <d v="2023-08-24T00:00:00"/>
    <x v="1"/>
    <x v="0"/>
    <x v="3"/>
    <x v="0"/>
    <x v="0"/>
    <s v="SLA_NOT_MET"/>
  </r>
  <r>
    <s v="4596"/>
    <d v="2023-08-24T20:24:46"/>
    <d v="2023-08-24T20:33:39"/>
    <s v="APPROVE"/>
    <s v="Consumer Existing"/>
    <s v="MDcruz"/>
    <m/>
    <x v="0"/>
    <d v="1899-12-30T00:08:53"/>
    <n v="8.8833333333333329"/>
    <d v="2023-08-24T00:00:00"/>
    <x v="1"/>
    <x v="0"/>
    <x v="3"/>
    <x v="0"/>
    <x v="1"/>
    <s v="SLA_MET"/>
  </r>
  <r>
    <s v="4597"/>
    <d v="2023-08-24T20:32:20"/>
    <d v="2023-08-24T20:38:47"/>
    <s v="APPROVE"/>
    <s v="Consumer Post Bureau"/>
    <s v="MDcruz"/>
    <m/>
    <x v="0"/>
    <d v="1899-12-30T00:06:27"/>
    <n v="6.45"/>
    <d v="2023-08-24T00:00:00"/>
    <x v="1"/>
    <x v="0"/>
    <x v="3"/>
    <x v="0"/>
    <x v="0"/>
    <s v="SLA_MET"/>
  </r>
  <r>
    <s v="4598"/>
    <d v="2023-08-24T20:38:10"/>
    <d v="2023-08-24T20:43:42"/>
    <s v="APPROVE"/>
    <s v="Consumer Existing"/>
    <s v="MDcruz"/>
    <m/>
    <x v="0"/>
    <d v="1899-12-30T00:05:32"/>
    <n v="5.5333333333333332"/>
    <d v="2023-08-24T00:00:00"/>
    <x v="1"/>
    <x v="0"/>
    <x v="3"/>
    <x v="0"/>
    <x v="1"/>
    <s v="SLA_MET"/>
  </r>
  <r>
    <s v="4599"/>
    <d v="2023-08-24T09:17:46"/>
    <d v="2023-08-24T09:34:13"/>
    <s v="DECLINE"/>
    <s v="Consumer Post Bureau"/>
    <s v="QMascarenhas"/>
    <m/>
    <x v="0"/>
    <d v="1899-12-30T00:16:27"/>
    <n v="16.45"/>
    <d v="2023-08-24T00:00:00"/>
    <x v="1"/>
    <x v="0"/>
    <x v="0"/>
    <x v="1"/>
    <x v="0"/>
    <s v="SLA_MET"/>
  </r>
  <r>
    <s v="4600"/>
    <d v="2023-08-24T09:53:46"/>
    <d v="2023-08-24T10:04:51"/>
    <s v="DECLINE"/>
    <s v="Consumer Existing"/>
    <s v="AAkhundpur"/>
    <s v="Declined as the customer has reached their eligible Service Limit"/>
    <x v="0"/>
    <d v="1899-12-30T00:11:05"/>
    <n v="11.083333333333334"/>
    <d v="2023-08-24T00:00:00"/>
    <x v="1"/>
    <x v="0"/>
    <x v="8"/>
    <x v="1"/>
    <x v="1"/>
    <s v="SLA_MET"/>
  </r>
  <r>
    <s v="4601"/>
    <d v="2023-08-24T10:09:33"/>
    <d v="2023-08-24T10:24:04"/>
    <s v="DECLINE"/>
    <s v="Consumer Existing"/>
    <s v="AAkhundpur"/>
    <s v="The customer has been declined due to insufficient billing history with Asif Tech and a invoice overdue."/>
    <x v="1"/>
    <d v="1899-12-30T00:14:31"/>
    <n v="14.516666666666667"/>
    <d v="2023-08-24T00:00:00"/>
    <x v="1"/>
    <x v="0"/>
    <x v="8"/>
    <x v="1"/>
    <x v="1"/>
    <s v="SLA_MET"/>
  </r>
  <r>
    <s v="4602"/>
    <d v="2023-08-24T11:06:08"/>
    <d v="2023-08-24T11:21:50"/>
    <s v="DECLINE"/>
    <s v="Consumer Post Bureau"/>
    <s v="NBhatia"/>
    <s v="Declined as a Credit Decision as the customer has THREE Existing Accounts/ROW IDs on his name: a) 1-6R4MDVE b) 1-8HNJD7U c) 1-8I6MBNO"/>
    <x v="0"/>
    <d v="1899-12-30T00:15:42"/>
    <n v="15.7"/>
    <d v="2023-08-24T00:00:00"/>
    <x v="1"/>
    <x v="0"/>
    <x v="1"/>
    <x v="1"/>
    <x v="0"/>
    <s v="SLA_MET"/>
  </r>
  <r>
    <s v="4603"/>
    <d v="2023-08-24T11:50:08"/>
    <d v="2023-08-24T12:00:18"/>
    <s v="DECLINE"/>
    <s v="Consumer Post Bureau"/>
    <s v="QMascarenhas"/>
    <m/>
    <x v="0"/>
    <d v="1899-12-30T00:10:10"/>
    <n v="10.166666666666666"/>
    <d v="2023-08-24T00:00:00"/>
    <x v="1"/>
    <x v="0"/>
    <x v="0"/>
    <x v="1"/>
    <x v="0"/>
    <s v="SLA_MET"/>
  </r>
  <r>
    <s v="4604"/>
    <d v="2023-08-24T12:38:14"/>
    <d v="2023-08-24T12:47:09"/>
    <s v="DECLINE"/>
    <s v="Consumer Existing"/>
    <s v="AAkhundpur"/>
    <m/>
    <x v="0"/>
    <d v="1899-12-30T00:08:55"/>
    <n v="8.9166666666666661"/>
    <d v="2023-08-24T00:00:00"/>
    <x v="1"/>
    <x v="0"/>
    <x v="8"/>
    <x v="1"/>
    <x v="1"/>
    <s v="SLA_MET"/>
  </r>
  <r>
    <s v="4605"/>
    <d v="2023-08-24T12:51:33"/>
    <d v="2023-08-24T12:55:47"/>
    <s v="DECLINE"/>
    <s v="Consumer Pre Bureau"/>
    <s v="CDcosta"/>
    <s v="The applicant has been declined as they are on a Bridging Visa. As per the Credit Policy, if the applicant is on an eligible Visa Subclass, send a copy of the 100pts of ID and supporting documents to VCredit@Asif Tech.com.au or 1800 656 866"/>
    <x v="2"/>
    <d v="1899-12-30T00:04:14"/>
    <n v="4.2333333333333334"/>
    <d v="2023-08-24T00:00:00"/>
    <x v="1"/>
    <x v="0"/>
    <x v="2"/>
    <x v="1"/>
    <x v="2"/>
    <s v="SLA_MET"/>
  </r>
  <r>
    <s v="4606"/>
    <d v="2023-08-24T13:23:02"/>
    <d v="2023-08-24T13:28:23"/>
    <s v="DECLINE"/>
    <s v="Consumer Existing"/>
    <s v="AAkhundpur"/>
    <s v="The applicant has been declined as Students are only eligible for 1 Handset (Voice service)and Recent payment History."/>
    <x v="0"/>
    <d v="1899-12-30T00:05:21"/>
    <n v="5.35"/>
    <d v="2023-08-24T00:00:00"/>
    <x v="1"/>
    <x v="0"/>
    <x v="8"/>
    <x v="1"/>
    <x v="1"/>
    <s v="SLA_MET"/>
  </r>
  <r>
    <s v="4607"/>
    <d v="2023-08-24T14:03:49"/>
    <d v="2023-08-24T14:17:59"/>
    <s v="DECLINE"/>
    <s v="Consumer Post Bureau"/>
    <s v="JDsouza"/>
    <s v="Declined as the customer has reached their eligible Service Limit - customer already has 2 services under row id 1-8I025OK"/>
    <x v="0"/>
    <d v="1899-12-30T00:14:10"/>
    <n v="14.166666666666666"/>
    <d v="2023-08-24T00:00:00"/>
    <x v="1"/>
    <x v="0"/>
    <x v="10"/>
    <x v="1"/>
    <x v="0"/>
    <s v="SLA_MET"/>
  </r>
  <r>
    <s v="4608"/>
    <d v="2023-08-24T14:55:01"/>
    <d v="2023-08-24T15:09:38"/>
    <s v="DECLINE"/>
    <s v="Consumer Existing"/>
    <s v="MDcruz"/>
    <m/>
    <x v="0"/>
    <d v="1899-12-30T00:14:37"/>
    <n v="14.616666666666667"/>
    <d v="2023-08-24T00:00:00"/>
    <x v="1"/>
    <x v="0"/>
    <x v="3"/>
    <x v="1"/>
    <x v="1"/>
    <s v="SLA_MET"/>
  </r>
  <r>
    <s v="4609"/>
    <d v="2023-08-24T14:57:04"/>
    <d v="2023-08-24T15:02:56"/>
    <s v="DECLINE"/>
    <s v="Consumer Existing"/>
    <s v="NVaid"/>
    <s v="The customer has been declined due to insufficient billing history with Asif Tech"/>
    <x v="0"/>
    <d v="1899-12-30T00:05:52"/>
    <n v="5.8666666666666671"/>
    <d v="2023-08-24T00:00:00"/>
    <x v="1"/>
    <x v="0"/>
    <x v="4"/>
    <x v="1"/>
    <x v="1"/>
    <s v="SLA_MET"/>
  </r>
  <r>
    <s v="4610"/>
    <d v="2023-08-24T15:18:43"/>
    <d v="2023-08-24T15:26:42"/>
    <s v="DECLINE"/>
    <s v="Consumer Pre Bureau"/>
    <s v="FWadia"/>
    <s v="The applicant has been declined as the work contact details submitted on the application do not relate to the company listed as their employer"/>
    <x v="0"/>
    <d v="1899-12-30T00:07:59"/>
    <n v="7.9833333333333334"/>
    <d v="2023-08-24T00:00:00"/>
    <x v="1"/>
    <x v="0"/>
    <x v="9"/>
    <x v="1"/>
    <x v="2"/>
    <s v="SLA_MET"/>
  </r>
  <r>
    <s v="4611"/>
    <d v="2023-08-24T15:48:15"/>
    <d v="2023-08-24T16:02:50"/>
    <s v="DECLINE"/>
    <s v="Consumer Post Bureau"/>
    <s v="CDcosta"/>
    <s v="Declined as a Credit Decision"/>
    <x v="0"/>
    <d v="1899-12-30T00:14:35"/>
    <n v="14.583333333333334"/>
    <d v="2023-08-24T00:00:00"/>
    <x v="1"/>
    <x v="0"/>
    <x v="2"/>
    <x v="1"/>
    <x v="0"/>
    <s v="SLA_MET"/>
  </r>
  <r>
    <s v="4612"/>
    <d v="2023-08-24T16:03:52"/>
    <d v="2023-08-24T16:25:35"/>
    <s v="DECLINE"/>
    <s v="Consumer Existing"/>
    <s v="FWadia"/>
    <s v="The application has been declined due to previous account history with Asif Tech."/>
    <x v="0"/>
    <d v="1899-12-30T00:21:43"/>
    <n v="21.716666666666665"/>
    <d v="2023-08-24T00:00:00"/>
    <x v="1"/>
    <x v="0"/>
    <x v="9"/>
    <x v="1"/>
    <x v="1"/>
    <s v="SLA_NOT_MET"/>
  </r>
  <r>
    <s v="4613"/>
    <d v="2023-08-24T16:05:52"/>
    <d v="2023-08-24T16:29:48"/>
    <s v="DECLINE"/>
    <s v="Consumer Existing"/>
    <s v="AAkhundpur"/>
    <s v="Declined as a Credit Decision and exceed handset limit"/>
    <x v="0"/>
    <d v="1899-12-30T00:23:56"/>
    <n v="23.933333333333334"/>
    <d v="2023-08-24T00:00:00"/>
    <x v="1"/>
    <x v="0"/>
    <x v="8"/>
    <x v="1"/>
    <x v="1"/>
    <s v="SLA_NOT_MET"/>
  </r>
  <r>
    <s v="4614"/>
    <d v="2023-08-24T16:11:26"/>
    <d v="2023-08-24T16:28:20"/>
    <s v="DECLINE"/>
    <s v="Consumer Existing"/>
    <s v="MDcruz"/>
    <s v="The applicant has been declined due to their billing history on their existing Asif Tech account, which is currently overdue"/>
    <x v="1"/>
    <d v="1899-12-30T00:16:54"/>
    <n v="16.899999999999999"/>
    <d v="2023-08-24T00:00:00"/>
    <x v="1"/>
    <x v="0"/>
    <x v="3"/>
    <x v="1"/>
    <x v="1"/>
    <s v="SLA_MET"/>
  </r>
  <r>
    <s v="4615"/>
    <d v="2023-08-24T16:25:37"/>
    <d v="2023-08-24T16:37:28"/>
    <s v="DECLINE"/>
    <s v="Consumer Pre Bureau"/>
    <s v="FWadia"/>
    <s v="Declined as a Credit Decision"/>
    <x v="0"/>
    <d v="1899-12-30T00:11:51"/>
    <n v="11.85"/>
    <d v="2023-08-24T00:00:00"/>
    <x v="1"/>
    <x v="0"/>
    <x v="9"/>
    <x v="1"/>
    <x v="2"/>
    <s v="SLA_MET"/>
  </r>
  <r>
    <s v="4616"/>
    <d v="2023-08-24T16:28:13"/>
    <d v="2023-08-24T16:32:40"/>
    <s v="DECLINE"/>
    <s v="Consumer Existing"/>
    <s v="MDcruz"/>
    <m/>
    <x v="0"/>
    <d v="1899-12-30T00:04:27"/>
    <n v="4.45"/>
    <d v="2023-08-24T00:00:00"/>
    <x v="1"/>
    <x v="0"/>
    <x v="3"/>
    <x v="1"/>
    <x v="1"/>
    <s v="SLA_MET"/>
  </r>
  <r>
    <s v="4617"/>
    <d v="2023-08-24T16:28:30"/>
    <d v="2023-08-24T16:43:13"/>
    <s v="DECLINE"/>
    <s v="Consumer Existing"/>
    <s v="AAkhundpur"/>
    <s v="The applicant has been declined due to recent late payments on their account and overdue 3 and Asif Tech accounts ."/>
    <x v="1"/>
    <d v="1899-12-30T00:14:43"/>
    <n v="14.716666666666667"/>
    <d v="2023-08-24T00:00:00"/>
    <x v="1"/>
    <x v="0"/>
    <x v="8"/>
    <x v="1"/>
    <x v="1"/>
    <s v="SLA_MET"/>
  </r>
  <r>
    <s v="4618"/>
    <d v="2023-08-24T16:43:25"/>
    <d v="2023-08-24T16:49:02"/>
    <s v="DECLINE"/>
    <s v="Consumer Existing"/>
    <s v="AAkhundpur"/>
    <s v="The customer has been declined due to insufficient billing history with Asif Tech"/>
    <x v="0"/>
    <d v="1899-12-30T00:05:37"/>
    <n v="5.6166666666666671"/>
    <d v="2023-08-24T00:00:00"/>
    <x v="1"/>
    <x v="0"/>
    <x v="8"/>
    <x v="1"/>
    <x v="1"/>
    <s v="SLA_MET"/>
  </r>
  <r>
    <s v="4619"/>
    <d v="2023-08-24T17:53:01"/>
    <d v="2023-08-24T18:14:22"/>
    <s v="DECLINE"/>
    <s v="Consumer Existing"/>
    <s v="CDcosta"/>
    <m/>
    <x v="0"/>
    <d v="1899-12-30T00:21:21"/>
    <n v="21.35"/>
    <d v="2023-08-24T00:00:00"/>
    <x v="1"/>
    <x v="0"/>
    <x v="2"/>
    <x v="1"/>
    <x v="1"/>
    <s v="SLA_NOT_MET"/>
  </r>
  <r>
    <s v="4620"/>
    <d v="2023-08-24T17:59:23"/>
    <d v="2023-08-24T18:14:13"/>
    <s v="DECLINE"/>
    <s v="Consumer Pre Bureau"/>
    <s v="NVaid"/>
    <s v="The applicant has been declined due to a failed employment check. Requested proof of employment not received"/>
    <x v="0"/>
    <d v="1899-12-30T00:14:50"/>
    <n v="14.833333333333334"/>
    <d v="2023-08-24T00:00:00"/>
    <x v="1"/>
    <x v="0"/>
    <x v="4"/>
    <x v="1"/>
    <x v="2"/>
    <s v="SLA_MET"/>
  </r>
  <r>
    <s v="4621"/>
    <d v="2023-08-24T18:13:50"/>
    <d v="2023-08-24T18:19:26"/>
    <s v="DECLINE"/>
    <s v="Consumer Existing"/>
    <s v="NVaid"/>
    <s v="The applicant has been declined as their Visa expires in less than 21 months"/>
    <x v="0"/>
    <d v="1899-12-30T00:05:36"/>
    <n v="5.6"/>
    <d v="2023-08-24T00:00:00"/>
    <x v="1"/>
    <x v="0"/>
    <x v="4"/>
    <x v="1"/>
    <x v="1"/>
    <s v="SLA_MET"/>
  </r>
  <r>
    <s v="4622"/>
    <d v="2023-08-24T18:27:09"/>
    <d v="2023-08-24T18:32:35"/>
    <s v="DECLINE"/>
    <s v="Consumer Post Bureau"/>
    <s v="CDcosta"/>
    <s v="Declined as a Credit Decision"/>
    <x v="0"/>
    <d v="1899-12-30T00:05:26"/>
    <n v="5.4333333333333336"/>
    <d v="2023-08-24T00:00:00"/>
    <x v="1"/>
    <x v="0"/>
    <x v="2"/>
    <x v="1"/>
    <x v="0"/>
    <s v="SLA_MET"/>
  </r>
  <r>
    <s v="4623"/>
    <d v="2023-08-24T18:51:34"/>
    <d v="2023-08-24T19:03:06"/>
    <s v="DECLINE"/>
    <s v="Consumer Existing"/>
    <s v="NVaid"/>
    <s v="The customer has been declined due to insufficient billing history with Asif Tech"/>
    <x v="0"/>
    <d v="1899-12-30T00:11:32"/>
    <n v="11.533333333333333"/>
    <d v="2023-08-24T00:00:00"/>
    <x v="1"/>
    <x v="0"/>
    <x v="4"/>
    <x v="1"/>
    <x v="1"/>
    <s v="SLA_MET"/>
  </r>
  <r>
    <s v="4624"/>
    <d v="2023-08-24T18:55:34"/>
    <d v="2023-08-24T19:17:58"/>
    <s v="DECLINE"/>
    <s v="Consumer Post Bureau"/>
    <s v="FWadia"/>
    <m/>
    <x v="0"/>
    <d v="1899-12-30T00:22:24"/>
    <n v="22.4"/>
    <d v="2023-08-24T00:00:00"/>
    <x v="1"/>
    <x v="0"/>
    <x v="9"/>
    <x v="1"/>
    <x v="0"/>
    <s v="SLA_NOT_MET"/>
  </r>
  <r>
    <s v="4625"/>
    <d v="2023-08-24T19:09:16"/>
    <d v="2023-08-24T19:15:23"/>
    <s v="DECLINE"/>
    <s v="Consumer Existing"/>
    <s v="NVaid"/>
    <s v="The customer has been declined due to insufficient billing history with Asif Tech"/>
    <x v="0"/>
    <d v="1899-12-30T00:06:07"/>
    <n v="6.1166666666666663"/>
    <d v="2023-08-24T00:00:00"/>
    <x v="1"/>
    <x v="0"/>
    <x v="4"/>
    <x v="1"/>
    <x v="1"/>
    <s v="SLA_MET"/>
  </r>
  <r>
    <s v="4626"/>
    <d v="2023-08-24T19:13:35"/>
    <d v="2023-08-24T19:31:00"/>
    <s v="DECLINE"/>
    <s v="Consumer Pre Bureau"/>
    <s v="JDsouza"/>
    <s v="Declined as a Credit Decision"/>
    <x v="0"/>
    <d v="1899-12-30T00:17:25"/>
    <n v="17.416666666666668"/>
    <d v="2023-08-24T00:00:00"/>
    <x v="1"/>
    <x v="0"/>
    <x v="10"/>
    <x v="1"/>
    <x v="2"/>
    <s v="SLA_MET"/>
  </r>
  <r>
    <s v="4627"/>
    <d v="2023-08-24T19:17:21"/>
    <d v="2023-08-24T19:31:54"/>
    <s v="DECLINE"/>
    <s v="Consumer Existing"/>
    <s v="NVaid"/>
    <s v="Declined as the customer has reached their eligible Service Limit"/>
    <x v="0"/>
    <d v="1899-12-30T00:14:33"/>
    <n v="14.55"/>
    <d v="2023-08-24T00:00:00"/>
    <x v="1"/>
    <x v="0"/>
    <x v="4"/>
    <x v="1"/>
    <x v="1"/>
    <s v="SLA_MET"/>
  </r>
  <r>
    <s v="4628"/>
    <d v="2023-08-24T20:33:06"/>
    <d v="2023-08-24T20:46:53"/>
    <s v="DECLINE"/>
    <s v="Consumer Existing"/>
    <s v="FWadia"/>
    <s v="Declined as the customer has reached their eligible Service Limit"/>
    <x v="0"/>
    <d v="1899-12-30T00:13:47"/>
    <n v="13.783333333333333"/>
    <d v="2023-08-24T00:00:00"/>
    <x v="1"/>
    <x v="0"/>
    <x v="9"/>
    <x v="1"/>
    <x v="1"/>
    <s v="SLA_MET"/>
  </r>
  <r>
    <s v="4629"/>
    <d v="2023-08-24T09:07:29"/>
    <d v="2023-08-24T09:21:59"/>
    <s v="WITHDRAW"/>
    <s v="Consumer Post Bureau"/>
    <s v="QMascarenhas"/>
    <m/>
    <x v="0"/>
    <d v="1899-12-30T00:14:30"/>
    <n v="14.5"/>
    <d v="2023-08-24T00:00:00"/>
    <x v="1"/>
    <x v="0"/>
    <x v="0"/>
    <x v="2"/>
    <x v="0"/>
    <s v="SLA_MET"/>
  </r>
  <r>
    <s v="4630"/>
    <d v="2023-08-24T09:46:25"/>
    <d v="2023-08-24T10:01:54"/>
    <s v="WITHDRAW"/>
    <s v="Consumer Pre Bureau"/>
    <s v="NBhatia"/>
    <s v="Please resubmit with the advertised contact details for the applicants employer.Also would requestr the customer to send the Latest SAlary Slip as the Employer's details are differing on the previous Two Applications.(can include 13, 1300 &amp; 1800 numbers)"/>
    <x v="2"/>
    <d v="1899-12-30T00:15:29"/>
    <n v="15.483333333333333"/>
    <d v="2023-08-24T00:00:00"/>
    <x v="1"/>
    <x v="0"/>
    <x v="1"/>
    <x v="2"/>
    <x v="2"/>
    <s v="SLA_MET"/>
  </r>
  <r>
    <s v="4631"/>
    <d v="2023-08-24T09:51:31"/>
    <d v="2023-08-24T09:57:13"/>
    <s v="WITHDRAW"/>
    <s v="Consumer Post Bureau"/>
    <s v="AAkhundpur"/>
    <m/>
    <x v="0"/>
    <d v="1899-12-30T00:05:42"/>
    <n v="5.7"/>
    <d v="2023-08-24T00:00:00"/>
    <x v="1"/>
    <x v="0"/>
    <x v="8"/>
    <x v="2"/>
    <x v="0"/>
    <s v="SLA_MET"/>
  </r>
  <r>
    <s v="4632"/>
    <d v="2023-08-24T09:56:00"/>
    <d v="2023-08-24T10:12:35"/>
    <s v="WITHDRAW"/>
    <s v="Consumer Post Bureau"/>
    <s v="AAkhundpur"/>
    <m/>
    <x v="0"/>
    <d v="1899-12-30T00:16:35"/>
    <n v="16.583333333333332"/>
    <d v="2023-08-24T00:00:00"/>
    <x v="1"/>
    <x v="0"/>
    <x v="8"/>
    <x v="2"/>
    <x v="0"/>
    <s v="SLA_MET"/>
  </r>
  <r>
    <s v="4633"/>
    <d v="2023-08-24T09:57:19"/>
    <d v="2023-08-24T10:22:13"/>
    <s v="WITHDRAW"/>
    <s v="Consumer Pre Bureau"/>
    <s v="NBhatia"/>
    <s v="Please resubmit with the advertised contact details for the applicants employer &amp; send the Latest SAlary Slip as the Employer's details are differing on the previous Two Applications (can include 13, 1300 &amp; 1800 numbers)"/>
    <x v="2"/>
    <d v="1899-12-30T00:24:54"/>
    <n v="24.9"/>
    <d v="2023-08-24T00:00:00"/>
    <x v="1"/>
    <x v="0"/>
    <x v="1"/>
    <x v="2"/>
    <x v="2"/>
    <s v="SLA_NOT_MET"/>
  </r>
  <r>
    <s v="4634"/>
    <d v="2023-08-24T10:40:49"/>
    <d v="2023-08-24T10:48:48"/>
    <s v="WITHDRAW"/>
    <s v="Consumer Pre Bureau"/>
    <s v="CDcosta"/>
    <s v="The application has been withdrawn at the request of the applicant"/>
    <x v="0"/>
    <d v="1899-12-30T00:07:59"/>
    <n v="7.9833333333333334"/>
    <d v="2023-08-24T00:00:00"/>
    <x v="1"/>
    <x v="0"/>
    <x v="2"/>
    <x v="2"/>
    <x v="2"/>
    <s v="SLA_MET"/>
  </r>
  <r>
    <s v="4635"/>
    <d v="2023-08-24T10:42:21"/>
    <d v="2023-08-24T10:52:42"/>
    <s v="WITHDRAW"/>
    <s v="Consumer Post Bureau"/>
    <s v="NBhatia"/>
    <s v="Please resubmit a Passport / Medicare Card as part of the applicants 100 points of ID as could not confirm MCC and PP, hence would request the customer to send Passport and Visa Page to confirm the customer's details."/>
    <x v="2"/>
    <d v="1899-12-30T00:10:21"/>
    <n v="10.35"/>
    <d v="2023-08-24T00:00:00"/>
    <x v="1"/>
    <x v="0"/>
    <x v="1"/>
    <x v="2"/>
    <x v="0"/>
    <s v="SLA_MET"/>
  </r>
  <r>
    <s v="4636"/>
    <d v="2023-08-24T10:59:40"/>
    <d v="2023-08-24T11:08:55"/>
    <s v="WITHDRAW"/>
    <s v="Consumer Existing"/>
    <s v="NVaid"/>
    <s v="This customers existing Asif Tech account is currently overdue. Once all outstanding amounts have been paid, please email VCredit@Asif Tech.com.au to request a further review. Account no 739113385, overdue amount $178.93"/>
    <x v="1"/>
    <d v="1899-12-30T00:09:15"/>
    <n v="9.25"/>
    <d v="2023-08-24T00:00:00"/>
    <x v="1"/>
    <x v="0"/>
    <x v="4"/>
    <x v="2"/>
    <x v="1"/>
    <s v="SLA_MET"/>
  </r>
  <r>
    <s v="4637"/>
    <d v="2023-08-24T11:04:15"/>
    <d v="2023-08-24T11:13:00"/>
    <s v="WITHDRAW"/>
    <s v="Consumer Post Bureau"/>
    <s v="QMascarenhas"/>
    <m/>
    <x v="0"/>
    <d v="1899-12-30T00:08:45"/>
    <n v="8.75"/>
    <d v="2023-08-24T00:00:00"/>
    <x v="1"/>
    <x v="0"/>
    <x v="0"/>
    <x v="2"/>
    <x v="0"/>
    <s v="SLA_MET"/>
  </r>
  <r>
    <s v="4638"/>
    <d v="2023-08-24T11:09:39"/>
    <d v="2023-08-24T11:16:27"/>
    <s v="WITHDRAW"/>
    <s v="Consumer Existing"/>
    <s v="CDcosta"/>
    <s v="This customers existing Asif Tech account is currently overdue. Once all outstanding amounts have been paid, please email VCredit@Asif Tech.com.au to request a further review"/>
    <x v="1"/>
    <d v="1899-12-30T00:06:48"/>
    <n v="6.8"/>
    <d v="2023-08-24T00:00:00"/>
    <x v="1"/>
    <x v="0"/>
    <x v="2"/>
    <x v="2"/>
    <x v="1"/>
    <s v="SLA_MET"/>
  </r>
  <r>
    <s v="4639"/>
    <d v="2023-08-24T11:17:13"/>
    <d v="2023-08-24T11:29:00"/>
    <s v="WITHDRAW"/>
    <s v="Consumer Existing"/>
    <s v="NVaid"/>
    <s v="Please resubmit a Passport or Medicare Card as part of the applicants 100 points of ID"/>
    <x v="2"/>
    <d v="1899-12-30T00:11:47"/>
    <n v="11.783333333333333"/>
    <d v="2023-08-24T00:00:00"/>
    <x v="1"/>
    <x v="0"/>
    <x v="4"/>
    <x v="2"/>
    <x v="1"/>
    <s v="SLA_MET"/>
  </r>
  <r>
    <s v="4640"/>
    <d v="2023-08-24T11:17:43"/>
    <d v="2023-08-24T11:28:35"/>
    <s v="WITHDRAW"/>
    <s v="Consumer Existing"/>
    <s v="AAkhundpur"/>
    <m/>
    <x v="0"/>
    <d v="1899-12-30T00:10:52"/>
    <n v="10.866666666666667"/>
    <d v="2023-08-24T00:00:00"/>
    <x v="1"/>
    <x v="0"/>
    <x v="8"/>
    <x v="2"/>
    <x v="1"/>
    <s v="SLA_MET"/>
  </r>
  <r>
    <s v="4641"/>
    <d v="2023-08-24T11:20:07"/>
    <d v="2023-08-24T11:41:31"/>
    <s v="WITHDRAW"/>
    <s v="Consumer Existing"/>
    <s v="CDcosta"/>
    <s v="Please resubmit as Self Employed"/>
    <x v="3"/>
    <d v="1899-12-30T00:21:24"/>
    <n v="21.4"/>
    <d v="2023-08-24T00:00:00"/>
    <x v="1"/>
    <x v="0"/>
    <x v="2"/>
    <x v="2"/>
    <x v="1"/>
    <s v="SLA_NOT_MET"/>
  </r>
  <r>
    <s v="4642"/>
    <d v="2023-08-24T11:22:09"/>
    <d v="2023-08-24T11:39:27"/>
    <s v="WITHDRAW"/>
    <s v="Consumer Existing"/>
    <s v="NBhatia"/>
    <s v="This customers existing Asif Tech account is currently overdue. Once all outstanding amounts have been paid, please email VCredit@Asif Tech.com.au to request a further review"/>
    <x v="1"/>
    <d v="1899-12-30T00:17:18"/>
    <n v="17.3"/>
    <d v="2023-08-24T00:00:00"/>
    <x v="1"/>
    <x v="0"/>
    <x v="1"/>
    <x v="2"/>
    <x v="1"/>
    <s v="SLA_MET"/>
  </r>
  <r>
    <s v="4643"/>
    <d v="2023-08-24T11:28:02"/>
    <d v="2023-08-24T11:49:57"/>
    <s v="WITHDRAW"/>
    <s v="Consumer Pre Bureau"/>
    <s v="NVaid"/>
    <s v="Please email copy of Proof of Income (Pay Slips / Bank Statement / Employment Letter) to vcredit@Asif Tech.com.au"/>
    <x v="2"/>
    <d v="1899-12-30T00:21:55"/>
    <n v="21.916666666666668"/>
    <d v="2023-08-24T00:00:00"/>
    <x v="1"/>
    <x v="0"/>
    <x v="4"/>
    <x v="2"/>
    <x v="2"/>
    <s v="SLA_NOT_MET"/>
  </r>
  <r>
    <s v="4644"/>
    <d v="2023-08-24T11:35:35"/>
    <d v="2023-08-24T11:47:45"/>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2:10"/>
    <n v="12.166666666666666"/>
    <d v="2023-08-24T00:00:00"/>
    <x v="1"/>
    <x v="0"/>
    <x v="2"/>
    <x v="2"/>
    <x v="0"/>
    <s v="SLA_MET"/>
  </r>
  <r>
    <s v="4645"/>
    <d v="2023-08-24T11:47:28"/>
    <d v="2023-08-24T11:52:52"/>
    <s v="WITHDRAW"/>
    <s v="Consumer Post Bureau"/>
    <s v="QMascarenhas"/>
    <m/>
    <x v="0"/>
    <d v="1899-12-30T00:05:24"/>
    <n v="5.4"/>
    <d v="2023-08-24T00:00:00"/>
    <x v="1"/>
    <x v="0"/>
    <x v="0"/>
    <x v="2"/>
    <x v="0"/>
    <s v="SLA_MET"/>
  </r>
  <r>
    <s v="4646"/>
    <d v="2023-08-24T11:55:34"/>
    <d v="2023-08-24T12:08:08"/>
    <s v="WITHDRAW"/>
    <s v="Consumer Post Bureau"/>
    <s v="AAkhundpur"/>
    <m/>
    <x v="0"/>
    <d v="1899-12-30T00:12:34"/>
    <n v="12.566666666666666"/>
    <d v="2023-08-24T00:00:00"/>
    <x v="1"/>
    <x v="0"/>
    <x v="8"/>
    <x v="2"/>
    <x v="0"/>
    <s v="SLA_MET"/>
  </r>
  <r>
    <s v="4647"/>
    <d v="2023-08-24T11:55:51"/>
    <d v="2023-08-24T12:14:29"/>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8:38"/>
    <n v="18.633333333333333"/>
    <d v="2023-08-24T00:00:00"/>
    <x v="1"/>
    <x v="0"/>
    <x v="2"/>
    <x v="2"/>
    <x v="2"/>
    <s v="SLA_MET"/>
  </r>
  <r>
    <s v="4648"/>
    <d v="2023-08-24T11:57:00"/>
    <d v="2023-08-24T12:34:20"/>
    <s v="WITHDRAW"/>
    <s v="Consumer Existing"/>
    <s v="MDcruz"/>
    <s v="This applicant has an existing account with 3 Mobile which is currently overdue. Please only resubmit for review once all outstanding amounts have been paid"/>
    <x v="1"/>
    <d v="1899-12-30T00:37:20"/>
    <n v="37.333333333333336"/>
    <d v="2023-08-24T00:00:00"/>
    <x v="1"/>
    <x v="0"/>
    <x v="3"/>
    <x v="2"/>
    <x v="1"/>
    <s v="SLA_NOT_MET"/>
  </r>
  <r>
    <s v="4649"/>
    <d v="2023-08-24T12:01:38"/>
    <d v="2023-08-24T12:19:54"/>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8:16"/>
    <n v="18.266666666666666"/>
    <d v="2023-08-24T00:00:00"/>
    <x v="1"/>
    <x v="0"/>
    <x v="2"/>
    <x v="2"/>
    <x v="2"/>
    <s v="SLA_MET"/>
  </r>
  <r>
    <s v="4650"/>
    <d v="2023-08-24T12:05:12"/>
    <d v="2023-08-24T12:26:27"/>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21:15"/>
    <n v="21.25"/>
    <d v="2023-08-24T00:00:00"/>
    <x v="1"/>
    <x v="0"/>
    <x v="2"/>
    <x v="2"/>
    <x v="2"/>
    <s v="SLA_NOT_MET"/>
  </r>
  <r>
    <s v="4651"/>
    <d v="2023-08-24T12:06:11"/>
    <d v="2023-08-24T12:34:48"/>
    <s v="WITHDRAW"/>
    <s v="Consumer Pre Bureau"/>
    <s v="JDsouza"/>
    <s v="Please send through copies of the applicants 100 points of ID to VCredit@Asif Tech.com.au or 1800 656 866 - proof of employment (bank statement / salary slips)"/>
    <x v="2"/>
    <d v="1899-12-30T00:28:37"/>
    <n v="28.616666666666667"/>
    <d v="2023-08-24T00:00:00"/>
    <x v="1"/>
    <x v="0"/>
    <x v="10"/>
    <x v="2"/>
    <x v="2"/>
    <s v="SLA_NOT_MET"/>
  </r>
  <r>
    <s v="4652"/>
    <d v="2023-08-24T12:22:42"/>
    <d v="2023-08-24T12:28:31"/>
    <s v="WITHDRAW"/>
    <s v="Consumer Post Bureau"/>
    <s v="AAkhundpur"/>
    <s v="An account for this applicant already exists with Asif Tech. Please resubmit as existing customer under CA Row ID: 1-8HUWF3W"/>
    <x v="3"/>
    <d v="1899-12-30T00:05:49"/>
    <n v="5.8166666666666664"/>
    <d v="2023-08-24T00:00:00"/>
    <x v="1"/>
    <x v="0"/>
    <x v="8"/>
    <x v="2"/>
    <x v="0"/>
    <s v="SLA_MET"/>
  </r>
  <r>
    <s v="4653"/>
    <d v="2023-08-24T12:45:54"/>
    <d v="2023-08-24T13:04:59"/>
    <s v="WITHDRAW"/>
    <s v="Consumer Existing"/>
    <s v="NBhatia"/>
    <s v="Please send through a document to confirm the applicants income (either a current bank statement showing wage deposits from the employer, or a recent payslip reflecting Empl LL#) in addition to copies of their 100 points of ID to VCredit@Asif Tech.com.au"/>
    <x v="2"/>
    <d v="1899-12-30T00:19:05"/>
    <n v="19.083333333333332"/>
    <d v="2023-08-24T00:00:00"/>
    <x v="1"/>
    <x v="0"/>
    <x v="1"/>
    <x v="2"/>
    <x v="1"/>
    <s v="SLA_MET"/>
  </r>
  <r>
    <s v="4654"/>
    <d v="2023-08-24T12:45:56"/>
    <d v="2023-08-24T12:50:53"/>
    <s v="WITHDRAW"/>
    <s v="Consumer Existing"/>
    <s v="AAkhundpur"/>
    <s v="This customers existing Asif Tech account is currently overdue. Once all outstanding amounts have been paid, please email VCredit@Asif Tech.com.au to request a further review"/>
    <x v="1"/>
    <d v="1899-12-30T00:04:57"/>
    <n v="4.95"/>
    <d v="2023-08-24T00:00:00"/>
    <x v="1"/>
    <x v="0"/>
    <x v="8"/>
    <x v="2"/>
    <x v="1"/>
    <s v="SLA_MET"/>
  </r>
  <r>
    <s v="4655"/>
    <d v="2023-08-24T12:47:27"/>
    <d v="2023-08-24T12:54:55"/>
    <s v="WITHDRAW"/>
    <s v="Consumer Pre Bureau"/>
    <s v="NVaid"/>
    <s v="Please send through copies of the applicants 100 points of ID to VCredit@Asif Tech.com.au or 1800 656 866"/>
    <x v="2"/>
    <d v="1899-12-30T00:07:28"/>
    <n v="7.4666666666666668"/>
    <d v="2023-08-24T00:00:00"/>
    <x v="1"/>
    <x v="0"/>
    <x v="4"/>
    <x v="2"/>
    <x v="2"/>
    <s v="SLA_MET"/>
  </r>
  <r>
    <s v="4656"/>
    <d v="2023-08-24T12:57:33"/>
    <d v="2023-08-24T13:04:42"/>
    <s v="WITHDRAW"/>
    <s v="Consumer Existing"/>
    <s v="AAkhundpur"/>
    <s v="This customers existing Asif Tech account is currently overdue. Once all outstanding amounts have been paid, please email VCredit@Asif Tech.com.au to request a further review"/>
    <x v="1"/>
    <d v="1899-12-30T00:07:09"/>
    <n v="7.15"/>
    <d v="2023-08-24T00:00:00"/>
    <x v="1"/>
    <x v="0"/>
    <x v="8"/>
    <x v="2"/>
    <x v="1"/>
    <s v="SLA_MET"/>
  </r>
  <r>
    <s v="4657"/>
    <d v="2023-08-24T13:01:55"/>
    <d v="2023-08-24T13:11:33"/>
    <s v="WITHDRAW"/>
    <s v="Consumer Pre Bureau"/>
    <s v="CDcosta"/>
    <s v="Please send through copies of the applicants 100 points of ID (including their Visa page and/or previous Passport number, if applicable) to VCredit@Asif Tech.com.au or 1800 656 866"/>
    <x v="2"/>
    <d v="1899-12-30T00:09:38"/>
    <n v="9.6333333333333329"/>
    <d v="2023-08-24T00:00:00"/>
    <x v="1"/>
    <x v="0"/>
    <x v="2"/>
    <x v="2"/>
    <x v="2"/>
    <s v="SLA_MET"/>
  </r>
  <r>
    <s v="4658"/>
    <d v="2023-08-24T13:04:01"/>
    <d v="2023-08-24T13:14:38"/>
    <s v="WITHDRAW"/>
    <s v="Consumer Existing"/>
    <s v="AAkhundpur"/>
    <s v="Please send through a document to confirm the applicants income (either a current bank statement showing wage deposits from their employer, or a recent payslip) in addition to copies of their 100 points of ID to VCredit@Asif Tech.com.au or 1800 656 866"/>
    <x v="2"/>
    <d v="1899-12-30T00:10:37"/>
    <n v="10.616666666666667"/>
    <d v="2023-08-24T00:00:00"/>
    <x v="1"/>
    <x v="0"/>
    <x v="8"/>
    <x v="2"/>
    <x v="1"/>
    <s v="SLA_MET"/>
  </r>
  <r>
    <s v="4659"/>
    <d v="2023-08-24T13:05:14"/>
    <d v="2023-08-24T13:23:51"/>
    <s v="WITHDRAW"/>
    <s v="Consumer Pre Bureau"/>
    <s v="NBhatia"/>
    <s v="Please send through a document to confirm the applicants income (either a current bank statement showing wage deposits from the employer, or a recent payslip reflecting Empl LL#) in addition to copies of their 100 points of ID to VCredit@Asif Tech.com.au"/>
    <x v="2"/>
    <d v="1899-12-30T00:18:37"/>
    <n v="18.616666666666667"/>
    <d v="2023-08-24T00:00:00"/>
    <x v="1"/>
    <x v="0"/>
    <x v="1"/>
    <x v="2"/>
    <x v="2"/>
    <s v="SLA_MET"/>
  </r>
  <r>
    <s v="4660"/>
    <d v="2023-08-24T13:05:15"/>
    <d v="2023-08-24T13:20:44"/>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5:29"/>
    <n v="15.483333333333333"/>
    <d v="2023-08-24T00:00:00"/>
    <x v="1"/>
    <x v="0"/>
    <x v="2"/>
    <x v="2"/>
    <x v="1"/>
    <s v="SLA_MET"/>
  </r>
  <r>
    <s v="4661"/>
    <d v="2023-08-24T13:08:23"/>
    <d v="2023-08-24T13:21:42"/>
    <s v="WITHDRAW"/>
    <s v="Consumer Pre Bureau"/>
    <s v="AAkhundpur"/>
    <s v="An account for this applicant already exists with Asif Tech. Please resubmit as existing customer under CA Row ID: 1-761XPMX"/>
    <x v="3"/>
    <d v="1899-12-30T00:13:19"/>
    <n v="13.316666666666666"/>
    <d v="2023-08-24T00:00:00"/>
    <x v="1"/>
    <x v="0"/>
    <x v="8"/>
    <x v="2"/>
    <x v="2"/>
    <s v="SLA_MET"/>
  </r>
  <r>
    <s v="4662"/>
    <d v="2023-08-24T13:09:18"/>
    <d v="2023-08-24T13:26:47"/>
    <s v="WITHDRAW"/>
    <s v="Consumer Existing"/>
    <s v="CDcosta"/>
    <s v="This customers existing Asif Tech account is currently overdue. Once all outstanding amounts have been paid, please email VCredit@Asif Tech.com.au to request a further review"/>
    <x v="1"/>
    <d v="1899-12-30T00:17:29"/>
    <n v="17.483333333333334"/>
    <d v="2023-08-24T00:00:00"/>
    <x v="1"/>
    <x v="0"/>
    <x v="2"/>
    <x v="2"/>
    <x v="1"/>
    <s v="SLA_MET"/>
  </r>
  <r>
    <s v="4663"/>
    <d v="2023-08-24T13:33:54"/>
    <d v="2023-08-24T13:43:59"/>
    <s v="WITHDRAW"/>
    <s v="Consumer Pre Bureau"/>
    <s v="AAkhundpur"/>
    <s v="Please resubmit with the advertised contact details for the applicants employer (can include 13, 1300 &amp; 1800 numbers)"/>
    <x v="2"/>
    <d v="1899-12-30T00:10:05"/>
    <n v="10.083333333333334"/>
    <d v="2023-08-24T00:00:00"/>
    <x v="1"/>
    <x v="0"/>
    <x v="8"/>
    <x v="2"/>
    <x v="2"/>
    <s v="SLA_MET"/>
  </r>
  <r>
    <s v="4664"/>
    <d v="2023-08-24T13:34:08"/>
    <d v="2023-08-24T14:03:24"/>
    <s v="WITHDRAW"/>
    <s v="Consumer Post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29:16"/>
    <n v="29.266666666666666"/>
    <d v="2023-08-24T00:00:00"/>
    <x v="1"/>
    <x v="0"/>
    <x v="1"/>
    <x v="2"/>
    <x v="0"/>
    <s v="SLA_NOT_MET"/>
  </r>
  <r>
    <s v="4665"/>
    <d v="2023-08-24T13:40:56"/>
    <d v="2023-08-24T13:48:29"/>
    <s v="WITHDRAW"/>
    <s v="Consumer Existing"/>
    <s v="CDcosta"/>
    <s v="Please send through copies of the applicants 100 points of ID (including their Visa page and/or previous Passport number, if applicable) to VCredit@Asif Tech.com.au or 1800 656 866"/>
    <x v="2"/>
    <d v="1899-12-30T00:07:33"/>
    <n v="7.55"/>
    <d v="2023-08-24T00:00:00"/>
    <x v="1"/>
    <x v="0"/>
    <x v="2"/>
    <x v="2"/>
    <x v="1"/>
    <s v="SLA_MET"/>
  </r>
  <r>
    <s v="4666"/>
    <d v="2023-08-24T13:46:23"/>
    <d v="2023-08-24T13:52:53"/>
    <s v="WITHDRAW"/>
    <s v="Consumer Post Bureau"/>
    <s v="MDcruz"/>
    <m/>
    <x v="0"/>
    <d v="1899-12-30T00:06:30"/>
    <n v="6.5"/>
    <d v="2023-08-24T00:00:00"/>
    <x v="1"/>
    <x v="0"/>
    <x v="3"/>
    <x v="2"/>
    <x v="0"/>
    <s v="SLA_MET"/>
  </r>
  <r>
    <s v="4667"/>
    <d v="2023-08-24T13:51:14"/>
    <d v="2023-08-24T13:55:43"/>
    <s v="WITHDRAW"/>
    <s v="Consumer Pre Bureau"/>
    <s v="CDcosta"/>
    <s v="The applicant is currently studying Fulltime or is on a Student Visa. Please resubmit as a Student. Remove employer details."/>
    <x v="4"/>
    <d v="1899-12-30T00:04:29"/>
    <n v="4.4833333333333334"/>
    <d v="2023-08-24T00:00:00"/>
    <x v="1"/>
    <x v="0"/>
    <x v="2"/>
    <x v="2"/>
    <x v="2"/>
    <s v="SLA_MET"/>
  </r>
  <r>
    <s v="4668"/>
    <d v="2023-08-24T13:57:58"/>
    <d v="2023-08-24T14:07:30"/>
    <s v="WITHDRAW"/>
    <s v="Consumer Post Bureau"/>
    <s v="MDcruz"/>
    <m/>
    <x v="0"/>
    <d v="1899-12-30T00:09:32"/>
    <n v="9.5333333333333332"/>
    <d v="2023-08-24T00:00:00"/>
    <x v="1"/>
    <x v="0"/>
    <x v="3"/>
    <x v="2"/>
    <x v="0"/>
    <s v="SLA_MET"/>
  </r>
  <r>
    <s v="4669"/>
    <d v="2023-08-24T14:02:56"/>
    <d v="2023-08-24T14:28:28"/>
    <s v="WITHDRAW"/>
    <s v="Consumer Existing"/>
    <s v="QMascarenhas"/>
    <m/>
    <x v="0"/>
    <d v="1899-12-30T00:25:32"/>
    <n v="25.533333333333335"/>
    <d v="2023-08-24T00:00:00"/>
    <x v="1"/>
    <x v="0"/>
    <x v="0"/>
    <x v="2"/>
    <x v="1"/>
    <s v="SLA_NOT_MET"/>
  </r>
  <r>
    <s v="4670"/>
    <d v="2023-08-24T14:08:07"/>
    <d v="2023-08-24T14:19:57"/>
    <s v="WITHDRAW"/>
    <s v="Consumer Pre Bureau"/>
    <s v="NVaid"/>
    <s v="The applicant is currently studying Fulltime or is on a Student Visa. Please resubmit as a Student. The applicant has less than 12 months left on the Visa - please apply for sim only"/>
    <x v="3"/>
    <d v="1899-12-30T00:11:50"/>
    <n v="11.833333333333334"/>
    <d v="2023-08-24T00:00:00"/>
    <x v="1"/>
    <x v="0"/>
    <x v="4"/>
    <x v="2"/>
    <x v="2"/>
    <s v="SLA_MET"/>
  </r>
  <r>
    <s v="4671"/>
    <d v="2023-08-24T14:11:55"/>
    <d v="2023-08-24T14:27:12"/>
    <s v="WITHDRAW"/>
    <s v="Consumer Pre Bureau"/>
    <s v="JDsouza"/>
    <s v="Please send through copies of the applicants 100 points of ID (including their Visa page and/or previous Passport number, if applicable) to VCredit@Asif Tech.com.au or 1800 656 866"/>
    <x v="2"/>
    <d v="1899-12-30T00:15:17"/>
    <n v="15.283333333333333"/>
    <d v="2023-08-24T00:00:00"/>
    <x v="1"/>
    <x v="0"/>
    <x v="10"/>
    <x v="2"/>
    <x v="2"/>
    <s v="SLA_MET"/>
  </r>
  <r>
    <s v="4672"/>
    <d v="2023-08-24T14:14:48"/>
    <d v="2023-08-24T14:30:37"/>
    <s v="WITHDRAW"/>
    <s v="Consumer Pre Bureau"/>
    <s v="NVaid"/>
    <s v="The applicant is currently studying Fulltime or is on a Student Visa. Please resubmit as a Student. Remove all employment details"/>
    <x v="4"/>
    <d v="1899-12-30T00:15:49"/>
    <n v="15.816666666666666"/>
    <d v="2023-08-24T00:00:00"/>
    <x v="1"/>
    <x v="0"/>
    <x v="4"/>
    <x v="2"/>
    <x v="2"/>
    <s v="SLA_MET"/>
  </r>
  <r>
    <s v="4673"/>
    <d v="2023-08-24T14:26:38"/>
    <d v="2023-08-24T14:38:38"/>
    <s v="WITHDRAW"/>
    <s v="Consumer Pre Bureau"/>
    <s v="FWadia"/>
    <s v="An account for this applicant already exists with Asif Tech. Please resubmit as existing customer under CA Row ID: 1-60JPE78"/>
    <x v="3"/>
    <d v="1899-12-30T00:12:00"/>
    <n v="12"/>
    <d v="2023-08-24T00:00:00"/>
    <x v="1"/>
    <x v="0"/>
    <x v="9"/>
    <x v="2"/>
    <x v="2"/>
    <s v="SLA_MET"/>
  </r>
  <r>
    <s v="4674"/>
    <d v="2023-08-24T14:30:00"/>
    <d v="2023-08-24T14:39:21"/>
    <s v="WITHDRAW"/>
    <s v="Consumer Existing"/>
    <s v="AAkhundpur"/>
    <s v="This applicant has an existing account with 3 Mobile which is currently overdue. Please only resubmit for review once all outstanding amounts have been paid Account no -3403779287"/>
    <x v="1"/>
    <d v="1899-12-30T00:09:21"/>
    <n v="9.35"/>
    <d v="2023-08-24T00:00:00"/>
    <x v="1"/>
    <x v="0"/>
    <x v="8"/>
    <x v="2"/>
    <x v="1"/>
    <s v="SLA_MET"/>
  </r>
  <r>
    <s v="4675"/>
    <d v="2023-08-24T14:36:41"/>
    <d v="2023-08-24T14:43:20"/>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6:39"/>
    <n v="6.65"/>
    <d v="2023-08-24T00:00:00"/>
    <x v="1"/>
    <x v="0"/>
    <x v="2"/>
    <x v="2"/>
    <x v="1"/>
    <s v="SLA_MET"/>
  </r>
  <r>
    <s v="4676"/>
    <d v="2023-08-24T14:38:34"/>
    <d v="2023-08-24T14:45:47"/>
    <s v="WITHDRAW"/>
    <s v="Consumer Pre Bureau"/>
    <s v="AAkhundpur"/>
    <s v="Please send through copies of the applicants 100 points of ID (including their Visa page and/or previous Passport number, if applicable) to VCredit@Asif Tech.com.au or 1800 656 866"/>
    <x v="2"/>
    <d v="1899-12-30T00:07:13"/>
    <n v="7.2166666666666668"/>
    <d v="2023-08-24T00:00:00"/>
    <x v="1"/>
    <x v="0"/>
    <x v="8"/>
    <x v="2"/>
    <x v="2"/>
    <s v="SLA_MET"/>
  </r>
  <r>
    <s v="4677"/>
    <d v="2023-08-24T14:56:58"/>
    <d v="2023-08-24T15:06:22"/>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9:24"/>
    <n v="9.4"/>
    <d v="2023-08-24T00:00:00"/>
    <x v="1"/>
    <x v="0"/>
    <x v="2"/>
    <x v="2"/>
    <x v="2"/>
    <s v="SLA_MET"/>
  </r>
  <r>
    <s v="4678"/>
    <d v="2023-08-24T14:58:05"/>
    <d v="2023-08-24T15:16:07"/>
    <s v="WITHDRAW"/>
    <s v="Consumer Pre Bureau"/>
    <s v="NBhatia"/>
    <s v="Please resubmit with the advertised contact details for the applicants employer (can include 13, 1300 &amp; 1800 numbers)"/>
    <x v="2"/>
    <d v="1899-12-30T00:18:02"/>
    <n v="18.033333333333335"/>
    <d v="2023-08-24T00:00:00"/>
    <x v="1"/>
    <x v="0"/>
    <x v="1"/>
    <x v="2"/>
    <x v="2"/>
    <s v="SLA_MET"/>
  </r>
  <r>
    <s v="4679"/>
    <d v="2023-08-24T15:14:32"/>
    <d v="2023-08-24T15:23:52"/>
    <s v="WITHDRAW"/>
    <s v="Consumer Post Bureau"/>
    <s v="NVaid"/>
    <s v="The applicant has been previously approved under a different CA Row ID 1-8I8QH8V . The applicant will need to proceed with this order or have cancellation of the order confirmed in Siebel before reapplying"/>
    <x v="5"/>
    <d v="1899-12-30T00:09:20"/>
    <n v="9.3333333333333339"/>
    <d v="2023-08-24T00:00:00"/>
    <x v="1"/>
    <x v="0"/>
    <x v="4"/>
    <x v="2"/>
    <x v="0"/>
    <s v="SLA_MET"/>
  </r>
  <r>
    <s v="4680"/>
    <d v="2023-08-24T15:48:26"/>
    <d v="2023-08-24T16:03:55"/>
    <s v="WITHDRAW"/>
    <s v="Consumer Pre Bureau"/>
    <s v="NVaid"/>
    <s v="The applicant is a sole trader. Please resubmit accordingly, with the ABN 86 162 773 572"/>
    <x v="2"/>
    <d v="1899-12-30T00:15:29"/>
    <n v="15.483333333333333"/>
    <d v="2023-08-24T00:00:00"/>
    <x v="1"/>
    <x v="0"/>
    <x v="4"/>
    <x v="2"/>
    <x v="2"/>
    <s v="SLA_MET"/>
  </r>
  <r>
    <s v="4681"/>
    <d v="2023-08-24T15:49:12"/>
    <d v="2023-08-24T16:12:17"/>
    <s v="WITHDRAW"/>
    <s v="Consumer Existing"/>
    <s v="FWadia"/>
    <s v="The applicant is currently studying Fulltime or is on a Student Visa. Please resubmit as a Student."/>
    <x v="3"/>
    <d v="1899-12-30T00:23:05"/>
    <n v="23.083333333333332"/>
    <d v="2023-08-24T00:00:00"/>
    <x v="1"/>
    <x v="0"/>
    <x v="9"/>
    <x v="2"/>
    <x v="1"/>
    <s v="SLA_NOT_MET"/>
  </r>
  <r>
    <s v="4682"/>
    <d v="2023-08-24T15:56:03"/>
    <d v="2023-08-24T16:12:10"/>
    <s v="WITHDRAW"/>
    <s v="Consumer Existing"/>
    <s v="NBhatia"/>
    <s v="Please resubmit with the advertised contact details for the applicants employer (can include 13, 1300 &amp; 1800 numbers)"/>
    <x v="2"/>
    <d v="1899-12-30T00:16:07"/>
    <n v="16.116666666666667"/>
    <d v="2023-08-24T00:00:00"/>
    <x v="1"/>
    <x v="0"/>
    <x v="1"/>
    <x v="2"/>
    <x v="1"/>
    <s v="SLA_MET"/>
  </r>
  <r>
    <s v="4683"/>
    <d v="2023-08-24T15:57:15"/>
    <d v="2023-08-24T16:13:39"/>
    <s v="WITHDRAW"/>
    <s v="Consumer Pre Bureau"/>
    <s v="NVaid"/>
    <s v="Please send through copies of the applicants 100 points of ID (including their Visa page and/or previous Passport number, if applicable) to VCredit@Asif Tech.com.au or 1800 656 866"/>
    <x v="2"/>
    <d v="1899-12-30T00:16:24"/>
    <n v="16.399999999999999"/>
    <d v="2023-08-24T00:00:00"/>
    <x v="1"/>
    <x v="0"/>
    <x v="4"/>
    <x v="2"/>
    <x v="2"/>
    <s v="SLA_MET"/>
  </r>
  <r>
    <s v="4684"/>
    <d v="2023-08-24T16:03:11"/>
    <d v="2023-08-24T16:26:15"/>
    <s v="WITHDRAW"/>
    <s v="Consumer Post Bureau"/>
    <s v="NVaid"/>
    <s v="Please send through a document to confirm the applicants income (either a current bank statement showing wage deposits from their employer, or a recent payslip) in addition to copies of their 100 points of ID to VCredit@Asif Tech.com.au or 1800 656 866"/>
    <x v="2"/>
    <d v="1899-12-30T00:23:04"/>
    <n v="23.066666666666666"/>
    <d v="2023-08-24T00:00:00"/>
    <x v="1"/>
    <x v="0"/>
    <x v="4"/>
    <x v="2"/>
    <x v="0"/>
    <s v="SLA_NOT_MET"/>
  </r>
  <r>
    <s v="4685"/>
    <d v="2023-08-24T16:13:55"/>
    <d v="2023-08-24T16:31:17"/>
    <s v="WITHDRAW"/>
    <s v="Consumer Existing"/>
    <s v="JDsouza"/>
    <s v="One of the applicants ID reference numbers is incorrect. Please confirm all details and resubmit with the correct reference number - Please check Medicare Card number."/>
    <x v="4"/>
    <d v="1899-12-30T00:17:22"/>
    <n v="17.366666666666667"/>
    <d v="2023-08-24T00:00:00"/>
    <x v="1"/>
    <x v="0"/>
    <x v="10"/>
    <x v="2"/>
    <x v="1"/>
    <s v="SLA_MET"/>
  </r>
  <r>
    <s v="4686"/>
    <d v="2023-08-24T16:14:21"/>
    <d v="2023-08-24T16:19:59"/>
    <s v="WITHDRAW"/>
    <s v="Consumer Pre Bureau"/>
    <s v="JDsouza"/>
    <s v="The applicant is currently studying Fulltime or is on a Student Visa. Please resubmit as a Student."/>
    <x v="3"/>
    <d v="1899-12-30T00:05:38"/>
    <n v="5.6333333333333329"/>
    <d v="2023-08-24T00:00:00"/>
    <x v="1"/>
    <x v="0"/>
    <x v="10"/>
    <x v="2"/>
    <x v="2"/>
    <s v="SLA_MET"/>
  </r>
  <r>
    <s v="4687"/>
    <d v="2023-08-24T16:34:59"/>
    <d v="2023-08-24T16:40:39"/>
    <s v="WITHDRAW"/>
    <s v="Consumer Pre Bureau"/>
    <s v="CDcosta"/>
    <s v="Please send through copies of the applicants 100 points of ID (including their Visa page and/or previous Passport number, if applicable) to VCredit@Asif Tech.com.au or 1800 656 866"/>
    <x v="2"/>
    <d v="1899-12-30T00:05:40"/>
    <n v="5.666666666666667"/>
    <d v="2023-08-24T00:00:00"/>
    <x v="1"/>
    <x v="0"/>
    <x v="2"/>
    <x v="2"/>
    <x v="2"/>
    <s v="SLA_MET"/>
  </r>
  <r>
    <s v="4688"/>
    <d v="2023-08-24T16:44:02"/>
    <d v="2023-08-24T17:03:17"/>
    <s v="WITHDRAW"/>
    <s v="Consumer Existing"/>
    <s v="NBhatia"/>
    <s v="Please resubmit the application after removing the word , &quot;UNKNOWN&quot; from the address details."/>
    <x v="2"/>
    <d v="1899-12-30T00:19:15"/>
    <n v="19.25"/>
    <d v="2023-08-24T00:00:00"/>
    <x v="1"/>
    <x v="0"/>
    <x v="1"/>
    <x v="2"/>
    <x v="1"/>
    <s v="SLA_MET"/>
  </r>
  <r>
    <s v="4689"/>
    <d v="2023-08-24T16:47:06"/>
    <d v="2023-08-24T16:55:01"/>
    <s v="WITHDRAW"/>
    <s v="Consumer Pre Bureau"/>
    <s v="CDcosta"/>
    <s v="Please send through copies of the applicants 100 points of ID (including their Visa page and/or previous Passport number, if applicable) to VCredit@Asif Tech.com.au or 1800 656 866"/>
    <x v="2"/>
    <d v="1899-12-30T00:07:55"/>
    <n v="7.916666666666667"/>
    <d v="2023-08-24T00:00:00"/>
    <x v="1"/>
    <x v="0"/>
    <x v="2"/>
    <x v="2"/>
    <x v="2"/>
    <s v="SLA_MET"/>
  </r>
  <r>
    <s v="4690"/>
    <d v="2023-08-24T16:49:00"/>
    <d v="2023-08-24T16:57:15"/>
    <s v="WITHDRAW"/>
    <s v="Consumer Pre Bureau"/>
    <s v="AAkhundpur"/>
    <s v="Please send through copies of the applicants 100 points of ID (including their Visa page and/or previous Passport number, if applicable) to VCredit@Asif Tech.com.au or 1800 656 866"/>
    <x v="2"/>
    <d v="1899-12-30T00:08:15"/>
    <n v="8.25"/>
    <d v="2023-08-24T00:00:00"/>
    <x v="1"/>
    <x v="0"/>
    <x v="8"/>
    <x v="2"/>
    <x v="2"/>
    <s v="SLA_MET"/>
  </r>
  <r>
    <s v="4691"/>
    <d v="2023-08-24T16:55:10"/>
    <d v="2023-08-24T17:06:27"/>
    <s v="WITHDRAW"/>
    <s v="Consumer Existing"/>
    <s v="CDcosta"/>
    <s v="This customers existing Asif Tech account is currently overdue. Once all outstanding amounts have been paid, please email VCredit@Asif Tech.com.au to request a further review"/>
    <x v="1"/>
    <d v="1899-12-30T00:11:17"/>
    <n v="11.283333333333333"/>
    <d v="2023-08-24T00:00:00"/>
    <x v="1"/>
    <x v="0"/>
    <x v="2"/>
    <x v="2"/>
    <x v="1"/>
    <s v="SLA_MET"/>
  </r>
  <r>
    <s v="4692"/>
    <d v="2023-08-24T17:02:44"/>
    <d v="2023-08-24T17:22:24"/>
    <s v="WITHDRAW"/>
    <s v="Consumer Post Bureau"/>
    <s v="FWadia"/>
    <m/>
    <x v="0"/>
    <d v="1899-12-30T00:19:40"/>
    <n v="19.666666666666668"/>
    <d v="2023-08-24T00:00:00"/>
    <x v="1"/>
    <x v="0"/>
    <x v="9"/>
    <x v="2"/>
    <x v="0"/>
    <s v="SLA_MET"/>
  </r>
  <r>
    <s v="4693"/>
    <d v="2023-08-24T17:11:04"/>
    <d v="2023-08-24T17:25:30"/>
    <s v="WITHDRAW"/>
    <s v="Consumer Existing"/>
    <s v="NBhatia"/>
    <s v="Please resubmit the application as STUDENT ID given , and Employment Details reflecting as Employed Full time and also Employer's Landline number."/>
    <x v="2"/>
    <d v="1899-12-30T00:14:26"/>
    <n v="14.433333333333334"/>
    <d v="2023-08-24T00:00:00"/>
    <x v="1"/>
    <x v="0"/>
    <x v="1"/>
    <x v="2"/>
    <x v="1"/>
    <s v="SLA_MET"/>
  </r>
  <r>
    <s v="4694"/>
    <d v="2023-08-24T17:15:42"/>
    <d v="2023-08-24T17:30:24"/>
    <s v="WITHDRAW"/>
    <s v="Consumer Post Bureau"/>
    <s v="FWadia"/>
    <m/>
    <x v="0"/>
    <d v="1899-12-30T00:14:42"/>
    <n v="14.7"/>
    <d v="2023-08-24T00:00:00"/>
    <x v="1"/>
    <x v="0"/>
    <x v="9"/>
    <x v="2"/>
    <x v="0"/>
    <s v="SLA_MET"/>
  </r>
  <r>
    <s v="4695"/>
    <d v="2023-08-24T17:26:23"/>
    <d v="2023-08-24T17:42:52"/>
    <s v="WITHDRAW"/>
    <s v="Consumer Post Bureau"/>
    <s v="FWadia"/>
    <m/>
    <x v="0"/>
    <d v="1899-12-30T00:16:29"/>
    <n v="16.483333333333334"/>
    <d v="2023-08-24T00:00:00"/>
    <x v="1"/>
    <x v="0"/>
    <x v="9"/>
    <x v="2"/>
    <x v="0"/>
    <s v="SLA_MET"/>
  </r>
  <r>
    <s v="4696"/>
    <d v="2023-08-24T17:33:08"/>
    <d v="2023-08-24T17:54:02"/>
    <s v="WITHDRAW"/>
    <s v="Consumer Pre Bureau"/>
    <s v="NBhatia"/>
    <s v="Please email a copy of payslip or bank statement showing payment received from the employer to vcredit@Asif Tech.com.au and resubmit with the next application with the employer's contactable landline number."/>
    <x v="2"/>
    <d v="1899-12-30T00:20:54"/>
    <n v="20.9"/>
    <d v="2023-08-24T00:00:00"/>
    <x v="1"/>
    <x v="0"/>
    <x v="1"/>
    <x v="2"/>
    <x v="2"/>
    <s v="SLA_NOT_MET"/>
  </r>
  <r>
    <s v="4697"/>
    <d v="2023-08-24T17:42:32"/>
    <d v="2023-08-24T17:54:07"/>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1:35"/>
    <n v="11.583333333333334"/>
    <d v="2023-08-24T00:00:00"/>
    <x v="1"/>
    <x v="0"/>
    <x v="2"/>
    <x v="2"/>
    <x v="1"/>
    <s v="SLA_MET"/>
  </r>
  <r>
    <s v="4698"/>
    <d v="2023-08-24T17:46:28"/>
    <d v="2023-08-24T17:55:34"/>
    <s v="WITHDRAW"/>
    <s v="Consumer Existing"/>
    <s v="FWadia"/>
    <s v="This customers existing Asif Tech account is currently overdue. Once all outstanding amounts have been paid, please email VCredit@Asif Tech.com.au to request a further review"/>
    <x v="1"/>
    <d v="1899-12-30T00:09:06"/>
    <n v="9.1"/>
    <d v="2023-08-24T00:00:00"/>
    <x v="1"/>
    <x v="0"/>
    <x v="9"/>
    <x v="2"/>
    <x v="1"/>
    <s v="SLA_MET"/>
  </r>
  <r>
    <s v="4699"/>
    <d v="2023-08-24T17:54:47"/>
    <d v="2023-08-24T18:03:12"/>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8:25"/>
    <n v="8.4166666666666661"/>
    <d v="2023-08-24T00:00:00"/>
    <x v="1"/>
    <x v="0"/>
    <x v="2"/>
    <x v="2"/>
    <x v="0"/>
    <s v="SLA_MET"/>
  </r>
  <r>
    <s v="4700"/>
    <d v="2023-08-24T18:23:19"/>
    <d v="2023-08-24T18:47:24"/>
    <s v="WITHDRAW"/>
    <s v="Consumer Existing"/>
    <s v="FWadia"/>
    <s v="This customers existing Asif Tech account is currently overdue. Once all outstanding amounts have been paid, please email VCredit@Asif Tech.com.au to request a further review"/>
    <x v="1"/>
    <d v="1899-12-30T00:24:05"/>
    <n v="24.083333333333332"/>
    <d v="2023-08-24T00:00:00"/>
    <x v="1"/>
    <x v="0"/>
    <x v="9"/>
    <x v="2"/>
    <x v="1"/>
    <s v="SLA_NOT_MET"/>
  </r>
  <r>
    <s v="4701"/>
    <d v="2023-08-24T18:24:21"/>
    <d v="2023-08-24T18:36:25"/>
    <s v="WITHDRAW"/>
    <s v="Consumer Post Bureau"/>
    <s v="NVaid"/>
    <s v="Please resubmit the application mentioning that the applicant is on home duties. Remove all employment details on the application"/>
    <x v="4"/>
    <d v="1899-12-30T00:12:04"/>
    <n v="12.066666666666666"/>
    <d v="2023-08-24T00:00:00"/>
    <x v="1"/>
    <x v="0"/>
    <x v="4"/>
    <x v="2"/>
    <x v="0"/>
    <s v="SLA_MET"/>
  </r>
  <r>
    <s v="4702"/>
    <d v="2023-08-24T18:29:15"/>
    <d v="2023-08-24T18:34:49"/>
    <s v="WITHDRAW"/>
    <s v="Consumer Pre Bureau"/>
    <s v="CDcosta"/>
    <s v="Please send through copies of the applicants 100 points of ID (including their Visa page and/or previous Passport number, if applicable) to VCredit@Asif Tech.com.au or 1800 656 866"/>
    <x v="2"/>
    <d v="1899-12-30T00:05:34"/>
    <n v="5.5666666666666664"/>
    <d v="2023-08-24T00:00:00"/>
    <x v="1"/>
    <x v="0"/>
    <x v="2"/>
    <x v="2"/>
    <x v="2"/>
    <s v="SLA_MET"/>
  </r>
  <r>
    <s v="4703"/>
    <d v="2023-08-24T18:35:07"/>
    <d v="2023-08-24T18:47:18"/>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2:11"/>
    <n v="12.183333333333334"/>
    <d v="2023-08-24T00:00:00"/>
    <x v="1"/>
    <x v="0"/>
    <x v="2"/>
    <x v="2"/>
    <x v="2"/>
    <s v="SLA_MET"/>
  </r>
  <r>
    <s v="4704"/>
    <d v="2023-08-24T18:45:07"/>
    <d v="2023-08-24T18:51:07"/>
    <s v="WITHDRAW"/>
    <s v="Consumer Pre Bureau"/>
    <s v="CDcosta"/>
    <s v="Please resubmit as home duties. Remove employment details."/>
    <x v="4"/>
    <d v="1899-12-30T00:06:00"/>
    <n v="6"/>
    <d v="2023-08-24T00:00:00"/>
    <x v="1"/>
    <x v="0"/>
    <x v="2"/>
    <x v="2"/>
    <x v="2"/>
    <s v="SLA_MET"/>
  </r>
  <r>
    <s v="4705"/>
    <d v="2023-08-24T18:54:11"/>
    <d v="2023-08-24T19:00:54"/>
    <s v="WITHDRAW"/>
    <s v="Consumer Post Bureau"/>
    <s v="MDcruz"/>
    <m/>
    <x v="0"/>
    <d v="1899-12-30T00:06:43"/>
    <n v="6.7166666666666668"/>
    <d v="2023-08-24T00:00:00"/>
    <x v="1"/>
    <x v="0"/>
    <x v="3"/>
    <x v="2"/>
    <x v="0"/>
    <s v="SLA_MET"/>
  </r>
  <r>
    <s v="4706"/>
    <d v="2023-08-24T18:57:54"/>
    <d v="2023-08-24T19:03:17"/>
    <s v="WITHDRAW"/>
    <s v="Consumer Pre Bureau"/>
    <s v="CDcosta"/>
    <s v="Please send through copies of the applicants 100 points of ID (including their Visa page and/or previous Passport number, if applicable) to VCredit@Asif Tech.com.au or 1800 656 866"/>
    <x v="2"/>
    <d v="1899-12-30T00:05:23"/>
    <n v="5.3833333333333337"/>
    <d v="2023-08-24T00:00:00"/>
    <x v="1"/>
    <x v="0"/>
    <x v="2"/>
    <x v="2"/>
    <x v="2"/>
    <s v="SLA_MET"/>
  </r>
  <r>
    <s v="4707"/>
    <d v="2023-08-24T19:05:54"/>
    <d v="2023-08-24T19:14:16"/>
    <s v="WITHDRAW"/>
    <s v="Consumer Existing"/>
    <s v="CDcosta"/>
    <s v="The applicant is currently studying Fulltime or is on a Student Visa. Please resubmit as a Student."/>
    <x v="3"/>
    <d v="1899-12-30T00:08:22"/>
    <n v="8.3666666666666671"/>
    <d v="2023-08-24T00:00:00"/>
    <x v="1"/>
    <x v="0"/>
    <x v="2"/>
    <x v="2"/>
    <x v="1"/>
    <s v="SLA_MET"/>
  </r>
  <r>
    <s v="4708"/>
    <d v="2023-08-24T19:10:09"/>
    <d v="2023-08-24T19:23:48"/>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3:39"/>
    <n v="13.65"/>
    <d v="2023-08-24T00:00:00"/>
    <x v="1"/>
    <x v="0"/>
    <x v="2"/>
    <x v="2"/>
    <x v="1"/>
    <s v="SLA_MET"/>
  </r>
  <r>
    <s v="4709"/>
    <d v="2023-08-24T19:12:14"/>
    <d v="2023-08-24T19:21:28"/>
    <s v="WITHDRAW"/>
    <s v="Consumer Pre Bureau"/>
    <s v="JDsouza"/>
    <s v="The Work number entered is incorrect for the employer listed on the application. Please verify the details with the applicant and resubmit with a valid number"/>
    <x v="4"/>
    <d v="1899-12-30T00:09:14"/>
    <n v="9.2333333333333325"/>
    <d v="2023-08-24T00:00:00"/>
    <x v="1"/>
    <x v="0"/>
    <x v="10"/>
    <x v="2"/>
    <x v="2"/>
    <s v="SLA_MET"/>
  </r>
  <r>
    <s v="4710"/>
    <d v="2023-08-24T19:16:04"/>
    <d v="2023-08-24T19:26:13"/>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0:09"/>
    <n v="10.15"/>
    <d v="2023-08-24T00:00:00"/>
    <x v="1"/>
    <x v="0"/>
    <x v="2"/>
    <x v="2"/>
    <x v="2"/>
    <s v="SLA_MET"/>
  </r>
  <r>
    <s v="4711"/>
    <d v="2023-08-24T19:19:36"/>
    <d v="2023-08-24T19:33:06"/>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3:30"/>
    <n v="13.5"/>
    <d v="2023-08-24T00:00:00"/>
    <x v="1"/>
    <x v="0"/>
    <x v="2"/>
    <x v="2"/>
    <x v="1"/>
    <s v="SLA_MET"/>
  </r>
  <r>
    <s v="4712"/>
    <d v="2023-08-24T19:50:39"/>
    <d v="2023-08-24T20:02:28"/>
    <s v="WITHDRAW"/>
    <s v="Consumer Pre Bureau"/>
    <s v="FWadia"/>
    <s v="An account for this applicant already exists with Asif Tech. Please resubmit as existing customer under CA Row ID: 1-67BEWG6"/>
    <x v="3"/>
    <d v="1899-12-30T00:11:49"/>
    <n v="11.816666666666666"/>
    <d v="2023-08-24T00:00:00"/>
    <x v="1"/>
    <x v="0"/>
    <x v="9"/>
    <x v="2"/>
    <x v="2"/>
    <s v="SLA_MET"/>
  </r>
  <r>
    <s v="4713"/>
    <d v="2023-08-24T20:42:49"/>
    <d v="2023-08-24T20:56:54"/>
    <s v="WITHDRAW"/>
    <s v="Consumer Post Bureau"/>
    <s v="MDcruz"/>
    <m/>
    <x v="0"/>
    <d v="1899-12-30T00:14:05"/>
    <n v="14.083333333333334"/>
    <d v="2023-08-24T00:00:00"/>
    <x v="1"/>
    <x v="0"/>
    <x v="3"/>
    <x v="2"/>
    <x v="0"/>
    <s v="SLA_MET"/>
  </r>
  <r>
    <s v="4714"/>
    <d v="2023-08-24T21:51:54"/>
    <d v="2023-08-24T21:57:30"/>
    <s v="WITHDRAW"/>
    <s v="Consumer Post Bureau"/>
    <s v="FWadia"/>
    <m/>
    <x v="0"/>
    <d v="1899-12-30T00:05:36"/>
    <n v="5.6"/>
    <d v="2023-08-24T00:00:00"/>
    <x v="1"/>
    <x v="0"/>
    <x v="9"/>
    <x v="2"/>
    <x v="0"/>
    <s v="SLA_MET"/>
  </r>
  <r>
    <s v="4715"/>
    <d v="2023-08-24T22:19:33"/>
    <d v="2023-08-24T22:23:05"/>
    <s v="WITHDRAW"/>
    <s v="Consumer Post Bureau"/>
    <s v="FWadia"/>
    <m/>
    <x v="0"/>
    <d v="1899-12-30T00:03:32"/>
    <n v="3.5333333333333332"/>
    <d v="2023-08-24T00:00:00"/>
    <x v="1"/>
    <x v="0"/>
    <x v="9"/>
    <x v="2"/>
    <x v="0"/>
    <s v="SLA_MET"/>
  </r>
  <r>
    <s v="4716"/>
    <d v="2023-08-25T01:41:45"/>
    <d v="2023-08-25T08:51:32"/>
    <s v="APPROVE"/>
    <s v="Consumer Post Bureau"/>
    <s v="SBambaras"/>
    <m/>
    <x v="0"/>
    <d v="1899-12-30T07:09:47"/>
    <n v="429.78333333333336"/>
    <d v="2023-08-25T00:00:00"/>
    <x v="1"/>
    <x v="0"/>
    <x v="7"/>
    <x v="0"/>
    <x v="0"/>
    <s v="SLA_NOT_MET"/>
  </r>
  <r>
    <s v="4717"/>
    <d v="2023-08-25T09:22:09"/>
    <d v="2023-08-25T09:32:46"/>
    <s v="APPROVE"/>
    <s v="Consumer Pre Bureau"/>
    <s v="SBambaras"/>
    <s v="Approved for 1 service"/>
    <x v="0"/>
    <d v="1899-12-30T00:10:37"/>
    <n v="10.616666666666667"/>
    <d v="2023-08-25T00:00:00"/>
    <x v="1"/>
    <x v="0"/>
    <x v="7"/>
    <x v="0"/>
    <x v="2"/>
    <s v="SLA_MET"/>
  </r>
  <r>
    <s v="4718"/>
    <d v="2023-08-25T09:24:02"/>
    <d v="2023-08-25T09:38:15"/>
    <s v="APPROVE"/>
    <s v="Consumer Existing"/>
    <s v="SBambaras"/>
    <s v="Approved for 1 service"/>
    <x v="0"/>
    <d v="1899-12-30T00:14:13"/>
    <n v="14.216666666666667"/>
    <d v="2023-08-25T00:00:00"/>
    <x v="1"/>
    <x v="0"/>
    <x v="7"/>
    <x v="0"/>
    <x v="1"/>
    <s v="SLA_MET"/>
  </r>
  <r>
    <s v="4719"/>
    <d v="2023-08-25T09:51:14"/>
    <d v="2023-08-25T09:54:52"/>
    <s v="APPROVE"/>
    <s v="Consumer Post Bureau"/>
    <s v="QMascarenhas"/>
    <m/>
    <x v="0"/>
    <d v="1899-12-30T00:03:38"/>
    <n v="3.6333333333333333"/>
    <d v="2023-08-25T00:00:00"/>
    <x v="1"/>
    <x v="0"/>
    <x v="0"/>
    <x v="0"/>
    <x v="0"/>
    <s v="SLA_MET"/>
  </r>
  <r>
    <s v="4720"/>
    <d v="2023-08-25T10:10:06"/>
    <d v="2023-08-25T10:16:44"/>
    <s v="APPROVE"/>
    <s v="Consumer Existing"/>
    <s v="SBambaras"/>
    <m/>
    <x v="0"/>
    <d v="1899-12-30T00:06:38"/>
    <n v="6.6333333333333329"/>
    <d v="2023-08-25T00:00:00"/>
    <x v="1"/>
    <x v="0"/>
    <x v="7"/>
    <x v="0"/>
    <x v="1"/>
    <s v="SLA_MET"/>
  </r>
  <r>
    <s v="4721"/>
    <d v="2023-08-25T10:11:08"/>
    <d v="2023-08-25T10:23:54"/>
    <s v="APPROVE"/>
    <s v="Consumer Existing"/>
    <s v="SBambaras"/>
    <m/>
    <x v="0"/>
    <d v="1899-12-30T00:12:46"/>
    <n v="12.766666666666667"/>
    <d v="2023-08-25T00:00:00"/>
    <x v="1"/>
    <x v="0"/>
    <x v="7"/>
    <x v="0"/>
    <x v="1"/>
    <s v="SLA_MET"/>
  </r>
  <r>
    <s v="4722"/>
    <d v="2023-08-25T10:14:14"/>
    <d v="2023-08-25T10:20:05"/>
    <s v="APPROVE"/>
    <s v="Consumer Existing"/>
    <s v="NVaid"/>
    <s v="Approved only with outright purchase of handset or USIM only"/>
    <x v="0"/>
    <d v="1899-12-30T00:05:51"/>
    <n v="5.85"/>
    <d v="2023-08-25T00:00:00"/>
    <x v="1"/>
    <x v="0"/>
    <x v="4"/>
    <x v="0"/>
    <x v="1"/>
    <s v="SLA_MET"/>
  </r>
  <r>
    <s v="4723"/>
    <d v="2023-08-25T10:20:30"/>
    <d v="2023-08-25T10:32:09"/>
    <s v="APPROVE"/>
    <s v="Consumer Existing"/>
    <s v="SBambaras"/>
    <m/>
    <x v="0"/>
    <d v="1899-12-30T00:11:39"/>
    <n v="11.65"/>
    <d v="2023-08-25T00:00:00"/>
    <x v="1"/>
    <x v="0"/>
    <x v="7"/>
    <x v="0"/>
    <x v="1"/>
    <s v="SLA_MET"/>
  </r>
  <r>
    <s v="4724"/>
    <d v="2023-08-25T10:21:33"/>
    <d v="2023-08-25T10:37:04"/>
    <s v="APPROVE"/>
    <s v="Consumer Existing"/>
    <s v="SSyed"/>
    <m/>
    <x v="0"/>
    <d v="1899-12-30T00:15:31"/>
    <n v="15.516666666666667"/>
    <d v="2023-08-25T00:00:00"/>
    <x v="1"/>
    <x v="0"/>
    <x v="5"/>
    <x v="0"/>
    <x v="1"/>
    <s v="SLA_MET"/>
  </r>
  <r>
    <s v="4725"/>
    <d v="2023-08-25T10:22:42"/>
    <d v="2023-08-25T10:32:24"/>
    <s v="APPROVE"/>
    <s v="Consumer Pre Bureau"/>
    <s v="NVaid"/>
    <s v="Approved only with outright purchase of handset or USIM only"/>
    <x v="0"/>
    <d v="1899-12-30T00:09:42"/>
    <n v="9.6999999999999993"/>
    <d v="2023-08-25T00:00:00"/>
    <x v="1"/>
    <x v="0"/>
    <x v="4"/>
    <x v="0"/>
    <x v="2"/>
    <s v="SLA_MET"/>
  </r>
  <r>
    <s v="4726"/>
    <d v="2023-08-25T10:37:57"/>
    <d v="2023-08-25T10:45:35"/>
    <s v="APPROVE"/>
    <s v="Consumer Existing"/>
    <s v="NVaid"/>
    <s v="Approve"/>
    <x v="0"/>
    <d v="1899-12-30T00:07:38"/>
    <n v="7.6333333333333329"/>
    <d v="2023-08-25T00:00:00"/>
    <x v="1"/>
    <x v="0"/>
    <x v="4"/>
    <x v="0"/>
    <x v="1"/>
    <s v="SLA_MET"/>
  </r>
  <r>
    <s v="4727"/>
    <d v="2023-08-25T10:45:39"/>
    <d v="2023-08-25T10:54:31"/>
    <s v="APPROVE"/>
    <s v="Consumer Existing"/>
    <s v="NVaid"/>
    <s v="Approve"/>
    <x v="0"/>
    <d v="1899-12-30T00:08:52"/>
    <n v="8.8666666666666671"/>
    <d v="2023-08-25T00:00:00"/>
    <x v="1"/>
    <x v="0"/>
    <x v="4"/>
    <x v="0"/>
    <x v="1"/>
    <s v="SLA_MET"/>
  </r>
  <r>
    <s v="4728"/>
    <d v="2023-08-25T10:56:05"/>
    <d v="2023-08-25T11:05:06"/>
    <s v="APPROVE"/>
    <s v="Consumer Existing"/>
    <s v="SSyed"/>
    <m/>
    <x v="0"/>
    <d v="1899-12-30T00:09:01"/>
    <n v="9.0166666666666675"/>
    <d v="2023-08-25T00:00:00"/>
    <x v="1"/>
    <x v="0"/>
    <x v="5"/>
    <x v="0"/>
    <x v="1"/>
    <s v="SLA_MET"/>
  </r>
  <r>
    <s v="4729"/>
    <d v="2023-08-25T11:01:37"/>
    <d v="2023-08-25T11:11:18"/>
    <s v="APPROVE"/>
    <s v="Consumer Existing"/>
    <s v="QMascarenhas"/>
    <m/>
    <x v="0"/>
    <d v="1899-12-30T00:09:41"/>
    <n v="9.6833333333333336"/>
    <d v="2023-08-25T00:00:00"/>
    <x v="1"/>
    <x v="0"/>
    <x v="0"/>
    <x v="0"/>
    <x v="1"/>
    <s v="SLA_MET"/>
  </r>
  <r>
    <s v="4730"/>
    <d v="2023-08-25T11:04:40"/>
    <d v="2023-08-25T11:12:03"/>
    <s v="APPROVE"/>
    <s v="Consumer Existing"/>
    <s v="NVaid"/>
    <s v="Approved for outright purchase or sim-only service due to the applicants Visa status or expiry"/>
    <x v="0"/>
    <d v="1899-12-30T00:07:23"/>
    <n v="7.3833333333333337"/>
    <d v="2023-08-25T00:00:00"/>
    <x v="1"/>
    <x v="0"/>
    <x v="4"/>
    <x v="0"/>
    <x v="1"/>
    <s v="SLA_MET"/>
  </r>
  <r>
    <s v="4731"/>
    <d v="2023-08-25T11:14:13"/>
    <d v="2023-08-25T11:20:46"/>
    <s v="APPROVE"/>
    <s v="Consumer Existing"/>
    <s v="NVaid"/>
    <s v="Direct debit to bank account or credit card only"/>
    <x v="0"/>
    <d v="1899-12-30T00:06:33"/>
    <n v="6.55"/>
    <d v="2023-08-25T00:00:00"/>
    <x v="1"/>
    <x v="0"/>
    <x v="4"/>
    <x v="0"/>
    <x v="1"/>
    <s v="SLA_MET"/>
  </r>
  <r>
    <s v="4732"/>
    <d v="2023-08-25T11:19:47"/>
    <d v="2023-08-25T11:38:08"/>
    <s v="APPROVE"/>
    <s v="Consumer Post Bureau"/>
    <s v="RBose"/>
    <s v="Approve"/>
    <x v="0"/>
    <d v="1899-12-30T00:18:21"/>
    <n v="18.350000000000001"/>
    <d v="2023-08-25T00:00:00"/>
    <x v="1"/>
    <x v="0"/>
    <x v="6"/>
    <x v="0"/>
    <x v="0"/>
    <s v="SLA_MET"/>
  </r>
  <r>
    <s v="4733"/>
    <d v="2023-08-25T11:25:10"/>
    <d v="2023-08-25T11:36:47"/>
    <s v="APPROVE"/>
    <s v="Consumer Existing"/>
    <s v="SSyed"/>
    <m/>
    <x v="0"/>
    <d v="1899-12-30T00:11:37"/>
    <n v="11.616666666666667"/>
    <d v="2023-08-25T00:00:00"/>
    <x v="1"/>
    <x v="0"/>
    <x v="5"/>
    <x v="0"/>
    <x v="1"/>
    <s v="SLA_MET"/>
  </r>
  <r>
    <s v="4734"/>
    <d v="2023-08-25T11:25:17"/>
    <d v="2023-08-25T11:39:44"/>
    <s v="APPROVE"/>
    <s v="Consumer Existing"/>
    <s v="SSyed"/>
    <m/>
    <x v="0"/>
    <d v="1899-12-30T00:14:27"/>
    <n v="14.45"/>
    <d v="2023-08-25T00:00:00"/>
    <x v="1"/>
    <x v="0"/>
    <x v="5"/>
    <x v="0"/>
    <x v="1"/>
    <s v="SLA_MET"/>
  </r>
  <r>
    <s v="4735"/>
    <d v="2023-08-25T11:42:33"/>
    <d v="2023-08-25T11:50:51"/>
    <s v="APPROVE"/>
    <s v="Consumer Post Bureau"/>
    <s v="SSyed"/>
    <m/>
    <x v="0"/>
    <d v="1899-12-30T00:08:18"/>
    <n v="8.3000000000000007"/>
    <d v="2023-08-25T00:00:00"/>
    <x v="1"/>
    <x v="0"/>
    <x v="5"/>
    <x v="0"/>
    <x v="0"/>
    <s v="SLA_MET"/>
  </r>
  <r>
    <s v="4736"/>
    <d v="2023-08-25T11:46:57"/>
    <d v="2023-08-25T11:56:00"/>
    <s v="APPROVE"/>
    <s v="Consumer Existing"/>
    <s v="SSyed"/>
    <m/>
    <x v="0"/>
    <d v="1899-12-30T00:09:03"/>
    <n v="9.0500000000000007"/>
    <d v="2023-08-25T00:00:00"/>
    <x v="1"/>
    <x v="0"/>
    <x v="5"/>
    <x v="0"/>
    <x v="1"/>
    <s v="SLA_MET"/>
  </r>
  <r>
    <s v="4737"/>
    <d v="2023-08-25T11:51:12"/>
    <d v="2023-08-25T12:00:39"/>
    <s v="APPROVE"/>
    <s v="Consumer Existing"/>
    <s v="RBose"/>
    <s v="Approve"/>
    <x v="0"/>
    <d v="1899-12-30T00:09:27"/>
    <n v="9.4499999999999993"/>
    <d v="2023-08-25T00:00:00"/>
    <x v="1"/>
    <x v="0"/>
    <x v="6"/>
    <x v="0"/>
    <x v="1"/>
    <s v="SLA_MET"/>
  </r>
  <r>
    <s v="4738"/>
    <d v="2023-08-25T11:52:00"/>
    <d v="2023-08-25T12:22:41"/>
    <s v="APPROVE"/>
    <s v="Consumer Post Bureau"/>
    <s v="NVaid"/>
    <s v="Direct debit to bank account or credit card only"/>
    <x v="0"/>
    <d v="1899-12-30T00:30:41"/>
    <n v="30.683333333333334"/>
    <d v="2023-08-25T00:00:00"/>
    <x v="1"/>
    <x v="0"/>
    <x v="4"/>
    <x v="0"/>
    <x v="0"/>
    <s v="SLA_NOT_MET"/>
  </r>
  <r>
    <s v="4739"/>
    <d v="2023-08-25T11:52:36"/>
    <d v="2023-08-25T11:59:12"/>
    <s v="APPROVE"/>
    <s v="Consumer Existing"/>
    <s v="SBambaras"/>
    <s v="Approved for 1 service"/>
    <x v="0"/>
    <d v="1899-12-30T00:06:36"/>
    <n v="6.6"/>
    <d v="2023-08-25T00:00:00"/>
    <x v="1"/>
    <x v="0"/>
    <x v="7"/>
    <x v="0"/>
    <x v="1"/>
    <s v="SLA_MET"/>
  </r>
  <r>
    <s v="4740"/>
    <d v="2023-08-25T12:06:31"/>
    <d v="2023-08-25T12:22:47"/>
    <s v="APPROVE"/>
    <s v="Consumer Post Bureau"/>
    <s v="RBose"/>
    <s v="Approve"/>
    <x v="0"/>
    <d v="1899-12-30T00:16:16"/>
    <n v="16.266666666666666"/>
    <d v="2023-08-25T00:00:00"/>
    <x v="1"/>
    <x v="0"/>
    <x v="6"/>
    <x v="0"/>
    <x v="0"/>
    <s v="SLA_MET"/>
  </r>
  <r>
    <s v="4741"/>
    <d v="2023-08-25T12:07:42"/>
    <d v="2023-08-25T12:19:25"/>
    <s v="APPROVE"/>
    <s v="Consumer Post Bureau"/>
    <s v="SSyed"/>
    <m/>
    <x v="0"/>
    <d v="1899-12-30T00:11:43"/>
    <n v="11.716666666666667"/>
    <d v="2023-08-25T00:00:00"/>
    <x v="1"/>
    <x v="0"/>
    <x v="5"/>
    <x v="0"/>
    <x v="0"/>
    <s v="SLA_MET"/>
  </r>
  <r>
    <s v="4742"/>
    <d v="2023-08-25T12:10:50"/>
    <d v="2023-08-25T12:22:24"/>
    <s v="APPROVE"/>
    <s v="Consumer Existing"/>
    <s v="SSyed"/>
    <m/>
    <x v="0"/>
    <d v="1899-12-30T00:11:34"/>
    <n v="11.566666666666666"/>
    <d v="2023-08-25T00:00:00"/>
    <x v="1"/>
    <x v="0"/>
    <x v="5"/>
    <x v="0"/>
    <x v="1"/>
    <s v="SLA_MET"/>
  </r>
  <r>
    <s v="4743"/>
    <d v="2023-08-25T12:12:35"/>
    <d v="2023-08-25T12:28:05"/>
    <s v="APPROVE"/>
    <s v="Consumer Post Bureau"/>
    <s v="SSyed"/>
    <m/>
    <x v="0"/>
    <d v="1899-12-30T00:15:30"/>
    <n v="15.5"/>
    <d v="2023-08-25T00:00:00"/>
    <x v="1"/>
    <x v="0"/>
    <x v="5"/>
    <x v="0"/>
    <x v="0"/>
    <s v="SLA_MET"/>
  </r>
  <r>
    <s v="4744"/>
    <d v="2023-08-25T12:28:25"/>
    <d v="2023-08-25T12:42:23"/>
    <s v="APPROVE"/>
    <s v="Consumer Existing"/>
    <s v="RBose"/>
    <m/>
    <x v="0"/>
    <d v="1899-12-30T00:13:58"/>
    <n v="13.966666666666667"/>
    <d v="2023-08-25T00:00:00"/>
    <x v="1"/>
    <x v="0"/>
    <x v="6"/>
    <x v="0"/>
    <x v="1"/>
    <s v="SLA_MET"/>
  </r>
  <r>
    <s v="4745"/>
    <d v="2023-08-25T12:29:02"/>
    <d v="2023-08-25T12:41:39"/>
    <s v="APPROVE"/>
    <s v="Consumer Existing"/>
    <s v="NVaid"/>
    <s v="Approved for outright purchase or sim-only service due to the applicants Visa status or expiry"/>
    <x v="0"/>
    <d v="1899-12-30T00:12:37"/>
    <n v="12.616666666666667"/>
    <d v="2023-08-25T00:00:00"/>
    <x v="1"/>
    <x v="0"/>
    <x v="4"/>
    <x v="0"/>
    <x v="1"/>
    <s v="SLA_MET"/>
  </r>
  <r>
    <s v="4746"/>
    <d v="2023-08-25T12:32:04"/>
    <d v="2023-08-25T12:49:55"/>
    <s v="APPROVE"/>
    <s v="Consumer Existing"/>
    <s v="NVaid"/>
    <s v="Approve"/>
    <x v="0"/>
    <d v="1899-12-30T00:17:51"/>
    <n v="17.850000000000001"/>
    <d v="2023-08-25T00:00:00"/>
    <x v="1"/>
    <x v="0"/>
    <x v="4"/>
    <x v="0"/>
    <x v="1"/>
    <s v="SLA_MET"/>
  </r>
  <r>
    <s v="4747"/>
    <d v="2023-08-25T12:35:51"/>
    <d v="2023-08-25T12:55:58"/>
    <s v="APPROVE"/>
    <s v="Consumer Existing"/>
    <s v="SBambaras"/>
    <s v="Approved for 1 service"/>
    <x v="0"/>
    <d v="1899-12-30T00:20:07"/>
    <n v="20.116666666666667"/>
    <d v="2023-08-25T00:00:00"/>
    <x v="1"/>
    <x v="0"/>
    <x v="7"/>
    <x v="0"/>
    <x v="1"/>
    <s v="SLA_NOT_MET"/>
  </r>
  <r>
    <s v="4748"/>
    <d v="2023-08-25T12:41:49"/>
    <d v="2023-08-25T12:54:51"/>
    <s v="APPROVE"/>
    <s v="Consumer Existing"/>
    <s v="QMascarenhas"/>
    <m/>
    <x v="0"/>
    <d v="1899-12-30T00:13:02"/>
    <n v="13.033333333333333"/>
    <d v="2023-08-25T00:00:00"/>
    <x v="1"/>
    <x v="0"/>
    <x v="0"/>
    <x v="0"/>
    <x v="1"/>
    <s v="SLA_MET"/>
  </r>
  <r>
    <s v="4749"/>
    <d v="2023-08-25T12:47:49"/>
    <d v="2023-08-25T13:03:27"/>
    <s v="APPROVE"/>
    <s v="Consumer Existing"/>
    <s v="RBose"/>
    <s v="Approved for MBB only"/>
    <x v="0"/>
    <d v="1899-12-30T00:15:38"/>
    <n v="15.633333333333333"/>
    <d v="2023-08-25T00:00:00"/>
    <x v="1"/>
    <x v="0"/>
    <x v="6"/>
    <x v="0"/>
    <x v="1"/>
    <s v="SLA_MET"/>
  </r>
  <r>
    <s v="4750"/>
    <d v="2023-08-25T13:18:13"/>
    <d v="2023-08-25T13:32:53"/>
    <s v="APPROVE"/>
    <s v="Consumer Existing"/>
    <s v="NVaid"/>
    <s v="Approved for MBB only"/>
    <x v="0"/>
    <d v="1899-12-30T00:14:40"/>
    <n v="14.666666666666666"/>
    <d v="2023-08-25T00:00:00"/>
    <x v="1"/>
    <x v="0"/>
    <x v="4"/>
    <x v="0"/>
    <x v="1"/>
    <s v="SLA_MET"/>
  </r>
  <r>
    <s v="4751"/>
    <d v="2023-08-25T13:19:04"/>
    <d v="2023-08-25T13:27:11"/>
    <s v="APPROVE"/>
    <s v="Consumer Pre Bureau"/>
    <s v="RBose"/>
    <s v="Approved for outright purchase or sim-only service due to the applicants Visa status or expiry"/>
    <x v="0"/>
    <d v="1899-12-30T00:08:07"/>
    <n v="8.1166666666666671"/>
    <d v="2023-08-25T00:00:00"/>
    <x v="1"/>
    <x v="0"/>
    <x v="6"/>
    <x v="0"/>
    <x v="2"/>
    <s v="SLA_MET"/>
  </r>
  <r>
    <s v="4752"/>
    <d v="2023-08-25T13:29:56"/>
    <d v="2023-08-25T13:38:43"/>
    <s v="APPROVE"/>
    <s v="Consumer Existing"/>
    <s v="SBambaras"/>
    <s v="Approved for 1 tablet and 1 MBB"/>
    <x v="0"/>
    <d v="1899-12-30T00:08:47"/>
    <n v="8.7833333333333332"/>
    <d v="2023-08-25T00:00:00"/>
    <x v="1"/>
    <x v="0"/>
    <x v="7"/>
    <x v="0"/>
    <x v="1"/>
    <s v="SLA_MET"/>
  </r>
  <r>
    <s v="4753"/>
    <d v="2023-08-25T13:30:22"/>
    <d v="2023-08-25T13:36:38"/>
    <s v="APPROVE"/>
    <s v="Consumer Existing"/>
    <s v="SSyed"/>
    <m/>
    <x v="0"/>
    <d v="1899-12-30T00:06:16"/>
    <n v="6.2666666666666666"/>
    <d v="2023-08-25T00:00:00"/>
    <x v="1"/>
    <x v="0"/>
    <x v="5"/>
    <x v="0"/>
    <x v="1"/>
    <s v="SLA_MET"/>
  </r>
  <r>
    <s v="4754"/>
    <d v="2023-08-25T13:31:31"/>
    <d v="2023-08-25T13:41:32"/>
    <s v="APPROVE"/>
    <s v="Consumer Existing"/>
    <s v="NVaid"/>
    <s v="Approve"/>
    <x v="0"/>
    <d v="1899-12-30T00:10:01"/>
    <n v="10.016666666666667"/>
    <d v="2023-08-25T00:00:00"/>
    <x v="1"/>
    <x v="0"/>
    <x v="4"/>
    <x v="0"/>
    <x v="1"/>
    <s v="SLA_MET"/>
  </r>
  <r>
    <s v="4755"/>
    <d v="2023-08-25T13:41:36"/>
    <d v="2023-08-25T13:47:04"/>
    <s v="APPROVE"/>
    <s v="Consumer Existing"/>
    <s v="NVaid"/>
    <s v="Approved only with outright purchase of handset or USIM only"/>
    <x v="0"/>
    <d v="1899-12-30T00:05:28"/>
    <n v="5.4666666666666668"/>
    <d v="2023-08-25T00:00:00"/>
    <x v="1"/>
    <x v="0"/>
    <x v="4"/>
    <x v="0"/>
    <x v="1"/>
    <s v="SLA_MET"/>
  </r>
  <r>
    <s v="4756"/>
    <d v="2023-08-25T13:45:23"/>
    <d v="2023-08-25T13:47:28"/>
    <s v="APPROVE"/>
    <s v="Consumer Post Bureau"/>
    <s v="SSyed"/>
    <m/>
    <x v="0"/>
    <d v="1899-12-30T00:02:05"/>
    <n v="2.0833333333333335"/>
    <d v="2023-08-25T00:00:00"/>
    <x v="1"/>
    <x v="0"/>
    <x v="5"/>
    <x v="0"/>
    <x v="0"/>
    <s v="SLA_MET"/>
  </r>
  <r>
    <s v="4757"/>
    <d v="2023-08-25T13:52:03"/>
    <d v="2023-08-25T14:02:48"/>
    <s v="APPROVE"/>
    <s v="Consumer Existing"/>
    <s v="SBambaras"/>
    <s v="Approved for 1 service"/>
    <x v="0"/>
    <d v="1899-12-30T00:10:45"/>
    <n v="10.75"/>
    <d v="2023-08-25T00:00:00"/>
    <x v="1"/>
    <x v="0"/>
    <x v="7"/>
    <x v="0"/>
    <x v="1"/>
    <s v="SLA_MET"/>
  </r>
  <r>
    <s v="4758"/>
    <d v="2023-08-25T13:52:26"/>
    <d v="2023-08-25T14:04:25"/>
    <s v="APPROVE"/>
    <s v="Consumer Pre Bureau"/>
    <s v="RBose"/>
    <s v="Approved for up to 2 services"/>
    <x v="0"/>
    <d v="1899-12-30T00:11:59"/>
    <n v="11.983333333333333"/>
    <d v="2023-08-25T00:00:00"/>
    <x v="1"/>
    <x v="0"/>
    <x v="6"/>
    <x v="0"/>
    <x v="2"/>
    <s v="SLA_MET"/>
  </r>
  <r>
    <s v="4759"/>
    <d v="2023-08-25T14:14:51"/>
    <d v="2023-08-25T14:26:43"/>
    <s v="APPROVE"/>
    <s v="Consumer Existing"/>
    <s v="SSyed"/>
    <s v="Approve"/>
    <x v="0"/>
    <d v="1899-12-30T00:11:52"/>
    <n v="11.866666666666667"/>
    <d v="2023-08-25T00:00:00"/>
    <x v="1"/>
    <x v="0"/>
    <x v="5"/>
    <x v="0"/>
    <x v="1"/>
    <s v="SLA_MET"/>
  </r>
  <r>
    <s v="4760"/>
    <d v="2023-08-25T14:15:38"/>
    <d v="2023-08-25T14:31:48"/>
    <s v="APPROVE"/>
    <s v="Consumer Post Bureau"/>
    <s v="NVaid"/>
    <s v="Approved only with outright purchase of handset or USIM only"/>
    <x v="0"/>
    <d v="1899-12-30T00:16:10"/>
    <n v="16.166666666666668"/>
    <d v="2023-08-25T00:00:00"/>
    <x v="1"/>
    <x v="0"/>
    <x v="4"/>
    <x v="0"/>
    <x v="0"/>
    <s v="SLA_MET"/>
  </r>
  <r>
    <s v="4761"/>
    <d v="2023-08-25T14:15:49"/>
    <d v="2023-08-25T14:31:04"/>
    <s v="APPROVE"/>
    <s v="Consumer Existing"/>
    <s v="SBambaras"/>
    <s v="Approved for 1 service"/>
    <x v="0"/>
    <d v="1899-12-30T00:15:15"/>
    <n v="15.25"/>
    <d v="2023-08-25T00:00:00"/>
    <x v="1"/>
    <x v="0"/>
    <x v="7"/>
    <x v="0"/>
    <x v="1"/>
    <s v="SLA_MET"/>
  </r>
  <r>
    <s v="4762"/>
    <d v="2023-08-25T14:36:10"/>
    <d v="2023-08-25T14:43:01"/>
    <s v="APPROVE"/>
    <s v="Consumer Existing"/>
    <s v="SBambaras"/>
    <s v="Approved for 1 service"/>
    <x v="0"/>
    <d v="1899-12-30T00:06:51"/>
    <n v="6.85"/>
    <d v="2023-08-25T00:00:00"/>
    <x v="1"/>
    <x v="0"/>
    <x v="7"/>
    <x v="0"/>
    <x v="1"/>
    <s v="SLA_MET"/>
  </r>
  <r>
    <s v="4763"/>
    <d v="2023-08-25T14:50:29"/>
    <d v="2023-08-25T15:08:20"/>
    <s v="APPROVE"/>
    <s v="Consumer Existing"/>
    <s v="NVaid"/>
    <s v="Approve"/>
    <x v="0"/>
    <d v="1899-12-30T00:17:51"/>
    <n v="17.850000000000001"/>
    <d v="2023-08-25T00:00:00"/>
    <x v="1"/>
    <x v="0"/>
    <x v="4"/>
    <x v="0"/>
    <x v="1"/>
    <s v="SLA_MET"/>
  </r>
  <r>
    <s v="4764"/>
    <d v="2023-08-25T14:56:24"/>
    <d v="2023-08-25T15:01:06"/>
    <s v="APPROVE"/>
    <s v="Consumer Existing"/>
    <s v="SBambaras"/>
    <s v="Approved only with outright purchase of handset or USIM only"/>
    <x v="0"/>
    <d v="1899-12-30T00:04:42"/>
    <n v="4.7"/>
    <d v="2023-08-25T00:00:00"/>
    <x v="1"/>
    <x v="0"/>
    <x v="7"/>
    <x v="0"/>
    <x v="1"/>
    <s v="SLA_MET"/>
  </r>
  <r>
    <s v="4765"/>
    <d v="2023-08-25T14:59:28"/>
    <d v="2023-08-25T15:04:38"/>
    <s v="APPROVE"/>
    <s v="Consumer Existing"/>
    <s v="SBambaras"/>
    <s v="Approved for 1 service"/>
    <x v="0"/>
    <d v="1899-12-30T00:05:10"/>
    <n v="5.166666666666667"/>
    <d v="2023-08-25T00:00:00"/>
    <x v="1"/>
    <x v="0"/>
    <x v="7"/>
    <x v="0"/>
    <x v="1"/>
    <s v="SLA_MET"/>
  </r>
  <r>
    <s v="4766"/>
    <d v="2023-08-25T15:03:59"/>
    <d v="2023-08-25T15:20:39"/>
    <s v="APPROVE"/>
    <s v="Consumer Existing"/>
    <s v="RBose"/>
    <m/>
    <x v="0"/>
    <d v="1899-12-30T00:16:40"/>
    <n v="16.666666666666668"/>
    <d v="2023-08-25T00:00:00"/>
    <x v="1"/>
    <x v="0"/>
    <x v="6"/>
    <x v="0"/>
    <x v="1"/>
    <s v="SLA_MET"/>
  </r>
  <r>
    <s v="4767"/>
    <d v="2023-08-25T15:05:57"/>
    <d v="2023-08-25T15:22:43"/>
    <s v="APPROVE"/>
    <s v="Consumer Existing"/>
    <s v="NVaid"/>
    <s v="Approve"/>
    <x v="0"/>
    <d v="1899-12-30T00:16:46"/>
    <n v="16.766666666666666"/>
    <d v="2023-08-25T00:00:00"/>
    <x v="1"/>
    <x v="0"/>
    <x v="4"/>
    <x v="0"/>
    <x v="1"/>
    <s v="SLA_MET"/>
  </r>
  <r>
    <s v="4768"/>
    <d v="2023-08-25T15:14:53"/>
    <d v="2023-08-25T15:29:19"/>
    <s v="APPROVE"/>
    <s v="Consumer Existing"/>
    <s v="RBose"/>
    <m/>
    <x v="0"/>
    <d v="1899-12-30T00:14:26"/>
    <n v="14.433333333333334"/>
    <d v="2023-08-25T00:00:00"/>
    <x v="1"/>
    <x v="0"/>
    <x v="6"/>
    <x v="0"/>
    <x v="1"/>
    <s v="SLA_MET"/>
  </r>
  <r>
    <s v="4769"/>
    <d v="2023-08-25T15:15:18"/>
    <d v="2023-08-25T15:34:45"/>
    <s v="APPROVE"/>
    <s v="Consumer Pre Bureau"/>
    <s v="SBambaras"/>
    <s v="Approved for MBB only"/>
    <x v="0"/>
    <d v="1899-12-30T00:19:27"/>
    <n v="19.45"/>
    <d v="2023-08-25T00:00:00"/>
    <x v="1"/>
    <x v="0"/>
    <x v="7"/>
    <x v="0"/>
    <x v="2"/>
    <s v="SLA_MET"/>
  </r>
  <r>
    <s v="4770"/>
    <d v="2023-08-25T15:18:32"/>
    <d v="2023-08-25T15:24:20"/>
    <s v="APPROVE"/>
    <s v="Consumer Post Bureau"/>
    <s v="SSyed"/>
    <s v="Approve"/>
    <x v="0"/>
    <d v="1899-12-30T00:05:48"/>
    <n v="5.8"/>
    <d v="2023-08-25T00:00:00"/>
    <x v="1"/>
    <x v="0"/>
    <x v="5"/>
    <x v="0"/>
    <x v="0"/>
    <s v="SLA_MET"/>
  </r>
  <r>
    <s v="4771"/>
    <d v="2023-08-25T15:18:58"/>
    <d v="2023-08-25T15:31:16"/>
    <s v="APPROVE"/>
    <s v="Consumer Post Bureau"/>
    <s v="SSyed"/>
    <s v="Approve"/>
    <x v="0"/>
    <d v="1899-12-30T00:12:18"/>
    <n v="12.3"/>
    <d v="2023-08-25T00:00:00"/>
    <x v="1"/>
    <x v="0"/>
    <x v="5"/>
    <x v="0"/>
    <x v="0"/>
    <s v="SLA_MET"/>
  </r>
  <r>
    <s v="4772"/>
    <d v="2023-08-25T15:23:51"/>
    <d v="2023-08-25T15:58:11"/>
    <s v="APPROVE"/>
    <s v="Consumer Existing"/>
    <s v="NVaid"/>
    <s v="Approved for 1 service"/>
    <x v="0"/>
    <d v="1899-12-30T00:34:20"/>
    <n v="34.333333333333336"/>
    <d v="2023-08-25T00:00:00"/>
    <x v="1"/>
    <x v="0"/>
    <x v="4"/>
    <x v="0"/>
    <x v="1"/>
    <s v="SLA_NOT_MET"/>
  </r>
  <r>
    <s v="4773"/>
    <d v="2023-08-25T15:25:34"/>
    <d v="2023-08-25T15:52:12"/>
    <s v="APPROVE"/>
    <s v="Consumer Existing"/>
    <s v="SBambaras"/>
    <s v="Approved for 1 sim only service and 1 MBB service"/>
    <x v="0"/>
    <d v="1899-12-30T00:26:38"/>
    <n v="26.633333333333333"/>
    <d v="2023-08-25T00:00:00"/>
    <x v="1"/>
    <x v="0"/>
    <x v="7"/>
    <x v="0"/>
    <x v="1"/>
    <s v="SLA_NOT_MET"/>
  </r>
  <r>
    <s v="4774"/>
    <d v="2023-08-25T15:28:45"/>
    <d v="2023-08-25T15:41:13"/>
    <s v="APPROVE"/>
    <s v="Consumer Post Bureau"/>
    <s v="RBose"/>
    <m/>
    <x v="0"/>
    <d v="1899-12-30T00:12:28"/>
    <n v="12.466666666666667"/>
    <d v="2023-08-25T00:00:00"/>
    <x v="1"/>
    <x v="0"/>
    <x v="6"/>
    <x v="0"/>
    <x v="0"/>
    <s v="SLA_MET"/>
  </r>
  <r>
    <s v="4775"/>
    <d v="2023-08-25T15:36:12"/>
    <d v="2023-08-25T15:58:53"/>
    <s v="APPROVE"/>
    <s v="Consumer Existing"/>
    <s v="SBambaras"/>
    <s v="Approved for 1 service"/>
    <x v="0"/>
    <d v="1899-12-30T00:22:41"/>
    <n v="22.683333333333334"/>
    <d v="2023-08-25T00:00:00"/>
    <x v="1"/>
    <x v="0"/>
    <x v="7"/>
    <x v="0"/>
    <x v="1"/>
    <s v="SLA_NOT_MET"/>
  </r>
  <r>
    <s v="4776"/>
    <d v="2023-08-25T15:36:33"/>
    <d v="2023-08-25T15:51:38"/>
    <s v="APPROVE"/>
    <s v="Consumer Post Bureau"/>
    <s v="RBose"/>
    <m/>
    <x v="0"/>
    <d v="1899-12-30T00:15:05"/>
    <n v="15.083333333333334"/>
    <d v="2023-08-25T00:00:00"/>
    <x v="1"/>
    <x v="0"/>
    <x v="6"/>
    <x v="0"/>
    <x v="0"/>
    <s v="SLA_MET"/>
  </r>
  <r>
    <s v="4777"/>
    <d v="2023-08-25T15:37:58"/>
    <d v="2023-08-25T16:09:13"/>
    <s v="APPROVE"/>
    <s v="Consumer Post Bureau"/>
    <s v="SBambaras"/>
    <s v="Approved for a sim only service and 1 MBB service"/>
    <x v="0"/>
    <d v="1899-12-30T00:31:15"/>
    <n v="31.25"/>
    <d v="2023-08-25T00:00:00"/>
    <x v="1"/>
    <x v="0"/>
    <x v="7"/>
    <x v="0"/>
    <x v="0"/>
    <s v="SLA_NOT_MET"/>
  </r>
  <r>
    <s v="4778"/>
    <d v="2023-08-25T15:38:04"/>
    <d v="2023-08-25T15:59:27"/>
    <s v="APPROVE"/>
    <s v="Consumer Post Bureau"/>
    <s v="RBose"/>
    <m/>
    <x v="0"/>
    <d v="1899-12-30T00:21:23"/>
    <n v="21.383333333333333"/>
    <d v="2023-08-25T00:00:00"/>
    <x v="1"/>
    <x v="0"/>
    <x v="6"/>
    <x v="0"/>
    <x v="0"/>
    <s v="SLA_NOT_MET"/>
  </r>
  <r>
    <s v="4779"/>
    <d v="2023-08-25T15:47:54"/>
    <d v="2023-08-25T16:14:32"/>
    <s v="APPROVE"/>
    <s v="Consumer Existing"/>
    <s v="SBambaras"/>
    <s v="Approved for 1 service"/>
    <x v="0"/>
    <d v="1899-12-30T00:26:38"/>
    <n v="26.633333333333333"/>
    <d v="2023-08-25T00:00:00"/>
    <x v="1"/>
    <x v="0"/>
    <x v="7"/>
    <x v="0"/>
    <x v="1"/>
    <s v="SLA_NOT_MET"/>
  </r>
  <r>
    <s v="4780"/>
    <d v="2023-08-25T15:48:24"/>
    <d v="2023-08-25T16:11:49"/>
    <s v="APPROVE"/>
    <s v="Consumer Existing"/>
    <s v="RBose"/>
    <m/>
    <x v="0"/>
    <d v="1899-12-30T00:23:25"/>
    <n v="23.416666666666668"/>
    <d v="2023-08-25T00:00:00"/>
    <x v="1"/>
    <x v="0"/>
    <x v="6"/>
    <x v="0"/>
    <x v="1"/>
    <s v="SLA_NOT_MET"/>
  </r>
  <r>
    <s v="4781"/>
    <d v="2023-08-25T15:48:28"/>
    <d v="2023-08-25T16:18:15"/>
    <s v="APPROVE"/>
    <s v="Consumer Pre Bureau"/>
    <s v="SBambaras"/>
    <s v="Approved for 1 service"/>
    <x v="0"/>
    <d v="1899-12-30T00:29:47"/>
    <n v="29.783333333333335"/>
    <d v="2023-08-25T00:00:00"/>
    <x v="1"/>
    <x v="0"/>
    <x v="7"/>
    <x v="0"/>
    <x v="2"/>
    <s v="SLA_NOT_MET"/>
  </r>
  <r>
    <s v="4782"/>
    <d v="2023-08-25T15:55:32"/>
    <d v="2023-08-25T16:11:50"/>
    <s v="APPROVE"/>
    <s v="Consumer Existing"/>
    <s v="SSyed"/>
    <m/>
    <x v="0"/>
    <d v="1899-12-30T00:16:18"/>
    <n v="16.3"/>
    <d v="2023-08-25T00:00:00"/>
    <x v="1"/>
    <x v="0"/>
    <x v="5"/>
    <x v="0"/>
    <x v="1"/>
    <s v="SLA_MET"/>
  </r>
  <r>
    <s v="4783"/>
    <d v="2023-08-25T16:08:34"/>
    <d v="2023-08-25T16:20:34"/>
    <s v="APPROVE"/>
    <s v="Consumer Existing"/>
    <s v="RBose"/>
    <m/>
    <x v="0"/>
    <d v="1899-12-30T00:12:00"/>
    <n v="12"/>
    <d v="2023-08-25T00:00:00"/>
    <x v="1"/>
    <x v="0"/>
    <x v="6"/>
    <x v="0"/>
    <x v="1"/>
    <s v="SLA_MET"/>
  </r>
  <r>
    <s v="4784"/>
    <d v="2023-08-25T16:09:21"/>
    <d v="2023-08-25T16:31:31"/>
    <s v="APPROVE"/>
    <s v="Consumer Existing"/>
    <s v="NVaid"/>
    <s v="Approved for MBB only"/>
    <x v="0"/>
    <d v="1899-12-30T00:22:10"/>
    <n v="22.166666666666668"/>
    <d v="2023-08-25T00:00:00"/>
    <x v="1"/>
    <x v="0"/>
    <x v="4"/>
    <x v="0"/>
    <x v="1"/>
    <s v="SLA_NOT_MET"/>
  </r>
  <r>
    <s v="4785"/>
    <d v="2023-08-25T16:17:16"/>
    <d v="2023-08-25T16:23:43"/>
    <s v="APPROVE"/>
    <s v="Consumer Post Bureau"/>
    <s v="SSyed"/>
    <m/>
    <x v="0"/>
    <d v="1899-12-30T00:06:27"/>
    <n v="6.45"/>
    <d v="2023-08-25T00:00:00"/>
    <x v="1"/>
    <x v="0"/>
    <x v="5"/>
    <x v="0"/>
    <x v="0"/>
    <s v="SLA_MET"/>
  </r>
  <r>
    <s v="4786"/>
    <d v="2023-08-25T16:30:51"/>
    <d v="2023-08-25T16:50:39"/>
    <s v="APPROVE"/>
    <s v="Consumer Pre Bureau"/>
    <s v="NVaid"/>
    <s v="Approved"/>
    <x v="0"/>
    <d v="1899-12-30T00:19:48"/>
    <n v="19.8"/>
    <d v="2023-08-25T00:00:00"/>
    <x v="1"/>
    <x v="0"/>
    <x v="4"/>
    <x v="0"/>
    <x v="2"/>
    <s v="SLA_MET"/>
  </r>
  <r>
    <s v="4787"/>
    <d v="2023-08-25T16:30:52"/>
    <d v="2023-08-25T16:39:25"/>
    <s v="APPROVE"/>
    <s v="Consumer Existing"/>
    <s v="SSyed"/>
    <m/>
    <x v="0"/>
    <d v="1899-12-30T00:08:33"/>
    <n v="8.5500000000000007"/>
    <d v="2023-08-25T00:00:00"/>
    <x v="1"/>
    <x v="0"/>
    <x v="5"/>
    <x v="0"/>
    <x v="1"/>
    <s v="SLA_MET"/>
  </r>
  <r>
    <s v="4788"/>
    <d v="2023-08-25T16:44:49"/>
    <d v="2023-08-25T17:00:33"/>
    <s v="APPROVE"/>
    <s v="Consumer Existing"/>
    <s v="QMascarenhas"/>
    <s v="Approve"/>
    <x v="0"/>
    <d v="1899-12-30T00:15:44"/>
    <n v="15.733333333333333"/>
    <d v="2023-08-25T00:00:00"/>
    <x v="1"/>
    <x v="0"/>
    <x v="0"/>
    <x v="0"/>
    <x v="1"/>
    <s v="SLA_MET"/>
  </r>
  <r>
    <s v="4789"/>
    <d v="2023-08-25T16:54:33"/>
    <d v="2023-08-25T17:01:08"/>
    <s v="APPROVE"/>
    <s v="Consumer Existing"/>
    <s v="SBambaras"/>
    <s v="Approved for 1 service"/>
    <x v="0"/>
    <d v="1899-12-30T00:06:35"/>
    <n v="6.583333333333333"/>
    <d v="2023-08-25T00:00:00"/>
    <x v="1"/>
    <x v="0"/>
    <x v="7"/>
    <x v="0"/>
    <x v="1"/>
    <s v="SLA_MET"/>
  </r>
  <r>
    <s v="4790"/>
    <d v="2023-08-25T16:58:48"/>
    <d v="2023-08-25T17:08:13"/>
    <s v="APPROVE"/>
    <s v="Consumer Existing"/>
    <s v="QMascarenhas"/>
    <m/>
    <x v="0"/>
    <d v="1899-12-30T00:09:25"/>
    <n v="9.4166666666666661"/>
    <d v="2023-08-25T00:00:00"/>
    <x v="1"/>
    <x v="0"/>
    <x v="0"/>
    <x v="0"/>
    <x v="1"/>
    <s v="SLA_MET"/>
  </r>
  <r>
    <s v="4791"/>
    <d v="2023-08-25T17:04:52"/>
    <d v="2023-08-25T17:20:48"/>
    <s v="APPROVE"/>
    <s v="Consumer Pre Bureau"/>
    <s v="RBose"/>
    <s v="Approve"/>
    <x v="0"/>
    <d v="1899-12-30T00:15:56"/>
    <n v="15.933333333333334"/>
    <d v="2023-08-25T00:00:00"/>
    <x v="1"/>
    <x v="0"/>
    <x v="6"/>
    <x v="0"/>
    <x v="2"/>
    <s v="SLA_MET"/>
  </r>
  <r>
    <s v="4792"/>
    <d v="2023-08-25T17:06:06"/>
    <d v="2023-08-25T17:16:56"/>
    <s v="APPROVE"/>
    <s v="Consumer Post Bureau"/>
    <s v="QMascarenhas"/>
    <m/>
    <x v="0"/>
    <d v="1899-12-30T00:10:50"/>
    <n v="10.833333333333334"/>
    <d v="2023-08-25T00:00:00"/>
    <x v="1"/>
    <x v="0"/>
    <x v="0"/>
    <x v="0"/>
    <x v="0"/>
    <s v="SLA_MET"/>
  </r>
  <r>
    <s v="4793"/>
    <d v="2023-08-25T17:07:32"/>
    <d v="2023-08-25T17:15:54"/>
    <s v="APPROVE"/>
    <s v="Consumer Existing"/>
    <s v="SBambaras"/>
    <s v="Approved for 1 service"/>
    <x v="0"/>
    <d v="1899-12-30T00:08:22"/>
    <n v="8.3666666666666671"/>
    <d v="2023-08-25T00:00:00"/>
    <x v="1"/>
    <x v="0"/>
    <x v="7"/>
    <x v="0"/>
    <x v="1"/>
    <s v="SLA_MET"/>
  </r>
  <r>
    <s v="4794"/>
    <d v="2023-08-25T17:10:36"/>
    <d v="2023-08-25T17:24:29"/>
    <s v="APPROVE"/>
    <s v="Consumer Existing"/>
    <s v="NVaid"/>
    <s v="Approve"/>
    <x v="0"/>
    <d v="1899-12-30T00:13:53"/>
    <n v="13.883333333333333"/>
    <d v="2023-08-25T00:00:00"/>
    <x v="1"/>
    <x v="0"/>
    <x v="4"/>
    <x v="0"/>
    <x v="1"/>
    <s v="SLA_MET"/>
  </r>
  <r>
    <s v="4795"/>
    <d v="2023-08-25T17:12:47"/>
    <d v="2023-08-25T17:23:55"/>
    <s v="APPROVE"/>
    <s v="Consumer Existing"/>
    <s v="SBambaras"/>
    <s v="Approved for MBB only"/>
    <x v="0"/>
    <d v="1899-12-30T00:11:08"/>
    <n v="11.133333333333333"/>
    <d v="2023-08-25T00:00:00"/>
    <x v="1"/>
    <x v="0"/>
    <x v="7"/>
    <x v="0"/>
    <x v="1"/>
    <s v="SLA_MET"/>
  </r>
  <r>
    <s v="4796"/>
    <d v="2023-08-25T17:15:57"/>
    <d v="2023-08-25T17:24:33"/>
    <s v="APPROVE"/>
    <s v="Consumer Existing"/>
    <s v="RBose"/>
    <s v="Approve"/>
    <x v="0"/>
    <d v="1899-12-30T00:08:36"/>
    <n v="8.6"/>
    <d v="2023-08-25T00:00:00"/>
    <x v="1"/>
    <x v="0"/>
    <x v="6"/>
    <x v="0"/>
    <x v="1"/>
    <s v="SLA_MET"/>
  </r>
  <r>
    <s v="4797"/>
    <d v="2023-08-25T17:16:32"/>
    <d v="2023-08-25T17:30:47"/>
    <s v="APPROVE"/>
    <s v="Consumer Existing"/>
    <s v="QMascarenhas"/>
    <m/>
    <x v="0"/>
    <d v="1899-12-30T00:14:15"/>
    <n v="14.25"/>
    <d v="2023-08-25T00:00:00"/>
    <x v="1"/>
    <x v="0"/>
    <x v="0"/>
    <x v="0"/>
    <x v="1"/>
    <s v="SLA_MET"/>
  </r>
  <r>
    <s v="4798"/>
    <d v="2023-08-25T17:21:40"/>
    <d v="2023-08-25T17:31:11"/>
    <s v="APPROVE"/>
    <s v="Consumer Post Bureau"/>
    <s v="SBambaras"/>
    <s v="Approved for 1 service"/>
    <x v="0"/>
    <d v="1899-12-30T00:09:31"/>
    <n v="9.5166666666666675"/>
    <d v="2023-08-25T00:00:00"/>
    <x v="1"/>
    <x v="0"/>
    <x v="7"/>
    <x v="0"/>
    <x v="0"/>
    <s v="SLA_MET"/>
  </r>
  <r>
    <s v="4799"/>
    <d v="2023-08-25T17:28:48"/>
    <d v="2023-08-25T17:32:27"/>
    <s v="APPROVE"/>
    <s v="Consumer Existing"/>
    <s v="SSyed"/>
    <s v="Approve"/>
    <x v="0"/>
    <d v="1899-12-30T00:03:39"/>
    <n v="3.65"/>
    <d v="2023-08-25T00:00:00"/>
    <x v="1"/>
    <x v="0"/>
    <x v="5"/>
    <x v="0"/>
    <x v="1"/>
    <s v="SLA_MET"/>
  </r>
  <r>
    <s v="4800"/>
    <d v="2023-08-25T17:37:28"/>
    <d v="2023-08-25T17:47:16"/>
    <s v="APPROVE"/>
    <s v="Consumer Pre Bureau"/>
    <s v="NVaid"/>
    <s v="Approved for 1 Handset/Tablet + 1 MBB"/>
    <x v="0"/>
    <d v="1899-12-30T00:09:48"/>
    <n v="9.8000000000000007"/>
    <d v="2023-08-25T00:00:00"/>
    <x v="1"/>
    <x v="0"/>
    <x v="4"/>
    <x v="0"/>
    <x v="2"/>
    <s v="SLA_MET"/>
  </r>
  <r>
    <s v="4801"/>
    <d v="2023-08-25T17:45:28"/>
    <d v="2023-08-25T18:01:14"/>
    <s v="APPROVE"/>
    <s v="Consumer Post Bureau"/>
    <s v="NVaid"/>
    <s v="Approve"/>
    <x v="0"/>
    <d v="1899-12-30T00:15:46"/>
    <n v="15.766666666666667"/>
    <d v="2023-08-25T00:00:00"/>
    <x v="1"/>
    <x v="0"/>
    <x v="4"/>
    <x v="0"/>
    <x v="0"/>
    <s v="SLA_MET"/>
  </r>
  <r>
    <s v="4802"/>
    <d v="2023-08-25T17:55:39"/>
    <d v="2023-08-25T18:01:43"/>
    <s v="APPROVE"/>
    <s v="Consumer Post Bureau"/>
    <s v="SSyed"/>
    <s v="Approve"/>
    <x v="0"/>
    <d v="1899-12-30T00:06:04"/>
    <n v="6.0666666666666664"/>
    <d v="2023-08-25T00:00:00"/>
    <x v="1"/>
    <x v="0"/>
    <x v="5"/>
    <x v="0"/>
    <x v="0"/>
    <s v="SLA_MET"/>
  </r>
  <r>
    <s v="4803"/>
    <d v="2023-08-25T18:13:11"/>
    <d v="2023-08-25T18:25:55"/>
    <s v="APPROVE"/>
    <s v="Consumer Post Bureau"/>
    <s v="RBose"/>
    <s v="Approve"/>
    <x v="0"/>
    <d v="1899-12-30T00:12:44"/>
    <n v="12.733333333333333"/>
    <d v="2023-08-25T00:00:00"/>
    <x v="1"/>
    <x v="0"/>
    <x v="6"/>
    <x v="0"/>
    <x v="0"/>
    <s v="SLA_MET"/>
  </r>
  <r>
    <s v="4804"/>
    <d v="2023-08-25T18:50:52"/>
    <d v="2023-08-25T18:57:32"/>
    <s v="APPROVE"/>
    <s v="Consumer Existing"/>
    <s v="SSyed"/>
    <s v="Approve"/>
    <x v="0"/>
    <d v="1899-12-30T00:06:40"/>
    <n v="6.666666666666667"/>
    <d v="2023-08-25T00:00:00"/>
    <x v="1"/>
    <x v="0"/>
    <x v="5"/>
    <x v="0"/>
    <x v="1"/>
    <s v="SLA_MET"/>
  </r>
  <r>
    <s v="4805"/>
    <d v="2023-08-25T19:07:35"/>
    <d v="2023-08-25T19:14:23"/>
    <s v="APPROVE"/>
    <s v="Consumer Existing"/>
    <s v="SSyed"/>
    <s v="Approved only with outright purchase of handset or USIM only"/>
    <x v="0"/>
    <d v="1899-12-30T00:06:48"/>
    <n v="6.8"/>
    <d v="2023-08-25T00:00:00"/>
    <x v="1"/>
    <x v="0"/>
    <x v="5"/>
    <x v="0"/>
    <x v="1"/>
    <s v="SLA_MET"/>
  </r>
  <r>
    <s v="4806"/>
    <d v="2023-08-25T20:08:04"/>
    <d v="2023-08-26T08:39:53"/>
    <s v="APPROVE"/>
    <s v="Consumer Existing"/>
    <s v="SSyed"/>
    <m/>
    <x v="0"/>
    <d v="1899-12-30T12:31:49"/>
    <n v="751.81666666666672"/>
    <d v="2023-08-26T00:00:00"/>
    <x v="1"/>
    <x v="0"/>
    <x v="5"/>
    <x v="0"/>
    <x v="1"/>
    <s v="SLA_NOT_MET"/>
  </r>
  <r>
    <s v="4807"/>
    <d v="2023-08-25T11:14:36"/>
    <d v="2023-08-25T11:27:12"/>
    <s v="DECLINE"/>
    <s v="Consumer Existing"/>
    <s v="SBambaras"/>
    <s v="Declined as the customer has reached their eligible Service Limit"/>
    <x v="0"/>
    <d v="1899-12-30T00:12:36"/>
    <n v="12.6"/>
    <d v="2023-08-25T00:00:00"/>
    <x v="1"/>
    <x v="0"/>
    <x v="7"/>
    <x v="1"/>
    <x v="1"/>
    <s v="SLA_MET"/>
  </r>
  <r>
    <s v="4808"/>
    <d v="2023-08-25T11:37:52"/>
    <d v="2023-08-25T11:50:56"/>
    <s v="DECLINE"/>
    <s v="Consumer Post Bureau"/>
    <s v="RBose"/>
    <s v="Declined as a Credit Decision"/>
    <x v="0"/>
    <d v="1899-12-30T00:13:04"/>
    <n v="13.066666666666666"/>
    <d v="2023-08-25T00:00:00"/>
    <x v="1"/>
    <x v="0"/>
    <x v="6"/>
    <x v="1"/>
    <x v="0"/>
    <s v="SLA_MET"/>
  </r>
  <r>
    <s v="4809"/>
    <d v="2023-08-25T12:06:29"/>
    <d v="2023-08-25T12:14:38"/>
    <s v="DECLINE"/>
    <s v="Consumer Existing"/>
    <s v="SSyed"/>
    <m/>
    <x v="0"/>
    <d v="1899-12-30T00:08:09"/>
    <n v="8.15"/>
    <d v="2023-08-25T00:00:00"/>
    <x v="1"/>
    <x v="0"/>
    <x v="5"/>
    <x v="1"/>
    <x v="1"/>
    <s v="SLA_MET"/>
  </r>
  <r>
    <s v="4810"/>
    <d v="2023-08-25T12:12:50"/>
    <d v="2023-08-25T12:33:39"/>
    <s v="DECLINE"/>
    <s v="Consumer Post Bureau"/>
    <s v="NVaid"/>
    <s v="Declined as a Credit Decision"/>
    <x v="0"/>
    <d v="1899-12-30T00:20:49"/>
    <n v="20.816666666666666"/>
    <d v="2023-08-25T00:00:00"/>
    <x v="1"/>
    <x v="0"/>
    <x v="4"/>
    <x v="1"/>
    <x v="0"/>
    <s v="SLA_NOT_MET"/>
  </r>
  <r>
    <s v="4811"/>
    <d v="2023-08-25T12:27:38"/>
    <d v="2023-08-25T12:38:16"/>
    <s v="DECLINE"/>
    <s v="Consumer Existing"/>
    <s v="SBambaras"/>
    <s v="The customer has been declined due to insufficient billing history with Asif Tech"/>
    <x v="0"/>
    <d v="1899-12-30T00:10:38"/>
    <n v="10.633333333333333"/>
    <d v="2023-08-25T00:00:00"/>
    <x v="1"/>
    <x v="0"/>
    <x v="7"/>
    <x v="1"/>
    <x v="1"/>
    <s v="SLA_MET"/>
  </r>
  <r>
    <s v="4812"/>
    <d v="2023-08-25T12:29:13"/>
    <d v="2023-08-25T12:41:57"/>
    <s v="DECLINE"/>
    <s v="Consumer Existing"/>
    <s v="SBambaras"/>
    <s v="Declined as a Credit Decision"/>
    <x v="0"/>
    <d v="1899-12-30T00:12:44"/>
    <n v="12.733333333333333"/>
    <d v="2023-08-25T00:00:00"/>
    <x v="1"/>
    <x v="0"/>
    <x v="7"/>
    <x v="1"/>
    <x v="1"/>
    <s v="SLA_MET"/>
  </r>
  <r>
    <s v="4813"/>
    <d v="2023-08-25T12:40:25"/>
    <d v="2023-08-25T12:47:36"/>
    <s v="DECLINE"/>
    <s v="Consumer Post Bureau"/>
    <s v="SBambaras"/>
    <s v="The applicant has been declined as Students are only eligible for 1 Handset (Voice service). Customer has an existing account with Asif Tech under row-id:-1-83T2DCA."/>
    <x v="0"/>
    <d v="1899-12-30T00:07:11"/>
    <n v="7.1833333333333336"/>
    <d v="2023-08-25T00:00:00"/>
    <x v="1"/>
    <x v="0"/>
    <x v="7"/>
    <x v="1"/>
    <x v="0"/>
    <s v="SLA_MET"/>
  </r>
  <r>
    <s v="4814"/>
    <d v="2023-08-25T13:07:11"/>
    <d v="2023-08-25T13:16:59"/>
    <s v="DECLINE"/>
    <s v="Consumer Existing"/>
    <s v="NVaid"/>
    <s v="Declined as the customer has reached their eligible Service Limit"/>
    <x v="0"/>
    <d v="1899-12-30T00:09:48"/>
    <n v="9.8000000000000007"/>
    <d v="2023-08-25T00:00:00"/>
    <x v="1"/>
    <x v="0"/>
    <x v="4"/>
    <x v="1"/>
    <x v="1"/>
    <s v="SLA_MET"/>
  </r>
  <r>
    <s v="4815"/>
    <d v="2023-08-25T13:31:42"/>
    <d v="2023-08-25T13:51:08"/>
    <s v="DECLINE"/>
    <s v="Consumer Post Bureau"/>
    <s v="RBose"/>
    <s v="Declined as the customer has reached their eligible Service Limit. Already has a service under row id - 1-840B765."/>
    <x v="0"/>
    <d v="1899-12-30T00:19:26"/>
    <n v="19.433333333333334"/>
    <d v="2023-08-25T00:00:00"/>
    <x v="1"/>
    <x v="0"/>
    <x v="6"/>
    <x v="1"/>
    <x v="0"/>
    <s v="SLA_MET"/>
  </r>
  <r>
    <s v="4816"/>
    <d v="2023-08-25T13:39:01"/>
    <d v="2023-08-25T13:43:27"/>
    <s v="DECLINE"/>
    <s v="Consumer Existing"/>
    <s v="SSyed"/>
    <m/>
    <x v="0"/>
    <d v="1899-12-30T00:04:26"/>
    <n v="4.4333333333333336"/>
    <d v="2023-08-25T00:00:00"/>
    <x v="1"/>
    <x v="0"/>
    <x v="5"/>
    <x v="1"/>
    <x v="1"/>
    <s v="SLA_MET"/>
  </r>
  <r>
    <s v="4817"/>
    <d v="2023-08-25T13:51:52"/>
    <d v="2023-08-25T13:57:43"/>
    <s v="DECLINE"/>
    <s v="Consumer Pre Bureau"/>
    <s v="RBose"/>
    <s v="The applicant has been declined as their Visa expires in less than 12 months"/>
    <x v="0"/>
    <d v="1899-12-30T00:05:51"/>
    <n v="5.85"/>
    <d v="2023-08-25T00:00:00"/>
    <x v="1"/>
    <x v="0"/>
    <x v="6"/>
    <x v="1"/>
    <x v="2"/>
    <s v="SLA_MET"/>
  </r>
  <r>
    <s v="4818"/>
    <d v="2023-08-25T13:52:28"/>
    <d v="2023-08-25T14:10:10"/>
    <s v="DECLINE"/>
    <s v="Consumer Existing"/>
    <s v="NVaid"/>
    <s v="The applicant has been declined as Students are only eligible for 1 Handset (Voice service)"/>
    <x v="0"/>
    <d v="1899-12-30T00:17:42"/>
    <n v="17.7"/>
    <d v="2023-08-25T00:00:00"/>
    <x v="1"/>
    <x v="0"/>
    <x v="4"/>
    <x v="1"/>
    <x v="1"/>
    <s v="SLA_MET"/>
  </r>
  <r>
    <s v="4819"/>
    <d v="2023-08-25T14:00:25"/>
    <d v="2023-08-25T14:19:21"/>
    <s v="DECLINE"/>
    <s v="Consumer Existing"/>
    <s v="NVaid"/>
    <s v="The applicant has been declined as Students are only eligible for 1 Handset (Voice service)"/>
    <x v="0"/>
    <d v="1899-12-30T00:18:56"/>
    <n v="18.933333333333334"/>
    <d v="2023-08-25T00:00:00"/>
    <x v="1"/>
    <x v="0"/>
    <x v="4"/>
    <x v="1"/>
    <x v="1"/>
    <s v="SLA_MET"/>
  </r>
  <r>
    <s v="4820"/>
    <d v="2023-08-25T14:09:24"/>
    <d v="2023-08-25T14:18:35"/>
    <s v="DECLINE"/>
    <s v="Consumer Existing"/>
    <s v="QMascarenhas"/>
    <m/>
    <x v="0"/>
    <d v="1899-12-30T00:09:11"/>
    <n v="9.1833333333333336"/>
    <d v="2023-08-25T00:00:00"/>
    <x v="1"/>
    <x v="0"/>
    <x v="0"/>
    <x v="1"/>
    <x v="1"/>
    <s v="SLA_MET"/>
  </r>
  <r>
    <s v="4821"/>
    <d v="2023-08-25T14:56:59"/>
    <d v="2023-08-25T15:09:55"/>
    <s v="DECLINE"/>
    <s v="Consumer Existing"/>
    <s v="RBose"/>
    <s v="Declined as the customer has reached their eligible Service Limit."/>
    <x v="0"/>
    <d v="1899-12-30T00:12:56"/>
    <n v="12.933333333333334"/>
    <d v="2023-08-25T00:00:00"/>
    <x v="1"/>
    <x v="0"/>
    <x v="6"/>
    <x v="1"/>
    <x v="1"/>
    <s v="SLA_MET"/>
  </r>
  <r>
    <s v="4822"/>
    <d v="2023-08-25T15:07:05"/>
    <d v="2023-08-25T15:16:51"/>
    <s v="DECLINE"/>
    <s v="Consumer Pre Bureau"/>
    <s v="SBambaras"/>
    <s v="Declined as a Credit Decision"/>
    <x v="0"/>
    <d v="1899-12-30T00:09:46"/>
    <n v="9.7666666666666675"/>
    <d v="2023-08-25T00:00:00"/>
    <x v="1"/>
    <x v="0"/>
    <x v="7"/>
    <x v="1"/>
    <x v="2"/>
    <s v="SLA_MET"/>
  </r>
  <r>
    <s v="4823"/>
    <d v="2023-08-25T15:10:33"/>
    <d v="2023-08-25T15:21:17"/>
    <s v="DECLINE"/>
    <s v="Consumer Post Bureau"/>
    <s v="SSyed"/>
    <m/>
    <x v="0"/>
    <d v="1899-12-30T00:10:44"/>
    <n v="10.733333333333333"/>
    <d v="2023-08-25T00:00:00"/>
    <x v="1"/>
    <x v="0"/>
    <x v="5"/>
    <x v="1"/>
    <x v="0"/>
    <s v="SLA_MET"/>
  </r>
  <r>
    <s v="4824"/>
    <d v="2023-08-25T15:22:48"/>
    <d v="2023-08-25T15:45:39"/>
    <s v="DECLINE"/>
    <s v="Consumer Existing"/>
    <s v="NVaid"/>
    <s v="The customer has been declined due to insufficient billing history with Asif Tech"/>
    <x v="0"/>
    <d v="1899-12-30T00:22:51"/>
    <n v="22.85"/>
    <d v="2023-08-25T00:00:00"/>
    <x v="1"/>
    <x v="0"/>
    <x v="4"/>
    <x v="1"/>
    <x v="1"/>
    <s v="SLA_NOT_MET"/>
  </r>
  <r>
    <s v="4825"/>
    <d v="2023-08-25T15:46:46"/>
    <d v="2023-08-25T16:12:02"/>
    <s v="DECLINE"/>
    <s v="Consumer Existing"/>
    <s v="NVaid"/>
    <s v="Declined as the customer has reached their eligible Service Limit"/>
    <x v="0"/>
    <d v="1899-12-30T00:25:16"/>
    <n v="25.266666666666666"/>
    <d v="2023-08-25T00:00:00"/>
    <x v="1"/>
    <x v="0"/>
    <x v="4"/>
    <x v="1"/>
    <x v="1"/>
    <s v="SLA_NOT_MET"/>
  </r>
  <r>
    <s v="4826"/>
    <d v="2023-08-25T15:47:37"/>
    <d v="2023-08-25T16:04:37"/>
    <s v="DECLINE"/>
    <s v="Consumer Post Bureau"/>
    <s v="SSyed"/>
    <m/>
    <x v="0"/>
    <d v="1899-12-30T00:17:00"/>
    <n v="17"/>
    <d v="2023-08-25T00:00:00"/>
    <x v="1"/>
    <x v="0"/>
    <x v="5"/>
    <x v="1"/>
    <x v="0"/>
    <s v="SLA_MET"/>
  </r>
  <r>
    <s v="4827"/>
    <d v="2023-08-25T15:51:15"/>
    <d v="2023-08-25T16:22:35"/>
    <s v="DECLINE"/>
    <s v="Consumer Post Bureau"/>
    <s v="NVaid"/>
    <s v="The applicant has been declined as Students are only eligible for 1 Handset (Voice service). The applicant has an actvice voice service under row id 1-83T2DCA"/>
    <x v="0"/>
    <d v="1899-12-30T00:31:20"/>
    <n v="31.333333333333332"/>
    <d v="2023-08-25T00:00:00"/>
    <x v="1"/>
    <x v="0"/>
    <x v="4"/>
    <x v="1"/>
    <x v="0"/>
    <s v="SLA_NOT_MET"/>
  </r>
  <r>
    <s v="4828"/>
    <d v="2023-08-25T16:14:12"/>
    <d v="2023-08-25T16:36:03"/>
    <s v="DECLINE"/>
    <s v="Consumer Post Bureau"/>
    <s v="SBambaras"/>
    <s v="The applicant has been declined as their Visa expires in less than 12 months"/>
    <x v="0"/>
    <d v="1899-12-30T00:21:51"/>
    <n v="21.85"/>
    <d v="2023-08-25T00:00:00"/>
    <x v="1"/>
    <x v="0"/>
    <x v="7"/>
    <x v="1"/>
    <x v="0"/>
    <s v="SLA_NOT_MET"/>
  </r>
  <r>
    <s v="4829"/>
    <d v="2023-08-25T16:18:43"/>
    <d v="2023-08-25T16:32:02"/>
    <s v="DECLINE"/>
    <s v="Consumer Post Bureau"/>
    <s v="RBose"/>
    <m/>
    <x v="0"/>
    <d v="1899-12-30T00:13:19"/>
    <n v="13.316666666666666"/>
    <d v="2023-08-25T00:00:00"/>
    <x v="1"/>
    <x v="0"/>
    <x v="6"/>
    <x v="1"/>
    <x v="0"/>
    <s v="SLA_MET"/>
  </r>
  <r>
    <s v="4830"/>
    <d v="2023-08-25T16:38:31"/>
    <d v="2023-08-25T16:44:21"/>
    <s v="DECLINE"/>
    <s v="Consumer Post Bureau"/>
    <s v="SSyed"/>
    <m/>
    <x v="0"/>
    <d v="1899-12-30T00:05:50"/>
    <n v="5.833333333333333"/>
    <d v="2023-08-25T00:00:00"/>
    <x v="1"/>
    <x v="0"/>
    <x v="5"/>
    <x v="1"/>
    <x v="0"/>
    <s v="SLA_MET"/>
  </r>
  <r>
    <s v="4831"/>
    <d v="2023-08-25T16:43:57"/>
    <d v="2023-08-25T16:55:45"/>
    <s v="DECLINE"/>
    <s v="Consumer Existing"/>
    <s v="SSyed"/>
    <s v="The applicant has been declined as Students are only eligible for 1 Handset (Voice service)"/>
    <x v="0"/>
    <d v="1899-12-30T00:11:48"/>
    <n v="11.8"/>
    <d v="2023-08-25T00:00:00"/>
    <x v="1"/>
    <x v="0"/>
    <x v="5"/>
    <x v="1"/>
    <x v="1"/>
    <s v="SLA_MET"/>
  </r>
  <r>
    <s v="4832"/>
    <d v="2023-08-25T16:47:49"/>
    <d v="2023-08-25T16:57:05"/>
    <s v="DECLINE"/>
    <s v="Consumer Post Bureau"/>
    <s v="SBambaras"/>
    <s v="The applicant has been declined as their Visa expires in less than 12 months"/>
    <x v="0"/>
    <d v="1899-12-30T00:09:16"/>
    <n v="9.2666666666666675"/>
    <d v="2023-08-25T00:00:00"/>
    <x v="1"/>
    <x v="0"/>
    <x v="7"/>
    <x v="1"/>
    <x v="0"/>
    <s v="SLA_MET"/>
  </r>
  <r>
    <s v="4833"/>
    <d v="2023-08-25T16:50:21"/>
    <d v="2023-08-25T17:00:32"/>
    <s v="DECLINE"/>
    <s v="Consumer Post Bureau"/>
    <s v="SSyed"/>
    <s v="The application has been declined due to previous account history with Asif Tech row id: 1-7WJ049Q"/>
    <x v="0"/>
    <d v="1899-12-30T00:10:11"/>
    <n v="10.183333333333334"/>
    <d v="2023-08-25T00:00:00"/>
    <x v="1"/>
    <x v="0"/>
    <x v="5"/>
    <x v="1"/>
    <x v="0"/>
    <s v="SLA_MET"/>
  </r>
  <r>
    <s v="4834"/>
    <d v="2023-08-25T16:59:08"/>
    <d v="2023-08-25T17:19:10"/>
    <s v="DECLINE"/>
    <s v="Consumer Pre Bureau"/>
    <s v="SSyed"/>
    <s v="The applicant has been declined as they are on a Bridging Visa. As per the Credit Policy, if the applicant is on an eligible Visa Subclass, send a copy of the 100pts of ID and supporting documents to VCredit@Asif Tech.com.au or 1800 656 866"/>
    <x v="2"/>
    <d v="1899-12-30T00:20:02"/>
    <n v="20.033333333333335"/>
    <d v="2023-08-25T00:00:00"/>
    <x v="1"/>
    <x v="0"/>
    <x v="5"/>
    <x v="1"/>
    <x v="2"/>
    <s v="SLA_NOT_MET"/>
  </r>
  <r>
    <s v="4835"/>
    <d v="2023-08-25T09:11:38"/>
    <d v="2023-08-25T09:21:26"/>
    <s v="WITHDRAW"/>
    <s v="Consumer Existing"/>
    <s v="SBambaras"/>
    <s v="Please send through copies of the applicants 100 points of ID (including their Visa page and/or previous Passport number, if applicable) to VCredit@Asif Tech.com.au or 1800 656 866"/>
    <x v="2"/>
    <d v="1899-12-30T00:09:48"/>
    <n v="9.8000000000000007"/>
    <d v="2023-08-25T00:00:00"/>
    <x v="1"/>
    <x v="0"/>
    <x v="7"/>
    <x v="2"/>
    <x v="1"/>
    <s v="SLA_MET"/>
  </r>
  <r>
    <s v="4836"/>
    <d v="2023-08-25T09:46:16"/>
    <d v="2023-08-25T09:51:35"/>
    <s v="WITHDRAW"/>
    <s v="Consumer Post Bureau"/>
    <s v="QMascarenhas"/>
    <m/>
    <x v="0"/>
    <d v="1899-12-30T00:05:19"/>
    <n v="5.3166666666666664"/>
    <d v="2023-08-25T00:00:00"/>
    <x v="1"/>
    <x v="0"/>
    <x v="0"/>
    <x v="2"/>
    <x v="0"/>
    <s v="SLA_MET"/>
  </r>
  <r>
    <s v="4837"/>
    <d v="2023-08-25T10:26:57"/>
    <d v="2023-08-25T10:37:21"/>
    <s v="WITHDRAW"/>
    <s v="Consumer Post Bureau"/>
    <s v="SBambaras"/>
    <m/>
    <x v="0"/>
    <d v="1899-12-30T00:10:24"/>
    <n v="10.4"/>
    <d v="2023-08-25T00:00:00"/>
    <x v="1"/>
    <x v="0"/>
    <x v="7"/>
    <x v="2"/>
    <x v="0"/>
    <s v="SLA_MET"/>
  </r>
  <r>
    <s v="4838"/>
    <d v="2023-08-25T10:28:38"/>
    <d v="2023-08-25T10:45:59"/>
    <s v="WITHDRAW"/>
    <s v="Consumer Existing"/>
    <s v="SBambaras"/>
    <s v="Please provide employer's complete name and landline number on the next application."/>
    <x v="0"/>
    <d v="1899-12-30T00:17:21"/>
    <n v="17.350000000000001"/>
    <d v="2023-08-25T00:00:00"/>
    <x v="1"/>
    <x v="0"/>
    <x v="7"/>
    <x v="2"/>
    <x v="1"/>
    <s v="SLA_MET"/>
  </r>
  <r>
    <s v="4839"/>
    <d v="2023-08-25T10:37:50"/>
    <d v="2023-08-25T10:48:55"/>
    <s v="WITHDRAW"/>
    <s v="Consumer Existing"/>
    <s v="SSyed"/>
    <m/>
    <x v="0"/>
    <d v="1899-12-30T00:11:05"/>
    <n v="11.083333333333334"/>
    <d v="2023-08-25T00:00:00"/>
    <x v="1"/>
    <x v="0"/>
    <x v="5"/>
    <x v="2"/>
    <x v="1"/>
    <s v="SLA_MET"/>
  </r>
  <r>
    <s v="4840"/>
    <d v="2023-08-25T10:38:08"/>
    <d v="2023-08-25T11:00:15"/>
    <s v="WITHDRAW"/>
    <s v="Consumer Existing"/>
    <s v="SBambaras"/>
    <s v="This customers existing Asif Tech account is currently overdue. Once all outstanding amounts have been paid, please email VCredit@Asif Tech.com.au to request a further review"/>
    <x v="1"/>
    <d v="1899-12-30T00:22:07"/>
    <n v="22.116666666666667"/>
    <d v="2023-08-25T00:00:00"/>
    <x v="1"/>
    <x v="0"/>
    <x v="7"/>
    <x v="2"/>
    <x v="1"/>
    <s v="SLA_NOT_MET"/>
  </r>
  <r>
    <s v="4841"/>
    <d v="2023-08-25T10:55:05"/>
    <d v="2023-08-25T11:01:02"/>
    <s v="WITHDRAW"/>
    <s v="Consumer Post Bureau"/>
    <s v="QMascarenhas"/>
    <m/>
    <x v="0"/>
    <d v="1899-12-30T00:05:57"/>
    <n v="5.95"/>
    <d v="2023-08-25T00:00:00"/>
    <x v="1"/>
    <x v="0"/>
    <x v="0"/>
    <x v="2"/>
    <x v="0"/>
    <s v="SLA_MET"/>
  </r>
  <r>
    <s v="4842"/>
    <d v="2023-08-25T11:19:47"/>
    <d v="2023-08-25T11:28:18"/>
    <s v="WITHDRAW"/>
    <s v="Consumer Pre Bureau"/>
    <s v="NVaid"/>
    <s v="Please resubmit with the advertised contact details for the applicants employer (can include 13, 1300 &amp; 1800 numbers)"/>
    <x v="2"/>
    <d v="1899-12-30T00:08:31"/>
    <n v="8.5166666666666675"/>
    <d v="2023-08-25T00:00:00"/>
    <x v="1"/>
    <x v="0"/>
    <x v="4"/>
    <x v="2"/>
    <x v="2"/>
    <s v="SLA_MET"/>
  </r>
  <r>
    <s v="4843"/>
    <d v="2023-08-25T11:27:54"/>
    <d v="2023-08-25T11:37:26"/>
    <s v="WITHDRAW"/>
    <s v="Consumer Pre Bureau"/>
    <s v="NVaid"/>
    <s v="The applicant is currently studying Fulltime or is on a Student Visa. Please resubmit as a Student. Remove all details of employment"/>
    <x v="4"/>
    <d v="1899-12-30T00:09:32"/>
    <n v="9.5333333333333332"/>
    <d v="2023-08-25T00:00:00"/>
    <x v="1"/>
    <x v="0"/>
    <x v="4"/>
    <x v="2"/>
    <x v="2"/>
    <s v="SLA_MET"/>
  </r>
  <r>
    <s v="4844"/>
    <d v="2023-08-25T11:29:47"/>
    <d v="2023-08-25T11:45:23"/>
    <s v="WITHDRAW"/>
    <s v="Consumer Post Bureau"/>
    <s v="SSyed"/>
    <m/>
    <x v="0"/>
    <d v="1899-12-30T00:15:36"/>
    <n v="15.6"/>
    <d v="2023-08-25T00:00:00"/>
    <x v="1"/>
    <x v="0"/>
    <x v="5"/>
    <x v="2"/>
    <x v="0"/>
    <s v="SLA_MET"/>
  </r>
  <r>
    <s v="4845"/>
    <d v="2023-08-25T12:08:10"/>
    <d v="2023-08-25T12:31:38"/>
    <s v="WITHDRAW"/>
    <s v="Consumer Pre Bureau"/>
    <s v="RBose"/>
    <s v="Please send bank statement or latest paylsip as a proof of employment to VCredit@Asif Tech.com.au or 1800 656 866"/>
    <x v="2"/>
    <d v="1899-12-30T00:23:28"/>
    <n v="23.466666666666665"/>
    <d v="2023-08-25T00:00:00"/>
    <x v="1"/>
    <x v="0"/>
    <x v="6"/>
    <x v="2"/>
    <x v="2"/>
    <s v="SLA_NOT_MET"/>
  </r>
  <r>
    <s v="4846"/>
    <d v="2023-08-25T12:22:11"/>
    <d v="2023-08-25T12:33:28"/>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1:17"/>
    <n v="11.283333333333333"/>
    <d v="2023-08-25T00:00:00"/>
    <x v="1"/>
    <x v="0"/>
    <x v="7"/>
    <x v="2"/>
    <x v="2"/>
    <s v="SLA_MET"/>
  </r>
  <r>
    <s v="4847"/>
    <d v="2023-08-25T12:33:02"/>
    <d v="2023-08-25T12:55:20"/>
    <s v="WITHDRAW"/>
    <s v="Consumer Post Bureau"/>
    <s v="RBose"/>
    <m/>
    <x v="0"/>
    <d v="1899-12-30T00:22:18"/>
    <n v="22.3"/>
    <d v="2023-08-25T00:00:00"/>
    <x v="1"/>
    <x v="0"/>
    <x v="6"/>
    <x v="2"/>
    <x v="0"/>
    <s v="SLA_NOT_MET"/>
  </r>
  <r>
    <s v="4848"/>
    <d v="2023-08-25T12:41:10"/>
    <d v="2023-08-25T12:55:07"/>
    <s v="WITHDRAW"/>
    <s v="Consumer Post Bureau"/>
    <s v="NVaid"/>
    <s v="Please send through copies of the applicants 100 points of ID (including their Visa page and/or previous Passport number, if applicable) to VCredit@Asif Tech.com.au or 1800 656 866"/>
    <x v="2"/>
    <d v="1899-12-30T00:13:57"/>
    <n v="13.95"/>
    <d v="2023-08-25T00:00:00"/>
    <x v="1"/>
    <x v="0"/>
    <x v="4"/>
    <x v="2"/>
    <x v="0"/>
    <s v="SLA_MET"/>
  </r>
  <r>
    <s v="4849"/>
    <d v="2023-08-25T12:48:00"/>
    <d v="2023-08-25T13:14:30"/>
    <s v="WITHDRAW"/>
    <s v="Consumer Pre Bureau"/>
    <s v="SBambaras"/>
    <s v="Please email applicants proof of income(current bank statement or recent payslip) in addition to copies of their 100 points of ID (passport with visa page) to VCredit@Asif Tech.com.au and resubmit under row-id:-1-5OG81JY."/>
    <x v="2"/>
    <d v="1899-12-30T00:26:30"/>
    <n v="26.5"/>
    <d v="2023-08-25T00:00:00"/>
    <x v="1"/>
    <x v="0"/>
    <x v="7"/>
    <x v="2"/>
    <x v="2"/>
    <s v="SLA_NOT_MET"/>
  </r>
  <r>
    <s v="4850"/>
    <d v="2023-08-25T12:51:49"/>
    <d v="2023-08-25T13:02:05"/>
    <s v="WITHDRAW"/>
    <s v="Consumer Post Bureau"/>
    <s v="QMascarenhas"/>
    <m/>
    <x v="0"/>
    <d v="1899-12-30T00:10:16"/>
    <n v="10.266666666666667"/>
    <d v="2023-08-25T00:00:00"/>
    <x v="1"/>
    <x v="0"/>
    <x v="0"/>
    <x v="2"/>
    <x v="0"/>
    <s v="SLA_MET"/>
  </r>
  <r>
    <s v="4851"/>
    <d v="2023-08-25T13:23:09"/>
    <d v="2023-08-25T13:38:04"/>
    <s v="WITHDRAW"/>
    <s v="Consumer Pre Bureau"/>
    <s v="RBose"/>
    <s v="The applicant is currently is on a Student Visa. Please resubmit as a Student."/>
    <x v="3"/>
    <d v="1899-12-30T00:14:55"/>
    <n v="14.916666666666666"/>
    <d v="2023-08-25T00:00:00"/>
    <x v="1"/>
    <x v="0"/>
    <x v="6"/>
    <x v="2"/>
    <x v="2"/>
    <s v="SLA_MET"/>
  </r>
  <r>
    <s v="4852"/>
    <d v="2023-08-25T13:40:28"/>
    <d v="2023-08-25T13:48:11"/>
    <s v="WITHDRAW"/>
    <s v="Consumer Existing"/>
    <s v="SBambaras"/>
    <s v="Please send through copies of the applicants 100 points of ID (including their Visa page and/or previous Passport number, if applicable) to VCredit@Asif Tech.com.au or 1800 656 866"/>
    <x v="2"/>
    <d v="1899-12-30T00:07:43"/>
    <n v="7.7166666666666668"/>
    <d v="2023-08-25T00:00:00"/>
    <x v="1"/>
    <x v="0"/>
    <x v="7"/>
    <x v="2"/>
    <x v="1"/>
    <s v="SLA_MET"/>
  </r>
  <r>
    <s v="4853"/>
    <d v="2023-08-25T13:43:30"/>
    <d v="2023-08-25T13:56:34"/>
    <s v="WITHDRAW"/>
    <s v="Consumer Pre Bureau"/>
    <s v="NVaid"/>
    <s v="The applicant has been previously approved under a different CA Row ID 1-8I6URP0 . The applicant will need to proceed with this order or have cancellation of the order confirmed in Siebel before reapplying"/>
    <x v="5"/>
    <d v="1899-12-30T00:13:04"/>
    <n v="13.066666666666666"/>
    <d v="2023-08-25T00:00:00"/>
    <x v="1"/>
    <x v="0"/>
    <x v="4"/>
    <x v="2"/>
    <x v="2"/>
    <s v="SLA_MET"/>
  </r>
  <r>
    <s v="4854"/>
    <d v="2023-08-25T13:44:25"/>
    <d v="2023-08-25T13:55:08"/>
    <s v="WITHDRAW"/>
    <s v="Consumer Pre Bureau"/>
    <s v="SBambaras"/>
    <s v="Please re-submit the next application with employer's correct landline number and name of the suburb on previous address."/>
    <x v="2"/>
    <d v="1899-12-30T00:10:43"/>
    <n v="10.716666666666667"/>
    <d v="2023-08-25T00:00:00"/>
    <x v="1"/>
    <x v="0"/>
    <x v="7"/>
    <x v="2"/>
    <x v="2"/>
    <s v="SLA_MET"/>
  </r>
  <r>
    <s v="4855"/>
    <d v="2023-08-25T13:58:31"/>
    <d v="2023-08-25T14:14:09"/>
    <s v="WITHDRAW"/>
    <s v="Consumer Existing"/>
    <s v="RBose"/>
    <s v="Please send proof of emloyment i.e bank statement or paysip of ID to VCredit@Asif Tech.com.au or 1800 656 866"/>
    <x v="2"/>
    <d v="1899-12-30T00:15:38"/>
    <n v="15.633333333333333"/>
    <d v="2023-08-25T00:00:00"/>
    <x v="1"/>
    <x v="0"/>
    <x v="6"/>
    <x v="2"/>
    <x v="1"/>
    <s v="SLA_MET"/>
  </r>
  <r>
    <s v="4856"/>
    <d v="2023-08-25T13:58:42"/>
    <d v="2023-08-25T14:14:41"/>
    <s v="WITHDRAW"/>
    <s v="Consumer Post Bureau"/>
    <s v="SSyed"/>
    <s v="An account for this applicant already exists with Asif Tech. Please resubmit as existing customer under CA Row ID: 1-7PK24RC"/>
    <x v="3"/>
    <d v="1899-12-30T00:15:59"/>
    <n v="15.983333333333333"/>
    <d v="2023-08-25T00:00:00"/>
    <x v="1"/>
    <x v="0"/>
    <x v="5"/>
    <x v="2"/>
    <x v="0"/>
    <s v="SLA_MET"/>
  </r>
  <r>
    <s v="4857"/>
    <d v="2023-08-25T14:08:46"/>
    <d v="2023-08-25T14:18:14"/>
    <s v="WITHDRAW"/>
    <s v="Consumer Pre Bureau"/>
    <s v="SSyed"/>
    <s v="An account for this applicant already exists with Asif Tech. Please resubmit as existing customer under CA Row ID: 1-56DZWRN"/>
    <x v="3"/>
    <d v="1899-12-30T00:09:28"/>
    <n v="9.4666666666666668"/>
    <d v="2023-08-25T00:00:00"/>
    <x v="1"/>
    <x v="0"/>
    <x v="5"/>
    <x v="2"/>
    <x v="2"/>
    <s v="SLA_MET"/>
  </r>
  <r>
    <s v="4858"/>
    <d v="2023-08-25T14:08:59"/>
    <d v="2023-08-25T14:34:13"/>
    <s v="WITHDRAW"/>
    <s v="Consumer Pre Bureau"/>
    <s v="RBose"/>
    <s v="Please send proof of employment i.e. bank statement or payslip to VCredit@Asif Tech.com.au or 1800 656 866"/>
    <x v="2"/>
    <d v="1899-12-30T00:25:14"/>
    <n v="25.233333333333334"/>
    <d v="2023-08-25T00:00:00"/>
    <x v="1"/>
    <x v="0"/>
    <x v="6"/>
    <x v="2"/>
    <x v="2"/>
    <s v="SLA_NOT_MET"/>
  </r>
  <r>
    <s v="4859"/>
    <d v="2023-08-25T14:13:32"/>
    <d v="2023-08-25T14:26:20"/>
    <s v="WITHDRAW"/>
    <s v="Consumer Pre Bureau"/>
    <s v="SBambaras"/>
    <s v="An account for this applicant already exists with Asif Tech. Please resubmit as existing customer under CA Row ID:1-7BNF0GA"/>
    <x v="3"/>
    <d v="1899-12-30T00:12:48"/>
    <n v="12.8"/>
    <d v="2023-08-25T00:00:00"/>
    <x v="1"/>
    <x v="0"/>
    <x v="7"/>
    <x v="2"/>
    <x v="2"/>
    <s v="SLA_MET"/>
  </r>
  <r>
    <s v="4860"/>
    <d v="2023-08-25T14:18:06"/>
    <d v="2023-08-25T14:35:53"/>
    <s v="WITHDRAW"/>
    <s v="Consumer Existing"/>
    <s v="SSyed"/>
    <s v="This customers existing Asif Tech account is currently overdue. Once all outstanding amounts have been paid, please email VCredit@Asif Tech.com.au to request a further review 1-65IQXEW"/>
    <x v="1"/>
    <d v="1899-12-30T00:17:47"/>
    <n v="17.783333333333335"/>
    <d v="2023-08-25T00:00:00"/>
    <x v="1"/>
    <x v="0"/>
    <x v="5"/>
    <x v="2"/>
    <x v="1"/>
    <s v="SLA_MET"/>
  </r>
  <r>
    <s v="4861"/>
    <d v="2023-08-25T14:26:40"/>
    <d v="2023-08-25T14:36:25"/>
    <s v="WITHDRAW"/>
    <s v="Consumer Post Bureau"/>
    <s v="SBambaras"/>
    <s v="An account for this applicant already exists with Asif Tech. Please resubmit as existing customer under CA Row ID: 1-8494OJF"/>
    <x v="3"/>
    <d v="1899-12-30T00:09:45"/>
    <n v="9.75"/>
    <d v="2023-08-25T00:00:00"/>
    <x v="1"/>
    <x v="0"/>
    <x v="7"/>
    <x v="2"/>
    <x v="0"/>
    <s v="SLA_MET"/>
  </r>
  <r>
    <s v="4862"/>
    <d v="2023-08-25T14:27:46"/>
    <d v="2023-08-25T14:45:15"/>
    <s v="WITHDRAW"/>
    <s v="Consumer Pre Bureau"/>
    <s v="NVaid"/>
    <s v="Please check the applicant's date of birth and passport. If incorrect, please amend and resubmit. Otherwise, send copies of the applicant's 100 points of ID (and their previous Passport # if applicable) to VCredit@Asif Tech.com.au or 1800 656 866"/>
    <x v="4"/>
    <d v="1899-12-30T00:17:29"/>
    <n v="17.483333333333334"/>
    <d v="2023-08-25T00:00:00"/>
    <x v="1"/>
    <x v="0"/>
    <x v="4"/>
    <x v="2"/>
    <x v="2"/>
    <s v="SLA_MET"/>
  </r>
  <r>
    <s v="4863"/>
    <d v="2023-08-25T14:43:43"/>
    <d v="2023-08-25T14:55:27"/>
    <s v="WITHDRAW"/>
    <s v="Consumer Existing"/>
    <s v="SBambaras"/>
    <s v="The Work number entered is incorrect for the employer listed on the application. Please verify the details with the applicant and resubmit with a valid number"/>
    <x v="4"/>
    <d v="1899-12-30T00:11:44"/>
    <n v="11.733333333333333"/>
    <d v="2023-08-25T00:00:00"/>
    <x v="1"/>
    <x v="0"/>
    <x v="7"/>
    <x v="2"/>
    <x v="1"/>
    <s v="SLA_MET"/>
  </r>
  <r>
    <s v="4864"/>
    <d v="2023-08-25T14:51:57"/>
    <d v="2023-08-25T14:55:41"/>
    <s v="WITHDRAW"/>
    <s v="Consumer Post Bureau"/>
    <s v="SSyed"/>
    <m/>
    <x v="0"/>
    <d v="1899-12-30T00:03:44"/>
    <n v="3.7333333333333334"/>
    <d v="2023-08-25T00:00:00"/>
    <x v="1"/>
    <x v="0"/>
    <x v="5"/>
    <x v="2"/>
    <x v="0"/>
    <s v="SLA_MET"/>
  </r>
  <r>
    <s v="4865"/>
    <d v="2023-08-25T14:59:39"/>
    <d v="2023-08-25T15:09:47"/>
    <s v="WITHDRAW"/>
    <s v="Consumer Post Bureau"/>
    <s v="SBambaras"/>
    <s v="Please email a copy of passport with visa page and re-submit the next application with employer's landline number."/>
    <x v="2"/>
    <d v="1899-12-30T00:10:08"/>
    <n v="10.133333333333333"/>
    <d v="2023-08-25T00:00:00"/>
    <x v="1"/>
    <x v="0"/>
    <x v="7"/>
    <x v="2"/>
    <x v="0"/>
    <s v="SLA_MET"/>
  </r>
  <r>
    <s v="4866"/>
    <d v="2023-08-25T15:16:04"/>
    <d v="2023-08-25T15:25:31"/>
    <s v="WITHDRAW"/>
    <s v="Consumer Existing"/>
    <s v="SBambaras"/>
    <s v="This customers existing Asif Tech account is currently overdue. Once all outstanding amounts have been paid, please email VCredit@Asif Tech.com.au to request a further review"/>
    <x v="1"/>
    <d v="1899-12-30T00:09:27"/>
    <n v="9.4499999999999993"/>
    <d v="2023-08-25T00:00:00"/>
    <x v="1"/>
    <x v="0"/>
    <x v="7"/>
    <x v="2"/>
    <x v="1"/>
    <s v="SLA_MET"/>
  </r>
  <r>
    <s v="4867"/>
    <d v="2023-08-25T15:19:22"/>
    <d v="2023-08-25T15:47:15"/>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27:53"/>
    <n v="27.883333333333333"/>
    <d v="2023-08-25T00:00:00"/>
    <x v="1"/>
    <x v="0"/>
    <x v="7"/>
    <x v="2"/>
    <x v="2"/>
    <s v="SLA_NOT_MET"/>
  </r>
  <r>
    <s v="4868"/>
    <d v="2023-08-25T15:54:23"/>
    <d v="2023-08-25T16:23:51"/>
    <s v="WITHDRAW"/>
    <s v="Consumer Existing"/>
    <s v="SBambaras"/>
    <s v="The applicant is currently studying Fulltime or is on a Student Visa. Please resubmit as a Student."/>
    <x v="3"/>
    <d v="1899-12-30T00:29:28"/>
    <n v="29.466666666666665"/>
    <d v="2023-08-25T00:00:00"/>
    <x v="1"/>
    <x v="0"/>
    <x v="7"/>
    <x v="2"/>
    <x v="1"/>
    <s v="SLA_NOT_MET"/>
  </r>
  <r>
    <s v="4869"/>
    <d v="2023-08-25T16:10:09"/>
    <d v="2023-08-25T16:34:23"/>
    <s v="WITHDRAW"/>
    <s v="Consumer Pre Bureau"/>
    <s v="SBambaras"/>
    <s v="Please send through copies of the applicants 100 points of ID (including their Visa page and/or previous Passport number, if applicable) to VCredit@Asif Tech.com.au or 1800 656 866"/>
    <x v="2"/>
    <d v="1899-12-30T00:24:14"/>
    <n v="24.233333333333334"/>
    <d v="2023-08-25T00:00:00"/>
    <x v="1"/>
    <x v="0"/>
    <x v="7"/>
    <x v="2"/>
    <x v="2"/>
    <s v="SLA_NOT_MET"/>
  </r>
  <r>
    <s v="4870"/>
    <d v="2023-08-25T16:12:08"/>
    <d v="2023-08-25T16:41:21"/>
    <s v="WITHDRAW"/>
    <s v="Consumer Pre Bureau"/>
    <s v="NVaid"/>
    <s v="Please resubmit with a valid company name for the applicants employer. It is Commonwealth Bank"/>
    <x v="2"/>
    <d v="1899-12-30T00:29:13"/>
    <n v="29.216666666666665"/>
    <d v="2023-08-25T00:00:00"/>
    <x v="1"/>
    <x v="0"/>
    <x v="4"/>
    <x v="2"/>
    <x v="2"/>
    <s v="SLA_NOT_MET"/>
  </r>
  <r>
    <s v="4871"/>
    <d v="2023-08-25T16:15:46"/>
    <d v="2023-08-25T16:43:47"/>
    <s v="WITHDRAW"/>
    <s v="Consumer Post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28:01"/>
    <n v="28.016666666666666"/>
    <d v="2023-08-25T00:00:00"/>
    <x v="1"/>
    <x v="0"/>
    <x v="7"/>
    <x v="2"/>
    <x v="0"/>
    <s v="SLA_NOT_MET"/>
  </r>
  <r>
    <s v="4872"/>
    <d v="2023-08-25T16:28:15"/>
    <d v="2023-08-25T17:02:27"/>
    <s v="WITHDRAW"/>
    <s v="Consumer Post Bureau"/>
    <s v="RBose"/>
    <m/>
    <x v="0"/>
    <d v="1899-12-30T00:34:12"/>
    <n v="34.200000000000003"/>
    <d v="2023-08-25T00:00:00"/>
    <x v="1"/>
    <x v="0"/>
    <x v="6"/>
    <x v="2"/>
    <x v="0"/>
    <s v="SLA_NOT_MET"/>
  </r>
  <r>
    <s v="4873"/>
    <d v="2023-08-25T16:39:40"/>
    <d v="2023-08-25T17:00:17"/>
    <s v="WITHDRAW"/>
    <s v="Consumer Existing"/>
    <s v="NVaid"/>
    <s v="Please send through a document to confirm the applicants income (either a current bank statement showing wage deposits from their employer, or a recent payslip) in addition to copies of their 100 points of ID to VCredit@Asif Tech.com.au or 1800 656 866"/>
    <x v="2"/>
    <d v="1899-12-30T00:20:37"/>
    <n v="20.616666666666667"/>
    <d v="2023-08-25T00:00:00"/>
    <x v="1"/>
    <x v="0"/>
    <x v="4"/>
    <x v="2"/>
    <x v="1"/>
    <s v="SLA_NOT_MET"/>
  </r>
  <r>
    <s v="4874"/>
    <d v="2023-08-25T16:54:55"/>
    <d v="2023-08-25T17:15:52"/>
    <s v="WITHDRAW"/>
    <s v="Consumer Post Bureau"/>
    <s v="NVaid"/>
    <s v="The Work number entered is incorrect for the employer listed on the application. Please verify the details with the applicant and resubmit with a valid number or provide proof of employment (Pay Slips /bank Statement ) to vcredit@Asif Tech.com.au"/>
    <x v="4"/>
    <d v="1899-12-30T00:20:57"/>
    <n v="20.95"/>
    <d v="2023-08-25T00:00:00"/>
    <x v="1"/>
    <x v="0"/>
    <x v="4"/>
    <x v="2"/>
    <x v="0"/>
    <s v="SLA_NOT_MET"/>
  </r>
  <r>
    <s v="4875"/>
    <d v="2023-08-25T16:58:10"/>
    <d v="2023-08-25T17:07:25"/>
    <s v="WITHDRAW"/>
    <s v="Consumer Post Bureau"/>
    <s v="SBambaras"/>
    <s v="An account for this applicant already exists with Asif Tech. Please resubmit as existing customer under CA Row ID: 1-898IHSX"/>
    <x v="3"/>
    <d v="1899-12-30T00:09:15"/>
    <n v="9.25"/>
    <d v="2023-08-25T00:00:00"/>
    <x v="1"/>
    <x v="0"/>
    <x v="7"/>
    <x v="2"/>
    <x v="0"/>
    <s v="SLA_MET"/>
  </r>
  <r>
    <s v="4876"/>
    <d v="2023-08-25T17:17:15"/>
    <d v="2023-08-25T17:27:00"/>
    <s v="WITHDRAW"/>
    <s v="Consumer Existing"/>
    <s v="SSyed"/>
    <s v="The Work number entered is incorrect for the employer listed on the application. Please verify the details with the applicant and resubmit with a valid number"/>
    <x v="4"/>
    <d v="1899-12-30T00:09:45"/>
    <n v="9.75"/>
    <d v="2023-08-25T00:00:00"/>
    <x v="1"/>
    <x v="0"/>
    <x v="5"/>
    <x v="2"/>
    <x v="1"/>
    <s v="SLA_MET"/>
  </r>
  <r>
    <s v="4877"/>
    <d v="2023-08-25T17:25:41"/>
    <d v="2023-08-25T17:33:57"/>
    <s v="WITHDRAW"/>
    <s v="Consumer Pre Bureau"/>
    <s v="NVaid"/>
    <s v="Please remove the unknown from the previous address and resubmit"/>
    <x v="4"/>
    <d v="1899-12-30T00:08:16"/>
    <n v="8.2666666666666675"/>
    <d v="2023-08-25T00:00:00"/>
    <x v="1"/>
    <x v="0"/>
    <x v="4"/>
    <x v="2"/>
    <x v="2"/>
    <s v="SLA_MET"/>
  </r>
  <r>
    <s v="4878"/>
    <d v="2023-08-25T17:31:00"/>
    <d v="2023-08-25T17:44:10"/>
    <s v="WITHDRAW"/>
    <s v="Consumer Pre Bureau"/>
    <s v="RBose"/>
    <s v="-Please send through a document to confirm the applicants income (a current bank statement or a recent payslip) in addition to copies of their 100 points of ID to VCredit@Asif Tech.com.au or 1800 656 866"/>
    <x v="2"/>
    <d v="1899-12-30T00:13:10"/>
    <n v="13.166666666666666"/>
    <d v="2023-08-25T00:00:00"/>
    <x v="1"/>
    <x v="0"/>
    <x v="6"/>
    <x v="2"/>
    <x v="2"/>
    <s v="SLA_MET"/>
  </r>
  <r>
    <s v="4879"/>
    <d v="2023-08-25T17:35:57"/>
    <d v="2023-08-25T17:44:25"/>
    <s v="WITHDRAW"/>
    <s v="Consumer Post Bureau"/>
    <s v="NVaid"/>
    <s v="The applicant has been previously approved under a different CA Row ID 1-8IEXL3K . The applicant will need to proceed with this order or have cancellation of the order confirmed in Siebel before reapplying"/>
    <x v="5"/>
    <d v="1899-12-30T00:08:28"/>
    <n v="8.4666666666666668"/>
    <d v="2023-08-25T00:00:00"/>
    <x v="1"/>
    <x v="0"/>
    <x v="4"/>
    <x v="2"/>
    <x v="0"/>
    <s v="SLA_MET"/>
  </r>
  <r>
    <s v="4880"/>
    <d v="2023-08-25T17:43:51"/>
    <d v="2023-08-25T17:50:12"/>
    <s v="WITHDRAW"/>
    <s v="Consumer Post Bureau"/>
    <s v="SSyed"/>
    <m/>
    <x v="0"/>
    <d v="1899-12-30T00:06:21"/>
    <n v="6.35"/>
    <d v="2023-08-25T00:00:00"/>
    <x v="1"/>
    <x v="0"/>
    <x v="5"/>
    <x v="2"/>
    <x v="0"/>
    <s v="SLA_MET"/>
  </r>
  <r>
    <s v="4881"/>
    <d v="2023-08-25T18:01:04"/>
    <d v="2023-08-25T18:15:40"/>
    <s v="WITHDRAW"/>
    <s v="Consumer Existing"/>
    <s v="NVaid"/>
    <s v="Please email copy of Proof of Income (Pay Slips / Bank Statement / Employment Letter) to vcredit@Asif Tech.com.au Also Clear overdue balance. Account no 679672883, overdue by $81.40"/>
    <x v="1"/>
    <d v="1899-12-30T00:14:36"/>
    <n v="14.6"/>
    <d v="2023-08-25T00:00:00"/>
    <x v="1"/>
    <x v="0"/>
    <x v="4"/>
    <x v="2"/>
    <x v="1"/>
    <s v="SLA_MET"/>
  </r>
  <r>
    <s v="4882"/>
    <d v="2023-08-25T19:42:58"/>
    <d v="2023-08-25T19:58:36"/>
    <s v="WITHDRAW"/>
    <s v="Consumer Existing"/>
    <s v="RBose"/>
    <s v="Please send passport or medicare card alongwith proof of employment i.e. bank statement or payslip to VCredit@Asif Tech.com.au or 1800 656 866"/>
    <x v="2"/>
    <d v="1899-12-30T00:15:38"/>
    <n v="15.633333333333333"/>
    <d v="2023-08-25T00:00:00"/>
    <x v="1"/>
    <x v="0"/>
    <x v="6"/>
    <x v="2"/>
    <x v="1"/>
    <s v="SLA_MET"/>
  </r>
  <r>
    <s v="4883"/>
    <d v="2023-08-26T10:36:54"/>
    <d v="2023-08-26T10:43:41"/>
    <s v="APPROVE"/>
    <s v="Consumer Pre Bureau"/>
    <s v="SBambaras"/>
    <s v="Approved only with outright purchase of handset or USIM only"/>
    <x v="0"/>
    <d v="1899-12-30T00:06:47"/>
    <n v="6.7833333333333332"/>
    <d v="2023-08-26T00:00:00"/>
    <x v="1"/>
    <x v="0"/>
    <x v="7"/>
    <x v="0"/>
    <x v="2"/>
    <s v="SLA_MET"/>
  </r>
  <r>
    <s v="4884"/>
    <d v="2023-08-26T10:52:19"/>
    <d v="2023-08-26T11:04:09"/>
    <s v="APPROVE"/>
    <s v="Consumer Existing"/>
    <s v="SBambaras"/>
    <m/>
    <x v="0"/>
    <d v="1899-12-30T00:11:50"/>
    <n v="11.833333333333334"/>
    <d v="2023-08-26T00:00:00"/>
    <x v="1"/>
    <x v="0"/>
    <x v="7"/>
    <x v="0"/>
    <x v="1"/>
    <s v="SLA_MET"/>
  </r>
  <r>
    <s v="4885"/>
    <d v="2023-08-26T11:00:22"/>
    <d v="2023-08-26T11:04:36"/>
    <s v="APPROVE"/>
    <s v="Consumer Existing"/>
    <s v="HPandya"/>
    <s v="Approve"/>
    <x v="0"/>
    <d v="1899-12-30T00:04:14"/>
    <n v="4.2333333333333334"/>
    <d v="2023-08-26T00:00:00"/>
    <x v="1"/>
    <x v="0"/>
    <x v="11"/>
    <x v="0"/>
    <x v="1"/>
    <s v="SLA_MET"/>
  </r>
  <r>
    <s v="4886"/>
    <d v="2023-08-26T11:10:08"/>
    <d v="2023-08-26T11:24:55"/>
    <s v="APPROVE"/>
    <s v="Consumer Existing"/>
    <s v="NBhatia"/>
    <s v="Approve"/>
    <x v="0"/>
    <d v="1899-12-30T00:14:47"/>
    <n v="14.783333333333333"/>
    <d v="2023-08-26T00:00:00"/>
    <x v="1"/>
    <x v="0"/>
    <x v="1"/>
    <x v="0"/>
    <x v="1"/>
    <s v="SLA_MET"/>
  </r>
  <r>
    <s v="4887"/>
    <d v="2023-08-26T11:16:46"/>
    <d v="2023-08-26T11:24:34"/>
    <s v="APPROVE"/>
    <s v="Consumer Existing"/>
    <s v="SBambaras"/>
    <m/>
    <x v="0"/>
    <d v="1899-12-30T00:07:48"/>
    <n v="7.8"/>
    <d v="2023-08-26T00:00:00"/>
    <x v="1"/>
    <x v="0"/>
    <x v="7"/>
    <x v="0"/>
    <x v="1"/>
    <s v="SLA_MET"/>
  </r>
  <r>
    <s v="4888"/>
    <d v="2023-08-26T11:17:55"/>
    <d v="2023-08-26T11:34:55"/>
    <s v="APPROVE"/>
    <s v="Consumer Existing"/>
    <s v="RBose"/>
    <s v="Approve"/>
    <x v="0"/>
    <d v="1899-12-30T00:17:00"/>
    <n v="17"/>
    <d v="2023-08-26T00:00:00"/>
    <x v="1"/>
    <x v="0"/>
    <x v="6"/>
    <x v="0"/>
    <x v="1"/>
    <s v="SLA_MET"/>
  </r>
  <r>
    <s v="4889"/>
    <d v="2023-08-26T11:33:03"/>
    <d v="2023-08-26T11:37:34"/>
    <s v="APPROVE"/>
    <s v="Consumer Existing"/>
    <s v="SBambaras"/>
    <s v="Approved for MBB only"/>
    <x v="0"/>
    <d v="1899-12-30T00:04:31"/>
    <n v="4.5166666666666666"/>
    <d v="2023-08-26T00:00:00"/>
    <x v="1"/>
    <x v="0"/>
    <x v="7"/>
    <x v="0"/>
    <x v="1"/>
    <s v="SLA_MET"/>
  </r>
  <r>
    <s v="4890"/>
    <d v="2023-08-26T11:44:46"/>
    <d v="2023-08-26T11:50:08"/>
    <s v="APPROVE"/>
    <s v="Consumer Existing"/>
    <s v="HPandya"/>
    <s v="Approve"/>
    <x v="0"/>
    <d v="1899-12-30T00:05:22"/>
    <n v="5.3666666666666663"/>
    <d v="2023-08-26T00:00:00"/>
    <x v="1"/>
    <x v="0"/>
    <x v="11"/>
    <x v="0"/>
    <x v="1"/>
    <s v="SLA_MET"/>
  </r>
  <r>
    <s v="4891"/>
    <d v="2023-08-26T11:55:36"/>
    <d v="2023-08-26T12:09:31"/>
    <s v="APPROVE"/>
    <s v="Consumer Existing"/>
    <s v="RBose"/>
    <m/>
    <x v="0"/>
    <d v="1899-12-30T00:13:55"/>
    <n v="13.916666666666666"/>
    <d v="2023-08-26T00:00:00"/>
    <x v="1"/>
    <x v="0"/>
    <x v="6"/>
    <x v="0"/>
    <x v="1"/>
    <s v="SLA_MET"/>
  </r>
  <r>
    <s v="4892"/>
    <d v="2023-08-26T11:58:09"/>
    <d v="2023-08-26T12:08:57"/>
    <s v="APPROVE"/>
    <s v="Consumer Post Bureau"/>
    <s v="SSyed"/>
    <m/>
    <x v="0"/>
    <d v="1899-12-30T00:10:48"/>
    <n v="10.8"/>
    <d v="2023-08-26T00:00:00"/>
    <x v="1"/>
    <x v="0"/>
    <x v="5"/>
    <x v="0"/>
    <x v="0"/>
    <s v="SLA_MET"/>
  </r>
  <r>
    <s v="4893"/>
    <d v="2023-08-26T12:02:01"/>
    <d v="2023-08-26T12:06:47"/>
    <s v="APPROVE"/>
    <s v="Consumer Existing"/>
    <s v="HPandya"/>
    <s v="Approve"/>
    <x v="0"/>
    <d v="1899-12-30T00:04:46"/>
    <n v="4.7666666666666666"/>
    <d v="2023-08-26T00:00:00"/>
    <x v="1"/>
    <x v="0"/>
    <x v="11"/>
    <x v="0"/>
    <x v="1"/>
    <s v="SLA_MET"/>
  </r>
  <r>
    <s v="4894"/>
    <d v="2023-08-26T12:05:17"/>
    <d v="2023-08-26T12:16:02"/>
    <s v="APPROVE"/>
    <s v="Consumer Existing"/>
    <s v="RBose"/>
    <m/>
    <x v="0"/>
    <d v="1899-12-30T00:10:45"/>
    <n v="10.75"/>
    <d v="2023-08-26T00:00:00"/>
    <x v="1"/>
    <x v="0"/>
    <x v="6"/>
    <x v="0"/>
    <x v="1"/>
    <s v="SLA_MET"/>
  </r>
  <r>
    <s v="4895"/>
    <d v="2023-08-26T12:10:00"/>
    <d v="2023-08-26T12:20:51"/>
    <s v="APPROVE"/>
    <s v="Consumer Existing"/>
    <s v="NBhatia"/>
    <s v="Approve"/>
    <x v="0"/>
    <d v="1899-12-30T00:10:51"/>
    <n v="10.85"/>
    <d v="2023-08-26T00:00:00"/>
    <x v="1"/>
    <x v="0"/>
    <x v="1"/>
    <x v="0"/>
    <x v="1"/>
    <s v="SLA_MET"/>
  </r>
  <r>
    <s v="4896"/>
    <d v="2023-08-26T12:10:44"/>
    <d v="2023-08-26T12:20:50"/>
    <s v="APPROVE"/>
    <s v="Consumer Existing"/>
    <s v="HPandya"/>
    <s v="Approve"/>
    <x v="0"/>
    <d v="1899-12-30T00:10:06"/>
    <n v="10.1"/>
    <d v="2023-08-26T00:00:00"/>
    <x v="1"/>
    <x v="0"/>
    <x v="11"/>
    <x v="0"/>
    <x v="1"/>
    <s v="SLA_MET"/>
  </r>
  <r>
    <s v="4897"/>
    <d v="2023-08-26T12:26:27"/>
    <d v="2023-08-26T12:50:42"/>
    <s v="APPROVE"/>
    <s v="Consumer Existing"/>
    <s v="NBhatia"/>
    <m/>
    <x v="0"/>
    <d v="1899-12-30T00:24:15"/>
    <n v="24.25"/>
    <d v="2023-08-26T00:00:00"/>
    <x v="1"/>
    <x v="0"/>
    <x v="1"/>
    <x v="0"/>
    <x v="1"/>
    <s v="SLA_NOT_MET"/>
  </r>
  <r>
    <s v="4898"/>
    <d v="2023-08-26T12:36:11"/>
    <d v="2023-08-26T12:42:28"/>
    <s v="APPROVE"/>
    <s v="Consumer Existing"/>
    <s v="SBambaras"/>
    <s v="Approved for 1 service"/>
    <x v="0"/>
    <d v="1899-12-30T00:06:17"/>
    <n v="6.2833333333333332"/>
    <d v="2023-08-26T00:00:00"/>
    <x v="1"/>
    <x v="0"/>
    <x v="7"/>
    <x v="0"/>
    <x v="1"/>
    <s v="SLA_MET"/>
  </r>
  <r>
    <s v="4899"/>
    <d v="2023-08-26T13:12:20"/>
    <d v="2023-08-26T13:30:00"/>
    <s v="APPROVE"/>
    <s v="Consumer Existing"/>
    <s v="RBose"/>
    <m/>
    <x v="0"/>
    <d v="1899-12-30T00:17:40"/>
    <n v="17.666666666666668"/>
    <d v="2023-08-26T00:00:00"/>
    <x v="1"/>
    <x v="0"/>
    <x v="6"/>
    <x v="0"/>
    <x v="1"/>
    <s v="SLA_MET"/>
  </r>
  <r>
    <s v="4900"/>
    <d v="2023-08-26T13:17:09"/>
    <d v="2023-08-26T13:29:59"/>
    <s v="APPROVE"/>
    <s v="Consumer Pre Bureau"/>
    <s v="SBambaras"/>
    <s v="Approved for 1 service"/>
    <x v="0"/>
    <d v="1899-12-30T00:12:50"/>
    <n v="12.833333333333334"/>
    <d v="2023-08-26T00:00:00"/>
    <x v="1"/>
    <x v="0"/>
    <x v="7"/>
    <x v="0"/>
    <x v="2"/>
    <s v="SLA_MET"/>
  </r>
  <r>
    <s v="4901"/>
    <d v="2023-08-26T13:21:26"/>
    <d v="2023-08-26T13:40:04"/>
    <s v="APPROVE"/>
    <s v="Consumer Pre Bureau"/>
    <s v="SBambaras"/>
    <s v="Approved for 1 service"/>
    <x v="0"/>
    <d v="1899-12-30T00:18:38"/>
    <n v="18.633333333333333"/>
    <d v="2023-08-26T00:00:00"/>
    <x v="1"/>
    <x v="0"/>
    <x v="7"/>
    <x v="0"/>
    <x v="2"/>
    <s v="SLA_MET"/>
  </r>
  <r>
    <s v="4902"/>
    <d v="2023-08-26T13:32:09"/>
    <d v="2023-08-26T13:38:51"/>
    <s v="APPROVE"/>
    <s v="Consumer Post Bureau"/>
    <s v="HPandya"/>
    <s v="Approve"/>
    <x v="0"/>
    <d v="1899-12-30T00:06:42"/>
    <n v="6.7"/>
    <d v="2023-08-26T00:00:00"/>
    <x v="1"/>
    <x v="0"/>
    <x v="11"/>
    <x v="0"/>
    <x v="0"/>
    <s v="SLA_MET"/>
  </r>
  <r>
    <s v="4903"/>
    <d v="2023-08-26T13:32:14"/>
    <d v="2023-08-26T13:44:14"/>
    <s v="APPROVE"/>
    <s v="Consumer Existing"/>
    <s v="NBhatia"/>
    <s v="Approve"/>
    <x v="0"/>
    <d v="1899-12-30T00:12:00"/>
    <n v="12"/>
    <d v="2023-08-26T00:00:00"/>
    <x v="1"/>
    <x v="0"/>
    <x v="1"/>
    <x v="0"/>
    <x v="1"/>
    <s v="SLA_MET"/>
  </r>
  <r>
    <s v="4904"/>
    <d v="2023-08-26T13:32:20"/>
    <d v="2023-08-26T13:49:31"/>
    <s v="APPROVE"/>
    <s v="Consumer Existing"/>
    <s v="RBose"/>
    <m/>
    <x v="0"/>
    <d v="1899-12-30T00:17:11"/>
    <n v="17.183333333333334"/>
    <d v="2023-08-26T00:00:00"/>
    <x v="1"/>
    <x v="0"/>
    <x v="6"/>
    <x v="0"/>
    <x v="1"/>
    <s v="SLA_MET"/>
  </r>
  <r>
    <s v="4905"/>
    <d v="2023-08-26T13:41:39"/>
    <d v="2023-08-26T13:44:50"/>
    <s v="APPROVE"/>
    <s v="Consumer Existing"/>
    <s v="SBambaras"/>
    <s v="Approved only with outright purchase of handset or USIM only"/>
    <x v="0"/>
    <d v="1899-12-30T00:03:11"/>
    <n v="3.1833333333333331"/>
    <d v="2023-08-26T00:00:00"/>
    <x v="1"/>
    <x v="0"/>
    <x v="7"/>
    <x v="0"/>
    <x v="1"/>
    <s v="SLA_MET"/>
  </r>
  <r>
    <s v="4906"/>
    <d v="2023-08-26T13:41:43"/>
    <d v="2023-08-26T13:55:03"/>
    <s v="APPROVE"/>
    <s v="Consumer Existing"/>
    <s v="RBose"/>
    <m/>
    <x v="0"/>
    <d v="1899-12-30T00:13:20"/>
    <n v="13.333333333333334"/>
    <d v="2023-08-26T00:00:00"/>
    <x v="1"/>
    <x v="0"/>
    <x v="6"/>
    <x v="0"/>
    <x v="1"/>
    <s v="SLA_MET"/>
  </r>
  <r>
    <s v="4907"/>
    <d v="2023-08-26T13:46:41"/>
    <d v="2023-08-26T13:59:19"/>
    <s v="APPROVE"/>
    <s v="Consumer Pre Bureau"/>
    <s v="NBhatia"/>
    <s v="Approve"/>
    <x v="0"/>
    <d v="1899-12-30T00:12:38"/>
    <n v="12.633333333333333"/>
    <d v="2023-08-26T00:00:00"/>
    <x v="1"/>
    <x v="0"/>
    <x v="1"/>
    <x v="0"/>
    <x v="2"/>
    <s v="SLA_MET"/>
  </r>
  <r>
    <s v="4908"/>
    <d v="2023-08-26T14:07:58"/>
    <d v="2023-08-26T14:14:57"/>
    <s v="APPROVE"/>
    <s v="Consumer Existing"/>
    <s v="HPandya"/>
    <s v="Approve"/>
    <x v="0"/>
    <d v="1899-12-30T00:06:59"/>
    <n v="6.9833333333333334"/>
    <d v="2023-08-26T00:00:00"/>
    <x v="1"/>
    <x v="0"/>
    <x v="11"/>
    <x v="0"/>
    <x v="1"/>
    <s v="SLA_MET"/>
  </r>
  <r>
    <s v="4909"/>
    <d v="2023-08-26T14:18:21"/>
    <d v="2023-08-26T14:35:59"/>
    <s v="APPROVE"/>
    <s v="Consumer Post Bureau"/>
    <s v="NBhatia"/>
    <s v="Approved for One Handset and One MBB only."/>
    <x v="0"/>
    <d v="1899-12-30T00:17:38"/>
    <n v="17.633333333333333"/>
    <d v="2023-08-26T00:00:00"/>
    <x v="1"/>
    <x v="0"/>
    <x v="1"/>
    <x v="0"/>
    <x v="0"/>
    <s v="SLA_MET"/>
  </r>
  <r>
    <s v="4910"/>
    <d v="2023-08-26T14:33:09"/>
    <d v="2023-08-26T14:42:08"/>
    <s v="APPROVE"/>
    <s v="Consumer Pre Bureau"/>
    <s v="SBambaras"/>
    <s v="Approved for 1 handset and 1 MBB"/>
    <x v="0"/>
    <d v="1899-12-30T00:08:59"/>
    <n v="8.9833333333333325"/>
    <d v="2023-08-26T00:00:00"/>
    <x v="1"/>
    <x v="0"/>
    <x v="7"/>
    <x v="0"/>
    <x v="2"/>
    <s v="SLA_MET"/>
  </r>
  <r>
    <s v="4911"/>
    <d v="2023-08-26T14:35:19"/>
    <d v="2023-08-26T14:52:40"/>
    <s v="APPROVE"/>
    <s v="Consumer Existing"/>
    <s v="NBhatia"/>
    <s v="Approve"/>
    <x v="0"/>
    <d v="1899-12-30T00:17:21"/>
    <n v="17.350000000000001"/>
    <d v="2023-08-26T00:00:00"/>
    <x v="1"/>
    <x v="0"/>
    <x v="1"/>
    <x v="0"/>
    <x v="1"/>
    <s v="SLA_MET"/>
  </r>
  <r>
    <s v="4912"/>
    <d v="2023-08-26T14:37:41"/>
    <d v="2023-08-26T14:44:10"/>
    <s v="APPROVE"/>
    <s v="Consumer Existing"/>
    <s v="SSyed"/>
    <m/>
    <x v="0"/>
    <d v="1899-12-30T00:06:29"/>
    <n v="6.4833333333333334"/>
    <d v="2023-08-26T00:00:00"/>
    <x v="1"/>
    <x v="0"/>
    <x v="5"/>
    <x v="0"/>
    <x v="1"/>
    <s v="SLA_MET"/>
  </r>
  <r>
    <s v="4913"/>
    <d v="2023-08-26T14:48:34"/>
    <d v="2023-08-26T14:59:45"/>
    <s v="APPROVE"/>
    <s v="Consumer Post Bureau"/>
    <s v="SSyed"/>
    <m/>
    <x v="0"/>
    <d v="1899-12-30T00:11:11"/>
    <n v="11.183333333333334"/>
    <d v="2023-08-26T00:00:00"/>
    <x v="1"/>
    <x v="0"/>
    <x v="5"/>
    <x v="0"/>
    <x v="0"/>
    <s v="SLA_MET"/>
  </r>
  <r>
    <s v="4914"/>
    <d v="2023-08-26T14:49:53"/>
    <d v="2023-08-26T15:03:48"/>
    <s v="APPROVE"/>
    <s v="Consumer Existing"/>
    <s v="NBhatia"/>
    <s v="Approve"/>
    <x v="0"/>
    <d v="1899-12-30T00:13:55"/>
    <n v="13.916666666666666"/>
    <d v="2023-08-26T00:00:00"/>
    <x v="1"/>
    <x v="0"/>
    <x v="1"/>
    <x v="0"/>
    <x v="1"/>
    <s v="SLA_MET"/>
  </r>
  <r>
    <s v="4915"/>
    <d v="2023-08-26T15:18:39"/>
    <d v="2023-08-26T15:28:24"/>
    <s v="APPROVE"/>
    <s v="Consumer Existing"/>
    <s v="SSyed"/>
    <m/>
    <x v="0"/>
    <d v="1899-12-30T00:09:45"/>
    <n v="9.75"/>
    <d v="2023-08-26T00:00:00"/>
    <x v="1"/>
    <x v="0"/>
    <x v="5"/>
    <x v="0"/>
    <x v="1"/>
    <s v="SLA_MET"/>
  </r>
  <r>
    <s v="4916"/>
    <d v="2023-08-26T15:29:48"/>
    <d v="2023-08-26T15:45:43"/>
    <s v="APPROVE"/>
    <s v="Consumer Post Bureau"/>
    <s v="SSyed"/>
    <m/>
    <x v="0"/>
    <d v="1899-12-30T00:15:55"/>
    <n v="15.916666666666666"/>
    <d v="2023-08-26T00:00:00"/>
    <x v="1"/>
    <x v="0"/>
    <x v="5"/>
    <x v="0"/>
    <x v="0"/>
    <s v="SLA_MET"/>
  </r>
  <r>
    <s v="4917"/>
    <d v="2023-08-26T15:31:40"/>
    <d v="2023-08-26T15:50:22"/>
    <s v="APPROVE"/>
    <s v="Consumer Pre Bureau"/>
    <s v="SBambaras"/>
    <s v="Approved for 1 handset and 1 MBB"/>
    <x v="0"/>
    <d v="1899-12-30T00:18:42"/>
    <n v="18.7"/>
    <d v="2023-08-26T00:00:00"/>
    <x v="1"/>
    <x v="0"/>
    <x v="7"/>
    <x v="0"/>
    <x v="2"/>
    <s v="SLA_MET"/>
  </r>
  <r>
    <s v="4918"/>
    <d v="2023-08-26T15:39:48"/>
    <d v="2023-08-26T16:03:43"/>
    <s v="APPROVE"/>
    <s v="Consumer Post Bureau"/>
    <s v="HPandya"/>
    <s v="Approve"/>
    <x v="0"/>
    <d v="1899-12-30T00:23:55"/>
    <n v="23.916666666666668"/>
    <d v="2023-08-26T00:00:00"/>
    <x v="1"/>
    <x v="0"/>
    <x v="11"/>
    <x v="0"/>
    <x v="0"/>
    <s v="SLA_NOT_MET"/>
  </r>
  <r>
    <s v="4919"/>
    <d v="2023-08-26T15:49:28"/>
    <d v="2023-08-26T16:06:52"/>
    <s v="APPROVE"/>
    <s v="Consumer Pre Bureau"/>
    <s v="SBambaras"/>
    <s v="Approved for 1 service"/>
    <x v="0"/>
    <d v="1899-12-30T00:17:24"/>
    <n v="17.399999999999999"/>
    <d v="2023-08-26T00:00:00"/>
    <x v="1"/>
    <x v="0"/>
    <x v="7"/>
    <x v="0"/>
    <x v="2"/>
    <s v="SLA_MET"/>
  </r>
  <r>
    <s v="4920"/>
    <d v="2023-08-26T16:02:30"/>
    <d v="2023-08-26T16:12:30"/>
    <s v="APPROVE"/>
    <s v="Consumer Existing"/>
    <s v="RBose"/>
    <s v="Approved for outright purchase or sim-only service."/>
    <x v="0"/>
    <d v="1899-12-30T00:10:00"/>
    <n v="10"/>
    <d v="2023-08-26T00:00:00"/>
    <x v="1"/>
    <x v="0"/>
    <x v="6"/>
    <x v="0"/>
    <x v="1"/>
    <s v="SLA_MET"/>
  </r>
  <r>
    <s v="4921"/>
    <d v="2023-08-26T16:10:00"/>
    <d v="2023-08-26T16:20:34"/>
    <s v="APPROVE"/>
    <s v="Consumer Existing"/>
    <s v="SBambaras"/>
    <s v="Approved for 1 service"/>
    <x v="0"/>
    <d v="1899-12-30T00:10:34"/>
    <n v="10.566666666666666"/>
    <d v="2023-08-26T00:00:00"/>
    <x v="1"/>
    <x v="0"/>
    <x v="7"/>
    <x v="0"/>
    <x v="1"/>
    <s v="SLA_MET"/>
  </r>
  <r>
    <s v="4922"/>
    <d v="2023-08-26T16:10:00"/>
    <d v="2023-08-26T16:28:29"/>
    <s v="APPROVE"/>
    <s v="Consumer Pre Bureau"/>
    <s v="NBhatia"/>
    <s v="Approve"/>
    <x v="0"/>
    <d v="1899-12-30T00:18:29"/>
    <n v="18.483333333333334"/>
    <d v="2023-08-26T00:00:00"/>
    <x v="1"/>
    <x v="0"/>
    <x v="1"/>
    <x v="0"/>
    <x v="2"/>
    <s v="SLA_MET"/>
  </r>
  <r>
    <s v="4923"/>
    <d v="2023-08-26T16:10:52"/>
    <d v="2023-08-26T16:14:29"/>
    <s v="APPROVE"/>
    <s v="Consumer Existing"/>
    <s v="SSyed"/>
    <m/>
    <x v="0"/>
    <d v="1899-12-30T00:03:37"/>
    <n v="3.6166666666666667"/>
    <d v="2023-08-26T00:00:00"/>
    <x v="1"/>
    <x v="0"/>
    <x v="5"/>
    <x v="0"/>
    <x v="1"/>
    <s v="SLA_MET"/>
  </r>
  <r>
    <s v="4924"/>
    <d v="2023-08-26T16:25:36"/>
    <d v="2023-08-26T16:36:37"/>
    <s v="APPROVE"/>
    <s v="Consumer Post Bureau"/>
    <s v="RBose"/>
    <m/>
    <x v="0"/>
    <d v="1899-12-30T00:11:01"/>
    <n v="11.016666666666667"/>
    <d v="2023-08-26T00:00:00"/>
    <x v="1"/>
    <x v="0"/>
    <x v="6"/>
    <x v="0"/>
    <x v="0"/>
    <s v="SLA_MET"/>
  </r>
  <r>
    <s v="4925"/>
    <d v="2023-08-26T16:41:01"/>
    <d v="2023-08-26T16:55:55"/>
    <s v="APPROVE"/>
    <s v="Consumer Existing"/>
    <s v="NBhatia"/>
    <m/>
    <x v="0"/>
    <d v="1899-12-30T00:14:54"/>
    <n v="14.9"/>
    <d v="2023-08-26T00:00:00"/>
    <x v="1"/>
    <x v="0"/>
    <x v="1"/>
    <x v="0"/>
    <x v="1"/>
    <s v="SLA_MET"/>
  </r>
  <r>
    <s v="4926"/>
    <d v="2023-08-26T16:41:03"/>
    <d v="2023-08-26T16:46:49"/>
    <s v="APPROVE"/>
    <s v="Consumer Existing"/>
    <s v="HPandya"/>
    <s v="Approved only with outright purchase of handset or USIM only"/>
    <x v="0"/>
    <d v="1899-12-30T00:05:46"/>
    <n v="5.7666666666666666"/>
    <d v="2023-08-26T00:00:00"/>
    <x v="1"/>
    <x v="0"/>
    <x v="11"/>
    <x v="0"/>
    <x v="1"/>
    <s v="SLA_MET"/>
  </r>
  <r>
    <s v="4927"/>
    <d v="2023-08-26T16:44:50"/>
    <d v="2023-08-26T16:54:27"/>
    <s v="APPROVE"/>
    <s v="Consumer Pre Bureau"/>
    <s v="SBambaras"/>
    <s v="Approved only with outright purchase of handset or USIM only"/>
    <x v="0"/>
    <d v="1899-12-30T00:09:37"/>
    <n v="9.6166666666666671"/>
    <d v="2023-08-26T00:00:00"/>
    <x v="1"/>
    <x v="0"/>
    <x v="7"/>
    <x v="0"/>
    <x v="2"/>
    <s v="SLA_MET"/>
  </r>
  <r>
    <s v="4928"/>
    <d v="2023-08-26T16:46:39"/>
    <d v="2023-08-26T17:07:42"/>
    <s v="APPROVE"/>
    <s v="Consumer Existing"/>
    <s v="NBhatia"/>
    <m/>
    <x v="0"/>
    <d v="1899-12-30T00:21:03"/>
    <n v="21.05"/>
    <d v="2023-08-26T00:00:00"/>
    <x v="1"/>
    <x v="0"/>
    <x v="1"/>
    <x v="0"/>
    <x v="1"/>
    <s v="SLA_NOT_MET"/>
  </r>
  <r>
    <s v="4929"/>
    <d v="2023-08-26T16:49:52"/>
    <d v="2023-08-26T17:02:49"/>
    <s v="APPROVE"/>
    <s v="Consumer Existing"/>
    <s v="SSyed"/>
    <m/>
    <x v="0"/>
    <d v="1899-12-30T00:12:57"/>
    <n v="12.95"/>
    <d v="2023-08-26T00:00:00"/>
    <x v="1"/>
    <x v="0"/>
    <x v="5"/>
    <x v="0"/>
    <x v="1"/>
    <s v="SLA_MET"/>
  </r>
  <r>
    <s v="4930"/>
    <d v="2023-08-26T17:10:11"/>
    <d v="2023-08-26T17:17:17"/>
    <s v="APPROVE"/>
    <s v="Consumer Existing"/>
    <s v="SBambaras"/>
    <s v="Approved for 1 service"/>
    <x v="0"/>
    <d v="1899-12-30T00:07:06"/>
    <n v="7.1"/>
    <d v="2023-08-26T00:00:00"/>
    <x v="1"/>
    <x v="0"/>
    <x v="7"/>
    <x v="0"/>
    <x v="1"/>
    <s v="SLA_MET"/>
  </r>
  <r>
    <s v="4931"/>
    <d v="2023-08-26T18:00:49"/>
    <d v="2023-08-26T18:08:04"/>
    <s v="APPROVE"/>
    <s v="Consumer Existing"/>
    <s v="HPandya"/>
    <s v="Approve"/>
    <x v="0"/>
    <d v="1899-12-30T00:07:15"/>
    <n v="7.25"/>
    <d v="2023-08-26T00:00:00"/>
    <x v="1"/>
    <x v="0"/>
    <x v="11"/>
    <x v="0"/>
    <x v="1"/>
    <s v="SLA_MET"/>
  </r>
  <r>
    <s v="4932"/>
    <d v="2023-08-26T18:32:33"/>
    <d v="2023-08-26T18:45:14"/>
    <s v="APPROVE"/>
    <s v="Consumer Existing"/>
    <s v="NBhatia"/>
    <s v="Approve"/>
    <x v="0"/>
    <d v="1899-12-30T00:12:41"/>
    <n v="12.683333333333334"/>
    <d v="2023-08-26T00:00:00"/>
    <x v="1"/>
    <x v="0"/>
    <x v="1"/>
    <x v="0"/>
    <x v="1"/>
    <s v="SLA_MET"/>
  </r>
  <r>
    <s v="4933"/>
    <d v="2023-08-26T20:38:41"/>
    <d v="2023-08-27T08:38:37"/>
    <s v="APPROVE"/>
    <s v="Consumer Post Bureau"/>
    <s v="SSyed"/>
    <m/>
    <x v="0"/>
    <d v="1899-12-30T11:59:56"/>
    <n v="719.93333333333328"/>
    <d v="2023-08-27T00:00:00"/>
    <x v="1"/>
    <x v="0"/>
    <x v="5"/>
    <x v="0"/>
    <x v="0"/>
    <s v="SLA_NOT_MET"/>
  </r>
  <r>
    <s v="4934"/>
    <d v="2023-08-26T21:00:41"/>
    <d v="2023-08-27T08:41:01"/>
    <s v="APPROVE"/>
    <s v="Consumer Post Bureau"/>
    <s v="SSyed"/>
    <m/>
    <x v="0"/>
    <d v="1899-12-30T11:40:20"/>
    <n v="700.33333333333337"/>
    <d v="2023-08-27T00:00:00"/>
    <x v="1"/>
    <x v="0"/>
    <x v="5"/>
    <x v="0"/>
    <x v="0"/>
    <s v="SLA_NOT_MET"/>
  </r>
  <r>
    <s v="4935"/>
    <d v="2023-08-26T21:24:54"/>
    <d v="2023-08-27T08:49:48"/>
    <s v="APPROVE"/>
    <s v="Consumer Post Bureau"/>
    <s v="CDcosta"/>
    <m/>
    <x v="0"/>
    <d v="1899-12-30T11:24:54"/>
    <n v="684.9"/>
    <d v="2023-08-27T00:00:00"/>
    <x v="1"/>
    <x v="0"/>
    <x v="2"/>
    <x v="0"/>
    <x v="0"/>
    <s v="SLA_NOT_MET"/>
  </r>
  <r>
    <s v="4936"/>
    <d v="2023-08-26T10:49:05"/>
    <d v="2023-08-26T10:56:37"/>
    <s v="DECLINE"/>
    <s v="Consumer Post Bureau"/>
    <s v="SSyed"/>
    <m/>
    <x v="0"/>
    <d v="1899-12-30T00:07:32"/>
    <n v="7.5333333333333332"/>
    <d v="2023-08-26T00:00:00"/>
    <x v="1"/>
    <x v="0"/>
    <x v="5"/>
    <x v="1"/>
    <x v="0"/>
    <s v="SLA_MET"/>
  </r>
  <r>
    <s v="4937"/>
    <d v="2023-08-26T10:53:48"/>
    <d v="2023-08-26T10:57:33"/>
    <s v="DECLINE"/>
    <s v="Consumer Existing"/>
    <s v="SBambaras"/>
    <s v="The applicant has been declined as Students are only eligible for 1 Handset (Voice service)"/>
    <x v="0"/>
    <d v="1899-12-30T00:03:45"/>
    <n v="3.75"/>
    <d v="2023-08-26T00:00:00"/>
    <x v="1"/>
    <x v="0"/>
    <x v="7"/>
    <x v="1"/>
    <x v="1"/>
    <s v="SLA_MET"/>
  </r>
  <r>
    <s v="4938"/>
    <d v="2023-08-26T11:33:52"/>
    <d v="2023-08-26T11:39:30"/>
    <s v="DECLINE"/>
    <s v="Consumer Existing"/>
    <s v="HPandya"/>
    <s v="The customer has been declined due to insufficient billing history with Asif Tech"/>
    <x v="0"/>
    <d v="1899-12-30T00:05:38"/>
    <n v="5.6333333333333329"/>
    <d v="2023-08-26T00:00:00"/>
    <x v="1"/>
    <x v="0"/>
    <x v="11"/>
    <x v="1"/>
    <x v="1"/>
    <s v="SLA_MET"/>
  </r>
  <r>
    <s v="4939"/>
    <d v="2023-08-26T11:48:19"/>
    <d v="2023-08-26T11:50:35"/>
    <s v="DECLINE"/>
    <s v="Consumer Existing"/>
    <s v="SSyed"/>
    <m/>
    <x v="0"/>
    <d v="1899-12-30T00:02:16"/>
    <n v="2.2666666666666666"/>
    <d v="2023-08-26T00:00:00"/>
    <x v="1"/>
    <x v="0"/>
    <x v="5"/>
    <x v="1"/>
    <x v="1"/>
    <s v="SLA_MET"/>
  </r>
  <r>
    <s v="4940"/>
    <d v="2023-08-26T12:02:09"/>
    <d v="2023-08-26T12:13:12"/>
    <s v="DECLINE"/>
    <s v="Consumer Existing"/>
    <s v="SBambaras"/>
    <m/>
    <x v="0"/>
    <d v="1899-12-30T00:11:03"/>
    <n v="11.05"/>
    <d v="2023-08-26T00:00:00"/>
    <x v="1"/>
    <x v="0"/>
    <x v="7"/>
    <x v="1"/>
    <x v="1"/>
    <s v="SLA_MET"/>
  </r>
  <r>
    <s v="4941"/>
    <d v="2023-08-26T12:21:17"/>
    <d v="2023-08-26T12:31:39"/>
    <s v="DECLINE"/>
    <s v="Consumer Existing"/>
    <s v="HPandya"/>
    <s v="Declined as the customer has reached their eligible Service Limit"/>
    <x v="0"/>
    <d v="1899-12-30T00:10:22"/>
    <n v="10.366666666666667"/>
    <d v="2023-08-26T00:00:00"/>
    <x v="1"/>
    <x v="0"/>
    <x v="11"/>
    <x v="1"/>
    <x v="1"/>
    <s v="SLA_MET"/>
  </r>
  <r>
    <s v="4942"/>
    <d v="2023-08-26T12:24:07"/>
    <d v="2023-08-26T12:27:00"/>
    <s v="DECLINE"/>
    <s v="Consumer Post Bureau"/>
    <s v="SBambaras"/>
    <s v="Declined as a Credit Decision"/>
    <x v="0"/>
    <d v="1899-12-30T00:02:53"/>
    <n v="2.8833333333333333"/>
    <d v="2023-08-26T00:00:00"/>
    <x v="1"/>
    <x v="0"/>
    <x v="7"/>
    <x v="1"/>
    <x v="0"/>
    <s v="SLA_MET"/>
  </r>
  <r>
    <s v="4943"/>
    <d v="2023-08-26T12:45:31"/>
    <d v="2023-08-26T12:54:20"/>
    <s v="DECLINE"/>
    <s v="Consumer Existing"/>
    <s v="RBose"/>
    <m/>
    <x v="0"/>
    <d v="1899-12-30T00:08:49"/>
    <n v="8.8166666666666664"/>
    <d v="2023-08-26T00:00:00"/>
    <x v="1"/>
    <x v="0"/>
    <x v="6"/>
    <x v="1"/>
    <x v="1"/>
    <s v="SLA_MET"/>
  </r>
  <r>
    <s v="4944"/>
    <d v="2023-08-26T12:45:57"/>
    <d v="2023-08-26T12:56:51"/>
    <s v="DECLINE"/>
    <s v="Consumer Existing"/>
    <s v="HPandya"/>
    <s v="The customer has been declined due to insufficient billing history with Asif Tech"/>
    <x v="0"/>
    <d v="1899-12-30T00:10:54"/>
    <n v="10.9"/>
    <d v="2023-08-26T00:00:00"/>
    <x v="1"/>
    <x v="0"/>
    <x v="11"/>
    <x v="1"/>
    <x v="1"/>
    <s v="SLA_MET"/>
  </r>
  <r>
    <s v="4945"/>
    <d v="2023-08-26T13:14:35"/>
    <d v="2023-08-26T13:31:06"/>
    <s v="DECLINE"/>
    <s v="Consumer Existing"/>
    <s v="HPandya"/>
    <s v="Declined as the customer has reached their eligible Service Limit"/>
    <x v="0"/>
    <d v="1899-12-30T00:16:31"/>
    <n v="16.516666666666666"/>
    <d v="2023-08-26T00:00:00"/>
    <x v="1"/>
    <x v="0"/>
    <x v="11"/>
    <x v="1"/>
    <x v="1"/>
    <s v="SLA_MET"/>
  </r>
  <r>
    <s v="4946"/>
    <d v="2023-08-26T13:42:59"/>
    <d v="2023-08-26T14:06:41"/>
    <s v="DECLINE"/>
    <s v="Consumer Existing"/>
    <s v="RBose"/>
    <m/>
    <x v="0"/>
    <d v="1899-12-30T00:23:42"/>
    <n v="23.7"/>
    <d v="2023-08-26T00:00:00"/>
    <x v="1"/>
    <x v="0"/>
    <x v="6"/>
    <x v="1"/>
    <x v="1"/>
    <s v="SLA_NOT_MET"/>
  </r>
  <r>
    <s v="4947"/>
    <d v="2023-08-26T14:02:06"/>
    <d v="2023-08-26T14:08:03"/>
    <s v="DECLINE"/>
    <s v="Consumer Existing"/>
    <s v="SBambaras"/>
    <s v="Declined as the customer has reached their eligible Service Limit"/>
    <x v="0"/>
    <d v="1899-12-30T00:05:57"/>
    <n v="5.95"/>
    <d v="2023-08-26T00:00:00"/>
    <x v="1"/>
    <x v="0"/>
    <x v="7"/>
    <x v="1"/>
    <x v="1"/>
    <s v="SLA_MET"/>
  </r>
  <r>
    <s v="4948"/>
    <d v="2023-08-26T14:42:15"/>
    <d v="2023-08-26T14:47:12"/>
    <s v="DECLINE"/>
    <s v="Consumer Existing"/>
    <s v="SSyed"/>
    <m/>
    <x v="0"/>
    <d v="1899-12-30T00:04:57"/>
    <n v="4.95"/>
    <d v="2023-08-26T00:00:00"/>
    <x v="1"/>
    <x v="0"/>
    <x v="5"/>
    <x v="1"/>
    <x v="1"/>
    <s v="SLA_MET"/>
  </r>
  <r>
    <s v="4949"/>
    <d v="2023-08-26T14:45:21"/>
    <d v="2023-08-26T14:52:39"/>
    <s v="DECLINE"/>
    <s v="Consumer Existing"/>
    <s v="HPandya"/>
    <s v="The applicant has been declined due to their billing history on their existing Asif Tech account, which is currently overdue"/>
    <x v="1"/>
    <d v="1899-12-30T00:07:18"/>
    <n v="7.3"/>
    <d v="2023-08-26T00:00:00"/>
    <x v="1"/>
    <x v="0"/>
    <x v="11"/>
    <x v="1"/>
    <x v="1"/>
    <s v="SLA_MET"/>
  </r>
  <r>
    <s v="4950"/>
    <d v="2023-08-26T14:53:24"/>
    <d v="2023-08-26T15:13:35"/>
    <s v="DECLINE"/>
    <s v="Consumer Existing"/>
    <s v="RBose"/>
    <m/>
    <x v="0"/>
    <d v="1899-12-30T00:20:11"/>
    <n v="20.183333333333334"/>
    <d v="2023-08-26T00:00:00"/>
    <x v="1"/>
    <x v="0"/>
    <x v="6"/>
    <x v="1"/>
    <x v="1"/>
    <s v="SLA_NOT_MET"/>
  </r>
  <r>
    <s v="4951"/>
    <d v="2023-08-26T15:16:46"/>
    <d v="2023-08-26T15:26:22"/>
    <s v="DECLINE"/>
    <s v="Consumer Existing"/>
    <s v="SBambaras"/>
    <s v="The applicant has been declined as their Visa expires in less than 12 months"/>
    <x v="0"/>
    <d v="1899-12-30T00:09:36"/>
    <n v="9.6"/>
    <d v="2023-08-26T00:00:00"/>
    <x v="1"/>
    <x v="0"/>
    <x v="7"/>
    <x v="1"/>
    <x v="1"/>
    <s v="SLA_MET"/>
  </r>
  <r>
    <s v="4952"/>
    <d v="2023-08-26T15:18:39"/>
    <d v="2023-08-26T15:45:28"/>
    <s v="DECLINE"/>
    <s v="Consumer Existing"/>
    <s v="NBhatia"/>
    <s v="Declined as a Credit Decision"/>
    <x v="0"/>
    <d v="1899-12-30T00:26:49"/>
    <n v="26.816666666666666"/>
    <d v="2023-08-26T00:00:00"/>
    <x v="1"/>
    <x v="0"/>
    <x v="1"/>
    <x v="1"/>
    <x v="1"/>
    <s v="SLA_NOT_MET"/>
  </r>
  <r>
    <s v="4953"/>
    <d v="2023-08-26T15:21:13"/>
    <d v="2023-08-26T15:35:44"/>
    <s v="DECLINE"/>
    <s v="Consumer Existing"/>
    <s v="SBambaras"/>
    <s v="The applicant has been declined due to a failed employment check. We have confirmed that the applicant is either not known by the employer or no longer works there"/>
    <x v="0"/>
    <d v="1899-12-30T00:14:31"/>
    <n v="14.516666666666667"/>
    <d v="2023-08-26T00:00:00"/>
    <x v="1"/>
    <x v="0"/>
    <x v="7"/>
    <x v="1"/>
    <x v="1"/>
    <s v="SLA_MET"/>
  </r>
  <r>
    <s v="4954"/>
    <d v="2023-08-26T15:56:27"/>
    <d v="2023-08-26T16:05:00"/>
    <s v="DECLINE"/>
    <s v="Consumer Existing"/>
    <s v="RBose"/>
    <s v="The applicant has been declined as their Visa expires in less than 12 months"/>
    <x v="0"/>
    <d v="1899-12-30T00:08:33"/>
    <n v="8.5500000000000007"/>
    <d v="2023-08-26T00:00:00"/>
    <x v="1"/>
    <x v="0"/>
    <x v="6"/>
    <x v="1"/>
    <x v="1"/>
    <s v="SLA_MET"/>
  </r>
  <r>
    <s v="4955"/>
    <d v="2023-08-26T15:56:38"/>
    <d v="2023-08-26T16:05:22"/>
    <s v="DECLINE"/>
    <s v="Consumer Existing"/>
    <s v="SSyed"/>
    <s v="Declined as a Credit Decision- Cust eligible for one voice one MBB only as of now"/>
    <x v="0"/>
    <d v="1899-12-30T00:08:44"/>
    <n v="8.7333333333333325"/>
    <d v="2023-08-26T00:00:00"/>
    <x v="1"/>
    <x v="0"/>
    <x v="5"/>
    <x v="1"/>
    <x v="1"/>
    <s v="SLA_MET"/>
  </r>
  <r>
    <s v="4956"/>
    <d v="2023-08-26T15:57:09"/>
    <d v="2023-08-26T16:09:23"/>
    <s v="DECLINE"/>
    <s v="Consumer Existing"/>
    <s v="HPandya"/>
    <s v="Declined as the customer has reached their eligible Service Limit"/>
    <x v="0"/>
    <d v="1899-12-30T00:12:14"/>
    <n v="12.233333333333333"/>
    <d v="2023-08-26T00:00:00"/>
    <x v="1"/>
    <x v="0"/>
    <x v="11"/>
    <x v="1"/>
    <x v="1"/>
    <s v="SLA_MET"/>
  </r>
  <r>
    <s v="4957"/>
    <d v="2023-08-26T16:03:27"/>
    <d v="2023-08-26T16:11:01"/>
    <s v="DECLINE"/>
    <s v="Consumer Existing"/>
    <s v="SSyed"/>
    <s v="The customer has been declined due to insufficient billing history with Asif Tech"/>
    <x v="0"/>
    <d v="1899-12-30T00:07:34"/>
    <n v="7.5666666666666664"/>
    <d v="2023-08-26T00:00:00"/>
    <x v="1"/>
    <x v="0"/>
    <x v="5"/>
    <x v="1"/>
    <x v="1"/>
    <s v="SLA_MET"/>
  </r>
  <r>
    <s v="4958"/>
    <d v="2023-08-26T16:11:59"/>
    <d v="2023-08-26T16:23:25"/>
    <s v="DECLINE"/>
    <s v="Consumer Existing"/>
    <s v="SBambaras"/>
    <s v="The customer has been declined due to insufficient billing history with Asif Tech"/>
    <x v="0"/>
    <d v="1899-12-30T00:11:26"/>
    <n v="11.433333333333334"/>
    <d v="2023-08-26T00:00:00"/>
    <x v="1"/>
    <x v="0"/>
    <x v="7"/>
    <x v="1"/>
    <x v="1"/>
    <s v="SLA_MET"/>
  </r>
  <r>
    <s v="4959"/>
    <d v="2023-08-26T16:25:12"/>
    <d v="2023-08-26T16:30:17"/>
    <s v="DECLINE"/>
    <s v="Consumer Existing"/>
    <s v="SSyed"/>
    <m/>
    <x v="0"/>
    <d v="1899-12-30T00:05:05"/>
    <n v="5.083333333333333"/>
    <d v="2023-08-26T00:00:00"/>
    <x v="1"/>
    <x v="0"/>
    <x v="5"/>
    <x v="1"/>
    <x v="1"/>
    <s v="SLA_MET"/>
  </r>
  <r>
    <s v="4960"/>
    <d v="2023-08-26T20:05:11"/>
    <d v="2023-08-27T08:40:08"/>
    <s v="DECLINE"/>
    <s v="Consumer Post Bureau"/>
    <s v="CDcosta"/>
    <m/>
    <x v="0"/>
    <d v="1899-12-30T12:34:57"/>
    <n v="754.95"/>
    <d v="2023-08-27T00:00:00"/>
    <x v="1"/>
    <x v="0"/>
    <x v="2"/>
    <x v="1"/>
    <x v="0"/>
    <s v="SLA_NOT_MET"/>
  </r>
  <r>
    <s v="4961"/>
    <d v="2023-08-26T21:29:49"/>
    <d v="2023-08-27T08:48:33"/>
    <s v="DECLINE"/>
    <s v="Consumer Post Bureau"/>
    <s v="SSyed"/>
    <m/>
    <x v="0"/>
    <d v="1899-12-30T11:18:44"/>
    <n v="678.73333333333335"/>
    <d v="2023-08-27T00:00:00"/>
    <x v="1"/>
    <x v="0"/>
    <x v="5"/>
    <x v="1"/>
    <x v="0"/>
    <s v="SLA_NOT_MET"/>
  </r>
  <r>
    <s v="4962"/>
    <d v="2023-08-26T03:20:38"/>
    <d v="2023-08-26T08:31:09"/>
    <s v="WITHDRAW"/>
    <s v="Consumer Post Bureau"/>
    <s v="SSyed"/>
    <m/>
    <x v="0"/>
    <d v="1899-12-30T05:10:31"/>
    <n v="310.51666666666665"/>
    <d v="2023-08-26T00:00:00"/>
    <x v="1"/>
    <x v="0"/>
    <x v="5"/>
    <x v="2"/>
    <x v="0"/>
    <s v="SLA_NOT_MET"/>
  </r>
  <r>
    <s v="4963"/>
    <d v="2023-08-26T04:47:07"/>
    <d v="2023-08-26T08:34:18"/>
    <s v="WITHDRAW"/>
    <s v="Consumer Post Bureau"/>
    <s v="SSyed"/>
    <m/>
    <x v="0"/>
    <d v="1899-12-30T03:47:11"/>
    <n v="227.18333333333334"/>
    <d v="2023-08-26T00:00:00"/>
    <x v="1"/>
    <x v="0"/>
    <x v="5"/>
    <x v="2"/>
    <x v="0"/>
    <s v="SLA_NOT_MET"/>
  </r>
  <r>
    <s v="4964"/>
    <d v="2023-08-26T09:10:36"/>
    <d v="2023-08-26T09:15:17"/>
    <s v="WITHDRAW"/>
    <s v="Consumer Post Bureau"/>
    <s v="SSyed"/>
    <m/>
    <x v="0"/>
    <d v="1899-12-30T00:04:41"/>
    <n v="4.6833333333333336"/>
    <d v="2023-08-26T00:00:00"/>
    <x v="1"/>
    <x v="0"/>
    <x v="5"/>
    <x v="2"/>
    <x v="0"/>
    <s v="SLA_MET"/>
  </r>
  <r>
    <s v="4965"/>
    <d v="2023-08-26T10:20:37"/>
    <d v="2023-08-26T10:29:24"/>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8:47"/>
    <n v="8.7833333333333332"/>
    <d v="2023-08-26T00:00:00"/>
    <x v="1"/>
    <x v="0"/>
    <x v="7"/>
    <x v="2"/>
    <x v="2"/>
    <s v="SLA_MET"/>
  </r>
  <r>
    <s v="4966"/>
    <d v="2023-08-26T10:33:32"/>
    <d v="2023-08-26T10:36:12"/>
    <s v="WITHDRAW"/>
    <s v="Consumer Pre Bureau"/>
    <s v="HPandya"/>
    <s v="An account for this applicant already exists with Asif Tech. Please resubmit as existing customer under CA Row ID: 1-8BMU3SA"/>
    <x v="3"/>
    <d v="1899-12-30T00:02:40"/>
    <n v="2.6666666666666665"/>
    <d v="2023-08-26T00:00:00"/>
    <x v="1"/>
    <x v="0"/>
    <x v="11"/>
    <x v="2"/>
    <x v="2"/>
    <s v="SLA_MET"/>
  </r>
  <r>
    <s v="4967"/>
    <d v="2023-08-26T10:37:51"/>
    <d v="2023-08-26T10:44:25"/>
    <s v="WITHDRAW"/>
    <s v="Consumer Pre Bureau"/>
    <s v="HPandya"/>
    <s v="Please send through copies of the applicants 100 points of ID to KCredit@Asif Tech.com.au or 1800 656 866 Proof of income"/>
    <x v="2"/>
    <d v="1899-12-30T00:06:34"/>
    <n v="6.5666666666666664"/>
    <d v="2023-08-26T00:00:00"/>
    <x v="1"/>
    <x v="0"/>
    <x v="11"/>
    <x v="2"/>
    <x v="2"/>
    <s v="SLA_MET"/>
  </r>
  <r>
    <s v="4968"/>
    <d v="2023-08-26T10:40:06"/>
    <d v="2023-08-26T10:47:48"/>
    <s v="WITHDRAW"/>
    <s v="Consumer Existing"/>
    <s v="SBambaras"/>
    <s v="This customers existing Asif Tech account is currently overdue. Once all outstanding amounts have been paid, please email VCredit@Asif Tech.com.au to request a further review"/>
    <x v="1"/>
    <d v="1899-12-30T00:07:42"/>
    <n v="7.7"/>
    <d v="2023-08-26T00:00:00"/>
    <x v="1"/>
    <x v="0"/>
    <x v="7"/>
    <x v="2"/>
    <x v="1"/>
    <s v="SLA_MET"/>
  </r>
  <r>
    <s v="4969"/>
    <d v="2023-08-26T10:41:12"/>
    <d v="2023-08-26T10:51:57"/>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0:45"/>
    <n v="10.75"/>
    <d v="2023-08-26T00:00:00"/>
    <x v="1"/>
    <x v="0"/>
    <x v="11"/>
    <x v="2"/>
    <x v="1"/>
    <s v="SLA_MET"/>
  </r>
  <r>
    <s v="4970"/>
    <d v="2023-08-26T10:41:53"/>
    <d v="2023-08-26T10:46:36"/>
    <s v="WITHDRAW"/>
    <s v="Consumer Post Bureau"/>
    <s v="SSyed"/>
    <m/>
    <x v="0"/>
    <d v="1899-12-30T00:04:43"/>
    <n v="4.7166666666666668"/>
    <d v="2023-08-26T00:00:00"/>
    <x v="1"/>
    <x v="0"/>
    <x v="5"/>
    <x v="2"/>
    <x v="0"/>
    <s v="SLA_MET"/>
  </r>
  <r>
    <s v="4971"/>
    <d v="2023-08-26T10:55:52"/>
    <d v="2023-08-26T11:08:52"/>
    <s v="WITHDRAW"/>
    <s v="Consumer Existing"/>
    <s v="NBhatia"/>
    <s v="Please resubmit with the advertised contact details for the applicants employer (can include 13, 1300 &amp; 1800 numbers)"/>
    <x v="2"/>
    <d v="1899-12-30T00:13:00"/>
    <n v="13"/>
    <d v="2023-08-26T00:00:00"/>
    <x v="1"/>
    <x v="0"/>
    <x v="1"/>
    <x v="2"/>
    <x v="1"/>
    <s v="SLA_MET"/>
  </r>
  <r>
    <s v="4972"/>
    <d v="2023-08-26T11:06:22"/>
    <d v="2023-08-26T11:19:49"/>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3:27"/>
    <n v="13.45"/>
    <d v="2023-08-26T00:00:00"/>
    <x v="1"/>
    <x v="0"/>
    <x v="11"/>
    <x v="2"/>
    <x v="2"/>
    <s v="SLA_MET"/>
  </r>
  <r>
    <s v="4973"/>
    <d v="2023-08-26T11:22:54"/>
    <d v="2023-08-26T11:30:00"/>
    <s v="WITHDRAW"/>
    <s v="Consumer Existing"/>
    <s v="HPandya"/>
    <s v="This customers existing Asif Tech account is currently overdue. Once all outstanding amounts have been paid, please email VCredit@Asif Tech.com.au to request a further review"/>
    <x v="1"/>
    <d v="1899-12-30T00:07:06"/>
    <n v="7.1"/>
    <d v="2023-08-26T00:00:00"/>
    <x v="1"/>
    <x v="0"/>
    <x v="11"/>
    <x v="2"/>
    <x v="1"/>
    <s v="SLA_MET"/>
  </r>
  <r>
    <s v="4974"/>
    <d v="2023-08-26T11:26:16"/>
    <d v="2023-08-26T11:42:42"/>
    <s v="WITHDRAW"/>
    <s v="Consumer Pre Bureau"/>
    <s v="NBhatia"/>
    <s v="Please send through copies of the applicants 100 points of ID (including their Visa page and/or previous Passport number, if applicable) to VCredit@Asif Tech.com.au or 1800 656 866"/>
    <x v="2"/>
    <d v="1899-12-30T00:16:26"/>
    <n v="16.433333333333334"/>
    <d v="2023-08-26T00:00:00"/>
    <x v="1"/>
    <x v="0"/>
    <x v="1"/>
    <x v="2"/>
    <x v="2"/>
    <s v="SLA_MET"/>
  </r>
  <r>
    <s v="4975"/>
    <d v="2023-08-26T11:27:49"/>
    <d v="2023-08-26T11:33:12"/>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5:23"/>
    <n v="5.3833333333333337"/>
    <d v="2023-08-26T00:00:00"/>
    <x v="1"/>
    <x v="0"/>
    <x v="7"/>
    <x v="2"/>
    <x v="2"/>
    <s v="SLA_MET"/>
  </r>
  <r>
    <s v="4976"/>
    <d v="2023-08-26T11:39:54"/>
    <d v="2023-08-26T11:43:00"/>
    <s v="WITHDRAW"/>
    <s v="Consumer Pre Bureau"/>
    <s v="SBambaras"/>
    <s v="Please send through copies of the applicants 100 points of ID (including their Visa page and/or previous Passport number, if applicable) to VCredit@Asif Tech.com.au or 1800 656 866"/>
    <x v="2"/>
    <d v="1899-12-30T00:03:06"/>
    <n v="3.1"/>
    <d v="2023-08-26T00:00:00"/>
    <x v="1"/>
    <x v="0"/>
    <x v="7"/>
    <x v="2"/>
    <x v="2"/>
    <s v="SLA_MET"/>
  </r>
  <r>
    <s v="4977"/>
    <d v="2023-08-26T12:12:04"/>
    <d v="2023-08-26T12:23:12"/>
    <s v="WITHDRAW"/>
    <s v="Consumer Existing"/>
    <s v="SBambaras"/>
    <s v="This customers existing Asif Tech account is currently overdue. Once all outstanding amounts have been paid, please email VCredit@Asif Tech.com.au to request a further review"/>
    <x v="1"/>
    <d v="1899-12-30T00:11:08"/>
    <n v="11.133333333333333"/>
    <d v="2023-08-26T00:00:00"/>
    <x v="1"/>
    <x v="0"/>
    <x v="7"/>
    <x v="2"/>
    <x v="1"/>
    <s v="SLA_MET"/>
  </r>
  <r>
    <s v="4978"/>
    <d v="2023-08-26T12:19:00"/>
    <d v="2023-08-26T12:32:41"/>
    <s v="WITHDRAW"/>
    <s v="Consumer Post Bureau"/>
    <s v="SSyed"/>
    <m/>
    <x v="0"/>
    <d v="1899-12-30T00:13:41"/>
    <n v="13.683333333333334"/>
    <d v="2023-08-26T00:00:00"/>
    <x v="1"/>
    <x v="0"/>
    <x v="5"/>
    <x v="2"/>
    <x v="0"/>
    <s v="SLA_MET"/>
  </r>
  <r>
    <s v="4979"/>
    <d v="2023-08-26T12:36:22"/>
    <d v="2023-08-26T12:47:16"/>
    <s v="WITHDRAW"/>
    <s v="Consumer Existing"/>
    <s v="SSyed"/>
    <s v="This customers existing Asif Tech account is currently overdue. Once all outstanding amounts have been paid, please email VCredit@Asif Tech.com.au to request a further review"/>
    <x v="1"/>
    <d v="1899-12-30T00:10:54"/>
    <n v="10.9"/>
    <d v="2023-08-26T00:00:00"/>
    <x v="1"/>
    <x v="0"/>
    <x v="5"/>
    <x v="2"/>
    <x v="1"/>
    <s v="SLA_MET"/>
  </r>
  <r>
    <s v="4980"/>
    <d v="2023-08-26T12:36:56"/>
    <d v="2023-08-26T12:47:37"/>
    <s v="WITHDRAW"/>
    <s v="Consumer Existing"/>
    <s v="SBambaras"/>
    <s v="This customers existing Asif Tech account is currently overdue. Once all outstanding amounts have been paid, please email VCredit@Asif Tech.com.au to request a further review"/>
    <x v="1"/>
    <d v="1899-12-30T00:10:41"/>
    <n v="10.683333333333334"/>
    <d v="2023-08-26T00:00:00"/>
    <x v="1"/>
    <x v="0"/>
    <x v="7"/>
    <x v="2"/>
    <x v="1"/>
    <s v="SLA_MET"/>
  </r>
  <r>
    <s v="4981"/>
    <d v="2023-08-26T13:08:02"/>
    <d v="2023-08-26T13:15:25"/>
    <s v="WITHDRAW"/>
    <s v="Consumer Pre Bureau"/>
    <s v="SBambaras"/>
    <s v="Please resubmit with employer's correct landline number and name of the suburb on the previous address."/>
    <x v="2"/>
    <d v="1899-12-30T00:07:23"/>
    <n v="7.3833333333333337"/>
    <d v="2023-08-26T00:00:00"/>
    <x v="1"/>
    <x v="0"/>
    <x v="7"/>
    <x v="2"/>
    <x v="2"/>
    <s v="SLA_MET"/>
  </r>
  <r>
    <s v="4982"/>
    <d v="2023-08-26T13:13:25"/>
    <d v="2023-08-26T13:42:48"/>
    <s v="WITHDRAW"/>
    <s v="Consumer Post Bureau"/>
    <s v="RBose"/>
    <m/>
    <x v="0"/>
    <d v="1899-12-30T00:29:23"/>
    <n v="29.383333333333333"/>
    <d v="2023-08-26T00:00:00"/>
    <x v="1"/>
    <x v="0"/>
    <x v="6"/>
    <x v="2"/>
    <x v="0"/>
    <s v="SLA_NOT_MET"/>
  </r>
  <r>
    <s v="4983"/>
    <d v="2023-08-26T13:14:38"/>
    <d v="2023-08-26T13:22:14"/>
    <s v="WITHDRAW"/>
    <s v="Consumer Post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7:36"/>
    <n v="7.6"/>
    <d v="2023-08-26T00:00:00"/>
    <x v="1"/>
    <x v="0"/>
    <x v="7"/>
    <x v="2"/>
    <x v="0"/>
    <s v="SLA_MET"/>
  </r>
  <r>
    <s v="4984"/>
    <d v="2023-08-26T13:33:48"/>
    <d v="2023-08-26T13:48:37"/>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4:49"/>
    <n v="14.816666666666666"/>
    <d v="2023-08-26T00:00:00"/>
    <x v="1"/>
    <x v="0"/>
    <x v="11"/>
    <x v="2"/>
    <x v="2"/>
    <s v="SLA_MET"/>
  </r>
  <r>
    <s v="4985"/>
    <d v="2023-08-26T13:42:43"/>
    <d v="2023-08-26T13:49:54"/>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7:11"/>
    <n v="7.1833333333333336"/>
    <d v="2023-08-26T00:00:00"/>
    <x v="1"/>
    <x v="0"/>
    <x v="7"/>
    <x v="2"/>
    <x v="1"/>
    <s v="SLA_MET"/>
  </r>
  <r>
    <s v="4986"/>
    <d v="2023-08-26T13:51:01"/>
    <d v="2023-08-26T13:55:25"/>
    <s v="WITHDRAW"/>
    <s v="Consumer Pre Bureau"/>
    <s v="HPandya"/>
    <s v="An account for this applicant already exists with Asif Tech. Please resubmit as existing customer under CA Row ID: 1-5LFTJMO"/>
    <x v="3"/>
    <d v="1899-12-30T00:04:24"/>
    <n v="4.4000000000000004"/>
    <d v="2023-08-26T00:00:00"/>
    <x v="1"/>
    <x v="0"/>
    <x v="11"/>
    <x v="2"/>
    <x v="2"/>
    <s v="SLA_MET"/>
  </r>
  <r>
    <s v="4987"/>
    <d v="2023-08-26T13:54:25"/>
    <d v="2023-08-26T13:57:52"/>
    <s v="WITHDRAW"/>
    <s v="Consumer Pre Bureau"/>
    <s v="SBambaras"/>
    <s v="Please send through copies of the applicants 100 points of ID (including their Visa page and/or previous Passport number, if applicable) to VCredit@Asif Tech.com.au or 1800 656 866"/>
    <x v="2"/>
    <d v="1899-12-30T00:03:27"/>
    <n v="3.45"/>
    <d v="2023-08-26T00:00:00"/>
    <x v="1"/>
    <x v="0"/>
    <x v="7"/>
    <x v="2"/>
    <x v="2"/>
    <s v="SLA_MET"/>
  </r>
  <r>
    <s v="4988"/>
    <d v="2023-08-26T13:55:54"/>
    <d v="2023-08-26T14:16:31"/>
    <s v="WITHDRAW"/>
    <s v="Consumer Post Bureau"/>
    <s v="NBhatia"/>
    <m/>
    <x v="0"/>
    <d v="1899-12-30T00:20:37"/>
    <n v="20.616666666666667"/>
    <d v="2023-08-26T00:00:00"/>
    <x v="1"/>
    <x v="0"/>
    <x v="1"/>
    <x v="2"/>
    <x v="0"/>
    <s v="SLA_NOT_MET"/>
  </r>
  <r>
    <s v="4989"/>
    <d v="2023-08-26T13:58:29"/>
    <d v="2023-08-26T14:10:27"/>
    <s v="WITHDRAW"/>
    <s v="Consumer Post Bureau"/>
    <s v="HPandya"/>
    <m/>
    <x v="0"/>
    <d v="1899-12-30T00:11:58"/>
    <n v="11.966666666666667"/>
    <d v="2023-08-26T00:00:00"/>
    <x v="1"/>
    <x v="0"/>
    <x v="11"/>
    <x v="2"/>
    <x v="0"/>
    <s v="SLA_MET"/>
  </r>
  <r>
    <s v="4990"/>
    <d v="2023-08-26T14:03:49"/>
    <d v="2023-08-26T14:13:45"/>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9:56"/>
    <n v="9.9333333333333336"/>
    <d v="2023-08-26T00:00:00"/>
    <x v="1"/>
    <x v="0"/>
    <x v="7"/>
    <x v="2"/>
    <x v="1"/>
    <s v="SLA_MET"/>
  </r>
  <r>
    <s v="4991"/>
    <d v="2023-08-26T14:18:10"/>
    <d v="2023-08-26T14:24:31"/>
    <s v="WITHDRAW"/>
    <s v="Consumer Pre Bureau"/>
    <s v="HPandya"/>
    <s v="Please resubmit with a valid alternate contact mobile number for a family or a friend."/>
    <x v="2"/>
    <d v="1899-12-30T00:06:21"/>
    <n v="6.35"/>
    <d v="2023-08-26T00:00:00"/>
    <x v="1"/>
    <x v="0"/>
    <x v="11"/>
    <x v="2"/>
    <x v="2"/>
    <s v="SLA_MET"/>
  </r>
  <r>
    <s v="4992"/>
    <d v="2023-08-26T14:20:23"/>
    <d v="2023-08-26T14:30:49"/>
    <s v="WITHDRAW"/>
    <s v="Consumer Pre Bureau"/>
    <s v="HPandya"/>
    <s v="Please resubmit with the employer LL as (08) 8947 4070 AND ALSO mentioned the suburb name in the previous address."/>
    <x v="2"/>
    <d v="1899-12-30T00:10:26"/>
    <n v="10.433333333333334"/>
    <d v="2023-08-26T00:00:00"/>
    <x v="1"/>
    <x v="0"/>
    <x v="11"/>
    <x v="2"/>
    <x v="2"/>
    <s v="SLA_MET"/>
  </r>
  <r>
    <s v="4993"/>
    <d v="2023-08-26T14:20:57"/>
    <d v="2023-08-26T14:37:56"/>
    <s v="WITHDRAW"/>
    <s v="Consumer Post Bureau"/>
    <s v="SSyed"/>
    <m/>
    <x v="0"/>
    <d v="1899-12-30T00:16:59"/>
    <n v="16.983333333333334"/>
    <d v="2023-08-26T00:00:00"/>
    <x v="1"/>
    <x v="0"/>
    <x v="5"/>
    <x v="2"/>
    <x v="0"/>
    <s v="SLA_MET"/>
  </r>
  <r>
    <s v="4994"/>
    <d v="2023-08-26T14:23:04"/>
    <d v="2023-08-26T14:39:59"/>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6:55"/>
    <n v="16.916666666666668"/>
    <d v="2023-08-26T00:00:00"/>
    <x v="1"/>
    <x v="0"/>
    <x v="11"/>
    <x v="2"/>
    <x v="0"/>
    <s v="SLA_MET"/>
  </r>
  <r>
    <s v="4995"/>
    <d v="2023-08-26T14:39:51"/>
    <d v="2023-08-26T14:47:41"/>
    <s v="WITHDRAW"/>
    <s v="Consumer Pre Bureau"/>
    <s v="HPandya"/>
    <s v="Please resubmit with the previous address without OTHERS."/>
    <x v="2"/>
    <d v="1899-12-30T00:07:50"/>
    <n v="7.833333333333333"/>
    <d v="2023-08-26T00:00:00"/>
    <x v="1"/>
    <x v="0"/>
    <x v="11"/>
    <x v="2"/>
    <x v="2"/>
    <s v="SLA_MET"/>
  </r>
  <r>
    <s v="4996"/>
    <d v="2023-08-26T14:43:00"/>
    <d v="2023-08-26T14:59:15"/>
    <s v="WITHDRAW"/>
    <s v="Consumer Existing"/>
    <s v="SBambaras"/>
    <s v="This customers existing Asif Tech account is currently overdue. Once all outstanding amounts have been paid, please email VCredit@Asif Tech.com.au to request a further review"/>
    <x v="1"/>
    <d v="1899-12-30T00:16:15"/>
    <n v="16.25"/>
    <d v="2023-08-26T00:00:00"/>
    <x v="1"/>
    <x v="0"/>
    <x v="7"/>
    <x v="2"/>
    <x v="1"/>
    <s v="SLA_MET"/>
  </r>
  <r>
    <s v="4997"/>
    <d v="2023-08-26T14:45:21"/>
    <d v="2023-08-26T14:59:12"/>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3:51"/>
    <n v="13.85"/>
    <d v="2023-08-26T00:00:00"/>
    <x v="1"/>
    <x v="0"/>
    <x v="11"/>
    <x v="2"/>
    <x v="0"/>
    <s v="SLA_MET"/>
  </r>
  <r>
    <s v="4998"/>
    <d v="2023-08-26T14:51:04"/>
    <d v="2023-08-26T15:03:32"/>
    <s v="WITHDRAW"/>
    <s v="Consumer Pre Bureau"/>
    <s v="SBambaras"/>
    <s v="Please resubmit with the employer LL as 0889474070 and also mentioned the suburb name in the previous address."/>
    <x v="2"/>
    <d v="1899-12-30T00:12:28"/>
    <n v="12.466666666666667"/>
    <d v="2023-08-26T00:00:00"/>
    <x v="1"/>
    <x v="0"/>
    <x v="7"/>
    <x v="2"/>
    <x v="2"/>
    <s v="SLA_MET"/>
  </r>
  <r>
    <s v="4999"/>
    <d v="2023-08-26T14:54:36"/>
    <d v="2023-08-26T15:10:56"/>
    <s v="WITHDRAW"/>
    <s v="Consumer Existing"/>
    <s v="HPandya"/>
    <s v="This customers existing Asif Tech account is currently overdue. Once all outstanding amounts have been paid, please email VCredit@Asif Tech.com.au to request a further review"/>
    <x v="1"/>
    <d v="1899-12-30T00:16:20"/>
    <n v="16.333333333333332"/>
    <d v="2023-08-26T00:00:00"/>
    <x v="1"/>
    <x v="0"/>
    <x v="11"/>
    <x v="2"/>
    <x v="1"/>
    <s v="SLA_MET"/>
  </r>
  <r>
    <s v="5000"/>
    <d v="2023-08-26T14:56:54"/>
    <d v="2023-08-26T15:13:46"/>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6:52"/>
    <n v="16.866666666666667"/>
    <d v="2023-08-26T00:00:00"/>
    <x v="1"/>
    <x v="0"/>
    <x v="7"/>
    <x v="2"/>
    <x v="1"/>
    <s v="SLA_MET"/>
  </r>
  <r>
    <s v="5001"/>
    <d v="2023-08-26T14:57:39"/>
    <d v="2023-08-26T15:23:25"/>
    <s v="WITHDRAW"/>
    <s v="Consumer Pre Bureau"/>
    <s v="NBhatia"/>
    <s v="This customers existing Asif Tech account is currently overdue. Once all outstanding amounts have been paid, please email VCredit@Asif Tech.com.au to request a further review"/>
    <x v="1"/>
    <d v="1899-12-30T00:25:46"/>
    <n v="25.766666666666666"/>
    <d v="2023-08-26T00:00:00"/>
    <x v="1"/>
    <x v="0"/>
    <x v="1"/>
    <x v="2"/>
    <x v="2"/>
    <s v="SLA_NOT_MET"/>
  </r>
  <r>
    <s v="5002"/>
    <d v="2023-08-26T15:00:29"/>
    <d v="2023-08-26T15:16:51"/>
    <s v="WITHDRAW"/>
    <s v="Consumer Existing"/>
    <s v="HPandya"/>
    <s v="Please resubmit the requested device type."/>
    <x v="2"/>
    <d v="1899-12-30T00:16:22"/>
    <n v="16.366666666666667"/>
    <d v="2023-08-26T00:00:00"/>
    <x v="1"/>
    <x v="0"/>
    <x v="11"/>
    <x v="2"/>
    <x v="1"/>
    <s v="SLA_MET"/>
  </r>
  <r>
    <s v="5003"/>
    <d v="2023-08-26T15:02:41"/>
    <d v="2023-08-26T15:24:07"/>
    <s v="WITHDRAW"/>
    <s v="Consumer Existing"/>
    <s v="SBambaras"/>
    <s v="This customers existing Asif Tech account is currently overdue. Once all outstanding amounts have been paid, please email VCredit@Asif Tech.com.au to request a further review"/>
    <x v="1"/>
    <d v="1899-12-30T00:21:26"/>
    <n v="21.433333333333334"/>
    <d v="2023-08-26T00:00:00"/>
    <x v="1"/>
    <x v="0"/>
    <x v="7"/>
    <x v="2"/>
    <x v="1"/>
    <s v="SLA_NOT_MET"/>
  </r>
  <r>
    <s v="5004"/>
    <d v="2023-08-26T15:10:22"/>
    <d v="2023-08-26T15:24:01"/>
    <s v="WITHDRAW"/>
    <s v="Consumer Pre Bureau"/>
    <s v="HPandya"/>
    <s v="Please resubmit with the Valid mobile number to a friend or family."/>
    <x v="2"/>
    <d v="1899-12-30T00:13:39"/>
    <n v="13.65"/>
    <d v="2023-08-26T00:00:00"/>
    <x v="1"/>
    <x v="0"/>
    <x v="11"/>
    <x v="2"/>
    <x v="2"/>
    <s v="SLA_MET"/>
  </r>
  <r>
    <s v="5005"/>
    <d v="2023-08-26T15:12:24"/>
    <d v="2023-08-26T15:31:19"/>
    <s v="WITHDRAW"/>
    <s v="Consumer Post Bureau"/>
    <s v="HPandya"/>
    <s v="Please send through copies of the applicants 100 points of ID to VCredit@Asif Tech.com.au or 1800 656 866 Bank statement and resubmit the application correctly as home duties."/>
    <x v="2"/>
    <d v="1899-12-30T00:18:55"/>
    <n v="18.916666666666668"/>
    <d v="2023-08-26T00:00:00"/>
    <x v="1"/>
    <x v="0"/>
    <x v="11"/>
    <x v="2"/>
    <x v="0"/>
    <s v="SLA_MET"/>
  </r>
  <r>
    <s v="5006"/>
    <d v="2023-08-26T15:25:10"/>
    <d v="2023-08-26T15:37:29"/>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2:19"/>
    <n v="12.316666666666666"/>
    <d v="2023-08-26T00:00:00"/>
    <x v="1"/>
    <x v="0"/>
    <x v="11"/>
    <x v="2"/>
    <x v="0"/>
    <s v="SLA_MET"/>
  </r>
  <r>
    <s v="5007"/>
    <d v="2023-08-26T15:26:33"/>
    <d v="2023-08-26T15:41:26"/>
    <s v="WITHDRAW"/>
    <s v="Consumer Existing"/>
    <s v="SBambaras"/>
    <s v="Please send through copies of the applicants 100 points of ID (including their Visa page and/or previous Passport number, if applicable) to VCredit@Asif Tech.com.au or 1800 656 866"/>
    <x v="2"/>
    <d v="1899-12-30T00:14:53"/>
    <n v="14.883333333333333"/>
    <d v="2023-08-26T00:00:00"/>
    <x v="1"/>
    <x v="0"/>
    <x v="7"/>
    <x v="2"/>
    <x v="1"/>
    <s v="SLA_MET"/>
  </r>
  <r>
    <s v="5008"/>
    <d v="2023-08-26T15:29:12"/>
    <d v="2023-08-26T15:46:22"/>
    <s v="WITHDRAW"/>
    <s v="Consumer Existing"/>
    <s v="HPandya"/>
    <s v="This customers existing Asif Tech account is currently overdue. Once all outstanding amounts have been paid, please email VCredit@Asif Tech.com.au to request a further review"/>
    <x v="1"/>
    <d v="1899-12-30T00:17:10"/>
    <n v="17.166666666666668"/>
    <d v="2023-08-26T00:00:00"/>
    <x v="1"/>
    <x v="0"/>
    <x v="11"/>
    <x v="2"/>
    <x v="1"/>
    <s v="SLA_MET"/>
  </r>
  <r>
    <s v="5009"/>
    <d v="2023-08-26T15:46:03"/>
    <d v="2023-08-26T15:57:19"/>
    <s v="WITHDRAW"/>
    <s v="Consumer Existing"/>
    <s v="NBhatia"/>
    <s v="This customers existing Asif Tech account is currently overdue. Once all outstanding amounts have been paid and also Employer's Landline not given., please email VCredit@Asif Tech.com.au to request a further review"/>
    <x v="1"/>
    <d v="1899-12-30T00:11:16"/>
    <n v="11.266666666666667"/>
    <d v="2023-08-26T00:00:00"/>
    <x v="1"/>
    <x v="0"/>
    <x v="1"/>
    <x v="2"/>
    <x v="1"/>
    <s v="SLA_MET"/>
  </r>
  <r>
    <s v="5010"/>
    <d v="2023-08-26T15:54:00"/>
    <d v="2023-08-26T16:16:38"/>
    <s v="WITHDRAW"/>
    <s v="Consumer Existing"/>
    <s v="NBhatia"/>
    <s v="This customers existing Asif Tech account is currently overdue. Once all outstanding amounts have been paid, please email VCredit@Asif Tech.com.au to request a further review"/>
    <x v="1"/>
    <d v="1899-12-30T00:22:38"/>
    <n v="22.633333333333333"/>
    <d v="2023-08-26T00:00:00"/>
    <x v="1"/>
    <x v="0"/>
    <x v="1"/>
    <x v="2"/>
    <x v="1"/>
    <s v="SLA_NOT_MET"/>
  </r>
  <r>
    <s v="5011"/>
    <d v="2023-08-26T16:05:13"/>
    <d v="2023-08-26T16:16:02"/>
    <s v="WITHDRAW"/>
    <s v="Consumer Post Bureau"/>
    <s v="SBambaras"/>
    <m/>
    <x v="0"/>
    <d v="1899-12-30T00:10:49"/>
    <n v="10.816666666666666"/>
    <d v="2023-08-26T00:00:00"/>
    <x v="1"/>
    <x v="0"/>
    <x v="7"/>
    <x v="2"/>
    <x v="0"/>
    <s v="SLA_MET"/>
  </r>
  <r>
    <s v="5012"/>
    <d v="2023-08-26T16:48:14"/>
    <d v="2023-08-26T16:54:42"/>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6:28"/>
    <n v="6.4666666666666668"/>
    <d v="2023-08-26T00:00:00"/>
    <x v="1"/>
    <x v="0"/>
    <x v="11"/>
    <x v="2"/>
    <x v="2"/>
    <s v="SLA_MET"/>
  </r>
  <r>
    <s v="5013"/>
    <d v="2023-08-26T16:49:11"/>
    <d v="2023-08-26T17:00:43"/>
    <s v="WITHDRAW"/>
    <s v="Consumer Existing"/>
    <s v="SBambaras"/>
    <s v="This customers existing Asif Tech account is currently overdue. Once all outstanding amounts have been paid, please email VCredit@Asif Tech.com.au to request a further review"/>
    <x v="1"/>
    <d v="1899-12-30T00:11:32"/>
    <n v="11.533333333333333"/>
    <d v="2023-08-26T00:00:00"/>
    <x v="1"/>
    <x v="0"/>
    <x v="7"/>
    <x v="2"/>
    <x v="1"/>
    <s v="SLA_MET"/>
  </r>
  <r>
    <s v="5014"/>
    <d v="2023-08-26T16:52:24"/>
    <d v="2023-08-26T17:00:51"/>
    <s v="WITHDRAW"/>
    <s v="Consumer Pre Bureau"/>
    <s v="HPandya"/>
    <s v="Please send through copies of the applicants 100 points of ID (including their Visa page and/or previous Passport number, if applicable) to VCredit@Asif Tech.com.au or 1800 656 866"/>
    <x v="2"/>
    <d v="1899-12-30T00:08:27"/>
    <n v="8.4499999999999993"/>
    <d v="2023-08-26T00:00:00"/>
    <x v="1"/>
    <x v="0"/>
    <x v="11"/>
    <x v="2"/>
    <x v="2"/>
    <s v="SLA_MET"/>
  </r>
  <r>
    <s v="5015"/>
    <d v="2023-08-26T17:52:18"/>
    <d v="2023-08-26T17:59:57"/>
    <s v="WITHDRAW"/>
    <s v="Consumer Pre Bureau"/>
    <s v="NBhatia"/>
    <s v="Please resubmit the application, with Suburb on Previous application. As Suburb not mentioned on Previous Address details."/>
    <x v="2"/>
    <d v="1899-12-30T00:07:39"/>
    <n v="7.65"/>
    <d v="2023-08-26T00:00:00"/>
    <x v="1"/>
    <x v="0"/>
    <x v="1"/>
    <x v="2"/>
    <x v="2"/>
    <s v="SLA_MET"/>
  </r>
  <r>
    <s v="5016"/>
    <d v="2023-08-26T22:13:47"/>
    <d v="2023-08-27T08:55:12"/>
    <s v="WITHDRAW"/>
    <s v="Consumer Post Bureau"/>
    <s v="SSyed"/>
    <m/>
    <x v="0"/>
    <d v="1899-12-30T10:41:25"/>
    <n v="641.41666666666663"/>
    <d v="2023-08-27T00:00:00"/>
    <x v="1"/>
    <x v="0"/>
    <x v="5"/>
    <x v="2"/>
    <x v="0"/>
    <s v="SLA_NOT_MET"/>
  </r>
  <r>
    <s v="5017"/>
    <d v="2023-08-13T01:01:08"/>
    <d v="2023-08-13T09:01:44"/>
    <s v="APPROVE"/>
    <s v="Consumer Post Bureau"/>
    <s v="MDcruz"/>
    <m/>
    <x v="0"/>
    <d v="1899-12-30T08:00:36"/>
    <n v="480.6"/>
    <d v="2023-08-13T00:00:00"/>
    <x v="1"/>
    <x v="2"/>
    <x v="3"/>
    <x v="0"/>
    <x v="0"/>
    <s v="SLA_NOT_MET"/>
  </r>
  <r>
    <s v="5018"/>
    <d v="2023-08-13T09:40:42"/>
    <d v="2023-08-13T09:53:22"/>
    <s v="APPROVE"/>
    <s v="Consumer Post Bureau"/>
    <s v="RBose"/>
    <m/>
    <x v="0"/>
    <d v="1899-12-30T00:12:40"/>
    <n v="12.666666666666666"/>
    <d v="2023-08-13T00:00:00"/>
    <x v="1"/>
    <x v="2"/>
    <x v="6"/>
    <x v="0"/>
    <x v="0"/>
    <s v="SLA_MET"/>
  </r>
  <r>
    <s v="5019"/>
    <d v="2023-08-13T09:45:56"/>
    <d v="2023-08-13T09:55:39"/>
    <s v="APPROVE"/>
    <s v="Consumer Post Bureau"/>
    <s v="FWadia"/>
    <m/>
    <x v="0"/>
    <d v="1899-12-30T00:09:43"/>
    <n v="9.7166666666666668"/>
    <d v="2023-08-13T00:00:00"/>
    <x v="1"/>
    <x v="2"/>
    <x v="9"/>
    <x v="0"/>
    <x v="0"/>
    <s v="SLA_MET"/>
  </r>
  <r>
    <s v="5020"/>
    <d v="2023-08-13T09:52:54"/>
    <d v="2023-08-13T10:01:36"/>
    <s v="APPROVE"/>
    <s v="Consumer Post Bureau"/>
    <s v="RBose"/>
    <m/>
    <x v="0"/>
    <d v="1899-12-30T00:08:42"/>
    <n v="8.6999999999999993"/>
    <d v="2023-08-13T00:00:00"/>
    <x v="1"/>
    <x v="2"/>
    <x v="6"/>
    <x v="0"/>
    <x v="0"/>
    <s v="SLA_MET"/>
  </r>
  <r>
    <s v="5021"/>
    <d v="2023-08-13T09:53:00"/>
    <d v="2023-08-13T10:04:45"/>
    <s v="APPROVE"/>
    <s v="Consumer Post Bureau"/>
    <s v="MDcruz"/>
    <m/>
    <x v="0"/>
    <d v="1899-12-30T00:11:45"/>
    <n v="11.75"/>
    <d v="2023-08-13T00:00:00"/>
    <x v="1"/>
    <x v="2"/>
    <x v="3"/>
    <x v="0"/>
    <x v="0"/>
    <s v="SLA_MET"/>
  </r>
  <r>
    <s v="5022"/>
    <d v="2023-08-13T10:35:17"/>
    <d v="2023-08-13T10:43:35"/>
    <s v="APPROVE"/>
    <s v="Consumer Existing"/>
    <s v="RBose"/>
    <m/>
    <x v="0"/>
    <d v="1899-12-30T00:08:18"/>
    <n v="8.3000000000000007"/>
    <d v="2023-08-13T00:00:00"/>
    <x v="1"/>
    <x v="2"/>
    <x v="6"/>
    <x v="0"/>
    <x v="1"/>
    <s v="SLA_MET"/>
  </r>
  <r>
    <s v="5023"/>
    <d v="2023-08-13T10:52:03"/>
    <d v="2023-08-13T10:59:28"/>
    <s v="APPROVE"/>
    <s v="Consumer Existing"/>
    <s v="RBose"/>
    <m/>
    <x v="0"/>
    <d v="1899-12-30T00:07:25"/>
    <n v="7.416666666666667"/>
    <d v="2023-08-13T00:00:00"/>
    <x v="1"/>
    <x v="2"/>
    <x v="6"/>
    <x v="0"/>
    <x v="1"/>
    <s v="SLA_MET"/>
  </r>
  <r>
    <s v="5024"/>
    <d v="2023-08-13T10:58:39"/>
    <d v="2023-08-13T11:14:27"/>
    <s v="APPROVE"/>
    <s v="Consumer Existing"/>
    <s v="RBose"/>
    <m/>
    <x v="0"/>
    <d v="1899-12-30T00:15:48"/>
    <n v="15.8"/>
    <d v="2023-08-13T00:00:00"/>
    <x v="1"/>
    <x v="2"/>
    <x v="6"/>
    <x v="0"/>
    <x v="1"/>
    <s v="SLA_MET"/>
  </r>
  <r>
    <s v="5025"/>
    <d v="2023-08-13T10:59:27"/>
    <d v="2023-08-13T11:10:46"/>
    <s v="APPROVE"/>
    <s v="Consumer Post Bureau"/>
    <s v="FWadia"/>
    <m/>
    <x v="0"/>
    <d v="1899-12-30T00:11:19"/>
    <n v="11.316666666666666"/>
    <d v="2023-08-13T00:00:00"/>
    <x v="1"/>
    <x v="2"/>
    <x v="9"/>
    <x v="0"/>
    <x v="0"/>
    <s v="SLA_MET"/>
  </r>
  <r>
    <s v="5026"/>
    <d v="2023-08-13T11:43:46"/>
    <d v="2023-08-13T11:55:26"/>
    <s v="APPROVE"/>
    <s v="Consumer Existing"/>
    <s v="FWadia"/>
    <m/>
    <x v="0"/>
    <d v="1899-12-30T00:11:40"/>
    <n v="11.666666666666666"/>
    <d v="2023-08-13T00:00:00"/>
    <x v="1"/>
    <x v="2"/>
    <x v="9"/>
    <x v="0"/>
    <x v="1"/>
    <s v="SLA_MET"/>
  </r>
  <r>
    <s v="5027"/>
    <d v="2023-08-13T12:35:32"/>
    <d v="2023-08-13T12:57:53"/>
    <s v="APPROVE"/>
    <s v="Consumer Existing"/>
    <s v="CDcosta"/>
    <m/>
    <x v="0"/>
    <d v="1899-12-30T00:22:21"/>
    <n v="22.35"/>
    <d v="2023-08-13T00:00:00"/>
    <x v="1"/>
    <x v="2"/>
    <x v="2"/>
    <x v="0"/>
    <x v="1"/>
    <s v="SLA_NOT_MET"/>
  </r>
  <r>
    <s v="5028"/>
    <d v="2023-08-13T12:57:50"/>
    <d v="2023-08-13T13:06:18"/>
    <s v="APPROVE"/>
    <s v="Consumer Existing"/>
    <s v="RBose"/>
    <m/>
    <x v="0"/>
    <d v="1899-12-30T00:08:28"/>
    <n v="8.4666666666666668"/>
    <d v="2023-08-13T00:00:00"/>
    <x v="1"/>
    <x v="2"/>
    <x v="6"/>
    <x v="0"/>
    <x v="1"/>
    <s v="SLA_MET"/>
  </r>
  <r>
    <s v="5029"/>
    <d v="2023-08-13T13:09:24"/>
    <d v="2023-08-13T13:18:57"/>
    <s v="APPROVE"/>
    <s v="Consumer Post Bureau"/>
    <s v="CDcosta"/>
    <m/>
    <x v="0"/>
    <d v="1899-12-30T00:09:33"/>
    <n v="9.5500000000000007"/>
    <d v="2023-08-13T00:00:00"/>
    <x v="1"/>
    <x v="2"/>
    <x v="2"/>
    <x v="0"/>
    <x v="0"/>
    <s v="SLA_MET"/>
  </r>
  <r>
    <s v="5030"/>
    <d v="2023-08-13T13:25:05"/>
    <d v="2023-08-13T13:45:27"/>
    <s v="APPROVE"/>
    <s v="Consumer Existing"/>
    <s v="FWadia"/>
    <m/>
    <x v="0"/>
    <d v="1899-12-30T00:20:22"/>
    <n v="20.366666666666667"/>
    <d v="2023-08-13T00:00:00"/>
    <x v="1"/>
    <x v="2"/>
    <x v="9"/>
    <x v="0"/>
    <x v="1"/>
    <s v="SLA_NOT_MET"/>
  </r>
  <r>
    <s v="5031"/>
    <d v="2023-08-13T13:39:59"/>
    <d v="2023-08-13T13:47:39"/>
    <s v="APPROVE"/>
    <s v="Consumer Post Bureau"/>
    <s v="RBose"/>
    <m/>
    <x v="0"/>
    <d v="1899-12-30T00:07:40"/>
    <n v="7.666666666666667"/>
    <d v="2023-08-13T00:00:00"/>
    <x v="1"/>
    <x v="2"/>
    <x v="6"/>
    <x v="0"/>
    <x v="0"/>
    <s v="SLA_MET"/>
  </r>
  <r>
    <s v="5032"/>
    <d v="2023-08-13T13:52:04"/>
    <d v="2023-08-13T13:59:16"/>
    <s v="APPROVE"/>
    <s v="Consumer Post Bureau"/>
    <s v="RBose"/>
    <m/>
    <x v="0"/>
    <d v="1899-12-30T00:07:12"/>
    <n v="7.2"/>
    <d v="2023-08-13T00:00:00"/>
    <x v="1"/>
    <x v="2"/>
    <x v="6"/>
    <x v="0"/>
    <x v="0"/>
    <s v="SLA_MET"/>
  </r>
  <r>
    <s v="5033"/>
    <d v="2023-08-13T14:06:11"/>
    <d v="2023-08-13T14:15:08"/>
    <s v="APPROVE"/>
    <s v="Consumer Post Bureau"/>
    <s v="SSyed"/>
    <m/>
    <x v="0"/>
    <d v="1899-12-30T00:08:57"/>
    <n v="8.9499999999999993"/>
    <d v="2023-08-13T00:00:00"/>
    <x v="1"/>
    <x v="2"/>
    <x v="5"/>
    <x v="0"/>
    <x v="0"/>
    <s v="SLA_MET"/>
  </r>
  <r>
    <s v="5034"/>
    <d v="2023-08-13T14:25:15"/>
    <d v="2023-08-13T14:32:12"/>
    <s v="APPROVE"/>
    <s v="Consumer Existing"/>
    <s v="SSyed"/>
    <m/>
    <x v="0"/>
    <d v="1899-12-30T00:06:57"/>
    <n v="6.95"/>
    <d v="2023-08-13T00:00:00"/>
    <x v="1"/>
    <x v="2"/>
    <x v="5"/>
    <x v="0"/>
    <x v="1"/>
    <s v="SLA_MET"/>
  </r>
  <r>
    <s v="5035"/>
    <d v="2023-08-13T14:52:02"/>
    <d v="2023-08-13T15:00:52"/>
    <s v="APPROVE"/>
    <s v="Consumer Post Bureau"/>
    <s v="SSyed"/>
    <m/>
    <x v="0"/>
    <d v="1899-12-30T00:08:50"/>
    <n v="8.8333333333333339"/>
    <d v="2023-08-13T00:00:00"/>
    <x v="1"/>
    <x v="2"/>
    <x v="5"/>
    <x v="0"/>
    <x v="0"/>
    <s v="SLA_MET"/>
  </r>
  <r>
    <s v="5036"/>
    <d v="2023-08-13T15:04:20"/>
    <d v="2023-08-13T15:10:21"/>
    <s v="APPROVE"/>
    <s v="Consumer Post Bureau"/>
    <s v="FWadia"/>
    <m/>
    <x v="0"/>
    <d v="1899-12-30T00:06:01"/>
    <n v="6.0166666666666666"/>
    <d v="2023-08-13T00:00:00"/>
    <x v="1"/>
    <x v="2"/>
    <x v="9"/>
    <x v="0"/>
    <x v="0"/>
    <s v="SLA_MET"/>
  </r>
  <r>
    <s v="5037"/>
    <d v="2023-08-13T15:09:43"/>
    <d v="2023-08-13T15:17:23"/>
    <s v="APPROVE"/>
    <s v="Consumer Post Bureau"/>
    <s v="FWadia"/>
    <m/>
    <x v="0"/>
    <d v="1899-12-30T00:07:40"/>
    <n v="7.666666666666667"/>
    <d v="2023-08-13T00:00:00"/>
    <x v="1"/>
    <x v="2"/>
    <x v="9"/>
    <x v="0"/>
    <x v="0"/>
    <s v="SLA_MET"/>
  </r>
  <r>
    <s v="5038"/>
    <d v="2023-08-13T15:25:42"/>
    <d v="2023-08-13T15:39:34"/>
    <s v="APPROVE"/>
    <s v="Consumer Post Bureau"/>
    <s v="RBose"/>
    <m/>
    <x v="0"/>
    <d v="1899-12-30T00:13:52"/>
    <n v="13.866666666666667"/>
    <d v="2023-08-13T00:00:00"/>
    <x v="1"/>
    <x v="2"/>
    <x v="6"/>
    <x v="0"/>
    <x v="0"/>
    <s v="SLA_MET"/>
  </r>
  <r>
    <s v="5039"/>
    <d v="2023-08-13T15:30:56"/>
    <d v="2023-08-13T15:40:47"/>
    <s v="APPROVE"/>
    <s v="Consumer Existing"/>
    <s v="FWadia"/>
    <m/>
    <x v="0"/>
    <d v="1899-12-30T00:09:51"/>
    <n v="9.85"/>
    <d v="2023-08-13T00:00:00"/>
    <x v="1"/>
    <x v="2"/>
    <x v="9"/>
    <x v="0"/>
    <x v="1"/>
    <s v="SLA_MET"/>
  </r>
  <r>
    <s v="5040"/>
    <d v="2023-08-13T15:31:13"/>
    <d v="2023-08-13T15:43:41"/>
    <s v="APPROVE"/>
    <s v="Consumer Post Bureau"/>
    <s v="SSyed"/>
    <m/>
    <x v="0"/>
    <d v="1899-12-30T00:12:28"/>
    <n v="12.466666666666667"/>
    <d v="2023-08-13T00:00:00"/>
    <x v="1"/>
    <x v="2"/>
    <x v="5"/>
    <x v="0"/>
    <x v="0"/>
    <s v="SLA_MET"/>
  </r>
  <r>
    <s v="5041"/>
    <d v="2023-08-13T15:50:27"/>
    <d v="2023-08-13T16:02:49"/>
    <s v="APPROVE"/>
    <s v="Consumer Post Bureau"/>
    <s v="FWadia"/>
    <m/>
    <x v="0"/>
    <d v="1899-12-30T00:12:22"/>
    <n v="12.366666666666667"/>
    <d v="2023-08-13T00:00:00"/>
    <x v="1"/>
    <x v="2"/>
    <x v="9"/>
    <x v="0"/>
    <x v="0"/>
    <s v="SLA_MET"/>
  </r>
  <r>
    <s v="5042"/>
    <d v="2023-08-13T16:12:13"/>
    <d v="2023-08-13T16:44:12"/>
    <s v="APPROVE"/>
    <s v="Consumer Existing"/>
    <s v="FWadia"/>
    <m/>
    <x v="0"/>
    <d v="1899-12-30T00:31:59"/>
    <n v="31.983333333333334"/>
    <d v="2023-08-13T00:00:00"/>
    <x v="1"/>
    <x v="2"/>
    <x v="9"/>
    <x v="0"/>
    <x v="1"/>
    <s v="SLA_NOT_MET"/>
  </r>
  <r>
    <s v="5043"/>
    <d v="2023-08-13T16:36:14"/>
    <d v="2023-08-13T17:00:25"/>
    <s v="APPROVE"/>
    <s v="Consumer Post Bureau"/>
    <s v="FWadia"/>
    <m/>
    <x v="0"/>
    <d v="1899-12-30T00:24:11"/>
    <n v="24.183333333333334"/>
    <d v="2023-08-13T00:00:00"/>
    <x v="1"/>
    <x v="2"/>
    <x v="9"/>
    <x v="0"/>
    <x v="0"/>
    <s v="SLA_NOT_MET"/>
  </r>
  <r>
    <s v="5044"/>
    <d v="2023-08-13T16:50:24"/>
    <d v="2023-08-13T17:09:56"/>
    <s v="APPROVE"/>
    <s v="Consumer Post Bureau"/>
    <s v="FWadia"/>
    <m/>
    <x v="0"/>
    <d v="1899-12-30T00:19:32"/>
    <n v="19.533333333333335"/>
    <d v="2023-08-13T00:00:00"/>
    <x v="1"/>
    <x v="2"/>
    <x v="9"/>
    <x v="0"/>
    <x v="0"/>
    <s v="SLA_MET"/>
  </r>
  <r>
    <s v="5045"/>
    <d v="2023-08-13T16:52:49"/>
    <d v="2023-08-13T17:23:14"/>
    <s v="APPROVE"/>
    <s v="Consumer Existing"/>
    <s v="FWadia"/>
    <m/>
    <x v="0"/>
    <d v="1899-12-30T00:30:25"/>
    <n v="30.416666666666668"/>
    <d v="2023-08-13T00:00:00"/>
    <x v="1"/>
    <x v="2"/>
    <x v="9"/>
    <x v="0"/>
    <x v="1"/>
    <s v="SLA_NOT_MET"/>
  </r>
  <r>
    <s v="5046"/>
    <d v="2023-08-13T17:05:00"/>
    <d v="2023-08-13T17:23:01"/>
    <s v="APPROVE"/>
    <s v="Consumer Existing"/>
    <s v="SSyed"/>
    <m/>
    <x v="0"/>
    <d v="1899-12-30T00:18:01"/>
    <n v="18.016666666666666"/>
    <d v="2023-08-13T00:00:00"/>
    <x v="1"/>
    <x v="2"/>
    <x v="5"/>
    <x v="0"/>
    <x v="1"/>
    <s v="SLA_MET"/>
  </r>
  <r>
    <s v="5047"/>
    <d v="2023-08-13T17:38:11"/>
    <d v="2023-08-13T17:45:07"/>
    <s v="APPROVE"/>
    <s v="Consumer Post Bureau"/>
    <s v="QMascarenhas"/>
    <m/>
    <x v="0"/>
    <d v="1899-12-30T00:06:56"/>
    <n v="6.9333333333333336"/>
    <d v="2023-08-13T00:00:00"/>
    <x v="1"/>
    <x v="2"/>
    <x v="0"/>
    <x v="0"/>
    <x v="0"/>
    <s v="SLA_MET"/>
  </r>
  <r>
    <s v="5048"/>
    <d v="2023-08-13T17:44:38"/>
    <d v="2023-08-13T17:55:05"/>
    <s v="APPROVE"/>
    <s v="Consumer Post Bureau"/>
    <s v="QMascarenhas"/>
    <m/>
    <x v="0"/>
    <d v="1899-12-30T00:10:27"/>
    <n v="10.45"/>
    <d v="2023-08-13T00:00:00"/>
    <x v="1"/>
    <x v="2"/>
    <x v="0"/>
    <x v="0"/>
    <x v="0"/>
    <s v="SLA_MET"/>
  </r>
  <r>
    <s v="5049"/>
    <d v="2023-08-13T19:34:54"/>
    <d v="2023-08-13T19:42:28"/>
    <s v="APPROVE"/>
    <s v="Consumer Existing"/>
    <s v="CDcosta"/>
    <m/>
    <x v="0"/>
    <d v="1899-12-30T00:07:34"/>
    <n v="7.5666666666666664"/>
    <d v="2023-08-13T00:00:00"/>
    <x v="1"/>
    <x v="2"/>
    <x v="2"/>
    <x v="0"/>
    <x v="1"/>
    <s v="SLA_MET"/>
  </r>
  <r>
    <s v="5050"/>
    <d v="2023-08-13T21:02:55"/>
    <d v="2023-08-14T08:42:48"/>
    <s v="APPROVE"/>
    <s v="Consumer Existing"/>
    <s v="FWadia"/>
    <m/>
    <x v="0"/>
    <d v="1899-12-30T11:39:53"/>
    <n v="699.88333333333333"/>
    <d v="2023-08-14T00:00:00"/>
    <x v="1"/>
    <x v="2"/>
    <x v="9"/>
    <x v="0"/>
    <x v="1"/>
    <s v="SLA_NOT_MET"/>
  </r>
  <r>
    <s v="5051"/>
    <d v="2023-08-14T01:02:52"/>
    <d v="2023-08-14T08:54:20"/>
    <s v="APPROVE"/>
    <s v="Consumer Post Bureau"/>
    <s v="MDcruz"/>
    <m/>
    <x v="0"/>
    <d v="1899-12-30T07:51:28"/>
    <n v="471.46666666666664"/>
    <d v="2023-08-14T00:00:00"/>
    <x v="1"/>
    <x v="2"/>
    <x v="3"/>
    <x v="0"/>
    <x v="0"/>
    <s v="SLA_NOT_MET"/>
  </r>
  <r>
    <s v="5052"/>
    <d v="2023-08-14T09:51:00"/>
    <d v="2023-08-14T09:56:35"/>
    <s v="APPROVE"/>
    <s v="Consumer Existing"/>
    <s v="RBose"/>
    <m/>
    <x v="0"/>
    <d v="1899-12-30T00:05:35"/>
    <n v="5.583333333333333"/>
    <d v="2023-08-14T00:00:00"/>
    <x v="1"/>
    <x v="2"/>
    <x v="6"/>
    <x v="0"/>
    <x v="1"/>
    <s v="SLA_MET"/>
  </r>
  <r>
    <s v="5053"/>
    <d v="2023-08-14T10:32:15"/>
    <d v="2023-08-14T10:39:20"/>
    <s v="APPROVE"/>
    <s v="Consumer Existing"/>
    <s v="MDcruz"/>
    <m/>
    <x v="0"/>
    <d v="1899-12-30T00:07:05"/>
    <n v="7.083333333333333"/>
    <d v="2023-08-14T00:00:00"/>
    <x v="1"/>
    <x v="2"/>
    <x v="3"/>
    <x v="0"/>
    <x v="1"/>
    <s v="SLA_MET"/>
  </r>
  <r>
    <s v="5054"/>
    <d v="2023-08-14T11:17:20"/>
    <d v="2023-08-14T11:34:55"/>
    <s v="APPROVE"/>
    <s v="Consumer Post Bureau"/>
    <s v="RBose"/>
    <m/>
    <x v="0"/>
    <d v="1899-12-30T00:17:35"/>
    <n v="17.583333333333332"/>
    <d v="2023-08-14T00:00:00"/>
    <x v="1"/>
    <x v="2"/>
    <x v="6"/>
    <x v="0"/>
    <x v="0"/>
    <s v="SLA_MET"/>
  </r>
  <r>
    <s v="5055"/>
    <d v="2023-08-14T11:22:52"/>
    <d v="2023-08-14T11:30:38"/>
    <s v="APPROVE"/>
    <s v="Consumer Post Bureau"/>
    <s v="SSyed"/>
    <m/>
    <x v="0"/>
    <d v="1899-12-30T00:07:46"/>
    <n v="7.7666666666666666"/>
    <d v="2023-08-14T00:00:00"/>
    <x v="1"/>
    <x v="2"/>
    <x v="5"/>
    <x v="0"/>
    <x v="0"/>
    <s v="SLA_MET"/>
  </r>
  <r>
    <s v="5056"/>
    <d v="2023-08-14T11:23:26"/>
    <d v="2023-08-14T11:38:33"/>
    <s v="APPROVE"/>
    <s v="Consumer Existing"/>
    <s v="SSyed"/>
    <m/>
    <x v="0"/>
    <d v="1899-12-30T00:15:07"/>
    <n v="15.116666666666667"/>
    <d v="2023-08-14T00:00:00"/>
    <x v="1"/>
    <x v="2"/>
    <x v="5"/>
    <x v="0"/>
    <x v="1"/>
    <s v="SLA_MET"/>
  </r>
  <r>
    <s v="5057"/>
    <d v="2023-08-14T11:34:27"/>
    <d v="2023-08-14T12:04:47"/>
    <s v="APPROVE"/>
    <s v="Consumer Existing"/>
    <s v="HPandya"/>
    <m/>
    <x v="0"/>
    <d v="1899-12-30T00:30:20"/>
    <n v="30.333333333333332"/>
    <d v="2023-08-14T00:00:00"/>
    <x v="1"/>
    <x v="2"/>
    <x v="11"/>
    <x v="0"/>
    <x v="1"/>
    <s v="SLA_NOT_MET"/>
  </r>
  <r>
    <s v="5058"/>
    <d v="2023-08-14T12:01:29"/>
    <d v="2023-08-14T12:09:30"/>
    <s v="APPROVE"/>
    <s v="Consumer Existing"/>
    <s v="SSyed"/>
    <m/>
    <x v="0"/>
    <d v="1899-12-30T00:08:01"/>
    <n v="8.0166666666666675"/>
    <d v="2023-08-14T00:00:00"/>
    <x v="1"/>
    <x v="2"/>
    <x v="5"/>
    <x v="0"/>
    <x v="1"/>
    <s v="SLA_MET"/>
  </r>
  <r>
    <s v="5059"/>
    <d v="2023-08-14T13:01:26"/>
    <d v="2023-08-14T13:31:52"/>
    <s v="APPROVE"/>
    <s v="Consumer Existing"/>
    <s v="NBhatia"/>
    <m/>
    <x v="0"/>
    <d v="1899-12-30T00:30:26"/>
    <n v="30.433333333333334"/>
    <d v="2023-08-14T00:00:00"/>
    <x v="1"/>
    <x v="2"/>
    <x v="1"/>
    <x v="0"/>
    <x v="1"/>
    <s v="SLA_NOT_MET"/>
  </r>
  <r>
    <s v="5060"/>
    <d v="2023-08-14T13:07:16"/>
    <d v="2023-08-14T13:24:53"/>
    <s v="APPROVE"/>
    <s v="Consumer Existing"/>
    <s v="SSyed"/>
    <m/>
    <x v="0"/>
    <d v="1899-12-30T00:17:37"/>
    <n v="17.616666666666667"/>
    <d v="2023-08-14T00:00:00"/>
    <x v="1"/>
    <x v="2"/>
    <x v="5"/>
    <x v="0"/>
    <x v="1"/>
    <s v="SLA_MET"/>
  </r>
  <r>
    <s v="5061"/>
    <d v="2023-08-14T13:10:06"/>
    <d v="2023-08-14T13:31:51"/>
    <s v="APPROVE"/>
    <s v="Consumer Post Bureau"/>
    <s v="RBose"/>
    <m/>
    <x v="0"/>
    <d v="1899-12-30T00:21:45"/>
    <n v="21.75"/>
    <d v="2023-08-14T00:00:00"/>
    <x v="1"/>
    <x v="2"/>
    <x v="6"/>
    <x v="0"/>
    <x v="0"/>
    <s v="SLA_NOT_MET"/>
  </r>
  <r>
    <s v="5062"/>
    <d v="2023-08-14T13:23:36"/>
    <d v="2023-08-14T13:42:02"/>
    <s v="APPROVE"/>
    <s v="Consumer Existing"/>
    <s v="SSyed"/>
    <m/>
    <x v="0"/>
    <d v="1899-12-30T00:18:26"/>
    <n v="18.433333333333334"/>
    <d v="2023-08-14T00:00:00"/>
    <x v="1"/>
    <x v="2"/>
    <x v="5"/>
    <x v="0"/>
    <x v="1"/>
    <s v="SLA_MET"/>
  </r>
  <r>
    <s v="5063"/>
    <d v="2023-08-14T14:15:37"/>
    <d v="2023-08-14T14:36:46"/>
    <s v="APPROVE"/>
    <s v="Consumer Existing"/>
    <s v="HPandya"/>
    <m/>
    <x v="0"/>
    <d v="1899-12-30T00:21:09"/>
    <n v="21.15"/>
    <d v="2023-08-14T00:00:00"/>
    <x v="1"/>
    <x v="2"/>
    <x v="11"/>
    <x v="0"/>
    <x v="1"/>
    <s v="SLA_NOT_MET"/>
  </r>
  <r>
    <s v="5064"/>
    <d v="2023-08-14T14:51:01"/>
    <d v="2023-08-14T15:00:10"/>
    <s v="APPROVE"/>
    <s v="Consumer Post Bureau"/>
    <s v="RBose"/>
    <m/>
    <x v="0"/>
    <d v="1899-12-30T00:09:09"/>
    <n v="9.15"/>
    <d v="2023-08-14T00:00:00"/>
    <x v="1"/>
    <x v="2"/>
    <x v="6"/>
    <x v="0"/>
    <x v="0"/>
    <s v="SLA_MET"/>
  </r>
  <r>
    <s v="5065"/>
    <d v="2023-08-14T14:51:34"/>
    <d v="2023-08-14T14:59:18"/>
    <s v="APPROVE"/>
    <s v="Consumer Post Bureau"/>
    <s v="SSyed"/>
    <m/>
    <x v="0"/>
    <d v="1899-12-30T00:07:44"/>
    <n v="7.7333333333333334"/>
    <d v="2023-08-14T00:00:00"/>
    <x v="1"/>
    <x v="2"/>
    <x v="5"/>
    <x v="0"/>
    <x v="0"/>
    <s v="SLA_MET"/>
  </r>
  <r>
    <s v="5066"/>
    <d v="2023-08-14T14:59:12"/>
    <d v="2023-08-14T15:14:04"/>
    <s v="APPROVE"/>
    <s v="Consumer Existing"/>
    <s v="RBose"/>
    <m/>
    <x v="0"/>
    <d v="1899-12-30T00:14:52"/>
    <n v="14.866666666666667"/>
    <d v="2023-08-14T00:00:00"/>
    <x v="1"/>
    <x v="2"/>
    <x v="6"/>
    <x v="0"/>
    <x v="1"/>
    <s v="SLA_MET"/>
  </r>
  <r>
    <s v="5067"/>
    <d v="2023-08-14T15:04:47"/>
    <d v="2023-08-14T15:17:39"/>
    <s v="APPROVE"/>
    <s v="Consumer Existing"/>
    <s v="HPandya"/>
    <m/>
    <x v="0"/>
    <d v="1899-12-30T00:12:52"/>
    <n v="12.866666666666667"/>
    <d v="2023-08-14T00:00:00"/>
    <x v="1"/>
    <x v="2"/>
    <x v="11"/>
    <x v="0"/>
    <x v="1"/>
    <s v="SLA_MET"/>
  </r>
  <r>
    <s v="5068"/>
    <d v="2023-08-14T15:21:37"/>
    <d v="2023-08-14T15:49:09"/>
    <s v="APPROVE"/>
    <s v="Consumer Existing"/>
    <s v="HPandya"/>
    <m/>
    <x v="0"/>
    <d v="1899-12-30T00:27:32"/>
    <n v="27.533333333333335"/>
    <d v="2023-08-14T00:00:00"/>
    <x v="1"/>
    <x v="2"/>
    <x v="11"/>
    <x v="0"/>
    <x v="1"/>
    <s v="SLA_NOT_MET"/>
  </r>
  <r>
    <s v="5069"/>
    <d v="2023-08-14T15:33:07"/>
    <d v="2023-08-14T15:52:40"/>
    <s v="APPROVE"/>
    <s v="Consumer Post Bureau"/>
    <s v="RBose"/>
    <m/>
    <x v="0"/>
    <d v="1899-12-30T00:19:33"/>
    <n v="19.55"/>
    <d v="2023-08-14T00:00:00"/>
    <x v="1"/>
    <x v="2"/>
    <x v="6"/>
    <x v="0"/>
    <x v="0"/>
    <s v="SLA_MET"/>
  </r>
  <r>
    <s v="5070"/>
    <d v="2023-08-14T15:40:12"/>
    <d v="2023-08-14T16:01:14"/>
    <s v="APPROVE"/>
    <s v="Consumer Post Bureau"/>
    <s v="HPandya"/>
    <m/>
    <x v="0"/>
    <d v="1899-12-30T00:21:02"/>
    <n v="21.033333333333335"/>
    <d v="2023-08-14T00:00:00"/>
    <x v="1"/>
    <x v="2"/>
    <x v="11"/>
    <x v="0"/>
    <x v="0"/>
    <s v="SLA_NOT_MET"/>
  </r>
  <r>
    <s v="5071"/>
    <d v="2023-08-14T15:44:42"/>
    <d v="2023-08-14T15:56:54"/>
    <s v="APPROVE"/>
    <s v="Consumer Existing"/>
    <s v="SSyed"/>
    <m/>
    <x v="0"/>
    <d v="1899-12-30T00:12:12"/>
    <n v="12.2"/>
    <d v="2023-08-14T00:00:00"/>
    <x v="1"/>
    <x v="2"/>
    <x v="5"/>
    <x v="0"/>
    <x v="1"/>
    <s v="SLA_MET"/>
  </r>
  <r>
    <s v="5072"/>
    <d v="2023-08-14T16:11:40"/>
    <d v="2023-08-14T16:21:04"/>
    <s v="APPROVE"/>
    <s v="Consumer Existing"/>
    <s v="SSyed"/>
    <m/>
    <x v="0"/>
    <d v="1899-12-30T00:09:24"/>
    <n v="9.4"/>
    <d v="2023-08-14T00:00:00"/>
    <x v="1"/>
    <x v="2"/>
    <x v="5"/>
    <x v="0"/>
    <x v="1"/>
    <s v="SLA_MET"/>
  </r>
  <r>
    <s v="5073"/>
    <d v="2023-08-14T16:27:23"/>
    <d v="2023-08-14T16:42:20"/>
    <s v="APPROVE"/>
    <s v="Consumer Existing"/>
    <s v="HPandya"/>
    <m/>
    <x v="0"/>
    <d v="1899-12-30T00:14:57"/>
    <n v="14.95"/>
    <d v="2023-08-14T00:00:00"/>
    <x v="1"/>
    <x v="2"/>
    <x v="11"/>
    <x v="0"/>
    <x v="1"/>
    <s v="SLA_MET"/>
  </r>
  <r>
    <s v="5074"/>
    <d v="2023-08-14T16:32:25"/>
    <d v="2023-08-14T16:42:21"/>
    <s v="APPROVE"/>
    <s v="Consumer Existing"/>
    <s v="SSyed"/>
    <m/>
    <x v="0"/>
    <d v="1899-12-30T00:09:56"/>
    <n v="9.9333333333333336"/>
    <d v="2023-08-14T00:00:00"/>
    <x v="1"/>
    <x v="2"/>
    <x v="5"/>
    <x v="0"/>
    <x v="1"/>
    <s v="SLA_MET"/>
  </r>
  <r>
    <s v="5075"/>
    <d v="2023-08-14T16:32:50"/>
    <d v="2023-08-14T16:54:40"/>
    <s v="APPROVE"/>
    <s v="Consumer Existing"/>
    <s v="HPandya"/>
    <m/>
    <x v="0"/>
    <d v="1899-12-30T00:21:50"/>
    <n v="21.833333333333332"/>
    <d v="2023-08-14T00:00:00"/>
    <x v="1"/>
    <x v="2"/>
    <x v="11"/>
    <x v="0"/>
    <x v="1"/>
    <s v="SLA_NOT_MET"/>
  </r>
  <r>
    <s v="5076"/>
    <d v="2023-08-14T16:40:57"/>
    <d v="2023-08-14T16:49:26"/>
    <s v="APPROVE"/>
    <s v="Consumer Existing"/>
    <s v="SSyed"/>
    <m/>
    <x v="0"/>
    <d v="1899-12-30T00:08:29"/>
    <n v="8.4833333333333325"/>
    <d v="2023-08-14T00:00:00"/>
    <x v="1"/>
    <x v="2"/>
    <x v="5"/>
    <x v="0"/>
    <x v="1"/>
    <s v="SLA_MET"/>
  </r>
  <r>
    <s v="5077"/>
    <d v="2023-08-14T16:41:09"/>
    <d v="2023-08-14T17:01:13"/>
    <s v="APPROVE"/>
    <s v="Consumer Existing"/>
    <s v="SSyed"/>
    <m/>
    <x v="0"/>
    <d v="1899-12-30T00:20:04"/>
    <n v="20.066666666666666"/>
    <d v="2023-08-14T00:00:00"/>
    <x v="1"/>
    <x v="2"/>
    <x v="5"/>
    <x v="0"/>
    <x v="1"/>
    <s v="SLA_NOT_MET"/>
  </r>
  <r>
    <s v="5078"/>
    <d v="2023-08-14T17:16:32"/>
    <d v="2023-08-14T17:27:12"/>
    <s v="APPROVE"/>
    <s v="Consumer Post Bureau"/>
    <s v="SSyed"/>
    <m/>
    <x v="0"/>
    <d v="1899-12-30T00:10:40"/>
    <n v="10.666666666666666"/>
    <d v="2023-08-14T00:00:00"/>
    <x v="1"/>
    <x v="2"/>
    <x v="5"/>
    <x v="0"/>
    <x v="0"/>
    <s v="SLA_MET"/>
  </r>
  <r>
    <s v="5079"/>
    <d v="2023-08-14T17:31:32"/>
    <d v="2023-08-14T17:48:57"/>
    <s v="APPROVE"/>
    <s v="Consumer Existing"/>
    <s v="HPandya"/>
    <m/>
    <x v="0"/>
    <d v="1899-12-30T00:17:25"/>
    <n v="17.416666666666668"/>
    <d v="2023-08-14T00:00:00"/>
    <x v="1"/>
    <x v="2"/>
    <x v="11"/>
    <x v="0"/>
    <x v="1"/>
    <s v="SLA_MET"/>
  </r>
  <r>
    <s v="5080"/>
    <d v="2023-08-14T17:43:30"/>
    <d v="2023-08-14T17:57:40"/>
    <s v="APPROVE"/>
    <s v="Consumer Existing"/>
    <s v="HPandya"/>
    <m/>
    <x v="0"/>
    <d v="1899-12-30T00:14:10"/>
    <n v="14.166666666666666"/>
    <d v="2023-08-14T00:00:00"/>
    <x v="1"/>
    <x v="2"/>
    <x v="11"/>
    <x v="0"/>
    <x v="1"/>
    <s v="SLA_MET"/>
  </r>
  <r>
    <s v="5081"/>
    <d v="2023-08-14T18:46:57"/>
    <d v="2023-08-14T18:58:37"/>
    <s v="APPROVE"/>
    <s v="Consumer Post Bureau"/>
    <s v="HPandya"/>
    <m/>
    <x v="0"/>
    <d v="1899-12-30T00:11:40"/>
    <n v="11.666666666666666"/>
    <d v="2023-08-14T00:00:00"/>
    <x v="1"/>
    <x v="2"/>
    <x v="11"/>
    <x v="0"/>
    <x v="0"/>
    <s v="SLA_MET"/>
  </r>
  <r>
    <s v="5082"/>
    <d v="2023-08-14T19:50:45"/>
    <d v="2023-08-14T20:01:33"/>
    <s v="APPROVE"/>
    <s v="Consumer Existing"/>
    <s v="HPandya"/>
    <m/>
    <x v="0"/>
    <d v="1899-12-30T00:10:48"/>
    <n v="10.8"/>
    <d v="2023-08-14T00:00:00"/>
    <x v="1"/>
    <x v="2"/>
    <x v="11"/>
    <x v="0"/>
    <x v="1"/>
    <s v="SLA_MET"/>
  </r>
  <r>
    <s v="5083"/>
    <d v="2023-08-14T20:04:06"/>
    <d v="2023-08-14T20:11:42"/>
    <s v="APPROVE"/>
    <s v="Consumer Post Bureau"/>
    <s v="HPandya"/>
    <m/>
    <x v="0"/>
    <d v="1899-12-30T00:07:36"/>
    <n v="7.6"/>
    <d v="2023-08-14T00:00:00"/>
    <x v="1"/>
    <x v="2"/>
    <x v="11"/>
    <x v="0"/>
    <x v="0"/>
    <s v="SLA_MET"/>
  </r>
  <r>
    <s v="5084"/>
    <d v="2023-08-14T21:02:00"/>
    <d v="2023-08-15T08:51:17"/>
    <s v="APPROVE"/>
    <s v="Consumer Post Bureau"/>
    <s v="RBose"/>
    <m/>
    <x v="0"/>
    <d v="1899-12-30T11:49:17"/>
    <n v="709.2833333333333"/>
    <d v="2023-08-15T00:00:00"/>
    <x v="1"/>
    <x v="3"/>
    <x v="6"/>
    <x v="0"/>
    <x v="0"/>
    <s v="SLA_NOT_MET"/>
  </r>
  <r>
    <s v="5085"/>
    <d v="2023-08-14T21:11:46"/>
    <d v="2023-08-15T08:52:50"/>
    <s v="APPROVE"/>
    <s v="Consumer Post Bureau"/>
    <s v="FWadia"/>
    <m/>
    <x v="0"/>
    <d v="1899-12-30T11:41:04"/>
    <n v="701.06666666666672"/>
    <d v="2023-08-15T00:00:00"/>
    <x v="1"/>
    <x v="3"/>
    <x v="9"/>
    <x v="0"/>
    <x v="0"/>
    <s v="SLA_NOT_MET"/>
  </r>
  <r>
    <s v="5086"/>
    <d v="2023-08-14T21:59:33"/>
    <d v="2023-08-15T09:00:00"/>
    <s v="APPROVE"/>
    <s v="Consumer Post Bureau"/>
    <s v="RBose"/>
    <m/>
    <x v="0"/>
    <d v="1899-12-30T11:00:27"/>
    <n v="660.45"/>
    <d v="2023-08-15T00:00:00"/>
    <x v="1"/>
    <x v="3"/>
    <x v="6"/>
    <x v="0"/>
    <x v="0"/>
    <s v="SLA_NOT_MET"/>
  </r>
  <r>
    <s v="5087"/>
    <d v="2023-08-14T22:17:31"/>
    <d v="2023-08-15T09:00:33"/>
    <s v="APPROVE"/>
    <s v="Consumer Post Bureau"/>
    <s v="FWadia"/>
    <m/>
    <x v="0"/>
    <d v="1899-12-30T10:43:02"/>
    <n v="643.0333333333333"/>
    <d v="2023-08-15T00:00:00"/>
    <x v="1"/>
    <x v="3"/>
    <x v="9"/>
    <x v="0"/>
    <x v="0"/>
    <s v="SLA_NOT_MET"/>
  </r>
  <r>
    <s v="5088"/>
    <d v="2023-08-15T01:01:22"/>
    <d v="2023-08-15T09:05:45"/>
    <s v="APPROVE"/>
    <s v="Consumer Post Bureau"/>
    <s v="RBose"/>
    <m/>
    <x v="0"/>
    <d v="1899-12-30T08:04:23"/>
    <n v="484.38333333333333"/>
    <d v="2023-08-15T00:00:00"/>
    <x v="1"/>
    <x v="3"/>
    <x v="6"/>
    <x v="0"/>
    <x v="0"/>
    <s v="SLA_NOT_MET"/>
  </r>
  <r>
    <s v="5089"/>
    <d v="2023-08-15T09:30:04"/>
    <d v="2023-08-15T09:38:25"/>
    <s v="APPROVE"/>
    <s v="Consumer Post Bureau"/>
    <s v="FWadia"/>
    <m/>
    <x v="0"/>
    <d v="1899-12-30T00:08:21"/>
    <n v="8.35"/>
    <d v="2023-08-15T00:00:00"/>
    <x v="1"/>
    <x v="3"/>
    <x v="9"/>
    <x v="0"/>
    <x v="0"/>
    <s v="SLA_MET"/>
  </r>
  <r>
    <s v="5090"/>
    <d v="2023-08-15T09:41:16"/>
    <d v="2023-08-15T09:54:15"/>
    <s v="APPROVE"/>
    <s v="Consumer Post Bureau"/>
    <s v="RBose"/>
    <m/>
    <x v="0"/>
    <d v="1899-12-30T00:12:59"/>
    <n v="12.983333333333333"/>
    <d v="2023-08-15T00:00:00"/>
    <x v="1"/>
    <x v="3"/>
    <x v="6"/>
    <x v="0"/>
    <x v="0"/>
    <s v="SLA_MET"/>
  </r>
  <r>
    <s v="5091"/>
    <d v="2023-08-15T10:10:45"/>
    <d v="2023-08-15T10:23:03"/>
    <s v="APPROVE"/>
    <s v="Consumer Existing"/>
    <s v="RBose"/>
    <m/>
    <x v="0"/>
    <d v="1899-12-30T00:12:18"/>
    <n v="12.3"/>
    <d v="2023-08-15T00:00:00"/>
    <x v="1"/>
    <x v="3"/>
    <x v="6"/>
    <x v="0"/>
    <x v="1"/>
    <s v="SLA_MET"/>
  </r>
  <r>
    <s v="5092"/>
    <d v="2023-08-15T10:38:46"/>
    <d v="2023-08-15T10:56:13"/>
    <s v="APPROVE"/>
    <s v="Consumer Existing"/>
    <s v="FWadia"/>
    <m/>
    <x v="0"/>
    <d v="1899-12-30T00:17:27"/>
    <n v="17.45"/>
    <d v="2023-08-15T00:00:00"/>
    <x v="1"/>
    <x v="3"/>
    <x v="9"/>
    <x v="0"/>
    <x v="1"/>
    <s v="SLA_MET"/>
  </r>
  <r>
    <s v="5093"/>
    <d v="2023-08-15T11:00:01"/>
    <d v="2023-08-15T11:24:27"/>
    <s v="APPROVE"/>
    <s v="Consumer Post Bureau"/>
    <s v="NBhatia"/>
    <m/>
    <x v="0"/>
    <d v="1899-12-30T00:24:26"/>
    <n v="24.433333333333334"/>
    <d v="2023-08-15T00:00:00"/>
    <x v="1"/>
    <x v="3"/>
    <x v="1"/>
    <x v="0"/>
    <x v="0"/>
    <s v="SLA_NOT_MET"/>
  </r>
  <r>
    <s v="5094"/>
    <d v="2023-08-15T11:09:43"/>
    <d v="2023-08-15T11:17:26"/>
    <s v="APPROVE"/>
    <s v="Consumer Existing"/>
    <s v="SBambaras"/>
    <m/>
    <x v="0"/>
    <d v="1899-12-30T00:07:43"/>
    <n v="7.7166666666666668"/>
    <d v="2023-08-15T00:00:00"/>
    <x v="1"/>
    <x v="3"/>
    <x v="7"/>
    <x v="0"/>
    <x v="1"/>
    <s v="SLA_MET"/>
  </r>
  <r>
    <s v="5095"/>
    <d v="2023-08-15T11:29:52"/>
    <d v="2023-08-15T11:51:13"/>
    <s v="APPROVE"/>
    <s v="Consumer Post Bureau"/>
    <s v="NBhatia"/>
    <m/>
    <x v="0"/>
    <d v="1899-12-30T00:21:21"/>
    <n v="21.35"/>
    <d v="2023-08-15T00:00:00"/>
    <x v="1"/>
    <x v="3"/>
    <x v="1"/>
    <x v="0"/>
    <x v="0"/>
    <s v="SLA_NOT_MET"/>
  </r>
  <r>
    <s v="5096"/>
    <d v="2023-08-15T11:31:11"/>
    <d v="2023-08-15T11:40:41"/>
    <s v="APPROVE"/>
    <s v="Consumer Existing"/>
    <s v="SSyed"/>
    <m/>
    <x v="0"/>
    <d v="1899-12-30T00:09:30"/>
    <n v="9.5"/>
    <d v="2023-08-15T00:00:00"/>
    <x v="1"/>
    <x v="3"/>
    <x v="5"/>
    <x v="0"/>
    <x v="1"/>
    <s v="SLA_MET"/>
  </r>
  <r>
    <s v="5097"/>
    <d v="2023-08-15T11:33:43"/>
    <d v="2023-08-15T11:49:07"/>
    <s v="APPROVE"/>
    <s v="Consumer Post Bureau"/>
    <s v="SSyed"/>
    <m/>
    <x v="0"/>
    <d v="1899-12-30T00:15:24"/>
    <n v="15.4"/>
    <d v="2023-08-15T00:00:00"/>
    <x v="1"/>
    <x v="3"/>
    <x v="5"/>
    <x v="0"/>
    <x v="0"/>
    <s v="SLA_MET"/>
  </r>
  <r>
    <s v="5098"/>
    <d v="2023-08-15T11:35:49"/>
    <d v="2023-08-15T11:48:52"/>
    <s v="APPROVE"/>
    <s v="Consumer Post Bureau"/>
    <s v="CDcosta"/>
    <m/>
    <x v="0"/>
    <d v="1899-12-30T00:13:03"/>
    <n v="13.05"/>
    <d v="2023-08-15T00:00:00"/>
    <x v="1"/>
    <x v="3"/>
    <x v="2"/>
    <x v="0"/>
    <x v="0"/>
    <s v="SLA_MET"/>
  </r>
  <r>
    <s v="5099"/>
    <d v="2023-08-15T11:38:09"/>
    <d v="2023-08-15T11:53:26"/>
    <s v="APPROVE"/>
    <s v="Consumer Existing"/>
    <s v="FWadia"/>
    <m/>
    <x v="0"/>
    <d v="1899-12-30T00:15:17"/>
    <n v="15.283333333333333"/>
    <d v="2023-08-15T00:00:00"/>
    <x v="1"/>
    <x v="3"/>
    <x v="9"/>
    <x v="0"/>
    <x v="1"/>
    <s v="SLA_MET"/>
  </r>
  <r>
    <s v="5100"/>
    <d v="2023-08-15T12:06:00"/>
    <d v="2023-08-15T12:12:33"/>
    <s v="APPROVE"/>
    <s v="Consumer Post Bureau"/>
    <s v="FWadia"/>
    <m/>
    <x v="0"/>
    <d v="1899-12-30T00:06:33"/>
    <n v="6.55"/>
    <d v="2023-08-15T00:00:00"/>
    <x v="1"/>
    <x v="3"/>
    <x v="9"/>
    <x v="0"/>
    <x v="0"/>
    <s v="SLA_MET"/>
  </r>
  <r>
    <s v="5101"/>
    <d v="2023-08-15T12:49:25"/>
    <d v="2023-08-15T13:00:37"/>
    <s v="APPROVE"/>
    <s v="Consumer Post Bureau"/>
    <s v="RBose"/>
    <m/>
    <x v="0"/>
    <d v="1899-12-30T00:11:12"/>
    <n v="11.2"/>
    <d v="2023-08-15T00:00:00"/>
    <x v="1"/>
    <x v="3"/>
    <x v="6"/>
    <x v="0"/>
    <x v="0"/>
    <s v="SLA_MET"/>
  </r>
  <r>
    <s v="5102"/>
    <d v="2023-08-15T12:58:27"/>
    <d v="2023-08-15T13:09:22"/>
    <s v="APPROVE"/>
    <s v="Consumer Existing"/>
    <s v="FWadia"/>
    <m/>
    <x v="0"/>
    <d v="1899-12-30T00:10:55"/>
    <n v="10.916666666666666"/>
    <d v="2023-08-15T00:00:00"/>
    <x v="1"/>
    <x v="3"/>
    <x v="9"/>
    <x v="0"/>
    <x v="1"/>
    <s v="SLA_MET"/>
  </r>
  <r>
    <s v="5103"/>
    <d v="2023-08-15T13:00:09"/>
    <d v="2023-08-15T13:04:57"/>
    <s v="APPROVE"/>
    <s v="Consumer Post Bureau"/>
    <s v="RBose"/>
    <m/>
    <x v="0"/>
    <d v="1899-12-30T00:04:48"/>
    <n v="4.8"/>
    <d v="2023-08-15T00:00:00"/>
    <x v="1"/>
    <x v="3"/>
    <x v="6"/>
    <x v="0"/>
    <x v="0"/>
    <s v="SLA_MET"/>
  </r>
  <r>
    <s v="5104"/>
    <d v="2023-08-15T13:07:54"/>
    <d v="2023-08-15T13:22:29"/>
    <s v="APPROVE"/>
    <s v="Consumer Existing"/>
    <s v="FWadia"/>
    <m/>
    <x v="0"/>
    <d v="1899-12-30T00:14:35"/>
    <n v="14.583333333333334"/>
    <d v="2023-08-15T00:00:00"/>
    <x v="1"/>
    <x v="3"/>
    <x v="9"/>
    <x v="0"/>
    <x v="1"/>
    <s v="SLA_MET"/>
  </r>
  <r>
    <s v="5105"/>
    <d v="2023-08-15T13:09:20"/>
    <d v="2023-08-15T13:27:03"/>
    <s v="APPROVE"/>
    <s v="Consumer Existing"/>
    <s v="NBhatia"/>
    <m/>
    <x v="0"/>
    <d v="1899-12-30T00:17:43"/>
    <n v="17.716666666666665"/>
    <d v="2023-08-15T00:00:00"/>
    <x v="1"/>
    <x v="3"/>
    <x v="1"/>
    <x v="0"/>
    <x v="1"/>
    <s v="SLA_MET"/>
  </r>
  <r>
    <s v="5106"/>
    <d v="2023-08-15T13:27:42"/>
    <d v="2023-08-15T13:38:22"/>
    <s v="APPROVE"/>
    <s v="Consumer Existing"/>
    <s v="NBhatia"/>
    <m/>
    <x v="0"/>
    <d v="1899-12-30T00:10:40"/>
    <n v="10.666666666666666"/>
    <d v="2023-08-15T00:00:00"/>
    <x v="1"/>
    <x v="3"/>
    <x v="1"/>
    <x v="0"/>
    <x v="1"/>
    <s v="SLA_MET"/>
  </r>
  <r>
    <s v="5107"/>
    <d v="2023-08-15T13:29:36"/>
    <d v="2023-08-15T13:36:56"/>
    <s v="APPROVE"/>
    <s v="Consumer Existing"/>
    <s v="CDcosta"/>
    <m/>
    <x v="0"/>
    <d v="1899-12-30T00:07:20"/>
    <n v="7.333333333333333"/>
    <d v="2023-08-15T00:00:00"/>
    <x v="1"/>
    <x v="3"/>
    <x v="2"/>
    <x v="0"/>
    <x v="1"/>
    <s v="SLA_MET"/>
  </r>
  <r>
    <s v="5108"/>
    <d v="2023-08-15T13:59:54"/>
    <d v="2023-08-15T14:10:32"/>
    <s v="APPROVE"/>
    <s v="Consumer Post Bureau"/>
    <s v="SSyed"/>
    <m/>
    <x v="0"/>
    <d v="1899-12-30T00:10:38"/>
    <n v="10.633333333333333"/>
    <d v="2023-08-15T00:00:00"/>
    <x v="1"/>
    <x v="3"/>
    <x v="5"/>
    <x v="0"/>
    <x v="0"/>
    <s v="SLA_MET"/>
  </r>
  <r>
    <s v="5109"/>
    <d v="2023-08-15T14:03:19"/>
    <d v="2023-08-15T14:17:44"/>
    <s v="APPROVE"/>
    <s v="Consumer Existing"/>
    <s v="RBose"/>
    <m/>
    <x v="0"/>
    <d v="1899-12-30T00:14:25"/>
    <n v="14.416666666666666"/>
    <d v="2023-08-15T00:00:00"/>
    <x v="1"/>
    <x v="3"/>
    <x v="6"/>
    <x v="0"/>
    <x v="1"/>
    <s v="SLA_MET"/>
  </r>
  <r>
    <s v="5110"/>
    <d v="2023-08-15T14:08:19"/>
    <d v="2023-08-15T14:20:20"/>
    <s v="APPROVE"/>
    <s v="Consumer Post Bureau"/>
    <s v="NBhatia"/>
    <m/>
    <x v="0"/>
    <d v="1899-12-30T00:12:01"/>
    <n v="12.016666666666667"/>
    <d v="2023-08-15T00:00:00"/>
    <x v="1"/>
    <x v="3"/>
    <x v="1"/>
    <x v="0"/>
    <x v="0"/>
    <s v="SLA_MET"/>
  </r>
  <r>
    <s v="5111"/>
    <d v="2023-08-15T14:16:20"/>
    <d v="2023-08-15T14:27:11"/>
    <s v="APPROVE"/>
    <s v="Consumer Post Bureau"/>
    <s v="CDcosta"/>
    <m/>
    <x v="0"/>
    <d v="1899-12-30T00:10:51"/>
    <n v="10.85"/>
    <d v="2023-08-15T00:00:00"/>
    <x v="1"/>
    <x v="3"/>
    <x v="2"/>
    <x v="0"/>
    <x v="0"/>
    <s v="SLA_MET"/>
  </r>
  <r>
    <s v="5112"/>
    <d v="2023-08-15T14:19:58"/>
    <d v="2023-08-15T14:26:11"/>
    <s v="APPROVE"/>
    <s v="Consumer Post Bureau"/>
    <s v="FWadia"/>
    <m/>
    <x v="0"/>
    <d v="1899-12-30T00:06:13"/>
    <n v="6.2166666666666668"/>
    <d v="2023-08-15T00:00:00"/>
    <x v="1"/>
    <x v="3"/>
    <x v="9"/>
    <x v="0"/>
    <x v="0"/>
    <s v="SLA_MET"/>
  </r>
  <r>
    <s v="5113"/>
    <d v="2023-08-15T14:50:24"/>
    <d v="2023-08-15T15:03:48"/>
    <s v="APPROVE"/>
    <s v="Consumer Post Bureau"/>
    <s v="NBhatia"/>
    <m/>
    <x v="0"/>
    <d v="1899-12-30T00:13:24"/>
    <n v="13.4"/>
    <d v="2023-08-15T00:00:00"/>
    <x v="1"/>
    <x v="3"/>
    <x v="1"/>
    <x v="0"/>
    <x v="0"/>
    <s v="SLA_MET"/>
  </r>
  <r>
    <s v="5114"/>
    <d v="2023-08-15T14:52:37"/>
    <d v="2023-08-15T15:19:57"/>
    <s v="APPROVE"/>
    <s v="Consumer Post Bureau"/>
    <s v="FWadia"/>
    <m/>
    <x v="0"/>
    <d v="1899-12-30T00:27:20"/>
    <n v="27.333333333333332"/>
    <d v="2023-08-15T00:00:00"/>
    <x v="1"/>
    <x v="3"/>
    <x v="9"/>
    <x v="0"/>
    <x v="0"/>
    <s v="SLA_NOT_MET"/>
  </r>
  <r>
    <s v="5115"/>
    <d v="2023-08-15T15:15:15"/>
    <d v="2023-08-15T15:26:49"/>
    <s v="APPROVE"/>
    <s v="Consumer Existing"/>
    <s v="NBhatia"/>
    <m/>
    <x v="0"/>
    <d v="1899-12-30T00:11:34"/>
    <n v="11.566666666666666"/>
    <d v="2023-08-15T00:00:00"/>
    <x v="1"/>
    <x v="3"/>
    <x v="1"/>
    <x v="0"/>
    <x v="1"/>
    <s v="SLA_MET"/>
  </r>
  <r>
    <s v="5116"/>
    <d v="2023-08-15T15:24:50"/>
    <d v="2023-08-15T15:30:58"/>
    <s v="APPROVE"/>
    <s v="Consumer Existing"/>
    <s v="SSyed"/>
    <m/>
    <x v="0"/>
    <d v="1899-12-30T00:06:08"/>
    <n v="6.1333333333333337"/>
    <d v="2023-08-15T00:00:00"/>
    <x v="1"/>
    <x v="3"/>
    <x v="5"/>
    <x v="0"/>
    <x v="1"/>
    <s v="SLA_MET"/>
  </r>
  <r>
    <s v="5117"/>
    <d v="2023-08-15T15:33:16"/>
    <d v="2023-08-15T15:46:59"/>
    <s v="APPROVE"/>
    <s v="Consumer Existing"/>
    <s v="NBhatia"/>
    <m/>
    <x v="0"/>
    <d v="1899-12-30T00:13:43"/>
    <n v="13.716666666666667"/>
    <d v="2023-08-15T00:00:00"/>
    <x v="1"/>
    <x v="3"/>
    <x v="1"/>
    <x v="0"/>
    <x v="1"/>
    <s v="SLA_MET"/>
  </r>
  <r>
    <s v="5118"/>
    <d v="2023-08-15T15:40:55"/>
    <d v="2023-08-15T15:45:25"/>
    <s v="APPROVE"/>
    <s v="Consumer Post Bureau"/>
    <s v="FWadia"/>
    <m/>
    <x v="0"/>
    <d v="1899-12-30T00:04:30"/>
    <n v="4.5"/>
    <d v="2023-08-15T00:00:00"/>
    <x v="1"/>
    <x v="3"/>
    <x v="9"/>
    <x v="0"/>
    <x v="0"/>
    <s v="SLA_MET"/>
  </r>
  <r>
    <s v="5119"/>
    <d v="2023-08-15T16:02:35"/>
    <d v="2023-08-15T16:13:03"/>
    <s v="APPROVE"/>
    <s v="Consumer Post Bureau"/>
    <s v="FWadia"/>
    <m/>
    <x v="0"/>
    <d v="1899-12-30T00:10:28"/>
    <n v="10.466666666666667"/>
    <d v="2023-08-15T00:00:00"/>
    <x v="1"/>
    <x v="3"/>
    <x v="9"/>
    <x v="0"/>
    <x v="0"/>
    <s v="SLA_MET"/>
  </r>
  <r>
    <s v="5120"/>
    <d v="2023-08-15T16:22:16"/>
    <d v="2023-08-15T16:34:31"/>
    <s v="APPROVE"/>
    <s v="Consumer Existing"/>
    <s v="NBhatia"/>
    <m/>
    <x v="0"/>
    <d v="1899-12-30T00:12:15"/>
    <n v="12.25"/>
    <d v="2023-08-15T00:00:00"/>
    <x v="1"/>
    <x v="3"/>
    <x v="1"/>
    <x v="0"/>
    <x v="1"/>
    <s v="SLA_MET"/>
  </r>
  <r>
    <s v="5121"/>
    <d v="2023-08-15T16:22:20"/>
    <d v="2023-08-15T16:31:29"/>
    <s v="APPROVE"/>
    <s v="Consumer Existing"/>
    <s v="CDcosta"/>
    <m/>
    <x v="0"/>
    <d v="1899-12-30T00:09:09"/>
    <n v="9.15"/>
    <d v="2023-08-15T00:00:00"/>
    <x v="1"/>
    <x v="3"/>
    <x v="2"/>
    <x v="0"/>
    <x v="1"/>
    <s v="SLA_MET"/>
  </r>
  <r>
    <s v="5122"/>
    <d v="2023-08-15T16:25:23"/>
    <d v="2023-08-15T16:33:10"/>
    <s v="APPROVE"/>
    <s v="Consumer Existing"/>
    <s v="SBambaras"/>
    <m/>
    <x v="0"/>
    <d v="1899-12-30T00:07:47"/>
    <n v="7.7833333333333332"/>
    <d v="2023-08-15T00:00:00"/>
    <x v="1"/>
    <x v="3"/>
    <x v="7"/>
    <x v="0"/>
    <x v="1"/>
    <s v="SLA_MET"/>
  </r>
  <r>
    <s v="5123"/>
    <d v="2023-08-15T16:31:59"/>
    <d v="2023-08-15T16:42:22"/>
    <s v="APPROVE"/>
    <s v="Consumer Post Bureau"/>
    <s v="FWadia"/>
    <m/>
    <x v="0"/>
    <d v="1899-12-30T00:10:23"/>
    <n v="10.383333333333333"/>
    <d v="2023-08-15T00:00:00"/>
    <x v="1"/>
    <x v="3"/>
    <x v="9"/>
    <x v="0"/>
    <x v="0"/>
    <s v="SLA_MET"/>
  </r>
  <r>
    <s v="5124"/>
    <d v="2023-08-15T16:33:01"/>
    <d v="2023-08-15T16:39:08"/>
    <s v="APPROVE"/>
    <s v="Consumer Existing"/>
    <s v="RBose"/>
    <m/>
    <x v="0"/>
    <d v="1899-12-30T00:06:07"/>
    <n v="6.1166666666666663"/>
    <d v="2023-08-15T00:00:00"/>
    <x v="1"/>
    <x v="3"/>
    <x v="6"/>
    <x v="0"/>
    <x v="1"/>
    <s v="SLA_MET"/>
  </r>
  <r>
    <s v="5125"/>
    <d v="2023-08-15T16:52:52"/>
    <d v="2023-08-15T17:03:41"/>
    <s v="APPROVE"/>
    <s v="Consumer Post Bureau"/>
    <s v="NBhatia"/>
    <m/>
    <x v="0"/>
    <d v="1899-12-30T00:10:49"/>
    <n v="10.816666666666666"/>
    <d v="2023-08-15T00:00:00"/>
    <x v="1"/>
    <x v="3"/>
    <x v="1"/>
    <x v="0"/>
    <x v="0"/>
    <s v="SLA_MET"/>
  </r>
  <r>
    <s v="5126"/>
    <d v="2023-08-15T17:03:24"/>
    <d v="2023-08-15T17:12:34"/>
    <s v="APPROVE"/>
    <s v="Consumer Existing"/>
    <s v="FWadia"/>
    <m/>
    <x v="0"/>
    <d v="1899-12-30T00:09:10"/>
    <n v="9.1666666666666661"/>
    <d v="2023-08-15T00:00:00"/>
    <x v="1"/>
    <x v="3"/>
    <x v="9"/>
    <x v="0"/>
    <x v="1"/>
    <s v="SLA_MET"/>
  </r>
  <r>
    <s v="5127"/>
    <d v="2023-08-15T17:08:49"/>
    <d v="2023-08-15T17:22:58"/>
    <s v="APPROVE"/>
    <s v="Consumer Existing"/>
    <s v="NBhatia"/>
    <m/>
    <x v="0"/>
    <d v="1899-12-30T00:14:09"/>
    <n v="14.15"/>
    <d v="2023-08-15T00:00:00"/>
    <x v="1"/>
    <x v="3"/>
    <x v="1"/>
    <x v="0"/>
    <x v="1"/>
    <s v="SLA_MET"/>
  </r>
  <r>
    <s v="5128"/>
    <d v="2023-08-15T17:30:41"/>
    <d v="2023-08-15T17:39:29"/>
    <s v="APPROVE"/>
    <s v="Consumer Post Bureau"/>
    <s v="SSyed"/>
    <m/>
    <x v="0"/>
    <d v="1899-12-30T00:08:48"/>
    <n v="8.8000000000000007"/>
    <d v="2023-08-15T00:00:00"/>
    <x v="1"/>
    <x v="3"/>
    <x v="5"/>
    <x v="0"/>
    <x v="0"/>
    <s v="SLA_MET"/>
  </r>
  <r>
    <s v="5129"/>
    <d v="2023-08-15T17:45:22"/>
    <d v="2023-08-15T17:50:45"/>
    <s v="APPROVE"/>
    <s v="Consumer Existing"/>
    <s v="SSyed"/>
    <m/>
    <x v="0"/>
    <d v="1899-12-30T00:05:23"/>
    <n v="5.3833333333333337"/>
    <d v="2023-08-15T00:00:00"/>
    <x v="1"/>
    <x v="3"/>
    <x v="5"/>
    <x v="0"/>
    <x v="1"/>
    <s v="SLA_MET"/>
  </r>
  <r>
    <s v="5130"/>
    <d v="2023-08-15T19:10:08"/>
    <d v="2023-08-15T19:17:11"/>
    <s v="APPROVE"/>
    <s v="Consumer Post Bureau"/>
    <s v="NBhatia"/>
    <m/>
    <x v="0"/>
    <d v="1899-12-30T00:07:03"/>
    <n v="7.05"/>
    <d v="2023-08-15T00:00:00"/>
    <x v="1"/>
    <x v="3"/>
    <x v="1"/>
    <x v="0"/>
    <x v="0"/>
    <s v="SLA_MET"/>
  </r>
  <r>
    <s v="5131"/>
    <d v="2023-08-15T19:44:33"/>
    <d v="2023-08-15T19:49:42"/>
    <s v="APPROVE"/>
    <s v="Consumer Post Bureau"/>
    <s v="SSyed"/>
    <m/>
    <x v="0"/>
    <d v="1899-12-30T00:05:09"/>
    <n v="5.15"/>
    <d v="2023-08-15T00:00:00"/>
    <x v="1"/>
    <x v="3"/>
    <x v="5"/>
    <x v="0"/>
    <x v="0"/>
    <s v="SLA_MET"/>
  </r>
  <r>
    <s v="5132"/>
    <d v="2023-08-15T22:26:13"/>
    <d v="2023-08-16T08:46:01"/>
    <s v="APPROVE"/>
    <s v="Consumer Post Bureau"/>
    <s v="RBose"/>
    <m/>
    <x v="0"/>
    <d v="1899-12-30T10:19:48"/>
    <n v="619.79999999999995"/>
    <d v="2023-08-16T00:00:00"/>
    <x v="1"/>
    <x v="3"/>
    <x v="6"/>
    <x v="0"/>
    <x v="0"/>
    <s v="SLA_NOT_MET"/>
  </r>
  <r>
    <s v="5133"/>
    <d v="2023-08-16T09:12:09"/>
    <d v="2023-08-16T09:25:39"/>
    <s v="APPROVE"/>
    <s v="Consumer Post Bureau"/>
    <s v="RBose"/>
    <m/>
    <x v="0"/>
    <d v="1899-12-30T00:13:30"/>
    <n v="13.5"/>
    <d v="2023-08-16T00:00:00"/>
    <x v="1"/>
    <x v="3"/>
    <x v="6"/>
    <x v="0"/>
    <x v="0"/>
    <s v="SLA_MET"/>
  </r>
  <r>
    <s v="5134"/>
    <d v="2023-08-16T09:52:48"/>
    <d v="2023-08-16T09:59:13"/>
    <s v="APPROVE"/>
    <s v="Consumer Existing"/>
    <s v="RBose"/>
    <m/>
    <x v="0"/>
    <d v="1899-12-30T00:06:25"/>
    <n v="6.416666666666667"/>
    <d v="2023-08-16T00:00:00"/>
    <x v="1"/>
    <x v="3"/>
    <x v="6"/>
    <x v="0"/>
    <x v="1"/>
    <s v="SLA_MET"/>
  </r>
  <r>
    <s v="5135"/>
    <d v="2023-08-16T09:53:15"/>
    <d v="2023-08-16T10:00:11"/>
    <s v="APPROVE"/>
    <s v="Consumer Post Bureau"/>
    <s v="FWadia"/>
    <m/>
    <x v="0"/>
    <d v="1899-12-30T00:06:56"/>
    <n v="6.9333333333333336"/>
    <d v="2023-08-16T00:00:00"/>
    <x v="1"/>
    <x v="3"/>
    <x v="9"/>
    <x v="0"/>
    <x v="0"/>
    <s v="SLA_MET"/>
  </r>
  <r>
    <s v="5136"/>
    <d v="2023-08-16T10:18:43"/>
    <d v="2023-08-16T10:28:01"/>
    <s v="APPROVE"/>
    <s v="Consumer Post Bureau"/>
    <s v="FWadia"/>
    <m/>
    <x v="0"/>
    <d v="1899-12-30T00:09:18"/>
    <n v="9.3000000000000007"/>
    <d v="2023-08-16T00:00:00"/>
    <x v="1"/>
    <x v="3"/>
    <x v="9"/>
    <x v="0"/>
    <x v="0"/>
    <s v="SLA_MET"/>
  </r>
  <r>
    <s v="5137"/>
    <d v="2023-08-16T10:26:37"/>
    <d v="2023-08-16T10:44:12"/>
    <s v="APPROVE"/>
    <s v="Consumer Existing"/>
    <s v="FWadia"/>
    <m/>
    <x v="0"/>
    <d v="1899-12-30T00:17:35"/>
    <n v="17.583333333333332"/>
    <d v="2023-08-16T00:00:00"/>
    <x v="1"/>
    <x v="3"/>
    <x v="9"/>
    <x v="0"/>
    <x v="1"/>
    <s v="SLA_MET"/>
  </r>
  <r>
    <s v="5138"/>
    <d v="2023-08-16T10:31:45"/>
    <d v="2023-08-16T10:50:46"/>
    <s v="APPROVE"/>
    <s v="Consumer Existing"/>
    <s v="RBose"/>
    <m/>
    <x v="0"/>
    <d v="1899-12-30T00:19:01"/>
    <n v="19.016666666666666"/>
    <d v="2023-08-16T00:00:00"/>
    <x v="1"/>
    <x v="3"/>
    <x v="6"/>
    <x v="0"/>
    <x v="1"/>
    <s v="SLA_MET"/>
  </r>
  <r>
    <s v="5139"/>
    <d v="2023-08-16T10:40:40"/>
    <d v="2023-08-16T11:02:24"/>
    <s v="APPROVE"/>
    <s v="Consumer Post Bureau"/>
    <s v="QMascarenhas"/>
    <m/>
    <x v="0"/>
    <d v="1899-12-30T00:21:44"/>
    <n v="21.733333333333334"/>
    <d v="2023-08-16T00:00:00"/>
    <x v="1"/>
    <x v="3"/>
    <x v="0"/>
    <x v="0"/>
    <x v="0"/>
    <s v="SLA_NOT_MET"/>
  </r>
  <r>
    <s v="5140"/>
    <d v="2023-08-16T11:33:00"/>
    <d v="2023-08-16T11:41:19"/>
    <s v="APPROVE"/>
    <s v="Consumer Existing"/>
    <s v="FWadia"/>
    <m/>
    <x v="0"/>
    <d v="1899-12-30T00:08:19"/>
    <n v="8.3166666666666664"/>
    <d v="2023-08-16T00:00:00"/>
    <x v="1"/>
    <x v="3"/>
    <x v="9"/>
    <x v="0"/>
    <x v="1"/>
    <s v="SLA_MET"/>
  </r>
  <r>
    <s v="5141"/>
    <d v="2023-08-16T12:42:34"/>
    <d v="2023-08-16T12:56:31"/>
    <s v="APPROVE"/>
    <s v="Consumer Post Bureau"/>
    <s v="QMascarenhas"/>
    <m/>
    <x v="0"/>
    <d v="1899-12-30T00:13:57"/>
    <n v="13.95"/>
    <d v="2023-08-16T00:00:00"/>
    <x v="1"/>
    <x v="3"/>
    <x v="0"/>
    <x v="0"/>
    <x v="0"/>
    <s v="SLA_MET"/>
  </r>
  <r>
    <s v="5142"/>
    <d v="2023-08-16T12:52:01"/>
    <d v="2023-08-16T13:06:08"/>
    <s v="APPROVE"/>
    <s v="Consumer Existing"/>
    <s v="QMascarenhas"/>
    <m/>
    <x v="0"/>
    <d v="1899-12-30T00:14:07"/>
    <n v="14.116666666666667"/>
    <d v="2023-08-16T00:00:00"/>
    <x v="1"/>
    <x v="3"/>
    <x v="0"/>
    <x v="0"/>
    <x v="1"/>
    <s v="SLA_MET"/>
  </r>
  <r>
    <s v="5143"/>
    <d v="2023-08-16T13:06:02"/>
    <d v="2023-08-16T13:20:28"/>
    <s v="APPROVE"/>
    <s v="Consumer Existing"/>
    <s v="QMascarenhas"/>
    <m/>
    <x v="0"/>
    <d v="1899-12-30T00:14:26"/>
    <n v="14.433333333333334"/>
    <d v="2023-08-16T00:00:00"/>
    <x v="1"/>
    <x v="3"/>
    <x v="0"/>
    <x v="0"/>
    <x v="1"/>
    <s v="SLA_MET"/>
  </r>
  <r>
    <s v="5144"/>
    <d v="2023-08-16T13:06:28"/>
    <d v="2023-08-16T13:21:37"/>
    <s v="APPROVE"/>
    <s v="Consumer Existing"/>
    <s v="FWadia"/>
    <m/>
    <x v="0"/>
    <d v="1899-12-30T00:15:09"/>
    <n v="15.15"/>
    <d v="2023-08-16T00:00:00"/>
    <x v="1"/>
    <x v="3"/>
    <x v="9"/>
    <x v="0"/>
    <x v="1"/>
    <s v="SLA_MET"/>
  </r>
  <r>
    <s v="5145"/>
    <d v="2023-08-16T13:07:19"/>
    <d v="2023-08-16T13:21:37"/>
    <s v="APPROVE"/>
    <s v="Consumer Post Bureau"/>
    <s v="AAkhundpur"/>
    <m/>
    <x v="0"/>
    <d v="1899-12-30T00:14:18"/>
    <n v="14.3"/>
    <d v="2023-08-16T00:00:00"/>
    <x v="1"/>
    <x v="3"/>
    <x v="8"/>
    <x v="0"/>
    <x v="0"/>
    <s v="SLA_MET"/>
  </r>
  <r>
    <s v="5146"/>
    <d v="2023-08-16T13:08:00"/>
    <d v="2023-08-16T13:29:05"/>
    <s v="APPROVE"/>
    <s v="Consumer Existing"/>
    <s v="RBose"/>
    <m/>
    <x v="0"/>
    <d v="1899-12-30T00:21:05"/>
    <n v="21.083333333333332"/>
    <d v="2023-08-16T00:00:00"/>
    <x v="1"/>
    <x v="3"/>
    <x v="6"/>
    <x v="0"/>
    <x v="1"/>
    <s v="SLA_NOT_MET"/>
  </r>
  <r>
    <s v="5147"/>
    <d v="2023-08-16T13:09:21"/>
    <d v="2023-08-16T13:26:40"/>
    <s v="APPROVE"/>
    <s v="Consumer Post Bureau"/>
    <s v="QMascarenhas"/>
    <m/>
    <x v="0"/>
    <d v="1899-12-30T00:17:19"/>
    <n v="17.316666666666666"/>
    <d v="2023-08-16T00:00:00"/>
    <x v="1"/>
    <x v="3"/>
    <x v="0"/>
    <x v="0"/>
    <x v="0"/>
    <s v="SLA_MET"/>
  </r>
  <r>
    <s v="5148"/>
    <d v="2023-08-16T13:38:27"/>
    <d v="2023-08-16T13:54:50"/>
    <s v="APPROVE"/>
    <s v="Consumer Post Bureau"/>
    <s v="RBose"/>
    <m/>
    <x v="0"/>
    <d v="1899-12-30T00:16:23"/>
    <n v="16.383333333333333"/>
    <d v="2023-08-16T00:00:00"/>
    <x v="1"/>
    <x v="3"/>
    <x v="6"/>
    <x v="0"/>
    <x v="0"/>
    <s v="SLA_MET"/>
  </r>
  <r>
    <s v="5149"/>
    <d v="2023-08-16T13:47:47"/>
    <d v="2023-08-16T13:59:02"/>
    <s v="APPROVE"/>
    <s v="Consumer Post Bureau"/>
    <s v="FWadia"/>
    <m/>
    <x v="0"/>
    <d v="1899-12-30T00:11:15"/>
    <n v="11.25"/>
    <d v="2023-08-16T00:00:00"/>
    <x v="1"/>
    <x v="3"/>
    <x v="9"/>
    <x v="0"/>
    <x v="0"/>
    <s v="SLA_MET"/>
  </r>
  <r>
    <s v="5150"/>
    <d v="2023-08-16T13:51:52"/>
    <d v="2023-08-16T14:07:28"/>
    <s v="APPROVE"/>
    <s v="Consumer Post Bureau"/>
    <s v="FWadia"/>
    <m/>
    <x v="0"/>
    <d v="1899-12-30T00:15:36"/>
    <n v="15.6"/>
    <d v="2023-08-16T00:00:00"/>
    <x v="1"/>
    <x v="3"/>
    <x v="9"/>
    <x v="0"/>
    <x v="0"/>
    <s v="SLA_MET"/>
  </r>
  <r>
    <s v="5151"/>
    <d v="2023-08-16T14:02:13"/>
    <d v="2023-08-16T14:16:05"/>
    <s v="APPROVE"/>
    <s v="Consumer Existing"/>
    <s v="RBose"/>
    <m/>
    <x v="0"/>
    <d v="1899-12-30T00:13:52"/>
    <n v="13.866666666666667"/>
    <d v="2023-08-16T00:00:00"/>
    <x v="1"/>
    <x v="3"/>
    <x v="6"/>
    <x v="0"/>
    <x v="1"/>
    <s v="SLA_MET"/>
  </r>
  <r>
    <s v="5152"/>
    <d v="2023-08-16T14:20:28"/>
    <d v="2023-08-16T14:37:04"/>
    <s v="APPROVE"/>
    <s v="Consumer Existing"/>
    <s v="CDcosta"/>
    <m/>
    <x v="0"/>
    <d v="1899-12-30T00:16:36"/>
    <n v="16.600000000000001"/>
    <d v="2023-08-16T00:00:00"/>
    <x v="1"/>
    <x v="3"/>
    <x v="2"/>
    <x v="0"/>
    <x v="1"/>
    <s v="SLA_MET"/>
  </r>
  <r>
    <s v="5153"/>
    <d v="2023-08-16T14:58:24"/>
    <d v="2023-08-16T15:04:08"/>
    <s v="APPROVE"/>
    <s v="Consumer Existing"/>
    <s v="SBambaras"/>
    <m/>
    <x v="0"/>
    <d v="1899-12-30T00:05:44"/>
    <n v="5.7333333333333334"/>
    <d v="2023-08-16T00:00:00"/>
    <x v="1"/>
    <x v="3"/>
    <x v="7"/>
    <x v="0"/>
    <x v="1"/>
    <s v="SLA_MET"/>
  </r>
  <r>
    <s v="5154"/>
    <d v="2023-08-16T15:09:51"/>
    <d v="2023-08-16T15:24:58"/>
    <s v="APPROVE"/>
    <s v="Consumer Existing"/>
    <s v="FWadia"/>
    <m/>
    <x v="0"/>
    <d v="1899-12-30T00:15:07"/>
    <n v="15.116666666666667"/>
    <d v="2023-08-16T00:00:00"/>
    <x v="1"/>
    <x v="3"/>
    <x v="9"/>
    <x v="0"/>
    <x v="1"/>
    <s v="SLA_MET"/>
  </r>
  <r>
    <s v="5155"/>
    <d v="2023-08-16T15:10:16"/>
    <d v="2023-08-16T15:25:07"/>
    <s v="APPROVE"/>
    <s v="Consumer Existing"/>
    <s v="AAkhundpur"/>
    <m/>
    <x v="0"/>
    <d v="1899-12-30T00:14:51"/>
    <n v="14.85"/>
    <d v="2023-08-16T00:00:00"/>
    <x v="1"/>
    <x v="3"/>
    <x v="8"/>
    <x v="0"/>
    <x v="1"/>
    <s v="SLA_MET"/>
  </r>
  <r>
    <s v="5156"/>
    <d v="2023-08-16T16:13:27"/>
    <d v="2023-08-16T16:25:02"/>
    <s v="APPROVE"/>
    <s v="Consumer Post Bureau"/>
    <s v="HPandya"/>
    <m/>
    <x v="0"/>
    <d v="1899-12-30T00:11:35"/>
    <n v="11.583333333333334"/>
    <d v="2023-08-16T00:00:00"/>
    <x v="1"/>
    <x v="3"/>
    <x v="11"/>
    <x v="0"/>
    <x v="0"/>
    <s v="SLA_MET"/>
  </r>
  <r>
    <s v="5157"/>
    <d v="2023-08-16T16:33:08"/>
    <d v="2023-08-16T16:59:07"/>
    <s v="APPROVE"/>
    <s v="Consumer Existing"/>
    <s v="HPandya"/>
    <m/>
    <x v="0"/>
    <d v="1899-12-30T00:25:59"/>
    <n v="25.983333333333334"/>
    <d v="2023-08-16T00:00:00"/>
    <x v="1"/>
    <x v="3"/>
    <x v="11"/>
    <x v="0"/>
    <x v="1"/>
    <s v="SLA_NOT_MET"/>
  </r>
  <r>
    <s v="5158"/>
    <d v="2023-08-16T17:13:53"/>
    <d v="2023-08-16T17:29:43"/>
    <s v="APPROVE"/>
    <s v="Consumer Existing"/>
    <s v="FWadia"/>
    <m/>
    <x v="0"/>
    <d v="1899-12-30T00:15:50"/>
    <n v="15.833333333333334"/>
    <d v="2023-08-16T00:00:00"/>
    <x v="1"/>
    <x v="3"/>
    <x v="9"/>
    <x v="0"/>
    <x v="1"/>
    <s v="SLA_MET"/>
  </r>
  <r>
    <s v="5159"/>
    <d v="2023-08-16T17:41:12"/>
    <d v="2023-08-16T18:01:38"/>
    <s v="APPROVE"/>
    <s v="Consumer Post Bureau"/>
    <s v="HPandya"/>
    <m/>
    <x v="0"/>
    <d v="1899-12-30T00:20:26"/>
    <n v="20.433333333333334"/>
    <d v="2023-08-16T00:00:00"/>
    <x v="1"/>
    <x v="3"/>
    <x v="11"/>
    <x v="0"/>
    <x v="0"/>
    <s v="SLA_NOT_MET"/>
  </r>
  <r>
    <s v="5160"/>
    <d v="2023-08-16T18:06:15"/>
    <d v="2023-08-16T18:23:07"/>
    <s v="APPROVE"/>
    <s v="Consumer Existing"/>
    <s v="HPandya"/>
    <m/>
    <x v="0"/>
    <d v="1899-12-30T00:16:52"/>
    <n v="16.866666666666667"/>
    <d v="2023-08-16T00:00:00"/>
    <x v="1"/>
    <x v="3"/>
    <x v="11"/>
    <x v="0"/>
    <x v="1"/>
    <s v="SLA_MET"/>
  </r>
  <r>
    <s v="5161"/>
    <d v="2023-08-16T18:17:18"/>
    <d v="2023-08-16T18:33:15"/>
    <s v="APPROVE"/>
    <s v="Consumer Post Bureau"/>
    <s v="CDcosta"/>
    <m/>
    <x v="0"/>
    <d v="1899-12-30T00:15:57"/>
    <n v="15.95"/>
    <d v="2023-08-16T00:00:00"/>
    <x v="1"/>
    <x v="3"/>
    <x v="2"/>
    <x v="0"/>
    <x v="0"/>
    <s v="SLA_MET"/>
  </r>
  <r>
    <s v="5162"/>
    <d v="2023-08-16T18:18:54"/>
    <d v="2023-08-16T18:40:21"/>
    <s v="APPROVE"/>
    <s v="Consumer Existing"/>
    <s v="CDcosta"/>
    <m/>
    <x v="0"/>
    <d v="1899-12-30T00:21:27"/>
    <n v="21.45"/>
    <d v="2023-08-16T00:00:00"/>
    <x v="1"/>
    <x v="3"/>
    <x v="2"/>
    <x v="0"/>
    <x v="1"/>
    <s v="SLA_NOT_MET"/>
  </r>
  <r>
    <s v="5163"/>
    <d v="2023-08-16T19:07:22"/>
    <d v="2023-08-16T19:17:39"/>
    <s v="APPROVE"/>
    <s v="Consumer Post Bureau"/>
    <s v="HPandya"/>
    <m/>
    <x v="0"/>
    <d v="1899-12-30T00:10:17"/>
    <n v="10.283333333333333"/>
    <d v="2023-08-16T00:00:00"/>
    <x v="1"/>
    <x v="3"/>
    <x v="11"/>
    <x v="0"/>
    <x v="0"/>
    <s v="SLA_MET"/>
  </r>
  <r>
    <s v="5164"/>
    <d v="2023-08-16T19:12:42"/>
    <d v="2023-08-16T19:30:13"/>
    <s v="APPROVE"/>
    <s v="Consumer Existing"/>
    <s v="HPandya"/>
    <m/>
    <x v="0"/>
    <d v="1899-12-30T00:17:31"/>
    <n v="17.516666666666666"/>
    <d v="2023-08-16T00:00:00"/>
    <x v="1"/>
    <x v="3"/>
    <x v="11"/>
    <x v="0"/>
    <x v="1"/>
    <s v="SLA_MET"/>
  </r>
  <r>
    <s v="5165"/>
    <d v="2023-08-16T20:08:39"/>
    <d v="2023-08-16T20:24:36"/>
    <s v="APPROVE"/>
    <s v="Consumer Post Bureau"/>
    <s v="HPandya"/>
    <m/>
    <x v="0"/>
    <d v="1899-12-30T00:15:57"/>
    <n v="15.95"/>
    <d v="2023-08-16T00:00:00"/>
    <x v="1"/>
    <x v="3"/>
    <x v="11"/>
    <x v="0"/>
    <x v="0"/>
    <s v="SLA_MET"/>
  </r>
  <r>
    <s v="5166"/>
    <d v="2023-08-16T21:02:58"/>
    <d v="2023-08-16T21:25:45"/>
    <s v="APPROVE"/>
    <s v="Consumer Post Bureau"/>
    <s v="CDcosta"/>
    <m/>
    <x v="0"/>
    <d v="1899-12-30T00:22:47"/>
    <n v="22.783333333333335"/>
    <d v="2023-08-16T00:00:00"/>
    <x v="1"/>
    <x v="3"/>
    <x v="2"/>
    <x v="0"/>
    <x v="0"/>
    <s v="SLA_NOT_MET"/>
  </r>
  <r>
    <s v="5167"/>
    <d v="2023-08-16T23:11:49"/>
    <d v="2023-08-16T23:21:09"/>
    <s v="APPROVE"/>
    <s v="Consumer Post Bureau"/>
    <s v="CDcosta"/>
    <m/>
    <x v="0"/>
    <d v="1899-12-30T00:09:20"/>
    <n v="9.3333333333333339"/>
    <d v="2023-08-16T00:00:00"/>
    <x v="1"/>
    <x v="3"/>
    <x v="2"/>
    <x v="0"/>
    <x v="0"/>
    <s v="SLA_MET"/>
  </r>
  <r>
    <s v="5168"/>
    <d v="2023-08-17T09:44:58"/>
    <d v="2023-08-17T10:23:28"/>
    <s v="APPROVE"/>
    <s v="Consumer Existing"/>
    <s v="MDcruz"/>
    <m/>
    <x v="0"/>
    <d v="1899-12-30T00:38:30"/>
    <n v="38.5"/>
    <d v="2023-08-17T00:00:00"/>
    <x v="1"/>
    <x v="3"/>
    <x v="3"/>
    <x v="0"/>
    <x v="1"/>
    <s v="SLA_NOT_MET"/>
  </r>
  <r>
    <s v="5169"/>
    <d v="2023-08-17T10:20:52"/>
    <d v="2023-08-17T10:37:54"/>
    <s v="APPROVE"/>
    <s v="Consumer Post Bureau"/>
    <s v="MDcruz"/>
    <m/>
    <x v="0"/>
    <d v="1899-12-30T00:17:02"/>
    <n v="17.033333333333335"/>
    <d v="2023-08-17T00:00:00"/>
    <x v="1"/>
    <x v="3"/>
    <x v="3"/>
    <x v="0"/>
    <x v="0"/>
    <s v="SLA_MET"/>
  </r>
  <r>
    <s v="5170"/>
    <d v="2023-08-17T10:40:01"/>
    <d v="2023-08-17T11:07:55"/>
    <s v="APPROVE"/>
    <s v="Consumer Post Bureau"/>
    <s v="SSyed"/>
    <m/>
    <x v="0"/>
    <d v="1899-12-30T00:27:54"/>
    <n v="27.9"/>
    <d v="2023-08-17T00:00:00"/>
    <x v="1"/>
    <x v="3"/>
    <x v="5"/>
    <x v="0"/>
    <x v="0"/>
    <s v="SLA_NOT_MET"/>
  </r>
  <r>
    <s v="5171"/>
    <d v="2023-08-17T11:01:13"/>
    <d v="2023-08-17T11:15:50"/>
    <s v="APPROVE"/>
    <s v="Consumer Post Bureau"/>
    <s v="MDcruz"/>
    <m/>
    <x v="0"/>
    <d v="1899-12-30T00:14:37"/>
    <n v="14.616666666666667"/>
    <d v="2023-08-17T00:00:00"/>
    <x v="1"/>
    <x v="3"/>
    <x v="3"/>
    <x v="0"/>
    <x v="0"/>
    <s v="SLA_MET"/>
  </r>
  <r>
    <s v="5172"/>
    <d v="2023-08-17T11:01:16"/>
    <d v="2023-08-17T11:21:40"/>
    <s v="APPROVE"/>
    <s v="Consumer Post Bureau"/>
    <s v="MDcruz"/>
    <m/>
    <x v="0"/>
    <d v="1899-12-30T00:20:24"/>
    <n v="20.399999999999999"/>
    <d v="2023-08-17T00:00:00"/>
    <x v="1"/>
    <x v="3"/>
    <x v="3"/>
    <x v="0"/>
    <x v="0"/>
    <s v="SLA_NOT_MET"/>
  </r>
  <r>
    <s v="5173"/>
    <d v="2023-08-17T11:28:51"/>
    <d v="2023-08-17T11:40:32"/>
    <s v="APPROVE"/>
    <s v="Consumer Post Bureau"/>
    <s v="MDcruz"/>
    <m/>
    <x v="0"/>
    <d v="1899-12-30T00:11:41"/>
    <n v="11.683333333333334"/>
    <d v="2023-08-17T00:00:00"/>
    <x v="1"/>
    <x v="3"/>
    <x v="3"/>
    <x v="0"/>
    <x v="0"/>
    <s v="SLA_MET"/>
  </r>
  <r>
    <s v="5174"/>
    <d v="2023-08-17T11:41:22"/>
    <d v="2023-08-17T11:55:27"/>
    <s v="APPROVE"/>
    <s v="Consumer Post Bureau"/>
    <s v="SSyed"/>
    <m/>
    <x v="0"/>
    <d v="1899-12-30T00:14:05"/>
    <n v="14.083333333333334"/>
    <d v="2023-08-17T00:00:00"/>
    <x v="1"/>
    <x v="3"/>
    <x v="5"/>
    <x v="0"/>
    <x v="0"/>
    <s v="SLA_MET"/>
  </r>
  <r>
    <s v="5175"/>
    <d v="2023-08-17T12:29:40"/>
    <d v="2023-08-17T12:47:05"/>
    <s v="APPROVE"/>
    <s v="Consumer Post Bureau"/>
    <s v="MDcruz"/>
    <m/>
    <x v="0"/>
    <d v="1899-12-30T00:17:25"/>
    <n v="17.416666666666668"/>
    <d v="2023-08-17T00:00:00"/>
    <x v="1"/>
    <x v="3"/>
    <x v="3"/>
    <x v="0"/>
    <x v="0"/>
    <s v="SLA_MET"/>
  </r>
  <r>
    <s v="5176"/>
    <d v="2023-08-17T13:32:31"/>
    <d v="2023-08-17T13:53:09"/>
    <s v="APPROVE"/>
    <s v="Consumer Post Bureau"/>
    <s v="FWadia"/>
    <m/>
    <x v="0"/>
    <d v="1899-12-30T00:20:38"/>
    <n v="20.633333333333333"/>
    <d v="2023-08-17T00:00:00"/>
    <x v="1"/>
    <x v="3"/>
    <x v="9"/>
    <x v="0"/>
    <x v="0"/>
    <s v="SLA_NOT_MET"/>
  </r>
  <r>
    <s v="5177"/>
    <d v="2023-08-17T13:43:02"/>
    <d v="2023-08-17T14:00:51"/>
    <s v="APPROVE"/>
    <s v="Consumer Existing"/>
    <s v="MDcruz"/>
    <m/>
    <x v="0"/>
    <d v="1899-12-30T00:17:49"/>
    <n v="17.816666666666666"/>
    <d v="2023-08-17T00:00:00"/>
    <x v="1"/>
    <x v="3"/>
    <x v="3"/>
    <x v="0"/>
    <x v="1"/>
    <s v="SLA_MET"/>
  </r>
  <r>
    <s v="5178"/>
    <d v="2023-08-17T13:59:12"/>
    <d v="2023-08-17T14:12:19"/>
    <s v="APPROVE"/>
    <s v="Consumer Existing"/>
    <s v="FWadia"/>
    <m/>
    <x v="0"/>
    <d v="1899-12-30T00:13:07"/>
    <n v="13.116666666666667"/>
    <d v="2023-08-17T00:00:00"/>
    <x v="1"/>
    <x v="3"/>
    <x v="9"/>
    <x v="0"/>
    <x v="1"/>
    <s v="SLA_MET"/>
  </r>
  <r>
    <s v="5179"/>
    <d v="2023-08-17T14:28:01"/>
    <d v="2023-08-17T14:38:16"/>
    <s v="APPROVE"/>
    <s v="Consumer Existing"/>
    <s v="SSyed"/>
    <m/>
    <x v="0"/>
    <d v="1899-12-30T00:10:15"/>
    <n v="10.25"/>
    <d v="2023-08-17T00:00:00"/>
    <x v="1"/>
    <x v="3"/>
    <x v="5"/>
    <x v="0"/>
    <x v="1"/>
    <s v="SLA_MET"/>
  </r>
  <r>
    <s v="5180"/>
    <d v="2023-08-17T14:28:31"/>
    <d v="2023-08-17T14:50:58"/>
    <s v="APPROVE"/>
    <s v="Consumer Existing"/>
    <s v="QMascarenhas"/>
    <m/>
    <x v="0"/>
    <d v="1899-12-30T00:22:27"/>
    <n v="22.45"/>
    <d v="2023-08-17T00:00:00"/>
    <x v="1"/>
    <x v="3"/>
    <x v="0"/>
    <x v="0"/>
    <x v="1"/>
    <s v="SLA_NOT_MET"/>
  </r>
  <r>
    <s v="5181"/>
    <d v="2023-08-17T14:35:52"/>
    <d v="2023-08-17T14:42:33"/>
    <s v="APPROVE"/>
    <s v="Consumer Post Bureau"/>
    <s v="SSyed"/>
    <m/>
    <x v="0"/>
    <d v="1899-12-30T00:06:41"/>
    <n v="6.6833333333333336"/>
    <d v="2023-08-17T00:00:00"/>
    <x v="1"/>
    <x v="3"/>
    <x v="5"/>
    <x v="0"/>
    <x v="0"/>
    <s v="SLA_MET"/>
  </r>
  <r>
    <s v="5182"/>
    <d v="2023-08-17T14:42:18"/>
    <d v="2023-08-17T14:48:05"/>
    <s v="APPROVE"/>
    <s v="Consumer Post Bureau"/>
    <s v="MDcruz"/>
    <m/>
    <x v="0"/>
    <d v="1899-12-30T00:05:47"/>
    <n v="5.7833333333333332"/>
    <d v="2023-08-17T00:00:00"/>
    <x v="1"/>
    <x v="3"/>
    <x v="3"/>
    <x v="0"/>
    <x v="0"/>
    <s v="SLA_MET"/>
  </r>
  <r>
    <s v="5183"/>
    <d v="2023-08-17T15:01:39"/>
    <d v="2023-08-17T15:23:22"/>
    <s v="APPROVE"/>
    <s v="Consumer Existing"/>
    <s v="QMascarenhas"/>
    <m/>
    <x v="0"/>
    <d v="1899-12-30T00:21:43"/>
    <n v="21.716666666666665"/>
    <d v="2023-08-17T00:00:00"/>
    <x v="1"/>
    <x v="3"/>
    <x v="0"/>
    <x v="0"/>
    <x v="1"/>
    <s v="SLA_NOT_MET"/>
  </r>
  <r>
    <s v="5184"/>
    <d v="2023-08-17T15:08:59"/>
    <d v="2023-08-17T15:21:17"/>
    <s v="APPROVE"/>
    <s v="Consumer Post Bureau"/>
    <s v="MDcruz"/>
    <m/>
    <x v="0"/>
    <d v="1899-12-30T00:12:18"/>
    <n v="12.3"/>
    <d v="2023-08-17T00:00:00"/>
    <x v="1"/>
    <x v="3"/>
    <x v="3"/>
    <x v="0"/>
    <x v="0"/>
    <s v="SLA_MET"/>
  </r>
  <r>
    <s v="5185"/>
    <d v="2023-08-17T15:12:02"/>
    <d v="2023-08-17T15:22:18"/>
    <s v="APPROVE"/>
    <s v="Consumer Post Bureau"/>
    <s v="FWadia"/>
    <m/>
    <x v="0"/>
    <d v="1899-12-30T00:10:16"/>
    <n v="10.266666666666667"/>
    <d v="2023-08-17T00:00:00"/>
    <x v="1"/>
    <x v="3"/>
    <x v="9"/>
    <x v="0"/>
    <x v="0"/>
    <s v="SLA_MET"/>
  </r>
  <r>
    <s v="5186"/>
    <d v="2023-08-17T15:19:17"/>
    <d v="2023-08-17T15:50:51"/>
    <s v="APPROVE"/>
    <s v="Consumer Existing"/>
    <s v="MDcruz"/>
    <m/>
    <x v="0"/>
    <d v="1899-12-30T00:31:34"/>
    <n v="31.566666666666666"/>
    <d v="2023-08-17T00:00:00"/>
    <x v="1"/>
    <x v="3"/>
    <x v="3"/>
    <x v="0"/>
    <x v="1"/>
    <s v="SLA_NOT_MET"/>
  </r>
  <r>
    <s v="5187"/>
    <d v="2023-08-17T15:28:14"/>
    <d v="2023-08-17T15:36:18"/>
    <s v="APPROVE"/>
    <s v="Consumer Post Bureau"/>
    <s v="FWadia"/>
    <m/>
    <x v="0"/>
    <d v="1899-12-30T00:08:04"/>
    <n v="8.0666666666666664"/>
    <d v="2023-08-17T00:00:00"/>
    <x v="1"/>
    <x v="3"/>
    <x v="9"/>
    <x v="0"/>
    <x v="0"/>
    <s v="SLA_MET"/>
  </r>
  <r>
    <s v="5188"/>
    <d v="2023-08-17T15:35:31"/>
    <d v="2023-08-17T15:43:41"/>
    <s v="APPROVE"/>
    <s v="Consumer Post Bureau"/>
    <s v="FWadia"/>
    <m/>
    <x v="0"/>
    <d v="1899-12-30T00:08:10"/>
    <n v="8.1666666666666661"/>
    <d v="2023-08-17T00:00:00"/>
    <x v="1"/>
    <x v="3"/>
    <x v="9"/>
    <x v="0"/>
    <x v="0"/>
    <s v="SLA_MET"/>
  </r>
  <r>
    <s v="5189"/>
    <d v="2023-08-17T16:04:59"/>
    <d v="2023-08-17T16:18:56"/>
    <s v="APPROVE"/>
    <s v="Consumer Existing"/>
    <s v="FWadia"/>
    <m/>
    <x v="0"/>
    <d v="1899-12-30T00:13:57"/>
    <n v="13.95"/>
    <d v="2023-08-17T00:00:00"/>
    <x v="1"/>
    <x v="3"/>
    <x v="9"/>
    <x v="0"/>
    <x v="1"/>
    <s v="SLA_MET"/>
  </r>
  <r>
    <s v="5190"/>
    <d v="2023-08-17T16:13:24"/>
    <d v="2023-08-17T16:19:33"/>
    <s v="APPROVE"/>
    <s v="Consumer Post Bureau"/>
    <s v="SSyed"/>
    <m/>
    <x v="0"/>
    <d v="1899-12-30T00:06:09"/>
    <n v="6.15"/>
    <d v="2023-08-17T00:00:00"/>
    <x v="1"/>
    <x v="3"/>
    <x v="5"/>
    <x v="0"/>
    <x v="0"/>
    <s v="SLA_MET"/>
  </r>
  <r>
    <s v="5191"/>
    <d v="2023-08-17T16:49:02"/>
    <d v="2023-08-17T16:57:52"/>
    <s v="APPROVE"/>
    <s v="Consumer Post Bureau"/>
    <s v="QMascarenhas"/>
    <m/>
    <x v="0"/>
    <d v="1899-12-30T00:08:50"/>
    <n v="8.8333333333333339"/>
    <d v="2023-08-17T00:00:00"/>
    <x v="1"/>
    <x v="3"/>
    <x v="0"/>
    <x v="0"/>
    <x v="0"/>
    <s v="SLA_MET"/>
  </r>
  <r>
    <s v="5192"/>
    <d v="2023-08-17T16:54:26"/>
    <d v="2023-08-17T17:00:24"/>
    <s v="APPROVE"/>
    <s v="Consumer Post Bureau"/>
    <s v="SSyed"/>
    <m/>
    <x v="0"/>
    <d v="1899-12-30T00:05:58"/>
    <n v="5.9666666666666668"/>
    <d v="2023-08-17T00:00:00"/>
    <x v="1"/>
    <x v="3"/>
    <x v="5"/>
    <x v="0"/>
    <x v="0"/>
    <s v="SLA_MET"/>
  </r>
  <r>
    <s v="5193"/>
    <d v="2023-08-17T17:05:08"/>
    <d v="2023-08-17T17:17:34"/>
    <s v="APPROVE"/>
    <s v="Consumer Existing"/>
    <s v="MDcruz"/>
    <m/>
    <x v="0"/>
    <d v="1899-12-30T00:12:26"/>
    <n v="12.433333333333334"/>
    <d v="2023-08-17T00:00:00"/>
    <x v="1"/>
    <x v="3"/>
    <x v="3"/>
    <x v="0"/>
    <x v="1"/>
    <s v="SLA_MET"/>
  </r>
  <r>
    <s v="5194"/>
    <d v="2023-08-17T17:14:32"/>
    <d v="2023-08-17T17:24:39"/>
    <s v="APPROVE"/>
    <s v="Consumer Post Bureau"/>
    <s v="FWadia"/>
    <m/>
    <x v="0"/>
    <d v="1899-12-30T00:10:07"/>
    <n v="10.116666666666667"/>
    <d v="2023-08-17T00:00:00"/>
    <x v="1"/>
    <x v="3"/>
    <x v="9"/>
    <x v="0"/>
    <x v="0"/>
    <s v="SLA_MET"/>
  </r>
  <r>
    <s v="5195"/>
    <d v="2023-08-17T18:07:52"/>
    <d v="2023-08-17T18:22:55"/>
    <s v="APPROVE"/>
    <s v="Consumer Post Bureau"/>
    <s v="HPandya"/>
    <m/>
    <x v="0"/>
    <d v="1899-12-30T00:15:03"/>
    <n v="15.05"/>
    <d v="2023-08-17T00:00:00"/>
    <x v="1"/>
    <x v="3"/>
    <x v="11"/>
    <x v="0"/>
    <x v="0"/>
    <s v="SLA_MET"/>
  </r>
  <r>
    <s v="5196"/>
    <d v="2023-08-17T18:33:37"/>
    <d v="2023-08-17T18:44:12"/>
    <s v="APPROVE"/>
    <s v="Consumer Existing"/>
    <s v="FWadia"/>
    <m/>
    <x v="0"/>
    <d v="1899-12-30T00:10:35"/>
    <n v="10.583333333333334"/>
    <d v="2023-08-17T00:00:00"/>
    <x v="1"/>
    <x v="3"/>
    <x v="9"/>
    <x v="0"/>
    <x v="1"/>
    <s v="SLA_MET"/>
  </r>
  <r>
    <s v="5197"/>
    <d v="2023-08-17T18:55:24"/>
    <d v="2023-08-17T19:06:49"/>
    <s v="APPROVE"/>
    <s v="Consumer Existing"/>
    <s v="SSyed"/>
    <m/>
    <x v="0"/>
    <d v="1899-12-30T00:11:25"/>
    <n v="11.416666666666666"/>
    <d v="2023-08-17T00:00:00"/>
    <x v="1"/>
    <x v="3"/>
    <x v="5"/>
    <x v="0"/>
    <x v="1"/>
    <s v="SLA_MET"/>
  </r>
  <r>
    <s v="5198"/>
    <d v="2023-08-17T19:12:40"/>
    <d v="2023-08-17T19:29:14"/>
    <s v="APPROVE"/>
    <s v="Consumer Existing"/>
    <s v="HPandya"/>
    <m/>
    <x v="0"/>
    <d v="1899-12-30T00:16:34"/>
    <n v="16.566666666666666"/>
    <d v="2023-08-17T00:00:00"/>
    <x v="1"/>
    <x v="3"/>
    <x v="11"/>
    <x v="0"/>
    <x v="1"/>
    <s v="SLA_MET"/>
  </r>
  <r>
    <s v="5199"/>
    <d v="2023-08-17T19:57:04"/>
    <d v="2023-08-17T20:05:20"/>
    <s v="APPROVE"/>
    <s v="Consumer Post Bureau"/>
    <s v="HPandya"/>
    <m/>
    <x v="0"/>
    <d v="1899-12-30T00:08:16"/>
    <n v="8.2666666666666675"/>
    <d v="2023-08-17T00:00:00"/>
    <x v="1"/>
    <x v="3"/>
    <x v="11"/>
    <x v="0"/>
    <x v="0"/>
    <s v="SLA_MET"/>
  </r>
  <r>
    <s v="5200"/>
    <d v="2023-08-17T21:01:15"/>
    <d v="2023-08-17T21:11:00"/>
    <s v="APPROVE"/>
    <s v="Consumer Post Bureau"/>
    <s v="FWadia"/>
    <m/>
    <x v="0"/>
    <d v="1899-12-30T00:09:45"/>
    <n v="9.75"/>
    <d v="2023-08-17T00:00:00"/>
    <x v="1"/>
    <x v="3"/>
    <x v="9"/>
    <x v="0"/>
    <x v="0"/>
    <s v="SLA_MET"/>
  </r>
  <r>
    <s v="5201"/>
    <d v="2023-08-17T22:06:26"/>
    <d v="2023-08-17T22:15:45"/>
    <s v="APPROVE"/>
    <s v="Consumer Post Bureau"/>
    <s v="HPandya"/>
    <m/>
    <x v="0"/>
    <d v="1899-12-30T00:09:19"/>
    <n v="9.3166666666666664"/>
    <d v="2023-08-17T00:00:00"/>
    <x v="1"/>
    <x v="3"/>
    <x v="11"/>
    <x v="0"/>
    <x v="0"/>
    <s v="SLA_MET"/>
  </r>
  <r>
    <s v="5202"/>
    <d v="2023-08-18T02:42:49"/>
    <d v="2023-08-18T08:50:38"/>
    <s v="APPROVE"/>
    <s v="Consumer Post Bureau"/>
    <s v="SBambaras"/>
    <m/>
    <x v="0"/>
    <d v="1899-12-30T06:07:49"/>
    <n v="367.81666666666666"/>
    <d v="2023-08-18T00:00:00"/>
    <x v="1"/>
    <x v="3"/>
    <x v="7"/>
    <x v="0"/>
    <x v="0"/>
    <s v="SLA_NOT_MET"/>
  </r>
  <r>
    <s v="5203"/>
    <d v="2023-08-18T10:33:09"/>
    <d v="2023-08-18T10:41:39"/>
    <s v="APPROVE"/>
    <s v="Consumer Existing"/>
    <s v="AAkhundpur"/>
    <m/>
    <x v="0"/>
    <d v="1899-12-30T00:08:30"/>
    <n v="8.5"/>
    <d v="2023-08-18T00:00:00"/>
    <x v="1"/>
    <x v="3"/>
    <x v="8"/>
    <x v="0"/>
    <x v="1"/>
    <s v="SLA_MET"/>
  </r>
  <r>
    <s v="5204"/>
    <d v="2023-08-18T10:38:25"/>
    <d v="2023-08-18T10:47:36"/>
    <s v="APPROVE"/>
    <s v="Consumer Existing"/>
    <s v="SBambaras"/>
    <m/>
    <x v="0"/>
    <d v="1899-12-30T00:09:11"/>
    <n v="9.1833333333333336"/>
    <d v="2023-08-18T00:00:00"/>
    <x v="1"/>
    <x v="3"/>
    <x v="7"/>
    <x v="0"/>
    <x v="1"/>
    <s v="SLA_MET"/>
  </r>
  <r>
    <s v="5205"/>
    <d v="2023-08-18T11:32:10"/>
    <d v="2023-08-18T11:42:35"/>
    <s v="APPROVE"/>
    <s v="Consumer Existing"/>
    <s v="SBambaras"/>
    <m/>
    <x v="0"/>
    <d v="1899-12-30T00:10:25"/>
    <n v="10.416666666666666"/>
    <d v="2023-08-18T00:00:00"/>
    <x v="1"/>
    <x v="3"/>
    <x v="7"/>
    <x v="0"/>
    <x v="1"/>
    <s v="SLA_MET"/>
  </r>
  <r>
    <s v="5206"/>
    <d v="2023-08-18T11:39:15"/>
    <d v="2023-08-18T11:49:59"/>
    <s v="APPROVE"/>
    <s v="Consumer Post Bureau"/>
    <s v="CDcosta"/>
    <m/>
    <x v="0"/>
    <d v="1899-12-30T00:10:44"/>
    <n v="10.733333333333333"/>
    <d v="2023-08-18T00:00:00"/>
    <x v="1"/>
    <x v="3"/>
    <x v="2"/>
    <x v="0"/>
    <x v="0"/>
    <s v="SLA_MET"/>
  </r>
  <r>
    <s v="5207"/>
    <d v="2023-08-18T11:39:34"/>
    <d v="2023-08-18T11:55:42"/>
    <s v="APPROVE"/>
    <s v="Consumer Existing"/>
    <s v="AAkhundpur"/>
    <m/>
    <x v="0"/>
    <d v="1899-12-30T00:16:08"/>
    <n v="16.133333333333333"/>
    <d v="2023-08-18T00:00:00"/>
    <x v="1"/>
    <x v="3"/>
    <x v="8"/>
    <x v="0"/>
    <x v="1"/>
    <s v="SLA_MET"/>
  </r>
  <r>
    <s v="5208"/>
    <d v="2023-08-18T11:40:17"/>
    <d v="2023-08-18T11:54:30"/>
    <s v="APPROVE"/>
    <s v="Consumer Existing"/>
    <s v="SBambaras"/>
    <m/>
    <x v="0"/>
    <d v="1899-12-30T00:14:13"/>
    <n v="14.216666666666667"/>
    <d v="2023-08-18T00:00:00"/>
    <x v="1"/>
    <x v="3"/>
    <x v="7"/>
    <x v="0"/>
    <x v="1"/>
    <s v="SLA_MET"/>
  </r>
  <r>
    <s v="5209"/>
    <d v="2023-08-18T12:01:24"/>
    <d v="2023-08-18T12:10:30"/>
    <s v="APPROVE"/>
    <s v="Consumer Existing"/>
    <s v="AAkhundpur"/>
    <m/>
    <x v="0"/>
    <d v="1899-12-30T00:09:06"/>
    <n v="9.1"/>
    <d v="2023-08-18T00:00:00"/>
    <x v="1"/>
    <x v="3"/>
    <x v="8"/>
    <x v="0"/>
    <x v="1"/>
    <s v="SLA_MET"/>
  </r>
  <r>
    <s v="5210"/>
    <d v="2023-08-18T12:05:07"/>
    <d v="2023-08-18T12:15:16"/>
    <s v="APPROVE"/>
    <s v="Consumer Existing"/>
    <s v="SBambaras"/>
    <m/>
    <x v="0"/>
    <d v="1899-12-30T00:10:09"/>
    <n v="10.15"/>
    <d v="2023-08-18T00:00:00"/>
    <x v="1"/>
    <x v="3"/>
    <x v="7"/>
    <x v="0"/>
    <x v="1"/>
    <s v="SLA_MET"/>
  </r>
  <r>
    <s v="5211"/>
    <d v="2023-08-18T12:26:32"/>
    <d v="2023-08-18T12:33:48"/>
    <s v="APPROVE"/>
    <s v="Consumer Existing"/>
    <s v="SBambaras"/>
    <m/>
    <x v="0"/>
    <d v="1899-12-30T00:07:16"/>
    <n v="7.2666666666666666"/>
    <d v="2023-08-18T00:00:00"/>
    <x v="1"/>
    <x v="3"/>
    <x v="7"/>
    <x v="0"/>
    <x v="1"/>
    <s v="SLA_MET"/>
  </r>
  <r>
    <s v="5212"/>
    <d v="2023-08-18T12:40:40"/>
    <d v="2023-08-18T12:51:27"/>
    <s v="APPROVE"/>
    <s v="Consumer Existing"/>
    <s v="SBambaras"/>
    <m/>
    <x v="0"/>
    <d v="1899-12-30T00:10:47"/>
    <n v="10.783333333333333"/>
    <d v="2023-08-18T00:00:00"/>
    <x v="1"/>
    <x v="3"/>
    <x v="7"/>
    <x v="0"/>
    <x v="1"/>
    <s v="SLA_MET"/>
  </r>
  <r>
    <s v="5213"/>
    <d v="2023-08-18T12:50:29"/>
    <d v="2023-08-18T13:07:27"/>
    <s v="APPROVE"/>
    <s v="Consumer Existing"/>
    <s v="SBambaras"/>
    <m/>
    <x v="0"/>
    <d v="1899-12-30T00:16:58"/>
    <n v="16.966666666666665"/>
    <d v="2023-08-18T00:00:00"/>
    <x v="1"/>
    <x v="3"/>
    <x v="7"/>
    <x v="0"/>
    <x v="1"/>
    <s v="SLA_MET"/>
  </r>
  <r>
    <s v="5214"/>
    <d v="2023-08-18T13:11:45"/>
    <d v="2023-08-18T13:18:17"/>
    <s v="APPROVE"/>
    <s v="Consumer Existing"/>
    <s v="SBambaras"/>
    <m/>
    <x v="0"/>
    <d v="1899-12-30T00:06:32"/>
    <n v="6.5333333333333332"/>
    <d v="2023-08-18T00:00:00"/>
    <x v="1"/>
    <x v="3"/>
    <x v="7"/>
    <x v="0"/>
    <x v="1"/>
    <s v="SLA_MET"/>
  </r>
  <r>
    <s v="5215"/>
    <d v="2023-08-18T13:17:38"/>
    <d v="2023-08-18T13:27:28"/>
    <s v="APPROVE"/>
    <s v="Consumer Existing"/>
    <s v="SBambaras"/>
    <m/>
    <x v="0"/>
    <d v="1899-12-30T00:09:50"/>
    <n v="9.8333333333333339"/>
    <d v="2023-08-18T00:00:00"/>
    <x v="1"/>
    <x v="3"/>
    <x v="7"/>
    <x v="0"/>
    <x v="1"/>
    <s v="SLA_MET"/>
  </r>
  <r>
    <s v="5216"/>
    <d v="2023-08-18T13:21:53"/>
    <d v="2023-08-18T13:38:49"/>
    <s v="APPROVE"/>
    <s v="Consumer Existing"/>
    <s v="SBambaras"/>
    <m/>
    <x v="0"/>
    <d v="1899-12-30T00:16:56"/>
    <n v="16.933333333333334"/>
    <d v="2023-08-18T00:00:00"/>
    <x v="1"/>
    <x v="3"/>
    <x v="7"/>
    <x v="0"/>
    <x v="1"/>
    <s v="SLA_MET"/>
  </r>
  <r>
    <s v="5217"/>
    <d v="2023-08-18T13:23:58"/>
    <d v="2023-08-18T13:47:24"/>
    <s v="APPROVE"/>
    <s v="Consumer Post Bureau"/>
    <s v="SBambaras"/>
    <m/>
    <x v="0"/>
    <d v="1899-12-30T00:23:26"/>
    <n v="23.433333333333334"/>
    <d v="2023-08-18T00:00:00"/>
    <x v="1"/>
    <x v="3"/>
    <x v="7"/>
    <x v="0"/>
    <x v="0"/>
    <s v="SLA_NOT_MET"/>
  </r>
  <r>
    <s v="5218"/>
    <d v="2023-08-18T13:32:50"/>
    <d v="2023-08-18T13:56:03"/>
    <s v="APPROVE"/>
    <s v="Consumer Existing"/>
    <s v="MDcruz"/>
    <m/>
    <x v="0"/>
    <d v="1899-12-30T00:23:13"/>
    <n v="23.216666666666665"/>
    <d v="2023-08-18T00:00:00"/>
    <x v="1"/>
    <x v="3"/>
    <x v="3"/>
    <x v="0"/>
    <x v="1"/>
    <s v="SLA_NOT_MET"/>
  </r>
  <r>
    <s v="5219"/>
    <d v="2023-08-18T13:57:03"/>
    <d v="2023-08-18T14:06:39"/>
    <s v="APPROVE"/>
    <s v="Consumer Existing"/>
    <s v="SBambaras"/>
    <m/>
    <x v="0"/>
    <d v="1899-12-30T00:09:36"/>
    <n v="9.6"/>
    <d v="2023-08-18T00:00:00"/>
    <x v="1"/>
    <x v="3"/>
    <x v="7"/>
    <x v="0"/>
    <x v="1"/>
    <s v="SLA_MET"/>
  </r>
  <r>
    <s v="5220"/>
    <d v="2023-08-18T14:07:14"/>
    <d v="2023-08-18T14:23:02"/>
    <s v="APPROVE"/>
    <s v="Consumer Post Bureau"/>
    <s v="SBambaras"/>
    <m/>
    <x v="0"/>
    <d v="1899-12-30T00:15:48"/>
    <n v="15.8"/>
    <d v="2023-08-18T00:00:00"/>
    <x v="1"/>
    <x v="3"/>
    <x v="7"/>
    <x v="0"/>
    <x v="0"/>
    <s v="SLA_MET"/>
  </r>
  <r>
    <s v="5221"/>
    <d v="2023-08-18T14:15:24"/>
    <d v="2023-08-18T14:28:28"/>
    <s v="APPROVE"/>
    <s v="Consumer Post Bureau"/>
    <s v="SBambaras"/>
    <m/>
    <x v="0"/>
    <d v="1899-12-30T00:13:04"/>
    <n v="13.066666666666666"/>
    <d v="2023-08-18T00:00:00"/>
    <x v="1"/>
    <x v="3"/>
    <x v="7"/>
    <x v="0"/>
    <x v="0"/>
    <s v="SLA_MET"/>
  </r>
  <r>
    <s v="5222"/>
    <d v="2023-08-18T14:25:58"/>
    <d v="2023-08-18T14:42:39"/>
    <s v="APPROVE"/>
    <s v="Consumer Post Bureau"/>
    <s v="SBambaras"/>
    <m/>
    <x v="0"/>
    <d v="1899-12-30T00:16:41"/>
    <n v="16.683333333333334"/>
    <d v="2023-08-18T00:00:00"/>
    <x v="1"/>
    <x v="3"/>
    <x v="7"/>
    <x v="0"/>
    <x v="0"/>
    <s v="SLA_MET"/>
  </r>
  <r>
    <s v="5223"/>
    <d v="2023-08-18T14:52:19"/>
    <d v="2023-08-18T15:02:01"/>
    <s v="APPROVE"/>
    <s v="Consumer Existing"/>
    <s v="SBambaras"/>
    <m/>
    <x v="0"/>
    <d v="1899-12-30T00:09:42"/>
    <n v="9.6999999999999993"/>
    <d v="2023-08-18T00:00:00"/>
    <x v="1"/>
    <x v="3"/>
    <x v="7"/>
    <x v="0"/>
    <x v="1"/>
    <s v="SLA_MET"/>
  </r>
  <r>
    <s v="5224"/>
    <d v="2023-08-18T15:01:39"/>
    <d v="2023-08-18T15:16:57"/>
    <s v="APPROVE"/>
    <s v="Consumer Existing"/>
    <s v="MDcruz"/>
    <m/>
    <x v="0"/>
    <d v="1899-12-30T00:15:18"/>
    <n v="15.3"/>
    <d v="2023-08-18T00:00:00"/>
    <x v="1"/>
    <x v="3"/>
    <x v="3"/>
    <x v="0"/>
    <x v="1"/>
    <s v="SLA_MET"/>
  </r>
  <r>
    <s v="5225"/>
    <d v="2023-08-18T15:17:48"/>
    <d v="2023-08-18T15:30:12"/>
    <s v="APPROVE"/>
    <s v="Consumer Post Bureau"/>
    <s v="MDcruz"/>
    <m/>
    <x v="0"/>
    <d v="1899-12-30T00:12:24"/>
    <n v="12.4"/>
    <d v="2023-08-18T00:00:00"/>
    <x v="1"/>
    <x v="3"/>
    <x v="3"/>
    <x v="0"/>
    <x v="0"/>
    <s v="SLA_MET"/>
  </r>
  <r>
    <s v="5226"/>
    <d v="2023-08-18T15:31:31"/>
    <d v="2023-08-18T15:50:55"/>
    <s v="APPROVE"/>
    <s v="Consumer Existing"/>
    <s v="SBambaras"/>
    <m/>
    <x v="0"/>
    <d v="1899-12-30T00:19:24"/>
    <n v="19.399999999999999"/>
    <d v="2023-08-18T00:00:00"/>
    <x v="1"/>
    <x v="3"/>
    <x v="7"/>
    <x v="0"/>
    <x v="1"/>
    <s v="SLA_MET"/>
  </r>
  <r>
    <s v="5227"/>
    <d v="2023-08-18T15:37:09"/>
    <d v="2023-08-18T15:57:02"/>
    <s v="APPROVE"/>
    <s v="Consumer Existing"/>
    <s v="SBambaras"/>
    <m/>
    <x v="0"/>
    <d v="1899-12-30T00:19:53"/>
    <n v="19.883333333333333"/>
    <d v="2023-08-18T00:00:00"/>
    <x v="1"/>
    <x v="3"/>
    <x v="7"/>
    <x v="0"/>
    <x v="1"/>
    <s v="SLA_MET"/>
  </r>
  <r>
    <s v="5228"/>
    <d v="2023-08-18T15:42:56"/>
    <d v="2023-08-18T15:52:45"/>
    <s v="APPROVE"/>
    <s v="Consumer Post Bureau"/>
    <s v="SSyed"/>
    <m/>
    <x v="0"/>
    <d v="1899-12-30T00:09:49"/>
    <n v="9.8166666666666664"/>
    <d v="2023-08-18T00:00:00"/>
    <x v="1"/>
    <x v="3"/>
    <x v="5"/>
    <x v="0"/>
    <x v="0"/>
    <s v="SLA_MET"/>
  </r>
  <r>
    <s v="5229"/>
    <d v="2023-08-18T15:52:32"/>
    <d v="2023-08-18T16:00:49"/>
    <s v="APPROVE"/>
    <s v="Consumer Post Bureau"/>
    <s v="SBambaras"/>
    <m/>
    <x v="0"/>
    <d v="1899-12-30T00:08:17"/>
    <n v="8.2833333333333332"/>
    <d v="2023-08-18T00:00:00"/>
    <x v="1"/>
    <x v="3"/>
    <x v="7"/>
    <x v="0"/>
    <x v="0"/>
    <s v="SLA_MET"/>
  </r>
  <r>
    <s v="5230"/>
    <d v="2023-08-18T15:57:46"/>
    <d v="2023-08-18T16:05:31"/>
    <s v="APPROVE"/>
    <s v="Consumer Post Bureau"/>
    <s v="SBambaras"/>
    <m/>
    <x v="0"/>
    <d v="1899-12-30T00:07:45"/>
    <n v="7.75"/>
    <d v="2023-08-18T00:00:00"/>
    <x v="1"/>
    <x v="3"/>
    <x v="7"/>
    <x v="0"/>
    <x v="0"/>
    <s v="SLA_MET"/>
  </r>
  <r>
    <s v="5231"/>
    <d v="2023-08-18T16:07:41"/>
    <d v="2023-08-18T16:20:20"/>
    <s v="APPROVE"/>
    <s v="Consumer Post Bureau"/>
    <s v="SSyed"/>
    <m/>
    <x v="0"/>
    <d v="1899-12-30T00:12:39"/>
    <n v="12.65"/>
    <d v="2023-08-18T00:00:00"/>
    <x v="1"/>
    <x v="3"/>
    <x v="5"/>
    <x v="0"/>
    <x v="0"/>
    <s v="SLA_MET"/>
  </r>
  <r>
    <s v="5232"/>
    <d v="2023-08-18T16:10:08"/>
    <d v="2023-08-18T16:25:25"/>
    <s v="APPROVE"/>
    <s v="Consumer Existing"/>
    <s v="SBambaras"/>
    <m/>
    <x v="0"/>
    <d v="1899-12-30T00:15:17"/>
    <n v="15.283333333333333"/>
    <d v="2023-08-18T00:00:00"/>
    <x v="1"/>
    <x v="3"/>
    <x v="7"/>
    <x v="0"/>
    <x v="1"/>
    <s v="SLA_MET"/>
  </r>
  <r>
    <s v="5233"/>
    <d v="2023-08-18T16:14:33"/>
    <d v="2023-08-18T16:27:48"/>
    <s v="APPROVE"/>
    <s v="Consumer Existing"/>
    <s v="MDcruz"/>
    <m/>
    <x v="0"/>
    <d v="1899-12-30T00:13:15"/>
    <n v="13.25"/>
    <d v="2023-08-18T00:00:00"/>
    <x v="1"/>
    <x v="3"/>
    <x v="3"/>
    <x v="0"/>
    <x v="1"/>
    <s v="SLA_MET"/>
  </r>
  <r>
    <s v="5234"/>
    <d v="2023-08-18T16:17:03"/>
    <d v="2023-08-18T16:34:43"/>
    <s v="APPROVE"/>
    <s v="Consumer Post Bureau"/>
    <s v="MDcruz"/>
    <m/>
    <x v="0"/>
    <d v="1899-12-30T00:17:40"/>
    <n v="17.666666666666668"/>
    <d v="2023-08-18T00:00:00"/>
    <x v="1"/>
    <x v="3"/>
    <x v="3"/>
    <x v="0"/>
    <x v="0"/>
    <s v="SLA_MET"/>
  </r>
  <r>
    <s v="5235"/>
    <d v="2023-08-18T16:37:13"/>
    <d v="2023-08-18T16:43:39"/>
    <s v="APPROVE"/>
    <s v="Consumer Post Bureau"/>
    <s v="SBambaras"/>
    <m/>
    <x v="0"/>
    <d v="1899-12-30T00:06:26"/>
    <n v="6.4333333333333336"/>
    <d v="2023-08-18T00:00:00"/>
    <x v="1"/>
    <x v="3"/>
    <x v="7"/>
    <x v="0"/>
    <x v="0"/>
    <s v="SLA_MET"/>
  </r>
  <r>
    <s v="5236"/>
    <d v="2023-08-18T16:54:26"/>
    <d v="2023-08-18T17:06:41"/>
    <s v="APPROVE"/>
    <s v="Consumer Existing"/>
    <s v="MDcruz"/>
    <m/>
    <x v="0"/>
    <d v="1899-12-30T00:12:15"/>
    <n v="12.25"/>
    <d v="2023-08-18T00:00:00"/>
    <x v="1"/>
    <x v="3"/>
    <x v="3"/>
    <x v="0"/>
    <x v="1"/>
    <s v="SLA_MET"/>
  </r>
  <r>
    <s v="5237"/>
    <d v="2023-08-18T17:09:51"/>
    <d v="2023-08-18T17:20:55"/>
    <s v="APPROVE"/>
    <s v="Consumer Post Bureau"/>
    <s v="MDcruz"/>
    <m/>
    <x v="0"/>
    <d v="1899-12-30T00:11:04"/>
    <n v="11.066666666666666"/>
    <d v="2023-08-18T00:00:00"/>
    <x v="1"/>
    <x v="3"/>
    <x v="3"/>
    <x v="0"/>
    <x v="0"/>
    <s v="SLA_MET"/>
  </r>
  <r>
    <s v="5238"/>
    <d v="2023-08-18T18:16:20"/>
    <d v="2023-08-18T18:21:18"/>
    <s v="APPROVE"/>
    <s v="Consumer Existing"/>
    <s v="SSyed"/>
    <m/>
    <x v="0"/>
    <d v="1899-12-30T00:04:58"/>
    <n v="4.9666666666666668"/>
    <d v="2023-08-18T00:00:00"/>
    <x v="1"/>
    <x v="3"/>
    <x v="5"/>
    <x v="0"/>
    <x v="1"/>
    <s v="SLA_MET"/>
  </r>
  <r>
    <s v="5239"/>
    <d v="2023-08-18T20:25:26"/>
    <d v="2023-08-19T08:40:56"/>
    <s v="APPROVE"/>
    <s v="Consumer Post Bureau"/>
    <s v="MDcruz"/>
    <m/>
    <x v="0"/>
    <d v="1899-12-30T12:15:30"/>
    <n v="735.5"/>
    <d v="2023-08-19T00:00:00"/>
    <x v="1"/>
    <x v="3"/>
    <x v="3"/>
    <x v="0"/>
    <x v="0"/>
    <s v="SLA_NOT_MET"/>
  </r>
  <r>
    <s v="5240"/>
    <d v="2023-08-19T01:14:50"/>
    <d v="2023-08-19T09:04:08"/>
    <s v="APPROVE"/>
    <s v="Consumer Post Bureau"/>
    <s v="MDcruz"/>
    <m/>
    <x v="0"/>
    <d v="1899-12-30T07:49:18"/>
    <n v="469.3"/>
    <d v="2023-08-19T00:00:00"/>
    <x v="1"/>
    <x v="3"/>
    <x v="3"/>
    <x v="0"/>
    <x v="0"/>
    <s v="SLA_NOT_MET"/>
  </r>
  <r>
    <s v="5241"/>
    <d v="2023-08-19T10:31:49"/>
    <d v="2023-08-19T10:39:39"/>
    <s v="APPROVE"/>
    <s v="Consumer Existing"/>
    <s v="MDcruz"/>
    <m/>
    <x v="0"/>
    <d v="1899-12-30T00:07:50"/>
    <n v="7.833333333333333"/>
    <d v="2023-08-19T00:00:00"/>
    <x v="1"/>
    <x v="3"/>
    <x v="3"/>
    <x v="0"/>
    <x v="1"/>
    <s v="SLA_MET"/>
  </r>
  <r>
    <s v="5242"/>
    <d v="2023-08-19T11:05:09"/>
    <d v="2023-08-19T11:21:21"/>
    <s v="APPROVE"/>
    <s v="Consumer Existing"/>
    <s v="MDcruz"/>
    <m/>
    <x v="0"/>
    <d v="1899-12-30T00:16:12"/>
    <n v="16.2"/>
    <d v="2023-08-19T00:00:00"/>
    <x v="1"/>
    <x v="3"/>
    <x v="3"/>
    <x v="0"/>
    <x v="1"/>
    <s v="SLA_MET"/>
  </r>
  <r>
    <s v="5243"/>
    <d v="2023-08-19T11:13:14"/>
    <d v="2023-08-19T11:32:03"/>
    <s v="APPROVE"/>
    <s v="Consumer Post Bureau"/>
    <s v="SBambaras"/>
    <m/>
    <x v="0"/>
    <d v="1899-12-30T00:18:49"/>
    <n v="18.816666666666666"/>
    <d v="2023-08-19T00:00:00"/>
    <x v="1"/>
    <x v="3"/>
    <x v="7"/>
    <x v="0"/>
    <x v="0"/>
    <s v="SLA_MET"/>
  </r>
  <r>
    <s v="5244"/>
    <d v="2023-08-19T12:00:37"/>
    <d v="2023-08-19T12:06:03"/>
    <s v="APPROVE"/>
    <s v="Consumer Existing"/>
    <s v="MDcruz"/>
    <m/>
    <x v="0"/>
    <d v="1899-12-30T00:05:26"/>
    <n v="5.4333333333333336"/>
    <d v="2023-08-19T00:00:00"/>
    <x v="1"/>
    <x v="3"/>
    <x v="3"/>
    <x v="0"/>
    <x v="1"/>
    <s v="SLA_MET"/>
  </r>
  <r>
    <s v="5245"/>
    <d v="2023-08-19T12:03:57"/>
    <d v="2023-08-19T12:13:52"/>
    <s v="APPROVE"/>
    <s v="Consumer Existing"/>
    <s v="SBambaras"/>
    <m/>
    <x v="0"/>
    <d v="1899-12-30T00:09:55"/>
    <n v="9.9166666666666661"/>
    <d v="2023-08-19T00:00:00"/>
    <x v="1"/>
    <x v="3"/>
    <x v="7"/>
    <x v="0"/>
    <x v="1"/>
    <s v="SLA_MET"/>
  </r>
  <r>
    <s v="5246"/>
    <d v="2023-08-19T12:12:06"/>
    <d v="2023-08-19T12:20:21"/>
    <s v="APPROVE"/>
    <s v="Consumer Existing"/>
    <s v="MDcruz"/>
    <m/>
    <x v="0"/>
    <d v="1899-12-30T00:08:15"/>
    <n v="8.25"/>
    <d v="2023-08-19T00:00:00"/>
    <x v="1"/>
    <x v="3"/>
    <x v="3"/>
    <x v="0"/>
    <x v="1"/>
    <s v="SLA_MET"/>
  </r>
  <r>
    <s v="5247"/>
    <d v="2023-08-19T13:31:57"/>
    <d v="2023-08-19T13:36:49"/>
    <s v="APPROVE"/>
    <s v="Consumer Existing"/>
    <s v="SBambaras"/>
    <m/>
    <x v="0"/>
    <d v="1899-12-30T00:04:52"/>
    <n v="4.8666666666666671"/>
    <d v="2023-08-19T00:00:00"/>
    <x v="1"/>
    <x v="3"/>
    <x v="7"/>
    <x v="0"/>
    <x v="1"/>
    <s v="SLA_MET"/>
  </r>
  <r>
    <s v="5248"/>
    <d v="2023-08-19T13:32:55"/>
    <d v="2023-08-19T13:43:25"/>
    <s v="APPROVE"/>
    <s v="Consumer Existing"/>
    <s v="MDcruz"/>
    <m/>
    <x v="0"/>
    <d v="1899-12-30T00:10:30"/>
    <n v="10.5"/>
    <d v="2023-08-19T00:00:00"/>
    <x v="1"/>
    <x v="3"/>
    <x v="3"/>
    <x v="0"/>
    <x v="1"/>
    <s v="SLA_MET"/>
  </r>
  <r>
    <s v="5249"/>
    <d v="2023-08-19T14:23:22"/>
    <d v="2023-08-19T14:36:18"/>
    <s v="APPROVE"/>
    <s v="Consumer Post Bureau"/>
    <s v="SBambaras"/>
    <m/>
    <x v="0"/>
    <d v="1899-12-30T00:12:56"/>
    <n v="12.933333333333334"/>
    <d v="2023-08-19T00:00:00"/>
    <x v="1"/>
    <x v="3"/>
    <x v="7"/>
    <x v="0"/>
    <x v="0"/>
    <s v="SLA_MET"/>
  </r>
  <r>
    <s v="5250"/>
    <d v="2023-08-19T14:34:49"/>
    <d v="2023-08-19T14:41:23"/>
    <s v="APPROVE"/>
    <s v="Consumer Existing"/>
    <s v="MDcruz"/>
    <m/>
    <x v="0"/>
    <d v="1899-12-30T00:06:34"/>
    <n v="6.5666666666666664"/>
    <d v="2023-08-19T00:00:00"/>
    <x v="1"/>
    <x v="3"/>
    <x v="3"/>
    <x v="0"/>
    <x v="1"/>
    <s v="SLA_MET"/>
  </r>
  <r>
    <s v="5251"/>
    <d v="2023-08-19T14:47:14"/>
    <d v="2023-08-19T15:07:17"/>
    <s v="APPROVE"/>
    <s v="Consumer Existing"/>
    <s v="CDcosta"/>
    <m/>
    <x v="0"/>
    <d v="1899-12-30T00:20:03"/>
    <n v="20.05"/>
    <d v="2023-08-19T00:00:00"/>
    <x v="1"/>
    <x v="3"/>
    <x v="2"/>
    <x v="0"/>
    <x v="1"/>
    <s v="SLA_NOT_MET"/>
  </r>
  <r>
    <s v="5252"/>
    <d v="2023-08-19T15:03:39"/>
    <d v="2023-08-19T15:12:23"/>
    <s v="APPROVE"/>
    <s v="Consumer Post Bureau"/>
    <s v="SBambaras"/>
    <m/>
    <x v="0"/>
    <d v="1899-12-30T00:08:44"/>
    <n v="8.7333333333333325"/>
    <d v="2023-08-19T00:00:00"/>
    <x v="1"/>
    <x v="3"/>
    <x v="7"/>
    <x v="0"/>
    <x v="0"/>
    <s v="SLA_MET"/>
  </r>
  <r>
    <s v="5253"/>
    <d v="2023-08-19T15:32:32"/>
    <d v="2023-08-19T15:38:32"/>
    <s v="APPROVE"/>
    <s v="Consumer Post Bureau"/>
    <s v="CDcosta"/>
    <m/>
    <x v="0"/>
    <d v="1899-12-30T00:06:00"/>
    <n v="6"/>
    <d v="2023-08-19T00:00:00"/>
    <x v="1"/>
    <x v="3"/>
    <x v="2"/>
    <x v="0"/>
    <x v="0"/>
    <s v="SLA_MET"/>
  </r>
  <r>
    <s v="5254"/>
    <d v="2023-08-19T15:34:29"/>
    <d v="2023-08-19T15:45:44"/>
    <s v="APPROVE"/>
    <s v="Consumer Post Bureau"/>
    <s v="CDcosta"/>
    <m/>
    <x v="0"/>
    <d v="1899-12-30T00:11:15"/>
    <n v="11.25"/>
    <d v="2023-08-19T00:00:00"/>
    <x v="1"/>
    <x v="3"/>
    <x v="2"/>
    <x v="0"/>
    <x v="0"/>
    <s v="SLA_MET"/>
  </r>
  <r>
    <s v="5255"/>
    <d v="2023-08-19T16:56:06"/>
    <d v="2023-08-19T17:08:25"/>
    <s v="APPROVE"/>
    <s v="Consumer Existing"/>
    <s v="SBambaras"/>
    <m/>
    <x v="0"/>
    <d v="1899-12-30T00:12:19"/>
    <n v="12.316666666666666"/>
    <d v="2023-08-19T00:00:00"/>
    <x v="1"/>
    <x v="3"/>
    <x v="7"/>
    <x v="0"/>
    <x v="1"/>
    <s v="SLA_MET"/>
  </r>
  <r>
    <s v="5256"/>
    <d v="2023-08-19T21:59:37"/>
    <d v="2023-08-20T08:40:33"/>
    <s v="APPROVE"/>
    <s v="Consumer Post Bureau"/>
    <s v="SBambaras"/>
    <m/>
    <x v="0"/>
    <d v="1899-12-30T10:40:56"/>
    <n v="640.93333333333328"/>
    <d v="2023-08-20T00:00:00"/>
    <x v="1"/>
    <x v="3"/>
    <x v="7"/>
    <x v="0"/>
    <x v="0"/>
    <s v="SLA_NOT_MET"/>
  </r>
  <r>
    <s v="5257"/>
    <d v="2023-08-19T22:13:49"/>
    <d v="2023-08-20T08:41:25"/>
    <s v="APPROVE"/>
    <s v="Consumer Post Bureau"/>
    <s v="RBose"/>
    <m/>
    <x v="0"/>
    <d v="1899-12-30T10:27:36"/>
    <n v="627.6"/>
    <d v="2023-08-20T00:00:00"/>
    <x v="1"/>
    <x v="3"/>
    <x v="6"/>
    <x v="0"/>
    <x v="0"/>
    <s v="SLA_NOT_MET"/>
  </r>
  <r>
    <s v="5258"/>
    <d v="2023-08-19T23:38:54"/>
    <d v="2023-08-20T08:48:46"/>
    <s v="APPROVE"/>
    <s v="Consumer Post Bureau"/>
    <s v="RBose"/>
    <m/>
    <x v="0"/>
    <d v="1899-12-30T09:09:52"/>
    <n v="549.86666666666667"/>
    <d v="2023-08-20T00:00:00"/>
    <x v="1"/>
    <x v="3"/>
    <x v="6"/>
    <x v="0"/>
    <x v="0"/>
    <s v="SLA_NOT_MET"/>
  </r>
  <r>
    <s v="5259"/>
    <d v="2023-08-13T11:10:54"/>
    <d v="2023-08-13T11:16:08"/>
    <s v="DECLINE"/>
    <s v="Consumer Post Bureau"/>
    <s v="SSyed"/>
    <m/>
    <x v="0"/>
    <d v="1899-12-30T00:05:14"/>
    <n v="5.2333333333333334"/>
    <d v="2023-08-13T00:00:00"/>
    <x v="1"/>
    <x v="2"/>
    <x v="5"/>
    <x v="1"/>
    <x v="0"/>
    <s v="SLA_MET"/>
  </r>
  <r>
    <s v="5260"/>
    <d v="2023-08-13T11:32:26"/>
    <d v="2023-08-13T11:36:34"/>
    <s v="DECLINE"/>
    <s v="Consumer Existing"/>
    <s v="CDcosta"/>
    <m/>
    <x v="0"/>
    <d v="1899-12-30T00:04:08"/>
    <n v="4.1333333333333337"/>
    <d v="2023-08-13T00:00:00"/>
    <x v="1"/>
    <x v="2"/>
    <x v="2"/>
    <x v="1"/>
    <x v="1"/>
    <s v="SLA_MET"/>
  </r>
  <r>
    <s v="5261"/>
    <d v="2023-08-13T16:06:24"/>
    <d v="2023-08-13T16:16:05"/>
    <s v="DECLINE"/>
    <s v="Consumer Existing"/>
    <s v="FWadia"/>
    <m/>
    <x v="0"/>
    <d v="1899-12-30T00:09:41"/>
    <n v="9.6833333333333336"/>
    <d v="2023-08-13T00:00:00"/>
    <x v="1"/>
    <x v="2"/>
    <x v="9"/>
    <x v="1"/>
    <x v="1"/>
    <s v="SLA_MET"/>
  </r>
  <r>
    <s v="5262"/>
    <d v="2023-08-13T16:22:29"/>
    <d v="2023-08-13T16:52:23"/>
    <s v="DECLINE"/>
    <s v="Consumer Post Bureau"/>
    <s v="FWadia"/>
    <m/>
    <x v="0"/>
    <d v="1899-12-30T00:29:54"/>
    <n v="29.9"/>
    <d v="2023-08-13T00:00:00"/>
    <x v="1"/>
    <x v="2"/>
    <x v="9"/>
    <x v="1"/>
    <x v="0"/>
    <s v="SLA_NOT_MET"/>
  </r>
  <r>
    <s v="5263"/>
    <d v="2023-08-13T17:47:19"/>
    <d v="2023-08-13T17:58:07"/>
    <s v="DECLINE"/>
    <s v="Consumer Post Bureau"/>
    <s v="RBose"/>
    <m/>
    <x v="0"/>
    <d v="1899-12-30T00:10:48"/>
    <n v="10.8"/>
    <d v="2023-08-13T00:00:00"/>
    <x v="1"/>
    <x v="2"/>
    <x v="6"/>
    <x v="1"/>
    <x v="0"/>
    <s v="SLA_MET"/>
  </r>
  <r>
    <s v="5264"/>
    <d v="2023-08-14T11:29:52"/>
    <d v="2023-08-14T11:43:57"/>
    <s v="DECLINE"/>
    <s v="Consumer Existing"/>
    <s v="RBose"/>
    <m/>
    <x v="0"/>
    <d v="1899-12-30T00:14:05"/>
    <n v="14.083333333333334"/>
    <d v="2023-08-14T00:00:00"/>
    <x v="1"/>
    <x v="2"/>
    <x v="6"/>
    <x v="1"/>
    <x v="1"/>
    <s v="SLA_MET"/>
  </r>
  <r>
    <s v="5265"/>
    <d v="2023-08-14T12:22:57"/>
    <d v="2023-08-14T12:35:16"/>
    <s v="DECLINE"/>
    <s v="Consumer Existing"/>
    <s v="SSyed"/>
    <m/>
    <x v="0"/>
    <d v="1899-12-30T00:12:19"/>
    <n v="12.316666666666666"/>
    <d v="2023-08-14T00:00:00"/>
    <x v="1"/>
    <x v="2"/>
    <x v="5"/>
    <x v="1"/>
    <x v="1"/>
    <s v="SLA_MET"/>
  </r>
  <r>
    <s v="5266"/>
    <d v="2023-08-14T13:37:54"/>
    <d v="2023-08-14T13:59:12"/>
    <s v="DECLINE"/>
    <s v="Consumer Post Bureau"/>
    <s v="SSyed"/>
    <m/>
    <x v="0"/>
    <d v="1899-12-30T00:21:18"/>
    <n v="21.3"/>
    <d v="2023-08-14T00:00:00"/>
    <x v="1"/>
    <x v="2"/>
    <x v="5"/>
    <x v="1"/>
    <x v="0"/>
    <s v="SLA_NOT_MET"/>
  </r>
  <r>
    <s v="5267"/>
    <d v="2023-08-14T15:48:27"/>
    <d v="2023-08-14T16:13:54"/>
    <s v="DECLINE"/>
    <s v="Consumer Post Bureau"/>
    <s v="HPandya"/>
    <m/>
    <x v="0"/>
    <d v="1899-12-30T00:25:27"/>
    <n v="25.45"/>
    <d v="2023-08-14T00:00:00"/>
    <x v="1"/>
    <x v="2"/>
    <x v="11"/>
    <x v="1"/>
    <x v="0"/>
    <s v="SLA_NOT_MET"/>
  </r>
  <r>
    <s v="5268"/>
    <d v="2023-08-14T16:09:13"/>
    <d v="2023-08-14T16:22:31"/>
    <s v="DECLINE"/>
    <s v="Consumer Post Bureau"/>
    <s v="HPandya"/>
    <m/>
    <x v="0"/>
    <d v="1899-12-30T00:13:18"/>
    <n v="13.3"/>
    <d v="2023-08-14T00:00:00"/>
    <x v="1"/>
    <x v="2"/>
    <x v="11"/>
    <x v="1"/>
    <x v="0"/>
    <s v="SLA_MET"/>
  </r>
  <r>
    <s v="5269"/>
    <d v="2023-08-14T17:00:23"/>
    <d v="2023-08-14T17:10:31"/>
    <s v="DECLINE"/>
    <s v="Consumer Post Bureau"/>
    <s v="SSyed"/>
    <m/>
    <x v="0"/>
    <d v="1899-12-30T00:10:08"/>
    <n v="10.133333333333333"/>
    <d v="2023-08-14T00:00:00"/>
    <x v="1"/>
    <x v="2"/>
    <x v="5"/>
    <x v="1"/>
    <x v="0"/>
    <s v="SLA_MET"/>
  </r>
  <r>
    <s v="5270"/>
    <d v="2023-08-14T17:45:32"/>
    <d v="2023-08-14T17:58:09"/>
    <s v="DECLINE"/>
    <s v="Consumer Existing"/>
    <s v="RBose"/>
    <m/>
    <x v="0"/>
    <d v="1899-12-30T00:12:37"/>
    <n v="12.616666666666667"/>
    <d v="2023-08-14T00:00:00"/>
    <x v="1"/>
    <x v="2"/>
    <x v="6"/>
    <x v="1"/>
    <x v="1"/>
    <s v="SLA_MET"/>
  </r>
  <r>
    <s v="5271"/>
    <d v="2023-08-14T18:06:52"/>
    <d v="2023-08-14T18:19:33"/>
    <s v="DECLINE"/>
    <s v="Consumer Existing"/>
    <s v="HPandya"/>
    <m/>
    <x v="0"/>
    <d v="1899-12-30T00:12:41"/>
    <n v="12.683333333333334"/>
    <d v="2023-08-14T00:00:00"/>
    <x v="1"/>
    <x v="2"/>
    <x v="11"/>
    <x v="1"/>
    <x v="1"/>
    <s v="SLA_MET"/>
  </r>
  <r>
    <s v="5272"/>
    <d v="2023-08-14T20:22:38"/>
    <d v="2023-08-15T08:41:26"/>
    <s v="DECLINE"/>
    <s v="Consumer Existing"/>
    <s v="RBose"/>
    <m/>
    <x v="0"/>
    <d v="1899-12-30T12:18:48"/>
    <n v="738.8"/>
    <d v="2023-08-15T00:00:00"/>
    <x v="1"/>
    <x v="3"/>
    <x v="6"/>
    <x v="1"/>
    <x v="1"/>
    <s v="SLA_NOT_MET"/>
  </r>
  <r>
    <s v="5273"/>
    <d v="2023-08-15T09:24:17"/>
    <d v="2023-08-15T09:28:07"/>
    <s v="DECLINE"/>
    <s v="Consumer Existing"/>
    <s v="RBose"/>
    <m/>
    <x v="0"/>
    <d v="1899-12-30T00:03:50"/>
    <n v="3.8333333333333335"/>
    <d v="2023-08-15T00:00:00"/>
    <x v="1"/>
    <x v="3"/>
    <x v="6"/>
    <x v="1"/>
    <x v="1"/>
    <s v="SLA_MET"/>
  </r>
  <r>
    <s v="5274"/>
    <d v="2023-08-15T11:58:30"/>
    <d v="2023-08-15T12:08:14"/>
    <s v="DECLINE"/>
    <s v="Consumer Existing"/>
    <s v="FWadia"/>
    <m/>
    <x v="0"/>
    <d v="1899-12-30T00:09:44"/>
    <n v="9.7333333333333325"/>
    <d v="2023-08-15T00:00:00"/>
    <x v="1"/>
    <x v="3"/>
    <x v="9"/>
    <x v="1"/>
    <x v="1"/>
    <s v="SLA_MET"/>
  </r>
  <r>
    <s v="5275"/>
    <d v="2023-08-15T12:00:04"/>
    <d v="2023-08-15T12:25:16"/>
    <s v="DECLINE"/>
    <s v="Consumer Existing"/>
    <s v="SSyed"/>
    <m/>
    <x v="0"/>
    <d v="1899-12-30T00:25:12"/>
    <n v="25.2"/>
    <d v="2023-08-15T00:00:00"/>
    <x v="1"/>
    <x v="3"/>
    <x v="5"/>
    <x v="1"/>
    <x v="1"/>
    <s v="SLA_NOT_MET"/>
  </r>
  <r>
    <s v="5276"/>
    <d v="2023-08-15T12:57:52"/>
    <d v="2023-08-15T13:05:55"/>
    <s v="DECLINE"/>
    <s v="Consumer Existing"/>
    <s v="SSyed"/>
    <m/>
    <x v="0"/>
    <d v="1899-12-30T00:08:03"/>
    <n v="8.0500000000000007"/>
    <d v="2023-08-15T00:00:00"/>
    <x v="1"/>
    <x v="3"/>
    <x v="5"/>
    <x v="1"/>
    <x v="1"/>
    <s v="SLA_MET"/>
  </r>
  <r>
    <s v="5277"/>
    <d v="2023-08-15T17:54:38"/>
    <d v="2023-08-15T18:03:41"/>
    <s v="DECLINE"/>
    <s v="Consumer Post Bureau"/>
    <s v="AAkhundpur"/>
    <m/>
    <x v="0"/>
    <d v="1899-12-30T00:09:03"/>
    <n v="9.0500000000000007"/>
    <d v="2023-08-15T00:00:00"/>
    <x v="1"/>
    <x v="3"/>
    <x v="8"/>
    <x v="1"/>
    <x v="0"/>
    <s v="SLA_MET"/>
  </r>
  <r>
    <s v="5278"/>
    <d v="2023-08-16T11:37:17"/>
    <d v="2023-08-16T11:53:20"/>
    <s v="DECLINE"/>
    <s v="Consumer Existing"/>
    <s v="FWadia"/>
    <m/>
    <x v="0"/>
    <d v="1899-12-30T00:16:03"/>
    <n v="16.05"/>
    <d v="2023-08-16T00:00:00"/>
    <x v="1"/>
    <x v="3"/>
    <x v="9"/>
    <x v="1"/>
    <x v="1"/>
    <s v="SLA_MET"/>
  </r>
  <r>
    <s v="5279"/>
    <d v="2023-08-16T12:16:21"/>
    <d v="2023-08-16T12:28:19"/>
    <s v="DECLINE"/>
    <s v="Consumer Post Bureau"/>
    <s v="FWadia"/>
    <m/>
    <x v="0"/>
    <d v="1899-12-30T00:11:58"/>
    <n v="11.966666666666667"/>
    <d v="2023-08-16T00:00:00"/>
    <x v="1"/>
    <x v="3"/>
    <x v="9"/>
    <x v="1"/>
    <x v="0"/>
    <s v="SLA_MET"/>
  </r>
  <r>
    <s v="5280"/>
    <d v="2023-08-16T13:48:18"/>
    <d v="2023-08-16T14:04:33"/>
    <s v="DECLINE"/>
    <s v="Consumer Existing"/>
    <s v="RBose"/>
    <m/>
    <x v="0"/>
    <d v="1899-12-30T00:16:15"/>
    <n v="16.25"/>
    <d v="2023-08-16T00:00:00"/>
    <x v="1"/>
    <x v="3"/>
    <x v="6"/>
    <x v="1"/>
    <x v="1"/>
    <s v="SLA_MET"/>
  </r>
  <r>
    <s v="5281"/>
    <d v="2023-08-16T15:03:19"/>
    <d v="2023-08-16T15:10:41"/>
    <s v="DECLINE"/>
    <s v="Consumer Existing"/>
    <s v="SBambaras"/>
    <m/>
    <x v="0"/>
    <d v="1899-12-30T00:07:22"/>
    <n v="7.3666666666666663"/>
    <d v="2023-08-16T00:00:00"/>
    <x v="1"/>
    <x v="3"/>
    <x v="7"/>
    <x v="1"/>
    <x v="1"/>
    <s v="SLA_MET"/>
  </r>
  <r>
    <s v="5282"/>
    <d v="2023-08-16T16:04:29"/>
    <d v="2023-08-16T16:15:47"/>
    <s v="DECLINE"/>
    <s v="Consumer Existing"/>
    <s v="RBose"/>
    <m/>
    <x v="0"/>
    <d v="1899-12-30T00:11:18"/>
    <n v="11.3"/>
    <d v="2023-08-16T00:00:00"/>
    <x v="1"/>
    <x v="3"/>
    <x v="6"/>
    <x v="1"/>
    <x v="1"/>
    <s v="SLA_MET"/>
  </r>
  <r>
    <s v="5283"/>
    <d v="2023-08-16T19:18:19"/>
    <d v="2023-08-16T19:22:53"/>
    <s v="DECLINE"/>
    <s v="Consumer Existing"/>
    <s v="CDcosta"/>
    <m/>
    <x v="0"/>
    <d v="1899-12-30T00:04:34"/>
    <n v="4.5666666666666664"/>
    <d v="2023-08-16T00:00:00"/>
    <x v="1"/>
    <x v="3"/>
    <x v="2"/>
    <x v="1"/>
    <x v="1"/>
    <s v="SLA_MET"/>
  </r>
  <r>
    <s v="5284"/>
    <d v="2023-08-17T11:03:21"/>
    <d v="2023-08-17T11:28:57"/>
    <s v="DECLINE"/>
    <s v="Consumer Post Bureau"/>
    <s v="MDcruz"/>
    <m/>
    <x v="0"/>
    <d v="1899-12-30T00:25:36"/>
    <n v="25.6"/>
    <d v="2023-08-17T00:00:00"/>
    <x v="1"/>
    <x v="3"/>
    <x v="3"/>
    <x v="1"/>
    <x v="0"/>
    <s v="SLA_NOT_MET"/>
  </r>
  <r>
    <s v="5285"/>
    <d v="2023-08-17T12:06:05"/>
    <d v="2023-08-17T12:33:07"/>
    <s v="DECLINE"/>
    <s v="Consumer Existing"/>
    <s v="MDcruz"/>
    <m/>
    <x v="0"/>
    <d v="1899-12-30T00:27:02"/>
    <n v="27.033333333333335"/>
    <d v="2023-08-17T00:00:00"/>
    <x v="1"/>
    <x v="3"/>
    <x v="3"/>
    <x v="1"/>
    <x v="1"/>
    <s v="SLA_NOT_MET"/>
  </r>
  <r>
    <s v="5286"/>
    <d v="2023-08-17T13:11:20"/>
    <d v="2023-08-17T13:26:57"/>
    <s v="DECLINE"/>
    <s v="Consumer Post Bureau"/>
    <s v="FWadia"/>
    <m/>
    <x v="0"/>
    <d v="1899-12-30T00:15:37"/>
    <n v="15.616666666666667"/>
    <d v="2023-08-17T00:00:00"/>
    <x v="1"/>
    <x v="3"/>
    <x v="9"/>
    <x v="1"/>
    <x v="0"/>
    <s v="SLA_MET"/>
  </r>
  <r>
    <s v="5287"/>
    <d v="2023-08-17T13:42:15"/>
    <d v="2023-08-17T14:03:06"/>
    <s v="DECLINE"/>
    <s v="Consumer Post Bureau"/>
    <s v="FWadia"/>
    <m/>
    <x v="0"/>
    <d v="1899-12-30T00:20:51"/>
    <n v="20.85"/>
    <d v="2023-08-17T00:00:00"/>
    <x v="1"/>
    <x v="3"/>
    <x v="9"/>
    <x v="1"/>
    <x v="0"/>
    <s v="SLA_NOT_MET"/>
  </r>
  <r>
    <s v="5288"/>
    <d v="2023-08-17T15:02:58"/>
    <d v="2023-08-17T15:09:19"/>
    <s v="DECLINE"/>
    <s v="Consumer Existing"/>
    <s v="MDcruz"/>
    <m/>
    <x v="0"/>
    <d v="1899-12-30T00:06:21"/>
    <n v="6.35"/>
    <d v="2023-08-17T00:00:00"/>
    <x v="1"/>
    <x v="3"/>
    <x v="3"/>
    <x v="1"/>
    <x v="1"/>
    <s v="SLA_MET"/>
  </r>
  <r>
    <s v="5289"/>
    <d v="2023-08-17T15:07:56"/>
    <d v="2023-08-17T15:13:40"/>
    <s v="DECLINE"/>
    <s v="Consumer Existing"/>
    <s v="MDcruz"/>
    <m/>
    <x v="0"/>
    <d v="1899-12-30T00:05:44"/>
    <n v="5.7333333333333334"/>
    <d v="2023-08-17T00:00:00"/>
    <x v="1"/>
    <x v="3"/>
    <x v="3"/>
    <x v="1"/>
    <x v="1"/>
    <s v="SLA_MET"/>
  </r>
  <r>
    <s v="5290"/>
    <d v="2023-08-17T16:06:44"/>
    <d v="2023-08-17T16:13:55"/>
    <s v="DECLINE"/>
    <s v="Consumer Existing"/>
    <s v="MDcruz"/>
    <m/>
    <x v="0"/>
    <d v="1899-12-30T00:07:11"/>
    <n v="7.1833333333333336"/>
    <d v="2023-08-17T00:00:00"/>
    <x v="1"/>
    <x v="3"/>
    <x v="3"/>
    <x v="1"/>
    <x v="1"/>
    <s v="SLA_MET"/>
  </r>
  <r>
    <s v="5291"/>
    <d v="2023-08-17T16:40:26"/>
    <d v="2023-08-17T16:52:49"/>
    <s v="DECLINE"/>
    <s v="Consumer Post Bureau"/>
    <s v="SSyed"/>
    <m/>
    <x v="0"/>
    <d v="1899-12-30T00:12:23"/>
    <n v="12.383333333333333"/>
    <d v="2023-08-17T00:00:00"/>
    <x v="1"/>
    <x v="3"/>
    <x v="5"/>
    <x v="1"/>
    <x v="0"/>
    <s v="SLA_MET"/>
  </r>
  <r>
    <s v="5292"/>
    <d v="2023-08-17T18:28:02"/>
    <d v="2023-08-17T18:30:13"/>
    <s v="DECLINE"/>
    <s v="Consumer Existing"/>
    <s v="SSyed"/>
    <m/>
    <x v="0"/>
    <d v="1899-12-30T00:02:11"/>
    <n v="2.1833333333333331"/>
    <d v="2023-08-17T00:00:00"/>
    <x v="1"/>
    <x v="3"/>
    <x v="5"/>
    <x v="1"/>
    <x v="1"/>
    <s v="SLA_MET"/>
  </r>
  <r>
    <s v="5293"/>
    <d v="2023-08-18T10:19:18"/>
    <d v="2023-08-18T10:24:20"/>
    <s v="DECLINE"/>
    <s v="Consumer Existing"/>
    <s v="SBambaras"/>
    <m/>
    <x v="0"/>
    <d v="1899-12-30T00:05:02"/>
    <n v="5.0333333333333332"/>
    <d v="2023-08-18T00:00:00"/>
    <x v="1"/>
    <x v="3"/>
    <x v="7"/>
    <x v="1"/>
    <x v="1"/>
    <s v="SLA_MET"/>
  </r>
  <r>
    <s v="5294"/>
    <d v="2023-08-18T11:17:12"/>
    <d v="2023-08-18T11:28:40"/>
    <s v="DECLINE"/>
    <s v="Consumer Post Bureau"/>
    <s v="SBambaras"/>
    <m/>
    <x v="0"/>
    <d v="1899-12-30T00:11:28"/>
    <n v="11.466666666666667"/>
    <d v="2023-08-18T00:00:00"/>
    <x v="1"/>
    <x v="3"/>
    <x v="7"/>
    <x v="1"/>
    <x v="0"/>
    <s v="SLA_MET"/>
  </r>
  <r>
    <s v="5295"/>
    <d v="2023-08-18T11:33:43"/>
    <d v="2023-08-18T11:43:54"/>
    <s v="DECLINE"/>
    <s v="Consumer Existing"/>
    <s v="AAkhundpur"/>
    <m/>
    <x v="0"/>
    <d v="1899-12-30T00:10:11"/>
    <n v="10.183333333333334"/>
    <d v="2023-08-18T00:00:00"/>
    <x v="1"/>
    <x v="3"/>
    <x v="8"/>
    <x v="1"/>
    <x v="1"/>
    <s v="SLA_MET"/>
  </r>
  <r>
    <s v="5296"/>
    <d v="2023-08-18T15:22:26"/>
    <d v="2023-08-18T15:40:14"/>
    <s v="DECLINE"/>
    <s v="Consumer Existing"/>
    <s v="MDcruz"/>
    <m/>
    <x v="0"/>
    <d v="1899-12-30T00:17:48"/>
    <n v="17.8"/>
    <d v="2023-08-18T00:00:00"/>
    <x v="1"/>
    <x v="3"/>
    <x v="3"/>
    <x v="1"/>
    <x v="1"/>
    <s v="SLA_MET"/>
  </r>
  <r>
    <s v="5297"/>
    <d v="2023-08-18T18:24:57"/>
    <d v="2023-08-18T18:29:55"/>
    <s v="DECLINE"/>
    <s v="Consumer Post Bureau"/>
    <s v="SSyed"/>
    <m/>
    <x v="0"/>
    <d v="1899-12-30T00:04:58"/>
    <n v="4.9666666666666668"/>
    <d v="2023-08-18T00:00:00"/>
    <x v="1"/>
    <x v="3"/>
    <x v="5"/>
    <x v="1"/>
    <x v="0"/>
    <s v="SLA_MET"/>
  </r>
  <r>
    <s v="5298"/>
    <d v="2023-08-19T15:03:42"/>
    <d v="2023-08-19T15:12:03"/>
    <s v="DECLINE"/>
    <s v="Consumer Existing"/>
    <s v="CDcosta"/>
    <m/>
    <x v="0"/>
    <d v="1899-12-30T00:08:21"/>
    <n v="8.35"/>
    <d v="2023-08-19T00:00:00"/>
    <x v="1"/>
    <x v="3"/>
    <x v="2"/>
    <x v="1"/>
    <x v="1"/>
    <s v="SLA_MET"/>
  </r>
  <r>
    <s v="5299"/>
    <d v="2023-08-19T16:08:54"/>
    <d v="2023-08-19T16:24:23"/>
    <s v="DECLINE"/>
    <s v="Consumer Existing"/>
    <s v="CDcosta"/>
    <m/>
    <x v="0"/>
    <d v="1899-12-30T00:15:29"/>
    <n v="15.483333333333333"/>
    <d v="2023-08-19T00:00:00"/>
    <x v="1"/>
    <x v="3"/>
    <x v="2"/>
    <x v="1"/>
    <x v="1"/>
    <s v="SLA_MET"/>
  </r>
  <r>
    <s v="5300"/>
    <d v="2023-08-13T09:16:09"/>
    <d v="2023-08-13T09:22:13"/>
    <s v="WITHDRAW"/>
    <s v="Consumer Post Bureau"/>
    <s v="MDcruz"/>
    <m/>
    <x v="0"/>
    <d v="1899-12-30T00:06:04"/>
    <n v="6.0666666666666664"/>
    <d v="2023-08-13T00:00:00"/>
    <x v="1"/>
    <x v="2"/>
    <x v="3"/>
    <x v="2"/>
    <x v="0"/>
    <s v="SLA_MET"/>
  </r>
  <r>
    <s v="5301"/>
    <d v="2023-08-13T10:56:12"/>
    <d v="2023-08-13T11:07:04"/>
    <s v="WITHDRAW"/>
    <s v="Consumer Post Bureau"/>
    <s v="SSyed"/>
    <m/>
    <x v="0"/>
    <d v="1899-12-30T00:10:52"/>
    <n v="10.866666666666667"/>
    <d v="2023-08-13T00:00:00"/>
    <x v="1"/>
    <x v="2"/>
    <x v="5"/>
    <x v="2"/>
    <x v="0"/>
    <s v="SLA_MET"/>
  </r>
  <r>
    <s v="5302"/>
    <d v="2023-08-13T11:46:29"/>
    <d v="2023-08-13T11:54:18"/>
    <s v="WITHDRAW"/>
    <s v="Consumer Post Bureau"/>
    <s v="SSyed"/>
    <m/>
    <x v="0"/>
    <d v="1899-12-30T00:07:49"/>
    <n v="7.8166666666666664"/>
    <d v="2023-08-13T00:00:00"/>
    <x v="1"/>
    <x v="2"/>
    <x v="5"/>
    <x v="2"/>
    <x v="0"/>
    <s v="SLA_MET"/>
  </r>
  <r>
    <s v="5303"/>
    <d v="2023-08-13T11:53:45"/>
    <d v="2023-08-13T12:04:30"/>
    <s v="WITHDRAW"/>
    <s v="Consumer Existing"/>
    <s v="CDcosta"/>
    <m/>
    <x v="0"/>
    <d v="1899-12-30T00:10:45"/>
    <n v="10.75"/>
    <d v="2023-08-13T00:00:00"/>
    <x v="1"/>
    <x v="2"/>
    <x v="2"/>
    <x v="2"/>
    <x v="1"/>
    <s v="SLA_MET"/>
  </r>
  <r>
    <s v="5304"/>
    <d v="2023-08-13T13:18:47"/>
    <d v="2023-08-13T13:37:29"/>
    <s v="WITHDRAW"/>
    <s v="Consumer Post Bureau"/>
    <s v="RBose"/>
    <m/>
    <x v="0"/>
    <d v="1899-12-30T00:18:42"/>
    <n v="18.7"/>
    <d v="2023-08-13T00:00:00"/>
    <x v="1"/>
    <x v="2"/>
    <x v="6"/>
    <x v="2"/>
    <x v="0"/>
    <s v="SLA_MET"/>
  </r>
  <r>
    <s v="5305"/>
    <d v="2023-08-13T13:19:19"/>
    <d v="2023-08-13T13:38:16"/>
    <s v="WITHDRAW"/>
    <s v="Consumer Post Bureau"/>
    <s v="MDcruz"/>
    <m/>
    <x v="0"/>
    <d v="1899-12-30T00:18:57"/>
    <n v="18.95"/>
    <d v="2023-08-13T00:00:00"/>
    <x v="1"/>
    <x v="2"/>
    <x v="3"/>
    <x v="2"/>
    <x v="0"/>
    <s v="SLA_MET"/>
  </r>
  <r>
    <s v="5306"/>
    <d v="2023-08-13T13:49:36"/>
    <d v="2023-08-13T14:02:52"/>
    <s v="WITHDRAW"/>
    <s v="Consumer Post Bureau"/>
    <s v="FWadia"/>
    <m/>
    <x v="0"/>
    <d v="1899-12-30T00:13:16"/>
    <n v="13.266666666666667"/>
    <d v="2023-08-13T00:00:00"/>
    <x v="1"/>
    <x v="2"/>
    <x v="9"/>
    <x v="2"/>
    <x v="0"/>
    <s v="SLA_MET"/>
  </r>
  <r>
    <s v="5307"/>
    <d v="2023-08-13T17:12:12"/>
    <d v="2023-08-13T17:28:42"/>
    <s v="WITHDRAW"/>
    <s v="Consumer Post Bureau"/>
    <s v="QMascarenhas"/>
    <m/>
    <x v="0"/>
    <d v="1899-12-30T00:16:30"/>
    <n v="16.5"/>
    <d v="2023-08-13T00:00:00"/>
    <x v="1"/>
    <x v="2"/>
    <x v="0"/>
    <x v="2"/>
    <x v="0"/>
    <s v="SLA_MET"/>
  </r>
  <r>
    <s v="5308"/>
    <d v="2023-08-13T17:39:02"/>
    <d v="2023-08-13T17:49:34"/>
    <s v="WITHDRAW"/>
    <s v="Consumer Post Bureau"/>
    <s v="RBose"/>
    <m/>
    <x v="0"/>
    <d v="1899-12-30T00:10:32"/>
    <n v="10.533333333333333"/>
    <d v="2023-08-13T00:00:00"/>
    <x v="1"/>
    <x v="2"/>
    <x v="6"/>
    <x v="2"/>
    <x v="0"/>
    <s v="SLA_MET"/>
  </r>
  <r>
    <s v="5309"/>
    <d v="2023-08-13T17:58:55"/>
    <d v="2023-08-13T18:11:20"/>
    <s v="WITHDRAW"/>
    <s v="Consumer Post Bureau"/>
    <s v="RBose"/>
    <m/>
    <x v="0"/>
    <d v="1899-12-30T00:12:25"/>
    <n v="12.416666666666666"/>
    <d v="2023-08-13T00:00:00"/>
    <x v="1"/>
    <x v="2"/>
    <x v="6"/>
    <x v="2"/>
    <x v="0"/>
    <s v="SLA_MET"/>
  </r>
  <r>
    <s v="5310"/>
    <d v="2023-08-13T18:51:39"/>
    <d v="2023-08-13T19:04:53"/>
    <s v="WITHDRAW"/>
    <s v="Consumer Post Bureau"/>
    <s v="SSyed"/>
    <m/>
    <x v="0"/>
    <d v="1899-12-30T00:13:14"/>
    <n v="13.233333333333333"/>
    <d v="2023-08-13T00:00:00"/>
    <x v="1"/>
    <x v="2"/>
    <x v="5"/>
    <x v="2"/>
    <x v="0"/>
    <s v="SLA_MET"/>
  </r>
  <r>
    <s v="5311"/>
    <d v="2023-08-13T19:10:52"/>
    <d v="2023-08-13T19:23:33"/>
    <s v="WITHDRAW"/>
    <s v="Consumer Post Bureau"/>
    <s v="QMascarenhas"/>
    <m/>
    <x v="0"/>
    <d v="1899-12-30T00:12:41"/>
    <n v="12.683333333333334"/>
    <d v="2023-08-13T00:00:00"/>
    <x v="1"/>
    <x v="2"/>
    <x v="0"/>
    <x v="2"/>
    <x v="0"/>
    <s v="SLA_MET"/>
  </r>
  <r>
    <s v="5312"/>
    <d v="2023-08-13T20:26:17"/>
    <d v="2023-08-14T08:36:43"/>
    <s v="WITHDRAW"/>
    <s v="Consumer Post Bureau"/>
    <s v="MDcruz"/>
    <m/>
    <x v="0"/>
    <d v="1899-12-30T12:10:26"/>
    <n v="730.43333333333328"/>
    <d v="2023-08-14T00:00:00"/>
    <x v="1"/>
    <x v="2"/>
    <x v="3"/>
    <x v="2"/>
    <x v="0"/>
    <s v="SLA_NOT_MET"/>
  </r>
  <r>
    <s v="5313"/>
    <d v="2023-08-13T21:47:24"/>
    <d v="2023-08-14T08:44:03"/>
    <s v="WITHDRAW"/>
    <s v="Consumer Post Bureau"/>
    <s v="MDcruz"/>
    <m/>
    <x v="0"/>
    <d v="1899-12-30T10:56:39"/>
    <n v="656.65"/>
    <d v="2023-08-14T00:00:00"/>
    <x v="1"/>
    <x v="2"/>
    <x v="3"/>
    <x v="2"/>
    <x v="0"/>
    <s v="SLA_NOT_MET"/>
  </r>
  <r>
    <s v="5314"/>
    <d v="2023-08-13T23:07:52"/>
    <d v="2023-08-14T08:56:34"/>
    <s v="WITHDRAW"/>
    <s v="Consumer Post Bureau"/>
    <s v="FWadia"/>
    <m/>
    <x v="0"/>
    <d v="1899-12-30T09:48:42"/>
    <n v="588.70000000000005"/>
    <d v="2023-08-14T00:00:00"/>
    <x v="1"/>
    <x v="2"/>
    <x v="9"/>
    <x v="2"/>
    <x v="0"/>
    <s v="SLA_NOT_MET"/>
  </r>
  <r>
    <s v="5315"/>
    <d v="2023-08-14T10:58:45"/>
    <d v="2023-08-14T11:08:43"/>
    <s v="WITHDRAW"/>
    <s v="Consumer Post Bureau"/>
    <s v="SSyed"/>
    <m/>
    <x v="0"/>
    <d v="1899-12-30T00:09:58"/>
    <n v="9.9666666666666668"/>
    <d v="2023-08-14T00:00:00"/>
    <x v="1"/>
    <x v="2"/>
    <x v="5"/>
    <x v="2"/>
    <x v="0"/>
    <s v="SLA_MET"/>
  </r>
  <r>
    <s v="5316"/>
    <d v="2023-08-14T11:00:24"/>
    <d v="2023-08-14T11:20:33"/>
    <s v="WITHDRAW"/>
    <s v="Consumer Post Bureau"/>
    <s v="SSyed"/>
    <m/>
    <x v="0"/>
    <d v="1899-12-30T00:20:09"/>
    <n v="20.149999999999999"/>
    <d v="2023-08-14T00:00:00"/>
    <x v="1"/>
    <x v="2"/>
    <x v="5"/>
    <x v="2"/>
    <x v="0"/>
    <s v="SLA_NOT_MET"/>
  </r>
  <r>
    <s v="5317"/>
    <d v="2023-08-14T12:14:29"/>
    <d v="2023-08-14T12:27:02"/>
    <s v="WITHDRAW"/>
    <s v="Consumer Post Bureau"/>
    <s v="HPandya"/>
    <m/>
    <x v="0"/>
    <d v="1899-12-30T00:12:33"/>
    <n v="12.55"/>
    <d v="2023-08-14T00:00:00"/>
    <x v="1"/>
    <x v="2"/>
    <x v="11"/>
    <x v="2"/>
    <x v="0"/>
    <s v="SLA_MET"/>
  </r>
  <r>
    <s v="5318"/>
    <d v="2023-08-14T13:55:37"/>
    <d v="2023-08-14T14:15:38"/>
    <s v="WITHDRAW"/>
    <s v="Consumer Existing"/>
    <s v="SSyed"/>
    <m/>
    <x v="0"/>
    <d v="1899-12-30T00:20:01"/>
    <n v="20.016666666666666"/>
    <d v="2023-08-14T00:00:00"/>
    <x v="1"/>
    <x v="2"/>
    <x v="5"/>
    <x v="2"/>
    <x v="1"/>
    <s v="SLA_NOT_MET"/>
  </r>
  <r>
    <s v="5319"/>
    <d v="2023-08-14T13:58:42"/>
    <d v="2023-08-14T14:12:13"/>
    <s v="WITHDRAW"/>
    <s v="Consumer Post Bureau"/>
    <s v="RBose"/>
    <m/>
    <x v="0"/>
    <d v="1899-12-30T00:13:31"/>
    <n v="13.516666666666667"/>
    <d v="2023-08-14T00:00:00"/>
    <x v="1"/>
    <x v="2"/>
    <x v="6"/>
    <x v="2"/>
    <x v="0"/>
    <s v="SLA_MET"/>
  </r>
  <r>
    <s v="5320"/>
    <d v="2023-08-14T14:03:48"/>
    <d v="2023-08-14T14:22:14"/>
    <s v="WITHDRAW"/>
    <s v="Consumer Post Bureau"/>
    <s v="RBose"/>
    <m/>
    <x v="0"/>
    <d v="1899-12-30T00:18:26"/>
    <n v="18.433333333333334"/>
    <d v="2023-08-14T00:00:00"/>
    <x v="1"/>
    <x v="2"/>
    <x v="6"/>
    <x v="2"/>
    <x v="0"/>
    <s v="SLA_MET"/>
  </r>
  <r>
    <s v="5321"/>
    <d v="2023-08-14T15:09:06"/>
    <d v="2023-08-14T15:29:08"/>
    <s v="WITHDRAW"/>
    <s v="Consumer Post Bureau"/>
    <s v="HPandya"/>
    <m/>
    <x v="0"/>
    <d v="1899-12-30T00:20:02"/>
    <n v="20.033333333333335"/>
    <d v="2023-08-14T00:00:00"/>
    <x v="1"/>
    <x v="2"/>
    <x v="11"/>
    <x v="2"/>
    <x v="0"/>
    <s v="SLA_NOT_MET"/>
  </r>
  <r>
    <s v="5322"/>
    <d v="2023-08-14T15:47:35"/>
    <d v="2023-08-14T16:01:05"/>
    <s v="WITHDRAW"/>
    <s v="Consumer Post Bureau"/>
    <s v="RBose"/>
    <m/>
    <x v="0"/>
    <d v="1899-12-30T00:13:30"/>
    <n v="13.5"/>
    <d v="2023-08-14T00:00:00"/>
    <x v="1"/>
    <x v="2"/>
    <x v="6"/>
    <x v="2"/>
    <x v="0"/>
    <s v="SLA_MET"/>
  </r>
  <r>
    <s v="5323"/>
    <d v="2023-08-14T16:03:45"/>
    <d v="2023-08-14T16:18:22"/>
    <s v="WITHDRAW"/>
    <s v="Consumer Post Bureau"/>
    <s v="RBose"/>
    <m/>
    <x v="0"/>
    <d v="1899-12-30T00:14:37"/>
    <n v="14.616666666666667"/>
    <d v="2023-08-14T00:00:00"/>
    <x v="1"/>
    <x v="2"/>
    <x v="6"/>
    <x v="2"/>
    <x v="0"/>
    <s v="SLA_MET"/>
  </r>
  <r>
    <s v="5324"/>
    <d v="2023-08-14T16:25:41"/>
    <d v="2023-08-14T16:31:10"/>
    <s v="WITHDRAW"/>
    <s v="Consumer Post Bureau"/>
    <s v="SSyed"/>
    <m/>
    <x v="0"/>
    <d v="1899-12-30T00:05:29"/>
    <n v="5.4833333333333334"/>
    <d v="2023-08-14T00:00:00"/>
    <x v="1"/>
    <x v="2"/>
    <x v="5"/>
    <x v="2"/>
    <x v="0"/>
    <s v="SLA_MET"/>
  </r>
  <r>
    <s v="5325"/>
    <d v="2023-08-14T17:19:50"/>
    <d v="2023-08-14T17:38:39"/>
    <s v="WITHDRAW"/>
    <s v="Consumer Existing"/>
    <s v="HPandya"/>
    <m/>
    <x v="0"/>
    <d v="1899-12-30T00:18:49"/>
    <n v="18.816666666666666"/>
    <d v="2023-08-14T00:00:00"/>
    <x v="1"/>
    <x v="2"/>
    <x v="11"/>
    <x v="2"/>
    <x v="1"/>
    <s v="SLA_MET"/>
  </r>
  <r>
    <s v="5326"/>
    <d v="2023-08-14T19:21:13"/>
    <d v="2023-08-14T19:28:10"/>
    <s v="WITHDRAW"/>
    <s v="Consumer Post Bureau"/>
    <s v="HPandya"/>
    <m/>
    <x v="0"/>
    <d v="1899-12-30T00:06:57"/>
    <n v="6.95"/>
    <d v="2023-08-14T00:00:00"/>
    <x v="1"/>
    <x v="2"/>
    <x v="11"/>
    <x v="2"/>
    <x v="0"/>
    <s v="SLA_MET"/>
  </r>
  <r>
    <s v="5327"/>
    <d v="2023-08-15T10:15:17"/>
    <d v="2023-08-15T10:35:00"/>
    <s v="WITHDRAW"/>
    <s v="Consumer Post Bureau"/>
    <s v="RBose"/>
    <m/>
    <x v="0"/>
    <d v="1899-12-30T00:19:43"/>
    <n v="19.716666666666665"/>
    <d v="2023-08-15T00:00:00"/>
    <x v="1"/>
    <x v="3"/>
    <x v="6"/>
    <x v="2"/>
    <x v="0"/>
    <s v="SLA_MET"/>
  </r>
  <r>
    <s v="5328"/>
    <d v="2023-08-15T10:37:10"/>
    <d v="2023-08-15T10:45:44"/>
    <s v="WITHDRAW"/>
    <s v="Consumer Post Bureau"/>
    <s v="FWadia"/>
    <m/>
    <x v="0"/>
    <d v="1899-12-30T00:08:34"/>
    <n v="8.5666666666666664"/>
    <d v="2023-08-15T00:00:00"/>
    <x v="1"/>
    <x v="3"/>
    <x v="9"/>
    <x v="2"/>
    <x v="0"/>
    <s v="SLA_MET"/>
  </r>
  <r>
    <s v="5329"/>
    <d v="2023-08-15T10:38:51"/>
    <d v="2023-08-15T11:05:49"/>
    <s v="WITHDRAW"/>
    <s v="Consumer Post Bureau"/>
    <s v="NBhatia"/>
    <m/>
    <x v="0"/>
    <d v="1899-12-30T00:26:58"/>
    <n v="26.966666666666665"/>
    <d v="2023-08-15T00:00:00"/>
    <x v="1"/>
    <x v="3"/>
    <x v="1"/>
    <x v="2"/>
    <x v="0"/>
    <s v="SLA_NOT_MET"/>
  </r>
  <r>
    <s v="5330"/>
    <d v="2023-08-15T11:13:58"/>
    <d v="2023-08-15T11:33:53"/>
    <s v="WITHDRAW"/>
    <s v="Consumer Post Bureau"/>
    <s v="FWadia"/>
    <m/>
    <x v="0"/>
    <d v="1899-12-30T00:19:55"/>
    <n v="19.916666666666668"/>
    <d v="2023-08-15T00:00:00"/>
    <x v="1"/>
    <x v="3"/>
    <x v="9"/>
    <x v="2"/>
    <x v="0"/>
    <s v="SLA_MET"/>
  </r>
  <r>
    <s v="5331"/>
    <d v="2023-08-15T11:49:12"/>
    <d v="2023-08-15T11:59:33"/>
    <s v="WITHDRAW"/>
    <s v="Consumer Post Bureau"/>
    <s v="CDcosta"/>
    <m/>
    <x v="0"/>
    <d v="1899-12-30T00:10:21"/>
    <n v="10.35"/>
    <d v="2023-08-15T00:00:00"/>
    <x v="1"/>
    <x v="3"/>
    <x v="2"/>
    <x v="2"/>
    <x v="0"/>
    <s v="SLA_MET"/>
  </r>
  <r>
    <s v="5332"/>
    <d v="2023-08-15T11:50:49"/>
    <d v="2023-08-15T12:00:26"/>
    <s v="WITHDRAW"/>
    <s v="Consumer Post Bureau"/>
    <s v="NBhatia"/>
    <m/>
    <x v="0"/>
    <d v="1899-12-30T00:09:37"/>
    <n v="9.6166666666666671"/>
    <d v="2023-08-15T00:00:00"/>
    <x v="1"/>
    <x v="3"/>
    <x v="1"/>
    <x v="2"/>
    <x v="0"/>
    <s v="SLA_MET"/>
  </r>
  <r>
    <s v="5333"/>
    <d v="2023-08-15T12:27:41"/>
    <d v="2023-08-15T12:32:50"/>
    <s v="WITHDRAW"/>
    <s v="Consumer Post Bureau"/>
    <s v="SSyed"/>
    <m/>
    <x v="0"/>
    <d v="1899-12-30T00:05:09"/>
    <n v="5.15"/>
    <d v="2023-08-15T00:00:00"/>
    <x v="1"/>
    <x v="3"/>
    <x v="5"/>
    <x v="2"/>
    <x v="0"/>
    <s v="SLA_MET"/>
  </r>
  <r>
    <s v="5334"/>
    <d v="2023-08-15T15:56:13"/>
    <d v="2023-08-15T16:02:21"/>
    <s v="WITHDRAW"/>
    <s v="Consumer Post Bureau"/>
    <s v="SBambaras"/>
    <m/>
    <x v="0"/>
    <d v="1899-12-30T00:06:08"/>
    <n v="6.1333333333333337"/>
    <d v="2023-08-15T00:00:00"/>
    <x v="1"/>
    <x v="3"/>
    <x v="7"/>
    <x v="2"/>
    <x v="0"/>
    <s v="SLA_MET"/>
  </r>
  <r>
    <s v="5335"/>
    <d v="2023-08-15T17:33:34"/>
    <d v="2023-08-15T17:43:21"/>
    <s v="WITHDRAW"/>
    <s v="Consumer Post Bureau"/>
    <s v="NBhatia"/>
    <m/>
    <x v="0"/>
    <d v="1899-12-30T00:09:47"/>
    <n v="9.7833333333333332"/>
    <d v="2023-08-15T00:00:00"/>
    <x v="1"/>
    <x v="3"/>
    <x v="1"/>
    <x v="2"/>
    <x v="0"/>
    <s v="SLA_MET"/>
  </r>
  <r>
    <s v="5336"/>
    <d v="2023-08-15T17:51:05"/>
    <d v="2023-08-15T18:04:34"/>
    <s v="WITHDRAW"/>
    <s v="Consumer Post Bureau"/>
    <s v="CDcosta"/>
    <m/>
    <x v="0"/>
    <d v="1899-12-30T00:13:29"/>
    <n v="13.483333333333333"/>
    <d v="2023-08-15T00:00:00"/>
    <x v="1"/>
    <x v="3"/>
    <x v="2"/>
    <x v="2"/>
    <x v="0"/>
    <s v="SLA_MET"/>
  </r>
  <r>
    <s v="5337"/>
    <d v="2023-08-16T02:24:07"/>
    <d v="2023-08-16T08:42:19"/>
    <s v="WITHDRAW"/>
    <s v="Consumer Post Bureau"/>
    <s v="FWadia"/>
    <m/>
    <x v="0"/>
    <d v="1899-12-30T06:18:12"/>
    <n v="378.2"/>
    <d v="2023-08-16T00:00:00"/>
    <x v="1"/>
    <x v="3"/>
    <x v="9"/>
    <x v="2"/>
    <x v="0"/>
    <s v="SLA_NOT_MET"/>
  </r>
  <r>
    <s v="5338"/>
    <d v="2023-08-16T11:34:54"/>
    <d v="2023-08-16T11:45:16"/>
    <s v="WITHDRAW"/>
    <s v="Consumer Post Bureau"/>
    <s v="QMascarenhas"/>
    <m/>
    <x v="0"/>
    <d v="1899-12-30T00:10:22"/>
    <n v="10.366666666666667"/>
    <d v="2023-08-16T00:00:00"/>
    <x v="1"/>
    <x v="3"/>
    <x v="0"/>
    <x v="2"/>
    <x v="0"/>
    <s v="SLA_MET"/>
  </r>
  <r>
    <s v="5339"/>
    <d v="2023-08-16T11:40:32"/>
    <d v="2023-08-16T11:49:53"/>
    <s v="WITHDRAW"/>
    <s v="Consumer Post Bureau"/>
    <s v="RBose"/>
    <m/>
    <x v="0"/>
    <d v="1899-12-30T00:09:21"/>
    <n v="9.35"/>
    <d v="2023-08-16T00:00:00"/>
    <x v="1"/>
    <x v="3"/>
    <x v="6"/>
    <x v="2"/>
    <x v="0"/>
    <s v="SLA_MET"/>
  </r>
  <r>
    <s v="5340"/>
    <d v="2023-08-16T12:03:26"/>
    <d v="2023-08-16T12:16:38"/>
    <s v="WITHDRAW"/>
    <s v="Consumer Post Bureau"/>
    <s v="RBose"/>
    <m/>
    <x v="0"/>
    <d v="1899-12-30T00:13:12"/>
    <n v="13.2"/>
    <d v="2023-08-16T00:00:00"/>
    <x v="1"/>
    <x v="3"/>
    <x v="6"/>
    <x v="2"/>
    <x v="0"/>
    <s v="SLA_MET"/>
  </r>
  <r>
    <s v="5341"/>
    <d v="2023-08-16T12:16:47"/>
    <d v="2023-08-16T12:35:08"/>
    <s v="WITHDRAW"/>
    <s v="Consumer Post Bureau"/>
    <s v="NBhatia"/>
    <m/>
    <x v="0"/>
    <d v="1899-12-30T00:18:21"/>
    <n v="18.350000000000001"/>
    <d v="2023-08-16T00:00:00"/>
    <x v="1"/>
    <x v="3"/>
    <x v="1"/>
    <x v="2"/>
    <x v="0"/>
    <s v="SLA_MET"/>
  </r>
  <r>
    <s v="5342"/>
    <d v="2023-08-16T12:43:11"/>
    <d v="2023-08-16T12:56:15"/>
    <s v="WITHDRAW"/>
    <s v="Consumer Post Bureau"/>
    <s v="RBose"/>
    <m/>
    <x v="0"/>
    <d v="1899-12-30T00:13:04"/>
    <n v="13.066666666666666"/>
    <d v="2023-08-16T00:00:00"/>
    <x v="1"/>
    <x v="3"/>
    <x v="6"/>
    <x v="2"/>
    <x v="0"/>
    <s v="SLA_MET"/>
  </r>
  <r>
    <s v="5343"/>
    <d v="2023-08-16T14:21:25"/>
    <d v="2023-08-16T14:40:23"/>
    <s v="WITHDRAW"/>
    <s v="Consumer Post Bureau"/>
    <s v="AAkhundpur"/>
    <m/>
    <x v="0"/>
    <d v="1899-12-30T00:18:58"/>
    <n v="18.966666666666665"/>
    <d v="2023-08-16T00:00:00"/>
    <x v="1"/>
    <x v="3"/>
    <x v="8"/>
    <x v="2"/>
    <x v="0"/>
    <s v="SLA_MET"/>
  </r>
  <r>
    <s v="5344"/>
    <d v="2023-08-16T14:29:31"/>
    <d v="2023-08-16T14:44:07"/>
    <s v="WITHDRAW"/>
    <s v="Consumer Post Bureau"/>
    <s v="FWadia"/>
    <m/>
    <x v="0"/>
    <d v="1899-12-30T00:14:36"/>
    <n v="14.6"/>
    <d v="2023-08-16T00:00:00"/>
    <x v="1"/>
    <x v="3"/>
    <x v="9"/>
    <x v="2"/>
    <x v="0"/>
    <s v="SLA_MET"/>
  </r>
  <r>
    <s v="5345"/>
    <d v="2023-08-16T14:57:51"/>
    <d v="2023-08-16T15:07:19"/>
    <s v="WITHDRAW"/>
    <s v="Consumer Post Bureau"/>
    <s v="FWadia"/>
    <m/>
    <x v="0"/>
    <d v="1899-12-30T00:09:28"/>
    <n v="9.4666666666666668"/>
    <d v="2023-08-16T00:00:00"/>
    <x v="1"/>
    <x v="3"/>
    <x v="9"/>
    <x v="2"/>
    <x v="0"/>
    <s v="SLA_MET"/>
  </r>
  <r>
    <s v="5346"/>
    <d v="2023-08-16T14:58:32"/>
    <d v="2023-08-16T15:10:33"/>
    <s v="WITHDRAW"/>
    <s v="Consumer Post Bureau"/>
    <s v="HPandya"/>
    <m/>
    <x v="0"/>
    <d v="1899-12-30T00:12:01"/>
    <n v="12.016666666666667"/>
    <d v="2023-08-16T00:00:00"/>
    <x v="1"/>
    <x v="3"/>
    <x v="11"/>
    <x v="2"/>
    <x v="0"/>
    <s v="SLA_MET"/>
  </r>
  <r>
    <s v="5347"/>
    <d v="2023-08-16T15:27:30"/>
    <d v="2023-08-16T15:42:21"/>
    <s v="WITHDRAW"/>
    <s v="Consumer Post Bureau"/>
    <s v="HPandya"/>
    <m/>
    <x v="0"/>
    <d v="1899-12-30T00:14:51"/>
    <n v="14.85"/>
    <d v="2023-08-16T00:00:00"/>
    <x v="1"/>
    <x v="3"/>
    <x v="11"/>
    <x v="2"/>
    <x v="0"/>
    <s v="SLA_MET"/>
  </r>
  <r>
    <s v="5348"/>
    <d v="2023-08-16T15:38:43"/>
    <d v="2023-08-16T15:49:54"/>
    <s v="WITHDRAW"/>
    <s v="Consumer Post Bureau"/>
    <s v="RBose"/>
    <m/>
    <x v="0"/>
    <d v="1899-12-30T00:11:11"/>
    <n v="11.183333333333334"/>
    <d v="2023-08-16T00:00:00"/>
    <x v="1"/>
    <x v="3"/>
    <x v="6"/>
    <x v="2"/>
    <x v="0"/>
    <s v="SLA_MET"/>
  </r>
  <r>
    <s v="5349"/>
    <d v="2023-08-16T16:22:19"/>
    <d v="2023-08-16T16:42:34"/>
    <s v="WITHDRAW"/>
    <s v="Consumer Post Bureau"/>
    <s v="HPandya"/>
    <m/>
    <x v="0"/>
    <d v="1899-12-30T00:20:15"/>
    <n v="20.25"/>
    <d v="2023-08-16T00:00:00"/>
    <x v="1"/>
    <x v="3"/>
    <x v="11"/>
    <x v="2"/>
    <x v="0"/>
    <s v="SLA_NOT_MET"/>
  </r>
  <r>
    <s v="5350"/>
    <d v="2023-08-16T16:48:11"/>
    <d v="2023-08-16T17:14:49"/>
    <s v="WITHDRAW"/>
    <s v="Consumer Post Bureau"/>
    <s v="QMascarenhas"/>
    <m/>
    <x v="0"/>
    <d v="1899-12-30T00:26:38"/>
    <n v="26.633333333333333"/>
    <d v="2023-08-16T00:00:00"/>
    <x v="1"/>
    <x v="3"/>
    <x v="0"/>
    <x v="2"/>
    <x v="0"/>
    <s v="SLA_NOT_MET"/>
  </r>
  <r>
    <s v="5351"/>
    <d v="2023-08-16T17:26:28"/>
    <d v="2023-08-16T18:02:59"/>
    <s v="WITHDRAW"/>
    <s v="Consumer Post Bureau"/>
    <s v="NBhatia"/>
    <m/>
    <x v="0"/>
    <d v="1899-12-30T00:36:31"/>
    <n v="36.516666666666666"/>
    <d v="2023-08-16T00:00:00"/>
    <x v="1"/>
    <x v="3"/>
    <x v="1"/>
    <x v="2"/>
    <x v="0"/>
    <s v="SLA_NOT_MET"/>
  </r>
  <r>
    <s v="5352"/>
    <d v="2023-08-16T18:13:13"/>
    <d v="2023-08-16T18:38:16"/>
    <s v="WITHDRAW"/>
    <s v="Consumer Post Bureau"/>
    <s v="HPandya"/>
    <m/>
    <x v="0"/>
    <d v="1899-12-30T00:25:03"/>
    <n v="25.05"/>
    <d v="2023-08-16T00:00:00"/>
    <x v="1"/>
    <x v="3"/>
    <x v="11"/>
    <x v="2"/>
    <x v="0"/>
    <s v="SLA_NOT_MET"/>
  </r>
  <r>
    <s v="5353"/>
    <d v="2023-08-16T19:51:57"/>
    <d v="2023-08-16T20:07:53"/>
    <s v="WITHDRAW"/>
    <s v="Consumer Post Bureau"/>
    <s v="HPandya"/>
    <m/>
    <x v="0"/>
    <d v="1899-12-30T00:15:56"/>
    <n v="15.933333333333334"/>
    <d v="2023-08-16T00:00:00"/>
    <x v="1"/>
    <x v="3"/>
    <x v="11"/>
    <x v="2"/>
    <x v="0"/>
    <s v="SLA_MET"/>
  </r>
  <r>
    <s v="5354"/>
    <d v="2023-08-17T00:24:55"/>
    <d v="2023-08-17T08:38:17"/>
    <s v="WITHDRAW"/>
    <s v="Consumer Post Bureau"/>
    <s v="MDcruz"/>
    <m/>
    <x v="0"/>
    <d v="1899-12-30T08:13:22"/>
    <n v="493.36666666666667"/>
    <d v="2023-08-17T00:00:00"/>
    <x v="1"/>
    <x v="3"/>
    <x v="3"/>
    <x v="2"/>
    <x v="0"/>
    <s v="SLA_NOT_MET"/>
  </r>
  <r>
    <s v="5355"/>
    <d v="2023-08-17T10:09:42"/>
    <d v="2023-08-17T10:27:24"/>
    <s v="WITHDRAW"/>
    <s v="Consumer Post Bureau"/>
    <s v="MDcruz"/>
    <m/>
    <x v="0"/>
    <d v="1899-12-30T00:17:42"/>
    <n v="17.7"/>
    <d v="2023-08-17T00:00:00"/>
    <x v="1"/>
    <x v="3"/>
    <x v="3"/>
    <x v="2"/>
    <x v="0"/>
    <s v="SLA_MET"/>
  </r>
  <r>
    <s v="5356"/>
    <d v="2023-08-17T10:35:28"/>
    <d v="2023-08-17T10:53:28"/>
    <s v="WITHDRAW"/>
    <s v="Consumer Existing"/>
    <s v="MDcruz"/>
    <m/>
    <x v="0"/>
    <d v="1899-12-30T00:18:00"/>
    <n v="18"/>
    <d v="2023-08-17T00:00:00"/>
    <x v="1"/>
    <x v="3"/>
    <x v="3"/>
    <x v="2"/>
    <x v="1"/>
    <s v="SLA_MET"/>
  </r>
  <r>
    <s v="5357"/>
    <d v="2023-08-17T10:51:58"/>
    <d v="2023-08-17T11:09:50"/>
    <s v="WITHDRAW"/>
    <s v="Consumer Existing"/>
    <s v="MDcruz"/>
    <m/>
    <x v="0"/>
    <d v="1899-12-30T00:17:52"/>
    <n v="17.866666666666667"/>
    <d v="2023-08-17T00:00:00"/>
    <x v="1"/>
    <x v="3"/>
    <x v="3"/>
    <x v="2"/>
    <x v="1"/>
    <s v="SLA_MET"/>
  </r>
  <r>
    <s v="5358"/>
    <d v="2023-08-17T11:04:19"/>
    <d v="2023-08-17T11:33:43"/>
    <s v="WITHDRAW"/>
    <s v="Consumer Post Bureau"/>
    <s v="QMascarenhas"/>
    <m/>
    <x v="0"/>
    <d v="1899-12-30T00:29:24"/>
    <n v="29.4"/>
    <d v="2023-08-17T00:00:00"/>
    <x v="1"/>
    <x v="3"/>
    <x v="0"/>
    <x v="2"/>
    <x v="0"/>
    <s v="SLA_NOT_MET"/>
  </r>
  <r>
    <s v="5359"/>
    <d v="2023-08-17T11:36:23"/>
    <d v="2023-08-17T12:01:08"/>
    <s v="WITHDRAW"/>
    <s v="Consumer Existing"/>
    <s v="MDcruz"/>
    <m/>
    <x v="0"/>
    <d v="1899-12-30T00:24:45"/>
    <n v="24.75"/>
    <d v="2023-08-17T00:00:00"/>
    <x v="1"/>
    <x v="3"/>
    <x v="3"/>
    <x v="2"/>
    <x v="1"/>
    <s v="SLA_NOT_MET"/>
  </r>
  <r>
    <s v="5360"/>
    <d v="2023-08-17T12:03:49"/>
    <d v="2023-08-17T12:30:49"/>
    <s v="WITHDRAW"/>
    <s v="Consumer Existing"/>
    <s v="QMascarenhas"/>
    <m/>
    <x v="0"/>
    <d v="1899-12-30T00:27:00"/>
    <n v="27"/>
    <d v="2023-08-17T00:00:00"/>
    <x v="1"/>
    <x v="3"/>
    <x v="0"/>
    <x v="2"/>
    <x v="1"/>
    <s v="SLA_NOT_MET"/>
  </r>
  <r>
    <s v="5361"/>
    <d v="2023-08-17T12:18:55"/>
    <d v="2023-08-17T12:40:28"/>
    <s v="WITHDRAW"/>
    <s v="Consumer Post Bureau"/>
    <s v="MDcruz"/>
    <m/>
    <x v="0"/>
    <d v="1899-12-30T00:21:33"/>
    <n v="21.55"/>
    <d v="2023-08-17T00:00:00"/>
    <x v="1"/>
    <x v="3"/>
    <x v="3"/>
    <x v="2"/>
    <x v="0"/>
    <s v="SLA_NOT_MET"/>
  </r>
  <r>
    <s v="5362"/>
    <d v="2023-08-17T12:33:14"/>
    <d v="2023-08-17T12:54:29"/>
    <s v="WITHDRAW"/>
    <s v="Consumer Post Bureau"/>
    <s v="MDcruz"/>
    <m/>
    <x v="0"/>
    <d v="1899-12-30T00:21:15"/>
    <n v="21.25"/>
    <d v="2023-08-17T00:00:00"/>
    <x v="1"/>
    <x v="3"/>
    <x v="3"/>
    <x v="2"/>
    <x v="0"/>
    <s v="SLA_NOT_MET"/>
  </r>
  <r>
    <s v="5363"/>
    <d v="2023-08-17T13:07:00"/>
    <d v="2023-08-17T13:15:09"/>
    <s v="WITHDRAW"/>
    <s v="Consumer Post Bureau"/>
    <s v="FWadia"/>
    <m/>
    <x v="0"/>
    <d v="1899-12-30T00:08:09"/>
    <n v="8.15"/>
    <d v="2023-08-17T00:00:00"/>
    <x v="1"/>
    <x v="3"/>
    <x v="9"/>
    <x v="2"/>
    <x v="0"/>
    <s v="SLA_MET"/>
  </r>
  <r>
    <s v="5364"/>
    <d v="2023-08-17T13:27:01"/>
    <d v="2023-08-17T13:39:03"/>
    <s v="WITHDRAW"/>
    <s v="Consumer Post Bureau"/>
    <s v="FWadia"/>
    <m/>
    <x v="0"/>
    <d v="1899-12-30T00:12:02"/>
    <n v="12.033333333333333"/>
    <d v="2023-08-17T00:00:00"/>
    <x v="1"/>
    <x v="3"/>
    <x v="9"/>
    <x v="2"/>
    <x v="0"/>
    <s v="SLA_MET"/>
  </r>
  <r>
    <s v="5365"/>
    <d v="2023-08-17T14:02:48"/>
    <d v="2023-08-17T14:14:32"/>
    <s v="WITHDRAW"/>
    <s v="Consumer Post Bureau"/>
    <s v="MDcruz"/>
    <m/>
    <x v="0"/>
    <d v="1899-12-30T00:11:44"/>
    <n v="11.733333333333333"/>
    <d v="2023-08-17T00:00:00"/>
    <x v="1"/>
    <x v="3"/>
    <x v="3"/>
    <x v="2"/>
    <x v="0"/>
    <s v="SLA_MET"/>
  </r>
  <r>
    <s v="5366"/>
    <d v="2023-08-17T14:23:35"/>
    <d v="2023-08-17T14:38:34"/>
    <s v="WITHDRAW"/>
    <s v="Consumer Post Bureau"/>
    <s v="MDcruz"/>
    <m/>
    <x v="0"/>
    <d v="1899-12-30T00:14:59"/>
    <n v="14.983333333333333"/>
    <d v="2023-08-17T00:00:00"/>
    <x v="1"/>
    <x v="3"/>
    <x v="3"/>
    <x v="2"/>
    <x v="0"/>
    <s v="SLA_MET"/>
  </r>
  <r>
    <s v="5367"/>
    <d v="2023-08-17T15:26:58"/>
    <d v="2023-08-17T15:46:05"/>
    <s v="WITHDRAW"/>
    <s v="Consumer Post Bureau"/>
    <s v="QMascarenhas"/>
    <m/>
    <x v="0"/>
    <d v="1899-12-30T00:19:07"/>
    <n v="19.116666666666667"/>
    <d v="2023-08-17T00:00:00"/>
    <x v="1"/>
    <x v="3"/>
    <x v="0"/>
    <x v="2"/>
    <x v="0"/>
    <s v="SLA_MET"/>
  </r>
  <r>
    <s v="5368"/>
    <d v="2023-08-17T18:06:31"/>
    <d v="2023-08-17T18:21:38"/>
    <s v="WITHDRAW"/>
    <s v="Consumer Existing"/>
    <s v="SSyed"/>
    <m/>
    <x v="0"/>
    <d v="1899-12-30T00:15:07"/>
    <n v="15.116666666666667"/>
    <d v="2023-08-17T00:00:00"/>
    <x v="1"/>
    <x v="3"/>
    <x v="5"/>
    <x v="2"/>
    <x v="1"/>
    <s v="SLA_MET"/>
  </r>
  <r>
    <s v="5369"/>
    <d v="2023-08-18T01:51:36"/>
    <d v="2023-08-18T08:42:01"/>
    <s v="WITHDRAW"/>
    <s v="Consumer Post Bureau"/>
    <s v="MDcruz"/>
    <m/>
    <x v="0"/>
    <d v="1899-12-30T06:50:25"/>
    <n v="410.41666666666669"/>
    <d v="2023-08-18T00:00:00"/>
    <x v="1"/>
    <x v="3"/>
    <x v="3"/>
    <x v="2"/>
    <x v="0"/>
    <s v="SLA_NOT_MET"/>
  </r>
  <r>
    <s v="5370"/>
    <d v="2023-08-18T11:02:30"/>
    <d v="2023-08-18T11:13:53"/>
    <s v="WITHDRAW"/>
    <s v="Consumer Post Bureau"/>
    <s v="SBambaras"/>
    <m/>
    <x v="0"/>
    <d v="1899-12-30T00:11:23"/>
    <n v="11.383333333333333"/>
    <d v="2023-08-18T00:00:00"/>
    <x v="1"/>
    <x v="3"/>
    <x v="7"/>
    <x v="2"/>
    <x v="0"/>
    <s v="SLA_MET"/>
  </r>
  <r>
    <s v="5371"/>
    <d v="2023-08-18T12:44:38"/>
    <d v="2023-08-18T13:01:15"/>
    <s v="WITHDRAW"/>
    <s v="Consumer Post Bureau"/>
    <s v="SBambaras"/>
    <m/>
    <x v="0"/>
    <d v="1899-12-30T00:16:37"/>
    <n v="16.616666666666667"/>
    <d v="2023-08-18T00:00:00"/>
    <x v="1"/>
    <x v="3"/>
    <x v="7"/>
    <x v="2"/>
    <x v="0"/>
    <s v="SLA_MET"/>
  </r>
  <r>
    <s v="5372"/>
    <d v="2023-08-18T13:43:28"/>
    <d v="2023-08-18T14:03:30"/>
    <s v="WITHDRAW"/>
    <s v="Consumer Existing"/>
    <s v="MDcruz"/>
    <m/>
    <x v="0"/>
    <d v="1899-12-30T00:20:02"/>
    <n v="20.033333333333335"/>
    <d v="2023-08-18T00:00:00"/>
    <x v="1"/>
    <x v="3"/>
    <x v="3"/>
    <x v="2"/>
    <x v="1"/>
    <s v="SLA_NOT_MET"/>
  </r>
  <r>
    <s v="5373"/>
    <d v="2023-08-18T14:06:20"/>
    <d v="2023-08-18T14:10:59"/>
    <s v="WITHDRAW"/>
    <s v="Consumer Post Bureau"/>
    <s v="SBambaras"/>
    <m/>
    <x v="0"/>
    <d v="1899-12-30T00:04:39"/>
    <n v="4.6500000000000004"/>
    <d v="2023-08-18T00:00:00"/>
    <x v="1"/>
    <x v="3"/>
    <x v="7"/>
    <x v="2"/>
    <x v="0"/>
    <s v="SLA_MET"/>
  </r>
  <r>
    <s v="5374"/>
    <d v="2023-08-18T14:11:04"/>
    <d v="2023-08-18T14:21:09"/>
    <s v="WITHDRAW"/>
    <s v="Consumer Existing"/>
    <s v="MDcruz"/>
    <m/>
    <x v="0"/>
    <d v="1899-12-30T00:10:05"/>
    <n v="10.083333333333334"/>
    <d v="2023-08-18T00:00:00"/>
    <x v="1"/>
    <x v="3"/>
    <x v="3"/>
    <x v="2"/>
    <x v="1"/>
    <s v="SLA_MET"/>
  </r>
  <r>
    <s v="5375"/>
    <d v="2023-08-18T14:15:29"/>
    <d v="2023-08-18T14:32:31"/>
    <s v="WITHDRAW"/>
    <s v="Consumer Post Bureau"/>
    <s v="SBambaras"/>
    <m/>
    <x v="0"/>
    <d v="1899-12-30T00:17:02"/>
    <n v="17.033333333333335"/>
    <d v="2023-08-18T00:00:00"/>
    <x v="1"/>
    <x v="3"/>
    <x v="7"/>
    <x v="2"/>
    <x v="0"/>
    <s v="SLA_MET"/>
  </r>
  <r>
    <s v="5376"/>
    <d v="2023-08-18T15:25:24"/>
    <d v="2023-08-18T15:46:10"/>
    <s v="WITHDRAW"/>
    <s v="Consumer Post Bureau"/>
    <s v="MDcruz"/>
    <m/>
    <x v="0"/>
    <d v="1899-12-30T00:20:46"/>
    <n v="20.766666666666666"/>
    <d v="2023-08-18T00:00:00"/>
    <x v="1"/>
    <x v="3"/>
    <x v="3"/>
    <x v="2"/>
    <x v="0"/>
    <s v="SLA_NOT_MET"/>
  </r>
  <r>
    <s v="5377"/>
    <d v="2023-08-18T16:03:06"/>
    <d v="2023-08-18T16:14:26"/>
    <s v="WITHDRAW"/>
    <s v="Consumer Post Bureau"/>
    <s v="SBambaras"/>
    <m/>
    <x v="0"/>
    <d v="1899-12-30T00:11:20"/>
    <n v="11.333333333333334"/>
    <d v="2023-08-18T00:00:00"/>
    <x v="1"/>
    <x v="3"/>
    <x v="7"/>
    <x v="2"/>
    <x v="0"/>
    <s v="SLA_MET"/>
  </r>
  <r>
    <s v="5378"/>
    <d v="2023-08-18T16:45:18"/>
    <d v="2023-08-18T16:58:45"/>
    <s v="WITHDRAW"/>
    <s v="Consumer Existing"/>
    <s v="MDcruz"/>
    <m/>
    <x v="0"/>
    <d v="1899-12-30T00:13:27"/>
    <n v="13.45"/>
    <d v="2023-08-18T00:00:00"/>
    <x v="1"/>
    <x v="3"/>
    <x v="3"/>
    <x v="2"/>
    <x v="1"/>
    <s v="SLA_MET"/>
  </r>
  <r>
    <s v="5379"/>
    <d v="2023-08-18T17:22:27"/>
    <d v="2023-08-18T17:30:01"/>
    <s v="WITHDRAW"/>
    <s v="Consumer Post Bureau"/>
    <s v="SBambaras"/>
    <m/>
    <x v="0"/>
    <d v="1899-12-30T00:07:34"/>
    <n v="7.5666666666666664"/>
    <d v="2023-08-18T00:00:00"/>
    <x v="1"/>
    <x v="3"/>
    <x v="7"/>
    <x v="2"/>
    <x v="0"/>
    <s v="SLA_MET"/>
  </r>
  <r>
    <s v="5380"/>
    <d v="2023-08-18T17:42:14"/>
    <d v="2023-08-18T17:47:45"/>
    <s v="WITHDRAW"/>
    <s v="Consumer Post Bureau"/>
    <s v="SSyed"/>
    <m/>
    <x v="0"/>
    <d v="1899-12-30T00:05:31"/>
    <n v="5.5166666666666666"/>
    <d v="2023-08-18T00:00:00"/>
    <x v="1"/>
    <x v="3"/>
    <x v="5"/>
    <x v="2"/>
    <x v="0"/>
    <s v="SLA_MET"/>
  </r>
  <r>
    <s v="5381"/>
    <d v="2023-08-18T18:46:19"/>
    <d v="2023-08-18T18:56:11"/>
    <s v="WITHDRAW"/>
    <s v="Consumer Post Bureau"/>
    <s v="AAkhundpur"/>
    <m/>
    <x v="0"/>
    <d v="1899-12-30T00:09:52"/>
    <n v="9.8666666666666671"/>
    <d v="2023-08-18T00:00:00"/>
    <x v="1"/>
    <x v="3"/>
    <x v="8"/>
    <x v="2"/>
    <x v="0"/>
    <s v="SLA_MET"/>
  </r>
  <r>
    <s v="5382"/>
    <d v="2023-08-18T20:30:54"/>
    <d v="2023-08-19T08:50:53"/>
    <s v="WITHDRAW"/>
    <s v="Consumer Post Bureau"/>
    <s v="SBambaras"/>
    <m/>
    <x v="0"/>
    <d v="1899-12-30T12:19:59"/>
    <n v="739.98333333333335"/>
    <d v="2023-08-19T00:00:00"/>
    <x v="1"/>
    <x v="3"/>
    <x v="7"/>
    <x v="2"/>
    <x v="0"/>
    <s v="SLA_NOT_MET"/>
  </r>
  <r>
    <s v="5383"/>
    <d v="2023-08-18T20:35:29"/>
    <d v="2023-08-19T08:52:21"/>
    <s v="WITHDRAW"/>
    <s v="Consumer Post Bureau"/>
    <s v="MDcruz"/>
    <m/>
    <x v="0"/>
    <d v="1899-12-30T12:16:52"/>
    <n v="736.86666666666667"/>
    <d v="2023-08-19T00:00:00"/>
    <x v="1"/>
    <x v="3"/>
    <x v="3"/>
    <x v="2"/>
    <x v="0"/>
    <s v="SLA_NOT_MET"/>
  </r>
  <r>
    <s v="5384"/>
    <d v="2023-08-18T21:18:30"/>
    <d v="2023-08-19T09:02:39"/>
    <s v="WITHDRAW"/>
    <s v="Consumer Post Bureau"/>
    <s v="SBambaras"/>
    <m/>
    <x v="0"/>
    <d v="1899-12-30T11:44:09"/>
    <n v="704.15"/>
    <d v="2023-08-19T00:00:00"/>
    <x v="1"/>
    <x v="3"/>
    <x v="7"/>
    <x v="2"/>
    <x v="0"/>
    <s v="SLA_NOT_MET"/>
  </r>
  <r>
    <s v="5385"/>
    <d v="2023-08-19T06:10:53"/>
    <d v="2023-08-19T09:14:14"/>
    <s v="WITHDRAW"/>
    <s v="Consumer Post Bureau"/>
    <s v="SBambaras"/>
    <m/>
    <x v="0"/>
    <d v="1899-12-30T03:03:21"/>
    <n v="183.35"/>
    <d v="2023-08-19T00:00:00"/>
    <x v="1"/>
    <x v="3"/>
    <x v="7"/>
    <x v="2"/>
    <x v="0"/>
    <s v="SLA_NOT_MET"/>
  </r>
  <r>
    <s v="5386"/>
    <d v="2023-08-19T13:17:47"/>
    <d v="2023-08-19T13:26:22"/>
    <s v="WITHDRAW"/>
    <s v="Consumer Post Bureau"/>
    <s v="MDcruz"/>
    <m/>
    <x v="0"/>
    <d v="1899-12-30T00:08:35"/>
    <n v="8.5833333333333339"/>
    <d v="2023-08-19T00:00:00"/>
    <x v="1"/>
    <x v="3"/>
    <x v="3"/>
    <x v="2"/>
    <x v="0"/>
    <s v="SLA_MET"/>
  </r>
  <r>
    <s v="5387"/>
    <d v="2023-08-19T16:42:53"/>
    <d v="2023-08-19T17:02:56"/>
    <s v="WITHDRAW"/>
    <s v="Consumer Existing"/>
    <s v="SBambaras"/>
    <m/>
    <x v="0"/>
    <d v="1899-12-30T00:20:03"/>
    <n v="20.05"/>
    <d v="2023-08-19T00:00:00"/>
    <x v="1"/>
    <x v="3"/>
    <x v="7"/>
    <x v="2"/>
    <x v="1"/>
    <s v="SLA_NOT_MET"/>
  </r>
  <r>
    <s v="5388"/>
    <d v="2023-08-19T17:15:37"/>
    <d v="2023-08-19T17:20:49"/>
    <s v="WITHDRAW"/>
    <s v="Consumer Post Bureau"/>
    <s v="SBambaras"/>
    <m/>
    <x v="0"/>
    <d v="1899-12-30T00:05:12"/>
    <n v="5.2"/>
    <d v="2023-08-19T00:00:00"/>
    <x v="1"/>
    <x v="3"/>
    <x v="7"/>
    <x v="2"/>
    <x v="0"/>
    <s v="SLA_MET"/>
  </r>
  <r>
    <s v="5389"/>
    <d v="2023-08-19T17:44:17"/>
    <d v="2023-08-19T17:50:38"/>
    <s v="WITHDRAW"/>
    <s v="Consumer Post Bureau"/>
    <s v="CDcosta"/>
    <m/>
    <x v="0"/>
    <d v="1899-12-30T00:06:21"/>
    <n v="6.35"/>
    <d v="2023-08-19T00:00:00"/>
    <x v="1"/>
    <x v="3"/>
    <x v="2"/>
    <x v="2"/>
    <x v="0"/>
    <s v="SLA_MET"/>
  </r>
  <r>
    <s v="5390"/>
    <d v="2023-08-19T19:58:06"/>
    <d v="2023-08-19T20:09:47"/>
    <s v="WITHDRAW"/>
    <s v="Consumer Post Bureau"/>
    <s v="CDcosta"/>
    <m/>
    <x v="0"/>
    <d v="1899-12-30T00:11:41"/>
    <n v="11.683333333333334"/>
    <d v="2023-08-19T00:00:00"/>
    <x v="1"/>
    <x v="3"/>
    <x v="2"/>
    <x v="2"/>
    <x v="0"/>
    <s v="SLA_MET"/>
  </r>
  <r>
    <s v="5391"/>
    <d v="2023-08-26T20:08:04"/>
    <d v="2023-08-27T08:39:53"/>
    <s v="APPROVE"/>
    <s v="Consumer Existing"/>
    <s v="SSyed"/>
    <m/>
    <x v="0"/>
    <d v="1899-12-30T12:31:49"/>
    <n v="751.81666666666672"/>
    <d v="2023-08-27T00:00:00"/>
    <x v="1"/>
    <x v="0"/>
    <x v="5"/>
    <x v="0"/>
    <x v="1"/>
    <s v="SLA_NOT_MET"/>
  </r>
  <r>
    <s v="5392"/>
    <d v="2023-08-27T10:36:54"/>
    <d v="2023-08-27T10:43:41"/>
    <s v="APPROVE"/>
    <s v="Consumer Pre Bureau"/>
    <s v="SBambaras"/>
    <s v="Approved only with outright purchase of handset or USIM only"/>
    <x v="0"/>
    <d v="1899-12-30T00:06:47"/>
    <n v="6.7833333333333332"/>
    <d v="2023-08-27T00:00:00"/>
    <x v="1"/>
    <x v="0"/>
    <x v="7"/>
    <x v="0"/>
    <x v="2"/>
    <s v="SLA_MET"/>
  </r>
  <r>
    <s v="5393"/>
    <d v="2023-08-27T10:52:19"/>
    <d v="2023-08-27T11:04:09"/>
    <s v="APPROVE"/>
    <s v="Consumer Existing"/>
    <s v="SBambaras"/>
    <m/>
    <x v="0"/>
    <d v="1899-12-30T00:11:50"/>
    <n v="11.833333333333334"/>
    <d v="2023-08-27T00:00:00"/>
    <x v="1"/>
    <x v="0"/>
    <x v="7"/>
    <x v="0"/>
    <x v="1"/>
    <s v="SLA_MET"/>
  </r>
  <r>
    <s v="5394"/>
    <d v="2023-08-27T11:00:22"/>
    <d v="2023-08-27T11:04:36"/>
    <s v="APPROVE"/>
    <s v="Consumer Existing"/>
    <s v="HPandya"/>
    <s v="Approve"/>
    <x v="0"/>
    <d v="1899-12-30T00:04:14"/>
    <n v="4.2333333333333334"/>
    <d v="2023-08-27T00:00:00"/>
    <x v="1"/>
    <x v="0"/>
    <x v="11"/>
    <x v="0"/>
    <x v="1"/>
    <s v="SLA_MET"/>
  </r>
  <r>
    <s v="5395"/>
    <d v="2023-08-27T11:10:08"/>
    <d v="2023-08-27T11:24:55"/>
    <s v="APPROVE"/>
    <s v="Consumer Existing"/>
    <s v="NBhatia"/>
    <s v="Approve"/>
    <x v="0"/>
    <d v="1899-12-30T00:14:47"/>
    <n v="14.783333333333333"/>
    <d v="2023-08-27T00:00:00"/>
    <x v="1"/>
    <x v="0"/>
    <x v="1"/>
    <x v="0"/>
    <x v="1"/>
    <s v="SLA_MET"/>
  </r>
  <r>
    <s v="5396"/>
    <d v="2023-08-27T11:16:46"/>
    <d v="2023-08-27T11:24:34"/>
    <s v="APPROVE"/>
    <s v="Consumer Existing"/>
    <s v="SBambaras"/>
    <m/>
    <x v="0"/>
    <d v="1899-12-30T00:07:48"/>
    <n v="7.8"/>
    <d v="2023-08-27T00:00:00"/>
    <x v="1"/>
    <x v="0"/>
    <x v="7"/>
    <x v="0"/>
    <x v="1"/>
    <s v="SLA_MET"/>
  </r>
  <r>
    <s v="5397"/>
    <d v="2023-08-27T11:17:55"/>
    <d v="2023-08-27T11:34:55"/>
    <s v="APPROVE"/>
    <s v="Consumer Existing"/>
    <s v="RBose"/>
    <s v="Approve"/>
    <x v="0"/>
    <d v="1899-12-30T00:17:00"/>
    <n v="17"/>
    <d v="2023-08-27T00:00:00"/>
    <x v="1"/>
    <x v="0"/>
    <x v="6"/>
    <x v="0"/>
    <x v="1"/>
    <s v="SLA_MET"/>
  </r>
  <r>
    <s v="5398"/>
    <d v="2023-08-27T11:33:03"/>
    <d v="2023-08-27T11:37:34"/>
    <s v="APPROVE"/>
    <s v="Consumer Existing"/>
    <s v="SBambaras"/>
    <s v="Approved for MBB only"/>
    <x v="0"/>
    <d v="1899-12-30T00:04:31"/>
    <n v="4.5166666666666666"/>
    <d v="2023-08-27T00:00:00"/>
    <x v="1"/>
    <x v="0"/>
    <x v="7"/>
    <x v="0"/>
    <x v="1"/>
    <s v="SLA_MET"/>
  </r>
  <r>
    <s v="5399"/>
    <d v="2023-08-27T11:44:46"/>
    <d v="2023-08-27T11:50:08"/>
    <s v="APPROVE"/>
    <s v="Consumer Existing"/>
    <s v="HPandya"/>
    <s v="Approve"/>
    <x v="0"/>
    <d v="1899-12-30T00:05:22"/>
    <n v="5.3666666666666663"/>
    <d v="2023-08-27T00:00:00"/>
    <x v="1"/>
    <x v="0"/>
    <x v="11"/>
    <x v="0"/>
    <x v="1"/>
    <s v="SLA_MET"/>
  </r>
  <r>
    <s v="5400"/>
    <d v="2023-08-27T11:55:36"/>
    <d v="2023-08-27T12:09:31"/>
    <s v="APPROVE"/>
    <s v="Consumer Existing"/>
    <s v="RBose"/>
    <m/>
    <x v="0"/>
    <d v="1899-12-30T00:13:55"/>
    <n v="13.916666666666666"/>
    <d v="2023-08-27T00:00:00"/>
    <x v="1"/>
    <x v="0"/>
    <x v="6"/>
    <x v="0"/>
    <x v="1"/>
    <s v="SLA_MET"/>
  </r>
  <r>
    <s v="5401"/>
    <d v="2023-08-27T11:58:09"/>
    <d v="2023-08-27T12:08:57"/>
    <s v="APPROVE"/>
    <s v="Consumer Post Bureau"/>
    <s v="SSyed"/>
    <m/>
    <x v="0"/>
    <d v="1899-12-30T00:10:48"/>
    <n v="10.8"/>
    <d v="2023-08-27T00:00:00"/>
    <x v="1"/>
    <x v="0"/>
    <x v="5"/>
    <x v="0"/>
    <x v="0"/>
    <s v="SLA_MET"/>
  </r>
  <r>
    <s v="5402"/>
    <d v="2023-08-27T12:02:01"/>
    <d v="2023-08-27T12:06:47"/>
    <s v="APPROVE"/>
    <s v="Consumer Existing"/>
    <s v="HPandya"/>
    <s v="Approve"/>
    <x v="0"/>
    <d v="1899-12-30T00:04:46"/>
    <n v="4.7666666666666666"/>
    <d v="2023-08-27T00:00:00"/>
    <x v="1"/>
    <x v="0"/>
    <x v="11"/>
    <x v="0"/>
    <x v="1"/>
    <s v="SLA_MET"/>
  </r>
  <r>
    <s v="5403"/>
    <d v="2023-08-27T12:05:17"/>
    <d v="2023-08-27T12:16:02"/>
    <s v="APPROVE"/>
    <s v="Consumer Existing"/>
    <s v="RBose"/>
    <m/>
    <x v="0"/>
    <d v="1899-12-30T00:10:45"/>
    <n v="10.75"/>
    <d v="2023-08-27T00:00:00"/>
    <x v="1"/>
    <x v="0"/>
    <x v="6"/>
    <x v="0"/>
    <x v="1"/>
    <s v="SLA_MET"/>
  </r>
  <r>
    <s v="5404"/>
    <d v="2023-08-27T12:10:00"/>
    <d v="2023-08-27T12:20:51"/>
    <s v="APPROVE"/>
    <s v="Consumer Existing"/>
    <s v="NBhatia"/>
    <s v="Approve"/>
    <x v="0"/>
    <d v="1899-12-30T00:10:51"/>
    <n v="10.85"/>
    <d v="2023-08-27T00:00:00"/>
    <x v="1"/>
    <x v="0"/>
    <x v="1"/>
    <x v="0"/>
    <x v="1"/>
    <s v="SLA_MET"/>
  </r>
  <r>
    <s v="5405"/>
    <d v="2023-08-27T12:10:44"/>
    <d v="2023-08-27T12:20:50"/>
    <s v="APPROVE"/>
    <s v="Consumer Existing"/>
    <s v="HPandya"/>
    <s v="Approve"/>
    <x v="0"/>
    <d v="1899-12-30T00:10:06"/>
    <n v="10.1"/>
    <d v="2023-08-27T00:00:00"/>
    <x v="1"/>
    <x v="0"/>
    <x v="11"/>
    <x v="0"/>
    <x v="1"/>
    <s v="SLA_MET"/>
  </r>
  <r>
    <s v="5406"/>
    <d v="2023-08-27T12:26:27"/>
    <d v="2023-08-27T12:50:42"/>
    <s v="APPROVE"/>
    <s v="Consumer Existing"/>
    <s v="NBhatia"/>
    <m/>
    <x v="0"/>
    <d v="1899-12-30T00:24:15"/>
    <n v="24.25"/>
    <d v="2023-08-27T00:00:00"/>
    <x v="1"/>
    <x v="0"/>
    <x v="1"/>
    <x v="0"/>
    <x v="1"/>
    <s v="SLA_NOT_MET"/>
  </r>
  <r>
    <s v="5407"/>
    <d v="2023-08-27T12:36:11"/>
    <d v="2023-08-27T12:42:28"/>
    <s v="APPROVE"/>
    <s v="Consumer Existing"/>
    <s v="SBambaras"/>
    <s v="Approved for 1 service"/>
    <x v="0"/>
    <d v="1899-12-30T00:06:17"/>
    <n v="6.2833333333333332"/>
    <d v="2023-08-27T00:00:00"/>
    <x v="1"/>
    <x v="0"/>
    <x v="7"/>
    <x v="0"/>
    <x v="1"/>
    <s v="SLA_MET"/>
  </r>
  <r>
    <s v="5408"/>
    <d v="2023-08-27T13:12:20"/>
    <d v="2023-08-27T13:30:00"/>
    <s v="APPROVE"/>
    <s v="Consumer Existing"/>
    <s v="RBose"/>
    <m/>
    <x v="0"/>
    <d v="1899-12-30T00:17:40"/>
    <n v="17.666666666666668"/>
    <d v="2023-08-27T00:00:00"/>
    <x v="1"/>
    <x v="0"/>
    <x v="6"/>
    <x v="0"/>
    <x v="1"/>
    <s v="SLA_MET"/>
  </r>
  <r>
    <s v="5409"/>
    <d v="2023-08-27T13:17:09"/>
    <d v="2023-08-27T13:29:59"/>
    <s v="APPROVE"/>
    <s v="Consumer Pre Bureau"/>
    <s v="SBambaras"/>
    <s v="Approved for 1 service"/>
    <x v="0"/>
    <d v="1899-12-30T00:12:50"/>
    <n v="12.833333333333334"/>
    <d v="2023-08-27T00:00:00"/>
    <x v="1"/>
    <x v="0"/>
    <x v="7"/>
    <x v="0"/>
    <x v="2"/>
    <s v="SLA_MET"/>
  </r>
  <r>
    <s v="5410"/>
    <d v="2023-08-27T13:21:26"/>
    <d v="2023-08-27T13:40:04"/>
    <s v="APPROVE"/>
    <s v="Consumer Pre Bureau"/>
    <s v="SBambaras"/>
    <s v="Approved for 1 service"/>
    <x v="0"/>
    <d v="1899-12-30T00:18:38"/>
    <n v="18.633333333333333"/>
    <d v="2023-08-27T00:00:00"/>
    <x v="1"/>
    <x v="0"/>
    <x v="7"/>
    <x v="0"/>
    <x v="2"/>
    <s v="SLA_MET"/>
  </r>
  <r>
    <s v="5411"/>
    <d v="2023-08-27T13:32:09"/>
    <d v="2023-08-27T13:38:51"/>
    <s v="APPROVE"/>
    <s v="Consumer Post Bureau"/>
    <s v="HPandya"/>
    <s v="Approve"/>
    <x v="0"/>
    <d v="1899-12-30T00:06:42"/>
    <n v="6.7"/>
    <d v="2023-08-27T00:00:00"/>
    <x v="1"/>
    <x v="0"/>
    <x v="11"/>
    <x v="0"/>
    <x v="0"/>
    <s v="SLA_MET"/>
  </r>
  <r>
    <s v="5412"/>
    <d v="2023-08-27T13:32:14"/>
    <d v="2023-08-27T13:44:14"/>
    <s v="APPROVE"/>
    <s v="Consumer Existing"/>
    <s v="NBhatia"/>
    <s v="Approve"/>
    <x v="0"/>
    <d v="1899-12-30T00:12:00"/>
    <n v="12"/>
    <d v="2023-08-27T00:00:00"/>
    <x v="1"/>
    <x v="0"/>
    <x v="1"/>
    <x v="0"/>
    <x v="1"/>
    <s v="SLA_MET"/>
  </r>
  <r>
    <s v="5413"/>
    <d v="2023-08-27T13:32:20"/>
    <d v="2023-08-27T13:49:31"/>
    <s v="APPROVE"/>
    <s v="Consumer Existing"/>
    <s v="RBose"/>
    <m/>
    <x v="0"/>
    <d v="1899-12-30T00:17:11"/>
    <n v="17.183333333333334"/>
    <d v="2023-08-27T00:00:00"/>
    <x v="1"/>
    <x v="0"/>
    <x v="6"/>
    <x v="0"/>
    <x v="1"/>
    <s v="SLA_MET"/>
  </r>
  <r>
    <s v="5414"/>
    <d v="2023-08-27T13:41:39"/>
    <d v="2023-08-27T13:44:50"/>
    <s v="APPROVE"/>
    <s v="Consumer Existing"/>
    <s v="SBambaras"/>
    <s v="Approved only with outright purchase of handset or USIM only"/>
    <x v="0"/>
    <d v="1899-12-30T00:03:11"/>
    <n v="3.1833333333333331"/>
    <d v="2023-08-27T00:00:00"/>
    <x v="1"/>
    <x v="0"/>
    <x v="7"/>
    <x v="0"/>
    <x v="1"/>
    <s v="SLA_MET"/>
  </r>
  <r>
    <s v="5415"/>
    <d v="2023-08-27T13:41:43"/>
    <d v="2023-08-27T13:55:03"/>
    <s v="APPROVE"/>
    <s v="Consumer Existing"/>
    <s v="RBose"/>
    <m/>
    <x v="0"/>
    <d v="1899-12-30T00:13:20"/>
    <n v="13.333333333333334"/>
    <d v="2023-08-27T00:00:00"/>
    <x v="1"/>
    <x v="0"/>
    <x v="6"/>
    <x v="0"/>
    <x v="1"/>
    <s v="SLA_MET"/>
  </r>
  <r>
    <s v="5416"/>
    <d v="2023-08-27T13:46:41"/>
    <d v="2023-08-27T13:59:19"/>
    <s v="APPROVE"/>
    <s v="Consumer Pre Bureau"/>
    <s v="NBhatia"/>
    <s v="Approve"/>
    <x v="0"/>
    <d v="1899-12-30T00:12:38"/>
    <n v="12.633333333333333"/>
    <d v="2023-08-27T00:00:00"/>
    <x v="1"/>
    <x v="0"/>
    <x v="1"/>
    <x v="0"/>
    <x v="2"/>
    <s v="SLA_MET"/>
  </r>
  <r>
    <s v="5417"/>
    <d v="2023-08-27T14:07:58"/>
    <d v="2023-08-27T14:14:57"/>
    <s v="APPROVE"/>
    <s v="Consumer Existing"/>
    <s v="HPandya"/>
    <s v="Approve"/>
    <x v="0"/>
    <d v="1899-12-30T00:06:59"/>
    <n v="6.9833333333333334"/>
    <d v="2023-08-27T00:00:00"/>
    <x v="1"/>
    <x v="0"/>
    <x v="11"/>
    <x v="0"/>
    <x v="1"/>
    <s v="SLA_MET"/>
  </r>
  <r>
    <s v="5418"/>
    <d v="2023-08-27T14:18:21"/>
    <d v="2023-08-27T14:35:59"/>
    <s v="APPROVE"/>
    <s v="Consumer Post Bureau"/>
    <s v="NBhatia"/>
    <s v="Approved for One Handset and One MBB only."/>
    <x v="0"/>
    <d v="1899-12-30T00:17:38"/>
    <n v="17.633333333333333"/>
    <d v="2023-08-27T00:00:00"/>
    <x v="1"/>
    <x v="0"/>
    <x v="1"/>
    <x v="0"/>
    <x v="0"/>
    <s v="SLA_MET"/>
  </r>
  <r>
    <s v="5419"/>
    <d v="2023-08-27T14:33:09"/>
    <d v="2023-08-27T14:42:08"/>
    <s v="APPROVE"/>
    <s v="Consumer Pre Bureau"/>
    <s v="SBambaras"/>
    <s v="Approved for 1 handset and 1 MBB"/>
    <x v="0"/>
    <d v="1899-12-30T00:08:59"/>
    <n v="8.9833333333333325"/>
    <d v="2023-08-27T00:00:00"/>
    <x v="1"/>
    <x v="0"/>
    <x v="7"/>
    <x v="0"/>
    <x v="2"/>
    <s v="SLA_MET"/>
  </r>
  <r>
    <s v="5420"/>
    <d v="2023-08-27T14:35:19"/>
    <d v="2023-08-27T14:52:40"/>
    <s v="APPROVE"/>
    <s v="Consumer Existing"/>
    <s v="NBhatia"/>
    <s v="Approve"/>
    <x v="0"/>
    <d v="1899-12-30T00:17:21"/>
    <n v="17.350000000000001"/>
    <d v="2023-08-27T00:00:00"/>
    <x v="1"/>
    <x v="0"/>
    <x v="1"/>
    <x v="0"/>
    <x v="1"/>
    <s v="SLA_MET"/>
  </r>
  <r>
    <s v="5421"/>
    <d v="2023-08-27T14:37:41"/>
    <d v="2023-08-27T14:44:10"/>
    <s v="APPROVE"/>
    <s v="Consumer Existing"/>
    <s v="SSyed"/>
    <m/>
    <x v="0"/>
    <d v="1899-12-30T00:06:29"/>
    <n v="6.4833333333333334"/>
    <d v="2023-08-27T00:00:00"/>
    <x v="1"/>
    <x v="0"/>
    <x v="5"/>
    <x v="0"/>
    <x v="1"/>
    <s v="SLA_MET"/>
  </r>
  <r>
    <s v="5422"/>
    <d v="2023-08-27T14:48:34"/>
    <d v="2023-08-27T14:59:45"/>
    <s v="APPROVE"/>
    <s v="Consumer Post Bureau"/>
    <s v="SSyed"/>
    <m/>
    <x v="0"/>
    <d v="1899-12-30T00:11:11"/>
    <n v="11.183333333333334"/>
    <d v="2023-08-27T00:00:00"/>
    <x v="1"/>
    <x v="0"/>
    <x v="5"/>
    <x v="0"/>
    <x v="0"/>
    <s v="SLA_MET"/>
  </r>
  <r>
    <s v="5423"/>
    <d v="2023-08-27T14:49:53"/>
    <d v="2023-08-27T15:03:48"/>
    <s v="APPROVE"/>
    <s v="Consumer Existing"/>
    <s v="NBhatia"/>
    <s v="Approve"/>
    <x v="0"/>
    <d v="1899-12-30T00:13:55"/>
    <n v="13.916666666666666"/>
    <d v="2023-08-27T00:00:00"/>
    <x v="1"/>
    <x v="0"/>
    <x v="1"/>
    <x v="0"/>
    <x v="1"/>
    <s v="SLA_MET"/>
  </r>
  <r>
    <s v="5424"/>
    <d v="2023-08-27T15:18:39"/>
    <d v="2023-08-27T15:28:24"/>
    <s v="APPROVE"/>
    <s v="Consumer Existing"/>
    <s v="SSyed"/>
    <m/>
    <x v="0"/>
    <d v="1899-12-30T00:09:45"/>
    <n v="9.75"/>
    <d v="2023-08-27T00:00:00"/>
    <x v="1"/>
    <x v="0"/>
    <x v="5"/>
    <x v="0"/>
    <x v="1"/>
    <s v="SLA_MET"/>
  </r>
  <r>
    <s v="5425"/>
    <d v="2023-08-27T15:29:48"/>
    <d v="2023-08-27T15:45:43"/>
    <s v="APPROVE"/>
    <s v="Consumer Post Bureau"/>
    <s v="SSyed"/>
    <m/>
    <x v="0"/>
    <d v="1899-12-30T00:15:55"/>
    <n v="15.916666666666666"/>
    <d v="2023-08-27T00:00:00"/>
    <x v="1"/>
    <x v="0"/>
    <x v="5"/>
    <x v="0"/>
    <x v="0"/>
    <s v="SLA_MET"/>
  </r>
  <r>
    <s v="5426"/>
    <d v="2023-08-27T15:31:40"/>
    <d v="2023-08-27T15:50:22"/>
    <s v="APPROVE"/>
    <s v="Consumer Pre Bureau"/>
    <s v="SBambaras"/>
    <s v="Approved for 1 handset and 1 MBB"/>
    <x v="0"/>
    <d v="1899-12-30T00:18:42"/>
    <n v="18.7"/>
    <d v="2023-08-27T00:00:00"/>
    <x v="1"/>
    <x v="0"/>
    <x v="7"/>
    <x v="0"/>
    <x v="2"/>
    <s v="SLA_MET"/>
  </r>
  <r>
    <s v="5427"/>
    <d v="2023-08-27T15:39:48"/>
    <d v="2023-08-27T16:03:43"/>
    <s v="APPROVE"/>
    <s v="Consumer Post Bureau"/>
    <s v="HPandya"/>
    <s v="Approve"/>
    <x v="0"/>
    <d v="1899-12-30T00:23:55"/>
    <n v="23.916666666666668"/>
    <d v="2023-08-27T00:00:00"/>
    <x v="1"/>
    <x v="0"/>
    <x v="11"/>
    <x v="0"/>
    <x v="0"/>
    <s v="SLA_NOT_MET"/>
  </r>
  <r>
    <s v="5428"/>
    <d v="2023-08-27T15:49:28"/>
    <d v="2023-08-27T16:06:52"/>
    <s v="APPROVE"/>
    <s v="Consumer Pre Bureau"/>
    <s v="SBambaras"/>
    <s v="Approved for 1 service"/>
    <x v="0"/>
    <d v="1899-12-30T00:17:24"/>
    <n v="17.399999999999999"/>
    <d v="2023-08-27T00:00:00"/>
    <x v="1"/>
    <x v="0"/>
    <x v="7"/>
    <x v="0"/>
    <x v="2"/>
    <s v="SLA_MET"/>
  </r>
  <r>
    <s v="5429"/>
    <d v="2023-08-27T16:02:30"/>
    <d v="2023-08-27T16:12:30"/>
    <s v="APPROVE"/>
    <s v="Consumer Existing"/>
    <s v="RBose"/>
    <s v="Approved for outright purchase or sim-only service."/>
    <x v="0"/>
    <d v="1899-12-30T00:10:00"/>
    <n v="10"/>
    <d v="2023-08-27T00:00:00"/>
    <x v="1"/>
    <x v="0"/>
    <x v="6"/>
    <x v="0"/>
    <x v="1"/>
    <s v="SLA_MET"/>
  </r>
  <r>
    <s v="5430"/>
    <d v="2023-08-27T16:10:00"/>
    <d v="2023-08-27T16:20:34"/>
    <s v="APPROVE"/>
    <s v="Consumer Existing"/>
    <s v="SBambaras"/>
    <s v="Approved for 1 service"/>
    <x v="0"/>
    <d v="1899-12-30T00:10:34"/>
    <n v="10.566666666666666"/>
    <d v="2023-08-27T00:00:00"/>
    <x v="1"/>
    <x v="0"/>
    <x v="7"/>
    <x v="0"/>
    <x v="1"/>
    <s v="SLA_MET"/>
  </r>
  <r>
    <s v="5431"/>
    <d v="2023-08-27T16:10:00"/>
    <d v="2023-08-27T16:28:29"/>
    <s v="APPROVE"/>
    <s v="Consumer Pre Bureau"/>
    <s v="NBhatia"/>
    <s v="Approve"/>
    <x v="0"/>
    <d v="1899-12-30T00:18:29"/>
    <n v="18.483333333333334"/>
    <d v="2023-08-27T00:00:00"/>
    <x v="1"/>
    <x v="0"/>
    <x v="1"/>
    <x v="0"/>
    <x v="2"/>
    <s v="SLA_MET"/>
  </r>
  <r>
    <s v="5432"/>
    <d v="2023-08-27T16:10:52"/>
    <d v="2023-08-27T16:14:29"/>
    <s v="APPROVE"/>
    <s v="Consumer Existing"/>
    <s v="SSyed"/>
    <m/>
    <x v="0"/>
    <d v="1899-12-30T00:03:37"/>
    <n v="3.6166666666666667"/>
    <d v="2023-08-27T00:00:00"/>
    <x v="1"/>
    <x v="0"/>
    <x v="5"/>
    <x v="0"/>
    <x v="1"/>
    <s v="SLA_MET"/>
  </r>
  <r>
    <s v="5433"/>
    <d v="2023-08-27T16:25:36"/>
    <d v="2023-08-27T16:36:37"/>
    <s v="APPROVE"/>
    <s v="Consumer Post Bureau"/>
    <s v="RBose"/>
    <m/>
    <x v="0"/>
    <d v="1899-12-30T00:11:01"/>
    <n v="11.016666666666667"/>
    <d v="2023-08-27T00:00:00"/>
    <x v="1"/>
    <x v="0"/>
    <x v="6"/>
    <x v="0"/>
    <x v="0"/>
    <s v="SLA_MET"/>
  </r>
  <r>
    <s v="5434"/>
    <d v="2023-08-27T16:41:01"/>
    <d v="2023-08-27T16:55:55"/>
    <s v="APPROVE"/>
    <s v="Consumer Existing"/>
    <s v="NBhatia"/>
    <m/>
    <x v="0"/>
    <d v="1899-12-30T00:14:54"/>
    <n v="14.9"/>
    <d v="2023-08-27T00:00:00"/>
    <x v="1"/>
    <x v="0"/>
    <x v="1"/>
    <x v="0"/>
    <x v="1"/>
    <s v="SLA_MET"/>
  </r>
  <r>
    <s v="5435"/>
    <d v="2023-08-27T16:41:03"/>
    <d v="2023-08-27T16:46:49"/>
    <s v="APPROVE"/>
    <s v="Consumer Existing"/>
    <s v="HPandya"/>
    <s v="Approved only with outright purchase of handset or USIM only"/>
    <x v="0"/>
    <d v="1899-12-30T00:05:46"/>
    <n v="5.7666666666666666"/>
    <d v="2023-08-27T00:00:00"/>
    <x v="1"/>
    <x v="0"/>
    <x v="11"/>
    <x v="0"/>
    <x v="1"/>
    <s v="SLA_MET"/>
  </r>
  <r>
    <s v="5436"/>
    <d v="2023-08-27T16:44:50"/>
    <d v="2023-08-27T16:54:27"/>
    <s v="APPROVE"/>
    <s v="Consumer Pre Bureau"/>
    <s v="SBambaras"/>
    <s v="Approved only with outright purchase of handset or USIM only"/>
    <x v="0"/>
    <d v="1899-12-30T00:09:37"/>
    <n v="9.6166666666666671"/>
    <d v="2023-08-27T00:00:00"/>
    <x v="1"/>
    <x v="0"/>
    <x v="7"/>
    <x v="0"/>
    <x v="2"/>
    <s v="SLA_MET"/>
  </r>
  <r>
    <s v="5437"/>
    <d v="2023-08-27T16:46:39"/>
    <d v="2023-08-27T17:07:42"/>
    <s v="APPROVE"/>
    <s v="Consumer Existing"/>
    <s v="NBhatia"/>
    <m/>
    <x v="0"/>
    <d v="1899-12-30T00:21:03"/>
    <n v="21.05"/>
    <d v="2023-08-27T00:00:00"/>
    <x v="1"/>
    <x v="0"/>
    <x v="1"/>
    <x v="0"/>
    <x v="1"/>
    <s v="SLA_NOT_MET"/>
  </r>
  <r>
    <s v="5438"/>
    <d v="2023-08-27T16:49:52"/>
    <d v="2023-08-27T17:02:49"/>
    <s v="APPROVE"/>
    <s v="Consumer Existing"/>
    <s v="SSyed"/>
    <m/>
    <x v="0"/>
    <d v="1899-12-30T00:12:57"/>
    <n v="12.95"/>
    <d v="2023-08-27T00:00:00"/>
    <x v="1"/>
    <x v="0"/>
    <x v="5"/>
    <x v="0"/>
    <x v="1"/>
    <s v="SLA_MET"/>
  </r>
  <r>
    <s v="5439"/>
    <d v="2023-08-27T17:10:11"/>
    <d v="2023-08-27T17:17:17"/>
    <s v="APPROVE"/>
    <s v="Consumer Existing"/>
    <s v="SBambaras"/>
    <s v="Approved for 1 service"/>
    <x v="0"/>
    <d v="1899-12-30T00:07:06"/>
    <n v="7.1"/>
    <d v="2023-08-27T00:00:00"/>
    <x v="1"/>
    <x v="0"/>
    <x v="7"/>
    <x v="0"/>
    <x v="1"/>
    <s v="SLA_MET"/>
  </r>
  <r>
    <s v="5440"/>
    <d v="2023-08-27T18:00:49"/>
    <d v="2023-08-27T18:08:04"/>
    <s v="APPROVE"/>
    <s v="Consumer Existing"/>
    <s v="HPandya"/>
    <s v="Approve"/>
    <x v="0"/>
    <d v="1899-12-30T00:07:15"/>
    <n v="7.25"/>
    <d v="2023-08-27T00:00:00"/>
    <x v="1"/>
    <x v="0"/>
    <x v="11"/>
    <x v="0"/>
    <x v="1"/>
    <s v="SLA_MET"/>
  </r>
  <r>
    <s v="5441"/>
    <d v="2023-08-27T18:32:33"/>
    <d v="2023-08-27T18:45:14"/>
    <s v="APPROVE"/>
    <s v="Consumer Existing"/>
    <s v="NBhatia"/>
    <s v="Approve"/>
    <x v="0"/>
    <d v="1899-12-30T00:12:41"/>
    <n v="12.683333333333334"/>
    <d v="2023-08-27T00:00:00"/>
    <x v="1"/>
    <x v="0"/>
    <x v="1"/>
    <x v="0"/>
    <x v="1"/>
    <s v="SLA_MET"/>
  </r>
  <r>
    <s v="5442"/>
    <d v="2023-08-27T10:49:05"/>
    <d v="2023-08-27T10:56:37"/>
    <s v="DECLINE"/>
    <s v="Consumer Post Bureau"/>
    <s v="SSyed"/>
    <m/>
    <x v="0"/>
    <d v="1899-12-30T00:07:32"/>
    <n v="7.5333333333333332"/>
    <d v="2023-08-27T00:00:00"/>
    <x v="1"/>
    <x v="0"/>
    <x v="5"/>
    <x v="1"/>
    <x v="0"/>
    <s v="SLA_MET"/>
  </r>
  <r>
    <s v="5443"/>
    <d v="2023-08-27T10:53:48"/>
    <d v="2023-08-27T10:57:33"/>
    <s v="DECLINE"/>
    <s v="Consumer Existing"/>
    <s v="SBambaras"/>
    <s v="The applicant has been declined as Students are only eligible for 1 Handset (Voice service)"/>
    <x v="0"/>
    <d v="1899-12-30T00:03:45"/>
    <n v="3.75"/>
    <d v="2023-08-27T00:00:00"/>
    <x v="1"/>
    <x v="0"/>
    <x v="7"/>
    <x v="1"/>
    <x v="1"/>
    <s v="SLA_MET"/>
  </r>
  <r>
    <s v="5444"/>
    <d v="2023-08-27T11:33:52"/>
    <d v="2023-08-27T11:39:30"/>
    <s v="DECLINE"/>
    <s v="Consumer Existing"/>
    <s v="HPandya"/>
    <s v="The customer has been declined due to insufficient billing history with Asif Tech"/>
    <x v="0"/>
    <d v="1899-12-30T00:05:38"/>
    <n v="5.6333333333333329"/>
    <d v="2023-08-27T00:00:00"/>
    <x v="1"/>
    <x v="0"/>
    <x v="11"/>
    <x v="1"/>
    <x v="1"/>
    <s v="SLA_MET"/>
  </r>
  <r>
    <s v="5445"/>
    <d v="2023-08-27T11:48:19"/>
    <d v="2023-08-27T11:50:35"/>
    <s v="DECLINE"/>
    <s v="Consumer Existing"/>
    <s v="SSyed"/>
    <m/>
    <x v="0"/>
    <d v="1899-12-30T00:02:16"/>
    <n v="2.2666666666666666"/>
    <d v="2023-08-27T00:00:00"/>
    <x v="1"/>
    <x v="0"/>
    <x v="5"/>
    <x v="1"/>
    <x v="1"/>
    <s v="SLA_MET"/>
  </r>
  <r>
    <s v="5446"/>
    <d v="2023-08-27T12:02:09"/>
    <d v="2023-08-27T12:13:12"/>
    <s v="DECLINE"/>
    <s v="Consumer Existing"/>
    <s v="SBambaras"/>
    <m/>
    <x v="0"/>
    <d v="1899-12-30T00:11:03"/>
    <n v="11.05"/>
    <d v="2023-08-27T00:00:00"/>
    <x v="1"/>
    <x v="0"/>
    <x v="7"/>
    <x v="1"/>
    <x v="1"/>
    <s v="SLA_MET"/>
  </r>
  <r>
    <s v="5447"/>
    <d v="2023-08-27T12:21:17"/>
    <d v="2023-08-27T12:31:39"/>
    <s v="DECLINE"/>
    <s v="Consumer Existing"/>
    <s v="HPandya"/>
    <s v="Declined as the customer has reached their eligible Service Limit"/>
    <x v="0"/>
    <d v="1899-12-30T00:10:22"/>
    <n v="10.366666666666667"/>
    <d v="2023-08-27T00:00:00"/>
    <x v="1"/>
    <x v="0"/>
    <x v="11"/>
    <x v="1"/>
    <x v="1"/>
    <s v="SLA_MET"/>
  </r>
  <r>
    <s v="5448"/>
    <d v="2023-08-27T12:24:07"/>
    <d v="2023-08-27T12:27:00"/>
    <s v="DECLINE"/>
    <s v="Consumer Post Bureau"/>
    <s v="SBambaras"/>
    <s v="Declined as a Credit Decision"/>
    <x v="0"/>
    <d v="1899-12-30T00:02:53"/>
    <n v="2.8833333333333333"/>
    <d v="2023-08-27T00:00:00"/>
    <x v="1"/>
    <x v="0"/>
    <x v="7"/>
    <x v="1"/>
    <x v="0"/>
    <s v="SLA_MET"/>
  </r>
  <r>
    <s v="5449"/>
    <d v="2023-08-27T12:45:31"/>
    <d v="2023-08-27T12:54:20"/>
    <s v="DECLINE"/>
    <s v="Consumer Existing"/>
    <s v="RBose"/>
    <m/>
    <x v="0"/>
    <d v="1899-12-30T00:08:49"/>
    <n v="8.8166666666666664"/>
    <d v="2023-08-27T00:00:00"/>
    <x v="1"/>
    <x v="0"/>
    <x v="6"/>
    <x v="1"/>
    <x v="1"/>
    <s v="SLA_MET"/>
  </r>
  <r>
    <s v="5450"/>
    <d v="2023-08-27T12:45:57"/>
    <d v="2023-08-27T12:56:51"/>
    <s v="DECLINE"/>
    <s v="Consumer Existing"/>
    <s v="HPandya"/>
    <s v="The customer has been declined due to insufficient billing history with Asif Tech"/>
    <x v="0"/>
    <d v="1899-12-30T00:10:54"/>
    <n v="10.9"/>
    <d v="2023-08-27T00:00:00"/>
    <x v="1"/>
    <x v="0"/>
    <x v="11"/>
    <x v="1"/>
    <x v="1"/>
    <s v="SLA_MET"/>
  </r>
  <r>
    <s v="5451"/>
    <d v="2023-08-27T13:14:35"/>
    <d v="2023-08-27T13:31:06"/>
    <s v="DECLINE"/>
    <s v="Consumer Existing"/>
    <s v="HPandya"/>
    <s v="Declined as the customer has reached their eligible Service Limit"/>
    <x v="0"/>
    <d v="1899-12-30T00:16:31"/>
    <n v="16.516666666666666"/>
    <d v="2023-08-27T00:00:00"/>
    <x v="1"/>
    <x v="0"/>
    <x v="11"/>
    <x v="1"/>
    <x v="1"/>
    <s v="SLA_MET"/>
  </r>
  <r>
    <s v="5452"/>
    <d v="2023-08-27T13:42:59"/>
    <d v="2023-08-27T14:06:41"/>
    <s v="DECLINE"/>
    <s v="Consumer Existing"/>
    <s v="RBose"/>
    <m/>
    <x v="0"/>
    <d v="1899-12-30T00:23:42"/>
    <n v="23.7"/>
    <d v="2023-08-27T00:00:00"/>
    <x v="1"/>
    <x v="0"/>
    <x v="6"/>
    <x v="1"/>
    <x v="1"/>
    <s v="SLA_NOT_MET"/>
  </r>
  <r>
    <s v="5453"/>
    <d v="2023-08-27T14:02:06"/>
    <d v="2023-08-27T14:08:03"/>
    <s v="DECLINE"/>
    <s v="Consumer Existing"/>
    <s v="SBambaras"/>
    <s v="Declined as the customer has reached their eligible Service Limit"/>
    <x v="0"/>
    <d v="1899-12-30T00:05:57"/>
    <n v="5.95"/>
    <d v="2023-08-27T00:00:00"/>
    <x v="1"/>
    <x v="0"/>
    <x v="7"/>
    <x v="1"/>
    <x v="1"/>
    <s v="SLA_MET"/>
  </r>
  <r>
    <s v="5454"/>
    <d v="2023-08-27T14:42:15"/>
    <d v="2023-08-27T14:47:12"/>
    <s v="DECLINE"/>
    <s v="Consumer Existing"/>
    <s v="SSyed"/>
    <m/>
    <x v="0"/>
    <d v="1899-12-30T00:04:57"/>
    <n v="4.95"/>
    <d v="2023-08-27T00:00:00"/>
    <x v="1"/>
    <x v="0"/>
    <x v="5"/>
    <x v="1"/>
    <x v="1"/>
    <s v="SLA_MET"/>
  </r>
  <r>
    <s v="5455"/>
    <d v="2023-08-27T14:45:21"/>
    <d v="2023-08-27T14:52:39"/>
    <s v="DECLINE"/>
    <s v="Consumer Existing"/>
    <s v="HPandya"/>
    <s v="The applicant has been declined due to their billing history on their existing Asif Tech account, which is currently overdue"/>
    <x v="1"/>
    <d v="1899-12-30T00:07:18"/>
    <n v="7.3"/>
    <d v="2023-08-27T00:00:00"/>
    <x v="1"/>
    <x v="0"/>
    <x v="11"/>
    <x v="1"/>
    <x v="1"/>
    <s v="SLA_MET"/>
  </r>
  <r>
    <s v="5456"/>
    <d v="2023-08-27T14:53:24"/>
    <d v="2023-08-27T15:13:35"/>
    <s v="DECLINE"/>
    <s v="Consumer Existing"/>
    <s v="RBose"/>
    <m/>
    <x v="0"/>
    <d v="1899-12-30T00:20:11"/>
    <n v="20.183333333333334"/>
    <d v="2023-08-27T00:00:00"/>
    <x v="1"/>
    <x v="0"/>
    <x v="6"/>
    <x v="1"/>
    <x v="1"/>
    <s v="SLA_NOT_MET"/>
  </r>
  <r>
    <s v="5457"/>
    <d v="2023-08-27T15:16:46"/>
    <d v="2023-08-27T15:26:22"/>
    <s v="DECLINE"/>
    <s v="Consumer Existing"/>
    <s v="SBambaras"/>
    <s v="The applicant has been declined as their Visa expires in less than 12 months"/>
    <x v="0"/>
    <d v="1899-12-30T00:09:36"/>
    <n v="9.6"/>
    <d v="2023-08-27T00:00:00"/>
    <x v="1"/>
    <x v="0"/>
    <x v="7"/>
    <x v="1"/>
    <x v="1"/>
    <s v="SLA_MET"/>
  </r>
  <r>
    <s v="5458"/>
    <d v="2023-08-27T15:18:39"/>
    <d v="2023-08-27T15:45:28"/>
    <s v="DECLINE"/>
    <s v="Consumer Existing"/>
    <s v="NBhatia"/>
    <s v="Declined as a Credit Decision"/>
    <x v="0"/>
    <d v="1899-12-30T00:26:49"/>
    <n v="26.816666666666666"/>
    <d v="2023-08-27T00:00:00"/>
    <x v="1"/>
    <x v="0"/>
    <x v="1"/>
    <x v="1"/>
    <x v="1"/>
    <s v="SLA_NOT_MET"/>
  </r>
  <r>
    <s v="5459"/>
    <d v="2023-08-27T15:21:13"/>
    <d v="2023-08-27T15:35:44"/>
    <s v="DECLINE"/>
    <s v="Consumer Existing"/>
    <s v="SBambaras"/>
    <s v="The applicant has been declined due to a failed employment check. We have confirmed that the applicant is either not known by the employer or no longer works there"/>
    <x v="0"/>
    <d v="1899-12-30T00:14:31"/>
    <n v="14.516666666666667"/>
    <d v="2023-08-27T00:00:00"/>
    <x v="1"/>
    <x v="0"/>
    <x v="7"/>
    <x v="1"/>
    <x v="1"/>
    <s v="SLA_MET"/>
  </r>
  <r>
    <s v="5460"/>
    <d v="2023-08-27T15:56:27"/>
    <d v="2023-08-27T16:05:00"/>
    <s v="DECLINE"/>
    <s v="Consumer Existing"/>
    <s v="RBose"/>
    <s v="The applicant has been declined as their Visa expires in less than 12 months"/>
    <x v="0"/>
    <d v="1899-12-30T00:08:33"/>
    <n v="8.5500000000000007"/>
    <d v="2023-08-27T00:00:00"/>
    <x v="1"/>
    <x v="0"/>
    <x v="6"/>
    <x v="1"/>
    <x v="1"/>
    <s v="SLA_MET"/>
  </r>
  <r>
    <s v="5461"/>
    <d v="2023-08-27T15:56:38"/>
    <d v="2023-08-27T16:05:22"/>
    <s v="DECLINE"/>
    <s v="Consumer Existing"/>
    <s v="SSyed"/>
    <s v="Declined as a Credit Decision- Cust eligible for one voice one MBB only as of now"/>
    <x v="0"/>
    <d v="1899-12-30T00:08:44"/>
    <n v="8.7333333333333325"/>
    <d v="2023-08-27T00:00:00"/>
    <x v="1"/>
    <x v="0"/>
    <x v="5"/>
    <x v="1"/>
    <x v="1"/>
    <s v="SLA_MET"/>
  </r>
  <r>
    <s v="5462"/>
    <d v="2023-08-27T15:57:09"/>
    <d v="2023-08-27T16:09:23"/>
    <s v="DECLINE"/>
    <s v="Consumer Existing"/>
    <s v="HPandya"/>
    <s v="Declined as the customer has reached their eligible Service Limit"/>
    <x v="0"/>
    <d v="1899-12-30T00:12:14"/>
    <n v="12.233333333333333"/>
    <d v="2023-08-27T00:00:00"/>
    <x v="1"/>
    <x v="0"/>
    <x v="11"/>
    <x v="1"/>
    <x v="1"/>
    <s v="SLA_MET"/>
  </r>
  <r>
    <s v="5463"/>
    <d v="2023-08-27T16:03:27"/>
    <d v="2023-08-27T16:11:01"/>
    <s v="DECLINE"/>
    <s v="Consumer Existing"/>
    <s v="SSyed"/>
    <s v="The customer has been declined due to insufficient billing history with Asif Tech"/>
    <x v="0"/>
    <d v="1899-12-30T00:07:34"/>
    <n v="7.5666666666666664"/>
    <d v="2023-08-27T00:00:00"/>
    <x v="1"/>
    <x v="0"/>
    <x v="5"/>
    <x v="1"/>
    <x v="1"/>
    <s v="SLA_MET"/>
  </r>
  <r>
    <s v="5464"/>
    <d v="2023-08-27T16:11:59"/>
    <d v="2023-08-27T16:23:25"/>
    <s v="DECLINE"/>
    <s v="Consumer Existing"/>
    <s v="SBambaras"/>
    <s v="The customer has been declined due to insufficient billing history with Asif Tech"/>
    <x v="0"/>
    <d v="1899-12-30T00:11:26"/>
    <n v="11.433333333333334"/>
    <d v="2023-08-27T00:00:00"/>
    <x v="1"/>
    <x v="0"/>
    <x v="7"/>
    <x v="1"/>
    <x v="1"/>
    <s v="SLA_MET"/>
  </r>
  <r>
    <s v="5465"/>
    <d v="2023-08-27T16:25:12"/>
    <d v="2023-08-27T16:30:17"/>
    <s v="DECLINE"/>
    <s v="Consumer Existing"/>
    <s v="SSyed"/>
    <m/>
    <x v="0"/>
    <d v="1899-12-30T00:05:05"/>
    <n v="5.083333333333333"/>
    <d v="2023-08-27T00:00:00"/>
    <x v="1"/>
    <x v="0"/>
    <x v="5"/>
    <x v="1"/>
    <x v="1"/>
    <s v="SLA_MET"/>
  </r>
  <r>
    <s v="5466"/>
    <d v="2023-08-27T03:20:38"/>
    <d v="2023-08-27T08:31:09"/>
    <s v="WITHDRAW"/>
    <s v="Consumer Post Bureau"/>
    <s v="SSyed"/>
    <m/>
    <x v="0"/>
    <d v="1899-12-30T05:10:31"/>
    <n v="310.51666666666665"/>
    <d v="2023-08-27T00:00:00"/>
    <x v="1"/>
    <x v="0"/>
    <x v="5"/>
    <x v="2"/>
    <x v="0"/>
    <s v="SLA_NOT_MET"/>
  </r>
  <r>
    <s v="5467"/>
    <d v="2023-08-27T04:47:07"/>
    <d v="2023-08-27T08:34:18"/>
    <s v="WITHDRAW"/>
    <s v="Consumer Post Bureau"/>
    <s v="SSyed"/>
    <m/>
    <x v="0"/>
    <d v="1899-12-30T03:47:11"/>
    <n v="227.18333333333334"/>
    <d v="2023-08-27T00:00:00"/>
    <x v="1"/>
    <x v="0"/>
    <x v="5"/>
    <x v="2"/>
    <x v="0"/>
    <s v="SLA_NOT_MET"/>
  </r>
  <r>
    <s v="5468"/>
    <d v="2023-08-27T09:10:36"/>
    <d v="2023-08-27T09:15:17"/>
    <s v="WITHDRAW"/>
    <s v="Consumer Post Bureau"/>
    <s v="SSyed"/>
    <m/>
    <x v="0"/>
    <d v="1899-12-30T00:04:41"/>
    <n v="4.6833333333333336"/>
    <d v="2023-08-27T00:00:00"/>
    <x v="1"/>
    <x v="0"/>
    <x v="5"/>
    <x v="2"/>
    <x v="0"/>
    <s v="SLA_MET"/>
  </r>
  <r>
    <s v="5469"/>
    <d v="2023-08-27T10:20:37"/>
    <d v="2023-08-27T10:29:24"/>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8:47"/>
    <n v="8.7833333333333332"/>
    <d v="2023-08-27T00:00:00"/>
    <x v="1"/>
    <x v="0"/>
    <x v="7"/>
    <x v="2"/>
    <x v="2"/>
    <s v="SLA_MET"/>
  </r>
  <r>
    <s v="5470"/>
    <d v="2023-08-27T10:33:32"/>
    <d v="2023-08-27T10:36:12"/>
    <s v="WITHDRAW"/>
    <s v="Consumer Pre Bureau"/>
    <s v="HPandya"/>
    <s v="An account for this applicant already exists with Asif Tech. Please resubmit as existing customer under CA Row ID: 1-8BMU3SA"/>
    <x v="3"/>
    <d v="1899-12-30T00:02:40"/>
    <n v="2.6666666666666665"/>
    <d v="2023-08-27T00:00:00"/>
    <x v="1"/>
    <x v="0"/>
    <x v="11"/>
    <x v="2"/>
    <x v="2"/>
    <s v="SLA_MET"/>
  </r>
  <r>
    <s v="5471"/>
    <d v="2023-08-27T10:37:51"/>
    <d v="2023-08-27T10:44:25"/>
    <s v="WITHDRAW"/>
    <s v="Consumer Pre Bureau"/>
    <s v="HPandya"/>
    <s v="Please send through copies of the applicants 100 points of ID to KCredit@Asif Tech.com.au or 1800 656 866 Proof of income"/>
    <x v="2"/>
    <d v="1899-12-30T00:06:34"/>
    <n v="6.5666666666666664"/>
    <d v="2023-08-27T00:00:00"/>
    <x v="1"/>
    <x v="0"/>
    <x v="11"/>
    <x v="2"/>
    <x v="2"/>
    <s v="SLA_MET"/>
  </r>
  <r>
    <s v="5472"/>
    <d v="2023-08-27T10:40:06"/>
    <d v="2023-08-27T10:47:48"/>
    <s v="WITHDRAW"/>
    <s v="Consumer Existing"/>
    <s v="SBambaras"/>
    <s v="This customers existing Asif Tech account is currently overdue. Once all outstanding amounts have been paid, please email VCredit@Asif Tech.com.au to request a further review"/>
    <x v="1"/>
    <d v="1899-12-30T00:07:42"/>
    <n v="7.7"/>
    <d v="2023-08-27T00:00:00"/>
    <x v="1"/>
    <x v="0"/>
    <x v="7"/>
    <x v="2"/>
    <x v="1"/>
    <s v="SLA_MET"/>
  </r>
  <r>
    <s v="5473"/>
    <d v="2023-08-27T10:41:12"/>
    <d v="2023-08-27T10:51:57"/>
    <s v="WITHDRAW"/>
    <s v="Consumer Existing"/>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0:45"/>
    <n v="10.75"/>
    <d v="2023-08-27T00:00:00"/>
    <x v="1"/>
    <x v="0"/>
    <x v="11"/>
    <x v="2"/>
    <x v="1"/>
    <s v="SLA_MET"/>
  </r>
  <r>
    <s v="5474"/>
    <d v="2023-08-27T10:41:53"/>
    <d v="2023-08-27T10:46:36"/>
    <s v="WITHDRAW"/>
    <s v="Consumer Post Bureau"/>
    <s v="SSyed"/>
    <m/>
    <x v="0"/>
    <d v="1899-12-30T00:04:43"/>
    <n v="4.7166666666666668"/>
    <d v="2023-08-27T00:00:00"/>
    <x v="1"/>
    <x v="0"/>
    <x v="5"/>
    <x v="2"/>
    <x v="0"/>
    <s v="SLA_MET"/>
  </r>
  <r>
    <s v="5475"/>
    <d v="2023-08-27T10:55:52"/>
    <d v="2023-08-27T11:08:52"/>
    <s v="WITHDRAW"/>
    <s v="Consumer Existing"/>
    <s v="NBhatia"/>
    <s v="Please resubmit with the advertised contact details for the applicants employer (can include 13, 1300 &amp; 1800 numbers)"/>
    <x v="2"/>
    <d v="1899-12-30T00:13:00"/>
    <n v="13"/>
    <d v="2023-08-27T00:00:00"/>
    <x v="1"/>
    <x v="0"/>
    <x v="1"/>
    <x v="2"/>
    <x v="1"/>
    <s v="SLA_MET"/>
  </r>
  <r>
    <s v="5476"/>
    <d v="2023-08-27T11:06:22"/>
    <d v="2023-08-27T11:19:49"/>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3:27"/>
    <n v="13.45"/>
    <d v="2023-08-27T00:00:00"/>
    <x v="1"/>
    <x v="0"/>
    <x v="11"/>
    <x v="2"/>
    <x v="2"/>
    <s v="SLA_MET"/>
  </r>
  <r>
    <s v="5477"/>
    <d v="2023-08-27T11:22:54"/>
    <d v="2023-08-27T11:30:00"/>
    <s v="WITHDRAW"/>
    <s v="Consumer Existing"/>
    <s v="HPandya"/>
    <s v="This customers existing Asif Tech account is currently overdue. Once all outstanding amounts have been paid, please email VCredit@Asif Tech.com.au to request a further review"/>
    <x v="1"/>
    <d v="1899-12-30T00:07:06"/>
    <n v="7.1"/>
    <d v="2023-08-27T00:00:00"/>
    <x v="1"/>
    <x v="0"/>
    <x v="11"/>
    <x v="2"/>
    <x v="1"/>
    <s v="SLA_MET"/>
  </r>
  <r>
    <s v="5478"/>
    <d v="2023-08-27T11:26:16"/>
    <d v="2023-08-27T11:42:42"/>
    <s v="WITHDRAW"/>
    <s v="Consumer Pre Bureau"/>
    <s v="NBhatia"/>
    <s v="Please send through copies of the applicants 100 points of ID (including their Visa page and/or previous Passport number, if applicable) to VCredit@Asif Tech.com.au or 1800 656 866"/>
    <x v="2"/>
    <d v="1899-12-30T00:16:26"/>
    <n v="16.433333333333334"/>
    <d v="2023-08-27T00:00:00"/>
    <x v="1"/>
    <x v="0"/>
    <x v="1"/>
    <x v="2"/>
    <x v="2"/>
    <s v="SLA_MET"/>
  </r>
  <r>
    <s v="5479"/>
    <d v="2023-08-27T11:27:49"/>
    <d v="2023-08-27T11:33:12"/>
    <s v="WITHDRAW"/>
    <s v="Consumer Pre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5:23"/>
    <n v="5.3833333333333337"/>
    <d v="2023-08-27T00:00:00"/>
    <x v="1"/>
    <x v="0"/>
    <x v="7"/>
    <x v="2"/>
    <x v="2"/>
    <s v="SLA_MET"/>
  </r>
  <r>
    <s v="5480"/>
    <d v="2023-08-27T11:39:54"/>
    <d v="2023-08-27T11:43:00"/>
    <s v="WITHDRAW"/>
    <s v="Consumer Pre Bureau"/>
    <s v="SBambaras"/>
    <s v="Please send through copies of the applicants 100 points of ID (including their Visa page and/or previous Passport number, if applicable) to VCredit@Asif Tech.com.au or 1800 656 866"/>
    <x v="2"/>
    <d v="1899-12-30T00:03:06"/>
    <n v="3.1"/>
    <d v="2023-08-27T00:00:00"/>
    <x v="1"/>
    <x v="0"/>
    <x v="7"/>
    <x v="2"/>
    <x v="2"/>
    <s v="SLA_MET"/>
  </r>
  <r>
    <s v="5481"/>
    <d v="2023-08-27T12:12:04"/>
    <d v="2023-08-27T12:23:12"/>
    <s v="WITHDRAW"/>
    <s v="Consumer Existing"/>
    <s v="SBambaras"/>
    <s v="This customers existing Asif Tech account is currently overdue. Once all outstanding amounts have been paid, please email VCredit@Asif Tech.com.au to request a further review"/>
    <x v="1"/>
    <d v="1899-12-30T00:11:08"/>
    <n v="11.133333333333333"/>
    <d v="2023-08-27T00:00:00"/>
    <x v="1"/>
    <x v="0"/>
    <x v="7"/>
    <x v="2"/>
    <x v="1"/>
    <s v="SLA_MET"/>
  </r>
  <r>
    <s v="5482"/>
    <d v="2023-08-27T12:19:00"/>
    <d v="2023-08-27T12:32:41"/>
    <s v="WITHDRAW"/>
    <s v="Consumer Post Bureau"/>
    <s v="SSyed"/>
    <m/>
    <x v="0"/>
    <d v="1899-12-30T00:13:41"/>
    <n v="13.683333333333334"/>
    <d v="2023-08-27T00:00:00"/>
    <x v="1"/>
    <x v="0"/>
    <x v="5"/>
    <x v="2"/>
    <x v="0"/>
    <s v="SLA_MET"/>
  </r>
  <r>
    <s v="5483"/>
    <d v="2023-08-27T12:36:22"/>
    <d v="2023-08-27T12:47:16"/>
    <s v="WITHDRAW"/>
    <s v="Consumer Existing"/>
    <s v="SSyed"/>
    <s v="This customers existing Asif Tech account is currently overdue. Once all outstanding amounts have been paid, please email VCredit@Asif Tech.com.au to request a further review"/>
    <x v="1"/>
    <d v="1899-12-30T00:10:54"/>
    <n v="10.9"/>
    <d v="2023-08-27T00:00:00"/>
    <x v="1"/>
    <x v="0"/>
    <x v="5"/>
    <x v="2"/>
    <x v="1"/>
    <s v="SLA_MET"/>
  </r>
  <r>
    <s v="5484"/>
    <d v="2023-08-27T12:36:56"/>
    <d v="2023-08-27T12:47:37"/>
    <s v="WITHDRAW"/>
    <s v="Consumer Existing"/>
    <s v="SBambaras"/>
    <s v="This customers existing Asif Tech account is currently overdue. Once all outstanding amounts have been paid, please email VCredit@Asif Tech.com.au to request a further review"/>
    <x v="1"/>
    <d v="1899-12-30T00:10:41"/>
    <n v="10.683333333333334"/>
    <d v="2023-08-27T00:00:00"/>
    <x v="1"/>
    <x v="0"/>
    <x v="7"/>
    <x v="2"/>
    <x v="1"/>
    <s v="SLA_MET"/>
  </r>
  <r>
    <s v="5485"/>
    <d v="2023-08-27T13:08:02"/>
    <d v="2023-08-27T13:15:25"/>
    <s v="WITHDRAW"/>
    <s v="Consumer Pre Bureau"/>
    <s v="SBambaras"/>
    <s v="Please resubmit with employer's correct landline number and name of the suburb on the previous address."/>
    <x v="2"/>
    <d v="1899-12-30T00:07:23"/>
    <n v="7.3833333333333337"/>
    <d v="2023-08-27T00:00:00"/>
    <x v="1"/>
    <x v="0"/>
    <x v="7"/>
    <x v="2"/>
    <x v="2"/>
    <s v="SLA_MET"/>
  </r>
  <r>
    <s v="5486"/>
    <d v="2023-08-27T13:13:25"/>
    <d v="2023-08-27T13:42:48"/>
    <s v="WITHDRAW"/>
    <s v="Consumer Post Bureau"/>
    <s v="RBose"/>
    <m/>
    <x v="0"/>
    <d v="1899-12-30T00:29:23"/>
    <n v="29.383333333333333"/>
    <d v="2023-08-27T00:00:00"/>
    <x v="1"/>
    <x v="0"/>
    <x v="6"/>
    <x v="2"/>
    <x v="0"/>
    <s v="SLA_NOT_MET"/>
  </r>
  <r>
    <s v="5487"/>
    <d v="2023-08-27T13:14:38"/>
    <d v="2023-08-27T13:22:14"/>
    <s v="WITHDRAW"/>
    <s v="Consumer Post Bureau"/>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7:36"/>
    <n v="7.6"/>
    <d v="2023-08-27T00:00:00"/>
    <x v="1"/>
    <x v="0"/>
    <x v="7"/>
    <x v="2"/>
    <x v="0"/>
    <s v="SLA_MET"/>
  </r>
  <r>
    <s v="5488"/>
    <d v="2023-08-27T13:33:48"/>
    <d v="2023-08-27T13:48:37"/>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4:49"/>
    <n v="14.816666666666666"/>
    <d v="2023-08-27T00:00:00"/>
    <x v="1"/>
    <x v="0"/>
    <x v="11"/>
    <x v="2"/>
    <x v="2"/>
    <s v="SLA_MET"/>
  </r>
  <r>
    <s v="5489"/>
    <d v="2023-08-27T13:42:43"/>
    <d v="2023-08-27T13:49:54"/>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7:11"/>
    <n v="7.1833333333333336"/>
    <d v="2023-08-27T00:00:00"/>
    <x v="1"/>
    <x v="0"/>
    <x v="7"/>
    <x v="2"/>
    <x v="1"/>
    <s v="SLA_MET"/>
  </r>
  <r>
    <s v="5490"/>
    <d v="2023-08-27T13:51:01"/>
    <d v="2023-08-27T13:55:25"/>
    <s v="WITHDRAW"/>
    <s v="Consumer Pre Bureau"/>
    <s v="HPandya"/>
    <s v="An account for this applicant already exists with Asif Tech. Please resubmit as existing customer under CA Row ID: 1-5LFTJMO"/>
    <x v="3"/>
    <d v="1899-12-30T00:04:24"/>
    <n v="4.4000000000000004"/>
    <d v="2023-08-27T00:00:00"/>
    <x v="1"/>
    <x v="0"/>
    <x v="11"/>
    <x v="2"/>
    <x v="2"/>
    <s v="SLA_MET"/>
  </r>
  <r>
    <s v="5491"/>
    <d v="2023-08-27T13:54:25"/>
    <d v="2023-08-27T13:57:52"/>
    <s v="WITHDRAW"/>
    <s v="Consumer Pre Bureau"/>
    <s v="SBambaras"/>
    <s v="Please send through copies of the applicants 100 points of ID (including their Visa page and/or previous Passport number, if applicable) to VCredit@Asif Tech.com.au or 1800 656 866"/>
    <x v="2"/>
    <d v="1899-12-30T00:03:27"/>
    <n v="3.45"/>
    <d v="2023-08-27T00:00:00"/>
    <x v="1"/>
    <x v="0"/>
    <x v="7"/>
    <x v="2"/>
    <x v="2"/>
    <s v="SLA_MET"/>
  </r>
  <r>
    <s v="5492"/>
    <d v="2023-08-27T13:55:54"/>
    <d v="2023-08-27T14:16:31"/>
    <s v="WITHDRAW"/>
    <s v="Consumer Post Bureau"/>
    <s v="NBhatia"/>
    <m/>
    <x v="0"/>
    <d v="1899-12-30T00:20:37"/>
    <n v="20.616666666666667"/>
    <d v="2023-08-27T00:00:00"/>
    <x v="1"/>
    <x v="0"/>
    <x v="1"/>
    <x v="2"/>
    <x v="0"/>
    <s v="SLA_NOT_MET"/>
  </r>
  <r>
    <s v="5493"/>
    <d v="2023-08-27T13:58:29"/>
    <d v="2023-08-27T14:10:27"/>
    <s v="WITHDRAW"/>
    <s v="Consumer Post Bureau"/>
    <s v="HPandya"/>
    <m/>
    <x v="0"/>
    <d v="1899-12-30T00:11:58"/>
    <n v="11.966666666666667"/>
    <d v="2023-08-27T00:00:00"/>
    <x v="1"/>
    <x v="0"/>
    <x v="11"/>
    <x v="2"/>
    <x v="0"/>
    <s v="SLA_MET"/>
  </r>
  <r>
    <s v="5494"/>
    <d v="2023-08-27T14:03:49"/>
    <d v="2023-08-27T14:13:45"/>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09:56"/>
    <n v="9.9333333333333336"/>
    <d v="2023-08-27T00:00:00"/>
    <x v="1"/>
    <x v="0"/>
    <x v="7"/>
    <x v="2"/>
    <x v="1"/>
    <s v="SLA_MET"/>
  </r>
  <r>
    <s v="5495"/>
    <d v="2023-08-27T14:18:10"/>
    <d v="2023-08-27T14:24:31"/>
    <s v="WITHDRAW"/>
    <s v="Consumer Pre Bureau"/>
    <s v="HPandya"/>
    <s v="Please resubmit with a valid alternate contact mobile number for a family or a friend."/>
    <x v="2"/>
    <d v="1899-12-30T00:06:21"/>
    <n v="6.35"/>
    <d v="2023-08-27T00:00:00"/>
    <x v="1"/>
    <x v="0"/>
    <x v="11"/>
    <x v="2"/>
    <x v="2"/>
    <s v="SLA_MET"/>
  </r>
  <r>
    <s v="5496"/>
    <d v="2023-08-27T14:20:23"/>
    <d v="2023-08-27T14:30:49"/>
    <s v="WITHDRAW"/>
    <s v="Consumer Pre Bureau"/>
    <s v="HPandya"/>
    <s v="Please resubmit with the employer LL as (08) 8947 4070 AND ALSO mentioned the suburb name in the previous address."/>
    <x v="2"/>
    <d v="1899-12-30T00:10:26"/>
    <n v="10.433333333333334"/>
    <d v="2023-08-27T00:00:00"/>
    <x v="1"/>
    <x v="0"/>
    <x v="11"/>
    <x v="2"/>
    <x v="2"/>
    <s v="SLA_MET"/>
  </r>
  <r>
    <s v="5497"/>
    <d v="2023-08-27T14:20:57"/>
    <d v="2023-08-27T14:37:56"/>
    <s v="WITHDRAW"/>
    <s v="Consumer Post Bureau"/>
    <s v="SSyed"/>
    <m/>
    <x v="0"/>
    <d v="1899-12-30T00:16:59"/>
    <n v="16.983333333333334"/>
    <d v="2023-08-27T00:00:00"/>
    <x v="1"/>
    <x v="0"/>
    <x v="5"/>
    <x v="2"/>
    <x v="0"/>
    <s v="SLA_MET"/>
  </r>
  <r>
    <s v="5498"/>
    <d v="2023-08-27T14:23:04"/>
    <d v="2023-08-27T14:39:59"/>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6:55"/>
    <n v="16.916666666666668"/>
    <d v="2023-08-27T00:00:00"/>
    <x v="1"/>
    <x v="0"/>
    <x v="11"/>
    <x v="2"/>
    <x v="0"/>
    <s v="SLA_MET"/>
  </r>
  <r>
    <s v="5499"/>
    <d v="2023-08-27T14:39:51"/>
    <d v="2023-08-27T14:47:41"/>
    <s v="WITHDRAW"/>
    <s v="Consumer Pre Bureau"/>
    <s v="HPandya"/>
    <s v="Please resubmit with the previous address without OTHERS."/>
    <x v="2"/>
    <d v="1899-12-30T00:07:50"/>
    <n v="7.833333333333333"/>
    <d v="2023-08-27T00:00:00"/>
    <x v="1"/>
    <x v="0"/>
    <x v="11"/>
    <x v="2"/>
    <x v="2"/>
    <s v="SLA_MET"/>
  </r>
  <r>
    <s v="5500"/>
    <d v="2023-08-27T14:43:00"/>
    <d v="2023-08-27T14:59:15"/>
    <s v="WITHDRAW"/>
    <s v="Consumer Existing"/>
    <s v="SBambaras"/>
    <s v="This customers existing Asif Tech account is currently overdue. Once all outstanding amounts have been paid, please email VCredit@Asif Tech.com.au to request a further review"/>
    <x v="1"/>
    <d v="1899-12-30T00:16:15"/>
    <n v="16.25"/>
    <d v="2023-08-27T00:00:00"/>
    <x v="1"/>
    <x v="0"/>
    <x v="7"/>
    <x v="2"/>
    <x v="1"/>
    <s v="SLA_MET"/>
  </r>
  <r>
    <s v="5501"/>
    <d v="2023-08-27T14:45:21"/>
    <d v="2023-08-27T14:59:12"/>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3:51"/>
    <n v="13.85"/>
    <d v="2023-08-27T00:00:00"/>
    <x v="1"/>
    <x v="0"/>
    <x v="11"/>
    <x v="2"/>
    <x v="0"/>
    <s v="SLA_MET"/>
  </r>
  <r>
    <s v="5502"/>
    <d v="2023-08-27T14:51:04"/>
    <d v="2023-08-27T15:03:32"/>
    <s v="WITHDRAW"/>
    <s v="Consumer Pre Bureau"/>
    <s v="SBambaras"/>
    <s v="Please resubmit with the employer LL as 0889474070 and also mentioned the suburb name in the previous address."/>
    <x v="2"/>
    <d v="1899-12-30T00:12:28"/>
    <n v="12.466666666666667"/>
    <d v="2023-08-27T00:00:00"/>
    <x v="1"/>
    <x v="0"/>
    <x v="7"/>
    <x v="2"/>
    <x v="2"/>
    <s v="SLA_MET"/>
  </r>
  <r>
    <s v="5503"/>
    <d v="2023-08-27T14:54:36"/>
    <d v="2023-08-27T15:10:56"/>
    <s v="WITHDRAW"/>
    <s v="Consumer Existing"/>
    <s v="HPandya"/>
    <s v="This customers existing Asif Tech account is currently overdue. Once all outstanding amounts have been paid, please email VCredit@Asif Tech.com.au to request a further review"/>
    <x v="1"/>
    <d v="1899-12-30T00:16:20"/>
    <n v="16.333333333333332"/>
    <d v="2023-08-27T00:00:00"/>
    <x v="1"/>
    <x v="0"/>
    <x v="11"/>
    <x v="2"/>
    <x v="1"/>
    <s v="SLA_MET"/>
  </r>
  <r>
    <s v="5504"/>
    <d v="2023-08-27T14:56:54"/>
    <d v="2023-08-27T15:13:46"/>
    <s v="WITHDRAW"/>
    <s v="Consumer Existing"/>
    <s v="SBambaras"/>
    <s v="Please send through a document to confirm the applicants income (either a current bank statement showing wage deposits from their employer, or a recent payslip) in addition to copies of their 100 points of ID to VCredit@Asif Tech.com.au or 1800 656 866"/>
    <x v="2"/>
    <d v="1899-12-30T00:16:52"/>
    <n v="16.866666666666667"/>
    <d v="2023-08-27T00:00:00"/>
    <x v="1"/>
    <x v="0"/>
    <x v="7"/>
    <x v="2"/>
    <x v="1"/>
    <s v="SLA_MET"/>
  </r>
  <r>
    <s v="5505"/>
    <d v="2023-08-27T14:57:39"/>
    <d v="2023-08-27T15:23:25"/>
    <s v="WITHDRAW"/>
    <s v="Consumer Pre Bureau"/>
    <s v="NBhatia"/>
    <s v="This customers existing Asif Tech account is currently overdue. Once all outstanding amounts have been paid, please email VCredit@Asif Tech.com.au to request a further review"/>
    <x v="1"/>
    <d v="1899-12-30T00:25:46"/>
    <n v="25.766666666666666"/>
    <d v="2023-08-27T00:00:00"/>
    <x v="1"/>
    <x v="0"/>
    <x v="1"/>
    <x v="2"/>
    <x v="2"/>
    <s v="SLA_NOT_MET"/>
  </r>
  <r>
    <s v="5506"/>
    <d v="2023-08-27T15:00:29"/>
    <d v="2023-08-27T15:16:51"/>
    <s v="WITHDRAW"/>
    <s v="Consumer Existing"/>
    <s v="HPandya"/>
    <s v="Please resubmit the requested device type."/>
    <x v="2"/>
    <d v="1899-12-30T00:16:22"/>
    <n v="16.366666666666667"/>
    <d v="2023-08-27T00:00:00"/>
    <x v="1"/>
    <x v="0"/>
    <x v="11"/>
    <x v="2"/>
    <x v="1"/>
    <s v="SLA_MET"/>
  </r>
  <r>
    <s v="5507"/>
    <d v="2023-08-27T15:02:41"/>
    <d v="2023-08-27T15:24:07"/>
    <s v="WITHDRAW"/>
    <s v="Consumer Existing"/>
    <s v="SBambaras"/>
    <s v="This customers existing Asif Tech account is currently overdue. Once all outstanding amounts have been paid, please email VCredit@Asif Tech.com.au to request a further review"/>
    <x v="1"/>
    <d v="1899-12-30T00:21:26"/>
    <n v="21.433333333333334"/>
    <d v="2023-08-27T00:00:00"/>
    <x v="1"/>
    <x v="0"/>
    <x v="7"/>
    <x v="2"/>
    <x v="1"/>
    <s v="SLA_NOT_MET"/>
  </r>
  <r>
    <s v="5508"/>
    <d v="2023-08-27T15:10:22"/>
    <d v="2023-08-27T15:24:01"/>
    <s v="WITHDRAW"/>
    <s v="Consumer Pre Bureau"/>
    <s v="HPandya"/>
    <s v="Please resubmit with the Valid mobile number to a friend or family."/>
    <x v="2"/>
    <d v="1899-12-30T00:13:39"/>
    <n v="13.65"/>
    <d v="2023-08-27T00:00:00"/>
    <x v="1"/>
    <x v="0"/>
    <x v="11"/>
    <x v="2"/>
    <x v="2"/>
    <s v="SLA_MET"/>
  </r>
  <r>
    <s v="5509"/>
    <d v="2023-08-27T15:12:24"/>
    <d v="2023-08-27T15:31:19"/>
    <s v="WITHDRAW"/>
    <s v="Consumer Post Bureau"/>
    <s v="HPandya"/>
    <s v="Please send through copies of the applicants 100 points of ID to VCredit@Asif Tech.com.au or 1800 656 866 Bank statement and resubmit the application correctly as home duties."/>
    <x v="2"/>
    <d v="1899-12-30T00:18:55"/>
    <n v="18.916666666666668"/>
    <d v="2023-08-27T00:00:00"/>
    <x v="1"/>
    <x v="0"/>
    <x v="11"/>
    <x v="2"/>
    <x v="0"/>
    <s v="SLA_MET"/>
  </r>
  <r>
    <s v="5510"/>
    <d v="2023-08-27T15:25:10"/>
    <d v="2023-08-27T15:37:29"/>
    <s v="WITHDRAW"/>
    <s v="Consumer Post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12:19"/>
    <n v="12.316666666666666"/>
    <d v="2023-08-27T00:00:00"/>
    <x v="1"/>
    <x v="0"/>
    <x v="11"/>
    <x v="2"/>
    <x v="0"/>
    <s v="SLA_MET"/>
  </r>
  <r>
    <s v="5511"/>
    <d v="2023-08-27T15:26:33"/>
    <d v="2023-08-27T15:41:26"/>
    <s v="WITHDRAW"/>
    <s v="Consumer Existing"/>
    <s v="SBambaras"/>
    <s v="Please send through copies of the applicants 100 points of ID (including their Visa page and/or previous Passport number, if applicable) to VCredit@Asif Tech.com.au or 1800 656 866"/>
    <x v="2"/>
    <d v="1899-12-30T00:14:53"/>
    <n v="14.883333333333333"/>
    <d v="2023-08-27T00:00:00"/>
    <x v="1"/>
    <x v="0"/>
    <x v="7"/>
    <x v="2"/>
    <x v="1"/>
    <s v="SLA_MET"/>
  </r>
  <r>
    <s v="5512"/>
    <d v="2023-08-27T15:29:12"/>
    <d v="2023-08-27T15:46:22"/>
    <s v="WITHDRAW"/>
    <s v="Consumer Existing"/>
    <s v="HPandya"/>
    <s v="This customers existing Asif Tech account is currently overdue. Once all outstanding amounts have been paid, please email VCredit@Asif Tech.com.au to request a further review"/>
    <x v="1"/>
    <d v="1899-12-30T00:17:10"/>
    <n v="17.166666666666668"/>
    <d v="2023-08-27T00:00:00"/>
    <x v="1"/>
    <x v="0"/>
    <x v="11"/>
    <x v="2"/>
    <x v="1"/>
    <s v="SLA_MET"/>
  </r>
  <r>
    <s v="5513"/>
    <d v="2023-08-27T15:46:03"/>
    <d v="2023-08-27T15:57:19"/>
    <s v="WITHDRAW"/>
    <s v="Consumer Existing"/>
    <s v="NBhatia"/>
    <s v="This customers existing Asif Tech account is currently overdue. Once all outstanding amounts have been paid and also Employer's Landline not given., please email VCredit@Asif Tech.com.au to request a further review"/>
    <x v="1"/>
    <d v="1899-12-30T00:11:16"/>
    <n v="11.266666666666667"/>
    <d v="2023-08-27T00:00:00"/>
    <x v="1"/>
    <x v="0"/>
    <x v="1"/>
    <x v="2"/>
    <x v="1"/>
    <s v="SLA_MET"/>
  </r>
  <r>
    <s v="5514"/>
    <d v="2023-08-27T15:54:00"/>
    <d v="2023-08-27T16:16:38"/>
    <s v="WITHDRAW"/>
    <s v="Consumer Existing"/>
    <s v="NBhatia"/>
    <s v="This customers existing Asif Tech account is currently overdue. Once all outstanding amounts have been paid, please email VCredit@Asif Tech.com.au to request a further review"/>
    <x v="1"/>
    <d v="1899-12-30T00:22:38"/>
    <n v="22.633333333333333"/>
    <d v="2023-08-27T00:00:00"/>
    <x v="1"/>
    <x v="0"/>
    <x v="1"/>
    <x v="2"/>
    <x v="1"/>
    <s v="SLA_NOT_MET"/>
  </r>
  <r>
    <s v="5515"/>
    <d v="2023-08-27T16:05:13"/>
    <d v="2023-08-27T16:16:02"/>
    <s v="WITHDRAW"/>
    <s v="Consumer Post Bureau"/>
    <s v="SBambaras"/>
    <m/>
    <x v="0"/>
    <d v="1899-12-30T00:10:49"/>
    <n v="10.816666666666666"/>
    <d v="2023-08-27T00:00:00"/>
    <x v="1"/>
    <x v="0"/>
    <x v="7"/>
    <x v="2"/>
    <x v="0"/>
    <s v="SLA_MET"/>
  </r>
  <r>
    <s v="5516"/>
    <d v="2023-08-27T16:48:14"/>
    <d v="2023-08-27T16:54:42"/>
    <s v="WITHDRAW"/>
    <s v="Consumer Pre Bureau"/>
    <s v="HPandya"/>
    <s v="Please send through a document to confirm the applicants income (either a current bank statement showing wage deposits from their employer, or a recent payslip) in addition to copies of their 100 points of ID to VCredit@Asif Tech.com.au or 1800 656 866"/>
    <x v="2"/>
    <d v="1899-12-30T00:06:28"/>
    <n v="6.4666666666666668"/>
    <d v="2023-08-27T00:00:00"/>
    <x v="1"/>
    <x v="0"/>
    <x v="11"/>
    <x v="2"/>
    <x v="2"/>
    <s v="SLA_MET"/>
  </r>
  <r>
    <s v="5517"/>
    <d v="2023-08-27T16:49:11"/>
    <d v="2023-08-27T17:00:43"/>
    <s v="WITHDRAW"/>
    <s v="Consumer Existing"/>
    <s v="SBambaras"/>
    <s v="This customers existing Asif Tech account is currently overdue. Once all outstanding amounts have been paid, please email VCredit@Asif Tech.com.au to request a further review"/>
    <x v="1"/>
    <d v="1899-12-30T00:11:32"/>
    <n v="11.533333333333333"/>
    <d v="2023-08-27T00:00:00"/>
    <x v="1"/>
    <x v="0"/>
    <x v="7"/>
    <x v="2"/>
    <x v="1"/>
    <s v="SLA_MET"/>
  </r>
  <r>
    <s v="5518"/>
    <d v="2023-08-27T16:52:24"/>
    <d v="2023-08-27T17:00:51"/>
    <s v="WITHDRAW"/>
    <s v="Consumer Pre Bureau"/>
    <s v="HPandya"/>
    <s v="Please send through copies of the applicants 100 points of ID (including their Visa page and/or previous Passport number, if applicable) to VCredit@Asif Tech.com.au or 1800 656 866"/>
    <x v="2"/>
    <d v="1899-12-30T00:08:27"/>
    <n v="8.4499999999999993"/>
    <d v="2023-08-27T00:00:00"/>
    <x v="1"/>
    <x v="0"/>
    <x v="11"/>
    <x v="2"/>
    <x v="2"/>
    <s v="SLA_MET"/>
  </r>
  <r>
    <s v="5519"/>
    <d v="2023-08-27T17:52:18"/>
    <d v="2023-08-27T17:59:57"/>
    <s v="WITHDRAW"/>
    <s v="Consumer Pre Bureau"/>
    <s v="NBhatia"/>
    <s v="Please resubmit the application, with Suburb on Previous application. As Suburb not mentioned on Previous Address details."/>
    <x v="2"/>
    <d v="1899-12-30T00:07:39"/>
    <n v="7.65"/>
    <d v="2023-08-27T00:00:00"/>
    <x v="1"/>
    <x v="0"/>
    <x v="1"/>
    <x v="2"/>
    <x v="2"/>
    <s v="SLA_MET"/>
  </r>
  <r>
    <s v="5520"/>
    <d v="2023-08-28T09:15:08"/>
    <d v="2023-08-28T09:22:12"/>
    <s v="APPROVE"/>
    <s v="Consumer Existing"/>
    <s v="AAkhundpur"/>
    <m/>
    <x v="0"/>
    <d v="1899-12-30T00:07:04"/>
    <n v="7.0666666666666664"/>
    <d v="2023-08-28T00:00:00"/>
    <x v="1"/>
    <x v="0"/>
    <x v="8"/>
    <x v="0"/>
    <x v="1"/>
    <s v="SLA_MET"/>
  </r>
  <r>
    <s v="5521"/>
    <d v="2023-08-28T09:33:15"/>
    <d v="2023-08-28T09:37:27"/>
    <s v="APPROVE"/>
    <s v="Consumer Pre Bureau"/>
    <s v="AAkhundpur"/>
    <s v="Approved for 1 service only."/>
    <x v="0"/>
    <d v="1899-12-30T00:04:12"/>
    <n v="4.2"/>
    <d v="2023-08-28T00:00:00"/>
    <x v="1"/>
    <x v="0"/>
    <x v="8"/>
    <x v="0"/>
    <x v="2"/>
    <s v="SLA_MET"/>
  </r>
  <r>
    <s v="5522"/>
    <d v="2023-08-28T10:01:22"/>
    <d v="2023-08-28T10:18:50"/>
    <s v="APPROVE"/>
    <s v="Consumer Existing"/>
    <s v="QMascarenhas"/>
    <m/>
    <x v="0"/>
    <d v="1899-12-30T00:17:28"/>
    <n v="17.466666666666665"/>
    <d v="2023-08-28T00:00:00"/>
    <x v="1"/>
    <x v="0"/>
    <x v="0"/>
    <x v="0"/>
    <x v="1"/>
    <s v="SLA_MET"/>
  </r>
  <r>
    <s v="5523"/>
    <d v="2023-08-28T10:03:23"/>
    <d v="2023-08-28T10:16:34"/>
    <s v="APPROVE"/>
    <s v="Consumer Post Bureau"/>
    <s v="AAkhundpur"/>
    <s v="Approve"/>
    <x v="0"/>
    <d v="1899-12-30T00:13:11"/>
    <n v="13.183333333333334"/>
    <d v="2023-08-28T00:00:00"/>
    <x v="1"/>
    <x v="0"/>
    <x v="8"/>
    <x v="0"/>
    <x v="0"/>
    <s v="SLA_MET"/>
  </r>
  <r>
    <s v="5524"/>
    <d v="2023-08-28T10:06:53"/>
    <d v="2023-08-28T10:27:11"/>
    <s v="APPROVE"/>
    <s v="Consumer Post Bureau"/>
    <s v="QMascarenhas"/>
    <m/>
    <x v="0"/>
    <d v="1899-12-30T00:20:18"/>
    <n v="20.3"/>
    <d v="2023-08-28T00:00:00"/>
    <x v="1"/>
    <x v="0"/>
    <x v="0"/>
    <x v="0"/>
    <x v="0"/>
    <s v="SLA_NOT_MET"/>
  </r>
  <r>
    <s v="5525"/>
    <d v="2023-08-28T10:13:54"/>
    <d v="2023-08-28T10:37:39"/>
    <s v="APPROVE"/>
    <s v="Consumer Pre Bureau"/>
    <s v="NBhatia"/>
    <s v="Approve"/>
    <x v="0"/>
    <d v="1899-12-30T00:23:45"/>
    <n v="23.75"/>
    <d v="2023-08-28T00:00:00"/>
    <x v="1"/>
    <x v="0"/>
    <x v="1"/>
    <x v="0"/>
    <x v="2"/>
    <s v="SLA_NOT_MET"/>
  </r>
  <r>
    <s v="5526"/>
    <d v="2023-08-28T10:30:40"/>
    <d v="2023-08-28T10:38:22"/>
    <s v="APPROVE"/>
    <s v="Consumer Existing"/>
    <s v="QMascarenhas"/>
    <m/>
    <x v="0"/>
    <d v="1899-12-30T00:07:42"/>
    <n v="7.7"/>
    <d v="2023-08-28T00:00:00"/>
    <x v="1"/>
    <x v="0"/>
    <x v="0"/>
    <x v="0"/>
    <x v="1"/>
    <s v="SLA_MET"/>
  </r>
  <r>
    <s v="5527"/>
    <d v="2023-08-28T10:34:01"/>
    <d v="2023-08-28T10:39:44"/>
    <s v="APPROVE"/>
    <s v="Consumer Existing"/>
    <s v="AAkhundpur"/>
    <s v="Approved only with outright purchase of handset or USIM only"/>
    <x v="0"/>
    <d v="1899-12-30T00:05:43"/>
    <n v="5.7166666666666668"/>
    <d v="2023-08-28T00:00:00"/>
    <x v="1"/>
    <x v="0"/>
    <x v="8"/>
    <x v="0"/>
    <x v="1"/>
    <s v="SLA_MET"/>
  </r>
  <r>
    <s v="5528"/>
    <d v="2023-08-28T10:37:19"/>
    <d v="2023-08-28T10:43:18"/>
    <s v="APPROVE"/>
    <s v="Consumer Post Bureau"/>
    <s v="QMascarenhas"/>
    <m/>
    <x v="0"/>
    <d v="1899-12-30T00:05:59"/>
    <n v="5.9833333333333334"/>
    <d v="2023-08-28T00:00:00"/>
    <x v="1"/>
    <x v="0"/>
    <x v="0"/>
    <x v="0"/>
    <x v="0"/>
    <s v="SLA_MET"/>
  </r>
  <r>
    <s v="5529"/>
    <d v="2023-08-28T10:39:53"/>
    <d v="2023-08-28T10:50:50"/>
    <s v="APPROVE"/>
    <s v="Consumer Post Bureau"/>
    <s v="AAkhundpur"/>
    <m/>
    <x v="0"/>
    <d v="1899-12-30T00:10:57"/>
    <n v="10.95"/>
    <d v="2023-08-28T00:00:00"/>
    <x v="1"/>
    <x v="0"/>
    <x v="8"/>
    <x v="0"/>
    <x v="0"/>
    <s v="SLA_MET"/>
  </r>
  <r>
    <s v="5530"/>
    <d v="2023-08-28T11:21:35"/>
    <d v="2023-08-28T11:35:59"/>
    <s v="APPROVE"/>
    <s v="Consumer Existing"/>
    <s v="AAkhundpur"/>
    <m/>
    <x v="0"/>
    <d v="1899-12-30T00:14:24"/>
    <n v="14.4"/>
    <d v="2023-08-28T00:00:00"/>
    <x v="1"/>
    <x v="0"/>
    <x v="8"/>
    <x v="0"/>
    <x v="1"/>
    <s v="SLA_MET"/>
  </r>
  <r>
    <s v="5531"/>
    <d v="2023-08-28T11:25:48"/>
    <d v="2023-08-28T11:40:37"/>
    <s v="APPROVE"/>
    <s v="Consumer Existing"/>
    <s v="NVaid"/>
    <s v="Approve"/>
    <x v="0"/>
    <d v="1899-12-30T00:14:49"/>
    <n v="14.816666666666666"/>
    <d v="2023-08-28T00:00:00"/>
    <x v="1"/>
    <x v="0"/>
    <x v="4"/>
    <x v="0"/>
    <x v="1"/>
    <s v="SLA_MET"/>
  </r>
  <r>
    <s v="5532"/>
    <d v="2023-08-28T11:35:37"/>
    <d v="2023-08-28T11:42:18"/>
    <s v="APPROVE"/>
    <s v="Consumer Post Bureau"/>
    <s v="AAkhundpur"/>
    <m/>
    <x v="0"/>
    <d v="1899-12-30T00:06:41"/>
    <n v="6.6833333333333336"/>
    <d v="2023-08-28T00:00:00"/>
    <x v="1"/>
    <x v="0"/>
    <x v="8"/>
    <x v="0"/>
    <x v="0"/>
    <s v="SLA_MET"/>
  </r>
  <r>
    <s v="5533"/>
    <d v="2023-08-28T11:40:13"/>
    <d v="2023-08-28T11:46:40"/>
    <s v="APPROVE"/>
    <s v="Consumer Post Bureau"/>
    <s v="AAkhundpur"/>
    <m/>
    <x v="0"/>
    <d v="1899-12-30T00:06:27"/>
    <n v="6.45"/>
    <d v="2023-08-28T00:00:00"/>
    <x v="1"/>
    <x v="0"/>
    <x v="8"/>
    <x v="0"/>
    <x v="0"/>
    <s v="SLA_MET"/>
  </r>
  <r>
    <s v="5534"/>
    <d v="2023-08-28T11:42:16"/>
    <d v="2023-08-28T11:52:35"/>
    <s v="APPROVE"/>
    <s v="Consumer Existing"/>
    <s v="AAkhundpur"/>
    <m/>
    <x v="0"/>
    <d v="1899-12-30T00:10:19"/>
    <n v="10.316666666666666"/>
    <d v="2023-08-28T00:00:00"/>
    <x v="1"/>
    <x v="0"/>
    <x v="8"/>
    <x v="0"/>
    <x v="1"/>
    <s v="SLA_MET"/>
  </r>
  <r>
    <s v="5535"/>
    <d v="2023-08-28T11:43:33"/>
    <d v="2023-08-28T11:56:08"/>
    <s v="APPROVE"/>
    <s v="Consumer Existing"/>
    <s v="CDcosta"/>
    <s v="Approve"/>
    <x v="0"/>
    <d v="1899-12-30T00:12:35"/>
    <n v="12.583333333333334"/>
    <d v="2023-08-28T00:00:00"/>
    <x v="1"/>
    <x v="0"/>
    <x v="2"/>
    <x v="0"/>
    <x v="1"/>
    <s v="SLA_MET"/>
  </r>
  <r>
    <s v="5536"/>
    <d v="2023-08-28T11:43:59"/>
    <d v="2023-08-28T12:00:54"/>
    <s v="APPROVE"/>
    <s v="Consumer Existing"/>
    <s v="NVaid"/>
    <s v="Approved for 1 service"/>
    <x v="0"/>
    <d v="1899-12-30T00:16:55"/>
    <n v="16.916666666666668"/>
    <d v="2023-08-28T00:00:00"/>
    <x v="1"/>
    <x v="0"/>
    <x v="4"/>
    <x v="0"/>
    <x v="1"/>
    <s v="SLA_MET"/>
  </r>
  <r>
    <s v="5537"/>
    <d v="2023-08-28T11:44:18"/>
    <d v="2023-08-28T12:04:10"/>
    <s v="APPROVE"/>
    <s v="Consumer Pre Bureau"/>
    <s v="CDcosta"/>
    <s v="Approve"/>
    <x v="0"/>
    <d v="1899-12-30T00:19:52"/>
    <n v="19.866666666666667"/>
    <d v="2023-08-28T00:00:00"/>
    <x v="1"/>
    <x v="0"/>
    <x v="2"/>
    <x v="0"/>
    <x v="2"/>
    <s v="SLA_MET"/>
  </r>
  <r>
    <s v="5538"/>
    <d v="2023-08-28T11:52:30"/>
    <d v="2023-08-28T11:59:16"/>
    <s v="APPROVE"/>
    <s v="Consumer Existing"/>
    <s v="AAkhundpur"/>
    <m/>
    <x v="0"/>
    <d v="1899-12-30T00:06:46"/>
    <n v="6.7666666666666666"/>
    <d v="2023-08-28T00:00:00"/>
    <x v="1"/>
    <x v="0"/>
    <x v="8"/>
    <x v="0"/>
    <x v="1"/>
    <s v="SLA_MET"/>
  </r>
  <r>
    <s v="5539"/>
    <d v="2023-08-28T11:52:38"/>
    <d v="2023-08-28T12:12:42"/>
    <s v="APPROVE"/>
    <s v="Consumer Existing"/>
    <s v="NVaid"/>
    <s v="Approve"/>
    <x v="0"/>
    <d v="1899-12-30T00:20:04"/>
    <n v="20.066666666666666"/>
    <d v="2023-08-28T00:00:00"/>
    <x v="1"/>
    <x v="0"/>
    <x v="4"/>
    <x v="0"/>
    <x v="1"/>
    <s v="SLA_NOT_MET"/>
  </r>
  <r>
    <s v="5540"/>
    <d v="2023-08-28T11:55:51"/>
    <d v="2023-08-28T12:10:34"/>
    <s v="APPROVE"/>
    <s v="Consumer Existing"/>
    <s v="MDcruz"/>
    <s v="Approve"/>
    <x v="0"/>
    <d v="1899-12-30T00:14:43"/>
    <n v="14.716666666666667"/>
    <d v="2023-08-28T00:00:00"/>
    <x v="1"/>
    <x v="0"/>
    <x v="3"/>
    <x v="0"/>
    <x v="1"/>
    <s v="SLA_MET"/>
  </r>
  <r>
    <s v="5541"/>
    <d v="2023-08-28T11:57:00"/>
    <d v="2023-08-28T12:14:29"/>
    <s v="APPROVE"/>
    <s v="Consumer Existing"/>
    <s v="AAkhundpur"/>
    <s v="Approve"/>
    <x v="0"/>
    <d v="1899-12-30T00:17:29"/>
    <n v="17.483333333333334"/>
    <d v="2023-08-28T00:00:00"/>
    <x v="1"/>
    <x v="0"/>
    <x v="8"/>
    <x v="0"/>
    <x v="1"/>
    <s v="SLA_MET"/>
  </r>
  <r>
    <s v="5542"/>
    <d v="2023-08-28T11:58:28"/>
    <d v="2023-08-28T12:24:59"/>
    <s v="APPROVE"/>
    <s v="Consumer Pre Bureau"/>
    <s v="NVaid"/>
    <s v="Approved"/>
    <x v="0"/>
    <d v="1899-12-30T00:26:31"/>
    <n v="26.516666666666666"/>
    <d v="2023-08-28T00:00:00"/>
    <x v="1"/>
    <x v="0"/>
    <x v="4"/>
    <x v="0"/>
    <x v="2"/>
    <s v="SLA_NOT_MET"/>
  </r>
  <r>
    <s v="5543"/>
    <d v="2023-08-28T12:01:15"/>
    <d v="2023-08-28T12:19:10"/>
    <s v="APPROVE"/>
    <s v="Consumer Post Bureau"/>
    <s v="QMascarenhas"/>
    <m/>
    <x v="0"/>
    <d v="1899-12-30T00:17:55"/>
    <n v="17.916666666666668"/>
    <d v="2023-08-28T00:00:00"/>
    <x v="1"/>
    <x v="0"/>
    <x v="0"/>
    <x v="0"/>
    <x v="0"/>
    <s v="SLA_MET"/>
  </r>
  <r>
    <s v="5544"/>
    <d v="2023-08-28T12:03:51"/>
    <d v="2023-08-28T12:24:59"/>
    <s v="APPROVE"/>
    <s v="Consumer Existing"/>
    <s v="AAkhundpur"/>
    <s v="Approved for MBB only"/>
    <x v="0"/>
    <d v="1899-12-30T00:21:08"/>
    <n v="21.133333333333333"/>
    <d v="2023-08-28T00:00:00"/>
    <x v="1"/>
    <x v="0"/>
    <x v="8"/>
    <x v="0"/>
    <x v="1"/>
    <s v="SLA_NOT_MET"/>
  </r>
  <r>
    <s v="5545"/>
    <d v="2023-08-28T12:13:45"/>
    <d v="2023-08-28T12:44:15"/>
    <s v="APPROVE"/>
    <s v="Consumer Pre Bureau"/>
    <s v="NBhatia"/>
    <s v="Approved for outright purchase or sim-only service due to the applicants Visa status or expiry"/>
    <x v="0"/>
    <d v="1899-12-30T00:30:30"/>
    <n v="30.5"/>
    <d v="2023-08-28T00:00:00"/>
    <x v="1"/>
    <x v="0"/>
    <x v="1"/>
    <x v="0"/>
    <x v="2"/>
    <s v="SLA_NOT_MET"/>
  </r>
  <r>
    <s v="5546"/>
    <d v="2023-08-28T12:23:21"/>
    <d v="2023-08-28T12:36:55"/>
    <s v="APPROVE"/>
    <s v="Consumer Existing"/>
    <s v="AAkhundpur"/>
    <m/>
    <x v="0"/>
    <d v="1899-12-30T00:13:34"/>
    <n v="13.566666666666666"/>
    <d v="2023-08-28T00:00:00"/>
    <x v="1"/>
    <x v="0"/>
    <x v="8"/>
    <x v="0"/>
    <x v="1"/>
    <s v="SLA_MET"/>
  </r>
  <r>
    <s v="5547"/>
    <d v="2023-08-28T12:30:22"/>
    <d v="2023-08-28T12:37:11"/>
    <s v="APPROVE"/>
    <s v="Consumer Pre Bureau"/>
    <s v="NVaid"/>
    <s v="Approved for 1 Handset/Tablet + 1 MBB"/>
    <x v="0"/>
    <d v="1899-12-30T00:06:49"/>
    <n v="6.8166666666666664"/>
    <d v="2023-08-28T00:00:00"/>
    <x v="1"/>
    <x v="0"/>
    <x v="4"/>
    <x v="0"/>
    <x v="2"/>
    <s v="SLA_MET"/>
  </r>
  <r>
    <s v="5548"/>
    <d v="2023-08-28T12:31:19"/>
    <d v="2023-08-28T12:48:56"/>
    <s v="APPROVE"/>
    <s v="Consumer Existing"/>
    <s v="NVaid"/>
    <s v="Approved for MBB only"/>
    <x v="0"/>
    <d v="1899-12-30T00:17:37"/>
    <n v="17.616666666666667"/>
    <d v="2023-08-28T00:00:00"/>
    <x v="1"/>
    <x v="0"/>
    <x v="4"/>
    <x v="0"/>
    <x v="1"/>
    <s v="SLA_MET"/>
  </r>
  <r>
    <s v="5549"/>
    <d v="2023-08-28T12:41:52"/>
    <d v="2023-08-28T12:46:11"/>
    <s v="APPROVE"/>
    <s v="Consumer Pre Bureau"/>
    <s v="MDcruz"/>
    <s v="Approve"/>
    <x v="0"/>
    <d v="1899-12-30T00:04:19"/>
    <n v="4.3166666666666664"/>
    <d v="2023-08-28T00:00:00"/>
    <x v="1"/>
    <x v="0"/>
    <x v="3"/>
    <x v="0"/>
    <x v="2"/>
    <s v="SLA_MET"/>
  </r>
  <r>
    <s v="5550"/>
    <d v="2023-08-28T13:00:23"/>
    <d v="2023-08-28T13:26:15"/>
    <s v="APPROVE"/>
    <s v="Consumer Existing"/>
    <s v="QMascarenhas"/>
    <m/>
    <x v="0"/>
    <d v="1899-12-30T00:25:52"/>
    <n v="25.866666666666667"/>
    <d v="2023-08-28T00:00:00"/>
    <x v="1"/>
    <x v="0"/>
    <x v="0"/>
    <x v="0"/>
    <x v="1"/>
    <s v="SLA_NOT_MET"/>
  </r>
  <r>
    <s v="5551"/>
    <d v="2023-08-28T13:07:26"/>
    <d v="2023-08-28T13:16:54"/>
    <s v="APPROVE"/>
    <s v="Consumer Existing"/>
    <s v="AAkhundpur"/>
    <s v="Approve"/>
    <x v="0"/>
    <d v="1899-12-30T00:09:28"/>
    <n v="9.4666666666666668"/>
    <d v="2023-08-28T00:00:00"/>
    <x v="1"/>
    <x v="0"/>
    <x v="8"/>
    <x v="0"/>
    <x v="1"/>
    <s v="SLA_MET"/>
  </r>
  <r>
    <s v="5552"/>
    <d v="2023-08-28T13:11:38"/>
    <d v="2023-08-28T13:25:56"/>
    <s v="APPROVE"/>
    <s v="Consumer Existing"/>
    <s v="AAkhundpur"/>
    <s v="Approve"/>
    <x v="0"/>
    <d v="1899-12-30T00:14:18"/>
    <n v="14.3"/>
    <d v="2023-08-28T00:00:00"/>
    <x v="1"/>
    <x v="0"/>
    <x v="8"/>
    <x v="0"/>
    <x v="1"/>
    <s v="SLA_MET"/>
  </r>
  <r>
    <s v="5553"/>
    <d v="2023-08-28T13:15:56"/>
    <d v="2023-08-28T13:23:45"/>
    <s v="APPROVE"/>
    <s v="Consumer Existing"/>
    <s v="MDcruz"/>
    <m/>
    <x v="0"/>
    <d v="1899-12-30T00:07:49"/>
    <n v="7.8166666666666664"/>
    <d v="2023-08-28T00:00:00"/>
    <x v="1"/>
    <x v="0"/>
    <x v="3"/>
    <x v="0"/>
    <x v="1"/>
    <s v="SLA_MET"/>
  </r>
  <r>
    <s v="5554"/>
    <d v="2023-08-28T13:16:57"/>
    <d v="2023-08-28T13:31:08"/>
    <s v="APPROVE"/>
    <s v="Consumer Existing"/>
    <s v="NVaid"/>
    <s v="Direct debit to bank account or credit card only"/>
    <x v="0"/>
    <d v="1899-12-30T00:14:11"/>
    <n v="14.183333333333334"/>
    <d v="2023-08-28T00:00:00"/>
    <x v="1"/>
    <x v="0"/>
    <x v="4"/>
    <x v="0"/>
    <x v="1"/>
    <s v="SLA_MET"/>
  </r>
  <r>
    <s v="5555"/>
    <d v="2023-08-28T13:22:02"/>
    <d v="2023-08-28T13:30:05"/>
    <s v="APPROVE"/>
    <s v="Consumer Existing"/>
    <s v="MDcruz"/>
    <s v="Approved only with outright purchase of handset or USIM only"/>
    <x v="0"/>
    <d v="1899-12-30T00:08:03"/>
    <n v="8.0500000000000007"/>
    <d v="2023-08-28T00:00:00"/>
    <x v="1"/>
    <x v="0"/>
    <x v="3"/>
    <x v="0"/>
    <x v="1"/>
    <s v="SLA_MET"/>
  </r>
  <r>
    <s v="5556"/>
    <d v="2023-08-28T13:30:29"/>
    <d v="2023-08-28T13:40:30"/>
    <s v="APPROVE"/>
    <s v="Consumer Existing"/>
    <s v="CDcosta"/>
    <s v="Approve"/>
    <x v="0"/>
    <d v="1899-12-30T00:10:01"/>
    <n v="10.016666666666667"/>
    <d v="2023-08-28T00:00:00"/>
    <x v="1"/>
    <x v="0"/>
    <x v="2"/>
    <x v="0"/>
    <x v="1"/>
    <s v="SLA_MET"/>
  </r>
  <r>
    <s v="5557"/>
    <d v="2023-08-28T13:31:00"/>
    <d v="2023-08-28T13:39:50"/>
    <s v="APPROVE"/>
    <s v="Consumer Post Bureau"/>
    <s v="MDcruz"/>
    <m/>
    <x v="0"/>
    <d v="1899-12-30T00:08:50"/>
    <n v="8.8333333333333339"/>
    <d v="2023-08-28T00:00:00"/>
    <x v="1"/>
    <x v="0"/>
    <x v="3"/>
    <x v="0"/>
    <x v="0"/>
    <s v="SLA_MET"/>
  </r>
  <r>
    <s v="5558"/>
    <d v="2023-08-28T13:38:35"/>
    <d v="2023-08-28T13:45:20"/>
    <s v="APPROVE"/>
    <s v="Consumer Existing"/>
    <s v="MDcruz"/>
    <m/>
    <x v="0"/>
    <d v="1899-12-30T00:06:45"/>
    <n v="6.75"/>
    <d v="2023-08-28T00:00:00"/>
    <x v="1"/>
    <x v="0"/>
    <x v="3"/>
    <x v="0"/>
    <x v="1"/>
    <s v="SLA_MET"/>
  </r>
  <r>
    <s v="5559"/>
    <d v="2023-08-28T13:40:25"/>
    <d v="2023-08-28T13:55:59"/>
    <s v="APPROVE"/>
    <s v="Consumer Existing"/>
    <s v="QMascarenhas"/>
    <m/>
    <x v="0"/>
    <d v="1899-12-30T00:15:34"/>
    <n v="15.566666666666666"/>
    <d v="2023-08-28T00:00:00"/>
    <x v="1"/>
    <x v="0"/>
    <x v="0"/>
    <x v="0"/>
    <x v="1"/>
    <s v="SLA_MET"/>
  </r>
  <r>
    <s v="5560"/>
    <d v="2023-08-28T13:42:26"/>
    <d v="2023-08-28T13:47:39"/>
    <s v="APPROVE"/>
    <s v="Consumer Pre Bureau"/>
    <s v="NVaid"/>
    <s v="Approved for 1 Handset + 1 Tablet"/>
    <x v="0"/>
    <d v="1899-12-30T00:05:13"/>
    <n v="5.2166666666666668"/>
    <d v="2023-08-28T00:00:00"/>
    <x v="1"/>
    <x v="0"/>
    <x v="4"/>
    <x v="0"/>
    <x v="2"/>
    <s v="SLA_MET"/>
  </r>
  <r>
    <s v="5561"/>
    <d v="2023-08-28T13:49:31"/>
    <d v="2023-08-28T13:58:28"/>
    <s v="APPROVE"/>
    <s v="Consumer Existing"/>
    <s v="NVaid"/>
    <s v="Approve"/>
    <x v="0"/>
    <d v="1899-12-30T00:08:57"/>
    <n v="8.9499999999999993"/>
    <d v="2023-08-28T00:00:00"/>
    <x v="1"/>
    <x v="0"/>
    <x v="4"/>
    <x v="0"/>
    <x v="1"/>
    <s v="SLA_MET"/>
  </r>
  <r>
    <s v="5562"/>
    <d v="2023-08-28T13:49:56"/>
    <d v="2023-08-28T14:01:07"/>
    <s v="APPROVE"/>
    <s v="Consumer Existing"/>
    <s v="FWadia"/>
    <s v="Approve"/>
    <x v="0"/>
    <d v="1899-12-30T00:11:11"/>
    <n v="11.183333333333334"/>
    <d v="2023-08-28T00:00:00"/>
    <x v="1"/>
    <x v="0"/>
    <x v="9"/>
    <x v="0"/>
    <x v="1"/>
    <s v="SLA_MET"/>
  </r>
  <r>
    <s v="5563"/>
    <d v="2023-08-28T13:51:45"/>
    <d v="2023-08-28T13:59:12"/>
    <s v="APPROVE"/>
    <s v="Consumer Existing"/>
    <s v="AAkhundpur"/>
    <s v="Approve"/>
    <x v="0"/>
    <d v="1899-12-30T00:07:27"/>
    <n v="7.45"/>
    <d v="2023-08-28T00:00:00"/>
    <x v="1"/>
    <x v="0"/>
    <x v="8"/>
    <x v="0"/>
    <x v="1"/>
    <s v="SLA_MET"/>
  </r>
  <r>
    <s v="5564"/>
    <d v="2023-08-28T13:53:59"/>
    <d v="2023-08-28T14:03:34"/>
    <s v="APPROVE"/>
    <s v="Consumer Pre Bureau"/>
    <s v="JDsouza"/>
    <s v="Approved for up to 2 services"/>
    <x v="0"/>
    <d v="1899-12-30T00:09:35"/>
    <n v="9.5833333333333339"/>
    <d v="2023-08-28T00:00:00"/>
    <x v="1"/>
    <x v="0"/>
    <x v="10"/>
    <x v="0"/>
    <x v="2"/>
    <s v="SLA_MET"/>
  </r>
  <r>
    <s v="5565"/>
    <d v="2023-08-28T13:57:21"/>
    <d v="2023-08-28T14:11:22"/>
    <s v="APPROVE"/>
    <s v="Consumer Existing"/>
    <s v="AAkhundpur"/>
    <s v="Approved for MBB only"/>
    <x v="0"/>
    <d v="1899-12-30T00:14:01"/>
    <n v="14.016666666666667"/>
    <d v="2023-08-28T00:00:00"/>
    <x v="1"/>
    <x v="0"/>
    <x v="8"/>
    <x v="0"/>
    <x v="1"/>
    <s v="SLA_MET"/>
  </r>
  <r>
    <s v="5566"/>
    <d v="2023-08-28T14:00:17"/>
    <d v="2023-08-28T14:27:34"/>
    <s v="APPROVE"/>
    <s v="Consumer Existing"/>
    <s v="MDcruz"/>
    <m/>
    <x v="0"/>
    <d v="1899-12-30T00:27:17"/>
    <n v="27.283333333333335"/>
    <d v="2023-08-28T00:00:00"/>
    <x v="1"/>
    <x v="0"/>
    <x v="3"/>
    <x v="0"/>
    <x v="1"/>
    <s v="SLA_NOT_MET"/>
  </r>
  <r>
    <s v="5567"/>
    <d v="2023-08-28T14:00:35"/>
    <d v="2023-08-28T14:13:00"/>
    <s v="APPROVE"/>
    <s v="Consumer Existing"/>
    <s v="NVaid"/>
    <s v="Approve"/>
    <x v="0"/>
    <d v="1899-12-30T00:12:25"/>
    <n v="12.416666666666666"/>
    <d v="2023-08-28T00:00:00"/>
    <x v="1"/>
    <x v="0"/>
    <x v="4"/>
    <x v="0"/>
    <x v="1"/>
    <s v="SLA_MET"/>
  </r>
  <r>
    <s v="5568"/>
    <d v="2023-08-28T14:03:49"/>
    <d v="2023-08-28T14:20:22"/>
    <s v="APPROVE"/>
    <s v="Consumer Existing"/>
    <s v="CDcosta"/>
    <s v="Approved for 1 service"/>
    <x v="0"/>
    <d v="1899-12-30T00:16:33"/>
    <n v="16.55"/>
    <d v="2023-08-28T00:00:00"/>
    <x v="1"/>
    <x v="0"/>
    <x v="2"/>
    <x v="0"/>
    <x v="1"/>
    <s v="SLA_MET"/>
  </r>
  <r>
    <s v="5569"/>
    <d v="2023-08-28T14:06:07"/>
    <d v="2023-08-28T14:18:13"/>
    <s v="APPROVE"/>
    <s v="Consumer Existing"/>
    <s v="AAkhundpur"/>
    <s v="Approve"/>
    <x v="0"/>
    <d v="1899-12-30T00:12:06"/>
    <n v="12.1"/>
    <d v="2023-08-28T00:00:00"/>
    <x v="1"/>
    <x v="0"/>
    <x v="8"/>
    <x v="0"/>
    <x v="1"/>
    <s v="SLA_MET"/>
  </r>
  <r>
    <s v="5570"/>
    <d v="2023-08-28T14:06:40"/>
    <d v="2023-08-28T14:24:34"/>
    <s v="APPROVE"/>
    <s v="Consumer Existing"/>
    <s v="FWadia"/>
    <s v="Approve"/>
    <x v="0"/>
    <d v="1899-12-30T00:17:54"/>
    <n v="17.899999999999999"/>
    <d v="2023-08-28T00:00:00"/>
    <x v="1"/>
    <x v="0"/>
    <x v="9"/>
    <x v="0"/>
    <x v="1"/>
    <s v="SLA_MET"/>
  </r>
  <r>
    <s v="5571"/>
    <d v="2023-08-28T14:36:32"/>
    <d v="2023-08-28T14:42:42"/>
    <s v="APPROVE"/>
    <s v="Consumer Pre Bureau"/>
    <s v="NVaid"/>
    <s v="Approve"/>
    <x v="0"/>
    <d v="1899-12-30T00:06:10"/>
    <n v="6.166666666666667"/>
    <d v="2023-08-28T00:00:00"/>
    <x v="1"/>
    <x v="0"/>
    <x v="4"/>
    <x v="0"/>
    <x v="2"/>
    <s v="SLA_MET"/>
  </r>
  <r>
    <s v="5572"/>
    <d v="2023-08-28T14:36:53"/>
    <d v="2023-08-28T14:46:34"/>
    <s v="APPROVE"/>
    <s v="Consumer Existing"/>
    <s v="FWadia"/>
    <s v="Approve"/>
    <x v="0"/>
    <d v="1899-12-30T00:09:41"/>
    <n v="9.6833333333333336"/>
    <d v="2023-08-28T00:00:00"/>
    <x v="1"/>
    <x v="0"/>
    <x v="9"/>
    <x v="0"/>
    <x v="1"/>
    <s v="SLA_MET"/>
  </r>
  <r>
    <s v="5573"/>
    <d v="2023-08-28T14:38:59"/>
    <d v="2023-08-28T14:47:55"/>
    <s v="APPROVE"/>
    <s v="Consumer Pre Bureau"/>
    <s v="CDcosta"/>
    <s v="Approved for 1 handset and 1 MBB"/>
    <x v="0"/>
    <d v="1899-12-30T00:08:56"/>
    <n v="8.9333333333333336"/>
    <d v="2023-08-28T00:00:00"/>
    <x v="1"/>
    <x v="0"/>
    <x v="2"/>
    <x v="0"/>
    <x v="2"/>
    <s v="SLA_MET"/>
  </r>
  <r>
    <s v="5574"/>
    <d v="2023-08-28T14:38:59"/>
    <d v="2023-08-28T14:56:35"/>
    <s v="APPROVE"/>
    <s v="Consumer Existing"/>
    <s v="AAkhundpur"/>
    <s v="Approved for outright purchase or sim-only service"/>
    <x v="0"/>
    <d v="1899-12-30T00:17:36"/>
    <n v="17.600000000000001"/>
    <d v="2023-08-28T00:00:00"/>
    <x v="1"/>
    <x v="0"/>
    <x v="8"/>
    <x v="0"/>
    <x v="1"/>
    <s v="SLA_MET"/>
  </r>
  <r>
    <s v="5575"/>
    <d v="2023-08-28T14:44:53"/>
    <d v="2023-08-28T15:02:52"/>
    <s v="APPROVE"/>
    <s v="Consumer Existing"/>
    <s v="FWadia"/>
    <m/>
    <x v="0"/>
    <d v="1899-12-30T00:17:59"/>
    <n v="17.983333333333334"/>
    <d v="2023-08-28T00:00:00"/>
    <x v="1"/>
    <x v="0"/>
    <x v="9"/>
    <x v="0"/>
    <x v="1"/>
    <s v="SLA_MET"/>
  </r>
  <r>
    <s v="5576"/>
    <d v="2023-08-28T14:46:25"/>
    <d v="2023-08-28T14:52:52"/>
    <s v="APPROVE"/>
    <s v="Consumer Existing"/>
    <s v="FWadia"/>
    <s v="Approve"/>
    <x v="0"/>
    <d v="1899-12-30T00:06:27"/>
    <n v="6.45"/>
    <d v="2023-08-28T00:00:00"/>
    <x v="1"/>
    <x v="0"/>
    <x v="9"/>
    <x v="0"/>
    <x v="1"/>
    <s v="SLA_MET"/>
  </r>
  <r>
    <s v="5577"/>
    <d v="2023-08-28T14:52:35"/>
    <d v="2023-08-28T15:01:30"/>
    <s v="APPROVE"/>
    <s v="Consumer Post Bureau"/>
    <s v="AAkhundpur"/>
    <m/>
    <x v="0"/>
    <d v="1899-12-30T00:08:55"/>
    <n v="8.9166666666666661"/>
    <d v="2023-08-28T00:00:00"/>
    <x v="1"/>
    <x v="0"/>
    <x v="8"/>
    <x v="0"/>
    <x v="0"/>
    <s v="SLA_MET"/>
  </r>
  <r>
    <s v="5578"/>
    <d v="2023-08-28T14:59:23"/>
    <d v="2023-08-28T15:21:37"/>
    <s v="APPROVE"/>
    <s v="Consumer Post Bureau"/>
    <s v="QMascarenhas"/>
    <m/>
    <x v="0"/>
    <d v="1899-12-30T00:22:14"/>
    <n v="22.233333333333334"/>
    <d v="2023-08-28T00:00:00"/>
    <x v="1"/>
    <x v="0"/>
    <x v="0"/>
    <x v="0"/>
    <x v="0"/>
    <s v="SLA_NOT_MET"/>
  </r>
  <r>
    <s v="5579"/>
    <d v="2023-08-28T15:00:08"/>
    <d v="2023-08-28T15:10:09"/>
    <s v="APPROVE"/>
    <s v="Consumer Post Bureau"/>
    <s v="FWadia"/>
    <m/>
    <x v="0"/>
    <d v="1899-12-30T00:10:01"/>
    <n v="10.016666666666667"/>
    <d v="2023-08-28T00:00:00"/>
    <x v="1"/>
    <x v="0"/>
    <x v="9"/>
    <x v="0"/>
    <x v="0"/>
    <s v="SLA_MET"/>
  </r>
  <r>
    <s v="5580"/>
    <d v="2023-08-28T15:07:16"/>
    <d v="2023-08-28T15:15:31"/>
    <s v="APPROVE"/>
    <s v="Consumer Existing"/>
    <s v="CDcosta"/>
    <s v="Approved for MBB only"/>
    <x v="0"/>
    <d v="1899-12-30T00:08:15"/>
    <n v="8.25"/>
    <d v="2023-08-28T00:00:00"/>
    <x v="1"/>
    <x v="0"/>
    <x v="2"/>
    <x v="0"/>
    <x v="1"/>
    <s v="SLA_MET"/>
  </r>
  <r>
    <s v="5581"/>
    <d v="2023-08-28T15:07:50"/>
    <d v="2023-08-28T15:15:38"/>
    <s v="APPROVE"/>
    <s v="Consumer Existing"/>
    <s v="FWadia"/>
    <s v="Approved for 1 service"/>
    <x v="0"/>
    <d v="1899-12-30T00:07:48"/>
    <n v="7.8"/>
    <d v="2023-08-28T00:00:00"/>
    <x v="1"/>
    <x v="0"/>
    <x v="9"/>
    <x v="0"/>
    <x v="1"/>
    <s v="SLA_MET"/>
  </r>
  <r>
    <s v="5582"/>
    <d v="2023-08-28T15:20:05"/>
    <d v="2023-08-28T15:26:51"/>
    <s v="APPROVE"/>
    <s v="Consumer Pre Bureau"/>
    <s v="CDcosta"/>
    <s v="Approve"/>
    <x v="0"/>
    <d v="1899-12-30T00:06:46"/>
    <n v="6.7666666666666666"/>
    <d v="2023-08-28T00:00:00"/>
    <x v="1"/>
    <x v="0"/>
    <x v="2"/>
    <x v="0"/>
    <x v="2"/>
    <s v="SLA_MET"/>
  </r>
  <r>
    <s v="5583"/>
    <d v="2023-08-28T15:21:49"/>
    <d v="2023-08-28T15:32:48"/>
    <s v="APPROVE"/>
    <s v="Consumer Pre Bureau"/>
    <s v="NVaid"/>
    <s v="Approved only with outright purchase of handset or USIM only"/>
    <x v="0"/>
    <d v="1899-12-30T00:10:59"/>
    <n v="10.983333333333333"/>
    <d v="2023-08-28T00:00:00"/>
    <x v="1"/>
    <x v="0"/>
    <x v="4"/>
    <x v="0"/>
    <x v="2"/>
    <s v="SLA_MET"/>
  </r>
  <r>
    <s v="5584"/>
    <d v="2023-08-28T15:24:30"/>
    <d v="2023-08-28T15:36:05"/>
    <s v="APPROVE"/>
    <s v="Consumer Existing"/>
    <s v="AAkhundpur"/>
    <s v="Approve"/>
    <x v="0"/>
    <d v="1899-12-30T00:11:35"/>
    <n v="11.583333333333334"/>
    <d v="2023-08-28T00:00:00"/>
    <x v="1"/>
    <x v="0"/>
    <x v="8"/>
    <x v="0"/>
    <x v="1"/>
    <s v="SLA_MET"/>
  </r>
  <r>
    <s v="5585"/>
    <d v="2023-08-28T15:26:36"/>
    <d v="2023-08-28T15:30:56"/>
    <s v="APPROVE"/>
    <s v="Consumer Pre Bureau"/>
    <s v="CDcosta"/>
    <s v="Approve"/>
    <x v="0"/>
    <d v="1899-12-30T00:04:20"/>
    <n v="4.333333333333333"/>
    <d v="2023-08-28T00:00:00"/>
    <x v="1"/>
    <x v="0"/>
    <x v="2"/>
    <x v="0"/>
    <x v="2"/>
    <s v="SLA_MET"/>
  </r>
  <r>
    <s v="5586"/>
    <d v="2023-08-28T15:28:42"/>
    <d v="2023-08-28T15:35:49"/>
    <s v="APPROVE"/>
    <s v="Consumer Existing"/>
    <s v="FWadia"/>
    <s v="Approved for MBB only"/>
    <x v="0"/>
    <d v="1899-12-30T00:07:07"/>
    <n v="7.1166666666666663"/>
    <d v="2023-08-28T00:00:00"/>
    <x v="1"/>
    <x v="0"/>
    <x v="9"/>
    <x v="0"/>
    <x v="1"/>
    <s v="SLA_MET"/>
  </r>
  <r>
    <s v="5587"/>
    <d v="2023-08-28T15:33:03"/>
    <d v="2023-08-28T15:40:22"/>
    <s v="APPROVE"/>
    <s v="Consumer Existing"/>
    <s v="NVaid"/>
    <s v="Approved only with outright purchase of handset or USIM only"/>
    <x v="0"/>
    <d v="1899-12-30T00:07:19"/>
    <n v="7.3166666666666664"/>
    <d v="2023-08-28T00:00:00"/>
    <x v="1"/>
    <x v="0"/>
    <x v="4"/>
    <x v="0"/>
    <x v="1"/>
    <s v="SLA_MET"/>
  </r>
  <r>
    <s v="5588"/>
    <d v="2023-08-28T15:55:27"/>
    <d v="2023-08-28T16:12:06"/>
    <s v="APPROVE"/>
    <s v="Consumer Post Bureau"/>
    <s v="AAkhundpur"/>
    <m/>
    <x v="0"/>
    <d v="1899-12-30T00:16:39"/>
    <n v="16.649999999999999"/>
    <d v="2023-08-28T00:00:00"/>
    <x v="1"/>
    <x v="0"/>
    <x v="8"/>
    <x v="0"/>
    <x v="0"/>
    <s v="SLA_MET"/>
  </r>
  <r>
    <s v="5589"/>
    <d v="2023-08-28T16:10:03"/>
    <d v="2023-08-28T16:22:44"/>
    <s v="APPROVE"/>
    <s v="Consumer Post Bureau"/>
    <s v="NBhatia"/>
    <s v="Approve for SIM Only as requested."/>
    <x v="0"/>
    <d v="1899-12-30T00:12:41"/>
    <n v="12.683333333333334"/>
    <d v="2023-08-28T00:00:00"/>
    <x v="1"/>
    <x v="0"/>
    <x v="1"/>
    <x v="0"/>
    <x v="0"/>
    <s v="SLA_MET"/>
  </r>
  <r>
    <s v="5590"/>
    <d v="2023-08-28T16:11:02"/>
    <d v="2023-08-28T16:28:36"/>
    <s v="APPROVE"/>
    <s v="Consumer Pre Bureau"/>
    <s v="CDcosta"/>
    <s v="Approved only with outright purchase of handset or USIM only"/>
    <x v="0"/>
    <d v="1899-12-30T00:17:34"/>
    <n v="17.566666666666666"/>
    <d v="2023-08-28T00:00:00"/>
    <x v="1"/>
    <x v="0"/>
    <x v="2"/>
    <x v="0"/>
    <x v="2"/>
    <s v="SLA_MET"/>
  </r>
  <r>
    <s v="5591"/>
    <d v="2023-08-28T16:13:32"/>
    <d v="2023-08-28T16:43:17"/>
    <s v="APPROVE"/>
    <s v="Consumer Existing"/>
    <s v="NBhatia"/>
    <s v="Approve"/>
    <x v="0"/>
    <d v="1899-12-30T00:29:45"/>
    <n v="29.75"/>
    <d v="2023-08-28T00:00:00"/>
    <x v="1"/>
    <x v="0"/>
    <x v="1"/>
    <x v="0"/>
    <x v="1"/>
    <s v="SLA_NOT_MET"/>
  </r>
  <r>
    <s v="5592"/>
    <d v="2023-08-28T16:20:50"/>
    <d v="2023-08-28T16:36:32"/>
    <s v="APPROVE"/>
    <s v="Consumer Existing"/>
    <s v="NVaid"/>
    <s v="Approved for MBB only"/>
    <x v="0"/>
    <d v="1899-12-30T00:15:42"/>
    <n v="15.7"/>
    <d v="2023-08-28T00:00:00"/>
    <x v="1"/>
    <x v="0"/>
    <x v="4"/>
    <x v="0"/>
    <x v="1"/>
    <s v="SLA_MET"/>
  </r>
  <r>
    <s v="5593"/>
    <d v="2023-08-28T16:56:42"/>
    <d v="2023-08-28T17:04:45"/>
    <s v="APPROVE"/>
    <s v="Consumer Post Bureau"/>
    <s v="FWadia"/>
    <s v="Approve"/>
    <x v="0"/>
    <d v="1899-12-30T00:08:03"/>
    <n v="8.0500000000000007"/>
    <d v="2023-08-28T00:00:00"/>
    <x v="1"/>
    <x v="0"/>
    <x v="9"/>
    <x v="0"/>
    <x v="0"/>
    <s v="SLA_MET"/>
  </r>
  <r>
    <s v="5594"/>
    <d v="2023-08-28T17:00:56"/>
    <d v="2023-08-28T17:08:22"/>
    <s v="APPROVE"/>
    <s v="Consumer Existing"/>
    <s v="NVaid"/>
    <s v="Approve"/>
    <x v="0"/>
    <d v="1899-12-30T00:07:26"/>
    <n v="7.4333333333333336"/>
    <d v="2023-08-28T00:00:00"/>
    <x v="1"/>
    <x v="0"/>
    <x v="4"/>
    <x v="0"/>
    <x v="1"/>
    <s v="SLA_MET"/>
  </r>
  <r>
    <s v="5595"/>
    <d v="2023-08-28T17:05:11"/>
    <d v="2023-08-28T17:18:01"/>
    <s v="APPROVE"/>
    <s v="Consumer Existing"/>
    <s v="CDcosta"/>
    <m/>
    <x v="0"/>
    <d v="1899-12-30T00:12:50"/>
    <n v="12.833333333333334"/>
    <d v="2023-08-28T00:00:00"/>
    <x v="1"/>
    <x v="0"/>
    <x v="2"/>
    <x v="0"/>
    <x v="1"/>
    <s v="SLA_MET"/>
  </r>
  <r>
    <s v="5596"/>
    <d v="2023-08-28T17:05:53"/>
    <d v="2023-08-28T17:25:16"/>
    <s v="APPROVE"/>
    <s v="Consumer Existing"/>
    <s v="QMascarenhas"/>
    <m/>
    <x v="0"/>
    <d v="1899-12-30T00:19:23"/>
    <n v="19.383333333333333"/>
    <d v="2023-08-28T00:00:00"/>
    <x v="1"/>
    <x v="0"/>
    <x v="0"/>
    <x v="0"/>
    <x v="1"/>
    <s v="SLA_MET"/>
  </r>
  <r>
    <s v="5597"/>
    <d v="2023-08-28T17:09:50"/>
    <d v="2023-08-28T17:22:32"/>
    <s v="APPROVE"/>
    <s v="Consumer Pre Bureau"/>
    <s v="NVaid"/>
    <s v="Approved for up to 2 services"/>
    <x v="0"/>
    <d v="1899-12-30T00:12:42"/>
    <n v="12.7"/>
    <d v="2023-08-28T00:00:00"/>
    <x v="1"/>
    <x v="0"/>
    <x v="4"/>
    <x v="0"/>
    <x v="2"/>
    <s v="SLA_MET"/>
  </r>
  <r>
    <s v="5598"/>
    <d v="2023-08-28T17:12:37"/>
    <d v="2023-08-28T17:24:09"/>
    <s v="APPROVE"/>
    <s v="Consumer Existing"/>
    <s v="AAkhundpur"/>
    <s v="Approve"/>
    <x v="0"/>
    <d v="1899-12-30T00:11:32"/>
    <n v="11.533333333333333"/>
    <d v="2023-08-28T00:00:00"/>
    <x v="1"/>
    <x v="0"/>
    <x v="8"/>
    <x v="0"/>
    <x v="1"/>
    <s v="SLA_MET"/>
  </r>
  <r>
    <s v="5599"/>
    <d v="2023-08-28T17:18:34"/>
    <d v="2023-08-28T17:31:06"/>
    <s v="APPROVE"/>
    <s v="Consumer Existing"/>
    <s v="NVaid"/>
    <s v="Approve"/>
    <x v="0"/>
    <d v="1899-12-30T00:12:32"/>
    <n v="12.533333333333333"/>
    <d v="2023-08-28T00:00:00"/>
    <x v="1"/>
    <x v="0"/>
    <x v="4"/>
    <x v="0"/>
    <x v="1"/>
    <s v="SLA_MET"/>
  </r>
  <r>
    <s v="5600"/>
    <d v="2023-08-28T17:20:29"/>
    <d v="2023-08-28T17:38:07"/>
    <s v="APPROVE"/>
    <s v="Consumer Pre Bureau"/>
    <s v="AAkhundpur"/>
    <s v="Approved for MBB only"/>
    <x v="0"/>
    <d v="1899-12-30T00:17:38"/>
    <n v="17.633333333333333"/>
    <d v="2023-08-28T00:00:00"/>
    <x v="1"/>
    <x v="0"/>
    <x v="8"/>
    <x v="0"/>
    <x v="2"/>
    <s v="SLA_MET"/>
  </r>
  <r>
    <s v="5601"/>
    <d v="2023-08-28T17:21:03"/>
    <d v="2023-08-28T17:31:50"/>
    <s v="APPROVE"/>
    <s v="Consumer Existing"/>
    <s v="AAkhundpur"/>
    <s v="Approve"/>
    <x v="0"/>
    <d v="1899-12-30T00:10:47"/>
    <n v="10.783333333333333"/>
    <d v="2023-08-28T00:00:00"/>
    <x v="1"/>
    <x v="0"/>
    <x v="8"/>
    <x v="0"/>
    <x v="1"/>
    <s v="SLA_MET"/>
  </r>
  <r>
    <s v="5602"/>
    <d v="2023-08-28T17:28:33"/>
    <d v="2023-08-28T17:41:31"/>
    <s v="APPROVE"/>
    <s v="Consumer Pre Bureau"/>
    <s v="NVaid"/>
    <s v="Approved for outright purchase or sim-only service due to the applicants Visa status or expiry"/>
    <x v="0"/>
    <d v="1899-12-30T00:12:58"/>
    <n v="12.966666666666667"/>
    <d v="2023-08-28T00:00:00"/>
    <x v="1"/>
    <x v="0"/>
    <x v="4"/>
    <x v="0"/>
    <x v="2"/>
    <s v="SLA_MET"/>
  </r>
  <r>
    <s v="5603"/>
    <d v="2023-08-28T17:35:47"/>
    <d v="2023-08-28T17:43:18"/>
    <s v="APPROVE"/>
    <s v="Consumer Post Bureau"/>
    <s v="MDcruz"/>
    <m/>
    <x v="0"/>
    <d v="1899-12-30T00:07:31"/>
    <n v="7.5166666666666666"/>
    <d v="2023-08-28T00:00:00"/>
    <x v="1"/>
    <x v="0"/>
    <x v="3"/>
    <x v="0"/>
    <x v="0"/>
    <s v="SLA_MET"/>
  </r>
  <r>
    <s v="5604"/>
    <d v="2023-08-28T17:38:31"/>
    <d v="2023-08-28T17:49:19"/>
    <s v="APPROVE"/>
    <s v="Consumer Existing"/>
    <s v="NVaid"/>
    <s v="Approve"/>
    <x v="0"/>
    <d v="1899-12-30T00:10:48"/>
    <n v="10.8"/>
    <d v="2023-08-28T00:00:00"/>
    <x v="1"/>
    <x v="0"/>
    <x v="4"/>
    <x v="0"/>
    <x v="1"/>
    <s v="SLA_MET"/>
  </r>
  <r>
    <s v="5605"/>
    <d v="2023-08-28T17:48:09"/>
    <d v="2023-08-28T18:04:13"/>
    <s v="APPROVE"/>
    <s v="Consumer Post Bureau"/>
    <s v="MDcruz"/>
    <m/>
    <x v="0"/>
    <d v="1899-12-30T00:16:04"/>
    <n v="16.066666666666666"/>
    <d v="2023-08-28T00:00:00"/>
    <x v="1"/>
    <x v="0"/>
    <x v="3"/>
    <x v="0"/>
    <x v="0"/>
    <s v="SLA_MET"/>
  </r>
  <r>
    <s v="5606"/>
    <d v="2023-08-28T17:48:16"/>
    <d v="2023-08-28T17:57:20"/>
    <s v="APPROVE"/>
    <s v="Consumer Existing"/>
    <s v="NVaid"/>
    <s v="Approve"/>
    <x v="0"/>
    <d v="1899-12-30T00:09:04"/>
    <n v="9.0666666666666664"/>
    <d v="2023-08-28T00:00:00"/>
    <x v="1"/>
    <x v="0"/>
    <x v="4"/>
    <x v="0"/>
    <x v="1"/>
    <s v="SLA_MET"/>
  </r>
  <r>
    <s v="5607"/>
    <d v="2023-08-28T17:54:59"/>
    <d v="2023-08-28T18:19:59"/>
    <s v="APPROVE"/>
    <s v="Consumer Post Bureau"/>
    <s v="NBhatia"/>
    <s v="Approve"/>
    <x v="0"/>
    <d v="1899-12-30T00:25:00"/>
    <n v="25"/>
    <d v="2023-08-28T00:00:00"/>
    <x v="1"/>
    <x v="0"/>
    <x v="1"/>
    <x v="0"/>
    <x v="0"/>
    <s v="SLA_NOT_MET"/>
  </r>
  <r>
    <s v="5608"/>
    <d v="2023-08-28T17:55:56"/>
    <d v="2023-08-28T18:26:11"/>
    <s v="APPROVE"/>
    <s v="Consumer Post Bureau"/>
    <s v="CDcosta"/>
    <s v="Approve"/>
    <x v="0"/>
    <d v="1899-12-30T00:30:15"/>
    <n v="30.25"/>
    <d v="2023-08-28T00:00:00"/>
    <x v="1"/>
    <x v="0"/>
    <x v="2"/>
    <x v="0"/>
    <x v="0"/>
    <s v="SLA_NOT_MET"/>
  </r>
  <r>
    <s v="5609"/>
    <d v="2023-08-28T18:36:38"/>
    <d v="2023-08-28T18:46:25"/>
    <s v="APPROVE"/>
    <s v="Consumer Existing"/>
    <s v="MDcruz"/>
    <m/>
    <x v="0"/>
    <d v="1899-12-30T00:09:47"/>
    <n v="9.7833333333333332"/>
    <d v="2023-08-28T00:00:00"/>
    <x v="1"/>
    <x v="0"/>
    <x v="3"/>
    <x v="0"/>
    <x v="1"/>
    <s v="SLA_MET"/>
  </r>
  <r>
    <s v="5610"/>
    <d v="2023-08-28T18:39:28"/>
    <d v="2023-08-28T18:46:14"/>
    <s v="APPROVE"/>
    <s v="Consumer Pre Bureau"/>
    <s v="NVaid"/>
    <s v="Approved for 1 Handset/Tablet + 1 MBB"/>
    <x v="0"/>
    <d v="1899-12-30T00:06:46"/>
    <n v="6.7666666666666666"/>
    <d v="2023-08-28T00:00:00"/>
    <x v="1"/>
    <x v="0"/>
    <x v="4"/>
    <x v="0"/>
    <x v="2"/>
    <s v="SLA_MET"/>
  </r>
  <r>
    <s v="5611"/>
    <d v="2023-08-28T18:39:53"/>
    <d v="2023-08-28T18:56:50"/>
    <s v="APPROVE"/>
    <s v="Consumer Post Bureau"/>
    <s v="FWadia"/>
    <s v="Approve"/>
    <x v="0"/>
    <d v="1899-12-30T00:16:57"/>
    <n v="16.95"/>
    <d v="2023-08-28T00:00:00"/>
    <x v="1"/>
    <x v="0"/>
    <x v="9"/>
    <x v="0"/>
    <x v="0"/>
    <s v="SLA_MET"/>
  </r>
  <r>
    <s v="5612"/>
    <d v="2023-08-28T19:04:14"/>
    <d v="2023-08-28T19:08:54"/>
    <s v="APPROVE"/>
    <s v="Consumer Existing"/>
    <s v="CDcosta"/>
    <s v="Approved for 1 sim only service"/>
    <x v="0"/>
    <d v="1899-12-30T00:04:40"/>
    <n v="4.666666666666667"/>
    <d v="2023-08-28T00:00:00"/>
    <x v="1"/>
    <x v="0"/>
    <x v="2"/>
    <x v="0"/>
    <x v="1"/>
    <s v="SLA_MET"/>
  </r>
  <r>
    <s v="5613"/>
    <d v="2023-08-28T19:06:20"/>
    <d v="2023-08-28T19:28:20"/>
    <s v="APPROVE"/>
    <s v="Consumer Post Bureau"/>
    <s v="MDcruz"/>
    <m/>
    <x v="0"/>
    <d v="1899-12-30T00:22:00"/>
    <n v="22"/>
    <d v="2023-08-28T00:00:00"/>
    <x v="1"/>
    <x v="0"/>
    <x v="3"/>
    <x v="0"/>
    <x v="0"/>
    <s v="SLA_NOT_MET"/>
  </r>
  <r>
    <s v="5614"/>
    <d v="2023-08-28T19:06:55"/>
    <d v="2023-08-28T19:17:34"/>
    <s v="APPROVE"/>
    <s v="Consumer Existing"/>
    <s v="CDcosta"/>
    <s v="Approve"/>
    <x v="0"/>
    <d v="1899-12-30T00:10:39"/>
    <n v="10.65"/>
    <d v="2023-08-28T00:00:00"/>
    <x v="1"/>
    <x v="0"/>
    <x v="2"/>
    <x v="0"/>
    <x v="1"/>
    <s v="SLA_MET"/>
  </r>
  <r>
    <s v="5615"/>
    <d v="2023-08-28T19:09:23"/>
    <d v="2023-08-28T19:20:21"/>
    <s v="APPROVE"/>
    <s v="Consumer Existing"/>
    <s v="NVaid"/>
    <s v="Approved only with outright purchase of handset or USIM only"/>
    <x v="0"/>
    <d v="1899-12-30T00:10:58"/>
    <n v="10.966666666666667"/>
    <d v="2023-08-28T00:00:00"/>
    <x v="1"/>
    <x v="0"/>
    <x v="4"/>
    <x v="0"/>
    <x v="1"/>
    <s v="SLA_MET"/>
  </r>
  <r>
    <s v="5616"/>
    <d v="2023-08-28T19:09:53"/>
    <d v="2023-08-28T19:33:09"/>
    <s v="APPROVE"/>
    <s v="Consumer Existing"/>
    <s v="FWadia"/>
    <m/>
    <x v="0"/>
    <d v="1899-12-30T00:23:16"/>
    <n v="23.266666666666666"/>
    <d v="2023-08-28T00:00:00"/>
    <x v="1"/>
    <x v="0"/>
    <x v="9"/>
    <x v="0"/>
    <x v="1"/>
    <s v="SLA_NOT_MET"/>
  </r>
  <r>
    <s v="5617"/>
    <d v="2023-08-28T19:10:20"/>
    <d v="2023-08-28T19:25:10"/>
    <s v="APPROVE"/>
    <s v="Consumer Existing"/>
    <s v="NVaid"/>
    <s v="Approve"/>
    <x v="0"/>
    <d v="1899-12-30T00:14:50"/>
    <n v="14.833333333333334"/>
    <d v="2023-08-28T00:00:00"/>
    <x v="1"/>
    <x v="0"/>
    <x v="4"/>
    <x v="0"/>
    <x v="1"/>
    <s v="SLA_MET"/>
  </r>
  <r>
    <s v="5618"/>
    <d v="2023-08-28T19:11:53"/>
    <d v="2023-08-28T19:33:32"/>
    <s v="APPROVE"/>
    <s v="Consumer Existing"/>
    <s v="MDcruz"/>
    <m/>
    <x v="0"/>
    <d v="1899-12-30T00:21:39"/>
    <n v="21.65"/>
    <d v="2023-08-28T00:00:00"/>
    <x v="1"/>
    <x v="0"/>
    <x v="3"/>
    <x v="0"/>
    <x v="1"/>
    <s v="SLA_NOT_MET"/>
  </r>
  <r>
    <s v="5619"/>
    <d v="2023-08-28T19:22:23"/>
    <d v="2023-08-28T19:39:14"/>
    <s v="APPROVE"/>
    <s v="Consumer Existing"/>
    <s v="NVaid"/>
    <s v="Approve"/>
    <x v="0"/>
    <d v="1899-12-30T00:16:51"/>
    <n v="16.850000000000001"/>
    <d v="2023-08-28T00:00:00"/>
    <x v="1"/>
    <x v="0"/>
    <x v="4"/>
    <x v="0"/>
    <x v="1"/>
    <s v="SLA_MET"/>
  </r>
  <r>
    <s v="5620"/>
    <d v="2023-08-28T19:22:52"/>
    <d v="2023-08-28T19:37:44"/>
    <s v="APPROVE"/>
    <s v="Consumer Post Bureau"/>
    <s v="JDsouza"/>
    <s v="Approve"/>
    <x v="0"/>
    <d v="1899-12-30T00:14:52"/>
    <n v="14.866666666666667"/>
    <d v="2023-08-28T00:00:00"/>
    <x v="1"/>
    <x v="0"/>
    <x v="10"/>
    <x v="0"/>
    <x v="0"/>
    <s v="SLA_MET"/>
  </r>
  <r>
    <s v="5621"/>
    <d v="2023-08-28T19:38:13"/>
    <d v="2023-08-28T19:45:15"/>
    <s v="APPROVE"/>
    <s v="Consumer Existing"/>
    <s v="FWadia"/>
    <s v="Approve"/>
    <x v="0"/>
    <d v="1899-12-30T00:07:02"/>
    <n v="7.0333333333333332"/>
    <d v="2023-08-28T00:00:00"/>
    <x v="1"/>
    <x v="0"/>
    <x v="9"/>
    <x v="0"/>
    <x v="1"/>
    <s v="SLA_MET"/>
  </r>
  <r>
    <s v="5622"/>
    <d v="2023-08-28T19:51:36"/>
    <d v="2023-08-28T20:07:48"/>
    <s v="APPROVE"/>
    <s v="Consumer Existing"/>
    <s v="FWadia"/>
    <s v="Approve"/>
    <x v="0"/>
    <d v="1899-12-30T00:16:12"/>
    <n v="16.2"/>
    <d v="2023-08-28T00:00:00"/>
    <x v="1"/>
    <x v="0"/>
    <x v="9"/>
    <x v="0"/>
    <x v="1"/>
    <s v="SLA_MET"/>
  </r>
  <r>
    <s v="5623"/>
    <d v="2023-08-28T19:55:13"/>
    <d v="2023-08-28T20:12:56"/>
    <s v="APPROVE"/>
    <s v="Consumer Pre Bureau"/>
    <s v="FWadia"/>
    <s v="Approve"/>
    <x v="0"/>
    <d v="1899-12-30T00:17:43"/>
    <n v="17.716666666666665"/>
    <d v="2023-08-28T00:00:00"/>
    <x v="1"/>
    <x v="0"/>
    <x v="9"/>
    <x v="0"/>
    <x v="2"/>
    <s v="SLA_MET"/>
  </r>
  <r>
    <s v="5624"/>
    <d v="2023-08-28T20:09:07"/>
    <d v="2023-08-28T20:29:47"/>
    <s v="APPROVE"/>
    <s v="Consumer Post Bureau"/>
    <s v="MDcruz"/>
    <m/>
    <x v="0"/>
    <d v="1899-12-30T00:20:40"/>
    <n v="20.666666666666668"/>
    <d v="2023-08-28T00:00:00"/>
    <x v="1"/>
    <x v="0"/>
    <x v="3"/>
    <x v="0"/>
    <x v="0"/>
    <s v="SLA_NOT_MET"/>
  </r>
  <r>
    <s v="5625"/>
    <d v="2023-08-28T20:24:46"/>
    <d v="2023-08-28T20:33:39"/>
    <s v="APPROVE"/>
    <s v="Consumer Existing"/>
    <s v="MDcruz"/>
    <m/>
    <x v="0"/>
    <d v="1899-12-30T00:08:53"/>
    <n v="8.8833333333333329"/>
    <d v="2023-08-28T00:00:00"/>
    <x v="1"/>
    <x v="0"/>
    <x v="3"/>
    <x v="0"/>
    <x v="1"/>
    <s v="SLA_MET"/>
  </r>
  <r>
    <s v="5626"/>
    <d v="2023-08-28T20:32:20"/>
    <d v="2023-08-28T20:38:47"/>
    <s v="APPROVE"/>
    <s v="Consumer Post Bureau"/>
    <s v="MDcruz"/>
    <m/>
    <x v="0"/>
    <d v="1899-12-30T00:06:27"/>
    <n v="6.45"/>
    <d v="2023-08-28T00:00:00"/>
    <x v="1"/>
    <x v="0"/>
    <x v="3"/>
    <x v="0"/>
    <x v="0"/>
    <s v="SLA_MET"/>
  </r>
  <r>
    <s v="5627"/>
    <d v="2023-08-28T20:38:10"/>
    <d v="2023-08-28T20:43:42"/>
    <s v="APPROVE"/>
    <s v="Consumer Existing"/>
    <s v="MDcruz"/>
    <m/>
    <x v="0"/>
    <d v="1899-12-30T00:05:32"/>
    <n v="5.5333333333333332"/>
    <d v="2023-08-28T00:00:00"/>
    <x v="1"/>
    <x v="0"/>
    <x v="3"/>
    <x v="0"/>
    <x v="1"/>
    <s v="SLA_MET"/>
  </r>
  <r>
    <s v="5628"/>
    <d v="2023-08-28T09:17:46"/>
    <d v="2023-08-28T09:34:13"/>
    <s v="DECLINE"/>
    <s v="Consumer Post Bureau"/>
    <s v="QMascarenhas"/>
    <m/>
    <x v="0"/>
    <d v="1899-12-30T00:16:27"/>
    <n v="16.45"/>
    <d v="2023-08-28T00:00:00"/>
    <x v="1"/>
    <x v="0"/>
    <x v="0"/>
    <x v="1"/>
    <x v="0"/>
    <s v="SLA_MET"/>
  </r>
  <r>
    <s v="5629"/>
    <d v="2023-08-28T09:53:46"/>
    <d v="2023-08-28T10:04:51"/>
    <s v="DECLINE"/>
    <s v="Consumer Existing"/>
    <s v="AAkhundpur"/>
    <s v="Declined as the customer has reached their eligible Service Limit"/>
    <x v="0"/>
    <d v="1899-12-30T00:11:05"/>
    <n v="11.083333333333334"/>
    <d v="2023-08-28T00:00:00"/>
    <x v="1"/>
    <x v="0"/>
    <x v="8"/>
    <x v="1"/>
    <x v="1"/>
    <s v="SLA_MET"/>
  </r>
  <r>
    <s v="5630"/>
    <d v="2023-08-28T10:09:33"/>
    <d v="2023-08-28T10:24:04"/>
    <s v="DECLINE"/>
    <s v="Consumer Existing"/>
    <s v="AAkhundpur"/>
    <s v="The customer has been declined due to insufficient billing history with Asif Tech and a invoice overdue."/>
    <x v="1"/>
    <d v="1899-12-30T00:14:31"/>
    <n v="14.516666666666667"/>
    <d v="2023-08-28T00:00:00"/>
    <x v="1"/>
    <x v="0"/>
    <x v="8"/>
    <x v="1"/>
    <x v="1"/>
    <s v="SLA_MET"/>
  </r>
  <r>
    <s v="5631"/>
    <d v="2023-08-28T11:06:08"/>
    <d v="2023-08-28T11:21:50"/>
    <s v="DECLINE"/>
    <s v="Consumer Post Bureau"/>
    <s v="NBhatia"/>
    <s v="Declined as a Credit Decision as the customer has THREE Existing Accounts/ROW IDs on his name: a) 1-6R4MDVE b) 1-8HNJD7U c) 1-8I6MBNO"/>
    <x v="0"/>
    <d v="1899-12-30T00:15:42"/>
    <n v="15.7"/>
    <d v="2023-08-28T00:00:00"/>
    <x v="1"/>
    <x v="0"/>
    <x v="1"/>
    <x v="1"/>
    <x v="0"/>
    <s v="SLA_MET"/>
  </r>
  <r>
    <s v="5632"/>
    <d v="2023-08-28T11:50:08"/>
    <d v="2023-08-28T12:00:18"/>
    <s v="DECLINE"/>
    <s v="Consumer Post Bureau"/>
    <s v="QMascarenhas"/>
    <m/>
    <x v="0"/>
    <d v="1899-12-30T00:10:10"/>
    <n v="10.166666666666666"/>
    <d v="2023-08-28T00:00:00"/>
    <x v="1"/>
    <x v="0"/>
    <x v="0"/>
    <x v="1"/>
    <x v="0"/>
    <s v="SLA_MET"/>
  </r>
  <r>
    <s v="5633"/>
    <d v="2023-08-28T12:38:14"/>
    <d v="2023-08-28T12:47:09"/>
    <s v="DECLINE"/>
    <s v="Consumer Existing"/>
    <s v="AAkhundpur"/>
    <m/>
    <x v="0"/>
    <d v="1899-12-30T00:08:55"/>
    <n v="8.9166666666666661"/>
    <d v="2023-08-28T00:00:00"/>
    <x v="1"/>
    <x v="0"/>
    <x v="8"/>
    <x v="1"/>
    <x v="1"/>
    <s v="SLA_MET"/>
  </r>
  <r>
    <s v="5634"/>
    <d v="2023-08-28T12:51:33"/>
    <d v="2023-08-28T12:55:47"/>
    <s v="DECLINE"/>
    <s v="Consumer Pre Bureau"/>
    <s v="CDcosta"/>
    <s v="The applicant has been declined as they are on a Bridging Visa. As per the Credit Policy, if the applicant is on an eligible Visa Subclass, send a copy of the 100pts of ID and supporting documents to VCredit@Asif Tech.com.au or 1800 656 866"/>
    <x v="2"/>
    <d v="1899-12-30T00:04:14"/>
    <n v="4.2333333333333334"/>
    <d v="2023-08-28T00:00:00"/>
    <x v="1"/>
    <x v="0"/>
    <x v="2"/>
    <x v="1"/>
    <x v="2"/>
    <s v="SLA_MET"/>
  </r>
  <r>
    <s v="5635"/>
    <d v="2023-08-28T13:23:02"/>
    <d v="2023-08-28T13:28:23"/>
    <s v="DECLINE"/>
    <s v="Consumer Existing"/>
    <s v="AAkhundpur"/>
    <s v="The applicant has been declined as Students are only eligible for 1 Handset (Voice service)and Recent payment History."/>
    <x v="0"/>
    <d v="1899-12-30T00:05:21"/>
    <n v="5.35"/>
    <d v="2023-08-28T00:00:00"/>
    <x v="1"/>
    <x v="0"/>
    <x v="8"/>
    <x v="1"/>
    <x v="1"/>
    <s v="SLA_MET"/>
  </r>
  <r>
    <s v="5636"/>
    <d v="2023-08-28T14:03:49"/>
    <d v="2023-08-28T14:17:59"/>
    <s v="DECLINE"/>
    <s v="Consumer Post Bureau"/>
    <s v="JDsouza"/>
    <s v="Declined as the customer has reached their eligible Service Limit - customer already has 2 services under row id 1-8I025OK"/>
    <x v="0"/>
    <d v="1899-12-30T00:14:10"/>
    <n v="14.166666666666666"/>
    <d v="2023-08-28T00:00:00"/>
    <x v="1"/>
    <x v="0"/>
    <x v="10"/>
    <x v="1"/>
    <x v="0"/>
    <s v="SLA_MET"/>
  </r>
  <r>
    <s v="5637"/>
    <d v="2023-08-28T14:55:01"/>
    <d v="2023-08-28T15:09:38"/>
    <s v="DECLINE"/>
    <s v="Consumer Existing"/>
    <s v="MDcruz"/>
    <m/>
    <x v="0"/>
    <d v="1899-12-30T00:14:37"/>
    <n v="14.616666666666667"/>
    <d v="2023-08-28T00:00:00"/>
    <x v="1"/>
    <x v="0"/>
    <x v="3"/>
    <x v="1"/>
    <x v="1"/>
    <s v="SLA_MET"/>
  </r>
  <r>
    <s v="5638"/>
    <d v="2023-08-28T14:57:04"/>
    <d v="2023-08-28T15:02:56"/>
    <s v="DECLINE"/>
    <s v="Consumer Existing"/>
    <s v="NVaid"/>
    <s v="The customer has been declined due to insufficient billing history with Asif Tech"/>
    <x v="0"/>
    <d v="1899-12-30T00:05:52"/>
    <n v="5.8666666666666671"/>
    <d v="2023-08-28T00:00:00"/>
    <x v="1"/>
    <x v="0"/>
    <x v="4"/>
    <x v="1"/>
    <x v="1"/>
    <s v="SLA_MET"/>
  </r>
  <r>
    <s v="5639"/>
    <d v="2023-08-28T15:18:43"/>
    <d v="2023-08-28T15:26:42"/>
    <s v="DECLINE"/>
    <s v="Consumer Pre Bureau"/>
    <s v="FWadia"/>
    <s v="The applicant has been declined as the work contact details submitted on the application do not relate to the company listed as their employer"/>
    <x v="0"/>
    <d v="1899-12-30T00:07:59"/>
    <n v="7.9833333333333334"/>
    <d v="2023-08-28T00:00:00"/>
    <x v="1"/>
    <x v="0"/>
    <x v="9"/>
    <x v="1"/>
    <x v="2"/>
    <s v="SLA_MET"/>
  </r>
  <r>
    <s v="5640"/>
    <d v="2023-08-28T15:48:15"/>
    <d v="2023-08-28T16:02:50"/>
    <s v="DECLINE"/>
    <s v="Consumer Post Bureau"/>
    <s v="CDcosta"/>
    <s v="Declined as a Credit Decision"/>
    <x v="0"/>
    <d v="1899-12-30T00:14:35"/>
    <n v="14.583333333333334"/>
    <d v="2023-08-28T00:00:00"/>
    <x v="1"/>
    <x v="0"/>
    <x v="2"/>
    <x v="1"/>
    <x v="0"/>
    <s v="SLA_MET"/>
  </r>
  <r>
    <s v="5641"/>
    <d v="2023-08-28T16:03:52"/>
    <d v="2023-08-28T16:25:35"/>
    <s v="DECLINE"/>
    <s v="Consumer Existing"/>
    <s v="FWadia"/>
    <s v="The application has been declined due to previous account history with Asif Tech."/>
    <x v="0"/>
    <d v="1899-12-30T00:21:43"/>
    <n v="21.716666666666665"/>
    <d v="2023-08-28T00:00:00"/>
    <x v="1"/>
    <x v="0"/>
    <x v="9"/>
    <x v="1"/>
    <x v="1"/>
    <s v="SLA_NOT_MET"/>
  </r>
  <r>
    <s v="5642"/>
    <d v="2023-08-28T16:05:52"/>
    <d v="2023-08-28T16:29:48"/>
    <s v="DECLINE"/>
    <s v="Consumer Existing"/>
    <s v="AAkhundpur"/>
    <s v="Declined as a Credit Decision and exceed handset limit"/>
    <x v="0"/>
    <d v="1899-12-30T00:23:56"/>
    <n v="23.933333333333334"/>
    <d v="2023-08-28T00:00:00"/>
    <x v="1"/>
    <x v="0"/>
    <x v="8"/>
    <x v="1"/>
    <x v="1"/>
    <s v="SLA_NOT_MET"/>
  </r>
  <r>
    <s v="5643"/>
    <d v="2023-08-28T16:11:26"/>
    <d v="2023-08-28T16:28:20"/>
    <s v="DECLINE"/>
    <s v="Consumer Existing"/>
    <s v="MDcruz"/>
    <s v="The applicant has been declined due to their billing history on their existing Asif Tech account, which is currently overdue"/>
    <x v="1"/>
    <d v="1899-12-30T00:16:54"/>
    <n v="16.899999999999999"/>
    <d v="2023-08-28T00:00:00"/>
    <x v="1"/>
    <x v="0"/>
    <x v="3"/>
    <x v="1"/>
    <x v="1"/>
    <s v="SLA_MET"/>
  </r>
  <r>
    <s v="5644"/>
    <d v="2023-08-28T16:25:37"/>
    <d v="2023-08-28T16:37:28"/>
    <s v="DECLINE"/>
    <s v="Consumer Pre Bureau"/>
    <s v="FWadia"/>
    <s v="Declined as a Credit Decision"/>
    <x v="0"/>
    <d v="1899-12-30T00:11:51"/>
    <n v="11.85"/>
    <d v="2023-08-28T00:00:00"/>
    <x v="1"/>
    <x v="0"/>
    <x v="9"/>
    <x v="1"/>
    <x v="2"/>
    <s v="SLA_MET"/>
  </r>
  <r>
    <s v="5645"/>
    <d v="2023-08-28T16:28:13"/>
    <d v="2023-08-28T16:32:40"/>
    <s v="DECLINE"/>
    <s v="Consumer Existing"/>
    <s v="MDcruz"/>
    <m/>
    <x v="0"/>
    <d v="1899-12-30T00:04:27"/>
    <n v="4.45"/>
    <d v="2023-08-28T00:00:00"/>
    <x v="1"/>
    <x v="0"/>
    <x v="3"/>
    <x v="1"/>
    <x v="1"/>
    <s v="SLA_MET"/>
  </r>
  <r>
    <s v="5646"/>
    <d v="2023-08-28T16:28:30"/>
    <d v="2023-08-28T16:43:13"/>
    <s v="DECLINE"/>
    <s v="Consumer Existing"/>
    <s v="AAkhundpur"/>
    <s v="The applicant has been declined due to recent late payments on their account and overdue 3 and Asif Tech accounts ."/>
    <x v="1"/>
    <d v="1899-12-30T00:14:43"/>
    <n v="14.716666666666667"/>
    <d v="2023-08-28T00:00:00"/>
    <x v="1"/>
    <x v="0"/>
    <x v="8"/>
    <x v="1"/>
    <x v="1"/>
    <s v="SLA_MET"/>
  </r>
  <r>
    <s v="5647"/>
    <d v="2023-08-28T16:43:25"/>
    <d v="2023-08-28T16:49:02"/>
    <s v="DECLINE"/>
    <s v="Consumer Existing"/>
    <s v="AAkhundpur"/>
    <s v="The customer has been declined due to insufficient billing history with Asif Tech"/>
    <x v="0"/>
    <d v="1899-12-30T00:05:37"/>
    <n v="5.6166666666666671"/>
    <d v="2023-08-28T00:00:00"/>
    <x v="1"/>
    <x v="0"/>
    <x v="8"/>
    <x v="1"/>
    <x v="1"/>
    <s v="SLA_MET"/>
  </r>
  <r>
    <s v="5648"/>
    <d v="2023-08-28T17:53:01"/>
    <d v="2023-08-28T18:14:22"/>
    <s v="DECLINE"/>
    <s v="Consumer Existing"/>
    <s v="CDcosta"/>
    <m/>
    <x v="0"/>
    <d v="1899-12-30T00:21:21"/>
    <n v="21.35"/>
    <d v="2023-08-28T00:00:00"/>
    <x v="1"/>
    <x v="0"/>
    <x v="2"/>
    <x v="1"/>
    <x v="1"/>
    <s v="SLA_NOT_MET"/>
  </r>
  <r>
    <s v="5649"/>
    <d v="2023-08-28T17:59:23"/>
    <d v="2023-08-28T18:14:13"/>
    <s v="DECLINE"/>
    <s v="Consumer Pre Bureau"/>
    <s v="NVaid"/>
    <s v="The applicant has been declined due to a failed employment check. Requested proof of employment not received"/>
    <x v="0"/>
    <d v="1899-12-30T00:14:50"/>
    <n v="14.833333333333334"/>
    <d v="2023-08-28T00:00:00"/>
    <x v="1"/>
    <x v="0"/>
    <x v="4"/>
    <x v="1"/>
    <x v="2"/>
    <s v="SLA_MET"/>
  </r>
  <r>
    <s v="5650"/>
    <d v="2023-08-28T18:13:50"/>
    <d v="2023-08-28T18:19:26"/>
    <s v="DECLINE"/>
    <s v="Consumer Existing"/>
    <s v="NVaid"/>
    <s v="The applicant has been declined as their Visa expires in less than 21 months"/>
    <x v="0"/>
    <d v="1899-12-30T00:05:36"/>
    <n v="5.6"/>
    <d v="2023-08-28T00:00:00"/>
    <x v="1"/>
    <x v="0"/>
    <x v="4"/>
    <x v="1"/>
    <x v="1"/>
    <s v="SLA_MET"/>
  </r>
  <r>
    <s v="5651"/>
    <d v="2023-08-28T18:27:09"/>
    <d v="2023-08-28T18:32:35"/>
    <s v="DECLINE"/>
    <s v="Consumer Post Bureau"/>
    <s v="CDcosta"/>
    <s v="Declined as a Credit Decision"/>
    <x v="0"/>
    <d v="1899-12-30T00:05:26"/>
    <n v="5.4333333333333336"/>
    <d v="2023-08-28T00:00:00"/>
    <x v="1"/>
    <x v="0"/>
    <x v="2"/>
    <x v="1"/>
    <x v="0"/>
    <s v="SLA_MET"/>
  </r>
  <r>
    <s v="5652"/>
    <d v="2023-08-28T18:51:34"/>
    <d v="2023-08-28T19:03:06"/>
    <s v="DECLINE"/>
    <s v="Consumer Existing"/>
    <s v="NVaid"/>
    <s v="The customer has been declined due to insufficient billing history with Asif Tech"/>
    <x v="0"/>
    <d v="1899-12-30T00:11:32"/>
    <n v="11.533333333333333"/>
    <d v="2023-08-28T00:00:00"/>
    <x v="1"/>
    <x v="0"/>
    <x v="4"/>
    <x v="1"/>
    <x v="1"/>
    <s v="SLA_MET"/>
  </r>
  <r>
    <s v="5653"/>
    <d v="2023-08-28T18:55:34"/>
    <d v="2023-08-28T19:17:58"/>
    <s v="DECLINE"/>
    <s v="Consumer Post Bureau"/>
    <s v="FWadia"/>
    <m/>
    <x v="0"/>
    <d v="1899-12-30T00:22:24"/>
    <n v="22.4"/>
    <d v="2023-08-28T00:00:00"/>
    <x v="1"/>
    <x v="0"/>
    <x v="9"/>
    <x v="1"/>
    <x v="0"/>
    <s v="SLA_NOT_MET"/>
  </r>
  <r>
    <s v="5654"/>
    <d v="2023-08-28T19:09:16"/>
    <d v="2023-08-28T19:15:23"/>
    <s v="DECLINE"/>
    <s v="Consumer Existing"/>
    <s v="NVaid"/>
    <s v="The customer has been declined due to insufficient billing history with Asif Tech"/>
    <x v="0"/>
    <d v="1899-12-30T00:06:07"/>
    <n v="6.1166666666666663"/>
    <d v="2023-08-28T00:00:00"/>
    <x v="1"/>
    <x v="0"/>
    <x v="4"/>
    <x v="1"/>
    <x v="1"/>
    <s v="SLA_MET"/>
  </r>
  <r>
    <s v="5655"/>
    <d v="2023-08-28T19:13:35"/>
    <d v="2023-08-28T19:31:00"/>
    <s v="DECLINE"/>
    <s v="Consumer Pre Bureau"/>
    <s v="JDsouza"/>
    <s v="Declined as a Credit Decision"/>
    <x v="0"/>
    <d v="1899-12-30T00:17:25"/>
    <n v="17.416666666666668"/>
    <d v="2023-08-28T00:00:00"/>
    <x v="1"/>
    <x v="0"/>
    <x v="10"/>
    <x v="1"/>
    <x v="2"/>
    <s v="SLA_MET"/>
  </r>
  <r>
    <s v="5656"/>
    <d v="2023-08-28T19:17:21"/>
    <d v="2023-08-28T19:31:54"/>
    <s v="DECLINE"/>
    <s v="Consumer Existing"/>
    <s v="NVaid"/>
    <s v="Declined as the customer has reached their eligible Service Limit"/>
    <x v="0"/>
    <d v="1899-12-30T00:14:33"/>
    <n v="14.55"/>
    <d v="2023-08-28T00:00:00"/>
    <x v="1"/>
    <x v="0"/>
    <x v="4"/>
    <x v="1"/>
    <x v="1"/>
    <s v="SLA_MET"/>
  </r>
  <r>
    <s v="5657"/>
    <d v="2023-08-28T20:33:06"/>
    <d v="2023-08-28T20:46:53"/>
    <s v="DECLINE"/>
    <s v="Consumer Existing"/>
    <s v="FWadia"/>
    <s v="Declined as the customer has reached their eligible Service Limit"/>
    <x v="0"/>
    <d v="1899-12-30T00:13:47"/>
    <n v="13.783333333333333"/>
    <d v="2023-08-28T00:00:00"/>
    <x v="1"/>
    <x v="0"/>
    <x v="9"/>
    <x v="1"/>
    <x v="1"/>
    <s v="SLA_MET"/>
  </r>
  <r>
    <s v="5658"/>
    <d v="2023-08-28T09:07:29"/>
    <d v="2023-08-28T09:21:59"/>
    <s v="APPROVE"/>
    <s v="Consumer Post Bureau"/>
    <s v="QMascarenhas"/>
    <m/>
    <x v="0"/>
    <d v="1899-12-30T00:14:30"/>
    <n v="14.5"/>
    <d v="2023-08-28T00:00:00"/>
    <x v="1"/>
    <x v="0"/>
    <x v="0"/>
    <x v="0"/>
    <x v="0"/>
    <s v="SLA_MET"/>
  </r>
  <r>
    <s v="5659"/>
    <d v="2023-08-28T09:46:25"/>
    <d v="2023-08-28T10:01:54"/>
    <s v="APPROVE"/>
    <s v="Consumer Pre Bureau"/>
    <s v="NBhatia"/>
    <m/>
    <x v="0"/>
    <d v="1899-12-30T00:15:29"/>
    <n v="15.483333333333333"/>
    <d v="2023-08-28T00:00:00"/>
    <x v="1"/>
    <x v="0"/>
    <x v="1"/>
    <x v="0"/>
    <x v="2"/>
    <s v="SLA_MET"/>
  </r>
  <r>
    <s v="5660"/>
    <d v="2023-08-28T09:51:31"/>
    <d v="2023-08-28T09:57:13"/>
    <s v="APPROVE"/>
    <s v="Consumer Post Bureau"/>
    <s v="AAkhundpur"/>
    <m/>
    <x v="0"/>
    <d v="1899-12-30T00:05:42"/>
    <n v="5.7"/>
    <d v="2023-08-28T00:00:00"/>
    <x v="1"/>
    <x v="0"/>
    <x v="8"/>
    <x v="0"/>
    <x v="0"/>
    <s v="SLA_MET"/>
  </r>
  <r>
    <s v="5661"/>
    <d v="2023-08-28T09:56:00"/>
    <d v="2023-08-28T10:12:35"/>
    <s v="APPROVE"/>
    <s v="Consumer Post Bureau"/>
    <s v="AAkhundpur"/>
    <m/>
    <x v="0"/>
    <d v="1899-12-30T00:16:35"/>
    <n v="16.583333333333332"/>
    <d v="2023-08-28T00:00:00"/>
    <x v="1"/>
    <x v="0"/>
    <x v="8"/>
    <x v="0"/>
    <x v="0"/>
    <s v="SLA_MET"/>
  </r>
  <r>
    <s v="5662"/>
    <d v="2023-08-28T09:57:19"/>
    <d v="2023-08-28T10:22:13"/>
    <s v="APPROVE"/>
    <s v="Consumer Pre Bureau"/>
    <s v="NBhatia"/>
    <m/>
    <x v="0"/>
    <d v="1899-12-30T00:24:54"/>
    <n v="24.9"/>
    <d v="2023-08-28T00:00:00"/>
    <x v="1"/>
    <x v="0"/>
    <x v="1"/>
    <x v="0"/>
    <x v="2"/>
    <s v="SLA_NOT_MET"/>
  </r>
  <r>
    <s v="5663"/>
    <d v="2023-08-28T10:40:49"/>
    <d v="2023-08-28T10:48:48"/>
    <s v="APPROVE"/>
    <s v="Consumer Pre Bureau"/>
    <s v="CDcosta"/>
    <m/>
    <x v="0"/>
    <d v="1899-12-30T00:07:59"/>
    <n v="7.9833333333333334"/>
    <d v="2023-08-28T00:00:00"/>
    <x v="1"/>
    <x v="0"/>
    <x v="2"/>
    <x v="0"/>
    <x v="2"/>
    <s v="SLA_MET"/>
  </r>
  <r>
    <s v="5664"/>
    <d v="2023-08-28T10:42:21"/>
    <d v="2023-08-28T10:52:42"/>
    <s v="APPROVE"/>
    <s v="Consumer Post Bureau"/>
    <s v="NBhatia"/>
    <m/>
    <x v="0"/>
    <d v="1899-12-30T00:10:21"/>
    <n v="10.35"/>
    <d v="2023-08-28T00:00:00"/>
    <x v="1"/>
    <x v="0"/>
    <x v="1"/>
    <x v="0"/>
    <x v="0"/>
    <s v="SLA_MET"/>
  </r>
  <r>
    <s v="5665"/>
    <d v="2023-08-28T10:59:40"/>
    <d v="2023-08-28T11:08:55"/>
    <s v="APPROVE"/>
    <s v="Consumer Existing"/>
    <s v="NVaid"/>
    <m/>
    <x v="0"/>
    <d v="1899-12-30T00:09:15"/>
    <n v="9.25"/>
    <d v="2023-08-28T00:00:00"/>
    <x v="1"/>
    <x v="0"/>
    <x v="4"/>
    <x v="0"/>
    <x v="1"/>
    <s v="SLA_MET"/>
  </r>
  <r>
    <s v="5666"/>
    <d v="2023-08-28T11:04:15"/>
    <d v="2023-08-28T11:13:00"/>
    <s v="APPROVE"/>
    <s v="Consumer Post Bureau"/>
    <s v="QMascarenhas"/>
    <m/>
    <x v="0"/>
    <d v="1899-12-30T00:08:45"/>
    <n v="8.75"/>
    <d v="2023-08-28T00:00:00"/>
    <x v="1"/>
    <x v="0"/>
    <x v="0"/>
    <x v="0"/>
    <x v="0"/>
    <s v="SLA_MET"/>
  </r>
  <r>
    <s v="5667"/>
    <d v="2023-08-28T11:09:39"/>
    <d v="2023-08-28T11:16:27"/>
    <s v="APPROVE"/>
    <s v="Consumer Existing"/>
    <s v="CDcosta"/>
    <m/>
    <x v="0"/>
    <d v="1899-12-30T00:06:48"/>
    <n v="6.8"/>
    <d v="2023-08-28T00:00:00"/>
    <x v="1"/>
    <x v="0"/>
    <x v="2"/>
    <x v="0"/>
    <x v="1"/>
    <s v="SLA_MET"/>
  </r>
  <r>
    <s v="5668"/>
    <d v="2023-08-28T11:17:13"/>
    <d v="2023-08-28T11:29:00"/>
    <s v="APPROVE"/>
    <s v="Consumer Existing"/>
    <s v="NVaid"/>
    <m/>
    <x v="0"/>
    <d v="1899-12-30T00:11:47"/>
    <n v="11.783333333333333"/>
    <d v="2023-08-28T00:00:00"/>
    <x v="1"/>
    <x v="0"/>
    <x v="4"/>
    <x v="0"/>
    <x v="1"/>
    <s v="SLA_MET"/>
  </r>
  <r>
    <s v="5669"/>
    <d v="2023-08-28T11:17:43"/>
    <d v="2023-08-28T11:28:35"/>
    <s v="APPROVE"/>
    <s v="Consumer Existing"/>
    <s v="AAkhundpur"/>
    <m/>
    <x v="0"/>
    <d v="1899-12-30T00:10:52"/>
    <n v="10.866666666666667"/>
    <d v="2023-08-28T00:00:00"/>
    <x v="1"/>
    <x v="0"/>
    <x v="8"/>
    <x v="0"/>
    <x v="1"/>
    <s v="SLA_MET"/>
  </r>
  <r>
    <s v="5670"/>
    <d v="2023-08-28T11:20:07"/>
    <d v="2023-08-28T11:41:31"/>
    <s v="APPROVE"/>
    <s v="Consumer Existing"/>
    <s v="CDcosta"/>
    <m/>
    <x v="0"/>
    <d v="1899-12-30T00:21:24"/>
    <n v="21.4"/>
    <d v="2023-08-28T00:00:00"/>
    <x v="1"/>
    <x v="0"/>
    <x v="2"/>
    <x v="0"/>
    <x v="1"/>
    <s v="SLA_NOT_MET"/>
  </r>
  <r>
    <s v="5671"/>
    <d v="2023-08-28T11:22:09"/>
    <d v="2023-08-28T11:39:27"/>
    <s v="APPROVE"/>
    <s v="Consumer Existing"/>
    <s v="NBhatia"/>
    <m/>
    <x v="0"/>
    <d v="1899-12-30T00:17:18"/>
    <n v="17.3"/>
    <d v="2023-08-28T00:00:00"/>
    <x v="1"/>
    <x v="0"/>
    <x v="1"/>
    <x v="0"/>
    <x v="1"/>
    <s v="SLA_MET"/>
  </r>
  <r>
    <s v="5672"/>
    <d v="2023-08-28T11:28:02"/>
    <d v="2023-08-28T11:49:57"/>
    <s v="APPROVE"/>
    <s v="Consumer Pre Bureau"/>
    <s v="NVaid"/>
    <m/>
    <x v="0"/>
    <d v="1899-12-30T00:21:55"/>
    <n v="21.916666666666668"/>
    <d v="2023-08-28T00:00:00"/>
    <x v="1"/>
    <x v="0"/>
    <x v="4"/>
    <x v="0"/>
    <x v="2"/>
    <s v="SLA_NOT_MET"/>
  </r>
  <r>
    <s v="5673"/>
    <d v="2023-08-28T11:35:35"/>
    <d v="2023-08-28T11:47:45"/>
    <s v="APPROVE"/>
    <s v="Consumer Post Bureau"/>
    <s v="CDcosta"/>
    <m/>
    <x v="0"/>
    <d v="1899-12-30T00:12:10"/>
    <n v="12.166666666666666"/>
    <d v="2023-08-28T00:00:00"/>
    <x v="1"/>
    <x v="0"/>
    <x v="2"/>
    <x v="0"/>
    <x v="0"/>
    <s v="SLA_MET"/>
  </r>
  <r>
    <s v="5674"/>
    <d v="2023-08-28T11:47:28"/>
    <d v="2023-08-28T11:52:52"/>
    <s v="APPROVE"/>
    <s v="Consumer Post Bureau"/>
    <s v="QMascarenhas"/>
    <m/>
    <x v="0"/>
    <d v="1899-12-30T00:05:24"/>
    <n v="5.4"/>
    <d v="2023-08-28T00:00:00"/>
    <x v="1"/>
    <x v="0"/>
    <x v="0"/>
    <x v="0"/>
    <x v="0"/>
    <s v="SLA_MET"/>
  </r>
  <r>
    <s v="5675"/>
    <d v="2023-08-28T11:55:34"/>
    <d v="2023-08-28T12:08:08"/>
    <s v="APPROVE"/>
    <s v="Consumer Post Bureau"/>
    <s v="AAkhundpur"/>
    <m/>
    <x v="0"/>
    <d v="1899-12-30T00:12:34"/>
    <n v="12.566666666666666"/>
    <d v="2023-08-28T00:00:00"/>
    <x v="1"/>
    <x v="0"/>
    <x v="8"/>
    <x v="0"/>
    <x v="0"/>
    <s v="SLA_MET"/>
  </r>
  <r>
    <s v="5676"/>
    <d v="2023-08-28T11:55:51"/>
    <d v="2023-08-28T12:14:29"/>
    <s v="APPROVE"/>
    <s v="Consumer Pre Bureau"/>
    <s v="CDcosta"/>
    <m/>
    <x v="0"/>
    <d v="1899-12-30T00:18:38"/>
    <n v="18.633333333333333"/>
    <d v="2023-08-28T00:00:00"/>
    <x v="1"/>
    <x v="0"/>
    <x v="2"/>
    <x v="0"/>
    <x v="2"/>
    <s v="SLA_MET"/>
  </r>
  <r>
    <s v="5677"/>
    <d v="2023-08-28T11:57:00"/>
    <d v="2023-08-28T12:34:20"/>
    <s v="APPROVE"/>
    <s v="Consumer Existing"/>
    <s v="MDcruz"/>
    <m/>
    <x v="0"/>
    <d v="1899-12-30T00:37:20"/>
    <n v="37.333333333333336"/>
    <d v="2023-08-28T00:00:00"/>
    <x v="1"/>
    <x v="0"/>
    <x v="3"/>
    <x v="0"/>
    <x v="1"/>
    <s v="SLA_NOT_MET"/>
  </r>
  <r>
    <s v="5678"/>
    <d v="2023-08-28T12:01:38"/>
    <d v="2023-08-28T12:19:54"/>
    <s v="APPROVE"/>
    <s v="Consumer Pre Bureau"/>
    <s v="CDcosta"/>
    <m/>
    <x v="0"/>
    <d v="1899-12-30T00:18:16"/>
    <n v="18.266666666666666"/>
    <d v="2023-08-28T00:00:00"/>
    <x v="1"/>
    <x v="0"/>
    <x v="2"/>
    <x v="0"/>
    <x v="2"/>
    <s v="SLA_MET"/>
  </r>
  <r>
    <s v="5679"/>
    <d v="2023-08-28T12:05:12"/>
    <d v="2023-08-28T12:26:27"/>
    <s v="APPROVE"/>
    <s v="Consumer Pre Bureau"/>
    <s v="CDcosta"/>
    <m/>
    <x v="0"/>
    <d v="1899-12-30T00:21:15"/>
    <n v="21.25"/>
    <d v="2023-08-28T00:00:00"/>
    <x v="1"/>
    <x v="0"/>
    <x v="2"/>
    <x v="0"/>
    <x v="2"/>
    <s v="SLA_NOT_MET"/>
  </r>
  <r>
    <s v="5680"/>
    <d v="2023-08-28T12:06:11"/>
    <d v="2023-08-28T12:34:48"/>
    <s v="APPROVE"/>
    <s v="Consumer Pre Bureau"/>
    <s v="JDsouza"/>
    <m/>
    <x v="0"/>
    <d v="1899-12-30T00:28:37"/>
    <n v="28.616666666666667"/>
    <d v="2023-08-28T00:00:00"/>
    <x v="1"/>
    <x v="0"/>
    <x v="10"/>
    <x v="0"/>
    <x v="2"/>
    <s v="SLA_NOT_MET"/>
  </r>
  <r>
    <s v="5681"/>
    <d v="2023-08-28T12:22:42"/>
    <d v="2023-08-28T12:28:31"/>
    <s v="APPROVE"/>
    <s v="Consumer Post Bureau"/>
    <s v="AAkhundpur"/>
    <m/>
    <x v="0"/>
    <d v="1899-12-30T00:05:49"/>
    <n v="5.8166666666666664"/>
    <d v="2023-08-28T00:00:00"/>
    <x v="1"/>
    <x v="0"/>
    <x v="8"/>
    <x v="0"/>
    <x v="0"/>
    <s v="SLA_MET"/>
  </r>
  <r>
    <s v="5682"/>
    <d v="2023-08-28T12:45:54"/>
    <d v="2023-08-28T13:04:59"/>
    <s v="APPROVE"/>
    <s v="Consumer Existing"/>
    <s v="NBhatia"/>
    <m/>
    <x v="0"/>
    <d v="1899-12-30T00:19:05"/>
    <n v="19.083333333333332"/>
    <d v="2023-08-28T00:00:00"/>
    <x v="1"/>
    <x v="0"/>
    <x v="1"/>
    <x v="0"/>
    <x v="1"/>
    <s v="SLA_MET"/>
  </r>
  <r>
    <s v="5683"/>
    <d v="2023-08-28T12:45:56"/>
    <d v="2023-08-28T12:50:53"/>
    <s v="APPROVE"/>
    <s v="Consumer Existing"/>
    <s v="AAkhundpur"/>
    <m/>
    <x v="0"/>
    <d v="1899-12-30T00:04:57"/>
    <n v="4.95"/>
    <d v="2023-08-28T00:00:00"/>
    <x v="1"/>
    <x v="0"/>
    <x v="8"/>
    <x v="0"/>
    <x v="1"/>
    <s v="SLA_MET"/>
  </r>
  <r>
    <s v="5684"/>
    <d v="2023-08-28T12:47:27"/>
    <d v="2023-08-28T12:54:55"/>
    <s v="APPROVE"/>
    <s v="Consumer Pre Bureau"/>
    <s v="NVaid"/>
    <m/>
    <x v="0"/>
    <d v="1899-12-30T00:07:28"/>
    <n v="7.4666666666666668"/>
    <d v="2023-08-28T00:00:00"/>
    <x v="1"/>
    <x v="0"/>
    <x v="4"/>
    <x v="0"/>
    <x v="2"/>
    <s v="SLA_MET"/>
  </r>
  <r>
    <s v="5685"/>
    <d v="2023-08-28T12:57:33"/>
    <d v="2023-08-28T13:04:42"/>
    <s v="APPROVE"/>
    <s v="Consumer Existing"/>
    <s v="AAkhundpur"/>
    <m/>
    <x v="0"/>
    <d v="1899-12-30T00:07:09"/>
    <n v="7.15"/>
    <d v="2023-08-28T00:00:00"/>
    <x v="1"/>
    <x v="0"/>
    <x v="8"/>
    <x v="0"/>
    <x v="1"/>
    <s v="SLA_MET"/>
  </r>
  <r>
    <s v="5686"/>
    <d v="2023-08-28T13:01:55"/>
    <d v="2023-08-28T13:11:33"/>
    <s v="APPROVE"/>
    <s v="Consumer Pre Bureau"/>
    <s v="CDcosta"/>
    <m/>
    <x v="0"/>
    <d v="1899-12-30T00:09:38"/>
    <n v="9.6333333333333329"/>
    <d v="2023-08-28T00:00:00"/>
    <x v="1"/>
    <x v="0"/>
    <x v="2"/>
    <x v="0"/>
    <x v="2"/>
    <s v="SLA_MET"/>
  </r>
  <r>
    <s v="5687"/>
    <d v="2023-08-28T13:04:01"/>
    <d v="2023-08-28T13:14:38"/>
    <s v="WITHDRAW"/>
    <s v="Consumer Existing"/>
    <s v="AAkhundpur"/>
    <s v="Please send through a document to confirm the applicants income (either a current bank statement showing wage deposits from their employer, or a recent payslip) in addition to copies of their 100 points of ID to VCredit@Asif Tech.com.au or 1800 656 866"/>
    <x v="2"/>
    <d v="1899-12-30T00:10:37"/>
    <n v="10.616666666666667"/>
    <d v="2023-08-28T00:00:00"/>
    <x v="1"/>
    <x v="0"/>
    <x v="8"/>
    <x v="2"/>
    <x v="1"/>
    <s v="SLA_MET"/>
  </r>
  <r>
    <s v="5688"/>
    <d v="2023-08-28T13:05:14"/>
    <d v="2023-08-28T13:23:51"/>
    <s v="WITHDRAW"/>
    <s v="Consumer Pre Bureau"/>
    <s v="NBhatia"/>
    <s v="Please send through a document to confirm the applicants income (either a current bank statement showing wage deposits from the employer, or a recent payslip reflecting Empl LL#) in addition to copies of their 100 points of ID to VCredit@Asif Tech.com.au"/>
    <x v="2"/>
    <d v="1899-12-30T00:18:37"/>
    <n v="18.616666666666667"/>
    <d v="2023-08-28T00:00:00"/>
    <x v="1"/>
    <x v="0"/>
    <x v="1"/>
    <x v="2"/>
    <x v="2"/>
    <s v="SLA_MET"/>
  </r>
  <r>
    <s v="5689"/>
    <d v="2023-08-28T13:05:15"/>
    <d v="2023-08-28T13:20:44"/>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5:29"/>
    <n v="15.483333333333333"/>
    <d v="2023-08-28T00:00:00"/>
    <x v="1"/>
    <x v="0"/>
    <x v="2"/>
    <x v="2"/>
    <x v="1"/>
    <s v="SLA_MET"/>
  </r>
  <r>
    <s v="5690"/>
    <d v="2023-08-28T13:08:23"/>
    <d v="2023-08-28T13:21:42"/>
    <s v="WITHDRAW"/>
    <s v="Consumer Pre Bureau"/>
    <s v="AAkhundpur"/>
    <s v="An account for this applicant already exists with Asif Tech. Please resubmit as existing customer under CA Row ID: 1-761XPMX"/>
    <x v="3"/>
    <d v="1899-12-30T00:13:19"/>
    <n v="13.316666666666666"/>
    <d v="2023-08-28T00:00:00"/>
    <x v="1"/>
    <x v="0"/>
    <x v="8"/>
    <x v="2"/>
    <x v="2"/>
    <s v="SLA_MET"/>
  </r>
  <r>
    <s v="5691"/>
    <d v="2023-08-28T13:09:18"/>
    <d v="2023-08-28T13:26:47"/>
    <s v="WITHDRAW"/>
    <s v="Consumer Existing"/>
    <s v="CDcosta"/>
    <s v="This customers existing Asif Tech account is currently overdue. Once all outstanding amounts have been paid, please email VCredit@Asif Tech.com.au to request a further review"/>
    <x v="1"/>
    <d v="1899-12-30T00:17:29"/>
    <n v="17.483333333333334"/>
    <d v="2023-08-28T00:00:00"/>
    <x v="1"/>
    <x v="0"/>
    <x v="2"/>
    <x v="2"/>
    <x v="1"/>
    <s v="SLA_MET"/>
  </r>
  <r>
    <s v="5692"/>
    <d v="2023-08-28T13:33:54"/>
    <d v="2023-08-28T13:43:59"/>
    <s v="WITHDRAW"/>
    <s v="Consumer Pre Bureau"/>
    <s v="AAkhundpur"/>
    <s v="Please resubmit with the advertised contact details for the applicants employer (can include 13, 1300 &amp; 1800 numbers)"/>
    <x v="2"/>
    <d v="1899-12-30T00:10:05"/>
    <n v="10.083333333333334"/>
    <d v="2023-08-28T00:00:00"/>
    <x v="1"/>
    <x v="0"/>
    <x v="8"/>
    <x v="2"/>
    <x v="2"/>
    <s v="SLA_MET"/>
  </r>
  <r>
    <s v="5693"/>
    <d v="2023-08-28T13:34:08"/>
    <d v="2023-08-28T14:03:24"/>
    <s v="WITHDRAW"/>
    <s v="Consumer Post Bureau"/>
    <s v="NBhatia"/>
    <s v="Please send through a document to confirm the applicants income (either a current bank statement showing wage deposits from their employer, or a recent payslip) in addition to copies of their 100 points of ID to VCredit@Asif Tech.com.au or 1800 656 866"/>
    <x v="2"/>
    <d v="1899-12-30T00:29:16"/>
    <n v="29.266666666666666"/>
    <d v="2023-08-28T00:00:00"/>
    <x v="1"/>
    <x v="0"/>
    <x v="1"/>
    <x v="2"/>
    <x v="0"/>
    <s v="SLA_NOT_MET"/>
  </r>
  <r>
    <s v="5694"/>
    <d v="2023-08-28T13:40:56"/>
    <d v="2023-08-28T13:48:29"/>
    <s v="WITHDRAW"/>
    <s v="Consumer Existing"/>
    <s v="CDcosta"/>
    <s v="Please send through copies of the applicants 100 points of ID (including their Visa page and/or previous Passport number, if applicable) to VCredit@Asif Tech.com.au or 1800 656 866"/>
    <x v="2"/>
    <d v="1899-12-30T00:07:33"/>
    <n v="7.55"/>
    <d v="2023-08-28T00:00:00"/>
    <x v="1"/>
    <x v="0"/>
    <x v="2"/>
    <x v="2"/>
    <x v="1"/>
    <s v="SLA_MET"/>
  </r>
  <r>
    <s v="5695"/>
    <d v="2023-08-28T13:46:23"/>
    <d v="2023-08-28T13:52:53"/>
    <s v="WITHDRAW"/>
    <s v="Consumer Post Bureau"/>
    <s v="MDcruz"/>
    <m/>
    <x v="0"/>
    <d v="1899-12-30T00:06:30"/>
    <n v="6.5"/>
    <d v="2023-08-28T00:00:00"/>
    <x v="1"/>
    <x v="0"/>
    <x v="3"/>
    <x v="2"/>
    <x v="0"/>
    <s v="SLA_MET"/>
  </r>
  <r>
    <s v="5696"/>
    <d v="2023-08-28T13:51:14"/>
    <d v="2023-08-28T13:55:43"/>
    <s v="WITHDRAW"/>
    <s v="Consumer Pre Bureau"/>
    <s v="CDcosta"/>
    <s v="The applicant is currently studying Fulltime or is on a Student Visa. Please resubmit as a Student. Remove employer details."/>
    <x v="4"/>
    <d v="1899-12-30T00:04:29"/>
    <n v="4.4833333333333334"/>
    <d v="2023-08-28T00:00:00"/>
    <x v="1"/>
    <x v="0"/>
    <x v="2"/>
    <x v="2"/>
    <x v="2"/>
    <s v="SLA_MET"/>
  </r>
  <r>
    <s v="5697"/>
    <d v="2023-08-28T13:57:58"/>
    <d v="2023-08-28T14:07:30"/>
    <s v="WITHDRAW"/>
    <s v="Consumer Post Bureau"/>
    <s v="MDcruz"/>
    <m/>
    <x v="0"/>
    <d v="1899-12-30T00:09:32"/>
    <n v="9.5333333333333332"/>
    <d v="2023-08-28T00:00:00"/>
    <x v="1"/>
    <x v="0"/>
    <x v="3"/>
    <x v="2"/>
    <x v="0"/>
    <s v="SLA_MET"/>
  </r>
  <r>
    <s v="5698"/>
    <d v="2023-08-28T14:02:56"/>
    <d v="2023-08-28T14:28:28"/>
    <s v="WITHDRAW"/>
    <s v="Consumer Existing"/>
    <s v="QMascarenhas"/>
    <m/>
    <x v="0"/>
    <d v="1899-12-30T00:25:32"/>
    <n v="25.533333333333335"/>
    <d v="2023-08-28T00:00:00"/>
    <x v="1"/>
    <x v="0"/>
    <x v="0"/>
    <x v="2"/>
    <x v="1"/>
    <s v="SLA_NOT_MET"/>
  </r>
  <r>
    <s v="5699"/>
    <d v="2023-08-28T14:08:07"/>
    <d v="2023-08-28T14:19:57"/>
    <s v="WITHDRAW"/>
    <s v="Consumer Pre Bureau"/>
    <s v="NVaid"/>
    <s v="The applicant is currently studying Fulltime or is on a Student Visa. Please resubmit as a Student. The applicant has less than 12 months left on the Visa - please apply for sim only"/>
    <x v="3"/>
    <d v="1899-12-30T00:11:50"/>
    <n v="11.833333333333334"/>
    <d v="2023-08-28T00:00:00"/>
    <x v="1"/>
    <x v="0"/>
    <x v="4"/>
    <x v="2"/>
    <x v="2"/>
    <s v="SLA_MET"/>
  </r>
  <r>
    <s v="5700"/>
    <d v="2023-08-28T14:11:55"/>
    <d v="2023-08-28T14:27:12"/>
    <s v="WITHDRAW"/>
    <s v="Consumer Pre Bureau"/>
    <s v="JDsouza"/>
    <s v="Please send through copies of the applicants 100 points of ID (including their Visa page and/or previous Passport number, if applicable) to VCredit@Asif Tech.com.au or 1800 656 866"/>
    <x v="2"/>
    <d v="1899-12-30T00:15:17"/>
    <n v="15.283333333333333"/>
    <d v="2023-08-28T00:00:00"/>
    <x v="1"/>
    <x v="0"/>
    <x v="10"/>
    <x v="2"/>
    <x v="2"/>
    <s v="SLA_MET"/>
  </r>
  <r>
    <s v="5701"/>
    <d v="2023-08-28T14:14:48"/>
    <d v="2023-08-28T14:30:37"/>
    <s v="WITHDRAW"/>
    <s v="Consumer Pre Bureau"/>
    <s v="NVaid"/>
    <s v="The applicant is currently studying Fulltime or is on a Student Visa. Please resubmit as a Student. Remove all employment details"/>
    <x v="4"/>
    <d v="1899-12-30T00:15:49"/>
    <n v="15.816666666666666"/>
    <d v="2023-08-28T00:00:00"/>
    <x v="1"/>
    <x v="0"/>
    <x v="4"/>
    <x v="2"/>
    <x v="2"/>
    <s v="SLA_MET"/>
  </r>
  <r>
    <s v="5702"/>
    <d v="2023-08-28T14:26:38"/>
    <d v="2023-08-28T14:38:38"/>
    <s v="WITHDRAW"/>
    <s v="Consumer Pre Bureau"/>
    <s v="FWadia"/>
    <s v="An account for this applicant already exists with Asif Tech. Please resubmit as existing customer under CA Row ID: 1-60JPE78"/>
    <x v="3"/>
    <d v="1899-12-30T00:12:00"/>
    <n v="12"/>
    <d v="2023-08-28T00:00:00"/>
    <x v="1"/>
    <x v="0"/>
    <x v="9"/>
    <x v="2"/>
    <x v="2"/>
    <s v="SLA_MET"/>
  </r>
  <r>
    <s v="5703"/>
    <d v="2023-08-28T14:30:00"/>
    <d v="2023-08-28T14:39:21"/>
    <s v="WITHDRAW"/>
    <s v="Consumer Existing"/>
    <s v="AAkhundpur"/>
    <s v="This applicant has an existing account with 3 Mobile which is currently overdue. Please only resubmit for review once all outstanding amounts have been paid Account no -3403779287"/>
    <x v="1"/>
    <d v="1899-12-30T00:09:21"/>
    <n v="9.35"/>
    <d v="2023-08-28T00:00:00"/>
    <x v="1"/>
    <x v="0"/>
    <x v="8"/>
    <x v="2"/>
    <x v="1"/>
    <s v="SLA_MET"/>
  </r>
  <r>
    <s v="5704"/>
    <d v="2023-08-28T14:36:41"/>
    <d v="2023-08-28T14:43:20"/>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6:39"/>
    <n v="6.65"/>
    <d v="2023-08-28T00:00:00"/>
    <x v="1"/>
    <x v="0"/>
    <x v="2"/>
    <x v="2"/>
    <x v="1"/>
    <s v="SLA_MET"/>
  </r>
  <r>
    <s v="5705"/>
    <d v="2023-08-28T14:38:34"/>
    <d v="2023-08-28T14:45:47"/>
    <s v="WITHDRAW"/>
    <s v="Consumer Pre Bureau"/>
    <s v="AAkhundpur"/>
    <s v="Please send through copies of the applicants 100 points of ID (including their Visa page and/or previous Passport number, if applicable) to VCredit@Asif Tech.com.au or 1800 656 866"/>
    <x v="2"/>
    <d v="1899-12-30T00:07:13"/>
    <n v="7.2166666666666668"/>
    <d v="2023-08-28T00:00:00"/>
    <x v="1"/>
    <x v="0"/>
    <x v="8"/>
    <x v="2"/>
    <x v="2"/>
    <s v="SLA_MET"/>
  </r>
  <r>
    <s v="5706"/>
    <d v="2023-08-28T14:56:58"/>
    <d v="2023-08-28T15:06:22"/>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9:24"/>
    <n v="9.4"/>
    <d v="2023-08-28T00:00:00"/>
    <x v="1"/>
    <x v="0"/>
    <x v="2"/>
    <x v="2"/>
    <x v="2"/>
    <s v="SLA_MET"/>
  </r>
  <r>
    <s v="5707"/>
    <d v="2023-08-28T14:58:05"/>
    <d v="2023-08-28T15:16:07"/>
    <s v="WITHDRAW"/>
    <s v="Consumer Pre Bureau"/>
    <s v="NBhatia"/>
    <s v="Please resubmit with the advertised contact details for the applicants employer (can include 13, 1300 &amp; 1800 numbers)"/>
    <x v="2"/>
    <d v="1899-12-30T00:18:02"/>
    <n v="18.033333333333335"/>
    <d v="2023-08-28T00:00:00"/>
    <x v="1"/>
    <x v="0"/>
    <x v="1"/>
    <x v="2"/>
    <x v="2"/>
    <s v="SLA_MET"/>
  </r>
  <r>
    <s v="5708"/>
    <d v="2023-08-28T15:14:32"/>
    <d v="2023-08-28T15:23:52"/>
    <s v="WITHDRAW"/>
    <s v="Consumer Post Bureau"/>
    <s v="NVaid"/>
    <s v="The applicant has been previously approved under a different CA Row ID 1-8I8QH8V . The applicant will need to proceed with this order or have cancellation of the order confirmed in Siebel before reapplying"/>
    <x v="5"/>
    <d v="1899-12-30T00:09:20"/>
    <n v="9.3333333333333339"/>
    <d v="2023-08-28T00:00:00"/>
    <x v="1"/>
    <x v="0"/>
    <x v="4"/>
    <x v="2"/>
    <x v="0"/>
    <s v="SLA_MET"/>
  </r>
  <r>
    <s v="5709"/>
    <d v="2023-08-28T15:48:26"/>
    <d v="2023-08-28T16:03:55"/>
    <s v="WITHDRAW"/>
    <s v="Consumer Pre Bureau"/>
    <s v="NVaid"/>
    <s v="The applicant is a sole trader. Please resubmit accordingly, with the ABN 86 162 773 572"/>
    <x v="2"/>
    <d v="1899-12-30T00:15:29"/>
    <n v="15.483333333333333"/>
    <d v="2023-08-28T00:00:00"/>
    <x v="1"/>
    <x v="0"/>
    <x v="4"/>
    <x v="2"/>
    <x v="2"/>
    <s v="SLA_MET"/>
  </r>
  <r>
    <s v="5710"/>
    <d v="2023-08-28T15:49:12"/>
    <d v="2023-08-28T16:12:17"/>
    <s v="WITHDRAW"/>
    <s v="Consumer Existing"/>
    <s v="FWadia"/>
    <s v="The applicant is currently studying Fulltime or is on a Student Visa. Please resubmit as a Student."/>
    <x v="3"/>
    <d v="1899-12-30T00:23:05"/>
    <n v="23.083333333333332"/>
    <d v="2023-08-28T00:00:00"/>
    <x v="1"/>
    <x v="0"/>
    <x v="9"/>
    <x v="2"/>
    <x v="1"/>
    <s v="SLA_NOT_MET"/>
  </r>
  <r>
    <s v="5711"/>
    <d v="2023-08-28T15:56:03"/>
    <d v="2023-08-28T16:12:10"/>
    <s v="WITHDRAW"/>
    <s v="Consumer Existing"/>
    <s v="NBhatia"/>
    <s v="Please resubmit with the advertised contact details for the applicants employer (can include 13, 1300 &amp; 1800 numbers)"/>
    <x v="2"/>
    <d v="1899-12-30T00:16:07"/>
    <n v="16.116666666666667"/>
    <d v="2023-08-28T00:00:00"/>
    <x v="1"/>
    <x v="0"/>
    <x v="1"/>
    <x v="2"/>
    <x v="1"/>
    <s v="SLA_MET"/>
  </r>
  <r>
    <s v="5712"/>
    <d v="2023-08-28T15:57:15"/>
    <d v="2023-08-28T16:13:39"/>
    <s v="WITHDRAW"/>
    <s v="Consumer Pre Bureau"/>
    <s v="NVaid"/>
    <s v="Please send through copies of the applicants 100 points of ID (including their Visa page and/or previous Passport number, if applicable) to VCredit@Asif Tech.com.au or 1800 656 866"/>
    <x v="2"/>
    <d v="1899-12-30T00:16:24"/>
    <n v="16.399999999999999"/>
    <d v="2023-08-28T00:00:00"/>
    <x v="1"/>
    <x v="0"/>
    <x v="4"/>
    <x v="2"/>
    <x v="2"/>
    <s v="SLA_MET"/>
  </r>
  <r>
    <s v="5713"/>
    <d v="2023-08-28T16:03:11"/>
    <d v="2023-08-28T16:26:15"/>
    <s v="WITHDRAW"/>
    <s v="Consumer Post Bureau"/>
    <s v="NVaid"/>
    <s v="Please send through a document to confirm the applicants income (either a current bank statement showing wage deposits from their employer, or a recent payslip) in addition to copies of their 100 points of ID to VCredit@Asif Tech.com.au or 1800 656 866"/>
    <x v="2"/>
    <d v="1899-12-30T00:23:04"/>
    <n v="23.066666666666666"/>
    <d v="2023-08-28T00:00:00"/>
    <x v="1"/>
    <x v="0"/>
    <x v="4"/>
    <x v="2"/>
    <x v="0"/>
    <s v="SLA_NOT_MET"/>
  </r>
  <r>
    <s v="5714"/>
    <d v="2023-08-28T16:13:55"/>
    <d v="2023-08-28T16:31:17"/>
    <s v="WITHDRAW"/>
    <s v="Consumer Existing"/>
    <s v="JDsouza"/>
    <s v="One of the applicants ID reference numbers is incorrect. Please confirm all details and resubmit with the correct reference number - Please check Medicare Card number."/>
    <x v="4"/>
    <d v="1899-12-30T00:17:22"/>
    <n v="17.366666666666667"/>
    <d v="2023-08-28T00:00:00"/>
    <x v="1"/>
    <x v="0"/>
    <x v="10"/>
    <x v="2"/>
    <x v="1"/>
    <s v="SLA_MET"/>
  </r>
  <r>
    <s v="5715"/>
    <d v="2023-08-28T16:14:21"/>
    <d v="2023-08-28T16:19:59"/>
    <s v="WITHDRAW"/>
    <s v="Consumer Pre Bureau"/>
    <s v="JDsouza"/>
    <s v="The applicant is currently studying Fulltime or is on a Student Visa. Please resubmit as a Student."/>
    <x v="3"/>
    <d v="1899-12-30T00:05:38"/>
    <n v="5.6333333333333329"/>
    <d v="2023-08-28T00:00:00"/>
    <x v="1"/>
    <x v="0"/>
    <x v="10"/>
    <x v="2"/>
    <x v="2"/>
    <s v="SLA_MET"/>
  </r>
  <r>
    <s v="5716"/>
    <d v="2023-08-28T16:34:59"/>
    <d v="2023-08-28T16:40:39"/>
    <s v="WITHDRAW"/>
    <s v="Consumer Pre Bureau"/>
    <s v="CDcosta"/>
    <s v="Please send through copies of the applicants 100 points of ID (including their Visa page and/or previous Passport number, if applicable) to VCredit@Asif Tech.com.au or 1800 656 866"/>
    <x v="2"/>
    <d v="1899-12-30T00:05:40"/>
    <n v="5.666666666666667"/>
    <d v="2023-08-28T00:00:00"/>
    <x v="1"/>
    <x v="0"/>
    <x v="2"/>
    <x v="2"/>
    <x v="2"/>
    <s v="SLA_MET"/>
  </r>
  <r>
    <s v="5717"/>
    <d v="2023-08-28T16:44:02"/>
    <d v="2023-08-28T17:03:17"/>
    <s v="WITHDRAW"/>
    <s v="Consumer Existing"/>
    <s v="NBhatia"/>
    <s v="Please resubmit the application after removing the word , &quot;UNKNOWN&quot; from the address details."/>
    <x v="2"/>
    <d v="1899-12-30T00:19:15"/>
    <n v="19.25"/>
    <d v="2023-08-28T00:00:00"/>
    <x v="1"/>
    <x v="0"/>
    <x v="1"/>
    <x v="2"/>
    <x v="1"/>
    <s v="SLA_MET"/>
  </r>
  <r>
    <s v="5718"/>
    <d v="2023-08-28T16:47:06"/>
    <d v="2023-08-28T16:55:01"/>
    <s v="WITHDRAW"/>
    <s v="Consumer Pre Bureau"/>
    <s v="CDcosta"/>
    <s v="Please send through copies of the applicants 100 points of ID (including their Visa page and/or previous Passport number, if applicable) to VCredit@Asif Tech.com.au or 1800 656 866"/>
    <x v="2"/>
    <d v="1899-12-30T00:07:55"/>
    <n v="7.916666666666667"/>
    <d v="2023-08-28T00:00:00"/>
    <x v="1"/>
    <x v="0"/>
    <x v="2"/>
    <x v="2"/>
    <x v="2"/>
    <s v="SLA_MET"/>
  </r>
  <r>
    <s v="5719"/>
    <d v="2023-08-28T16:49:00"/>
    <d v="2023-08-28T16:57:15"/>
    <s v="WITHDRAW"/>
    <s v="Consumer Pre Bureau"/>
    <s v="AAkhundpur"/>
    <s v="Please send through copies of the applicants 100 points of ID (including their Visa page and/or previous Passport number, if applicable) to VCredit@Asif Tech.com.au or 1800 656 866"/>
    <x v="2"/>
    <d v="1899-12-30T00:08:15"/>
    <n v="8.25"/>
    <d v="2023-08-28T00:00:00"/>
    <x v="1"/>
    <x v="0"/>
    <x v="8"/>
    <x v="2"/>
    <x v="2"/>
    <s v="SLA_MET"/>
  </r>
  <r>
    <s v="5720"/>
    <d v="2023-08-28T16:55:10"/>
    <d v="2023-08-28T17:06:27"/>
    <s v="WITHDRAW"/>
    <s v="Consumer Existing"/>
    <s v="CDcosta"/>
    <s v="This customers existing Asif Tech account is currently overdue. Once all outstanding amounts have been paid, please email VCredit@Asif Tech.com.au to request a further review"/>
    <x v="1"/>
    <d v="1899-12-30T00:11:17"/>
    <n v="11.283333333333333"/>
    <d v="2023-08-28T00:00:00"/>
    <x v="1"/>
    <x v="0"/>
    <x v="2"/>
    <x v="2"/>
    <x v="1"/>
    <s v="SLA_MET"/>
  </r>
  <r>
    <s v="5721"/>
    <d v="2023-08-28T17:02:44"/>
    <d v="2023-08-28T17:22:24"/>
    <s v="WITHDRAW"/>
    <s v="Consumer Post Bureau"/>
    <s v="FWadia"/>
    <m/>
    <x v="0"/>
    <d v="1899-12-30T00:19:40"/>
    <n v="19.666666666666668"/>
    <d v="2023-08-28T00:00:00"/>
    <x v="1"/>
    <x v="0"/>
    <x v="9"/>
    <x v="2"/>
    <x v="0"/>
    <s v="SLA_MET"/>
  </r>
  <r>
    <s v="5722"/>
    <d v="2023-08-28T17:11:04"/>
    <d v="2023-08-28T17:25:30"/>
    <s v="WITHDRAW"/>
    <s v="Consumer Existing"/>
    <s v="NBhatia"/>
    <s v="Please resubmit the application as STUDENT ID given , and Employment Details reflecting as Employed Full time and also Employer's Landline number."/>
    <x v="2"/>
    <d v="1899-12-30T00:14:26"/>
    <n v="14.433333333333334"/>
    <d v="2023-08-28T00:00:00"/>
    <x v="1"/>
    <x v="0"/>
    <x v="1"/>
    <x v="2"/>
    <x v="1"/>
    <s v="SLA_MET"/>
  </r>
  <r>
    <s v="5723"/>
    <d v="2023-08-28T17:15:42"/>
    <d v="2023-08-28T17:30:24"/>
    <s v="WITHDRAW"/>
    <s v="Consumer Post Bureau"/>
    <s v="FWadia"/>
    <m/>
    <x v="0"/>
    <d v="1899-12-30T00:14:42"/>
    <n v="14.7"/>
    <d v="2023-08-28T00:00:00"/>
    <x v="1"/>
    <x v="0"/>
    <x v="9"/>
    <x v="2"/>
    <x v="0"/>
    <s v="SLA_MET"/>
  </r>
  <r>
    <s v="5724"/>
    <d v="2023-08-28T17:26:23"/>
    <d v="2023-08-28T17:42:52"/>
    <s v="WITHDRAW"/>
    <s v="Consumer Post Bureau"/>
    <s v="FWadia"/>
    <m/>
    <x v="0"/>
    <d v="1899-12-30T00:16:29"/>
    <n v="16.483333333333334"/>
    <d v="2023-08-28T00:00:00"/>
    <x v="1"/>
    <x v="0"/>
    <x v="9"/>
    <x v="2"/>
    <x v="0"/>
    <s v="SLA_MET"/>
  </r>
  <r>
    <s v="5725"/>
    <d v="2023-08-28T17:33:08"/>
    <d v="2023-08-28T17:54:02"/>
    <s v="WITHDRAW"/>
    <s v="Consumer Pre Bureau"/>
    <s v="NBhatia"/>
    <s v="Please email a copy of payslip or bank statement showing payment received from the employer to vcredit@Asif Tech.com.au and resubmit with the next application with the employer's contactable landline number."/>
    <x v="2"/>
    <d v="1899-12-30T00:20:54"/>
    <n v="20.9"/>
    <d v="2023-08-28T00:00:00"/>
    <x v="1"/>
    <x v="0"/>
    <x v="1"/>
    <x v="2"/>
    <x v="2"/>
    <s v="SLA_NOT_MET"/>
  </r>
  <r>
    <s v="5726"/>
    <d v="2023-08-28T17:42:32"/>
    <d v="2023-08-28T17:54:07"/>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1:35"/>
    <n v="11.583333333333334"/>
    <d v="2023-08-28T00:00:00"/>
    <x v="1"/>
    <x v="0"/>
    <x v="2"/>
    <x v="2"/>
    <x v="1"/>
    <s v="SLA_MET"/>
  </r>
  <r>
    <s v="5727"/>
    <d v="2023-08-28T17:46:28"/>
    <d v="2023-08-28T17:55:34"/>
    <s v="WITHDRAW"/>
    <s v="Consumer Existing"/>
    <s v="FWadia"/>
    <s v="This customers existing Asif Tech account is currently overdue. Once all outstanding amounts have been paid, please email VCredit@Asif Tech.com.au to request a further review"/>
    <x v="1"/>
    <d v="1899-12-30T00:09:06"/>
    <n v="9.1"/>
    <d v="2023-08-28T00:00:00"/>
    <x v="1"/>
    <x v="0"/>
    <x v="9"/>
    <x v="2"/>
    <x v="1"/>
    <s v="SLA_MET"/>
  </r>
  <r>
    <s v="5728"/>
    <d v="2023-08-28T17:54:47"/>
    <d v="2023-08-28T18:03:12"/>
    <s v="WITHDRAW"/>
    <s v="Consumer Post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08:25"/>
    <n v="8.4166666666666661"/>
    <d v="2023-08-28T00:00:00"/>
    <x v="1"/>
    <x v="0"/>
    <x v="2"/>
    <x v="2"/>
    <x v="0"/>
    <s v="SLA_MET"/>
  </r>
  <r>
    <s v="5729"/>
    <d v="2023-08-28T18:23:19"/>
    <d v="2023-08-28T18:47:24"/>
    <s v="WITHDRAW"/>
    <s v="Consumer Existing"/>
    <s v="FWadia"/>
    <s v="This customers existing Asif Tech account is currently overdue. Once all outstanding amounts have been paid, please email VCredit@Asif Tech.com.au to request a further review"/>
    <x v="1"/>
    <d v="1899-12-30T00:24:05"/>
    <n v="24.083333333333332"/>
    <d v="2023-08-28T00:00:00"/>
    <x v="1"/>
    <x v="0"/>
    <x v="9"/>
    <x v="2"/>
    <x v="1"/>
    <s v="SLA_NOT_MET"/>
  </r>
  <r>
    <s v="5730"/>
    <d v="2023-08-28T18:24:21"/>
    <d v="2023-08-28T18:36:25"/>
    <s v="WITHDRAW"/>
    <s v="Consumer Post Bureau"/>
    <s v="NVaid"/>
    <s v="Please resubmit the application mentioning that the applicant is on home duties. Remove all employment details on the application"/>
    <x v="4"/>
    <d v="1899-12-30T00:12:04"/>
    <n v="12.066666666666666"/>
    <d v="2023-08-28T00:00:00"/>
    <x v="1"/>
    <x v="0"/>
    <x v="4"/>
    <x v="2"/>
    <x v="0"/>
    <s v="SLA_MET"/>
  </r>
  <r>
    <s v="5731"/>
    <d v="2023-08-28T18:29:15"/>
    <d v="2023-08-28T18:34:49"/>
    <s v="WITHDRAW"/>
    <s v="Consumer Pre Bureau"/>
    <s v="CDcosta"/>
    <s v="Please send through copies of the applicants 100 points of ID (including their Visa page and/or previous Passport number, if applicable) to VCredit@Asif Tech.com.au or 1800 656 866"/>
    <x v="2"/>
    <d v="1899-12-30T00:05:34"/>
    <n v="5.5666666666666664"/>
    <d v="2023-08-28T00:00:00"/>
    <x v="1"/>
    <x v="0"/>
    <x v="2"/>
    <x v="2"/>
    <x v="2"/>
    <s v="SLA_MET"/>
  </r>
  <r>
    <s v="5732"/>
    <d v="2023-08-28T18:35:07"/>
    <d v="2023-08-28T18:47:18"/>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2:11"/>
    <n v="12.183333333333334"/>
    <d v="2023-08-28T00:00:00"/>
    <x v="1"/>
    <x v="0"/>
    <x v="2"/>
    <x v="2"/>
    <x v="2"/>
    <s v="SLA_MET"/>
  </r>
  <r>
    <s v="5733"/>
    <d v="2023-08-28T18:45:07"/>
    <d v="2023-08-28T18:51:07"/>
    <s v="WITHDRAW"/>
    <s v="Consumer Pre Bureau"/>
    <s v="CDcosta"/>
    <s v="Please resubmit as home duties. Remove employment details."/>
    <x v="4"/>
    <d v="1899-12-30T00:06:00"/>
    <n v="6"/>
    <d v="2023-08-28T00:00:00"/>
    <x v="1"/>
    <x v="0"/>
    <x v="2"/>
    <x v="2"/>
    <x v="2"/>
    <s v="SLA_MET"/>
  </r>
  <r>
    <s v="5734"/>
    <d v="2023-08-28T18:54:11"/>
    <d v="2023-08-28T19:00:54"/>
    <s v="WITHDRAW"/>
    <s v="Consumer Post Bureau"/>
    <s v="MDcruz"/>
    <m/>
    <x v="0"/>
    <d v="1899-12-30T00:06:43"/>
    <n v="6.7166666666666668"/>
    <d v="2023-08-28T00:00:00"/>
    <x v="1"/>
    <x v="0"/>
    <x v="3"/>
    <x v="2"/>
    <x v="0"/>
    <s v="SLA_MET"/>
  </r>
  <r>
    <s v="5735"/>
    <d v="2023-08-28T18:57:54"/>
    <d v="2023-08-28T19:03:17"/>
    <s v="WITHDRAW"/>
    <s v="Consumer Pre Bureau"/>
    <s v="CDcosta"/>
    <s v="Please send through copies of the applicants 100 points of ID (including their Visa page and/or previous Passport number, if applicable) to VCredit@Asif Tech.com.au or 1800 656 866"/>
    <x v="2"/>
    <d v="1899-12-30T00:05:23"/>
    <n v="5.3833333333333337"/>
    <d v="2023-08-28T00:00:00"/>
    <x v="1"/>
    <x v="0"/>
    <x v="2"/>
    <x v="2"/>
    <x v="2"/>
    <s v="SLA_MET"/>
  </r>
  <r>
    <s v="5736"/>
    <d v="2023-08-28T19:05:54"/>
    <d v="2023-08-28T19:14:16"/>
    <s v="WITHDRAW"/>
    <s v="Consumer Existing"/>
    <s v="CDcosta"/>
    <s v="The applicant is currently studying Fulltime or is on a Student Visa. Please resubmit as a Student."/>
    <x v="3"/>
    <d v="1899-12-30T00:08:22"/>
    <n v="8.3666666666666671"/>
    <d v="2023-08-28T00:00:00"/>
    <x v="1"/>
    <x v="0"/>
    <x v="2"/>
    <x v="2"/>
    <x v="1"/>
    <s v="SLA_MET"/>
  </r>
  <r>
    <s v="5737"/>
    <d v="2023-08-28T19:10:09"/>
    <d v="2023-08-28T19:23:48"/>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3:39"/>
    <n v="13.65"/>
    <d v="2023-08-28T00:00:00"/>
    <x v="1"/>
    <x v="0"/>
    <x v="2"/>
    <x v="2"/>
    <x v="1"/>
    <s v="SLA_MET"/>
  </r>
  <r>
    <s v="5738"/>
    <d v="2023-08-28T19:12:14"/>
    <d v="2023-08-28T19:21:28"/>
    <s v="WITHDRAW"/>
    <s v="Consumer Pre Bureau"/>
    <s v="JDsouza"/>
    <s v="The Work number entered is incorrect for the employer listed on the application. Please verify the details with the applicant and resubmit with a valid number"/>
    <x v="4"/>
    <d v="1899-12-30T00:09:14"/>
    <n v="9.2333333333333325"/>
    <d v="2023-08-28T00:00:00"/>
    <x v="1"/>
    <x v="0"/>
    <x v="10"/>
    <x v="2"/>
    <x v="2"/>
    <s v="SLA_MET"/>
  </r>
  <r>
    <s v="5739"/>
    <d v="2023-08-28T19:16:04"/>
    <d v="2023-08-28T19:26:13"/>
    <s v="WITHDRAW"/>
    <s v="Consumer Pre Bureau"/>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0:09"/>
    <n v="10.15"/>
    <d v="2023-08-28T00:00:00"/>
    <x v="1"/>
    <x v="0"/>
    <x v="2"/>
    <x v="2"/>
    <x v="2"/>
    <s v="SLA_MET"/>
  </r>
  <r>
    <s v="5740"/>
    <d v="2023-08-28T19:19:36"/>
    <d v="2023-08-28T19:33:06"/>
    <s v="WITHDRAW"/>
    <s v="Consumer Existing"/>
    <s v="CDcosta"/>
    <s v="Please send through a document to confirm the applicants income (either a current bank statement showing wage deposits from their employer, or a recent payslip) in addition to copies of their 100 points of ID to VCredit@Asif Tech.com.au or 1800 656 866"/>
    <x v="2"/>
    <d v="1899-12-30T00:13:30"/>
    <n v="13.5"/>
    <d v="2023-08-28T00:00:00"/>
    <x v="1"/>
    <x v="0"/>
    <x v="2"/>
    <x v="2"/>
    <x v="1"/>
    <s v="SLA_MET"/>
  </r>
  <r>
    <s v="5741"/>
    <d v="2023-08-28T19:50:39"/>
    <d v="2023-08-28T20:02:28"/>
    <s v="WITHDRAW"/>
    <s v="Consumer Pre Bureau"/>
    <s v="FWadia"/>
    <s v="An account for this applicant already exists with Asif Tech. Please resubmit as existing customer under CA Row ID: 1-67BEWG6"/>
    <x v="3"/>
    <d v="1899-12-30T00:11:49"/>
    <n v="11.816666666666666"/>
    <d v="2023-08-28T00:00:00"/>
    <x v="1"/>
    <x v="0"/>
    <x v="9"/>
    <x v="2"/>
    <x v="2"/>
    <s v="SLA_MET"/>
  </r>
  <r>
    <s v="5742"/>
    <d v="2023-08-28T20:42:49"/>
    <d v="2023-08-28T20:56:54"/>
    <s v="WITHDRAW"/>
    <s v="Consumer Post Bureau"/>
    <s v="MDcruz"/>
    <m/>
    <x v="0"/>
    <d v="1899-12-30T00:14:05"/>
    <n v="14.083333333333334"/>
    <d v="2023-08-28T00:00:00"/>
    <x v="1"/>
    <x v="0"/>
    <x v="3"/>
    <x v="2"/>
    <x v="0"/>
    <s v="SLA_MET"/>
  </r>
  <r>
    <s v="5743"/>
    <d v="2023-08-28T21:51:54"/>
    <d v="2023-08-28T21:57:30"/>
    <s v="WITHDRAW"/>
    <s v="Consumer Post Bureau"/>
    <s v="FWadia"/>
    <m/>
    <x v="0"/>
    <d v="1899-12-30T00:05:36"/>
    <n v="5.6"/>
    <d v="2023-08-28T00:00:00"/>
    <x v="1"/>
    <x v="0"/>
    <x v="9"/>
    <x v="2"/>
    <x v="0"/>
    <s v="SLA_MET"/>
  </r>
  <r>
    <s v="5744"/>
    <d v="2023-08-28T22:19:33"/>
    <d v="2023-08-28T22:23:05"/>
    <s v="WITHDRAW"/>
    <s v="Consumer Post Bureau"/>
    <s v="FWadia"/>
    <m/>
    <x v="0"/>
    <d v="1899-12-30T00:03:32"/>
    <n v="3.5333333333333332"/>
    <d v="2023-08-28T00:00:00"/>
    <x v="1"/>
    <x v="0"/>
    <x v="9"/>
    <x v="2"/>
    <x v="0"/>
    <s v="SLA_MET"/>
  </r>
  <r>
    <s v="5745"/>
    <d v="2023-08-29T13:49:45"/>
    <d v="2023-08-29T15:00:13"/>
    <s v="APPROVE"/>
    <s v="Consumer Pre Bureau"/>
    <s v="JDsouza"/>
    <m/>
    <x v="0"/>
    <d v="1899-12-30T01:10:28"/>
    <n v="70.466666666666669"/>
    <d v="2023-08-29T00:00:00"/>
    <x v="1"/>
    <x v="0"/>
    <x v="10"/>
    <x v="0"/>
    <x v="2"/>
    <s v="SLA_NOT_MET"/>
  </r>
  <r>
    <s v="5746"/>
    <d v="2023-08-29T09:58:32"/>
    <d v="2023-08-29T10:58:51"/>
    <s v="APPROVE"/>
    <s v="Consumer Existing"/>
    <s v="NBhatia"/>
    <s v="Approve"/>
    <x v="0"/>
    <d v="1899-12-30T01:00:19"/>
    <n v="60.31666666666667"/>
    <d v="2023-08-29T00:00:00"/>
    <x v="1"/>
    <x v="0"/>
    <x v="1"/>
    <x v="0"/>
    <x v="1"/>
    <s v="SLA_NOT_MET"/>
  </r>
  <r>
    <s v="5747"/>
    <d v="2023-08-29T10:05:33"/>
    <d v="2023-08-29T10:58:04"/>
    <s v="APPROVE"/>
    <s v="Consumer Pre Bureau"/>
    <s v="NVaid"/>
    <s v="Approve"/>
    <x v="0"/>
    <d v="1899-12-30T00:52:31"/>
    <n v="52.516666666666666"/>
    <d v="2023-08-29T00:00:00"/>
    <x v="1"/>
    <x v="0"/>
    <x v="4"/>
    <x v="0"/>
    <x v="2"/>
    <s v="SLA_NOT_MET"/>
  </r>
  <r>
    <s v="5748"/>
    <d v="2023-08-29T10:16:16"/>
    <d v="2023-08-29T11:01:44"/>
    <s v="APPROVE"/>
    <s v="Consumer Existing"/>
    <s v="SSyed"/>
    <s v="Approve"/>
    <x v="0"/>
    <d v="1899-12-30T00:45:28"/>
    <n v="45.466666666666669"/>
    <d v="2023-08-29T00:00:00"/>
    <x v="1"/>
    <x v="0"/>
    <x v="5"/>
    <x v="0"/>
    <x v="1"/>
    <s v="SLA_NOT_MET"/>
  </r>
  <r>
    <s v="5749"/>
    <d v="2023-08-29T09:58:32"/>
    <d v="2023-08-29T10:41:20"/>
    <s v="APPROVE"/>
    <s v="Consumer Existing"/>
    <s v="NBhatia"/>
    <s v="Approved only with outright purchase of handset or USIM only"/>
    <x v="0"/>
    <d v="1899-12-30T00:42:48"/>
    <n v="42.8"/>
    <d v="2023-08-29T00:00:00"/>
    <x v="1"/>
    <x v="0"/>
    <x v="1"/>
    <x v="0"/>
    <x v="1"/>
    <s v="SLA_NOT_MET"/>
  </r>
  <r>
    <s v="5750"/>
    <d v="2023-08-29T10:49:29"/>
    <d v="2023-08-29T11:30:17"/>
    <s v="APPROVE"/>
    <s v="Consumer Pre Bureau"/>
    <s v="NBhatia"/>
    <m/>
    <x v="0"/>
    <d v="1899-12-30T00:40:48"/>
    <n v="40.799999999999997"/>
    <d v="2023-08-29T00:00:00"/>
    <x v="1"/>
    <x v="0"/>
    <x v="1"/>
    <x v="0"/>
    <x v="2"/>
    <s v="SLA_NOT_MET"/>
  </r>
  <r>
    <s v="5751"/>
    <d v="2023-08-29T13:32:28"/>
    <d v="2023-08-29T14:08:42"/>
    <s v="APPROVE"/>
    <s v="Consumer Existing"/>
    <s v="SBambaras"/>
    <s v="Approve"/>
    <x v="0"/>
    <d v="1899-12-30T00:36:14"/>
    <n v="36.233333333333334"/>
    <d v="2023-08-29T00:00:00"/>
    <x v="1"/>
    <x v="0"/>
    <x v="7"/>
    <x v="0"/>
    <x v="1"/>
    <s v="SLA_NOT_MET"/>
  </r>
  <r>
    <s v="5752"/>
    <d v="2023-08-29T10:06:47"/>
    <d v="2023-08-29T10:42:41"/>
    <s v="APPROVE"/>
    <s v="Consumer Post Bureau"/>
    <s v="SSyed"/>
    <s v="Approved only with outright purchase of handset or USIM only"/>
    <x v="0"/>
    <d v="1899-12-30T00:35:54"/>
    <n v="35.9"/>
    <d v="2023-08-29T00:00:00"/>
    <x v="1"/>
    <x v="0"/>
    <x v="5"/>
    <x v="0"/>
    <x v="0"/>
    <s v="SLA_NOT_MET"/>
  </r>
  <r>
    <s v="5753"/>
    <d v="2023-08-29T10:37:15"/>
    <d v="2023-08-29T11:12:15"/>
    <s v="APPROVE"/>
    <s v="Consumer Existing"/>
    <s v="NVaid"/>
    <s v="Approve"/>
    <x v="0"/>
    <d v="1899-12-30T00:35:00"/>
    <n v="35"/>
    <d v="2023-08-29T00:00:00"/>
    <x v="1"/>
    <x v="0"/>
    <x v="4"/>
    <x v="0"/>
    <x v="1"/>
    <s v="SLA_NOT_MET"/>
  </r>
  <r>
    <s v="5754"/>
    <d v="2023-08-29T09:47:40"/>
    <d v="2023-08-29T10:21:26"/>
    <s v="APPROVE"/>
    <s v="Consumer Existing"/>
    <s v="NBhatia"/>
    <m/>
    <x v="0"/>
    <d v="1899-12-30T00:33:46"/>
    <n v="33.766666666666666"/>
    <d v="2023-08-29T00:00:00"/>
    <x v="1"/>
    <x v="0"/>
    <x v="1"/>
    <x v="0"/>
    <x v="1"/>
    <s v="SLA_NOT_MET"/>
  </r>
  <r>
    <s v="5755"/>
    <d v="2023-08-29T10:16:13"/>
    <d v="2023-08-29T10:49:47"/>
    <s v="APPROVE"/>
    <s v="Consumer Existing"/>
    <s v="SSyed"/>
    <s v="Approve"/>
    <x v="0"/>
    <d v="1899-12-30T00:33:34"/>
    <n v="33.56666666666667"/>
    <d v="2023-08-29T00:00:00"/>
    <x v="1"/>
    <x v="0"/>
    <x v="5"/>
    <x v="0"/>
    <x v="1"/>
    <s v="SLA_NOT_MET"/>
  </r>
  <r>
    <s v="5756"/>
    <d v="2023-08-29T10:53:00"/>
    <d v="2023-08-29T11:22:34"/>
    <s v="APPROVE"/>
    <s v="Consumer Existing"/>
    <s v="SSyed"/>
    <s v="Approve"/>
    <x v="0"/>
    <d v="1899-12-30T00:29:34"/>
    <n v="29.566666666666666"/>
    <d v="2023-08-29T00:00:00"/>
    <x v="1"/>
    <x v="0"/>
    <x v="5"/>
    <x v="0"/>
    <x v="1"/>
    <s v="SLA_NOT_MET"/>
  </r>
  <r>
    <s v="5757"/>
    <d v="2023-08-29T10:07:21"/>
    <d v="2023-08-29T10:36:41"/>
    <s v="APPROVE"/>
    <s v="Consumer Existing"/>
    <s v="FWadia"/>
    <m/>
    <x v="0"/>
    <d v="1899-12-30T00:29:20"/>
    <n v="29.333333333333332"/>
    <d v="2023-08-29T00:00:00"/>
    <x v="1"/>
    <x v="0"/>
    <x v="9"/>
    <x v="0"/>
    <x v="1"/>
    <s v="SLA_NOT_MET"/>
  </r>
  <r>
    <s v="5758"/>
    <d v="2023-08-29T09:55:37"/>
    <d v="2023-08-29T10:24:53"/>
    <s v="APPROVE"/>
    <s v="Consumer Post Bureau"/>
    <s v="MDcruz"/>
    <m/>
    <x v="0"/>
    <d v="1899-12-30T00:29:16"/>
    <n v="29.266666666666666"/>
    <d v="2023-08-29T00:00:00"/>
    <x v="1"/>
    <x v="0"/>
    <x v="3"/>
    <x v="0"/>
    <x v="0"/>
    <s v="SLA_NOT_MET"/>
  </r>
  <r>
    <s v="5759"/>
    <d v="2023-08-29T09:36:17"/>
    <d v="2023-08-29T10:05:08"/>
    <s v="APPROVE"/>
    <s v="Consumer Existing"/>
    <s v="MDcruz"/>
    <m/>
    <x v="0"/>
    <d v="1899-12-30T00:28:51"/>
    <n v="28.85"/>
    <d v="2023-08-29T00:00:00"/>
    <x v="1"/>
    <x v="0"/>
    <x v="3"/>
    <x v="0"/>
    <x v="1"/>
    <s v="SLA_NOT_MET"/>
  </r>
  <r>
    <s v="5760"/>
    <d v="2023-08-29T10:40:48"/>
    <d v="2023-08-29T11:08:51"/>
    <s v="APPROVE"/>
    <s v="Consumer Pre Bureau"/>
    <s v="SSyed"/>
    <m/>
    <x v="0"/>
    <d v="1899-12-30T00:28:03"/>
    <n v="28.05"/>
    <d v="2023-08-29T00:00:00"/>
    <x v="1"/>
    <x v="0"/>
    <x v="5"/>
    <x v="0"/>
    <x v="2"/>
    <s v="SLA_NOT_MET"/>
  </r>
  <r>
    <s v="5761"/>
    <d v="2023-08-29T15:46:07"/>
    <d v="2023-08-29T16:13:33"/>
    <s v="DECLINE"/>
    <s v="Consumer Existing"/>
    <s v="SSyed"/>
    <s v="Student applicants cannot have 2 x handsets. They are eligible for 1 handset and 1 MBB only"/>
    <x v="0"/>
    <d v="1899-12-30T00:27:26"/>
    <n v="27.433333333333334"/>
    <d v="2023-08-29T00:00:00"/>
    <x v="1"/>
    <x v="0"/>
    <x v="5"/>
    <x v="1"/>
    <x v="1"/>
    <s v="SLA_NOT_MET"/>
  </r>
  <r>
    <s v="5762"/>
    <d v="2023-08-29T09:42:19"/>
    <d v="2023-08-29T10:09:31"/>
    <s v="APPROVE"/>
    <s v="Consumer Post Bureau"/>
    <s v="MDcruz"/>
    <m/>
    <x v="0"/>
    <d v="1899-12-30T00:27:12"/>
    <n v="27.2"/>
    <d v="2023-08-29T00:00:00"/>
    <x v="1"/>
    <x v="0"/>
    <x v="3"/>
    <x v="0"/>
    <x v="0"/>
    <s v="SLA_NOT_MET"/>
  </r>
  <r>
    <s v="5763"/>
    <d v="2023-08-29T13:56:47"/>
    <d v="2023-08-29T14:22:54"/>
    <s v="APPROVE"/>
    <s v="Consumer Existing"/>
    <s v="NBhatia"/>
    <s v="Approve"/>
    <x v="0"/>
    <d v="1899-12-30T00:26:07"/>
    <n v="26.116666666666667"/>
    <d v="2023-08-29T00:00:00"/>
    <x v="1"/>
    <x v="0"/>
    <x v="1"/>
    <x v="0"/>
    <x v="1"/>
    <s v="SLA_NOT_MET"/>
  </r>
  <r>
    <s v="5764"/>
    <d v="2023-08-29T09:48:55"/>
    <d v="2023-08-29T10:14:56"/>
    <s v="APPROVE"/>
    <s v="Consumer Post Bureau"/>
    <s v="MDcruz"/>
    <m/>
    <x v="0"/>
    <d v="1899-12-30T00:26:01"/>
    <n v="26.016666666666666"/>
    <d v="2023-08-29T00:00:00"/>
    <x v="1"/>
    <x v="0"/>
    <x v="3"/>
    <x v="0"/>
    <x v="0"/>
    <s v="SLA_NOT_MET"/>
  </r>
  <r>
    <s v="5765"/>
    <d v="2023-08-29T14:23:21"/>
    <d v="2023-08-29T14:49:17"/>
    <s v="APPROVE"/>
    <s v="Consumer Existing"/>
    <s v="NBhatia"/>
    <s v="Approve"/>
    <x v="0"/>
    <d v="1899-12-30T00:25:56"/>
    <n v="25.933333333333334"/>
    <d v="2023-08-29T00:00:00"/>
    <x v="1"/>
    <x v="0"/>
    <x v="1"/>
    <x v="0"/>
    <x v="1"/>
    <s v="SLA_NOT_MET"/>
  </r>
  <r>
    <s v="5766"/>
    <d v="2023-08-29T09:48:09"/>
    <d v="2023-08-29T10:13:54"/>
    <s v="APPROVE"/>
    <s v="Consumer Post Bureau"/>
    <s v="FWadia"/>
    <m/>
    <x v="0"/>
    <d v="1899-12-30T00:25:45"/>
    <n v="25.75"/>
    <d v="2023-08-29T00:00:00"/>
    <x v="1"/>
    <x v="0"/>
    <x v="9"/>
    <x v="0"/>
    <x v="0"/>
    <s v="SLA_NOT_MET"/>
  </r>
  <r>
    <s v="5767"/>
    <d v="2023-08-29T13:23:17"/>
    <d v="2023-08-29T13:48:57"/>
    <s v="DECLINE"/>
    <s v="Consumer Existing"/>
    <s v="NVaid"/>
    <s v="Unable to verify employment details provided"/>
    <x v="0"/>
    <d v="1899-12-30T00:25:40"/>
    <n v="25.666666666666668"/>
    <d v="2023-08-29T00:00:00"/>
    <x v="1"/>
    <x v="0"/>
    <x v="4"/>
    <x v="1"/>
    <x v="1"/>
    <s v="SLA_NOT_MET"/>
  </r>
  <r>
    <s v="5768"/>
    <d v="2023-08-29T09:11:34"/>
    <d v="2023-08-29T09:37:07"/>
    <s v="APPROVE"/>
    <s v="Consumer Existing"/>
    <s v="NBhatia"/>
    <m/>
    <x v="0"/>
    <d v="1899-12-30T00:25:33"/>
    <n v="25.55"/>
    <d v="2023-08-29T00:00:00"/>
    <x v="1"/>
    <x v="0"/>
    <x v="1"/>
    <x v="0"/>
    <x v="1"/>
    <s v="SLA_NOT_MET"/>
  </r>
  <r>
    <s v="5769"/>
    <d v="2023-08-29T12:19:38"/>
    <d v="2023-08-29T12:44:54"/>
    <s v="DECLINE"/>
    <s v="Consumer Existing"/>
    <s v="MDcruz"/>
    <m/>
    <x v="0"/>
    <d v="1899-12-30T00:25:16"/>
    <n v="25.266666666666666"/>
    <d v="2023-08-29T00:00:00"/>
    <x v="1"/>
    <x v="0"/>
    <x v="3"/>
    <x v="1"/>
    <x v="1"/>
    <s v="SLA_NOT_MET"/>
  </r>
  <r>
    <s v="5770"/>
    <d v="2023-08-29T16:52:32"/>
    <d v="2023-08-29T17:16:44"/>
    <s v="APPROVE"/>
    <s v="Consumer Existing"/>
    <s v="RBose"/>
    <m/>
    <x v="0"/>
    <d v="1899-12-30T00:24:12"/>
    <n v="24.2"/>
    <d v="2023-08-29T00:00:00"/>
    <x v="1"/>
    <x v="0"/>
    <x v="6"/>
    <x v="0"/>
    <x v="1"/>
    <s v="SLA_NOT_MET"/>
  </r>
  <r>
    <s v="5771"/>
    <d v="2023-08-29T09:24:31"/>
    <d v="2023-08-29T09:47:59"/>
    <s v="APPROVE"/>
    <s v="Consumer Post Bureau"/>
    <s v="MDcruz"/>
    <m/>
    <x v="0"/>
    <d v="1899-12-30T00:23:28"/>
    <n v="23.466666666666665"/>
    <d v="2023-08-29T00:00:00"/>
    <x v="1"/>
    <x v="0"/>
    <x v="3"/>
    <x v="0"/>
    <x v="0"/>
    <s v="SLA_NOT_MET"/>
  </r>
  <r>
    <s v="5772"/>
    <d v="2023-08-29T08:46:22"/>
    <d v="2023-08-29T09:09:45"/>
    <s v="APPROVE"/>
    <s v="Consumer Existing"/>
    <s v="NBhatia"/>
    <s v="Approved only with outright purchase of handset or USIM only"/>
    <x v="0"/>
    <d v="1899-12-30T00:23:23"/>
    <n v="23.383333333333333"/>
    <d v="2023-08-29T00:00:00"/>
    <x v="1"/>
    <x v="0"/>
    <x v="1"/>
    <x v="0"/>
    <x v="1"/>
    <s v="SLA_NOT_MET"/>
  </r>
  <r>
    <s v="5773"/>
    <d v="2023-08-29T09:59:20"/>
    <d v="2023-08-29T10:22:17"/>
    <s v="APPROVE"/>
    <s v="Consumer Post Bureau"/>
    <s v="FWadia"/>
    <m/>
    <x v="0"/>
    <d v="1899-12-30T00:22:57"/>
    <n v="22.95"/>
    <d v="2023-08-29T00:00:00"/>
    <x v="1"/>
    <x v="0"/>
    <x v="9"/>
    <x v="0"/>
    <x v="0"/>
    <s v="SLA_NOT_MET"/>
  </r>
  <r>
    <s v="5774"/>
    <d v="2023-08-29T14:49:49"/>
    <d v="2023-08-29T15:12:32"/>
    <s v="APPROVE"/>
    <s v="Consumer Existing"/>
    <s v="SBambaras"/>
    <s v="Approved only with outright purchase of handset or USIM only"/>
    <x v="0"/>
    <d v="1899-12-30T00:22:43"/>
    <n v="22.716666666666665"/>
    <d v="2023-08-29T00:00:00"/>
    <x v="1"/>
    <x v="0"/>
    <x v="7"/>
    <x v="0"/>
    <x v="1"/>
    <s v="SLA_NOT_MET"/>
  </r>
  <r>
    <s v="5775"/>
    <d v="2023-08-29T11:29:51"/>
    <d v="2023-08-29T11:51:11"/>
    <s v="APPROVE"/>
    <s v="Consumer Existing"/>
    <s v="AAkhundpur"/>
    <s v="Approve"/>
    <x v="0"/>
    <d v="1899-12-30T00:21:20"/>
    <n v="21.333333333333332"/>
    <d v="2023-08-29T00:00:00"/>
    <x v="1"/>
    <x v="0"/>
    <x v="8"/>
    <x v="0"/>
    <x v="1"/>
    <s v="SLA_NOT_MET"/>
  </r>
  <r>
    <s v="5776"/>
    <d v="2023-08-29T13:08:56"/>
    <d v="2023-08-29T13:29:55"/>
    <s v="APPROVE"/>
    <s v="Consumer Existing"/>
    <s v="NVaid"/>
    <m/>
    <x v="0"/>
    <d v="1899-12-30T00:20:59"/>
    <n v="20.983333333333334"/>
    <d v="2023-08-29T00:00:00"/>
    <x v="1"/>
    <x v="0"/>
    <x v="4"/>
    <x v="0"/>
    <x v="1"/>
    <s v="SLA_NOT_MET"/>
  </r>
  <r>
    <s v="5777"/>
    <d v="2023-08-29T16:56:29"/>
    <d v="2023-08-29T17:17:27"/>
    <s v="APPROVE"/>
    <s v="Consumer Existing"/>
    <s v="SBambaras"/>
    <m/>
    <x v="0"/>
    <d v="1899-12-30T00:20:58"/>
    <n v="20.966666666666665"/>
    <d v="2023-08-29T00:00:00"/>
    <x v="1"/>
    <x v="0"/>
    <x v="7"/>
    <x v="0"/>
    <x v="1"/>
    <s v="SLA_NOT_MET"/>
  </r>
  <r>
    <s v="5778"/>
    <d v="2023-08-29T16:13:04"/>
    <d v="2023-08-29T16:33:58"/>
    <s v="APPROVE"/>
    <s v="Consumer Pre Bureau"/>
    <s v="NBhatia"/>
    <s v="Approve"/>
    <x v="0"/>
    <d v="1899-12-30T00:20:54"/>
    <n v="20.9"/>
    <d v="2023-08-29T00:00:00"/>
    <x v="1"/>
    <x v="0"/>
    <x v="1"/>
    <x v="0"/>
    <x v="2"/>
    <s v="SLA_NOT_MET"/>
  </r>
  <r>
    <s v="5779"/>
    <d v="2023-08-29T13:57:25"/>
    <d v="2023-08-29T14:18:16"/>
    <s v="APPROVE"/>
    <s v="Consumer Existing"/>
    <s v="SBambaras"/>
    <s v="Approved only with outright purchase of handset or USIM only"/>
    <x v="0"/>
    <d v="1899-12-30T00:20:51"/>
    <n v="20.85"/>
    <d v="2023-08-29T00:00:00"/>
    <x v="1"/>
    <x v="0"/>
    <x v="7"/>
    <x v="0"/>
    <x v="1"/>
    <s v="SLA_NOT_MET"/>
  </r>
  <r>
    <s v="5780"/>
    <d v="2023-08-29T10:21:45"/>
    <d v="2023-08-29T10:42:13"/>
    <s v="APPROVE"/>
    <s v="Consumer Post Bureau"/>
    <s v="MDcruz"/>
    <m/>
    <x v="0"/>
    <d v="1899-12-30T00:20:28"/>
    <n v="20.466666666666665"/>
    <d v="2023-08-29T00:00:00"/>
    <x v="1"/>
    <x v="0"/>
    <x v="3"/>
    <x v="0"/>
    <x v="0"/>
    <s v="SLA_NOT_MET"/>
  </r>
  <r>
    <s v="5781"/>
    <d v="2023-08-29T13:52:20"/>
    <d v="2023-08-29T14:11:27"/>
    <s v="APPROVE"/>
    <s v="Consumer Existing"/>
    <s v="MDcruz"/>
    <m/>
    <x v="0"/>
    <d v="1899-12-30T00:19:07"/>
    <n v="19.116666666666667"/>
    <d v="2023-08-29T00:00:00"/>
    <x v="1"/>
    <x v="0"/>
    <x v="3"/>
    <x v="0"/>
    <x v="1"/>
    <s v="SLA_MET"/>
  </r>
  <r>
    <s v="5782"/>
    <d v="2023-08-29T13:19:26"/>
    <d v="2023-08-29T13:38:12"/>
    <s v="APPROVE"/>
    <s v="Consumer Pre Bureau"/>
    <s v="SSyed"/>
    <m/>
    <x v="0"/>
    <d v="1899-12-30T00:18:46"/>
    <n v="18.766666666666666"/>
    <d v="2023-08-29T00:00:00"/>
    <x v="1"/>
    <x v="0"/>
    <x v="5"/>
    <x v="0"/>
    <x v="2"/>
    <s v="SLA_MET"/>
  </r>
  <r>
    <s v="5783"/>
    <d v="2023-08-29T15:33:50"/>
    <d v="2023-08-29T15:52:31"/>
    <s v="APPROVE"/>
    <s v="Consumer Post Bureau"/>
    <s v="RBose"/>
    <m/>
    <x v="0"/>
    <d v="1899-12-30T00:18:41"/>
    <n v="18.683333333333334"/>
    <d v="2023-08-29T00:00:00"/>
    <x v="1"/>
    <x v="0"/>
    <x v="6"/>
    <x v="0"/>
    <x v="0"/>
    <s v="SLA_MET"/>
  </r>
  <r>
    <s v="5784"/>
    <d v="2023-08-29T16:24:48"/>
    <d v="2023-08-29T16:42:54"/>
    <s v="APPROVE"/>
    <s v="Consumer Existing"/>
    <s v="FWadia"/>
    <m/>
    <x v="0"/>
    <d v="1899-12-30T00:18:06"/>
    <n v="18.100000000000001"/>
    <d v="2023-08-29T00:00:00"/>
    <x v="1"/>
    <x v="0"/>
    <x v="9"/>
    <x v="0"/>
    <x v="1"/>
    <s v="SLA_MET"/>
  </r>
  <r>
    <s v="5785"/>
    <d v="2023-08-29T14:28:42"/>
    <d v="2023-08-29T14:46:46"/>
    <s v="DECLINE"/>
    <s v="Consumer Post Bureau"/>
    <s v="MDcruz"/>
    <m/>
    <x v="0"/>
    <d v="1899-12-30T00:18:04"/>
    <n v="18.066666666666666"/>
    <d v="2023-08-29T00:00:00"/>
    <x v="1"/>
    <x v="0"/>
    <x v="3"/>
    <x v="1"/>
    <x v="0"/>
    <s v="SLA_MET"/>
  </r>
  <r>
    <s v="5786"/>
    <d v="2023-08-29T16:52:11"/>
    <d v="2023-08-29T17:09:59"/>
    <s v="APPROVE"/>
    <s v="Consumer Existing"/>
    <s v="SSyed"/>
    <s v="Direct debit to credit card /credit card"/>
    <x v="0"/>
    <d v="1899-12-30T00:17:48"/>
    <n v="17.8"/>
    <d v="2023-08-29T00:00:00"/>
    <x v="1"/>
    <x v="0"/>
    <x v="5"/>
    <x v="0"/>
    <x v="1"/>
    <s v="SLA_MET"/>
  </r>
  <r>
    <s v="5787"/>
    <d v="2023-08-29T12:45:34"/>
    <d v="2023-08-29T13:03:00"/>
    <s v="APPROVE"/>
    <s v="Consumer Existing"/>
    <s v="AAkhundpur"/>
    <m/>
    <x v="0"/>
    <d v="1899-12-30T00:17:26"/>
    <n v="17.433333333333334"/>
    <d v="2023-08-29T00:00:00"/>
    <x v="1"/>
    <x v="0"/>
    <x v="8"/>
    <x v="0"/>
    <x v="1"/>
    <s v="SLA_MET"/>
  </r>
  <r>
    <s v="5788"/>
    <d v="2023-08-29T11:21:07"/>
    <d v="2023-08-29T11:38:27"/>
    <s v="APPROVE"/>
    <s v="Consumer Pre Bureau"/>
    <s v="NVaid"/>
    <m/>
    <x v="0"/>
    <d v="1899-12-30T00:17:20"/>
    <n v="17.333333333333332"/>
    <d v="2023-08-29T00:00:00"/>
    <x v="1"/>
    <x v="0"/>
    <x v="4"/>
    <x v="0"/>
    <x v="2"/>
    <s v="SLA_MET"/>
  </r>
  <r>
    <s v="5789"/>
    <d v="2023-08-29T13:19:27"/>
    <d v="2023-08-29T13:36:38"/>
    <s v="APPROVE"/>
    <s v="Consumer Pre Bureau"/>
    <s v="SBambaras"/>
    <m/>
    <x v="0"/>
    <d v="1899-12-30T00:17:11"/>
    <n v="17.183333333333334"/>
    <d v="2023-08-29T00:00:00"/>
    <x v="1"/>
    <x v="0"/>
    <x v="7"/>
    <x v="0"/>
    <x v="2"/>
    <s v="SLA_MET"/>
  </r>
  <r>
    <s v="5790"/>
    <d v="2023-08-29T15:52:46"/>
    <d v="2023-08-29T16:09:56"/>
    <s v="DECLINE"/>
    <s v="Consumer Post Bureau"/>
    <s v="SSyed"/>
    <m/>
    <x v="0"/>
    <d v="1899-12-30T00:17:10"/>
    <n v="17.166666666666668"/>
    <d v="2023-08-29T00:00:00"/>
    <x v="1"/>
    <x v="0"/>
    <x v="5"/>
    <x v="1"/>
    <x v="0"/>
    <s v="SLA_MET"/>
  </r>
  <r>
    <s v="5791"/>
    <d v="2023-08-29T13:26:43"/>
    <d v="2023-08-29T13:43:42"/>
    <s v="APPROVE"/>
    <s v="Consumer Existing"/>
    <s v="AAkhundpur"/>
    <s v="Approve"/>
    <x v="0"/>
    <d v="1899-12-30T00:16:59"/>
    <n v="16.983333333333334"/>
    <d v="2023-08-29T00:00:00"/>
    <x v="1"/>
    <x v="0"/>
    <x v="8"/>
    <x v="0"/>
    <x v="1"/>
    <s v="SLA_MET"/>
  </r>
  <r>
    <s v="5792"/>
    <d v="2023-08-29T09:41:42"/>
    <d v="2023-08-29T09:58:33"/>
    <s v="APPROVE"/>
    <s v="Consumer Post Bureau"/>
    <s v="NBhatia"/>
    <m/>
    <x v="0"/>
    <d v="1899-12-30T00:16:51"/>
    <n v="16.850000000000001"/>
    <d v="2023-08-29T00:00:00"/>
    <x v="1"/>
    <x v="0"/>
    <x v="1"/>
    <x v="0"/>
    <x v="0"/>
    <s v="SLA_MET"/>
  </r>
  <r>
    <s v="5793"/>
    <d v="2023-08-29T13:42:28"/>
    <d v="2023-08-29T13:59:05"/>
    <s v="APPROVE"/>
    <s v="Consumer Existing"/>
    <s v="SSyed"/>
    <s v="Approved only with outright purchase of handset or USIM only- visa &lt;12 month"/>
    <x v="0"/>
    <d v="1899-12-30T00:16:37"/>
    <n v="16.616666666666667"/>
    <d v="2023-08-29T00:00:00"/>
    <x v="1"/>
    <x v="0"/>
    <x v="5"/>
    <x v="0"/>
    <x v="1"/>
    <s v="SLA_MET"/>
  </r>
  <r>
    <s v="5794"/>
    <d v="2023-08-29T15:50:22"/>
    <d v="2023-08-29T16:06:56"/>
    <s v="APPROVE"/>
    <s v="Consumer Existing"/>
    <s v="SBambaras"/>
    <m/>
    <x v="0"/>
    <d v="1899-12-30T00:16:34"/>
    <n v="16.566666666666666"/>
    <d v="2023-08-29T00:00:00"/>
    <x v="1"/>
    <x v="0"/>
    <x v="7"/>
    <x v="0"/>
    <x v="1"/>
    <s v="SLA_MET"/>
  </r>
  <r>
    <s v="5795"/>
    <d v="2023-08-29T13:17:31"/>
    <d v="2023-08-29T13:34:00"/>
    <s v="APPROVE"/>
    <s v="Consumer Pre Bureau"/>
    <s v="AAkhundpur"/>
    <s v="Approved only with outright purchase of handset or USIM only"/>
    <x v="0"/>
    <d v="1899-12-30T00:16:29"/>
    <n v="16.483333333333334"/>
    <d v="2023-08-29T00:00:00"/>
    <x v="1"/>
    <x v="0"/>
    <x v="8"/>
    <x v="0"/>
    <x v="2"/>
    <s v="SLA_MET"/>
  </r>
  <r>
    <s v="5796"/>
    <d v="2023-08-29T14:16:57"/>
    <d v="2023-08-29T14:33:15"/>
    <s v="APPROVE"/>
    <s v="Consumer Existing"/>
    <s v="SSyed"/>
    <m/>
    <x v="0"/>
    <d v="1899-12-30T00:16:18"/>
    <n v="16.3"/>
    <d v="2023-08-29T00:00:00"/>
    <x v="1"/>
    <x v="0"/>
    <x v="5"/>
    <x v="0"/>
    <x v="1"/>
    <s v="SLA_MET"/>
  </r>
  <r>
    <s v="5797"/>
    <d v="2023-08-29T14:29:27"/>
    <d v="2023-08-29T14:45:40"/>
    <s v="APPROVE"/>
    <s v="Consumer Existing"/>
    <s v="NVaid"/>
    <m/>
    <x v="0"/>
    <d v="1899-12-30T00:16:13"/>
    <n v="16.216666666666665"/>
    <d v="2023-08-29T00:00:00"/>
    <x v="1"/>
    <x v="0"/>
    <x v="4"/>
    <x v="0"/>
    <x v="1"/>
    <s v="SLA_MET"/>
  </r>
  <r>
    <s v="5798"/>
    <d v="2023-08-29T13:53:34"/>
    <d v="2023-08-29T14:09:21"/>
    <s v="DECLINE"/>
    <s v="Consumer Existing"/>
    <s v="RBose"/>
    <s v="Applicant only has bridging visa. Please offer the customer Pre-Paid service only"/>
    <x v="0"/>
    <d v="1899-12-30T00:15:47"/>
    <n v="15.783333333333333"/>
    <d v="2023-08-29T00:00:00"/>
    <x v="1"/>
    <x v="0"/>
    <x v="6"/>
    <x v="1"/>
    <x v="1"/>
    <s v="SLA_MET"/>
  </r>
  <r>
    <s v="5799"/>
    <d v="2023-08-29T10:18:54"/>
    <d v="2023-08-29T10:34:26"/>
    <s v="DECLINE"/>
    <s v="Consumer Post Bureau"/>
    <s v="MDcruz"/>
    <m/>
    <x v="0"/>
    <d v="1899-12-30T00:15:32"/>
    <n v="15.533333333333333"/>
    <d v="2023-08-29T00:00:00"/>
    <x v="1"/>
    <x v="0"/>
    <x v="3"/>
    <x v="1"/>
    <x v="0"/>
    <s v="SLA_MET"/>
  </r>
  <r>
    <s v="5800"/>
    <d v="2023-08-29T13:23:02"/>
    <d v="2023-08-29T13:38:30"/>
    <s v="APPROVE"/>
    <s v="Consumer Existing"/>
    <s v="MDcruz"/>
    <m/>
    <x v="0"/>
    <d v="1899-12-30T00:15:28"/>
    <n v="15.466666666666667"/>
    <d v="2023-08-29T00:00:00"/>
    <x v="1"/>
    <x v="0"/>
    <x v="3"/>
    <x v="0"/>
    <x v="1"/>
    <s v="SLA_MET"/>
  </r>
  <r>
    <s v="5801"/>
    <d v="2023-08-29T14:51:32"/>
    <d v="2023-08-29T15:06:37"/>
    <s v="APPROVE"/>
    <s v="Consumer Existing"/>
    <s v="AAkhundpur"/>
    <s v="Approved only with outright purchase of handset or USIM only"/>
    <x v="0"/>
    <d v="1899-12-30T00:15:05"/>
    <n v="15.083333333333334"/>
    <d v="2023-08-29T00:00:00"/>
    <x v="1"/>
    <x v="0"/>
    <x v="8"/>
    <x v="0"/>
    <x v="1"/>
    <s v="SLA_MET"/>
  </r>
  <r>
    <s v="5802"/>
    <d v="2023-08-29T14:55:30"/>
    <d v="2023-08-29T15:10:29"/>
    <s v="APPROVE"/>
    <s v="Consumer Pre Bureau"/>
    <s v="NBhatia"/>
    <s v="Approve"/>
    <x v="0"/>
    <d v="1899-12-30T00:14:59"/>
    <n v="14.983333333333333"/>
    <d v="2023-08-29T00:00:00"/>
    <x v="1"/>
    <x v="0"/>
    <x v="1"/>
    <x v="0"/>
    <x v="2"/>
    <s v="SLA_MET"/>
  </r>
  <r>
    <s v="5803"/>
    <d v="2023-08-29T12:44:54"/>
    <d v="2023-08-29T12:59:30"/>
    <s v="APPROVE"/>
    <s v="Consumer Post Bureau"/>
    <s v="RBose"/>
    <m/>
    <x v="0"/>
    <d v="1899-12-30T00:14:36"/>
    <n v="14.6"/>
    <d v="2023-08-29T00:00:00"/>
    <x v="1"/>
    <x v="0"/>
    <x v="6"/>
    <x v="0"/>
    <x v="0"/>
    <s v="SLA_MET"/>
  </r>
  <r>
    <s v="5804"/>
    <d v="2023-08-29T11:19:28"/>
    <d v="2023-08-29T11:34:03"/>
    <s v="APPROVE"/>
    <s v="Consumer Existing"/>
    <s v="MDcruz"/>
    <m/>
    <x v="0"/>
    <d v="1899-12-30T00:14:35"/>
    <n v="14.583333333333334"/>
    <d v="2023-08-29T00:00:00"/>
    <x v="1"/>
    <x v="0"/>
    <x v="3"/>
    <x v="0"/>
    <x v="1"/>
    <s v="SLA_MET"/>
  </r>
  <r>
    <s v="5805"/>
    <d v="2023-08-29T17:06:09"/>
    <d v="2023-08-29T17:20:31"/>
    <s v="APPROVE"/>
    <s v="Consumer Post Bureau"/>
    <s v="AAkhundpur"/>
    <s v="Approve"/>
    <x v="0"/>
    <d v="1899-12-30T00:14:22"/>
    <n v="14.366666666666667"/>
    <d v="2023-08-29T00:00:00"/>
    <x v="1"/>
    <x v="0"/>
    <x v="8"/>
    <x v="0"/>
    <x v="0"/>
    <s v="SLA_MET"/>
  </r>
  <r>
    <s v="5806"/>
    <d v="2023-08-29T17:39:55"/>
    <d v="2023-08-29T17:54:14"/>
    <s v="DECLINE"/>
    <s v="Consumer Existing"/>
    <s v="NVaid"/>
    <s v="Due to credit policy decision by Credit department. Please offer the customer pre-paid service"/>
    <x v="0"/>
    <d v="1899-12-30T00:14:19"/>
    <n v="14.316666666666666"/>
    <d v="2023-08-29T00:00:00"/>
    <x v="1"/>
    <x v="0"/>
    <x v="4"/>
    <x v="1"/>
    <x v="1"/>
    <s v="SLA_MET"/>
  </r>
  <r>
    <s v="5807"/>
    <d v="2023-08-29T18:01:42"/>
    <d v="2023-08-29T18:15:27"/>
    <s v="APPROVE"/>
    <s v="Consumer Post Bureau"/>
    <s v="SSyed"/>
    <m/>
    <x v="0"/>
    <d v="1899-12-30T00:13:45"/>
    <n v="13.75"/>
    <d v="2023-08-29T00:00:00"/>
    <x v="1"/>
    <x v="0"/>
    <x v="5"/>
    <x v="0"/>
    <x v="0"/>
    <s v="SLA_MET"/>
  </r>
  <r>
    <s v="5808"/>
    <d v="2023-08-29T11:57:07"/>
    <d v="2023-08-29T12:10:47"/>
    <s v="DECLINE"/>
    <s v="Consumer Existing"/>
    <s v="SBambaras"/>
    <s v="Insufficient billing history with Asif Tech"/>
    <x v="0"/>
    <d v="1899-12-30T00:13:40"/>
    <n v="13.666666666666666"/>
    <d v="2023-08-29T00:00:00"/>
    <x v="1"/>
    <x v="0"/>
    <x v="7"/>
    <x v="1"/>
    <x v="1"/>
    <s v="SLA_MET"/>
  </r>
  <r>
    <s v="5809"/>
    <d v="2023-08-29T15:53:48"/>
    <d v="2023-08-29T16:07:25"/>
    <s v="DECLINE"/>
    <s v="Consumer Existing"/>
    <s v="MDcruz"/>
    <m/>
    <x v="0"/>
    <d v="1899-12-30T00:13:37"/>
    <n v="13.616666666666667"/>
    <d v="2023-08-29T00:00:00"/>
    <x v="1"/>
    <x v="0"/>
    <x v="3"/>
    <x v="1"/>
    <x v="1"/>
    <s v="SLA_MET"/>
  </r>
  <r>
    <s v="5810"/>
    <d v="2023-08-29T19:02:08"/>
    <d v="2023-08-29T19:15:39"/>
    <s v="APPROVE"/>
    <s v="Consumer Post Bureau"/>
    <s v="RBose"/>
    <m/>
    <x v="0"/>
    <d v="1899-12-30T00:13:31"/>
    <n v="13.516666666666667"/>
    <d v="2023-08-29T00:00:00"/>
    <x v="1"/>
    <x v="0"/>
    <x v="6"/>
    <x v="0"/>
    <x v="0"/>
    <s v="SLA_MET"/>
  </r>
  <r>
    <s v="5811"/>
    <d v="2023-08-29T13:16:01"/>
    <d v="2023-08-29T13:29:24"/>
    <s v="APPROVE"/>
    <s v="Consumer Existing"/>
    <s v="SBambaras"/>
    <s v="Approved for MBB only"/>
    <x v="0"/>
    <d v="1899-12-30T00:13:23"/>
    <n v="13.383333333333333"/>
    <d v="2023-08-29T00:00:00"/>
    <x v="1"/>
    <x v="0"/>
    <x v="7"/>
    <x v="0"/>
    <x v="1"/>
    <s v="SLA_MET"/>
  </r>
  <r>
    <s v="5812"/>
    <d v="2023-08-29T14:59:19"/>
    <d v="2023-08-29T15:12:41"/>
    <s v="WITHDRAW"/>
    <s v="Consumer Post Bureau"/>
    <s v="MDcruz"/>
    <m/>
    <x v="0"/>
    <d v="1899-12-30T00:13:22"/>
    <n v="13.366666666666667"/>
    <d v="2023-08-29T00:00:00"/>
    <x v="1"/>
    <x v="0"/>
    <x v="3"/>
    <x v="2"/>
    <x v="0"/>
    <s v="SLA_MET"/>
  </r>
  <r>
    <s v="5813"/>
    <d v="2023-08-29T13:56:29"/>
    <d v="2023-08-29T14:09:49"/>
    <s v="APPROVE"/>
    <s v="Consumer Post Bureau"/>
    <s v="SSyed"/>
    <s v="Approve"/>
    <x v="0"/>
    <d v="1899-12-30T00:13:20"/>
    <n v="13.333333333333334"/>
    <d v="2023-08-29T00:00:00"/>
    <x v="1"/>
    <x v="0"/>
    <x v="5"/>
    <x v="0"/>
    <x v="0"/>
    <s v="SLA_MET"/>
  </r>
  <r>
    <s v="5814"/>
    <d v="2023-08-29T14:53:51"/>
    <d v="2023-08-29T15:07:05"/>
    <s v="APPROVE"/>
    <s v="Consumer Existing"/>
    <s v="RBose"/>
    <m/>
    <x v="0"/>
    <d v="1899-12-30T00:13:14"/>
    <n v="13.233333333333333"/>
    <d v="2023-08-29T00:00:00"/>
    <x v="1"/>
    <x v="0"/>
    <x v="6"/>
    <x v="0"/>
    <x v="1"/>
    <s v="SLA_MET"/>
  </r>
  <r>
    <s v="5815"/>
    <d v="2023-08-29T14:05:09"/>
    <d v="2023-08-29T14:18:20"/>
    <s v="APPROVE"/>
    <s v="Consumer Post Bureau"/>
    <s v="MDcruz"/>
    <m/>
    <x v="0"/>
    <d v="1899-12-30T00:13:11"/>
    <n v="13.183333333333334"/>
    <d v="2023-08-29T00:00:00"/>
    <x v="1"/>
    <x v="0"/>
    <x v="3"/>
    <x v="0"/>
    <x v="0"/>
    <s v="SLA_MET"/>
  </r>
  <r>
    <s v="5816"/>
    <d v="2023-08-29T13:40:20"/>
    <d v="2023-08-29T13:53:18"/>
    <s v="APPROVE"/>
    <s v="Consumer Pre Bureau"/>
    <s v="AAkhundpur"/>
    <s v="Approve"/>
    <x v="0"/>
    <d v="1899-12-30T00:12:58"/>
    <n v="12.966666666666667"/>
    <d v="2023-08-29T00:00:00"/>
    <x v="1"/>
    <x v="0"/>
    <x v="8"/>
    <x v="0"/>
    <x v="2"/>
    <s v="SLA_MET"/>
  </r>
  <r>
    <s v="5817"/>
    <d v="2023-08-29T16:19:52"/>
    <d v="2023-08-29T16:32:50"/>
    <s v="APPROVE"/>
    <s v="Consumer Post Bureau"/>
    <s v="MDcruz"/>
    <s v="Approve"/>
    <x v="0"/>
    <d v="1899-12-30T00:12:58"/>
    <n v="12.966666666666667"/>
    <d v="2023-08-29T00:00:00"/>
    <x v="1"/>
    <x v="0"/>
    <x v="3"/>
    <x v="0"/>
    <x v="0"/>
    <s v="SLA_MET"/>
  </r>
  <r>
    <s v="5818"/>
    <d v="2023-08-29T19:32:05"/>
    <d v="2023-08-29T19:44:57"/>
    <s v="APPROVE"/>
    <s v="Consumer Post Bureau"/>
    <s v="SBambaras"/>
    <m/>
    <x v="0"/>
    <d v="1899-12-30T00:12:52"/>
    <n v="12.866666666666667"/>
    <d v="2023-08-29T00:00:00"/>
    <x v="1"/>
    <x v="0"/>
    <x v="7"/>
    <x v="0"/>
    <x v="0"/>
    <s v="SLA_MET"/>
  </r>
  <r>
    <s v="5819"/>
    <d v="2023-08-29T16:49:32"/>
    <d v="2023-08-29T17:02:11"/>
    <s v="APPROVE"/>
    <s v="Consumer Existing"/>
    <s v="AAkhundpur"/>
    <s v="Approve"/>
    <x v="0"/>
    <d v="1899-12-30T00:12:39"/>
    <n v="12.65"/>
    <d v="2023-08-29T00:00:00"/>
    <x v="1"/>
    <x v="0"/>
    <x v="8"/>
    <x v="0"/>
    <x v="1"/>
    <s v="SLA_MET"/>
  </r>
  <r>
    <s v="5820"/>
    <d v="2023-08-29T18:14:07"/>
    <d v="2023-08-29T18:26:46"/>
    <s v="APPROVE"/>
    <s v="Consumer Post Bureau"/>
    <s v="AAkhundpur"/>
    <m/>
    <x v="0"/>
    <d v="1899-12-30T00:12:39"/>
    <n v="12.65"/>
    <d v="2023-08-29T00:00:00"/>
    <x v="1"/>
    <x v="0"/>
    <x v="8"/>
    <x v="0"/>
    <x v="0"/>
    <s v="SLA_MET"/>
  </r>
  <r>
    <s v="5821"/>
    <d v="2023-08-29T11:38:51"/>
    <d v="2023-08-29T11:51:22"/>
    <s v="APPROVE"/>
    <s v="Consumer Existing"/>
    <s v="RBose"/>
    <m/>
    <x v="0"/>
    <d v="1899-12-30T00:12:31"/>
    <n v="12.516666666666667"/>
    <d v="2023-08-29T00:00:00"/>
    <x v="1"/>
    <x v="0"/>
    <x v="6"/>
    <x v="0"/>
    <x v="1"/>
    <s v="SLA_MET"/>
  </r>
  <r>
    <s v="5822"/>
    <d v="2023-08-29T12:11:18"/>
    <d v="2023-08-29T12:23:44"/>
    <s v="APPROVE"/>
    <s v="Consumer Existing"/>
    <s v="SSyed"/>
    <s v="Approved only with outright purchase of handset or USIM only- Visa &lt;21 months cannot approve for ipad"/>
    <x v="0"/>
    <d v="1899-12-30T00:12:26"/>
    <n v="12.433333333333334"/>
    <d v="2023-08-29T00:00:00"/>
    <x v="1"/>
    <x v="0"/>
    <x v="5"/>
    <x v="0"/>
    <x v="1"/>
    <s v="SLA_MET"/>
  </r>
  <r>
    <s v="5823"/>
    <d v="2023-08-29T14:37:35"/>
    <d v="2023-08-29T14:49:46"/>
    <s v="APPROVE"/>
    <s v="Consumer Post Bureau"/>
    <s v="SSyed"/>
    <s v="Approve"/>
    <x v="0"/>
    <d v="1899-12-30T00:12:11"/>
    <n v="12.183333333333334"/>
    <d v="2023-08-29T00:00:00"/>
    <x v="1"/>
    <x v="0"/>
    <x v="5"/>
    <x v="0"/>
    <x v="0"/>
    <s v="SLA_MET"/>
  </r>
  <r>
    <s v="5824"/>
    <d v="2023-08-29T14:54:21"/>
    <d v="2023-08-29T15:06:17"/>
    <s v="APPROVE"/>
    <s v="Consumer Pre Bureau"/>
    <s v="NVaid"/>
    <s v="Approve"/>
    <x v="0"/>
    <d v="1899-12-30T00:11:56"/>
    <n v="11.933333333333334"/>
    <d v="2023-08-29T00:00:00"/>
    <x v="1"/>
    <x v="0"/>
    <x v="4"/>
    <x v="0"/>
    <x v="2"/>
    <s v="SLA_MET"/>
  </r>
  <r>
    <s v="5825"/>
    <d v="2023-08-29T12:17:19"/>
    <d v="2023-08-29T12:29:05"/>
    <s v="WITHDRAW"/>
    <s v="Consumer Post Bureau"/>
    <s v="AAkhundpur"/>
    <s v="Suspected duplicate application. customer has already been approved under Row id : 1-7BC7NKN"/>
    <x v="5"/>
    <d v="1899-12-30T00:11:46"/>
    <n v="11.766666666666667"/>
    <d v="2023-08-29T00:00:00"/>
    <x v="1"/>
    <x v="0"/>
    <x v="8"/>
    <x v="2"/>
    <x v="0"/>
    <s v="SLA_MET"/>
  </r>
  <r>
    <s v="5826"/>
    <d v="2023-08-29T19:01:16"/>
    <d v="2023-08-29T19:12:51"/>
    <s v="WITHDRAW"/>
    <s v="Consumer Post Bureau"/>
    <s v="SSyed"/>
    <m/>
    <x v="0"/>
    <d v="1899-12-30T00:11:35"/>
    <n v="11.583333333333334"/>
    <d v="2023-08-29T00:00:00"/>
    <x v="1"/>
    <x v="0"/>
    <x v="5"/>
    <x v="2"/>
    <x v="0"/>
    <s v="SLA_MET"/>
  </r>
  <r>
    <s v="5827"/>
    <d v="2023-08-29T16:55:32"/>
    <d v="2023-08-29T17:06:49"/>
    <s v="APPROVE"/>
    <s v="Consumer Pre Bureau"/>
    <s v="NVaid"/>
    <s v="Approve"/>
    <x v="0"/>
    <d v="1899-12-30T00:11:17"/>
    <n v="11.283333333333333"/>
    <d v="2023-08-29T00:00:00"/>
    <x v="1"/>
    <x v="0"/>
    <x v="4"/>
    <x v="0"/>
    <x v="2"/>
    <s v="SLA_MET"/>
  </r>
  <r>
    <s v="5828"/>
    <d v="2023-08-29T14:22:08"/>
    <d v="2023-08-29T14:33:24"/>
    <s v="WITHDRAW"/>
    <s v="Consumer Post Bureau"/>
    <s v="SBambaras"/>
    <s v="Please re-submit as student correctly. Employment details not required."/>
    <x v="3"/>
    <d v="1899-12-30T00:11:16"/>
    <n v="11.266666666666667"/>
    <d v="2023-08-29T00:00:00"/>
    <x v="1"/>
    <x v="0"/>
    <x v="7"/>
    <x v="2"/>
    <x v="0"/>
    <s v="SLA_MET"/>
  </r>
  <r>
    <s v="5829"/>
    <d v="2023-08-29T19:59:46"/>
    <d v="2023-08-29T20:10:55"/>
    <s v="WITHDRAW"/>
    <s v="Consumer Pre Bureau"/>
    <s v="AAkhundpur"/>
    <s v="Please email passport with visa to vcredit@Asif Tech.com.au"/>
    <x v="2"/>
    <d v="1899-12-30T00:11:09"/>
    <n v="11.15"/>
    <d v="2023-08-29T00:00:00"/>
    <x v="1"/>
    <x v="0"/>
    <x v="8"/>
    <x v="2"/>
    <x v="2"/>
    <s v="SLA_MET"/>
  </r>
  <r>
    <s v="5830"/>
    <d v="2023-08-29T15:34:18"/>
    <d v="2023-08-29T15:45:24"/>
    <s v="WITHDRAW"/>
    <s v="Consumer Post Bureau"/>
    <s v="NVaid"/>
    <s v="An account for this applicant already exists with Asif Tech. Please resubmit as existing customer - Row id 1-8542UUH"/>
    <x v="3"/>
    <d v="1899-12-30T00:11:06"/>
    <n v="11.1"/>
    <d v="2023-08-29T00:00:00"/>
    <x v="1"/>
    <x v="0"/>
    <x v="4"/>
    <x v="2"/>
    <x v="0"/>
    <s v="SLA_MET"/>
  </r>
  <r>
    <s v="5831"/>
    <d v="2023-08-29T12:33:27"/>
    <d v="2023-08-29T12:44:31"/>
    <s v="WITHDRAW"/>
    <s v="Consumer Pre Bureau"/>
    <s v="AAkhundpur"/>
    <s v="Work number submitted is incorrect for the employer. Please confirm with applicant and resubmit and please apply status as part time.on student visa."/>
    <x v="4"/>
    <d v="1899-12-30T00:11:04"/>
    <n v="11.066666666666666"/>
    <d v="2023-08-29T00:00:00"/>
    <x v="1"/>
    <x v="0"/>
    <x v="8"/>
    <x v="2"/>
    <x v="2"/>
    <s v="SLA_MET"/>
  </r>
  <r>
    <s v="5832"/>
    <d v="2023-08-29T14:59:54"/>
    <d v="2023-08-29T15:10:57"/>
    <s v="WITHDRAW"/>
    <s v="Consumer Existing"/>
    <s v="SSyed"/>
    <s v="Customer has overdue account with Asif Tech"/>
    <x v="1"/>
    <d v="1899-12-30T00:11:03"/>
    <n v="11.05"/>
    <d v="2023-08-29T00:00:00"/>
    <x v="1"/>
    <x v="0"/>
    <x v="5"/>
    <x v="2"/>
    <x v="1"/>
    <s v="SLA_MET"/>
  </r>
  <r>
    <s v="5833"/>
    <d v="2023-08-29T12:10:10"/>
    <d v="2023-08-29T12:21:04"/>
    <s v="APPROVE"/>
    <s v="Consumer Existing"/>
    <s v="AAkhundpur"/>
    <m/>
    <x v="0"/>
    <d v="1899-12-30T00:10:54"/>
    <n v="10.9"/>
    <d v="2023-08-29T00:00:00"/>
    <x v="1"/>
    <x v="0"/>
    <x v="8"/>
    <x v="0"/>
    <x v="1"/>
    <s v="SLA_MET"/>
  </r>
  <r>
    <s v="5834"/>
    <d v="2023-08-29T13:52:23"/>
    <d v="2023-08-29T14:03:17"/>
    <s v="WITHDRAW"/>
    <s v="Consumer Pre Bureau"/>
    <s v="SSyed"/>
    <s v="Work number submitted is incorrect for the employer. Please confirm with applicant and resubmit"/>
    <x v="4"/>
    <d v="1899-12-30T00:10:54"/>
    <n v="10.9"/>
    <d v="2023-08-29T00:00:00"/>
    <x v="1"/>
    <x v="0"/>
    <x v="5"/>
    <x v="2"/>
    <x v="2"/>
    <s v="SLA_MET"/>
  </r>
  <r>
    <s v="5835"/>
    <d v="2023-08-29T17:42:52"/>
    <d v="2023-08-29T17:53:41"/>
    <s v="WITHDRAW"/>
    <s v="Consumer Post Bureau"/>
    <s v="RBose"/>
    <m/>
    <x v="0"/>
    <d v="1899-12-30T00:10:49"/>
    <n v="10.816666666666666"/>
    <d v="2023-08-29T00:00:00"/>
    <x v="1"/>
    <x v="0"/>
    <x v="6"/>
    <x v="2"/>
    <x v="0"/>
    <s v="SLA_MET"/>
  </r>
  <r>
    <s v="5836"/>
    <d v="2023-08-29T16:44:47"/>
    <d v="2023-08-29T16:55:31"/>
    <s v="APPROVE"/>
    <s v="Consumer Post Bureau"/>
    <s v="SSyed"/>
    <s v="Approve"/>
    <x v="0"/>
    <d v="1899-12-30T00:10:44"/>
    <n v="10.733333333333333"/>
    <d v="2023-08-29T00:00:00"/>
    <x v="1"/>
    <x v="0"/>
    <x v="5"/>
    <x v="0"/>
    <x v="0"/>
    <s v="SLA_MET"/>
  </r>
  <r>
    <s v="5837"/>
    <d v="2023-08-29T17:15:08"/>
    <d v="2023-08-29T17:25:46"/>
    <s v="APPROVE"/>
    <s v="Consumer Existing"/>
    <s v="SBambaras"/>
    <m/>
    <x v="0"/>
    <d v="1899-12-30T00:10:38"/>
    <n v="10.633333333333333"/>
    <d v="2023-08-29T00:00:00"/>
    <x v="1"/>
    <x v="0"/>
    <x v="7"/>
    <x v="0"/>
    <x v="1"/>
    <s v="SLA_MET"/>
  </r>
  <r>
    <s v="5838"/>
    <d v="2023-08-29T15:40:24"/>
    <d v="2023-08-29T15:50:58"/>
    <s v="APPROVE"/>
    <s v="Consumer Pre Bureau"/>
    <s v="NVaid"/>
    <s v="Approved for 2 sim-only services (1 voice + 1 MBB)"/>
    <x v="0"/>
    <d v="1899-12-30T00:10:34"/>
    <n v="10.566666666666666"/>
    <d v="2023-08-29T00:00:00"/>
    <x v="1"/>
    <x v="0"/>
    <x v="4"/>
    <x v="0"/>
    <x v="2"/>
    <s v="SLA_MET"/>
  </r>
  <r>
    <s v="5839"/>
    <d v="2023-08-29T14:35:17"/>
    <d v="2023-08-29T14:45:50"/>
    <s v="WITHDRAW"/>
    <s v="Consumer Pre Bureau"/>
    <s v="SBambaras"/>
    <s v="Please re-submit with the correct current address."/>
    <x v="2"/>
    <d v="1899-12-30T00:10:33"/>
    <n v="10.55"/>
    <d v="2023-08-29T00:00:00"/>
    <x v="1"/>
    <x v="0"/>
    <x v="7"/>
    <x v="2"/>
    <x v="2"/>
    <s v="SLA_MET"/>
  </r>
  <r>
    <s v="5840"/>
    <d v="2023-08-29T17:54:28"/>
    <d v="2023-08-29T18:04:57"/>
    <s v="APPROVE"/>
    <s v="Consumer Post Bureau"/>
    <s v="SSyed"/>
    <m/>
    <x v="0"/>
    <d v="1899-12-30T00:10:29"/>
    <n v="10.483333333333333"/>
    <d v="2023-08-29T00:00:00"/>
    <x v="1"/>
    <x v="0"/>
    <x v="5"/>
    <x v="0"/>
    <x v="0"/>
    <s v="SLA_MET"/>
  </r>
  <r>
    <s v="5841"/>
    <d v="2023-08-29T16:04:39"/>
    <d v="2023-08-29T16:15:01"/>
    <s v="APPROVE"/>
    <s v="Consumer Existing"/>
    <s v="MDcruz"/>
    <s v="Approve"/>
    <x v="0"/>
    <d v="1899-12-30T00:10:22"/>
    <n v="10.366666666666667"/>
    <d v="2023-08-29T00:00:00"/>
    <x v="1"/>
    <x v="0"/>
    <x v="3"/>
    <x v="0"/>
    <x v="1"/>
    <s v="SLA_MET"/>
  </r>
  <r>
    <s v="5842"/>
    <d v="2023-08-29T14:54:24"/>
    <d v="2023-08-29T15:04:39"/>
    <s v="WITHDRAW"/>
    <s v="Consumer Post Bureau"/>
    <s v="SSyed"/>
    <s v="Suspected duplicate application- Customer already active under row id: 1-56Q45DN."/>
    <x v="5"/>
    <d v="1899-12-30T00:10:15"/>
    <n v="10.25"/>
    <d v="2023-08-29T00:00:00"/>
    <x v="1"/>
    <x v="0"/>
    <x v="5"/>
    <x v="2"/>
    <x v="0"/>
    <s v="SLA_MET"/>
  </r>
  <r>
    <s v="5843"/>
    <d v="2023-08-29T12:43:44"/>
    <d v="2023-08-29T12:53:58"/>
    <s v="APPROVE"/>
    <s v="Consumer Post Bureau"/>
    <s v="AAkhundpur"/>
    <m/>
    <x v="0"/>
    <d v="1899-12-30T00:10:14"/>
    <n v="10.233333333333333"/>
    <d v="2023-08-29T00:00:00"/>
    <x v="1"/>
    <x v="0"/>
    <x v="8"/>
    <x v="0"/>
    <x v="0"/>
    <s v="SLA_MET"/>
  </r>
  <r>
    <s v="5844"/>
    <d v="2023-08-29T17:19:14"/>
    <d v="2023-08-29T17:29:21"/>
    <s v="APPROVE"/>
    <s v="Consumer Pre Bureau"/>
    <s v="NVaid"/>
    <s v="Approved for 1 handset and 1 MBB"/>
    <x v="0"/>
    <d v="1899-12-30T00:10:07"/>
    <n v="10.116666666666667"/>
    <d v="2023-08-29T00:00:00"/>
    <x v="1"/>
    <x v="0"/>
    <x v="4"/>
    <x v="0"/>
    <x v="2"/>
    <s v="SLA_MET"/>
  </r>
  <r>
    <s v="5845"/>
    <d v="2023-08-29T15:27:06"/>
    <d v="2023-08-29T15:37:06"/>
    <s v="APPROVE"/>
    <s v="Consumer Existing"/>
    <s v="NVaid"/>
    <s v="Approve"/>
    <x v="0"/>
    <d v="1899-12-30T00:10:00"/>
    <n v="10"/>
    <d v="2023-08-29T00:00:00"/>
    <x v="1"/>
    <x v="0"/>
    <x v="4"/>
    <x v="0"/>
    <x v="1"/>
    <s v="SLA_MET"/>
  </r>
  <r>
    <s v="5846"/>
    <d v="2023-08-29T16:50:39"/>
    <d v="2023-08-29T17:00:39"/>
    <s v="APPROVE"/>
    <s v="Consumer Existing"/>
    <s v="NVaid"/>
    <s v="Approve"/>
    <x v="0"/>
    <d v="1899-12-30T00:10:00"/>
    <n v="10"/>
    <d v="2023-08-29T00:00:00"/>
    <x v="1"/>
    <x v="0"/>
    <x v="4"/>
    <x v="0"/>
    <x v="1"/>
    <s v="SLA_MET"/>
  </r>
  <r>
    <s v="5847"/>
    <d v="2023-08-29T11:35:23"/>
    <d v="2023-08-29T11:45:23"/>
    <s v="WITHDRAW"/>
    <s v="Consumer Existing"/>
    <s v="SSyed"/>
    <s v="Further information has been requested via email- Proof of employment- bank statment/Salary slip"/>
    <x v="2"/>
    <d v="1899-12-30T00:10:00"/>
    <n v="10"/>
    <d v="2023-08-29T00:00:00"/>
    <x v="1"/>
    <x v="0"/>
    <x v="5"/>
    <x v="2"/>
    <x v="1"/>
    <s v="SLA_MET"/>
  </r>
  <r>
    <s v="5848"/>
    <d v="2023-08-29T12:58:10"/>
    <d v="2023-08-29T13:08:04"/>
    <s v="APPROVE"/>
    <s v="Consumer Pre Bureau"/>
    <s v="NVaid"/>
    <s v="Approve"/>
    <x v="0"/>
    <d v="1899-12-30T00:09:54"/>
    <n v="9.9"/>
    <d v="2023-08-29T00:00:00"/>
    <x v="1"/>
    <x v="0"/>
    <x v="4"/>
    <x v="0"/>
    <x v="2"/>
    <s v="SLA_MET"/>
  </r>
  <r>
    <s v="5849"/>
    <d v="2023-08-29T12:15:09"/>
    <d v="2023-08-29T12:24:59"/>
    <s v="APPROVE"/>
    <s v="Consumer Pre Bureau"/>
    <s v="SBambaras"/>
    <s v="Approved for MBB only"/>
    <x v="0"/>
    <d v="1899-12-30T00:09:50"/>
    <n v="9.8333333333333339"/>
    <d v="2023-08-29T00:00:00"/>
    <x v="1"/>
    <x v="0"/>
    <x v="7"/>
    <x v="0"/>
    <x v="2"/>
    <s v="SLA_MET"/>
  </r>
  <r>
    <s v="5850"/>
    <d v="2023-08-29T11:37:25"/>
    <d v="2023-08-29T11:47:15"/>
    <s v="APPROVE"/>
    <s v="Consumer Existing"/>
    <s v="NVaid"/>
    <s v="Approved for MBB only"/>
    <x v="0"/>
    <d v="1899-12-30T00:09:50"/>
    <n v="9.8333333333333339"/>
    <d v="2023-08-29T00:00:00"/>
    <x v="1"/>
    <x v="0"/>
    <x v="4"/>
    <x v="0"/>
    <x v="1"/>
    <s v="SLA_MET"/>
  </r>
  <r>
    <s v="5851"/>
    <d v="2023-08-29T16:55:54"/>
    <d v="2023-08-29T17:05:43"/>
    <s v="APPROVE"/>
    <s v="Consumer Post Bureau"/>
    <s v="AAkhundpur"/>
    <s v="Approved only with outright purchase of handset or USIM only"/>
    <x v="0"/>
    <d v="1899-12-30T00:09:49"/>
    <n v="9.8166666666666664"/>
    <d v="2023-08-29T00:00:00"/>
    <x v="1"/>
    <x v="0"/>
    <x v="8"/>
    <x v="0"/>
    <x v="0"/>
    <s v="SLA_MET"/>
  </r>
  <r>
    <s v="5852"/>
    <d v="2023-08-29T14:41:13"/>
    <d v="2023-08-29T14:51:02"/>
    <s v="WITHDRAW"/>
    <s v="Consumer Pre Bureau"/>
    <s v="SBambaras"/>
    <s v="Application withdrawn.Please re-submit with employer's contactable landline number or email copy of Proof of Income (Pay Slips / Bank Statement / Employment Letter) to vcredit@Asif Tech.com.au"/>
    <x v="2"/>
    <d v="1899-12-30T00:09:49"/>
    <n v="9.8166666666666664"/>
    <d v="2023-08-29T00:00:00"/>
    <x v="1"/>
    <x v="0"/>
    <x v="7"/>
    <x v="2"/>
    <x v="2"/>
    <s v="SLA_MET"/>
  </r>
  <r>
    <s v="5853"/>
    <d v="2023-08-29T11:40:22"/>
    <d v="2023-08-29T11:50:08"/>
    <s v="APPROVE"/>
    <s v="Consumer Post Bureau"/>
    <s v="FWadia"/>
    <m/>
    <x v="0"/>
    <d v="1899-12-30T00:09:46"/>
    <n v="9.7666666666666675"/>
    <d v="2023-08-29T00:00:00"/>
    <x v="1"/>
    <x v="0"/>
    <x v="9"/>
    <x v="0"/>
    <x v="0"/>
    <s v="SLA_MET"/>
  </r>
  <r>
    <s v="5854"/>
    <d v="2023-08-29T12:22:39"/>
    <d v="2023-08-29T12:32:11"/>
    <s v="APPROVE"/>
    <s v="Consumer Existing"/>
    <s v="SSyed"/>
    <s v="Approved only with outright purchase of handset or USIM only"/>
    <x v="0"/>
    <d v="1899-12-30T00:09:32"/>
    <n v="9.5333333333333332"/>
    <d v="2023-08-29T00:00:00"/>
    <x v="1"/>
    <x v="0"/>
    <x v="5"/>
    <x v="0"/>
    <x v="1"/>
    <s v="SLA_MET"/>
  </r>
  <r>
    <s v="5855"/>
    <d v="2023-08-29T16:49:31"/>
    <d v="2023-08-29T16:59:01"/>
    <s v="DECLINE"/>
    <s v="Consumer Pre Bureau"/>
    <s v="NBhatia"/>
    <s v="Passport Visa expires in less than 12 months. Please offer the customer pre-paid service only"/>
    <x v="0"/>
    <d v="1899-12-30T00:09:30"/>
    <n v="9.5"/>
    <d v="2023-08-29T00:00:00"/>
    <x v="1"/>
    <x v="0"/>
    <x v="1"/>
    <x v="1"/>
    <x v="2"/>
    <s v="SLA_MET"/>
  </r>
  <r>
    <s v="5856"/>
    <d v="2023-08-29T13:04:53"/>
    <d v="2023-08-29T13:14:16"/>
    <s v="APPROVE"/>
    <s v="Consumer Existing"/>
    <s v="AAkhundpur"/>
    <s v="Approved for MBB only"/>
    <x v="0"/>
    <d v="1899-12-30T00:09:23"/>
    <n v="9.3833333333333329"/>
    <d v="2023-08-29T00:00:00"/>
    <x v="1"/>
    <x v="0"/>
    <x v="8"/>
    <x v="0"/>
    <x v="1"/>
    <s v="SLA_MET"/>
  </r>
  <r>
    <s v="5857"/>
    <d v="2023-08-29T16:07:02"/>
    <d v="2023-08-29T16:16:08"/>
    <s v="APPROVE"/>
    <s v="Consumer Existing"/>
    <s v="NVaid"/>
    <s v="Approve"/>
    <x v="0"/>
    <d v="1899-12-30T00:09:06"/>
    <n v="9.1"/>
    <d v="2023-08-29T00:00:00"/>
    <x v="1"/>
    <x v="0"/>
    <x v="4"/>
    <x v="0"/>
    <x v="1"/>
    <s v="SLA_MET"/>
  </r>
  <r>
    <s v="5858"/>
    <d v="2023-08-29T13:51:22"/>
    <d v="2023-08-29T14:00:27"/>
    <s v="APPROVE"/>
    <s v="Consumer Pre Bureau"/>
    <s v="AAkhundpur"/>
    <s v="Approved only with outright purchase of handset or USIM only"/>
    <x v="0"/>
    <d v="1899-12-30T00:09:05"/>
    <n v="9.0833333333333339"/>
    <d v="2023-08-29T00:00:00"/>
    <x v="1"/>
    <x v="0"/>
    <x v="8"/>
    <x v="0"/>
    <x v="2"/>
    <s v="SLA_MET"/>
  </r>
  <r>
    <s v="5859"/>
    <d v="2023-08-29T14:49:28"/>
    <d v="2023-08-29T14:58:13"/>
    <s v="APPROVE"/>
    <s v="Consumer Post Bureau"/>
    <s v="NBhatia"/>
    <s v="Approved only with outright purchase of handset or USIM only"/>
    <x v="0"/>
    <d v="1899-12-30T00:08:45"/>
    <n v="8.75"/>
    <d v="2023-08-29T00:00:00"/>
    <x v="1"/>
    <x v="0"/>
    <x v="1"/>
    <x v="0"/>
    <x v="0"/>
    <s v="SLA_MET"/>
  </r>
  <r>
    <s v="5860"/>
    <d v="2023-08-29T11:20:32"/>
    <d v="2023-08-29T11:29:14"/>
    <s v="APPROVE"/>
    <s v="Consumer Existing"/>
    <s v="SSyed"/>
    <s v="Approve"/>
    <x v="0"/>
    <d v="1899-12-30T00:08:42"/>
    <n v="8.6999999999999993"/>
    <d v="2023-08-29T00:00:00"/>
    <x v="1"/>
    <x v="0"/>
    <x v="5"/>
    <x v="0"/>
    <x v="1"/>
    <s v="SLA_MET"/>
  </r>
  <r>
    <s v="5861"/>
    <d v="2023-08-29T14:10:52"/>
    <d v="2023-08-29T14:19:30"/>
    <s v="APPROVE"/>
    <s v="Consumer Pre Bureau"/>
    <s v="NVaid"/>
    <s v="Approved only with outright purchase of handset or USIM only"/>
    <x v="0"/>
    <d v="1899-12-30T00:08:38"/>
    <n v="8.6333333333333329"/>
    <d v="2023-08-29T00:00:00"/>
    <x v="1"/>
    <x v="0"/>
    <x v="4"/>
    <x v="0"/>
    <x v="2"/>
    <s v="SLA_MET"/>
  </r>
  <r>
    <s v="5862"/>
    <d v="2023-08-29T16:24:38"/>
    <d v="2023-08-29T16:33:11"/>
    <s v="DECLINE"/>
    <s v="Consumer Existing"/>
    <s v="SBambaras"/>
    <m/>
    <x v="0"/>
    <d v="1899-12-30T00:08:33"/>
    <n v="8.5500000000000007"/>
    <d v="2023-08-29T00:00:00"/>
    <x v="1"/>
    <x v="0"/>
    <x v="7"/>
    <x v="1"/>
    <x v="1"/>
    <s v="SLA_MET"/>
  </r>
  <r>
    <s v="5863"/>
    <d v="2023-08-29T14:52:21"/>
    <d v="2023-08-29T15:00:49"/>
    <s v="APPROVE"/>
    <s v="Consumer Existing"/>
    <s v="MDcruz"/>
    <m/>
    <x v="0"/>
    <d v="1899-12-30T00:08:28"/>
    <n v="8.4666666666666668"/>
    <d v="2023-08-29T00:00:00"/>
    <x v="1"/>
    <x v="0"/>
    <x v="3"/>
    <x v="0"/>
    <x v="1"/>
    <s v="SLA_MET"/>
  </r>
  <r>
    <s v="5864"/>
    <d v="2023-08-29T16:52:21"/>
    <d v="2023-08-29T17:00:49"/>
    <s v="APPROVE"/>
    <s v="Consumer Existing"/>
    <s v="RBose"/>
    <s v="Approve"/>
    <x v="0"/>
    <d v="1899-12-30T00:08:28"/>
    <n v="8.4666666666666668"/>
    <d v="2023-08-29T00:00:00"/>
    <x v="1"/>
    <x v="0"/>
    <x v="6"/>
    <x v="0"/>
    <x v="1"/>
    <s v="SLA_MET"/>
  </r>
  <r>
    <s v="5865"/>
    <d v="2023-08-29T14:16:56"/>
    <d v="2023-08-29T14:25:23"/>
    <s v="APPROVE"/>
    <s v="Consumer Post Bureau"/>
    <s v="NVaid"/>
    <s v="Approved only with outright purchase of handset or USIM only"/>
    <x v="0"/>
    <d v="1899-12-30T00:08:27"/>
    <n v="8.4499999999999993"/>
    <d v="2023-08-29T00:00:00"/>
    <x v="1"/>
    <x v="0"/>
    <x v="4"/>
    <x v="0"/>
    <x v="0"/>
    <s v="SLA_MET"/>
  </r>
  <r>
    <s v="5866"/>
    <d v="2023-08-29T12:33:05"/>
    <d v="2023-08-29T12:41:29"/>
    <s v="APPROVE"/>
    <s v="Consumer Pre Bureau"/>
    <s v="NVaid"/>
    <s v="Approved only with outright purchase of handset or USIM only"/>
    <x v="0"/>
    <d v="1899-12-30T00:08:24"/>
    <n v="8.4"/>
    <d v="2023-08-29T00:00:00"/>
    <x v="1"/>
    <x v="0"/>
    <x v="4"/>
    <x v="0"/>
    <x v="2"/>
    <s v="SLA_MET"/>
  </r>
  <r>
    <s v="5867"/>
    <d v="2023-08-29T19:57:55"/>
    <d v="2023-08-29T20:06:18"/>
    <s v="APPROVE"/>
    <s v="Consumer Existing"/>
    <s v="AAkhundpur"/>
    <s v="Approve"/>
    <x v="0"/>
    <d v="1899-12-30T00:08:23"/>
    <n v="8.3833333333333329"/>
    <d v="2023-08-29T00:00:00"/>
    <x v="1"/>
    <x v="0"/>
    <x v="8"/>
    <x v="0"/>
    <x v="1"/>
    <s v="SLA_MET"/>
  </r>
  <r>
    <s v="5868"/>
    <d v="2023-08-29T16:56:01"/>
    <d v="2023-08-29T17:04:24"/>
    <s v="APPROVE"/>
    <s v="Consumer Existing"/>
    <s v="SBambaras"/>
    <m/>
    <x v="0"/>
    <d v="1899-12-30T00:08:23"/>
    <n v="8.3833333333333329"/>
    <d v="2023-08-29T00:00:00"/>
    <x v="1"/>
    <x v="0"/>
    <x v="7"/>
    <x v="0"/>
    <x v="1"/>
    <s v="SLA_MET"/>
  </r>
  <r>
    <s v="5869"/>
    <d v="2023-08-29T16:21:32"/>
    <d v="2023-08-29T16:29:53"/>
    <s v="APPROVE"/>
    <s v="Consumer Post Bureau"/>
    <s v="SSyed"/>
    <s v="Approve"/>
    <x v="0"/>
    <d v="1899-12-30T00:08:21"/>
    <n v="8.35"/>
    <d v="2023-08-29T00:00:00"/>
    <x v="1"/>
    <x v="0"/>
    <x v="5"/>
    <x v="0"/>
    <x v="0"/>
    <s v="SLA_MET"/>
  </r>
  <r>
    <s v="5870"/>
    <d v="2023-08-29T14:29:26"/>
    <d v="2023-08-29T14:37:45"/>
    <s v="WITHDRAW"/>
    <s v="Consumer Pre Bureau"/>
    <s v="SBambaras"/>
    <s v="Please re-submit with employer's contactable landline number or email copy of Proof of Income (Pay Slips / Bank Statement / Employment Letter) to vcredit@Asif Tech.com.au"/>
    <x v="2"/>
    <d v="1899-12-30T00:08:19"/>
    <n v="8.3166666666666664"/>
    <d v="2023-08-29T00:00:00"/>
    <x v="1"/>
    <x v="0"/>
    <x v="7"/>
    <x v="2"/>
    <x v="2"/>
    <s v="SLA_MET"/>
  </r>
  <r>
    <s v="5871"/>
    <d v="2023-08-29T11:28:47"/>
    <d v="2023-08-29T11:37:05"/>
    <s v="WITHDRAW"/>
    <s v="Consumer Existing"/>
    <s v="SSyed"/>
    <s v="Further information has been requested via email- Proof of address- Utility bill"/>
    <x v="2"/>
    <d v="1899-12-30T00:08:18"/>
    <n v="8.3000000000000007"/>
    <d v="2023-08-29T00:00:00"/>
    <x v="1"/>
    <x v="0"/>
    <x v="5"/>
    <x v="2"/>
    <x v="1"/>
    <s v="SLA_MET"/>
  </r>
  <r>
    <s v="5872"/>
    <d v="2023-08-29T17:20:31"/>
    <d v="2023-08-29T17:28:42"/>
    <s v="DECLINE"/>
    <s v="Consumer Existing"/>
    <s v="RBose"/>
    <s v="Customer has exceeded approved number of services."/>
    <x v="0"/>
    <d v="1899-12-30T00:08:11"/>
    <n v="8.1833333333333336"/>
    <d v="2023-08-29T00:00:00"/>
    <x v="1"/>
    <x v="0"/>
    <x v="6"/>
    <x v="1"/>
    <x v="1"/>
    <s v="SLA_MET"/>
  </r>
  <r>
    <s v="5873"/>
    <d v="2023-08-29T14:26:33"/>
    <d v="2023-08-29T14:34:39"/>
    <s v="APPROVE"/>
    <s v="Consumer Existing"/>
    <s v="NVaid"/>
    <s v="Approve"/>
    <x v="0"/>
    <d v="1899-12-30T00:08:06"/>
    <n v="8.1"/>
    <d v="2023-08-29T00:00:00"/>
    <x v="1"/>
    <x v="0"/>
    <x v="4"/>
    <x v="0"/>
    <x v="1"/>
    <s v="SLA_MET"/>
  </r>
  <r>
    <s v="5874"/>
    <d v="2023-08-29T13:39:01"/>
    <d v="2023-08-29T13:46:57"/>
    <s v="APPROVE"/>
    <s v="Consumer Existing"/>
    <s v="SSyed"/>
    <s v="Approve"/>
    <x v="0"/>
    <d v="1899-12-30T00:07:56"/>
    <n v="7.9333333333333336"/>
    <d v="2023-08-29T00:00:00"/>
    <x v="1"/>
    <x v="0"/>
    <x v="5"/>
    <x v="0"/>
    <x v="1"/>
    <s v="SLA_MET"/>
  </r>
  <r>
    <s v="5875"/>
    <d v="2023-08-29T16:31:21"/>
    <d v="2023-08-29T16:39:17"/>
    <s v="APPROVE"/>
    <s v="Consumer Post Bureau"/>
    <s v="SSyed"/>
    <s v="Approve"/>
    <x v="0"/>
    <d v="1899-12-30T00:07:56"/>
    <n v="7.9333333333333336"/>
    <d v="2023-08-29T00:00:00"/>
    <x v="1"/>
    <x v="0"/>
    <x v="5"/>
    <x v="0"/>
    <x v="0"/>
    <s v="SLA_MET"/>
  </r>
  <r>
    <s v="5876"/>
    <d v="2023-08-29T12:26:37"/>
    <d v="2023-08-29T12:34:33"/>
    <s v="WITHDRAW"/>
    <s v="Consumer Pre Bureau"/>
    <s v="SBambaras"/>
    <s v="Please re-submit with the correct current address."/>
    <x v="2"/>
    <d v="1899-12-30T00:07:56"/>
    <n v="7.9333333333333336"/>
    <d v="2023-08-29T00:00:00"/>
    <x v="1"/>
    <x v="0"/>
    <x v="7"/>
    <x v="2"/>
    <x v="2"/>
    <s v="SLA_MET"/>
  </r>
  <r>
    <s v="5877"/>
    <d v="2023-08-29T11:15:48"/>
    <d v="2023-08-29T11:23:40"/>
    <s v="APPROVE"/>
    <s v="Consumer Pre Bureau"/>
    <s v="NVaid"/>
    <s v="Approved only with outright purchase of handset or USIM only"/>
    <x v="0"/>
    <d v="1899-12-30T00:07:52"/>
    <n v="7.8666666666666671"/>
    <d v="2023-08-29T00:00:00"/>
    <x v="1"/>
    <x v="0"/>
    <x v="4"/>
    <x v="0"/>
    <x v="2"/>
    <s v="SLA_MET"/>
  </r>
  <r>
    <s v="5878"/>
    <d v="2023-08-29T16:44:46"/>
    <d v="2023-08-29T16:52:37"/>
    <s v="APPROVE"/>
    <s v="Consumer Post Bureau"/>
    <s v="AAkhundpur"/>
    <s v="Approved only with outright purchase of handset or USIM only"/>
    <x v="0"/>
    <d v="1899-12-30T00:07:51"/>
    <n v="7.85"/>
    <d v="2023-08-29T00:00:00"/>
    <x v="1"/>
    <x v="0"/>
    <x v="8"/>
    <x v="0"/>
    <x v="0"/>
    <s v="SLA_MET"/>
  </r>
  <r>
    <s v="5879"/>
    <d v="2023-08-29T16:12:34"/>
    <d v="2023-08-29T16:20:24"/>
    <s v="WITHDRAW"/>
    <s v="Consumer Pre Bureau"/>
    <s v="SSyed"/>
    <s v="Please check DOB, Passport Number and Country, and the Customers Name"/>
    <x v="0"/>
    <d v="1899-12-30T00:07:50"/>
    <n v="7.833333333333333"/>
    <d v="2023-08-29T00:00:00"/>
    <x v="1"/>
    <x v="0"/>
    <x v="5"/>
    <x v="2"/>
    <x v="2"/>
    <s v="SLA_MET"/>
  </r>
  <r>
    <s v="5880"/>
    <d v="2023-08-29T15:09:43"/>
    <d v="2023-08-29T15:17:26"/>
    <s v="APPROVE"/>
    <s v="Consumer Pre Bureau"/>
    <s v="NVaid"/>
    <s v="Approve"/>
    <x v="0"/>
    <d v="1899-12-30T00:07:43"/>
    <n v="7.7166666666666668"/>
    <d v="2023-08-29T00:00:00"/>
    <x v="1"/>
    <x v="0"/>
    <x v="4"/>
    <x v="0"/>
    <x v="2"/>
    <s v="SLA_MET"/>
  </r>
  <r>
    <s v="5881"/>
    <d v="2023-08-29T17:01:14"/>
    <d v="2023-08-29T17:08:40"/>
    <s v="WITHDRAW"/>
    <s v="Consumer Post Bureau"/>
    <s v="AAkhundpur"/>
    <s v="An account for this applicant already exists with Asif Tech. Please resubmit as existing customer- 1-8CIETO1"/>
    <x v="3"/>
    <d v="1899-12-30T00:07:26"/>
    <n v="7.4333333333333336"/>
    <d v="2023-08-29T00:00:00"/>
    <x v="1"/>
    <x v="0"/>
    <x v="8"/>
    <x v="2"/>
    <x v="0"/>
    <s v="SLA_MET"/>
  </r>
  <r>
    <s v="5882"/>
    <d v="2023-08-29T13:17:31"/>
    <d v="2023-08-29T13:24:53"/>
    <s v="DECLINE"/>
    <s v="Consumer Post Bureau"/>
    <s v="SSyed"/>
    <s v="Due to credit policy decision by Credit department. Please offer the customer pre-paid service"/>
    <x v="0"/>
    <d v="1899-12-30T00:07:22"/>
    <n v="7.3666666666666663"/>
    <d v="2023-08-29T00:00:00"/>
    <x v="1"/>
    <x v="0"/>
    <x v="5"/>
    <x v="1"/>
    <x v="0"/>
    <s v="SLA_MET"/>
  </r>
  <r>
    <s v="5883"/>
    <d v="2023-08-29T15:29:26"/>
    <d v="2023-08-29T15:36:47"/>
    <s v="APPROVE"/>
    <s v="Consumer Existing"/>
    <s v="SBambaras"/>
    <s v="Approved for MBB only"/>
    <x v="0"/>
    <d v="1899-12-30T00:07:21"/>
    <n v="7.35"/>
    <d v="2023-08-29T00:00:00"/>
    <x v="1"/>
    <x v="0"/>
    <x v="7"/>
    <x v="0"/>
    <x v="1"/>
    <s v="SLA_MET"/>
  </r>
  <r>
    <s v="5884"/>
    <d v="2023-08-29T16:40:24"/>
    <d v="2023-08-29T16:47:41"/>
    <s v="APPROVE"/>
    <s v="Consumer Existing"/>
    <s v="NVaid"/>
    <s v="Approve"/>
    <x v="0"/>
    <d v="1899-12-30T00:07:17"/>
    <n v="7.2833333333333332"/>
    <d v="2023-08-29T00:00:00"/>
    <x v="1"/>
    <x v="0"/>
    <x v="4"/>
    <x v="0"/>
    <x v="1"/>
    <s v="SLA_MET"/>
  </r>
  <r>
    <s v="5885"/>
    <d v="2023-08-29T13:40:24"/>
    <d v="2023-08-29T13:47:39"/>
    <s v="APPROVE"/>
    <s v="Consumer Existing"/>
    <s v="RBose"/>
    <m/>
    <x v="0"/>
    <d v="1899-12-30T00:07:15"/>
    <n v="7.25"/>
    <d v="2023-08-29T00:00:00"/>
    <x v="1"/>
    <x v="0"/>
    <x v="6"/>
    <x v="0"/>
    <x v="1"/>
    <s v="SLA_MET"/>
  </r>
  <r>
    <s v="5886"/>
    <d v="2023-08-29T20:07:29"/>
    <d v="2023-08-29T20:14:44"/>
    <s v="APPROVE"/>
    <s v="Consumer Pre Bureau"/>
    <s v="AAkhundpur"/>
    <s v="Approved for 1 Handset/Tablet + 1 MBB"/>
    <x v="0"/>
    <d v="1899-12-30T00:07:15"/>
    <n v="7.25"/>
    <d v="2023-08-29T00:00:00"/>
    <x v="1"/>
    <x v="0"/>
    <x v="8"/>
    <x v="0"/>
    <x v="2"/>
    <s v="SLA_MET"/>
  </r>
  <r>
    <s v="5887"/>
    <d v="2023-08-29T19:11:18"/>
    <d v="2023-08-29T19:18:24"/>
    <s v="APPROVE"/>
    <s v="Consumer Pre Bureau"/>
    <s v="AAkhundpur"/>
    <s v="Approve"/>
    <x v="0"/>
    <d v="1899-12-30T00:07:06"/>
    <n v="7.1"/>
    <d v="2023-08-29T00:00:00"/>
    <x v="1"/>
    <x v="0"/>
    <x v="8"/>
    <x v="0"/>
    <x v="2"/>
    <s v="SLA_MET"/>
  </r>
  <r>
    <s v="5888"/>
    <d v="2023-08-29T17:16:26"/>
    <d v="2023-08-29T17:23:31"/>
    <s v="WITHDRAW"/>
    <s v="Consumer Existing"/>
    <s v="MDcruz"/>
    <s v="Customer has overdue account with Asif Tech"/>
    <x v="1"/>
    <d v="1899-12-30T00:07:05"/>
    <n v="7.083333333333333"/>
    <d v="2023-08-29T00:00:00"/>
    <x v="1"/>
    <x v="0"/>
    <x v="3"/>
    <x v="2"/>
    <x v="1"/>
    <s v="SLA_MET"/>
  </r>
  <r>
    <s v="5889"/>
    <d v="2023-08-29T14:27:22"/>
    <d v="2023-08-29T14:34:25"/>
    <s v="WITHDRAW"/>
    <s v="Consumer Pre Bureau"/>
    <s v="RBose"/>
    <s v="Please email passport with visa page."/>
    <x v="2"/>
    <d v="1899-12-30T00:07:03"/>
    <n v="7.05"/>
    <d v="2023-08-29T00:00:00"/>
    <x v="1"/>
    <x v="0"/>
    <x v="6"/>
    <x v="2"/>
    <x v="2"/>
    <s v="SLA_MET"/>
  </r>
  <r>
    <s v="5890"/>
    <d v="2023-08-29T16:21:32"/>
    <d v="2023-08-29T16:28:16"/>
    <s v="APPROVE"/>
    <s v="Consumer Pre Bureau"/>
    <s v="AAkhundpur"/>
    <s v="Approve"/>
    <x v="0"/>
    <d v="1899-12-30T00:06:44"/>
    <n v="6.7333333333333334"/>
    <d v="2023-08-29T00:00:00"/>
    <x v="1"/>
    <x v="0"/>
    <x v="8"/>
    <x v="0"/>
    <x v="2"/>
    <s v="SLA_MET"/>
  </r>
  <r>
    <s v="5891"/>
    <d v="2023-08-29T16:15:57"/>
    <d v="2023-08-29T16:22:37"/>
    <s v="APPROVE"/>
    <s v="Consumer Pre Bureau"/>
    <s v="NVaid"/>
    <s v="Approved for 1 handset and 1 MBB"/>
    <x v="0"/>
    <d v="1899-12-30T00:06:40"/>
    <n v="6.666666666666667"/>
    <d v="2023-08-29T00:00:00"/>
    <x v="1"/>
    <x v="0"/>
    <x v="4"/>
    <x v="0"/>
    <x v="2"/>
    <s v="SLA_MET"/>
  </r>
  <r>
    <s v="5892"/>
    <d v="2023-08-29T16:37:16"/>
    <d v="2023-08-29T16:43:55"/>
    <s v="APPROVE"/>
    <s v="Consumer Pre Bureau"/>
    <s v="SSyed"/>
    <s v="Approved for 1 Handset + 1 Tablet"/>
    <x v="0"/>
    <d v="1899-12-30T00:06:39"/>
    <n v="6.65"/>
    <d v="2023-08-29T00:00:00"/>
    <x v="1"/>
    <x v="0"/>
    <x v="5"/>
    <x v="0"/>
    <x v="2"/>
    <s v="SLA_MET"/>
  </r>
  <r>
    <s v="5893"/>
    <d v="2023-08-29T14:06:24"/>
    <d v="2023-08-29T14:13:03"/>
    <s v="WITHDRAW"/>
    <s v="Consumer Pre Bureau"/>
    <s v="NVaid"/>
    <s v="Please resubmit with landline for employer - the landline number provided is incorrect."/>
    <x v="4"/>
    <d v="1899-12-30T00:06:39"/>
    <n v="6.65"/>
    <d v="2023-08-29T00:00:00"/>
    <x v="1"/>
    <x v="0"/>
    <x v="4"/>
    <x v="2"/>
    <x v="2"/>
    <s v="SLA_MET"/>
  </r>
  <r>
    <s v="5894"/>
    <d v="2023-08-29T15:56:30"/>
    <d v="2023-08-29T16:03:01"/>
    <s v="APPROVE"/>
    <s v="Consumer Post Bureau"/>
    <s v="AAkhundpur"/>
    <s v="Approve"/>
    <x v="0"/>
    <d v="1899-12-30T00:06:31"/>
    <n v="6.5166666666666666"/>
    <d v="2023-08-29T00:00:00"/>
    <x v="1"/>
    <x v="0"/>
    <x v="8"/>
    <x v="0"/>
    <x v="0"/>
    <s v="SLA_MET"/>
  </r>
  <r>
    <s v="5895"/>
    <d v="2023-08-29T11:32:41"/>
    <d v="2023-08-29T11:39:12"/>
    <s v="WITHDRAW"/>
    <s v="Consumer Pre Bureau"/>
    <s v="SBambaras"/>
    <s v="Please email passport with visa page"/>
    <x v="2"/>
    <d v="1899-12-30T00:06:31"/>
    <n v="6.5166666666666666"/>
    <d v="2023-08-29T00:00:00"/>
    <x v="1"/>
    <x v="0"/>
    <x v="7"/>
    <x v="2"/>
    <x v="2"/>
    <s v="SLA_MET"/>
  </r>
  <r>
    <s v="5896"/>
    <d v="2023-08-29T15:21:15"/>
    <d v="2023-08-29T15:27:41"/>
    <s v="WITHDRAW"/>
    <s v="Consumer Pre Bureau"/>
    <s v="SSyed"/>
    <s v="Please email passport with visa page and proof of employment bank statement/Salary slip"/>
    <x v="2"/>
    <d v="1899-12-30T00:06:26"/>
    <n v="6.4333333333333336"/>
    <d v="2023-08-29T00:00:00"/>
    <x v="1"/>
    <x v="0"/>
    <x v="5"/>
    <x v="2"/>
    <x v="2"/>
    <s v="SLA_MET"/>
  </r>
  <r>
    <s v="5897"/>
    <d v="2023-08-29T18:40:38"/>
    <d v="2023-08-29T18:47:02"/>
    <s v="APPROVE"/>
    <s v="Consumer Post Bureau"/>
    <s v="NVaid"/>
    <s v="Approve"/>
    <x v="0"/>
    <d v="1899-12-30T00:06:24"/>
    <n v="6.4"/>
    <d v="2023-08-29T00:00:00"/>
    <x v="1"/>
    <x v="0"/>
    <x v="4"/>
    <x v="0"/>
    <x v="0"/>
    <s v="SLA_MET"/>
  </r>
  <r>
    <s v="5898"/>
    <d v="2023-08-29T14:14:25"/>
    <d v="2023-08-29T14:20:44"/>
    <s v="APPROVE"/>
    <s v="Consumer Pre Bureau"/>
    <s v="SBambaras"/>
    <s v="Approved for up to 2 services"/>
    <x v="0"/>
    <d v="1899-12-30T00:06:19"/>
    <n v="6.3166666666666664"/>
    <d v="2023-08-29T00:00:00"/>
    <x v="1"/>
    <x v="0"/>
    <x v="7"/>
    <x v="0"/>
    <x v="2"/>
    <s v="SLA_MET"/>
  </r>
  <r>
    <s v="5899"/>
    <d v="2023-08-29T13:01:23"/>
    <d v="2023-08-29T13:07:40"/>
    <s v="WITHDRAW"/>
    <s v="Consumer Post Bureau"/>
    <s v="SBambaras"/>
    <s v="An account for this applicant already exists with Asif Tech. Please resubmit as existing customer under row-id:-1-8D966MM."/>
    <x v="3"/>
    <d v="1899-12-30T00:06:17"/>
    <n v="6.2833333333333332"/>
    <d v="2023-08-29T00:00:00"/>
    <x v="1"/>
    <x v="0"/>
    <x v="7"/>
    <x v="2"/>
    <x v="0"/>
    <s v="SLA_MET"/>
  </r>
  <r>
    <s v="5900"/>
    <d v="2023-08-29T16:04:42"/>
    <d v="2023-08-29T16:10:25"/>
    <s v="APPROVE"/>
    <s v="Consumer Existing"/>
    <s v="NVaid"/>
    <s v="Approve"/>
    <x v="0"/>
    <d v="1899-12-30T00:05:43"/>
    <n v="5.7166666666666668"/>
    <d v="2023-08-29T00:00:00"/>
    <x v="1"/>
    <x v="0"/>
    <x v="4"/>
    <x v="0"/>
    <x v="1"/>
    <s v="SLA_MET"/>
  </r>
  <r>
    <s v="5901"/>
    <d v="2023-08-29T16:48:11"/>
    <d v="2023-08-29T16:53:54"/>
    <s v="APPROVE"/>
    <s v="Consumer Existing"/>
    <s v="NVaid"/>
    <s v="Approve"/>
    <x v="0"/>
    <d v="1899-12-30T00:05:43"/>
    <n v="5.7166666666666668"/>
    <d v="2023-08-29T00:00:00"/>
    <x v="1"/>
    <x v="0"/>
    <x v="4"/>
    <x v="0"/>
    <x v="1"/>
    <s v="SLA_MET"/>
  </r>
  <r>
    <s v="5902"/>
    <d v="2023-08-29T16:23:13"/>
    <d v="2023-08-29T16:28:46"/>
    <s v="APPROVE"/>
    <s v="Consumer Existing"/>
    <s v="NVaid"/>
    <s v="Approved only with outright purchase of handset or USIM only"/>
    <x v="0"/>
    <d v="1899-12-30T00:05:33"/>
    <n v="5.55"/>
    <d v="2023-08-29T00:00:00"/>
    <x v="1"/>
    <x v="0"/>
    <x v="4"/>
    <x v="0"/>
    <x v="1"/>
    <s v="SLA_MET"/>
  </r>
  <r>
    <s v="5903"/>
    <d v="2023-08-29T17:02:35"/>
    <d v="2023-08-29T17:07:53"/>
    <s v="APPROVE"/>
    <s v="Consumer Pre Bureau"/>
    <s v="MDcruz"/>
    <s v="Approve"/>
    <x v="0"/>
    <d v="1899-12-30T00:05:18"/>
    <n v="5.3"/>
    <d v="2023-08-29T00:00:00"/>
    <x v="1"/>
    <x v="0"/>
    <x v="3"/>
    <x v="0"/>
    <x v="2"/>
    <s v="SLA_MET"/>
  </r>
  <r>
    <s v="5904"/>
    <d v="2023-08-29T12:56:19"/>
    <d v="2023-08-29T13:01:18"/>
    <s v="WITHDRAW"/>
    <s v="Consumer Pre Bureau"/>
    <s v="SBambaras"/>
    <s v="Please contact the customer and re-submit the next application with the correct current address."/>
    <x v="2"/>
    <d v="1899-12-30T00:04:59"/>
    <n v="4.9833333333333334"/>
    <d v="2023-08-29T00:00:00"/>
    <x v="1"/>
    <x v="0"/>
    <x v="7"/>
    <x v="2"/>
    <x v="2"/>
    <s v="SLA_MET"/>
  </r>
  <r>
    <s v="5905"/>
    <d v="2023-08-29T15:28:27"/>
    <d v="2023-08-29T15:33:22"/>
    <s v="APPROVE"/>
    <s v="Consumer Existing"/>
    <s v="SSyed"/>
    <s v="Approve"/>
    <x v="0"/>
    <d v="1899-12-30T00:04:55"/>
    <n v="4.916666666666667"/>
    <d v="2023-08-29T00:00:00"/>
    <x v="1"/>
    <x v="0"/>
    <x v="5"/>
    <x v="0"/>
    <x v="1"/>
    <s v="SLA_MET"/>
  </r>
  <r>
    <s v="5906"/>
    <d v="2023-08-29T19:15:18"/>
    <d v="2023-08-29T19:20:03"/>
    <s v="APPROVE"/>
    <s v="Consumer Existing"/>
    <s v="NVaid"/>
    <s v="Approved only with outright purchase of handset or USIM only"/>
    <x v="0"/>
    <d v="1899-12-30T00:04:45"/>
    <n v="4.75"/>
    <d v="2023-08-29T00:00:00"/>
    <x v="1"/>
    <x v="0"/>
    <x v="4"/>
    <x v="0"/>
    <x v="1"/>
    <s v="SLA_MET"/>
  </r>
  <r>
    <s v="5907"/>
    <d v="2023-08-29T18:45:53"/>
    <d v="2023-08-29T18:50:27"/>
    <s v="APPROVE"/>
    <s v="Consumer Pre Bureau"/>
    <s v="SSyed"/>
    <s v="Approved only with outright purchase of handset or USIM only- Visa &lt;12 months."/>
    <x v="0"/>
    <d v="1899-12-30T00:04:34"/>
    <n v="4.5666666666666664"/>
    <d v="2023-08-29T00:00:00"/>
    <x v="1"/>
    <x v="0"/>
    <x v="5"/>
    <x v="0"/>
    <x v="2"/>
    <s v="SLA_MET"/>
  </r>
  <r>
    <s v="5908"/>
    <d v="2023-08-29T15:44:39"/>
    <d v="2023-08-29T15:48:42"/>
    <s v="WITHDRAW"/>
    <s v="Consumer Pre Bureau"/>
    <s v="SBambaras"/>
    <s v="Please email passport with visa page"/>
    <x v="2"/>
    <d v="1899-12-30T00:04:03"/>
    <n v="4.05"/>
    <d v="2023-08-29T00:00:00"/>
    <x v="1"/>
    <x v="0"/>
    <x v="7"/>
    <x v="2"/>
    <x v="2"/>
    <s v="SLA_MET"/>
  </r>
  <r>
    <s v="5909"/>
    <d v="2023-08-29T12:01:51"/>
    <d v="2023-08-29T12:05:38"/>
    <s v="WITHDRAW"/>
    <s v="Consumer Pre Bureau"/>
    <s v="NVaid"/>
    <s v="Please email passport with visa page"/>
    <x v="2"/>
    <d v="1899-12-30T00:03:47"/>
    <n v="3.7833333333333332"/>
    <d v="2023-08-29T00:00:00"/>
    <x v="1"/>
    <x v="0"/>
    <x v="4"/>
    <x v="2"/>
    <x v="2"/>
    <s v="SLA_MET"/>
  </r>
  <r>
    <s v="5910"/>
    <d v="2023-08-29T18:36:30"/>
    <d v="2023-08-29T18:40:10"/>
    <s v="APPROVE"/>
    <s v="Consumer Existing"/>
    <s v="SSyed"/>
    <s v="Approve"/>
    <x v="0"/>
    <d v="1899-12-30T00:03:40"/>
    <n v="3.6666666666666665"/>
    <d v="2023-08-29T00:00:00"/>
    <x v="1"/>
    <x v="0"/>
    <x v="5"/>
    <x v="0"/>
    <x v="1"/>
    <s v="SLA_MET"/>
  </r>
  <r>
    <s v="5911"/>
    <d v="2023-08-29T17:15:49"/>
    <d v="2023-08-29T17:19:04"/>
    <s v="APPROVE"/>
    <s v="Consumer Existing"/>
    <s v="SSyed"/>
    <s v="Approve"/>
    <x v="0"/>
    <d v="1899-12-30T00:03:15"/>
    <n v="3.25"/>
    <d v="2023-08-29T00:00:00"/>
    <x v="1"/>
    <x v="0"/>
    <x v="5"/>
    <x v="0"/>
    <x v="1"/>
    <s v="SLA_MET"/>
  </r>
  <r>
    <s v="5912"/>
    <d v="2023-08-29T16:33:20"/>
    <d v="2023-08-29T16:36:06"/>
    <s v="DECLINE"/>
    <s v="Consumer Existing"/>
    <s v="MDcruz"/>
    <s v="Insufficient billing history with Asif Tech"/>
    <x v="0"/>
    <d v="1899-12-30T00:02:46"/>
    <n v="2.7666666666666666"/>
    <d v="2023-08-29T00:00:00"/>
    <x v="1"/>
    <x v="0"/>
    <x v="3"/>
    <x v="1"/>
    <x v="1"/>
    <s v="SLA_MET"/>
  </r>
  <r>
    <s v="5913"/>
    <d v="2023-08-29T18:26:32"/>
    <d v="2023-08-29T18:29:16"/>
    <s v="DECLINE"/>
    <s v="Consumer Existing"/>
    <s v="AAkhundpur"/>
    <s v="Applicant only has bridging visa. Please offer the customer Pre-Paid service only"/>
    <x v="0"/>
    <d v="1899-12-30T00:02:44"/>
    <n v="2.7333333333333334"/>
    <d v="2023-08-29T00:00:00"/>
    <x v="1"/>
    <x v="0"/>
    <x v="8"/>
    <x v="1"/>
    <x v="1"/>
    <s v="SLA_MET"/>
  </r>
  <r>
    <s v="5914"/>
    <d v="2023-08-29T13:11:44"/>
    <d v="2023-08-29T13:13:31"/>
    <s v="DECLINE"/>
    <s v="Consumer Post Bureau"/>
    <s v="SSyed"/>
    <s v="Applicant only has bridging visa. Please offer the customer Pre-Paid service only"/>
    <x v="0"/>
    <d v="1899-12-30T00:01:47"/>
    <n v="1.7833333333333332"/>
    <d v="2023-08-29T00:00:00"/>
    <x v="1"/>
    <x v="0"/>
    <x v="5"/>
    <x v="1"/>
    <x v="0"/>
    <s v="SLA_MET"/>
  </r>
  <r>
    <s v="5915"/>
    <d v="2023-08-30T13:00:04"/>
    <d v="2023-08-30T13:32:23"/>
    <s v="APPROVE"/>
    <s v="Consumer Post Bureau"/>
    <s v="RBose"/>
    <m/>
    <x v="0"/>
    <d v="1899-12-30T00:32:19"/>
    <n v="32.31666666666667"/>
    <d v="2023-08-30T00:00:00"/>
    <x v="1"/>
    <x v="0"/>
    <x v="6"/>
    <x v="0"/>
    <x v="0"/>
    <s v="SLA_NOT_MET"/>
  </r>
  <r>
    <s v="5916"/>
    <d v="2023-08-30T12:59:08"/>
    <d v="2023-08-30T13:30:25"/>
    <s v="APPROVE"/>
    <s v="Consumer Existing"/>
    <s v="FWadia"/>
    <m/>
    <x v="0"/>
    <d v="1899-12-30T00:31:17"/>
    <n v="31.283333333333335"/>
    <d v="2023-08-30T00:00:00"/>
    <x v="1"/>
    <x v="0"/>
    <x v="9"/>
    <x v="0"/>
    <x v="1"/>
    <s v="SLA_NOT_MET"/>
  </r>
  <r>
    <s v="5917"/>
    <d v="2023-08-30T13:07:48"/>
    <d v="2023-08-30T13:33:21"/>
    <s v="APPROVE"/>
    <s v="Consumer Existing"/>
    <s v="MDcruz"/>
    <m/>
    <x v="0"/>
    <d v="1899-12-30T00:25:33"/>
    <n v="25.55"/>
    <d v="2023-08-30T00:00:00"/>
    <x v="1"/>
    <x v="0"/>
    <x v="3"/>
    <x v="0"/>
    <x v="1"/>
    <s v="SLA_NOT_MET"/>
  </r>
  <r>
    <s v="5918"/>
    <d v="2023-08-30T11:44:08"/>
    <d v="2023-08-30T12:07:27"/>
    <s v="APPROVE"/>
    <s v="Consumer Existing"/>
    <s v="NVaid"/>
    <m/>
    <x v="0"/>
    <d v="1899-12-30T00:23:19"/>
    <n v="23.316666666666666"/>
    <d v="2023-08-30T00:00:00"/>
    <x v="1"/>
    <x v="0"/>
    <x v="4"/>
    <x v="0"/>
    <x v="1"/>
    <s v="SLA_NOT_MET"/>
  </r>
  <r>
    <s v="5919"/>
    <d v="2023-08-30T10:55:03"/>
    <d v="2023-08-30T11:17:40"/>
    <s v="APPROVE"/>
    <s v="Consumer Post Bureau"/>
    <s v="FWadia"/>
    <m/>
    <x v="0"/>
    <d v="1899-12-30T00:22:37"/>
    <n v="22.616666666666667"/>
    <d v="2023-08-30T00:00:00"/>
    <x v="1"/>
    <x v="0"/>
    <x v="9"/>
    <x v="0"/>
    <x v="0"/>
    <s v="SLA_NOT_MET"/>
  </r>
  <r>
    <s v="5920"/>
    <d v="2023-08-30T13:19:45"/>
    <d v="2023-08-30T13:41:24"/>
    <s v="APPROVE"/>
    <s v="Consumer Existing"/>
    <s v="FWadia"/>
    <m/>
    <x v="0"/>
    <d v="1899-12-30T00:21:39"/>
    <n v="21.65"/>
    <d v="2023-08-30T00:00:00"/>
    <x v="1"/>
    <x v="0"/>
    <x v="9"/>
    <x v="0"/>
    <x v="1"/>
    <s v="SLA_NOT_MET"/>
  </r>
  <r>
    <s v="5921"/>
    <d v="2023-08-30T19:10:58"/>
    <d v="2023-08-30T19:32:25"/>
    <s v="WITHDRAW"/>
    <s v="Consumer Post Bureau"/>
    <s v="NBhatia"/>
    <s v="Suspected duplicate application #4111F710F7DA"/>
    <x v="5"/>
    <d v="1899-12-30T00:21:27"/>
    <n v="21.45"/>
    <d v="2023-08-30T00:00:00"/>
    <x v="1"/>
    <x v="0"/>
    <x v="1"/>
    <x v="2"/>
    <x v="0"/>
    <s v="SLA_NOT_MET"/>
  </r>
  <r>
    <s v="5922"/>
    <d v="2023-08-30T18:03:48"/>
    <d v="2023-08-30T18:24:09"/>
    <s v="APPROVE"/>
    <s v="Consumer Pre Bureau"/>
    <s v="NVaid"/>
    <s v="Approved for 1 handset and 1 MBB"/>
    <x v="0"/>
    <d v="1899-12-30T00:20:21"/>
    <n v="20.350000000000001"/>
    <d v="2023-08-30T00:00:00"/>
    <x v="1"/>
    <x v="0"/>
    <x v="4"/>
    <x v="0"/>
    <x v="2"/>
    <s v="SLA_NOT_MET"/>
  </r>
  <r>
    <s v="5923"/>
    <d v="2023-08-30T19:12:55"/>
    <d v="2023-08-30T19:33:15"/>
    <s v="WITHDRAW"/>
    <s v="Consumer Existing"/>
    <s v="RBose"/>
    <s v="Please email 100 pts of ID with passport and visa page to kcredit@Asif Tech.com.au"/>
    <x v="2"/>
    <d v="1899-12-30T00:20:20"/>
    <n v="20.333333333333332"/>
    <d v="2023-08-30T00:00:00"/>
    <x v="1"/>
    <x v="0"/>
    <x v="6"/>
    <x v="2"/>
    <x v="1"/>
    <s v="SLA_NOT_MET"/>
  </r>
  <r>
    <s v="5924"/>
    <d v="2023-08-30T15:35:50"/>
    <d v="2023-08-30T15:55:59"/>
    <s v="APPROVE"/>
    <s v="Consumer Post Bureau"/>
    <s v="SBambaras"/>
    <m/>
    <x v="0"/>
    <d v="1899-12-30T00:20:09"/>
    <n v="20.149999999999999"/>
    <d v="2023-08-30T00:00:00"/>
    <x v="1"/>
    <x v="0"/>
    <x v="7"/>
    <x v="0"/>
    <x v="0"/>
    <s v="SLA_NOT_MET"/>
  </r>
  <r>
    <s v="5925"/>
    <d v="2023-08-30T14:43:15"/>
    <d v="2023-08-30T15:03:13"/>
    <s v="APPROVE"/>
    <s v="Consumer Existing"/>
    <s v="SBambaras"/>
    <m/>
    <x v="0"/>
    <d v="1899-12-30T00:19:58"/>
    <n v="19.966666666666665"/>
    <d v="2023-08-30T00:00:00"/>
    <x v="1"/>
    <x v="0"/>
    <x v="7"/>
    <x v="0"/>
    <x v="1"/>
    <s v="SLA_MET"/>
  </r>
  <r>
    <s v="5926"/>
    <d v="2023-08-30T17:49:46"/>
    <d v="2023-08-30T18:09:26"/>
    <s v="DECLINE"/>
    <s v="Consumer Existing"/>
    <s v="FWadia"/>
    <m/>
    <x v="0"/>
    <d v="1899-12-30T00:19:40"/>
    <n v="19.666666666666668"/>
    <d v="2023-08-30T00:00:00"/>
    <x v="1"/>
    <x v="0"/>
    <x v="9"/>
    <x v="1"/>
    <x v="1"/>
    <s v="SLA_MET"/>
  </r>
  <r>
    <s v="5927"/>
    <d v="2023-08-30T10:28:54"/>
    <d v="2023-08-30T10:48:34"/>
    <s v="APPROVE"/>
    <s v="Consumer Post Bureau"/>
    <s v="CDcosta"/>
    <m/>
    <x v="0"/>
    <d v="1899-12-30T00:19:40"/>
    <n v="19.666666666666668"/>
    <d v="2023-08-30T00:00:00"/>
    <x v="1"/>
    <x v="0"/>
    <x v="2"/>
    <x v="0"/>
    <x v="0"/>
    <s v="SLA_MET"/>
  </r>
  <r>
    <s v="5928"/>
    <d v="2023-08-30T15:59:32"/>
    <d v="2023-08-30T16:18:43"/>
    <s v="APPROVE"/>
    <s v="Consumer Existing"/>
    <s v="HPandya"/>
    <m/>
    <x v="0"/>
    <d v="1899-12-30T00:19:11"/>
    <n v="19.183333333333334"/>
    <d v="2023-08-30T00:00:00"/>
    <x v="1"/>
    <x v="0"/>
    <x v="11"/>
    <x v="0"/>
    <x v="1"/>
    <s v="SLA_MET"/>
  </r>
  <r>
    <s v="5929"/>
    <d v="2023-08-30T15:40:34"/>
    <d v="2023-08-30T15:59:40"/>
    <s v="APPROVE"/>
    <s v="Consumer Pre Bureau"/>
    <s v="HPandya"/>
    <s v="Approve"/>
    <x v="0"/>
    <d v="1899-12-30T00:19:06"/>
    <n v="19.100000000000001"/>
    <d v="2023-08-30T00:00:00"/>
    <x v="1"/>
    <x v="0"/>
    <x v="11"/>
    <x v="0"/>
    <x v="2"/>
    <s v="SLA_MET"/>
  </r>
  <r>
    <s v="5930"/>
    <d v="2023-08-30T11:21:37"/>
    <d v="2023-08-30T11:40:02"/>
    <s v="APPROVE"/>
    <s v="Consumer Pre Bureau"/>
    <s v="NBhatia"/>
    <m/>
    <x v="0"/>
    <d v="1899-12-30T00:18:25"/>
    <n v="18.416666666666668"/>
    <d v="2023-08-30T00:00:00"/>
    <x v="1"/>
    <x v="0"/>
    <x v="1"/>
    <x v="0"/>
    <x v="2"/>
    <s v="SLA_MET"/>
  </r>
  <r>
    <s v="5931"/>
    <d v="2023-08-30T14:59:07"/>
    <d v="2023-08-30T15:17:20"/>
    <s v="APPROVE"/>
    <s v="Consumer Existing"/>
    <s v="SBambaras"/>
    <m/>
    <x v="0"/>
    <d v="1899-12-30T00:18:13"/>
    <n v="18.216666666666665"/>
    <d v="2023-08-30T00:00:00"/>
    <x v="1"/>
    <x v="0"/>
    <x v="7"/>
    <x v="0"/>
    <x v="1"/>
    <s v="SLA_MET"/>
  </r>
  <r>
    <s v="5932"/>
    <d v="2023-08-30T18:21:42"/>
    <d v="2023-08-30T18:39:46"/>
    <s v="APPROVE"/>
    <s v="Consumer Post Bureau"/>
    <s v="RBose"/>
    <m/>
    <x v="0"/>
    <d v="1899-12-30T00:18:04"/>
    <n v="18.066666666666666"/>
    <d v="2023-08-30T00:00:00"/>
    <x v="1"/>
    <x v="0"/>
    <x v="6"/>
    <x v="0"/>
    <x v="0"/>
    <s v="SLA_MET"/>
  </r>
  <r>
    <s v="5933"/>
    <d v="2023-08-30T15:41:45"/>
    <d v="2023-08-30T15:59:29"/>
    <s v="APPROVE"/>
    <s v="Consumer Post Bureau"/>
    <s v="RMishra"/>
    <s v="Approve"/>
    <x v="0"/>
    <d v="1899-12-30T00:17:44"/>
    <n v="17.733333333333334"/>
    <d v="2023-08-30T00:00:00"/>
    <x v="1"/>
    <x v="0"/>
    <x v="12"/>
    <x v="0"/>
    <x v="0"/>
    <s v="SLA_MET"/>
  </r>
  <r>
    <s v="5934"/>
    <d v="2023-08-30T16:02:00"/>
    <d v="2023-08-30T16:19:37"/>
    <s v="APPROVE"/>
    <s v="Consumer Post Bureau"/>
    <s v="SBambaras"/>
    <m/>
    <x v="0"/>
    <d v="1899-12-30T00:17:37"/>
    <n v="17.616666666666667"/>
    <d v="2023-08-30T00:00:00"/>
    <x v="1"/>
    <x v="0"/>
    <x v="7"/>
    <x v="0"/>
    <x v="0"/>
    <s v="SLA_MET"/>
  </r>
  <r>
    <s v="5935"/>
    <d v="2023-08-30T17:55:14"/>
    <d v="2023-08-30T18:12:47"/>
    <s v="WITHDRAW"/>
    <s v="Consumer Post Bureau"/>
    <s v="SBambaras"/>
    <m/>
    <x v="0"/>
    <d v="1899-12-30T00:17:33"/>
    <n v="17.55"/>
    <d v="2023-08-30T00:00:00"/>
    <x v="1"/>
    <x v="0"/>
    <x v="7"/>
    <x v="2"/>
    <x v="0"/>
    <s v="SLA_MET"/>
  </r>
  <r>
    <s v="5936"/>
    <d v="2023-08-30T18:21:22"/>
    <d v="2023-08-30T18:38:49"/>
    <s v="DECLINE"/>
    <s v="Consumer Post Bureau"/>
    <s v="FWadia"/>
    <m/>
    <x v="0"/>
    <d v="1899-12-30T00:17:27"/>
    <n v="17.45"/>
    <d v="2023-08-30T00:00:00"/>
    <x v="1"/>
    <x v="0"/>
    <x v="9"/>
    <x v="1"/>
    <x v="0"/>
    <s v="SLA_MET"/>
  </r>
  <r>
    <s v="5937"/>
    <d v="2023-08-30T11:53:28"/>
    <d v="2023-08-30T12:10:54"/>
    <s v="APPROVE"/>
    <s v="Consumer Existing"/>
    <s v="RBose"/>
    <m/>
    <x v="0"/>
    <d v="1899-12-30T00:17:26"/>
    <n v="17.433333333333334"/>
    <d v="2023-08-30T00:00:00"/>
    <x v="1"/>
    <x v="0"/>
    <x v="6"/>
    <x v="0"/>
    <x v="1"/>
    <s v="SLA_MET"/>
  </r>
  <r>
    <s v="5938"/>
    <d v="2023-08-30T15:35:27"/>
    <d v="2023-08-30T15:52:43"/>
    <s v="APPROVE"/>
    <s v="Consumer Existing"/>
    <s v="NBhatia"/>
    <m/>
    <x v="0"/>
    <d v="1899-12-30T00:17:16"/>
    <n v="17.266666666666666"/>
    <d v="2023-08-30T00:00:00"/>
    <x v="1"/>
    <x v="0"/>
    <x v="1"/>
    <x v="0"/>
    <x v="1"/>
    <s v="SLA_MET"/>
  </r>
  <r>
    <s v="5939"/>
    <d v="2023-08-30T15:15:31"/>
    <d v="2023-08-30T15:32:30"/>
    <s v="APPROVE"/>
    <s v="Consumer Post Bureau"/>
    <s v="SBambaras"/>
    <m/>
    <x v="0"/>
    <d v="1899-12-30T00:16:59"/>
    <n v="16.983333333333334"/>
    <d v="2023-08-30T00:00:00"/>
    <x v="1"/>
    <x v="0"/>
    <x v="7"/>
    <x v="0"/>
    <x v="0"/>
    <s v="SLA_MET"/>
  </r>
  <r>
    <s v="5940"/>
    <d v="2023-08-30T13:35:20"/>
    <d v="2023-08-30T13:52:15"/>
    <s v="APPROVE"/>
    <s v="Consumer Post Bureau"/>
    <s v="CDcosta"/>
    <m/>
    <x v="0"/>
    <d v="1899-12-30T00:16:55"/>
    <n v="16.916666666666668"/>
    <d v="2023-08-30T00:00:00"/>
    <x v="1"/>
    <x v="0"/>
    <x v="2"/>
    <x v="0"/>
    <x v="0"/>
    <s v="SLA_MET"/>
  </r>
  <r>
    <s v="5941"/>
    <d v="2023-08-30T12:23:19"/>
    <d v="2023-08-30T12:40:06"/>
    <s v="APPROVE"/>
    <s v="Consumer Existing"/>
    <s v="NBhatia"/>
    <s v="Approve"/>
    <x v="0"/>
    <d v="1899-12-30T00:16:47"/>
    <n v="16.783333333333335"/>
    <d v="2023-08-30T00:00:00"/>
    <x v="1"/>
    <x v="0"/>
    <x v="1"/>
    <x v="0"/>
    <x v="1"/>
    <s v="SLA_MET"/>
  </r>
  <r>
    <s v="5942"/>
    <d v="2023-08-30T15:05:08"/>
    <d v="2023-08-30T15:21:50"/>
    <s v="APPROVE"/>
    <s v="Consumer Existing"/>
    <s v="SBambaras"/>
    <m/>
    <x v="0"/>
    <d v="1899-12-30T00:16:42"/>
    <n v="16.7"/>
    <d v="2023-08-30T00:00:00"/>
    <x v="1"/>
    <x v="0"/>
    <x v="7"/>
    <x v="0"/>
    <x v="1"/>
    <s v="SLA_MET"/>
  </r>
  <r>
    <s v="5943"/>
    <d v="2023-08-30T15:16:39"/>
    <d v="2023-08-30T15:33:06"/>
    <s v="APPROVE"/>
    <s v="Consumer Post Bureau"/>
    <s v="MDcruz"/>
    <m/>
    <x v="0"/>
    <d v="1899-12-30T00:16:27"/>
    <n v="16.45"/>
    <d v="2023-08-30T00:00:00"/>
    <x v="1"/>
    <x v="0"/>
    <x v="3"/>
    <x v="0"/>
    <x v="0"/>
    <s v="SLA_MET"/>
  </r>
  <r>
    <s v="5944"/>
    <d v="2023-08-30T15:45:03"/>
    <d v="2023-08-30T16:01:19"/>
    <s v="APPROVE"/>
    <s v="Consumer Existing"/>
    <s v="NVaid"/>
    <s v="Approved only with outright purchase of handset or USIM only"/>
    <x v="0"/>
    <d v="1899-12-30T00:16:16"/>
    <n v="16.266666666666666"/>
    <d v="2023-08-30T00:00:00"/>
    <x v="1"/>
    <x v="0"/>
    <x v="4"/>
    <x v="0"/>
    <x v="1"/>
    <s v="SLA_MET"/>
  </r>
  <r>
    <s v="5945"/>
    <d v="2023-08-30T15:51:27"/>
    <d v="2023-08-30T16:07:42"/>
    <s v="APPROVE"/>
    <s v="Consumer Pre Bureau"/>
    <s v="NBhatia"/>
    <m/>
    <x v="0"/>
    <d v="1899-12-30T00:16:15"/>
    <n v="16.25"/>
    <d v="2023-08-30T00:00:00"/>
    <x v="1"/>
    <x v="0"/>
    <x v="1"/>
    <x v="0"/>
    <x v="2"/>
    <s v="SLA_MET"/>
  </r>
  <r>
    <s v="5946"/>
    <d v="2023-08-30T15:32:04"/>
    <d v="2023-08-30T15:48:16"/>
    <s v="APPROVE"/>
    <s v="Consumer Existing"/>
    <s v="SBambaras"/>
    <m/>
    <x v="0"/>
    <d v="1899-12-30T00:16:12"/>
    <n v="16.2"/>
    <d v="2023-08-30T00:00:00"/>
    <x v="1"/>
    <x v="0"/>
    <x v="7"/>
    <x v="0"/>
    <x v="1"/>
    <s v="SLA_MET"/>
  </r>
  <r>
    <s v="5947"/>
    <d v="2023-08-30T10:21:40"/>
    <d v="2023-08-30T10:37:42"/>
    <s v="APPROVE"/>
    <s v="Consumer Post Bureau"/>
    <s v="CDcosta"/>
    <m/>
    <x v="0"/>
    <d v="1899-12-30T00:16:02"/>
    <n v="16.033333333333335"/>
    <d v="2023-08-30T00:00:00"/>
    <x v="1"/>
    <x v="0"/>
    <x v="2"/>
    <x v="0"/>
    <x v="0"/>
    <s v="SLA_MET"/>
  </r>
  <r>
    <s v="5948"/>
    <d v="2023-08-30T19:06:18"/>
    <d v="2023-08-30T19:22:19"/>
    <s v="WITHDRAW"/>
    <s v="Consumer Existing"/>
    <s v="NBhatia"/>
    <s v="Please resubmit with updated employment details, &amp; remove Student ID from the application"/>
    <x v="4"/>
    <d v="1899-12-30T00:16:01"/>
    <n v="16.016666666666666"/>
    <d v="2023-08-30T00:00:00"/>
    <x v="1"/>
    <x v="0"/>
    <x v="1"/>
    <x v="2"/>
    <x v="1"/>
    <s v="SLA_MET"/>
  </r>
  <r>
    <s v="5949"/>
    <d v="2023-08-30T12:57:36"/>
    <d v="2023-08-30T13:13:16"/>
    <s v="APPROVE"/>
    <s v="Consumer Existing"/>
    <s v="FWadia"/>
    <m/>
    <x v="0"/>
    <d v="1899-12-30T00:15:40"/>
    <n v="15.666666666666666"/>
    <d v="2023-08-30T00:00:00"/>
    <x v="1"/>
    <x v="0"/>
    <x v="9"/>
    <x v="0"/>
    <x v="1"/>
    <s v="SLA_MET"/>
  </r>
  <r>
    <s v="5950"/>
    <d v="2023-08-30T10:40:17"/>
    <d v="2023-08-30T10:55:54"/>
    <s v="APPROVE"/>
    <s v="Consumer Pre Bureau"/>
    <s v="NBhatia"/>
    <s v="Approve"/>
    <x v="0"/>
    <d v="1899-12-30T00:15:37"/>
    <n v="15.616666666666667"/>
    <d v="2023-08-30T00:00:00"/>
    <x v="1"/>
    <x v="0"/>
    <x v="1"/>
    <x v="0"/>
    <x v="2"/>
    <s v="SLA_MET"/>
  </r>
  <r>
    <s v="5951"/>
    <d v="2023-08-30T13:12:27"/>
    <d v="2023-08-30T13:28:01"/>
    <s v="APPROVE"/>
    <s v="Consumer Existing"/>
    <s v="NBhatia"/>
    <m/>
    <x v="0"/>
    <d v="1899-12-30T00:15:34"/>
    <n v="15.566666666666666"/>
    <d v="2023-08-30T00:00:00"/>
    <x v="1"/>
    <x v="0"/>
    <x v="1"/>
    <x v="0"/>
    <x v="1"/>
    <s v="SLA_MET"/>
  </r>
  <r>
    <s v="5952"/>
    <d v="2023-08-30T11:06:50"/>
    <d v="2023-08-30T11:22:18"/>
    <s v="APPROVE"/>
    <s v="Consumer Existing"/>
    <s v="CDcosta"/>
    <m/>
    <x v="0"/>
    <d v="1899-12-30T00:15:28"/>
    <n v="15.466666666666667"/>
    <d v="2023-08-30T00:00:00"/>
    <x v="1"/>
    <x v="0"/>
    <x v="2"/>
    <x v="0"/>
    <x v="1"/>
    <s v="SLA_MET"/>
  </r>
  <r>
    <s v="5953"/>
    <d v="2023-08-30T11:46:47"/>
    <d v="2023-08-30T12:02:15"/>
    <s v="APPROVE"/>
    <s v="Consumer Post Bureau"/>
    <s v="FWadia"/>
    <m/>
    <x v="0"/>
    <d v="1899-12-30T00:15:28"/>
    <n v="15.466666666666667"/>
    <d v="2023-08-30T00:00:00"/>
    <x v="1"/>
    <x v="0"/>
    <x v="9"/>
    <x v="0"/>
    <x v="0"/>
    <s v="SLA_MET"/>
  </r>
  <r>
    <s v="5954"/>
    <d v="2023-08-30T14:37:05"/>
    <d v="2023-08-30T14:52:31"/>
    <s v="APPROVE"/>
    <s v="Consumer Pre Bureau"/>
    <s v="NVaid"/>
    <s v="Approve"/>
    <x v="0"/>
    <d v="1899-12-30T00:15:26"/>
    <n v="15.433333333333334"/>
    <d v="2023-08-30T00:00:00"/>
    <x v="1"/>
    <x v="0"/>
    <x v="4"/>
    <x v="0"/>
    <x v="2"/>
    <s v="SLA_MET"/>
  </r>
  <r>
    <s v="5955"/>
    <d v="2023-08-30T11:09:55"/>
    <d v="2023-08-30T11:25:18"/>
    <s v="APPROVE"/>
    <s v="Consumer Existing"/>
    <s v="FWadia"/>
    <m/>
    <x v="0"/>
    <d v="1899-12-30T00:15:23"/>
    <n v="15.383333333333333"/>
    <d v="2023-08-30T00:00:00"/>
    <x v="1"/>
    <x v="0"/>
    <x v="9"/>
    <x v="0"/>
    <x v="1"/>
    <s v="SLA_MET"/>
  </r>
  <r>
    <s v="5956"/>
    <d v="2023-08-30T13:35:34"/>
    <d v="2023-08-30T13:50:47"/>
    <s v="APPROVE"/>
    <s v="Consumer Pre Bureau"/>
    <s v="NVaid"/>
    <s v="Approve"/>
    <x v="0"/>
    <d v="1899-12-30T00:15:13"/>
    <n v="15.216666666666667"/>
    <d v="2023-08-30T00:00:00"/>
    <x v="1"/>
    <x v="0"/>
    <x v="4"/>
    <x v="0"/>
    <x v="2"/>
    <s v="SLA_MET"/>
  </r>
  <r>
    <s v="5957"/>
    <d v="2023-08-30T15:38:38"/>
    <d v="2023-08-30T15:53:32"/>
    <s v="APPROVE"/>
    <s v="Consumer Existing"/>
    <s v="HPandya"/>
    <s v="Approved for MBB only"/>
    <x v="0"/>
    <d v="1899-12-30T00:14:54"/>
    <n v="14.9"/>
    <d v="2023-08-30T00:00:00"/>
    <x v="1"/>
    <x v="0"/>
    <x v="11"/>
    <x v="0"/>
    <x v="1"/>
    <s v="SLA_MET"/>
  </r>
  <r>
    <s v="5958"/>
    <d v="2023-08-30T11:56:55"/>
    <d v="2023-08-30T12:11:45"/>
    <s v="APPROVE"/>
    <s v="Consumer Post Bureau"/>
    <s v="FWadia"/>
    <m/>
    <x v="0"/>
    <d v="1899-12-30T00:14:50"/>
    <n v="14.833333333333334"/>
    <d v="2023-08-30T00:00:00"/>
    <x v="1"/>
    <x v="0"/>
    <x v="9"/>
    <x v="0"/>
    <x v="0"/>
    <s v="SLA_MET"/>
  </r>
  <r>
    <s v="5959"/>
    <d v="2023-08-30T17:13:29"/>
    <d v="2023-08-30T17:28:19"/>
    <s v="APPROVE"/>
    <s v="Consumer Pre Bureau"/>
    <s v="RBose"/>
    <s v="Approve"/>
    <x v="0"/>
    <d v="1899-12-30T00:14:50"/>
    <n v="14.833333333333334"/>
    <d v="2023-08-30T00:00:00"/>
    <x v="1"/>
    <x v="0"/>
    <x v="6"/>
    <x v="0"/>
    <x v="2"/>
    <s v="SLA_MET"/>
  </r>
  <r>
    <s v="5960"/>
    <d v="2023-08-30T12:53:07"/>
    <d v="2023-08-30T13:07:56"/>
    <s v="APPROVE"/>
    <s v="Consumer Post Bureau"/>
    <s v="NVaid"/>
    <m/>
    <x v="0"/>
    <d v="1899-12-30T00:14:49"/>
    <n v="14.816666666666666"/>
    <d v="2023-08-30T00:00:00"/>
    <x v="1"/>
    <x v="0"/>
    <x v="4"/>
    <x v="0"/>
    <x v="0"/>
    <s v="SLA_MET"/>
  </r>
  <r>
    <s v="5961"/>
    <d v="2023-08-30T11:16:00"/>
    <d v="2023-08-30T11:30:47"/>
    <s v="APPROVE"/>
    <s v="Consumer Post Bureau"/>
    <s v="CDcosta"/>
    <m/>
    <x v="0"/>
    <d v="1899-12-30T00:14:47"/>
    <n v="14.783333333333333"/>
    <d v="2023-08-30T00:00:00"/>
    <x v="1"/>
    <x v="0"/>
    <x v="2"/>
    <x v="0"/>
    <x v="0"/>
    <s v="SLA_MET"/>
  </r>
  <r>
    <s v="5962"/>
    <d v="2023-08-30T19:06:55"/>
    <d v="2023-08-30T19:21:41"/>
    <s v="APPROVE"/>
    <s v="Consumer Existing"/>
    <s v="RBose"/>
    <s v="Approved only with outright purchase of handset or USIM only"/>
    <x v="0"/>
    <d v="1899-12-30T00:14:46"/>
    <n v="14.766666666666667"/>
    <d v="2023-08-30T00:00:00"/>
    <x v="1"/>
    <x v="0"/>
    <x v="6"/>
    <x v="0"/>
    <x v="1"/>
    <s v="SLA_MET"/>
  </r>
  <r>
    <s v="5963"/>
    <d v="2023-08-30T19:18:22"/>
    <d v="2023-08-30T19:33:07"/>
    <s v="WITHDRAW"/>
    <s v="Consumer Post Bureau"/>
    <s v="MDcruz"/>
    <s v="Customer is on a dependent visa"/>
    <x v="0"/>
    <d v="1899-12-30T00:14:45"/>
    <n v="14.75"/>
    <d v="2023-08-30T00:00:00"/>
    <x v="1"/>
    <x v="0"/>
    <x v="3"/>
    <x v="2"/>
    <x v="0"/>
    <s v="SLA_MET"/>
  </r>
  <r>
    <s v="5964"/>
    <d v="2023-08-30T13:26:27"/>
    <d v="2023-08-30T13:40:37"/>
    <s v="APPROVE"/>
    <s v="Consumer Post Bureau"/>
    <s v="MDcruz"/>
    <m/>
    <x v="0"/>
    <d v="1899-12-30T00:14:10"/>
    <n v="14.166666666666666"/>
    <d v="2023-08-30T00:00:00"/>
    <x v="1"/>
    <x v="0"/>
    <x v="3"/>
    <x v="0"/>
    <x v="0"/>
    <s v="SLA_MET"/>
  </r>
  <r>
    <s v="5965"/>
    <d v="2023-08-30T13:05:05"/>
    <d v="2023-08-30T13:19:10"/>
    <s v="APPROVE"/>
    <s v="Consumer Pre Bureau"/>
    <s v="HPandya"/>
    <s v="Approve"/>
    <x v="0"/>
    <d v="1899-12-30T00:14:05"/>
    <n v="14.083333333333334"/>
    <d v="2023-08-30T00:00:00"/>
    <x v="1"/>
    <x v="0"/>
    <x v="11"/>
    <x v="0"/>
    <x v="2"/>
    <s v="SLA_MET"/>
  </r>
  <r>
    <s v="5966"/>
    <d v="2023-08-30T15:09:54"/>
    <d v="2023-08-30T15:23:27"/>
    <s v="APPROVE"/>
    <s v="Consumer Existing"/>
    <s v="MDcruz"/>
    <m/>
    <x v="0"/>
    <d v="1899-12-30T00:13:33"/>
    <n v="13.55"/>
    <d v="2023-08-30T00:00:00"/>
    <x v="1"/>
    <x v="0"/>
    <x v="3"/>
    <x v="0"/>
    <x v="1"/>
    <s v="SLA_MET"/>
  </r>
  <r>
    <s v="5967"/>
    <d v="2023-08-30T16:12:50"/>
    <d v="2023-08-30T16:26:06"/>
    <s v="APPROVE"/>
    <s v="Consumer Existing"/>
    <s v="CDcosta"/>
    <m/>
    <x v="0"/>
    <d v="1899-12-30T00:13:16"/>
    <n v="13.266666666666667"/>
    <d v="2023-08-30T00:00:00"/>
    <x v="1"/>
    <x v="0"/>
    <x v="2"/>
    <x v="0"/>
    <x v="1"/>
    <s v="SLA_MET"/>
  </r>
  <r>
    <s v="5968"/>
    <d v="2023-08-30T19:16:14"/>
    <d v="2023-08-30T19:29:20"/>
    <s v="APPROVE"/>
    <s v="Consumer Existing"/>
    <s v="SBambaras"/>
    <s v="Approve"/>
    <x v="0"/>
    <d v="1899-12-30T00:13:06"/>
    <n v="13.1"/>
    <d v="2023-08-30T00:00:00"/>
    <x v="1"/>
    <x v="0"/>
    <x v="7"/>
    <x v="0"/>
    <x v="1"/>
    <s v="SLA_MET"/>
  </r>
  <r>
    <s v="5969"/>
    <d v="2023-08-30T17:35:38"/>
    <d v="2023-08-30T17:48:41"/>
    <s v="WITHDRAW"/>
    <s v="Consumer Pre Bureau"/>
    <s v="NBhatia"/>
    <s v="Please email Salalry slip, Appointment/Offer letter to vcredit@Asif Tech.com.au"/>
    <x v="2"/>
    <d v="1899-12-30T00:13:03"/>
    <n v="13.05"/>
    <d v="2023-08-30T00:00:00"/>
    <x v="1"/>
    <x v="0"/>
    <x v="1"/>
    <x v="2"/>
    <x v="2"/>
    <s v="SLA_MET"/>
  </r>
  <r>
    <s v="5970"/>
    <d v="2023-08-30T19:50:02"/>
    <d v="2023-08-30T20:03:04"/>
    <s v="APPROVE"/>
    <s v="Consumer Existing"/>
    <s v="NVaid"/>
    <s v="Approve"/>
    <x v="0"/>
    <d v="1899-12-30T00:13:02"/>
    <n v="13.033333333333333"/>
    <d v="2023-08-30T00:00:00"/>
    <x v="1"/>
    <x v="0"/>
    <x v="4"/>
    <x v="0"/>
    <x v="1"/>
    <s v="SLA_MET"/>
  </r>
  <r>
    <s v="5971"/>
    <d v="2023-08-30T16:16:49"/>
    <d v="2023-08-30T16:29:50"/>
    <s v="APPROVE"/>
    <s v="Consumer Pre Bureau"/>
    <s v="RBose"/>
    <m/>
    <x v="0"/>
    <d v="1899-12-30T00:13:01"/>
    <n v="13.016666666666667"/>
    <d v="2023-08-30T00:00:00"/>
    <x v="1"/>
    <x v="0"/>
    <x v="6"/>
    <x v="0"/>
    <x v="2"/>
    <s v="SLA_MET"/>
  </r>
  <r>
    <s v="5972"/>
    <d v="2023-08-30T10:18:32"/>
    <d v="2023-08-30T10:31:11"/>
    <s v="APPROVE"/>
    <s v="Consumer Existing"/>
    <s v="HPandya"/>
    <m/>
    <x v="0"/>
    <d v="1899-12-30T00:12:39"/>
    <n v="12.65"/>
    <d v="2023-08-30T00:00:00"/>
    <x v="1"/>
    <x v="0"/>
    <x v="11"/>
    <x v="0"/>
    <x v="1"/>
    <s v="SLA_MET"/>
  </r>
  <r>
    <s v="5973"/>
    <d v="2023-08-30T16:00:50"/>
    <d v="2023-08-30T16:13:26"/>
    <s v="APPROVE"/>
    <s v="Consumer Pre Bureau"/>
    <s v="NVaid"/>
    <s v="Approved for 1 handset and 1 MBB"/>
    <x v="0"/>
    <d v="1899-12-30T00:12:36"/>
    <n v="12.6"/>
    <d v="2023-08-30T00:00:00"/>
    <x v="1"/>
    <x v="0"/>
    <x v="4"/>
    <x v="0"/>
    <x v="2"/>
    <s v="SLA_MET"/>
  </r>
  <r>
    <s v="5974"/>
    <d v="2023-08-30T12:45:31"/>
    <d v="2023-08-30T12:58:01"/>
    <s v="APPROVE"/>
    <s v="Consumer Post Bureau"/>
    <s v="FWadia"/>
    <m/>
    <x v="0"/>
    <d v="1899-12-30T00:12:30"/>
    <n v="12.5"/>
    <d v="2023-08-30T00:00:00"/>
    <x v="1"/>
    <x v="0"/>
    <x v="9"/>
    <x v="0"/>
    <x v="0"/>
    <s v="SLA_MET"/>
  </r>
  <r>
    <s v="5975"/>
    <d v="2023-08-30T14:58:10"/>
    <d v="2023-08-30T15:10:40"/>
    <s v="APPROVE"/>
    <s v="Consumer Post Bureau"/>
    <s v="HPandya"/>
    <m/>
    <x v="0"/>
    <d v="1899-12-30T00:12:30"/>
    <n v="12.5"/>
    <d v="2023-08-30T00:00:00"/>
    <x v="1"/>
    <x v="0"/>
    <x v="11"/>
    <x v="0"/>
    <x v="0"/>
    <s v="SLA_MET"/>
  </r>
  <r>
    <s v="5976"/>
    <d v="2023-08-30T19:53:31"/>
    <d v="2023-08-30T20:05:45"/>
    <s v="DECLINE"/>
    <s v="Consumer Pre Bureau"/>
    <s v="MDcruz"/>
    <s v="Data obtained from Veda Advantage Credit File. Please offer the customer pre-paid service only"/>
    <x v="0"/>
    <d v="1899-12-30T00:12:14"/>
    <n v="12.233333333333333"/>
    <d v="2023-08-30T00:00:00"/>
    <x v="1"/>
    <x v="0"/>
    <x v="3"/>
    <x v="1"/>
    <x v="2"/>
    <s v="SLA_MET"/>
  </r>
  <r>
    <s v="5977"/>
    <d v="2023-08-30T18:29:06"/>
    <d v="2023-08-30T18:41:14"/>
    <s v="APPROVE"/>
    <s v="Consumer Pre Bureau"/>
    <s v="NVaid"/>
    <s v="Approved only with outright purchase of handset or USIM only"/>
    <x v="0"/>
    <d v="1899-12-30T00:12:08"/>
    <n v="12.133333333333333"/>
    <d v="2023-08-30T00:00:00"/>
    <x v="1"/>
    <x v="0"/>
    <x v="4"/>
    <x v="0"/>
    <x v="2"/>
    <s v="SLA_MET"/>
  </r>
  <r>
    <s v="5978"/>
    <d v="2023-08-30T11:33:47"/>
    <d v="2023-08-30T11:45:51"/>
    <s v="APPROVE"/>
    <s v="Consumer Post Bureau"/>
    <s v="CDcosta"/>
    <m/>
    <x v="0"/>
    <d v="1899-12-30T00:12:04"/>
    <n v="12.066666666666666"/>
    <d v="2023-08-30T00:00:00"/>
    <x v="1"/>
    <x v="0"/>
    <x v="2"/>
    <x v="0"/>
    <x v="0"/>
    <s v="SLA_MET"/>
  </r>
  <r>
    <s v="5979"/>
    <d v="2023-08-30T13:06:50"/>
    <d v="2023-08-30T13:18:53"/>
    <s v="APPROVE"/>
    <s v="Consumer Existing"/>
    <s v="MDcruz"/>
    <s v="Approve"/>
    <x v="0"/>
    <d v="1899-12-30T00:12:03"/>
    <n v="12.05"/>
    <d v="2023-08-30T00:00:00"/>
    <x v="1"/>
    <x v="0"/>
    <x v="3"/>
    <x v="0"/>
    <x v="1"/>
    <s v="SLA_MET"/>
  </r>
  <r>
    <s v="5980"/>
    <d v="2023-08-30T17:17:39"/>
    <d v="2023-08-30T17:29:41"/>
    <s v="APPROVE"/>
    <s v="Consumer Post Bureau"/>
    <s v="SBambaras"/>
    <m/>
    <x v="0"/>
    <d v="1899-12-30T00:12:02"/>
    <n v="12.033333333333333"/>
    <d v="2023-08-30T00:00:00"/>
    <x v="1"/>
    <x v="0"/>
    <x v="7"/>
    <x v="0"/>
    <x v="0"/>
    <s v="SLA_MET"/>
  </r>
  <r>
    <s v="5981"/>
    <d v="2023-08-30T10:36:05"/>
    <d v="2023-08-30T10:48:05"/>
    <s v="APPROVE"/>
    <s v="Consumer Post Bureau"/>
    <s v="FWadia"/>
    <m/>
    <x v="0"/>
    <d v="1899-12-30T00:12:00"/>
    <n v="12"/>
    <d v="2023-08-30T00:00:00"/>
    <x v="1"/>
    <x v="0"/>
    <x v="9"/>
    <x v="0"/>
    <x v="0"/>
    <s v="SLA_MET"/>
  </r>
  <r>
    <s v="5982"/>
    <d v="2023-08-30T13:06:46"/>
    <d v="2023-08-30T13:18:37"/>
    <s v="APPROVE"/>
    <s v="Consumer Pre Bureau"/>
    <s v="NVaid"/>
    <s v="Approve"/>
    <x v="0"/>
    <d v="1899-12-30T00:11:51"/>
    <n v="11.85"/>
    <d v="2023-08-30T00:00:00"/>
    <x v="1"/>
    <x v="0"/>
    <x v="4"/>
    <x v="0"/>
    <x v="2"/>
    <s v="SLA_MET"/>
  </r>
  <r>
    <s v="5983"/>
    <d v="2023-08-30T14:34:54"/>
    <d v="2023-08-30T14:46:43"/>
    <s v="APPROVE"/>
    <s v="Consumer Pre Bureau"/>
    <s v="CDcosta"/>
    <m/>
    <x v="0"/>
    <d v="1899-12-30T00:11:49"/>
    <n v="11.816666666666666"/>
    <d v="2023-08-30T00:00:00"/>
    <x v="1"/>
    <x v="0"/>
    <x v="2"/>
    <x v="0"/>
    <x v="2"/>
    <s v="SLA_MET"/>
  </r>
  <r>
    <s v="5984"/>
    <d v="2023-08-30T11:02:45"/>
    <d v="2023-08-30T11:14:29"/>
    <s v="APPROVE"/>
    <s v="Consumer Post Bureau"/>
    <s v="CDcosta"/>
    <m/>
    <x v="0"/>
    <d v="1899-12-30T00:11:44"/>
    <n v="11.733333333333333"/>
    <d v="2023-08-30T00:00:00"/>
    <x v="1"/>
    <x v="0"/>
    <x v="2"/>
    <x v="0"/>
    <x v="0"/>
    <s v="SLA_MET"/>
  </r>
  <r>
    <s v="5985"/>
    <d v="2023-08-30T14:08:54"/>
    <d v="2023-08-30T14:20:35"/>
    <s v="APPROVE"/>
    <s v="Consumer Post Bureau"/>
    <s v="RBose"/>
    <m/>
    <x v="0"/>
    <d v="1899-12-30T00:11:41"/>
    <n v="11.683333333333334"/>
    <d v="2023-08-30T00:00:00"/>
    <x v="1"/>
    <x v="0"/>
    <x v="6"/>
    <x v="0"/>
    <x v="0"/>
    <s v="SLA_MET"/>
  </r>
  <r>
    <s v="5986"/>
    <d v="2023-08-30T20:33:11"/>
    <d v="2023-08-30T20:44:51"/>
    <s v="APPROVE"/>
    <s v="Consumer Existing"/>
    <s v="MDcruz"/>
    <s v="Approve"/>
    <x v="0"/>
    <d v="1899-12-30T00:11:40"/>
    <n v="11.666666666666666"/>
    <d v="2023-08-30T00:00:00"/>
    <x v="1"/>
    <x v="0"/>
    <x v="3"/>
    <x v="0"/>
    <x v="1"/>
    <s v="SLA_MET"/>
  </r>
  <r>
    <s v="5987"/>
    <d v="2023-08-30T12:50:14"/>
    <d v="2023-08-30T13:01:47"/>
    <s v="APPROVE"/>
    <s v="Consumer Post Bureau"/>
    <s v="RBose"/>
    <m/>
    <x v="0"/>
    <d v="1899-12-30T00:11:33"/>
    <n v="11.55"/>
    <d v="2023-08-30T00:00:00"/>
    <x v="1"/>
    <x v="0"/>
    <x v="6"/>
    <x v="0"/>
    <x v="0"/>
    <s v="SLA_MET"/>
  </r>
  <r>
    <s v="5988"/>
    <d v="2023-08-30T17:13:00"/>
    <d v="2023-08-30T17:24:21"/>
    <s v="APPROVE"/>
    <s v="Consumer Existing"/>
    <s v="NBhatia"/>
    <s v="Approve"/>
    <x v="0"/>
    <d v="1899-12-30T00:11:21"/>
    <n v="11.35"/>
    <d v="2023-08-30T00:00:00"/>
    <x v="1"/>
    <x v="0"/>
    <x v="1"/>
    <x v="0"/>
    <x v="1"/>
    <s v="SLA_MET"/>
  </r>
  <r>
    <s v="5989"/>
    <d v="2023-08-30T17:56:03"/>
    <d v="2023-08-30T18:07:20"/>
    <s v="APPROVE"/>
    <s v="Consumer Pre Bureau"/>
    <s v="NBhatia"/>
    <s v="Approved for 1 Handset + 1 Tablet"/>
    <x v="0"/>
    <d v="1899-12-30T00:11:17"/>
    <n v="11.283333333333333"/>
    <d v="2023-08-30T00:00:00"/>
    <x v="1"/>
    <x v="0"/>
    <x v="1"/>
    <x v="0"/>
    <x v="2"/>
    <s v="SLA_MET"/>
  </r>
  <r>
    <s v="5990"/>
    <d v="2023-08-30T13:15:48"/>
    <d v="2023-08-30T13:27:03"/>
    <s v="APPROVE"/>
    <s v="Consumer Post Bureau"/>
    <s v="NVaid"/>
    <s v="Approve"/>
    <x v="0"/>
    <d v="1899-12-30T00:11:15"/>
    <n v="11.25"/>
    <d v="2023-08-30T00:00:00"/>
    <x v="1"/>
    <x v="0"/>
    <x v="4"/>
    <x v="0"/>
    <x v="0"/>
    <s v="SLA_MET"/>
  </r>
  <r>
    <s v="5991"/>
    <d v="2023-08-30T15:06:54"/>
    <d v="2023-08-30T15:18:05"/>
    <s v="APPROVE"/>
    <s v="Consumer Pre Bureau"/>
    <s v="NVaid"/>
    <s v="Approved"/>
    <x v="0"/>
    <d v="1899-12-30T00:11:11"/>
    <n v="11.183333333333334"/>
    <d v="2023-08-30T00:00:00"/>
    <x v="1"/>
    <x v="0"/>
    <x v="4"/>
    <x v="0"/>
    <x v="2"/>
    <s v="SLA_MET"/>
  </r>
  <r>
    <s v="5992"/>
    <d v="2023-08-30T15:55:12"/>
    <d v="2023-08-30T16:06:20"/>
    <s v="APPROVE"/>
    <s v="Consumer Pre Bureau"/>
    <s v="RBose"/>
    <m/>
    <x v="0"/>
    <d v="1899-12-30T00:11:08"/>
    <n v="11.133333333333333"/>
    <d v="2023-08-30T00:00:00"/>
    <x v="1"/>
    <x v="0"/>
    <x v="6"/>
    <x v="0"/>
    <x v="2"/>
    <s v="SLA_MET"/>
  </r>
  <r>
    <s v="5993"/>
    <d v="2023-08-30T14:30:31"/>
    <d v="2023-08-30T14:41:38"/>
    <s v="APPROVE"/>
    <s v="Consumer Post Bureau"/>
    <s v="HPandya"/>
    <m/>
    <x v="0"/>
    <d v="1899-12-30T00:11:07"/>
    <n v="11.116666666666667"/>
    <d v="2023-08-30T00:00:00"/>
    <x v="1"/>
    <x v="0"/>
    <x v="11"/>
    <x v="0"/>
    <x v="0"/>
    <s v="SLA_MET"/>
  </r>
  <r>
    <s v="5994"/>
    <d v="2023-08-30T11:20:33"/>
    <d v="2023-08-30T11:31:33"/>
    <s v="APPROVE"/>
    <s v="Consumer Post Bureau"/>
    <s v="HPandya"/>
    <m/>
    <x v="0"/>
    <d v="1899-12-30T00:11:00"/>
    <n v="11"/>
    <d v="2023-08-30T00:00:00"/>
    <x v="1"/>
    <x v="0"/>
    <x v="11"/>
    <x v="0"/>
    <x v="0"/>
    <s v="SLA_MET"/>
  </r>
  <r>
    <s v="5995"/>
    <d v="2023-08-30T14:14:56"/>
    <d v="2023-08-30T14:25:54"/>
    <s v="APPROVE"/>
    <s v="Consumer Existing"/>
    <s v="CDcosta"/>
    <m/>
    <x v="0"/>
    <d v="1899-12-30T00:10:58"/>
    <n v="10.966666666666667"/>
    <d v="2023-08-30T00:00:00"/>
    <x v="1"/>
    <x v="0"/>
    <x v="2"/>
    <x v="0"/>
    <x v="1"/>
    <s v="SLA_MET"/>
  </r>
  <r>
    <s v="5996"/>
    <d v="2023-08-30T09:51:55"/>
    <d v="2023-08-30T10:02:53"/>
    <s v="APPROVE"/>
    <s v="Consumer Existing"/>
    <s v="FWadia"/>
    <m/>
    <x v="0"/>
    <d v="1899-12-30T00:10:58"/>
    <n v="10.966666666666667"/>
    <d v="2023-08-30T00:00:00"/>
    <x v="1"/>
    <x v="0"/>
    <x v="9"/>
    <x v="0"/>
    <x v="1"/>
    <s v="SLA_MET"/>
  </r>
  <r>
    <s v="5997"/>
    <d v="2023-08-30T19:43:40"/>
    <d v="2023-08-30T19:54:35"/>
    <s v="APPROVE"/>
    <s v="Consumer Post Bureau"/>
    <s v="SBambaras"/>
    <s v="Approve"/>
    <x v="0"/>
    <d v="1899-12-30T00:10:55"/>
    <n v="10.916666666666666"/>
    <d v="2023-08-30T00:00:00"/>
    <x v="1"/>
    <x v="0"/>
    <x v="7"/>
    <x v="0"/>
    <x v="0"/>
    <s v="SLA_MET"/>
  </r>
  <r>
    <s v="5998"/>
    <d v="2023-08-30T13:12:27"/>
    <d v="2023-08-30T13:23:18"/>
    <s v="APPROVE"/>
    <s v="Consumer Pre Bureau"/>
    <s v="RMishra"/>
    <s v="Approved for 1 handset and 1 MBB"/>
    <x v="0"/>
    <d v="1899-12-30T00:10:51"/>
    <n v="10.85"/>
    <d v="2023-08-30T00:00:00"/>
    <x v="1"/>
    <x v="0"/>
    <x v="12"/>
    <x v="0"/>
    <x v="2"/>
    <s v="SLA_MET"/>
  </r>
  <r>
    <s v="5999"/>
    <d v="2023-08-30T18:17:17"/>
    <d v="2023-08-30T18:28:03"/>
    <s v="APPROVE"/>
    <s v="Consumer Existing"/>
    <s v="SBambaras"/>
    <m/>
    <x v="0"/>
    <d v="1899-12-30T00:10:46"/>
    <n v="10.766666666666667"/>
    <d v="2023-08-30T00:00:00"/>
    <x v="1"/>
    <x v="0"/>
    <x v="7"/>
    <x v="0"/>
    <x v="1"/>
    <s v="SLA_MET"/>
  </r>
  <r>
    <s v="6000"/>
    <d v="2023-08-30T19:35:16"/>
    <d v="2023-08-30T19:46:00"/>
    <s v="APPROVE"/>
    <s v="Consumer Existing"/>
    <s v="NVaid"/>
    <s v="Approve"/>
    <x v="0"/>
    <d v="1899-12-30T00:10:44"/>
    <n v="10.733333333333333"/>
    <d v="2023-08-30T00:00:00"/>
    <x v="1"/>
    <x v="0"/>
    <x v="4"/>
    <x v="0"/>
    <x v="1"/>
    <s v="SLA_MET"/>
  </r>
  <r>
    <s v="6001"/>
    <d v="2023-08-30T18:05:32"/>
    <d v="2023-08-30T18:16:06"/>
    <s v="APPROVE"/>
    <s v="Consumer Pre Bureau"/>
    <s v="MDcruz"/>
    <s v="Approved only with outright purchase of handset or USIM only"/>
    <x v="0"/>
    <d v="1899-12-30T00:10:34"/>
    <n v="10.566666666666666"/>
    <d v="2023-08-30T00:00:00"/>
    <x v="1"/>
    <x v="0"/>
    <x v="3"/>
    <x v="0"/>
    <x v="2"/>
    <s v="SLA_MET"/>
  </r>
  <r>
    <s v="6002"/>
    <d v="2023-08-30T17:26:52"/>
    <d v="2023-08-30T17:37:25"/>
    <s v="APPROVE"/>
    <s v="Consumer Post Bureau"/>
    <s v="CDcosta"/>
    <m/>
    <x v="0"/>
    <d v="1899-12-30T00:10:33"/>
    <n v="10.55"/>
    <d v="2023-08-30T00:00:00"/>
    <x v="1"/>
    <x v="0"/>
    <x v="2"/>
    <x v="0"/>
    <x v="0"/>
    <s v="SLA_MET"/>
  </r>
  <r>
    <s v="6003"/>
    <d v="2023-08-30T18:27:17"/>
    <d v="2023-08-30T18:37:48"/>
    <s v="APPROVE"/>
    <s v="Consumer Existing"/>
    <s v="MDcruz"/>
    <m/>
    <x v="0"/>
    <d v="1899-12-30T00:10:31"/>
    <n v="10.516666666666667"/>
    <d v="2023-08-30T00:00:00"/>
    <x v="1"/>
    <x v="0"/>
    <x v="3"/>
    <x v="0"/>
    <x v="1"/>
    <s v="SLA_MET"/>
  </r>
  <r>
    <s v="6004"/>
    <d v="2023-08-30T21:53:41"/>
    <d v="2023-08-30T22:04:08"/>
    <s v="APPROVE"/>
    <s v="Consumer Existing"/>
    <s v="SBambaras"/>
    <m/>
    <x v="0"/>
    <d v="1899-12-30T00:10:27"/>
    <n v="10.45"/>
    <d v="2023-08-30T00:00:00"/>
    <x v="1"/>
    <x v="0"/>
    <x v="7"/>
    <x v="0"/>
    <x v="1"/>
    <s v="SLA_MET"/>
  </r>
  <r>
    <s v="6005"/>
    <d v="2023-08-30T12:21:43"/>
    <d v="2023-08-30T12:32:01"/>
    <s v="APPROVE"/>
    <s v="Consumer Existing"/>
    <s v="CDcosta"/>
    <m/>
    <x v="0"/>
    <d v="1899-12-30T00:10:18"/>
    <n v="10.3"/>
    <d v="2023-08-30T00:00:00"/>
    <x v="1"/>
    <x v="0"/>
    <x v="2"/>
    <x v="0"/>
    <x v="1"/>
    <s v="SLA_MET"/>
  </r>
  <r>
    <s v="6006"/>
    <d v="2023-08-30T09:15:18"/>
    <d v="2023-08-30T09:25:34"/>
    <s v="APPROVE"/>
    <s v="Consumer Existing"/>
    <s v="HPandya"/>
    <s v="Approve"/>
    <x v="0"/>
    <d v="1899-12-30T00:10:16"/>
    <n v="10.266666666666667"/>
    <d v="2023-08-30T00:00:00"/>
    <x v="1"/>
    <x v="0"/>
    <x v="11"/>
    <x v="0"/>
    <x v="1"/>
    <s v="SLA_MET"/>
  </r>
  <r>
    <s v="6007"/>
    <d v="2023-08-30T17:32:48"/>
    <d v="2023-08-30T17:43:01"/>
    <s v="WITHDRAW"/>
    <s v="Consumer Pre Bureau"/>
    <s v="NVaid"/>
    <s v="Please resubmit as self employed"/>
    <x v="3"/>
    <d v="1899-12-30T00:10:13"/>
    <n v="10.216666666666667"/>
    <d v="2023-08-30T00:00:00"/>
    <x v="1"/>
    <x v="0"/>
    <x v="4"/>
    <x v="2"/>
    <x v="2"/>
    <s v="SLA_MET"/>
  </r>
  <r>
    <s v="6008"/>
    <d v="2023-08-30T13:36:51"/>
    <d v="2023-08-30T13:47:01"/>
    <s v="APPROVE"/>
    <s v="Consumer Pre Bureau"/>
    <s v="RMishra"/>
    <s v="Approved for 1 handset and 1 MBB"/>
    <x v="0"/>
    <d v="1899-12-30T00:10:10"/>
    <n v="10.166666666666666"/>
    <d v="2023-08-30T00:00:00"/>
    <x v="1"/>
    <x v="0"/>
    <x v="12"/>
    <x v="0"/>
    <x v="2"/>
    <s v="SLA_MET"/>
  </r>
  <r>
    <s v="6009"/>
    <d v="2023-08-30T09:43:34"/>
    <d v="2023-08-30T09:53:39"/>
    <s v="APPROVE"/>
    <s v="Consumer Existing"/>
    <s v="FWadia"/>
    <m/>
    <x v="0"/>
    <d v="1899-12-30T00:10:05"/>
    <n v="10.083333333333334"/>
    <d v="2023-08-30T00:00:00"/>
    <x v="1"/>
    <x v="0"/>
    <x v="9"/>
    <x v="0"/>
    <x v="1"/>
    <s v="SLA_MET"/>
  </r>
  <r>
    <s v="6010"/>
    <d v="2023-08-30T15:18:18"/>
    <d v="2023-08-30T15:28:23"/>
    <s v="APPROVE"/>
    <s v="Consumer Pre Bureau"/>
    <s v="NVaid"/>
    <s v="Approve"/>
    <x v="0"/>
    <d v="1899-12-30T00:10:05"/>
    <n v="10.083333333333334"/>
    <d v="2023-08-30T00:00:00"/>
    <x v="1"/>
    <x v="0"/>
    <x v="4"/>
    <x v="0"/>
    <x v="2"/>
    <s v="SLA_MET"/>
  </r>
  <r>
    <s v="6011"/>
    <d v="2023-08-30T13:06:06"/>
    <d v="2023-08-30T13:16:11"/>
    <s v="APPROVE"/>
    <s v="Consumer Pre Bureau"/>
    <s v="NBhatia"/>
    <m/>
    <x v="0"/>
    <d v="1899-12-30T00:10:05"/>
    <n v="10.083333333333334"/>
    <d v="2023-08-30T00:00:00"/>
    <x v="1"/>
    <x v="0"/>
    <x v="1"/>
    <x v="0"/>
    <x v="2"/>
    <s v="SLA_MET"/>
  </r>
  <r>
    <s v="6012"/>
    <d v="2023-08-30T14:48:54"/>
    <d v="2023-08-30T14:58:59"/>
    <s v="APPROVE"/>
    <s v="Consumer Pre Bureau"/>
    <s v="HPandya"/>
    <m/>
    <x v="0"/>
    <d v="1899-12-30T00:10:05"/>
    <n v="10.083333333333334"/>
    <d v="2023-08-30T00:00:00"/>
    <x v="1"/>
    <x v="0"/>
    <x v="11"/>
    <x v="0"/>
    <x v="2"/>
    <s v="SLA_MET"/>
  </r>
  <r>
    <s v="6013"/>
    <d v="2023-08-30T11:41:33"/>
    <d v="2023-08-30T11:51:29"/>
    <s v="APPROVE"/>
    <s v="Consumer Pre Bureau"/>
    <s v="HPandya"/>
    <m/>
    <x v="0"/>
    <d v="1899-12-30T00:09:56"/>
    <n v="9.9333333333333336"/>
    <d v="2023-08-30T00:00:00"/>
    <x v="1"/>
    <x v="0"/>
    <x v="11"/>
    <x v="0"/>
    <x v="2"/>
    <s v="SLA_MET"/>
  </r>
  <r>
    <s v="6014"/>
    <d v="2023-08-30T14:58:10"/>
    <d v="2023-08-30T15:08:00"/>
    <s v="APPROVE"/>
    <s v="Consumer Pre Bureau"/>
    <s v="NBhatia"/>
    <m/>
    <x v="0"/>
    <d v="1899-12-30T00:09:50"/>
    <n v="9.8333333333333339"/>
    <d v="2023-08-30T00:00:00"/>
    <x v="1"/>
    <x v="0"/>
    <x v="1"/>
    <x v="0"/>
    <x v="2"/>
    <s v="SLA_MET"/>
  </r>
  <r>
    <s v="6015"/>
    <d v="2023-08-30T15:15:22"/>
    <d v="2023-08-30T15:25:11"/>
    <s v="APPROVE"/>
    <s v="Consumer Existing"/>
    <s v="SBambaras"/>
    <m/>
    <x v="0"/>
    <d v="1899-12-30T00:09:49"/>
    <n v="9.8166666666666664"/>
    <d v="2023-08-30T00:00:00"/>
    <x v="1"/>
    <x v="0"/>
    <x v="7"/>
    <x v="0"/>
    <x v="1"/>
    <s v="SLA_MET"/>
  </r>
  <r>
    <s v="6016"/>
    <d v="2023-08-30T10:21:20"/>
    <d v="2023-08-30T10:31:02"/>
    <s v="APPROVE"/>
    <s v="Consumer Existing"/>
    <s v="CDcosta"/>
    <m/>
    <x v="0"/>
    <d v="1899-12-30T00:09:42"/>
    <n v="9.6999999999999993"/>
    <d v="2023-08-30T00:00:00"/>
    <x v="1"/>
    <x v="0"/>
    <x v="2"/>
    <x v="0"/>
    <x v="1"/>
    <s v="SLA_MET"/>
  </r>
  <r>
    <s v="6017"/>
    <d v="2023-08-30T12:17:47"/>
    <d v="2023-08-30T12:27:28"/>
    <s v="APPROVE"/>
    <s v="Consumer Pre Bureau"/>
    <s v="NVaid"/>
    <s v="Approve"/>
    <x v="0"/>
    <d v="1899-12-30T00:09:41"/>
    <n v="9.6833333333333336"/>
    <d v="2023-08-30T00:00:00"/>
    <x v="1"/>
    <x v="0"/>
    <x v="4"/>
    <x v="0"/>
    <x v="2"/>
    <s v="SLA_MET"/>
  </r>
  <r>
    <s v="6018"/>
    <d v="2023-08-30T17:49:52"/>
    <d v="2023-08-30T17:59:27"/>
    <s v="APPROVE"/>
    <s v="Consumer Pre Bureau"/>
    <s v="NBhatia"/>
    <s v="Approved only with outright purchase of handset or USIM only"/>
    <x v="0"/>
    <d v="1899-12-30T00:09:35"/>
    <n v="9.5833333333333339"/>
    <d v="2023-08-30T00:00:00"/>
    <x v="1"/>
    <x v="0"/>
    <x v="1"/>
    <x v="0"/>
    <x v="2"/>
    <s v="SLA_MET"/>
  </r>
  <r>
    <s v="6019"/>
    <d v="2023-08-30T16:53:43"/>
    <d v="2023-08-30T17:03:15"/>
    <s v="APPROVE"/>
    <s v="Consumer Existing"/>
    <s v="NBhatia"/>
    <s v="Approve"/>
    <x v="0"/>
    <d v="1899-12-30T00:09:32"/>
    <n v="9.5333333333333332"/>
    <d v="2023-08-30T00:00:00"/>
    <x v="1"/>
    <x v="0"/>
    <x v="1"/>
    <x v="0"/>
    <x v="1"/>
    <s v="SLA_MET"/>
  </r>
  <r>
    <s v="6020"/>
    <d v="2023-08-30T17:24:34"/>
    <d v="2023-08-30T17:34:05"/>
    <s v="APPROVE"/>
    <s v="Consumer Pre Bureau"/>
    <s v="NBhatia"/>
    <s v="Approved only with outright purchase of handset or USIM only"/>
    <x v="0"/>
    <d v="1899-12-30T00:09:31"/>
    <n v="9.5166666666666675"/>
    <d v="2023-08-30T00:00:00"/>
    <x v="1"/>
    <x v="0"/>
    <x v="1"/>
    <x v="0"/>
    <x v="2"/>
    <s v="SLA_MET"/>
  </r>
  <r>
    <s v="6021"/>
    <d v="2023-08-30T17:22:39"/>
    <d v="2023-08-30T17:32:09"/>
    <s v="APPROVE"/>
    <s v="Consumer Existing"/>
    <s v="FWadia"/>
    <m/>
    <x v="0"/>
    <d v="1899-12-30T00:09:30"/>
    <n v="9.5"/>
    <d v="2023-08-30T00:00:00"/>
    <x v="1"/>
    <x v="0"/>
    <x v="9"/>
    <x v="0"/>
    <x v="1"/>
    <s v="SLA_MET"/>
  </r>
  <r>
    <s v="6022"/>
    <d v="2023-08-30T09:54:56"/>
    <d v="2023-08-30T10:04:22"/>
    <s v="APPROVE"/>
    <s v="Consumer Existing"/>
    <s v="HPandya"/>
    <m/>
    <x v="0"/>
    <d v="1899-12-30T00:09:26"/>
    <n v="9.4333333333333336"/>
    <d v="2023-08-30T00:00:00"/>
    <x v="1"/>
    <x v="0"/>
    <x v="11"/>
    <x v="0"/>
    <x v="1"/>
    <s v="SLA_MET"/>
  </r>
  <r>
    <s v="6023"/>
    <d v="2023-08-30T13:56:49"/>
    <d v="2023-08-30T14:06:13"/>
    <s v="APPROVE"/>
    <s v="Consumer Existing"/>
    <s v="NBhatia"/>
    <s v="Approve"/>
    <x v="0"/>
    <d v="1899-12-30T00:09:24"/>
    <n v="9.4"/>
    <d v="2023-08-30T00:00:00"/>
    <x v="1"/>
    <x v="0"/>
    <x v="1"/>
    <x v="0"/>
    <x v="1"/>
    <s v="SLA_MET"/>
  </r>
  <r>
    <s v="6024"/>
    <d v="2023-08-30T18:08:48"/>
    <d v="2023-08-30T18:18:12"/>
    <s v="WITHDRAW"/>
    <s v="Consumer Pre Bureau"/>
    <s v="NBhatia"/>
    <s v="Please remove all employment details"/>
    <x v="4"/>
    <d v="1899-12-30T00:09:24"/>
    <n v="9.4"/>
    <d v="2023-08-30T00:00:00"/>
    <x v="1"/>
    <x v="0"/>
    <x v="1"/>
    <x v="2"/>
    <x v="2"/>
    <s v="SLA_MET"/>
  </r>
  <r>
    <s v="6025"/>
    <d v="2023-08-30T17:41:57"/>
    <d v="2023-08-30T17:51:13"/>
    <s v="APPROVE"/>
    <s v="Consumer Existing"/>
    <s v="NVaid"/>
    <s v="Approved only with outright purchase of handset or USIM only"/>
    <x v="0"/>
    <d v="1899-12-30T00:09:16"/>
    <n v="9.2666666666666675"/>
    <d v="2023-08-30T00:00:00"/>
    <x v="1"/>
    <x v="0"/>
    <x v="4"/>
    <x v="0"/>
    <x v="1"/>
    <s v="SLA_MET"/>
  </r>
  <r>
    <s v="6026"/>
    <d v="2023-08-30T17:17:14"/>
    <d v="2023-08-30T17:26:28"/>
    <s v="APPROVE"/>
    <s v="Consumer Pre Bureau"/>
    <s v="HPandya"/>
    <s v="Approve"/>
    <x v="0"/>
    <d v="1899-12-30T00:09:14"/>
    <n v="9.2333333333333325"/>
    <d v="2023-08-30T00:00:00"/>
    <x v="1"/>
    <x v="0"/>
    <x v="11"/>
    <x v="0"/>
    <x v="2"/>
    <s v="SLA_MET"/>
  </r>
  <r>
    <s v="6027"/>
    <d v="2023-08-30T18:03:48"/>
    <d v="2023-08-30T18:13:00"/>
    <s v="WITHDRAW"/>
    <s v="Consumer Pre Bureau"/>
    <s v="RMishra"/>
    <s v="An account for this applicant already exists with Asif Tech. Please resubmit as existing customer (ROW ID: 1-6XZ6W78)"/>
    <x v="3"/>
    <d v="1899-12-30T00:09:12"/>
    <n v="9.1999999999999993"/>
    <d v="2023-08-30T00:00:00"/>
    <x v="1"/>
    <x v="0"/>
    <x v="12"/>
    <x v="2"/>
    <x v="2"/>
    <s v="SLA_MET"/>
  </r>
  <r>
    <s v="6028"/>
    <d v="2023-08-30T16:07:35"/>
    <d v="2023-08-30T16:16:43"/>
    <s v="APPROVE"/>
    <s v="Consumer Pre Bureau"/>
    <s v="RBose"/>
    <m/>
    <x v="0"/>
    <d v="1899-12-30T00:09:08"/>
    <n v="9.1333333333333329"/>
    <d v="2023-08-30T00:00:00"/>
    <x v="1"/>
    <x v="0"/>
    <x v="6"/>
    <x v="0"/>
    <x v="2"/>
    <s v="SLA_MET"/>
  </r>
  <r>
    <s v="6029"/>
    <d v="2023-08-30T11:58:50"/>
    <d v="2023-08-30T12:07:55"/>
    <s v="APPROVE"/>
    <s v="Consumer Pre Bureau"/>
    <s v="NBhatia"/>
    <m/>
    <x v="0"/>
    <d v="1899-12-30T00:09:05"/>
    <n v="9.0833333333333339"/>
    <d v="2023-08-30T00:00:00"/>
    <x v="1"/>
    <x v="0"/>
    <x v="1"/>
    <x v="0"/>
    <x v="2"/>
    <s v="SLA_MET"/>
  </r>
  <r>
    <s v="6030"/>
    <d v="2023-08-30T19:27:23"/>
    <d v="2023-08-30T19:36:23"/>
    <s v="APPROVE"/>
    <s v="Consumer Existing"/>
    <s v="SBambaras"/>
    <s v="Approve"/>
    <x v="0"/>
    <d v="1899-12-30T00:09:00"/>
    <n v="9"/>
    <d v="2023-08-30T00:00:00"/>
    <x v="1"/>
    <x v="0"/>
    <x v="7"/>
    <x v="0"/>
    <x v="1"/>
    <s v="SLA_MET"/>
  </r>
  <r>
    <s v="6031"/>
    <d v="2023-08-30T14:22:54"/>
    <d v="2023-08-30T14:31:54"/>
    <s v="APPROVE"/>
    <s v="Consumer Post Bureau"/>
    <s v="FWadia"/>
    <m/>
    <x v="0"/>
    <d v="1899-12-30T00:09:00"/>
    <n v="9"/>
    <d v="2023-08-30T00:00:00"/>
    <x v="1"/>
    <x v="0"/>
    <x v="9"/>
    <x v="0"/>
    <x v="0"/>
    <s v="SLA_MET"/>
  </r>
  <r>
    <s v="6032"/>
    <d v="2023-08-30T15:34:52"/>
    <d v="2023-08-30T15:43:38"/>
    <s v="APPROVE"/>
    <s v="Consumer Pre Bureau"/>
    <s v="HPandya"/>
    <s v="Approve"/>
    <x v="0"/>
    <d v="1899-12-30T00:08:46"/>
    <n v="8.7666666666666675"/>
    <d v="2023-08-30T00:00:00"/>
    <x v="1"/>
    <x v="0"/>
    <x v="11"/>
    <x v="0"/>
    <x v="2"/>
    <s v="SLA_MET"/>
  </r>
  <r>
    <s v="6033"/>
    <d v="2023-08-30T18:37:36"/>
    <d v="2023-08-30T18:46:19"/>
    <s v="APPROVE"/>
    <s v="Consumer Post Bureau"/>
    <s v="RBose"/>
    <m/>
    <x v="0"/>
    <d v="1899-12-30T00:08:43"/>
    <n v="8.7166666666666668"/>
    <d v="2023-08-30T00:00:00"/>
    <x v="1"/>
    <x v="0"/>
    <x v="6"/>
    <x v="0"/>
    <x v="0"/>
    <s v="SLA_MET"/>
  </r>
  <r>
    <s v="6034"/>
    <d v="2023-08-30T19:23:44"/>
    <d v="2023-08-30T19:32:21"/>
    <s v="WITHDRAW"/>
    <s v="Consumer Existing"/>
    <s v="NVaid"/>
    <s v="Customer has overdue account with Asif Tech - Account no 219960571 - $174.77 overdue"/>
    <x v="1"/>
    <d v="1899-12-30T00:08:37"/>
    <n v="8.6166666666666671"/>
    <d v="2023-08-30T00:00:00"/>
    <x v="1"/>
    <x v="0"/>
    <x v="4"/>
    <x v="2"/>
    <x v="1"/>
    <s v="SLA_MET"/>
  </r>
  <r>
    <s v="6035"/>
    <d v="2023-08-30T16:13:57"/>
    <d v="2023-08-30T16:22:33"/>
    <s v="APPROVE"/>
    <s v="Consumer Existing"/>
    <s v="MDcruz"/>
    <m/>
    <x v="0"/>
    <d v="1899-12-30T00:08:36"/>
    <n v="8.6"/>
    <d v="2023-08-30T00:00:00"/>
    <x v="1"/>
    <x v="0"/>
    <x v="3"/>
    <x v="0"/>
    <x v="1"/>
    <s v="SLA_MET"/>
  </r>
  <r>
    <s v="6036"/>
    <d v="2023-08-30T15:31:20"/>
    <d v="2023-08-30T15:39:45"/>
    <s v="APPROVE"/>
    <s v="Consumer Pre Bureau"/>
    <s v="NBhatia"/>
    <s v="Approve"/>
    <x v="0"/>
    <d v="1899-12-30T00:08:25"/>
    <n v="8.4166666666666661"/>
    <d v="2023-08-30T00:00:00"/>
    <x v="1"/>
    <x v="0"/>
    <x v="1"/>
    <x v="0"/>
    <x v="2"/>
    <s v="SLA_MET"/>
  </r>
  <r>
    <s v="6037"/>
    <d v="2023-08-30T12:26:58"/>
    <d v="2023-08-30T12:35:21"/>
    <s v="APPROVE"/>
    <s v="Consumer Pre Bureau"/>
    <s v="HPandya"/>
    <m/>
    <x v="0"/>
    <d v="1899-12-30T00:08:23"/>
    <n v="8.3833333333333329"/>
    <d v="2023-08-30T00:00:00"/>
    <x v="1"/>
    <x v="0"/>
    <x v="11"/>
    <x v="0"/>
    <x v="2"/>
    <s v="SLA_MET"/>
  </r>
  <r>
    <s v="6038"/>
    <d v="2023-08-30T13:39:13"/>
    <d v="2023-08-30T13:47:33"/>
    <s v="APPROVE"/>
    <s v="Consumer Existing"/>
    <s v="NBhatia"/>
    <m/>
    <x v="0"/>
    <d v="1899-12-30T00:08:20"/>
    <n v="8.3333333333333339"/>
    <d v="2023-08-30T00:00:00"/>
    <x v="1"/>
    <x v="0"/>
    <x v="1"/>
    <x v="0"/>
    <x v="1"/>
    <s v="SLA_MET"/>
  </r>
  <r>
    <s v="6039"/>
    <d v="2023-08-30T18:17:26"/>
    <d v="2023-08-30T18:25:46"/>
    <s v="WITHDRAW"/>
    <s v="Consumer Post Bureau"/>
    <s v="RMishra"/>
    <s v="This account is closed, please resubmit under a NEW ROW ID"/>
    <x v="2"/>
    <d v="1899-12-30T00:08:20"/>
    <n v="8.3333333333333339"/>
    <d v="2023-08-30T00:00:00"/>
    <x v="1"/>
    <x v="0"/>
    <x v="12"/>
    <x v="2"/>
    <x v="0"/>
    <s v="SLA_MET"/>
  </r>
  <r>
    <s v="6040"/>
    <d v="2023-08-30T13:17:40"/>
    <d v="2023-08-30T13:25:51"/>
    <s v="APPROVE"/>
    <s v="Consumer Existing"/>
    <s v="MDcruz"/>
    <s v="Approve"/>
    <x v="0"/>
    <d v="1899-12-30T00:08:11"/>
    <n v="8.1833333333333336"/>
    <d v="2023-08-30T00:00:00"/>
    <x v="1"/>
    <x v="0"/>
    <x v="3"/>
    <x v="0"/>
    <x v="1"/>
    <s v="SLA_MET"/>
  </r>
  <r>
    <s v="6041"/>
    <d v="2023-08-30T15:26:04"/>
    <d v="2023-08-30T15:34:13"/>
    <s v="APPROVE"/>
    <s v="Consumer Post Bureau"/>
    <s v="HPandya"/>
    <m/>
    <x v="0"/>
    <d v="1899-12-30T00:08:09"/>
    <n v="8.15"/>
    <d v="2023-08-30T00:00:00"/>
    <x v="1"/>
    <x v="0"/>
    <x v="11"/>
    <x v="0"/>
    <x v="0"/>
    <s v="SLA_MET"/>
  </r>
  <r>
    <s v="6042"/>
    <d v="2023-08-30T14:48:19"/>
    <d v="2023-08-30T14:56:24"/>
    <s v="APPROVE"/>
    <s v="Consumer Pre Bureau"/>
    <s v="NBhatia"/>
    <s v="Approved only with outright purchase of handset or USIM only"/>
    <x v="0"/>
    <d v="1899-12-30T00:08:05"/>
    <n v="8.0833333333333339"/>
    <d v="2023-08-30T00:00:00"/>
    <x v="1"/>
    <x v="0"/>
    <x v="1"/>
    <x v="0"/>
    <x v="2"/>
    <s v="SLA_MET"/>
  </r>
  <r>
    <s v="6043"/>
    <d v="2023-08-30T15:53:12"/>
    <d v="2023-08-30T16:01:16"/>
    <s v="APPROVE"/>
    <s v="Consumer Existing"/>
    <s v="FWadia"/>
    <m/>
    <x v="0"/>
    <d v="1899-12-30T00:08:04"/>
    <n v="8.0666666666666664"/>
    <d v="2023-08-30T00:00:00"/>
    <x v="1"/>
    <x v="0"/>
    <x v="9"/>
    <x v="0"/>
    <x v="1"/>
    <s v="SLA_MET"/>
  </r>
  <r>
    <s v="6044"/>
    <d v="2023-08-30T09:24:50"/>
    <d v="2023-08-30T09:32:53"/>
    <s v="APPROVE"/>
    <s v="Consumer Pre Bureau"/>
    <s v="RMishra"/>
    <m/>
    <x v="0"/>
    <d v="1899-12-30T00:08:03"/>
    <n v="8.0500000000000007"/>
    <d v="2023-08-30T00:00:00"/>
    <x v="1"/>
    <x v="0"/>
    <x v="12"/>
    <x v="0"/>
    <x v="2"/>
    <s v="SLA_MET"/>
  </r>
  <r>
    <s v="6045"/>
    <d v="2023-08-30T18:31:19"/>
    <d v="2023-08-30T18:39:20"/>
    <s v="APPROVE"/>
    <s v="Consumer Post Bureau"/>
    <s v="RMishra"/>
    <s v="Approved only with outright purchase of handset or USIM only"/>
    <x v="0"/>
    <d v="1899-12-30T00:08:01"/>
    <n v="8.0166666666666675"/>
    <d v="2023-08-30T00:00:00"/>
    <x v="1"/>
    <x v="0"/>
    <x v="12"/>
    <x v="0"/>
    <x v="0"/>
    <s v="SLA_MET"/>
  </r>
  <r>
    <s v="6046"/>
    <d v="2023-08-30T11:56:19"/>
    <d v="2023-08-30T12:04:16"/>
    <s v="APPROVE"/>
    <s v="Consumer Pre Bureau"/>
    <s v="RMishra"/>
    <m/>
    <x v="0"/>
    <d v="1899-12-30T00:07:57"/>
    <n v="7.95"/>
    <d v="2023-08-30T00:00:00"/>
    <x v="1"/>
    <x v="0"/>
    <x v="12"/>
    <x v="0"/>
    <x v="2"/>
    <s v="SLA_MET"/>
  </r>
  <r>
    <s v="6047"/>
    <d v="2023-08-30T16:42:55"/>
    <d v="2023-08-30T16:50:52"/>
    <s v="WITHDRAW"/>
    <s v="Consumer Post Bureau"/>
    <s v="HPandya"/>
    <s v="An account for this applicant already exists with Asif Tech. Please resubmit as existing customer 1-8BQ7EH4"/>
    <x v="3"/>
    <d v="1899-12-30T00:07:57"/>
    <n v="7.95"/>
    <d v="2023-08-30T00:00:00"/>
    <x v="1"/>
    <x v="0"/>
    <x v="11"/>
    <x v="2"/>
    <x v="0"/>
    <s v="SLA_MET"/>
  </r>
  <r>
    <s v="6048"/>
    <d v="2023-08-30T17:55:43"/>
    <d v="2023-08-30T18:03:37"/>
    <s v="WITHDRAW"/>
    <s v="Consumer Pre Bureau"/>
    <s v="NVaid"/>
    <s v="Please re-submit as student - Please remove all employment details that are mentioned on the application"/>
    <x v="4"/>
    <d v="1899-12-30T00:07:54"/>
    <n v="7.9"/>
    <d v="2023-08-30T00:00:00"/>
    <x v="1"/>
    <x v="0"/>
    <x v="4"/>
    <x v="2"/>
    <x v="2"/>
    <s v="SLA_MET"/>
  </r>
  <r>
    <s v="6049"/>
    <d v="2023-08-30T15:08:42"/>
    <d v="2023-08-30T15:16:32"/>
    <s v="APPROVE"/>
    <s v="Consumer Existing"/>
    <s v="MDcruz"/>
    <s v="Approve"/>
    <x v="0"/>
    <d v="1899-12-30T00:07:50"/>
    <n v="7.833333333333333"/>
    <d v="2023-08-30T00:00:00"/>
    <x v="1"/>
    <x v="0"/>
    <x v="3"/>
    <x v="0"/>
    <x v="1"/>
    <s v="SLA_MET"/>
  </r>
  <r>
    <s v="6050"/>
    <d v="2023-08-30T11:17:57"/>
    <d v="2023-08-30T11:25:45"/>
    <s v="APPROVE"/>
    <s v="Consumer Pre Bureau"/>
    <s v="RMishra"/>
    <m/>
    <x v="0"/>
    <d v="1899-12-30T00:07:48"/>
    <n v="7.8"/>
    <d v="2023-08-30T00:00:00"/>
    <x v="1"/>
    <x v="0"/>
    <x v="12"/>
    <x v="0"/>
    <x v="2"/>
    <s v="SLA_MET"/>
  </r>
  <r>
    <s v="6051"/>
    <d v="2023-08-30T12:19:12"/>
    <d v="2023-08-30T12:26:56"/>
    <s v="APPROVE"/>
    <s v="Consumer Existing"/>
    <s v="HPandya"/>
    <s v="Approve"/>
    <x v="0"/>
    <d v="1899-12-30T00:07:44"/>
    <n v="7.7333333333333334"/>
    <d v="2023-08-30T00:00:00"/>
    <x v="1"/>
    <x v="0"/>
    <x v="11"/>
    <x v="0"/>
    <x v="1"/>
    <s v="SLA_MET"/>
  </r>
  <r>
    <s v="6052"/>
    <d v="2023-08-30T11:54:23"/>
    <d v="2023-08-30T12:01:58"/>
    <s v="APPROVE"/>
    <s v="Consumer Post Bureau"/>
    <s v="HPandya"/>
    <m/>
    <x v="0"/>
    <d v="1899-12-30T00:07:35"/>
    <n v="7.583333333333333"/>
    <d v="2023-08-30T00:00:00"/>
    <x v="1"/>
    <x v="0"/>
    <x v="11"/>
    <x v="0"/>
    <x v="0"/>
    <s v="SLA_MET"/>
  </r>
  <r>
    <s v="6053"/>
    <d v="2023-08-30T17:20:53"/>
    <d v="2023-08-30T17:28:28"/>
    <s v="WITHDRAW"/>
    <s v="Consumer Pre Bureau"/>
    <s v="NVaid"/>
    <s v="Please email 100 pts of ID to vcredit@Asif Tech.com.au"/>
    <x v="2"/>
    <d v="1899-12-30T00:07:35"/>
    <n v="7.583333333333333"/>
    <d v="2023-08-30T00:00:00"/>
    <x v="1"/>
    <x v="0"/>
    <x v="4"/>
    <x v="2"/>
    <x v="2"/>
    <s v="SLA_MET"/>
  </r>
  <r>
    <s v="6054"/>
    <d v="2023-08-30T10:57:17"/>
    <d v="2023-08-30T11:04:44"/>
    <s v="APPROVE"/>
    <s v="Consumer Pre Bureau"/>
    <s v="HPandya"/>
    <s v="Approve"/>
    <x v="0"/>
    <d v="1899-12-30T00:07:27"/>
    <n v="7.45"/>
    <d v="2023-08-30T00:00:00"/>
    <x v="1"/>
    <x v="0"/>
    <x v="11"/>
    <x v="0"/>
    <x v="2"/>
    <s v="SLA_MET"/>
  </r>
  <r>
    <s v="6055"/>
    <d v="2023-08-30T19:43:17"/>
    <d v="2023-08-30T19:50:44"/>
    <s v="APPROVE"/>
    <s v="Consumer Existing"/>
    <s v="MDcruz"/>
    <m/>
    <x v="0"/>
    <d v="1899-12-30T00:07:27"/>
    <n v="7.45"/>
    <d v="2023-08-30T00:00:00"/>
    <x v="1"/>
    <x v="0"/>
    <x v="3"/>
    <x v="0"/>
    <x v="1"/>
    <s v="SLA_MET"/>
  </r>
  <r>
    <s v="6056"/>
    <d v="2023-08-30T15:16:24"/>
    <d v="2023-08-30T15:23:49"/>
    <s v="APPROVE"/>
    <s v="Consumer Post Bureau"/>
    <s v="HPandya"/>
    <m/>
    <x v="0"/>
    <d v="1899-12-30T00:07:25"/>
    <n v="7.416666666666667"/>
    <d v="2023-08-30T00:00:00"/>
    <x v="1"/>
    <x v="0"/>
    <x v="11"/>
    <x v="0"/>
    <x v="0"/>
    <s v="SLA_MET"/>
  </r>
  <r>
    <s v="6057"/>
    <d v="2023-08-30T14:55:52"/>
    <d v="2023-08-30T15:03:09"/>
    <s v="APPROVE"/>
    <s v="Consumer Post Bureau"/>
    <s v="RMishra"/>
    <s v="Approve"/>
    <x v="0"/>
    <d v="1899-12-30T00:07:17"/>
    <n v="7.2833333333333332"/>
    <d v="2023-08-30T00:00:00"/>
    <x v="1"/>
    <x v="0"/>
    <x v="12"/>
    <x v="0"/>
    <x v="0"/>
    <s v="SLA_MET"/>
  </r>
  <r>
    <s v="6058"/>
    <d v="2023-08-30T12:35:48"/>
    <d v="2023-08-30T12:43:02"/>
    <s v="APPROVE"/>
    <s v="Consumer Existing"/>
    <s v="CDcosta"/>
    <m/>
    <x v="0"/>
    <d v="1899-12-30T00:07:14"/>
    <n v="7.2333333333333334"/>
    <d v="2023-08-30T00:00:00"/>
    <x v="1"/>
    <x v="0"/>
    <x v="2"/>
    <x v="0"/>
    <x v="1"/>
    <s v="SLA_MET"/>
  </r>
  <r>
    <s v="6059"/>
    <d v="2023-08-30T12:21:07"/>
    <d v="2023-08-30T12:28:06"/>
    <s v="APPROVE"/>
    <s v="Consumer Pre Bureau"/>
    <s v="MDcruz"/>
    <m/>
    <x v="0"/>
    <d v="1899-12-30T00:06:59"/>
    <n v="6.9833333333333334"/>
    <d v="2023-08-30T00:00:00"/>
    <x v="1"/>
    <x v="0"/>
    <x v="3"/>
    <x v="0"/>
    <x v="2"/>
    <s v="SLA_MET"/>
  </r>
  <r>
    <s v="6060"/>
    <d v="2023-08-30T18:30:16"/>
    <d v="2023-08-30T18:37:12"/>
    <s v="APPROVE"/>
    <s v="Consumer Existing"/>
    <s v="RMishra"/>
    <s v="Approve"/>
    <x v="0"/>
    <d v="1899-12-30T00:06:56"/>
    <n v="6.9333333333333336"/>
    <d v="2023-08-30T00:00:00"/>
    <x v="1"/>
    <x v="0"/>
    <x v="12"/>
    <x v="0"/>
    <x v="1"/>
    <s v="SLA_MET"/>
  </r>
  <r>
    <s v="6061"/>
    <d v="2023-08-30T14:54:11"/>
    <d v="2023-08-30T15:01:07"/>
    <s v="APPROVE"/>
    <s v="Consumer Existing"/>
    <s v="NVaid"/>
    <m/>
    <x v="0"/>
    <d v="1899-12-30T00:06:56"/>
    <n v="6.9333333333333336"/>
    <d v="2023-08-30T00:00:00"/>
    <x v="1"/>
    <x v="0"/>
    <x v="4"/>
    <x v="0"/>
    <x v="1"/>
    <s v="SLA_MET"/>
  </r>
  <r>
    <s v="6062"/>
    <d v="2023-08-30T11:37:12"/>
    <d v="2023-08-30T11:44:07"/>
    <s v="APPROVE"/>
    <s v="Consumer Existing"/>
    <s v="NVaid"/>
    <s v="Approved only with outright purchase of handset or USIM only"/>
    <x v="0"/>
    <d v="1899-12-30T00:06:55"/>
    <n v="6.916666666666667"/>
    <d v="2023-08-30T00:00:00"/>
    <x v="1"/>
    <x v="0"/>
    <x v="4"/>
    <x v="0"/>
    <x v="1"/>
    <s v="SLA_MET"/>
  </r>
  <r>
    <s v="6063"/>
    <d v="2023-08-30T16:45:51"/>
    <d v="2023-08-30T16:52:44"/>
    <s v="WITHDRAW"/>
    <s v="Consumer Pre Bureau"/>
    <s v="NVaid"/>
    <s v="Please proof of employment / appointment letter or payslip to kcredit@Asif Tech.com.au"/>
    <x v="0"/>
    <d v="1899-12-30T00:06:53"/>
    <n v="6.8833333333333329"/>
    <d v="2023-08-30T00:00:00"/>
    <x v="1"/>
    <x v="0"/>
    <x v="4"/>
    <x v="2"/>
    <x v="2"/>
    <s v="SLA_MET"/>
  </r>
  <r>
    <s v="6064"/>
    <d v="2023-08-30T16:15:51"/>
    <d v="2023-08-30T16:22:41"/>
    <s v="APPROVE"/>
    <s v="Consumer Post Bureau"/>
    <s v="NBhatia"/>
    <s v="Approved only with outright purchase of handset or USIM only"/>
    <x v="0"/>
    <d v="1899-12-30T00:06:50"/>
    <n v="6.833333333333333"/>
    <d v="2023-08-30T00:00:00"/>
    <x v="1"/>
    <x v="0"/>
    <x v="1"/>
    <x v="0"/>
    <x v="0"/>
    <s v="SLA_MET"/>
  </r>
  <r>
    <s v="6065"/>
    <d v="2023-08-30T20:08:30"/>
    <d v="2023-08-30T20:15:16"/>
    <s v="APPROVE"/>
    <s v="Consumer Pre Bureau"/>
    <s v="NVaid"/>
    <s v="Approve"/>
    <x v="0"/>
    <d v="1899-12-30T00:06:46"/>
    <n v="6.7666666666666666"/>
    <d v="2023-08-30T00:00:00"/>
    <x v="1"/>
    <x v="0"/>
    <x v="4"/>
    <x v="0"/>
    <x v="2"/>
    <s v="SLA_MET"/>
  </r>
  <r>
    <s v="6066"/>
    <d v="2023-08-30T14:33:26"/>
    <d v="2023-08-30T14:40:11"/>
    <s v="APPROVE"/>
    <s v="Consumer Existing"/>
    <s v="RMishra"/>
    <s v="Approve"/>
    <x v="0"/>
    <d v="1899-12-30T00:06:45"/>
    <n v="6.75"/>
    <d v="2023-08-30T00:00:00"/>
    <x v="1"/>
    <x v="0"/>
    <x v="12"/>
    <x v="0"/>
    <x v="1"/>
    <s v="SLA_MET"/>
  </r>
  <r>
    <s v="6067"/>
    <d v="2023-08-30T18:34:11"/>
    <d v="2023-08-30T18:40:54"/>
    <s v="APPROVE"/>
    <s v="Consumer Post Bureau"/>
    <s v="RMishra"/>
    <s v="Approved only with outright purchase of handset or USIM only"/>
    <x v="0"/>
    <d v="1899-12-30T00:06:43"/>
    <n v="6.7166666666666668"/>
    <d v="2023-08-30T00:00:00"/>
    <x v="1"/>
    <x v="0"/>
    <x v="12"/>
    <x v="0"/>
    <x v="0"/>
    <s v="SLA_MET"/>
  </r>
  <r>
    <s v="6068"/>
    <d v="2023-08-30T19:33:16"/>
    <d v="2023-08-30T19:39:57"/>
    <s v="APPROVE"/>
    <s v="Consumer Existing"/>
    <s v="MDcruz"/>
    <m/>
    <x v="0"/>
    <d v="1899-12-30T00:06:41"/>
    <n v="6.6833333333333336"/>
    <d v="2023-08-30T00:00:00"/>
    <x v="1"/>
    <x v="0"/>
    <x v="3"/>
    <x v="0"/>
    <x v="1"/>
    <s v="SLA_MET"/>
  </r>
  <r>
    <s v="6069"/>
    <d v="2023-08-30T12:52:18"/>
    <d v="2023-08-30T12:58:59"/>
    <s v="APPROVE"/>
    <s v="Consumer Existing"/>
    <s v="HPandya"/>
    <m/>
    <x v="0"/>
    <d v="1899-12-30T00:06:41"/>
    <n v="6.6833333333333336"/>
    <d v="2023-08-30T00:00:00"/>
    <x v="1"/>
    <x v="0"/>
    <x v="11"/>
    <x v="0"/>
    <x v="1"/>
    <s v="SLA_MET"/>
  </r>
  <r>
    <s v="6070"/>
    <d v="2023-08-30T16:54:18"/>
    <d v="2023-08-30T17:00:59"/>
    <s v="WITHDRAW"/>
    <s v="Consumer Existing"/>
    <s v="HPandya"/>
    <s v="Please resubmit with landline for employer"/>
    <x v="2"/>
    <d v="1899-12-30T00:06:41"/>
    <n v="6.6833333333333336"/>
    <d v="2023-08-30T00:00:00"/>
    <x v="1"/>
    <x v="0"/>
    <x v="11"/>
    <x v="2"/>
    <x v="1"/>
    <s v="SLA_MET"/>
  </r>
  <r>
    <s v="6071"/>
    <d v="2023-08-30T14:13:14"/>
    <d v="2023-08-30T14:19:52"/>
    <s v="APPROVE"/>
    <s v="Consumer Existing"/>
    <s v="RMishra"/>
    <m/>
    <x v="0"/>
    <d v="1899-12-30T00:06:38"/>
    <n v="6.6333333333333329"/>
    <d v="2023-08-30T00:00:00"/>
    <x v="1"/>
    <x v="0"/>
    <x v="12"/>
    <x v="0"/>
    <x v="1"/>
    <s v="SLA_MET"/>
  </r>
  <r>
    <s v="6072"/>
    <d v="2023-08-30T20:34:28"/>
    <d v="2023-08-30T20:41:05"/>
    <s v="WITHDRAW"/>
    <s v="Consumer Post Bureau"/>
    <s v="SBambaras"/>
    <m/>
    <x v="0"/>
    <d v="1899-12-30T00:06:37"/>
    <n v="6.6166666666666671"/>
    <d v="2023-08-30T00:00:00"/>
    <x v="1"/>
    <x v="0"/>
    <x v="7"/>
    <x v="2"/>
    <x v="0"/>
    <s v="SLA_MET"/>
  </r>
  <r>
    <s v="6073"/>
    <d v="2023-08-30T17:43:08"/>
    <d v="2023-08-30T17:49:43"/>
    <s v="WITHDRAW"/>
    <s v="Consumer Pre Bureau"/>
    <s v="MDcruz"/>
    <s v="Please email 100 pts of ID to vcredit@Asif Tech.com.au"/>
    <x v="2"/>
    <d v="1899-12-30T00:06:35"/>
    <n v="6.583333333333333"/>
    <d v="2023-08-30T00:00:00"/>
    <x v="1"/>
    <x v="0"/>
    <x v="3"/>
    <x v="2"/>
    <x v="2"/>
    <s v="SLA_MET"/>
  </r>
  <r>
    <s v="6074"/>
    <d v="2023-08-30T16:20:40"/>
    <d v="2023-08-30T16:27:08"/>
    <s v="APPROVE"/>
    <s v="Consumer Existing"/>
    <s v="NVaid"/>
    <m/>
    <x v="0"/>
    <d v="1899-12-30T00:06:28"/>
    <n v="6.4666666666666668"/>
    <d v="2023-08-30T00:00:00"/>
    <x v="1"/>
    <x v="0"/>
    <x v="4"/>
    <x v="0"/>
    <x v="1"/>
    <s v="SLA_MET"/>
  </r>
  <r>
    <s v="6075"/>
    <d v="2023-08-30T18:49:27"/>
    <d v="2023-08-30T18:55:37"/>
    <s v="DECLINE"/>
    <s v="Consumer Existing"/>
    <s v="NVaid"/>
    <s v="Applicant is working outside Visa requirements. Applicant is on student visa"/>
    <x v="0"/>
    <d v="1899-12-30T00:06:10"/>
    <n v="6.166666666666667"/>
    <d v="2023-08-30T00:00:00"/>
    <x v="1"/>
    <x v="0"/>
    <x v="4"/>
    <x v="1"/>
    <x v="1"/>
    <s v="SLA_MET"/>
  </r>
  <r>
    <s v="6076"/>
    <d v="2023-08-30T17:05:09"/>
    <d v="2023-08-30T17:11:18"/>
    <s v="APPROVE"/>
    <s v="Consumer Existing"/>
    <s v="SBambaras"/>
    <m/>
    <x v="0"/>
    <d v="1899-12-30T00:06:09"/>
    <n v="6.15"/>
    <d v="2023-08-30T00:00:00"/>
    <x v="1"/>
    <x v="0"/>
    <x v="7"/>
    <x v="0"/>
    <x v="1"/>
    <s v="SLA_MET"/>
  </r>
  <r>
    <s v="6077"/>
    <d v="2023-08-30T18:08:58"/>
    <d v="2023-08-30T18:15:06"/>
    <s v="APPROVE"/>
    <s v="Consumer Existing"/>
    <s v="RMishra"/>
    <s v="Approved for MBB only"/>
    <x v="0"/>
    <d v="1899-12-30T00:06:08"/>
    <n v="6.1333333333333337"/>
    <d v="2023-08-30T00:00:00"/>
    <x v="1"/>
    <x v="0"/>
    <x v="12"/>
    <x v="0"/>
    <x v="1"/>
    <s v="SLA_MET"/>
  </r>
  <r>
    <s v="6078"/>
    <d v="2023-08-30T12:21:42"/>
    <d v="2023-08-30T12:27:35"/>
    <s v="APPROVE"/>
    <s v="Consumer Pre Bureau"/>
    <s v="RMishra"/>
    <m/>
    <x v="0"/>
    <d v="1899-12-30T00:05:53"/>
    <n v="5.8833333333333329"/>
    <d v="2023-08-30T00:00:00"/>
    <x v="1"/>
    <x v="0"/>
    <x v="12"/>
    <x v="0"/>
    <x v="2"/>
    <s v="SLA_MET"/>
  </r>
  <r>
    <s v="6079"/>
    <d v="2023-08-30T17:50:53"/>
    <d v="2023-08-30T17:56:41"/>
    <s v="WITHDRAW"/>
    <s v="Consumer Pre Bureau"/>
    <s v="NVaid"/>
    <s v="An account for this applicant already exists with Asif Tech. Please resubmit as existing customer - Row id 1-71Y7Z4V"/>
    <x v="3"/>
    <d v="1899-12-30T00:05:48"/>
    <n v="5.8"/>
    <d v="2023-08-30T00:00:00"/>
    <x v="1"/>
    <x v="0"/>
    <x v="4"/>
    <x v="2"/>
    <x v="2"/>
    <s v="SLA_MET"/>
  </r>
  <r>
    <s v="6080"/>
    <d v="2023-08-30T20:42:45"/>
    <d v="2023-08-30T20:48:24"/>
    <s v="APPROVE"/>
    <s v="Consumer Post Bureau"/>
    <s v="SBambaras"/>
    <m/>
    <x v="0"/>
    <d v="1899-12-30T00:05:39"/>
    <n v="5.65"/>
    <d v="2023-08-30T00:00:00"/>
    <x v="1"/>
    <x v="0"/>
    <x v="7"/>
    <x v="0"/>
    <x v="0"/>
    <s v="SLA_MET"/>
  </r>
  <r>
    <s v="6081"/>
    <d v="2023-08-30T12:53:42"/>
    <d v="2023-08-30T12:59:16"/>
    <s v="APPROVE"/>
    <s v="Consumer Existing"/>
    <s v="RMishra"/>
    <m/>
    <x v="0"/>
    <d v="1899-12-30T00:05:34"/>
    <n v="5.5666666666666664"/>
    <d v="2023-08-30T00:00:00"/>
    <x v="1"/>
    <x v="0"/>
    <x v="12"/>
    <x v="0"/>
    <x v="1"/>
    <s v="SLA_MET"/>
  </r>
  <r>
    <s v="6082"/>
    <d v="2023-08-30T16:43:23"/>
    <d v="2023-08-30T16:48:51"/>
    <s v="WITHDRAW"/>
    <s v="Consumer Existing"/>
    <s v="MDcruz"/>
    <s v="Please re-submit as student"/>
    <x v="3"/>
    <d v="1899-12-30T00:05:28"/>
    <n v="5.4666666666666668"/>
    <d v="2023-08-30T00:00:00"/>
    <x v="1"/>
    <x v="0"/>
    <x v="3"/>
    <x v="2"/>
    <x v="1"/>
    <s v="SLA_MET"/>
  </r>
  <r>
    <s v="6083"/>
    <d v="2023-08-30T12:32:34"/>
    <d v="2023-08-30T12:37:58"/>
    <s v="APPROVE"/>
    <s v="Consumer Existing"/>
    <s v="RBose"/>
    <m/>
    <x v="0"/>
    <d v="1899-12-30T00:05:24"/>
    <n v="5.4"/>
    <d v="2023-08-30T00:00:00"/>
    <x v="1"/>
    <x v="0"/>
    <x v="6"/>
    <x v="0"/>
    <x v="1"/>
    <s v="SLA_MET"/>
  </r>
  <r>
    <s v="6084"/>
    <d v="2023-08-30T17:24:34"/>
    <d v="2023-08-30T17:29:56"/>
    <s v="APPROVE"/>
    <s v="Consumer Post Bureau"/>
    <s v="HPandya"/>
    <m/>
    <x v="0"/>
    <d v="1899-12-30T00:05:22"/>
    <n v="5.3666666666666663"/>
    <d v="2023-08-30T00:00:00"/>
    <x v="1"/>
    <x v="0"/>
    <x v="11"/>
    <x v="0"/>
    <x v="0"/>
    <s v="SLA_MET"/>
  </r>
  <r>
    <s v="6085"/>
    <d v="2023-08-30T16:01:25"/>
    <d v="2023-08-30T16:06:45"/>
    <s v="APPROVE"/>
    <s v="Consumer Post Bureau"/>
    <s v="RMishra"/>
    <m/>
    <x v="0"/>
    <d v="1899-12-30T00:05:20"/>
    <n v="5.333333333333333"/>
    <d v="2023-08-30T00:00:00"/>
    <x v="1"/>
    <x v="0"/>
    <x v="12"/>
    <x v="0"/>
    <x v="0"/>
    <s v="SLA_MET"/>
  </r>
  <r>
    <s v="6086"/>
    <d v="2023-08-30T19:05:50"/>
    <d v="2023-08-30T19:11:09"/>
    <s v="APPROVE"/>
    <s v="Consumer Post Bureau"/>
    <s v="NVaid"/>
    <s v="Approved only with outright purchase of handset or USIM only"/>
    <x v="0"/>
    <d v="1899-12-30T00:05:19"/>
    <n v="5.3166666666666664"/>
    <d v="2023-08-30T00:00:00"/>
    <x v="1"/>
    <x v="0"/>
    <x v="4"/>
    <x v="0"/>
    <x v="0"/>
    <s v="SLA_MET"/>
  </r>
  <r>
    <s v="6087"/>
    <d v="2023-08-30T18:55:23"/>
    <d v="2023-08-30T19:00:40"/>
    <s v="APPROVE"/>
    <s v="Consumer Post Bureau"/>
    <s v="SBambaras"/>
    <m/>
    <x v="0"/>
    <d v="1899-12-30T00:05:17"/>
    <n v="5.2833333333333332"/>
    <d v="2023-08-30T00:00:00"/>
    <x v="1"/>
    <x v="0"/>
    <x v="7"/>
    <x v="0"/>
    <x v="0"/>
    <s v="SLA_MET"/>
  </r>
  <r>
    <s v="6088"/>
    <d v="2023-08-30T13:05:40"/>
    <d v="2023-08-30T13:10:50"/>
    <s v="APPROVE"/>
    <s v="Consumer Existing"/>
    <s v="RMishra"/>
    <s v="Approve"/>
    <x v="0"/>
    <d v="1899-12-30T00:05:10"/>
    <n v="5.166666666666667"/>
    <d v="2023-08-30T00:00:00"/>
    <x v="1"/>
    <x v="0"/>
    <x v="12"/>
    <x v="0"/>
    <x v="1"/>
    <s v="SLA_MET"/>
  </r>
  <r>
    <s v="6089"/>
    <d v="2023-08-30T20:03:59"/>
    <d v="2023-08-30T20:09:05"/>
    <s v="APPROVE"/>
    <s v="Consumer Existing"/>
    <s v="SBambaras"/>
    <s v="Approved only with outright purchase of handset or USIM only"/>
    <x v="0"/>
    <d v="1899-12-30T00:05:06"/>
    <n v="5.0999999999999996"/>
    <d v="2023-08-30T00:00:00"/>
    <x v="1"/>
    <x v="0"/>
    <x v="7"/>
    <x v="0"/>
    <x v="1"/>
    <s v="SLA_MET"/>
  </r>
  <r>
    <s v="6090"/>
    <d v="2023-08-30T16:58:57"/>
    <d v="2023-08-30T17:03:57"/>
    <s v="APPROVE"/>
    <s v="Consumer Existing"/>
    <s v="RMishra"/>
    <s v="Approve"/>
    <x v="0"/>
    <d v="1899-12-30T00:05:00"/>
    <n v="5"/>
    <d v="2023-08-30T00:00:00"/>
    <x v="1"/>
    <x v="0"/>
    <x v="12"/>
    <x v="0"/>
    <x v="1"/>
    <s v="SLA_MET"/>
  </r>
  <r>
    <s v="6091"/>
    <d v="2023-08-30T16:42:55"/>
    <d v="2023-08-30T16:47:53"/>
    <s v="APPROVE"/>
    <s v="Consumer Existing"/>
    <s v="RMishra"/>
    <m/>
    <x v="0"/>
    <d v="1899-12-30T00:04:58"/>
    <n v="4.9666666666666668"/>
    <d v="2023-08-30T00:00:00"/>
    <x v="1"/>
    <x v="0"/>
    <x v="12"/>
    <x v="0"/>
    <x v="1"/>
    <s v="SLA_MET"/>
  </r>
  <r>
    <s v="6092"/>
    <d v="2023-08-30T15:56:42"/>
    <d v="2023-08-30T16:01:39"/>
    <s v="APPROVE"/>
    <s v="Consumer Pre Bureau"/>
    <s v="RMishra"/>
    <m/>
    <x v="0"/>
    <d v="1899-12-30T00:04:57"/>
    <n v="4.95"/>
    <d v="2023-08-30T00:00:00"/>
    <x v="1"/>
    <x v="0"/>
    <x v="12"/>
    <x v="0"/>
    <x v="2"/>
    <s v="SLA_MET"/>
  </r>
  <r>
    <s v="6093"/>
    <d v="2023-08-30T16:13:57"/>
    <d v="2023-08-30T16:18:43"/>
    <s v="APPROVE"/>
    <s v="Consumer Pre Bureau"/>
    <s v="RMishra"/>
    <m/>
    <x v="0"/>
    <d v="1899-12-30T00:04:46"/>
    <n v="4.7666666666666666"/>
    <d v="2023-08-30T00:00:00"/>
    <x v="1"/>
    <x v="0"/>
    <x v="12"/>
    <x v="0"/>
    <x v="2"/>
    <s v="SLA_MET"/>
  </r>
  <r>
    <s v="6094"/>
    <d v="2023-08-30T10:53:59"/>
    <d v="2023-08-30T10:58:42"/>
    <s v="APPROVE"/>
    <s v="Consumer Pre Bureau"/>
    <s v="RMishra"/>
    <m/>
    <x v="0"/>
    <d v="1899-12-30T00:04:43"/>
    <n v="4.7166666666666668"/>
    <d v="2023-08-30T00:00:00"/>
    <x v="1"/>
    <x v="0"/>
    <x v="12"/>
    <x v="0"/>
    <x v="2"/>
    <s v="SLA_MET"/>
  </r>
  <r>
    <s v="6095"/>
    <d v="2023-08-30T16:21:12"/>
    <d v="2023-08-30T16:25:52"/>
    <s v="APPROVE"/>
    <s v="Consumer Post Bureau"/>
    <s v="SBambaras"/>
    <m/>
    <x v="0"/>
    <d v="1899-12-30T00:04:40"/>
    <n v="4.666666666666667"/>
    <d v="2023-08-30T00:00:00"/>
    <x v="1"/>
    <x v="0"/>
    <x v="7"/>
    <x v="0"/>
    <x v="0"/>
    <s v="SLA_MET"/>
  </r>
  <r>
    <s v="6096"/>
    <d v="2023-08-30T14:28:40"/>
    <d v="2023-08-30T14:33:19"/>
    <s v="APPROVE"/>
    <s v="Consumer Existing"/>
    <s v="RMishra"/>
    <s v="Approve"/>
    <x v="0"/>
    <d v="1899-12-30T00:04:39"/>
    <n v="4.6500000000000004"/>
    <d v="2023-08-30T00:00:00"/>
    <x v="1"/>
    <x v="0"/>
    <x v="12"/>
    <x v="0"/>
    <x v="1"/>
    <s v="SLA_MET"/>
  </r>
  <r>
    <s v="6097"/>
    <d v="2023-08-30T14:00:17"/>
    <d v="2023-08-30T14:04:41"/>
    <s v="APPROVE"/>
    <s v="Consumer Post Bureau"/>
    <s v="RMishra"/>
    <s v="Approved for 1 handset and 1 MBB"/>
    <x v="0"/>
    <d v="1899-12-30T00:04:24"/>
    <n v="4.4000000000000004"/>
    <d v="2023-08-30T00:00:00"/>
    <x v="1"/>
    <x v="0"/>
    <x v="12"/>
    <x v="0"/>
    <x v="0"/>
    <s v="SLA_MET"/>
  </r>
  <r>
    <s v="6098"/>
    <d v="2023-08-30T20:16:58"/>
    <d v="2023-08-30T20:21:21"/>
    <s v="WITHDRAW"/>
    <s v="Consumer Post Bureau"/>
    <s v="SBambaras"/>
    <m/>
    <x v="0"/>
    <d v="1899-12-30T00:04:23"/>
    <n v="4.3833333333333337"/>
    <d v="2023-08-30T00:00:00"/>
    <x v="1"/>
    <x v="0"/>
    <x v="7"/>
    <x v="2"/>
    <x v="0"/>
    <s v="SLA_MET"/>
  </r>
  <r>
    <s v="6099"/>
    <d v="2023-08-30T13:56:49"/>
    <d v="2023-08-30T14:01:09"/>
    <s v="APPROVE"/>
    <s v="Consumer Existing"/>
    <s v="RMishra"/>
    <m/>
    <x v="0"/>
    <d v="1899-12-30T00:04:20"/>
    <n v="4.333333333333333"/>
    <d v="2023-08-30T00:00:00"/>
    <x v="1"/>
    <x v="0"/>
    <x v="12"/>
    <x v="0"/>
    <x v="1"/>
    <s v="SLA_MET"/>
  </r>
  <r>
    <s v="6100"/>
    <d v="2023-08-30T15:06:11"/>
    <d v="2023-08-30T15:10:29"/>
    <s v="APPROVE"/>
    <s v="Consumer Post Bureau"/>
    <s v="RMishra"/>
    <s v="Approved for 1 handset and 1 MBB"/>
    <x v="0"/>
    <d v="1899-12-30T00:04:18"/>
    <n v="4.3"/>
    <d v="2023-08-30T00:00:00"/>
    <x v="1"/>
    <x v="0"/>
    <x v="12"/>
    <x v="0"/>
    <x v="0"/>
    <s v="SLA_MET"/>
  </r>
  <r>
    <s v="6101"/>
    <d v="2023-08-30T11:29:56"/>
    <d v="2023-08-30T11:34:03"/>
    <s v="APPROVE"/>
    <s v="Consumer Pre Bureau"/>
    <s v="RMishra"/>
    <s v="Approved for 1 handset and 1 MBB"/>
    <x v="0"/>
    <d v="1899-12-30T00:04:07"/>
    <n v="4.1166666666666663"/>
    <d v="2023-08-30T00:00:00"/>
    <x v="1"/>
    <x v="0"/>
    <x v="12"/>
    <x v="0"/>
    <x v="2"/>
    <s v="SLA_MET"/>
  </r>
  <r>
    <s v="6102"/>
    <d v="2023-08-30T16:51:54"/>
    <d v="2023-08-30T16:56:00"/>
    <s v="APPROVE"/>
    <s v="Consumer Pre Bureau"/>
    <s v="RMishra"/>
    <s v="Approve"/>
    <x v="0"/>
    <d v="1899-12-30T00:04:06"/>
    <n v="4.0999999999999996"/>
    <d v="2023-08-30T00:00:00"/>
    <x v="1"/>
    <x v="0"/>
    <x v="12"/>
    <x v="0"/>
    <x v="2"/>
    <s v="SLA_MET"/>
  </r>
  <r>
    <s v="6103"/>
    <d v="2023-08-30T11:43:11"/>
    <d v="2023-08-30T11:47:17"/>
    <s v="APPROVE"/>
    <s v="Consumer Post Bureau"/>
    <s v="RMishra"/>
    <m/>
    <x v="0"/>
    <d v="1899-12-30T00:04:06"/>
    <n v="4.0999999999999996"/>
    <d v="2023-08-30T00:00:00"/>
    <x v="1"/>
    <x v="0"/>
    <x v="12"/>
    <x v="0"/>
    <x v="0"/>
    <s v="SLA_MET"/>
  </r>
  <r>
    <s v="6104"/>
    <d v="2023-08-30T17:25:10"/>
    <d v="2023-08-30T17:29:12"/>
    <s v="WITHDRAW"/>
    <s v="Consumer Pre Bureau"/>
    <s v="RMishra"/>
    <s v="Please verify passport details and DOB and resubmit OR email passport and visa page to vcredit@Asif Tech.com.au"/>
    <x v="2"/>
    <d v="1899-12-30T00:04:02"/>
    <n v="4.0333333333333332"/>
    <d v="2023-08-30T00:00:00"/>
    <x v="1"/>
    <x v="0"/>
    <x v="12"/>
    <x v="2"/>
    <x v="2"/>
    <s v="SLA_MET"/>
  </r>
  <r>
    <s v="6105"/>
    <d v="2023-08-30T17:39:37"/>
    <d v="2023-08-30T17:43:24"/>
    <s v="APPROVE"/>
    <s v="Consumer Pre Bureau"/>
    <s v="RMishra"/>
    <s v="Approved"/>
    <x v="0"/>
    <d v="1899-12-30T00:03:47"/>
    <n v="3.7833333333333332"/>
    <d v="2023-08-30T00:00:00"/>
    <x v="1"/>
    <x v="0"/>
    <x v="12"/>
    <x v="0"/>
    <x v="2"/>
    <s v="SLA_MET"/>
  </r>
  <r>
    <s v="6106"/>
    <d v="2023-08-30T12:11:31"/>
    <d v="2023-08-30T12:15:17"/>
    <s v="APPROVE"/>
    <s v="Consumer Post Bureau"/>
    <s v="MDcruz"/>
    <m/>
    <x v="0"/>
    <d v="1899-12-30T00:03:46"/>
    <n v="3.7666666666666666"/>
    <d v="2023-08-30T00:00:00"/>
    <x v="1"/>
    <x v="0"/>
    <x v="3"/>
    <x v="0"/>
    <x v="0"/>
    <s v="SLA_MET"/>
  </r>
  <r>
    <s v="6107"/>
    <d v="2023-08-30T12:30:31"/>
    <d v="2023-08-30T12:34:15"/>
    <s v="APPROVE"/>
    <s v="Consumer Post Bureau"/>
    <s v="RMishra"/>
    <m/>
    <x v="0"/>
    <d v="1899-12-30T00:03:44"/>
    <n v="3.7333333333333334"/>
    <d v="2023-08-30T00:00:00"/>
    <x v="1"/>
    <x v="0"/>
    <x v="12"/>
    <x v="0"/>
    <x v="0"/>
    <s v="SLA_MET"/>
  </r>
  <r>
    <s v="6108"/>
    <d v="2023-08-30T10:36:53"/>
    <d v="2023-08-30T10:40:33"/>
    <s v="APPROVE"/>
    <s v="Consumer Existing"/>
    <s v="RMishra"/>
    <m/>
    <x v="0"/>
    <d v="1899-12-30T00:03:40"/>
    <n v="3.6666666666666665"/>
    <d v="2023-08-30T00:00:00"/>
    <x v="1"/>
    <x v="0"/>
    <x v="12"/>
    <x v="0"/>
    <x v="1"/>
    <s v="SLA_MET"/>
  </r>
  <r>
    <s v="6109"/>
    <d v="2023-08-30T16:31:27"/>
    <d v="2023-08-30T16:35:03"/>
    <s v="APPROVE"/>
    <s v="Consumer Existing"/>
    <s v="MDcruz"/>
    <m/>
    <x v="0"/>
    <d v="1899-12-30T00:03:36"/>
    <n v="3.6"/>
    <d v="2023-08-30T00:00:00"/>
    <x v="1"/>
    <x v="0"/>
    <x v="3"/>
    <x v="0"/>
    <x v="1"/>
    <s v="SLA_MET"/>
  </r>
  <r>
    <s v="6110"/>
    <d v="2023-08-30T16:35:18"/>
    <d v="2023-08-30T16:38:51"/>
    <s v="APPROVE"/>
    <s v="Consumer Pre Bureau"/>
    <s v="RMishra"/>
    <m/>
    <x v="0"/>
    <d v="1899-12-30T00:03:33"/>
    <n v="3.55"/>
    <d v="2023-08-30T00:00:00"/>
    <x v="1"/>
    <x v="0"/>
    <x v="12"/>
    <x v="0"/>
    <x v="2"/>
    <s v="SLA_MET"/>
  </r>
  <r>
    <s v="6111"/>
    <d v="2023-08-30T13:35:04"/>
    <d v="2023-08-30T13:38:36"/>
    <s v="APPROVE"/>
    <s v="Consumer Existing"/>
    <s v="RMishra"/>
    <s v="Approve"/>
    <x v="0"/>
    <d v="1899-12-30T00:03:32"/>
    <n v="3.5333333333333332"/>
    <d v="2023-08-30T00:00:00"/>
    <x v="1"/>
    <x v="0"/>
    <x v="12"/>
    <x v="0"/>
    <x v="1"/>
    <s v="SLA_MET"/>
  </r>
  <r>
    <s v="6112"/>
    <d v="2023-08-30T17:14:33"/>
    <d v="2023-08-30T17:18:05"/>
    <s v="APPROVE"/>
    <s v="Consumer Existing"/>
    <s v="HPandya"/>
    <s v="Approve"/>
    <x v="0"/>
    <d v="1899-12-30T00:03:32"/>
    <n v="3.5333333333333332"/>
    <d v="2023-08-30T00:00:00"/>
    <x v="1"/>
    <x v="0"/>
    <x v="11"/>
    <x v="0"/>
    <x v="1"/>
    <s v="SLA_MET"/>
  </r>
  <r>
    <s v="6113"/>
    <d v="2023-08-30T16:19:40"/>
    <d v="2023-08-30T16:23:05"/>
    <s v="APPROVE"/>
    <s v="Consumer Existing"/>
    <s v="RMishra"/>
    <s v="Approved for MBB only"/>
    <x v="0"/>
    <d v="1899-12-30T00:03:25"/>
    <n v="3.4166666666666665"/>
    <d v="2023-08-30T00:00:00"/>
    <x v="1"/>
    <x v="0"/>
    <x v="12"/>
    <x v="0"/>
    <x v="1"/>
    <s v="SLA_MET"/>
  </r>
  <r>
    <s v="6114"/>
    <d v="2023-08-30T11:51:26"/>
    <d v="2023-08-30T11:54:37"/>
    <s v="APPROVE"/>
    <s v="Consumer Existing"/>
    <s v="RMishra"/>
    <s v="Approved for 1 handset and 1 MBB. Please dont offer Ipad"/>
    <x v="0"/>
    <d v="1899-12-30T00:03:11"/>
    <n v="3.1833333333333331"/>
    <d v="2023-08-30T00:00:00"/>
    <x v="1"/>
    <x v="0"/>
    <x v="12"/>
    <x v="0"/>
    <x v="1"/>
    <s v="SLA_MET"/>
  </r>
  <r>
    <s v="6115"/>
    <d v="2023-08-30T17:48:38"/>
    <d v="2023-08-30T17:51:44"/>
    <s v="WITHDRAW"/>
    <s v="Consumer Pre Bureau"/>
    <s v="RMishra"/>
    <s v="Please re-submit as student. Kindly remove all employment details"/>
    <x v="4"/>
    <d v="1899-12-30T00:03:06"/>
    <n v="3.1"/>
    <d v="2023-08-30T00:00:00"/>
    <x v="1"/>
    <x v="0"/>
    <x v="12"/>
    <x v="2"/>
    <x v="2"/>
    <s v="SLA_MET"/>
  </r>
  <r>
    <s v="6116"/>
    <d v="2023-08-30T17:08:29"/>
    <d v="2023-08-30T17:11:28"/>
    <s v="APPROVE"/>
    <s v="Consumer Existing"/>
    <s v="HPandya"/>
    <s v="Approve"/>
    <x v="0"/>
    <d v="1899-12-30T00:02:59"/>
    <n v="2.9833333333333334"/>
    <d v="2023-08-30T00:00:00"/>
    <x v="1"/>
    <x v="0"/>
    <x v="11"/>
    <x v="0"/>
    <x v="1"/>
    <s v="SLA_MET"/>
  </r>
  <r>
    <s v="6117"/>
    <d v="2023-08-30T18:14:56"/>
    <d v="2023-08-30T18:17:42"/>
    <s v="WITHDRAW"/>
    <s v="Consumer Pre Bureau"/>
    <s v="RMishra"/>
    <s v="An account for this applicant already exists with Asif Tech. Please resubmit as existing customer (ROW ID: 1-5MPJEN3 )"/>
    <x v="3"/>
    <d v="1899-12-30T00:02:46"/>
    <n v="2.7666666666666666"/>
    <d v="2023-08-30T00:00:00"/>
    <x v="1"/>
    <x v="0"/>
    <x v="12"/>
    <x v="2"/>
    <x v="2"/>
    <s v="SLA_MET"/>
  </r>
  <r>
    <s v="6118"/>
    <d v="2023-08-30T14:06:30"/>
    <d v="2023-08-30T14:09:11"/>
    <s v="APPROVE"/>
    <s v="Consumer Pre Bureau"/>
    <s v="HPandya"/>
    <m/>
    <x v="0"/>
    <d v="1899-12-30T00:02:41"/>
    <n v="2.6833333333333336"/>
    <d v="2023-08-30T00:00:00"/>
    <x v="1"/>
    <x v="0"/>
    <x v="11"/>
    <x v="0"/>
    <x v="2"/>
    <s v="SLA_MET"/>
  </r>
  <r>
    <s v="6119"/>
    <d v="2023-08-30T16:23:47"/>
    <d v="2023-08-30T16:26:28"/>
    <s v="APPROVE"/>
    <s v="Consumer Existing"/>
    <s v="MDcruz"/>
    <m/>
    <x v="0"/>
    <d v="1899-12-30T00:02:41"/>
    <n v="2.6833333333333336"/>
    <d v="2023-08-30T00:00:00"/>
    <x v="1"/>
    <x v="0"/>
    <x v="3"/>
    <x v="0"/>
    <x v="1"/>
    <s v="SLA_MET"/>
  </r>
  <r>
    <s v="6120"/>
    <d v="2023-08-30T19:36:12"/>
    <d v="2023-08-30T19:38:52"/>
    <s v="WITHDRAW"/>
    <s v="Consumer Pre Bureau"/>
    <s v="SBambaras"/>
    <s v="Please resubmit with employment details."/>
    <x v="2"/>
    <d v="1899-12-30T00:02:40"/>
    <n v="2.6666666666666665"/>
    <d v="2023-08-30T00:00:00"/>
    <x v="1"/>
    <x v="0"/>
    <x v="7"/>
    <x v="2"/>
    <x v="2"/>
    <s v="SLA_MET"/>
  </r>
  <r>
    <s v="6121"/>
    <d v="2023-08-30T21:23:54"/>
    <d v="2023-08-30T21:26:33"/>
    <s v="WITHDRAW"/>
    <s v="Consumer Pre Bureau"/>
    <s v="SBambaras"/>
    <s v="Please email passport with visa page"/>
    <x v="2"/>
    <d v="1899-12-30T00:02:39"/>
    <n v="2.65"/>
    <d v="2023-08-30T00:00:00"/>
    <x v="1"/>
    <x v="0"/>
    <x v="7"/>
    <x v="2"/>
    <x v="2"/>
    <s v="SLA_MET"/>
  </r>
  <r>
    <s v="6122"/>
    <d v="2023-08-30T13:46:34"/>
    <d v="2023-08-30T13:49:04"/>
    <s v="APPROVE"/>
    <s v="Consumer Existing"/>
    <s v="RMishra"/>
    <s v="Approved for MBB only"/>
    <x v="0"/>
    <d v="1899-12-30T00:02:30"/>
    <n v="2.5"/>
    <d v="2023-08-30T00:00:00"/>
    <x v="1"/>
    <x v="0"/>
    <x v="12"/>
    <x v="0"/>
    <x v="1"/>
    <s v="SLA_MET"/>
  </r>
  <r>
    <s v="6123"/>
    <d v="2023-08-30T16:31:36"/>
    <d v="2023-08-30T16:33:48"/>
    <s v="APPROVE"/>
    <s v="Consumer Existing"/>
    <s v="RMishra"/>
    <s v="Approved for MBB only"/>
    <x v="0"/>
    <d v="1899-12-30T00:02:12"/>
    <n v="2.2000000000000002"/>
    <d v="2023-08-30T00:00:00"/>
    <x v="1"/>
    <x v="0"/>
    <x v="12"/>
    <x v="0"/>
    <x v="1"/>
    <s v="SLA_MET"/>
  </r>
  <r>
    <s v="6124"/>
    <d v="2023-08-30T21:25:22"/>
    <d v="2023-08-30T21:27:32"/>
    <s v="WITHDRAW"/>
    <s v="Consumer Pre Bureau"/>
    <s v="SBambaras"/>
    <s v="Please email passport with visa page"/>
    <x v="2"/>
    <d v="1899-12-30T00:02:10"/>
    <n v="2.1666666666666665"/>
    <d v="2023-08-30T00:00:00"/>
    <x v="1"/>
    <x v="0"/>
    <x v="7"/>
    <x v="2"/>
    <x v="2"/>
    <s v="SLA_MET"/>
  </r>
  <r>
    <s v="6125"/>
    <d v="2023-08-30T18:30:01"/>
    <d v="2023-08-30T18:32:08"/>
    <s v="APPROVE"/>
    <s v="Consumer Pre Bureau"/>
    <s v="RMishra"/>
    <s v="Approve"/>
    <x v="0"/>
    <d v="1899-12-30T00:02:07"/>
    <n v="2.1166666666666667"/>
    <d v="2023-08-30T00:00:00"/>
    <x v="1"/>
    <x v="0"/>
    <x v="12"/>
    <x v="0"/>
    <x v="2"/>
    <s v="SLA_MET"/>
  </r>
  <r>
    <s v="6126"/>
    <d v="2023-08-30T18:25:49"/>
    <d v="2023-08-30T18:27:51"/>
    <s v="APPROVE"/>
    <s v="Consumer Pre Bureau"/>
    <s v="RMishra"/>
    <s v="Approved only with outright purchase of handset or USIM only"/>
    <x v="0"/>
    <d v="1899-12-30T00:02:02"/>
    <n v="2.0333333333333332"/>
    <d v="2023-08-30T00:00:00"/>
    <x v="1"/>
    <x v="0"/>
    <x v="12"/>
    <x v="0"/>
    <x v="2"/>
    <s v="SLA_MET"/>
  </r>
  <r>
    <s v="6127"/>
    <d v="2023-08-30T15:25:29"/>
    <d v="2023-08-30T15:27:26"/>
    <s v="APPROVE"/>
    <s v="Consumer Post Bureau"/>
    <s v="RMishra"/>
    <m/>
    <x v="0"/>
    <d v="1899-12-30T00:01:57"/>
    <n v="1.95"/>
    <d v="2023-08-30T00:00:00"/>
    <x v="1"/>
    <x v="0"/>
    <x v="12"/>
    <x v="0"/>
    <x v="0"/>
    <s v="SLA_MET"/>
  </r>
  <r>
    <s v="6128"/>
    <d v="2023-08-30T10:52:33"/>
    <d v="2023-08-30T10:54:09"/>
    <s v="APPROVE"/>
    <s v="Consumer Pre Bureau"/>
    <s v="RMishra"/>
    <m/>
    <x v="0"/>
    <d v="1899-12-30T00:01:36"/>
    <n v="1.6"/>
    <d v="2023-08-30T00:00:00"/>
    <x v="1"/>
    <x v="0"/>
    <x v="12"/>
    <x v="0"/>
    <x v="2"/>
    <s v="SLA_MET"/>
  </r>
  <r>
    <s v="6129"/>
    <d v="2023-08-30T17:48:11"/>
    <d v="2023-08-30T17:49:47"/>
    <s v="WITHDRAW"/>
    <s v="Consumer Pre Bureau"/>
    <s v="RMishra"/>
    <s v="Please verify passport and DOB and resubmit OR email passport and visa page to vcredit@Asif Tech.com.au"/>
    <x v="2"/>
    <d v="1899-12-30T00:01:36"/>
    <n v="1.6"/>
    <d v="2023-08-30T00:00:00"/>
    <x v="1"/>
    <x v="0"/>
    <x v="12"/>
    <x v="2"/>
    <x v="2"/>
    <s v="SLA_MET"/>
  </r>
  <r>
    <s v="6130"/>
    <d v="2023-08-30T10:07:12"/>
    <d v="2023-08-30T10:08:35"/>
    <s v="APPROVE"/>
    <s v="Consumer Existing"/>
    <s v="RMishra"/>
    <s v="Approve"/>
    <x v="0"/>
    <d v="1899-12-30T00:01:23"/>
    <n v="1.3833333333333333"/>
    <d v="2023-08-30T00:00:00"/>
    <x v="1"/>
    <x v="0"/>
    <x v="12"/>
    <x v="0"/>
    <x v="1"/>
    <s v="SLA_MET"/>
  </r>
  <r>
    <s v="6131"/>
    <d v="2023-08-30T16:23:22"/>
    <d v="2023-08-30T16:24:40"/>
    <s v="APPROVE"/>
    <s v="Consumer Pre Bureau"/>
    <s v="RMishra"/>
    <s v="Approved for up to 2 services"/>
    <x v="0"/>
    <d v="1899-12-30T00:01:18"/>
    <n v="1.3"/>
    <d v="2023-08-30T00:00:00"/>
    <x v="1"/>
    <x v="0"/>
    <x v="12"/>
    <x v="0"/>
    <x v="2"/>
    <s v="SLA_MET"/>
  </r>
  <r>
    <s v="6132"/>
    <d v="2023-08-30T11:34:33"/>
    <d v="2023-08-30T11:35:46"/>
    <s v="APPROVE"/>
    <s v="Consumer Pre Bureau"/>
    <s v="RMishra"/>
    <s v="Approved for 1 handset and 1 MBB"/>
    <x v="0"/>
    <d v="1899-12-30T00:01:13"/>
    <n v="1.2166666666666668"/>
    <d v="2023-08-30T00:00:00"/>
    <x v="1"/>
    <x v="0"/>
    <x v="12"/>
    <x v="0"/>
    <x v="2"/>
    <s v="SLA_MET"/>
  </r>
  <r>
    <s v="6133"/>
    <d v="2023-07-29T16:22:04"/>
    <d v="2023-07-29T17:01:37"/>
    <s v="APPROVE"/>
    <s v="Consumer Post Bureau"/>
    <s v="AAkhundpur"/>
    <s v="Approve"/>
    <x v="0"/>
    <d v="1899-12-30T00:39:33"/>
    <n v="39.549999999999997"/>
    <d v="2023-07-29T00:00:00"/>
    <x v="0"/>
    <x v="0"/>
    <x v="8"/>
    <x v="0"/>
    <x v="0"/>
    <s v="SLA_NOT_MET"/>
  </r>
  <r>
    <s v="6134"/>
    <d v="2023-07-29T15:54:09"/>
    <d v="2023-07-29T16:30:45"/>
    <s v="WITHDRAW"/>
    <s v="Consumer Post Bureau"/>
    <s v="NVaid"/>
    <s v="An account for this applicant already exists with Asif Tech. Please resubmit as existing customer - Row id 1-89S8DQA"/>
    <x v="3"/>
    <d v="1899-12-30T00:36:36"/>
    <n v="36.6"/>
    <d v="2023-07-29T00:00:00"/>
    <x v="0"/>
    <x v="0"/>
    <x v="4"/>
    <x v="2"/>
    <x v="0"/>
    <s v="SLA_NOT_MET"/>
  </r>
  <r>
    <s v="6135"/>
    <d v="2023-07-29T15:40:38"/>
    <d v="2023-07-29T16:13:15"/>
    <s v="APPROVE"/>
    <s v="Consumer Post Bureau"/>
    <s v="SBambaras"/>
    <s v="Approved for 1 handset and 1 MBB"/>
    <x v="0"/>
    <d v="1899-12-30T00:32:37"/>
    <n v="32.616666666666667"/>
    <d v="2023-07-29T00:00:00"/>
    <x v="0"/>
    <x v="0"/>
    <x v="7"/>
    <x v="0"/>
    <x v="0"/>
    <s v="SLA_NOT_MET"/>
  </r>
  <r>
    <s v="6136"/>
    <d v="2023-07-29T16:49:52"/>
    <d v="2023-07-29T17:21:51"/>
    <s v="WITHDRAW"/>
    <s v="Consumer Existing"/>
    <s v="NBhatia"/>
    <s v="Please email Passport and Visa page to vcredit@Asif Tech.com.au"/>
    <x v="2"/>
    <d v="1899-12-30T00:31:59"/>
    <n v="31.983333333333334"/>
    <d v="2023-07-29T00:00:00"/>
    <x v="0"/>
    <x v="0"/>
    <x v="1"/>
    <x v="2"/>
    <x v="1"/>
    <s v="SLA_NOT_MET"/>
  </r>
  <r>
    <s v="6137"/>
    <d v="2023-07-29T12:47:57"/>
    <d v="2023-07-29T13:19:53"/>
    <s v="WITHDRAW"/>
    <s v="Consumer Existing"/>
    <s v="QMascarenhas"/>
    <s v="Please email Employment ID to vcredit@Asif Tech.com.au and re-submit with company landline"/>
    <x v="2"/>
    <d v="1899-12-30T00:31:56"/>
    <n v="31.933333333333334"/>
    <d v="2023-07-29T00:00:00"/>
    <x v="0"/>
    <x v="0"/>
    <x v="0"/>
    <x v="2"/>
    <x v="1"/>
    <s v="SLA_NOT_MET"/>
  </r>
  <r>
    <s v="6138"/>
    <d v="2023-07-29T15:47:24"/>
    <d v="2023-07-29T16:16:56"/>
    <s v="WITHDRAW"/>
    <s v="Consumer Existing"/>
    <s v="QMascarenhas"/>
    <s v="Please email Employment ID or Proof of Income to kcredit@Asif Tech.com.au"/>
    <x v="2"/>
    <d v="1899-12-30T00:29:32"/>
    <n v="29.533333333333335"/>
    <d v="2023-07-29T00:00:00"/>
    <x v="0"/>
    <x v="0"/>
    <x v="0"/>
    <x v="2"/>
    <x v="1"/>
    <s v="SLA_NOT_MET"/>
  </r>
  <r>
    <s v="6139"/>
    <d v="2023-07-29T13:12:23"/>
    <d v="2023-07-29T13:41:28"/>
    <s v="WITHDRAW"/>
    <s v="Consumer Post Bureau"/>
    <s v="NBhatia"/>
    <s v="Please email 100 pts of ID to vcredit@Asif Tech.com.au"/>
    <x v="2"/>
    <d v="1899-12-30T00:29:05"/>
    <n v="29.083333333333332"/>
    <d v="2023-07-29T00:00:00"/>
    <x v="0"/>
    <x v="0"/>
    <x v="1"/>
    <x v="2"/>
    <x v="0"/>
    <s v="SLA_NOT_MET"/>
  </r>
  <r>
    <s v="6140"/>
    <d v="2023-07-29T09:41:57"/>
    <d v="2023-07-29T10:10:50"/>
    <s v="DECLINE"/>
    <s v="Consumer Existing"/>
    <s v="NBhatia"/>
    <s v="Customer has overdue account with Asif Tech"/>
    <x v="1"/>
    <d v="1899-12-30T00:28:53"/>
    <n v="28.883333333333333"/>
    <d v="2023-07-29T00:00:00"/>
    <x v="0"/>
    <x v="0"/>
    <x v="1"/>
    <x v="1"/>
    <x v="1"/>
    <s v="SLA_NOT_MET"/>
  </r>
  <r>
    <s v="6141"/>
    <d v="2023-07-29T16:37:12"/>
    <d v="2023-07-29T17:06:02"/>
    <s v="WITHDRAW"/>
    <s v="Consumer Post Bureau"/>
    <s v="SSyed"/>
    <m/>
    <x v="0"/>
    <d v="1899-12-30T00:28:50"/>
    <n v="28.833333333333332"/>
    <d v="2023-07-29T00:00:00"/>
    <x v="0"/>
    <x v="0"/>
    <x v="5"/>
    <x v="2"/>
    <x v="0"/>
    <s v="SLA_NOT_MET"/>
  </r>
  <r>
    <s v="6142"/>
    <d v="2023-07-29T16:32:23"/>
    <d v="2023-07-29T17:00:47"/>
    <s v="WITHDRAW"/>
    <s v="Consumer Post Bureau"/>
    <s v="QMascarenhas"/>
    <m/>
    <x v="0"/>
    <d v="1899-12-30T00:28:24"/>
    <n v="28.4"/>
    <d v="2023-07-29T00:00:00"/>
    <x v="0"/>
    <x v="0"/>
    <x v="0"/>
    <x v="2"/>
    <x v="0"/>
    <s v="SLA_NOT_MET"/>
  </r>
  <r>
    <s v="6143"/>
    <d v="2023-07-29T13:56:49"/>
    <d v="2023-07-29T14:24:33"/>
    <s v="WITHDRAW"/>
    <s v="Consumer Existing"/>
    <s v="RBose"/>
    <s v="Please email 100 pts of ID with proof of employment i.e bank statement and latest payslip to vcredit@Asif Tech.com.au"/>
    <x v="2"/>
    <d v="1899-12-30T00:27:44"/>
    <n v="27.733333333333334"/>
    <d v="2023-07-29T00:00:00"/>
    <x v="0"/>
    <x v="0"/>
    <x v="6"/>
    <x v="2"/>
    <x v="1"/>
    <s v="SLA_NOT_MET"/>
  </r>
  <r>
    <s v="6144"/>
    <d v="2023-07-29T13:42:41"/>
    <d v="2023-07-29T14:09:34"/>
    <s v="WITHDRAW"/>
    <s v="Consumer Existing"/>
    <s v="NBhatia"/>
    <s v="Please email 100 pts of ID to vcredit@Asif Tech.com.au"/>
    <x v="2"/>
    <d v="1899-12-30T00:26:53"/>
    <n v="26.883333333333333"/>
    <d v="2023-07-29T00:00:00"/>
    <x v="0"/>
    <x v="0"/>
    <x v="1"/>
    <x v="2"/>
    <x v="1"/>
    <s v="SLA_NOT_MET"/>
  </r>
  <r>
    <s v="6145"/>
    <d v="2023-07-29T13:27:34"/>
    <d v="2023-07-29T13:53:58"/>
    <s v="WITHDRAW"/>
    <s v="Consumer Pre Bureau"/>
    <s v="QMascarenhas"/>
    <s v="Please re-submit after customer provides Paid in Full Letter to Asif Tech for written off account row id: 1-5980E69"/>
    <x v="2"/>
    <d v="1899-12-30T00:26:24"/>
    <n v="26.4"/>
    <d v="2023-07-29T00:00:00"/>
    <x v="0"/>
    <x v="0"/>
    <x v="0"/>
    <x v="2"/>
    <x v="2"/>
    <s v="SLA_NOT_MET"/>
  </r>
  <r>
    <s v="6146"/>
    <d v="2023-07-29T15:46:54"/>
    <d v="2023-07-29T16:13:09"/>
    <s v="APPROVE"/>
    <s v="Consumer Pre Bureau"/>
    <s v="CDcosta"/>
    <s v="Approve"/>
    <x v="0"/>
    <d v="1899-12-30T00:26:15"/>
    <n v="26.25"/>
    <d v="2023-07-29T00:00:00"/>
    <x v="0"/>
    <x v="0"/>
    <x v="2"/>
    <x v="0"/>
    <x v="2"/>
    <s v="SLA_NOT_MET"/>
  </r>
  <r>
    <s v="6147"/>
    <d v="2023-07-29T11:29:51"/>
    <d v="2023-07-29T11:56:03"/>
    <s v="DECLINE"/>
    <s v="Consumer Existing"/>
    <s v="MDcruz"/>
    <m/>
    <x v="0"/>
    <d v="1899-12-30T00:26:12"/>
    <n v="26.2"/>
    <d v="2023-07-29T00:00:00"/>
    <x v="0"/>
    <x v="0"/>
    <x v="3"/>
    <x v="1"/>
    <x v="1"/>
    <s v="SLA_NOT_MET"/>
  </r>
  <r>
    <s v="6148"/>
    <d v="2023-07-29T13:34:08"/>
    <d v="2023-07-29T13:59:33"/>
    <s v="APPROVE"/>
    <s v="Consumer Post Bureau"/>
    <s v="CDcosta"/>
    <s v="Approved for 1 handset and 1 MBB"/>
    <x v="0"/>
    <d v="1899-12-30T00:25:25"/>
    <n v="25.416666666666668"/>
    <d v="2023-07-29T00:00:00"/>
    <x v="0"/>
    <x v="0"/>
    <x v="2"/>
    <x v="0"/>
    <x v="0"/>
    <s v="SLA_NOT_MET"/>
  </r>
  <r>
    <s v="6149"/>
    <d v="2023-07-29T17:20:10"/>
    <d v="2023-07-29T17:45:10"/>
    <s v="APPROVE"/>
    <s v="Consumer Existing"/>
    <s v="RBose"/>
    <s v="Approve"/>
    <x v="0"/>
    <d v="1899-12-30T00:25:00"/>
    <n v="25"/>
    <d v="2023-07-29T00:00:00"/>
    <x v="0"/>
    <x v="0"/>
    <x v="6"/>
    <x v="0"/>
    <x v="1"/>
    <s v="SLA_NOT_MET"/>
  </r>
  <r>
    <s v="6150"/>
    <d v="2023-07-29T16:12:08"/>
    <d v="2023-07-29T16:36:57"/>
    <s v="WITHDRAW"/>
    <s v="Consumer Post Bureau"/>
    <s v="QMascarenhas"/>
    <m/>
    <x v="0"/>
    <d v="1899-12-30T00:24:49"/>
    <n v="24.816666666666666"/>
    <d v="2023-07-29T00:00:00"/>
    <x v="0"/>
    <x v="0"/>
    <x v="0"/>
    <x v="2"/>
    <x v="0"/>
    <s v="SLA_NOT_MET"/>
  </r>
  <r>
    <s v="6151"/>
    <d v="2023-07-29T13:40:36"/>
    <d v="2023-07-29T14:05:19"/>
    <s v="APPROVE"/>
    <s v="Consumer Existing"/>
    <s v="SSyed"/>
    <s v="Approve"/>
    <x v="0"/>
    <d v="1899-12-30T00:24:43"/>
    <n v="24.716666666666665"/>
    <d v="2023-07-29T00:00:00"/>
    <x v="0"/>
    <x v="0"/>
    <x v="5"/>
    <x v="0"/>
    <x v="1"/>
    <s v="SLA_NOT_MET"/>
  </r>
  <r>
    <s v="6152"/>
    <d v="2023-07-29T16:53:23"/>
    <d v="2023-07-29T17:17:36"/>
    <s v="APPROVE"/>
    <s v="Consumer Existing"/>
    <s v="MDcruz"/>
    <s v="Approve"/>
    <x v="0"/>
    <d v="1899-12-30T00:24:13"/>
    <n v="24.216666666666665"/>
    <d v="2023-07-29T00:00:00"/>
    <x v="0"/>
    <x v="0"/>
    <x v="3"/>
    <x v="0"/>
    <x v="1"/>
    <s v="SLA_NOT_MET"/>
  </r>
  <r>
    <s v="6153"/>
    <d v="2023-07-29T16:35:59"/>
    <d v="2023-07-29T17:00:04"/>
    <s v="APPROVE"/>
    <s v="Consumer Existing"/>
    <s v="SSyed"/>
    <m/>
    <x v="0"/>
    <d v="1899-12-30T00:24:05"/>
    <n v="24.083333333333332"/>
    <d v="2023-07-29T00:00:00"/>
    <x v="0"/>
    <x v="0"/>
    <x v="5"/>
    <x v="0"/>
    <x v="1"/>
    <s v="SLA_NOT_MET"/>
  </r>
  <r>
    <s v="6154"/>
    <d v="2023-07-29T10:19:44"/>
    <d v="2023-07-29T10:43:42"/>
    <s v="DECLINE"/>
    <s v="Consumer Existing"/>
    <s v="NBhatia"/>
    <s v="Unable to verify employment details provided, -Please email the Offer letter, Employment letter, or Salary Slips, reflecting the Customer's employment with the Firm. to vcredit@Asif Tech.com.au"/>
    <x v="2"/>
    <d v="1899-12-30T00:23:58"/>
    <n v="23.966666666666665"/>
    <d v="2023-07-29T00:00:00"/>
    <x v="0"/>
    <x v="0"/>
    <x v="1"/>
    <x v="1"/>
    <x v="1"/>
    <s v="SLA_NOT_MET"/>
  </r>
  <r>
    <s v="6155"/>
    <d v="2023-07-29T17:26:29"/>
    <d v="2023-07-29T17:49:49"/>
    <s v="APPROVE"/>
    <s v="Consumer Pre Bureau"/>
    <s v="MDcruz"/>
    <s v="Approve"/>
    <x v="0"/>
    <d v="1899-12-30T00:23:20"/>
    <n v="23.333333333333332"/>
    <d v="2023-07-29T00:00:00"/>
    <x v="0"/>
    <x v="0"/>
    <x v="3"/>
    <x v="0"/>
    <x v="2"/>
    <s v="SLA_NOT_MET"/>
  </r>
  <r>
    <s v="6156"/>
    <d v="2023-07-29T09:28:43"/>
    <d v="2023-07-29T09:52:01"/>
    <s v="WITHDRAW"/>
    <s v="Consumer Post Bureau"/>
    <s v="NBhatia"/>
    <s v="Please email the Offer letter, Employment letter, or Salary Slips, reflecting the Customer's employment with the Firm. And also provide the Correct LANDLINE number for the company and the contact person to vcredit@Asif Tech.com.au"/>
    <x v="2"/>
    <d v="1899-12-30T00:23:18"/>
    <n v="23.3"/>
    <d v="2023-07-29T00:00:00"/>
    <x v="0"/>
    <x v="0"/>
    <x v="1"/>
    <x v="2"/>
    <x v="0"/>
    <s v="SLA_NOT_MET"/>
  </r>
  <r>
    <s v="6157"/>
    <d v="2023-07-29T13:14:57"/>
    <d v="2023-07-29T13:37:40"/>
    <s v="WITHDRAW"/>
    <s v="Consumer Existing"/>
    <s v="RBose"/>
    <m/>
    <x v="0"/>
    <d v="1899-12-30T00:22:43"/>
    <n v="22.716666666666665"/>
    <d v="2023-07-29T00:00:00"/>
    <x v="0"/>
    <x v="0"/>
    <x v="6"/>
    <x v="2"/>
    <x v="1"/>
    <s v="SLA_NOT_MET"/>
  </r>
  <r>
    <s v="6158"/>
    <d v="2023-07-29T17:02:46"/>
    <d v="2023-07-29T17:24:50"/>
    <s v="APPROVE"/>
    <s v="Consumer Pre Bureau"/>
    <s v="AAkhundpur"/>
    <s v="Approved only with outright purchase of handset or USIM only"/>
    <x v="0"/>
    <d v="1899-12-30T00:22:04"/>
    <n v="22.066666666666666"/>
    <d v="2023-07-29T00:00:00"/>
    <x v="0"/>
    <x v="0"/>
    <x v="8"/>
    <x v="0"/>
    <x v="2"/>
    <s v="SLA_NOT_MET"/>
  </r>
  <r>
    <s v="6159"/>
    <d v="2023-07-29T17:33:41"/>
    <d v="2023-07-29T17:55:25"/>
    <s v="APPROVE"/>
    <s v="Consumer Post Bureau"/>
    <s v="NVaid"/>
    <s v="Approved only with outright purchase of handset or USIM only"/>
    <x v="0"/>
    <d v="1899-12-30T00:21:44"/>
    <n v="21.733333333333334"/>
    <d v="2023-07-29T00:00:00"/>
    <x v="0"/>
    <x v="0"/>
    <x v="4"/>
    <x v="0"/>
    <x v="0"/>
    <s v="SLA_NOT_MET"/>
  </r>
  <r>
    <s v="6160"/>
    <d v="2023-07-29T14:19:40"/>
    <d v="2023-07-29T14:41:19"/>
    <s v="APPROVE"/>
    <s v="Consumer Existing"/>
    <s v="QMascarenhas"/>
    <s v="Approve"/>
    <x v="0"/>
    <d v="1899-12-30T00:21:39"/>
    <n v="21.65"/>
    <d v="2023-07-29T00:00:00"/>
    <x v="0"/>
    <x v="0"/>
    <x v="0"/>
    <x v="0"/>
    <x v="1"/>
    <s v="SLA_NOT_MET"/>
  </r>
  <r>
    <s v="6161"/>
    <d v="2023-07-29T13:55:32"/>
    <d v="2023-07-29T14:16:58"/>
    <s v="APPROVE"/>
    <s v="Consumer Existing"/>
    <s v="AAkhundpur"/>
    <s v="Approve"/>
    <x v="0"/>
    <d v="1899-12-30T00:21:26"/>
    <n v="21.433333333333334"/>
    <d v="2023-07-29T00:00:00"/>
    <x v="0"/>
    <x v="0"/>
    <x v="8"/>
    <x v="0"/>
    <x v="1"/>
    <s v="SLA_NOT_MET"/>
  </r>
  <r>
    <s v="6162"/>
    <d v="2023-07-29T16:29:33"/>
    <d v="2023-07-29T16:50:57"/>
    <s v="APPROVE"/>
    <s v="Consumer Post Bureau"/>
    <s v="CDcosta"/>
    <s v="Approve"/>
    <x v="0"/>
    <d v="1899-12-30T00:21:24"/>
    <n v="21.4"/>
    <d v="2023-07-29T00:00:00"/>
    <x v="0"/>
    <x v="0"/>
    <x v="2"/>
    <x v="0"/>
    <x v="0"/>
    <s v="SLA_NOT_MET"/>
  </r>
  <r>
    <s v="6163"/>
    <d v="2023-07-29T11:39:13"/>
    <d v="2023-07-29T12:00:26"/>
    <s v="APPROVE"/>
    <s v="Consumer Post Bureau"/>
    <s v="SBambaras"/>
    <s v="Approved for 1 handset and 1 MBB"/>
    <x v="0"/>
    <d v="1899-12-30T00:21:13"/>
    <n v="21.216666666666665"/>
    <d v="2023-07-29T00:00:00"/>
    <x v="0"/>
    <x v="0"/>
    <x v="7"/>
    <x v="0"/>
    <x v="0"/>
    <s v="SLA_NOT_MET"/>
  </r>
  <r>
    <s v="6164"/>
    <d v="2023-07-29T17:44:24"/>
    <d v="2023-07-29T18:05:31"/>
    <s v="APPROVE"/>
    <s v="Consumer Existing"/>
    <s v="NVaid"/>
    <s v="Approve"/>
    <x v="0"/>
    <d v="1899-12-30T00:21:07"/>
    <n v="21.116666666666667"/>
    <d v="2023-07-29T00:00:00"/>
    <x v="0"/>
    <x v="0"/>
    <x v="4"/>
    <x v="0"/>
    <x v="1"/>
    <s v="SLA_NOT_MET"/>
  </r>
  <r>
    <s v="6165"/>
    <d v="2023-07-29T13:50:42"/>
    <d v="2023-07-29T14:11:38"/>
    <s v="APPROVE"/>
    <s v="Consumer Post Bureau"/>
    <s v="CDcosta"/>
    <s v="Approved only with outright purchase of handset or USIM only"/>
    <x v="0"/>
    <d v="1899-12-30T00:20:56"/>
    <n v="20.933333333333334"/>
    <d v="2023-07-29T00:00:00"/>
    <x v="0"/>
    <x v="0"/>
    <x v="2"/>
    <x v="0"/>
    <x v="0"/>
    <s v="SLA_NOT_MET"/>
  </r>
  <r>
    <s v="6166"/>
    <d v="2023-07-29T17:37:44"/>
    <d v="2023-07-29T17:58:37"/>
    <s v="APPROVE"/>
    <s v="Consumer Existing"/>
    <s v="RBose"/>
    <s v="Approved for MBB only"/>
    <x v="0"/>
    <d v="1899-12-30T00:20:53"/>
    <n v="20.883333333333333"/>
    <d v="2023-07-29T00:00:00"/>
    <x v="0"/>
    <x v="0"/>
    <x v="6"/>
    <x v="0"/>
    <x v="1"/>
    <s v="SLA_NOT_MET"/>
  </r>
  <r>
    <s v="6167"/>
    <d v="2023-07-29T17:41:31"/>
    <d v="2023-07-29T18:02:23"/>
    <s v="APPROVE"/>
    <s v="Consumer Post Bureau"/>
    <s v="MDcruz"/>
    <s v="Approved only with outright purchase of handset or USIM only"/>
    <x v="0"/>
    <d v="1899-12-30T00:20:52"/>
    <n v="20.866666666666667"/>
    <d v="2023-07-29T00:00:00"/>
    <x v="0"/>
    <x v="0"/>
    <x v="3"/>
    <x v="0"/>
    <x v="0"/>
    <s v="SLA_NOT_MET"/>
  </r>
  <r>
    <s v="6168"/>
    <d v="2023-07-29T17:18:14"/>
    <d v="2023-07-29T17:38:51"/>
    <s v="APPROVE"/>
    <s v="Consumer Existing"/>
    <s v="SBambaras"/>
    <s v="Approve"/>
    <x v="0"/>
    <d v="1899-12-30T00:20:37"/>
    <n v="20.616666666666667"/>
    <d v="2023-07-29T00:00:00"/>
    <x v="0"/>
    <x v="0"/>
    <x v="7"/>
    <x v="0"/>
    <x v="1"/>
    <s v="SLA_NOT_MET"/>
  </r>
  <r>
    <s v="6169"/>
    <d v="2023-07-29T17:28:23"/>
    <d v="2023-07-29T17:48:55"/>
    <s v="WITHDRAW"/>
    <s v="Consumer Post Bureau"/>
    <s v="SBambaras"/>
    <s v="Please re-submit with the correct current address."/>
    <x v="2"/>
    <d v="1899-12-30T00:20:32"/>
    <n v="20.533333333333335"/>
    <d v="2023-07-29T00:00:00"/>
    <x v="0"/>
    <x v="0"/>
    <x v="7"/>
    <x v="2"/>
    <x v="0"/>
    <s v="SLA_NOT_MET"/>
  </r>
  <r>
    <s v="6170"/>
    <d v="2023-07-29T16:43:35"/>
    <d v="2023-07-29T17:04:01"/>
    <s v="APPROVE"/>
    <s v="Consumer Existing"/>
    <s v="RBose"/>
    <m/>
    <x v="0"/>
    <d v="1899-12-30T00:20:26"/>
    <n v="20.433333333333334"/>
    <d v="2023-07-29T00:00:00"/>
    <x v="0"/>
    <x v="0"/>
    <x v="6"/>
    <x v="0"/>
    <x v="1"/>
    <s v="SLA_NOT_MET"/>
  </r>
  <r>
    <s v="6171"/>
    <d v="2023-07-29T17:49:39"/>
    <d v="2023-07-29T18:10:05"/>
    <s v="APPROVE"/>
    <s v="Consumer Pre Bureau"/>
    <s v="RBose"/>
    <s v="Approve"/>
    <x v="0"/>
    <d v="1899-12-30T00:20:26"/>
    <n v="20.433333333333334"/>
    <d v="2023-07-29T00:00:00"/>
    <x v="0"/>
    <x v="0"/>
    <x v="6"/>
    <x v="0"/>
    <x v="2"/>
    <s v="SLA_NOT_MET"/>
  </r>
  <r>
    <s v="6172"/>
    <d v="2023-07-29T17:10:24"/>
    <d v="2023-07-29T17:30:49"/>
    <s v="APPROVE"/>
    <s v="Consumer Existing"/>
    <s v="AAkhundpur"/>
    <s v="Approved for MBB only"/>
    <x v="0"/>
    <d v="1899-12-30T00:20:25"/>
    <n v="20.416666666666668"/>
    <d v="2023-07-29T00:00:00"/>
    <x v="0"/>
    <x v="0"/>
    <x v="8"/>
    <x v="0"/>
    <x v="1"/>
    <s v="SLA_NOT_MET"/>
  </r>
  <r>
    <s v="6173"/>
    <d v="2023-07-29T17:32:43"/>
    <d v="2023-07-29T17:52:22"/>
    <s v="WITHDRAW"/>
    <s v="Consumer Post Bureau"/>
    <s v="RBose"/>
    <s v="An account for this applicant already exists with Asif Tech. Please resubmit as existing customer under row id - 1-8DO1XIK."/>
    <x v="3"/>
    <d v="1899-12-30T00:19:39"/>
    <n v="19.649999999999999"/>
    <d v="2023-07-29T00:00:00"/>
    <x v="0"/>
    <x v="0"/>
    <x v="6"/>
    <x v="2"/>
    <x v="0"/>
    <s v="SLA_MET"/>
  </r>
  <r>
    <s v="6174"/>
    <d v="2023-07-29T15:40:33"/>
    <d v="2023-07-29T16:00:02"/>
    <s v="WITHDRAW"/>
    <s v="Consumer Post Bureau"/>
    <s v="NVaid"/>
    <s v="Please resubmit with updated employment details"/>
    <x v="2"/>
    <d v="1899-12-30T00:19:29"/>
    <n v="19.483333333333334"/>
    <d v="2023-07-29T00:00:00"/>
    <x v="0"/>
    <x v="0"/>
    <x v="4"/>
    <x v="2"/>
    <x v="0"/>
    <s v="SLA_MET"/>
  </r>
  <r>
    <s v="6175"/>
    <d v="2023-07-29T17:20:03"/>
    <d v="2023-07-29T17:39:23"/>
    <s v="WITHDRAW"/>
    <s v="Consumer Pre Bureau"/>
    <s v="CDcosta"/>
    <s v="Please email passport with visa page"/>
    <x v="2"/>
    <d v="1899-12-30T00:19:20"/>
    <n v="19.333333333333332"/>
    <d v="2023-07-29T00:00:00"/>
    <x v="0"/>
    <x v="0"/>
    <x v="2"/>
    <x v="2"/>
    <x v="2"/>
    <s v="SLA_MET"/>
  </r>
  <r>
    <s v="6176"/>
    <d v="2023-07-29T17:38:21"/>
    <d v="2023-07-29T17:57:29"/>
    <s v="APPROVE"/>
    <s v="Consumer Post Bureau"/>
    <s v="MDcruz"/>
    <s v="Approve"/>
    <x v="0"/>
    <d v="1899-12-30T00:19:08"/>
    <n v="19.133333333333333"/>
    <d v="2023-07-29T00:00:00"/>
    <x v="0"/>
    <x v="0"/>
    <x v="3"/>
    <x v="0"/>
    <x v="0"/>
    <s v="SLA_MET"/>
  </r>
  <r>
    <s v="6177"/>
    <d v="2023-07-29T17:09:10"/>
    <d v="2023-07-29T17:28:12"/>
    <s v="APPROVE"/>
    <s v="Consumer Existing"/>
    <s v="NVaid"/>
    <s v="Approved only with outright purchase of handset or USIM only"/>
    <x v="0"/>
    <d v="1899-12-30T00:19:02"/>
    <n v="19.033333333333335"/>
    <d v="2023-07-29T00:00:00"/>
    <x v="0"/>
    <x v="0"/>
    <x v="4"/>
    <x v="0"/>
    <x v="1"/>
    <s v="SLA_MET"/>
  </r>
  <r>
    <s v="6178"/>
    <d v="2023-07-29T12:25:15"/>
    <d v="2023-07-29T12:44:12"/>
    <s v="WITHDRAW"/>
    <s v="Consumer Pre Bureau"/>
    <s v="QMascarenhas"/>
    <s v="Please email Proof of address like Bank Statment or Utility Bill to vcredit@Asif Tech.com.au"/>
    <x v="2"/>
    <d v="1899-12-30T00:18:57"/>
    <n v="18.95"/>
    <d v="2023-07-29T00:00:00"/>
    <x v="0"/>
    <x v="0"/>
    <x v="0"/>
    <x v="2"/>
    <x v="2"/>
    <s v="SLA_MET"/>
  </r>
  <r>
    <s v="6179"/>
    <d v="2023-07-29T17:13:00"/>
    <d v="2023-07-29T17:31:53"/>
    <s v="APPROVE"/>
    <s v="Consumer Existing"/>
    <s v="NBhatia"/>
    <s v="Approve"/>
    <x v="0"/>
    <d v="1899-12-30T00:18:53"/>
    <n v="18.883333333333333"/>
    <d v="2023-07-29T00:00:00"/>
    <x v="0"/>
    <x v="0"/>
    <x v="1"/>
    <x v="0"/>
    <x v="1"/>
    <s v="SLA_MET"/>
  </r>
  <r>
    <s v="6180"/>
    <d v="2023-07-29T17:17:34"/>
    <d v="2023-07-29T17:36:19"/>
    <s v="DECLINE"/>
    <s v="Consumer Existing"/>
    <s v="MDcruz"/>
    <s v="Customer has exceeded approved number of services"/>
    <x v="0"/>
    <d v="1899-12-30T00:18:45"/>
    <n v="18.75"/>
    <d v="2023-07-29T00:00:00"/>
    <x v="0"/>
    <x v="0"/>
    <x v="3"/>
    <x v="1"/>
    <x v="1"/>
    <s v="SLA_MET"/>
  </r>
  <r>
    <s v="6181"/>
    <d v="2023-07-29T16:55:48"/>
    <d v="2023-07-29T17:14:29"/>
    <s v="WITHDRAW"/>
    <s v="Consumer Post Bureau"/>
    <s v="RBose"/>
    <m/>
    <x v="0"/>
    <d v="1899-12-30T00:18:41"/>
    <n v="18.683333333333334"/>
    <d v="2023-07-29T00:00:00"/>
    <x v="0"/>
    <x v="0"/>
    <x v="6"/>
    <x v="2"/>
    <x v="0"/>
    <s v="SLA_MET"/>
  </r>
  <r>
    <s v="6182"/>
    <d v="2023-07-29T17:40:12"/>
    <d v="2023-07-29T17:58:47"/>
    <s v="WITHDRAW"/>
    <s v="Consumer Pre Bureau"/>
    <s v="SBambaras"/>
    <s v="Please re-submit as pensioner correctly. Please remove the employment details."/>
    <x v="4"/>
    <d v="1899-12-30T00:18:35"/>
    <n v="18.583333333333332"/>
    <d v="2023-07-29T00:00:00"/>
    <x v="0"/>
    <x v="0"/>
    <x v="7"/>
    <x v="2"/>
    <x v="2"/>
    <s v="SLA_MET"/>
  </r>
  <r>
    <s v="6183"/>
    <d v="2023-07-29T17:06:18"/>
    <d v="2023-07-29T17:24:51"/>
    <s v="WITHDRAW"/>
    <s v="Consumer Existing"/>
    <s v="MDcruz"/>
    <s v="No ABN entered in Siebel, please update and resubmit"/>
    <x v="0"/>
    <d v="1899-12-30T00:18:33"/>
    <n v="18.55"/>
    <d v="2023-07-29T00:00:00"/>
    <x v="0"/>
    <x v="0"/>
    <x v="3"/>
    <x v="2"/>
    <x v="1"/>
    <s v="SLA_MET"/>
  </r>
  <r>
    <s v="6184"/>
    <d v="2023-07-29T16:31:30"/>
    <d v="2023-07-29T16:49:58"/>
    <s v="WITHDRAW"/>
    <s v="Consumer Existing"/>
    <s v="QMascarenhas"/>
    <m/>
    <x v="0"/>
    <d v="1899-12-30T00:18:28"/>
    <n v="18.466666666666665"/>
    <d v="2023-07-29T00:00:00"/>
    <x v="0"/>
    <x v="0"/>
    <x v="0"/>
    <x v="2"/>
    <x v="1"/>
    <s v="SLA_MET"/>
  </r>
  <r>
    <s v="6185"/>
    <d v="2023-07-29T09:34:05"/>
    <d v="2023-07-29T09:52:31"/>
    <s v="WITHDRAW"/>
    <s v="Consumer Existing"/>
    <s v="CDcosta"/>
    <s v="Please resubmit next application with passport or Medicare card as part of 100 points of ID"/>
    <x v="2"/>
    <d v="1899-12-30T00:18:26"/>
    <n v="18.433333333333334"/>
    <d v="2023-07-29T00:00:00"/>
    <x v="0"/>
    <x v="0"/>
    <x v="2"/>
    <x v="2"/>
    <x v="1"/>
    <s v="SLA_MET"/>
  </r>
  <r>
    <s v="6186"/>
    <d v="2023-07-29T13:42:24"/>
    <d v="2023-07-29T14:00:37"/>
    <s v="WITHDRAW"/>
    <s v="Consumer Existing"/>
    <s v="NVaid"/>
    <s v="Please resubmit with landline for employer"/>
    <x v="2"/>
    <d v="1899-12-30T00:18:13"/>
    <n v="18.216666666666665"/>
    <d v="2023-07-29T00:00:00"/>
    <x v="0"/>
    <x v="0"/>
    <x v="4"/>
    <x v="2"/>
    <x v="1"/>
    <s v="SLA_MET"/>
  </r>
  <r>
    <s v="6187"/>
    <d v="2023-07-29T16:48:36"/>
    <d v="2023-07-29T17:06:42"/>
    <s v="WITHDRAW"/>
    <s v="Consumer Pre Bureau"/>
    <s v="NVaid"/>
    <s v="Please email passport with visa page"/>
    <x v="2"/>
    <d v="1899-12-30T00:18:06"/>
    <n v="18.100000000000001"/>
    <d v="2023-07-29T00:00:00"/>
    <x v="0"/>
    <x v="0"/>
    <x v="4"/>
    <x v="2"/>
    <x v="2"/>
    <s v="SLA_MET"/>
  </r>
  <r>
    <s v="6188"/>
    <d v="2023-07-29T17:10:24"/>
    <d v="2023-07-29T17:28:24"/>
    <s v="WITHDRAW"/>
    <s v="Consumer Existing"/>
    <s v="CDcosta"/>
    <s v="Please email Proof of Income to vcredit@Asif Tech.com.au (Payslips/Bank Statements with wage deposits for the last 3 months)"/>
    <x v="2"/>
    <d v="1899-12-30T00:18:00"/>
    <n v="18"/>
    <d v="2023-07-29T00:00:00"/>
    <x v="0"/>
    <x v="0"/>
    <x v="2"/>
    <x v="2"/>
    <x v="1"/>
    <s v="SLA_MET"/>
  </r>
  <r>
    <s v="6189"/>
    <d v="2023-07-29T16:48:36"/>
    <d v="2023-07-29T17:06:34"/>
    <s v="APPROVE"/>
    <s v="Consumer Post Bureau"/>
    <s v="AAkhundpur"/>
    <s v="Approved only with outright purchase of handset or USIM only Visa expires on 08/05/2013"/>
    <x v="0"/>
    <d v="1899-12-30T00:17:58"/>
    <n v="17.966666666666665"/>
    <d v="2023-07-29T00:00:00"/>
    <x v="0"/>
    <x v="0"/>
    <x v="8"/>
    <x v="0"/>
    <x v="0"/>
    <s v="SLA_MET"/>
  </r>
  <r>
    <s v="6190"/>
    <d v="2023-07-29T13:42:56"/>
    <d v="2023-07-29T14:00:36"/>
    <s v="APPROVE"/>
    <s v="Consumer Post Bureau"/>
    <s v="QMascarenhas"/>
    <s v="Approved only with outright purchase of handset or USIM only"/>
    <x v="0"/>
    <d v="1899-12-30T00:17:40"/>
    <n v="17.666666666666668"/>
    <d v="2023-07-29T00:00:00"/>
    <x v="0"/>
    <x v="0"/>
    <x v="0"/>
    <x v="0"/>
    <x v="0"/>
    <s v="SLA_MET"/>
  </r>
  <r>
    <s v="6191"/>
    <d v="2023-07-29T13:45:19"/>
    <d v="2023-07-29T14:02:57"/>
    <s v="APPROVE"/>
    <s v="Consumer Post Bureau"/>
    <s v="AAkhundpur"/>
    <s v="Approved only with outright purchase of handset or USIM only"/>
    <x v="0"/>
    <d v="1899-12-30T00:17:38"/>
    <n v="17.633333333333333"/>
    <d v="2023-07-29T00:00:00"/>
    <x v="0"/>
    <x v="0"/>
    <x v="8"/>
    <x v="0"/>
    <x v="0"/>
    <s v="SLA_MET"/>
  </r>
  <r>
    <s v="6192"/>
    <d v="2023-07-29T17:36:27"/>
    <d v="2023-07-29T17:54:02"/>
    <s v="WITHDRAW"/>
    <s v="Consumer Post Bureau"/>
    <s v="SBambaras"/>
    <s v="Please re-submit with the correct home phone number."/>
    <x v="2"/>
    <d v="1899-12-30T00:17:35"/>
    <n v="17.583333333333332"/>
    <d v="2023-07-29T00:00:00"/>
    <x v="0"/>
    <x v="0"/>
    <x v="7"/>
    <x v="2"/>
    <x v="0"/>
    <s v="SLA_MET"/>
  </r>
  <r>
    <s v="6193"/>
    <d v="2023-07-29T15:09:03"/>
    <d v="2023-07-29T15:26:36"/>
    <s v="WITHDRAW"/>
    <s v="Consumer Post Bureau"/>
    <s v="SSyed"/>
    <m/>
    <x v="0"/>
    <d v="1899-12-30T00:17:33"/>
    <n v="17.55"/>
    <d v="2023-07-29T00:00:00"/>
    <x v="0"/>
    <x v="0"/>
    <x v="5"/>
    <x v="2"/>
    <x v="0"/>
    <s v="SLA_MET"/>
  </r>
  <r>
    <s v="6194"/>
    <d v="2023-07-29T15:59:55"/>
    <d v="2023-07-29T16:17:22"/>
    <s v="APPROVE"/>
    <s v="Consumer Pre Bureau"/>
    <s v="AAkhundpur"/>
    <s v="Approved for 1 Handset/Tablet + 1 MBB"/>
    <x v="0"/>
    <d v="1899-12-30T00:17:27"/>
    <n v="17.45"/>
    <d v="2023-07-29T00:00:00"/>
    <x v="0"/>
    <x v="0"/>
    <x v="8"/>
    <x v="0"/>
    <x v="2"/>
    <s v="SLA_MET"/>
  </r>
  <r>
    <s v="6195"/>
    <d v="2023-07-29T16:47:39"/>
    <d v="2023-07-29T17:05:01"/>
    <s v="DECLINE"/>
    <s v="Consumer Existing"/>
    <s v="SBambaras"/>
    <s v="Insufficient billing history with Asif Tech"/>
    <x v="0"/>
    <d v="1899-12-30T00:17:22"/>
    <n v="17.366666666666667"/>
    <d v="2023-07-29T00:00:00"/>
    <x v="0"/>
    <x v="0"/>
    <x v="7"/>
    <x v="1"/>
    <x v="1"/>
    <s v="SLA_MET"/>
  </r>
  <r>
    <s v="6196"/>
    <d v="2023-07-29T11:48:27"/>
    <d v="2023-07-29T12:05:49"/>
    <s v="APPROVE"/>
    <s v="Consumer Post Bureau"/>
    <s v="AAkhundpur"/>
    <s v="Approve"/>
    <x v="0"/>
    <d v="1899-12-30T00:17:22"/>
    <n v="17.366666666666667"/>
    <d v="2023-07-29T00:00:00"/>
    <x v="0"/>
    <x v="0"/>
    <x v="8"/>
    <x v="0"/>
    <x v="0"/>
    <s v="SLA_MET"/>
  </r>
  <r>
    <s v="6197"/>
    <d v="2023-07-29T18:32:11"/>
    <d v="2023-07-29T18:49:33"/>
    <s v="DECLINE"/>
    <s v="Consumer Existing"/>
    <s v="AAkhundpur"/>
    <s v="Due to credit policy decision by Credit department. Please offer the customer pre-paid service.Passport not submitted in 100 point ID."/>
    <x v="2"/>
    <d v="1899-12-30T00:17:22"/>
    <n v="17.366666666666667"/>
    <d v="2023-07-29T00:00:00"/>
    <x v="0"/>
    <x v="0"/>
    <x v="8"/>
    <x v="1"/>
    <x v="1"/>
    <s v="SLA_MET"/>
  </r>
  <r>
    <s v="6198"/>
    <d v="2023-07-29T16:47:39"/>
    <d v="2023-07-29T17:05:00"/>
    <s v="WITHDRAW"/>
    <s v="Consumer Existing"/>
    <s v="CDcosta"/>
    <s v="Please email proof of income to kcredit@Asif Tech.com.au (Payslips / Bank Statement for the last 3 months)"/>
    <x v="2"/>
    <d v="1899-12-30T00:17:21"/>
    <n v="17.350000000000001"/>
    <d v="2023-07-29T00:00:00"/>
    <x v="0"/>
    <x v="0"/>
    <x v="2"/>
    <x v="2"/>
    <x v="1"/>
    <s v="SLA_MET"/>
  </r>
  <r>
    <s v="6199"/>
    <d v="2023-07-29T15:46:24"/>
    <d v="2023-07-29T16:03:44"/>
    <s v="APPROVE"/>
    <s v="Consumer Post Bureau"/>
    <s v="QMascarenhas"/>
    <s v="Approved only with outright purchase of handset or USIM only"/>
    <x v="0"/>
    <d v="1899-12-30T00:17:20"/>
    <n v="17.333333333333332"/>
    <d v="2023-07-29T00:00:00"/>
    <x v="0"/>
    <x v="0"/>
    <x v="0"/>
    <x v="0"/>
    <x v="0"/>
    <s v="SLA_MET"/>
  </r>
  <r>
    <s v="6200"/>
    <d v="2023-07-29T14:03:23"/>
    <d v="2023-07-29T14:20:37"/>
    <s v="APPROVE"/>
    <s v="Consumer Existing"/>
    <s v="NVaid"/>
    <s v="Approve"/>
    <x v="0"/>
    <d v="1899-12-30T00:17:14"/>
    <n v="17.233333333333334"/>
    <d v="2023-07-29T00:00:00"/>
    <x v="0"/>
    <x v="0"/>
    <x v="4"/>
    <x v="0"/>
    <x v="1"/>
    <s v="SLA_MET"/>
  </r>
  <r>
    <s v="6201"/>
    <d v="2023-07-29T09:40:28"/>
    <d v="2023-07-29T09:57:40"/>
    <s v="APPROVE"/>
    <s v="Consumer Existing"/>
    <s v="CDcosta"/>
    <s v="Approve"/>
    <x v="0"/>
    <d v="1899-12-30T00:17:12"/>
    <n v="17.2"/>
    <d v="2023-07-29T00:00:00"/>
    <x v="0"/>
    <x v="0"/>
    <x v="2"/>
    <x v="0"/>
    <x v="1"/>
    <s v="SLA_MET"/>
  </r>
  <r>
    <s v="6202"/>
    <d v="2023-07-29T18:12:41"/>
    <d v="2023-07-29T18:29:43"/>
    <s v="APPROVE"/>
    <s v="Consumer Existing"/>
    <s v="SSyed"/>
    <m/>
    <x v="0"/>
    <d v="1899-12-30T00:17:02"/>
    <n v="17.033333333333335"/>
    <d v="2023-07-29T00:00:00"/>
    <x v="0"/>
    <x v="0"/>
    <x v="5"/>
    <x v="0"/>
    <x v="1"/>
    <s v="SLA_MET"/>
  </r>
  <r>
    <s v="6203"/>
    <d v="2023-07-29T13:59:52"/>
    <d v="2023-07-29T14:16:51"/>
    <s v="APPROVE"/>
    <s v="Consumer Post Bureau"/>
    <s v="SSyed"/>
    <m/>
    <x v="0"/>
    <d v="1899-12-30T00:16:59"/>
    <n v="16.983333333333334"/>
    <d v="2023-07-29T00:00:00"/>
    <x v="0"/>
    <x v="0"/>
    <x v="5"/>
    <x v="0"/>
    <x v="0"/>
    <s v="SLA_MET"/>
  </r>
  <r>
    <s v="6204"/>
    <d v="2023-07-29T14:37:39"/>
    <d v="2023-07-29T14:54:38"/>
    <s v="APPROVE"/>
    <s v="Consumer Existing"/>
    <s v="NBhatia"/>
    <s v="Approve"/>
    <x v="0"/>
    <d v="1899-12-30T00:16:59"/>
    <n v="16.983333333333334"/>
    <d v="2023-07-29T00:00:00"/>
    <x v="0"/>
    <x v="0"/>
    <x v="1"/>
    <x v="0"/>
    <x v="1"/>
    <s v="SLA_MET"/>
  </r>
  <r>
    <s v="6205"/>
    <d v="2023-07-29T09:28:43"/>
    <d v="2023-07-29T09:45:39"/>
    <s v="APPROVE"/>
    <s v="Consumer Existing"/>
    <s v="CDcosta"/>
    <s v="Approve"/>
    <x v="0"/>
    <d v="1899-12-30T00:16:56"/>
    <n v="16.933333333333334"/>
    <d v="2023-07-29T00:00:00"/>
    <x v="0"/>
    <x v="0"/>
    <x v="2"/>
    <x v="0"/>
    <x v="1"/>
    <s v="SLA_MET"/>
  </r>
  <r>
    <s v="6206"/>
    <d v="2023-07-29T11:44:02"/>
    <d v="2023-07-29T12:00:55"/>
    <s v="WITHDRAW"/>
    <s v="Consumer Existing"/>
    <s v="MDcruz"/>
    <m/>
    <x v="0"/>
    <d v="1899-12-30T00:16:53"/>
    <n v="16.883333333333333"/>
    <d v="2023-07-29T00:00:00"/>
    <x v="0"/>
    <x v="0"/>
    <x v="3"/>
    <x v="2"/>
    <x v="1"/>
    <s v="SLA_MET"/>
  </r>
  <r>
    <s v="6207"/>
    <d v="2023-07-29T17:34:29"/>
    <d v="2023-07-29T17:51:20"/>
    <s v="APPROVE"/>
    <s v="Consumer Post Bureau"/>
    <s v="SSyed"/>
    <m/>
    <x v="0"/>
    <d v="1899-12-30T00:16:51"/>
    <n v="16.850000000000001"/>
    <d v="2023-07-29T00:00:00"/>
    <x v="0"/>
    <x v="0"/>
    <x v="5"/>
    <x v="0"/>
    <x v="0"/>
    <s v="SLA_MET"/>
  </r>
  <r>
    <s v="6208"/>
    <d v="2023-07-29T17:02:45"/>
    <d v="2023-07-29T17:19:35"/>
    <s v="APPROVE"/>
    <s v="Consumer Pre Bureau"/>
    <s v="SBambaras"/>
    <s v="Approved only with outright purchase of handset or USIM only"/>
    <x v="0"/>
    <d v="1899-12-30T00:16:50"/>
    <n v="16.833333333333332"/>
    <d v="2023-07-29T00:00:00"/>
    <x v="0"/>
    <x v="0"/>
    <x v="7"/>
    <x v="0"/>
    <x v="2"/>
    <s v="SLA_MET"/>
  </r>
  <r>
    <s v="6209"/>
    <d v="2023-07-29T15:07:29"/>
    <d v="2023-07-29T15:24:19"/>
    <s v="APPROVE"/>
    <s v="Consumer Pre Bureau"/>
    <s v="QMascarenhas"/>
    <s v="Approve"/>
    <x v="0"/>
    <d v="1899-12-30T00:16:50"/>
    <n v="16.833333333333332"/>
    <d v="2023-07-29T00:00:00"/>
    <x v="0"/>
    <x v="0"/>
    <x v="0"/>
    <x v="0"/>
    <x v="2"/>
    <s v="SLA_MET"/>
  </r>
  <r>
    <s v="6210"/>
    <d v="2023-07-29T14:43:55"/>
    <d v="2023-07-29T15:00:41"/>
    <s v="APPROVE"/>
    <s v="Consumer Post Bureau"/>
    <s v="RBose"/>
    <s v="Approved only with outright purchase of handset or USIM only"/>
    <x v="0"/>
    <d v="1899-12-30T00:16:46"/>
    <n v="16.766666666666666"/>
    <d v="2023-07-29T00:00:00"/>
    <x v="0"/>
    <x v="0"/>
    <x v="6"/>
    <x v="0"/>
    <x v="0"/>
    <s v="SLA_MET"/>
  </r>
  <r>
    <s v="6211"/>
    <d v="2023-07-29T11:55:41"/>
    <d v="2023-07-29T12:12:17"/>
    <s v="APPROVE"/>
    <s v="Consumer Existing"/>
    <s v="NBhatia"/>
    <s v="Approve"/>
    <x v="0"/>
    <d v="1899-12-30T00:16:36"/>
    <n v="16.600000000000001"/>
    <d v="2023-07-29T00:00:00"/>
    <x v="0"/>
    <x v="0"/>
    <x v="1"/>
    <x v="0"/>
    <x v="1"/>
    <s v="SLA_MET"/>
  </r>
  <r>
    <s v="6212"/>
    <d v="2023-07-29T17:40:08"/>
    <d v="2023-07-29T17:56:36"/>
    <s v="APPROVE"/>
    <s v="Consumer Existing"/>
    <s v="SSyed"/>
    <m/>
    <x v="0"/>
    <d v="1899-12-30T00:16:28"/>
    <n v="16.466666666666665"/>
    <d v="2023-07-29T00:00:00"/>
    <x v="0"/>
    <x v="0"/>
    <x v="5"/>
    <x v="0"/>
    <x v="1"/>
    <s v="SLA_MET"/>
  </r>
  <r>
    <s v="6213"/>
    <d v="2023-07-29T11:48:46"/>
    <d v="2023-07-29T12:05:13"/>
    <s v="WITHDRAW"/>
    <s v="Consumer Existing"/>
    <s v="NVaid"/>
    <s v="Please resubmit next application with passport / medicare card as part of 100 points of ID, please clear overdue 3 account before resubmitting - 3361108438"/>
    <x v="1"/>
    <d v="1899-12-30T00:16:27"/>
    <n v="16.45"/>
    <d v="2023-07-29T00:00:00"/>
    <x v="0"/>
    <x v="0"/>
    <x v="4"/>
    <x v="2"/>
    <x v="1"/>
    <s v="SLA_MET"/>
  </r>
  <r>
    <s v="6214"/>
    <d v="2023-07-29T18:40:14"/>
    <d v="2023-07-29T18:56:36"/>
    <s v="APPROVE"/>
    <s v="Consumer Pre Bureau"/>
    <s v="AAkhundpur"/>
    <s v="Approved only with outright purchase of handset or USIM only"/>
    <x v="0"/>
    <d v="1899-12-30T00:16:22"/>
    <n v="16.366666666666667"/>
    <d v="2023-07-29T00:00:00"/>
    <x v="0"/>
    <x v="0"/>
    <x v="8"/>
    <x v="0"/>
    <x v="2"/>
    <s v="SLA_MET"/>
  </r>
  <r>
    <s v="6215"/>
    <d v="2023-07-29T14:53:29"/>
    <d v="2023-07-29T15:09:41"/>
    <s v="APPROVE"/>
    <s v="Consumer Post Bureau"/>
    <s v="SSyed"/>
    <m/>
    <x v="0"/>
    <d v="1899-12-30T00:16:12"/>
    <n v="16.2"/>
    <d v="2023-07-29T00:00:00"/>
    <x v="0"/>
    <x v="0"/>
    <x v="5"/>
    <x v="0"/>
    <x v="0"/>
    <s v="SLA_MET"/>
  </r>
  <r>
    <s v="6216"/>
    <d v="2023-07-29T13:09:27"/>
    <d v="2023-07-29T13:25:39"/>
    <s v="WITHDRAW"/>
    <s v="Consumer Post Bureau"/>
    <s v="AAkhundpur"/>
    <s v="Please resubmit next application with passport as part of 100 points of ID and apply under a new row ID."/>
    <x v="2"/>
    <d v="1899-12-30T00:16:12"/>
    <n v="16.2"/>
    <d v="2023-07-29T00:00:00"/>
    <x v="0"/>
    <x v="0"/>
    <x v="8"/>
    <x v="2"/>
    <x v="0"/>
    <s v="SLA_MET"/>
  </r>
  <r>
    <s v="6217"/>
    <d v="2023-07-29T18:05:49"/>
    <d v="2023-07-29T18:21:59"/>
    <s v="APPROVE"/>
    <s v="Consumer Pre Bureau"/>
    <s v="MDcruz"/>
    <s v="Approved for MBB only"/>
    <x v="0"/>
    <d v="1899-12-30T00:16:10"/>
    <n v="16.166666666666668"/>
    <d v="2023-07-29T00:00:00"/>
    <x v="0"/>
    <x v="0"/>
    <x v="3"/>
    <x v="0"/>
    <x v="2"/>
    <s v="SLA_MET"/>
  </r>
  <r>
    <s v="6218"/>
    <d v="2023-07-29T16:57:35"/>
    <d v="2023-07-29T17:13:45"/>
    <s v="WITHDRAW"/>
    <s v="Consumer Pre Bureau"/>
    <s v="CDcosta"/>
    <s v="Approved only with outright purchase of handset or USIM only"/>
    <x v="0"/>
    <d v="1899-12-30T00:16:10"/>
    <n v="16.166666666666668"/>
    <d v="2023-07-29T00:00:00"/>
    <x v="0"/>
    <x v="0"/>
    <x v="2"/>
    <x v="2"/>
    <x v="2"/>
    <s v="SLA_MET"/>
  </r>
  <r>
    <s v="6219"/>
    <d v="2023-07-29T17:20:02"/>
    <d v="2023-07-29T17:36:11"/>
    <s v="WITHDRAW"/>
    <s v="Consumer Post Bureau"/>
    <s v="NVaid"/>
    <s v="Please resubmit as pensionser -- employer's details not required"/>
    <x v="3"/>
    <d v="1899-12-30T00:16:09"/>
    <n v="16.149999999999999"/>
    <d v="2023-07-29T00:00:00"/>
    <x v="0"/>
    <x v="0"/>
    <x v="4"/>
    <x v="2"/>
    <x v="0"/>
    <s v="SLA_MET"/>
  </r>
  <r>
    <s v="6220"/>
    <d v="2023-07-29T15:07:02"/>
    <d v="2023-07-29T15:23:10"/>
    <s v="DECLINE"/>
    <s v="Consumer Post Bureau"/>
    <s v="SSyed"/>
    <m/>
    <x v="0"/>
    <d v="1899-12-30T00:16:08"/>
    <n v="16.133333333333333"/>
    <d v="2023-07-29T00:00:00"/>
    <x v="0"/>
    <x v="0"/>
    <x v="5"/>
    <x v="1"/>
    <x v="0"/>
    <s v="SLA_MET"/>
  </r>
  <r>
    <s v="6221"/>
    <d v="2023-07-29T17:01:27"/>
    <d v="2023-07-29T17:17:34"/>
    <s v="APPROVE"/>
    <s v="Consumer Pre Bureau"/>
    <s v="NVaid"/>
    <s v="Approve"/>
    <x v="0"/>
    <d v="1899-12-30T00:16:07"/>
    <n v="16.116666666666667"/>
    <d v="2023-07-29T00:00:00"/>
    <x v="0"/>
    <x v="0"/>
    <x v="4"/>
    <x v="0"/>
    <x v="2"/>
    <s v="SLA_MET"/>
  </r>
  <r>
    <s v="6222"/>
    <d v="2023-07-29T17:16:52"/>
    <d v="2023-07-29T17:32:55"/>
    <s v="APPROVE"/>
    <s v="Consumer Existing"/>
    <s v="SSyed"/>
    <m/>
    <x v="0"/>
    <d v="1899-12-30T00:16:03"/>
    <n v="16.05"/>
    <d v="2023-07-29T00:00:00"/>
    <x v="0"/>
    <x v="0"/>
    <x v="5"/>
    <x v="0"/>
    <x v="1"/>
    <s v="SLA_MET"/>
  </r>
  <r>
    <s v="6223"/>
    <d v="2023-07-29T13:42:40"/>
    <d v="2023-07-29T13:58:35"/>
    <s v="APPROVE"/>
    <s v="Consumer Existing"/>
    <s v="AAkhundpur"/>
    <s v="Approve"/>
    <x v="0"/>
    <d v="1899-12-30T00:15:55"/>
    <n v="15.916666666666666"/>
    <d v="2023-07-29T00:00:00"/>
    <x v="0"/>
    <x v="0"/>
    <x v="8"/>
    <x v="0"/>
    <x v="1"/>
    <s v="SLA_MET"/>
  </r>
  <r>
    <s v="6224"/>
    <d v="2023-07-29T15:51:29"/>
    <d v="2023-07-29T16:07:24"/>
    <s v="APPROVE"/>
    <s v="Consumer Existing"/>
    <s v="RBose"/>
    <s v="Approved only with outright purchase of handset or USIM only"/>
    <x v="0"/>
    <d v="1899-12-30T00:15:55"/>
    <n v="15.916666666666666"/>
    <d v="2023-07-29T00:00:00"/>
    <x v="0"/>
    <x v="0"/>
    <x v="6"/>
    <x v="0"/>
    <x v="1"/>
    <s v="SLA_MET"/>
  </r>
  <r>
    <s v="6225"/>
    <d v="2023-07-29T15:43:10"/>
    <d v="2023-07-29T15:59:04"/>
    <s v="APPROVE"/>
    <s v="Consumer Pre Bureau"/>
    <s v="RBose"/>
    <s v="Approved only with outright purchase of handset or USIM only"/>
    <x v="0"/>
    <d v="1899-12-30T00:15:54"/>
    <n v="15.9"/>
    <d v="2023-07-29T00:00:00"/>
    <x v="0"/>
    <x v="0"/>
    <x v="6"/>
    <x v="0"/>
    <x v="2"/>
    <s v="SLA_MET"/>
  </r>
  <r>
    <s v="6226"/>
    <d v="2023-07-29T17:11:04"/>
    <d v="2023-07-29T17:26:57"/>
    <s v="APPROVE"/>
    <s v="Consumer Post Bureau"/>
    <s v="SBambaras"/>
    <s v="Approved only with outright purchase of handset or USIM only"/>
    <x v="0"/>
    <d v="1899-12-30T00:15:53"/>
    <n v="15.883333333333333"/>
    <d v="2023-07-29T00:00:00"/>
    <x v="0"/>
    <x v="0"/>
    <x v="7"/>
    <x v="0"/>
    <x v="0"/>
    <s v="SLA_MET"/>
  </r>
  <r>
    <s v="6227"/>
    <d v="2023-07-29T18:17:20"/>
    <d v="2023-07-29T18:33:10"/>
    <s v="APPROVE"/>
    <s v="Consumer Post Bureau"/>
    <s v="NVaid"/>
    <s v="Approved only with outright purchase of handset or USIM only"/>
    <x v="0"/>
    <d v="1899-12-30T00:15:50"/>
    <n v="15.833333333333334"/>
    <d v="2023-07-29T00:00:00"/>
    <x v="0"/>
    <x v="0"/>
    <x v="4"/>
    <x v="0"/>
    <x v="0"/>
    <s v="SLA_MET"/>
  </r>
  <r>
    <s v="6228"/>
    <d v="2023-07-29T16:18:59"/>
    <d v="2023-07-29T16:34:48"/>
    <s v="APPROVE"/>
    <s v="Consumer Pre Bureau"/>
    <s v="AAkhundpur"/>
    <s v="Approved only with outright purchase of handset or USIM only"/>
    <x v="0"/>
    <d v="1899-12-30T00:15:49"/>
    <n v="15.816666666666666"/>
    <d v="2023-07-29T00:00:00"/>
    <x v="0"/>
    <x v="0"/>
    <x v="8"/>
    <x v="0"/>
    <x v="2"/>
    <s v="SLA_MET"/>
  </r>
  <r>
    <s v="6229"/>
    <d v="2023-07-29T17:04:01"/>
    <d v="2023-07-29T17:19:49"/>
    <s v="APPROVE"/>
    <s v="Consumer Post Bureau"/>
    <s v="CDcosta"/>
    <s v="Approved only with outright purchase of handset or USIM only"/>
    <x v="0"/>
    <d v="1899-12-30T00:15:48"/>
    <n v="15.8"/>
    <d v="2023-07-29T00:00:00"/>
    <x v="0"/>
    <x v="0"/>
    <x v="2"/>
    <x v="0"/>
    <x v="0"/>
    <s v="SLA_MET"/>
  </r>
  <r>
    <s v="6230"/>
    <d v="2023-07-29T16:52:50"/>
    <d v="2023-07-29T17:08:33"/>
    <s v="APPROVE"/>
    <s v="Consumer Post Bureau"/>
    <s v="QMascarenhas"/>
    <m/>
    <x v="0"/>
    <d v="1899-12-30T00:15:43"/>
    <n v="15.716666666666667"/>
    <d v="2023-07-29T00:00:00"/>
    <x v="0"/>
    <x v="0"/>
    <x v="0"/>
    <x v="0"/>
    <x v="0"/>
    <s v="SLA_MET"/>
  </r>
  <r>
    <s v="6231"/>
    <d v="2023-07-29T19:06:01"/>
    <d v="2023-07-29T19:21:32"/>
    <s v="APPROVE"/>
    <s v="Consumer Post Bureau"/>
    <s v="AAkhundpur"/>
    <m/>
    <x v="0"/>
    <d v="1899-12-30T00:15:31"/>
    <n v="15.516666666666667"/>
    <d v="2023-07-29T00:00:00"/>
    <x v="0"/>
    <x v="0"/>
    <x v="8"/>
    <x v="0"/>
    <x v="0"/>
    <s v="SLA_MET"/>
  </r>
  <r>
    <s v="6232"/>
    <d v="2023-07-29T17:56:25"/>
    <d v="2023-07-29T18:11:56"/>
    <s v="WITHDRAW"/>
    <s v="Consumer Pre Bureau"/>
    <s v="SBambaras"/>
    <s v="Please email passport with visa page"/>
    <x v="2"/>
    <d v="1899-12-30T00:15:31"/>
    <n v="15.516666666666667"/>
    <d v="2023-07-29T00:00:00"/>
    <x v="0"/>
    <x v="0"/>
    <x v="7"/>
    <x v="2"/>
    <x v="2"/>
    <s v="SLA_MET"/>
  </r>
  <r>
    <s v="6233"/>
    <d v="2023-07-29T12:12:27"/>
    <d v="2023-07-29T12:27:55"/>
    <s v="APPROVE"/>
    <s v="Consumer Pre Bureau"/>
    <s v="NVaid"/>
    <s v="Approve"/>
    <x v="0"/>
    <d v="1899-12-30T00:15:28"/>
    <n v="15.466666666666667"/>
    <d v="2023-07-29T00:00:00"/>
    <x v="0"/>
    <x v="0"/>
    <x v="4"/>
    <x v="0"/>
    <x v="2"/>
    <s v="SLA_MET"/>
  </r>
  <r>
    <s v="6234"/>
    <d v="2023-07-29T17:15:34"/>
    <d v="2023-07-29T17:30:54"/>
    <s v="APPROVE"/>
    <s v="Consumer Pre Bureau"/>
    <s v="RBose"/>
    <s v="Approve"/>
    <x v="0"/>
    <d v="1899-12-30T00:15:20"/>
    <n v="15.333333333333334"/>
    <d v="2023-07-29T00:00:00"/>
    <x v="0"/>
    <x v="0"/>
    <x v="6"/>
    <x v="0"/>
    <x v="2"/>
    <s v="SLA_MET"/>
  </r>
  <r>
    <s v="6235"/>
    <d v="2023-07-29T17:27:45"/>
    <d v="2023-07-29T17:43:03"/>
    <s v="APPROVE"/>
    <s v="Consumer Post Bureau"/>
    <s v="NVaid"/>
    <s v="Approved only with outright purchase of handset or USIM only"/>
    <x v="0"/>
    <d v="1899-12-30T00:15:18"/>
    <n v="15.3"/>
    <d v="2023-07-29T00:00:00"/>
    <x v="0"/>
    <x v="0"/>
    <x v="4"/>
    <x v="0"/>
    <x v="0"/>
    <s v="SLA_MET"/>
  </r>
  <r>
    <s v="6236"/>
    <d v="2023-07-29T16:18:55"/>
    <d v="2023-07-29T16:34:09"/>
    <s v="APPROVE"/>
    <s v="Consumer Pre Bureau"/>
    <s v="CDcosta"/>
    <s v="Approve"/>
    <x v="0"/>
    <d v="1899-12-30T00:15:14"/>
    <n v="15.233333333333333"/>
    <d v="2023-07-29T00:00:00"/>
    <x v="0"/>
    <x v="0"/>
    <x v="2"/>
    <x v="0"/>
    <x v="2"/>
    <s v="SLA_MET"/>
  </r>
  <r>
    <s v="6237"/>
    <d v="2023-07-29T17:50:16"/>
    <d v="2023-07-29T18:05:30"/>
    <s v="APPROVE"/>
    <s v="Consumer Post Bureau"/>
    <s v="SBambaras"/>
    <s v="Approved only with outright purchase of handset or USIM only"/>
    <x v="0"/>
    <d v="1899-12-30T00:15:14"/>
    <n v="15.233333333333333"/>
    <d v="2023-07-29T00:00:00"/>
    <x v="0"/>
    <x v="0"/>
    <x v="7"/>
    <x v="0"/>
    <x v="0"/>
    <s v="SLA_MET"/>
  </r>
  <r>
    <s v="6238"/>
    <d v="2023-07-29T11:29:33"/>
    <d v="2023-07-29T11:44:38"/>
    <s v="APPROVE"/>
    <s v="Consumer Post Bureau"/>
    <s v="MDcruz"/>
    <m/>
    <x v="0"/>
    <d v="1899-12-30T00:15:05"/>
    <n v="15.083333333333334"/>
    <d v="2023-07-29T00:00:00"/>
    <x v="0"/>
    <x v="0"/>
    <x v="3"/>
    <x v="0"/>
    <x v="0"/>
    <s v="SLA_MET"/>
  </r>
  <r>
    <s v="6239"/>
    <d v="2023-07-29T17:25:17"/>
    <d v="2023-07-29T17:40:22"/>
    <s v="APPROVE"/>
    <s v="Consumer Post Bureau"/>
    <s v="AAkhundpur"/>
    <s v="Approved only with outright purchase of handset or USIM only"/>
    <x v="0"/>
    <d v="1899-12-30T00:15:05"/>
    <n v="15.083333333333334"/>
    <d v="2023-07-29T00:00:00"/>
    <x v="0"/>
    <x v="0"/>
    <x v="8"/>
    <x v="0"/>
    <x v="0"/>
    <s v="SLA_MET"/>
  </r>
  <r>
    <s v="6240"/>
    <d v="2023-07-29T11:47:52"/>
    <d v="2023-07-29T12:02:55"/>
    <s v="WITHDRAW"/>
    <s v="Consumer Pre Bureau"/>
    <s v="RBose"/>
    <s v="Please email 100 pts of ID along with latest payslip or bank statement to vcredit@Asif Tech.com.au"/>
    <x v="2"/>
    <d v="1899-12-30T00:15:03"/>
    <n v="15.05"/>
    <d v="2023-07-29T00:00:00"/>
    <x v="0"/>
    <x v="0"/>
    <x v="6"/>
    <x v="2"/>
    <x v="2"/>
    <s v="SLA_MET"/>
  </r>
  <r>
    <s v="6241"/>
    <d v="2023-07-29T13:04:30"/>
    <d v="2023-07-29T13:19:29"/>
    <s v="WITHDRAW"/>
    <s v="Consumer Pre Bureau"/>
    <s v="NVaid"/>
    <s v="Incorrect info provided - application needs to be resubmitted with correct address - 8 Craigview street, macgregor, QLD 4109"/>
    <x v="4"/>
    <d v="1899-12-30T00:14:59"/>
    <n v="14.983333333333333"/>
    <d v="2023-07-29T00:00:00"/>
    <x v="0"/>
    <x v="0"/>
    <x v="4"/>
    <x v="2"/>
    <x v="2"/>
    <s v="SLA_MET"/>
  </r>
  <r>
    <s v="6242"/>
    <d v="2023-07-29T13:56:34"/>
    <d v="2023-07-29T14:11:22"/>
    <s v="DECLINE"/>
    <s v="Consumer Pre Bureau"/>
    <s v="NVaid"/>
    <s v="Passport Visa expires in less than 12 months. Please offer the customer pre-paid service only - Vida expiry date 30/08/2012"/>
    <x v="0"/>
    <d v="1899-12-30T00:14:48"/>
    <n v="14.8"/>
    <d v="2023-07-29T00:00:00"/>
    <x v="0"/>
    <x v="0"/>
    <x v="4"/>
    <x v="1"/>
    <x v="2"/>
    <s v="SLA_MET"/>
  </r>
  <r>
    <s v="6243"/>
    <d v="2023-07-29T13:53:41"/>
    <d v="2023-07-29T14:08:28"/>
    <s v="APPROVE"/>
    <s v="Consumer Existing"/>
    <s v="QMascarenhas"/>
    <s v="Approve"/>
    <x v="0"/>
    <d v="1899-12-30T00:14:47"/>
    <n v="14.783333333333333"/>
    <d v="2023-07-29T00:00:00"/>
    <x v="0"/>
    <x v="0"/>
    <x v="0"/>
    <x v="0"/>
    <x v="1"/>
    <s v="SLA_MET"/>
  </r>
  <r>
    <s v="6244"/>
    <d v="2023-07-29T14:05:29"/>
    <d v="2023-07-29T14:20:10"/>
    <s v="APPROVE"/>
    <s v="Consumer Existing"/>
    <s v="CDcosta"/>
    <s v="Approve"/>
    <x v="0"/>
    <d v="1899-12-30T00:14:41"/>
    <n v="14.683333333333334"/>
    <d v="2023-07-29T00:00:00"/>
    <x v="0"/>
    <x v="0"/>
    <x v="2"/>
    <x v="0"/>
    <x v="1"/>
    <s v="SLA_MET"/>
  </r>
  <r>
    <s v="6245"/>
    <d v="2023-07-29T15:46:23"/>
    <d v="2023-07-29T16:01:04"/>
    <s v="WITHDRAW"/>
    <s v="Consumer Existing"/>
    <s v="CDcosta"/>
    <s v="Customer has overdue account with Asif Tech #713504033 - $85.50. Kindly resubmit after payment is made"/>
    <x v="1"/>
    <d v="1899-12-30T00:14:41"/>
    <n v="14.683333333333334"/>
    <d v="2023-07-29T00:00:00"/>
    <x v="0"/>
    <x v="0"/>
    <x v="2"/>
    <x v="2"/>
    <x v="1"/>
    <s v="SLA_MET"/>
  </r>
  <r>
    <s v="6246"/>
    <d v="2023-07-29T16:18:10"/>
    <d v="2023-07-29T16:32:51"/>
    <s v="WITHDRAW"/>
    <s v="Consumer Pre Bureau"/>
    <s v="SBambaras"/>
    <s v="Please email 100 pts of ID to vcredit@Asif Tech.com.au"/>
    <x v="2"/>
    <d v="1899-12-30T00:14:41"/>
    <n v="14.683333333333334"/>
    <d v="2023-07-29T00:00:00"/>
    <x v="0"/>
    <x v="0"/>
    <x v="7"/>
    <x v="2"/>
    <x v="2"/>
    <s v="SLA_MET"/>
  </r>
  <r>
    <s v="6247"/>
    <d v="2023-07-29T09:17:36"/>
    <d v="2023-07-29T09:32:13"/>
    <s v="APPROVE"/>
    <s v="Consumer Existing"/>
    <s v="NBhatia"/>
    <s v="Conditionally Approved, if the Customer goes on Direct Debit mode of Payment and pays off the outstanding balance due for $129.29"/>
    <x v="0"/>
    <d v="1899-12-30T00:14:37"/>
    <n v="14.616666666666667"/>
    <d v="2023-07-29T00:00:00"/>
    <x v="0"/>
    <x v="0"/>
    <x v="1"/>
    <x v="0"/>
    <x v="1"/>
    <s v="SLA_MET"/>
  </r>
  <r>
    <s v="6248"/>
    <d v="2023-07-29T17:37:05"/>
    <d v="2023-07-29T17:51:35"/>
    <s v="APPROVE"/>
    <s v="Consumer Post Bureau"/>
    <s v="MDcruz"/>
    <s v="Approved only with outright purchase of handset or USIM only"/>
    <x v="0"/>
    <d v="1899-12-30T00:14:30"/>
    <n v="14.5"/>
    <d v="2023-07-29T00:00:00"/>
    <x v="0"/>
    <x v="0"/>
    <x v="3"/>
    <x v="0"/>
    <x v="0"/>
    <s v="SLA_MET"/>
  </r>
  <r>
    <s v="6249"/>
    <d v="2023-07-29T17:29:38"/>
    <d v="2023-07-29T17:44:06"/>
    <s v="APPROVE"/>
    <s v="Consumer Existing"/>
    <s v="CDcosta"/>
    <s v="Approve"/>
    <x v="0"/>
    <d v="1899-12-30T00:14:28"/>
    <n v="14.466666666666667"/>
    <d v="2023-07-29T00:00:00"/>
    <x v="0"/>
    <x v="0"/>
    <x v="2"/>
    <x v="0"/>
    <x v="1"/>
    <s v="SLA_MET"/>
  </r>
  <r>
    <s v="6250"/>
    <d v="2023-07-29T16:22:03"/>
    <d v="2023-07-29T16:36:28"/>
    <s v="APPROVE"/>
    <s v="Consumer Existing"/>
    <s v="SBambaras"/>
    <s v="Approved for MBB only"/>
    <x v="0"/>
    <d v="1899-12-30T00:14:25"/>
    <n v="14.416666666666666"/>
    <d v="2023-07-29T00:00:00"/>
    <x v="0"/>
    <x v="0"/>
    <x v="7"/>
    <x v="0"/>
    <x v="1"/>
    <s v="SLA_MET"/>
  </r>
  <r>
    <s v="6251"/>
    <d v="2023-07-29T17:59:31"/>
    <d v="2023-07-29T18:13:45"/>
    <s v="WITHDRAW"/>
    <s v="Consumer Pre Bureau"/>
    <s v="NVaid"/>
    <s v="Please email passport with visa page"/>
    <x v="2"/>
    <d v="1899-12-30T00:14:14"/>
    <n v="14.233333333333333"/>
    <d v="2023-07-29T00:00:00"/>
    <x v="0"/>
    <x v="0"/>
    <x v="4"/>
    <x v="2"/>
    <x v="2"/>
    <s v="SLA_MET"/>
  </r>
  <r>
    <s v="6252"/>
    <d v="2023-07-29T10:41:28"/>
    <d v="2023-07-29T10:55:41"/>
    <s v="APPROVE"/>
    <s v="Consumer Post Bureau"/>
    <s v="NVaid"/>
    <s v="Approved for 1 handset and 1 MBB"/>
    <x v="0"/>
    <d v="1899-12-30T00:14:13"/>
    <n v="14.216666666666667"/>
    <d v="2023-07-29T00:00:00"/>
    <x v="0"/>
    <x v="0"/>
    <x v="4"/>
    <x v="0"/>
    <x v="0"/>
    <s v="SLA_MET"/>
  </r>
  <r>
    <s v="6253"/>
    <d v="2023-07-29T17:55:47"/>
    <d v="2023-07-29T18:09:58"/>
    <s v="APPROVE"/>
    <s v="Consumer Post Bureau"/>
    <s v="CDcosta"/>
    <s v="Approved only with outright purchase of handset or USIM only"/>
    <x v="0"/>
    <d v="1899-12-30T00:14:11"/>
    <n v="14.183333333333334"/>
    <d v="2023-07-29T00:00:00"/>
    <x v="0"/>
    <x v="0"/>
    <x v="2"/>
    <x v="0"/>
    <x v="0"/>
    <s v="SLA_MET"/>
  </r>
  <r>
    <s v="6254"/>
    <d v="2023-07-29T15:34:06"/>
    <d v="2023-07-29T15:48:10"/>
    <s v="WITHDRAW"/>
    <s v="Consumer Existing"/>
    <s v="SBambaras"/>
    <s v="Please email copy of Proof of Income (Pay Slips / Bank Statement / Employment Letter) to vcredit@Asif Tech.com.au"/>
    <x v="2"/>
    <d v="1899-12-30T00:14:04"/>
    <n v="14.066666666666666"/>
    <d v="2023-07-29T00:00:00"/>
    <x v="0"/>
    <x v="0"/>
    <x v="7"/>
    <x v="2"/>
    <x v="1"/>
    <s v="SLA_MET"/>
  </r>
  <r>
    <s v="6255"/>
    <d v="2023-07-29T14:15:02"/>
    <d v="2023-07-29T14:28:51"/>
    <s v="APPROVE"/>
    <s v="Consumer Post Bureau"/>
    <s v="NBhatia"/>
    <s v="Approve"/>
    <x v="0"/>
    <d v="1899-12-30T00:13:49"/>
    <n v="13.816666666666666"/>
    <d v="2023-07-29T00:00:00"/>
    <x v="0"/>
    <x v="0"/>
    <x v="1"/>
    <x v="0"/>
    <x v="0"/>
    <s v="SLA_MET"/>
  </r>
  <r>
    <s v="6256"/>
    <d v="2023-07-29T16:56:54"/>
    <d v="2023-07-29T17:10:41"/>
    <s v="APPROVE"/>
    <s v="Consumer Pre Bureau"/>
    <s v="SBambaras"/>
    <s v="Approved only with outright purchase of handset or USIM only"/>
    <x v="0"/>
    <d v="1899-12-30T00:13:47"/>
    <n v="13.783333333333333"/>
    <d v="2023-07-29T00:00:00"/>
    <x v="0"/>
    <x v="0"/>
    <x v="7"/>
    <x v="0"/>
    <x v="2"/>
    <s v="SLA_MET"/>
  </r>
  <r>
    <s v="6257"/>
    <d v="2023-07-29T10:20:50"/>
    <d v="2023-07-29T10:34:37"/>
    <s v="DECLINE"/>
    <s v="Consumer Post Bureau"/>
    <s v="QMascarenhas"/>
    <m/>
    <x v="0"/>
    <d v="1899-12-30T00:13:47"/>
    <n v="13.783333333333333"/>
    <d v="2023-07-29T00:00:00"/>
    <x v="0"/>
    <x v="0"/>
    <x v="0"/>
    <x v="1"/>
    <x v="0"/>
    <s v="SLA_MET"/>
  </r>
  <r>
    <s v="6258"/>
    <d v="2023-07-29T11:52:49"/>
    <d v="2023-07-29T12:06:35"/>
    <s v="DECLINE"/>
    <s v="Consumer Existing"/>
    <s v="MDcruz"/>
    <m/>
    <x v="0"/>
    <d v="1899-12-30T00:13:46"/>
    <n v="13.766666666666667"/>
    <d v="2023-07-29T00:00:00"/>
    <x v="0"/>
    <x v="0"/>
    <x v="3"/>
    <x v="1"/>
    <x v="1"/>
    <s v="SLA_MET"/>
  </r>
  <r>
    <s v="6259"/>
    <d v="2023-07-29T10:14:06"/>
    <d v="2023-07-29T10:27:40"/>
    <s v="WITHDRAW"/>
    <s v="Consumer Existing"/>
    <s v="CDcosta"/>
    <s v="Please re-submit as self employed."/>
    <x v="3"/>
    <d v="1899-12-30T00:13:34"/>
    <n v="13.566666666666666"/>
    <d v="2023-07-29T00:00:00"/>
    <x v="0"/>
    <x v="0"/>
    <x v="2"/>
    <x v="2"/>
    <x v="1"/>
    <s v="SLA_MET"/>
  </r>
  <r>
    <s v="6260"/>
    <d v="2023-07-29T16:29:32"/>
    <d v="2023-07-29T16:43:04"/>
    <s v="WITHDRAW"/>
    <s v="Consumer Post Bureau"/>
    <s v="SBambaras"/>
    <s v="Please re-submit with correct home phone number."/>
    <x v="2"/>
    <d v="1899-12-30T00:13:32"/>
    <n v="13.533333333333333"/>
    <d v="2023-07-29T00:00:00"/>
    <x v="0"/>
    <x v="0"/>
    <x v="7"/>
    <x v="2"/>
    <x v="0"/>
    <s v="SLA_MET"/>
  </r>
  <r>
    <s v="6261"/>
    <d v="2023-07-29T15:07:53"/>
    <d v="2023-07-29T15:21:21"/>
    <s v="APPROVE"/>
    <s v="Consumer Post Bureau"/>
    <s v="AAkhundpur"/>
    <s v="Approved only with outright purchase of handset or USIM only"/>
    <x v="0"/>
    <d v="1899-12-30T00:13:28"/>
    <n v="13.466666666666667"/>
    <d v="2023-07-29T00:00:00"/>
    <x v="0"/>
    <x v="0"/>
    <x v="8"/>
    <x v="0"/>
    <x v="0"/>
    <s v="SLA_MET"/>
  </r>
  <r>
    <s v="6262"/>
    <d v="2023-07-29T15:41:54"/>
    <d v="2023-07-29T15:55:16"/>
    <s v="WITHDRAW"/>
    <s v="Consumer Existing"/>
    <s v="CDcosta"/>
    <s v="Please email Proof of income to vcredit@Asif Tech.com.au (Payslips / Bank Statement for 3 months)"/>
    <x v="2"/>
    <d v="1899-12-30T00:13:22"/>
    <n v="13.366666666666667"/>
    <d v="2023-07-29T00:00:00"/>
    <x v="0"/>
    <x v="0"/>
    <x v="2"/>
    <x v="2"/>
    <x v="1"/>
    <s v="SLA_MET"/>
  </r>
  <r>
    <s v="6263"/>
    <d v="2023-07-29T10:02:54"/>
    <d v="2023-07-29T10:16:16"/>
    <s v="APPROVE"/>
    <s v="Consumer Existing"/>
    <s v="QMascarenhas"/>
    <m/>
    <x v="0"/>
    <d v="1899-12-30T00:13:22"/>
    <n v="13.366666666666667"/>
    <d v="2023-07-29T00:00:00"/>
    <x v="0"/>
    <x v="0"/>
    <x v="0"/>
    <x v="0"/>
    <x v="1"/>
    <s v="SLA_MET"/>
  </r>
  <r>
    <s v="6264"/>
    <d v="2023-07-29T16:42:51"/>
    <d v="2023-07-29T16:56:09"/>
    <s v="APPROVE"/>
    <s v="Consumer Post Bureau"/>
    <s v="CDcosta"/>
    <s v="Approved only with outright purchase of handset or USIM only"/>
    <x v="0"/>
    <d v="1899-12-30T00:13:18"/>
    <n v="13.3"/>
    <d v="2023-07-29T00:00:00"/>
    <x v="0"/>
    <x v="0"/>
    <x v="2"/>
    <x v="0"/>
    <x v="0"/>
    <s v="SLA_MET"/>
  </r>
  <r>
    <s v="6265"/>
    <d v="2023-07-29T16:34:24"/>
    <d v="2023-07-29T16:47:32"/>
    <s v="APPROVE"/>
    <s v="Consumer Post Bureau"/>
    <s v="AAkhundpur"/>
    <s v="Approved only with outright purchase of handset or USIM only"/>
    <x v="0"/>
    <d v="1899-12-30T00:13:08"/>
    <n v="13.133333333333333"/>
    <d v="2023-07-29T00:00:00"/>
    <x v="0"/>
    <x v="0"/>
    <x v="8"/>
    <x v="0"/>
    <x v="0"/>
    <s v="SLA_MET"/>
  </r>
  <r>
    <s v="6266"/>
    <d v="2023-07-29T19:13:03"/>
    <d v="2023-07-29T19:26:10"/>
    <s v="APPROVE"/>
    <s v="Consumer Post Bureau"/>
    <s v="NVaid"/>
    <s v="Approved only with outright purchase of handset or USIM only"/>
    <x v="0"/>
    <d v="1899-12-30T00:13:07"/>
    <n v="13.116666666666667"/>
    <d v="2023-07-29T00:00:00"/>
    <x v="0"/>
    <x v="0"/>
    <x v="4"/>
    <x v="0"/>
    <x v="0"/>
    <s v="SLA_MET"/>
  </r>
  <r>
    <s v="6267"/>
    <d v="2023-07-29T10:24:44"/>
    <d v="2023-07-29T10:37:46"/>
    <s v="APPROVE"/>
    <s v="Consumer Post Bureau"/>
    <s v="CDcosta"/>
    <s v="Approved for 1 handset and 1 MBB"/>
    <x v="0"/>
    <d v="1899-12-30T00:13:02"/>
    <n v="13.033333333333333"/>
    <d v="2023-07-29T00:00:00"/>
    <x v="0"/>
    <x v="0"/>
    <x v="2"/>
    <x v="0"/>
    <x v="0"/>
    <s v="SLA_MET"/>
  </r>
  <r>
    <s v="6268"/>
    <d v="2023-07-29T11:46:35"/>
    <d v="2023-07-29T11:59:30"/>
    <s v="APPROVE"/>
    <s v="Consumer Existing"/>
    <s v="QMascarenhas"/>
    <s v="Approve"/>
    <x v="0"/>
    <d v="1899-12-30T00:12:55"/>
    <n v="12.916666666666666"/>
    <d v="2023-07-29T00:00:00"/>
    <x v="0"/>
    <x v="0"/>
    <x v="0"/>
    <x v="0"/>
    <x v="1"/>
    <s v="SLA_MET"/>
  </r>
  <r>
    <s v="6269"/>
    <d v="2023-07-29T18:57:51"/>
    <d v="2023-07-29T19:10:39"/>
    <s v="WITHDRAW"/>
    <s v="Consumer Post Bureau"/>
    <s v="RBose"/>
    <m/>
    <x v="0"/>
    <d v="1899-12-30T00:12:48"/>
    <n v="12.8"/>
    <d v="2023-07-29T00:00:00"/>
    <x v="0"/>
    <x v="0"/>
    <x v="6"/>
    <x v="2"/>
    <x v="0"/>
    <s v="SLA_MET"/>
  </r>
  <r>
    <s v="6270"/>
    <d v="2023-07-29T15:21:29"/>
    <d v="2023-07-29T15:34:16"/>
    <s v="APPROVE"/>
    <s v="Consumer Existing"/>
    <s v="SBambaras"/>
    <s v="Approved only with outright purchase of handset or USIM only"/>
    <x v="0"/>
    <d v="1899-12-30T00:12:47"/>
    <n v="12.783333333333333"/>
    <d v="2023-07-29T00:00:00"/>
    <x v="0"/>
    <x v="0"/>
    <x v="7"/>
    <x v="0"/>
    <x v="1"/>
    <s v="SLA_MET"/>
  </r>
  <r>
    <s v="6271"/>
    <d v="2023-07-29T12:54:04"/>
    <d v="2023-07-29T13:06:47"/>
    <s v="APPROVE"/>
    <s v="Consumer Existing"/>
    <s v="CDcosta"/>
    <s v="Approve"/>
    <x v="0"/>
    <d v="1899-12-30T00:12:43"/>
    <n v="12.716666666666667"/>
    <d v="2023-07-29T00:00:00"/>
    <x v="0"/>
    <x v="0"/>
    <x v="2"/>
    <x v="0"/>
    <x v="1"/>
    <s v="SLA_MET"/>
  </r>
  <r>
    <s v="6272"/>
    <d v="2023-07-29T17:53:19"/>
    <d v="2023-07-29T18:05:58"/>
    <s v="WITHDRAW"/>
    <s v="Consumer Pre Bureau"/>
    <s v="MDcruz"/>
    <s v="Please email 100 pts of ID to vcredit@Asif Tech.com.au passport and the visa page"/>
    <x v="2"/>
    <d v="1899-12-30T00:12:39"/>
    <n v="12.65"/>
    <d v="2023-07-29T00:00:00"/>
    <x v="0"/>
    <x v="0"/>
    <x v="3"/>
    <x v="2"/>
    <x v="2"/>
    <s v="SLA_MET"/>
  </r>
  <r>
    <s v="6273"/>
    <d v="2023-07-29T13:02:32"/>
    <d v="2023-07-29T13:15:03"/>
    <s v="WITHDRAW"/>
    <s v="Consumer Post Bureau"/>
    <s v="SSyed"/>
    <m/>
    <x v="0"/>
    <d v="1899-12-30T00:12:31"/>
    <n v="12.516666666666667"/>
    <d v="2023-07-29T00:00:00"/>
    <x v="0"/>
    <x v="0"/>
    <x v="5"/>
    <x v="2"/>
    <x v="0"/>
    <s v="SLA_MET"/>
  </r>
  <r>
    <s v="6274"/>
    <d v="2023-07-29T13:13:04"/>
    <d v="2023-07-29T13:25:29"/>
    <s v="APPROVE"/>
    <s v="Consumer Post Bureau"/>
    <s v="CDcosta"/>
    <s v="Approved only with outright purchase of handset or USIM only"/>
    <x v="0"/>
    <d v="1899-12-30T00:12:25"/>
    <n v="12.416666666666666"/>
    <d v="2023-07-29T00:00:00"/>
    <x v="0"/>
    <x v="0"/>
    <x v="2"/>
    <x v="0"/>
    <x v="0"/>
    <s v="SLA_MET"/>
  </r>
  <r>
    <s v="6275"/>
    <d v="2023-07-29T12:10:09"/>
    <d v="2023-07-29T12:22:31"/>
    <s v="APPROVE"/>
    <s v="Consumer Existing"/>
    <s v="SBambaras"/>
    <s v="Approve"/>
    <x v="0"/>
    <d v="1899-12-30T00:12:22"/>
    <n v="12.366666666666667"/>
    <d v="2023-07-29T00:00:00"/>
    <x v="0"/>
    <x v="0"/>
    <x v="7"/>
    <x v="0"/>
    <x v="1"/>
    <s v="SLA_MET"/>
  </r>
  <r>
    <s v="6276"/>
    <d v="2023-07-29T15:06:20"/>
    <d v="2023-07-29T15:18:42"/>
    <s v="APPROVE"/>
    <s v="Consumer Pre Bureau"/>
    <s v="NVaid"/>
    <s v="Approved for 1 handset and 1 MBB"/>
    <x v="0"/>
    <d v="1899-12-30T00:12:22"/>
    <n v="12.366666666666667"/>
    <d v="2023-07-29T00:00:00"/>
    <x v="0"/>
    <x v="0"/>
    <x v="4"/>
    <x v="0"/>
    <x v="2"/>
    <s v="SLA_MET"/>
  </r>
  <r>
    <s v="6277"/>
    <d v="2023-07-29T09:37:14"/>
    <d v="2023-07-29T09:49:33"/>
    <s v="APPROVE"/>
    <s v="Consumer Existing"/>
    <s v="QMascarenhas"/>
    <m/>
    <x v="0"/>
    <d v="1899-12-30T00:12:19"/>
    <n v="12.316666666666666"/>
    <d v="2023-07-29T00:00:00"/>
    <x v="0"/>
    <x v="0"/>
    <x v="0"/>
    <x v="0"/>
    <x v="1"/>
    <s v="SLA_MET"/>
  </r>
  <r>
    <s v="6278"/>
    <d v="2023-07-29T18:08:54"/>
    <d v="2023-07-29T18:21:07"/>
    <s v="APPROVE"/>
    <s v="Consumer Existing"/>
    <s v="RBose"/>
    <s v="Approved for 1 handset and 1 MBB"/>
    <x v="0"/>
    <d v="1899-12-30T00:12:13"/>
    <n v="12.216666666666667"/>
    <d v="2023-07-29T00:00:00"/>
    <x v="0"/>
    <x v="0"/>
    <x v="6"/>
    <x v="0"/>
    <x v="1"/>
    <s v="SLA_MET"/>
  </r>
  <r>
    <s v="6279"/>
    <d v="2023-07-29T14:48:39"/>
    <d v="2023-07-29T15:00:50"/>
    <s v="APPROVE"/>
    <s v="Consumer Existing"/>
    <s v="NVaid"/>
    <s v="Approve"/>
    <x v="0"/>
    <d v="1899-12-30T00:12:11"/>
    <n v="12.183333333333334"/>
    <d v="2023-07-29T00:00:00"/>
    <x v="0"/>
    <x v="0"/>
    <x v="4"/>
    <x v="0"/>
    <x v="1"/>
    <s v="SLA_MET"/>
  </r>
  <r>
    <s v="6280"/>
    <d v="2023-07-29T19:28:33"/>
    <d v="2023-07-29T19:40:43"/>
    <s v="DECLINE"/>
    <s v="Consumer Existing"/>
    <s v="RBose"/>
    <s v="Data obtained from Veda Advantage Credit File. Please offer the customer pre-paid service only."/>
    <x v="0"/>
    <d v="1899-12-30T00:12:10"/>
    <n v="12.166666666666666"/>
    <d v="2023-07-29T00:00:00"/>
    <x v="0"/>
    <x v="0"/>
    <x v="6"/>
    <x v="1"/>
    <x v="1"/>
    <s v="SLA_MET"/>
  </r>
  <r>
    <s v="6281"/>
    <d v="2023-07-29T18:24:29"/>
    <d v="2023-07-29T18:36:26"/>
    <s v="WITHDRAW"/>
    <s v="Consumer Pre Bureau"/>
    <s v="RBose"/>
    <s v="Please email 100 pts of ID along with passport and visa page to kcredit@Asif Tech.com.au"/>
    <x v="2"/>
    <d v="1899-12-30T00:11:57"/>
    <n v="11.95"/>
    <d v="2023-07-29T00:00:00"/>
    <x v="0"/>
    <x v="0"/>
    <x v="6"/>
    <x v="2"/>
    <x v="2"/>
    <s v="SLA_MET"/>
  </r>
  <r>
    <s v="6282"/>
    <d v="2023-07-29T12:44:12"/>
    <d v="2023-07-29T12:56:06"/>
    <s v="APPROVE"/>
    <s v="Consumer Post Bureau"/>
    <s v="NVaid"/>
    <s v="Approved only with outright purchase of handset or USIM only"/>
    <x v="0"/>
    <d v="1899-12-30T00:11:54"/>
    <n v="11.9"/>
    <d v="2023-07-29T00:00:00"/>
    <x v="0"/>
    <x v="0"/>
    <x v="4"/>
    <x v="0"/>
    <x v="0"/>
    <s v="SLA_MET"/>
  </r>
  <r>
    <s v="6283"/>
    <d v="2023-07-29T16:39:52"/>
    <d v="2023-07-29T16:51:46"/>
    <s v="WITHDRAW"/>
    <s v="Consumer Pre Bureau"/>
    <s v="SBambaras"/>
    <s v="Please re-submit the next application with passport as part of 100 pts of ID."/>
    <x v="2"/>
    <d v="1899-12-30T00:11:54"/>
    <n v="11.9"/>
    <d v="2023-07-29T00:00:00"/>
    <x v="0"/>
    <x v="0"/>
    <x v="7"/>
    <x v="2"/>
    <x v="2"/>
    <s v="SLA_MET"/>
  </r>
  <r>
    <s v="6284"/>
    <d v="2023-07-29T16:12:33"/>
    <d v="2023-07-29T16:24:25"/>
    <s v="APPROVE"/>
    <s v="Consumer Post Bureau"/>
    <s v="CDcosta"/>
    <s v="Approved only with outright purchase of handset or USIM only"/>
    <x v="0"/>
    <d v="1899-12-30T00:11:52"/>
    <n v="11.866666666666667"/>
    <d v="2023-07-29T00:00:00"/>
    <x v="0"/>
    <x v="0"/>
    <x v="2"/>
    <x v="0"/>
    <x v="0"/>
    <s v="SLA_MET"/>
  </r>
  <r>
    <s v="6285"/>
    <d v="2023-07-29T09:44:50"/>
    <d v="2023-07-29T09:56:40"/>
    <s v="APPROVE"/>
    <s v="Consumer Post Bureau"/>
    <s v="QMascarenhas"/>
    <m/>
    <x v="0"/>
    <d v="1899-12-30T00:11:50"/>
    <n v="11.833333333333334"/>
    <d v="2023-07-29T00:00:00"/>
    <x v="0"/>
    <x v="0"/>
    <x v="0"/>
    <x v="0"/>
    <x v="0"/>
    <s v="SLA_MET"/>
  </r>
  <r>
    <s v="6286"/>
    <d v="2023-07-29T17:00:50"/>
    <d v="2023-07-29T17:12:36"/>
    <s v="APPROVE"/>
    <s v="Consumer Existing"/>
    <s v="AAkhundpur"/>
    <s v="Approve"/>
    <x v="0"/>
    <d v="1899-12-30T00:11:46"/>
    <n v="11.766666666666667"/>
    <d v="2023-07-29T00:00:00"/>
    <x v="0"/>
    <x v="0"/>
    <x v="8"/>
    <x v="0"/>
    <x v="1"/>
    <s v="SLA_MET"/>
  </r>
  <r>
    <s v="6287"/>
    <d v="2023-07-29T13:33:27"/>
    <d v="2023-07-29T13:45:01"/>
    <s v="DECLINE"/>
    <s v="Consumer Post Bureau"/>
    <s v="AAkhundpur"/>
    <s v="Due to credit policy decision by Credit department. Please offer the customer pre-paid service.existing account -755088525 overdue with 2 services."/>
    <x v="1"/>
    <d v="1899-12-30T00:11:34"/>
    <n v="11.566666666666666"/>
    <d v="2023-07-29T00:00:00"/>
    <x v="0"/>
    <x v="0"/>
    <x v="8"/>
    <x v="1"/>
    <x v="0"/>
    <s v="SLA_MET"/>
  </r>
  <r>
    <s v="6288"/>
    <d v="2023-07-29T10:55:40"/>
    <d v="2023-07-29T11:07:02"/>
    <s v="APPROVE"/>
    <s v="Consumer Pre Bureau"/>
    <s v="NVaid"/>
    <s v="Direct debit to bank account or credit card mandatory"/>
    <x v="0"/>
    <d v="1899-12-30T00:11:22"/>
    <n v="11.366666666666667"/>
    <d v="2023-07-29T00:00:00"/>
    <x v="0"/>
    <x v="0"/>
    <x v="4"/>
    <x v="0"/>
    <x v="2"/>
    <s v="SLA_MET"/>
  </r>
  <r>
    <s v="6289"/>
    <d v="2023-07-29T14:43:39"/>
    <d v="2023-07-29T14:55:00"/>
    <s v="APPROVE"/>
    <s v="Consumer Pre Bureau"/>
    <s v="QMascarenhas"/>
    <s v="Approve"/>
    <x v="0"/>
    <d v="1899-12-30T00:11:21"/>
    <n v="11.35"/>
    <d v="2023-07-29T00:00:00"/>
    <x v="0"/>
    <x v="0"/>
    <x v="0"/>
    <x v="0"/>
    <x v="2"/>
    <s v="SLA_MET"/>
  </r>
  <r>
    <s v="6290"/>
    <d v="2023-07-29T16:28:52"/>
    <d v="2023-07-29T16:40:07"/>
    <s v="WITHDRAW"/>
    <s v="Consumer Post Bureau"/>
    <s v="NVaid"/>
    <s v="Applicants details are incorrect. Please confirm home phone number"/>
    <x v="4"/>
    <d v="1899-12-30T00:11:15"/>
    <n v="11.25"/>
    <d v="2023-07-29T00:00:00"/>
    <x v="0"/>
    <x v="0"/>
    <x v="4"/>
    <x v="2"/>
    <x v="0"/>
    <s v="SLA_MET"/>
  </r>
  <r>
    <s v="6291"/>
    <d v="2023-07-29T15:37:33"/>
    <d v="2023-07-29T15:48:45"/>
    <s v="APPROVE"/>
    <s v="Consumer Post Bureau"/>
    <s v="CDcosta"/>
    <s v="Approved only with outright purchase of handset or USIM only"/>
    <x v="0"/>
    <d v="1899-12-30T00:11:12"/>
    <n v="11.2"/>
    <d v="2023-07-29T00:00:00"/>
    <x v="0"/>
    <x v="0"/>
    <x v="2"/>
    <x v="0"/>
    <x v="0"/>
    <s v="SLA_MET"/>
  </r>
  <r>
    <s v="6292"/>
    <d v="2023-07-29T16:24:06"/>
    <d v="2023-07-29T16:35:17"/>
    <s v="WITHDRAW"/>
    <s v="Consumer Post Bureau"/>
    <s v="NVaid"/>
    <s v="Approved for original request"/>
    <x v="0"/>
    <d v="1899-12-30T00:11:11"/>
    <n v="11.183333333333334"/>
    <d v="2023-07-29T00:00:00"/>
    <x v="0"/>
    <x v="0"/>
    <x v="4"/>
    <x v="2"/>
    <x v="0"/>
    <s v="SLA_MET"/>
  </r>
  <r>
    <s v="6293"/>
    <d v="2023-07-29T18:40:14"/>
    <d v="2023-07-29T18:51:20"/>
    <s v="WITHDRAW"/>
    <s v="Consumer Pre Bureau"/>
    <s v="SBambaras"/>
    <s v="Work number submitted is incorrect for the employer. Please confirm with applicant and resubmit with employer's correct landline number."/>
    <x v="4"/>
    <d v="1899-12-30T00:11:06"/>
    <n v="11.1"/>
    <d v="2023-07-29T00:00:00"/>
    <x v="0"/>
    <x v="0"/>
    <x v="7"/>
    <x v="2"/>
    <x v="2"/>
    <s v="SLA_MET"/>
  </r>
  <r>
    <s v="6294"/>
    <d v="2023-07-29T11:57:31"/>
    <d v="2023-07-29T12:08:35"/>
    <s v="APPROVE"/>
    <s v="Consumer Existing"/>
    <s v="QMascarenhas"/>
    <s v="Approve"/>
    <x v="0"/>
    <d v="1899-12-30T00:11:04"/>
    <n v="11.066666666666666"/>
    <d v="2023-07-29T00:00:00"/>
    <x v="0"/>
    <x v="0"/>
    <x v="0"/>
    <x v="0"/>
    <x v="1"/>
    <s v="SLA_MET"/>
  </r>
  <r>
    <s v="6295"/>
    <d v="2023-07-29T16:47:39"/>
    <d v="2023-07-29T16:58:43"/>
    <s v="APPROVE"/>
    <s v="Consumer Post Bureau"/>
    <s v="NVaid"/>
    <s v="Approved only with outright purchase of handset or USIM only"/>
    <x v="0"/>
    <d v="1899-12-30T00:11:04"/>
    <n v="11.066666666666666"/>
    <d v="2023-07-29T00:00:00"/>
    <x v="0"/>
    <x v="0"/>
    <x v="4"/>
    <x v="0"/>
    <x v="0"/>
    <s v="SLA_MET"/>
  </r>
  <r>
    <s v="6296"/>
    <d v="2023-07-29T19:35:42"/>
    <d v="2023-07-29T19:46:41"/>
    <s v="WITHDRAW"/>
    <s v="Consumer Post Bureau"/>
    <s v="NVaid"/>
    <s v="An account for this applicant already exists with Asif Tech. Please resubmit as existing customer - Row ID 1-7T387ZS"/>
    <x v="3"/>
    <d v="1899-12-30T00:10:59"/>
    <n v="10.983333333333333"/>
    <d v="2023-07-29T00:00:00"/>
    <x v="0"/>
    <x v="0"/>
    <x v="4"/>
    <x v="2"/>
    <x v="0"/>
    <s v="SLA_MET"/>
  </r>
  <r>
    <s v="6297"/>
    <d v="2023-07-29T16:36:21"/>
    <d v="2023-07-29T16:47:14"/>
    <s v="APPROVE"/>
    <s v="Consumer Post Bureau"/>
    <s v="NVaid"/>
    <s v="Approved only with outright purchase of handset or USIM only"/>
    <x v="0"/>
    <d v="1899-12-30T00:10:53"/>
    <n v="10.883333333333333"/>
    <d v="2023-07-29T00:00:00"/>
    <x v="0"/>
    <x v="0"/>
    <x v="4"/>
    <x v="0"/>
    <x v="0"/>
    <s v="SLA_MET"/>
  </r>
  <r>
    <s v="6298"/>
    <d v="2023-07-29T11:37:34"/>
    <d v="2023-07-29T11:48:24"/>
    <s v="WITHDRAW"/>
    <s v="Consumer Post Bureau"/>
    <s v="NBhatia"/>
    <s v="Withdrawn, - please email the Offer letter, Employment letter, or Salary Slips, reflecting the Customer's employment with the Firm. to vcredit@Asif Tech.com.au"/>
    <x v="2"/>
    <d v="1899-12-30T00:10:50"/>
    <n v="10.833333333333334"/>
    <d v="2023-07-29T00:00:00"/>
    <x v="0"/>
    <x v="0"/>
    <x v="1"/>
    <x v="2"/>
    <x v="0"/>
    <s v="SLA_MET"/>
  </r>
  <r>
    <s v="6299"/>
    <d v="2023-07-29T15:38:00"/>
    <d v="2023-07-29T15:48:46"/>
    <s v="APPROVE"/>
    <s v="Consumer Existing"/>
    <s v="AAkhundpur"/>
    <s v="Approved for MBB only"/>
    <x v="0"/>
    <d v="1899-12-30T00:10:46"/>
    <n v="10.766666666666667"/>
    <d v="2023-07-29T00:00:00"/>
    <x v="0"/>
    <x v="0"/>
    <x v="8"/>
    <x v="0"/>
    <x v="1"/>
    <s v="SLA_MET"/>
  </r>
  <r>
    <s v="6300"/>
    <d v="2023-07-29T16:13:42"/>
    <d v="2023-07-29T16:24:22"/>
    <s v="APPROVE"/>
    <s v="Consumer Post Bureau"/>
    <s v="SBambaras"/>
    <s v="Approved only with outright purchase of handset or USIM only"/>
    <x v="0"/>
    <d v="1899-12-30T00:10:40"/>
    <n v="10.666666666666666"/>
    <d v="2023-07-29T00:00:00"/>
    <x v="0"/>
    <x v="0"/>
    <x v="7"/>
    <x v="0"/>
    <x v="0"/>
    <s v="SLA_MET"/>
  </r>
  <r>
    <s v="6301"/>
    <d v="2023-07-29T17:18:14"/>
    <d v="2023-07-29T17:28:49"/>
    <s v="DECLINE"/>
    <s v="Consumer Pre Bureau"/>
    <s v="AAkhundpur"/>
    <s v="Applicant only has bridging visa. Please offer the customer Pre-Paid service only"/>
    <x v="0"/>
    <d v="1899-12-30T00:10:35"/>
    <n v="10.583333333333334"/>
    <d v="2023-07-29T00:00:00"/>
    <x v="0"/>
    <x v="0"/>
    <x v="8"/>
    <x v="1"/>
    <x v="2"/>
    <s v="SLA_MET"/>
  </r>
  <r>
    <s v="6302"/>
    <d v="2023-07-29T11:40:34"/>
    <d v="2023-07-29T11:51:08"/>
    <s v="APPROVE"/>
    <s v="Consumer Pre Bureau"/>
    <s v="NVaid"/>
    <s v="Approve"/>
    <x v="0"/>
    <d v="1899-12-30T00:10:34"/>
    <n v="10.566666666666666"/>
    <d v="2023-07-29T00:00:00"/>
    <x v="0"/>
    <x v="0"/>
    <x v="4"/>
    <x v="0"/>
    <x v="2"/>
    <s v="SLA_MET"/>
  </r>
  <r>
    <s v="6303"/>
    <d v="2023-07-29T12:50:22"/>
    <d v="2023-07-29T13:00:55"/>
    <s v="APPROVE"/>
    <s v="Consumer Post Bureau"/>
    <s v="AAkhundpur"/>
    <s v="Approve"/>
    <x v="0"/>
    <d v="1899-12-30T00:10:33"/>
    <n v="10.55"/>
    <d v="2023-07-29T00:00:00"/>
    <x v="0"/>
    <x v="0"/>
    <x v="8"/>
    <x v="0"/>
    <x v="0"/>
    <s v="SLA_MET"/>
  </r>
  <r>
    <s v="6304"/>
    <d v="2023-07-29T15:22:51"/>
    <d v="2023-07-29T15:33:22"/>
    <s v="APPROVE"/>
    <s v="Consumer Post Bureau"/>
    <s v="QMascarenhas"/>
    <s v="Approved only with outright purchase of handset or USIM only"/>
    <x v="0"/>
    <d v="1899-12-30T00:10:31"/>
    <n v="10.516666666666667"/>
    <d v="2023-07-29T00:00:00"/>
    <x v="0"/>
    <x v="0"/>
    <x v="0"/>
    <x v="0"/>
    <x v="0"/>
    <s v="SLA_MET"/>
  </r>
  <r>
    <s v="6305"/>
    <d v="2023-07-29T13:26:58"/>
    <d v="2023-07-29T13:37:24"/>
    <s v="APPROVE"/>
    <s v="Consumer Existing"/>
    <s v="CDcosta"/>
    <s v="Approved for MBB only"/>
    <x v="0"/>
    <d v="1899-12-30T00:10:26"/>
    <n v="10.433333333333334"/>
    <d v="2023-07-29T00:00:00"/>
    <x v="0"/>
    <x v="0"/>
    <x v="2"/>
    <x v="0"/>
    <x v="1"/>
    <s v="SLA_MET"/>
  </r>
  <r>
    <s v="6306"/>
    <d v="2023-07-29T12:53:25"/>
    <d v="2023-07-29T13:03:50"/>
    <s v="APPROVE"/>
    <s v="Consumer Post Bureau"/>
    <s v="NVaid"/>
    <s v="Approve"/>
    <x v="0"/>
    <d v="1899-12-30T00:10:25"/>
    <n v="10.416666666666666"/>
    <d v="2023-07-29T00:00:00"/>
    <x v="0"/>
    <x v="0"/>
    <x v="4"/>
    <x v="0"/>
    <x v="0"/>
    <s v="SLA_MET"/>
  </r>
  <r>
    <s v="6307"/>
    <d v="2023-07-29T13:39:58"/>
    <d v="2023-07-29T13:50:21"/>
    <s v="WITHDRAW"/>
    <s v="Consumer Post Bureau"/>
    <s v="AAkhundpur"/>
    <s v="An account for this applicant already exists with Asif Tech. Please resubmit as existing customer- Row ID: 1-853UO3Y"/>
    <x v="3"/>
    <d v="1899-12-30T00:10:23"/>
    <n v="10.383333333333333"/>
    <d v="2023-07-29T00:00:00"/>
    <x v="0"/>
    <x v="0"/>
    <x v="8"/>
    <x v="2"/>
    <x v="0"/>
    <s v="SLA_MET"/>
  </r>
  <r>
    <s v="6308"/>
    <d v="2023-07-29T14:24:58"/>
    <d v="2023-07-29T14:35:14"/>
    <s v="APPROVE"/>
    <s v="Consumer Existing"/>
    <s v="SBambaras"/>
    <s v="Approve"/>
    <x v="0"/>
    <d v="1899-12-30T00:10:16"/>
    <n v="10.266666666666667"/>
    <d v="2023-07-29T00:00:00"/>
    <x v="0"/>
    <x v="0"/>
    <x v="7"/>
    <x v="0"/>
    <x v="1"/>
    <s v="SLA_MET"/>
  </r>
  <r>
    <s v="6309"/>
    <d v="2023-07-29T12:57:21"/>
    <d v="2023-07-29T13:07:32"/>
    <s v="APPROVE"/>
    <s v="Consumer Existing"/>
    <s v="AAkhundpur"/>
    <s v="Approved for MBB only"/>
    <x v="0"/>
    <d v="1899-12-30T00:10:11"/>
    <n v="10.183333333333334"/>
    <d v="2023-07-29T00:00:00"/>
    <x v="0"/>
    <x v="0"/>
    <x v="8"/>
    <x v="0"/>
    <x v="1"/>
    <s v="SLA_MET"/>
  </r>
  <r>
    <s v="6310"/>
    <d v="2023-07-29T17:56:30"/>
    <d v="2023-07-29T18:06:40"/>
    <s v="APPROVE"/>
    <s v="Consumer Post Bureau"/>
    <s v="SSyed"/>
    <m/>
    <x v="0"/>
    <d v="1899-12-30T00:10:10"/>
    <n v="10.166666666666666"/>
    <d v="2023-07-29T00:00:00"/>
    <x v="0"/>
    <x v="0"/>
    <x v="5"/>
    <x v="0"/>
    <x v="0"/>
    <s v="SLA_MET"/>
  </r>
  <r>
    <s v="6311"/>
    <d v="2023-07-29T09:03:44"/>
    <d v="2023-07-29T09:13:51"/>
    <s v="WITHDRAW"/>
    <s v="Consumer Existing"/>
    <s v="NBhatia"/>
    <s v="Further information has been requested as Customer's requirement not tagged/reflecting as what the customer is looking for which handset or SIM Only connection."/>
    <x v="0"/>
    <d v="1899-12-30T00:10:07"/>
    <n v="10.116666666666667"/>
    <d v="2023-07-29T00:00:00"/>
    <x v="0"/>
    <x v="0"/>
    <x v="1"/>
    <x v="2"/>
    <x v="1"/>
    <s v="SLA_MET"/>
  </r>
  <r>
    <s v="6312"/>
    <d v="2023-07-29T11:08:15"/>
    <d v="2023-07-29T11:18:17"/>
    <s v="APPROVE"/>
    <s v="Consumer Pre Bureau"/>
    <s v="CDcosta"/>
    <s v="Approved for 1 handset and 1 MBB"/>
    <x v="0"/>
    <d v="1899-12-30T00:10:02"/>
    <n v="10.033333333333333"/>
    <d v="2023-07-29T00:00:00"/>
    <x v="0"/>
    <x v="0"/>
    <x v="2"/>
    <x v="0"/>
    <x v="2"/>
    <s v="SLA_MET"/>
  </r>
  <r>
    <s v="6313"/>
    <d v="2023-07-29T11:08:51"/>
    <d v="2023-07-29T11:18:48"/>
    <s v="WITHDRAW"/>
    <s v="Consumer Post Bureau"/>
    <s v="SBambaras"/>
    <s v="Please re-submit with the correct current address or email proof of address to vcredit@Asif Tech.com.au"/>
    <x v="2"/>
    <d v="1899-12-30T00:09:57"/>
    <n v="9.9499999999999993"/>
    <d v="2023-07-29T00:00:00"/>
    <x v="0"/>
    <x v="0"/>
    <x v="7"/>
    <x v="2"/>
    <x v="0"/>
    <s v="SLA_MET"/>
  </r>
  <r>
    <s v="6314"/>
    <d v="2023-07-29T18:10:07"/>
    <d v="2023-07-29T18:20:00"/>
    <s v="APPROVE"/>
    <s v="Consumer Post Bureau"/>
    <s v="NVaid"/>
    <s v="Approved only with outright purchase of handset or USIM only"/>
    <x v="0"/>
    <d v="1899-12-30T00:09:53"/>
    <n v="9.8833333333333329"/>
    <d v="2023-07-29T00:00:00"/>
    <x v="0"/>
    <x v="0"/>
    <x v="4"/>
    <x v="0"/>
    <x v="0"/>
    <s v="SLA_MET"/>
  </r>
  <r>
    <s v="6315"/>
    <d v="2023-07-29T16:28:08"/>
    <d v="2023-07-29T16:37:58"/>
    <s v="WITHDRAW"/>
    <s v="Consumer Pre Bureau"/>
    <s v="CDcosta"/>
    <s v="ROW ID 1-5RM762R This account is closed, please resubmit under a NEW ROW ID and Resubmit as student. Remove employer details."/>
    <x v="4"/>
    <d v="1899-12-30T00:09:50"/>
    <n v="9.8333333333333339"/>
    <d v="2023-07-29T00:00:00"/>
    <x v="0"/>
    <x v="0"/>
    <x v="2"/>
    <x v="2"/>
    <x v="2"/>
    <s v="SLA_MET"/>
  </r>
  <r>
    <s v="6316"/>
    <d v="2023-07-29T15:41:54"/>
    <d v="2023-07-29T15:51:42"/>
    <s v="APPROVE"/>
    <s v="Consumer Existing"/>
    <s v="AAkhundpur"/>
    <s v="Approved for MBB only"/>
    <x v="0"/>
    <d v="1899-12-30T00:09:48"/>
    <n v="9.8000000000000007"/>
    <d v="2023-07-29T00:00:00"/>
    <x v="0"/>
    <x v="0"/>
    <x v="8"/>
    <x v="0"/>
    <x v="1"/>
    <s v="SLA_MET"/>
  </r>
  <r>
    <s v="6317"/>
    <d v="2023-07-29T16:00:39"/>
    <d v="2023-07-29T16:10:25"/>
    <s v="APPROVE"/>
    <s v="Consumer Existing"/>
    <s v="SSyed"/>
    <m/>
    <x v="0"/>
    <d v="1899-12-30T00:09:46"/>
    <n v="9.7666666666666675"/>
    <d v="2023-07-29T00:00:00"/>
    <x v="0"/>
    <x v="0"/>
    <x v="5"/>
    <x v="0"/>
    <x v="1"/>
    <s v="SLA_MET"/>
  </r>
  <r>
    <s v="6318"/>
    <d v="2023-07-29T13:39:48"/>
    <d v="2023-07-29T13:49:31"/>
    <s v="APPROVE"/>
    <s v="Consumer Pre Bureau"/>
    <s v="NVaid"/>
    <s v="Approved only with outright purchase of handset or USIM only"/>
    <x v="0"/>
    <d v="1899-12-30T00:09:43"/>
    <n v="9.7166666666666668"/>
    <d v="2023-07-29T00:00:00"/>
    <x v="0"/>
    <x v="0"/>
    <x v="4"/>
    <x v="0"/>
    <x v="2"/>
    <s v="SLA_MET"/>
  </r>
  <r>
    <s v="6319"/>
    <d v="2023-07-29T15:35:51"/>
    <d v="2023-07-29T15:45:33"/>
    <s v="WITHDRAW"/>
    <s v="Consumer Existing"/>
    <s v="NVaid"/>
    <s v="Please email passport with visa page / medical card copy to vcredits@Asif Tech.com.au"/>
    <x v="2"/>
    <d v="1899-12-30T00:09:42"/>
    <n v="9.6999999999999993"/>
    <d v="2023-07-29T00:00:00"/>
    <x v="0"/>
    <x v="0"/>
    <x v="4"/>
    <x v="2"/>
    <x v="1"/>
    <s v="SLA_MET"/>
  </r>
  <r>
    <s v="6320"/>
    <d v="2023-07-29T15:01:26"/>
    <d v="2023-07-29T15:11:00"/>
    <s v="DECLINE"/>
    <s v="Consumer Existing"/>
    <s v="QMascarenhas"/>
    <s v="Data obtained from Veda Advantage Credit File. Please offer the customer pre-paid service only"/>
    <x v="0"/>
    <d v="1899-12-30T00:09:34"/>
    <n v="9.5666666666666664"/>
    <d v="2023-07-29T00:00:00"/>
    <x v="0"/>
    <x v="0"/>
    <x v="0"/>
    <x v="1"/>
    <x v="1"/>
    <s v="SLA_MET"/>
  </r>
  <r>
    <s v="6321"/>
    <d v="2023-07-29T11:04:48"/>
    <d v="2023-07-29T11:14:21"/>
    <s v="WITHDRAW"/>
    <s v="Consumer Existing"/>
    <s v="NVaid"/>
    <s v="Please resubmit next application with passport as part of 100 points of ID"/>
    <x v="2"/>
    <d v="1899-12-30T00:09:33"/>
    <n v="9.5500000000000007"/>
    <d v="2023-07-29T00:00:00"/>
    <x v="0"/>
    <x v="0"/>
    <x v="4"/>
    <x v="2"/>
    <x v="1"/>
    <s v="SLA_MET"/>
  </r>
  <r>
    <s v="6322"/>
    <d v="2023-07-29T18:01:10"/>
    <d v="2023-07-29T18:10:39"/>
    <s v="WITHDRAW"/>
    <s v="Consumer Post Bureau"/>
    <s v="SSyed"/>
    <m/>
    <x v="0"/>
    <d v="1899-12-30T00:09:29"/>
    <n v="9.4833333333333325"/>
    <d v="2023-07-29T00:00:00"/>
    <x v="0"/>
    <x v="0"/>
    <x v="5"/>
    <x v="2"/>
    <x v="0"/>
    <s v="SLA_MET"/>
  </r>
  <r>
    <s v="6323"/>
    <d v="2023-07-29T14:24:22"/>
    <d v="2023-07-29T14:33:50"/>
    <s v="APPROVE"/>
    <s v="Consumer Post Bureau"/>
    <s v="RBose"/>
    <s v="Approve"/>
    <x v="0"/>
    <d v="1899-12-30T00:09:28"/>
    <n v="9.4666666666666668"/>
    <d v="2023-07-29T00:00:00"/>
    <x v="0"/>
    <x v="0"/>
    <x v="6"/>
    <x v="0"/>
    <x v="0"/>
    <s v="SLA_MET"/>
  </r>
  <r>
    <s v="6324"/>
    <d v="2023-07-29T11:19:47"/>
    <d v="2023-07-29T11:29:10"/>
    <s v="WITHDRAW"/>
    <s v="Consumer Existing"/>
    <s v="CDcosta"/>
    <s v="Please email 100 pts of ID and Proof of Income to kcredit@Asif Tech.com.au"/>
    <x v="2"/>
    <d v="1899-12-30T00:09:23"/>
    <n v="9.3833333333333329"/>
    <d v="2023-07-29T00:00:00"/>
    <x v="0"/>
    <x v="0"/>
    <x v="2"/>
    <x v="2"/>
    <x v="1"/>
    <s v="SLA_MET"/>
  </r>
  <r>
    <s v="6325"/>
    <d v="2023-07-29T14:31:48"/>
    <d v="2023-07-29T14:41:08"/>
    <s v="APPROVE"/>
    <s v="Consumer Existing"/>
    <s v="CDcosta"/>
    <s v="Approved for 2 sim-only services (1 voice + 1 MBB)"/>
    <x v="0"/>
    <d v="1899-12-30T00:09:20"/>
    <n v="9.3333333333333339"/>
    <d v="2023-07-29T00:00:00"/>
    <x v="0"/>
    <x v="0"/>
    <x v="2"/>
    <x v="0"/>
    <x v="1"/>
    <s v="SLA_MET"/>
  </r>
  <r>
    <s v="6326"/>
    <d v="2023-07-29T15:06:51"/>
    <d v="2023-07-29T15:16:10"/>
    <s v="APPROVE"/>
    <s v="Consumer Existing"/>
    <s v="SBambaras"/>
    <s v="Approve"/>
    <x v="0"/>
    <d v="1899-12-30T00:09:19"/>
    <n v="9.3166666666666664"/>
    <d v="2023-07-29T00:00:00"/>
    <x v="0"/>
    <x v="0"/>
    <x v="7"/>
    <x v="0"/>
    <x v="1"/>
    <s v="SLA_MET"/>
  </r>
  <r>
    <s v="6327"/>
    <d v="2023-07-29T18:36:45"/>
    <d v="2023-07-29T18:46:02"/>
    <s v="APPROVE"/>
    <s v="Consumer Pre Bureau"/>
    <s v="SBambaras"/>
    <s v="Approved only with outright purchase of handset or USIM only"/>
    <x v="0"/>
    <d v="1899-12-30T00:09:17"/>
    <n v="9.2833333333333332"/>
    <d v="2023-07-29T00:00:00"/>
    <x v="0"/>
    <x v="0"/>
    <x v="7"/>
    <x v="0"/>
    <x v="2"/>
    <s v="SLA_MET"/>
  </r>
  <r>
    <s v="6328"/>
    <d v="2023-07-29T11:01:11"/>
    <d v="2023-07-29T11:10:27"/>
    <s v="APPROVE"/>
    <s v="Consumer Existing"/>
    <s v="MDcruz"/>
    <m/>
    <x v="0"/>
    <d v="1899-12-30T00:09:16"/>
    <n v="9.2666666666666675"/>
    <d v="2023-07-29T00:00:00"/>
    <x v="0"/>
    <x v="0"/>
    <x v="3"/>
    <x v="0"/>
    <x v="1"/>
    <s v="SLA_MET"/>
  </r>
  <r>
    <s v="6329"/>
    <d v="2023-07-29T16:17:23"/>
    <d v="2023-07-29T16:26:37"/>
    <s v="APPROVE"/>
    <s v="Consumer Pre Bureau"/>
    <s v="AAkhundpur"/>
    <s v="Approved only with outright purchase of handset or USIM only"/>
    <x v="0"/>
    <d v="1899-12-30T00:09:14"/>
    <n v="9.2333333333333325"/>
    <d v="2023-07-29T00:00:00"/>
    <x v="0"/>
    <x v="0"/>
    <x v="8"/>
    <x v="0"/>
    <x v="2"/>
    <s v="SLA_MET"/>
  </r>
  <r>
    <s v="6330"/>
    <d v="2023-07-29T15:16:31"/>
    <d v="2023-07-29T15:25:41"/>
    <s v="APPROVE"/>
    <s v="Consumer Existing"/>
    <s v="RBose"/>
    <s v="Approve"/>
    <x v="0"/>
    <d v="1899-12-30T00:09:10"/>
    <n v="9.1666666666666661"/>
    <d v="2023-07-29T00:00:00"/>
    <x v="0"/>
    <x v="0"/>
    <x v="6"/>
    <x v="0"/>
    <x v="1"/>
    <s v="SLA_MET"/>
  </r>
  <r>
    <s v="6331"/>
    <d v="2023-07-29T10:28:42"/>
    <d v="2023-07-29T10:37:52"/>
    <s v="APPROVE"/>
    <s v="Consumer Existing"/>
    <s v="MDcruz"/>
    <s v="Approve"/>
    <x v="0"/>
    <d v="1899-12-30T00:09:10"/>
    <n v="9.1666666666666661"/>
    <d v="2023-07-29T00:00:00"/>
    <x v="0"/>
    <x v="0"/>
    <x v="3"/>
    <x v="0"/>
    <x v="1"/>
    <s v="SLA_MET"/>
  </r>
  <r>
    <s v="6332"/>
    <d v="2023-07-29T15:05:10"/>
    <d v="2023-07-29T15:14:18"/>
    <s v="WITHDRAW"/>
    <s v="Consumer Pre Bureau"/>
    <s v="RBose"/>
    <s v="Applicants address is incorrect. Please resubmit with correct address as suburtb is missing."/>
    <x v="4"/>
    <d v="1899-12-30T00:09:08"/>
    <n v="9.1333333333333329"/>
    <d v="2023-07-29T00:00:00"/>
    <x v="0"/>
    <x v="0"/>
    <x v="6"/>
    <x v="2"/>
    <x v="2"/>
    <s v="SLA_MET"/>
  </r>
  <r>
    <s v="6333"/>
    <d v="2023-07-29T18:07:01"/>
    <d v="2023-07-29T18:15:57"/>
    <s v="APPROVE"/>
    <s v="Consumer Post Bureau"/>
    <s v="CDcosta"/>
    <s v="Approved only with outright purchase of handset or USIM only"/>
    <x v="0"/>
    <d v="1899-12-30T00:08:56"/>
    <n v="8.9333333333333336"/>
    <d v="2023-07-29T00:00:00"/>
    <x v="0"/>
    <x v="0"/>
    <x v="2"/>
    <x v="0"/>
    <x v="0"/>
    <s v="SLA_MET"/>
  </r>
  <r>
    <s v="6334"/>
    <d v="2023-07-29T19:09:10"/>
    <d v="2023-07-29T19:18:06"/>
    <s v="WITHDRAW"/>
    <s v="Consumer Pre Bureau"/>
    <s v="NVaid"/>
    <s v="Work number submitted is incorrect for the employer. Please confirm with applicant and resubmit.Address incorrect replace 8/10A with 8-10A"/>
    <x v="4"/>
    <d v="1899-12-30T00:08:56"/>
    <n v="8.9333333333333336"/>
    <d v="2023-07-29T00:00:00"/>
    <x v="0"/>
    <x v="0"/>
    <x v="4"/>
    <x v="2"/>
    <x v="2"/>
    <s v="SLA_MET"/>
  </r>
  <r>
    <s v="6335"/>
    <d v="2023-07-29T15:10:30"/>
    <d v="2023-07-29T15:19:11"/>
    <s v="APPROVE"/>
    <s v="Consumer Existing"/>
    <s v="CDcosta"/>
    <s v="Approved for MBB only"/>
    <x v="0"/>
    <d v="1899-12-30T00:08:41"/>
    <n v="8.6833333333333336"/>
    <d v="2023-07-29T00:00:00"/>
    <x v="0"/>
    <x v="0"/>
    <x v="2"/>
    <x v="0"/>
    <x v="1"/>
    <s v="SLA_MET"/>
  </r>
  <r>
    <s v="6336"/>
    <d v="2023-07-29T12:33:25"/>
    <d v="2023-07-29T12:42:03"/>
    <s v="WITHDRAW"/>
    <s v="Consumer Pre Bureau"/>
    <s v="CDcosta"/>
    <s v="Please email passport with visa page"/>
    <x v="2"/>
    <d v="1899-12-30T00:08:38"/>
    <n v="8.6333333333333329"/>
    <d v="2023-07-29T00:00:00"/>
    <x v="0"/>
    <x v="0"/>
    <x v="2"/>
    <x v="2"/>
    <x v="2"/>
    <s v="SLA_MET"/>
  </r>
  <r>
    <s v="6337"/>
    <d v="2023-07-29T18:48:40"/>
    <d v="2023-07-29T18:57:03"/>
    <s v="APPROVE"/>
    <s v="Consumer Post Bureau"/>
    <s v="SBambaras"/>
    <s v="Approved only with outright purchase of handset or USIM only"/>
    <x v="0"/>
    <d v="1899-12-30T00:08:23"/>
    <n v="8.3833333333333329"/>
    <d v="2023-07-29T00:00:00"/>
    <x v="0"/>
    <x v="0"/>
    <x v="7"/>
    <x v="0"/>
    <x v="0"/>
    <s v="SLA_MET"/>
  </r>
  <r>
    <s v="6338"/>
    <d v="2023-07-29T15:26:14"/>
    <d v="2023-07-29T15:34:35"/>
    <s v="WITHDRAW"/>
    <s v="Consumer Pre Bureau"/>
    <s v="CDcosta"/>
    <s v="Please email 100 pts of ID to vcredit@Asif Tech.com.au"/>
    <x v="2"/>
    <d v="1899-12-30T00:08:21"/>
    <n v="8.35"/>
    <d v="2023-07-29T00:00:00"/>
    <x v="0"/>
    <x v="0"/>
    <x v="2"/>
    <x v="2"/>
    <x v="2"/>
    <s v="SLA_MET"/>
  </r>
  <r>
    <s v="6339"/>
    <d v="2023-07-29T16:42:51"/>
    <d v="2023-07-29T16:51:07"/>
    <s v="APPROVE"/>
    <s v="Consumer Post Bureau"/>
    <s v="NVaid"/>
    <s v="Approved only with outright purchase of handset or USIM only - Visa expires on 16/01/2013"/>
    <x v="0"/>
    <d v="1899-12-30T00:08:16"/>
    <n v="8.2666666666666675"/>
    <d v="2023-07-29T00:00:00"/>
    <x v="0"/>
    <x v="0"/>
    <x v="4"/>
    <x v="0"/>
    <x v="0"/>
    <s v="SLA_MET"/>
  </r>
  <r>
    <s v="6340"/>
    <d v="2023-07-29T17:12:43"/>
    <d v="2023-07-29T17:20:59"/>
    <s v="APPROVE"/>
    <s v="Consumer Post Bureau"/>
    <s v="RBose"/>
    <m/>
    <x v="0"/>
    <d v="1899-12-30T00:08:16"/>
    <n v="8.2666666666666675"/>
    <d v="2023-07-29T00:00:00"/>
    <x v="0"/>
    <x v="0"/>
    <x v="6"/>
    <x v="0"/>
    <x v="0"/>
    <s v="SLA_MET"/>
  </r>
  <r>
    <s v="6341"/>
    <d v="2023-07-29T14:41:10"/>
    <d v="2023-07-29T14:49:23"/>
    <s v="APPROVE"/>
    <s v="Consumer Pre Bureau"/>
    <s v="NVaid"/>
    <s v="Approve"/>
    <x v="0"/>
    <d v="1899-12-30T00:08:13"/>
    <n v="8.2166666666666668"/>
    <d v="2023-07-29T00:00:00"/>
    <x v="0"/>
    <x v="0"/>
    <x v="4"/>
    <x v="0"/>
    <x v="2"/>
    <s v="SLA_MET"/>
  </r>
  <r>
    <s v="6342"/>
    <d v="2023-07-29T14:48:24"/>
    <d v="2023-07-29T14:56:37"/>
    <s v="APPROVE"/>
    <s v="Consumer Post Bureau"/>
    <s v="SSyed"/>
    <m/>
    <x v="0"/>
    <d v="1899-12-30T00:08:13"/>
    <n v="8.2166666666666668"/>
    <d v="2023-07-29T00:00:00"/>
    <x v="0"/>
    <x v="0"/>
    <x v="5"/>
    <x v="0"/>
    <x v="0"/>
    <s v="SLA_MET"/>
  </r>
  <r>
    <s v="6343"/>
    <d v="2023-07-29T10:36:56"/>
    <d v="2023-07-29T10:45:03"/>
    <s v="WITHDRAW"/>
    <s v="Consumer Post Bureau"/>
    <s v="CDcosta"/>
    <s v="Applicants details are incorrect. Please confirm and resubmit customer's home phone number."/>
    <x v="4"/>
    <d v="1899-12-30T00:08:07"/>
    <n v="8.1166666666666671"/>
    <d v="2023-07-29T00:00:00"/>
    <x v="0"/>
    <x v="0"/>
    <x v="2"/>
    <x v="2"/>
    <x v="0"/>
    <s v="SLA_MET"/>
  </r>
  <r>
    <s v="6344"/>
    <d v="2023-07-29T16:16:43"/>
    <d v="2023-07-29T16:24:47"/>
    <s v="WITHDRAW"/>
    <s v="Consumer Existing"/>
    <s v="QMascarenhas"/>
    <s v="Please email passport with visa page and proof of employment to vcredit@Asif Tech.com.au"/>
    <x v="2"/>
    <d v="1899-12-30T00:08:04"/>
    <n v="8.0666666666666664"/>
    <d v="2023-07-29T00:00:00"/>
    <x v="0"/>
    <x v="0"/>
    <x v="0"/>
    <x v="2"/>
    <x v="1"/>
    <s v="SLA_MET"/>
  </r>
  <r>
    <s v="6345"/>
    <d v="2023-07-29T13:30:09"/>
    <d v="2023-07-29T13:38:10"/>
    <s v="WITHDRAW"/>
    <s v="Consumer Pre Bureau"/>
    <s v="AAkhundpur"/>
    <s v="Please resubmit following Migration process-3396590295"/>
    <x v="2"/>
    <d v="1899-12-30T00:08:01"/>
    <n v="8.0166666666666675"/>
    <d v="2023-07-29T00:00:00"/>
    <x v="0"/>
    <x v="0"/>
    <x v="8"/>
    <x v="2"/>
    <x v="2"/>
    <s v="SLA_MET"/>
  </r>
  <r>
    <s v="6346"/>
    <d v="2023-07-29T15:16:10"/>
    <d v="2023-07-29T15:24:06"/>
    <s v="APPROVE"/>
    <s v="Consumer Existing"/>
    <s v="SBambaras"/>
    <s v="Approved only with outright purchase of handset or USIM only"/>
    <x v="0"/>
    <d v="1899-12-30T00:07:56"/>
    <n v="7.9333333333333336"/>
    <d v="2023-07-29T00:00:00"/>
    <x v="0"/>
    <x v="0"/>
    <x v="7"/>
    <x v="0"/>
    <x v="1"/>
    <s v="SLA_MET"/>
  </r>
  <r>
    <s v="6347"/>
    <d v="2023-07-29T13:09:43"/>
    <d v="2023-07-29T13:17:36"/>
    <s v="APPROVE"/>
    <s v="Consumer Pre Bureau"/>
    <s v="CDcosta"/>
    <s v="Approved for 1 handset and 1 MBB"/>
    <x v="0"/>
    <d v="1899-12-30T00:07:53"/>
    <n v="7.8833333333333329"/>
    <d v="2023-07-29T00:00:00"/>
    <x v="0"/>
    <x v="0"/>
    <x v="2"/>
    <x v="0"/>
    <x v="2"/>
    <s v="SLA_MET"/>
  </r>
  <r>
    <s v="6348"/>
    <d v="2023-07-29T15:37:20"/>
    <d v="2023-07-29T15:45:12"/>
    <s v="APPROVE"/>
    <s v="Consumer Pre Bureau"/>
    <s v="AAkhundpur"/>
    <s v="Approved for 1 handset and 1 MBB"/>
    <x v="0"/>
    <d v="1899-12-30T00:07:52"/>
    <n v="7.8666666666666671"/>
    <d v="2023-07-29T00:00:00"/>
    <x v="0"/>
    <x v="0"/>
    <x v="8"/>
    <x v="0"/>
    <x v="2"/>
    <s v="SLA_MET"/>
  </r>
  <r>
    <s v="6349"/>
    <d v="2023-07-29T13:12:44"/>
    <d v="2023-07-29T13:20:36"/>
    <s v="WITHDRAW"/>
    <s v="Consumer Existing"/>
    <s v="CDcosta"/>
    <s v="Please re-submit as student. Remove all employer details"/>
    <x v="4"/>
    <d v="1899-12-30T00:07:52"/>
    <n v="7.8666666666666671"/>
    <d v="2023-07-29T00:00:00"/>
    <x v="0"/>
    <x v="0"/>
    <x v="2"/>
    <x v="2"/>
    <x v="1"/>
    <s v="SLA_MET"/>
  </r>
  <r>
    <s v="6350"/>
    <d v="2023-07-29T14:53:21"/>
    <d v="2023-07-29T15:01:12"/>
    <s v="APPROVE"/>
    <s v="Consumer Existing"/>
    <s v="SSyed"/>
    <m/>
    <x v="0"/>
    <d v="1899-12-30T00:07:51"/>
    <n v="7.85"/>
    <d v="2023-07-29T00:00:00"/>
    <x v="0"/>
    <x v="0"/>
    <x v="5"/>
    <x v="0"/>
    <x v="1"/>
    <s v="SLA_MET"/>
  </r>
  <r>
    <s v="6351"/>
    <d v="2023-07-29T15:30:48"/>
    <d v="2023-07-29T15:38:31"/>
    <s v="APPROVE"/>
    <s v="Consumer Existing"/>
    <s v="RBose"/>
    <s v="Approve"/>
    <x v="0"/>
    <d v="1899-12-30T00:07:43"/>
    <n v="7.7166666666666668"/>
    <d v="2023-07-29T00:00:00"/>
    <x v="0"/>
    <x v="0"/>
    <x v="6"/>
    <x v="0"/>
    <x v="1"/>
    <s v="SLA_MET"/>
  </r>
  <r>
    <s v="6352"/>
    <d v="2023-07-29T15:25:30"/>
    <d v="2023-07-29T15:33:12"/>
    <s v="WITHDRAW"/>
    <s v="Consumer Pre Bureau"/>
    <s v="NVaid"/>
    <s v="Please email address proof to vcredit@Asif Tech.com.au"/>
    <x v="2"/>
    <d v="1899-12-30T00:07:42"/>
    <n v="7.7"/>
    <d v="2023-07-29T00:00:00"/>
    <x v="0"/>
    <x v="0"/>
    <x v="4"/>
    <x v="2"/>
    <x v="2"/>
    <s v="SLA_MET"/>
  </r>
  <r>
    <s v="6353"/>
    <d v="2023-07-29T10:41:07"/>
    <d v="2023-07-29T10:48:48"/>
    <s v="WITHDRAW"/>
    <s v="Consumer Pre Bureau"/>
    <s v="SSyed"/>
    <s v="Please email passport with visa page-Unable to validate passport number"/>
    <x v="2"/>
    <d v="1899-12-30T00:07:41"/>
    <n v="7.6833333333333336"/>
    <d v="2023-07-29T00:00:00"/>
    <x v="0"/>
    <x v="0"/>
    <x v="5"/>
    <x v="2"/>
    <x v="2"/>
    <s v="SLA_MET"/>
  </r>
  <r>
    <s v="6354"/>
    <d v="2023-07-29T13:58:38"/>
    <d v="2023-07-29T14:06:13"/>
    <s v="APPROVE"/>
    <s v="Consumer Existing"/>
    <s v="SSyed"/>
    <m/>
    <x v="0"/>
    <d v="1899-12-30T00:07:35"/>
    <n v="7.583333333333333"/>
    <d v="2023-07-29T00:00:00"/>
    <x v="0"/>
    <x v="0"/>
    <x v="5"/>
    <x v="0"/>
    <x v="1"/>
    <s v="SLA_MET"/>
  </r>
  <r>
    <s v="6355"/>
    <d v="2023-07-29T19:31:17"/>
    <d v="2023-07-29T19:38:49"/>
    <s v="APPROVE"/>
    <s v="Consumer Pre Bureau"/>
    <s v="NVaid"/>
    <s v="Approved only with outright purchase of handset or USIM only"/>
    <x v="0"/>
    <d v="1899-12-30T00:07:32"/>
    <n v="7.5333333333333332"/>
    <d v="2023-07-29T00:00:00"/>
    <x v="0"/>
    <x v="0"/>
    <x v="4"/>
    <x v="0"/>
    <x v="2"/>
    <s v="SLA_MET"/>
  </r>
  <r>
    <s v="6356"/>
    <d v="2023-07-29T11:42:17"/>
    <d v="2023-07-29T11:49:43"/>
    <s v="WITHDRAW"/>
    <s v="Consumer Post Bureau"/>
    <s v="RBose"/>
    <s v="Please email 100 pts of ID along with proof of employment i.e bank statement or latest payslip to vcredit@Asif Tech.com.au"/>
    <x v="2"/>
    <d v="1899-12-30T00:07:26"/>
    <n v="7.4333333333333336"/>
    <d v="2023-07-29T00:00:00"/>
    <x v="0"/>
    <x v="0"/>
    <x v="6"/>
    <x v="2"/>
    <x v="0"/>
    <s v="SLA_MET"/>
  </r>
  <r>
    <s v="6357"/>
    <d v="2023-07-29T12:20:08"/>
    <d v="2023-07-29T12:27:29"/>
    <s v="DECLINE"/>
    <s v="Consumer Pre Bureau"/>
    <s v="CDcosta"/>
    <s v="Due to credit policy decision by Credit department. Please offer the customer pre-paid service"/>
    <x v="0"/>
    <d v="1899-12-30T00:07:21"/>
    <n v="7.35"/>
    <d v="2023-07-29T00:00:00"/>
    <x v="0"/>
    <x v="0"/>
    <x v="2"/>
    <x v="1"/>
    <x v="2"/>
    <s v="SLA_MET"/>
  </r>
  <r>
    <s v="6358"/>
    <d v="2023-07-29T10:40:48"/>
    <d v="2023-07-29T10:48:07"/>
    <s v="APPROVE"/>
    <s v="Consumer Existing"/>
    <s v="QMascarenhas"/>
    <m/>
    <x v="0"/>
    <d v="1899-12-30T00:07:19"/>
    <n v="7.3166666666666664"/>
    <d v="2023-07-29T00:00:00"/>
    <x v="0"/>
    <x v="0"/>
    <x v="0"/>
    <x v="0"/>
    <x v="1"/>
    <s v="SLA_MET"/>
  </r>
  <r>
    <s v="6359"/>
    <d v="2023-07-29T11:53:54"/>
    <d v="2023-07-29T12:01:13"/>
    <s v="WITHDRAW"/>
    <s v="Consumer Existing"/>
    <s v="CDcosta"/>
    <s v="Further information has been requested via email. Please email Proof of income to kcredit@Asif Tech.com.au. It could either be payslip / bank statements with wage deposits for 3 months."/>
    <x v="2"/>
    <d v="1899-12-30T00:07:19"/>
    <n v="7.3166666666666664"/>
    <d v="2023-07-29T00:00:00"/>
    <x v="0"/>
    <x v="0"/>
    <x v="2"/>
    <x v="2"/>
    <x v="1"/>
    <s v="SLA_MET"/>
  </r>
  <r>
    <s v="6360"/>
    <d v="2023-07-29T14:51:09"/>
    <d v="2023-07-29T14:58:27"/>
    <s v="APPROVE"/>
    <s v="Consumer Existing"/>
    <s v="SBambaras"/>
    <s v="Approved only with outright purchase of handset or USIM only"/>
    <x v="0"/>
    <d v="1899-12-30T00:07:18"/>
    <n v="7.3"/>
    <d v="2023-07-29T00:00:00"/>
    <x v="0"/>
    <x v="0"/>
    <x v="7"/>
    <x v="0"/>
    <x v="1"/>
    <s v="SLA_MET"/>
  </r>
  <r>
    <s v="6361"/>
    <d v="2023-07-29T19:38:29"/>
    <d v="2023-07-29T19:45:47"/>
    <s v="APPROVE"/>
    <s v="Consumer Existing"/>
    <s v="AAkhundpur"/>
    <s v="Approve"/>
    <x v="0"/>
    <d v="1899-12-30T00:07:18"/>
    <n v="7.3"/>
    <d v="2023-07-29T00:00:00"/>
    <x v="0"/>
    <x v="0"/>
    <x v="8"/>
    <x v="0"/>
    <x v="1"/>
    <s v="SLA_MET"/>
  </r>
  <r>
    <s v="6362"/>
    <d v="2023-07-29T11:43:42"/>
    <d v="2023-07-29T11:50:59"/>
    <s v="WITHDRAW"/>
    <s v="Consumer Existing"/>
    <s v="CDcosta"/>
    <s v="Customer has overdue account with Asif Tech account #654154840 - $132.33. Please email Proof of income to kcredit@Asif Tech.com.au"/>
    <x v="1"/>
    <d v="1899-12-30T00:07:17"/>
    <n v="7.2833333333333332"/>
    <d v="2023-07-29T00:00:00"/>
    <x v="0"/>
    <x v="0"/>
    <x v="2"/>
    <x v="2"/>
    <x v="1"/>
    <s v="SLA_MET"/>
  </r>
  <r>
    <s v="6363"/>
    <d v="2023-07-29T14:50:34"/>
    <d v="2023-07-29T14:57:48"/>
    <s v="APPROVE"/>
    <s v="Consumer Post Bureau"/>
    <s v="AAkhundpur"/>
    <s v="Approved only with outright purchase of handset or USIM only Visa exires- 02/03/2013"/>
    <x v="0"/>
    <d v="1899-12-30T00:07:14"/>
    <n v="7.2333333333333334"/>
    <d v="2023-07-29T00:00:00"/>
    <x v="0"/>
    <x v="0"/>
    <x v="8"/>
    <x v="0"/>
    <x v="0"/>
    <s v="SLA_MET"/>
  </r>
  <r>
    <s v="6364"/>
    <d v="2023-07-29T15:28:46"/>
    <d v="2023-07-29T15:36:00"/>
    <s v="DECLINE"/>
    <s v="Consumer Existing"/>
    <s v="AAkhundpur"/>
    <s v="Customer has exceeded approved number of services"/>
    <x v="0"/>
    <d v="1899-12-30T00:07:14"/>
    <n v="7.2333333333333334"/>
    <d v="2023-07-29T00:00:00"/>
    <x v="0"/>
    <x v="0"/>
    <x v="8"/>
    <x v="1"/>
    <x v="1"/>
    <s v="SLA_MET"/>
  </r>
  <r>
    <s v="6365"/>
    <d v="2023-07-29T11:03:38"/>
    <d v="2023-07-29T11:10:51"/>
    <s v="APPROVE"/>
    <s v="Consumer Pre Bureau"/>
    <s v="CDcosta"/>
    <s v="Approved for 1 handset and 1 MBB"/>
    <x v="0"/>
    <d v="1899-12-30T00:07:13"/>
    <n v="7.2166666666666668"/>
    <d v="2023-07-29T00:00:00"/>
    <x v="0"/>
    <x v="0"/>
    <x v="2"/>
    <x v="0"/>
    <x v="2"/>
    <s v="SLA_MET"/>
  </r>
  <r>
    <s v="6366"/>
    <d v="2023-07-29T12:46:18"/>
    <d v="2023-07-29T12:53:14"/>
    <s v="WITHDRAW"/>
    <s v="Consumer Pre Bureau"/>
    <s v="QMascarenhas"/>
    <s v="Please email 100 pts of ID and Passport with visa page to vcredit@Asif Tech.com.au"/>
    <x v="2"/>
    <d v="1899-12-30T00:06:56"/>
    <n v="6.9333333333333336"/>
    <d v="2023-07-29T00:00:00"/>
    <x v="0"/>
    <x v="0"/>
    <x v="0"/>
    <x v="2"/>
    <x v="2"/>
    <s v="SLA_MET"/>
  </r>
  <r>
    <s v="6367"/>
    <d v="2023-07-29T10:39:10"/>
    <d v="2023-07-29T10:46:03"/>
    <s v="APPROVE"/>
    <s v="Consumer Pre Bureau"/>
    <s v="MDcruz"/>
    <s v="Approve"/>
    <x v="0"/>
    <d v="1899-12-30T00:06:53"/>
    <n v="6.8833333333333329"/>
    <d v="2023-07-29T00:00:00"/>
    <x v="0"/>
    <x v="0"/>
    <x v="3"/>
    <x v="0"/>
    <x v="2"/>
    <s v="SLA_MET"/>
  </r>
  <r>
    <s v="6368"/>
    <d v="2023-07-29T13:24:11"/>
    <d v="2023-07-29T13:30:59"/>
    <s v="APPROVE"/>
    <s v="Consumer Existing"/>
    <s v="QMascarenhas"/>
    <s v="Approve"/>
    <x v="0"/>
    <d v="1899-12-30T00:06:48"/>
    <n v="6.8"/>
    <d v="2023-07-29T00:00:00"/>
    <x v="0"/>
    <x v="0"/>
    <x v="0"/>
    <x v="0"/>
    <x v="1"/>
    <s v="SLA_MET"/>
  </r>
  <r>
    <s v="6369"/>
    <d v="2023-07-29T15:20:50"/>
    <d v="2023-07-29T15:27:35"/>
    <s v="APPROVE"/>
    <s v="Consumer Post Bureau"/>
    <s v="AAkhundpur"/>
    <s v="Approved only with outright purchase of handset or USIM only"/>
    <x v="0"/>
    <d v="1899-12-30T00:06:45"/>
    <n v="6.75"/>
    <d v="2023-07-29T00:00:00"/>
    <x v="0"/>
    <x v="0"/>
    <x v="8"/>
    <x v="0"/>
    <x v="0"/>
    <s v="SLA_MET"/>
  </r>
  <r>
    <s v="6370"/>
    <d v="2023-07-29T14:47:35"/>
    <d v="2023-07-29T14:54:12"/>
    <s v="WITHDRAW"/>
    <s v="Consumer Pre Bureau"/>
    <s v="SBambaras"/>
    <s v="Please email passport with visa page"/>
    <x v="2"/>
    <d v="1899-12-30T00:06:37"/>
    <n v="6.6166666666666671"/>
    <d v="2023-07-29T00:00:00"/>
    <x v="0"/>
    <x v="0"/>
    <x v="7"/>
    <x v="2"/>
    <x v="2"/>
    <s v="SLA_MET"/>
  </r>
  <r>
    <s v="6371"/>
    <d v="2023-07-29T10:23:38"/>
    <d v="2023-07-29T10:30:09"/>
    <s v="WITHDRAW"/>
    <s v="Consumer Post Bureau"/>
    <s v="CDcosta"/>
    <s v="An account for this applicant already exists with Asif Tech. Please resubmit as existing customer ROW ID 1-88VA7H6"/>
    <x v="3"/>
    <d v="1899-12-30T00:06:31"/>
    <n v="6.5166666666666666"/>
    <d v="2023-07-29T00:00:00"/>
    <x v="0"/>
    <x v="0"/>
    <x v="2"/>
    <x v="2"/>
    <x v="0"/>
    <s v="SLA_MET"/>
  </r>
  <r>
    <s v="6372"/>
    <d v="2023-07-29T14:30:57"/>
    <d v="2023-07-29T14:37:27"/>
    <s v="APPROVE"/>
    <s v="Consumer Pre Bureau"/>
    <s v="NVaid"/>
    <s v="Direct debit to credit card / bank account only"/>
    <x v="0"/>
    <d v="1899-12-30T00:06:30"/>
    <n v="6.5"/>
    <d v="2023-07-29T00:00:00"/>
    <x v="0"/>
    <x v="0"/>
    <x v="4"/>
    <x v="0"/>
    <x v="2"/>
    <s v="SLA_MET"/>
  </r>
  <r>
    <s v="6373"/>
    <d v="2023-07-29T15:19:05"/>
    <d v="2023-07-29T15:25:35"/>
    <s v="APPROVE"/>
    <s v="Consumer Pre Bureau"/>
    <s v="NVaid"/>
    <s v="Approve"/>
    <x v="0"/>
    <d v="1899-12-30T00:06:30"/>
    <n v="6.5"/>
    <d v="2023-07-29T00:00:00"/>
    <x v="0"/>
    <x v="0"/>
    <x v="4"/>
    <x v="0"/>
    <x v="2"/>
    <s v="SLA_MET"/>
  </r>
  <r>
    <s v="6374"/>
    <d v="2023-07-29T14:41:46"/>
    <d v="2023-07-29T14:48:12"/>
    <s v="APPROVE"/>
    <s v="Consumer Post Bureau"/>
    <s v="AAkhundpur"/>
    <s v="Approve"/>
    <x v="0"/>
    <d v="1899-12-30T00:06:26"/>
    <n v="6.4333333333333336"/>
    <d v="2023-07-29T00:00:00"/>
    <x v="0"/>
    <x v="0"/>
    <x v="8"/>
    <x v="0"/>
    <x v="0"/>
    <s v="SLA_MET"/>
  </r>
  <r>
    <s v="6375"/>
    <d v="2023-07-29T09:56:12"/>
    <d v="2023-07-29T10:02:32"/>
    <s v="WITHDRAW"/>
    <s v="Consumer Existing"/>
    <s v="CDcosta"/>
    <s v="Please resubmit next application with passport or Medicare card as part of 100 points of ID"/>
    <x v="2"/>
    <d v="1899-12-30T00:06:20"/>
    <n v="6.333333333333333"/>
    <d v="2023-07-29T00:00:00"/>
    <x v="0"/>
    <x v="0"/>
    <x v="2"/>
    <x v="2"/>
    <x v="1"/>
    <s v="SLA_MET"/>
  </r>
  <r>
    <s v="6376"/>
    <d v="2023-07-29T12:07:02"/>
    <d v="2023-07-29T12:13:07"/>
    <s v="WITHDRAW"/>
    <s v="Consumer Pre Bureau"/>
    <s v="RBose"/>
    <s v="Please email 100 pts of ID with passport and visa page to vcredit@Asif Tech.com.au"/>
    <x v="2"/>
    <d v="1899-12-30T00:06:05"/>
    <n v="6.083333333333333"/>
    <d v="2023-07-29T00:00:00"/>
    <x v="0"/>
    <x v="0"/>
    <x v="6"/>
    <x v="2"/>
    <x v="2"/>
    <s v="SLA_MET"/>
  </r>
  <r>
    <s v="6377"/>
    <d v="2023-07-29T14:22:28"/>
    <d v="2023-07-29T14:28:28"/>
    <s v="APPROVE"/>
    <s v="Consumer Post Bureau"/>
    <s v="CDcosta"/>
    <s v="Approved only with outright purchase of handset or USIM only"/>
    <x v="0"/>
    <d v="1899-12-30T00:06:00"/>
    <n v="6"/>
    <d v="2023-07-29T00:00:00"/>
    <x v="0"/>
    <x v="0"/>
    <x v="2"/>
    <x v="0"/>
    <x v="0"/>
    <s v="SLA_MET"/>
  </r>
  <r>
    <s v="6378"/>
    <d v="2023-07-29T11:09:32"/>
    <d v="2023-07-29T11:15:32"/>
    <s v="APPROVE"/>
    <s v="Consumer Post Bureau"/>
    <s v="SSyed"/>
    <m/>
    <x v="0"/>
    <d v="1899-12-30T00:06:00"/>
    <n v="6"/>
    <d v="2023-07-29T00:00:00"/>
    <x v="0"/>
    <x v="0"/>
    <x v="5"/>
    <x v="0"/>
    <x v="0"/>
    <s v="SLA_MET"/>
  </r>
  <r>
    <s v="6379"/>
    <d v="2023-07-29T14:34:55"/>
    <d v="2023-07-29T14:40:54"/>
    <s v="APPROVE"/>
    <s v="Consumer Post Bureau"/>
    <s v="SSyed"/>
    <m/>
    <x v="0"/>
    <d v="1899-12-30T00:05:59"/>
    <n v="5.9833333333333334"/>
    <d v="2023-07-29T00:00:00"/>
    <x v="0"/>
    <x v="0"/>
    <x v="5"/>
    <x v="0"/>
    <x v="0"/>
    <s v="SLA_MET"/>
  </r>
  <r>
    <s v="6380"/>
    <d v="2023-07-29T16:39:52"/>
    <d v="2023-07-29T16:45:48"/>
    <s v="WITHDRAW"/>
    <s v="Consumer Pre Bureau"/>
    <s v="SBambaras"/>
    <s v="Please email passport with visa page"/>
    <x v="2"/>
    <d v="1899-12-30T00:05:56"/>
    <n v="5.9333333333333336"/>
    <d v="2023-07-29T00:00:00"/>
    <x v="0"/>
    <x v="0"/>
    <x v="7"/>
    <x v="2"/>
    <x v="2"/>
    <s v="SLA_MET"/>
  </r>
  <r>
    <s v="6381"/>
    <d v="2023-07-29T19:22:19"/>
    <d v="2023-07-29T19:28:12"/>
    <s v="WITHDRAW"/>
    <s v="Consumer Post Bureau"/>
    <s v="SSyed"/>
    <m/>
    <x v="0"/>
    <d v="1899-12-30T00:05:53"/>
    <n v="5.8833333333333329"/>
    <d v="2023-07-29T00:00:00"/>
    <x v="0"/>
    <x v="0"/>
    <x v="5"/>
    <x v="2"/>
    <x v="0"/>
    <s v="SLA_MET"/>
  </r>
  <r>
    <s v="6382"/>
    <d v="2023-07-29T11:29:23"/>
    <d v="2023-07-29T11:35:12"/>
    <s v="APPROVE"/>
    <s v="Consumer Existing"/>
    <s v="RBose"/>
    <s v="Approved only with outright purchase of handset or USIM only"/>
    <x v="0"/>
    <d v="1899-12-30T00:05:49"/>
    <n v="5.8166666666666664"/>
    <d v="2023-07-29T00:00:00"/>
    <x v="0"/>
    <x v="0"/>
    <x v="6"/>
    <x v="0"/>
    <x v="1"/>
    <s v="SLA_MET"/>
  </r>
  <r>
    <s v="6383"/>
    <d v="2023-07-29T14:19:40"/>
    <d v="2023-07-29T14:25:28"/>
    <s v="APPROVE"/>
    <s v="Consumer Post Bureau"/>
    <s v="SBambaras"/>
    <s v="Approved only with outright purchase of handset or USIM only"/>
    <x v="0"/>
    <d v="1899-12-30T00:05:48"/>
    <n v="5.8"/>
    <d v="2023-07-29T00:00:00"/>
    <x v="0"/>
    <x v="0"/>
    <x v="7"/>
    <x v="0"/>
    <x v="0"/>
    <s v="SLA_MET"/>
  </r>
  <r>
    <s v="6384"/>
    <d v="2023-07-29T12:13:41"/>
    <d v="2023-07-29T12:19:25"/>
    <s v="DECLINE"/>
    <s v="Consumer Existing"/>
    <s v="AAkhundpur"/>
    <s v="Due to recent payment history with Asif Tech"/>
    <x v="0"/>
    <d v="1899-12-30T00:05:44"/>
    <n v="5.7333333333333334"/>
    <d v="2023-07-29T00:00:00"/>
    <x v="0"/>
    <x v="0"/>
    <x v="8"/>
    <x v="1"/>
    <x v="1"/>
    <s v="SLA_MET"/>
  </r>
  <r>
    <s v="6385"/>
    <d v="2023-07-29T11:28:21"/>
    <d v="2023-07-29T11:34:02"/>
    <s v="WITHDRAW"/>
    <s v="Consumer Pre Bureau"/>
    <s v="SBambaras"/>
    <s v="Please re-submit with the correct current address or email proof of address to vcredit@Asif Tech.com.au"/>
    <x v="2"/>
    <d v="1899-12-30T00:05:41"/>
    <n v="5.6833333333333336"/>
    <d v="2023-07-29T00:00:00"/>
    <x v="0"/>
    <x v="0"/>
    <x v="7"/>
    <x v="2"/>
    <x v="2"/>
    <s v="SLA_MET"/>
  </r>
  <r>
    <s v="6386"/>
    <d v="2023-07-29T18:15:34"/>
    <d v="2023-07-29T18:21:07"/>
    <s v="APPROVE"/>
    <s v="Consumer Post Bureau"/>
    <s v="CDcosta"/>
    <s v="Approved only with outright purchase of handset or USIM only"/>
    <x v="0"/>
    <d v="1899-12-30T00:05:33"/>
    <n v="5.55"/>
    <d v="2023-07-29T00:00:00"/>
    <x v="0"/>
    <x v="0"/>
    <x v="2"/>
    <x v="0"/>
    <x v="0"/>
    <s v="SLA_MET"/>
  </r>
  <r>
    <s v="6387"/>
    <d v="2023-07-29T12:30:19"/>
    <d v="2023-07-29T12:35:39"/>
    <s v="APPROVE"/>
    <s v="Consumer Pre Bureau"/>
    <s v="CDcosta"/>
    <s v="Approved only with outright purchase of handset or USIM only"/>
    <x v="0"/>
    <d v="1899-12-30T00:05:20"/>
    <n v="5.333333333333333"/>
    <d v="2023-07-29T00:00:00"/>
    <x v="0"/>
    <x v="0"/>
    <x v="2"/>
    <x v="0"/>
    <x v="2"/>
    <s v="SLA_MET"/>
  </r>
  <r>
    <s v="6388"/>
    <d v="2023-07-29T15:03:48"/>
    <d v="2023-07-29T15:09:07"/>
    <s v="APPROVE"/>
    <s v="Consumer Post Bureau"/>
    <s v="SBambaras"/>
    <s v="Approved only with outright purchase of handset or USIM only"/>
    <x v="0"/>
    <d v="1899-12-30T00:05:19"/>
    <n v="5.3166666666666664"/>
    <d v="2023-07-29T00:00:00"/>
    <x v="0"/>
    <x v="0"/>
    <x v="7"/>
    <x v="0"/>
    <x v="0"/>
    <s v="SLA_MET"/>
  </r>
  <r>
    <s v="6389"/>
    <d v="2023-07-29T14:14:49"/>
    <d v="2023-07-29T14:20:08"/>
    <s v="WITHDRAW"/>
    <s v="Consumer Pre Bureau"/>
    <s v="SBambaras"/>
    <s v="Please email passport with visa page"/>
    <x v="2"/>
    <d v="1899-12-30T00:05:19"/>
    <n v="5.3166666666666664"/>
    <d v="2023-07-29T00:00:00"/>
    <x v="0"/>
    <x v="0"/>
    <x v="7"/>
    <x v="2"/>
    <x v="2"/>
    <s v="SLA_MET"/>
  </r>
  <r>
    <s v="6390"/>
    <d v="2023-07-29T11:15:44"/>
    <d v="2023-07-29T11:20:59"/>
    <s v="APPROVE"/>
    <s v="Consumer Existing"/>
    <s v="MDcruz"/>
    <s v="Approve"/>
    <x v="0"/>
    <d v="1899-12-30T00:05:15"/>
    <n v="5.25"/>
    <d v="2023-07-29T00:00:00"/>
    <x v="0"/>
    <x v="0"/>
    <x v="3"/>
    <x v="0"/>
    <x v="1"/>
    <s v="SLA_MET"/>
  </r>
  <r>
    <s v="6391"/>
    <d v="2023-07-29T14:36:28"/>
    <d v="2023-07-29T14:41:30"/>
    <s v="WITHDRAW"/>
    <s v="Consumer Pre Bureau"/>
    <s v="SBambaras"/>
    <s v="Please re-submit with name of the suburb on current address."/>
    <x v="2"/>
    <d v="1899-12-30T00:05:02"/>
    <n v="5.0333333333333332"/>
    <d v="2023-07-29T00:00:00"/>
    <x v="0"/>
    <x v="0"/>
    <x v="7"/>
    <x v="2"/>
    <x v="2"/>
    <s v="SLA_MET"/>
  </r>
  <r>
    <s v="6392"/>
    <d v="2023-07-29T11:39:20"/>
    <d v="2023-07-29T11:44:20"/>
    <s v="APPROVE"/>
    <s v="Consumer Existing"/>
    <s v="AAkhundpur"/>
    <s v="Approve"/>
    <x v="0"/>
    <d v="1899-12-30T00:05:00"/>
    <n v="5"/>
    <d v="2023-07-29T00:00:00"/>
    <x v="0"/>
    <x v="0"/>
    <x v="8"/>
    <x v="0"/>
    <x v="1"/>
    <s v="SLA_MET"/>
  </r>
  <r>
    <s v="6393"/>
    <d v="2023-07-29T12:11:43"/>
    <d v="2023-07-29T12:16:43"/>
    <s v="APPROVE"/>
    <s v="Consumer Existing"/>
    <s v="CDcosta"/>
    <s v="Approve"/>
    <x v="0"/>
    <d v="1899-12-30T00:05:00"/>
    <n v="5"/>
    <d v="2023-07-29T00:00:00"/>
    <x v="0"/>
    <x v="0"/>
    <x v="2"/>
    <x v="0"/>
    <x v="1"/>
    <s v="SLA_MET"/>
  </r>
  <r>
    <s v="6394"/>
    <d v="2023-07-29T16:00:16"/>
    <d v="2023-07-29T16:05:12"/>
    <s v="APPROVE"/>
    <s v="Consumer Existing"/>
    <s v="SSyed"/>
    <m/>
    <x v="0"/>
    <d v="1899-12-30T00:04:56"/>
    <n v="4.9333333333333336"/>
    <d v="2023-07-29T00:00:00"/>
    <x v="0"/>
    <x v="0"/>
    <x v="5"/>
    <x v="0"/>
    <x v="1"/>
    <s v="SLA_MET"/>
  </r>
  <r>
    <s v="6395"/>
    <d v="2023-07-29T19:35:42"/>
    <d v="2023-07-29T19:40:37"/>
    <s v="WITHDRAW"/>
    <s v="Consumer Post Bureau"/>
    <s v="SBambaras"/>
    <s v="Please re-submit with correct home number."/>
    <x v="2"/>
    <d v="1899-12-30T00:04:55"/>
    <n v="4.916666666666667"/>
    <d v="2023-07-29T00:00:00"/>
    <x v="0"/>
    <x v="0"/>
    <x v="7"/>
    <x v="2"/>
    <x v="0"/>
    <s v="SLA_MET"/>
  </r>
  <r>
    <s v="6396"/>
    <d v="2023-07-29T12:12:27"/>
    <d v="2023-07-29T12:17:20"/>
    <s v="APPROVE"/>
    <s v="Consumer Existing"/>
    <s v="QMascarenhas"/>
    <s v="Approve"/>
    <x v="0"/>
    <d v="1899-12-30T00:04:53"/>
    <n v="4.8833333333333329"/>
    <d v="2023-07-29T00:00:00"/>
    <x v="0"/>
    <x v="0"/>
    <x v="0"/>
    <x v="0"/>
    <x v="1"/>
    <s v="SLA_MET"/>
  </r>
  <r>
    <s v="6397"/>
    <d v="2023-07-29T10:58:07"/>
    <d v="2023-07-29T11:02:44"/>
    <s v="APPROVE"/>
    <s v="Consumer Existing"/>
    <s v="MDcruz"/>
    <m/>
    <x v="0"/>
    <d v="1899-12-30T00:04:37"/>
    <n v="4.6166666666666671"/>
    <d v="2023-07-29T00:00:00"/>
    <x v="0"/>
    <x v="0"/>
    <x v="3"/>
    <x v="0"/>
    <x v="1"/>
    <s v="SLA_MET"/>
  </r>
  <r>
    <s v="6398"/>
    <d v="2023-07-29T10:55:40"/>
    <d v="2023-07-29T11:00:16"/>
    <s v="WITHDRAW"/>
    <s v="Consumer Post Bureau"/>
    <s v="SSyed"/>
    <m/>
    <x v="0"/>
    <d v="1899-12-30T00:04:36"/>
    <n v="4.5999999999999996"/>
    <d v="2023-07-29T00:00:00"/>
    <x v="0"/>
    <x v="0"/>
    <x v="5"/>
    <x v="2"/>
    <x v="0"/>
    <s v="SLA_MET"/>
  </r>
  <r>
    <s v="6399"/>
    <d v="2023-07-29T14:23:30"/>
    <d v="2023-07-29T14:28:04"/>
    <s v="APPROVE"/>
    <s v="Consumer Existing"/>
    <s v="SSyed"/>
    <m/>
    <x v="0"/>
    <d v="1899-12-30T00:04:34"/>
    <n v="4.5666666666666664"/>
    <d v="2023-07-29T00:00:00"/>
    <x v="0"/>
    <x v="0"/>
    <x v="5"/>
    <x v="0"/>
    <x v="1"/>
    <s v="SLA_MET"/>
  </r>
  <r>
    <s v="6400"/>
    <d v="2023-07-29T18:31:39"/>
    <d v="2023-07-29T18:36:12"/>
    <s v="WITHDRAW"/>
    <s v="Consumer Existing"/>
    <s v="SBambaras"/>
    <s v="Customer has overdue account with Asif Tech"/>
    <x v="1"/>
    <d v="1899-12-30T00:04:33"/>
    <n v="4.55"/>
    <d v="2023-07-29T00:00:00"/>
    <x v="0"/>
    <x v="0"/>
    <x v="7"/>
    <x v="2"/>
    <x v="1"/>
    <s v="SLA_MET"/>
  </r>
  <r>
    <s v="6401"/>
    <d v="2023-07-29T13:19:03"/>
    <d v="2023-07-29T13:23:35"/>
    <s v="WITHDRAW"/>
    <s v="Consumer Post Bureau"/>
    <s v="QMascarenhas"/>
    <s v="Please email Bank Statement to vcredit@Asif Tech.com.au"/>
    <x v="2"/>
    <d v="1899-12-30T00:04:32"/>
    <n v="4.5333333333333332"/>
    <d v="2023-07-29T00:00:00"/>
    <x v="0"/>
    <x v="0"/>
    <x v="0"/>
    <x v="2"/>
    <x v="0"/>
    <s v="SLA_MET"/>
  </r>
  <r>
    <s v="6402"/>
    <d v="2023-07-29T14:41:11"/>
    <d v="2023-07-29T14:45:41"/>
    <s v="APPROVE"/>
    <s v="Consumer Existing"/>
    <s v="CDcosta"/>
    <s v="Approved for MBB only"/>
    <x v="0"/>
    <d v="1899-12-30T00:04:30"/>
    <n v="4.5"/>
    <d v="2023-07-29T00:00:00"/>
    <x v="0"/>
    <x v="0"/>
    <x v="2"/>
    <x v="0"/>
    <x v="1"/>
    <s v="SLA_MET"/>
  </r>
  <r>
    <s v="6403"/>
    <d v="2023-07-29T11:40:33"/>
    <d v="2023-07-29T11:45:01"/>
    <s v="APPROVE"/>
    <s v="Consumer Pre Bureau"/>
    <s v="QMascarenhas"/>
    <s v="Approved for 1 handset and 1 MBB"/>
    <x v="0"/>
    <d v="1899-12-30T00:04:28"/>
    <n v="4.4666666666666668"/>
    <d v="2023-07-29T00:00:00"/>
    <x v="0"/>
    <x v="0"/>
    <x v="0"/>
    <x v="0"/>
    <x v="2"/>
    <s v="SLA_MET"/>
  </r>
  <r>
    <s v="6404"/>
    <d v="2023-07-29T18:23:54"/>
    <d v="2023-07-29T18:28:22"/>
    <s v="WITHDRAW"/>
    <s v="Consumer Existing"/>
    <s v="CDcosta"/>
    <s v="Please resubmit next application with Passport or Medicare Card as part of 100 points of ID"/>
    <x v="2"/>
    <d v="1899-12-30T00:04:28"/>
    <n v="4.4666666666666668"/>
    <d v="2023-07-29T00:00:00"/>
    <x v="0"/>
    <x v="0"/>
    <x v="2"/>
    <x v="2"/>
    <x v="1"/>
    <s v="SLA_MET"/>
  </r>
  <r>
    <s v="6405"/>
    <d v="2023-07-29T11:29:55"/>
    <d v="2023-07-29T11:34:22"/>
    <s v="APPROVE"/>
    <s v="Consumer Existing"/>
    <s v="QMascarenhas"/>
    <s v="Approve"/>
    <x v="0"/>
    <d v="1899-12-30T00:04:27"/>
    <n v="4.45"/>
    <d v="2023-07-29T00:00:00"/>
    <x v="0"/>
    <x v="0"/>
    <x v="0"/>
    <x v="0"/>
    <x v="1"/>
    <s v="SLA_MET"/>
  </r>
  <r>
    <s v="6406"/>
    <d v="2023-07-29T14:30:04"/>
    <d v="2023-07-29T14:34:14"/>
    <s v="DECLINE"/>
    <s v="Consumer Existing"/>
    <s v="AAkhundpur"/>
    <s v="Applicant only has bridging visa. Please offer the customer Pre-Paid service only"/>
    <x v="0"/>
    <d v="1899-12-30T00:04:10"/>
    <n v="4.166666666666667"/>
    <d v="2023-07-29T00:00:00"/>
    <x v="0"/>
    <x v="0"/>
    <x v="8"/>
    <x v="1"/>
    <x v="1"/>
    <s v="SLA_MET"/>
  </r>
  <r>
    <s v="6407"/>
    <d v="2023-07-29T18:04:37"/>
    <d v="2023-07-29T18:08:39"/>
    <s v="WITHDRAW"/>
    <s v="Consumer Pre Bureau"/>
    <s v="MDcruz"/>
    <s v="Please resubmit next application with passport as part of 100 points of ID"/>
    <x v="2"/>
    <d v="1899-12-30T00:04:02"/>
    <n v="4.0333333333333332"/>
    <d v="2023-07-29T00:00:00"/>
    <x v="0"/>
    <x v="0"/>
    <x v="3"/>
    <x v="2"/>
    <x v="2"/>
    <s v="SLA_MET"/>
  </r>
  <r>
    <s v="6408"/>
    <d v="2023-07-29T17:56:23"/>
    <d v="2023-07-29T18:00:23"/>
    <s v="APPROVE"/>
    <s v="Consumer Existing"/>
    <s v="SSyed"/>
    <m/>
    <x v="0"/>
    <d v="1899-12-30T00:04:00"/>
    <n v="4"/>
    <d v="2023-07-29T00:00:00"/>
    <x v="0"/>
    <x v="0"/>
    <x v="5"/>
    <x v="0"/>
    <x v="1"/>
    <s v="SLA_MET"/>
  </r>
  <r>
    <s v="6409"/>
    <d v="2023-07-29T14:56:58"/>
    <d v="2023-07-29T15:00:57"/>
    <s v="APPROVE"/>
    <s v="Consumer Post Bureau"/>
    <s v="QMascarenhas"/>
    <s v="Approved only with outright purchase of handset or USIM only"/>
    <x v="0"/>
    <d v="1899-12-30T00:03:59"/>
    <n v="3.9833333333333334"/>
    <d v="2023-07-29T00:00:00"/>
    <x v="0"/>
    <x v="0"/>
    <x v="0"/>
    <x v="0"/>
    <x v="0"/>
    <s v="SLA_MET"/>
  </r>
  <r>
    <s v="6410"/>
    <d v="2023-07-29T15:36:41"/>
    <d v="2023-07-29T15:40:23"/>
    <s v="WITHDRAW"/>
    <s v="Consumer Pre Bureau"/>
    <s v="CDcosta"/>
    <s v="Please email passport with visa page"/>
    <x v="2"/>
    <d v="1899-12-30T00:03:42"/>
    <n v="3.7"/>
    <d v="2023-07-29T00:00:00"/>
    <x v="0"/>
    <x v="0"/>
    <x v="2"/>
    <x v="2"/>
    <x v="2"/>
    <s v="SLA_MET"/>
  </r>
  <r>
    <s v="6411"/>
    <d v="2023-07-29T16:17:24"/>
    <d v="2023-07-29T16:21:05"/>
    <s v="WITHDRAW"/>
    <s v="Consumer Pre Bureau"/>
    <s v="NVaid"/>
    <s v="An account for this applicant already exists with Asif Tech. Please resubmit as existing customer - row id 1-89S8DQA"/>
    <x v="3"/>
    <d v="1899-12-30T00:03:41"/>
    <n v="3.6833333333333336"/>
    <d v="2023-07-29T00:00:00"/>
    <x v="0"/>
    <x v="0"/>
    <x v="4"/>
    <x v="2"/>
    <x v="2"/>
    <s v="SLA_MET"/>
  </r>
  <r>
    <s v="6412"/>
    <d v="2023-07-29T19:18:04"/>
    <d v="2023-07-29T19:21:22"/>
    <s v="WITHDRAW"/>
    <s v="Consumer Pre Bureau"/>
    <s v="SSyed"/>
    <s v="Please check DOB, Passport Number and Country, and the Customers Name"/>
    <x v="0"/>
    <d v="1899-12-30T00:03:18"/>
    <n v="3.3"/>
    <d v="2023-07-29T00:00:00"/>
    <x v="0"/>
    <x v="0"/>
    <x v="5"/>
    <x v="2"/>
    <x v="2"/>
    <s v="SLA_MET"/>
  </r>
  <r>
    <s v="6413"/>
    <d v="2023-07-29T11:33:16"/>
    <d v="2023-07-29T11:36:24"/>
    <s v="WITHDRAW"/>
    <s v="Consumer Existing"/>
    <s v="MDcruz"/>
    <s v="Customer has overdue account with Asif Tech"/>
    <x v="1"/>
    <d v="1899-12-30T00:03:08"/>
    <n v="3.1333333333333333"/>
    <d v="2023-07-29T00:00:00"/>
    <x v="0"/>
    <x v="0"/>
    <x v="3"/>
    <x v="2"/>
    <x v="1"/>
    <s v="SLA_MET"/>
  </r>
  <r>
    <s v="6414"/>
    <d v="2023-07-29T14:58:46"/>
    <d v="2023-07-29T15:01:54"/>
    <s v="APPROVE"/>
    <s v="Consumer Existing"/>
    <s v="SBambaras"/>
    <s v="Approved for MBB only"/>
    <x v="0"/>
    <d v="1899-12-30T00:03:08"/>
    <n v="3.1333333333333333"/>
    <d v="2023-07-29T00:00:00"/>
    <x v="0"/>
    <x v="0"/>
    <x v="7"/>
    <x v="0"/>
    <x v="1"/>
    <s v="SLA_MET"/>
  </r>
  <r>
    <s v="6415"/>
    <d v="2023-07-29T14:34:08"/>
    <d v="2023-07-29T14:37:11"/>
    <s v="APPROVE"/>
    <s v="Consumer Post Bureau"/>
    <s v="AAkhundpur"/>
    <s v="Approved only with outright purchase of handset or USIM only"/>
    <x v="0"/>
    <d v="1899-12-30T00:03:03"/>
    <n v="3.05"/>
    <d v="2023-07-29T00:00:00"/>
    <x v="0"/>
    <x v="0"/>
    <x v="8"/>
    <x v="0"/>
    <x v="0"/>
    <s v="SLA_MET"/>
  </r>
  <r>
    <s v="6416"/>
    <d v="2023-07-29T11:19:14"/>
    <d v="2023-07-29T11:21:12"/>
    <s v="DECLINE"/>
    <s v="Consumer Existing"/>
    <s v="AAkhundpur"/>
    <s v="Applicant only has bridging visa. Please offer the customer Pre-Paid service only"/>
    <x v="0"/>
    <d v="1899-12-30T00:01:58"/>
    <n v="1.9666666666666668"/>
    <d v="2023-07-29T00:00:00"/>
    <x v="0"/>
    <x v="0"/>
    <x v="8"/>
    <x v="1"/>
    <x v="1"/>
    <s v="SLA_MET"/>
  </r>
  <r>
    <s v="6417"/>
    <d v="2023-07-29T19:26:57"/>
    <d v="2023-07-29T19:28:20"/>
    <s v="WITHDRAW"/>
    <s v="Consumer Pre Bureau"/>
    <s v="SBambaras"/>
    <s v="Please email passport with visa page"/>
    <x v="2"/>
    <d v="1899-12-30T00:01:23"/>
    <n v="1.3833333333333333"/>
    <d v="2023-07-29T00:00:00"/>
    <x v="0"/>
    <x v="0"/>
    <x v="7"/>
    <x v="2"/>
    <x v="2"/>
    <s v="SLA_M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7D83BB-344B-47C1-BD93-B7E4B11C15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15" firstHeaderRow="1" firstDataRow="1" firstDataCol="1" rowPageCount="5" colPageCount="1"/>
  <pivotFields count="17">
    <pivotField dataField="1" showAll="0"/>
    <pivotField numFmtId="168" showAll="0"/>
    <pivotField numFmtId="168" showAll="0"/>
    <pivotField showAll="0"/>
    <pivotField showAll="0"/>
    <pivotField showAll="0"/>
    <pivotField showAll="0"/>
    <pivotField axis="axisRow" showAll="0">
      <items count="8">
        <item x="5"/>
        <item x="2"/>
        <item x="4"/>
        <item x="3"/>
        <item x="1"/>
        <item x="0"/>
        <item x="6"/>
        <item t="default"/>
      </items>
    </pivotField>
    <pivotField numFmtId="166" showAll="0"/>
    <pivotField numFmtId="167" showAll="0"/>
    <pivotField numFmtId="14" showAll="0"/>
    <pivotField axis="axisPage" showAll="0">
      <items count="3">
        <item x="0"/>
        <item x="1"/>
        <item t="default"/>
      </items>
    </pivotField>
    <pivotField axis="axisPage" showAll="0">
      <items count="5">
        <item x="1"/>
        <item x="2"/>
        <item x="3"/>
        <item x="0"/>
        <item t="default"/>
      </items>
    </pivotField>
    <pivotField axis="axisPage" showAll="0">
      <items count="14">
        <item x="8"/>
        <item x="2"/>
        <item x="9"/>
        <item x="11"/>
        <item x="10"/>
        <item x="3"/>
        <item x="4"/>
        <item x="1"/>
        <item x="0"/>
        <item x="12"/>
        <item x="6"/>
        <item x="7"/>
        <item x="5"/>
        <item t="default"/>
      </items>
    </pivotField>
    <pivotField axis="axisPage" multipleItemSelectionAllowed="1" showAll="0">
      <items count="4">
        <item h="1" x="0"/>
        <item h="1" x="1"/>
        <item x="2"/>
        <item t="default"/>
      </items>
    </pivotField>
    <pivotField axis="axisPage" showAll="0">
      <items count="5">
        <item x="1"/>
        <item x="0"/>
        <item x="2"/>
        <item x="3"/>
        <item t="default"/>
      </items>
    </pivotField>
    <pivotField showAll="0"/>
  </pivotFields>
  <rowFields count="1">
    <field x="7"/>
  </rowFields>
  <rowItems count="8">
    <i>
      <x/>
    </i>
    <i>
      <x v="1"/>
    </i>
    <i>
      <x v="2"/>
    </i>
    <i>
      <x v="3"/>
    </i>
    <i>
      <x v="4"/>
    </i>
    <i>
      <x v="5"/>
    </i>
    <i>
      <x v="6"/>
    </i>
    <i t="grand">
      <x/>
    </i>
  </rowItems>
  <colItems count="1">
    <i/>
  </colItems>
  <pageFields count="5">
    <pageField fld="11" item="1" hier="-1"/>
    <pageField fld="15" hier="-1"/>
    <pageField fld="12" hier="-1"/>
    <pageField fld="14" hier="-1"/>
    <pageField fld="13" hier="-1"/>
  </pageFields>
  <dataFields count="1">
    <dataField name="Count of Application_ID" fld="0" subtotal="count" baseField="0" baseItem="0"/>
  </dataFields>
  <formats count="1">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aw_data" displayName="tbl_raw_data" comment="This is the data received from IT" ref="A1:Q6418" totalsRowShown="0" headerRowDxfId="55" dataDxfId="53" headerRowBorderDxfId="54" tableBorderDxfId="52" totalsRowBorderDxfId="51" headerRowCellStyle="Normal_Mumbai" dataCellStyle="Normal_Mumbai">
  <autoFilter ref="A1:Q6418" xr:uid="{00000000-000C-0000-FFFF-FFFF00000000}">
    <filterColumn colId="3">
      <filters>
        <filter val="DECLINE"/>
        <filter val="WITHDRAW"/>
      </filters>
    </filterColumn>
  </autoFilter>
  <tableColumns count="17">
    <tableColumn id="1" xr3:uid="{00000000-0010-0000-0000-000001000000}" name="Application_ID" dataDxfId="50" dataCellStyle="Normal_Mumbai"/>
    <tableColumn id="2" xr3:uid="{00000000-0010-0000-0000-000002000000}" name="Date Tagged" dataDxfId="49" dataCellStyle="Normal_Brisbane_1"/>
    <tableColumn id="3" xr3:uid="{00000000-0010-0000-0000-000003000000}" name="Date Actioned" dataDxfId="48" dataCellStyle="Normal_Mumbai"/>
    <tableColumn id="4" xr3:uid="{00000000-0010-0000-0000-000004000000}" name="Outcome" dataDxfId="47" dataCellStyle="Normal_Mumbai"/>
    <tableColumn id="5" xr3:uid="{00000000-0010-0000-0000-000005000000}" name="Queue Name" dataDxfId="46" dataCellStyle="Normal_Mumbai_3"/>
    <tableColumn id="6" xr3:uid="{00000000-0010-0000-0000-000006000000}" name="Analyst" dataDxfId="45" dataCellStyle="Normal_Mumbai"/>
    <tableColumn id="7" xr3:uid="{00000000-0010-0000-0000-000007000000}" name="Message" dataDxfId="44" dataCellStyle="Normal_Mumbai_1"/>
    <tableColumn id="18" xr3:uid="{E764DC59-5DBE-4951-B997-BF1C993BAEE6}" name="updated_message" dataDxfId="43" dataCellStyle="Normal_Mumbai_3">
      <calculatedColumnFormula>IF(OR(ISNUMBER(SEARCH("duplicate",G2)), ISNUMBER(SEARCH("previously",G2)), ISNUMBER(SEARCH("previously approved",G2))), "Duplicate Application",
IF(OR(ISNUMBER(SEARCH("incorrect",G2)), ISNUMBER(SEARCH("remove", G2))), "Incorrect Details",
IF(ISNUMBER(SEARCH("incomplete",G2)), "Incomplete Details",
IF(ISNUMBER(SEARCH("overdue",G2)), "Overdue Bill",
IF(OR(ISNUMBER(SEARCH("resubmit as", G2)), ISNUMBER(SEARCH("re-submit as", G2))), "Incorrect Queue",
IF(OR(ISNUMBER(SEARCH("100",G2)), ISNUMBER(SEARCH("correct", G2)), ISNUMBER(SEARCH("email", G2)), ISNUMBER(SEARCH("please submit", G2)), ISNUMBER(SEARCH("please resubmit",G2)), ISNUMBER(SEARCH("please re-submit", G2)), ISNUMBER(SEARCH("please send", G2))), "Incomplete Details",
IF(ISNUMBER(SEARCH("error", G2)), "System Error", "Reason Unknown")))))))</calculatedColumnFormula>
    </tableColumn>
    <tableColumn id="8" xr3:uid="{F4B00C88-3D9E-4662-8AEF-D6C9BB383168}" name="time_taken" dataDxfId="42" dataCellStyle="Normal_Mumbai">
      <calculatedColumnFormula>(tbl_raw_data[[#This Row],[Date Actioned]])-(tbl_raw_data[[#This Row],[Date Tagged]])</calculatedColumnFormula>
    </tableColumn>
    <tableColumn id="9" xr3:uid="{FC134AD6-FD02-4446-8570-E00127601F56}" name="time_taken_in_min" dataDxfId="41" dataCellStyle="Normal_Mumbai">
      <calculatedColumnFormula>HOUR(tbl_raw_data[[#This Row],[time_taken]])*60+MINUTE(tbl_raw_data[[#This Row],[time_taken]])+SECOND(tbl_raw_data[[#This Row],[time_taken]])/60</calculatedColumnFormula>
    </tableColumn>
    <tableColumn id="10" xr3:uid="{5E0689EB-7672-4C58-8528-2A91273C5E43}" name="updated_date" dataDxfId="40" dataCellStyle="Normal_Mumbai">
      <calculatedColumnFormula>DATE(YEAR(tbl_raw_data[[#This Row],[Date Actioned]]),MONTH(tbl_raw_data[[#This Row],[Date Actioned]]),DAY(tbl_raw_data[[#This Row],[Date Actioned]]))</calculatedColumnFormula>
    </tableColumn>
    <tableColumn id="11" xr3:uid="{C49A9486-41D3-45F7-ACB2-995BDFCAE294}" name="updated_month" dataDxfId="39" dataCellStyle="Normal_Mumbai">
      <calculatedColumnFormula>UPPER(TEXT(tbl_raw_data[[#This Row],[updated_date]],"MMMM"))</calculatedColumnFormula>
    </tableColumn>
    <tableColumn id="12" xr3:uid="{0CA6D5F2-4AAE-4FC1-BC13-1DC4092C65F3}" name="week" dataDxfId="38" dataCellStyle="Normal_Mumbai">
      <calculatedColumnFormula>"WEEK "&amp;IF(ROUNDUP(DAY(tbl_raw_data[[#This Row],[updated_date]])/7,0)=5,4,ROUNDUP(DAY(tbl_raw_data[[#This Row],[updated_date]])/7,0))</calculatedColumnFormula>
    </tableColumn>
    <tableColumn id="13" xr3:uid="{8A080235-125F-4526-B58D-BE6DB677FF9E}" name="analyst_name" dataDxfId="37" dataCellStyle="Normal_Mumbai">
      <calculatedColumnFormula>UPPER(VLOOKUP(tbl_raw_data[[#This Row],[Analyst]],settings!$A$1:$B$15,2,0))</calculatedColumnFormula>
    </tableColumn>
    <tableColumn id="14" xr3:uid="{971C99C3-604C-4FDF-A0D8-0AA3D4F7C889}" name="updated_outcome" dataDxfId="36" dataCellStyle="Normal_Mumbai">
      <calculatedColumnFormula>TRIM(UPPER(tbl_raw_data[[#This Row],[Outcome]]))</calculatedColumnFormula>
    </tableColumn>
    <tableColumn id="15" xr3:uid="{9EB2010B-F445-48F8-893C-BF22D52D673E}" name="updated_queue" dataDxfId="35" dataCellStyle="Normal_Mumbai">
      <calculatedColumnFormula>TRIM(UPPER(tbl_raw_data[[#This Row],[Queue Name]]))</calculatedColumnFormula>
    </tableColumn>
    <tableColumn id="16" xr3:uid="{9EF139AF-44FD-4BFE-BC29-013976C78D5F}" name="sla_met_not_met" dataDxfId="34" dataCellStyle="Normal_Mumbai">
      <calculatedColumnFormula>IF(tbl_raw_data[[#This Row],[time_taken_in_min]]&lt;=settings!$D$2,"SLA_MET","SLA_NOT_MET")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D297-6FCD-4CFC-9229-4ED3AE2D8C1A}">
  <dimension ref="B1:Y19"/>
  <sheetViews>
    <sheetView showGridLines="0" tabSelected="1" zoomScale="57" zoomScaleNormal="69" workbookViewId="0">
      <selection activeCell="R4" sqref="R4"/>
    </sheetView>
  </sheetViews>
  <sheetFormatPr defaultRowHeight="15.6" x14ac:dyDescent="0.3"/>
  <cols>
    <col min="1" max="1" width="1.5546875" style="91" customWidth="1"/>
    <col min="2" max="2" width="10.44140625" style="91" customWidth="1"/>
    <col min="3" max="3" width="36.88671875" style="91" customWidth="1"/>
    <col min="4" max="4" width="12.44140625" style="91" bestFit="1" customWidth="1"/>
    <col min="5" max="5" width="10" style="91" customWidth="1"/>
    <col min="6" max="6" width="10.33203125" style="91" bestFit="1" customWidth="1"/>
    <col min="7" max="7" width="24" style="91" bestFit="1" customWidth="1"/>
    <col min="8" max="8" width="13.88671875" style="91" bestFit="1" customWidth="1"/>
    <col min="9" max="9" width="19.5546875" style="91" bestFit="1" customWidth="1"/>
    <col min="10" max="10" width="25.77734375" style="91" customWidth="1"/>
    <col min="11" max="11" width="11.109375" style="91" customWidth="1"/>
    <col min="12" max="12" width="15" style="91" customWidth="1"/>
    <col min="13" max="14" width="8.88671875" style="91"/>
    <col min="15" max="15" width="9.44140625" style="91" customWidth="1"/>
    <col min="16" max="16" width="16.5546875" style="91" customWidth="1"/>
    <col min="17" max="17" width="13.88671875" style="91" bestFit="1" customWidth="1"/>
    <col min="18" max="18" width="8.88671875" style="91"/>
    <col min="19" max="19" width="23.6640625" style="91" bestFit="1" customWidth="1"/>
    <col min="20" max="20" width="14" style="91" bestFit="1" customWidth="1"/>
    <col min="21" max="21" width="21.44140625" style="91" bestFit="1" customWidth="1"/>
    <col min="22" max="22" width="35.44140625" style="91" customWidth="1"/>
    <col min="23" max="23" width="27.33203125" style="91" bestFit="1" customWidth="1"/>
    <col min="24" max="24" width="27.33203125" style="91" customWidth="1"/>
    <col min="25" max="25" width="26.33203125" style="91" bestFit="1" customWidth="1"/>
    <col min="26" max="26" width="27.33203125" style="91" bestFit="1" customWidth="1"/>
    <col min="27" max="27" width="27.88671875" style="91" bestFit="1" customWidth="1"/>
    <col min="28" max="28" width="17.109375" style="91" bestFit="1" customWidth="1"/>
    <col min="29" max="29" width="24.44140625" style="91" bestFit="1" customWidth="1"/>
    <col min="30" max="30" width="12.6640625" style="91" bestFit="1" customWidth="1"/>
    <col min="31" max="16384" width="8.88671875" style="91"/>
  </cols>
  <sheetData>
    <row r="1" spans="2:25" x14ac:dyDescent="0.3">
      <c r="B1" s="128"/>
      <c r="C1" s="128"/>
      <c r="D1" s="128"/>
      <c r="E1" s="128"/>
      <c r="G1" s="131"/>
      <c r="H1" s="131"/>
      <c r="I1" s="131"/>
      <c r="J1" s="131"/>
      <c r="K1" s="131"/>
      <c r="L1" s="131"/>
      <c r="M1" s="131"/>
      <c r="N1" s="131"/>
      <c r="O1" s="131"/>
      <c r="P1" s="131"/>
    </row>
    <row r="2" spans="2:25" ht="56.4" customHeight="1" x14ac:dyDescent="0.3">
      <c r="B2" s="128"/>
      <c r="C2" s="128"/>
      <c r="D2" s="128"/>
      <c r="E2" s="128"/>
      <c r="G2" s="131"/>
      <c r="H2" s="131"/>
      <c r="I2" s="131"/>
      <c r="J2" s="131"/>
      <c r="K2" s="131"/>
      <c r="L2" s="131"/>
      <c r="M2" s="131"/>
      <c r="N2" s="131"/>
      <c r="O2" s="131"/>
      <c r="P2" s="131"/>
    </row>
    <row r="3" spans="2:25" ht="28.8" customHeight="1" x14ac:dyDescent="0.35">
      <c r="B3" s="128"/>
      <c r="C3" s="128"/>
      <c r="D3" s="128"/>
      <c r="E3" s="128"/>
      <c r="F3" s="114">
        <f>MAX(tbl_raw_data[updated_date])</f>
        <v>45168</v>
      </c>
      <c r="G3" s="113" t="str">
        <f>"Last Update: "&amp;TEXT(F3,"mmm-dd")</f>
        <v>Last Update: Aug-30</v>
      </c>
      <c r="I3" s="82" t="s">
        <v>7407</v>
      </c>
      <c r="J3" s="112" t="s">
        <v>959</v>
      </c>
      <c r="L3" s="83" t="s">
        <v>7451</v>
      </c>
      <c r="M3" s="112" t="s">
        <v>964</v>
      </c>
      <c r="N3" s="112"/>
      <c r="O3" s="112"/>
      <c r="P3" s="83" t="s">
        <v>7452</v>
      </c>
      <c r="Q3" s="112" t="s">
        <v>964</v>
      </c>
    </row>
    <row r="4" spans="2:25" ht="16.2" thickBot="1" x14ac:dyDescent="0.35"/>
    <row r="5" spans="2:25" ht="49.2" customHeight="1" thickBot="1" x14ac:dyDescent="0.35">
      <c r="B5" s="131"/>
      <c r="C5" s="131"/>
      <c r="D5" s="131"/>
      <c r="E5" s="131"/>
      <c r="F5" s="131"/>
      <c r="G5" s="131"/>
      <c r="H5" s="131"/>
      <c r="I5" s="131"/>
      <c r="J5" s="131"/>
      <c r="K5" s="131"/>
      <c r="M5" s="129"/>
      <c r="N5" s="130"/>
      <c r="O5" s="130"/>
      <c r="P5" s="130"/>
      <c r="S5" s="121" t="s">
        <v>7453</v>
      </c>
      <c r="T5" s="122" t="s">
        <v>7454</v>
      </c>
      <c r="U5" s="123" t="s">
        <v>7455</v>
      </c>
      <c r="V5" s="124" t="s">
        <v>7456</v>
      </c>
    </row>
    <row r="6" spans="2:25" ht="42.6" customHeight="1" thickBot="1" x14ac:dyDescent="0.35">
      <c r="S6" s="109" t="s">
        <v>7462</v>
      </c>
      <c r="T6" s="110">
        <f>IF(AND(flt_queue="ALL",flt_analyst="ALL"),COUNTIFS(tbl_raw_data[updated_month],flt_month,tbl_raw_data[updated_message],S6),
IF(AND(flt_queue&lt;&gt;"ALL",flt_analyst&lt;&gt;"ALL"),COUNTIFS(tbl_raw_data[updated_month],flt_month,tbl_raw_data[updated_queue],flt_queue,tbl_raw_data[analyst_name],flt_analyst,tbl_raw_data[updated_message],S6),
IF(flt_queue="ALL",COUNTIFS(tbl_raw_data[updated_month],flt_month,tbl_raw_data[analyst_name],flt_analyst,tbl_raw_data[updated_message],S6),
IF(flt_analyst="ALL",COUNTIFS(tbl_raw_data[updated_month],flt_month,tbl_raw_data[updated_queue],flt_queue,tbl_raw_data[updated_message],S6)))))</f>
        <v>127</v>
      </c>
      <c r="U6" s="111">
        <f>T6/T13</f>
        <v>7.9275905118601747E-2</v>
      </c>
      <c r="V6" s="108"/>
    </row>
    <row r="7" spans="2:25" ht="78" customHeight="1" thickBot="1" x14ac:dyDescent="0.35">
      <c r="B7" s="117" t="s">
        <v>7394</v>
      </c>
      <c r="C7" s="118" t="s">
        <v>7395</v>
      </c>
      <c r="D7" s="119" t="s">
        <v>7433</v>
      </c>
      <c r="E7" s="118" t="s">
        <v>7396</v>
      </c>
      <c r="F7" s="118" t="s">
        <v>7397</v>
      </c>
      <c r="G7" s="118" t="s">
        <v>7398</v>
      </c>
      <c r="H7" s="118" t="s">
        <v>7399</v>
      </c>
      <c r="I7" s="119" t="s">
        <v>7468</v>
      </c>
      <c r="J7" s="120" t="s">
        <v>7400</v>
      </c>
      <c r="K7" s="92" t="str">
        <f>"Month: "&amp;flt_month&amp;
"; Queue: "&amp;flt_queue&amp;
"; Analyst: "&amp;flt_analyst</f>
        <v>Month: AUGUST; Queue: ALL; Analyst: ALL</v>
      </c>
      <c r="S7" s="89" t="s">
        <v>7464</v>
      </c>
      <c r="T7" s="96">
        <f>IF(AND(flt_queue="ALL",flt_analyst="ALL"),COUNTIFS(tbl_raw_data[updated_month],flt_month,tbl_raw_data[updated_message],S7,tbl_raw_data[updated_outcome],"WITHDRAW"),
IF(AND(flt_queue&lt;&gt;"ALL",flt_analyst&lt;&gt;"ALL"),COUNTIFS(tbl_raw_data[updated_month],flt_month,tbl_raw_data[updated_queue],flt_queue,tbl_raw_data[analyst_name],flt_analyst,tbl_raw_data[updated_message],S7,tbl_raw_data[updated_outcome],"WITHDRAW"),
IF(flt_queue="ALL",COUNTIFS(tbl_raw_data[updated_month],flt_month,tbl_raw_data[analyst_name],flt_analyst,tbl_raw_data[updated_message],S7,tbl_raw_data[updated_outcome],"WITHDRAW"),
IF(flt_analyst="ALL",COUNTIFS(tbl_raw_data[updated_month],flt_month,tbl_raw_data[updated_queue],flt_queue,tbl_raw_data[updated_message],S7,tbl_raw_data[updated_outcome],"WITHDRAW")))))</f>
        <v>156</v>
      </c>
      <c r="U7" s="97">
        <f t="shared" ref="U7:U12" si="0">T7/$T$13</f>
        <v>9.7378277153558054E-2</v>
      </c>
      <c r="V7" s="95"/>
    </row>
    <row r="8" spans="2:25" ht="57.6" customHeight="1" x14ac:dyDescent="0.3">
      <c r="B8" s="105" t="s">
        <v>7401</v>
      </c>
      <c r="C8" s="106" t="s">
        <v>929</v>
      </c>
      <c r="D8" s="115" t="str">
        <f>IF(OR(E8="-",F8="-"),"-",IF(E8&gt;F8,settings!J3,IF(E8&lt;F8,settings!J2,IF(E8=F8,#REF!))))</f>
        <v>↑</v>
      </c>
      <c r="E8" s="107">
        <f>IFERROR(IF(AND(flt_queue="ALL",flt_analyst="ALL"),COUNTIFS(tbl_raw_data[updated_month],flt_month,tbl_raw_data[updated_outcome],"APPROVE",tbl_raw_data[week],E7),
IF(AND(flt_queue&lt;&gt;"ALL",flt_analyst&lt;&gt;"ALL"),COUNTIFS(tbl_raw_data[updated_month],flt_month,tbl_raw_data[updated_queue],flt_queue,tbl_raw_data[analyst_name],flt_analyst,tbl_raw_data[updated_outcome],"APPROVE",tbl_raw_data[week],E7),
IF(flt_queue="ALL",COUNTIFS(tbl_raw_data[updated_month],flt_month,tbl_raw_data[analyst_name],flt_analyst,tbl_raw_data[updated_outcome],"APPROVE",tbl_raw_data[week],E7),
IF(flt_analyst="ALL",COUNTIFS(tbl_raw_data[updated_month],flt_month,tbl_raw_data[updated_queue],flt_queue,tbl_raw_data[updated_outcome],"APPROVE",tbl_raw_data[week],E7)))))
/
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0.57015457788347201</v>
      </c>
      <c r="F8" s="107">
        <f>IFERROR(IF(AND(flt_queue="ALL",flt_analyst="ALL"),COUNTIFS(tbl_raw_data[updated_month],flt_month,tbl_raw_data[updated_outcome],"APPROVE",tbl_raw_data[week],F7),
IF(AND(flt_queue&lt;&gt;"ALL",flt_analyst&lt;&gt;"ALL"),COUNTIFS(tbl_raw_data[updated_month],flt_month,tbl_raw_data[updated_queue],flt_queue,tbl_raw_data[analyst_name],flt_analyst,tbl_raw_data[updated_outcome],"APPROVE",tbl_raw_data[week],F7),
IF(flt_queue="ALL",COUNTIFS(tbl_raw_data[updated_month],flt_month,tbl_raw_data[analyst_name],flt_analyst,tbl_raw_data[updated_outcome],"APPROVE",tbl_raw_data[week],F7),
IF(flt_analyst="ALL",COUNTIFS(tbl_raw_data[updated_month],flt_month,tbl_raw_data[updated_queue],flt_queue,tbl_raw_data[updated_outcome],"APPROVE",tbl_raw_data[week],F7)))))
/
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0.53585196607555896</v>
      </c>
      <c r="G8" s="107">
        <f>IFERROR(IF(AND(flt_queue="ALL",flt_analyst="ALL"),COUNTIFS(tbl_raw_data[updated_month],flt_month,tbl_raw_data[updated_outcome],"APPROVE",tbl_raw_data[week],G7),
IF(AND(flt_queue&lt;&gt;"ALL",flt_analyst&lt;&gt;"ALL"),COUNTIFS(tbl_raw_data[updated_month],flt_month,tbl_raw_data[updated_queue],flt_queue,tbl_raw_data[analyst_name],flt_analyst,tbl_raw_data[updated_outcome],"APPROVE",tbl_raw_data[week],G7),
IF(flt_queue="ALL",COUNTIFS(tbl_raw_data[updated_month],flt_month,tbl_raw_data[analyst_name],flt_analyst,tbl_raw_data[updated_outcome],"APPROVE",tbl_raw_data[week],G7),
IF(flt_analyst="ALL",COUNTIFS(tbl_raw_data[updated_month],flt_month,tbl_raw_data[updated_queue],flt_queue,tbl_raw_data[updated_outcome],"APPROVE",tbl_raw_data[week],G7)))))
/
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0.54039215686274511</v>
      </c>
      <c r="H8" s="107">
        <f>IFERROR(IF(AND(flt_queue="ALL",flt_analyst="ALL"),COUNTIFS(tbl_raw_data[updated_month],flt_month,tbl_raw_data[updated_outcome],"APPROVE",tbl_raw_data[week],H7),
IF(AND(flt_queue&lt;&gt;"ALL",flt_analyst&lt;&gt;"ALL"),COUNTIFS(tbl_raw_data[updated_month],flt_month,tbl_raw_data[updated_queue],flt_queue,tbl_raw_data[analyst_name],flt_analyst,tbl_raw_data[updated_outcome],"APPROVE",tbl_raw_data[week],H7),
IF(flt_queue="ALL",COUNTIFS(tbl_raw_data[updated_month],flt_month,tbl_raw_data[analyst_name],flt_analyst,tbl_raw_data[updated_outcome],"APPROVE",tbl_raw_data[week],H7),
IF(flt_analyst="ALL",COUNTIFS(tbl_raw_data[updated_month],flt_month,tbl_raw_data[updated_queue],flt_queue,tbl_raw_data[updated_outcome],"APPROVE",tbl_raw_data[week],H7)))))
/
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0.59728506787330315</v>
      </c>
      <c r="I8" s="106" t="s">
        <v>7431</v>
      </c>
      <c r="J8" s="108"/>
      <c r="K8" s="132">
        <f>IF(AND(flt_queue="ALL",flt_analyst="ALL"),COUNTIFS(tbl_raw_data[updated_month],flt_month,tbl_raw_data[updated_outcome],"APPROVE"),
IF(AND(flt_queue&lt;&gt;"ALL",flt_analyst&lt;&gt;"ALL"),COUNTIFS(tbl_raw_data[updated_month],flt_month,tbl_raw_data[updated_queue],flt_queue,tbl_raw_data[analyst_name],flt_analyst,tbl_raw_data[updated_outcome],"APPROVE"),
IF(flt_queue="ALL",COUNTIFS(tbl_raw_data[updated_month],flt_month,tbl_raw_data[analyst_name],flt_analyst,tbl_raw_data[updated_outcome],"APPROVE"),
IF(flt_analyst="ALL",COUNTIFS(tbl_raw_data[updated_month],flt_month,tbl_raw_data[updated_queue],flt_queue,tbl_raw_data[updated_outcome],"APPROVE")))))
/
IF(AND(flt_queue="ALL",flt_analyst="ALL"),COUNTIFS(tbl_raw_data[updated_month],flt_month),
IF(AND(flt_queue&lt;&gt;"ALL",flt_analyst&lt;&gt;"ALL"),COUNTIFS(tbl_raw_data[updated_month],flt_month,tbl_raw_data[updated_queue],flt_queue,tbl_raw_data[analyst_name],flt_analyst),
IF(flt_queue="ALL",COUNTIFS(tbl_raw_data[updated_month],flt_month,tbl_raw_data[analyst_name],flt_analyst),
IF(flt_analyst="ALL",COUNTIFS(tbl_raw_data[updated_month],flt_month,tbl_raw_data[updated_queue],flt_queue)))))</f>
        <v>0.56182795698924726</v>
      </c>
      <c r="S8" s="88" t="s">
        <v>7461</v>
      </c>
      <c r="T8" s="96">
        <f>IF(AND(flt_queue="ALL",flt_analyst="ALL"),COUNTIFS(tbl_raw_data[updated_month],flt_month,tbl_raw_data[updated_message],S8,tbl_raw_data[updated_outcome],"WITHDRAW"),
IF(AND(flt_queue&lt;&gt;"ALL",flt_analyst&lt;&gt;"ALL"),COUNTIFS(tbl_raw_data[updated_month],flt_month,tbl_raw_data[updated_queue],flt_queue,tbl_raw_data[analyst_name],flt_analyst,tbl_raw_data[updated_message],S8,tbl_raw_data[updated_outcome],"WITHDRAW"),
IF(flt_queue="ALL",COUNTIFS(tbl_raw_data[updated_month],flt_month,tbl_raw_data[analyst_name],flt_analyst,tbl_raw_data[updated_message],S8,tbl_raw_data[updated_outcome],"WITHDRAW"),
IF(flt_analyst="ALL",COUNTIFS(tbl_raw_data[updated_month],flt_month,tbl_raw_data[updated_queue],flt_queue,tbl_raw_data[updated_message],S8,tbl_raw_data[updated_outcome],"WITHDRAW")))))</f>
        <v>841</v>
      </c>
      <c r="U8" s="97">
        <f t="shared" si="0"/>
        <v>0.52496878901373278</v>
      </c>
      <c r="V8" s="95"/>
    </row>
    <row r="9" spans="2:25" ht="63" customHeight="1" x14ac:dyDescent="0.3">
      <c r="B9" s="93" t="s">
        <v>7402</v>
      </c>
      <c r="C9" s="90" t="s">
        <v>930</v>
      </c>
      <c r="D9" s="116" t="str">
        <f>IF(OR(E9="-",F9="-"),"-",IF(E9&lt;F9,settings!J3,IF(E9&gt;F9,settings!J2,IF(E9=F9,#REF!))))</f>
        <v>↑</v>
      </c>
      <c r="E9" s="94">
        <f>IFERROR(IF(AND(flt_queue="ALL",flt_analyst="ALL"),COUNTIFS(tbl_raw_data[updated_month],flt_month,tbl_raw_data[updated_outcome],"DECLINE",tbl_raw_data[week],E7),
IF(AND(flt_queue&lt;&gt;"ALL",flt_analyst&lt;&gt;"ALL"),COUNTIFS(tbl_raw_data[updated_month],flt_month,tbl_raw_data[updated_queue],flt_queue,tbl_raw_data[analyst_name],flt_analyst,tbl_raw_data[updated_outcome],"DECLINE",tbl_raw_data[week],E7),
IF(flt_queue="ALL",COUNTIFS(tbl_raw_data[updated_month],flt_month,tbl_raw_data[analyst_name],flt_analyst,tbl_raw_data[updated_outcome],"DECLINE",tbl_raw_data[week],E7),
IF(flt_analyst="ALL",COUNTIFS(tbl_raw_data[updated_month],flt_month,tbl_raw_data[updated_queue],flt_queue,tbl_raw_data[updated_outcome],"DECLINE",tbl_raw_data[week],E7)))))
/
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0.13317479191438764</v>
      </c>
      <c r="F9" s="94">
        <f>IFERROR(IF(AND(flt_queue="ALL",flt_analyst="ALL"),COUNTIFS(tbl_raw_data[updated_month],flt_month,tbl_raw_data[updated_outcome],"DECLINE",tbl_raw_data[week],F7),
IF(AND(flt_queue&lt;&gt;"ALL",flt_analyst&lt;&gt;"ALL"),COUNTIFS(tbl_raw_data[updated_month],flt_month,tbl_raw_data[updated_queue],flt_queue,tbl_raw_data[analyst_name],flt_analyst,tbl_raw_data[updated_outcome],"DECLINE",tbl_raw_data[week],F7),
IF(flt_queue="ALL",COUNTIFS(tbl_raw_data[updated_month],flt_month,tbl_raw_data[analyst_name],flt_analyst,tbl_raw_data[updated_outcome],"DECLINE",tbl_raw_data[week],F7),
IF(flt_analyst="ALL",COUNTIFS(tbl_raw_data[updated_month],flt_month,tbl_raw_data[updated_queue],flt_queue,tbl_raw_data[updated_outcome],"DECLINE",tbl_raw_data[week],F7)))))
/
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0.15343099460292983</v>
      </c>
      <c r="G9" s="94">
        <f>IFERROR(IF(AND(flt_queue="ALL",flt_analyst="ALL"),COUNTIFS(tbl_raw_data[updated_month],flt_month,tbl_raw_data[updated_outcome],"DECLINE",tbl_raw_data[week],G7),
IF(AND(flt_queue&lt;&gt;"ALL",flt_analyst&lt;&gt;"ALL"),COUNTIFS(tbl_raw_data[updated_month],flt_month,tbl_raw_data[updated_queue],flt_queue,tbl_raw_data[analyst_name],flt_analyst,tbl_raw_data[updated_outcome],"DECLINE",tbl_raw_data[week],G7),
IF(flt_queue="ALL",COUNTIFS(tbl_raw_data[updated_month],flt_month,tbl_raw_data[analyst_name],flt_analyst,tbl_raw_data[updated_outcome],"DECLINE",tbl_raw_data[week],G7),
IF(flt_analyst="ALL",COUNTIFS(tbl_raw_data[updated_month],flt_month,tbl_raw_data[updated_queue],flt_queue,tbl_raw_data[updated_outcome],"DECLINE",tbl_raw_data[week],G7)))))
/
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0.12</v>
      </c>
      <c r="H9" s="94">
        <f>IFERROR(IF(AND(flt_queue="ALL",flt_analyst="ALL"),COUNTIFS(tbl_raw_data[updated_month],flt_month,tbl_raw_data[updated_outcome],"DECLINE",tbl_raw_data[week],H7),
IF(AND(flt_queue&lt;&gt;"ALL",flt_analyst&lt;&gt;"ALL"),COUNTIFS(tbl_raw_data[updated_month],flt_month,tbl_raw_data[updated_queue],flt_queue,tbl_raw_data[analyst_name],flt_analyst,tbl_raw_data[updated_outcome],"DECLINE",tbl_raw_data[week],H7),
IF(flt_queue="ALL",COUNTIFS(tbl_raw_data[updated_month],flt_month,tbl_raw_data[analyst_name],flt_analyst,tbl_raw_data[updated_outcome],"DECLINE",tbl_raw_data[week],H7),
IF(flt_analyst="ALL",COUNTIFS(tbl_raw_data[updated_month],flt_month,tbl_raw_data[updated_queue],flt_queue,tbl_raw_data[updated_outcome],"DECLINE",tbl_raw_data[week],H7)))))
/
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0.10708898944193061</v>
      </c>
      <c r="I9" s="90" t="s">
        <v>7432</v>
      </c>
      <c r="J9" s="95"/>
      <c r="K9" s="132">
        <f>IF(AND(flt_queue="ALL",flt_analyst="ALL"),COUNTIFS(tbl_raw_data[updated_month],flt_month,tbl_raw_data[updated_outcome],"DECLINE"),
IF(AND(flt_queue&lt;&gt;"ALL",flt_analyst&lt;&gt;"ALL"),COUNTIFS(tbl_raw_data[updated_month],flt_month,tbl_raw_data[updated_queue],flt_queue,tbl_raw_data[analyst_name],flt_analyst,tbl_raw_data[updated_outcome],"DECLINE"),
IF(flt_queue="ALL",COUNTIFS(tbl_raw_data[updated_month],flt_month,tbl_raw_data[analyst_name],flt_analyst,tbl_raw_data[updated_outcome],"DECLINE"),
IF(flt_analyst="ALL",COUNTIFS(tbl_raw_data[updated_month],flt_month,tbl_raw_data[updated_queue],flt_queue,tbl_raw_data[updated_outcome],"DECLINE")))))
/
IF(AND(flt_queue="ALL",flt_analyst="ALL"),COUNTIFS(tbl_raw_data[updated_month],flt_month),
IF(AND(flt_queue&lt;&gt;"ALL",flt_analyst&lt;&gt;"ALL"),COUNTIFS(tbl_raw_data[updated_month],flt_month,tbl_raw_data[updated_queue],flt_queue,tbl_raw_data[analyst_name],flt_analyst),
IF(flt_queue="ALL",COUNTIFS(tbl_raw_data[updated_month],flt_month,tbl_raw_data[analyst_name],flt_analyst),
IF(flt_analyst="ALL",COUNTIFS(tbl_raw_data[updated_month],flt_month,tbl_raw_data[updated_queue],flt_queue)))))</f>
        <v>0.12867383512544803</v>
      </c>
      <c r="S9" s="88" t="s">
        <v>7463</v>
      </c>
      <c r="T9" s="96">
        <f>IF(AND(flt_queue="ALL",flt_analyst="ALL"),COUNTIFS(tbl_raw_data[updated_month],flt_month,tbl_raw_data[updated_message],S9,tbl_raw_data[updated_outcome],"WITHDRAW"),
IF(AND(flt_queue&lt;&gt;"ALL",flt_analyst&lt;&gt;"ALL"),COUNTIFS(tbl_raw_data[updated_month],flt_month,tbl_raw_data[updated_queue],flt_queue,tbl_raw_data[analyst_name],flt_analyst,tbl_raw_data[updated_message],S9,tbl_raw_data[updated_outcome],"WITHDRAW"),
IF(flt_queue="ALL",COUNTIFS(tbl_raw_data[updated_month],flt_month,tbl_raw_data[analyst_name],flt_analyst,tbl_raw_data[updated_message],S9,tbl_raw_data[updated_outcome],"WITHDRAW"),
IF(flt_analyst="ALL",COUNTIFS(tbl_raw_data[updated_month],flt_month,tbl_raw_data[updated_queue],flt_queue,tbl_raw_data[updated_message],S9,tbl_raw_data[updated_outcome],"WITHDRAW")))))</f>
        <v>185</v>
      </c>
      <c r="U9" s="97">
        <f t="shared" si="0"/>
        <v>0.11548064918851436</v>
      </c>
      <c r="V9" s="95"/>
      <c r="Y9" s="91" t="s">
        <v>7450</v>
      </c>
    </row>
    <row r="10" spans="2:25" ht="64.2" customHeight="1" x14ac:dyDescent="0.3">
      <c r="B10" s="93" t="s">
        <v>7403</v>
      </c>
      <c r="C10" s="90" t="s">
        <v>931</v>
      </c>
      <c r="D10" s="116" t="str">
        <f>IF(OR(E10="-",F10="-"),"-",IF(E10&gt;F10,settings!J2,IF(E10&lt;F10,settings!J3,IF(E10=F10,#REF!))))</f>
        <v>↑</v>
      </c>
      <c r="E10" s="94">
        <f>IFERROR(IF(AND(flt_queue="ALL",flt_analyst="ALL"),COUNTIFS(tbl_raw_data[updated_month],flt_month,tbl_raw_data[updated_outcome],"WITHDRAW",tbl_raw_data[week],E7),
IF(AND(flt_queue&lt;&gt;"ALL",flt_analyst&lt;&gt;"ALL"),COUNTIFS(tbl_raw_data[updated_month],flt_month,tbl_raw_data[updated_queue],flt_queue,tbl_raw_data[analyst_name],flt_analyst,tbl_raw_data[updated_outcome],"WITHDRAW",tbl_raw_data[week],E7),
IF(flt_queue="ALL",COUNTIFS(tbl_raw_data[updated_month],flt_month,tbl_raw_data[analyst_name],flt_analyst,tbl_raw_data[updated_outcome],"WITHDRAW",tbl_raw_data[week],E7),
IF(flt_analyst="ALL",COUNTIFS(tbl_raw_data[updated_month],flt_month,tbl_raw_data[updated_queue],flt_queue,tbl_raw_data[updated_outcome],"WITHDRAW",tbl_raw_data[week],E7)))))
/
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0.2966706302021403</v>
      </c>
      <c r="F10" s="94">
        <f>IFERROR(IF(AND(flt_queue="ALL",flt_analyst="ALL"),COUNTIFS(tbl_raw_data[updated_month],flt_month,tbl_raw_data[updated_outcome],"WITHDRAW",tbl_raw_data[week],F7),
IF(AND(flt_queue&lt;&gt;"ALL",flt_analyst&lt;&gt;"ALL"),COUNTIFS(tbl_raw_data[updated_month],flt_month,tbl_raw_data[updated_queue],flt_queue,tbl_raw_data[analyst_name],flt_analyst,tbl_raw_data[updated_outcome],"WITHDRAW",tbl_raw_data[week],F7),
IF(flt_queue="ALL",COUNTIFS(tbl_raw_data[updated_month],flt_month,tbl_raw_data[analyst_name],flt_analyst,tbl_raw_data[updated_outcome],"WITHDRAW",tbl_raw_data[week],F7),
IF(flt_analyst="ALL",COUNTIFS(tbl_raw_data[updated_month],flt_month,tbl_raw_data[updated_queue],flt_queue,tbl_raw_data[updated_outcome],"WITHDRAW",tbl_raw_data[week],F7)))))
/
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0.31071703932151118</v>
      </c>
      <c r="G10" s="94">
        <f>IFERROR(IF(AND(flt_queue="ALL",flt_analyst="ALL"),COUNTIFS(tbl_raw_data[updated_month],flt_month,tbl_raw_data[updated_outcome],"WITHDRAW",tbl_raw_data[week],G7),
IF(AND(flt_queue&lt;&gt;"ALL",flt_analyst&lt;&gt;"ALL"),COUNTIFS(tbl_raw_data[updated_month],flt_month,tbl_raw_data[updated_queue],flt_queue,tbl_raw_data[analyst_name],flt_analyst,tbl_raw_data[updated_outcome],"WITHDRAW",tbl_raw_data[week],G7),
IF(flt_queue="ALL",COUNTIFS(tbl_raw_data[updated_month],flt_month,tbl_raw_data[analyst_name],flt_analyst,tbl_raw_data[updated_outcome],"WITHDRAW",tbl_raw_data[week],G7),
IF(flt_analyst="ALL",COUNTIFS(tbl_raw_data[updated_month],flt_month,tbl_raw_data[updated_queue],flt_queue,tbl_raw_data[updated_outcome],"WITHDRAW",tbl_raw_data[week],G7)))))
/
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0.33960784313725489</v>
      </c>
      <c r="H10" s="94">
        <f>IFERROR(IF(AND(flt_queue="ALL",flt_analyst="ALL"),COUNTIFS(tbl_raw_data[updated_month],flt_month,tbl_raw_data[updated_outcome],"WITHDRAW",tbl_raw_data[week],H7),
IF(AND(flt_queue&lt;&gt;"ALL",flt_analyst&lt;&gt;"ALL"),COUNTIFS(tbl_raw_data[updated_month],flt_month,tbl_raw_data[updated_queue],flt_queue,tbl_raw_data[analyst_name],flt_analyst,tbl_raw_data[updated_outcome],"WITHDRAW",tbl_raw_data[week],H7),
IF(flt_queue="ALL",COUNTIFS(tbl_raw_data[updated_month],flt_month,tbl_raw_data[analyst_name],flt_analyst,tbl_raw_data[updated_outcome],"WITHDRAW",tbl_raw_data[week],H7),
IF(flt_analyst="ALL",COUNTIFS(tbl_raw_data[updated_month],flt_month,tbl_raw_data[updated_queue],flt_queue,tbl_raw_data[updated_outcome],"WITHDRAW",tbl_raw_data[week],H7)))))
/
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0.29562594268476622</v>
      </c>
      <c r="I10" s="90" t="s">
        <v>7432</v>
      </c>
      <c r="J10" s="95"/>
      <c r="K10" s="132">
        <f>IF(AND(flt_queue="ALL",flt_analyst="ALL"),COUNTIFS(tbl_raw_data[updated_month],flt_month,tbl_raw_data[updated_outcome],"WITHDRAW"),
IF(AND(flt_queue&lt;&gt;"ALL",flt_analyst&lt;&gt;"ALL"),COUNTIFS(tbl_raw_data[updated_month],flt_month,tbl_raw_data[updated_queue],flt_queue,tbl_raw_data[analyst_name],flt_analyst,tbl_raw_data[updated_outcome],"WITHDRAW"),
IF(flt_queue="ALL",COUNTIFS(tbl_raw_data[updated_month],flt_month,tbl_raw_data[analyst_name],flt_analyst,tbl_raw_data[updated_outcome],"WITHDRAW"),
IF(flt_analyst="ALL",COUNTIFS(tbl_raw_data[updated_month],flt_month,tbl_raw_data[updated_queue],flt_queue,tbl_raw_data[updated_outcome],"WITHDRAW")))))
/
IF(AND(flt_queue="ALL",flt_analyst="ALL"),COUNTIFS(tbl_raw_data[updated_month],flt_month),
IF(AND(flt_queue&lt;&gt;"ALL",flt_analyst&lt;&gt;"ALL"),COUNTIFS(tbl_raw_data[updated_month],flt_month,tbl_raw_data[updated_queue],flt_queue,tbl_raw_data[analyst_name],flt_analyst),
IF(flt_queue="ALL",COUNTIFS(tbl_raw_data[updated_month],flt_month,tbl_raw_data[analyst_name],flt_analyst),
IF(flt_analyst="ALL",COUNTIFS(tbl_raw_data[updated_month],flt_month,tbl_raw_data[updated_queue],flt_queue)))))</f>
        <v>0.30949820788530463</v>
      </c>
      <c r="S10" s="88" t="s">
        <v>7466</v>
      </c>
      <c r="T10" s="96">
        <f>IF(AND(flt_queue="ALL",flt_analyst="ALL"),COUNTIFS(tbl_raw_data[updated_month],flt_month,tbl_raw_data[updated_message],S10,tbl_raw_data[updated_outcome],"WITHDRAW"),
IF(AND(flt_queue&lt;&gt;"ALL",flt_analyst&lt;&gt;"ALL"),COUNTIFS(tbl_raw_data[updated_month],flt_month,tbl_raw_data[updated_queue],flt_queue,tbl_raw_data[analyst_name],flt_analyst,tbl_raw_data[updated_message],S10,tbl_raw_data[updated_outcome],"WITHDRAW"),
IF(flt_queue="ALL",COUNTIFS(tbl_raw_data[updated_month],flt_month,tbl_raw_data[analyst_name],flt_analyst,tbl_raw_data[updated_message],S10,tbl_raw_data[updated_outcome],"WITHDRAW"),
IF(flt_analyst="ALL",COUNTIFS(tbl_raw_data[updated_month],flt_month,tbl_raw_data[updated_queue],flt_queue,tbl_raw_data[updated_message],S10,tbl_raw_data[updated_outcome],"WITHDRAW")))))</f>
        <v>13</v>
      </c>
      <c r="U10" s="97">
        <f t="shared" si="0"/>
        <v>8.1148564294631718E-3</v>
      </c>
      <c r="V10" s="95"/>
    </row>
    <row r="11" spans="2:25" ht="54.6" customHeight="1" x14ac:dyDescent="0.3">
      <c r="B11" s="93" t="s">
        <v>7404</v>
      </c>
      <c r="C11" s="90" t="s">
        <v>940</v>
      </c>
      <c r="D11" s="116" t="str">
        <f>IF(OR(E11="-",F11="-"),"-",IF(E11&gt;F11,settings!J3,IF(E11&lt;F11,settings!J2,IF(E11=F11,#REF!))))</f>
        <v>↓</v>
      </c>
      <c r="E11" s="97">
        <f>IFERROR(IF(AND(flt_queue="ALL",flt_analyst="ALL"),COUNTIFS(tbl_raw_data[updated_month],flt_month,tbl_raw_data[sla_met_not_met],"SLA_MET",tbl_raw_data[week],E7),
IF(AND(flt_queue&lt;&gt;"ALL",flt_analyst&lt;&gt;"ALL"),COUNTIFS(tbl_raw_data[updated_month],flt_month,tbl_raw_data[updated_queue],flt_queue,tbl_raw_data[analyst_name],flt_analyst,tbl_raw_data[sla_met_not_met],"SLA_MET",tbl_raw_data[week],E7),
IF(flt_queue="ALL",COUNTIFS(tbl_raw_data[updated_month],flt_month,tbl_raw_data[analyst_name],flt_analyst,tbl_raw_data[sla_met_not_met],"SLA_MET",tbl_raw_data[week],E7),
IF(flt_analyst="ALL",COUNTIFS(tbl_raw_data[updated_month],flt_month,tbl_raw_data[updated_queue],flt_queue,tbl_raw_data[sla_met_not_met],"SLA_MET",tbl_raw_data[week],E7)))))
/
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0.85315101070154575</v>
      </c>
      <c r="F11" s="97">
        <f>IFERROR(IF(AND(flt_queue="ALL",flt_analyst="ALL"),COUNTIFS(tbl_raw_data[updated_month],flt_month,tbl_raw_data[sla_met_not_met],"SLA_MET",tbl_raw_data[week],F7),
IF(AND(flt_queue&lt;&gt;"ALL",flt_analyst&lt;&gt;"ALL"),COUNTIFS(tbl_raw_data[updated_month],flt_month,tbl_raw_data[updated_queue],flt_queue,tbl_raw_data[analyst_name],flt_analyst,tbl_raw_data[sla_met_not_met],"SLA_MET",tbl_raw_data[week],F7),
IF(flt_queue="ALL",COUNTIFS(tbl_raw_data[updated_month],flt_month,tbl_raw_data[analyst_name],flt_analyst,tbl_raw_data[sla_met_not_met],"SLA_MET",tbl_raw_data[week],F7),
IF(flt_analyst="ALL",COUNTIFS(tbl_raw_data[updated_month],flt_month,tbl_raw_data[updated_queue],flt_queue,tbl_raw_data[sla_met_not_met],"SLA_MET",tbl_raw_data[week],F7)))))
/
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0.88511950655358518</v>
      </c>
      <c r="G11" s="97">
        <f>IFERROR(IF(AND(flt_queue="ALL",flt_analyst="ALL"),COUNTIFS(tbl_raw_data[updated_month],flt_month,tbl_raw_data[sla_met_not_met],"SLA_MET",tbl_raw_data[week],G7),
IF(AND(flt_queue&lt;&gt;"ALL",flt_analyst&lt;&gt;"ALL"),COUNTIFS(tbl_raw_data[updated_month],flt_month,tbl_raw_data[updated_queue],flt_queue,tbl_raw_data[analyst_name],flt_analyst,tbl_raw_data[sla_met_not_met],"SLA_MET",tbl_raw_data[week],G7),
IF(flt_queue="ALL",COUNTIFS(tbl_raw_data[updated_month],flt_month,tbl_raw_data[analyst_name],flt_analyst,tbl_raw_data[sla_met_not_met],"SLA_MET",tbl_raw_data[week],G7),
IF(flt_analyst="ALL",COUNTIFS(tbl_raw_data[updated_month],flt_month,tbl_raw_data[updated_queue],flt_queue,tbl_raw_data[sla_met_not_met],"SLA_MET",tbl_raw_data[week],G7)))))
/
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0.89803921568627454</v>
      </c>
      <c r="H11" s="97">
        <f>IFERROR(IF(AND(flt_queue="ALL",flt_analyst="ALL"),COUNTIFS(tbl_raw_data[updated_month],flt_month,tbl_raw_data[sla_met_not_met],"SLA_MET",tbl_raw_data[week],H7),
IF(AND(flt_queue&lt;&gt;"ALL",flt_analyst&lt;&gt;"ALL"),COUNTIFS(tbl_raw_data[updated_month],flt_month,tbl_raw_data[updated_queue],flt_queue,tbl_raw_data[analyst_name],flt_analyst,tbl_raw_data[sla_met_not_met],"SLA_MET",tbl_raw_data[week],H7),
IF(flt_queue="ALL",COUNTIFS(tbl_raw_data[updated_month],flt_month,tbl_raw_data[analyst_name],flt_analyst,tbl_raw_data[sla_met_not_met],"SLA_MET",tbl_raw_data[week],H7),
IF(flt_analyst="ALL",COUNTIFS(tbl_raw_data[updated_month],flt_month,tbl_raw_data[updated_queue],flt_queue,tbl_raw_data[sla_met_not_met],"SLA_MET",tbl_raw_data[week],H7)))))
/
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0.90422322775263952</v>
      </c>
      <c r="I11" s="90" t="s">
        <v>7470</v>
      </c>
      <c r="J11" s="95"/>
      <c r="K11" s="133"/>
      <c r="S11" s="93" t="s">
        <v>7473</v>
      </c>
      <c r="T11" s="96">
        <f>IF(AND(flt_queue="ALL",flt_analyst="ALL"),COUNTIFS(tbl_raw_data[updated_month],flt_month,tbl_raw_data[updated_message],S11,tbl_raw_data[updated_outcome],"WITHDRAW"),
IF(AND(flt_queue&lt;&gt;"ALL",flt_analyst&lt;&gt;"ALL"),COUNTIFS(tbl_raw_data[updated_month],flt_month,tbl_raw_data[updated_queue],flt_queue,tbl_raw_data[analyst_name],flt_analyst,tbl_raw_data[updated_message],S11,tbl_raw_data[updated_outcome],"WITHDRAW"),
IF(flt_queue="ALL",COUNTIFS(tbl_raw_data[updated_month],flt_month,tbl_raw_data[analyst_name],flt_analyst,tbl_raw_data[updated_message],S11,tbl_raw_data[updated_outcome],"WITHDRAW"),
IF(flt_analyst="ALL",COUNTIFS(tbl_raw_data[updated_month],flt_month,tbl_raw_data[updated_queue],flt_queue,tbl_raw_data[updated_message],S11,tbl_raw_data[updated_outcome],"WITHDRAW")))))</f>
        <v>34</v>
      </c>
      <c r="U11" s="97">
        <f t="shared" si="0"/>
        <v>2.1223470661672909E-2</v>
      </c>
      <c r="V11" s="95"/>
    </row>
    <row r="12" spans="2:25" ht="60.6" customHeight="1" x14ac:dyDescent="0.3">
      <c r="B12" s="93" t="s">
        <v>7405</v>
      </c>
      <c r="C12" s="90" t="s">
        <v>932</v>
      </c>
      <c r="D12" s="116" t="str">
        <f>IF(OR(E12="-",F12="-"),"-",IF(E12&gt;F12,settings!J2,IF(E12&lt;F12,settings!J3,IF(E12=F12,settings!J4))))</f>
        <v>↑</v>
      </c>
      <c r="E12" s="98">
        <f>IFERROR(IF(AND(flt_queue="ALL",flt_analyst="ALL"),SUMIFS(tbl_raw_data[time_taken_in_min],tbl_raw_data[updated_month],flt_month,tbl_raw_data[week],E7),
IF(AND(flt_queue&lt;&gt;"ALL",flt_analyst&lt;&gt;"ALL"),SUMIFS(tbl_raw_data[time_taken_in_min],tbl_raw_data[updated_month],flt_month,tbl_raw_data[updated_queue],flt_queue,tbl_raw_data[analyst_name],flt_analyst,tbl_raw_data[week],E7),
IF(flt_queue="ALL",SUMIFS(tbl_raw_data[time_taken_in_min],tbl_raw_data[updated_month],flt_month,tbl_raw_data[analyst_name],flt_analyst,tbl_raw_data[week],E7),
IF(flt_analyst="ALL",SUMIFS(tbl_raw_data[time_taken_in_min],tbl_raw_data[updated_month],flt_month,tbl_raw_data[updated_queue],flt_queue,tbl_raw_data[week],E7)))))
/
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19.627298850574718</v>
      </c>
      <c r="F12" s="98">
        <f>IFERROR(IF(AND(flt_queue="ALL",flt_analyst="ALL"),SUMIFS(tbl_raw_data[time_taken_in_min],tbl_raw_data[updated_month],flt_month,tbl_raw_data[week],F7),
IF(AND(flt_queue&lt;&gt;"ALL",flt_analyst&lt;&gt;"ALL"),SUMIFS(tbl_raw_data[time_taken_in_min],tbl_raw_data[updated_month],flt_month,tbl_raw_data[updated_queue],flt_queue,tbl_raw_data[analyst_name],flt_analyst,tbl_raw_data[week],F7),
IF(flt_queue="ALL",SUMIFS(tbl_raw_data[time_taken_in_min],tbl_raw_data[updated_month],flt_month,tbl_raw_data[analyst_name],flt_analyst,tbl_raw_data[week],F7),
IF(flt_analyst="ALL",SUMIFS(tbl_raw_data[time_taken_in_min],tbl_raw_data[updated_month],flt_month,tbl_raw_data[updated_queue],flt_queue,tbl_raw_data[week],F7)))))
/
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22.687843741968624</v>
      </c>
      <c r="G12" s="98">
        <f>IFERROR(IF(AND(flt_queue="ALL",flt_analyst="ALL"),SUMIFS(tbl_raw_data[time_taken_in_min],tbl_raw_data[updated_month],flt_month,tbl_raw_data[week],G7),
IF(AND(flt_queue&lt;&gt;"ALL",flt_analyst&lt;&gt;"ALL"),SUMIFS(tbl_raw_data[time_taken_in_min],tbl_raw_data[updated_month],flt_month,tbl_raw_data[updated_queue],flt_queue,tbl_raw_data[analyst_name],flt_analyst,tbl_raw_data[week],G7),
IF(flt_queue="ALL",SUMIFS(tbl_raw_data[time_taken_in_min],tbl_raw_data[updated_month],flt_month,tbl_raw_data[analyst_name],flt_analyst,tbl_raw_data[week],G7),
IF(flt_analyst="ALL",SUMIFS(tbl_raw_data[time_taken_in_min],tbl_raw_data[updated_month],flt_month,tbl_raw_data[updated_queue],flt_queue,tbl_raw_data[week],G7)))))
/
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25.036183006535968</v>
      </c>
      <c r="H12" s="98">
        <f>IFERROR(IF(AND(flt_queue="ALL",flt_analyst="ALL"),SUMIFS(tbl_raw_data[time_taken_in_min],tbl_raw_data[updated_month],flt_month,tbl_raw_data[week],H7),
IF(AND(flt_queue&lt;&gt;"ALL",flt_analyst&lt;&gt;"ALL"),SUMIFS(tbl_raw_data[time_taken_in_min],tbl_raw_data[updated_month],flt_month,tbl_raw_data[updated_queue],flt_queue,tbl_raw_data[analyst_name],flt_analyst,tbl_raw_data[week],H7),
IF(flt_queue="ALL",SUMIFS(tbl_raw_data[time_taken_in_min],tbl_raw_data[updated_month],flt_month,tbl_raw_data[analyst_name],flt_analyst,tbl_raw_data[week],H7),
IF(flt_analyst="ALL",SUMIFS(tbl_raw_data[time_taken_in_min],tbl_raw_data[updated_month],flt_month,tbl_raw_data[updated_queue],flt_queue,tbl_raw_data[week],H7)))))
/
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19.166050779286078</v>
      </c>
      <c r="I12" s="90" t="s">
        <v>7471</v>
      </c>
      <c r="J12" s="95"/>
      <c r="K12" s="133"/>
      <c r="S12" s="93" t="s">
        <v>7465</v>
      </c>
      <c r="T12" s="96">
        <f>IF(AND(flt_queue="ALL",flt_analyst="ALL"),COUNTIFS(tbl_raw_data[updated_month],flt_month,tbl_raw_data[updated_message],S12,tbl_raw_data[updated_outcome],"WITHDRAW"),
IF(AND(flt_queue&lt;&gt;"ALL",flt_analyst&lt;&gt;"ALL"),COUNTIFS(tbl_raw_data[updated_month],flt_month,tbl_raw_data[updated_queue],flt_queue,tbl_raw_data[analyst_name],flt_analyst,tbl_raw_data[updated_message],S12,tbl_raw_data[updated_outcome],"WITHDRAW"),
IF(flt_queue="ALL",COUNTIFS(tbl_raw_data[updated_month],flt_month,tbl_raw_data[analyst_name],flt_analyst,tbl_raw_data[updated_message],S12,tbl_raw_data[updated_outcome],"WITHDRAW"),
IF(flt_analyst="ALL",COUNTIFS(tbl_raw_data[updated_month],flt_month,tbl_raw_data[updated_queue],flt_queue,tbl_raw_data[updated_message],S12,tbl_raw_data[updated_outcome],"WITHDRAW")))))</f>
        <v>373</v>
      </c>
      <c r="U12" s="97">
        <f t="shared" si="0"/>
        <v>0.23283395755305869</v>
      </c>
      <c r="V12" s="95"/>
    </row>
    <row r="13" spans="2:25" ht="48.6" customHeight="1" x14ac:dyDescent="0.3">
      <c r="B13" s="93" t="s">
        <v>7406</v>
      </c>
      <c r="C13" s="90" t="s">
        <v>945</v>
      </c>
      <c r="D13" s="116" t="str">
        <f>IF(OR(E13=0,F13=0),"-",IF(E13&gt;F13,settings!J3,IF(E13&lt;F13,settings!J2,IF(E13=F13,settings!J4))))</f>
        <v>↑</v>
      </c>
      <c r="E13" s="99">
        <f>IF(AND(flt_queue="ALL",flt_analyst="ALL"),COUNTIFS(tbl_raw_data[updated_month],flt_month,tbl_raw_data[week],E7),
IF(AND(flt_queue&lt;&gt;"ALL",flt_analyst&lt;&gt;"ALL"),COUNTIFS(tbl_raw_data[updated_month],flt_month,tbl_raw_data[updated_queue],flt_queue,tbl_raw_data[analyst_name],flt_analyst,tbl_raw_data[week],E7),
IF(flt_queue="ALL",COUNTIFS(tbl_raw_data[updated_month],flt_month,tbl_raw_data[analyst_name],flt_analyst,tbl_raw_data[week],E7),
IF(flt_analyst="ALL",COUNTIFS(tbl_raw_data[updated_month],flt_month,tbl_raw_data[updated_queue],flt_queue,tbl_raw_data[week],E7)))))</f>
        <v>1682</v>
      </c>
      <c r="F13" s="99">
        <f>IF(AND(flt_queue="ALL",flt_analyst="ALL"),COUNTIFS(tbl_raw_data[updated_month],flt_month,tbl_raw_data[week],F7),
IF(AND(flt_queue&lt;&gt;"ALL",flt_analyst&lt;&gt;"ALL"),COUNTIFS(tbl_raw_data[updated_month],flt_month,tbl_raw_data[updated_queue],flt_queue,tbl_raw_data[analyst_name],flt_analyst,tbl_raw_data[week],F7),
IF(flt_queue="ALL",COUNTIFS(tbl_raw_data[updated_month],flt_month,tbl_raw_data[analyst_name],flt_analyst,tbl_raw_data[week],F7),
IF(flt_analyst="ALL",COUNTIFS(tbl_raw_data[updated_month],flt_month,tbl_raw_data[updated_queue],flt_queue,tbl_raw_data[week],F7)))))</f>
        <v>1297</v>
      </c>
      <c r="G13" s="99">
        <f>IF(AND(flt_queue="ALL",flt_analyst="ALL"),COUNTIFS(tbl_raw_data[updated_month],flt_month,tbl_raw_data[week],G7),
IF(AND(flt_queue&lt;&gt;"ALL",flt_analyst&lt;&gt;"ALL"),COUNTIFS(tbl_raw_data[updated_month],flt_month,tbl_raw_data[updated_queue],flt_queue,tbl_raw_data[analyst_name],flt_analyst,tbl_raw_data[week],G7),
IF(flt_queue="ALL",COUNTIFS(tbl_raw_data[updated_month],flt_month,tbl_raw_data[analyst_name],flt_analyst,tbl_raw_data[week],G7),
IF(flt_analyst="ALL",COUNTIFS(tbl_raw_data[updated_month],flt_month,tbl_raw_data[updated_queue],flt_queue,tbl_raw_data[week],G7)))))</f>
        <v>1275</v>
      </c>
      <c r="H13" s="99">
        <f>IF(AND(flt_queue="ALL",flt_analyst="ALL"),COUNTIFS(tbl_raw_data[updated_month],flt_month,tbl_raw_data[week],H7),
IF(AND(flt_queue&lt;&gt;"ALL",flt_analyst&lt;&gt;"ALL"),COUNTIFS(tbl_raw_data[updated_month],flt_month,tbl_raw_data[updated_queue],flt_queue,tbl_raw_data[analyst_name],flt_analyst,tbl_raw_data[week],H7),
IF(flt_queue="ALL",COUNTIFS(tbl_raw_data[updated_month],flt_month,tbl_raw_data[analyst_name],flt_analyst,tbl_raw_data[week],H7),
IF(flt_analyst="ALL",COUNTIFS(tbl_raw_data[updated_month],flt_month,tbl_raw_data[updated_queue],flt_queue,tbl_raw_data[week],H7)))))</f>
        <v>1326</v>
      </c>
      <c r="I13" s="102" t="s">
        <v>7474</v>
      </c>
      <c r="J13" s="95"/>
      <c r="K13" s="134">
        <f>IF(AND(flt_queue="ALL",flt_analyst="ALL"),COUNTIFS(tbl_raw_data[updated_month],flt_month),
IF(AND(flt_queue&lt;&gt;"ALL",flt_analyst&lt;&gt;"ALL"),COUNTIFS(tbl_raw_data[updated_month],flt_month,tbl_raw_data[updated_queue],flt_queue,tbl_raw_data[analyst_name],flt_analyst),
IF(flt_queue="ALL",COUNTIFS(tbl_raw_data[updated_month],flt_month,tbl_raw_data[analyst_name],flt_analyst),
IF(flt_analyst="ALL",COUNTIFS(tbl_raw_data[updated_month],flt_month,tbl_raw_data[updated_queue],flt_queue)))))</f>
        <v>5580</v>
      </c>
      <c r="S13" s="103" t="s">
        <v>7472</v>
      </c>
      <c r="T13" s="104">
        <f>SUM(T7:T12)</f>
        <v>1602</v>
      </c>
      <c r="W13" s="100"/>
    </row>
    <row r="14" spans="2:25" x14ac:dyDescent="0.3">
      <c r="W14" s="101"/>
    </row>
    <row r="15" spans="2:25" x14ac:dyDescent="0.3">
      <c r="W15" s="100"/>
    </row>
    <row r="16" spans="2:25" x14ac:dyDescent="0.3">
      <c r="S16" s="91" t="s">
        <v>7469</v>
      </c>
      <c r="W16" s="100"/>
    </row>
    <row r="17" spans="19:22" ht="63.6" customHeight="1" x14ac:dyDescent="0.3">
      <c r="S17" s="126" t="s">
        <v>7477</v>
      </c>
      <c r="T17" s="126"/>
      <c r="U17" s="126"/>
      <c r="V17" s="126"/>
    </row>
    <row r="18" spans="19:22" ht="39.6" customHeight="1" x14ac:dyDescent="0.3">
      <c r="S18" s="125" t="s">
        <v>7475</v>
      </c>
      <c r="T18" s="126"/>
      <c r="U18" s="126"/>
      <c r="V18" s="126"/>
    </row>
    <row r="19" spans="19:22" ht="47.4" customHeight="1" x14ac:dyDescent="0.3">
      <c r="S19" s="127" t="s">
        <v>7476</v>
      </c>
      <c r="T19" s="126"/>
      <c r="U19" s="126"/>
      <c r="V19" s="126"/>
    </row>
  </sheetData>
  <mergeCells count="7">
    <mergeCell ref="S18:V18"/>
    <mergeCell ref="S19:V19"/>
    <mergeCell ref="B1:E3"/>
    <mergeCell ref="M5:P5"/>
    <mergeCell ref="G1:P2"/>
    <mergeCell ref="B5:K5"/>
    <mergeCell ref="S17:V17"/>
  </mergeCells>
  <phoneticPr fontId="17" type="noConversion"/>
  <conditionalFormatting sqref="D8">
    <cfRule type="expression" dxfId="32" priority="18">
      <formula>$E$8=$F$8</formula>
    </cfRule>
    <cfRule type="expression" dxfId="31" priority="19">
      <formula>$E$8&lt;$F$8</formula>
    </cfRule>
    <cfRule type="expression" dxfId="30" priority="20">
      <formula>$E$8&gt;$F$8</formula>
    </cfRule>
  </conditionalFormatting>
  <conditionalFormatting sqref="D8:D13">
    <cfRule type="cellIs" dxfId="29" priority="2" operator="equal">
      <formula>"-"</formula>
    </cfRule>
  </conditionalFormatting>
  <conditionalFormatting sqref="D9">
    <cfRule type="expression" dxfId="28" priority="15">
      <formula>$E$9=$F$9</formula>
    </cfRule>
    <cfRule type="expression" dxfId="27" priority="16">
      <formula>$E$9&lt;$F$9</formula>
    </cfRule>
    <cfRule type="expression" dxfId="26" priority="17">
      <formula>$E$9&gt;$F$9</formula>
    </cfRule>
  </conditionalFormatting>
  <conditionalFormatting sqref="D10">
    <cfRule type="expression" dxfId="25" priority="12">
      <formula>$E$10=$F$10</formula>
    </cfRule>
    <cfRule type="expression" dxfId="24" priority="13">
      <formula>$E$10&lt;$F$10</formula>
    </cfRule>
    <cfRule type="expression" dxfId="23" priority="14">
      <formula>$E$10&gt;$F$10</formula>
    </cfRule>
  </conditionalFormatting>
  <conditionalFormatting sqref="D11">
    <cfRule type="expression" priority="9">
      <formula>$E$11=$F$11</formula>
    </cfRule>
    <cfRule type="expression" dxfId="22" priority="10">
      <formula>$E$11&lt;$F$11</formula>
    </cfRule>
    <cfRule type="expression" dxfId="21" priority="11">
      <formula>$E$11&gt;$F$11</formula>
    </cfRule>
  </conditionalFormatting>
  <conditionalFormatting sqref="D12">
    <cfRule type="expression" dxfId="20" priority="6">
      <formula>$E$12=$F$12</formula>
    </cfRule>
    <cfRule type="expression" dxfId="19" priority="7">
      <formula>$E$12&gt;$F$12</formula>
    </cfRule>
    <cfRule type="expression" dxfId="18" priority="8">
      <formula>$E$12&lt;$F$12</formula>
    </cfRule>
  </conditionalFormatting>
  <conditionalFormatting sqref="D13">
    <cfRule type="expression" dxfId="17" priority="3">
      <formula>$E$13=$F$13</formula>
    </cfRule>
    <cfRule type="expression" dxfId="16" priority="4">
      <formula>$E$13&lt;$F$13</formula>
    </cfRule>
    <cfRule type="expression" dxfId="15" priority="5">
      <formula>$E$13&gt;$F$13</formula>
    </cfRule>
  </conditionalFormatting>
  <conditionalFormatting sqref="E8:H8">
    <cfRule type="cellIs" dxfId="14" priority="39" operator="lessThan">
      <formula>0.75</formula>
    </cfRule>
    <cfRule type="cellIs" dxfId="13" priority="37" operator="greaterThan">
      <formula>0.85</formula>
    </cfRule>
    <cfRule type="cellIs" dxfId="12" priority="38" operator="between">
      <formula>0.75</formula>
      <formula>0.85</formula>
    </cfRule>
  </conditionalFormatting>
  <conditionalFormatting sqref="E8:H13">
    <cfRule type="cellIs" dxfId="11" priority="21" operator="equal">
      <formula>"-"</formula>
    </cfRule>
  </conditionalFormatting>
  <conditionalFormatting sqref="E9:H9">
    <cfRule type="cellIs" dxfId="10" priority="36" operator="greaterThan">
      <formula>0.2</formula>
    </cfRule>
  </conditionalFormatting>
  <conditionalFormatting sqref="E9:H10">
    <cfRule type="cellIs" dxfId="9" priority="31" operator="lessThan">
      <formula>0.1</formula>
    </cfRule>
    <cfRule type="cellIs" dxfId="8" priority="32" operator="between">
      <formula>0.1</formula>
      <formula>0.2</formula>
    </cfRule>
  </conditionalFormatting>
  <conditionalFormatting sqref="E10:H10">
    <cfRule type="cellIs" dxfId="7" priority="33" operator="greaterThan">
      <formula>0.2</formula>
    </cfRule>
  </conditionalFormatting>
  <conditionalFormatting sqref="E11:H11">
    <cfRule type="cellIs" dxfId="6" priority="28" operator="greaterThan">
      <formula>0.9</formula>
    </cfRule>
    <cfRule type="cellIs" dxfId="5" priority="29" operator="between">
      <formula>0.8</formula>
      <formula>0.9</formula>
    </cfRule>
    <cfRule type="cellIs" dxfId="4" priority="30" operator="lessThan">
      <formula>0.8</formula>
    </cfRule>
  </conditionalFormatting>
  <conditionalFormatting sqref="E12:H12">
    <cfRule type="cellIs" dxfId="3" priority="26" operator="between">
      <formula>20</formula>
      <formula>25</formula>
    </cfRule>
    <cfRule type="cellIs" dxfId="2" priority="27" operator="greaterThan">
      <formula>25</formula>
    </cfRule>
    <cfRule type="cellIs" dxfId="1" priority="25" operator="lessThan">
      <formula>20</formula>
    </cfRule>
  </conditionalFormatting>
  <conditionalFormatting sqref="U6:U12">
    <cfRule type="top10" dxfId="0" priority="1" percent="1" rank="50"/>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CB46DC3D-077E-42A8-B595-111DD97934E2}">
          <x14:formula1>
            <xm:f>settings!$F$2:$F$3</xm:f>
          </x14:formula1>
          <xm:sqref>J3</xm:sqref>
        </x14:dataValidation>
        <x14:dataValidation type="list" allowBlank="1" showInputMessage="1" showErrorMessage="1" xr:uid="{6CB513C5-0C89-4237-A04A-C9E7CFD7A7E0}">
          <x14:formula1>
            <xm:f>settings!$H$2:$H$6</xm:f>
          </x14:formula1>
          <xm:sqref>M3</xm:sqref>
        </x14:dataValidation>
        <x14:dataValidation type="list" allowBlank="1" showInputMessage="1" showErrorMessage="1" xr:uid="{26632386-A307-4C42-B46A-9B0CF0215258}">
          <x14:formula1>
            <xm:f>settings!$B$2:$B$15</xm:f>
          </x14:formula1>
          <xm:sqref>Q3</xm:sqref>
        </x14:dataValidation>
      </x14:dataValidations>
    </ext>
    <ext xmlns:x14="http://schemas.microsoft.com/office/spreadsheetml/2009/9/main" uri="{05C60535-1F16-4fd2-B633-F4F36F0B64E0}">
      <x14:sparklineGroups xmlns:xm="http://schemas.microsoft.com/office/excel/2006/main">
        <x14:sparklineGroup type="column" displayEmptyCellsAs="gap" high="1" xr2:uid="{E8460B29-57EC-4AB1-A404-7048046597D7}">
          <x14:colorSeries rgb="FF376092"/>
          <x14:colorNegative rgb="FFD00000"/>
          <x14:colorAxis rgb="FF000000"/>
          <x14:colorMarkers rgb="FFD00000"/>
          <x14:colorFirst rgb="FFD00000"/>
          <x14:colorLast rgb="FFD00000"/>
          <x14:colorHigh rgb="FFD00000"/>
          <x14:colorLow rgb="FFD00000"/>
          <x14:sparklines>
            <x14:sparkline>
              <xm:f>settings!AE4:AE33</xm:f>
              <xm:sqref>V12</xm:sqref>
            </x14:sparkline>
          </x14:sparklines>
        </x14:sparklineGroup>
        <x14:sparklineGroup type="column" displayEmptyCellsAs="gap" high="1" xr2:uid="{F0255215-5AAB-433A-823B-D57DC9A91154}">
          <x14:colorSeries rgb="FF376092"/>
          <x14:colorNegative rgb="FFD00000"/>
          <x14:colorAxis rgb="FF000000"/>
          <x14:colorMarkers rgb="FFD00000"/>
          <x14:colorFirst rgb="FFD00000"/>
          <x14:colorLast rgb="FFD00000"/>
          <x14:colorHigh rgb="FFD00000"/>
          <x14:colorLow rgb="FFD00000"/>
          <x14:sparklines>
            <x14:sparkline>
              <xm:f>settings!AD4:AD33</xm:f>
              <xm:sqref>V11</xm:sqref>
            </x14:sparkline>
          </x14:sparklines>
        </x14:sparklineGroup>
        <x14:sparklineGroup type="column" displayEmptyCellsAs="gap" high="1" low="1" xr2:uid="{EBD9A07A-CA38-456E-A87D-04C552F8A54B}">
          <x14:colorSeries rgb="FF376092"/>
          <x14:colorNegative rgb="FFD00000"/>
          <x14:colorAxis rgb="FF000000"/>
          <x14:colorMarkers rgb="FFD00000"/>
          <x14:colorFirst rgb="FFD00000"/>
          <x14:colorLast rgb="FFD00000"/>
          <x14:colorHigh rgb="FFD00000"/>
          <x14:colorLow rgb="FFFF0000"/>
          <x14:sparklines>
            <x14:sparkline>
              <xm:f>settings!Y4:Y33</xm:f>
              <xm:sqref>V6</xm:sqref>
            </x14:sparkline>
          </x14:sparklines>
        </x14:sparklineGroup>
        <x14:sparklineGroup type="column" displayEmptyCellsAs="gap" high="1" xr2:uid="{DB6E728B-FA65-4D67-85B6-C7B74B06FEB5}">
          <x14:colorSeries rgb="FF376092"/>
          <x14:colorNegative rgb="FFD00000"/>
          <x14:colorAxis rgb="FF000000"/>
          <x14:colorMarkers rgb="FFD00000"/>
          <x14:colorFirst rgb="FFD00000"/>
          <x14:colorLast rgb="FFD00000"/>
          <x14:colorHigh rgb="FFD00000"/>
          <x14:colorLow rgb="FFD00000"/>
          <x14:sparklines>
            <x14:sparkline>
              <xm:f>settings!Z4:Z33</xm:f>
              <xm:sqref>V7</xm:sqref>
            </x14:sparkline>
          </x14:sparklines>
        </x14:sparklineGroup>
        <x14:sparklineGroup type="column" displayEmptyCellsAs="gap" high="1" xr2:uid="{F8D7168F-22BC-484F-A812-541E496287C6}">
          <x14:colorSeries rgb="FF376092"/>
          <x14:colorNegative rgb="FFD00000"/>
          <x14:colorAxis rgb="FF000000"/>
          <x14:colorMarkers rgb="FFD00000"/>
          <x14:colorFirst rgb="FFD00000"/>
          <x14:colorLast rgb="FFD00000"/>
          <x14:colorHigh rgb="FFD00000"/>
          <x14:colorLow rgb="FFD00000"/>
          <x14:sparklines>
            <x14:sparkline>
              <xm:f>settings!AA4:AA33</xm:f>
              <xm:sqref>V8</xm:sqref>
            </x14:sparkline>
          </x14:sparklines>
        </x14:sparklineGroup>
        <x14:sparklineGroup displayEmptyCellsAs="gap" high="1" low="1" xr2:uid="{375FB67B-BD39-44B5-A1EB-EDC2CD7130E3}">
          <x14:colorSeries rgb="FF376092"/>
          <x14:colorNegative rgb="FFD00000"/>
          <x14:colorAxis rgb="FF000000"/>
          <x14:colorMarkers rgb="FFD00000"/>
          <x14:colorFirst rgb="FFD00000"/>
          <x14:colorLast rgb="FFD00000"/>
          <x14:colorHigh rgb="FFD00000"/>
          <x14:colorLow rgb="FFD00000"/>
          <x14:sparklines>
            <x14:sparkline>
              <xm:f>settings!Q4:Q33</xm:f>
              <xm:sqref>J8</xm:sqref>
            </x14:sparkline>
          </x14:sparklines>
        </x14:sparklineGroup>
        <x14:sparklineGroup displayEmptyCellsAs="gap" high="1" low="1" xr2:uid="{2E588769-CC44-4E88-94EF-434158322089}">
          <x14:colorSeries rgb="FF376092"/>
          <x14:colorNegative rgb="FFD00000"/>
          <x14:colorAxis rgb="FF000000"/>
          <x14:colorMarkers rgb="FFD00000"/>
          <x14:colorFirst rgb="FFD00000"/>
          <x14:colorLast rgb="FFD00000"/>
          <x14:colorHigh rgb="FFD00000"/>
          <x14:colorLow rgb="FFD00000"/>
          <x14:sparklines>
            <x14:sparkline>
              <xm:f>settings!S4:S33</xm:f>
              <xm:sqref>J9</xm:sqref>
            </x14:sparkline>
          </x14:sparklines>
        </x14:sparklineGroup>
        <x14:sparklineGroup displayEmptyCellsAs="gap" high="1" low="1" xr2:uid="{1FDA9012-393A-45D8-987F-91C2C83181BE}">
          <x14:colorSeries rgb="FF376092"/>
          <x14:colorNegative rgb="FFD00000"/>
          <x14:colorAxis rgb="FF000000"/>
          <x14:colorMarkers rgb="FFD00000"/>
          <x14:colorFirst rgb="FFD00000"/>
          <x14:colorLast rgb="FFD00000"/>
          <x14:colorHigh rgb="FFD00000"/>
          <x14:colorLow rgb="FFD00000"/>
          <x14:sparklines>
            <x14:sparkline>
              <xm:f>settings!T4:T33</xm:f>
              <xm:sqref>J10</xm:sqref>
            </x14:sparkline>
          </x14:sparklines>
        </x14:sparklineGroup>
        <x14:sparklineGroup displayEmptyCellsAs="gap" high="1" low="1" xr2:uid="{1C0D83BB-C036-47C4-A0ED-CDE299B96E45}">
          <x14:colorSeries rgb="FF376092"/>
          <x14:colorNegative rgb="FFD00000"/>
          <x14:colorAxis rgb="FF000000"/>
          <x14:colorMarkers rgb="FFD00000"/>
          <x14:colorFirst rgb="FFD00000"/>
          <x14:colorLast rgb="FFD00000"/>
          <x14:colorHigh rgb="FFD00000"/>
          <x14:colorLow rgb="FFD00000"/>
          <x14:sparklines>
            <x14:sparkline>
              <xm:f>settings!W4:W33</xm:f>
              <xm:sqref>J11</xm:sqref>
            </x14:sparkline>
          </x14:sparklines>
        </x14:sparklineGroup>
        <x14:sparklineGroup displayEmptyCellsAs="gap" high="1" low="1" xr2:uid="{B90748B1-B51F-4014-8FCE-B9774190126E}">
          <x14:colorSeries rgb="FF376092"/>
          <x14:colorNegative rgb="FFD00000"/>
          <x14:colorAxis rgb="FF000000"/>
          <x14:colorMarkers rgb="FFD00000"/>
          <x14:colorFirst rgb="FFD00000"/>
          <x14:colorLast rgb="FFD00000"/>
          <x14:colorHigh rgb="FFD00000"/>
          <x14:colorLow rgb="FFD00000"/>
          <x14:sparklines>
            <x14:sparkline>
              <xm:f>settings!U4:U33</xm:f>
              <xm:sqref>J12</xm:sqref>
            </x14:sparkline>
          </x14:sparklines>
        </x14:sparklineGroup>
        <x14:sparklineGroup displayEmptyCellsAs="gap" high="1" low="1" xr2:uid="{D3FCC9CB-1E72-40AA-B2F6-81CD72BA91DC}">
          <x14:colorSeries rgb="FF376092"/>
          <x14:colorNegative rgb="FFD00000"/>
          <x14:colorAxis rgb="FF000000"/>
          <x14:colorMarkers rgb="FFD00000"/>
          <x14:colorFirst rgb="FFD00000"/>
          <x14:colorLast rgb="FFD00000"/>
          <x14:colorHigh rgb="FFD00000"/>
          <x14:colorLow rgb="FFD00000"/>
          <x14:sparklines>
            <x14:sparkline>
              <xm:f>settings!V4:V33</xm:f>
              <xm:sqref>J13</xm:sqref>
            </x14:sparkline>
          </x14:sparklines>
        </x14:sparklineGroup>
        <x14:sparklineGroup type="column" displayEmptyCellsAs="gap" high="1" xr2:uid="{56CF22BE-055B-41CD-A7F3-E82CD1D2777C}">
          <x14:colorSeries rgb="FF376092"/>
          <x14:colorNegative rgb="FFD00000"/>
          <x14:colorAxis rgb="FF000000"/>
          <x14:colorMarkers rgb="FFD00000"/>
          <x14:colorFirst rgb="FFD00000"/>
          <x14:colorLast rgb="FFD00000"/>
          <x14:colorHigh rgb="FFD00000"/>
          <x14:colorLow rgb="FFD00000"/>
          <x14:sparklines>
            <x14:sparkline>
              <xm:f>settings!AB4:AB33</xm:f>
              <xm:sqref>V9</xm:sqref>
            </x14:sparkline>
          </x14:sparklines>
        </x14:sparklineGroup>
        <x14:sparklineGroup type="column" displayEmptyCellsAs="gap" high="1" xr2:uid="{7A7E0DF5-035B-4708-98B4-7E6A3C424944}">
          <x14:colorSeries rgb="FF376092"/>
          <x14:colorNegative rgb="FFD00000"/>
          <x14:colorAxis rgb="FF000000"/>
          <x14:colorMarkers rgb="FFD00000"/>
          <x14:colorFirst rgb="FFD00000"/>
          <x14:colorLast rgb="FFD00000"/>
          <x14:colorHigh rgb="FFD00000"/>
          <x14:colorLow rgb="FFD00000"/>
          <x14:sparklines>
            <x14:sparkline>
              <xm:f>settings!AC4:AC33</xm:f>
              <xm:sqref>V10</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418"/>
  <sheetViews>
    <sheetView topLeftCell="E175" zoomScale="116" zoomScaleNormal="130" workbookViewId="0">
      <selection activeCell="G187" sqref="G187:G188"/>
    </sheetView>
  </sheetViews>
  <sheetFormatPr defaultRowHeight="14.4" x14ac:dyDescent="0.3"/>
  <cols>
    <col min="1" max="1" width="9.44140625" customWidth="1"/>
    <col min="2" max="3" width="18" bestFit="1" customWidth="1"/>
    <col min="4" max="4" width="10.88671875" bestFit="1" customWidth="1"/>
    <col min="5" max="5" width="19" bestFit="1" customWidth="1"/>
    <col min="6" max="6" width="13.109375" bestFit="1" customWidth="1"/>
    <col min="7" max="8" width="44.88671875" customWidth="1"/>
    <col min="9" max="9" width="14.109375" customWidth="1"/>
    <col min="10" max="10" width="17.33203125" customWidth="1"/>
    <col min="11" max="11" width="15.109375" customWidth="1"/>
    <col min="12" max="12" width="15" customWidth="1"/>
    <col min="13" max="13" width="9.88671875" bestFit="1" customWidth="1"/>
    <col min="14" max="14" width="12.5546875" customWidth="1"/>
    <col min="15" max="15" width="15.109375" customWidth="1"/>
    <col min="16" max="16" width="21.109375" bestFit="1" customWidth="1"/>
    <col min="17" max="18" width="16" customWidth="1"/>
  </cols>
  <sheetData>
    <row r="1" spans="1:17" ht="27.6" x14ac:dyDescent="0.3">
      <c r="A1" s="20" t="s">
        <v>0</v>
      </c>
      <c r="B1" s="21" t="s">
        <v>1</v>
      </c>
      <c r="C1" s="22" t="s">
        <v>2</v>
      </c>
      <c r="D1" s="23" t="s">
        <v>3</v>
      </c>
      <c r="E1" s="23" t="s">
        <v>4</v>
      </c>
      <c r="F1" s="23" t="s">
        <v>5</v>
      </c>
      <c r="G1" s="23" t="s">
        <v>6</v>
      </c>
      <c r="H1" s="85" t="s">
        <v>7457</v>
      </c>
      <c r="I1" s="64" t="s">
        <v>7423</v>
      </c>
      <c r="J1" s="67" t="s">
        <v>7424</v>
      </c>
      <c r="K1" s="67" t="s">
        <v>7425</v>
      </c>
      <c r="L1" s="67" t="s">
        <v>7426</v>
      </c>
      <c r="M1" s="67" t="s">
        <v>957</v>
      </c>
      <c r="N1" s="64" t="s">
        <v>7427</v>
      </c>
      <c r="O1" s="64" t="s">
        <v>7428</v>
      </c>
      <c r="P1" s="64" t="s">
        <v>7429</v>
      </c>
      <c r="Q1" s="64" t="s">
        <v>7430</v>
      </c>
    </row>
    <row r="2" spans="1:17" hidden="1" x14ac:dyDescent="0.3">
      <c r="A2" s="1" t="s">
        <v>965</v>
      </c>
      <c r="B2" s="34">
        <v>45137.004212962966</v>
      </c>
      <c r="C2" s="35">
        <v>45137.392337962963</v>
      </c>
      <c r="D2" s="2" t="s">
        <v>7</v>
      </c>
      <c r="E2" s="3" t="s">
        <v>8</v>
      </c>
      <c r="F2" s="2" t="s">
        <v>9</v>
      </c>
      <c r="G2" s="4"/>
      <c r="H2" s="84" t="str">
        <f>IF(OR(ISNUMBER(SEARCH("duplicate",G2)), ISNUMBER(SEARCH("previously",G2)), ISNUMBER(SEARCH("previously approved",G2))), "Duplicate Application",
IF(OR(ISNUMBER(SEARCH("incorrect",G2)), ISNUMBER(SEARCH("remove", G2))), "Incorrect Details",
IF(ISNUMBER(SEARCH("incomplete",G2)), "Incomplete Details",
IF(ISNUMBER(SEARCH("overdue",G2)), "Overdue Bill",
IF(OR(ISNUMBER(SEARCH("resubmit as", G2)), ISNUMBER(SEARCH("re-submit as", G2))), "Incorrect Queue",
IF(OR(ISNUMBER(SEARCH("100",G2)), ISNUMBER(SEARCH("correct", G2)), ISNUMBER(SEARCH("email", G2)), ISNUMBER(SEARCH("please submit", G2)), ISNUMBER(SEARCH("please resubmit",G2)), ISNUMBER(SEARCH("please re-submit", G2)), ISNUMBER(SEARCH("please send", G2))), "Incomplete Details",
IF(ISNUMBER(SEARCH("error", G2)), "System Error", "Reason Unknown")))))))</f>
        <v>Reason Unknown</v>
      </c>
      <c r="I2" s="63">
        <f>(tbl_raw_data[[#This Row],[Date Actioned]])-(tbl_raw_data[[#This Row],[Date Tagged]])</f>
        <v>0.38812499999767169</v>
      </c>
      <c r="J2" s="66">
        <f>HOUR(tbl_raw_data[[#This Row],[time_taken]])*60+MINUTE(tbl_raw_data[[#This Row],[time_taken]])+SECOND(tbl_raw_data[[#This Row],[time_taken]])/60</f>
        <v>558.9</v>
      </c>
      <c r="K2" s="68">
        <f>DATE(YEAR(tbl_raw_data[[#This Row],[Date Actioned]]),MONTH(tbl_raw_data[[#This Row],[Date Actioned]]),DAY(tbl_raw_data[[#This Row],[Date Actioned]]))</f>
        <v>45137</v>
      </c>
      <c r="L2" s="65" t="str">
        <f>UPPER(TEXT(tbl_raw_data[[#This Row],[updated_date]],"MMMM"))</f>
        <v>JULY</v>
      </c>
      <c r="M2" s="65" t="str">
        <f>"WEEK "&amp;IF(ROUNDUP(DAY(tbl_raw_data[[#This Row],[updated_date]])/7,0)=5,4,ROUNDUP(DAY(tbl_raw_data[[#This Row],[updated_date]])/7,0))</f>
        <v>WEEK 4</v>
      </c>
      <c r="N2" s="71" t="str">
        <f>UPPER(VLOOKUP(tbl_raw_data[[#This Row],[Analyst]],settings!$A$1:$B$15,2,0))</f>
        <v>QUADIR</v>
      </c>
      <c r="O2" s="71" t="str">
        <f>TRIM(UPPER(tbl_raw_data[[#This Row],[Outcome]]))</f>
        <v>APPROVE</v>
      </c>
      <c r="P2" s="71" t="str">
        <f>TRIM(UPPER(tbl_raw_data[[#This Row],[Queue Name]]))</f>
        <v>CONSUMER POST BUREAU</v>
      </c>
      <c r="Q2" s="71" t="str">
        <f>IF(tbl_raw_data[[#This Row],[time_taken_in_min]]&lt;=settings!$D$2,"SLA_MET","SLA_NOT_MET")</f>
        <v>SLA_NOT_MET</v>
      </c>
    </row>
    <row r="3" spans="1:17" hidden="1" x14ac:dyDescent="0.3">
      <c r="A3" s="5" t="s">
        <v>966</v>
      </c>
      <c r="B3" s="36">
        <v>45137.38722222222</v>
      </c>
      <c r="C3" s="37">
        <v>45137.397372685184</v>
      </c>
      <c r="D3" s="6" t="s">
        <v>10</v>
      </c>
      <c r="E3" s="6" t="s">
        <v>11</v>
      </c>
      <c r="F3" s="6" t="s">
        <v>12</v>
      </c>
      <c r="G3" s="6" t="s">
        <v>13</v>
      </c>
      <c r="H3" s="84" t="str">
        <f t="shared" ref="H3:H66" si="0">IF(OR(ISNUMBER(SEARCH("duplicate",G3)), ISNUMBER(SEARCH("previously",G3)), ISNUMBER(SEARCH("previously approved",G3))), "Duplicate Application",
IF(OR(ISNUMBER(SEARCH("incorrect",G3)), ISNUMBER(SEARCH("remove", G3))), "Incorrect Details",
IF(ISNUMBER(SEARCH("incomplete",G3)), "Incomplete Details",
IF(ISNUMBER(SEARCH("overdue",G3)), "Overdue Bill",
IF(OR(ISNUMBER(SEARCH("resubmit as", G3)), ISNUMBER(SEARCH("re-submit as", G3))), "Incorrect Queue",
IF(OR(ISNUMBER(SEARCH("100",G3)), ISNUMBER(SEARCH("correct", G3)), ISNUMBER(SEARCH("email", G3)), ISNUMBER(SEARCH("please submit", G3)), ISNUMBER(SEARCH("please resubmit",G3)), ISNUMBER(SEARCH("please re-submit", G3)), ISNUMBER(SEARCH("please send", G3))), "Incomplete Details",
IF(ISNUMBER(SEARCH("error", G3)), "System Error", "Reason Unknown")))))))</f>
        <v>Reason Unknown</v>
      </c>
      <c r="I3" s="63">
        <f>(tbl_raw_data[[#This Row],[Date Actioned]])-(tbl_raw_data[[#This Row],[Date Tagged]])</f>
        <v>1.0150462963792961E-2</v>
      </c>
      <c r="J3" s="66">
        <f>HOUR(tbl_raw_data[[#This Row],[time_taken]])*60+MINUTE(tbl_raw_data[[#This Row],[time_taken]])+SECOND(tbl_raw_data[[#This Row],[time_taken]])/60</f>
        <v>14.616666666666667</v>
      </c>
      <c r="K3" s="68">
        <f>DATE(YEAR(tbl_raw_data[[#This Row],[Date Actioned]]),MONTH(tbl_raw_data[[#This Row],[Date Actioned]]),DAY(tbl_raw_data[[#This Row],[Date Actioned]]))</f>
        <v>45137</v>
      </c>
      <c r="L3" s="65" t="str">
        <f>UPPER(TEXT(tbl_raw_data[[#This Row],[updated_date]],"MMMM"))</f>
        <v>JULY</v>
      </c>
      <c r="M3" s="65" t="str">
        <f>"WEEK "&amp;IF(ROUNDUP(DAY(tbl_raw_data[[#This Row],[updated_date]])/7,0)=5,4,ROUNDUP(DAY(tbl_raw_data[[#This Row],[updated_date]])/7,0))</f>
        <v>WEEK 4</v>
      </c>
      <c r="N3" s="71" t="str">
        <f>UPPER(VLOOKUP(tbl_raw_data[[#This Row],[Analyst]],settings!$A$1:$B$15,2,0))</f>
        <v>NITESH</v>
      </c>
      <c r="O3" s="71" t="str">
        <f>TRIM(UPPER(tbl_raw_data[[#This Row],[Outcome]]))</f>
        <v>APPROVE</v>
      </c>
      <c r="P3" s="71" t="str">
        <f>TRIM(UPPER(tbl_raw_data[[#This Row],[Queue Name]]))</f>
        <v>CONSUMER EXISTING</v>
      </c>
      <c r="Q3" s="71" t="str">
        <f>IF(tbl_raw_data[[#This Row],[time_taken_in_min]]&lt;=settings!$D$2,"SLA_MET","SLA_NOT_MET")</f>
        <v>SLA_MET</v>
      </c>
    </row>
    <row r="4" spans="1:17" hidden="1" x14ac:dyDescent="0.3">
      <c r="A4" s="7" t="s">
        <v>967</v>
      </c>
      <c r="B4" s="34">
        <v>45137.394942129627</v>
      </c>
      <c r="C4" s="38">
        <v>45137.406701388885</v>
      </c>
      <c r="D4" s="3" t="s">
        <v>10</v>
      </c>
      <c r="E4" s="3" t="s">
        <v>11</v>
      </c>
      <c r="F4" s="3" t="s">
        <v>14</v>
      </c>
      <c r="G4" s="3" t="s">
        <v>15</v>
      </c>
      <c r="H4" s="84" t="str">
        <f t="shared" si="0"/>
        <v>Reason Unknown</v>
      </c>
      <c r="I4" s="63">
        <f>(tbl_raw_data[[#This Row],[Date Actioned]])-(tbl_raw_data[[#This Row],[Date Tagged]])</f>
        <v>1.1759259257814847E-2</v>
      </c>
      <c r="J4" s="66">
        <f>HOUR(tbl_raw_data[[#This Row],[time_taken]])*60+MINUTE(tbl_raw_data[[#This Row],[time_taken]])+SECOND(tbl_raw_data[[#This Row],[time_taken]])/60</f>
        <v>16.933333333333334</v>
      </c>
      <c r="K4" s="68">
        <f>DATE(YEAR(tbl_raw_data[[#This Row],[Date Actioned]]),MONTH(tbl_raw_data[[#This Row],[Date Actioned]]),DAY(tbl_raw_data[[#This Row],[Date Actioned]]))</f>
        <v>45137</v>
      </c>
      <c r="L4" s="65" t="str">
        <f>UPPER(TEXT(tbl_raw_data[[#This Row],[updated_date]],"MMMM"))</f>
        <v>JULY</v>
      </c>
      <c r="M4" s="65" t="str">
        <f>"WEEK "&amp;IF(ROUNDUP(DAY(tbl_raw_data[[#This Row],[updated_date]])/7,0)=5,4,ROUNDUP(DAY(tbl_raw_data[[#This Row],[updated_date]])/7,0))</f>
        <v>WEEK 4</v>
      </c>
      <c r="N4" s="71" t="str">
        <f>UPPER(VLOOKUP(tbl_raw_data[[#This Row],[Analyst]],settings!$A$1:$B$15,2,0))</f>
        <v>CAMROON</v>
      </c>
      <c r="O4" s="71" t="str">
        <f>TRIM(UPPER(tbl_raw_data[[#This Row],[Outcome]]))</f>
        <v>APPROVE</v>
      </c>
      <c r="P4" s="71" t="str">
        <f>TRIM(UPPER(tbl_raw_data[[#This Row],[Queue Name]]))</f>
        <v>CONSUMER EXISTING</v>
      </c>
      <c r="Q4" s="71" t="str">
        <f>IF(tbl_raw_data[[#This Row],[time_taken_in_min]]&lt;=settings!$D$2,"SLA_MET","SLA_NOT_MET")</f>
        <v>SLA_MET</v>
      </c>
    </row>
    <row r="5" spans="1:17" hidden="1" x14ac:dyDescent="0.3">
      <c r="A5" s="1" t="s">
        <v>968</v>
      </c>
      <c r="B5" s="36">
        <v>45137.400856481479</v>
      </c>
      <c r="C5" s="39">
        <v>45137.409409722219</v>
      </c>
      <c r="D5" s="8" t="s">
        <v>15</v>
      </c>
      <c r="E5" s="6" t="s">
        <v>11</v>
      </c>
      <c r="F5" s="8" t="s">
        <v>9</v>
      </c>
      <c r="G5" s="9"/>
      <c r="H5" s="84" t="str">
        <f t="shared" si="0"/>
        <v>Reason Unknown</v>
      </c>
      <c r="I5" s="63">
        <f>(tbl_raw_data[[#This Row],[Date Actioned]])-(tbl_raw_data[[#This Row],[Date Tagged]])</f>
        <v>8.55324073927477E-3</v>
      </c>
      <c r="J5" s="66">
        <f>HOUR(tbl_raw_data[[#This Row],[time_taken]])*60+MINUTE(tbl_raw_data[[#This Row],[time_taken]])+SECOND(tbl_raw_data[[#This Row],[time_taken]])/60</f>
        <v>12.316666666666666</v>
      </c>
      <c r="K5" s="68">
        <f>DATE(YEAR(tbl_raw_data[[#This Row],[Date Actioned]]),MONTH(tbl_raw_data[[#This Row],[Date Actioned]]),DAY(tbl_raw_data[[#This Row],[Date Actioned]]))</f>
        <v>45137</v>
      </c>
      <c r="L5" s="65" t="str">
        <f>UPPER(TEXT(tbl_raw_data[[#This Row],[updated_date]],"MMMM"))</f>
        <v>JULY</v>
      </c>
      <c r="M5" s="65" t="str">
        <f>"WEEK "&amp;IF(ROUNDUP(DAY(tbl_raw_data[[#This Row],[updated_date]])/7,0)=5,4,ROUNDUP(DAY(tbl_raw_data[[#This Row],[updated_date]])/7,0))</f>
        <v>WEEK 4</v>
      </c>
      <c r="N5" s="71" t="str">
        <f>UPPER(VLOOKUP(tbl_raw_data[[#This Row],[Analyst]],settings!$A$1:$B$15,2,0))</f>
        <v>QUADIR</v>
      </c>
      <c r="O5" s="71" t="str">
        <f>TRIM(UPPER(tbl_raw_data[[#This Row],[Outcome]]))</f>
        <v>APPROVE</v>
      </c>
      <c r="P5" s="71" t="str">
        <f>TRIM(UPPER(tbl_raw_data[[#This Row],[Queue Name]]))</f>
        <v>CONSUMER EXISTING</v>
      </c>
      <c r="Q5" s="71" t="str">
        <f>IF(tbl_raw_data[[#This Row],[time_taken_in_min]]&lt;=settings!$D$2,"SLA_MET","SLA_NOT_MET")</f>
        <v>SLA_MET</v>
      </c>
    </row>
    <row r="6" spans="1:17" hidden="1" x14ac:dyDescent="0.3">
      <c r="A6" s="5" t="s">
        <v>969</v>
      </c>
      <c r="B6" s="34">
        <v>45137.403101851851</v>
      </c>
      <c r="C6" s="38">
        <v>45137.415046296293</v>
      </c>
      <c r="D6" s="3" t="s">
        <v>10</v>
      </c>
      <c r="E6" s="3" t="s">
        <v>11</v>
      </c>
      <c r="F6" s="3" t="s">
        <v>14</v>
      </c>
      <c r="G6" s="3" t="s">
        <v>15</v>
      </c>
      <c r="H6" s="84" t="str">
        <f t="shared" si="0"/>
        <v>Reason Unknown</v>
      </c>
      <c r="I6" s="63">
        <f>(tbl_raw_data[[#This Row],[Date Actioned]])-(tbl_raw_data[[#This Row],[Date Tagged]])</f>
        <v>1.1944444442633539E-2</v>
      </c>
      <c r="J6" s="66">
        <f>HOUR(tbl_raw_data[[#This Row],[time_taken]])*60+MINUTE(tbl_raw_data[[#This Row],[time_taken]])+SECOND(tbl_raw_data[[#This Row],[time_taken]])/60</f>
        <v>17.2</v>
      </c>
      <c r="K6" s="68">
        <f>DATE(YEAR(tbl_raw_data[[#This Row],[Date Actioned]]),MONTH(tbl_raw_data[[#This Row],[Date Actioned]]),DAY(tbl_raw_data[[#This Row],[Date Actioned]]))</f>
        <v>45137</v>
      </c>
      <c r="L6" s="65" t="str">
        <f>UPPER(TEXT(tbl_raw_data[[#This Row],[updated_date]],"MMMM"))</f>
        <v>JULY</v>
      </c>
      <c r="M6" s="65" t="str">
        <f>"WEEK "&amp;IF(ROUNDUP(DAY(tbl_raw_data[[#This Row],[updated_date]])/7,0)=5,4,ROUNDUP(DAY(tbl_raw_data[[#This Row],[updated_date]])/7,0))</f>
        <v>WEEK 4</v>
      </c>
      <c r="N6" s="71" t="str">
        <f>UPPER(VLOOKUP(tbl_raw_data[[#This Row],[Analyst]],settings!$A$1:$B$15,2,0))</f>
        <v>CAMROON</v>
      </c>
      <c r="O6" s="71" t="str">
        <f>TRIM(UPPER(tbl_raw_data[[#This Row],[Outcome]]))</f>
        <v>APPROVE</v>
      </c>
      <c r="P6" s="71" t="str">
        <f>TRIM(UPPER(tbl_raw_data[[#This Row],[Queue Name]]))</f>
        <v>CONSUMER EXISTING</v>
      </c>
      <c r="Q6" s="71" t="str">
        <f>IF(tbl_raw_data[[#This Row],[time_taken_in_min]]&lt;=settings!$D$2,"SLA_MET","SLA_NOT_MET")</f>
        <v>SLA_MET</v>
      </c>
    </row>
    <row r="7" spans="1:17" hidden="1" x14ac:dyDescent="0.3">
      <c r="A7" s="7" t="s">
        <v>970</v>
      </c>
      <c r="B7" s="36">
        <v>45137.406134259261</v>
      </c>
      <c r="C7" s="39">
        <v>45137.414351851854</v>
      </c>
      <c r="D7" s="8" t="s">
        <v>15</v>
      </c>
      <c r="E7" s="6" t="s">
        <v>8</v>
      </c>
      <c r="F7" s="8" t="s">
        <v>9</v>
      </c>
      <c r="G7" s="9"/>
      <c r="H7" s="84" t="str">
        <f t="shared" si="0"/>
        <v>Reason Unknown</v>
      </c>
      <c r="I7" s="63">
        <f>(tbl_raw_data[[#This Row],[Date Actioned]])-(tbl_raw_data[[#This Row],[Date Tagged]])</f>
        <v>8.2175925927003846E-3</v>
      </c>
      <c r="J7" s="66">
        <f>HOUR(tbl_raw_data[[#This Row],[time_taken]])*60+MINUTE(tbl_raw_data[[#This Row],[time_taken]])+SECOND(tbl_raw_data[[#This Row],[time_taken]])/60</f>
        <v>11.833333333333334</v>
      </c>
      <c r="K7" s="68">
        <f>DATE(YEAR(tbl_raw_data[[#This Row],[Date Actioned]]),MONTH(tbl_raw_data[[#This Row],[Date Actioned]]),DAY(tbl_raw_data[[#This Row],[Date Actioned]]))</f>
        <v>45137</v>
      </c>
      <c r="L7" s="65" t="str">
        <f>UPPER(TEXT(tbl_raw_data[[#This Row],[updated_date]],"MMMM"))</f>
        <v>JULY</v>
      </c>
      <c r="M7" s="65" t="str">
        <f>"WEEK "&amp;IF(ROUNDUP(DAY(tbl_raw_data[[#This Row],[updated_date]])/7,0)=5,4,ROUNDUP(DAY(tbl_raw_data[[#This Row],[updated_date]])/7,0))</f>
        <v>WEEK 4</v>
      </c>
      <c r="N7" s="71" t="str">
        <f>UPPER(VLOOKUP(tbl_raw_data[[#This Row],[Analyst]],settings!$A$1:$B$15,2,0))</f>
        <v>QUADIR</v>
      </c>
      <c r="O7" s="71" t="str">
        <f>TRIM(UPPER(tbl_raw_data[[#This Row],[Outcome]]))</f>
        <v>APPROVE</v>
      </c>
      <c r="P7" s="71" t="str">
        <f>TRIM(UPPER(tbl_raw_data[[#This Row],[Queue Name]]))</f>
        <v>CONSUMER POST BUREAU</v>
      </c>
      <c r="Q7" s="71" t="str">
        <f>IF(tbl_raw_data[[#This Row],[time_taken_in_min]]&lt;=settings!$D$2,"SLA_MET","SLA_NOT_MET")</f>
        <v>SLA_MET</v>
      </c>
    </row>
    <row r="8" spans="1:17" hidden="1" x14ac:dyDescent="0.3">
      <c r="A8" s="1" t="s">
        <v>971</v>
      </c>
      <c r="B8" s="34">
        <v>45137.418680555558</v>
      </c>
      <c r="C8" s="35">
        <v>45137.42796296296</v>
      </c>
      <c r="D8" s="2" t="s">
        <v>15</v>
      </c>
      <c r="E8" s="3" t="s">
        <v>11</v>
      </c>
      <c r="F8" s="2" t="s">
        <v>9</v>
      </c>
      <c r="G8" s="4"/>
      <c r="H8" s="84" t="str">
        <f t="shared" si="0"/>
        <v>Reason Unknown</v>
      </c>
      <c r="I8" s="63">
        <f>(tbl_raw_data[[#This Row],[Date Actioned]])-(tbl_raw_data[[#This Row],[Date Tagged]])</f>
        <v>9.2824074017698877E-3</v>
      </c>
      <c r="J8" s="66">
        <f>HOUR(tbl_raw_data[[#This Row],[time_taken]])*60+MINUTE(tbl_raw_data[[#This Row],[time_taken]])+SECOND(tbl_raw_data[[#This Row],[time_taken]])/60</f>
        <v>13.366666666666667</v>
      </c>
      <c r="K8" s="68">
        <f>DATE(YEAR(tbl_raw_data[[#This Row],[Date Actioned]]),MONTH(tbl_raw_data[[#This Row],[Date Actioned]]),DAY(tbl_raw_data[[#This Row],[Date Actioned]]))</f>
        <v>45137</v>
      </c>
      <c r="L8" s="65" t="str">
        <f>UPPER(TEXT(tbl_raw_data[[#This Row],[updated_date]],"MMMM"))</f>
        <v>JULY</v>
      </c>
      <c r="M8" s="65" t="str">
        <f>"WEEK "&amp;IF(ROUNDUP(DAY(tbl_raw_data[[#This Row],[updated_date]])/7,0)=5,4,ROUNDUP(DAY(tbl_raw_data[[#This Row],[updated_date]])/7,0))</f>
        <v>WEEK 4</v>
      </c>
      <c r="N8" s="71" t="str">
        <f>UPPER(VLOOKUP(tbl_raw_data[[#This Row],[Analyst]],settings!$A$1:$B$15,2,0))</f>
        <v>QUADIR</v>
      </c>
      <c r="O8" s="71" t="str">
        <f>TRIM(UPPER(tbl_raw_data[[#This Row],[Outcome]]))</f>
        <v>APPROVE</v>
      </c>
      <c r="P8" s="71" t="str">
        <f>TRIM(UPPER(tbl_raw_data[[#This Row],[Queue Name]]))</f>
        <v>CONSUMER EXISTING</v>
      </c>
      <c r="Q8" s="71" t="str">
        <f>IF(tbl_raw_data[[#This Row],[time_taken_in_min]]&lt;=settings!$D$2,"SLA_MET","SLA_NOT_MET")</f>
        <v>SLA_MET</v>
      </c>
    </row>
    <row r="9" spans="1:17" hidden="1" x14ac:dyDescent="0.3">
      <c r="A9" s="5" t="s">
        <v>972</v>
      </c>
      <c r="B9" s="36">
        <v>45137.433842592596</v>
      </c>
      <c r="C9" s="37">
        <v>45137.442893518521</v>
      </c>
      <c r="D9" s="6" t="s">
        <v>10</v>
      </c>
      <c r="E9" s="6" t="s">
        <v>8</v>
      </c>
      <c r="F9" s="6" t="s">
        <v>14</v>
      </c>
      <c r="G9" s="6" t="s">
        <v>16</v>
      </c>
      <c r="H9" s="84" t="str">
        <f t="shared" si="0"/>
        <v>Reason Unknown</v>
      </c>
      <c r="I9" s="63">
        <f>(tbl_raw_data[[#This Row],[Date Actioned]])-(tbl_raw_data[[#This Row],[Date Tagged]])</f>
        <v>9.0509259243845008E-3</v>
      </c>
      <c r="J9" s="66">
        <f>HOUR(tbl_raw_data[[#This Row],[time_taken]])*60+MINUTE(tbl_raw_data[[#This Row],[time_taken]])+SECOND(tbl_raw_data[[#This Row],[time_taken]])/60</f>
        <v>13.033333333333333</v>
      </c>
      <c r="K9" s="68">
        <f>DATE(YEAR(tbl_raw_data[[#This Row],[Date Actioned]]),MONTH(tbl_raw_data[[#This Row],[Date Actioned]]),DAY(tbl_raw_data[[#This Row],[Date Actioned]]))</f>
        <v>45137</v>
      </c>
      <c r="L9" s="65" t="str">
        <f>UPPER(TEXT(tbl_raw_data[[#This Row],[updated_date]],"MMMM"))</f>
        <v>JULY</v>
      </c>
      <c r="M9" s="65" t="str">
        <f>"WEEK "&amp;IF(ROUNDUP(DAY(tbl_raw_data[[#This Row],[updated_date]])/7,0)=5,4,ROUNDUP(DAY(tbl_raw_data[[#This Row],[updated_date]])/7,0))</f>
        <v>WEEK 4</v>
      </c>
      <c r="N9" s="71" t="str">
        <f>UPPER(VLOOKUP(tbl_raw_data[[#This Row],[Analyst]],settings!$A$1:$B$15,2,0))</f>
        <v>CAMROON</v>
      </c>
      <c r="O9" s="71" t="str">
        <f>TRIM(UPPER(tbl_raw_data[[#This Row],[Outcome]]))</f>
        <v>APPROVE</v>
      </c>
      <c r="P9" s="71" t="str">
        <f>TRIM(UPPER(tbl_raw_data[[#This Row],[Queue Name]]))</f>
        <v>CONSUMER POST BUREAU</v>
      </c>
      <c r="Q9" s="71" t="str">
        <f>IF(tbl_raw_data[[#This Row],[time_taken_in_min]]&lt;=settings!$D$2,"SLA_MET","SLA_NOT_MET")</f>
        <v>SLA_MET</v>
      </c>
    </row>
    <row r="10" spans="1:17" hidden="1" x14ac:dyDescent="0.3">
      <c r="A10" s="7" t="s">
        <v>973</v>
      </c>
      <c r="B10" s="34">
        <v>45137.436597222222</v>
      </c>
      <c r="C10" s="38">
        <v>45137.442962962959</v>
      </c>
      <c r="D10" s="3" t="s">
        <v>10</v>
      </c>
      <c r="E10" s="3" t="s">
        <v>11</v>
      </c>
      <c r="F10" s="3" t="s">
        <v>17</v>
      </c>
      <c r="G10" s="3" t="s">
        <v>15</v>
      </c>
      <c r="H10" s="84" t="str">
        <f t="shared" si="0"/>
        <v>Reason Unknown</v>
      </c>
      <c r="I10" s="63">
        <f>(tbl_raw_data[[#This Row],[Date Actioned]])-(tbl_raw_data[[#This Row],[Date Tagged]])</f>
        <v>6.3657407372375019E-3</v>
      </c>
      <c r="J10" s="66">
        <f>HOUR(tbl_raw_data[[#This Row],[time_taken]])*60+MINUTE(tbl_raw_data[[#This Row],[time_taken]])+SECOND(tbl_raw_data[[#This Row],[time_taken]])/60</f>
        <v>9.1666666666666661</v>
      </c>
      <c r="K10" s="68">
        <f>DATE(YEAR(tbl_raw_data[[#This Row],[Date Actioned]]),MONTH(tbl_raw_data[[#This Row],[Date Actioned]]),DAY(tbl_raw_data[[#This Row],[Date Actioned]]))</f>
        <v>45137</v>
      </c>
      <c r="L10" s="65" t="str">
        <f>UPPER(TEXT(tbl_raw_data[[#This Row],[updated_date]],"MMMM"))</f>
        <v>JULY</v>
      </c>
      <c r="M10" s="65" t="str">
        <f>"WEEK "&amp;IF(ROUNDUP(DAY(tbl_raw_data[[#This Row],[updated_date]])/7,0)=5,4,ROUNDUP(DAY(tbl_raw_data[[#This Row],[updated_date]])/7,0))</f>
        <v>WEEK 4</v>
      </c>
      <c r="N10" s="71" t="str">
        <f>UPPER(VLOOKUP(tbl_raw_data[[#This Row],[Analyst]],settings!$A$1:$B$15,2,0))</f>
        <v>MERCEDES</v>
      </c>
      <c r="O10" s="71" t="str">
        <f>TRIM(UPPER(tbl_raw_data[[#This Row],[Outcome]]))</f>
        <v>APPROVE</v>
      </c>
      <c r="P10" s="71" t="str">
        <f>TRIM(UPPER(tbl_raw_data[[#This Row],[Queue Name]]))</f>
        <v>CONSUMER EXISTING</v>
      </c>
      <c r="Q10" s="71" t="str">
        <f>IF(tbl_raw_data[[#This Row],[time_taken_in_min]]&lt;=settings!$D$2,"SLA_MET","SLA_NOT_MET")</f>
        <v>SLA_MET</v>
      </c>
    </row>
    <row r="11" spans="1:17" hidden="1" x14ac:dyDescent="0.3">
      <c r="A11" s="1" t="s">
        <v>974</v>
      </c>
      <c r="B11" s="36">
        <v>45137.443865740737</v>
      </c>
      <c r="C11" s="37">
        <v>45137.448645833334</v>
      </c>
      <c r="D11" s="6" t="s">
        <v>10</v>
      </c>
      <c r="E11" s="6" t="s">
        <v>18</v>
      </c>
      <c r="F11" s="6" t="s">
        <v>17</v>
      </c>
      <c r="G11" s="6" t="s">
        <v>15</v>
      </c>
      <c r="H11" s="84" t="str">
        <f t="shared" si="0"/>
        <v>Reason Unknown</v>
      </c>
      <c r="I11" s="63">
        <f>(tbl_raw_data[[#This Row],[Date Actioned]])-(tbl_raw_data[[#This Row],[Date Tagged]])</f>
        <v>4.7800925967749208E-3</v>
      </c>
      <c r="J11" s="66">
        <f>HOUR(tbl_raw_data[[#This Row],[time_taken]])*60+MINUTE(tbl_raw_data[[#This Row],[time_taken]])+SECOND(tbl_raw_data[[#This Row],[time_taken]])/60</f>
        <v>6.8833333333333329</v>
      </c>
      <c r="K11" s="68">
        <f>DATE(YEAR(tbl_raw_data[[#This Row],[Date Actioned]]),MONTH(tbl_raw_data[[#This Row],[Date Actioned]]),DAY(tbl_raw_data[[#This Row],[Date Actioned]]))</f>
        <v>45137</v>
      </c>
      <c r="L11" s="65" t="str">
        <f>UPPER(TEXT(tbl_raw_data[[#This Row],[updated_date]],"MMMM"))</f>
        <v>JULY</v>
      </c>
      <c r="M11" s="65" t="str">
        <f>"WEEK "&amp;IF(ROUNDUP(DAY(tbl_raw_data[[#This Row],[updated_date]])/7,0)=5,4,ROUNDUP(DAY(tbl_raw_data[[#This Row],[updated_date]])/7,0))</f>
        <v>WEEK 4</v>
      </c>
      <c r="N11" s="71" t="str">
        <f>UPPER(VLOOKUP(tbl_raw_data[[#This Row],[Analyst]],settings!$A$1:$B$15,2,0))</f>
        <v>MERCEDES</v>
      </c>
      <c r="O11" s="71" t="str">
        <f>TRIM(UPPER(tbl_raw_data[[#This Row],[Outcome]]))</f>
        <v>APPROVE</v>
      </c>
      <c r="P11" s="71" t="str">
        <f>TRIM(UPPER(tbl_raw_data[[#This Row],[Queue Name]]))</f>
        <v>CONSUMER PRE BUREAU</v>
      </c>
      <c r="Q11" s="71" t="str">
        <f>IF(tbl_raw_data[[#This Row],[time_taken_in_min]]&lt;=settings!$D$2,"SLA_MET","SLA_NOT_MET")</f>
        <v>SLA_MET</v>
      </c>
    </row>
    <row r="12" spans="1:17" hidden="1" x14ac:dyDescent="0.3">
      <c r="A12" s="5" t="s">
        <v>975</v>
      </c>
      <c r="B12" s="34">
        <v>45137.445</v>
      </c>
      <c r="C12" s="35">
        <v>45137.45008101852</v>
      </c>
      <c r="D12" s="2" t="s">
        <v>15</v>
      </c>
      <c r="E12" s="3" t="s">
        <v>11</v>
      </c>
      <c r="F12" s="2" t="s">
        <v>9</v>
      </c>
      <c r="G12" s="4"/>
      <c r="H12" s="84" t="str">
        <f t="shared" si="0"/>
        <v>Reason Unknown</v>
      </c>
      <c r="I12" s="63">
        <f>(tbl_raw_data[[#This Row],[Date Actioned]])-(tbl_raw_data[[#This Row],[Date Tagged]])</f>
        <v>5.0810185202863067E-3</v>
      </c>
      <c r="J12" s="66">
        <f>HOUR(tbl_raw_data[[#This Row],[time_taken]])*60+MINUTE(tbl_raw_data[[#This Row],[time_taken]])+SECOND(tbl_raw_data[[#This Row],[time_taken]])/60</f>
        <v>7.3166666666666664</v>
      </c>
      <c r="K12" s="68">
        <f>DATE(YEAR(tbl_raw_data[[#This Row],[Date Actioned]]),MONTH(tbl_raw_data[[#This Row],[Date Actioned]]),DAY(tbl_raw_data[[#This Row],[Date Actioned]]))</f>
        <v>45137</v>
      </c>
      <c r="L12" s="65" t="str">
        <f>UPPER(TEXT(tbl_raw_data[[#This Row],[updated_date]],"MMMM"))</f>
        <v>JULY</v>
      </c>
      <c r="M12" s="65" t="str">
        <f>"WEEK "&amp;IF(ROUNDUP(DAY(tbl_raw_data[[#This Row],[updated_date]])/7,0)=5,4,ROUNDUP(DAY(tbl_raw_data[[#This Row],[updated_date]])/7,0))</f>
        <v>WEEK 4</v>
      </c>
      <c r="N12" s="71" t="str">
        <f>UPPER(VLOOKUP(tbl_raw_data[[#This Row],[Analyst]],settings!$A$1:$B$15,2,0))</f>
        <v>QUADIR</v>
      </c>
      <c r="O12" s="71" t="str">
        <f>TRIM(UPPER(tbl_raw_data[[#This Row],[Outcome]]))</f>
        <v>APPROVE</v>
      </c>
      <c r="P12" s="71" t="str">
        <f>TRIM(UPPER(tbl_raw_data[[#This Row],[Queue Name]]))</f>
        <v>CONSUMER EXISTING</v>
      </c>
      <c r="Q12" s="71" t="str">
        <f>IF(tbl_raw_data[[#This Row],[time_taken_in_min]]&lt;=settings!$D$2,"SLA_MET","SLA_NOT_MET")</f>
        <v>SLA_MET</v>
      </c>
    </row>
    <row r="13" spans="1:17" hidden="1" x14ac:dyDescent="0.3">
      <c r="A13" s="7" t="s">
        <v>976</v>
      </c>
      <c r="B13" s="36">
        <v>45137.445462962962</v>
      </c>
      <c r="C13" s="37">
        <v>45137.455335648148</v>
      </c>
      <c r="D13" s="6" t="s">
        <v>10</v>
      </c>
      <c r="E13" s="6" t="s">
        <v>8</v>
      </c>
      <c r="F13" s="6" t="s">
        <v>19</v>
      </c>
      <c r="G13" s="6" t="s">
        <v>16</v>
      </c>
      <c r="H13" s="84" t="str">
        <f t="shared" si="0"/>
        <v>Reason Unknown</v>
      </c>
      <c r="I13" s="63">
        <f>(tbl_raw_data[[#This Row],[Date Actioned]])-(tbl_raw_data[[#This Row],[Date Tagged]])</f>
        <v>9.8726851865649223E-3</v>
      </c>
      <c r="J13" s="66">
        <f>HOUR(tbl_raw_data[[#This Row],[time_taken]])*60+MINUTE(tbl_raw_data[[#This Row],[time_taken]])+SECOND(tbl_raw_data[[#This Row],[time_taken]])/60</f>
        <v>14.216666666666667</v>
      </c>
      <c r="K13" s="68">
        <f>DATE(YEAR(tbl_raw_data[[#This Row],[Date Actioned]]),MONTH(tbl_raw_data[[#This Row],[Date Actioned]]),DAY(tbl_raw_data[[#This Row],[Date Actioned]]))</f>
        <v>45137</v>
      </c>
      <c r="L13" s="65" t="str">
        <f>UPPER(TEXT(tbl_raw_data[[#This Row],[updated_date]],"MMMM"))</f>
        <v>JULY</v>
      </c>
      <c r="M13" s="65" t="str">
        <f>"WEEK "&amp;IF(ROUNDUP(DAY(tbl_raw_data[[#This Row],[updated_date]])/7,0)=5,4,ROUNDUP(DAY(tbl_raw_data[[#This Row],[updated_date]])/7,0))</f>
        <v>WEEK 4</v>
      </c>
      <c r="N13" s="71" t="str">
        <f>UPPER(VLOOKUP(tbl_raw_data[[#This Row],[Analyst]],settings!$A$1:$B$15,2,0))</f>
        <v>NAVED</v>
      </c>
      <c r="O13" s="71" t="str">
        <f>TRIM(UPPER(tbl_raw_data[[#This Row],[Outcome]]))</f>
        <v>APPROVE</v>
      </c>
      <c r="P13" s="71" t="str">
        <f>TRIM(UPPER(tbl_raw_data[[#This Row],[Queue Name]]))</f>
        <v>CONSUMER POST BUREAU</v>
      </c>
      <c r="Q13" s="71" t="str">
        <f>IF(tbl_raw_data[[#This Row],[time_taken_in_min]]&lt;=settings!$D$2,"SLA_MET","SLA_NOT_MET")</f>
        <v>SLA_MET</v>
      </c>
    </row>
    <row r="14" spans="1:17" hidden="1" x14ac:dyDescent="0.3">
      <c r="A14" s="1" t="s">
        <v>977</v>
      </c>
      <c r="B14" s="34">
        <v>45137.455324074072</v>
      </c>
      <c r="C14" s="38">
        <v>45137.463217592594</v>
      </c>
      <c r="D14" s="3" t="s">
        <v>10</v>
      </c>
      <c r="E14" s="3" t="s">
        <v>18</v>
      </c>
      <c r="F14" s="3" t="s">
        <v>19</v>
      </c>
      <c r="G14" s="3" t="s">
        <v>20</v>
      </c>
      <c r="H14" s="84" t="str">
        <f t="shared" si="0"/>
        <v>Reason Unknown</v>
      </c>
      <c r="I14" s="63">
        <f>(tbl_raw_data[[#This Row],[Date Actioned]])-(tbl_raw_data[[#This Row],[Date Tagged]])</f>
        <v>7.8935185229056515E-3</v>
      </c>
      <c r="J14" s="66">
        <f>HOUR(tbl_raw_data[[#This Row],[time_taken]])*60+MINUTE(tbl_raw_data[[#This Row],[time_taken]])+SECOND(tbl_raw_data[[#This Row],[time_taken]])/60</f>
        <v>11.366666666666667</v>
      </c>
      <c r="K14" s="68">
        <f>DATE(YEAR(tbl_raw_data[[#This Row],[Date Actioned]]),MONTH(tbl_raw_data[[#This Row],[Date Actioned]]),DAY(tbl_raw_data[[#This Row],[Date Actioned]]))</f>
        <v>45137</v>
      </c>
      <c r="L14" s="65" t="str">
        <f>UPPER(TEXT(tbl_raw_data[[#This Row],[updated_date]],"MMMM"))</f>
        <v>JULY</v>
      </c>
      <c r="M14" s="65" t="str">
        <f>"WEEK "&amp;IF(ROUNDUP(DAY(tbl_raw_data[[#This Row],[updated_date]])/7,0)=5,4,ROUNDUP(DAY(tbl_raw_data[[#This Row],[updated_date]])/7,0))</f>
        <v>WEEK 4</v>
      </c>
      <c r="N14" s="71" t="str">
        <f>UPPER(VLOOKUP(tbl_raw_data[[#This Row],[Analyst]],settings!$A$1:$B$15,2,0))</f>
        <v>NAVED</v>
      </c>
      <c r="O14" s="71" t="str">
        <f>TRIM(UPPER(tbl_raw_data[[#This Row],[Outcome]]))</f>
        <v>APPROVE</v>
      </c>
      <c r="P14" s="71" t="str">
        <f>TRIM(UPPER(tbl_raw_data[[#This Row],[Queue Name]]))</f>
        <v>CONSUMER PRE BUREAU</v>
      </c>
      <c r="Q14" s="71" t="str">
        <f>IF(tbl_raw_data[[#This Row],[time_taken_in_min]]&lt;=settings!$D$2,"SLA_MET","SLA_NOT_MET")</f>
        <v>SLA_MET</v>
      </c>
    </row>
    <row r="15" spans="1:17" hidden="1" x14ac:dyDescent="0.3">
      <c r="A15" s="5" t="s">
        <v>978</v>
      </c>
      <c r="B15" s="36">
        <v>45137.457025462965</v>
      </c>
      <c r="C15" s="39">
        <v>45137.460231481484</v>
      </c>
      <c r="D15" s="8" t="s">
        <v>15</v>
      </c>
      <c r="E15" s="6" t="s">
        <v>11</v>
      </c>
      <c r="F15" s="8" t="s">
        <v>17</v>
      </c>
      <c r="G15" s="9"/>
      <c r="H15" s="84" t="str">
        <f t="shared" si="0"/>
        <v>Reason Unknown</v>
      </c>
      <c r="I15" s="63">
        <f>(tbl_raw_data[[#This Row],[Date Actioned]])-(tbl_raw_data[[#This Row],[Date Tagged]])</f>
        <v>3.2060185185400769E-3</v>
      </c>
      <c r="J15" s="66">
        <f>HOUR(tbl_raw_data[[#This Row],[time_taken]])*60+MINUTE(tbl_raw_data[[#This Row],[time_taken]])+SECOND(tbl_raw_data[[#This Row],[time_taken]])/60</f>
        <v>4.6166666666666671</v>
      </c>
      <c r="K15" s="68">
        <f>DATE(YEAR(tbl_raw_data[[#This Row],[Date Actioned]]),MONTH(tbl_raw_data[[#This Row],[Date Actioned]]),DAY(tbl_raw_data[[#This Row],[Date Actioned]]))</f>
        <v>45137</v>
      </c>
      <c r="L15" s="65" t="str">
        <f>UPPER(TEXT(tbl_raw_data[[#This Row],[updated_date]],"MMMM"))</f>
        <v>JULY</v>
      </c>
      <c r="M15" s="65" t="str">
        <f>"WEEK "&amp;IF(ROUNDUP(DAY(tbl_raw_data[[#This Row],[updated_date]])/7,0)=5,4,ROUNDUP(DAY(tbl_raw_data[[#This Row],[updated_date]])/7,0))</f>
        <v>WEEK 4</v>
      </c>
      <c r="N15" s="71" t="str">
        <f>UPPER(VLOOKUP(tbl_raw_data[[#This Row],[Analyst]],settings!$A$1:$B$15,2,0))</f>
        <v>MERCEDES</v>
      </c>
      <c r="O15" s="71" t="str">
        <f>TRIM(UPPER(tbl_raw_data[[#This Row],[Outcome]]))</f>
        <v>APPROVE</v>
      </c>
      <c r="P15" s="71" t="str">
        <f>TRIM(UPPER(tbl_raw_data[[#This Row],[Queue Name]]))</f>
        <v>CONSUMER EXISTING</v>
      </c>
      <c r="Q15" s="71" t="str">
        <f>IF(tbl_raw_data[[#This Row],[time_taken_in_min]]&lt;=settings!$D$2,"SLA_MET","SLA_NOT_MET")</f>
        <v>SLA_MET</v>
      </c>
    </row>
    <row r="16" spans="1:17" hidden="1" x14ac:dyDescent="0.3">
      <c r="A16" s="7" t="s">
        <v>979</v>
      </c>
      <c r="B16" s="34">
        <v>45137.459155092591</v>
      </c>
      <c r="C16" s="35">
        <v>45137.465590277781</v>
      </c>
      <c r="D16" s="2" t="s">
        <v>15</v>
      </c>
      <c r="E16" s="3" t="s">
        <v>11</v>
      </c>
      <c r="F16" s="2" t="s">
        <v>17</v>
      </c>
      <c r="G16" s="4"/>
      <c r="H16" s="84" t="str">
        <f t="shared" si="0"/>
        <v>Reason Unknown</v>
      </c>
      <c r="I16" s="63">
        <f>(tbl_raw_data[[#This Row],[Date Actioned]])-(tbl_raw_data[[#This Row],[Date Tagged]])</f>
        <v>6.4351851906394586E-3</v>
      </c>
      <c r="J16" s="66">
        <f>HOUR(tbl_raw_data[[#This Row],[time_taken]])*60+MINUTE(tbl_raw_data[[#This Row],[time_taken]])+SECOND(tbl_raw_data[[#This Row],[time_taken]])/60</f>
        <v>9.2666666666666675</v>
      </c>
      <c r="K16" s="68">
        <f>DATE(YEAR(tbl_raw_data[[#This Row],[Date Actioned]]),MONTH(tbl_raw_data[[#This Row],[Date Actioned]]),DAY(tbl_raw_data[[#This Row],[Date Actioned]]))</f>
        <v>45137</v>
      </c>
      <c r="L16" s="65" t="str">
        <f>UPPER(TEXT(tbl_raw_data[[#This Row],[updated_date]],"MMMM"))</f>
        <v>JULY</v>
      </c>
      <c r="M16" s="65" t="str">
        <f>"WEEK "&amp;IF(ROUNDUP(DAY(tbl_raw_data[[#This Row],[updated_date]])/7,0)=5,4,ROUNDUP(DAY(tbl_raw_data[[#This Row],[updated_date]])/7,0))</f>
        <v>WEEK 4</v>
      </c>
      <c r="N16" s="71" t="str">
        <f>UPPER(VLOOKUP(tbl_raw_data[[#This Row],[Analyst]],settings!$A$1:$B$15,2,0))</f>
        <v>MERCEDES</v>
      </c>
      <c r="O16" s="71" t="str">
        <f>TRIM(UPPER(tbl_raw_data[[#This Row],[Outcome]]))</f>
        <v>APPROVE</v>
      </c>
      <c r="P16" s="71" t="str">
        <f>TRIM(UPPER(tbl_raw_data[[#This Row],[Queue Name]]))</f>
        <v>CONSUMER EXISTING</v>
      </c>
      <c r="Q16" s="71" t="str">
        <f>IF(tbl_raw_data[[#This Row],[time_taken_in_min]]&lt;=settings!$D$2,"SLA_MET","SLA_NOT_MET")</f>
        <v>SLA_MET</v>
      </c>
    </row>
    <row r="17" spans="1:17" hidden="1" x14ac:dyDescent="0.3">
      <c r="A17" s="1" t="s">
        <v>980</v>
      </c>
      <c r="B17" s="36">
        <v>45137.460856481484</v>
      </c>
      <c r="C17" s="37">
        <v>45137.465868055559</v>
      </c>
      <c r="D17" s="6" t="s">
        <v>10</v>
      </c>
      <c r="E17" s="6" t="s">
        <v>18</v>
      </c>
      <c r="F17" s="6" t="s">
        <v>14</v>
      </c>
      <c r="G17" s="6" t="s">
        <v>16</v>
      </c>
      <c r="H17" s="84" t="str">
        <f t="shared" si="0"/>
        <v>Reason Unknown</v>
      </c>
      <c r="I17" s="63">
        <f>(tbl_raw_data[[#This Row],[Date Actioned]])-(tbl_raw_data[[#This Row],[Date Tagged]])</f>
        <v>5.0115740741603076E-3</v>
      </c>
      <c r="J17" s="66">
        <f>HOUR(tbl_raw_data[[#This Row],[time_taken]])*60+MINUTE(tbl_raw_data[[#This Row],[time_taken]])+SECOND(tbl_raw_data[[#This Row],[time_taken]])/60</f>
        <v>7.2166666666666668</v>
      </c>
      <c r="K17" s="68">
        <f>DATE(YEAR(tbl_raw_data[[#This Row],[Date Actioned]]),MONTH(tbl_raw_data[[#This Row],[Date Actioned]]),DAY(tbl_raw_data[[#This Row],[Date Actioned]]))</f>
        <v>45137</v>
      </c>
      <c r="L17" s="65" t="str">
        <f>UPPER(TEXT(tbl_raw_data[[#This Row],[updated_date]],"MMMM"))</f>
        <v>JULY</v>
      </c>
      <c r="M17" s="65" t="str">
        <f>"WEEK "&amp;IF(ROUNDUP(DAY(tbl_raw_data[[#This Row],[updated_date]])/7,0)=5,4,ROUNDUP(DAY(tbl_raw_data[[#This Row],[updated_date]])/7,0))</f>
        <v>WEEK 4</v>
      </c>
      <c r="N17" s="71" t="str">
        <f>UPPER(VLOOKUP(tbl_raw_data[[#This Row],[Analyst]],settings!$A$1:$B$15,2,0))</f>
        <v>CAMROON</v>
      </c>
      <c r="O17" s="71" t="str">
        <f>TRIM(UPPER(tbl_raw_data[[#This Row],[Outcome]]))</f>
        <v>APPROVE</v>
      </c>
      <c r="P17" s="71" t="str">
        <f>TRIM(UPPER(tbl_raw_data[[#This Row],[Queue Name]]))</f>
        <v>CONSUMER PRE BUREAU</v>
      </c>
      <c r="Q17" s="71" t="str">
        <f>IF(tbl_raw_data[[#This Row],[time_taken_in_min]]&lt;=settings!$D$2,"SLA_MET","SLA_NOT_MET")</f>
        <v>SLA_MET</v>
      </c>
    </row>
    <row r="18" spans="1:17" hidden="1" x14ac:dyDescent="0.3">
      <c r="A18" s="5" t="s">
        <v>981</v>
      </c>
      <c r="B18" s="34">
        <v>45137.464062500003</v>
      </c>
      <c r="C18" s="38">
        <v>45137.471030092594</v>
      </c>
      <c r="D18" s="3" t="s">
        <v>10</v>
      </c>
      <c r="E18" s="3" t="s">
        <v>18</v>
      </c>
      <c r="F18" s="3" t="s">
        <v>14</v>
      </c>
      <c r="G18" s="3" t="s">
        <v>16</v>
      </c>
      <c r="H18" s="84" t="str">
        <f t="shared" si="0"/>
        <v>Reason Unknown</v>
      </c>
      <c r="I18" s="63">
        <f>(tbl_raw_data[[#This Row],[Date Actioned]])-(tbl_raw_data[[#This Row],[Date Tagged]])</f>
        <v>6.9675925915362313E-3</v>
      </c>
      <c r="J18" s="66">
        <f>HOUR(tbl_raw_data[[#This Row],[time_taken]])*60+MINUTE(tbl_raw_data[[#This Row],[time_taken]])+SECOND(tbl_raw_data[[#This Row],[time_taken]])/60</f>
        <v>10.033333333333333</v>
      </c>
      <c r="K18" s="68">
        <f>DATE(YEAR(tbl_raw_data[[#This Row],[Date Actioned]]),MONTH(tbl_raw_data[[#This Row],[Date Actioned]]),DAY(tbl_raw_data[[#This Row],[Date Actioned]]))</f>
        <v>45137</v>
      </c>
      <c r="L18" s="65" t="str">
        <f>UPPER(TEXT(tbl_raw_data[[#This Row],[updated_date]],"MMMM"))</f>
        <v>JULY</v>
      </c>
      <c r="M18" s="65" t="str">
        <f>"WEEK "&amp;IF(ROUNDUP(DAY(tbl_raw_data[[#This Row],[updated_date]])/7,0)=5,4,ROUNDUP(DAY(tbl_raw_data[[#This Row],[updated_date]])/7,0))</f>
        <v>WEEK 4</v>
      </c>
      <c r="N18" s="71" t="str">
        <f>UPPER(VLOOKUP(tbl_raw_data[[#This Row],[Analyst]],settings!$A$1:$B$15,2,0))</f>
        <v>CAMROON</v>
      </c>
      <c r="O18" s="71" t="str">
        <f>TRIM(UPPER(tbl_raw_data[[#This Row],[Outcome]]))</f>
        <v>APPROVE</v>
      </c>
      <c r="P18" s="71" t="str">
        <f>TRIM(UPPER(tbl_raw_data[[#This Row],[Queue Name]]))</f>
        <v>CONSUMER PRE BUREAU</v>
      </c>
      <c r="Q18" s="71" t="str">
        <f>IF(tbl_raw_data[[#This Row],[time_taken_in_min]]&lt;=settings!$D$2,"SLA_MET","SLA_NOT_MET")</f>
        <v>SLA_MET</v>
      </c>
    </row>
    <row r="19" spans="1:17" hidden="1" x14ac:dyDescent="0.3">
      <c r="A19" s="7" t="s">
        <v>982</v>
      </c>
      <c r="B19" s="36">
        <v>45137.464953703704</v>
      </c>
      <c r="C19" s="39">
        <v>45137.46912037037</v>
      </c>
      <c r="D19" s="8" t="s">
        <v>15</v>
      </c>
      <c r="E19" s="6" t="s">
        <v>8</v>
      </c>
      <c r="F19" s="8" t="s">
        <v>21</v>
      </c>
      <c r="G19" s="9"/>
      <c r="H19" s="84" t="str">
        <f t="shared" si="0"/>
        <v>Reason Unknown</v>
      </c>
      <c r="I19" s="63">
        <f>(tbl_raw_data[[#This Row],[Date Actioned]])-(tbl_raw_data[[#This Row],[Date Tagged]])</f>
        <v>4.166666665696539E-3</v>
      </c>
      <c r="J19" s="66">
        <f>HOUR(tbl_raw_data[[#This Row],[time_taken]])*60+MINUTE(tbl_raw_data[[#This Row],[time_taken]])+SECOND(tbl_raw_data[[#This Row],[time_taken]])/60</f>
        <v>6</v>
      </c>
      <c r="K19" s="68">
        <f>DATE(YEAR(tbl_raw_data[[#This Row],[Date Actioned]]),MONTH(tbl_raw_data[[#This Row],[Date Actioned]]),DAY(tbl_raw_data[[#This Row],[Date Actioned]]))</f>
        <v>45137</v>
      </c>
      <c r="L19" s="65" t="str">
        <f>UPPER(TEXT(tbl_raw_data[[#This Row],[updated_date]],"MMMM"))</f>
        <v>JULY</v>
      </c>
      <c r="M19" s="65" t="str">
        <f>"WEEK "&amp;IF(ROUNDUP(DAY(tbl_raw_data[[#This Row],[updated_date]])/7,0)=5,4,ROUNDUP(DAY(tbl_raw_data[[#This Row],[updated_date]])/7,0))</f>
        <v>WEEK 4</v>
      </c>
      <c r="N19" s="71" t="str">
        <f>UPPER(VLOOKUP(tbl_raw_data[[#This Row],[Analyst]],settings!$A$1:$B$15,2,0))</f>
        <v>SHAHID</v>
      </c>
      <c r="O19" s="71" t="str">
        <f>TRIM(UPPER(tbl_raw_data[[#This Row],[Outcome]]))</f>
        <v>APPROVE</v>
      </c>
      <c r="P19" s="71" t="str">
        <f>TRIM(UPPER(tbl_raw_data[[#This Row],[Queue Name]]))</f>
        <v>CONSUMER POST BUREAU</v>
      </c>
      <c r="Q19" s="71" t="str">
        <f>IF(tbl_raw_data[[#This Row],[time_taken_in_min]]&lt;=settings!$D$2,"SLA_MET","SLA_NOT_MET")</f>
        <v>SLA_MET</v>
      </c>
    </row>
    <row r="20" spans="1:17" hidden="1" x14ac:dyDescent="0.3">
      <c r="A20" s="1" t="s">
        <v>983</v>
      </c>
      <c r="B20" s="34">
        <v>45137.469259259262</v>
      </c>
      <c r="C20" s="38">
        <v>45137.472905092596</v>
      </c>
      <c r="D20" s="3" t="s">
        <v>10</v>
      </c>
      <c r="E20" s="3" t="s">
        <v>11</v>
      </c>
      <c r="F20" s="3" t="s">
        <v>17</v>
      </c>
      <c r="G20" s="3" t="s">
        <v>15</v>
      </c>
      <c r="H20" s="84" t="str">
        <f t="shared" si="0"/>
        <v>Reason Unknown</v>
      </c>
      <c r="I20" s="63">
        <f>(tbl_raw_data[[#This Row],[Date Actioned]])-(tbl_raw_data[[#This Row],[Date Tagged]])</f>
        <v>3.645833334303461E-3</v>
      </c>
      <c r="J20" s="66">
        <f>HOUR(tbl_raw_data[[#This Row],[time_taken]])*60+MINUTE(tbl_raw_data[[#This Row],[time_taken]])+SECOND(tbl_raw_data[[#This Row],[time_taken]])/60</f>
        <v>5.25</v>
      </c>
      <c r="K20" s="68">
        <f>DATE(YEAR(tbl_raw_data[[#This Row],[Date Actioned]]),MONTH(tbl_raw_data[[#This Row],[Date Actioned]]),DAY(tbl_raw_data[[#This Row],[Date Actioned]]))</f>
        <v>45137</v>
      </c>
      <c r="L20" s="65" t="str">
        <f>UPPER(TEXT(tbl_raw_data[[#This Row],[updated_date]],"MMMM"))</f>
        <v>JULY</v>
      </c>
      <c r="M20" s="65" t="str">
        <f>"WEEK "&amp;IF(ROUNDUP(DAY(tbl_raw_data[[#This Row],[updated_date]])/7,0)=5,4,ROUNDUP(DAY(tbl_raw_data[[#This Row],[updated_date]])/7,0))</f>
        <v>WEEK 4</v>
      </c>
      <c r="N20" s="71" t="str">
        <f>UPPER(VLOOKUP(tbl_raw_data[[#This Row],[Analyst]],settings!$A$1:$B$15,2,0))</f>
        <v>MERCEDES</v>
      </c>
      <c r="O20" s="71" t="str">
        <f>TRIM(UPPER(tbl_raw_data[[#This Row],[Outcome]]))</f>
        <v>APPROVE</v>
      </c>
      <c r="P20" s="71" t="str">
        <f>TRIM(UPPER(tbl_raw_data[[#This Row],[Queue Name]]))</f>
        <v>CONSUMER EXISTING</v>
      </c>
      <c r="Q20" s="71" t="str">
        <f>IF(tbl_raw_data[[#This Row],[time_taken_in_min]]&lt;=settings!$D$2,"SLA_MET","SLA_NOT_MET")</f>
        <v>SLA_MET</v>
      </c>
    </row>
    <row r="21" spans="1:17" hidden="1" x14ac:dyDescent="0.3">
      <c r="A21" s="5" t="s">
        <v>984</v>
      </c>
      <c r="B21" s="36">
        <v>45137.478738425925</v>
      </c>
      <c r="C21" s="37">
        <v>45137.482777777775</v>
      </c>
      <c r="D21" s="6" t="s">
        <v>10</v>
      </c>
      <c r="E21" s="6" t="s">
        <v>11</v>
      </c>
      <c r="F21" s="6" t="s">
        <v>22</v>
      </c>
      <c r="G21" s="6" t="s">
        <v>23</v>
      </c>
      <c r="H21" s="84" t="str">
        <f t="shared" si="0"/>
        <v>Reason Unknown</v>
      </c>
      <c r="I21" s="63">
        <f>(tbl_raw_data[[#This Row],[Date Actioned]])-(tbl_raw_data[[#This Row],[Date Tagged]])</f>
        <v>4.0393518502241932E-3</v>
      </c>
      <c r="J21" s="66">
        <f>HOUR(tbl_raw_data[[#This Row],[time_taken]])*60+MINUTE(tbl_raw_data[[#This Row],[time_taken]])+SECOND(tbl_raw_data[[#This Row],[time_taken]])/60</f>
        <v>5.8166666666666664</v>
      </c>
      <c r="K21" s="68">
        <f>DATE(YEAR(tbl_raw_data[[#This Row],[Date Actioned]]),MONTH(tbl_raw_data[[#This Row],[Date Actioned]]),DAY(tbl_raw_data[[#This Row],[Date Actioned]]))</f>
        <v>45137</v>
      </c>
      <c r="L21" s="65" t="str">
        <f>UPPER(TEXT(tbl_raw_data[[#This Row],[updated_date]],"MMMM"))</f>
        <v>JULY</v>
      </c>
      <c r="M21" s="65" t="str">
        <f>"WEEK "&amp;IF(ROUNDUP(DAY(tbl_raw_data[[#This Row],[updated_date]])/7,0)=5,4,ROUNDUP(DAY(tbl_raw_data[[#This Row],[updated_date]])/7,0))</f>
        <v>WEEK 4</v>
      </c>
      <c r="N21" s="71" t="str">
        <f>UPPER(VLOOKUP(tbl_raw_data[[#This Row],[Analyst]],settings!$A$1:$B$15,2,0))</f>
        <v>ROHAN</v>
      </c>
      <c r="O21" s="71" t="str">
        <f>TRIM(UPPER(tbl_raw_data[[#This Row],[Outcome]]))</f>
        <v>APPROVE</v>
      </c>
      <c r="P21" s="71" t="str">
        <f>TRIM(UPPER(tbl_raw_data[[#This Row],[Queue Name]]))</f>
        <v>CONSUMER EXISTING</v>
      </c>
      <c r="Q21" s="71" t="str">
        <f>IF(tbl_raw_data[[#This Row],[time_taken_in_min]]&lt;=settings!$D$2,"SLA_MET","SLA_NOT_MET")</f>
        <v>SLA_MET</v>
      </c>
    </row>
    <row r="22" spans="1:17" hidden="1" x14ac:dyDescent="0.3">
      <c r="A22" s="7" t="s">
        <v>985</v>
      </c>
      <c r="B22" s="34">
        <v>45137.478854166664</v>
      </c>
      <c r="C22" s="35">
        <v>45137.489328703705</v>
      </c>
      <c r="D22" s="2" t="s">
        <v>15</v>
      </c>
      <c r="E22" s="3" t="s">
        <v>8</v>
      </c>
      <c r="F22" s="2" t="s">
        <v>17</v>
      </c>
      <c r="G22" s="4"/>
      <c r="H22" s="84" t="str">
        <f t="shared" si="0"/>
        <v>Reason Unknown</v>
      </c>
      <c r="I22" s="63">
        <f>(tbl_raw_data[[#This Row],[Date Actioned]])-(tbl_raw_data[[#This Row],[Date Tagged]])</f>
        <v>1.0474537040863652E-2</v>
      </c>
      <c r="J22" s="66">
        <f>HOUR(tbl_raw_data[[#This Row],[time_taken]])*60+MINUTE(tbl_raw_data[[#This Row],[time_taken]])+SECOND(tbl_raw_data[[#This Row],[time_taken]])/60</f>
        <v>15.083333333333334</v>
      </c>
      <c r="K22" s="68">
        <f>DATE(YEAR(tbl_raw_data[[#This Row],[Date Actioned]]),MONTH(tbl_raw_data[[#This Row],[Date Actioned]]),DAY(tbl_raw_data[[#This Row],[Date Actioned]]))</f>
        <v>45137</v>
      </c>
      <c r="L22" s="65" t="str">
        <f>UPPER(TEXT(tbl_raw_data[[#This Row],[updated_date]],"MMMM"))</f>
        <v>JULY</v>
      </c>
      <c r="M22" s="65" t="str">
        <f>"WEEK "&amp;IF(ROUNDUP(DAY(tbl_raw_data[[#This Row],[updated_date]])/7,0)=5,4,ROUNDUP(DAY(tbl_raw_data[[#This Row],[updated_date]])/7,0))</f>
        <v>WEEK 4</v>
      </c>
      <c r="N22" s="71" t="str">
        <f>UPPER(VLOOKUP(tbl_raw_data[[#This Row],[Analyst]],settings!$A$1:$B$15,2,0))</f>
        <v>MERCEDES</v>
      </c>
      <c r="O22" s="71" t="str">
        <f>TRIM(UPPER(tbl_raw_data[[#This Row],[Outcome]]))</f>
        <v>APPROVE</v>
      </c>
      <c r="P22" s="71" t="str">
        <f>TRIM(UPPER(tbl_raw_data[[#This Row],[Queue Name]]))</f>
        <v>CONSUMER POST BUREAU</v>
      </c>
      <c r="Q22" s="71" t="str">
        <f>IF(tbl_raw_data[[#This Row],[time_taken_in_min]]&lt;=settings!$D$2,"SLA_MET","SLA_NOT_MET")</f>
        <v>SLA_MET</v>
      </c>
    </row>
    <row r="23" spans="1:17" hidden="1" x14ac:dyDescent="0.3">
      <c r="A23" s="1" t="s">
        <v>986</v>
      </c>
      <c r="B23" s="36">
        <v>45137.479108796295</v>
      </c>
      <c r="C23" s="37">
        <v>45137.482199074075</v>
      </c>
      <c r="D23" s="6" t="s">
        <v>10</v>
      </c>
      <c r="E23" s="6" t="s">
        <v>11</v>
      </c>
      <c r="F23" s="6" t="s">
        <v>9</v>
      </c>
      <c r="G23" s="6" t="s">
        <v>15</v>
      </c>
      <c r="H23" s="84" t="str">
        <f t="shared" si="0"/>
        <v>Reason Unknown</v>
      </c>
      <c r="I23" s="63">
        <f>(tbl_raw_data[[#This Row],[Date Actioned]])-(tbl_raw_data[[#This Row],[Date Tagged]])</f>
        <v>3.0902777798473835E-3</v>
      </c>
      <c r="J23" s="66">
        <f>HOUR(tbl_raw_data[[#This Row],[time_taken]])*60+MINUTE(tbl_raw_data[[#This Row],[time_taken]])+SECOND(tbl_raw_data[[#This Row],[time_taken]])/60</f>
        <v>4.45</v>
      </c>
      <c r="K23" s="68">
        <f>DATE(YEAR(tbl_raw_data[[#This Row],[Date Actioned]]),MONTH(tbl_raw_data[[#This Row],[Date Actioned]]),DAY(tbl_raw_data[[#This Row],[Date Actioned]]))</f>
        <v>45137</v>
      </c>
      <c r="L23" s="65" t="str">
        <f>UPPER(TEXT(tbl_raw_data[[#This Row],[updated_date]],"MMMM"))</f>
        <v>JULY</v>
      </c>
      <c r="M23" s="65" t="str">
        <f>"WEEK "&amp;IF(ROUNDUP(DAY(tbl_raw_data[[#This Row],[updated_date]])/7,0)=5,4,ROUNDUP(DAY(tbl_raw_data[[#This Row],[updated_date]])/7,0))</f>
        <v>WEEK 4</v>
      </c>
      <c r="N23" s="71" t="str">
        <f>UPPER(VLOOKUP(tbl_raw_data[[#This Row],[Analyst]],settings!$A$1:$B$15,2,0))</f>
        <v>QUADIR</v>
      </c>
      <c r="O23" s="71" t="str">
        <f>TRIM(UPPER(tbl_raw_data[[#This Row],[Outcome]]))</f>
        <v>APPROVE</v>
      </c>
      <c r="P23" s="71" t="str">
        <f>TRIM(UPPER(tbl_raw_data[[#This Row],[Queue Name]]))</f>
        <v>CONSUMER EXISTING</v>
      </c>
      <c r="Q23" s="71" t="str">
        <f>IF(tbl_raw_data[[#This Row],[time_taken_in_min]]&lt;=settings!$D$2,"SLA_MET","SLA_NOT_MET")</f>
        <v>SLA_MET</v>
      </c>
    </row>
    <row r="24" spans="1:17" hidden="1" x14ac:dyDescent="0.3">
      <c r="A24" s="5" t="s">
        <v>987</v>
      </c>
      <c r="B24" s="34">
        <v>45137.485567129632</v>
      </c>
      <c r="C24" s="38">
        <v>45137.500300925924</v>
      </c>
      <c r="D24" s="3" t="s">
        <v>10</v>
      </c>
      <c r="E24" s="3" t="s">
        <v>8</v>
      </c>
      <c r="F24" s="3" t="s">
        <v>24</v>
      </c>
      <c r="G24" s="3" t="s">
        <v>16</v>
      </c>
      <c r="H24" s="84" t="str">
        <f t="shared" si="0"/>
        <v>Reason Unknown</v>
      </c>
      <c r="I24" s="63">
        <f>(tbl_raw_data[[#This Row],[Date Actioned]])-(tbl_raw_data[[#This Row],[Date Tagged]])</f>
        <v>1.4733796291693579E-2</v>
      </c>
      <c r="J24" s="66">
        <f>HOUR(tbl_raw_data[[#This Row],[time_taken]])*60+MINUTE(tbl_raw_data[[#This Row],[time_taken]])+SECOND(tbl_raw_data[[#This Row],[time_taken]])/60</f>
        <v>21.216666666666665</v>
      </c>
      <c r="K24" s="68">
        <f>DATE(YEAR(tbl_raw_data[[#This Row],[Date Actioned]]),MONTH(tbl_raw_data[[#This Row],[Date Actioned]]),DAY(tbl_raw_data[[#This Row],[Date Actioned]]))</f>
        <v>45137</v>
      </c>
      <c r="L24" s="65" t="str">
        <f>UPPER(TEXT(tbl_raw_data[[#This Row],[updated_date]],"MMMM"))</f>
        <v>JULY</v>
      </c>
      <c r="M24" s="65" t="str">
        <f>"WEEK "&amp;IF(ROUNDUP(DAY(tbl_raw_data[[#This Row],[updated_date]])/7,0)=5,4,ROUNDUP(DAY(tbl_raw_data[[#This Row],[updated_date]])/7,0))</f>
        <v>WEEK 4</v>
      </c>
      <c r="N24" s="71" t="str">
        <f>UPPER(VLOOKUP(tbl_raw_data[[#This Row],[Analyst]],settings!$A$1:$B$15,2,0))</f>
        <v>SAM</v>
      </c>
      <c r="O24" s="71" t="str">
        <f>TRIM(UPPER(tbl_raw_data[[#This Row],[Outcome]]))</f>
        <v>APPROVE</v>
      </c>
      <c r="P24" s="71" t="str">
        <f>TRIM(UPPER(tbl_raw_data[[#This Row],[Queue Name]]))</f>
        <v>CONSUMER POST BUREAU</v>
      </c>
      <c r="Q24" s="71" t="str">
        <f>IF(tbl_raw_data[[#This Row],[time_taken_in_min]]&lt;=settings!$D$2,"SLA_MET","SLA_NOT_MET")</f>
        <v>SLA_NOT_MET</v>
      </c>
    </row>
    <row r="25" spans="1:17" hidden="1" x14ac:dyDescent="0.3">
      <c r="A25" s="7" t="s">
        <v>988</v>
      </c>
      <c r="B25" s="36">
        <v>45137.485648148147</v>
      </c>
      <c r="C25" s="37">
        <v>45137.489120370374</v>
      </c>
      <c r="D25" s="6" t="s">
        <v>10</v>
      </c>
      <c r="E25" s="6" t="s">
        <v>11</v>
      </c>
      <c r="F25" s="6" t="s">
        <v>25</v>
      </c>
      <c r="G25" s="6" t="s">
        <v>15</v>
      </c>
      <c r="H25" s="84" t="str">
        <f t="shared" si="0"/>
        <v>Reason Unknown</v>
      </c>
      <c r="I25" s="63">
        <f>(tbl_raw_data[[#This Row],[Date Actioned]])-(tbl_raw_data[[#This Row],[Date Tagged]])</f>
        <v>3.4722222262644209E-3</v>
      </c>
      <c r="J25" s="66">
        <f>HOUR(tbl_raw_data[[#This Row],[time_taken]])*60+MINUTE(tbl_raw_data[[#This Row],[time_taken]])+SECOND(tbl_raw_data[[#This Row],[time_taken]])/60</f>
        <v>5</v>
      </c>
      <c r="K25" s="68">
        <f>DATE(YEAR(tbl_raw_data[[#This Row],[Date Actioned]]),MONTH(tbl_raw_data[[#This Row],[Date Actioned]]),DAY(tbl_raw_data[[#This Row],[Date Actioned]]))</f>
        <v>45137</v>
      </c>
      <c r="L25" s="65" t="str">
        <f>UPPER(TEXT(tbl_raw_data[[#This Row],[updated_date]],"MMMM"))</f>
        <v>JULY</v>
      </c>
      <c r="M25" s="65" t="str">
        <f>"WEEK "&amp;IF(ROUNDUP(DAY(tbl_raw_data[[#This Row],[updated_date]])/7,0)=5,4,ROUNDUP(DAY(tbl_raw_data[[#This Row],[updated_date]])/7,0))</f>
        <v>WEEK 4</v>
      </c>
      <c r="N25" s="71" t="str">
        <f>UPPER(VLOOKUP(tbl_raw_data[[#This Row],[Analyst]],settings!$A$1:$B$15,2,0))</f>
        <v>ASIF</v>
      </c>
      <c r="O25" s="71" t="str">
        <f>TRIM(UPPER(tbl_raw_data[[#This Row],[Outcome]]))</f>
        <v>APPROVE</v>
      </c>
      <c r="P25" s="71" t="str">
        <f>TRIM(UPPER(tbl_raw_data[[#This Row],[Queue Name]]))</f>
        <v>CONSUMER EXISTING</v>
      </c>
      <c r="Q25" s="71" t="str">
        <f>IF(tbl_raw_data[[#This Row],[time_taken_in_min]]&lt;=settings!$D$2,"SLA_MET","SLA_NOT_MET")</f>
        <v>SLA_MET</v>
      </c>
    </row>
    <row r="26" spans="1:17" hidden="1" x14ac:dyDescent="0.3">
      <c r="A26" s="1" t="s">
        <v>989</v>
      </c>
      <c r="B26" s="34">
        <v>45137.486493055556</v>
      </c>
      <c r="C26" s="38">
        <v>45137.489594907405</v>
      </c>
      <c r="D26" s="3" t="s">
        <v>10</v>
      </c>
      <c r="E26" s="3" t="s">
        <v>18</v>
      </c>
      <c r="F26" s="3" t="s">
        <v>9</v>
      </c>
      <c r="G26" s="3" t="s">
        <v>16</v>
      </c>
      <c r="H26" s="84" t="str">
        <f t="shared" si="0"/>
        <v>Reason Unknown</v>
      </c>
      <c r="I26" s="63">
        <f>(tbl_raw_data[[#This Row],[Date Actioned]])-(tbl_raw_data[[#This Row],[Date Tagged]])</f>
        <v>3.1018518493510783E-3</v>
      </c>
      <c r="J26" s="66">
        <f>HOUR(tbl_raw_data[[#This Row],[time_taken]])*60+MINUTE(tbl_raw_data[[#This Row],[time_taken]])+SECOND(tbl_raw_data[[#This Row],[time_taken]])/60</f>
        <v>4.4666666666666668</v>
      </c>
      <c r="K26" s="68">
        <f>DATE(YEAR(tbl_raw_data[[#This Row],[Date Actioned]]),MONTH(tbl_raw_data[[#This Row],[Date Actioned]]),DAY(tbl_raw_data[[#This Row],[Date Actioned]]))</f>
        <v>45137</v>
      </c>
      <c r="L26" s="65" t="str">
        <f>UPPER(TEXT(tbl_raw_data[[#This Row],[updated_date]],"MMMM"))</f>
        <v>JULY</v>
      </c>
      <c r="M26" s="65" t="str">
        <f>"WEEK "&amp;IF(ROUNDUP(DAY(tbl_raw_data[[#This Row],[updated_date]])/7,0)=5,4,ROUNDUP(DAY(tbl_raw_data[[#This Row],[updated_date]])/7,0))</f>
        <v>WEEK 4</v>
      </c>
      <c r="N26" s="71" t="str">
        <f>UPPER(VLOOKUP(tbl_raw_data[[#This Row],[Analyst]],settings!$A$1:$B$15,2,0))</f>
        <v>QUADIR</v>
      </c>
      <c r="O26" s="71" t="str">
        <f>TRIM(UPPER(tbl_raw_data[[#This Row],[Outcome]]))</f>
        <v>APPROVE</v>
      </c>
      <c r="P26" s="71" t="str">
        <f>TRIM(UPPER(tbl_raw_data[[#This Row],[Queue Name]]))</f>
        <v>CONSUMER PRE BUREAU</v>
      </c>
      <c r="Q26" s="71" t="str">
        <f>IF(tbl_raw_data[[#This Row],[time_taken_in_min]]&lt;=settings!$D$2,"SLA_MET","SLA_NOT_MET")</f>
        <v>SLA_MET</v>
      </c>
    </row>
    <row r="27" spans="1:17" hidden="1" x14ac:dyDescent="0.3">
      <c r="A27" s="5" t="s">
        <v>990</v>
      </c>
      <c r="B27" s="36">
        <v>45137.486504629633</v>
      </c>
      <c r="C27" s="37">
        <v>45137.493842592594</v>
      </c>
      <c r="D27" s="6" t="s">
        <v>10</v>
      </c>
      <c r="E27" s="6" t="s">
        <v>18</v>
      </c>
      <c r="F27" s="6" t="s">
        <v>19</v>
      </c>
      <c r="G27" s="6" t="s">
        <v>15</v>
      </c>
      <c r="H27" s="84" t="str">
        <f t="shared" si="0"/>
        <v>Reason Unknown</v>
      </c>
      <c r="I27" s="63">
        <f>(tbl_raw_data[[#This Row],[Date Actioned]])-(tbl_raw_data[[#This Row],[Date Tagged]])</f>
        <v>7.3379629611736163E-3</v>
      </c>
      <c r="J27" s="66">
        <f>HOUR(tbl_raw_data[[#This Row],[time_taken]])*60+MINUTE(tbl_raw_data[[#This Row],[time_taken]])+SECOND(tbl_raw_data[[#This Row],[time_taken]])/60</f>
        <v>10.566666666666666</v>
      </c>
      <c r="K27" s="68">
        <f>DATE(YEAR(tbl_raw_data[[#This Row],[Date Actioned]]),MONTH(tbl_raw_data[[#This Row],[Date Actioned]]),DAY(tbl_raw_data[[#This Row],[Date Actioned]]))</f>
        <v>45137</v>
      </c>
      <c r="L27" s="65" t="str">
        <f>UPPER(TEXT(tbl_raw_data[[#This Row],[updated_date]],"MMMM"))</f>
        <v>JULY</v>
      </c>
      <c r="M27" s="65" t="str">
        <f>"WEEK "&amp;IF(ROUNDUP(DAY(tbl_raw_data[[#This Row],[updated_date]])/7,0)=5,4,ROUNDUP(DAY(tbl_raw_data[[#This Row],[updated_date]])/7,0))</f>
        <v>WEEK 4</v>
      </c>
      <c r="N27" s="71" t="str">
        <f>UPPER(VLOOKUP(tbl_raw_data[[#This Row],[Analyst]],settings!$A$1:$B$15,2,0))</f>
        <v>NAVED</v>
      </c>
      <c r="O27" s="71" t="str">
        <f>TRIM(UPPER(tbl_raw_data[[#This Row],[Outcome]]))</f>
        <v>APPROVE</v>
      </c>
      <c r="P27" s="71" t="str">
        <f>TRIM(UPPER(tbl_raw_data[[#This Row],[Queue Name]]))</f>
        <v>CONSUMER PRE BUREAU</v>
      </c>
      <c r="Q27" s="71" t="str">
        <f>IF(tbl_raw_data[[#This Row],[time_taken_in_min]]&lt;=settings!$D$2,"SLA_MET","SLA_NOT_MET")</f>
        <v>SLA_MET</v>
      </c>
    </row>
    <row r="28" spans="1:17" hidden="1" x14ac:dyDescent="0.3">
      <c r="A28" s="7" t="s">
        <v>991</v>
      </c>
      <c r="B28" s="34">
        <v>45137.490682870368</v>
      </c>
      <c r="C28" s="38">
        <v>45137.499652777777</v>
      </c>
      <c r="D28" s="3" t="s">
        <v>10</v>
      </c>
      <c r="E28" s="3" t="s">
        <v>11</v>
      </c>
      <c r="F28" s="3" t="s">
        <v>9</v>
      </c>
      <c r="G28" s="3" t="s">
        <v>15</v>
      </c>
      <c r="H28" s="84" t="str">
        <f t="shared" si="0"/>
        <v>Reason Unknown</v>
      </c>
      <c r="I28" s="63">
        <f>(tbl_raw_data[[#This Row],[Date Actioned]])-(tbl_raw_data[[#This Row],[Date Tagged]])</f>
        <v>8.969907408754807E-3</v>
      </c>
      <c r="J28" s="66">
        <f>HOUR(tbl_raw_data[[#This Row],[time_taken]])*60+MINUTE(tbl_raw_data[[#This Row],[time_taken]])+SECOND(tbl_raw_data[[#This Row],[time_taken]])/60</f>
        <v>12.916666666666666</v>
      </c>
      <c r="K28" s="68">
        <f>DATE(YEAR(tbl_raw_data[[#This Row],[Date Actioned]]),MONTH(tbl_raw_data[[#This Row],[Date Actioned]]),DAY(tbl_raw_data[[#This Row],[Date Actioned]]))</f>
        <v>45137</v>
      </c>
      <c r="L28" s="65" t="str">
        <f>UPPER(TEXT(tbl_raw_data[[#This Row],[updated_date]],"MMMM"))</f>
        <v>JULY</v>
      </c>
      <c r="M28" s="65" t="str">
        <f>"WEEK "&amp;IF(ROUNDUP(DAY(tbl_raw_data[[#This Row],[updated_date]])/7,0)=5,4,ROUNDUP(DAY(tbl_raw_data[[#This Row],[updated_date]])/7,0))</f>
        <v>WEEK 4</v>
      </c>
      <c r="N28" s="71" t="str">
        <f>UPPER(VLOOKUP(tbl_raw_data[[#This Row],[Analyst]],settings!$A$1:$B$15,2,0))</f>
        <v>QUADIR</v>
      </c>
      <c r="O28" s="71" t="str">
        <f>TRIM(UPPER(tbl_raw_data[[#This Row],[Outcome]]))</f>
        <v>APPROVE</v>
      </c>
      <c r="P28" s="71" t="str">
        <f>TRIM(UPPER(tbl_raw_data[[#This Row],[Queue Name]]))</f>
        <v>CONSUMER EXISTING</v>
      </c>
      <c r="Q28" s="71" t="str">
        <f>IF(tbl_raw_data[[#This Row],[time_taken_in_min]]&lt;=settings!$D$2,"SLA_MET","SLA_NOT_MET")</f>
        <v>SLA_MET</v>
      </c>
    </row>
    <row r="29" spans="1:17" hidden="1" x14ac:dyDescent="0.3">
      <c r="A29" s="1" t="s">
        <v>992</v>
      </c>
      <c r="B29" s="36">
        <v>45137.491979166669</v>
      </c>
      <c r="C29" s="37">
        <v>45137.50403935185</v>
      </c>
      <c r="D29" s="6" t="s">
        <v>10</v>
      </c>
      <c r="E29" s="6" t="s">
        <v>8</v>
      </c>
      <c r="F29" s="6" t="s">
        <v>25</v>
      </c>
      <c r="G29" s="6" t="s">
        <v>15</v>
      </c>
      <c r="H29" s="84" t="str">
        <f t="shared" si="0"/>
        <v>Reason Unknown</v>
      </c>
      <c r="I29" s="63">
        <f>(tbl_raw_data[[#This Row],[Date Actioned]])-(tbl_raw_data[[#This Row],[Date Tagged]])</f>
        <v>1.2060185181326233E-2</v>
      </c>
      <c r="J29" s="66">
        <f>HOUR(tbl_raw_data[[#This Row],[time_taken]])*60+MINUTE(tbl_raw_data[[#This Row],[time_taken]])+SECOND(tbl_raw_data[[#This Row],[time_taken]])/60</f>
        <v>17.366666666666667</v>
      </c>
      <c r="K29" s="68">
        <f>DATE(YEAR(tbl_raw_data[[#This Row],[Date Actioned]]),MONTH(tbl_raw_data[[#This Row],[Date Actioned]]),DAY(tbl_raw_data[[#This Row],[Date Actioned]]))</f>
        <v>45137</v>
      </c>
      <c r="L29" s="65" t="str">
        <f>UPPER(TEXT(tbl_raw_data[[#This Row],[updated_date]],"MMMM"))</f>
        <v>JULY</v>
      </c>
      <c r="M29" s="65" t="str">
        <f>"WEEK "&amp;IF(ROUNDUP(DAY(tbl_raw_data[[#This Row],[updated_date]])/7,0)=5,4,ROUNDUP(DAY(tbl_raw_data[[#This Row],[updated_date]])/7,0))</f>
        <v>WEEK 4</v>
      </c>
      <c r="N29" s="71" t="str">
        <f>UPPER(VLOOKUP(tbl_raw_data[[#This Row],[Analyst]],settings!$A$1:$B$15,2,0))</f>
        <v>ASIF</v>
      </c>
      <c r="O29" s="71" t="str">
        <f>TRIM(UPPER(tbl_raw_data[[#This Row],[Outcome]]))</f>
        <v>APPROVE</v>
      </c>
      <c r="P29" s="71" t="str">
        <f>TRIM(UPPER(tbl_raw_data[[#This Row],[Queue Name]]))</f>
        <v>CONSUMER POST BUREAU</v>
      </c>
      <c r="Q29" s="71" t="str">
        <f>IF(tbl_raw_data[[#This Row],[time_taken_in_min]]&lt;=settings!$D$2,"SLA_MET","SLA_NOT_MET")</f>
        <v>SLA_MET</v>
      </c>
    </row>
    <row r="30" spans="1:17" hidden="1" x14ac:dyDescent="0.3">
      <c r="A30" s="5" t="s">
        <v>993</v>
      </c>
      <c r="B30" s="34">
        <v>45137.497002314813</v>
      </c>
      <c r="C30" s="38">
        <v>45137.508530092593</v>
      </c>
      <c r="D30" s="3" t="s">
        <v>10</v>
      </c>
      <c r="E30" s="3" t="s">
        <v>11</v>
      </c>
      <c r="F30" s="3" t="s">
        <v>12</v>
      </c>
      <c r="G30" s="3" t="s">
        <v>15</v>
      </c>
      <c r="H30" s="84" t="str">
        <f t="shared" si="0"/>
        <v>Reason Unknown</v>
      </c>
      <c r="I30" s="63">
        <f>(tbl_raw_data[[#This Row],[Date Actioned]])-(tbl_raw_data[[#This Row],[Date Tagged]])</f>
        <v>1.152777778042946E-2</v>
      </c>
      <c r="J30" s="66">
        <f>HOUR(tbl_raw_data[[#This Row],[time_taken]])*60+MINUTE(tbl_raw_data[[#This Row],[time_taken]])+SECOND(tbl_raw_data[[#This Row],[time_taken]])/60</f>
        <v>16.600000000000001</v>
      </c>
      <c r="K30" s="68">
        <f>DATE(YEAR(tbl_raw_data[[#This Row],[Date Actioned]]),MONTH(tbl_raw_data[[#This Row],[Date Actioned]]),DAY(tbl_raw_data[[#This Row],[Date Actioned]]))</f>
        <v>45137</v>
      </c>
      <c r="L30" s="65" t="str">
        <f>UPPER(TEXT(tbl_raw_data[[#This Row],[updated_date]],"MMMM"))</f>
        <v>JULY</v>
      </c>
      <c r="M30" s="65" t="str">
        <f>"WEEK "&amp;IF(ROUNDUP(DAY(tbl_raw_data[[#This Row],[updated_date]])/7,0)=5,4,ROUNDUP(DAY(tbl_raw_data[[#This Row],[updated_date]])/7,0))</f>
        <v>WEEK 4</v>
      </c>
      <c r="N30" s="71" t="str">
        <f>UPPER(VLOOKUP(tbl_raw_data[[#This Row],[Analyst]],settings!$A$1:$B$15,2,0))</f>
        <v>NITESH</v>
      </c>
      <c r="O30" s="71" t="str">
        <f>TRIM(UPPER(tbl_raw_data[[#This Row],[Outcome]]))</f>
        <v>APPROVE</v>
      </c>
      <c r="P30" s="71" t="str">
        <f>TRIM(UPPER(tbl_raw_data[[#This Row],[Queue Name]]))</f>
        <v>CONSUMER EXISTING</v>
      </c>
      <c r="Q30" s="71" t="str">
        <f>IF(tbl_raw_data[[#This Row],[time_taken_in_min]]&lt;=settings!$D$2,"SLA_MET","SLA_NOT_MET")</f>
        <v>SLA_MET</v>
      </c>
    </row>
    <row r="31" spans="1:17" hidden="1" x14ac:dyDescent="0.3">
      <c r="A31" s="7" t="s">
        <v>994</v>
      </c>
      <c r="B31" s="36">
        <v>45137.49827546296</v>
      </c>
      <c r="C31" s="37">
        <v>45137.505960648145</v>
      </c>
      <c r="D31" s="6" t="s">
        <v>10</v>
      </c>
      <c r="E31" s="6" t="s">
        <v>11</v>
      </c>
      <c r="F31" s="6" t="s">
        <v>9</v>
      </c>
      <c r="G31" s="6" t="s">
        <v>15</v>
      </c>
      <c r="H31" s="84" t="str">
        <f t="shared" si="0"/>
        <v>Reason Unknown</v>
      </c>
      <c r="I31" s="63">
        <f>(tbl_raw_data[[#This Row],[Date Actioned]])-(tbl_raw_data[[#This Row],[Date Tagged]])</f>
        <v>7.6851851845276542E-3</v>
      </c>
      <c r="J31" s="66">
        <f>HOUR(tbl_raw_data[[#This Row],[time_taken]])*60+MINUTE(tbl_raw_data[[#This Row],[time_taken]])+SECOND(tbl_raw_data[[#This Row],[time_taken]])/60</f>
        <v>11.066666666666666</v>
      </c>
      <c r="K31" s="68">
        <f>DATE(YEAR(tbl_raw_data[[#This Row],[Date Actioned]]),MONTH(tbl_raw_data[[#This Row],[Date Actioned]]),DAY(tbl_raw_data[[#This Row],[Date Actioned]]))</f>
        <v>45137</v>
      </c>
      <c r="L31" s="65" t="str">
        <f>UPPER(TEXT(tbl_raw_data[[#This Row],[updated_date]],"MMMM"))</f>
        <v>JULY</v>
      </c>
      <c r="M31" s="65" t="str">
        <f>"WEEK "&amp;IF(ROUNDUP(DAY(tbl_raw_data[[#This Row],[updated_date]])/7,0)=5,4,ROUNDUP(DAY(tbl_raw_data[[#This Row],[updated_date]])/7,0))</f>
        <v>WEEK 4</v>
      </c>
      <c r="N31" s="71" t="str">
        <f>UPPER(VLOOKUP(tbl_raw_data[[#This Row],[Analyst]],settings!$A$1:$B$15,2,0))</f>
        <v>QUADIR</v>
      </c>
      <c r="O31" s="71" t="str">
        <f>TRIM(UPPER(tbl_raw_data[[#This Row],[Outcome]]))</f>
        <v>APPROVE</v>
      </c>
      <c r="P31" s="71" t="str">
        <f>TRIM(UPPER(tbl_raw_data[[#This Row],[Queue Name]]))</f>
        <v>CONSUMER EXISTING</v>
      </c>
      <c r="Q31" s="71" t="str">
        <f>IF(tbl_raw_data[[#This Row],[time_taken_in_min]]&lt;=settings!$D$2,"SLA_MET","SLA_NOT_MET")</f>
        <v>SLA_MET</v>
      </c>
    </row>
    <row r="32" spans="1:17" hidden="1" x14ac:dyDescent="0.3">
      <c r="A32" s="1" t="s">
        <v>995</v>
      </c>
      <c r="B32" s="34">
        <v>45137.507048611114</v>
      </c>
      <c r="C32" s="38">
        <v>45137.515636574077</v>
      </c>
      <c r="D32" s="3" t="s">
        <v>10</v>
      </c>
      <c r="E32" s="3" t="s">
        <v>11</v>
      </c>
      <c r="F32" s="3" t="s">
        <v>24</v>
      </c>
      <c r="G32" s="3" t="s">
        <v>15</v>
      </c>
      <c r="H32" s="84" t="str">
        <f t="shared" si="0"/>
        <v>Reason Unknown</v>
      </c>
      <c r="I32" s="63">
        <f>(tbl_raw_data[[#This Row],[Date Actioned]])-(tbl_raw_data[[#This Row],[Date Tagged]])</f>
        <v>8.5879629623377696E-3</v>
      </c>
      <c r="J32" s="66">
        <f>HOUR(tbl_raw_data[[#This Row],[time_taken]])*60+MINUTE(tbl_raw_data[[#This Row],[time_taken]])+SECOND(tbl_raw_data[[#This Row],[time_taken]])/60</f>
        <v>12.366666666666667</v>
      </c>
      <c r="K32" s="68">
        <f>DATE(YEAR(tbl_raw_data[[#This Row],[Date Actioned]]),MONTH(tbl_raw_data[[#This Row],[Date Actioned]]),DAY(tbl_raw_data[[#This Row],[Date Actioned]]))</f>
        <v>45137</v>
      </c>
      <c r="L32" s="65" t="str">
        <f>UPPER(TEXT(tbl_raw_data[[#This Row],[updated_date]],"MMMM"))</f>
        <v>JULY</v>
      </c>
      <c r="M32" s="65" t="str">
        <f>"WEEK "&amp;IF(ROUNDUP(DAY(tbl_raw_data[[#This Row],[updated_date]])/7,0)=5,4,ROUNDUP(DAY(tbl_raw_data[[#This Row],[updated_date]])/7,0))</f>
        <v>WEEK 4</v>
      </c>
      <c r="N32" s="71" t="str">
        <f>UPPER(VLOOKUP(tbl_raw_data[[#This Row],[Analyst]],settings!$A$1:$B$15,2,0))</f>
        <v>SAM</v>
      </c>
      <c r="O32" s="71" t="str">
        <f>TRIM(UPPER(tbl_raw_data[[#This Row],[Outcome]]))</f>
        <v>APPROVE</v>
      </c>
      <c r="P32" s="71" t="str">
        <f>TRIM(UPPER(tbl_raw_data[[#This Row],[Queue Name]]))</f>
        <v>CONSUMER EXISTING</v>
      </c>
      <c r="Q32" s="71" t="str">
        <f>IF(tbl_raw_data[[#This Row],[time_taken_in_min]]&lt;=settings!$D$2,"SLA_MET","SLA_NOT_MET")</f>
        <v>SLA_MET</v>
      </c>
    </row>
    <row r="33" spans="1:17" hidden="1" x14ac:dyDescent="0.3">
      <c r="A33" s="5" t="s">
        <v>996</v>
      </c>
      <c r="B33" s="36">
        <v>45137.508136574077</v>
      </c>
      <c r="C33" s="37">
        <v>45137.511608796296</v>
      </c>
      <c r="D33" s="6" t="s">
        <v>10</v>
      </c>
      <c r="E33" s="6" t="s">
        <v>11</v>
      </c>
      <c r="F33" s="6" t="s">
        <v>14</v>
      </c>
      <c r="G33" s="6" t="s">
        <v>15</v>
      </c>
      <c r="H33" s="84" t="str">
        <f t="shared" si="0"/>
        <v>Reason Unknown</v>
      </c>
      <c r="I33" s="63">
        <f>(tbl_raw_data[[#This Row],[Date Actioned]])-(tbl_raw_data[[#This Row],[Date Tagged]])</f>
        <v>3.4722222189884633E-3</v>
      </c>
      <c r="J33" s="66">
        <f>HOUR(tbl_raw_data[[#This Row],[time_taken]])*60+MINUTE(tbl_raw_data[[#This Row],[time_taken]])+SECOND(tbl_raw_data[[#This Row],[time_taken]])/60</f>
        <v>5</v>
      </c>
      <c r="K33" s="68">
        <f>DATE(YEAR(tbl_raw_data[[#This Row],[Date Actioned]]),MONTH(tbl_raw_data[[#This Row],[Date Actioned]]),DAY(tbl_raw_data[[#This Row],[Date Actioned]]))</f>
        <v>45137</v>
      </c>
      <c r="L33" s="65" t="str">
        <f>UPPER(TEXT(tbl_raw_data[[#This Row],[updated_date]],"MMMM"))</f>
        <v>JULY</v>
      </c>
      <c r="M33" s="65" t="str">
        <f>"WEEK "&amp;IF(ROUNDUP(DAY(tbl_raw_data[[#This Row],[updated_date]])/7,0)=5,4,ROUNDUP(DAY(tbl_raw_data[[#This Row],[updated_date]])/7,0))</f>
        <v>WEEK 4</v>
      </c>
      <c r="N33" s="71" t="str">
        <f>UPPER(VLOOKUP(tbl_raw_data[[#This Row],[Analyst]],settings!$A$1:$B$15,2,0))</f>
        <v>CAMROON</v>
      </c>
      <c r="O33" s="71" t="str">
        <f>TRIM(UPPER(tbl_raw_data[[#This Row],[Outcome]]))</f>
        <v>APPROVE</v>
      </c>
      <c r="P33" s="71" t="str">
        <f>TRIM(UPPER(tbl_raw_data[[#This Row],[Queue Name]]))</f>
        <v>CONSUMER EXISTING</v>
      </c>
      <c r="Q33" s="71" t="str">
        <f>IF(tbl_raw_data[[#This Row],[time_taken_in_min]]&lt;=settings!$D$2,"SLA_MET","SLA_NOT_MET")</f>
        <v>SLA_MET</v>
      </c>
    </row>
    <row r="34" spans="1:17" hidden="1" x14ac:dyDescent="0.3">
      <c r="A34" s="7" t="s">
        <v>997</v>
      </c>
      <c r="B34" s="34">
        <v>45137.508645833332</v>
      </c>
      <c r="C34" s="38">
        <v>45137.512037037035</v>
      </c>
      <c r="D34" s="3" t="s">
        <v>10</v>
      </c>
      <c r="E34" s="3" t="s">
        <v>11</v>
      </c>
      <c r="F34" s="3" t="s">
        <v>9</v>
      </c>
      <c r="G34" s="3" t="s">
        <v>15</v>
      </c>
      <c r="H34" s="84" t="str">
        <f t="shared" si="0"/>
        <v>Reason Unknown</v>
      </c>
      <c r="I34" s="63">
        <f>(tbl_raw_data[[#This Row],[Date Actioned]])-(tbl_raw_data[[#This Row],[Date Tagged]])</f>
        <v>3.3912037033587694E-3</v>
      </c>
      <c r="J34" s="66">
        <f>HOUR(tbl_raw_data[[#This Row],[time_taken]])*60+MINUTE(tbl_raw_data[[#This Row],[time_taken]])+SECOND(tbl_raw_data[[#This Row],[time_taken]])/60</f>
        <v>4.8833333333333329</v>
      </c>
      <c r="K34" s="68">
        <f>DATE(YEAR(tbl_raw_data[[#This Row],[Date Actioned]]),MONTH(tbl_raw_data[[#This Row],[Date Actioned]]),DAY(tbl_raw_data[[#This Row],[Date Actioned]]))</f>
        <v>45137</v>
      </c>
      <c r="L34" s="65" t="str">
        <f>UPPER(TEXT(tbl_raw_data[[#This Row],[updated_date]],"MMMM"))</f>
        <v>JULY</v>
      </c>
      <c r="M34" s="65" t="str">
        <f>"WEEK "&amp;IF(ROUNDUP(DAY(tbl_raw_data[[#This Row],[updated_date]])/7,0)=5,4,ROUNDUP(DAY(tbl_raw_data[[#This Row],[updated_date]])/7,0))</f>
        <v>WEEK 4</v>
      </c>
      <c r="N34" s="71" t="str">
        <f>UPPER(VLOOKUP(tbl_raw_data[[#This Row],[Analyst]],settings!$A$1:$B$15,2,0))</f>
        <v>QUADIR</v>
      </c>
      <c r="O34" s="71" t="str">
        <f>TRIM(UPPER(tbl_raw_data[[#This Row],[Outcome]]))</f>
        <v>APPROVE</v>
      </c>
      <c r="P34" s="71" t="str">
        <f>TRIM(UPPER(tbl_raw_data[[#This Row],[Queue Name]]))</f>
        <v>CONSUMER EXISTING</v>
      </c>
      <c r="Q34" s="71" t="str">
        <f>IF(tbl_raw_data[[#This Row],[time_taken_in_min]]&lt;=settings!$D$2,"SLA_MET","SLA_NOT_MET")</f>
        <v>SLA_MET</v>
      </c>
    </row>
    <row r="35" spans="1:17" hidden="1" x14ac:dyDescent="0.3">
      <c r="A35" s="1" t="s">
        <v>998</v>
      </c>
      <c r="B35" s="36">
        <v>45137.508645833332</v>
      </c>
      <c r="C35" s="37">
        <v>45137.519386574073</v>
      </c>
      <c r="D35" s="6" t="s">
        <v>10</v>
      </c>
      <c r="E35" s="6" t="s">
        <v>18</v>
      </c>
      <c r="F35" s="6" t="s">
        <v>19</v>
      </c>
      <c r="G35" s="6" t="s">
        <v>15</v>
      </c>
      <c r="H35" s="84" t="str">
        <f t="shared" si="0"/>
        <v>Reason Unknown</v>
      </c>
      <c r="I35" s="63">
        <f>(tbl_raw_data[[#This Row],[Date Actioned]])-(tbl_raw_data[[#This Row],[Date Tagged]])</f>
        <v>1.0740740741312038E-2</v>
      </c>
      <c r="J35" s="66">
        <f>HOUR(tbl_raw_data[[#This Row],[time_taken]])*60+MINUTE(tbl_raw_data[[#This Row],[time_taken]])+SECOND(tbl_raw_data[[#This Row],[time_taken]])/60</f>
        <v>15.466666666666667</v>
      </c>
      <c r="K35" s="68">
        <f>DATE(YEAR(tbl_raw_data[[#This Row],[Date Actioned]]),MONTH(tbl_raw_data[[#This Row],[Date Actioned]]),DAY(tbl_raw_data[[#This Row],[Date Actioned]]))</f>
        <v>45137</v>
      </c>
      <c r="L35" s="65" t="str">
        <f>UPPER(TEXT(tbl_raw_data[[#This Row],[updated_date]],"MMMM"))</f>
        <v>JULY</v>
      </c>
      <c r="M35" s="65" t="str">
        <f>"WEEK "&amp;IF(ROUNDUP(DAY(tbl_raw_data[[#This Row],[updated_date]])/7,0)=5,4,ROUNDUP(DAY(tbl_raw_data[[#This Row],[updated_date]])/7,0))</f>
        <v>WEEK 4</v>
      </c>
      <c r="N35" s="71" t="str">
        <f>UPPER(VLOOKUP(tbl_raw_data[[#This Row],[Analyst]],settings!$A$1:$B$15,2,0))</f>
        <v>NAVED</v>
      </c>
      <c r="O35" s="71" t="str">
        <f>TRIM(UPPER(tbl_raw_data[[#This Row],[Outcome]]))</f>
        <v>APPROVE</v>
      </c>
      <c r="P35" s="71" t="str">
        <f>TRIM(UPPER(tbl_raw_data[[#This Row],[Queue Name]]))</f>
        <v>CONSUMER PRE BUREAU</v>
      </c>
      <c r="Q35" s="71" t="str">
        <f>IF(tbl_raw_data[[#This Row],[time_taken_in_min]]&lt;=settings!$D$2,"SLA_MET","SLA_NOT_MET")</f>
        <v>SLA_MET</v>
      </c>
    </row>
    <row r="36" spans="1:17" hidden="1" x14ac:dyDescent="0.3">
      <c r="A36" s="5" t="s">
        <v>999</v>
      </c>
      <c r="B36" s="34">
        <v>45137.521053240744</v>
      </c>
      <c r="C36" s="38">
        <v>45137.524756944447</v>
      </c>
      <c r="D36" s="3" t="s">
        <v>10</v>
      </c>
      <c r="E36" s="3" t="s">
        <v>18</v>
      </c>
      <c r="F36" s="3" t="s">
        <v>14</v>
      </c>
      <c r="G36" s="3" t="s">
        <v>23</v>
      </c>
      <c r="H36" s="84" t="str">
        <f t="shared" si="0"/>
        <v>Reason Unknown</v>
      </c>
      <c r="I36" s="63">
        <f>(tbl_raw_data[[#This Row],[Date Actioned]])-(tbl_raw_data[[#This Row],[Date Tagged]])</f>
        <v>3.7037037036498077E-3</v>
      </c>
      <c r="J36" s="66">
        <f>HOUR(tbl_raw_data[[#This Row],[time_taken]])*60+MINUTE(tbl_raw_data[[#This Row],[time_taken]])+SECOND(tbl_raw_data[[#This Row],[time_taken]])/60</f>
        <v>5.333333333333333</v>
      </c>
      <c r="K36" s="68">
        <f>DATE(YEAR(tbl_raw_data[[#This Row],[Date Actioned]]),MONTH(tbl_raw_data[[#This Row],[Date Actioned]]),DAY(tbl_raw_data[[#This Row],[Date Actioned]]))</f>
        <v>45137</v>
      </c>
      <c r="L36" s="65" t="str">
        <f>UPPER(TEXT(tbl_raw_data[[#This Row],[updated_date]],"MMMM"))</f>
        <v>JULY</v>
      </c>
      <c r="M36" s="65" t="str">
        <f>"WEEK "&amp;IF(ROUNDUP(DAY(tbl_raw_data[[#This Row],[updated_date]])/7,0)=5,4,ROUNDUP(DAY(tbl_raw_data[[#This Row],[updated_date]])/7,0))</f>
        <v>WEEK 4</v>
      </c>
      <c r="N36" s="71" t="str">
        <f>UPPER(VLOOKUP(tbl_raw_data[[#This Row],[Analyst]],settings!$A$1:$B$15,2,0))</f>
        <v>CAMROON</v>
      </c>
      <c r="O36" s="71" t="str">
        <f>TRIM(UPPER(tbl_raw_data[[#This Row],[Outcome]]))</f>
        <v>APPROVE</v>
      </c>
      <c r="P36" s="71" t="str">
        <f>TRIM(UPPER(tbl_raw_data[[#This Row],[Queue Name]]))</f>
        <v>CONSUMER PRE BUREAU</v>
      </c>
      <c r="Q36" s="71" t="str">
        <f>IF(tbl_raw_data[[#This Row],[time_taken_in_min]]&lt;=settings!$D$2,"SLA_MET","SLA_NOT_MET")</f>
        <v>SLA_MET</v>
      </c>
    </row>
    <row r="37" spans="1:17" hidden="1" x14ac:dyDescent="0.3">
      <c r="A37" s="7" t="s">
        <v>1000</v>
      </c>
      <c r="B37" s="36">
        <v>45137.530694444446</v>
      </c>
      <c r="C37" s="37">
        <v>45137.538958333331</v>
      </c>
      <c r="D37" s="6" t="s">
        <v>10</v>
      </c>
      <c r="E37" s="6" t="s">
        <v>8</v>
      </c>
      <c r="F37" s="6" t="s">
        <v>19</v>
      </c>
      <c r="G37" s="6" t="s">
        <v>23</v>
      </c>
      <c r="H37" s="84" t="str">
        <f t="shared" si="0"/>
        <v>Reason Unknown</v>
      </c>
      <c r="I37" s="63">
        <f>(tbl_raw_data[[#This Row],[Date Actioned]])-(tbl_raw_data[[#This Row],[Date Tagged]])</f>
        <v>8.2638888852670789E-3</v>
      </c>
      <c r="J37" s="66">
        <f>HOUR(tbl_raw_data[[#This Row],[time_taken]])*60+MINUTE(tbl_raw_data[[#This Row],[time_taken]])+SECOND(tbl_raw_data[[#This Row],[time_taken]])/60</f>
        <v>11.9</v>
      </c>
      <c r="K37" s="68">
        <f>DATE(YEAR(tbl_raw_data[[#This Row],[Date Actioned]]),MONTH(tbl_raw_data[[#This Row],[Date Actioned]]),DAY(tbl_raw_data[[#This Row],[Date Actioned]]))</f>
        <v>45137</v>
      </c>
      <c r="L37" s="65" t="str">
        <f>UPPER(TEXT(tbl_raw_data[[#This Row],[updated_date]],"MMMM"))</f>
        <v>JULY</v>
      </c>
      <c r="M37" s="65" t="str">
        <f>"WEEK "&amp;IF(ROUNDUP(DAY(tbl_raw_data[[#This Row],[updated_date]])/7,0)=5,4,ROUNDUP(DAY(tbl_raw_data[[#This Row],[updated_date]])/7,0))</f>
        <v>WEEK 4</v>
      </c>
      <c r="N37" s="71" t="str">
        <f>UPPER(VLOOKUP(tbl_raw_data[[#This Row],[Analyst]],settings!$A$1:$B$15,2,0))</f>
        <v>NAVED</v>
      </c>
      <c r="O37" s="71" t="str">
        <f>TRIM(UPPER(tbl_raw_data[[#This Row],[Outcome]]))</f>
        <v>APPROVE</v>
      </c>
      <c r="P37" s="71" t="str">
        <f>TRIM(UPPER(tbl_raw_data[[#This Row],[Queue Name]]))</f>
        <v>CONSUMER POST BUREAU</v>
      </c>
      <c r="Q37" s="71" t="str">
        <f>IF(tbl_raw_data[[#This Row],[time_taken_in_min]]&lt;=settings!$D$2,"SLA_MET","SLA_NOT_MET")</f>
        <v>SLA_MET</v>
      </c>
    </row>
    <row r="38" spans="1:17" hidden="1" x14ac:dyDescent="0.3">
      <c r="A38" s="1" t="s">
        <v>1001</v>
      </c>
      <c r="B38" s="34">
        <v>45137.53497685185</v>
      </c>
      <c r="C38" s="38">
        <v>45137.542303240742</v>
      </c>
      <c r="D38" s="3" t="s">
        <v>10</v>
      </c>
      <c r="E38" s="3" t="s">
        <v>8</v>
      </c>
      <c r="F38" s="3" t="s">
        <v>25</v>
      </c>
      <c r="G38" s="3" t="s">
        <v>15</v>
      </c>
      <c r="H38" s="84" t="str">
        <f t="shared" si="0"/>
        <v>Reason Unknown</v>
      </c>
      <c r="I38" s="63">
        <f>(tbl_raw_data[[#This Row],[Date Actioned]])-(tbl_raw_data[[#This Row],[Date Tagged]])</f>
        <v>7.3263888916699216E-3</v>
      </c>
      <c r="J38" s="66">
        <f>HOUR(tbl_raw_data[[#This Row],[time_taken]])*60+MINUTE(tbl_raw_data[[#This Row],[time_taken]])+SECOND(tbl_raw_data[[#This Row],[time_taken]])/60</f>
        <v>10.55</v>
      </c>
      <c r="K38" s="68">
        <f>DATE(YEAR(tbl_raw_data[[#This Row],[Date Actioned]]),MONTH(tbl_raw_data[[#This Row],[Date Actioned]]),DAY(tbl_raw_data[[#This Row],[Date Actioned]]))</f>
        <v>45137</v>
      </c>
      <c r="L38" s="65" t="str">
        <f>UPPER(TEXT(tbl_raw_data[[#This Row],[updated_date]],"MMMM"))</f>
        <v>JULY</v>
      </c>
      <c r="M38" s="65" t="str">
        <f>"WEEK "&amp;IF(ROUNDUP(DAY(tbl_raw_data[[#This Row],[updated_date]])/7,0)=5,4,ROUNDUP(DAY(tbl_raw_data[[#This Row],[updated_date]])/7,0))</f>
        <v>WEEK 4</v>
      </c>
      <c r="N38" s="71" t="str">
        <f>UPPER(VLOOKUP(tbl_raw_data[[#This Row],[Analyst]],settings!$A$1:$B$15,2,0))</f>
        <v>ASIF</v>
      </c>
      <c r="O38" s="71" t="str">
        <f>TRIM(UPPER(tbl_raw_data[[#This Row],[Outcome]]))</f>
        <v>APPROVE</v>
      </c>
      <c r="P38" s="71" t="str">
        <f>TRIM(UPPER(tbl_raw_data[[#This Row],[Queue Name]]))</f>
        <v>CONSUMER POST BUREAU</v>
      </c>
      <c r="Q38" s="71" t="str">
        <f>IF(tbl_raw_data[[#This Row],[time_taken_in_min]]&lt;=settings!$D$2,"SLA_MET","SLA_NOT_MET")</f>
        <v>SLA_MET</v>
      </c>
    </row>
    <row r="39" spans="1:17" hidden="1" x14ac:dyDescent="0.3">
      <c r="A39" s="5" t="s">
        <v>1002</v>
      </c>
      <c r="B39" s="36">
        <v>45137.537094907406</v>
      </c>
      <c r="C39" s="37">
        <v>45137.544328703705</v>
      </c>
      <c r="D39" s="6" t="s">
        <v>10</v>
      </c>
      <c r="E39" s="6" t="s">
        <v>8</v>
      </c>
      <c r="F39" s="6" t="s">
        <v>19</v>
      </c>
      <c r="G39" s="6" t="s">
        <v>15</v>
      </c>
      <c r="H39" s="84" t="str">
        <f t="shared" si="0"/>
        <v>Reason Unknown</v>
      </c>
      <c r="I39" s="63">
        <f>(tbl_raw_data[[#This Row],[Date Actioned]])-(tbl_raw_data[[#This Row],[Date Tagged]])</f>
        <v>7.2337962992605753E-3</v>
      </c>
      <c r="J39" s="66">
        <f>HOUR(tbl_raw_data[[#This Row],[time_taken]])*60+MINUTE(tbl_raw_data[[#This Row],[time_taken]])+SECOND(tbl_raw_data[[#This Row],[time_taken]])/60</f>
        <v>10.416666666666666</v>
      </c>
      <c r="K39" s="68">
        <f>DATE(YEAR(tbl_raw_data[[#This Row],[Date Actioned]]),MONTH(tbl_raw_data[[#This Row],[Date Actioned]]),DAY(tbl_raw_data[[#This Row],[Date Actioned]]))</f>
        <v>45137</v>
      </c>
      <c r="L39" s="65" t="str">
        <f>UPPER(TEXT(tbl_raw_data[[#This Row],[updated_date]],"MMMM"))</f>
        <v>JULY</v>
      </c>
      <c r="M39" s="65" t="str">
        <f>"WEEK "&amp;IF(ROUNDUP(DAY(tbl_raw_data[[#This Row],[updated_date]])/7,0)=5,4,ROUNDUP(DAY(tbl_raw_data[[#This Row],[updated_date]])/7,0))</f>
        <v>WEEK 4</v>
      </c>
      <c r="N39" s="71" t="str">
        <f>UPPER(VLOOKUP(tbl_raw_data[[#This Row],[Analyst]],settings!$A$1:$B$15,2,0))</f>
        <v>NAVED</v>
      </c>
      <c r="O39" s="71" t="str">
        <f>TRIM(UPPER(tbl_raw_data[[#This Row],[Outcome]]))</f>
        <v>APPROVE</v>
      </c>
      <c r="P39" s="71" t="str">
        <f>TRIM(UPPER(tbl_raw_data[[#This Row],[Queue Name]]))</f>
        <v>CONSUMER POST BUREAU</v>
      </c>
      <c r="Q39" s="71" t="str">
        <f>IF(tbl_raw_data[[#This Row],[time_taken_in_min]]&lt;=settings!$D$2,"SLA_MET","SLA_NOT_MET")</f>
        <v>SLA_MET</v>
      </c>
    </row>
    <row r="40" spans="1:17" hidden="1" x14ac:dyDescent="0.3">
      <c r="A40" s="7" t="s">
        <v>1003</v>
      </c>
      <c r="B40" s="34">
        <v>45137.537546296298</v>
      </c>
      <c r="C40" s="38">
        <v>45137.546377314815</v>
      </c>
      <c r="D40" s="3" t="s">
        <v>10</v>
      </c>
      <c r="E40" s="3" t="s">
        <v>11</v>
      </c>
      <c r="F40" s="3" t="s">
        <v>14</v>
      </c>
      <c r="G40" s="3" t="s">
        <v>15</v>
      </c>
      <c r="H40" s="84" t="str">
        <f t="shared" si="0"/>
        <v>Reason Unknown</v>
      </c>
      <c r="I40" s="63">
        <f>(tbl_raw_data[[#This Row],[Date Actioned]])-(tbl_raw_data[[#This Row],[Date Tagged]])</f>
        <v>8.8310185165028088E-3</v>
      </c>
      <c r="J40" s="66">
        <f>HOUR(tbl_raw_data[[#This Row],[time_taken]])*60+MINUTE(tbl_raw_data[[#This Row],[time_taken]])+SECOND(tbl_raw_data[[#This Row],[time_taken]])/60</f>
        <v>12.716666666666667</v>
      </c>
      <c r="K40" s="68">
        <f>DATE(YEAR(tbl_raw_data[[#This Row],[Date Actioned]]),MONTH(tbl_raw_data[[#This Row],[Date Actioned]]),DAY(tbl_raw_data[[#This Row],[Date Actioned]]))</f>
        <v>45137</v>
      </c>
      <c r="L40" s="65" t="str">
        <f>UPPER(TEXT(tbl_raw_data[[#This Row],[updated_date]],"MMMM"))</f>
        <v>JULY</v>
      </c>
      <c r="M40" s="65" t="str">
        <f>"WEEK "&amp;IF(ROUNDUP(DAY(tbl_raw_data[[#This Row],[updated_date]])/7,0)=5,4,ROUNDUP(DAY(tbl_raw_data[[#This Row],[updated_date]])/7,0))</f>
        <v>WEEK 4</v>
      </c>
      <c r="N40" s="71" t="str">
        <f>UPPER(VLOOKUP(tbl_raw_data[[#This Row],[Analyst]],settings!$A$1:$B$15,2,0))</f>
        <v>CAMROON</v>
      </c>
      <c r="O40" s="71" t="str">
        <f>TRIM(UPPER(tbl_raw_data[[#This Row],[Outcome]]))</f>
        <v>APPROVE</v>
      </c>
      <c r="P40" s="71" t="str">
        <f>TRIM(UPPER(tbl_raw_data[[#This Row],[Queue Name]]))</f>
        <v>CONSUMER EXISTING</v>
      </c>
      <c r="Q40" s="71" t="str">
        <f>IF(tbl_raw_data[[#This Row],[time_taken_in_min]]&lt;=settings!$D$2,"SLA_MET","SLA_NOT_MET")</f>
        <v>SLA_MET</v>
      </c>
    </row>
    <row r="41" spans="1:17" hidden="1" x14ac:dyDescent="0.3">
      <c r="A41" s="1" t="s">
        <v>1004</v>
      </c>
      <c r="B41" s="36">
        <v>45137.539826388886</v>
      </c>
      <c r="C41" s="37">
        <v>45137.546898148146</v>
      </c>
      <c r="D41" s="6" t="s">
        <v>10</v>
      </c>
      <c r="E41" s="6" t="s">
        <v>11</v>
      </c>
      <c r="F41" s="6" t="s">
        <v>25</v>
      </c>
      <c r="G41" s="6" t="s">
        <v>26</v>
      </c>
      <c r="H41" s="84" t="str">
        <f t="shared" si="0"/>
        <v>Reason Unknown</v>
      </c>
      <c r="I41" s="63">
        <f>(tbl_raw_data[[#This Row],[Date Actioned]])-(tbl_raw_data[[#This Row],[Date Tagged]])</f>
        <v>7.07175926072523E-3</v>
      </c>
      <c r="J41" s="66">
        <f>HOUR(tbl_raw_data[[#This Row],[time_taken]])*60+MINUTE(tbl_raw_data[[#This Row],[time_taken]])+SECOND(tbl_raw_data[[#This Row],[time_taken]])/60</f>
        <v>10.183333333333334</v>
      </c>
      <c r="K41" s="68">
        <f>DATE(YEAR(tbl_raw_data[[#This Row],[Date Actioned]]),MONTH(tbl_raw_data[[#This Row],[Date Actioned]]),DAY(tbl_raw_data[[#This Row],[Date Actioned]]))</f>
        <v>45137</v>
      </c>
      <c r="L41" s="65" t="str">
        <f>UPPER(TEXT(tbl_raw_data[[#This Row],[updated_date]],"MMMM"))</f>
        <v>JULY</v>
      </c>
      <c r="M41" s="65" t="str">
        <f>"WEEK "&amp;IF(ROUNDUP(DAY(tbl_raw_data[[#This Row],[updated_date]])/7,0)=5,4,ROUNDUP(DAY(tbl_raw_data[[#This Row],[updated_date]])/7,0))</f>
        <v>WEEK 4</v>
      </c>
      <c r="N41" s="71" t="str">
        <f>UPPER(VLOOKUP(tbl_raw_data[[#This Row],[Analyst]],settings!$A$1:$B$15,2,0))</f>
        <v>ASIF</v>
      </c>
      <c r="O41" s="71" t="str">
        <f>TRIM(UPPER(tbl_raw_data[[#This Row],[Outcome]]))</f>
        <v>APPROVE</v>
      </c>
      <c r="P41" s="71" t="str">
        <f>TRIM(UPPER(tbl_raw_data[[#This Row],[Queue Name]]))</f>
        <v>CONSUMER EXISTING</v>
      </c>
      <c r="Q41" s="71" t="str">
        <f>IF(tbl_raw_data[[#This Row],[time_taken_in_min]]&lt;=settings!$D$2,"SLA_MET","SLA_NOT_MET")</f>
        <v>SLA_MET</v>
      </c>
    </row>
    <row r="42" spans="1:17" hidden="1" x14ac:dyDescent="0.3">
      <c r="A42" s="5" t="s">
        <v>1005</v>
      </c>
      <c r="B42" s="34">
        <v>45137.548414351855</v>
      </c>
      <c r="C42" s="38">
        <v>45137.553888888891</v>
      </c>
      <c r="D42" s="3" t="s">
        <v>10</v>
      </c>
      <c r="E42" s="3" t="s">
        <v>18</v>
      </c>
      <c r="F42" s="3" t="s">
        <v>14</v>
      </c>
      <c r="G42" s="3" t="s">
        <v>16</v>
      </c>
      <c r="H42" s="84" t="str">
        <f t="shared" si="0"/>
        <v>Reason Unknown</v>
      </c>
      <c r="I42" s="63">
        <f>(tbl_raw_data[[#This Row],[Date Actioned]])-(tbl_raw_data[[#This Row],[Date Tagged]])</f>
        <v>5.4745370362070389E-3</v>
      </c>
      <c r="J42" s="66">
        <f>HOUR(tbl_raw_data[[#This Row],[time_taken]])*60+MINUTE(tbl_raw_data[[#This Row],[time_taken]])+SECOND(tbl_raw_data[[#This Row],[time_taken]])/60</f>
        <v>7.8833333333333329</v>
      </c>
      <c r="K42" s="68">
        <f>DATE(YEAR(tbl_raw_data[[#This Row],[Date Actioned]]),MONTH(tbl_raw_data[[#This Row],[Date Actioned]]),DAY(tbl_raw_data[[#This Row],[Date Actioned]]))</f>
        <v>45137</v>
      </c>
      <c r="L42" s="65" t="str">
        <f>UPPER(TEXT(tbl_raw_data[[#This Row],[updated_date]],"MMMM"))</f>
        <v>JULY</v>
      </c>
      <c r="M42" s="65" t="str">
        <f>"WEEK "&amp;IF(ROUNDUP(DAY(tbl_raw_data[[#This Row],[updated_date]])/7,0)=5,4,ROUNDUP(DAY(tbl_raw_data[[#This Row],[updated_date]])/7,0))</f>
        <v>WEEK 4</v>
      </c>
      <c r="N42" s="71" t="str">
        <f>UPPER(VLOOKUP(tbl_raw_data[[#This Row],[Analyst]],settings!$A$1:$B$15,2,0))</f>
        <v>CAMROON</v>
      </c>
      <c r="O42" s="71" t="str">
        <f>TRIM(UPPER(tbl_raw_data[[#This Row],[Outcome]]))</f>
        <v>APPROVE</v>
      </c>
      <c r="P42" s="71" t="str">
        <f>TRIM(UPPER(tbl_raw_data[[#This Row],[Queue Name]]))</f>
        <v>CONSUMER PRE BUREAU</v>
      </c>
      <c r="Q42" s="71" t="str">
        <f>IF(tbl_raw_data[[#This Row],[time_taken_in_min]]&lt;=settings!$D$2,"SLA_MET","SLA_NOT_MET")</f>
        <v>SLA_MET</v>
      </c>
    </row>
    <row r="43" spans="1:17" hidden="1" x14ac:dyDescent="0.3">
      <c r="A43" s="7" t="s">
        <v>1006</v>
      </c>
      <c r="B43" s="36">
        <v>45137.550740740742</v>
      </c>
      <c r="C43" s="37">
        <v>45137.559363425928</v>
      </c>
      <c r="D43" s="6" t="s">
        <v>10</v>
      </c>
      <c r="E43" s="6" t="s">
        <v>8</v>
      </c>
      <c r="F43" s="6" t="s">
        <v>14</v>
      </c>
      <c r="G43" s="6" t="s">
        <v>23</v>
      </c>
      <c r="H43" s="84" t="str">
        <f t="shared" si="0"/>
        <v>Reason Unknown</v>
      </c>
      <c r="I43" s="63">
        <f>(tbl_raw_data[[#This Row],[Date Actioned]])-(tbl_raw_data[[#This Row],[Date Tagged]])</f>
        <v>8.6226851854007691E-3</v>
      </c>
      <c r="J43" s="66">
        <f>HOUR(tbl_raw_data[[#This Row],[time_taken]])*60+MINUTE(tbl_raw_data[[#This Row],[time_taken]])+SECOND(tbl_raw_data[[#This Row],[time_taken]])/60</f>
        <v>12.416666666666666</v>
      </c>
      <c r="K43" s="68">
        <f>DATE(YEAR(tbl_raw_data[[#This Row],[Date Actioned]]),MONTH(tbl_raw_data[[#This Row],[Date Actioned]]),DAY(tbl_raw_data[[#This Row],[Date Actioned]]))</f>
        <v>45137</v>
      </c>
      <c r="L43" s="65" t="str">
        <f>UPPER(TEXT(tbl_raw_data[[#This Row],[updated_date]],"MMMM"))</f>
        <v>JULY</v>
      </c>
      <c r="M43" s="65" t="str">
        <f>"WEEK "&amp;IF(ROUNDUP(DAY(tbl_raw_data[[#This Row],[updated_date]])/7,0)=5,4,ROUNDUP(DAY(tbl_raw_data[[#This Row],[updated_date]])/7,0))</f>
        <v>WEEK 4</v>
      </c>
      <c r="N43" s="71" t="str">
        <f>UPPER(VLOOKUP(tbl_raw_data[[#This Row],[Analyst]],settings!$A$1:$B$15,2,0))</f>
        <v>CAMROON</v>
      </c>
      <c r="O43" s="71" t="str">
        <f>TRIM(UPPER(tbl_raw_data[[#This Row],[Outcome]]))</f>
        <v>APPROVE</v>
      </c>
      <c r="P43" s="71" t="str">
        <f>TRIM(UPPER(tbl_raw_data[[#This Row],[Queue Name]]))</f>
        <v>CONSUMER POST BUREAU</v>
      </c>
      <c r="Q43" s="71" t="str">
        <f>IF(tbl_raw_data[[#This Row],[time_taken_in_min]]&lt;=settings!$D$2,"SLA_MET","SLA_NOT_MET")</f>
        <v>SLA_MET</v>
      </c>
    </row>
    <row r="44" spans="1:17" hidden="1" x14ac:dyDescent="0.3">
      <c r="A44" s="1" t="s">
        <v>1007</v>
      </c>
      <c r="B44" s="34">
        <v>45137.55846064815</v>
      </c>
      <c r="C44" s="38">
        <v>45137.56318287037</v>
      </c>
      <c r="D44" s="3" t="s">
        <v>10</v>
      </c>
      <c r="E44" s="3" t="s">
        <v>11</v>
      </c>
      <c r="F44" s="3" t="s">
        <v>9</v>
      </c>
      <c r="G44" s="3" t="s">
        <v>15</v>
      </c>
      <c r="H44" s="84" t="str">
        <f t="shared" si="0"/>
        <v>Reason Unknown</v>
      </c>
      <c r="I44" s="63">
        <f>(tbl_raw_data[[#This Row],[Date Actioned]])-(tbl_raw_data[[#This Row],[Date Tagged]])</f>
        <v>4.7222222201526165E-3</v>
      </c>
      <c r="J44" s="66">
        <f>HOUR(tbl_raw_data[[#This Row],[time_taken]])*60+MINUTE(tbl_raw_data[[#This Row],[time_taken]])+SECOND(tbl_raw_data[[#This Row],[time_taken]])/60</f>
        <v>6.8</v>
      </c>
      <c r="K44" s="68">
        <f>DATE(YEAR(tbl_raw_data[[#This Row],[Date Actioned]]),MONTH(tbl_raw_data[[#This Row],[Date Actioned]]),DAY(tbl_raw_data[[#This Row],[Date Actioned]]))</f>
        <v>45137</v>
      </c>
      <c r="L44" s="65" t="str">
        <f>UPPER(TEXT(tbl_raw_data[[#This Row],[updated_date]],"MMMM"))</f>
        <v>JULY</v>
      </c>
      <c r="M44" s="65" t="str">
        <f>"WEEK "&amp;IF(ROUNDUP(DAY(tbl_raw_data[[#This Row],[updated_date]])/7,0)=5,4,ROUNDUP(DAY(tbl_raw_data[[#This Row],[updated_date]])/7,0))</f>
        <v>WEEK 4</v>
      </c>
      <c r="N44" s="71" t="str">
        <f>UPPER(VLOOKUP(tbl_raw_data[[#This Row],[Analyst]],settings!$A$1:$B$15,2,0))</f>
        <v>QUADIR</v>
      </c>
      <c r="O44" s="71" t="str">
        <f>TRIM(UPPER(tbl_raw_data[[#This Row],[Outcome]]))</f>
        <v>APPROVE</v>
      </c>
      <c r="P44" s="71" t="str">
        <f>TRIM(UPPER(tbl_raw_data[[#This Row],[Queue Name]]))</f>
        <v>CONSUMER EXISTING</v>
      </c>
      <c r="Q44" s="71" t="str">
        <f>IF(tbl_raw_data[[#This Row],[time_taken_in_min]]&lt;=settings!$D$2,"SLA_MET","SLA_NOT_MET")</f>
        <v>SLA_MET</v>
      </c>
    </row>
    <row r="45" spans="1:17" hidden="1" x14ac:dyDescent="0.3">
      <c r="A45" s="5" t="s">
        <v>1008</v>
      </c>
      <c r="B45" s="36">
        <v>45137.560393518521</v>
      </c>
      <c r="C45" s="37">
        <v>45137.56763888889</v>
      </c>
      <c r="D45" s="6" t="s">
        <v>10</v>
      </c>
      <c r="E45" s="6" t="s">
        <v>11</v>
      </c>
      <c r="F45" s="6" t="s">
        <v>14</v>
      </c>
      <c r="G45" s="6" t="s">
        <v>26</v>
      </c>
      <c r="H45" s="84" t="str">
        <f t="shared" si="0"/>
        <v>Reason Unknown</v>
      </c>
      <c r="I45" s="63">
        <f>(tbl_raw_data[[#This Row],[Date Actioned]])-(tbl_raw_data[[#This Row],[Date Tagged]])</f>
        <v>7.2453703687642701E-3</v>
      </c>
      <c r="J45" s="66">
        <f>HOUR(tbl_raw_data[[#This Row],[time_taken]])*60+MINUTE(tbl_raw_data[[#This Row],[time_taken]])+SECOND(tbl_raw_data[[#This Row],[time_taken]])/60</f>
        <v>10.433333333333334</v>
      </c>
      <c r="K45" s="68">
        <f>DATE(YEAR(tbl_raw_data[[#This Row],[Date Actioned]]),MONTH(tbl_raw_data[[#This Row],[Date Actioned]]),DAY(tbl_raw_data[[#This Row],[Date Actioned]]))</f>
        <v>45137</v>
      </c>
      <c r="L45" s="65" t="str">
        <f>UPPER(TEXT(tbl_raw_data[[#This Row],[updated_date]],"MMMM"))</f>
        <v>JULY</v>
      </c>
      <c r="M45" s="65" t="str">
        <f>"WEEK "&amp;IF(ROUNDUP(DAY(tbl_raw_data[[#This Row],[updated_date]])/7,0)=5,4,ROUNDUP(DAY(tbl_raw_data[[#This Row],[updated_date]])/7,0))</f>
        <v>WEEK 4</v>
      </c>
      <c r="N45" s="71" t="str">
        <f>UPPER(VLOOKUP(tbl_raw_data[[#This Row],[Analyst]],settings!$A$1:$B$15,2,0))</f>
        <v>CAMROON</v>
      </c>
      <c r="O45" s="71" t="str">
        <f>TRIM(UPPER(tbl_raw_data[[#This Row],[Outcome]]))</f>
        <v>APPROVE</v>
      </c>
      <c r="P45" s="71" t="str">
        <f>TRIM(UPPER(tbl_raw_data[[#This Row],[Queue Name]]))</f>
        <v>CONSUMER EXISTING</v>
      </c>
      <c r="Q45" s="71" t="str">
        <f>IF(tbl_raw_data[[#This Row],[time_taken_in_min]]&lt;=settings!$D$2,"SLA_MET","SLA_NOT_MET")</f>
        <v>SLA_MET</v>
      </c>
    </row>
    <row r="46" spans="1:17" hidden="1" x14ac:dyDescent="0.3">
      <c r="A46" s="7" t="s">
        <v>1009</v>
      </c>
      <c r="B46" s="34">
        <v>45137.565370370372</v>
      </c>
      <c r="C46" s="38">
        <v>45137.583020833335</v>
      </c>
      <c r="D46" s="3" t="s">
        <v>10</v>
      </c>
      <c r="E46" s="3" t="s">
        <v>8</v>
      </c>
      <c r="F46" s="3" t="s">
        <v>14</v>
      </c>
      <c r="G46" s="3" t="s">
        <v>16</v>
      </c>
      <c r="H46" s="84" t="str">
        <f t="shared" si="0"/>
        <v>Reason Unknown</v>
      </c>
      <c r="I46" s="63">
        <f>(tbl_raw_data[[#This Row],[Date Actioned]])-(tbl_raw_data[[#This Row],[Date Tagged]])</f>
        <v>1.7650462963501923E-2</v>
      </c>
      <c r="J46" s="66">
        <f>HOUR(tbl_raw_data[[#This Row],[time_taken]])*60+MINUTE(tbl_raw_data[[#This Row],[time_taken]])+SECOND(tbl_raw_data[[#This Row],[time_taken]])/60</f>
        <v>25.416666666666668</v>
      </c>
      <c r="K46" s="68">
        <f>DATE(YEAR(tbl_raw_data[[#This Row],[Date Actioned]]),MONTH(tbl_raw_data[[#This Row],[Date Actioned]]),DAY(tbl_raw_data[[#This Row],[Date Actioned]]))</f>
        <v>45137</v>
      </c>
      <c r="L46" s="65" t="str">
        <f>UPPER(TEXT(tbl_raw_data[[#This Row],[updated_date]],"MMMM"))</f>
        <v>JULY</v>
      </c>
      <c r="M46" s="65" t="str">
        <f>"WEEK "&amp;IF(ROUNDUP(DAY(tbl_raw_data[[#This Row],[updated_date]])/7,0)=5,4,ROUNDUP(DAY(tbl_raw_data[[#This Row],[updated_date]])/7,0))</f>
        <v>WEEK 4</v>
      </c>
      <c r="N46" s="71" t="str">
        <f>UPPER(VLOOKUP(tbl_raw_data[[#This Row],[Analyst]],settings!$A$1:$B$15,2,0))</f>
        <v>CAMROON</v>
      </c>
      <c r="O46" s="71" t="str">
        <f>TRIM(UPPER(tbl_raw_data[[#This Row],[Outcome]]))</f>
        <v>APPROVE</v>
      </c>
      <c r="P46" s="71" t="str">
        <f>TRIM(UPPER(tbl_raw_data[[#This Row],[Queue Name]]))</f>
        <v>CONSUMER POST BUREAU</v>
      </c>
      <c r="Q46" s="71" t="str">
        <f>IF(tbl_raw_data[[#This Row],[time_taken_in_min]]&lt;=settings!$D$2,"SLA_MET","SLA_NOT_MET")</f>
        <v>SLA_NOT_MET</v>
      </c>
    </row>
    <row r="47" spans="1:17" hidden="1" x14ac:dyDescent="0.3">
      <c r="A47" s="1" t="s">
        <v>1010</v>
      </c>
      <c r="B47" s="36">
        <v>45137.569305555553</v>
      </c>
      <c r="C47" s="37">
        <v>45137.576053240744</v>
      </c>
      <c r="D47" s="6" t="s">
        <v>10</v>
      </c>
      <c r="E47" s="6" t="s">
        <v>18</v>
      </c>
      <c r="F47" s="6" t="s">
        <v>19</v>
      </c>
      <c r="G47" s="6" t="s">
        <v>23</v>
      </c>
      <c r="H47" s="84" t="str">
        <f t="shared" si="0"/>
        <v>Reason Unknown</v>
      </c>
      <c r="I47" s="63">
        <f>(tbl_raw_data[[#This Row],[Date Actioned]])-(tbl_raw_data[[#This Row],[Date Tagged]])</f>
        <v>6.7476851909304969E-3</v>
      </c>
      <c r="J47" s="66">
        <f>HOUR(tbl_raw_data[[#This Row],[time_taken]])*60+MINUTE(tbl_raw_data[[#This Row],[time_taken]])+SECOND(tbl_raw_data[[#This Row],[time_taken]])/60</f>
        <v>9.7166666666666668</v>
      </c>
      <c r="K47" s="68">
        <f>DATE(YEAR(tbl_raw_data[[#This Row],[Date Actioned]]),MONTH(tbl_raw_data[[#This Row],[Date Actioned]]),DAY(tbl_raw_data[[#This Row],[Date Actioned]]))</f>
        <v>45137</v>
      </c>
      <c r="L47" s="65" t="str">
        <f>UPPER(TEXT(tbl_raw_data[[#This Row],[updated_date]],"MMMM"))</f>
        <v>JULY</v>
      </c>
      <c r="M47" s="65" t="str">
        <f>"WEEK "&amp;IF(ROUNDUP(DAY(tbl_raw_data[[#This Row],[updated_date]])/7,0)=5,4,ROUNDUP(DAY(tbl_raw_data[[#This Row],[updated_date]])/7,0))</f>
        <v>WEEK 4</v>
      </c>
      <c r="N47" s="71" t="str">
        <f>UPPER(VLOOKUP(tbl_raw_data[[#This Row],[Analyst]],settings!$A$1:$B$15,2,0))</f>
        <v>NAVED</v>
      </c>
      <c r="O47" s="71" t="str">
        <f>TRIM(UPPER(tbl_raw_data[[#This Row],[Outcome]]))</f>
        <v>APPROVE</v>
      </c>
      <c r="P47" s="71" t="str">
        <f>TRIM(UPPER(tbl_raw_data[[#This Row],[Queue Name]]))</f>
        <v>CONSUMER PRE BUREAU</v>
      </c>
      <c r="Q47" s="71" t="str">
        <f>IF(tbl_raw_data[[#This Row],[time_taken_in_min]]&lt;=settings!$D$2,"SLA_MET","SLA_NOT_MET")</f>
        <v>SLA_MET</v>
      </c>
    </row>
    <row r="48" spans="1:17" hidden="1" x14ac:dyDescent="0.3">
      <c r="A48" s="5" t="s">
        <v>1011</v>
      </c>
      <c r="B48" s="34">
        <v>45137.569861111115</v>
      </c>
      <c r="C48" s="38">
        <v>45137.587025462963</v>
      </c>
      <c r="D48" s="3" t="s">
        <v>10</v>
      </c>
      <c r="E48" s="3" t="s">
        <v>11</v>
      </c>
      <c r="F48" s="3" t="s">
        <v>21</v>
      </c>
      <c r="G48" s="3" t="s">
        <v>15</v>
      </c>
      <c r="H48" s="84" t="str">
        <f t="shared" si="0"/>
        <v>Reason Unknown</v>
      </c>
      <c r="I48" s="63">
        <f>(tbl_raw_data[[#This Row],[Date Actioned]])-(tbl_raw_data[[#This Row],[Date Tagged]])</f>
        <v>1.7164351847895887E-2</v>
      </c>
      <c r="J48" s="66">
        <f>HOUR(tbl_raw_data[[#This Row],[time_taken]])*60+MINUTE(tbl_raw_data[[#This Row],[time_taken]])+SECOND(tbl_raw_data[[#This Row],[time_taken]])/60</f>
        <v>24.716666666666665</v>
      </c>
      <c r="K48" s="68">
        <f>DATE(YEAR(tbl_raw_data[[#This Row],[Date Actioned]]),MONTH(tbl_raw_data[[#This Row],[Date Actioned]]),DAY(tbl_raw_data[[#This Row],[Date Actioned]]))</f>
        <v>45137</v>
      </c>
      <c r="L48" s="65" t="str">
        <f>UPPER(TEXT(tbl_raw_data[[#This Row],[updated_date]],"MMMM"))</f>
        <v>JULY</v>
      </c>
      <c r="M48" s="65" t="str">
        <f>"WEEK "&amp;IF(ROUNDUP(DAY(tbl_raw_data[[#This Row],[updated_date]])/7,0)=5,4,ROUNDUP(DAY(tbl_raw_data[[#This Row],[updated_date]])/7,0))</f>
        <v>WEEK 4</v>
      </c>
      <c r="N48" s="71" t="str">
        <f>UPPER(VLOOKUP(tbl_raw_data[[#This Row],[Analyst]],settings!$A$1:$B$15,2,0))</f>
        <v>SHAHID</v>
      </c>
      <c r="O48" s="71" t="str">
        <f>TRIM(UPPER(tbl_raw_data[[#This Row],[Outcome]]))</f>
        <v>APPROVE</v>
      </c>
      <c r="P48" s="71" t="str">
        <f>TRIM(UPPER(tbl_raw_data[[#This Row],[Queue Name]]))</f>
        <v>CONSUMER EXISTING</v>
      </c>
      <c r="Q48" s="71" t="str">
        <f>IF(tbl_raw_data[[#This Row],[time_taken_in_min]]&lt;=settings!$D$2,"SLA_MET","SLA_NOT_MET")</f>
        <v>SLA_NOT_MET</v>
      </c>
    </row>
    <row r="49" spans="1:17" hidden="1" x14ac:dyDescent="0.3">
      <c r="A49" s="7" t="s">
        <v>1012</v>
      </c>
      <c r="B49" s="36">
        <v>45137.571296296293</v>
      </c>
      <c r="C49" s="37">
        <v>45137.582349537035</v>
      </c>
      <c r="D49" s="6" t="s">
        <v>10</v>
      </c>
      <c r="E49" s="6" t="s">
        <v>11</v>
      </c>
      <c r="F49" s="6" t="s">
        <v>25</v>
      </c>
      <c r="G49" s="6" t="s">
        <v>15</v>
      </c>
      <c r="H49" s="84" t="str">
        <f t="shared" si="0"/>
        <v>Reason Unknown</v>
      </c>
      <c r="I49" s="63">
        <f>(tbl_raw_data[[#This Row],[Date Actioned]])-(tbl_raw_data[[#This Row],[Date Tagged]])</f>
        <v>1.1053240741603076E-2</v>
      </c>
      <c r="J49" s="66">
        <f>HOUR(tbl_raw_data[[#This Row],[time_taken]])*60+MINUTE(tbl_raw_data[[#This Row],[time_taken]])+SECOND(tbl_raw_data[[#This Row],[time_taken]])/60</f>
        <v>15.916666666666666</v>
      </c>
      <c r="K49" s="68">
        <f>DATE(YEAR(tbl_raw_data[[#This Row],[Date Actioned]]),MONTH(tbl_raw_data[[#This Row],[Date Actioned]]),DAY(tbl_raw_data[[#This Row],[Date Actioned]]))</f>
        <v>45137</v>
      </c>
      <c r="L49" s="65" t="str">
        <f>UPPER(TEXT(tbl_raw_data[[#This Row],[updated_date]],"MMMM"))</f>
        <v>JULY</v>
      </c>
      <c r="M49" s="65" t="str">
        <f>"WEEK "&amp;IF(ROUNDUP(DAY(tbl_raw_data[[#This Row],[updated_date]])/7,0)=5,4,ROUNDUP(DAY(tbl_raw_data[[#This Row],[updated_date]])/7,0))</f>
        <v>WEEK 4</v>
      </c>
      <c r="N49" s="71" t="str">
        <f>UPPER(VLOOKUP(tbl_raw_data[[#This Row],[Analyst]],settings!$A$1:$B$15,2,0))</f>
        <v>ASIF</v>
      </c>
      <c r="O49" s="71" t="str">
        <f>TRIM(UPPER(tbl_raw_data[[#This Row],[Outcome]]))</f>
        <v>APPROVE</v>
      </c>
      <c r="P49" s="71" t="str">
        <f>TRIM(UPPER(tbl_raw_data[[#This Row],[Queue Name]]))</f>
        <v>CONSUMER EXISTING</v>
      </c>
      <c r="Q49" s="71" t="str">
        <f>IF(tbl_raw_data[[#This Row],[time_taken_in_min]]&lt;=settings!$D$2,"SLA_MET","SLA_NOT_MET")</f>
        <v>SLA_MET</v>
      </c>
    </row>
    <row r="50" spans="1:17" hidden="1" x14ac:dyDescent="0.3">
      <c r="A50" s="1" t="s">
        <v>1013</v>
      </c>
      <c r="B50" s="34">
        <v>45137.571481481478</v>
      </c>
      <c r="C50" s="38">
        <v>45137.583749999998</v>
      </c>
      <c r="D50" s="3" t="s">
        <v>10</v>
      </c>
      <c r="E50" s="3" t="s">
        <v>8</v>
      </c>
      <c r="F50" s="3" t="s">
        <v>9</v>
      </c>
      <c r="G50" s="3" t="s">
        <v>23</v>
      </c>
      <c r="H50" s="84" t="str">
        <f t="shared" si="0"/>
        <v>Reason Unknown</v>
      </c>
      <c r="I50" s="63">
        <f>(tbl_raw_data[[#This Row],[Date Actioned]])-(tbl_raw_data[[#This Row],[Date Tagged]])</f>
        <v>1.226851851970423E-2</v>
      </c>
      <c r="J50" s="66">
        <f>HOUR(tbl_raw_data[[#This Row],[time_taken]])*60+MINUTE(tbl_raw_data[[#This Row],[time_taken]])+SECOND(tbl_raw_data[[#This Row],[time_taken]])/60</f>
        <v>17.666666666666668</v>
      </c>
      <c r="K50" s="68">
        <f>DATE(YEAR(tbl_raw_data[[#This Row],[Date Actioned]]),MONTH(tbl_raw_data[[#This Row],[Date Actioned]]),DAY(tbl_raw_data[[#This Row],[Date Actioned]]))</f>
        <v>45137</v>
      </c>
      <c r="L50" s="65" t="str">
        <f>UPPER(TEXT(tbl_raw_data[[#This Row],[updated_date]],"MMMM"))</f>
        <v>JULY</v>
      </c>
      <c r="M50" s="65" t="str">
        <f>"WEEK "&amp;IF(ROUNDUP(DAY(tbl_raw_data[[#This Row],[updated_date]])/7,0)=5,4,ROUNDUP(DAY(tbl_raw_data[[#This Row],[updated_date]])/7,0))</f>
        <v>WEEK 4</v>
      </c>
      <c r="N50" s="71" t="str">
        <f>UPPER(VLOOKUP(tbl_raw_data[[#This Row],[Analyst]],settings!$A$1:$B$15,2,0))</f>
        <v>QUADIR</v>
      </c>
      <c r="O50" s="71" t="str">
        <f>TRIM(UPPER(tbl_raw_data[[#This Row],[Outcome]]))</f>
        <v>APPROVE</v>
      </c>
      <c r="P50" s="71" t="str">
        <f>TRIM(UPPER(tbl_raw_data[[#This Row],[Queue Name]]))</f>
        <v>CONSUMER POST BUREAU</v>
      </c>
      <c r="Q50" s="71" t="str">
        <f>IF(tbl_raw_data[[#This Row],[time_taken_in_min]]&lt;=settings!$D$2,"SLA_MET","SLA_NOT_MET")</f>
        <v>SLA_MET</v>
      </c>
    </row>
    <row r="51" spans="1:17" hidden="1" x14ac:dyDescent="0.3">
      <c r="A51" s="5" t="s">
        <v>1014</v>
      </c>
      <c r="B51" s="36">
        <v>45137.573136574072</v>
      </c>
      <c r="C51" s="37">
        <v>45137.585381944446</v>
      </c>
      <c r="D51" s="6" t="s">
        <v>10</v>
      </c>
      <c r="E51" s="6" t="s">
        <v>8</v>
      </c>
      <c r="F51" s="6" t="s">
        <v>25</v>
      </c>
      <c r="G51" s="6" t="s">
        <v>23</v>
      </c>
      <c r="H51" s="84" t="str">
        <f t="shared" si="0"/>
        <v>Reason Unknown</v>
      </c>
      <c r="I51" s="63">
        <f>(tbl_raw_data[[#This Row],[Date Actioned]])-(tbl_raw_data[[#This Row],[Date Tagged]])</f>
        <v>1.2245370373420883E-2</v>
      </c>
      <c r="J51" s="66">
        <f>HOUR(tbl_raw_data[[#This Row],[time_taken]])*60+MINUTE(tbl_raw_data[[#This Row],[time_taken]])+SECOND(tbl_raw_data[[#This Row],[time_taken]])/60</f>
        <v>17.633333333333333</v>
      </c>
      <c r="K51" s="68">
        <f>DATE(YEAR(tbl_raw_data[[#This Row],[Date Actioned]]),MONTH(tbl_raw_data[[#This Row],[Date Actioned]]),DAY(tbl_raw_data[[#This Row],[Date Actioned]]))</f>
        <v>45137</v>
      </c>
      <c r="L51" s="65" t="str">
        <f>UPPER(TEXT(tbl_raw_data[[#This Row],[updated_date]],"MMMM"))</f>
        <v>JULY</v>
      </c>
      <c r="M51" s="65" t="str">
        <f>"WEEK "&amp;IF(ROUNDUP(DAY(tbl_raw_data[[#This Row],[updated_date]])/7,0)=5,4,ROUNDUP(DAY(tbl_raw_data[[#This Row],[updated_date]])/7,0))</f>
        <v>WEEK 4</v>
      </c>
      <c r="N51" s="71" t="str">
        <f>UPPER(VLOOKUP(tbl_raw_data[[#This Row],[Analyst]],settings!$A$1:$B$15,2,0))</f>
        <v>ASIF</v>
      </c>
      <c r="O51" s="71" t="str">
        <f>TRIM(UPPER(tbl_raw_data[[#This Row],[Outcome]]))</f>
        <v>APPROVE</v>
      </c>
      <c r="P51" s="71" t="str">
        <f>TRIM(UPPER(tbl_raw_data[[#This Row],[Queue Name]]))</f>
        <v>CONSUMER POST BUREAU</v>
      </c>
      <c r="Q51" s="71" t="str">
        <f>IF(tbl_raw_data[[#This Row],[time_taken_in_min]]&lt;=settings!$D$2,"SLA_MET","SLA_NOT_MET")</f>
        <v>SLA_MET</v>
      </c>
    </row>
    <row r="52" spans="1:17" hidden="1" x14ac:dyDescent="0.3">
      <c r="A52" s="7" t="s">
        <v>1015</v>
      </c>
      <c r="B52" s="34">
        <v>45137.576874999999</v>
      </c>
      <c r="C52" s="38">
        <v>45137.591412037036</v>
      </c>
      <c r="D52" s="3" t="s">
        <v>10</v>
      </c>
      <c r="E52" s="3" t="s">
        <v>8</v>
      </c>
      <c r="F52" s="3" t="s">
        <v>14</v>
      </c>
      <c r="G52" s="3" t="s">
        <v>23</v>
      </c>
      <c r="H52" s="84" t="str">
        <f t="shared" si="0"/>
        <v>Reason Unknown</v>
      </c>
      <c r="I52" s="63">
        <f>(tbl_raw_data[[#This Row],[Date Actioned]])-(tbl_raw_data[[#This Row],[Date Tagged]])</f>
        <v>1.4537037037371192E-2</v>
      </c>
      <c r="J52" s="66">
        <f>HOUR(tbl_raw_data[[#This Row],[time_taken]])*60+MINUTE(tbl_raw_data[[#This Row],[time_taken]])+SECOND(tbl_raw_data[[#This Row],[time_taken]])/60</f>
        <v>20.933333333333334</v>
      </c>
      <c r="K52" s="68">
        <f>DATE(YEAR(tbl_raw_data[[#This Row],[Date Actioned]]),MONTH(tbl_raw_data[[#This Row],[Date Actioned]]),DAY(tbl_raw_data[[#This Row],[Date Actioned]]))</f>
        <v>45137</v>
      </c>
      <c r="L52" s="65" t="str">
        <f>UPPER(TEXT(tbl_raw_data[[#This Row],[updated_date]],"MMMM"))</f>
        <v>JULY</v>
      </c>
      <c r="M52" s="65" t="str">
        <f>"WEEK "&amp;IF(ROUNDUP(DAY(tbl_raw_data[[#This Row],[updated_date]])/7,0)=5,4,ROUNDUP(DAY(tbl_raw_data[[#This Row],[updated_date]])/7,0))</f>
        <v>WEEK 4</v>
      </c>
      <c r="N52" s="71" t="str">
        <f>UPPER(VLOOKUP(tbl_raw_data[[#This Row],[Analyst]],settings!$A$1:$B$15,2,0))</f>
        <v>CAMROON</v>
      </c>
      <c r="O52" s="71" t="str">
        <f>TRIM(UPPER(tbl_raw_data[[#This Row],[Outcome]]))</f>
        <v>APPROVE</v>
      </c>
      <c r="P52" s="71" t="str">
        <f>TRIM(UPPER(tbl_raw_data[[#This Row],[Queue Name]]))</f>
        <v>CONSUMER POST BUREAU</v>
      </c>
      <c r="Q52" s="71" t="str">
        <f>IF(tbl_raw_data[[#This Row],[time_taken_in_min]]&lt;=settings!$D$2,"SLA_MET","SLA_NOT_MET")</f>
        <v>SLA_NOT_MET</v>
      </c>
    </row>
    <row r="53" spans="1:17" hidden="1" x14ac:dyDescent="0.3">
      <c r="A53" s="1" t="s">
        <v>1016</v>
      </c>
      <c r="B53" s="36">
        <v>45137.578946759262</v>
      </c>
      <c r="C53" s="37">
        <v>45137.589212962965</v>
      </c>
      <c r="D53" s="6" t="s">
        <v>10</v>
      </c>
      <c r="E53" s="6" t="s">
        <v>11</v>
      </c>
      <c r="F53" s="6" t="s">
        <v>9</v>
      </c>
      <c r="G53" s="6" t="s">
        <v>15</v>
      </c>
      <c r="H53" s="84" t="str">
        <f t="shared" si="0"/>
        <v>Reason Unknown</v>
      </c>
      <c r="I53" s="63">
        <f>(tbl_raw_data[[#This Row],[Date Actioned]])-(tbl_raw_data[[#This Row],[Date Tagged]])</f>
        <v>1.0266203702485655E-2</v>
      </c>
      <c r="J53" s="66">
        <f>HOUR(tbl_raw_data[[#This Row],[time_taken]])*60+MINUTE(tbl_raw_data[[#This Row],[time_taken]])+SECOND(tbl_raw_data[[#This Row],[time_taken]])/60</f>
        <v>14.783333333333333</v>
      </c>
      <c r="K53" s="68">
        <f>DATE(YEAR(tbl_raw_data[[#This Row],[Date Actioned]]),MONTH(tbl_raw_data[[#This Row],[Date Actioned]]),DAY(tbl_raw_data[[#This Row],[Date Actioned]]))</f>
        <v>45137</v>
      </c>
      <c r="L53" s="65" t="str">
        <f>UPPER(TEXT(tbl_raw_data[[#This Row],[updated_date]],"MMMM"))</f>
        <v>JULY</v>
      </c>
      <c r="M53" s="65" t="str">
        <f>"WEEK "&amp;IF(ROUNDUP(DAY(tbl_raw_data[[#This Row],[updated_date]])/7,0)=5,4,ROUNDUP(DAY(tbl_raw_data[[#This Row],[updated_date]])/7,0))</f>
        <v>WEEK 4</v>
      </c>
      <c r="N53" s="71" t="str">
        <f>UPPER(VLOOKUP(tbl_raw_data[[#This Row],[Analyst]],settings!$A$1:$B$15,2,0))</f>
        <v>QUADIR</v>
      </c>
      <c r="O53" s="71" t="str">
        <f>TRIM(UPPER(tbl_raw_data[[#This Row],[Outcome]]))</f>
        <v>APPROVE</v>
      </c>
      <c r="P53" s="71" t="str">
        <f>TRIM(UPPER(tbl_raw_data[[#This Row],[Queue Name]]))</f>
        <v>CONSUMER EXISTING</v>
      </c>
      <c r="Q53" s="71" t="str">
        <f>IF(tbl_raw_data[[#This Row],[time_taken_in_min]]&lt;=settings!$D$2,"SLA_MET","SLA_NOT_MET")</f>
        <v>SLA_MET</v>
      </c>
    </row>
    <row r="54" spans="1:17" hidden="1" x14ac:dyDescent="0.3">
      <c r="A54" s="5" t="s">
        <v>1017</v>
      </c>
      <c r="B54" s="34">
        <v>45137.580231481479</v>
      </c>
      <c r="C54" s="38">
        <v>45137.59511574074</v>
      </c>
      <c r="D54" s="3" t="s">
        <v>10</v>
      </c>
      <c r="E54" s="3" t="s">
        <v>11</v>
      </c>
      <c r="F54" s="3" t="s">
        <v>25</v>
      </c>
      <c r="G54" s="3" t="s">
        <v>15</v>
      </c>
      <c r="H54" s="84" t="str">
        <f t="shared" si="0"/>
        <v>Reason Unknown</v>
      </c>
      <c r="I54" s="63">
        <f>(tbl_raw_data[[#This Row],[Date Actioned]])-(tbl_raw_data[[#This Row],[Date Tagged]])</f>
        <v>1.488425926072523E-2</v>
      </c>
      <c r="J54" s="66">
        <f>HOUR(tbl_raw_data[[#This Row],[time_taken]])*60+MINUTE(tbl_raw_data[[#This Row],[time_taken]])+SECOND(tbl_raw_data[[#This Row],[time_taken]])/60</f>
        <v>21.433333333333334</v>
      </c>
      <c r="K54" s="68">
        <f>DATE(YEAR(tbl_raw_data[[#This Row],[Date Actioned]]),MONTH(tbl_raw_data[[#This Row],[Date Actioned]]),DAY(tbl_raw_data[[#This Row],[Date Actioned]]))</f>
        <v>45137</v>
      </c>
      <c r="L54" s="65" t="str">
        <f>UPPER(TEXT(tbl_raw_data[[#This Row],[updated_date]],"MMMM"))</f>
        <v>JULY</v>
      </c>
      <c r="M54" s="65" t="str">
        <f>"WEEK "&amp;IF(ROUNDUP(DAY(tbl_raw_data[[#This Row],[updated_date]])/7,0)=5,4,ROUNDUP(DAY(tbl_raw_data[[#This Row],[updated_date]])/7,0))</f>
        <v>WEEK 4</v>
      </c>
      <c r="N54" s="71" t="str">
        <f>UPPER(VLOOKUP(tbl_raw_data[[#This Row],[Analyst]],settings!$A$1:$B$15,2,0))</f>
        <v>ASIF</v>
      </c>
      <c r="O54" s="71" t="str">
        <f>TRIM(UPPER(tbl_raw_data[[#This Row],[Outcome]]))</f>
        <v>APPROVE</v>
      </c>
      <c r="P54" s="71" t="str">
        <f>TRIM(UPPER(tbl_raw_data[[#This Row],[Queue Name]]))</f>
        <v>CONSUMER EXISTING</v>
      </c>
      <c r="Q54" s="71" t="str">
        <f>IF(tbl_raw_data[[#This Row],[time_taken_in_min]]&lt;=settings!$D$2,"SLA_MET","SLA_NOT_MET")</f>
        <v>SLA_NOT_MET</v>
      </c>
    </row>
    <row r="55" spans="1:17" hidden="1" x14ac:dyDescent="0.3">
      <c r="A55" s="7" t="s">
        <v>1018</v>
      </c>
      <c r="B55" s="36">
        <v>45137.582384259258</v>
      </c>
      <c r="C55" s="39">
        <v>45137.587650462963</v>
      </c>
      <c r="D55" s="8" t="s">
        <v>15</v>
      </c>
      <c r="E55" s="6" t="s">
        <v>11</v>
      </c>
      <c r="F55" s="8" t="s">
        <v>21</v>
      </c>
      <c r="G55" s="9"/>
      <c r="H55" s="84" t="str">
        <f t="shared" si="0"/>
        <v>Reason Unknown</v>
      </c>
      <c r="I55" s="63">
        <f>(tbl_raw_data[[#This Row],[Date Actioned]])-(tbl_raw_data[[#This Row],[Date Tagged]])</f>
        <v>5.2662037051049992E-3</v>
      </c>
      <c r="J55" s="66">
        <f>HOUR(tbl_raw_data[[#This Row],[time_taken]])*60+MINUTE(tbl_raw_data[[#This Row],[time_taken]])+SECOND(tbl_raw_data[[#This Row],[time_taken]])/60</f>
        <v>7.583333333333333</v>
      </c>
      <c r="K55" s="68">
        <f>DATE(YEAR(tbl_raw_data[[#This Row],[Date Actioned]]),MONTH(tbl_raw_data[[#This Row],[Date Actioned]]),DAY(tbl_raw_data[[#This Row],[Date Actioned]]))</f>
        <v>45137</v>
      </c>
      <c r="L55" s="65" t="str">
        <f>UPPER(TEXT(tbl_raw_data[[#This Row],[updated_date]],"MMMM"))</f>
        <v>JULY</v>
      </c>
      <c r="M55" s="65" t="str">
        <f>"WEEK "&amp;IF(ROUNDUP(DAY(tbl_raw_data[[#This Row],[updated_date]])/7,0)=5,4,ROUNDUP(DAY(tbl_raw_data[[#This Row],[updated_date]])/7,0))</f>
        <v>WEEK 4</v>
      </c>
      <c r="N55" s="71" t="str">
        <f>UPPER(VLOOKUP(tbl_raw_data[[#This Row],[Analyst]],settings!$A$1:$B$15,2,0))</f>
        <v>SHAHID</v>
      </c>
      <c r="O55" s="71" t="str">
        <f>TRIM(UPPER(tbl_raw_data[[#This Row],[Outcome]]))</f>
        <v>APPROVE</v>
      </c>
      <c r="P55" s="71" t="str">
        <f>TRIM(UPPER(tbl_raw_data[[#This Row],[Queue Name]]))</f>
        <v>CONSUMER EXISTING</v>
      </c>
      <c r="Q55" s="71" t="str">
        <f>IF(tbl_raw_data[[#This Row],[time_taken_in_min]]&lt;=settings!$D$2,"SLA_MET","SLA_NOT_MET")</f>
        <v>SLA_MET</v>
      </c>
    </row>
    <row r="56" spans="1:17" hidden="1" x14ac:dyDescent="0.3">
      <c r="A56" s="1" t="s">
        <v>1019</v>
      </c>
      <c r="B56" s="34">
        <v>45137.583240740743</v>
      </c>
      <c r="C56" s="35">
        <v>45137.595034722224</v>
      </c>
      <c r="D56" s="2" t="s">
        <v>15</v>
      </c>
      <c r="E56" s="3" t="s">
        <v>8</v>
      </c>
      <c r="F56" s="2" t="s">
        <v>21</v>
      </c>
      <c r="G56" s="4"/>
      <c r="H56" s="84" t="str">
        <f t="shared" si="0"/>
        <v>Reason Unknown</v>
      </c>
      <c r="I56" s="63">
        <f>(tbl_raw_data[[#This Row],[Date Actioned]])-(tbl_raw_data[[#This Row],[Date Tagged]])</f>
        <v>1.1793981480877846E-2</v>
      </c>
      <c r="J56" s="66">
        <f>HOUR(tbl_raw_data[[#This Row],[time_taken]])*60+MINUTE(tbl_raw_data[[#This Row],[time_taken]])+SECOND(tbl_raw_data[[#This Row],[time_taken]])/60</f>
        <v>16.983333333333334</v>
      </c>
      <c r="K56" s="68">
        <f>DATE(YEAR(tbl_raw_data[[#This Row],[Date Actioned]]),MONTH(tbl_raw_data[[#This Row],[Date Actioned]]),DAY(tbl_raw_data[[#This Row],[Date Actioned]]))</f>
        <v>45137</v>
      </c>
      <c r="L56" s="65" t="str">
        <f>UPPER(TEXT(tbl_raw_data[[#This Row],[updated_date]],"MMMM"))</f>
        <v>JULY</v>
      </c>
      <c r="M56" s="65" t="str">
        <f>"WEEK "&amp;IF(ROUNDUP(DAY(tbl_raw_data[[#This Row],[updated_date]])/7,0)=5,4,ROUNDUP(DAY(tbl_raw_data[[#This Row],[updated_date]])/7,0))</f>
        <v>WEEK 4</v>
      </c>
      <c r="N56" s="71" t="str">
        <f>UPPER(VLOOKUP(tbl_raw_data[[#This Row],[Analyst]],settings!$A$1:$B$15,2,0))</f>
        <v>SHAHID</v>
      </c>
      <c r="O56" s="71" t="str">
        <f>TRIM(UPPER(tbl_raw_data[[#This Row],[Outcome]]))</f>
        <v>APPROVE</v>
      </c>
      <c r="P56" s="71" t="str">
        <f>TRIM(UPPER(tbl_raw_data[[#This Row],[Queue Name]]))</f>
        <v>CONSUMER POST BUREAU</v>
      </c>
      <c r="Q56" s="71" t="str">
        <f>IF(tbl_raw_data[[#This Row],[time_taken_in_min]]&lt;=settings!$D$2,"SLA_MET","SLA_NOT_MET")</f>
        <v>SLA_MET</v>
      </c>
    </row>
    <row r="57" spans="1:17" hidden="1" x14ac:dyDescent="0.3">
      <c r="A57" s="5" t="s">
        <v>1020</v>
      </c>
      <c r="B57" s="36">
        <v>45137.585682870369</v>
      </c>
      <c r="C57" s="37">
        <v>45137.597650462965</v>
      </c>
      <c r="D57" s="6" t="s">
        <v>10</v>
      </c>
      <c r="E57" s="6" t="s">
        <v>11</v>
      </c>
      <c r="F57" s="6" t="s">
        <v>19</v>
      </c>
      <c r="G57" s="6" t="s">
        <v>15</v>
      </c>
      <c r="H57" s="84" t="str">
        <f t="shared" si="0"/>
        <v>Reason Unknown</v>
      </c>
      <c r="I57" s="63">
        <f>(tbl_raw_data[[#This Row],[Date Actioned]])-(tbl_raw_data[[#This Row],[Date Tagged]])</f>
        <v>1.1967592596192844E-2</v>
      </c>
      <c r="J57" s="66">
        <f>HOUR(tbl_raw_data[[#This Row],[time_taken]])*60+MINUTE(tbl_raw_data[[#This Row],[time_taken]])+SECOND(tbl_raw_data[[#This Row],[time_taken]])/60</f>
        <v>17.233333333333334</v>
      </c>
      <c r="K57" s="68">
        <f>DATE(YEAR(tbl_raw_data[[#This Row],[Date Actioned]]),MONTH(tbl_raw_data[[#This Row],[Date Actioned]]),DAY(tbl_raw_data[[#This Row],[Date Actioned]]))</f>
        <v>45137</v>
      </c>
      <c r="L57" s="65" t="str">
        <f>UPPER(TEXT(tbl_raw_data[[#This Row],[updated_date]],"MMMM"))</f>
        <v>JULY</v>
      </c>
      <c r="M57" s="65" t="str">
        <f>"WEEK "&amp;IF(ROUNDUP(DAY(tbl_raw_data[[#This Row],[updated_date]])/7,0)=5,4,ROUNDUP(DAY(tbl_raw_data[[#This Row],[updated_date]])/7,0))</f>
        <v>WEEK 4</v>
      </c>
      <c r="N57" s="71" t="str">
        <f>UPPER(VLOOKUP(tbl_raw_data[[#This Row],[Analyst]],settings!$A$1:$B$15,2,0))</f>
        <v>NAVED</v>
      </c>
      <c r="O57" s="71" t="str">
        <f>TRIM(UPPER(tbl_raw_data[[#This Row],[Outcome]]))</f>
        <v>APPROVE</v>
      </c>
      <c r="P57" s="71" t="str">
        <f>TRIM(UPPER(tbl_raw_data[[#This Row],[Queue Name]]))</f>
        <v>CONSUMER EXISTING</v>
      </c>
      <c r="Q57" s="71" t="str">
        <f>IF(tbl_raw_data[[#This Row],[time_taken_in_min]]&lt;=settings!$D$2,"SLA_MET","SLA_NOT_MET")</f>
        <v>SLA_MET</v>
      </c>
    </row>
    <row r="58" spans="1:17" hidden="1" x14ac:dyDescent="0.3">
      <c r="A58" s="7" t="s">
        <v>1021</v>
      </c>
      <c r="B58" s="34">
        <v>45137.587141203701</v>
      </c>
      <c r="C58" s="38">
        <v>45137.597337962965</v>
      </c>
      <c r="D58" s="3" t="s">
        <v>10</v>
      </c>
      <c r="E58" s="3" t="s">
        <v>11</v>
      </c>
      <c r="F58" s="3" t="s">
        <v>14</v>
      </c>
      <c r="G58" s="3" t="s">
        <v>15</v>
      </c>
      <c r="H58" s="84" t="str">
        <f t="shared" si="0"/>
        <v>Reason Unknown</v>
      </c>
      <c r="I58" s="63">
        <f>(tbl_raw_data[[#This Row],[Date Actioned]])-(tbl_raw_data[[#This Row],[Date Tagged]])</f>
        <v>1.0196759263635613E-2</v>
      </c>
      <c r="J58" s="66">
        <f>HOUR(tbl_raw_data[[#This Row],[time_taken]])*60+MINUTE(tbl_raw_data[[#This Row],[time_taken]])+SECOND(tbl_raw_data[[#This Row],[time_taken]])/60</f>
        <v>14.683333333333334</v>
      </c>
      <c r="K58" s="68">
        <f>DATE(YEAR(tbl_raw_data[[#This Row],[Date Actioned]]),MONTH(tbl_raw_data[[#This Row],[Date Actioned]]),DAY(tbl_raw_data[[#This Row],[Date Actioned]]))</f>
        <v>45137</v>
      </c>
      <c r="L58" s="65" t="str">
        <f>UPPER(TEXT(tbl_raw_data[[#This Row],[updated_date]],"MMMM"))</f>
        <v>JULY</v>
      </c>
      <c r="M58" s="65" t="str">
        <f>"WEEK "&amp;IF(ROUNDUP(DAY(tbl_raw_data[[#This Row],[updated_date]])/7,0)=5,4,ROUNDUP(DAY(tbl_raw_data[[#This Row],[updated_date]])/7,0))</f>
        <v>WEEK 4</v>
      </c>
      <c r="N58" s="71" t="str">
        <f>UPPER(VLOOKUP(tbl_raw_data[[#This Row],[Analyst]],settings!$A$1:$B$15,2,0))</f>
        <v>CAMROON</v>
      </c>
      <c r="O58" s="71" t="str">
        <f>TRIM(UPPER(tbl_raw_data[[#This Row],[Outcome]]))</f>
        <v>APPROVE</v>
      </c>
      <c r="P58" s="71" t="str">
        <f>TRIM(UPPER(tbl_raw_data[[#This Row],[Queue Name]]))</f>
        <v>CONSUMER EXISTING</v>
      </c>
      <c r="Q58" s="71" t="str">
        <f>IF(tbl_raw_data[[#This Row],[time_taken_in_min]]&lt;=settings!$D$2,"SLA_MET","SLA_NOT_MET")</f>
        <v>SLA_MET</v>
      </c>
    </row>
    <row r="59" spans="1:17" hidden="1" x14ac:dyDescent="0.3">
      <c r="A59" s="1" t="s">
        <v>1022</v>
      </c>
      <c r="B59" s="36">
        <v>45137.593773148146</v>
      </c>
      <c r="C59" s="37">
        <v>45137.603368055556</v>
      </c>
      <c r="D59" s="6" t="s">
        <v>10</v>
      </c>
      <c r="E59" s="6" t="s">
        <v>8</v>
      </c>
      <c r="F59" s="6" t="s">
        <v>12</v>
      </c>
      <c r="G59" s="6" t="s">
        <v>15</v>
      </c>
      <c r="H59" s="84" t="str">
        <f t="shared" si="0"/>
        <v>Reason Unknown</v>
      </c>
      <c r="I59" s="63">
        <f>(tbl_raw_data[[#This Row],[Date Actioned]])-(tbl_raw_data[[#This Row],[Date Tagged]])</f>
        <v>9.5949074093368836E-3</v>
      </c>
      <c r="J59" s="66">
        <f>HOUR(tbl_raw_data[[#This Row],[time_taken]])*60+MINUTE(tbl_raw_data[[#This Row],[time_taken]])+SECOND(tbl_raw_data[[#This Row],[time_taken]])/60</f>
        <v>13.816666666666666</v>
      </c>
      <c r="K59" s="68">
        <f>DATE(YEAR(tbl_raw_data[[#This Row],[Date Actioned]]),MONTH(tbl_raw_data[[#This Row],[Date Actioned]]),DAY(tbl_raw_data[[#This Row],[Date Actioned]]))</f>
        <v>45137</v>
      </c>
      <c r="L59" s="65" t="str">
        <f>UPPER(TEXT(tbl_raw_data[[#This Row],[updated_date]],"MMMM"))</f>
        <v>JULY</v>
      </c>
      <c r="M59" s="65" t="str">
        <f>"WEEK "&amp;IF(ROUNDUP(DAY(tbl_raw_data[[#This Row],[updated_date]])/7,0)=5,4,ROUNDUP(DAY(tbl_raw_data[[#This Row],[updated_date]])/7,0))</f>
        <v>WEEK 4</v>
      </c>
      <c r="N59" s="71" t="str">
        <f>UPPER(VLOOKUP(tbl_raw_data[[#This Row],[Analyst]],settings!$A$1:$B$15,2,0))</f>
        <v>NITESH</v>
      </c>
      <c r="O59" s="71" t="str">
        <f>TRIM(UPPER(tbl_raw_data[[#This Row],[Outcome]]))</f>
        <v>APPROVE</v>
      </c>
      <c r="P59" s="71" t="str">
        <f>TRIM(UPPER(tbl_raw_data[[#This Row],[Queue Name]]))</f>
        <v>CONSUMER POST BUREAU</v>
      </c>
      <c r="Q59" s="71" t="str">
        <f>IF(tbl_raw_data[[#This Row],[time_taken_in_min]]&lt;=settings!$D$2,"SLA_MET","SLA_NOT_MET")</f>
        <v>SLA_MET</v>
      </c>
    </row>
    <row r="60" spans="1:17" hidden="1" x14ac:dyDescent="0.3">
      <c r="A60" s="5" t="s">
        <v>1023</v>
      </c>
      <c r="B60" s="34">
        <v>45137.596990740742</v>
      </c>
      <c r="C60" s="38">
        <v>45137.601018518515</v>
      </c>
      <c r="D60" s="3" t="s">
        <v>10</v>
      </c>
      <c r="E60" s="3" t="s">
        <v>8</v>
      </c>
      <c r="F60" s="3" t="s">
        <v>24</v>
      </c>
      <c r="G60" s="3" t="s">
        <v>23</v>
      </c>
      <c r="H60" s="84" t="str">
        <f t="shared" si="0"/>
        <v>Reason Unknown</v>
      </c>
      <c r="I60" s="63">
        <f>(tbl_raw_data[[#This Row],[Date Actioned]])-(tbl_raw_data[[#This Row],[Date Tagged]])</f>
        <v>4.0277777734445408E-3</v>
      </c>
      <c r="J60" s="66">
        <f>HOUR(tbl_raw_data[[#This Row],[time_taken]])*60+MINUTE(tbl_raw_data[[#This Row],[time_taken]])+SECOND(tbl_raw_data[[#This Row],[time_taken]])/60</f>
        <v>5.8</v>
      </c>
      <c r="K60" s="68">
        <f>DATE(YEAR(tbl_raw_data[[#This Row],[Date Actioned]]),MONTH(tbl_raw_data[[#This Row],[Date Actioned]]),DAY(tbl_raw_data[[#This Row],[Date Actioned]]))</f>
        <v>45137</v>
      </c>
      <c r="L60" s="65" t="str">
        <f>UPPER(TEXT(tbl_raw_data[[#This Row],[updated_date]],"MMMM"))</f>
        <v>JULY</v>
      </c>
      <c r="M60" s="65" t="str">
        <f>"WEEK "&amp;IF(ROUNDUP(DAY(tbl_raw_data[[#This Row],[updated_date]])/7,0)=5,4,ROUNDUP(DAY(tbl_raw_data[[#This Row],[updated_date]])/7,0))</f>
        <v>WEEK 4</v>
      </c>
      <c r="N60" s="71" t="str">
        <f>UPPER(VLOOKUP(tbl_raw_data[[#This Row],[Analyst]],settings!$A$1:$B$15,2,0))</f>
        <v>SAM</v>
      </c>
      <c r="O60" s="71" t="str">
        <f>TRIM(UPPER(tbl_raw_data[[#This Row],[Outcome]]))</f>
        <v>APPROVE</v>
      </c>
      <c r="P60" s="71" t="str">
        <f>TRIM(UPPER(tbl_raw_data[[#This Row],[Queue Name]]))</f>
        <v>CONSUMER POST BUREAU</v>
      </c>
      <c r="Q60" s="71" t="str">
        <f>IF(tbl_raw_data[[#This Row],[time_taken_in_min]]&lt;=settings!$D$2,"SLA_MET","SLA_NOT_MET")</f>
        <v>SLA_MET</v>
      </c>
    </row>
    <row r="61" spans="1:17" hidden="1" x14ac:dyDescent="0.3">
      <c r="A61" s="7" t="s">
        <v>1024</v>
      </c>
      <c r="B61" s="36">
        <v>45137.596990740742</v>
      </c>
      <c r="C61" s="37">
        <v>45137.612025462964</v>
      </c>
      <c r="D61" s="6" t="s">
        <v>10</v>
      </c>
      <c r="E61" s="6" t="s">
        <v>11</v>
      </c>
      <c r="F61" s="6" t="s">
        <v>9</v>
      </c>
      <c r="G61" s="6" t="s">
        <v>15</v>
      </c>
      <c r="H61" s="84" t="str">
        <f t="shared" si="0"/>
        <v>Reason Unknown</v>
      </c>
      <c r="I61" s="63">
        <f>(tbl_raw_data[[#This Row],[Date Actioned]])-(tbl_raw_data[[#This Row],[Date Tagged]])</f>
        <v>1.5034722222480923E-2</v>
      </c>
      <c r="J61" s="66">
        <f>HOUR(tbl_raw_data[[#This Row],[time_taken]])*60+MINUTE(tbl_raw_data[[#This Row],[time_taken]])+SECOND(tbl_raw_data[[#This Row],[time_taken]])/60</f>
        <v>21.65</v>
      </c>
      <c r="K61" s="68">
        <f>DATE(YEAR(tbl_raw_data[[#This Row],[Date Actioned]]),MONTH(tbl_raw_data[[#This Row],[Date Actioned]]),DAY(tbl_raw_data[[#This Row],[Date Actioned]]))</f>
        <v>45137</v>
      </c>
      <c r="L61" s="65" t="str">
        <f>UPPER(TEXT(tbl_raw_data[[#This Row],[updated_date]],"MMMM"))</f>
        <v>JULY</v>
      </c>
      <c r="M61" s="65" t="str">
        <f>"WEEK "&amp;IF(ROUNDUP(DAY(tbl_raw_data[[#This Row],[updated_date]])/7,0)=5,4,ROUNDUP(DAY(tbl_raw_data[[#This Row],[updated_date]])/7,0))</f>
        <v>WEEK 4</v>
      </c>
      <c r="N61" s="71" t="str">
        <f>UPPER(VLOOKUP(tbl_raw_data[[#This Row],[Analyst]],settings!$A$1:$B$15,2,0))</f>
        <v>QUADIR</v>
      </c>
      <c r="O61" s="71" t="str">
        <f>TRIM(UPPER(tbl_raw_data[[#This Row],[Outcome]]))</f>
        <v>APPROVE</v>
      </c>
      <c r="P61" s="71" t="str">
        <f>TRIM(UPPER(tbl_raw_data[[#This Row],[Queue Name]]))</f>
        <v>CONSUMER EXISTING</v>
      </c>
      <c r="Q61" s="71" t="str">
        <f>IF(tbl_raw_data[[#This Row],[time_taken_in_min]]&lt;=settings!$D$2,"SLA_MET","SLA_NOT_MET")</f>
        <v>SLA_NOT_MET</v>
      </c>
    </row>
    <row r="62" spans="1:17" hidden="1" x14ac:dyDescent="0.3">
      <c r="A62" s="1" t="s">
        <v>1025</v>
      </c>
      <c r="B62" s="34">
        <v>45137.598935185182</v>
      </c>
      <c r="C62" s="38">
        <v>45137.603101851855</v>
      </c>
      <c r="D62" s="3" t="s">
        <v>10</v>
      </c>
      <c r="E62" s="3" t="s">
        <v>8</v>
      </c>
      <c r="F62" s="3" t="s">
        <v>14</v>
      </c>
      <c r="G62" s="3" t="s">
        <v>23</v>
      </c>
      <c r="H62" s="84" t="str">
        <f t="shared" si="0"/>
        <v>Reason Unknown</v>
      </c>
      <c r="I62" s="63">
        <f>(tbl_raw_data[[#This Row],[Date Actioned]])-(tbl_raw_data[[#This Row],[Date Tagged]])</f>
        <v>4.1666666729724966E-3</v>
      </c>
      <c r="J62" s="66">
        <f>HOUR(tbl_raw_data[[#This Row],[time_taken]])*60+MINUTE(tbl_raw_data[[#This Row],[time_taken]])+SECOND(tbl_raw_data[[#This Row],[time_taken]])/60</f>
        <v>6</v>
      </c>
      <c r="K62" s="68">
        <f>DATE(YEAR(tbl_raw_data[[#This Row],[Date Actioned]]),MONTH(tbl_raw_data[[#This Row],[Date Actioned]]),DAY(tbl_raw_data[[#This Row],[Date Actioned]]))</f>
        <v>45137</v>
      </c>
      <c r="L62" s="65" t="str">
        <f>UPPER(TEXT(tbl_raw_data[[#This Row],[updated_date]],"MMMM"))</f>
        <v>JULY</v>
      </c>
      <c r="M62" s="65" t="str">
        <f>"WEEK "&amp;IF(ROUNDUP(DAY(tbl_raw_data[[#This Row],[updated_date]])/7,0)=5,4,ROUNDUP(DAY(tbl_raw_data[[#This Row],[updated_date]])/7,0))</f>
        <v>WEEK 4</v>
      </c>
      <c r="N62" s="71" t="str">
        <f>UPPER(VLOOKUP(tbl_raw_data[[#This Row],[Analyst]],settings!$A$1:$B$15,2,0))</f>
        <v>CAMROON</v>
      </c>
      <c r="O62" s="71" t="str">
        <f>TRIM(UPPER(tbl_raw_data[[#This Row],[Outcome]]))</f>
        <v>APPROVE</v>
      </c>
      <c r="P62" s="71" t="str">
        <f>TRIM(UPPER(tbl_raw_data[[#This Row],[Queue Name]]))</f>
        <v>CONSUMER POST BUREAU</v>
      </c>
      <c r="Q62" s="71" t="str">
        <f>IF(tbl_raw_data[[#This Row],[time_taken_in_min]]&lt;=settings!$D$2,"SLA_MET","SLA_NOT_MET")</f>
        <v>SLA_MET</v>
      </c>
    </row>
    <row r="63" spans="1:17" hidden="1" x14ac:dyDescent="0.3">
      <c r="A63" s="5" t="s">
        <v>1026</v>
      </c>
      <c r="B63" s="36">
        <v>45137.599652777775</v>
      </c>
      <c r="C63" s="39">
        <v>45137.602824074071</v>
      </c>
      <c r="D63" s="8" t="s">
        <v>15</v>
      </c>
      <c r="E63" s="6" t="s">
        <v>11</v>
      </c>
      <c r="F63" s="8" t="s">
        <v>21</v>
      </c>
      <c r="G63" s="9"/>
      <c r="H63" s="84" t="str">
        <f t="shared" si="0"/>
        <v>Reason Unknown</v>
      </c>
      <c r="I63" s="63">
        <f>(tbl_raw_data[[#This Row],[Date Actioned]])-(tbl_raw_data[[#This Row],[Date Tagged]])</f>
        <v>3.1712962954770774E-3</v>
      </c>
      <c r="J63" s="66">
        <f>HOUR(tbl_raw_data[[#This Row],[time_taken]])*60+MINUTE(tbl_raw_data[[#This Row],[time_taken]])+SECOND(tbl_raw_data[[#This Row],[time_taken]])/60</f>
        <v>4.5666666666666664</v>
      </c>
      <c r="K63" s="68">
        <f>DATE(YEAR(tbl_raw_data[[#This Row],[Date Actioned]]),MONTH(tbl_raw_data[[#This Row],[Date Actioned]]),DAY(tbl_raw_data[[#This Row],[Date Actioned]]))</f>
        <v>45137</v>
      </c>
      <c r="L63" s="65" t="str">
        <f>UPPER(TEXT(tbl_raw_data[[#This Row],[updated_date]],"MMMM"))</f>
        <v>JULY</v>
      </c>
      <c r="M63" s="65" t="str">
        <f>"WEEK "&amp;IF(ROUNDUP(DAY(tbl_raw_data[[#This Row],[updated_date]])/7,0)=5,4,ROUNDUP(DAY(tbl_raw_data[[#This Row],[updated_date]])/7,0))</f>
        <v>WEEK 4</v>
      </c>
      <c r="N63" s="71" t="str">
        <f>UPPER(VLOOKUP(tbl_raw_data[[#This Row],[Analyst]],settings!$A$1:$B$15,2,0))</f>
        <v>SHAHID</v>
      </c>
      <c r="O63" s="71" t="str">
        <f>TRIM(UPPER(tbl_raw_data[[#This Row],[Outcome]]))</f>
        <v>APPROVE</v>
      </c>
      <c r="P63" s="71" t="str">
        <f>TRIM(UPPER(tbl_raw_data[[#This Row],[Queue Name]]))</f>
        <v>CONSUMER EXISTING</v>
      </c>
      <c r="Q63" s="71" t="str">
        <f>IF(tbl_raw_data[[#This Row],[time_taken_in_min]]&lt;=settings!$D$2,"SLA_MET","SLA_NOT_MET")</f>
        <v>SLA_MET</v>
      </c>
    </row>
    <row r="64" spans="1:17" hidden="1" x14ac:dyDescent="0.3">
      <c r="A64" s="7" t="s">
        <v>1027</v>
      </c>
      <c r="B64" s="34">
        <v>45137.600254629629</v>
      </c>
      <c r="C64" s="38">
        <v>45137.606828703705</v>
      </c>
      <c r="D64" s="3" t="s">
        <v>10</v>
      </c>
      <c r="E64" s="3" t="s">
        <v>8</v>
      </c>
      <c r="F64" s="3" t="s">
        <v>22</v>
      </c>
      <c r="G64" s="3" t="s">
        <v>15</v>
      </c>
      <c r="H64" s="84" t="str">
        <f t="shared" si="0"/>
        <v>Reason Unknown</v>
      </c>
      <c r="I64" s="63">
        <f>(tbl_raw_data[[#This Row],[Date Actioned]])-(tbl_raw_data[[#This Row],[Date Tagged]])</f>
        <v>6.5740740756154992E-3</v>
      </c>
      <c r="J64" s="66">
        <f>HOUR(tbl_raw_data[[#This Row],[time_taken]])*60+MINUTE(tbl_raw_data[[#This Row],[time_taken]])+SECOND(tbl_raw_data[[#This Row],[time_taken]])/60</f>
        <v>9.4666666666666668</v>
      </c>
      <c r="K64" s="68">
        <f>DATE(YEAR(tbl_raw_data[[#This Row],[Date Actioned]]),MONTH(tbl_raw_data[[#This Row],[Date Actioned]]),DAY(tbl_raw_data[[#This Row],[Date Actioned]]))</f>
        <v>45137</v>
      </c>
      <c r="L64" s="65" t="str">
        <f>UPPER(TEXT(tbl_raw_data[[#This Row],[updated_date]],"MMMM"))</f>
        <v>JULY</v>
      </c>
      <c r="M64" s="65" t="str">
        <f>"WEEK "&amp;IF(ROUNDUP(DAY(tbl_raw_data[[#This Row],[updated_date]])/7,0)=5,4,ROUNDUP(DAY(tbl_raw_data[[#This Row],[updated_date]])/7,0))</f>
        <v>WEEK 4</v>
      </c>
      <c r="N64" s="71" t="str">
        <f>UPPER(VLOOKUP(tbl_raw_data[[#This Row],[Analyst]],settings!$A$1:$B$15,2,0))</f>
        <v>ROHAN</v>
      </c>
      <c r="O64" s="71" t="str">
        <f>TRIM(UPPER(tbl_raw_data[[#This Row],[Outcome]]))</f>
        <v>APPROVE</v>
      </c>
      <c r="P64" s="71" t="str">
        <f>TRIM(UPPER(tbl_raw_data[[#This Row],[Queue Name]]))</f>
        <v>CONSUMER POST BUREAU</v>
      </c>
      <c r="Q64" s="71" t="str">
        <f>IF(tbl_raw_data[[#This Row],[time_taken_in_min]]&lt;=settings!$D$2,"SLA_MET","SLA_NOT_MET")</f>
        <v>SLA_MET</v>
      </c>
    </row>
    <row r="65" spans="1:17" hidden="1" x14ac:dyDescent="0.3">
      <c r="A65" s="1" t="s">
        <v>1028</v>
      </c>
      <c r="B65" s="36">
        <v>45137.600671296299</v>
      </c>
      <c r="C65" s="37">
        <v>45137.607800925929</v>
      </c>
      <c r="D65" s="6" t="s">
        <v>10</v>
      </c>
      <c r="E65" s="6" t="s">
        <v>11</v>
      </c>
      <c r="F65" s="6" t="s">
        <v>24</v>
      </c>
      <c r="G65" s="6" t="s">
        <v>15</v>
      </c>
      <c r="H65" s="84" t="str">
        <f t="shared" si="0"/>
        <v>Reason Unknown</v>
      </c>
      <c r="I65" s="63">
        <f>(tbl_raw_data[[#This Row],[Date Actioned]])-(tbl_raw_data[[#This Row],[Date Tagged]])</f>
        <v>7.1296296300715767E-3</v>
      </c>
      <c r="J65" s="66">
        <f>HOUR(tbl_raw_data[[#This Row],[time_taken]])*60+MINUTE(tbl_raw_data[[#This Row],[time_taken]])+SECOND(tbl_raw_data[[#This Row],[time_taken]])/60</f>
        <v>10.266666666666667</v>
      </c>
      <c r="K65" s="68">
        <f>DATE(YEAR(tbl_raw_data[[#This Row],[Date Actioned]]),MONTH(tbl_raw_data[[#This Row],[Date Actioned]]),DAY(tbl_raw_data[[#This Row],[Date Actioned]]))</f>
        <v>45137</v>
      </c>
      <c r="L65" s="65" t="str">
        <f>UPPER(TEXT(tbl_raw_data[[#This Row],[updated_date]],"MMMM"))</f>
        <v>JULY</v>
      </c>
      <c r="M65" s="65" t="str">
        <f>"WEEK "&amp;IF(ROUNDUP(DAY(tbl_raw_data[[#This Row],[updated_date]])/7,0)=5,4,ROUNDUP(DAY(tbl_raw_data[[#This Row],[updated_date]])/7,0))</f>
        <v>WEEK 4</v>
      </c>
      <c r="N65" s="71" t="str">
        <f>UPPER(VLOOKUP(tbl_raw_data[[#This Row],[Analyst]],settings!$A$1:$B$15,2,0))</f>
        <v>SAM</v>
      </c>
      <c r="O65" s="71" t="str">
        <f>TRIM(UPPER(tbl_raw_data[[#This Row],[Outcome]]))</f>
        <v>APPROVE</v>
      </c>
      <c r="P65" s="71" t="str">
        <f>TRIM(UPPER(tbl_raw_data[[#This Row],[Queue Name]]))</f>
        <v>CONSUMER EXISTING</v>
      </c>
      <c r="Q65" s="71" t="str">
        <f>IF(tbl_raw_data[[#This Row],[time_taken_in_min]]&lt;=settings!$D$2,"SLA_MET","SLA_NOT_MET")</f>
        <v>SLA_MET</v>
      </c>
    </row>
    <row r="66" spans="1:17" hidden="1" x14ac:dyDescent="0.3">
      <c r="A66" s="5" t="s">
        <v>1029</v>
      </c>
      <c r="B66" s="34">
        <v>45137.604826388888</v>
      </c>
      <c r="C66" s="38">
        <v>45137.609340277777</v>
      </c>
      <c r="D66" s="3" t="s">
        <v>10</v>
      </c>
      <c r="E66" s="3" t="s">
        <v>18</v>
      </c>
      <c r="F66" s="3" t="s">
        <v>19</v>
      </c>
      <c r="G66" s="3" t="s">
        <v>27</v>
      </c>
      <c r="H66" s="84" t="str">
        <f t="shared" si="0"/>
        <v>Reason Unknown</v>
      </c>
      <c r="I66" s="63">
        <f>(tbl_raw_data[[#This Row],[Date Actioned]])-(tbl_raw_data[[#This Row],[Date Tagged]])</f>
        <v>4.5138888890505768E-3</v>
      </c>
      <c r="J66" s="66">
        <f>HOUR(tbl_raw_data[[#This Row],[time_taken]])*60+MINUTE(tbl_raw_data[[#This Row],[time_taken]])+SECOND(tbl_raw_data[[#This Row],[time_taken]])/60</f>
        <v>6.5</v>
      </c>
      <c r="K66" s="68">
        <f>DATE(YEAR(tbl_raw_data[[#This Row],[Date Actioned]]),MONTH(tbl_raw_data[[#This Row],[Date Actioned]]),DAY(tbl_raw_data[[#This Row],[Date Actioned]]))</f>
        <v>45137</v>
      </c>
      <c r="L66" s="65" t="str">
        <f>UPPER(TEXT(tbl_raw_data[[#This Row],[updated_date]],"MMMM"))</f>
        <v>JULY</v>
      </c>
      <c r="M66" s="65" t="str">
        <f>"WEEK "&amp;IF(ROUNDUP(DAY(tbl_raw_data[[#This Row],[updated_date]])/7,0)=5,4,ROUNDUP(DAY(tbl_raw_data[[#This Row],[updated_date]])/7,0))</f>
        <v>WEEK 4</v>
      </c>
      <c r="N66" s="71" t="str">
        <f>UPPER(VLOOKUP(tbl_raw_data[[#This Row],[Analyst]],settings!$A$1:$B$15,2,0))</f>
        <v>NAVED</v>
      </c>
      <c r="O66" s="71" t="str">
        <f>TRIM(UPPER(tbl_raw_data[[#This Row],[Outcome]]))</f>
        <v>APPROVE</v>
      </c>
      <c r="P66" s="71" t="str">
        <f>TRIM(UPPER(tbl_raw_data[[#This Row],[Queue Name]]))</f>
        <v>CONSUMER PRE BUREAU</v>
      </c>
      <c r="Q66" s="71" t="str">
        <f>IF(tbl_raw_data[[#This Row],[time_taken_in_min]]&lt;=settings!$D$2,"SLA_MET","SLA_NOT_MET")</f>
        <v>SLA_MET</v>
      </c>
    </row>
    <row r="67" spans="1:17" hidden="1" x14ac:dyDescent="0.3">
      <c r="A67" s="7" t="s">
        <v>1030</v>
      </c>
      <c r="B67" s="36">
        <v>45137.605416666665</v>
      </c>
      <c r="C67" s="37">
        <v>45137.611898148149</v>
      </c>
      <c r="D67" s="6" t="s">
        <v>10</v>
      </c>
      <c r="E67" s="6" t="s">
        <v>11</v>
      </c>
      <c r="F67" s="6" t="s">
        <v>14</v>
      </c>
      <c r="G67" s="6" t="s">
        <v>28</v>
      </c>
      <c r="H67" s="84" t="str">
        <f t="shared" ref="H67:H130" si="1">IF(OR(ISNUMBER(SEARCH("duplicate",G67)), ISNUMBER(SEARCH("previously",G67)), ISNUMBER(SEARCH("previously approved",G67))), "Duplicate Application",
IF(OR(ISNUMBER(SEARCH("incorrect",G67)), ISNUMBER(SEARCH("remove", G67))), "Incorrect Details",
IF(ISNUMBER(SEARCH("incomplete",G67)), "Incomplete Details",
IF(ISNUMBER(SEARCH("overdue",G67)), "Overdue Bill",
IF(OR(ISNUMBER(SEARCH("resubmit as", G67)), ISNUMBER(SEARCH("re-submit as", G67))), "Incorrect Queue",
IF(OR(ISNUMBER(SEARCH("100",G67)), ISNUMBER(SEARCH("correct", G67)), ISNUMBER(SEARCH("email", G67)), ISNUMBER(SEARCH("please submit", G67)), ISNUMBER(SEARCH("please resubmit",G67)), ISNUMBER(SEARCH("please re-submit", G67)), ISNUMBER(SEARCH("please send", G67))), "Incomplete Details",
IF(ISNUMBER(SEARCH("error", G67)), "System Error", "Reason Unknown")))))))</f>
        <v>Reason Unknown</v>
      </c>
      <c r="I67" s="63">
        <f>(tbl_raw_data[[#This Row],[Date Actioned]])-(tbl_raw_data[[#This Row],[Date Tagged]])</f>
        <v>6.4814814832061529E-3</v>
      </c>
      <c r="J67" s="66">
        <f>HOUR(tbl_raw_data[[#This Row],[time_taken]])*60+MINUTE(tbl_raw_data[[#This Row],[time_taken]])+SECOND(tbl_raw_data[[#This Row],[time_taken]])/60</f>
        <v>9.3333333333333339</v>
      </c>
      <c r="K67" s="68">
        <f>DATE(YEAR(tbl_raw_data[[#This Row],[Date Actioned]]),MONTH(tbl_raw_data[[#This Row],[Date Actioned]]),DAY(tbl_raw_data[[#This Row],[Date Actioned]]))</f>
        <v>45137</v>
      </c>
      <c r="L67" s="65" t="str">
        <f>UPPER(TEXT(tbl_raw_data[[#This Row],[updated_date]],"MMMM"))</f>
        <v>JULY</v>
      </c>
      <c r="M67" s="65" t="str">
        <f>"WEEK "&amp;IF(ROUNDUP(DAY(tbl_raw_data[[#This Row],[updated_date]])/7,0)=5,4,ROUNDUP(DAY(tbl_raw_data[[#This Row],[updated_date]])/7,0))</f>
        <v>WEEK 4</v>
      </c>
      <c r="N67" s="71" t="str">
        <f>UPPER(VLOOKUP(tbl_raw_data[[#This Row],[Analyst]],settings!$A$1:$B$15,2,0))</f>
        <v>CAMROON</v>
      </c>
      <c r="O67" s="71" t="str">
        <f>TRIM(UPPER(tbl_raw_data[[#This Row],[Outcome]]))</f>
        <v>APPROVE</v>
      </c>
      <c r="P67" s="71" t="str">
        <f>TRIM(UPPER(tbl_raw_data[[#This Row],[Queue Name]]))</f>
        <v>CONSUMER EXISTING</v>
      </c>
      <c r="Q67" s="71" t="str">
        <f>IF(tbl_raw_data[[#This Row],[time_taken_in_min]]&lt;=settings!$D$2,"SLA_MET","SLA_NOT_MET")</f>
        <v>SLA_MET</v>
      </c>
    </row>
    <row r="68" spans="1:17" hidden="1" x14ac:dyDescent="0.3">
      <c r="A68" s="1" t="s">
        <v>1031</v>
      </c>
      <c r="B68" s="34">
        <v>45137.607037037036</v>
      </c>
      <c r="C68" s="38">
        <v>45137.609155092592</v>
      </c>
      <c r="D68" s="3" t="s">
        <v>10</v>
      </c>
      <c r="E68" s="3" t="s">
        <v>8</v>
      </c>
      <c r="F68" s="3" t="s">
        <v>25</v>
      </c>
      <c r="G68" s="3" t="s">
        <v>23</v>
      </c>
      <c r="H68" s="84" t="str">
        <f t="shared" si="1"/>
        <v>Reason Unknown</v>
      </c>
      <c r="I68" s="63">
        <f>(tbl_raw_data[[#This Row],[Date Actioned]])-(tbl_raw_data[[#This Row],[Date Tagged]])</f>
        <v>2.118055555911269E-3</v>
      </c>
      <c r="J68" s="66">
        <f>HOUR(tbl_raw_data[[#This Row],[time_taken]])*60+MINUTE(tbl_raw_data[[#This Row],[time_taken]])+SECOND(tbl_raw_data[[#This Row],[time_taken]])/60</f>
        <v>3.05</v>
      </c>
      <c r="K68" s="68">
        <f>DATE(YEAR(tbl_raw_data[[#This Row],[Date Actioned]]),MONTH(tbl_raw_data[[#This Row],[Date Actioned]]),DAY(tbl_raw_data[[#This Row],[Date Actioned]]))</f>
        <v>45137</v>
      </c>
      <c r="L68" s="65" t="str">
        <f>UPPER(TEXT(tbl_raw_data[[#This Row],[updated_date]],"MMMM"))</f>
        <v>JULY</v>
      </c>
      <c r="M68" s="65" t="str">
        <f>"WEEK "&amp;IF(ROUNDUP(DAY(tbl_raw_data[[#This Row],[updated_date]])/7,0)=5,4,ROUNDUP(DAY(tbl_raw_data[[#This Row],[updated_date]])/7,0))</f>
        <v>WEEK 4</v>
      </c>
      <c r="N68" s="71" t="str">
        <f>UPPER(VLOOKUP(tbl_raw_data[[#This Row],[Analyst]],settings!$A$1:$B$15,2,0))</f>
        <v>ASIF</v>
      </c>
      <c r="O68" s="71" t="str">
        <f>TRIM(UPPER(tbl_raw_data[[#This Row],[Outcome]]))</f>
        <v>APPROVE</v>
      </c>
      <c r="P68" s="71" t="str">
        <f>TRIM(UPPER(tbl_raw_data[[#This Row],[Queue Name]]))</f>
        <v>CONSUMER POST BUREAU</v>
      </c>
      <c r="Q68" s="71" t="str">
        <f>IF(tbl_raw_data[[#This Row],[time_taken_in_min]]&lt;=settings!$D$2,"SLA_MET","SLA_NOT_MET")</f>
        <v>SLA_MET</v>
      </c>
    </row>
    <row r="69" spans="1:17" hidden="1" x14ac:dyDescent="0.3">
      <c r="A69" s="5" t="s">
        <v>1032</v>
      </c>
      <c r="B69" s="36">
        <v>45137.607581018521</v>
      </c>
      <c r="C69" s="39">
        <v>45137.61173611111</v>
      </c>
      <c r="D69" s="8" t="s">
        <v>15</v>
      </c>
      <c r="E69" s="6" t="s">
        <v>8</v>
      </c>
      <c r="F69" s="8" t="s">
        <v>21</v>
      </c>
      <c r="G69" s="9"/>
      <c r="H69" s="84" t="str">
        <f t="shared" si="1"/>
        <v>Reason Unknown</v>
      </c>
      <c r="I69" s="63">
        <f>(tbl_raw_data[[#This Row],[Date Actioned]])-(tbl_raw_data[[#This Row],[Date Tagged]])</f>
        <v>4.1550925889168866E-3</v>
      </c>
      <c r="J69" s="66">
        <f>HOUR(tbl_raw_data[[#This Row],[time_taken]])*60+MINUTE(tbl_raw_data[[#This Row],[time_taken]])+SECOND(tbl_raw_data[[#This Row],[time_taken]])/60</f>
        <v>5.9833333333333334</v>
      </c>
      <c r="K69" s="68">
        <f>DATE(YEAR(tbl_raw_data[[#This Row],[Date Actioned]]),MONTH(tbl_raw_data[[#This Row],[Date Actioned]]),DAY(tbl_raw_data[[#This Row],[Date Actioned]]))</f>
        <v>45137</v>
      </c>
      <c r="L69" s="65" t="str">
        <f>UPPER(TEXT(tbl_raw_data[[#This Row],[updated_date]],"MMMM"))</f>
        <v>JULY</v>
      </c>
      <c r="M69" s="65" t="str">
        <f>"WEEK "&amp;IF(ROUNDUP(DAY(tbl_raw_data[[#This Row],[updated_date]])/7,0)=5,4,ROUNDUP(DAY(tbl_raw_data[[#This Row],[updated_date]])/7,0))</f>
        <v>WEEK 4</v>
      </c>
      <c r="N69" s="71" t="str">
        <f>UPPER(VLOOKUP(tbl_raw_data[[#This Row],[Analyst]],settings!$A$1:$B$15,2,0))</f>
        <v>SHAHID</v>
      </c>
      <c r="O69" s="71" t="str">
        <f>TRIM(UPPER(tbl_raw_data[[#This Row],[Outcome]]))</f>
        <v>APPROVE</v>
      </c>
      <c r="P69" s="71" t="str">
        <f>TRIM(UPPER(tbl_raw_data[[#This Row],[Queue Name]]))</f>
        <v>CONSUMER POST BUREAU</v>
      </c>
      <c r="Q69" s="71" t="str">
        <f>IF(tbl_raw_data[[#This Row],[time_taken_in_min]]&lt;=settings!$D$2,"SLA_MET","SLA_NOT_MET")</f>
        <v>SLA_MET</v>
      </c>
    </row>
    <row r="70" spans="1:17" hidden="1" x14ac:dyDescent="0.3">
      <c r="A70" s="7" t="s">
        <v>1033</v>
      </c>
      <c r="B70" s="34">
        <v>45137.609479166669</v>
      </c>
      <c r="C70" s="38">
        <v>45137.62127314815</v>
      </c>
      <c r="D70" s="3" t="s">
        <v>10</v>
      </c>
      <c r="E70" s="3" t="s">
        <v>11</v>
      </c>
      <c r="F70" s="3" t="s">
        <v>12</v>
      </c>
      <c r="G70" s="3" t="s">
        <v>15</v>
      </c>
      <c r="H70" s="84" t="str">
        <f t="shared" si="1"/>
        <v>Reason Unknown</v>
      </c>
      <c r="I70" s="63">
        <f>(tbl_raw_data[[#This Row],[Date Actioned]])-(tbl_raw_data[[#This Row],[Date Tagged]])</f>
        <v>1.1793981480877846E-2</v>
      </c>
      <c r="J70" s="66">
        <f>HOUR(tbl_raw_data[[#This Row],[time_taken]])*60+MINUTE(tbl_raw_data[[#This Row],[time_taken]])+SECOND(tbl_raw_data[[#This Row],[time_taken]])/60</f>
        <v>16.983333333333334</v>
      </c>
      <c r="K70" s="68">
        <f>DATE(YEAR(tbl_raw_data[[#This Row],[Date Actioned]]),MONTH(tbl_raw_data[[#This Row],[Date Actioned]]),DAY(tbl_raw_data[[#This Row],[Date Actioned]]))</f>
        <v>45137</v>
      </c>
      <c r="L70" s="65" t="str">
        <f>UPPER(TEXT(tbl_raw_data[[#This Row],[updated_date]],"MMMM"))</f>
        <v>JULY</v>
      </c>
      <c r="M70" s="65" t="str">
        <f>"WEEK "&amp;IF(ROUNDUP(DAY(tbl_raw_data[[#This Row],[updated_date]])/7,0)=5,4,ROUNDUP(DAY(tbl_raw_data[[#This Row],[updated_date]])/7,0))</f>
        <v>WEEK 4</v>
      </c>
      <c r="N70" s="71" t="str">
        <f>UPPER(VLOOKUP(tbl_raw_data[[#This Row],[Analyst]],settings!$A$1:$B$15,2,0))</f>
        <v>NITESH</v>
      </c>
      <c r="O70" s="71" t="str">
        <f>TRIM(UPPER(tbl_raw_data[[#This Row],[Outcome]]))</f>
        <v>APPROVE</v>
      </c>
      <c r="P70" s="71" t="str">
        <f>TRIM(UPPER(tbl_raw_data[[#This Row],[Queue Name]]))</f>
        <v>CONSUMER EXISTING</v>
      </c>
      <c r="Q70" s="71" t="str">
        <f>IF(tbl_raw_data[[#This Row],[time_taken_in_min]]&lt;=settings!$D$2,"SLA_MET","SLA_NOT_MET")</f>
        <v>SLA_MET</v>
      </c>
    </row>
    <row r="71" spans="1:17" hidden="1" x14ac:dyDescent="0.3">
      <c r="A71" s="1" t="s">
        <v>1034</v>
      </c>
      <c r="B71" s="36">
        <v>45137.611921296295</v>
      </c>
      <c r="C71" s="37">
        <v>45137.617627314816</v>
      </c>
      <c r="D71" s="6" t="s">
        <v>10</v>
      </c>
      <c r="E71" s="6" t="s">
        <v>18</v>
      </c>
      <c r="F71" s="6" t="s">
        <v>19</v>
      </c>
      <c r="G71" s="6" t="s">
        <v>15</v>
      </c>
      <c r="H71" s="84" t="str">
        <f t="shared" si="1"/>
        <v>Reason Unknown</v>
      </c>
      <c r="I71" s="63">
        <f>(tbl_raw_data[[#This Row],[Date Actioned]])-(tbl_raw_data[[#This Row],[Date Tagged]])</f>
        <v>5.7060185208683833E-3</v>
      </c>
      <c r="J71" s="66">
        <f>HOUR(tbl_raw_data[[#This Row],[time_taken]])*60+MINUTE(tbl_raw_data[[#This Row],[time_taken]])+SECOND(tbl_raw_data[[#This Row],[time_taken]])/60</f>
        <v>8.2166666666666668</v>
      </c>
      <c r="K71" s="68">
        <f>DATE(YEAR(tbl_raw_data[[#This Row],[Date Actioned]]),MONTH(tbl_raw_data[[#This Row],[Date Actioned]]),DAY(tbl_raw_data[[#This Row],[Date Actioned]]))</f>
        <v>45137</v>
      </c>
      <c r="L71" s="65" t="str">
        <f>UPPER(TEXT(tbl_raw_data[[#This Row],[updated_date]],"MMMM"))</f>
        <v>JULY</v>
      </c>
      <c r="M71" s="65" t="str">
        <f>"WEEK "&amp;IF(ROUNDUP(DAY(tbl_raw_data[[#This Row],[updated_date]])/7,0)=5,4,ROUNDUP(DAY(tbl_raw_data[[#This Row],[updated_date]])/7,0))</f>
        <v>WEEK 4</v>
      </c>
      <c r="N71" s="71" t="str">
        <f>UPPER(VLOOKUP(tbl_raw_data[[#This Row],[Analyst]],settings!$A$1:$B$15,2,0))</f>
        <v>NAVED</v>
      </c>
      <c r="O71" s="71" t="str">
        <f>TRIM(UPPER(tbl_raw_data[[#This Row],[Outcome]]))</f>
        <v>APPROVE</v>
      </c>
      <c r="P71" s="71" t="str">
        <f>TRIM(UPPER(tbl_raw_data[[#This Row],[Queue Name]]))</f>
        <v>CONSUMER PRE BUREAU</v>
      </c>
      <c r="Q71" s="71" t="str">
        <f>IF(tbl_raw_data[[#This Row],[time_taken_in_min]]&lt;=settings!$D$2,"SLA_MET","SLA_NOT_MET")</f>
        <v>SLA_MET</v>
      </c>
    </row>
    <row r="72" spans="1:17" hidden="1" x14ac:dyDescent="0.3">
      <c r="A72" s="5" t="s">
        <v>1035</v>
      </c>
      <c r="B72" s="34">
        <v>45137.611932870372</v>
      </c>
      <c r="C72" s="38">
        <v>45137.615057870367</v>
      </c>
      <c r="D72" s="3" t="s">
        <v>10</v>
      </c>
      <c r="E72" s="3" t="s">
        <v>11</v>
      </c>
      <c r="F72" s="3" t="s">
        <v>14</v>
      </c>
      <c r="G72" s="3" t="s">
        <v>26</v>
      </c>
      <c r="H72" s="84" t="str">
        <f t="shared" si="1"/>
        <v>Reason Unknown</v>
      </c>
      <c r="I72" s="63">
        <f>(tbl_raw_data[[#This Row],[Date Actioned]])-(tbl_raw_data[[#This Row],[Date Tagged]])</f>
        <v>3.1249999956344254E-3</v>
      </c>
      <c r="J72" s="66">
        <f>HOUR(tbl_raw_data[[#This Row],[time_taken]])*60+MINUTE(tbl_raw_data[[#This Row],[time_taken]])+SECOND(tbl_raw_data[[#This Row],[time_taken]])/60</f>
        <v>4.5</v>
      </c>
      <c r="K72" s="68">
        <f>DATE(YEAR(tbl_raw_data[[#This Row],[Date Actioned]]),MONTH(tbl_raw_data[[#This Row],[Date Actioned]]),DAY(tbl_raw_data[[#This Row],[Date Actioned]]))</f>
        <v>45137</v>
      </c>
      <c r="L72" s="65" t="str">
        <f>UPPER(TEXT(tbl_raw_data[[#This Row],[updated_date]],"MMMM"))</f>
        <v>JULY</v>
      </c>
      <c r="M72" s="65" t="str">
        <f>"WEEK "&amp;IF(ROUNDUP(DAY(tbl_raw_data[[#This Row],[updated_date]])/7,0)=5,4,ROUNDUP(DAY(tbl_raw_data[[#This Row],[updated_date]])/7,0))</f>
        <v>WEEK 4</v>
      </c>
      <c r="N72" s="71" t="str">
        <f>UPPER(VLOOKUP(tbl_raw_data[[#This Row],[Analyst]],settings!$A$1:$B$15,2,0))</f>
        <v>CAMROON</v>
      </c>
      <c r="O72" s="71" t="str">
        <f>TRIM(UPPER(tbl_raw_data[[#This Row],[Outcome]]))</f>
        <v>APPROVE</v>
      </c>
      <c r="P72" s="71" t="str">
        <f>TRIM(UPPER(tbl_raw_data[[#This Row],[Queue Name]]))</f>
        <v>CONSUMER EXISTING</v>
      </c>
      <c r="Q72" s="71" t="str">
        <f>IF(tbl_raw_data[[#This Row],[time_taken_in_min]]&lt;=settings!$D$2,"SLA_MET","SLA_NOT_MET")</f>
        <v>SLA_MET</v>
      </c>
    </row>
    <row r="73" spans="1:17" hidden="1" x14ac:dyDescent="0.3">
      <c r="A73" s="7" t="s">
        <v>1036</v>
      </c>
      <c r="B73" s="36">
        <v>45137.612337962964</v>
      </c>
      <c r="C73" s="37">
        <v>45137.616805555554</v>
      </c>
      <c r="D73" s="6" t="s">
        <v>10</v>
      </c>
      <c r="E73" s="6" t="s">
        <v>8</v>
      </c>
      <c r="F73" s="6" t="s">
        <v>25</v>
      </c>
      <c r="G73" s="6" t="s">
        <v>15</v>
      </c>
      <c r="H73" s="84" t="str">
        <f t="shared" si="1"/>
        <v>Reason Unknown</v>
      </c>
      <c r="I73" s="63">
        <f>(tbl_raw_data[[#This Row],[Date Actioned]])-(tbl_raw_data[[#This Row],[Date Tagged]])</f>
        <v>4.4675925892079249E-3</v>
      </c>
      <c r="J73" s="66">
        <f>HOUR(tbl_raw_data[[#This Row],[time_taken]])*60+MINUTE(tbl_raw_data[[#This Row],[time_taken]])+SECOND(tbl_raw_data[[#This Row],[time_taken]])/60</f>
        <v>6.4333333333333336</v>
      </c>
      <c r="K73" s="68">
        <f>DATE(YEAR(tbl_raw_data[[#This Row],[Date Actioned]]),MONTH(tbl_raw_data[[#This Row],[Date Actioned]]),DAY(tbl_raw_data[[#This Row],[Date Actioned]]))</f>
        <v>45137</v>
      </c>
      <c r="L73" s="65" t="str">
        <f>UPPER(TEXT(tbl_raw_data[[#This Row],[updated_date]],"MMMM"))</f>
        <v>JULY</v>
      </c>
      <c r="M73" s="65" t="str">
        <f>"WEEK "&amp;IF(ROUNDUP(DAY(tbl_raw_data[[#This Row],[updated_date]])/7,0)=5,4,ROUNDUP(DAY(tbl_raw_data[[#This Row],[updated_date]])/7,0))</f>
        <v>WEEK 4</v>
      </c>
      <c r="N73" s="71" t="str">
        <f>UPPER(VLOOKUP(tbl_raw_data[[#This Row],[Analyst]],settings!$A$1:$B$15,2,0))</f>
        <v>ASIF</v>
      </c>
      <c r="O73" s="71" t="str">
        <f>TRIM(UPPER(tbl_raw_data[[#This Row],[Outcome]]))</f>
        <v>APPROVE</v>
      </c>
      <c r="P73" s="71" t="str">
        <f>TRIM(UPPER(tbl_raw_data[[#This Row],[Queue Name]]))</f>
        <v>CONSUMER POST BUREAU</v>
      </c>
      <c r="Q73" s="71" t="str">
        <f>IF(tbl_raw_data[[#This Row],[time_taken_in_min]]&lt;=settings!$D$2,"SLA_MET","SLA_NOT_MET")</f>
        <v>SLA_MET</v>
      </c>
    </row>
    <row r="74" spans="1:17" hidden="1" x14ac:dyDescent="0.3">
      <c r="A74" s="1" t="s">
        <v>1037</v>
      </c>
      <c r="B74" s="34">
        <v>45137.613645833335</v>
      </c>
      <c r="C74" s="38">
        <v>45137.621527777781</v>
      </c>
      <c r="D74" s="3" t="s">
        <v>10</v>
      </c>
      <c r="E74" s="3" t="s">
        <v>18</v>
      </c>
      <c r="F74" s="3" t="s">
        <v>9</v>
      </c>
      <c r="G74" s="3" t="s">
        <v>15</v>
      </c>
      <c r="H74" s="84" t="str">
        <f t="shared" si="1"/>
        <v>Reason Unknown</v>
      </c>
      <c r="I74" s="63">
        <f>(tbl_raw_data[[#This Row],[Date Actioned]])-(tbl_raw_data[[#This Row],[Date Tagged]])</f>
        <v>7.8819444461259991E-3</v>
      </c>
      <c r="J74" s="66">
        <f>HOUR(tbl_raw_data[[#This Row],[time_taken]])*60+MINUTE(tbl_raw_data[[#This Row],[time_taken]])+SECOND(tbl_raw_data[[#This Row],[time_taken]])/60</f>
        <v>11.35</v>
      </c>
      <c r="K74" s="68">
        <f>DATE(YEAR(tbl_raw_data[[#This Row],[Date Actioned]]),MONTH(tbl_raw_data[[#This Row],[Date Actioned]]),DAY(tbl_raw_data[[#This Row],[Date Actioned]]))</f>
        <v>45137</v>
      </c>
      <c r="L74" s="65" t="str">
        <f>UPPER(TEXT(tbl_raw_data[[#This Row],[updated_date]],"MMMM"))</f>
        <v>JULY</v>
      </c>
      <c r="M74" s="65" t="str">
        <f>"WEEK "&amp;IF(ROUNDUP(DAY(tbl_raw_data[[#This Row],[updated_date]])/7,0)=5,4,ROUNDUP(DAY(tbl_raw_data[[#This Row],[updated_date]])/7,0))</f>
        <v>WEEK 4</v>
      </c>
      <c r="N74" s="71" t="str">
        <f>UPPER(VLOOKUP(tbl_raw_data[[#This Row],[Analyst]],settings!$A$1:$B$15,2,0))</f>
        <v>QUADIR</v>
      </c>
      <c r="O74" s="71" t="str">
        <f>TRIM(UPPER(tbl_raw_data[[#This Row],[Outcome]]))</f>
        <v>APPROVE</v>
      </c>
      <c r="P74" s="71" t="str">
        <f>TRIM(UPPER(tbl_raw_data[[#This Row],[Queue Name]]))</f>
        <v>CONSUMER PRE BUREAU</v>
      </c>
      <c r="Q74" s="71" t="str">
        <f>IF(tbl_raw_data[[#This Row],[time_taken_in_min]]&lt;=settings!$D$2,"SLA_MET","SLA_NOT_MET")</f>
        <v>SLA_MET</v>
      </c>
    </row>
    <row r="75" spans="1:17" hidden="1" x14ac:dyDescent="0.3">
      <c r="A75" s="5" t="s">
        <v>1038</v>
      </c>
      <c r="B75" s="36">
        <v>45137.61383101852</v>
      </c>
      <c r="C75" s="37">
        <v>45137.625474537039</v>
      </c>
      <c r="D75" s="6" t="s">
        <v>10</v>
      </c>
      <c r="E75" s="6" t="s">
        <v>8</v>
      </c>
      <c r="F75" s="6" t="s">
        <v>22</v>
      </c>
      <c r="G75" s="6" t="s">
        <v>23</v>
      </c>
      <c r="H75" s="84" t="str">
        <f t="shared" si="1"/>
        <v>Reason Unknown</v>
      </c>
      <c r="I75" s="63">
        <f>(tbl_raw_data[[#This Row],[Date Actioned]])-(tbl_raw_data[[#This Row],[Date Tagged]])</f>
        <v>1.1643518519122154E-2</v>
      </c>
      <c r="J75" s="66">
        <f>HOUR(tbl_raw_data[[#This Row],[time_taken]])*60+MINUTE(tbl_raw_data[[#This Row],[time_taken]])+SECOND(tbl_raw_data[[#This Row],[time_taken]])/60</f>
        <v>16.766666666666666</v>
      </c>
      <c r="K75" s="68">
        <f>DATE(YEAR(tbl_raw_data[[#This Row],[Date Actioned]]),MONTH(tbl_raw_data[[#This Row],[Date Actioned]]),DAY(tbl_raw_data[[#This Row],[Date Actioned]]))</f>
        <v>45137</v>
      </c>
      <c r="L75" s="65" t="str">
        <f>UPPER(TEXT(tbl_raw_data[[#This Row],[updated_date]],"MMMM"))</f>
        <v>JULY</v>
      </c>
      <c r="M75" s="65" t="str">
        <f>"WEEK "&amp;IF(ROUNDUP(DAY(tbl_raw_data[[#This Row],[updated_date]])/7,0)=5,4,ROUNDUP(DAY(tbl_raw_data[[#This Row],[updated_date]])/7,0))</f>
        <v>WEEK 4</v>
      </c>
      <c r="N75" s="71" t="str">
        <f>UPPER(VLOOKUP(tbl_raw_data[[#This Row],[Analyst]],settings!$A$1:$B$15,2,0))</f>
        <v>ROHAN</v>
      </c>
      <c r="O75" s="71" t="str">
        <f>TRIM(UPPER(tbl_raw_data[[#This Row],[Outcome]]))</f>
        <v>APPROVE</v>
      </c>
      <c r="P75" s="71" t="str">
        <f>TRIM(UPPER(tbl_raw_data[[#This Row],[Queue Name]]))</f>
        <v>CONSUMER POST BUREAU</v>
      </c>
      <c r="Q75" s="71" t="str">
        <f>IF(tbl_raw_data[[#This Row],[time_taken_in_min]]&lt;=settings!$D$2,"SLA_MET","SLA_NOT_MET")</f>
        <v>SLA_MET</v>
      </c>
    </row>
    <row r="76" spans="1:17" hidden="1" x14ac:dyDescent="0.3">
      <c r="A76" s="7" t="s">
        <v>1039</v>
      </c>
      <c r="B76" s="34">
        <v>45137.616944444446</v>
      </c>
      <c r="C76" s="35">
        <v>45137.622650462959</v>
      </c>
      <c r="D76" s="2" t="s">
        <v>15</v>
      </c>
      <c r="E76" s="3" t="s">
        <v>8</v>
      </c>
      <c r="F76" s="2" t="s">
        <v>21</v>
      </c>
      <c r="G76" s="4"/>
      <c r="H76" s="84" t="str">
        <f t="shared" si="1"/>
        <v>Reason Unknown</v>
      </c>
      <c r="I76" s="63">
        <f>(tbl_raw_data[[#This Row],[Date Actioned]])-(tbl_raw_data[[#This Row],[Date Tagged]])</f>
        <v>5.7060185135924257E-3</v>
      </c>
      <c r="J76" s="66">
        <f>HOUR(tbl_raw_data[[#This Row],[time_taken]])*60+MINUTE(tbl_raw_data[[#This Row],[time_taken]])+SECOND(tbl_raw_data[[#This Row],[time_taken]])/60</f>
        <v>8.2166666666666668</v>
      </c>
      <c r="K76" s="68">
        <f>DATE(YEAR(tbl_raw_data[[#This Row],[Date Actioned]]),MONTH(tbl_raw_data[[#This Row],[Date Actioned]]),DAY(tbl_raw_data[[#This Row],[Date Actioned]]))</f>
        <v>45137</v>
      </c>
      <c r="L76" s="65" t="str">
        <f>UPPER(TEXT(tbl_raw_data[[#This Row],[updated_date]],"MMMM"))</f>
        <v>JULY</v>
      </c>
      <c r="M76" s="65" t="str">
        <f>"WEEK "&amp;IF(ROUNDUP(DAY(tbl_raw_data[[#This Row],[updated_date]])/7,0)=5,4,ROUNDUP(DAY(tbl_raw_data[[#This Row],[updated_date]])/7,0))</f>
        <v>WEEK 4</v>
      </c>
      <c r="N76" s="71" t="str">
        <f>UPPER(VLOOKUP(tbl_raw_data[[#This Row],[Analyst]],settings!$A$1:$B$15,2,0))</f>
        <v>SHAHID</v>
      </c>
      <c r="O76" s="71" t="str">
        <f>TRIM(UPPER(tbl_raw_data[[#This Row],[Outcome]]))</f>
        <v>APPROVE</v>
      </c>
      <c r="P76" s="71" t="str">
        <f>TRIM(UPPER(tbl_raw_data[[#This Row],[Queue Name]]))</f>
        <v>CONSUMER POST BUREAU</v>
      </c>
      <c r="Q76" s="71" t="str">
        <f>IF(tbl_raw_data[[#This Row],[time_taken_in_min]]&lt;=settings!$D$2,"SLA_MET","SLA_NOT_MET")</f>
        <v>SLA_MET</v>
      </c>
    </row>
    <row r="77" spans="1:17" hidden="1" x14ac:dyDescent="0.3">
      <c r="A77" s="1" t="s">
        <v>1040</v>
      </c>
      <c r="B77" s="36">
        <v>45137.617118055554</v>
      </c>
      <c r="C77" s="37">
        <v>45137.625578703701</v>
      </c>
      <c r="D77" s="6" t="s">
        <v>10</v>
      </c>
      <c r="E77" s="6" t="s">
        <v>11</v>
      </c>
      <c r="F77" s="6" t="s">
        <v>19</v>
      </c>
      <c r="G77" s="6" t="s">
        <v>15</v>
      </c>
      <c r="H77" s="84" t="str">
        <f t="shared" si="1"/>
        <v>Reason Unknown</v>
      </c>
      <c r="I77" s="63">
        <f>(tbl_raw_data[[#This Row],[Date Actioned]])-(tbl_raw_data[[#This Row],[Date Tagged]])</f>
        <v>8.4606481468654238E-3</v>
      </c>
      <c r="J77" s="66">
        <f>HOUR(tbl_raw_data[[#This Row],[time_taken]])*60+MINUTE(tbl_raw_data[[#This Row],[time_taken]])+SECOND(tbl_raw_data[[#This Row],[time_taken]])/60</f>
        <v>12.183333333333334</v>
      </c>
      <c r="K77" s="68">
        <f>DATE(YEAR(tbl_raw_data[[#This Row],[Date Actioned]]),MONTH(tbl_raw_data[[#This Row],[Date Actioned]]),DAY(tbl_raw_data[[#This Row],[Date Actioned]]))</f>
        <v>45137</v>
      </c>
      <c r="L77" s="65" t="str">
        <f>UPPER(TEXT(tbl_raw_data[[#This Row],[updated_date]],"MMMM"))</f>
        <v>JULY</v>
      </c>
      <c r="M77" s="65" t="str">
        <f>"WEEK "&amp;IF(ROUNDUP(DAY(tbl_raw_data[[#This Row],[updated_date]])/7,0)=5,4,ROUNDUP(DAY(tbl_raw_data[[#This Row],[updated_date]])/7,0))</f>
        <v>WEEK 4</v>
      </c>
      <c r="N77" s="71" t="str">
        <f>UPPER(VLOOKUP(tbl_raw_data[[#This Row],[Analyst]],settings!$A$1:$B$15,2,0))</f>
        <v>NAVED</v>
      </c>
      <c r="O77" s="71" t="str">
        <f>TRIM(UPPER(tbl_raw_data[[#This Row],[Outcome]]))</f>
        <v>APPROVE</v>
      </c>
      <c r="P77" s="71" t="str">
        <f>TRIM(UPPER(tbl_raw_data[[#This Row],[Queue Name]]))</f>
        <v>CONSUMER EXISTING</v>
      </c>
      <c r="Q77" s="71" t="str">
        <f>IF(tbl_raw_data[[#This Row],[time_taken_in_min]]&lt;=settings!$D$2,"SLA_MET","SLA_NOT_MET")</f>
        <v>SLA_MET</v>
      </c>
    </row>
    <row r="78" spans="1:17" hidden="1" x14ac:dyDescent="0.3">
      <c r="A78" s="5" t="s">
        <v>1041</v>
      </c>
      <c r="B78" s="34">
        <v>45137.618449074071</v>
      </c>
      <c r="C78" s="38">
        <v>45137.623472222222</v>
      </c>
      <c r="D78" s="3" t="s">
        <v>10</v>
      </c>
      <c r="E78" s="3" t="s">
        <v>8</v>
      </c>
      <c r="F78" s="3" t="s">
        <v>25</v>
      </c>
      <c r="G78" s="3" t="s">
        <v>29</v>
      </c>
      <c r="H78" s="84" t="str">
        <f t="shared" si="1"/>
        <v>Reason Unknown</v>
      </c>
      <c r="I78" s="63">
        <f>(tbl_raw_data[[#This Row],[Date Actioned]])-(tbl_raw_data[[#This Row],[Date Tagged]])</f>
        <v>5.02314815093996E-3</v>
      </c>
      <c r="J78" s="66">
        <f>HOUR(tbl_raw_data[[#This Row],[time_taken]])*60+MINUTE(tbl_raw_data[[#This Row],[time_taken]])+SECOND(tbl_raw_data[[#This Row],[time_taken]])/60</f>
        <v>7.2333333333333334</v>
      </c>
      <c r="K78" s="68">
        <f>DATE(YEAR(tbl_raw_data[[#This Row],[Date Actioned]]),MONTH(tbl_raw_data[[#This Row],[Date Actioned]]),DAY(tbl_raw_data[[#This Row],[Date Actioned]]))</f>
        <v>45137</v>
      </c>
      <c r="L78" s="65" t="str">
        <f>UPPER(TEXT(tbl_raw_data[[#This Row],[updated_date]],"MMMM"))</f>
        <v>JULY</v>
      </c>
      <c r="M78" s="65" t="str">
        <f>"WEEK "&amp;IF(ROUNDUP(DAY(tbl_raw_data[[#This Row],[updated_date]])/7,0)=5,4,ROUNDUP(DAY(tbl_raw_data[[#This Row],[updated_date]])/7,0))</f>
        <v>WEEK 4</v>
      </c>
      <c r="N78" s="71" t="str">
        <f>UPPER(VLOOKUP(tbl_raw_data[[#This Row],[Analyst]],settings!$A$1:$B$15,2,0))</f>
        <v>ASIF</v>
      </c>
      <c r="O78" s="71" t="str">
        <f>TRIM(UPPER(tbl_raw_data[[#This Row],[Outcome]]))</f>
        <v>APPROVE</v>
      </c>
      <c r="P78" s="71" t="str">
        <f>TRIM(UPPER(tbl_raw_data[[#This Row],[Queue Name]]))</f>
        <v>CONSUMER POST BUREAU</v>
      </c>
      <c r="Q78" s="71" t="str">
        <f>IF(tbl_raw_data[[#This Row],[time_taken_in_min]]&lt;=settings!$D$2,"SLA_MET","SLA_NOT_MET")</f>
        <v>SLA_MET</v>
      </c>
    </row>
    <row r="79" spans="1:17" hidden="1" x14ac:dyDescent="0.3">
      <c r="A79" s="7" t="s">
        <v>1042</v>
      </c>
      <c r="B79" s="36">
        <v>45137.618854166663</v>
      </c>
      <c r="C79" s="37">
        <v>45137.623923611114</v>
      </c>
      <c r="D79" s="6" t="s">
        <v>10</v>
      </c>
      <c r="E79" s="6" t="s">
        <v>11</v>
      </c>
      <c r="F79" s="6" t="s">
        <v>24</v>
      </c>
      <c r="G79" s="6" t="s">
        <v>23</v>
      </c>
      <c r="H79" s="84" t="str">
        <f t="shared" si="1"/>
        <v>Reason Unknown</v>
      </c>
      <c r="I79" s="63">
        <f>(tbl_raw_data[[#This Row],[Date Actioned]])-(tbl_raw_data[[#This Row],[Date Tagged]])</f>
        <v>5.069444450782612E-3</v>
      </c>
      <c r="J79" s="66">
        <f>HOUR(tbl_raw_data[[#This Row],[time_taken]])*60+MINUTE(tbl_raw_data[[#This Row],[time_taken]])+SECOND(tbl_raw_data[[#This Row],[time_taken]])/60</f>
        <v>7.3</v>
      </c>
      <c r="K79" s="68">
        <f>DATE(YEAR(tbl_raw_data[[#This Row],[Date Actioned]]),MONTH(tbl_raw_data[[#This Row],[Date Actioned]]),DAY(tbl_raw_data[[#This Row],[Date Actioned]]))</f>
        <v>45137</v>
      </c>
      <c r="L79" s="65" t="str">
        <f>UPPER(TEXT(tbl_raw_data[[#This Row],[updated_date]],"MMMM"))</f>
        <v>JULY</v>
      </c>
      <c r="M79" s="65" t="str">
        <f>"WEEK "&amp;IF(ROUNDUP(DAY(tbl_raw_data[[#This Row],[updated_date]])/7,0)=5,4,ROUNDUP(DAY(tbl_raw_data[[#This Row],[updated_date]])/7,0))</f>
        <v>WEEK 4</v>
      </c>
      <c r="N79" s="71" t="str">
        <f>UPPER(VLOOKUP(tbl_raw_data[[#This Row],[Analyst]],settings!$A$1:$B$15,2,0))</f>
        <v>SAM</v>
      </c>
      <c r="O79" s="71" t="str">
        <f>TRIM(UPPER(tbl_raw_data[[#This Row],[Outcome]]))</f>
        <v>APPROVE</v>
      </c>
      <c r="P79" s="71" t="str">
        <f>TRIM(UPPER(tbl_raw_data[[#This Row],[Queue Name]]))</f>
        <v>CONSUMER EXISTING</v>
      </c>
      <c r="Q79" s="71" t="str">
        <f>IF(tbl_raw_data[[#This Row],[time_taken_in_min]]&lt;=settings!$D$2,"SLA_MET","SLA_NOT_MET")</f>
        <v>SLA_MET</v>
      </c>
    </row>
    <row r="80" spans="1:17" hidden="1" x14ac:dyDescent="0.3">
      <c r="A80" s="1" t="s">
        <v>1043</v>
      </c>
      <c r="B80" s="34">
        <v>45137.620381944442</v>
      </c>
      <c r="C80" s="35">
        <v>45137.625833333332</v>
      </c>
      <c r="D80" s="2" t="s">
        <v>15</v>
      </c>
      <c r="E80" s="3" t="s">
        <v>11</v>
      </c>
      <c r="F80" s="2" t="s">
        <v>21</v>
      </c>
      <c r="G80" s="4"/>
      <c r="H80" s="84" t="str">
        <f t="shared" si="1"/>
        <v>Reason Unknown</v>
      </c>
      <c r="I80" s="63">
        <f>(tbl_raw_data[[#This Row],[Date Actioned]])-(tbl_raw_data[[#This Row],[Date Tagged]])</f>
        <v>5.4513888899236917E-3</v>
      </c>
      <c r="J80" s="66">
        <f>HOUR(tbl_raw_data[[#This Row],[time_taken]])*60+MINUTE(tbl_raw_data[[#This Row],[time_taken]])+SECOND(tbl_raw_data[[#This Row],[time_taken]])/60</f>
        <v>7.85</v>
      </c>
      <c r="K80" s="68">
        <f>DATE(YEAR(tbl_raw_data[[#This Row],[Date Actioned]]),MONTH(tbl_raw_data[[#This Row],[Date Actioned]]),DAY(tbl_raw_data[[#This Row],[Date Actioned]]))</f>
        <v>45137</v>
      </c>
      <c r="L80" s="65" t="str">
        <f>UPPER(TEXT(tbl_raw_data[[#This Row],[updated_date]],"MMMM"))</f>
        <v>JULY</v>
      </c>
      <c r="M80" s="65" t="str">
        <f>"WEEK "&amp;IF(ROUNDUP(DAY(tbl_raw_data[[#This Row],[updated_date]])/7,0)=5,4,ROUNDUP(DAY(tbl_raw_data[[#This Row],[updated_date]])/7,0))</f>
        <v>WEEK 4</v>
      </c>
      <c r="N80" s="71" t="str">
        <f>UPPER(VLOOKUP(tbl_raw_data[[#This Row],[Analyst]],settings!$A$1:$B$15,2,0))</f>
        <v>SHAHID</v>
      </c>
      <c r="O80" s="71" t="str">
        <f>TRIM(UPPER(tbl_raw_data[[#This Row],[Outcome]]))</f>
        <v>APPROVE</v>
      </c>
      <c r="P80" s="71" t="str">
        <f>TRIM(UPPER(tbl_raw_data[[#This Row],[Queue Name]]))</f>
        <v>CONSUMER EXISTING</v>
      </c>
      <c r="Q80" s="71" t="str">
        <f>IF(tbl_raw_data[[#This Row],[time_taken_in_min]]&lt;=settings!$D$2,"SLA_MET","SLA_NOT_MET")</f>
        <v>SLA_MET</v>
      </c>
    </row>
    <row r="81" spans="1:17" hidden="1" x14ac:dyDescent="0.3">
      <c r="A81" s="5" t="s">
        <v>1044</v>
      </c>
      <c r="B81" s="36">
        <v>45137.620474537034</v>
      </c>
      <c r="C81" s="39">
        <v>45137.631724537037</v>
      </c>
      <c r="D81" s="8" t="s">
        <v>15</v>
      </c>
      <c r="E81" s="6" t="s">
        <v>8</v>
      </c>
      <c r="F81" s="8" t="s">
        <v>21</v>
      </c>
      <c r="G81" s="9"/>
      <c r="H81" s="84" t="str">
        <f t="shared" si="1"/>
        <v>Reason Unknown</v>
      </c>
      <c r="I81" s="63">
        <f>(tbl_raw_data[[#This Row],[Date Actioned]])-(tbl_raw_data[[#This Row],[Date Tagged]])</f>
        <v>1.1250000003201421E-2</v>
      </c>
      <c r="J81" s="66">
        <f>HOUR(tbl_raw_data[[#This Row],[time_taken]])*60+MINUTE(tbl_raw_data[[#This Row],[time_taken]])+SECOND(tbl_raw_data[[#This Row],[time_taken]])/60</f>
        <v>16.2</v>
      </c>
      <c r="K81" s="68">
        <f>DATE(YEAR(tbl_raw_data[[#This Row],[Date Actioned]]),MONTH(tbl_raw_data[[#This Row],[Date Actioned]]),DAY(tbl_raw_data[[#This Row],[Date Actioned]]))</f>
        <v>45137</v>
      </c>
      <c r="L81" s="65" t="str">
        <f>UPPER(TEXT(tbl_raw_data[[#This Row],[updated_date]],"MMMM"))</f>
        <v>JULY</v>
      </c>
      <c r="M81" s="65" t="str">
        <f>"WEEK "&amp;IF(ROUNDUP(DAY(tbl_raw_data[[#This Row],[updated_date]])/7,0)=5,4,ROUNDUP(DAY(tbl_raw_data[[#This Row],[updated_date]])/7,0))</f>
        <v>WEEK 4</v>
      </c>
      <c r="N81" s="71" t="str">
        <f>UPPER(VLOOKUP(tbl_raw_data[[#This Row],[Analyst]],settings!$A$1:$B$15,2,0))</f>
        <v>SHAHID</v>
      </c>
      <c r="O81" s="71" t="str">
        <f>TRIM(UPPER(tbl_raw_data[[#This Row],[Outcome]]))</f>
        <v>APPROVE</v>
      </c>
      <c r="P81" s="71" t="str">
        <f>TRIM(UPPER(tbl_raw_data[[#This Row],[Queue Name]]))</f>
        <v>CONSUMER POST BUREAU</v>
      </c>
      <c r="Q81" s="71" t="str">
        <f>IF(tbl_raw_data[[#This Row],[time_taken_in_min]]&lt;=settings!$D$2,"SLA_MET","SLA_NOT_MET")</f>
        <v>SLA_MET</v>
      </c>
    </row>
    <row r="82" spans="1:17" hidden="1" x14ac:dyDescent="0.3">
      <c r="A82" s="7" t="s">
        <v>1045</v>
      </c>
      <c r="B82" s="34">
        <v>45137.622893518521</v>
      </c>
      <c r="C82" s="38">
        <v>45137.625659722224</v>
      </c>
      <c r="D82" s="3" t="s">
        <v>10</v>
      </c>
      <c r="E82" s="3" t="s">
        <v>8</v>
      </c>
      <c r="F82" s="3" t="s">
        <v>9</v>
      </c>
      <c r="G82" s="3" t="s">
        <v>23</v>
      </c>
      <c r="H82" s="84" t="str">
        <f t="shared" si="1"/>
        <v>Reason Unknown</v>
      </c>
      <c r="I82" s="63">
        <f>(tbl_raw_data[[#This Row],[Date Actioned]])-(tbl_raw_data[[#This Row],[Date Tagged]])</f>
        <v>2.7662037027766928E-3</v>
      </c>
      <c r="J82" s="66">
        <f>HOUR(tbl_raw_data[[#This Row],[time_taken]])*60+MINUTE(tbl_raw_data[[#This Row],[time_taken]])+SECOND(tbl_raw_data[[#This Row],[time_taken]])/60</f>
        <v>3.9833333333333334</v>
      </c>
      <c r="K82" s="68">
        <f>DATE(YEAR(tbl_raw_data[[#This Row],[Date Actioned]]),MONTH(tbl_raw_data[[#This Row],[Date Actioned]]),DAY(tbl_raw_data[[#This Row],[Date Actioned]]))</f>
        <v>45137</v>
      </c>
      <c r="L82" s="65" t="str">
        <f>UPPER(TEXT(tbl_raw_data[[#This Row],[updated_date]],"MMMM"))</f>
        <v>JULY</v>
      </c>
      <c r="M82" s="65" t="str">
        <f>"WEEK "&amp;IF(ROUNDUP(DAY(tbl_raw_data[[#This Row],[updated_date]])/7,0)=5,4,ROUNDUP(DAY(tbl_raw_data[[#This Row],[updated_date]])/7,0))</f>
        <v>WEEK 4</v>
      </c>
      <c r="N82" s="71" t="str">
        <f>UPPER(VLOOKUP(tbl_raw_data[[#This Row],[Analyst]],settings!$A$1:$B$15,2,0))</f>
        <v>QUADIR</v>
      </c>
      <c r="O82" s="71" t="str">
        <f>TRIM(UPPER(tbl_raw_data[[#This Row],[Outcome]]))</f>
        <v>APPROVE</v>
      </c>
      <c r="P82" s="71" t="str">
        <f>TRIM(UPPER(tbl_raw_data[[#This Row],[Queue Name]]))</f>
        <v>CONSUMER POST BUREAU</v>
      </c>
      <c r="Q82" s="71" t="str">
        <f>IF(tbl_raw_data[[#This Row],[time_taken_in_min]]&lt;=settings!$D$2,"SLA_MET","SLA_NOT_MET")</f>
        <v>SLA_MET</v>
      </c>
    </row>
    <row r="83" spans="1:17" hidden="1" x14ac:dyDescent="0.3">
      <c r="A83" s="1" t="s">
        <v>1046</v>
      </c>
      <c r="B83" s="36">
        <v>45137.624143518522</v>
      </c>
      <c r="C83" s="37">
        <v>45137.626319444447</v>
      </c>
      <c r="D83" s="6" t="s">
        <v>10</v>
      </c>
      <c r="E83" s="6" t="s">
        <v>11</v>
      </c>
      <c r="F83" s="6" t="s">
        <v>24</v>
      </c>
      <c r="G83" s="6" t="s">
        <v>26</v>
      </c>
      <c r="H83" s="84" t="str">
        <f t="shared" si="1"/>
        <v>Reason Unknown</v>
      </c>
      <c r="I83" s="63">
        <f>(tbl_raw_data[[#This Row],[Date Actioned]])-(tbl_raw_data[[#This Row],[Date Tagged]])</f>
        <v>2.1759259252576157E-3</v>
      </c>
      <c r="J83" s="66">
        <f>HOUR(tbl_raw_data[[#This Row],[time_taken]])*60+MINUTE(tbl_raw_data[[#This Row],[time_taken]])+SECOND(tbl_raw_data[[#This Row],[time_taken]])/60</f>
        <v>3.1333333333333333</v>
      </c>
      <c r="K83" s="68">
        <f>DATE(YEAR(tbl_raw_data[[#This Row],[Date Actioned]]),MONTH(tbl_raw_data[[#This Row],[Date Actioned]]),DAY(tbl_raw_data[[#This Row],[Date Actioned]]))</f>
        <v>45137</v>
      </c>
      <c r="L83" s="65" t="str">
        <f>UPPER(TEXT(tbl_raw_data[[#This Row],[updated_date]],"MMMM"))</f>
        <v>JULY</v>
      </c>
      <c r="M83" s="65" t="str">
        <f>"WEEK "&amp;IF(ROUNDUP(DAY(tbl_raw_data[[#This Row],[updated_date]])/7,0)=5,4,ROUNDUP(DAY(tbl_raw_data[[#This Row],[updated_date]])/7,0))</f>
        <v>WEEK 4</v>
      </c>
      <c r="N83" s="71" t="str">
        <f>UPPER(VLOOKUP(tbl_raw_data[[#This Row],[Analyst]],settings!$A$1:$B$15,2,0))</f>
        <v>SAM</v>
      </c>
      <c r="O83" s="71" t="str">
        <f>TRIM(UPPER(tbl_raw_data[[#This Row],[Outcome]]))</f>
        <v>APPROVE</v>
      </c>
      <c r="P83" s="71" t="str">
        <f>TRIM(UPPER(tbl_raw_data[[#This Row],[Queue Name]]))</f>
        <v>CONSUMER EXISTING</v>
      </c>
      <c r="Q83" s="71" t="str">
        <f>IF(tbl_raw_data[[#This Row],[time_taken_in_min]]&lt;=settings!$D$2,"SLA_MET","SLA_NOT_MET")</f>
        <v>SLA_MET</v>
      </c>
    </row>
    <row r="84" spans="1:17" hidden="1" x14ac:dyDescent="0.3">
      <c r="A84" s="5" t="s">
        <v>1047</v>
      </c>
      <c r="B84" s="34">
        <v>45137.627638888887</v>
      </c>
      <c r="C84" s="38">
        <v>45137.631331018521</v>
      </c>
      <c r="D84" s="3" t="s">
        <v>10</v>
      </c>
      <c r="E84" s="3" t="s">
        <v>8</v>
      </c>
      <c r="F84" s="3" t="s">
        <v>24</v>
      </c>
      <c r="G84" s="3" t="s">
        <v>23</v>
      </c>
      <c r="H84" s="84" t="str">
        <f t="shared" si="1"/>
        <v>Reason Unknown</v>
      </c>
      <c r="I84" s="63">
        <f>(tbl_raw_data[[#This Row],[Date Actioned]])-(tbl_raw_data[[#This Row],[Date Tagged]])</f>
        <v>3.6921296341461129E-3</v>
      </c>
      <c r="J84" s="66">
        <f>HOUR(tbl_raw_data[[#This Row],[time_taken]])*60+MINUTE(tbl_raw_data[[#This Row],[time_taken]])+SECOND(tbl_raw_data[[#This Row],[time_taken]])/60</f>
        <v>5.3166666666666664</v>
      </c>
      <c r="K84" s="68">
        <f>DATE(YEAR(tbl_raw_data[[#This Row],[Date Actioned]]),MONTH(tbl_raw_data[[#This Row],[Date Actioned]]),DAY(tbl_raw_data[[#This Row],[Date Actioned]]))</f>
        <v>45137</v>
      </c>
      <c r="L84" s="65" t="str">
        <f>UPPER(TEXT(tbl_raw_data[[#This Row],[updated_date]],"MMMM"))</f>
        <v>JULY</v>
      </c>
      <c r="M84" s="65" t="str">
        <f>"WEEK "&amp;IF(ROUNDUP(DAY(tbl_raw_data[[#This Row],[updated_date]])/7,0)=5,4,ROUNDUP(DAY(tbl_raw_data[[#This Row],[updated_date]])/7,0))</f>
        <v>WEEK 4</v>
      </c>
      <c r="N84" s="71" t="str">
        <f>UPPER(VLOOKUP(tbl_raw_data[[#This Row],[Analyst]],settings!$A$1:$B$15,2,0))</f>
        <v>SAM</v>
      </c>
      <c r="O84" s="71" t="str">
        <f>TRIM(UPPER(tbl_raw_data[[#This Row],[Outcome]]))</f>
        <v>APPROVE</v>
      </c>
      <c r="P84" s="71" t="str">
        <f>TRIM(UPPER(tbl_raw_data[[#This Row],[Queue Name]]))</f>
        <v>CONSUMER POST BUREAU</v>
      </c>
      <c r="Q84" s="71" t="str">
        <f>IF(tbl_raw_data[[#This Row],[time_taken_in_min]]&lt;=settings!$D$2,"SLA_MET","SLA_NOT_MET")</f>
        <v>SLA_MET</v>
      </c>
    </row>
    <row r="85" spans="1:17" hidden="1" x14ac:dyDescent="0.3">
      <c r="A85" s="7" t="s">
        <v>1048</v>
      </c>
      <c r="B85" s="36">
        <v>45137.62939814815</v>
      </c>
      <c r="C85" s="37">
        <v>45137.637986111113</v>
      </c>
      <c r="D85" s="6" t="s">
        <v>10</v>
      </c>
      <c r="E85" s="6" t="s">
        <v>18</v>
      </c>
      <c r="F85" s="6" t="s">
        <v>19</v>
      </c>
      <c r="G85" s="6" t="s">
        <v>16</v>
      </c>
      <c r="H85" s="84" t="str">
        <f t="shared" si="1"/>
        <v>Reason Unknown</v>
      </c>
      <c r="I85" s="63">
        <f>(tbl_raw_data[[#This Row],[Date Actioned]])-(tbl_raw_data[[#This Row],[Date Tagged]])</f>
        <v>8.5879629623377696E-3</v>
      </c>
      <c r="J85" s="66">
        <f>HOUR(tbl_raw_data[[#This Row],[time_taken]])*60+MINUTE(tbl_raw_data[[#This Row],[time_taken]])+SECOND(tbl_raw_data[[#This Row],[time_taken]])/60</f>
        <v>12.366666666666667</v>
      </c>
      <c r="K85" s="68">
        <f>DATE(YEAR(tbl_raw_data[[#This Row],[Date Actioned]]),MONTH(tbl_raw_data[[#This Row],[Date Actioned]]),DAY(tbl_raw_data[[#This Row],[Date Actioned]]))</f>
        <v>45137</v>
      </c>
      <c r="L85" s="65" t="str">
        <f>UPPER(TEXT(tbl_raw_data[[#This Row],[updated_date]],"MMMM"))</f>
        <v>JULY</v>
      </c>
      <c r="M85" s="65" t="str">
        <f>"WEEK "&amp;IF(ROUNDUP(DAY(tbl_raw_data[[#This Row],[updated_date]])/7,0)=5,4,ROUNDUP(DAY(tbl_raw_data[[#This Row],[updated_date]])/7,0))</f>
        <v>WEEK 4</v>
      </c>
      <c r="N85" s="71" t="str">
        <f>UPPER(VLOOKUP(tbl_raw_data[[#This Row],[Analyst]],settings!$A$1:$B$15,2,0))</f>
        <v>NAVED</v>
      </c>
      <c r="O85" s="71" t="str">
        <f>TRIM(UPPER(tbl_raw_data[[#This Row],[Outcome]]))</f>
        <v>APPROVE</v>
      </c>
      <c r="P85" s="71" t="str">
        <f>TRIM(UPPER(tbl_raw_data[[#This Row],[Queue Name]]))</f>
        <v>CONSUMER PRE BUREAU</v>
      </c>
      <c r="Q85" s="71" t="str">
        <f>IF(tbl_raw_data[[#This Row],[time_taken_in_min]]&lt;=settings!$D$2,"SLA_MET","SLA_NOT_MET")</f>
        <v>SLA_MET</v>
      </c>
    </row>
    <row r="86" spans="1:17" hidden="1" x14ac:dyDescent="0.3">
      <c r="A86" s="1" t="s">
        <v>1049</v>
      </c>
      <c r="B86" s="34">
        <v>45137.629756944443</v>
      </c>
      <c r="C86" s="38">
        <v>45137.63622685185</v>
      </c>
      <c r="D86" s="3" t="s">
        <v>10</v>
      </c>
      <c r="E86" s="3" t="s">
        <v>11</v>
      </c>
      <c r="F86" s="3" t="s">
        <v>24</v>
      </c>
      <c r="G86" s="3" t="s">
        <v>15</v>
      </c>
      <c r="H86" s="84" t="str">
        <f t="shared" si="1"/>
        <v>Reason Unknown</v>
      </c>
      <c r="I86" s="63">
        <f>(tbl_raw_data[[#This Row],[Date Actioned]])-(tbl_raw_data[[#This Row],[Date Tagged]])</f>
        <v>6.4699074064265005E-3</v>
      </c>
      <c r="J86" s="66">
        <f>HOUR(tbl_raw_data[[#This Row],[time_taken]])*60+MINUTE(tbl_raw_data[[#This Row],[time_taken]])+SECOND(tbl_raw_data[[#This Row],[time_taken]])/60</f>
        <v>9.3166666666666664</v>
      </c>
      <c r="K86" s="68">
        <f>DATE(YEAR(tbl_raw_data[[#This Row],[Date Actioned]]),MONTH(tbl_raw_data[[#This Row],[Date Actioned]]),DAY(tbl_raw_data[[#This Row],[Date Actioned]]))</f>
        <v>45137</v>
      </c>
      <c r="L86" s="65" t="str">
        <f>UPPER(TEXT(tbl_raw_data[[#This Row],[updated_date]],"MMMM"))</f>
        <v>JULY</v>
      </c>
      <c r="M86" s="65" t="str">
        <f>"WEEK "&amp;IF(ROUNDUP(DAY(tbl_raw_data[[#This Row],[updated_date]])/7,0)=5,4,ROUNDUP(DAY(tbl_raw_data[[#This Row],[updated_date]])/7,0))</f>
        <v>WEEK 4</v>
      </c>
      <c r="N86" s="71" t="str">
        <f>UPPER(VLOOKUP(tbl_raw_data[[#This Row],[Analyst]],settings!$A$1:$B$15,2,0))</f>
        <v>SAM</v>
      </c>
      <c r="O86" s="71" t="str">
        <f>TRIM(UPPER(tbl_raw_data[[#This Row],[Outcome]]))</f>
        <v>APPROVE</v>
      </c>
      <c r="P86" s="71" t="str">
        <f>TRIM(UPPER(tbl_raw_data[[#This Row],[Queue Name]]))</f>
        <v>CONSUMER EXISTING</v>
      </c>
      <c r="Q86" s="71" t="str">
        <f>IF(tbl_raw_data[[#This Row],[time_taken_in_min]]&lt;=settings!$D$2,"SLA_MET","SLA_NOT_MET")</f>
        <v>SLA_MET</v>
      </c>
    </row>
    <row r="87" spans="1:17" hidden="1" x14ac:dyDescent="0.3">
      <c r="A87" s="5" t="s">
        <v>1050</v>
      </c>
      <c r="B87" s="36">
        <v>45137.630196759259</v>
      </c>
      <c r="C87" s="37">
        <v>45137.641886574071</v>
      </c>
      <c r="D87" s="6" t="s">
        <v>10</v>
      </c>
      <c r="E87" s="6" t="s">
        <v>18</v>
      </c>
      <c r="F87" s="6" t="s">
        <v>9</v>
      </c>
      <c r="G87" s="6" t="s">
        <v>15</v>
      </c>
      <c r="H87" s="84" t="str">
        <f t="shared" si="1"/>
        <v>Reason Unknown</v>
      </c>
      <c r="I87" s="63">
        <f>(tbl_raw_data[[#This Row],[Date Actioned]])-(tbl_raw_data[[#This Row],[Date Tagged]])</f>
        <v>1.1689814811688848E-2</v>
      </c>
      <c r="J87" s="66">
        <f>HOUR(tbl_raw_data[[#This Row],[time_taken]])*60+MINUTE(tbl_raw_data[[#This Row],[time_taken]])+SECOND(tbl_raw_data[[#This Row],[time_taken]])/60</f>
        <v>16.833333333333332</v>
      </c>
      <c r="K87" s="68">
        <f>DATE(YEAR(tbl_raw_data[[#This Row],[Date Actioned]]),MONTH(tbl_raw_data[[#This Row],[Date Actioned]]),DAY(tbl_raw_data[[#This Row],[Date Actioned]]))</f>
        <v>45137</v>
      </c>
      <c r="L87" s="65" t="str">
        <f>UPPER(TEXT(tbl_raw_data[[#This Row],[updated_date]],"MMMM"))</f>
        <v>JULY</v>
      </c>
      <c r="M87" s="65" t="str">
        <f>"WEEK "&amp;IF(ROUNDUP(DAY(tbl_raw_data[[#This Row],[updated_date]])/7,0)=5,4,ROUNDUP(DAY(tbl_raw_data[[#This Row],[updated_date]])/7,0))</f>
        <v>WEEK 4</v>
      </c>
      <c r="N87" s="71" t="str">
        <f>UPPER(VLOOKUP(tbl_raw_data[[#This Row],[Analyst]],settings!$A$1:$B$15,2,0))</f>
        <v>QUADIR</v>
      </c>
      <c r="O87" s="71" t="str">
        <f>TRIM(UPPER(tbl_raw_data[[#This Row],[Outcome]]))</f>
        <v>APPROVE</v>
      </c>
      <c r="P87" s="71" t="str">
        <f>TRIM(UPPER(tbl_raw_data[[#This Row],[Queue Name]]))</f>
        <v>CONSUMER PRE BUREAU</v>
      </c>
      <c r="Q87" s="71" t="str">
        <f>IF(tbl_raw_data[[#This Row],[time_taken_in_min]]&lt;=settings!$D$2,"SLA_MET","SLA_NOT_MET")</f>
        <v>SLA_MET</v>
      </c>
    </row>
    <row r="88" spans="1:17" hidden="1" x14ac:dyDescent="0.3">
      <c r="A88" s="7" t="s">
        <v>1051</v>
      </c>
      <c r="B88" s="34">
        <v>45137.630474537036</v>
      </c>
      <c r="C88" s="38">
        <v>45137.639826388891</v>
      </c>
      <c r="D88" s="3" t="s">
        <v>10</v>
      </c>
      <c r="E88" s="3" t="s">
        <v>8</v>
      </c>
      <c r="F88" s="3" t="s">
        <v>25</v>
      </c>
      <c r="G88" s="3" t="s">
        <v>23</v>
      </c>
      <c r="H88" s="84" t="str">
        <f t="shared" si="1"/>
        <v>Reason Unknown</v>
      </c>
      <c r="I88" s="63">
        <f>(tbl_raw_data[[#This Row],[Date Actioned]])-(tbl_raw_data[[#This Row],[Date Tagged]])</f>
        <v>9.3518518551718444E-3</v>
      </c>
      <c r="J88" s="66">
        <f>HOUR(tbl_raw_data[[#This Row],[time_taken]])*60+MINUTE(tbl_raw_data[[#This Row],[time_taken]])+SECOND(tbl_raw_data[[#This Row],[time_taken]])/60</f>
        <v>13.466666666666667</v>
      </c>
      <c r="K88" s="68">
        <f>DATE(YEAR(tbl_raw_data[[#This Row],[Date Actioned]]),MONTH(tbl_raw_data[[#This Row],[Date Actioned]]),DAY(tbl_raw_data[[#This Row],[Date Actioned]]))</f>
        <v>45137</v>
      </c>
      <c r="L88" s="65" t="str">
        <f>UPPER(TEXT(tbl_raw_data[[#This Row],[updated_date]],"MMMM"))</f>
        <v>JULY</v>
      </c>
      <c r="M88" s="65" t="str">
        <f>"WEEK "&amp;IF(ROUNDUP(DAY(tbl_raw_data[[#This Row],[updated_date]])/7,0)=5,4,ROUNDUP(DAY(tbl_raw_data[[#This Row],[updated_date]])/7,0))</f>
        <v>WEEK 4</v>
      </c>
      <c r="N88" s="71" t="str">
        <f>UPPER(VLOOKUP(tbl_raw_data[[#This Row],[Analyst]],settings!$A$1:$B$15,2,0))</f>
        <v>ASIF</v>
      </c>
      <c r="O88" s="71" t="str">
        <f>TRIM(UPPER(tbl_raw_data[[#This Row],[Outcome]]))</f>
        <v>APPROVE</v>
      </c>
      <c r="P88" s="71" t="str">
        <f>TRIM(UPPER(tbl_raw_data[[#This Row],[Queue Name]]))</f>
        <v>CONSUMER POST BUREAU</v>
      </c>
      <c r="Q88" s="71" t="str">
        <f>IF(tbl_raw_data[[#This Row],[time_taken_in_min]]&lt;=settings!$D$2,"SLA_MET","SLA_NOT_MET")</f>
        <v>SLA_MET</v>
      </c>
    </row>
    <row r="89" spans="1:17" hidden="1" x14ac:dyDescent="0.3">
      <c r="A89" s="1" t="s">
        <v>1052</v>
      </c>
      <c r="B89" s="36">
        <v>45137.632291666669</v>
      </c>
      <c r="C89" s="37">
        <v>45137.638321759259</v>
      </c>
      <c r="D89" s="6" t="s">
        <v>10</v>
      </c>
      <c r="E89" s="6" t="s">
        <v>11</v>
      </c>
      <c r="F89" s="6" t="s">
        <v>14</v>
      </c>
      <c r="G89" s="6" t="s">
        <v>26</v>
      </c>
      <c r="H89" s="84" t="str">
        <f t="shared" si="1"/>
        <v>Reason Unknown</v>
      </c>
      <c r="I89" s="63">
        <f>(tbl_raw_data[[#This Row],[Date Actioned]])-(tbl_raw_data[[#This Row],[Date Tagged]])</f>
        <v>6.0300925906631164E-3</v>
      </c>
      <c r="J89" s="66">
        <f>HOUR(tbl_raw_data[[#This Row],[time_taken]])*60+MINUTE(tbl_raw_data[[#This Row],[time_taken]])+SECOND(tbl_raw_data[[#This Row],[time_taken]])/60</f>
        <v>8.6833333333333336</v>
      </c>
      <c r="K89" s="68">
        <f>DATE(YEAR(tbl_raw_data[[#This Row],[Date Actioned]]),MONTH(tbl_raw_data[[#This Row],[Date Actioned]]),DAY(tbl_raw_data[[#This Row],[Date Actioned]]))</f>
        <v>45137</v>
      </c>
      <c r="L89" s="65" t="str">
        <f>UPPER(TEXT(tbl_raw_data[[#This Row],[updated_date]],"MMMM"))</f>
        <v>JULY</v>
      </c>
      <c r="M89" s="65" t="str">
        <f>"WEEK "&amp;IF(ROUNDUP(DAY(tbl_raw_data[[#This Row],[updated_date]])/7,0)=5,4,ROUNDUP(DAY(tbl_raw_data[[#This Row],[updated_date]])/7,0))</f>
        <v>WEEK 4</v>
      </c>
      <c r="N89" s="71" t="str">
        <f>UPPER(VLOOKUP(tbl_raw_data[[#This Row],[Analyst]],settings!$A$1:$B$15,2,0))</f>
        <v>CAMROON</v>
      </c>
      <c r="O89" s="71" t="str">
        <f>TRIM(UPPER(tbl_raw_data[[#This Row],[Outcome]]))</f>
        <v>APPROVE</v>
      </c>
      <c r="P89" s="71" t="str">
        <f>TRIM(UPPER(tbl_raw_data[[#This Row],[Queue Name]]))</f>
        <v>CONSUMER EXISTING</v>
      </c>
      <c r="Q89" s="71" t="str">
        <f>IF(tbl_raw_data[[#This Row],[time_taken_in_min]]&lt;=settings!$D$2,"SLA_MET","SLA_NOT_MET")</f>
        <v>SLA_MET</v>
      </c>
    </row>
    <row r="90" spans="1:17" hidden="1" x14ac:dyDescent="0.3">
      <c r="A90" s="5" t="s">
        <v>1053</v>
      </c>
      <c r="B90" s="34">
        <v>45137.63622685185</v>
      </c>
      <c r="C90" s="38">
        <v>45137.641736111109</v>
      </c>
      <c r="D90" s="3" t="s">
        <v>10</v>
      </c>
      <c r="E90" s="3" t="s">
        <v>11</v>
      </c>
      <c r="F90" s="3" t="s">
        <v>24</v>
      </c>
      <c r="G90" s="3" t="s">
        <v>23</v>
      </c>
      <c r="H90" s="84" t="str">
        <f t="shared" si="1"/>
        <v>Reason Unknown</v>
      </c>
      <c r="I90" s="63">
        <f>(tbl_raw_data[[#This Row],[Date Actioned]])-(tbl_raw_data[[#This Row],[Date Tagged]])</f>
        <v>5.5092592592700385E-3</v>
      </c>
      <c r="J90" s="66">
        <f>HOUR(tbl_raw_data[[#This Row],[time_taken]])*60+MINUTE(tbl_raw_data[[#This Row],[time_taken]])+SECOND(tbl_raw_data[[#This Row],[time_taken]])/60</f>
        <v>7.9333333333333336</v>
      </c>
      <c r="K90" s="68">
        <f>DATE(YEAR(tbl_raw_data[[#This Row],[Date Actioned]]),MONTH(tbl_raw_data[[#This Row],[Date Actioned]]),DAY(tbl_raw_data[[#This Row],[Date Actioned]]))</f>
        <v>45137</v>
      </c>
      <c r="L90" s="65" t="str">
        <f>UPPER(TEXT(tbl_raw_data[[#This Row],[updated_date]],"MMMM"))</f>
        <v>JULY</v>
      </c>
      <c r="M90" s="65" t="str">
        <f>"WEEK "&amp;IF(ROUNDUP(DAY(tbl_raw_data[[#This Row],[updated_date]])/7,0)=5,4,ROUNDUP(DAY(tbl_raw_data[[#This Row],[updated_date]])/7,0))</f>
        <v>WEEK 4</v>
      </c>
      <c r="N90" s="71" t="str">
        <f>UPPER(VLOOKUP(tbl_raw_data[[#This Row],[Analyst]],settings!$A$1:$B$15,2,0))</f>
        <v>SAM</v>
      </c>
      <c r="O90" s="71" t="str">
        <f>TRIM(UPPER(tbl_raw_data[[#This Row],[Outcome]]))</f>
        <v>APPROVE</v>
      </c>
      <c r="P90" s="71" t="str">
        <f>TRIM(UPPER(tbl_raw_data[[#This Row],[Queue Name]]))</f>
        <v>CONSUMER EXISTING</v>
      </c>
      <c r="Q90" s="71" t="str">
        <f>IF(tbl_raw_data[[#This Row],[time_taken_in_min]]&lt;=settings!$D$2,"SLA_MET","SLA_NOT_MET")</f>
        <v>SLA_MET</v>
      </c>
    </row>
    <row r="91" spans="1:17" hidden="1" x14ac:dyDescent="0.3">
      <c r="A91" s="7" t="s">
        <v>1054</v>
      </c>
      <c r="B91" s="36">
        <v>45137.636469907404</v>
      </c>
      <c r="C91" s="37">
        <v>45137.642835648148</v>
      </c>
      <c r="D91" s="6" t="s">
        <v>10</v>
      </c>
      <c r="E91" s="6" t="s">
        <v>11</v>
      </c>
      <c r="F91" s="6" t="s">
        <v>22</v>
      </c>
      <c r="G91" s="6" t="s">
        <v>15</v>
      </c>
      <c r="H91" s="84" t="str">
        <f t="shared" si="1"/>
        <v>Reason Unknown</v>
      </c>
      <c r="I91" s="63">
        <f>(tbl_raw_data[[#This Row],[Date Actioned]])-(tbl_raw_data[[#This Row],[Date Tagged]])</f>
        <v>6.3657407445134595E-3</v>
      </c>
      <c r="J91" s="66">
        <f>HOUR(tbl_raw_data[[#This Row],[time_taken]])*60+MINUTE(tbl_raw_data[[#This Row],[time_taken]])+SECOND(tbl_raw_data[[#This Row],[time_taken]])/60</f>
        <v>9.1666666666666661</v>
      </c>
      <c r="K91" s="68">
        <f>DATE(YEAR(tbl_raw_data[[#This Row],[Date Actioned]]),MONTH(tbl_raw_data[[#This Row],[Date Actioned]]),DAY(tbl_raw_data[[#This Row],[Date Actioned]]))</f>
        <v>45137</v>
      </c>
      <c r="L91" s="65" t="str">
        <f>UPPER(TEXT(tbl_raw_data[[#This Row],[updated_date]],"MMMM"))</f>
        <v>JULY</v>
      </c>
      <c r="M91" s="65" t="str">
        <f>"WEEK "&amp;IF(ROUNDUP(DAY(tbl_raw_data[[#This Row],[updated_date]])/7,0)=5,4,ROUNDUP(DAY(tbl_raw_data[[#This Row],[updated_date]])/7,0))</f>
        <v>WEEK 4</v>
      </c>
      <c r="N91" s="71" t="str">
        <f>UPPER(VLOOKUP(tbl_raw_data[[#This Row],[Analyst]],settings!$A$1:$B$15,2,0))</f>
        <v>ROHAN</v>
      </c>
      <c r="O91" s="71" t="str">
        <f>TRIM(UPPER(tbl_raw_data[[#This Row],[Outcome]]))</f>
        <v>APPROVE</v>
      </c>
      <c r="P91" s="71" t="str">
        <f>TRIM(UPPER(tbl_raw_data[[#This Row],[Queue Name]]))</f>
        <v>CONSUMER EXISTING</v>
      </c>
      <c r="Q91" s="71" t="str">
        <f>IF(tbl_raw_data[[#This Row],[time_taken_in_min]]&lt;=settings!$D$2,"SLA_MET","SLA_NOT_MET")</f>
        <v>SLA_MET</v>
      </c>
    </row>
    <row r="92" spans="1:17" hidden="1" x14ac:dyDescent="0.3">
      <c r="A92" s="1" t="s">
        <v>1055</v>
      </c>
      <c r="B92" s="34">
        <v>45137.638252314813</v>
      </c>
      <c r="C92" s="38">
        <v>45137.642766203702</v>
      </c>
      <c r="D92" s="3" t="s">
        <v>10</v>
      </c>
      <c r="E92" s="3" t="s">
        <v>18</v>
      </c>
      <c r="F92" s="3" t="s">
        <v>19</v>
      </c>
      <c r="G92" s="3" t="s">
        <v>15</v>
      </c>
      <c r="H92" s="84" t="str">
        <f t="shared" si="1"/>
        <v>Reason Unknown</v>
      </c>
      <c r="I92" s="63">
        <f>(tbl_raw_data[[#This Row],[Date Actioned]])-(tbl_raw_data[[#This Row],[Date Tagged]])</f>
        <v>4.5138888890505768E-3</v>
      </c>
      <c r="J92" s="66">
        <f>HOUR(tbl_raw_data[[#This Row],[time_taken]])*60+MINUTE(tbl_raw_data[[#This Row],[time_taken]])+SECOND(tbl_raw_data[[#This Row],[time_taken]])/60</f>
        <v>6.5</v>
      </c>
      <c r="K92" s="68">
        <f>DATE(YEAR(tbl_raw_data[[#This Row],[Date Actioned]]),MONTH(tbl_raw_data[[#This Row],[Date Actioned]]),DAY(tbl_raw_data[[#This Row],[Date Actioned]]))</f>
        <v>45137</v>
      </c>
      <c r="L92" s="65" t="str">
        <f>UPPER(TEXT(tbl_raw_data[[#This Row],[updated_date]],"MMMM"))</f>
        <v>JULY</v>
      </c>
      <c r="M92" s="65" t="str">
        <f>"WEEK "&amp;IF(ROUNDUP(DAY(tbl_raw_data[[#This Row],[updated_date]])/7,0)=5,4,ROUNDUP(DAY(tbl_raw_data[[#This Row],[updated_date]])/7,0))</f>
        <v>WEEK 4</v>
      </c>
      <c r="N92" s="71" t="str">
        <f>UPPER(VLOOKUP(tbl_raw_data[[#This Row],[Analyst]],settings!$A$1:$B$15,2,0))</f>
        <v>NAVED</v>
      </c>
      <c r="O92" s="71" t="str">
        <f>TRIM(UPPER(tbl_raw_data[[#This Row],[Outcome]]))</f>
        <v>APPROVE</v>
      </c>
      <c r="P92" s="71" t="str">
        <f>TRIM(UPPER(tbl_raw_data[[#This Row],[Queue Name]]))</f>
        <v>CONSUMER PRE BUREAU</v>
      </c>
      <c r="Q92" s="71" t="str">
        <f>IF(tbl_raw_data[[#This Row],[time_taken_in_min]]&lt;=settings!$D$2,"SLA_MET","SLA_NOT_MET")</f>
        <v>SLA_MET</v>
      </c>
    </row>
    <row r="93" spans="1:17" hidden="1" x14ac:dyDescent="0.3">
      <c r="A93" s="5" t="s">
        <v>1056</v>
      </c>
      <c r="B93" s="36">
        <v>45137.639467592591</v>
      </c>
      <c r="C93" s="37">
        <v>45137.644155092596</v>
      </c>
      <c r="D93" s="6" t="s">
        <v>10</v>
      </c>
      <c r="E93" s="6" t="s">
        <v>8</v>
      </c>
      <c r="F93" s="6" t="s">
        <v>25</v>
      </c>
      <c r="G93" s="6" t="s">
        <v>23</v>
      </c>
      <c r="H93" s="84" t="str">
        <f t="shared" si="1"/>
        <v>Reason Unknown</v>
      </c>
      <c r="I93" s="63">
        <f>(tbl_raw_data[[#This Row],[Date Actioned]])-(tbl_raw_data[[#This Row],[Date Tagged]])</f>
        <v>4.6875000043655746E-3</v>
      </c>
      <c r="J93" s="66">
        <f>HOUR(tbl_raw_data[[#This Row],[time_taken]])*60+MINUTE(tbl_raw_data[[#This Row],[time_taken]])+SECOND(tbl_raw_data[[#This Row],[time_taken]])/60</f>
        <v>6.75</v>
      </c>
      <c r="K93" s="68">
        <f>DATE(YEAR(tbl_raw_data[[#This Row],[Date Actioned]]),MONTH(tbl_raw_data[[#This Row],[Date Actioned]]),DAY(tbl_raw_data[[#This Row],[Date Actioned]]))</f>
        <v>45137</v>
      </c>
      <c r="L93" s="65" t="str">
        <f>UPPER(TEXT(tbl_raw_data[[#This Row],[updated_date]],"MMMM"))</f>
        <v>JULY</v>
      </c>
      <c r="M93" s="65" t="str">
        <f>"WEEK "&amp;IF(ROUNDUP(DAY(tbl_raw_data[[#This Row],[updated_date]])/7,0)=5,4,ROUNDUP(DAY(tbl_raw_data[[#This Row],[updated_date]])/7,0))</f>
        <v>WEEK 4</v>
      </c>
      <c r="N93" s="71" t="str">
        <f>UPPER(VLOOKUP(tbl_raw_data[[#This Row],[Analyst]],settings!$A$1:$B$15,2,0))</f>
        <v>ASIF</v>
      </c>
      <c r="O93" s="71" t="str">
        <f>TRIM(UPPER(tbl_raw_data[[#This Row],[Outcome]]))</f>
        <v>APPROVE</v>
      </c>
      <c r="P93" s="71" t="str">
        <f>TRIM(UPPER(tbl_raw_data[[#This Row],[Queue Name]]))</f>
        <v>CONSUMER POST BUREAU</v>
      </c>
      <c r="Q93" s="71" t="str">
        <f>IF(tbl_raw_data[[#This Row],[time_taken_in_min]]&lt;=settings!$D$2,"SLA_MET","SLA_NOT_MET")</f>
        <v>SLA_MET</v>
      </c>
    </row>
    <row r="94" spans="1:17" hidden="1" x14ac:dyDescent="0.3">
      <c r="A94" s="7" t="s">
        <v>1057</v>
      </c>
      <c r="B94" s="34">
        <v>45137.639918981484</v>
      </c>
      <c r="C94" s="38">
        <v>45137.648796296293</v>
      </c>
      <c r="D94" s="3" t="s">
        <v>10</v>
      </c>
      <c r="E94" s="3" t="s">
        <v>11</v>
      </c>
      <c r="F94" s="3" t="s">
        <v>24</v>
      </c>
      <c r="G94" s="3" t="s">
        <v>23</v>
      </c>
      <c r="H94" s="84" t="str">
        <f t="shared" si="1"/>
        <v>Reason Unknown</v>
      </c>
      <c r="I94" s="63">
        <f>(tbl_raw_data[[#This Row],[Date Actioned]])-(tbl_raw_data[[#This Row],[Date Tagged]])</f>
        <v>8.8773148090695031E-3</v>
      </c>
      <c r="J94" s="66">
        <f>HOUR(tbl_raw_data[[#This Row],[time_taken]])*60+MINUTE(tbl_raw_data[[#This Row],[time_taken]])+SECOND(tbl_raw_data[[#This Row],[time_taken]])/60</f>
        <v>12.783333333333333</v>
      </c>
      <c r="K94" s="68">
        <f>DATE(YEAR(tbl_raw_data[[#This Row],[Date Actioned]]),MONTH(tbl_raw_data[[#This Row],[Date Actioned]]),DAY(tbl_raw_data[[#This Row],[Date Actioned]]))</f>
        <v>45137</v>
      </c>
      <c r="L94" s="65" t="str">
        <f>UPPER(TEXT(tbl_raw_data[[#This Row],[updated_date]],"MMMM"))</f>
        <v>JULY</v>
      </c>
      <c r="M94" s="65" t="str">
        <f>"WEEK "&amp;IF(ROUNDUP(DAY(tbl_raw_data[[#This Row],[updated_date]])/7,0)=5,4,ROUNDUP(DAY(tbl_raw_data[[#This Row],[updated_date]])/7,0))</f>
        <v>WEEK 4</v>
      </c>
      <c r="N94" s="71" t="str">
        <f>UPPER(VLOOKUP(tbl_raw_data[[#This Row],[Analyst]],settings!$A$1:$B$15,2,0))</f>
        <v>SAM</v>
      </c>
      <c r="O94" s="71" t="str">
        <f>TRIM(UPPER(tbl_raw_data[[#This Row],[Outcome]]))</f>
        <v>APPROVE</v>
      </c>
      <c r="P94" s="71" t="str">
        <f>TRIM(UPPER(tbl_raw_data[[#This Row],[Queue Name]]))</f>
        <v>CONSUMER EXISTING</v>
      </c>
      <c r="Q94" s="71" t="str">
        <f>IF(tbl_raw_data[[#This Row],[time_taken_in_min]]&lt;=settings!$D$2,"SLA_MET","SLA_NOT_MET")</f>
        <v>SLA_MET</v>
      </c>
    </row>
    <row r="95" spans="1:17" hidden="1" x14ac:dyDescent="0.3">
      <c r="A95" s="1" t="s">
        <v>1058</v>
      </c>
      <c r="B95" s="36">
        <v>45137.640868055554</v>
      </c>
      <c r="C95" s="37">
        <v>45137.6481712963</v>
      </c>
      <c r="D95" s="6" t="s">
        <v>10</v>
      </c>
      <c r="E95" s="6" t="s">
        <v>8</v>
      </c>
      <c r="F95" s="6" t="s">
        <v>9</v>
      </c>
      <c r="G95" s="6" t="s">
        <v>23</v>
      </c>
      <c r="H95" s="84" t="str">
        <f t="shared" si="1"/>
        <v>Reason Unknown</v>
      </c>
      <c r="I95" s="63">
        <f>(tbl_raw_data[[#This Row],[Date Actioned]])-(tbl_raw_data[[#This Row],[Date Tagged]])</f>
        <v>7.3032407453865744E-3</v>
      </c>
      <c r="J95" s="66">
        <f>HOUR(tbl_raw_data[[#This Row],[time_taken]])*60+MINUTE(tbl_raw_data[[#This Row],[time_taken]])+SECOND(tbl_raw_data[[#This Row],[time_taken]])/60</f>
        <v>10.516666666666667</v>
      </c>
      <c r="K95" s="68">
        <f>DATE(YEAR(tbl_raw_data[[#This Row],[Date Actioned]]),MONTH(tbl_raw_data[[#This Row],[Date Actioned]]),DAY(tbl_raw_data[[#This Row],[Date Actioned]]))</f>
        <v>45137</v>
      </c>
      <c r="L95" s="65" t="str">
        <f>UPPER(TEXT(tbl_raw_data[[#This Row],[updated_date]],"MMMM"))</f>
        <v>JULY</v>
      </c>
      <c r="M95" s="65" t="str">
        <f>"WEEK "&amp;IF(ROUNDUP(DAY(tbl_raw_data[[#This Row],[updated_date]])/7,0)=5,4,ROUNDUP(DAY(tbl_raw_data[[#This Row],[updated_date]])/7,0))</f>
        <v>WEEK 4</v>
      </c>
      <c r="N95" s="71" t="str">
        <f>UPPER(VLOOKUP(tbl_raw_data[[#This Row],[Analyst]],settings!$A$1:$B$15,2,0))</f>
        <v>QUADIR</v>
      </c>
      <c r="O95" s="71" t="str">
        <f>TRIM(UPPER(tbl_raw_data[[#This Row],[Outcome]]))</f>
        <v>APPROVE</v>
      </c>
      <c r="P95" s="71" t="str">
        <f>TRIM(UPPER(tbl_raw_data[[#This Row],[Queue Name]]))</f>
        <v>CONSUMER POST BUREAU</v>
      </c>
      <c r="Q95" s="71" t="str">
        <f>IF(tbl_raw_data[[#This Row],[time_taken_in_min]]&lt;=settings!$D$2,"SLA_MET","SLA_NOT_MET")</f>
        <v>SLA_MET</v>
      </c>
    </row>
    <row r="96" spans="1:17" hidden="1" x14ac:dyDescent="0.3">
      <c r="A96" s="5" t="s">
        <v>1059</v>
      </c>
      <c r="B96" s="34">
        <v>45137.64638888889</v>
      </c>
      <c r="C96" s="38">
        <v>45137.651747685188</v>
      </c>
      <c r="D96" s="3" t="s">
        <v>10</v>
      </c>
      <c r="E96" s="3" t="s">
        <v>11</v>
      </c>
      <c r="F96" s="3" t="s">
        <v>22</v>
      </c>
      <c r="G96" s="3" t="s">
        <v>15</v>
      </c>
      <c r="H96" s="84" t="str">
        <f t="shared" si="1"/>
        <v>Reason Unknown</v>
      </c>
      <c r="I96" s="63">
        <f>(tbl_raw_data[[#This Row],[Date Actioned]])-(tbl_raw_data[[#This Row],[Date Tagged]])</f>
        <v>5.3587962975143455E-3</v>
      </c>
      <c r="J96" s="66">
        <f>HOUR(tbl_raw_data[[#This Row],[time_taken]])*60+MINUTE(tbl_raw_data[[#This Row],[time_taken]])+SECOND(tbl_raw_data[[#This Row],[time_taken]])/60</f>
        <v>7.7166666666666668</v>
      </c>
      <c r="K96" s="68">
        <f>DATE(YEAR(tbl_raw_data[[#This Row],[Date Actioned]]),MONTH(tbl_raw_data[[#This Row],[Date Actioned]]),DAY(tbl_raw_data[[#This Row],[Date Actioned]]))</f>
        <v>45137</v>
      </c>
      <c r="L96" s="65" t="str">
        <f>UPPER(TEXT(tbl_raw_data[[#This Row],[updated_date]],"MMMM"))</f>
        <v>JULY</v>
      </c>
      <c r="M96" s="65" t="str">
        <f>"WEEK "&amp;IF(ROUNDUP(DAY(tbl_raw_data[[#This Row],[updated_date]])/7,0)=5,4,ROUNDUP(DAY(tbl_raw_data[[#This Row],[updated_date]])/7,0))</f>
        <v>WEEK 4</v>
      </c>
      <c r="N96" s="71" t="str">
        <f>UPPER(VLOOKUP(tbl_raw_data[[#This Row],[Analyst]],settings!$A$1:$B$15,2,0))</f>
        <v>ROHAN</v>
      </c>
      <c r="O96" s="71" t="str">
        <f>TRIM(UPPER(tbl_raw_data[[#This Row],[Outcome]]))</f>
        <v>APPROVE</v>
      </c>
      <c r="P96" s="71" t="str">
        <f>TRIM(UPPER(tbl_raw_data[[#This Row],[Queue Name]]))</f>
        <v>CONSUMER EXISTING</v>
      </c>
      <c r="Q96" s="71" t="str">
        <f>IF(tbl_raw_data[[#This Row],[time_taken_in_min]]&lt;=settings!$D$2,"SLA_MET","SLA_NOT_MET")</f>
        <v>SLA_MET</v>
      </c>
    </row>
    <row r="97" spans="1:17" hidden="1" x14ac:dyDescent="0.3">
      <c r="A97" s="7" t="s">
        <v>1060</v>
      </c>
      <c r="B97" s="36">
        <v>45137.650925925926</v>
      </c>
      <c r="C97" s="37">
        <v>45137.656388888892</v>
      </c>
      <c r="D97" s="6" t="s">
        <v>10</v>
      </c>
      <c r="E97" s="6" t="s">
        <v>18</v>
      </c>
      <c r="F97" s="6" t="s">
        <v>25</v>
      </c>
      <c r="G97" s="6" t="s">
        <v>16</v>
      </c>
      <c r="H97" s="84" t="str">
        <f t="shared" si="1"/>
        <v>Reason Unknown</v>
      </c>
      <c r="I97" s="63">
        <f>(tbl_raw_data[[#This Row],[Date Actioned]])-(tbl_raw_data[[#This Row],[Date Tagged]])</f>
        <v>5.4629629667033441E-3</v>
      </c>
      <c r="J97" s="66">
        <f>HOUR(tbl_raw_data[[#This Row],[time_taken]])*60+MINUTE(tbl_raw_data[[#This Row],[time_taken]])+SECOND(tbl_raw_data[[#This Row],[time_taken]])/60</f>
        <v>7.8666666666666671</v>
      </c>
      <c r="K97" s="68">
        <f>DATE(YEAR(tbl_raw_data[[#This Row],[Date Actioned]]),MONTH(tbl_raw_data[[#This Row],[Date Actioned]]),DAY(tbl_raw_data[[#This Row],[Date Actioned]]))</f>
        <v>45137</v>
      </c>
      <c r="L97" s="65" t="str">
        <f>UPPER(TEXT(tbl_raw_data[[#This Row],[updated_date]],"MMMM"))</f>
        <v>JULY</v>
      </c>
      <c r="M97" s="65" t="str">
        <f>"WEEK "&amp;IF(ROUNDUP(DAY(tbl_raw_data[[#This Row],[updated_date]])/7,0)=5,4,ROUNDUP(DAY(tbl_raw_data[[#This Row],[updated_date]])/7,0))</f>
        <v>WEEK 4</v>
      </c>
      <c r="N97" s="71" t="str">
        <f>UPPER(VLOOKUP(tbl_raw_data[[#This Row],[Analyst]],settings!$A$1:$B$15,2,0))</f>
        <v>ASIF</v>
      </c>
      <c r="O97" s="71" t="str">
        <f>TRIM(UPPER(tbl_raw_data[[#This Row],[Outcome]]))</f>
        <v>APPROVE</v>
      </c>
      <c r="P97" s="71" t="str">
        <f>TRIM(UPPER(tbl_raw_data[[#This Row],[Queue Name]]))</f>
        <v>CONSUMER PRE BUREAU</v>
      </c>
      <c r="Q97" s="71" t="str">
        <f>IF(tbl_raw_data[[#This Row],[time_taken_in_min]]&lt;=settings!$D$2,"SLA_MET","SLA_NOT_MET")</f>
        <v>SLA_MET</v>
      </c>
    </row>
    <row r="98" spans="1:17" hidden="1" x14ac:dyDescent="0.3">
      <c r="A98" s="1" t="s">
        <v>1061</v>
      </c>
      <c r="B98" s="34">
        <v>45137.651076388887</v>
      </c>
      <c r="C98" s="38">
        <v>45137.658854166664</v>
      </c>
      <c r="D98" s="3" t="s">
        <v>10</v>
      </c>
      <c r="E98" s="3" t="s">
        <v>8</v>
      </c>
      <c r="F98" s="3" t="s">
        <v>14</v>
      </c>
      <c r="G98" s="3" t="s">
        <v>23</v>
      </c>
      <c r="H98" s="84" t="str">
        <f t="shared" si="1"/>
        <v>Reason Unknown</v>
      </c>
      <c r="I98" s="63">
        <f>(tbl_raw_data[[#This Row],[Date Actioned]])-(tbl_raw_data[[#This Row],[Date Tagged]])</f>
        <v>7.7777777769370005E-3</v>
      </c>
      <c r="J98" s="66">
        <f>HOUR(tbl_raw_data[[#This Row],[time_taken]])*60+MINUTE(tbl_raw_data[[#This Row],[time_taken]])+SECOND(tbl_raw_data[[#This Row],[time_taken]])/60</f>
        <v>11.2</v>
      </c>
      <c r="K98" s="68">
        <f>DATE(YEAR(tbl_raw_data[[#This Row],[Date Actioned]]),MONTH(tbl_raw_data[[#This Row],[Date Actioned]]),DAY(tbl_raw_data[[#This Row],[Date Actioned]]))</f>
        <v>45137</v>
      </c>
      <c r="L98" s="65" t="str">
        <f>UPPER(TEXT(tbl_raw_data[[#This Row],[updated_date]],"MMMM"))</f>
        <v>JULY</v>
      </c>
      <c r="M98" s="65" t="str">
        <f>"WEEK "&amp;IF(ROUNDUP(DAY(tbl_raw_data[[#This Row],[updated_date]])/7,0)=5,4,ROUNDUP(DAY(tbl_raw_data[[#This Row],[updated_date]])/7,0))</f>
        <v>WEEK 4</v>
      </c>
      <c r="N98" s="71" t="str">
        <f>UPPER(VLOOKUP(tbl_raw_data[[#This Row],[Analyst]],settings!$A$1:$B$15,2,0))</f>
        <v>CAMROON</v>
      </c>
      <c r="O98" s="71" t="str">
        <f>TRIM(UPPER(tbl_raw_data[[#This Row],[Outcome]]))</f>
        <v>APPROVE</v>
      </c>
      <c r="P98" s="71" t="str">
        <f>TRIM(UPPER(tbl_raw_data[[#This Row],[Queue Name]]))</f>
        <v>CONSUMER POST BUREAU</v>
      </c>
      <c r="Q98" s="71" t="str">
        <f>IF(tbl_raw_data[[#This Row],[time_taken_in_min]]&lt;=settings!$D$2,"SLA_MET","SLA_NOT_MET")</f>
        <v>SLA_MET</v>
      </c>
    </row>
    <row r="99" spans="1:17" hidden="1" x14ac:dyDescent="0.3">
      <c r="A99" s="5" t="s">
        <v>1062</v>
      </c>
      <c r="B99" s="36">
        <v>45137.651388888888</v>
      </c>
      <c r="C99" s="37">
        <v>45137.658865740741</v>
      </c>
      <c r="D99" s="6" t="s">
        <v>10</v>
      </c>
      <c r="E99" s="6" t="s">
        <v>11</v>
      </c>
      <c r="F99" s="6" t="s">
        <v>25</v>
      </c>
      <c r="G99" s="6" t="s">
        <v>26</v>
      </c>
      <c r="H99" s="84" t="str">
        <f t="shared" si="1"/>
        <v>Reason Unknown</v>
      </c>
      <c r="I99" s="63">
        <f>(tbl_raw_data[[#This Row],[Date Actioned]])-(tbl_raw_data[[#This Row],[Date Tagged]])</f>
        <v>7.4768518534256145E-3</v>
      </c>
      <c r="J99" s="66">
        <f>HOUR(tbl_raw_data[[#This Row],[time_taken]])*60+MINUTE(tbl_raw_data[[#This Row],[time_taken]])+SECOND(tbl_raw_data[[#This Row],[time_taken]])/60</f>
        <v>10.766666666666667</v>
      </c>
      <c r="K99" s="68">
        <f>DATE(YEAR(tbl_raw_data[[#This Row],[Date Actioned]]),MONTH(tbl_raw_data[[#This Row],[Date Actioned]]),DAY(tbl_raw_data[[#This Row],[Date Actioned]]))</f>
        <v>45137</v>
      </c>
      <c r="L99" s="65" t="str">
        <f>UPPER(TEXT(tbl_raw_data[[#This Row],[updated_date]],"MMMM"))</f>
        <v>JULY</v>
      </c>
      <c r="M99" s="65" t="str">
        <f>"WEEK "&amp;IF(ROUNDUP(DAY(tbl_raw_data[[#This Row],[updated_date]])/7,0)=5,4,ROUNDUP(DAY(tbl_raw_data[[#This Row],[updated_date]])/7,0))</f>
        <v>WEEK 4</v>
      </c>
      <c r="N99" s="71" t="str">
        <f>UPPER(VLOOKUP(tbl_raw_data[[#This Row],[Analyst]],settings!$A$1:$B$15,2,0))</f>
        <v>ASIF</v>
      </c>
      <c r="O99" s="71" t="str">
        <f>TRIM(UPPER(tbl_raw_data[[#This Row],[Outcome]]))</f>
        <v>APPROVE</v>
      </c>
      <c r="P99" s="71" t="str">
        <f>TRIM(UPPER(tbl_raw_data[[#This Row],[Queue Name]]))</f>
        <v>CONSUMER EXISTING</v>
      </c>
      <c r="Q99" s="71" t="str">
        <f>IF(tbl_raw_data[[#This Row],[time_taken_in_min]]&lt;=settings!$D$2,"SLA_MET","SLA_NOT_MET")</f>
        <v>SLA_MET</v>
      </c>
    </row>
    <row r="100" spans="1:17" hidden="1" x14ac:dyDescent="0.3">
      <c r="A100" s="7" t="s">
        <v>1063</v>
      </c>
      <c r="B100" s="34">
        <v>45137.653217592589</v>
      </c>
      <c r="C100" s="38">
        <v>45137.675868055558</v>
      </c>
      <c r="D100" s="3" t="s">
        <v>10</v>
      </c>
      <c r="E100" s="3" t="s">
        <v>8</v>
      </c>
      <c r="F100" s="3" t="s">
        <v>24</v>
      </c>
      <c r="G100" s="3" t="s">
        <v>16</v>
      </c>
      <c r="H100" s="84" t="str">
        <f t="shared" si="1"/>
        <v>Reason Unknown</v>
      </c>
      <c r="I100" s="63">
        <f>(tbl_raw_data[[#This Row],[Date Actioned]])-(tbl_raw_data[[#This Row],[Date Tagged]])</f>
        <v>2.2650462968158536E-2</v>
      </c>
      <c r="J100" s="66">
        <f>HOUR(tbl_raw_data[[#This Row],[time_taken]])*60+MINUTE(tbl_raw_data[[#This Row],[time_taken]])+SECOND(tbl_raw_data[[#This Row],[time_taken]])/60</f>
        <v>32.616666666666667</v>
      </c>
      <c r="K100" s="68">
        <f>DATE(YEAR(tbl_raw_data[[#This Row],[Date Actioned]]),MONTH(tbl_raw_data[[#This Row],[Date Actioned]]),DAY(tbl_raw_data[[#This Row],[Date Actioned]]))</f>
        <v>45137</v>
      </c>
      <c r="L100" s="65" t="str">
        <f>UPPER(TEXT(tbl_raw_data[[#This Row],[updated_date]],"MMMM"))</f>
        <v>JULY</v>
      </c>
      <c r="M100" s="65" t="str">
        <f>"WEEK "&amp;IF(ROUNDUP(DAY(tbl_raw_data[[#This Row],[updated_date]])/7,0)=5,4,ROUNDUP(DAY(tbl_raw_data[[#This Row],[updated_date]])/7,0))</f>
        <v>WEEK 4</v>
      </c>
      <c r="N100" s="71" t="str">
        <f>UPPER(VLOOKUP(tbl_raw_data[[#This Row],[Analyst]],settings!$A$1:$B$15,2,0))</f>
        <v>SAM</v>
      </c>
      <c r="O100" s="71" t="str">
        <f>TRIM(UPPER(tbl_raw_data[[#This Row],[Outcome]]))</f>
        <v>APPROVE</v>
      </c>
      <c r="P100" s="71" t="str">
        <f>TRIM(UPPER(tbl_raw_data[[#This Row],[Queue Name]]))</f>
        <v>CONSUMER POST BUREAU</v>
      </c>
      <c r="Q100" s="71" t="str">
        <f>IF(tbl_raw_data[[#This Row],[time_taken_in_min]]&lt;=settings!$D$2,"SLA_MET","SLA_NOT_MET")</f>
        <v>SLA_NOT_MET</v>
      </c>
    </row>
    <row r="101" spans="1:17" hidden="1" x14ac:dyDescent="0.3">
      <c r="A101" s="1" t="s">
        <v>1064</v>
      </c>
      <c r="B101" s="36">
        <v>45137.654097222221</v>
      </c>
      <c r="C101" s="37">
        <v>45137.660902777781</v>
      </c>
      <c r="D101" s="6" t="s">
        <v>10</v>
      </c>
      <c r="E101" s="6" t="s">
        <v>11</v>
      </c>
      <c r="F101" s="6" t="s">
        <v>25</v>
      </c>
      <c r="G101" s="6" t="s">
        <v>26</v>
      </c>
      <c r="H101" s="84" t="str">
        <f t="shared" si="1"/>
        <v>Reason Unknown</v>
      </c>
      <c r="I101" s="63">
        <f>(tbl_raw_data[[#This Row],[Date Actioned]])-(tbl_raw_data[[#This Row],[Date Tagged]])</f>
        <v>6.8055555602768436E-3</v>
      </c>
      <c r="J101" s="66">
        <f>HOUR(tbl_raw_data[[#This Row],[time_taken]])*60+MINUTE(tbl_raw_data[[#This Row],[time_taken]])+SECOND(tbl_raw_data[[#This Row],[time_taken]])/60</f>
        <v>9.8000000000000007</v>
      </c>
      <c r="K101" s="68">
        <f>DATE(YEAR(tbl_raw_data[[#This Row],[Date Actioned]]),MONTH(tbl_raw_data[[#This Row],[Date Actioned]]),DAY(tbl_raw_data[[#This Row],[Date Actioned]]))</f>
        <v>45137</v>
      </c>
      <c r="L101" s="65" t="str">
        <f>UPPER(TEXT(tbl_raw_data[[#This Row],[updated_date]],"MMMM"))</f>
        <v>JULY</v>
      </c>
      <c r="M101" s="65" t="str">
        <f>"WEEK "&amp;IF(ROUNDUP(DAY(tbl_raw_data[[#This Row],[updated_date]])/7,0)=5,4,ROUNDUP(DAY(tbl_raw_data[[#This Row],[updated_date]])/7,0))</f>
        <v>WEEK 4</v>
      </c>
      <c r="N101" s="71" t="str">
        <f>UPPER(VLOOKUP(tbl_raw_data[[#This Row],[Analyst]],settings!$A$1:$B$15,2,0))</f>
        <v>ASIF</v>
      </c>
      <c r="O101" s="71" t="str">
        <f>TRIM(UPPER(tbl_raw_data[[#This Row],[Outcome]]))</f>
        <v>APPROVE</v>
      </c>
      <c r="P101" s="71" t="str">
        <f>TRIM(UPPER(tbl_raw_data[[#This Row],[Queue Name]]))</f>
        <v>CONSUMER EXISTING</v>
      </c>
      <c r="Q101" s="71" t="str">
        <f>IF(tbl_raw_data[[#This Row],[time_taken_in_min]]&lt;=settings!$D$2,"SLA_MET","SLA_NOT_MET")</f>
        <v>SLA_MET</v>
      </c>
    </row>
    <row r="102" spans="1:17" hidden="1" x14ac:dyDescent="0.3">
      <c r="A102" s="5" t="s">
        <v>1065</v>
      </c>
      <c r="B102" s="34">
        <v>45137.654976851853</v>
      </c>
      <c r="C102" s="38">
        <v>45137.666018518517</v>
      </c>
      <c r="D102" s="3" t="s">
        <v>10</v>
      </c>
      <c r="E102" s="3" t="s">
        <v>18</v>
      </c>
      <c r="F102" s="3" t="s">
        <v>22</v>
      </c>
      <c r="G102" s="3" t="s">
        <v>23</v>
      </c>
      <c r="H102" s="84" t="str">
        <f t="shared" si="1"/>
        <v>Reason Unknown</v>
      </c>
      <c r="I102" s="63">
        <f>(tbl_raw_data[[#This Row],[Date Actioned]])-(tbl_raw_data[[#This Row],[Date Tagged]])</f>
        <v>1.1041666664823424E-2</v>
      </c>
      <c r="J102" s="66">
        <f>HOUR(tbl_raw_data[[#This Row],[time_taken]])*60+MINUTE(tbl_raw_data[[#This Row],[time_taken]])+SECOND(tbl_raw_data[[#This Row],[time_taken]])/60</f>
        <v>15.9</v>
      </c>
      <c r="K102" s="68">
        <f>DATE(YEAR(tbl_raw_data[[#This Row],[Date Actioned]]),MONTH(tbl_raw_data[[#This Row],[Date Actioned]]),DAY(tbl_raw_data[[#This Row],[Date Actioned]]))</f>
        <v>45137</v>
      </c>
      <c r="L102" s="65" t="str">
        <f>UPPER(TEXT(tbl_raw_data[[#This Row],[updated_date]],"MMMM"))</f>
        <v>JULY</v>
      </c>
      <c r="M102" s="65" t="str">
        <f>"WEEK "&amp;IF(ROUNDUP(DAY(tbl_raw_data[[#This Row],[updated_date]])/7,0)=5,4,ROUNDUP(DAY(tbl_raw_data[[#This Row],[updated_date]])/7,0))</f>
        <v>WEEK 4</v>
      </c>
      <c r="N102" s="71" t="str">
        <f>UPPER(VLOOKUP(tbl_raw_data[[#This Row],[Analyst]],settings!$A$1:$B$15,2,0))</f>
        <v>ROHAN</v>
      </c>
      <c r="O102" s="71" t="str">
        <f>TRIM(UPPER(tbl_raw_data[[#This Row],[Outcome]]))</f>
        <v>APPROVE</v>
      </c>
      <c r="P102" s="71" t="str">
        <f>TRIM(UPPER(tbl_raw_data[[#This Row],[Queue Name]]))</f>
        <v>CONSUMER PRE BUREAU</v>
      </c>
      <c r="Q102" s="71" t="str">
        <f>IF(tbl_raw_data[[#This Row],[time_taken_in_min]]&lt;=settings!$D$2,"SLA_MET","SLA_NOT_MET")</f>
        <v>SLA_MET</v>
      </c>
    </row>
    <row r="103" spans="1:17" hidden="1" x14ac:dyDescent="0.3">
      <c r="A103" s="7" t="s">
        <v>1066</v>
      </c>
      <c r="B103" s="36">
        <v>45137.657222222224</v>
      </c>
      <c r="C103" s="37">
        <v>45137.669259259259</v>
      </c>
      <c r="D103" s="6" t="s">
        <v>10</v>
      </c>
      <c r="E103" s="6" t="s">
        <v>8</v>
      </c>
      <c r="F103" s="6" t="s">
        <v>9</v>
      </c>
      <c r="G103" s="6" t="s">
        <v>23</v>
      </c>
      <c r="H103" s="84" t="str">
        <f t="shared" si="1"/>
        <v>Reason Unknown</v>
      </c>
      <c r="I103" s="63">
        <f>(tbl_raw_data[[#This Row],[Date Actioned]])-(tbl_raw_data[[#This Row],[Date Tagged]])</f>
        <v>1.2037037035042886E-2</v>
      </c>
      <c r="J103" s="66">
        <f>HOUR(tbl_raw_data[[#This Row],[time_taken]])*60+MINUTE(tbl_raw_data[[#This Row],[time_taken]])+SECOND(tbl_raw_data[[#This Row],[time_taken]])/60</f>
        <v>17.333333333333332</v>
      </c>
      <c r="K103" s="68">
        <f>DATE(YEAR(tbl_raw_data[[#This Row],[Date Actioned]]),MONTH(tbl_raw_data[[#This Row],[Date Actioned]]),DAY(tbl_raw_data[[#This Row],[Date Actioned]]))</f>
        <v>45137</v>
      </c>
      <c r="L103" s="65" t="str">
        <f>UPPER(TEXT(tbl_raw_data[[#This Row],[updated_date]],"MMMM"))</f>
        <v>JULY</v>
      </c>
      <c r="M103" s="65" t="str">
        <f>"WEEK "&amp;IF(ROUNDUP(DAY(tbl_raw_data[[#This Row],[updated_date]])/7,0)=5,4,ROUNDUP(DAY(tbl_raw_data[[#This Row],[updated_date]])/7,0))</f>
        <v>WEEK 4</v>
      </c>
      <c r="N103" s="71" t="str">
        <f>UPPER(VLOOKUP(tbl_raw_data[[#This Row],[Analyst]],settings!$A$1:$B$15,2,0))</f>
        <v>QUADIR</v>
      </c>
      <c r="O103" s="71" t="str">
        <f>TRIM(UPPER(tbl_raw_data[[#This Row],[Outcome]]))</f>
        <v>APPROVE</v>
      </c>
      <c r="P103" s="71" t="str">
        <f>TRIM(UPPER(tbl_raw_data[[#This Row],[Queue Name]]))</f>
        <v>CONSUMER POST BUREAU</v>
      </c>
      <c r="Q103" s="71" t="str">
        <f>IF(tbl_raw_data[[#This Row],[time_taken_in_min]]&lt;=settings!$D$2,"SLA_MET","SLA_NOT_MET")</f>
        <v>SLA_MET</v>
      </c>
    </row>
    <row r="104" spans="1:17" hidden="1" x14ac:dyDescent="0.3">
      <c r="A104" s="1" t="s">
        <v>1067</v>
      </c>
      <c r="B104" s="34">
        <v>45137.657569444447</v>
      </c>
      <c r="C104" s="38">
        <v>45137.675798611112</v>
      </c>
      <c r="D104" s="3" t="s">
        <v>10</v>
      </c>
      <c r="E104" s="3" t="s">
        <v>18</v>
      </c>
      <c r="F104" s="3" t="s">
        <v>14</v>
      </c>
      <c r="G104" s="3" t="s">
        <v>15</v>
      </c>
      <c r="H104" s="84" t="str">
        <f t="shared" si="1"/>
        <v>Reason Unknown</v>
      </c>
      <c r="I104" s="63">
        <f>(tbl_raw_data[[#This Row],[Date Actioned]])-(tbl_raw_data[[#This Row],[Date Tagged]])</f>
        <v>1.8229166664241347E-2</v>
      </c>
      <c r="J104" s="66">
        <f>HOUR(tbl_raw_data[[#This Row],[time_taken]])*60+MINUTE(tbl_raw_data[[#This Row],[time_taken]])+SECOND(tbl_raw_data[[#This Row],[time_taken]])/60</f>
        <v>26.25</v>
      </c>
      <c r="K104" s="68">
        <f>DATE(YEAR(tbl_raw_data[[#This Row],[Date Actioned]]),MONTH(tbl_raw_data[[#This Row],[Date Actioned]]),DAY(tbl_raw_data[[#This Row],[Date Actioned]]))</f>
        <v>45137</v>
      </c>
      <c r="L104" s="65" t="str">
        <f>UPPER(TEXT(tbl_raw_data[[#This Row],[updated_date]],"MMMM"))</f>
        <v>JULY</v>
      </c>
      <c r="M104" s="65" t="str">
        <f>"WEEK "&amp;IF(ROUNDUP(DAY(tbl_raw_data[[#This Row],[updated_date]])/7,0)=5,4,ROUNDUP(DAY(tbl_raw_data[[#This Row],[updated_date]])/7,0))</f>
        <v>WEEK 4</v>
      </c>
      <c r="N104" s="71" t="str">
        <f>UPPER(VLOOKUP(tbl_raw_data[[#This Row],[Analyst]],settings!$A$1:$B$15,2,0))</f>
        <v>CAMROON</v>
      </c>
      <c r="O104" s="71" t="str">
        <f>TRIM(UPPER(tbl_raw_data[[#This Row],[Outcome]]))</f>
        <v>APPROVE</v>
      </c>
      <c r="P104" s="71" t="str">
        <f>TRIM(UPPER(tbl_raw_data[[#This Row],[Queue Name]]))</f>
        <v>CONSUMER PRE BUREAU</v>
      </c>
      <c r="Q104" s="71" t="str">
        <f>IF(tbl_raw_data[[#This Row],[time_taken_in_min]]&lt;=settings!$D$2,"SLA_MET","SLA_NOT_MET")</f>
        <v>SLA_NOT_MET</v>
      </c>
    </row>
    <row r="105" spans="1:17" hidden="1" x14ac:dyDescent="0.3">
      <c r="A105" s="5" t="s">
        <v>1068</v>
      </c>
      <c r="B105" s="36">
        <v>45137.660752314812</v>
      </c>
      <c r="C105" s="37">
        <v>45137.671805555554</v>
      </c>
      <c r="D105" s="6" t="s">
        <v>10</v>
      </c>
      <c r="E105" s="6" t="s">
        <v>11</v>
      </c>
      <c r="F105" s="6" t="s">
        <v>22</v>
      </c>
      <c r="G105" s="6" t="s">
        <v>23</v>
      </c>
      <c r="H105" s="84" t="str">
        <f t="shared" si="1"/>
        <v>Reason Unknown</v>
      </c>
      <c r="I105" s="63">
        <f>(tbl_raw_data[[#This Row],[Date Actioned]])-(tbl_raw_data[[#This Row],[Date Tagged]])</f>
        <v>1.1053240741603076E-2</v>
      </c>
      <c r="J105" s="66">
        <f>HOUR(tbl_raw_data[[#This Row],[time_taken]])*60+MINUTE(tbl_raw_data[[#This Row],[time_taken]])+SECOND(tbl_raw_data[[#This Row],[time_taken]])/60</f>
        <v>15.916666666666666</v>
      </c>
      <c r="K105" s="68">
        <f>DATE(YEAR(tbl_raw_data[[#This Row],[Date Actioned]]),MONTH(tbl_raw_data[[#This Row],[Date Actioned]]),DAY(tbl_raw_data[[#This Row],[Date Actioned]]))</f>
        <v>45137</v>
      </c>
      <c r="L105" s="65" t="str">
        <f>UPPER(TEXT(tbl_raw_data[[#This Row],[updated_date]],"MMMM"))</f>
        <v>JULY</v>
      </c>
      <c r="M105" s="65" t="str">
        <f>"WEEK "&amp;IF(ROUNDUP(DAY(tbl_raw_data[[#This Row],[updated_date]])/7,0)=5,4,ROUNDUP(DAY(tbl_raw_data[[#This Row],[updated_date]])/7,0))</f>
        <v>WEEK 4</v>
      </c>
      <c r="N105" s="71" t="str">
        <f>UPPER(VLOOKUP(tbl_raw_data[[#This Row],[Analyst]],settings!$A$1:$B$15,2,0))</f>
        <v>ROHAN</v>
      </c>
      <c r="O105" s="71" t="str">
        <f>TRIM(UPPER(tbl_raw_data[[#This Row],[Outcome]]))</f>
        <v>APPROVE</v>
      </c>
      <c r="P105" s="71" t="str">
        <f>TRIM(UPPER(tbl_raw_data[[#This Row],[Queue Name]]))</f>
        <v>CONSUMER EXISTING</v>
      </c>
      <c r="Q105" s="71" t="str">
        <f>IF(tbl_raw_data[[#This Row],[time_taken_in_min]]&lt;=settings!$D$2,"SLA_MET","SLA_NOT_MET")</f>
        <v>SLA_MET</v>
      </c>
    </row>
    <row r="106" spans="1:17" hidden="1" x14ac:dyDescent="0.3">
      <c r="A106" s="7" t="s">
        <v>1069</v>
      </c>
      <c r="B106" s="34">
        <v>45137.666608796295</v>
      </c>
      <c r="C106" s="38">
        <v>45137.678726851853</v>
      </c>
      <c r="D106" s="3" t="s">
        <v>10</v>
      </c>
      <c r="E106" s="3" t="s">
        <v>18</v>
      </c>
      <c r="F106" s="3" t="s">
        <v>25</v>
      </c>
      <c r="G106" s="3" t="s">
        <v>30</v>
      </c>
      <c r="H106" s="84" t="str">
        <f t="shared" si="1"/>
        <v>Reason Unknown</v>
      </c>
      <c r="I106" s="63">
        <f>(tbl_raw_data[[#This Row],[Date Actioned]])-(tbl_raw_data[[#This Row],[Date Tagged]])</f>
        <v>1.2118055557948537E-2</v>
      </c>
      <c r="J106" s="66">
        <f>HOUR(tbl_raw_data[[#This Row],[time_taken]])*60+MINUTE(tbl_raw_data[[#This Row],[time_taken]])+SECOND(tbl_raw_data[[#This Row],[time_taken]])/60</f>
        <v>17.45</v>
      </c>
      <c r="K106" s="68">
        <f>DATE(YEAR(tbl_raw_data[[#This Row],[Date Actioned]]),MONTH(tbl_raw_data[[#This Row],[Date Actioned]]),DAY(tbl_raw_data[[#This Row],[Date Actioned]]))</f>
        <v>45137</v>
      </c>
      <c r="L106" s="65" t="str">
        <f>UPPER(TEXT(tbl_raw_data[[#This Row],[updated_date]],"MMMM"))</f>
        <v>JULY</v>
      </c>
      <c r="M106" s="65" t="str">
        <f>"WEEK "&amp;IF(ROUNDUP(DAY(tbl_raw_data[[#This Row],[updated_date]])/7,0)=5,4,ROUNDUP(DAY(tbl_raw_data[[#This Row],[updated_date]])/7,0))</f>
        <v>WEEK 4</v>
      </c>
      <c r="N106" s="71" t="str">
        <f>UPPER(VLOOKUP(tbl_raw_data[[#This Row],[Analyst]],settings!$A$1:$B$15,2,0))</f>
        <v>ASIF</v>
      </c>
      <c r="O106" s="71" t="str">
        <f>TRIM(UPPER(tbl_raw_data[[#This Row],[Outcome]]))</f>
        <v>APPROVE</v>
      </c>
      <c r="P106" s="71" t="str">
        <f>TRIM(UPPER(tbl_raw_data[[#This Row],[Queue Name]]))</f>
        <v>CONSUMER PRE BUREAU</v>
      </c>
      <c r="Q106" s="71" t="str">
        <f>IF(tbl_raw_data[[#This Row],[time_taken_in_min]]&lt;=settings!$D$2,"SLA_MET","SLA_NOT_MET")</f>
        <v>SLA_MET</v>
      </c>
    </row>
    <row r="107" spans="1:17" hidden="1" x14ac:dyDescent="0.3">
      <c r="A107" s="1" t="s">
        <v>1070</v>
      </c>
      <c r="B107" s="36">
        <v>45137.666851851849</v>
      </c>
      <c r="C107" s="39">
        <v>45137.670277777775</v>
      </c>
      <c r="D107" s="8" t="s">
        <v>15</v>
      </c>
      <c r="E107" s="6" t="s">
        <v>11</v>
      </c>
      <c r="F107" s="8" t="s">
        <v>21</v>
      </c>
      <c r="G107" s="9"/>
      <c r="H107" s="84" t="str">
        <f t="shared" si="1"/>
        <v>Reason Unknown</v>
      </c>
      <c r="I107" s="63">
        <f>(tbl_raw_data[[#This Row],[Date Actioned]])-(tbl_raw_data[[#This Row],[Date Tagged]])</f>
        <v>3.425925926421769E-3</v>
      </c>
      <c r="J107" s="66">
        <f>HOUR(tbl_raw_data[[#This Row],[time_taken]])*60+MINUTE(tbl_raw_data[[#This Row],[time_taken]])+SECOND(tbl_raw_data[[#This Row],[time_taken]])/60</f>
        <v>4.9333333333333336</v>
      </c>
      <c r="K107" s="68">
        <f>DATE(YEAR(tbl_raw_data[[#This Row],[Date Actioned]]),MONTH(tbl_raw_data[[#This Row],[Date Actioned]]),DAY(tbl_raw_data[[#This Row],[Date Actioned]]))</f>
        <v>45137</v>
      </c>
      <c r="L107" s="65" t="str">
        <f>UPPER(TEXT(tbl_raw_data[[#This Row],[updated_date]],"MMMM"))</f>
        <v>JULY</v>
      </c>
      <c r="M107" s="65" t="str">
        <f>"WEEK "&amp;IF(ROUNDUP(DAY(tbl_raw_data[[#This Row],[updated_date]])/7,0)=5,4,ROUNDUP(DAY(tbl_raw_data[[#This Row],[updated_date]])/7,0))</f>
        <v>WEEK 4</v>
      </c>
      <c r="N107" s="71" t="str">
        <f>UPPER(VLOOKUP(tbl_raw_data[[#This Row],[Analyst]],settings!$A$1:$B$15,2,0))</f>
        <v>SHAHID</v>
      </c>
      <c r="O107" s="71" t="str">
        <f>TRIM(UPPER(tbl_raw_data[[#This Row],[Outcome]]))</f>
        <v>APPROVE</v>
      </c>
      <c r="P107" s="71" t="str">
        <f>TRIM(UPPER(tbl_raw_data[[#This Row],[Queue Name]]))</f>
        <v>CONSUMER EXISTING</v>
      </c>
      <c r="Q107" s="71" t="str">
        <f>IF(tbl_raw_data[[#This Row],[time_taken_in_min]]&lt;=settings!$D$2,"SLA_MET","SLA_NOT_MET")</f>
        <v>SLA_MET</v>
      </c>
    </row>
    <row r="108" spans="1:17" hidden="1" x14ac:dyDescent="0.3">
      <c r="A108" s="5" t="s">
        <v>1071</v>
      </c>
      <c r="B108" s="34">
        <v>45137.667118055557</v>
      </c>
      <c r="C108" s="35">
        <v>45137.673900462964</v>
      </c>
      <c r="D108" s="2" t="s">
        <v>15</v>
      </c>
      <c r="E108" s="3" t="s">
        <v>11</v>
      </c>
      <c r="F108" s="2" t="s">
        <v>21</v>
      </c>
      <c r="G108" s="4"/>
      <c r="H108" s="84" t="str">
        <f t="shared" si="1"/>
        <v>Reason Unknown</v>
      </c>
      <c r="I108" s="63">
        <f>(tbl_raw_data[[#This Row],[Date Actioned]])-(tbl_raw_data[[#This Row],[Date Tagged]])</f>
        <v>6.7824074067175388E-3</v>
      </c>
      <c r="J108" s="66">
        <f>HOUR(tbl_raw_data[[#This Row],[time_taken]])*60+MINUTE(tbl_raw_data[[#This Row],[time_taken]])+SECOND(tbl_raw_data[[#This Row],[time_taken]])/60</f>
        <v>9.7666666666666675</v>
      </c>
      <c r="K108" s="68">
        <f>DATE(YEAR(tbl_raw_data[[#This Row],[Date Actioned]]),MONTH(tbl_raw_data[[#This Row],[Date Actioned]]),DAY(tbl_raw_data[[#This Row],[Date Actioned]]))</f>
        <v>45137</v>
      </c>
      <c r="L108" s="65" t="str">
        <f>UPPER(TEXT(tbl_raw_data[[#This Row],[updated_date]],"MMMM"))</f>
        <v>JULY</v>
      </c>
      <c r="M108" s="65" t="str">
        <f>"WEEK "&amp;IF(ROUNDUP(DAY(tbl_raw_data[[#This Row],[updated_date]])/7,0)=5,4,ROUNDUP(DAY(tbl_raw_data[[#This Row],[updated_date]])/7,0))</f>
        <v>WEEK 4</v>
      </c>
      <c r="N108" s="71" t="str">
        <f>UPPER(VLOOKUP(tbl_raw_data[[#This Row],[Analyst]],settings!$A$1:$B$15,2,0))</f>
        <v>SHAHID</v>
      </c>
      <c r="O108" s="71" t="str">
        <f>TRIM(UPPER(tbl_raw_data[[#This Row],[Outcome]]))</f>
        <v>APPROVE</v>
      </c>
      <c r="P108" s="71" t="str">
        <f>TRIM(UPPER(tbl_raw_data[[#This Row],[Queue Name]]))</f>
        <v>CONSUMER EXISTING</v>
      </c>
      <c r="Q108" s="71" t="str">
        <f>IF(tbl_raw_data[[#This Row],[time_taken_in_min]]&lt;=settings!$D$2,"SLA_MET","SLA_NOT_MET")</f>
        <v>SLA_MET</v>
      </c>
    </row>
    <row r="109" spans="1:17" hidden="1" x14ac:dyDescent="0.3">
      <c r="A109" s="7" t="s">
        <v>1072</v>
      </c>
      <c r="B109" s="36">
        <v>45137.675381944442</v>
      </c>
      <c r="C109" s="37">
        <v>45137.683622685188</v>
      </c>
      <c r="D109" s="6" t="s">
        <v>10</v>
      </c>
      <c r="E109" s="6" t="s">
        <v>8</v>
      </c>
      <c r="F109" s="6" t="s">
        <v>14</v>
      </c>
      <c r="G109" s="6" t="s">
        <v>23</v>
      </c>
      <c r="H109" s="84" t="str">
        <f t="shared" si="1"/>
        <v>Reason Unknown</v>
      </c>
      <c r="I109" s="63">
        <f>(tbl_raw_data[[#This Row],[Date Actioned]])-(tbl_raw_data[[#This Row],[Date Tagged]])</f>
        <v>8.2407407462596893E-3</v>
      </c>
      <c r="J109" s="66">
        <f>HOUR(tbl_raw_data[[#This Row],[time_taken]])*60+MINUTE(tbl_raw_data[[#This Row],[time_taken]])+SECOND(tbl_raw_data[[#This Row],[time_taken]])/60</f>
        <v>11.866666666666667</v>
      </c>
      <c r="K109" s="68">
        <f>DATE(YEAR(tbl_raw_data[[#This Row],[Date Actioned]]),MONTH(tbl_raw_data[[#This Row],[Date Actioned]]),DAY(tbl_raw_data[[#This Row],[Date Actioned]]))</f>
        <v>45137</v>
      </c>
      <c r="L109" s="65" t="str">
        <f>UPPER(TEXT(tbl_raw_data[[#This Row],[updated_date]],"MMMM"))</f>
        <v>JULY</v>
      </c>
      <c r="M109" s="65" t="str">
        <f>"WEEK "&amp;IF(ROUNDUP(DAY(tbl_raw_data[[#This Row],[updated_date]])/7,0)=5,4,ROUNDUP(DAY(tbl_raw_data[[#This Row],[updated_date]])/7,0))</f>
        <v>WEEK 4</v>
      </c>
      <c r="N109" s="71" t="str">
        <f>UPPER(VLOOKUP(tbl_raw_data[[#This Row],[Analyst]],settings!$A$1:$B$15,2,0))</f>
        <v>CAMROON</v>
      </c>
      <c r="O109" s="71" t="str">
        <f>TRIM(UPPER(tbl_raw_data[[#This Row],[Outcome]]))</f>
        <v>APPROVE</v>
      </c>
      <c r="P109" s="71" t="str">
        <f>TRIM(UPPER(tbl_raw_data[[#This Row],[Queue Name]]))</f>
        <v>CONSUMER POST BUREAU</v>
      </c>
      <c r="Q109" s="71" t="str">
        <f>IF(tbl_raw_data[[#This Row],[time_taken_in_min]]&lt;=settings!$D$2,"SLA_MET","SLA_NOT_MET")</f>
        <v>SLA_MET</v>
      </c>
    </row>
    <row r="110" spans="1:17" hidden="1" x14ac:dyDescent="0.3">
      <c r="A110" s="1" t="s">
        <v>1073</v>
      </c>
      <c r="B110" s="34">
        <v>45137.676180555558</v>
      </c>
      <c r="C110" s="38">
        <v>45137.683587962965</v>
      </c>
      <c r="D110" s="3" t="s">
        <v>10</v>
      </c>
      <c r="E110" s="3" t="s">
        <v>8</v>
      </c>
      <c r="F110" s="3" t="s">
        <v>24</v>
      </c>
      <c r="G110" s="3" t="s">
        <v>23</v>
      </c>
      <c r="H110" s="84" t="str">
        <f t="shared" si="1"/>
        <v>Reason Unknown</v>
      </c>
      <c r="I110" s="63">
        <f>(tbl_raw_data[[#This Row],[Date Actioned]])-(tbl_raw_data[[#This Row],[Date Tagged]])</f>
        <v>7.4074074072996154E-3</v>
      </c>
      <c r="J110" s="66">
        <f>HOUR(tbl_raw_data[[#This Row],[time_taken]])*60+MINUTE(tbl_raw_data[[#This Row],[time_taken]])+SECOND(tbl_raw_data[[#This Row],[time_taken]])/60</f>
        <v>10.666666666666666</v>
      </c>
      <c r="K110" s="68">
        <f>DATE(YEAR(tbl_raw_data[[#This Row],[Date Actioned]]),MONTH(tbl_raw_data[[#This Row],[Date Actioned]]),DAY(tbl_raw_data[[#This Row],[Date Actioned]]))</f>
        <v>45137</v>
      </c>
      <c r="L110" s="65" t="str">
        <f>UPPER(TEXT(tbl_raw_data[[#This Row],[updated_date]],"MMMM"))</f>
        <v>JULY</v>
      </c>
      <c r="M110" s="65" t="str">
        <f>"WEEK "&amp;IF(ROUNDUP(DAY(tbl_raw_data[[#This Row],[updated_date]])/7,0)=5,4,ROUNDUP(DAY(tbl_raw_data[[#This Row],[updated_date]])/7,0))</f>
        <v>WEEK 4</v>
      </c>
      <c r="N110" s="71" t="str">
        <f>UPPER(VLOOKUP(tbl_raw_data[[#This Row],[Analyst]],settings!$A$1:$B$15,2,0))</f>
        <v>SAM</v>
      </c>
      <c r="O110" s="71" t="str">
        <f>TRIM(UPPER(tbl_raw_data[[#This Row],[Outcome]]))</f>
        <v>APPROVE</v>
      </c>
      <c r="P110" s="71" t="str">
        <f>TRIM(UPPER(tbl_raw_data[[#This Row],[Queue Name]]))</f>
        <v>CONSUMER POST BUREAU</v>
      </c>
      <c r="Q110" s="71" t="str">
        <f>IF(tbl_raw_data[[#This Row],[time_taken_in_min]]&lt;=settings!$D$2,"SLA_MET","SLA_NOT_MET")</f>
        <v>SLA_MET</v>
      </c>
    </row>
    <row r="111" spans="1:17" hidden="1" x14ac:dyDescent="0.3">
      <c r="A111" s="5" t="s">
        <v>1074</v>
      </c>
      <c r="B111" s="36">
        <v>45137.678738425922</v>
      </c>
      <c r="C111" s="37">
        <v>45137.685150462959</v>
      </c>
      <c r="D111" s="6" t="s">
        <v>10</v>
      </c>
      <c r="E111" s="6" t="s">
        <v>18</v>
      </c>
      <c r="F111" s="6" t="s">
        <v>25</v>
      </c>
      <c r="G111" s="6" t="s">
        <v>23</v>
      </c>
      <c r="H111" s="84" t="str">
        <f t="shared" si="1"/>
        <v>Reason Unknown</v>
      </c>
      <c r="I111" s="63">
        <f>(tbl_raw_data[[#This Row],[Date Actioned]])-(tbl_raw_data[[#This Row],[Date Tagged]])</f>
        <v>6.4120370370801538E-3</v>
      </c>
      <c r="J111" s="66">
        <f>HOUR(tbl_raw_data[[#This Row],[time_taken]])*60+MINUTE(tbl_raw_data[[#This Row],[time_taken]])+SECOND(tbl_raw_data[[#This Row],[time_taken]])/60</f>
        <v>9.2333333333333325</v>
      </c>
      <c r="K111" s="68">
        <f>DATE(YEAR(tbl_raw_data[[#This Row],[Date Actioned]]),MONTH(tbl_raw_data[[#This Row],[Date Actioned]]),DAY(tbl_raw_data[[#This Row],[Date Actioned]]))</f>
        <v>45137</v>
      </c>
      <c r="L111" s="65" t="str">
        <f>UPPER(TEXT(tbl_raw_data[[#This Row],[updated_date]],"MMMM"))</f>
        <v>JULY</v>
      </c>
      <c r="M111" s="65" t="str">
        <f>"WEEK "&amp;IF(ROUNDUP(DAY(tbl_raw_data[[#This Row],[updated_date]])/7,0)=5,4,ROUNDUP(DAY(tbl_raw_data[[#This Row],[updated_date]])/7,0))</f>
        <v>WEEK 4</v>
      </c>
      <c r="N111" s="71" t="str">
        <f>UPPER(VLOOKUP(tbl_raw_data[[#This Row],[Analyst]],settings!$A$1:$B$15,2,0))</f>
        <v>ASIF</v>
      </c>
      <c r="O111" s="71" t="str">
        <f>TRIM(UPPER(tbl_raw_data[[#This Row],[Outcome]]))</f>
        <v>APPROVE</v>
      </c>
      <c r="P111" s="71" t="str">
        <f>TRIM(UPPER(tbl_raw_data[[#This Row],[Queue Name]]))</f>
        <v>CONSUMER PRE BUREAU</v>
      </c>
      <c r="Q111" s="71" t="str">
        <f>IF(tbl_raw_data[[#This Row],[time_taken_in_min]]&lt;=settings!$D$2,"SLA_MET","SLA_NOT_MET")</f>
        <v>SLA_MET</v>
      </c>
    </row>
    <row r="112" spans="1:17" hidden="1" x14ac:dyDescent="0.3">
      <c r="A112" s="7" t="s">
        <v>1075</v>
      </c>
      <c r="B112" s="34">
        <v>45137.679803240739</v>
      </c>
      <c r="C112" s="38">
        <v>45137.690381944441</v>
      </c>
      <c r="D112" s="3" t="s">
        <v>10</v>
      </c>
      <c r="E112" s="3" t="s">
        <v>18</v>
      </c>
      <c r="F112" s="3" t="s">
        <v>14</v>
      </c>
      <c r="G112" s="3" t="s">
        <v>15</v>
      </c>
      <c r="H112" s="84" t="str">
        <f t="shared" si="1"/>
        <v>Reason Unknown</v>
      </c>
      <c r="I112" s="63">
        <f>(tbl_raw_data[[#This Row],[Date Actioned]])-(tbl_raw_data[[#This Row],[Date Tagged]])</f>
        <v>1.0578703702776693E-2</v>
      </c>
      <c r="J112" s="66">
        <f>HOUR(tbl_raw_data[[#This Row],[time_taken]])*60+MINUTE(tbl_raw_data[[#This Row],[time_taken]])+SECOND(tbl_raw_data[[#This Row],[time_taken]])/60</f>
        <v>15.233333333333333</v>
      </c>
      <c r="K112" s="68">
        <f>DATE(YEAR(tbl_raw_data[[#This Row],[Date Actioned]]),MONTH(tbl_raw_data[[#This Row],[Date Actioned]]),DAY(tbl_raw_data[[#This Row],[Date Actioned]]))</f>
        <v>45137</v>
      </c>
      <c r="L112" s="65" t="str">
        <f>UPPER(TEXT(tbl_raw_data[[#This Row],[updated_date]],"MMMM"))</f>
        <v>JULY</v>
      </c>
      <c r="M112" s="65" t="str">
        <f>"WEEK "&amp;IF(ROUNDUP(DAY(tbl_raw_data[[#This Row],[updated_date]])/7,0)=5,4,ROUNDUP(DAY(tbl_raw_data[[#This Row],[updated_date]])/7,0))</f>
        <v>WEEK 4</v>
      </c>
      <c r="N112" s="71" t="str">
        <f>UPPER(VLOOKUP(tbl_raw_data[[#This Row],[Analyst]],settings!$A$1:$B$15,2,0))</f>
        <v>CAMROON</v>
      </c>
      <c r="O112" s="71" t="str">
        <f>TRIM(UPPER(tbl_raw_data[[#This Row],[Outcome]]))</f>
        <v>APPROVE</v>
      </c>
      <c r="P112" s="71" t="str">
        <f>TRIM(UPPER(tbl_raw_data[[#This Row],[Queue Name]]))</f>
        <v>CONSUMER PRE BUREAU</v>
      </c>
      <c r="Q112" s="71" t="str">
        <f>IF(tbl_raw_data[[#This Row],[time_taken_in_min]]&lt;=settings!$D$2,"SLA_MET","SLA_NOT_MET")</f>
        <v>SLA_MET</v>
      </c>
    </row>
    <row r="113" spans="1:17" hidden="1" x14ac:dyDescent="0.3">
      <c r="A113" s="1" t="s">
        <v>1076</v>
      </c>
      <c r="B113" s="36">
        <v>45137.679849537039</v>
      </c>
      <c r="C113" s="37">
        <v>45137.690833333334</v>
      </c>
      <c r="D113" s="6" t="s">
        <v>10</v>
      </c>
      <c r="E113" s="6" t="s">
        <v>18</v>
      </c>
      <c r="F113" s="6" t="s">
        <v>25</v>
      </c>
      <c r="G113" s="6" t="s">
        <v>23</v>
      </c>
      <c r="H113" s="84" t="str">
        <f t="shared" si="1"/>
        <v>Reason Unknown</v>
      </c>
      <c r="I113" s="63">
        <f>(tbl_raw_data[[#This Row],[Date Actioned]])-(tbl_raw_data[[#This Row],[Date Tagged]])</f>
        <v>1.0983796295477077E-2</v>
      </c>
      <c r="J113" s="66">
        <f>HOUR(tbl_raw_data[[#This Row],[time_taken]])*60+MINUTE(tbl_raw_data[[#This Row],[time_taken]])+SECOND(tbl_raw_data[[#This Row],[time_taken]])/60</f>
        <v>15.816666666666666</v>
      </c>
      <c r="K113" s="68">
        <f>DATE(YEAR(tbl_raw_data[[#This Row],[Date Actioned]]),MONTH(tbl_raw_data[[#This Row],[Date Actioned]]),DAY(tbl_raw_data[[#This Row],[Date Actioned]]))</f>
        <v>45137</v>
      </c>
      <c r="L113" s="65" t="str">
        <f>UPPER(TEXT(tbl_raw_data[[#This Row],[updated_date]],"MMMM"))</f>
        <v>JULY</v>
      </c>
      <c r="M113" s="65" t="str">
        <f>"WEEK "&amp;IF(ROUNDUP(DAY(tbl_raw_data[[#This Row],[updated_date]])/7,0)=5,4,ROUNDUP(DAY(tbl_raw_data[[#This Row],[updated_date]])/7,0))</f>
        <v>WEEK 4</v>
      </c>
      <c r="N113" s="71" t="str">
        <f>UPPER(VLOOKUP(tbl_raw_data[[#This Row],[Analyst]],settings!$A$1:$B$15,2,0))</f>
        <v>ASIF</v>
      </c>
      <c r="O113" s="71" t="str">
        <f>TRIM(UPPER(tbl_raw_data[[#This Row],[Outcome]]))</f>
        <v>APPROVE</v>
      </c>
      <c r="P113" s="71" t="str">
        <f>TRIM(UPPER(tbl_raw_data[[#This Row],[Queue Name]]))</f>
        <v>CONSUMER PRE BUREAU</v>
      </c>
      <c r="Q113" s="71" t="str">
        <f>IF(tbl_raw_data[[#This Row],[time_taken_in_min]]&lt;=settings!$D$2,"SLA_MET","SLA_NOT_MET")</f>
        <v>SLA_MET</v>
      </c>
    </row>
    <row r="114" spans="1:17" hidden="1" x14ac:dyDescent="0.3">
      <c r="A114" s="5" t="s">
        <v>1077</v>
      </c>
      <c r="B114" s="34">
        <v>45137.681979166664</v>
      </c>
      <c r="C114" s="38">
        <v>45137.691990740743</v>
      </c>
      <c r="D114" s="3" t="s">
        <v>10</v>
      </c>
      <c r="E114" s="3" t="s">
        <v>11</v>
      </c>
      <c r="F114" s="3" t="s">
        <v>24</v>
      </c>
      <c r="G114" s="3" t="s">
        <v>26</v>
      </c>
      <c r="H114" s="84" t="str">
        <f t="shared" si="1"/>
        <v>Reason Unknown</v>
      </c>
      <c r="I114" s="63">
        <f>(tbl_raw_data[[#This Row],[Date Actioned]])-(tbl_raw_data[[#This Row],[Date Tagged]])</f>
        <v>1.0011574078816921E-2</v>
      </c>
      <c r="J114" s="66">
        <f>HOUR(tbl_raw_data[[#This Row],[time_taken]])*60+MINUTE(tbl_raw_data[[#This Row],[time_taken]])+SECOND(tbl_raw_data[[#This Row],[time_taken]])/60</f>
        <v>14.416666666666666</v>
      </c>
      <c r="K114" s="68">
        <f>DATE(YEAR(tbl_raw_data[[#This Row],[Date Actioned]]),MONTH(tbl_raw_data[[#This Row],[Date Actioned]]),DAY(tbl_raw_data[[#This Row],[Date Actioned]]))</f>
        <v>45137</v>
      </c>
      <c r="L114" s="65" t="str">
        <f>UPPER(TEXT(tbl_raw_data[[#This Row],[updated_date]],"MMMM"))</f>
        <v>JULY</v>
      </c>
      <c r="M114" s="65" t="str">
        <f>"WEEK "&amp;IF(ROUNDUP(DAY(tbl_raw_data[[#This Row],[updated_date]])/7,0)=5,4,ROUNDUP(DAY(tbl_raw_data[[#This Row],[updated_date]])/7,0))</f>
        <v>WEEK 4</v>
      </c>
      <c r="N114" s="71" t="str">
        <f>UPPER(VLOOKUP(tbl_raw_data[[#This Row],[Analyst]],settings!$A$1:$B$15,2,0))</f>
        <v>SAM</v>
      </c>
      <c r="O114" s="71" t="str">
        <f>TRIM(UPPER(tbl_raw_data[[#This Row],[Outcome]]))</f>
        <v>APPROVE</v>
      </c>
      <c r="P114" s="71" t="str">
        <f>TRIM(UPPER(tbl_raw_data[[#This Row],[Queue Name]]))</f>
        <v>CONSUMER EXISTING</v>
      </c>
      <c r="Q114" s="71" t="str">
        <f>IF(tbl_raw_data[[#This Row],[time_taken_in_min]]&lt;=settings!$D$2,"SLA_MET","SLA_NOT_MET")</f>
        <v>SLA_MET</v>
      </c>
    </row>
    <row r="115" spans="1:17" hidden="1" x14ac:dyDescent="0.3">
      <c r="A115" s="7" t="s">
        <v>1078</v>
      </c>
      <c r="B115" s="36">
        <v>45137.681990740741</v>
      </c>
      <c r="C115" s="37">
        <v>45137.709456018521</v>
      </c>
      <c r="D115" s="6" t="s">
        <v>10</v>
      </c>
      <c r="E115" s="6" t="s">
        <v>8</v>
      </c>
      <c r="F115" s="6" t="s">
        <v>25</v>
      </c>
      <c r="G115" s="6" t="s">
        <v>15</v>
      </c>
      <c r="H115" s="84" t="str">
        <f t="shared" si="1"/>
        <v>Reason Unknown</v>
      </c>
      <c r="I115" s="63">
        <f>(tbl_raw_data[[#This Row],[Date Actioned]])-(tbl_raw_data[[#This Row],[Date Tagged]])</f>
        <v>2.7465277780720498E-2</v>
      </c>
      <c r="J115" s="66">
        <f>HOUR(tbl_raw_data[[#This Row],[time_taken]])*60+MINUTE(tbl_raw_data[[#This Row],[time_taken]])+SECOND(tbl_raw_data[[#This Row],[time_taken]])/60</f>
        <v>39.549999999999997</v>
      </c>
      <c r="K115" s="68">
        <f>DATE(YEAR(tbl_raw_data[[#This Row],[Date Actioned]]),MONTH(tbl_raw_data[[#This Row],[Date Actioned]]),DAY(tbl_raw_data[[#This Row],[Date Actioned]]))</f>
        <v>45137</v>
      </c>
      <c r="L115" s="65" t="str">
        <f>UPPER(TEXT(tbl_raw_data[[#This Row],[updated_date]],"MMMM"))</f>
        <v>JULY</v>
      </c>
      <c r="M115" s="65" t="str">
        <f>"WEEK "&amp;IF(ROUNDUP(DAY(tbl_raw_data[[#This Row],[updated_date]])/7,0)=5,4,ROUNDUP(DAY(tbl_raw_data[[#This Row],[updated_date]])/7,0))</f>
        <v>WEEK 4</v>
      </c>
      <c r="N115" s="71" t="str">
        <f>UPPER(VLOOKUP(tbl_raw_data[[#This Row],[Analyst]],settings!$A$1:$B$15,2,0))</f>
        <v>ASIF</v>
      </c>
      <c r="O115" s="71" t="str">
        <f>TRIM(UPPER(tbl_raw_data[[#This Row],[Outcome]]))</f>
        <v>APPROVE</v>
      </c>
      <c r="P115" s="71" t="str">
        <f>TRIM(UPPER(tbl_raw_data[[#This Row],[Queue Name]]))</f>
        <v>CONSUMER POST BUREAU</v>
      </c>
      <c r="Q115" s="71" t="str">
        <f>IF(tbl_raw_data[[#This Row],[time_taken_in_min]]&lt;=settings!$D$2,"SLA_MET","SLA_NOT_MET")</f>
        <v>SLA_NOT_MET</v>
      </c>
    </row>
    <row r="116" spans="1:17" hidden="1" x14ac:dyDescent="0.3">
      <c r="A116" s="1" t="s">
        <v>1079</v>
      </c>
      <c r="B116" s="34">
        <v>45137.6871875</v>
      </c>
      <c r="C116" s="38">
        <v>45137.702048611114</v>
      </c>
      <c r="D116" s="3" t="s">
        <v>10</v>
      </c>
      <c r="E116" s="3" t="s">
        <v>8</v>
      </c>
      <c r="F116" s="3" t="s">
        <v>14</v>
      </c>
      <c r="G116" s="3" t="s">
        <v>15</v>
      </c>
      <c r="H116" s="84" t="str">
        <f t="shared" si="1"/>
        <v>Reason Unknown</v>
      </c>
      <c r="I116" s="63">
        <f>(tbl_raw_data[[#This Row],[Date Actioned]])-(tbl_raw_data[[#This Row],[Date Tagged]])</f>
        <v>1.4861111114441883E-2</v>
      </c>
      <c r="J116" s="66">
        <f>HOUR(tbl_raw_data[[#This Row],[time_taken]])*60+MINUTE(tbl_raw_data[[#This Row],[time_taken]])+SECOND(tbl_raw_data[[#This Row],[time_taken]])/60</f>
        <v>21.4</v>
      </c>
      <c r="K116" s="68">
        <f>DATE(YEAR(tbl_raw_data[[#This Row],[Date Actioned]]),MONTH(tbl_raw_data[[#This Row],[Date Actioned]]),DAY(tbl_raw_data[[#This Row],[Date Actioned]]))</f>
        <v>45137</v>
      </c>
      <c r="L116" s="65" t="str">
        <f>UPPER(TEXT(tbl_raw_data[[#This Row],[updated_date]],"MMMM"))</f>
        <v>JULY</v>
      </c>
      <c r="M116" s="65" t="str">
        <f>"WEEK "&amp;IF(ROUNDUP(DAY(tbl_raw_data[[#This Row],[updated_date]])/7,0)=5,4,ROUNDUP(DAY(tbl_raw_data[[#This Row],[updated_date]])/7,0))</f>
        <v>WEEK 4</v>
      </c>
      <c r="N116" s="71" t="str">
        <f>UPPER(VLOOKUP(tbl_raw_data[[#This Row],[Analyst]],settings!$A$1:$B$15,2,0))</f>
        <v>CAMROON</v>
      </c>
      <c r="O116" s="71" t="str">
        <f>TRIM(UPPER(tbl_raw_data[[#This Row],[Outcome]]))</f>
        <v>APPROVE</v>
      </c>
      <c r="P116" s="71" t="str">
        <f>TRIM(UPPER(tbl_raw_data[[#This Row],[Queue Name]]))</f>
        <v>CONSUMER POST BUREAU</v>
      </c>
      <c r="Q116" s="71" t="str">
        <f>IF(tbl_raw_data[[#This Row],[time_taken_in_min]]&lt;=settings!$D$2,"SLA_MET","SLA_NOT_MET")</f>
        <v>SLA_NOT_MET</v>
      </c>
    </row>
    <row r="117" spans="1:17" hidden="1" x14ac:dyDescent="0.3">
      <c r="A117" s="5" t="s">
        <v>1080</v>
      </c>
      <c r="B117" s="36">
        <v>45137.690555555557</v>
      </c>
      <c r="C117" s="37">
        <v>45137.699675925927</v>
      </c>
      <c r="D117" s="6" t="s">
        <v>10</v>
      </c>
      <c r="E117" s="6" t="s">
        <v>8</v>
      </c>
      <c r="F117" s="6" t="s">
        <v>25</v>
      </c>
      <c r="G117" s="6" t="s">
        <v>23</v>
      </c>
      <c r="H117" s="84" t="str">
        <f t="shared" si="1"/>
        <v>Reason Unknown</v>
      </c>
      <c r="I117" s="63">
        <f>(tbl_raw_data[[#This Row],[Date Actioned]])-(tbl_raw_data[[#This Row],[Date Tagged]])</f>
        <v>9.1203703705104999E-3</v>
      </c>
      <c r="J117" s="66">
        <f>HOUR(tbl_raw_data[[#This Row],[time_taken]])*60+MINUTE(tbl_raw_data[[#This Row],[time_taken]])+SECOND(tbl_raw_data[[#This Row],[time_taken]])/60</f>
        <v>13.133333333333333</v>
      </c>
      <c r="K117" s="68">
        <f>DATE(YEAR(tbl_raw_data[[#This Row],[Date Actioned]]),MONTH(tbl_raw_data[[#This Row],[Date Actioned]]),DAY(tbl_raw_data[[#This Row],[Date Actioned]]))</f>
        <v>45137</v>
      </c>
      <c r="L117" s="65" t="str">
        <f>UPPER(TEXT(tbl_raw_data[[#This Row],[updated_date]],"MMMM"))</f>
        <v>JULY</v>
      </c>
      <c r="M117" s="65" t="str">
        <f>"WEEK "&amp;IF(ROUNDUP(DAY(tbl_raw_data[[#This Row],[updated_date]])/7,0)=5,4,ROUNDUP(DAY(tbl_raw_data[[#This Row],[updated_date]])/7,0))</f>
        <v>WEEK 4</v>
      </c>
      <c r="N117" s="71" t="str">
        <f>UPPER(VLOOKUP(tbl_raw_data[[#This Row],[Analyst]],settings!$A$1:$B$15,2,0))</f>
        <v>ASIF</v>
      </c>
      <c r="O117" s="71" t="str">
        <f>TRIM(UPPER(tbl_raw_data[[#This Row],[Outcome]]))</f>
        <v>APPROVE</v>
      </c>
      <c r="P117" s="71" t="str">
        <f>TRIM(UPPER(tbl_raw_data[[#This Row],[Queue Name]]))</f>
        <v>CONSUMER POST BUREAU</v>
      </c>
      <c r="Q117" s="71" t="str">
        <f>IF(tbl_raw_data[[#This Row],[time_taken_in_min]]&lt;=settings!$D$2,"SLA_MET","SLA_NOT_MET")</f>
        <v>SLA_MET</v>
      </c>
    </row>
    <row r="118" spans="1:17" hidden="1" x14ac:dyDescent="0.3">
      <c r="A118" s="7" t="s">
        <v>1081</v>
      </c>
      <c r="B118" s="34">
        <v>45137.691655092596</v>
      </c>
      <c r="C118" s="35">
        <v>45137.708379629628</v>
      </c>
      <c r="D118" s="2" t="s">
        <v>15</v>
      </c>
      <c r="E118" s="3" t="s">
        <v>11</v>
      </c>
      <c r="F118" s="2" t="s">
        <v>21</v>
      </c>
      <c r="G118" s="4"/>
      <c r="H118" s="84" t="str">
        <f t="shared" si="1"/>
        <v>Reason Unknown</v>
      </c>
      <c r="I118" s="63">
        <f>(tbl_raw_data[[#This Row],[Date Actioned]])-(tbl_raw_data[[#This Row],[Date Tagged]])</f>
        <v>1.6724537032132503E-2</v>
      </c>
      <c r="J118" s="66">
        <f>HOUR(tbl_raw_data[[#This Row],[time_taken]])*60+MINUTE(tbl_raw_data[[#This Row],[time_taken]])+SECOND(tbl_raw_data[[#This Row],[time_taken]])/60</f>
        <v>24.083333333333332</v>
      </c>
      <c r="K118" s="68">
        <f>DATE(YEAR(tbl_raw_data[[#This Row],[Date Actioned]]),MONTH(tbl_raw_data[[#This Row],[Date Actioned]]),DAY(tbl_raw_data[[#This Row],[Date Actioned]]))</f>
        <v>45137</v>
      </c>
      <c r="L118" s="65" t="str">
        <f>UPPER(TEXT(tbl_raw_data[[#This Row],[updated_date]],"MMMM"))</f>
        <v>JULY</v>
      </c>
      <c r="M118" s="65" t="str">
        <f>"WEEK "&amp;IF(ROUNDUP(DAY(tbl_raw_data[[#This Row],[updated_date]])/7,0)=5,4,ROUNDUP(DAY(tbl_raw_data[[#This Row],[updated_date]])/7,0))</f>
        <v>WEEK 4</v>
      </c>
      <c r="N118" s="71" t="str">
        <f>UPPER(VLOOKUP(tbl_raw_data[[#This Row],[Analyst]],settings!$A$1:$B$15,2,0))</f>
        <v>SHAHID</v>
      </c>
      <c r="O118" s="71" t="str">
        <f>TRIM(UPPER(tbl_raw_data[[#This Row],[Outcome]]))</f>
        <v>APPROVE</v>
      </c>
      <c r="P118" s="71" t="str">
        <f>TRIM(UPPER(tbl_raw_data[[#This Row],[Queue Name]]))</f>
        <v>CONSUMER EXISTING</v>
      </c>
      <c r="Q118" s="71" t="str">
        <f>IF(tbl_raw_data[[#This Row],[time_taken_in_min]]&lt;=settings!$D$2,"SLA_MET","SLA_NOT_MET")</f>
        <v>SLA_NOT_MET</v>
      </c>
    </row>
    <row r="119" spans="1:17" hidden="1" x14ac:dyDescent="0.3">
      <c r="A119" s="1" t="s">
        <v>1082</v>
      </c>
      <c r="B119" s="36">
        <v>45137.69190972222</v>
      </c>
      <c r="C119" s="37">
        <v>45137.699467592596</v>
      </c>
      <c r="D119" s="6" t="s">
        <v>10</v>
      </c>
      <c r="E119" s="6" t="s">
        <v>8</v>
      </c>
      <c r="F119" s="6" t="s">
        <v>19</v>
      </c>
      <c r="G119" s="6" t="s">
        <v>23</v>
      </c>
      <c r="H119" s="84" t="str">
        <f t="shared" si="1"/>
        <v>Reason Unknown</v>
      </c>
      <c r="I119" s="63">
        <f>(tbl_raw_data[[#This Row],[Date Actioned]])-(tbl_raw_data[[#This Row],[Date Tagged]])</f>
        <v>7.557870376331266E-3</v>
      </c>
      <c r="J119" s="66">
        <f>HOUR(tbl_raw_data[[#This Row],[time_taken]])*60+MINUTE(tbl_raw_data[[#This Row],[time_taken]])+SECOND(tbl_raw_data[[#This Row],[time_taken]])/60</f>
        <v>10.883333333333333</v>
      </c>
      <c r="K119" s="68">
        <f>DATE(YEAR(tbl_raw_data[[#This Row],[Date Actioned]]),MONTH(tbl_raw_data[[#This Row],[Date Actioned]]),DAY(tbl_raw_data[[#This Row],[Date Actioned]]))</f>
        <v>45137</v>
      </c>
      <c r="L119" s="65" t="str">
        <f>UPPER(TEXT(tbl_raw_data[[#This Row],[updated_date]],"MMMM"))</f>
        <v>JULY</v>
      </c>
      <c r="M119" s="65" t="str">
        <f>"WEEK "&amp;IF(ROUNDUP(DAY(tbl_raw_data[[#This Row],[updated_date]])/7,0)=5,4,ROUNDUP(DAY(tbl_raw_data[[#This Row],[updated_date]])/7,0))</f>
        <v>WEEK 4</v>
      </c>
      <c r="N119" s="71" t="str">
        <f>UPPER(VLOOKUP(tbl_raw_data[[#This Row],[Analyst]],settings!$A$1:$B$15,2,0))</f>
        <v>NAVED</v>
      </c>
      <c r="O119" s="71" t="str">
        <f>TRIM(UPPER(tbl_raw_data[[#This Row],[Outcome]]))</f>
        <v>APPROVE</v>
      </c>
      <c r="P119" s="71" t="str">
        <f>TRIM(UPPER(tbl_raw_data[[#This Row],[Queue Name]]))</f>
        <v>CONSUMER POST BUREAU</v>
      </c>
      <c r="Q119" s="71" t="str">
        <f>IF(tbl_raw_data[[#This Row],[time_taken_in_min]]&lt;=settings!$D$2,"SLA_MET","SLA_NOT_MET")</f>
        <v>SLA_MET</v>
      </c>
    </row>
    <row r="120" spans="1:17" hidden="1" x14ac:dyDescent="0.3">
      <c r="A120" s="5" t="s">
        <v>1083</v>
      </c>
      <c r="B120" s="34">
        <v>45137.696423611109</v>
      </c>
      <c r="C120" s="38">
        <v>45137.702164351853</v>
      </c>
      <c r="D120" s="3" t="s">
        <v>10</v>
      </c>
      <c r="E120" s="3" t="s">
        <v>8</v>
      </c>
      <c r="F120" s="3" t="s">
        <v>19</v>
      </c>
      <c r="G120" s="3" t="s">
        <v>31</v>
      </c>
      <c r="H120" s="84" t="str">
        <f t="shared" si="1"/>
        <v>Reason Unknown</v>
      </c>
      <c r="I120" s="63">
        <f>(tbl_raw_data[[#This Row],[Date Actioned]])-(tbl_raw_data[[#This Row],[Date Tagged]])</f>
        <v>5.7407407439313829E-3</v>
      </c>
      <c r="J120" s="66">
        <f>HOUR(tbl_raw_data[[#This Row],[time_taken]])*60+MINUTE(tbl_raw_data[[#This Row],[time_taken]])+SECOND(tbl_raw_data[[#This Row],[time_taken]])/60</f>
        <v>8.2666666666666675</v>
      </c>
      <c r="K120" s="68">
        <f>DATE(YEAR(tbl_raw_data[[#This Row],[Date Actioned]]),MONTH(tbl_raw_data[[#This Row],[Date Actioned]]),DAY(tbl_raw_data[[#This Row],[Date Actioned]]))</f>
        <v>45137</v>
      </c>
      <c r="L120" s="65" t="str">
        <f>UPPER(TEXT(tbl_raw_data[[#This Row],[updated_date]],"MMMM"))</f>
        <v>JULY</v>
      </c>
      <c r="M120" s="65" t="str">
        <f>"WEEK "&amp;IF(ROUNDUP(DAY(tbl_raw_data[[#This Row],[updated_date]])/7,0)=5,4,ROUNDUP(DAY(tbl_raw_data[[#This Row],[updated_date]])/7,0))</f>
        <v>WEEK 4</v>
      </c>
      <c r="N120" s="71" t="str">
        <f>UPPER(VLOOKUP(tbl_raw_data[[#This Row],[Analyst]],settings!$A$1:$B$15,2,0))</f>
        <v>NAVED</v>
      </c>
      <c r="O120" s="71" t="str">
        <f>TRIM(UPPER(tbl_raw_data[[#This Row],[Outcome]]))</f>
        <v>APPROVE</v>
      </c>
      <c r="P120" s="71" t="str">
        <f>TRIM(UPPER(tbl_raw_data[[#This Row],[Queue Name]]))</f>
        <v>CONSUMER POST BUREAU</v>
      </c>
      <c r="Q120" s="71" t="str">
        <f>IF(tbl_raw_data[[#This Row],[time_taken_in_min]]&lt;=settings!$D$2,"SLA_MET","SLA_NOT_MET")</f>
        <v>SLA_MET</v>
      </c>
    </row>
    <row r="121" spans="1:17" hidden="1" x14ac:dyDescent="0.3">
      <c r="A121" s="7" t="s">
        <v>1084</v>
      </c>
      <c r="B121" s="36">
        <v>45137.696423611109</v>
      </c>
      <c r="C121" s="37">
        <v>45137.705659722225</v>
      </c>
      <c r="D121" s="6" t="s">
        <v>10</v>
      </c>
      <c r="E121" s="6" t="s">
        <v>8</v>
      </c>
      <c r="F121" s="6" t="s">
        <v>14</v>
      </c>
      <c r="G121" s="6" t="s">
        <v>23</v>
      </c>
      <c r="H121" s="84" t="str">
        <f t="shared" si="1"/>
        <v>Reason Unknown</v>
      </c>
      <c r="I121" s="63">
        <f>(tbl_raw_data[[#This Row],[Date Actioned]])-(tbl_raw_data[[#This Row],[Date Tagged]])</f>
        <v>9.236111116479151E-3</v>
      </c>
      <c r="J121" s="66">
        <f>HOUR(tbl_raw_data[[#This Row],[time_taken]])*60+MINUTE(tbl_raw_data[[#This Row],[time_taken]])+SECOND(tbl_raw_data[[#This Row],[time_taken]])/60</f>
        <v>13.3</v>
      </c>
      <c r="K121" s="68">
        <f>DATE(YEAR(tbl_raw_data[[#This Row],[Date Actioned]]),MONTH(tbl_raw_data[[#This Row],[Date Actioned]]),DAY(tbl_raw_data[[#This Row],[Date Actioned]]))</f>
        <v>45137</v>
      </c>
      <c r="L121" s="65" t="str">
        <f>UPPER(TEXT(tbl_raw_data[[#This Row],[updated_date]],"MMMM"))</f>
        <v>JULY</v>
      </c>
      <c r="M121" s="65" t="str">
        <f>"WEEK "&amp;IF(ROUNDUP(DAY(tbl_raw_data[[#This Row],[updated_date]])/7,0)=5,4,ROUNDUP(DAY(tbl_raw_data[[#This Row],[updated_date]])/7,0))</f>
        <v>WEEK 4</v>
      </c>
      <c r="N121" s="71" t="str">
        <f>UPPER(VLOOKUP(tbl_raw_data[[#This Row],[Analyst]],settings!$A$1:$B$15,2,0))</f>
        <v>CAMROON</v>
      </c>
      <c r="O121" s="71" t="str">
        <f>TRIM(UPPER(tbl_raw_data[[#This Row],[Outcome]]))</f>
        <v>APPROVE</v>
      </c>
      <c r="P121" s="71" t="str">
        <f>TRIM(UPPER(tbl_raw_data[[#This Row],[Queue Name]]))</f>
        <v>CONSUMER POST BUREAU</v>
      </c>
      <c r="Q121" s="71" t="str">
        <f>IF(tbl_raw_data[[#This Row],[time_taken_in_min]]&lt;=settings!$D$2,"SLA_MET","SLA_NOT_MET")</f>
        <v>SLA_MET</v>
      </c>
    </row>
    <row r="122" spans="1:17" hidden="1" x14ac:dyDescent="0.3">
      <c r="A122" s="1" t="s">
        <v>1085</v>
      </c>
      <c r="B122" s="34">
        <v>45137.696932870371</v>
      </c>
      <c r="C122" s="35">
        <v>45137.711122685185</v>
      </c>
      <c r="D122" s="2" t="s">
        <v>15</v>
      </c>
      <c r="E122" s="3" t="s">
        <v>11</v>
      </c>
      <c r="F122" s="2" t="s">
        <v>22</v>
      </c>
      <c r="G122" s="4"/>
      <c r="H122" s="84" t="str">
        <f t="shared" si="1"/>
        <v>Reason Unknown</v>
      </c>
      <c r="I122" s="63">
        <f>(tbl_raw_data[[#This Row],[Date Actioned]])-(tbl_raw_data[[#This Row],[Date Tagged]])</f>
        <v>1.4189814814017154E-2</v>
      </c>
      <c r="J122" s="66">
        <f>HOUR(tbl_raw_data[[#This Row],[time_taken]])*60+MINUTE(tbl_raw_data[[#This Row],[time_taken]])+SECOND(tbl_raw_data[[#This Row],[time_taken]])/60</f>
        <v>20.433333333333334</v>
      </c>
      <c r="K122" s="68">
        <f>DATE(YEAR(tbl_raw_data[[#This Row],[Date Actioned]]),MONTH(tbl_raw_data[[#This Row],[Date Actioned]]),DAY(tbl_raw_data[[#This Row],[Date Actioned]]))</f>
        <v>45137</v>
      </c>
      <c r="L122" s="65" t="str">
        <f>UPPER(TEXT(tbl_raw_data[[#This Row],[updated_date]],"MMMM"))</f>
        <v>JULY</v>
      </c>
      <c r="M122" s="65" t="str">
        <f>"WEEK "&amp;IF(ROUNDUP(DAY(tbl_raw_data[[#This Row],[updated_date]])/7,0)=5,4,ROUNDUP(DAY(tbl_raw_data[[#This Row],[updated_date]])/7,0))</f>
        <v>WEEK 4</v>
      </c>
      <c r="N122" s="71" t="str">
        <f>UPPER(VLOOKUP(tbl_raw_data[[#This Row],[Analyst]],settings!$A$1:$B$15,2,0))</f>
        <v>ROHAN</v>
      </c>
      <c r="O122" s="71" t="str">
        <f>TRIM(UPPER(tbl_raw_data[[#This Row],[Outcome]]))</f>
        <v>APPROVE</v>
      </c>
      <c r="P122" s="71" t="str">
        <f>TRIM(UPPER(tbl_raw_data[[#This Row],[Queue Name]]))</f>
        <v>CONSUMER EXISTING</v>
      </c>
      <c r="Q122" s="71" t="str">
        <f>IF(tbl_raw_data[[#This Row],[time_taken_in_min]]&lt;=settings!$D$2,"SLA_MET","SLA_NOT_MET")</f>
        <v>SLA_NOT_MET</v>
      </c>
    </row>
    <row r="123" spans="1:17" hidden="1" x14ac:dyDescent="0.3">
      <c r="A123" s="5" t="s">
        <v>1086</v>
      </c>
      <c r="B123" s="36">
        <v>45137.699756944443</v>
      </c>
      <c r="C123" s="37">
        <v>45137.707442129627</v>
      </c>
      <c r="D123" s="6" t="s">
        <v>10</v>
      </c>
      <c r="E123" s="6" t="s">
        <v>8</v>
      </c>
      <c r="F123" s="6" t="s">
        <v>19</v>
      </c>
      <c r="G123" s="6" t="s">
        <v>23</v>
      </c>
      <c r="H123" s="84" t="str">
        <f t="shared" si="1"/>
        <v>Reason Unknown</v>
      </c>
      <c r="I123" s="63">
        <f>(tbl_raw_data[[#This Row],[Date Actioned]])-(tbl_raw_data[[#This Row],[Date Tagged]])</f>
        <v>7.6851851845276542E-3</v>
      </c>
      <c r="J123" s="66">
        <f>HOUR(tbl_raw_data[[#This Row],[time_taken]])*60+MINUTE(tbl_raw_data[[#This Row],[time_taken]])+SECOND(tbl_raw_data[[#This Row],[time_taken]])/60</f>
        <v>11.066666666666666</v>
      </c>
      <c r="K123" s="68">
        <f>DATE(YEAR(tbl_raw_data[[#This Row],[Date Actioned]]),MONTH(tbl_raw_data[[#This Row],[Date Actioned]]),DAY(tbl_raw_data[[#This Row],[Date Actioned]]))</f>
        <v>45137</v>
      </c>
      <c r="L123" s="65" t="str">
        <f>UPPER(TEXT(tbl_raw_data[[#This Row],[updated_date]],"MMMM"))</f>
        <v>JULY</v>
      </c>
      <c r="M123" s="65" t="str">
        <f>"WEEK "&amp;IF(ROUNDUP(DAY(tbl_raw_data[[#This Row],[updated_date]])/7,0)=5,4,ROUNDUP(DAY(tbl_raw_data[[#This Row],[updated_date]])/7,0))</f>
        <v>WEEK 4</v>
      </c>
      <c r="N123" s="71" t="str">
        <f>UPPER(VLOOKUP(tbl_raw_data[[#This Row],[Analyst]],settings!$A$1:$B$15,2,0))</f>
        <v>NAVED</v>
      </c>
      <c r="O123" s="71" t="str">
        <f>TRIM(UPPER(tbl_raw_data[[#This Row],[Outcome]]))</f>
        <v>APPROVE</v>
      </c>
      <c r="P123" s="71" t="str">
        <f>TRIM(UPPER(tbl_raw_data[[#This Row],[Queue Name]]))</f>
        <v>CONSUMER POST BUREAU</v>
      </c>
      <c r="Q123" s="71" t="str">
        <f>IF(tbl_raw_data[[#This Row],[time_taken_in_min]]&lt;=settings!$D$2,"SLA_MET","SLA_NOT_MET")</f>
        <v>SLA_MET</v>
      </c>
    </row>
    <row r="124" spans="1:17" hidden="1" x14ac:dyDescent="0.3">
      <c r="A124" s="7" t="s">
        <v>1087</v>
      </c>
      <c r="B124" s="34">
        <v>45137.700416666667</v>
      </c>
      <c r="C124" s="38">
        <v>45137.712893518517</v>
      </c>
      <c r="D124" s="3" t="s">
        <v>10</v>
      </c>
      <c r="E124" s="3" t="s">
        <v>8</v>
      </c>
      <c r="F124" s="3" t="s">
        <v>25</v>
      </c>
      <c r="G124" s="3" t="s">
        <v>32</v>
      </c>
      <c r="H124" s="84" t="str">
        <f t="shared" si="1"/>
        <v>Reason Unknown</v>
      </c>
      <c r="I124" s="63">
        <f>(tbl_raw_data[[#This Row],[Date Actioned]])-(tbl_raw_data[[#This Row],[Date Tagged]])</f>
        <v>1.247685185080627E-2</v>
      </c>
      <c r="J124" s="66">
        <f>HOUR(tbl_raw_data[[#This Row],[time_taken]])*60+MINUTE(tbl_raw_data[[#This Row],[time_taken]])+SECOND(tbl_raw_data[[#This Row],[time_taken]])/60</f>
        <v>17.966666666666665</v>
      </c>
      <c r="K124" s="68">
        <f>DATE(YEAR(tbl_raw_data[[#This Row],[Date Actioned]]),MONTH(tbl_raw_data[[#This Row],[Date Actioned]]),DAY(tbl_raw_data[[#This Row],[Date Actioned]]))</f>
        <v>45137</v>
      </c>
      <c r="L124" s="65" t="str">
        <f>UPPER(TEXT(tbl_raw_data[[#This Row],[updated_date]],"MMMM"))</f>
        <v>JULY</v>
      </c>
      <c r="M124" s="65" t="str">
        <f>"WEEK "&amp;IF(ROUNDUP(DAY(tbl_raw_data[[#This Row],[updated_date]])/7,0)=5,4,ROUNDUP(DAY(tbl_raw_data[[#This Row],[updated_date]])/7,0))</f>
        <v>WEEK 4</v>
      </c>
      <c r="N124" s="71" t="str">
        <f>UPPER(VLOOKUP(tbl_raw_data[[#This Row],[Analyst]],settings!$A$1:$B$15,2,0))</f>
        <v>ASIF</v>
      </c>
      <c r="O124" s="71" t="str">
        <f>TRIM(UPPER(tbl_raw_data[[#This Row],[Outcome]]))</f>
        <v>APPROVE</v>
      </c>
      <c r="P124" s="71" t="str">
        <f>TRIM(UPPER(tbl_raw_data[[#This Row],[Queue Name]]))</f>
        <v>CONSUMER POST BUREAU</v>
      </c>
      <c r="Q124" s="71" t="str">
        <f>IF(tbl_raw_data[[#This Row],[time_taken_in_min]]&lt;=settings!$D$2,"SLA_MET","SLA_NOT_MET")</f>
        <v>SLA_MET</v>
      </c>
    </row>
    <row r="125" spans="1:17" hidden="1" x14ac:dyDescent="0.3">
      <c r="A125" s="1" t="s">
        <v>1088</v>
      </c>
      <c r="B125" s="36">
        <v>45137.703356481485</v>
      </c>
      <c r="C125" s="39">
        <v>45137.714270833334</v>
      </c>
      <c r="D125" s="8" t="s">
        <v>15</v>
      </c>
      <c r="E125" s="6" t="s">
        <v>8</v>
      </c>
      <c r="F125" s="8" t="s">
        <v>9</v>
      </c>
      <c r="G125" s="9"/>
      <c r="H125" s="84" t="str">
        <f t="shared" si="1"/>
        <v>Reason Unknown</v>
      </c>
      <c r="I125" s="63">
        <f>(tbl_raw_data[[#This Row],[Date Actioned]])-(tbl_raw_data[[#This Row],[Date Tagged]])</f>
        <v>1.0914351849351078E-2</v>
      </c>
      <c r="J125" s="66">
        <f>HOUR(tbl_raw_data[[#This Row],[time_taken]])*60+MINUTE(tbl_raw_data[[#This Row],[time_taken]])+SECOND(tbl_raw_data[[#This Row],[time_taken]])/60</f>
        <v>15.716666666666667</v>
      </c>
      <c r="K125" s="68">
        <f>DATE(YEAR(tbl_raw_data[[#This Row],[Date Actioned]]),MONTH(tbl_raw_data[[#This Row],[Date Actioned]]),DAY(tbl_raw_data[[#This Row],[Date Actioned]]))</f>
        <v>45137</v>
      </c>
      <c r="L125" s="65" t="str">
        <f>UPPER(TEXT(tbl_raw_data[[#This Row],[updated_date]],"MMMM"))</f>
        <v>JULY</v>
      </c>
      <c r="M125" s="65" t="str">
        <f>"WEEK "&amp;IF(ROUNDUP(DAY(tbl_raw_data[[#This Row],[updated_date]])/7,0)=5,4,ROUNDUP(DAY(tbl_raw_data[[#This Row],[updated_date]])/7,0))</f>
        <v>WEEK 4</v>
      </c>
      <c r="N125" s="71" t="str">
        <f>UPPER(VLOOKUP(tbl_raw_data[[#This Row],[Analyst]],settings!$A$1:$B$15,2,0))</f>
        <v>QUADIR</v>
      </c>
      <c r="O125" s="71" t="str">
        <f>TRIM(UPPER(tbl_raw_data[[#This Row],[Outcome]]))</f>
        <v>APPROVE</v>
      </c>
      <c r="P125" s="71" t="str">
        <f>TRIM(UPPER(tbl_raw_data[[#This Row],[Queue Name]]))</f>
        <v>CONSUMER POST BUREAU</v>
      </c>
      <c r="Q125" s="71" t="str">
        <f>IF(tbl_raw_data[[#This Row],[time_taken_in_min]]&lt;=settings!$D$2,"SLA_MET","SLA_NOT_MET")</f>
        <v>SLA_MET</v>
      </c>
    </row>
    <row r="126" spans="1:17" hidden="1" x14ac:dyDescent="0.3">
      <c r="A126" s="5" t="s">
        <v>1089</v>
      </c>
      <c r="B126" s="34">
        <v>45137.703738425924</v>
      </c>
      <c r="C126" s="38">
        <v>45137.720555555556</v>
      </c>
      <c r="D126" s="3" t="s">
        <v>10</v>
      </c>
      <c r="E126" s="3" t="s">
        <v>11</v>
      </c>
      <c r="F126" s="3" t="s">
        <v>17</v>
      </c>
      <c r="G126" s="3" t="s">
        <v>15</v>
      </c>
      <c r="H126" s="84" t="str">
        <f t="shared" si="1"/>
        <v>Reason Unknown</v>
      </c>
      <c r="I126" s="63">
        <f>(tbl_raw_data[[#This Row],[Date Actioned]])-(tbl_raw_data[[#This Row],[Date Tagged]])</f>
        <v>1.6817129631817807E-2</v>
      </c>
      <c r="J126" s="66">
        <f>HOUR(tbl_raw_data[[#This Row],[time_taken]])*60+MINUTE(tbl_raw_data[[#This Row],[time_taken]])+SECOND(tbl_raw_data[[#This Row],[time_taken]])/60</f>
        <v>24.216666666666665</v>
      </c>
      <c r="K126" s="68">
        <f>DATE(YEAR(tbl_raw_data[[#This Row],[Date Actioned]]),MONTH(tbl_raw_data[[#This Row],[Date Actioned]]),DAY(tbl_raw_data[[#This Row],[Date Actioned]]))</f>
        <v>45137</v>
      </c>
      <c r="L126" s="65" t="str">
        <f>UPPER(TEXT(tbl_raw_data[[#This Row],[updated_date]],"MMMM"))</f>
        <v>JULY</v>
      </c>
      <c r="M126" s="65" t="str">
        <f>"WEEK "&amp;IF(ROUNDUP(DAY(tbl_raw_data[[#This Row],[updated_date]])/7,0)=5,4,ROUNDUP(DAY(tbl_raw_data[[#This Row],[updated_date]])/7,0))</f>
        <v>WEEK 4</v>
      </c>
      <c r="N126" s="71" t="str">
        <f>UPPER(VLOOKUP(tbl_raw_data[[#This Row],[Analyst]],settings!$A$1:$B$15,2,0))</f>
        <v>MERCEDES</v>
      </c>
      <c r="O126" s="71" t="str">
        <f>TRIM(UPPER(tbl_raw_data[[#This Row],[Outcome]]))</f>
        <v>APPROVE</v>
      </c>
      <c r="P126" s="71" t="str">
        <f>TRIM(UPPER(tbl_raw_data[[#This Row],[Queue Name]]))</f>
        <v>CONSUMER EXISTING</v>
      </c>
      <c r="Q126" s="71" t="str">
        <f>IF(tbl_raw_data[[#This Row],[time_taken_in_min]]&lt;=settings!$D$2,"SLA_MET","SLA_NOT_MET")</f>
        <v>SLA_NOT_MET</v>
      </c>
    </row>
    <row r="127" spans="1:17" hidden="1" x14ac:dyDescent="0.3">
      <c r="A127" s="7" t="s">
        <v>1090</v>
      </c>
      <c r="B127" s="36">
        <v>45137.706180555557</v>
      </c>
      <c r="C127" s="37">
        <v>45137.715752314813</v>
      </c>
      <c r="D127" s="6" t="s">
        <v>10</v>
      </c>
      <c r="E127" s="6" t="s">
        <v>18</v>
      </c>
      <c r="F127" s="6" t="s">
        <v>24</v>
      </c>
      <c r="G127" s="6" t="s">
        <v>23</v>
      </c>
      <c r="H127" s="84" t="str">
        <f t="shared" si="1"/>
        <v>Reason Unknown</v>
      </c>
      <c r="I127" s="63">
        <f>(tbl_raw_data[[#This Row],[Date Actioned]])-(tbl_raw_data[[#This Row],[Date Tagged]])</f>
        <v>9.5717592557775788E-3</v>
      </c>
      <c r="J127" s="66">
        <f>HOUR(tbl_raw_data[[#This Row],[time_taken]])*60+MINUTE(tbl_raw_data[[#This Row],[time_taken]])+SECOND(tbl_raw_data[[#This Row],[time_taken]])/60</f>
        <v>13.783333333333333</v>
      </c>
      <c r="K127" s="68">
        <f>DATE(YEAR(tbl_raw_data[[#This Row],[Date Actioned]]),MONTH(tbl_raw_data[[#This Row],[Date Actioned]]),DAY(tbl_raw_data[[#This Row],[Date Actioned]]))</f>
        <v>45137</v>
      </c>
      <c r="L127" s="65" t="str">
        <f>UPPER(TEXT(tbl_raw_data[[#This Row],[updated_date]],"MMMM"))</f>
        <v>JULY</v>
      </c>
      <c r="M127" s="65" t="str">
        <f>"WEEK "&amp;IF(ROUNDUP(DAY(tbl_raw_data[[#This Row],[updated_date]])/7,0)=5,4,ROUNDUP(DAY(tbl_raw_data[[#This Row],[updated_date]])/7,0))</f>
        <v>WEEK 4</v>
      </c>
      <c r="N127" s="71" t="str">
        <f>UPPER(VLOOKUP(tbl_raw_data[[#This Row],[Analyst]],settings!$A$1:$B$15,2,0))</f>
        <v>SAM</v>
      </c>
      <c r="O127" s="71" t="str">
        <f>TRIM(UPPER(tbl_raw_data[[#This Row],[Outcome]]))</f>
        <v>APPROVE</v>
      </c>
      <c r="P127" s="71" t="str">
        <f>TRIM(UPPER(tbl_raw_data[[#This Row],[Queue Name]]))</f>
        <v>CONSUMER PRE BUREAU</v>
      </c>
      <c r="Q127" s="71" t="str">
        <f>IF(tbl_raw_data[[#This Row],[time_taken_in_min]]&lt;=settings!$D$2,"SLA_MET","SLA_NOT_MET")</f>
        <v>SLA_MET</v>
      </c>
    </row>
    <row r="128" spans="1:17" hidden="1" x14ac:dyDescent="0.3">
      <c r="A128" s="1" t="s">
        <v>1091</v>
      </c>
      <c r="B128" s="34">
        <v>45137.708912037036</v>
      </c>
      <c r="C128" s="38">
        <v>45137.717083333337</v>
      </c>
      <c r="D128" s="3" t="s">
        <v>10</v>
      </c>
      <c r="E128" s="3" t="s">
        <v>11</v>
      </c>
      <c r="F128" s="3" t="s">
        <v>25</v>
      </c>
      <c r="G128" s="3" t="s">
        <v>15</v>
      </c>
      <c r="H128" s="84" t="str">
        <f t="shared" si="1"/>
        <v>Reason Unknown</v>
      </c>
      <c r="I128" s="63">
        <f>(tbl_raw_data[[#This Row],[Date Actioned]])-(tbl_raw_data[[#This Row],[Date Tagged]])</f>
        <v>8.1712963001336902E-3</v>
      </c>
      <c r="J128" s="66">
        <f>HOUR(tbl_raw_data[[#This Row],[time_taken]])*60+MINUTE(tbl_raw_data[[#This Row],[time_taken]])+SECOND(tbl_raw_data[[#This Row],[time_taken]])/60</f>
        <v>11.766666666666667</v>
      </c>
      <c r="K128" s="68">
        <f>DATE(YEAR(tbl_raw_data[[#This Row],[Date Actioned]]),MONTH(tbl_raw_data[[#This Row],[Date Actioned]]),DAY(tbl_raw_data[[#This Row],[Date Actioned]]))</f>
        <v>45137</v>
      </c>
      <c r="L128" s="65" t="str">
        <f>UPPER(TEXT(tbl_raw_data[[#This Row],[updated_date]],"MMMM"))</f>
        <v>JULY</v>
      </c>
      <c r="M128" s="65" t="str">
        <f>"WEEK "&amp;IF(ROUNDUP(DAY(tbl_raw_data[[#This Row],[updated_date]])/7,0)=5,4,ROUNDUP(DAY(tbl_raw_data[[#This Row],[updated_date]])/7,0))</f>
        <v>WEEK 4</v>
      </c>
      <c r="N128" s="71" t="str">
        <f>UPPER(VLOOKUP(tbl_raw_data[[#This Row],[Analyst]],settings!$A$1:$B$15,2,0))</f>
        <v>ASIF</v>
      </c>
      <c r="O128" s="71" t="str">
        <f>TRIM(UPPER(tbl_raw_data[[#This Row],[Outcome]]))</f>
        <v>APPROVE</v>
      </c>
      <c r="P128" s="71" t="str">
        <f>TRIM(UPPER(tbl_raw_data[[#This Row],[Queue Name]]))</f>
        <v>CONSUMER EXISTING</v>
      </c>
      <c r="Q128" s="71" t="str">
        <f>IF(tbl_raw_data[[#This Row],[time_taken_in_min]]&lt;=settings!$D$2,"SLA_MET","SLA_NOT_MET")</f>
        <v>SLA_MET</v>
      </c>
    </row>
    <row r="129" spans="1:17" hidden="1" x14ac:dyDescent="0.3">
      <c r="A129" s="5" t="s">
        <v>1092</v>
      </c>
      <c r="B129" s="36">
        <v>45137.709340277775</v>
      </c>
      <c r="C129" s="37">
        <v>45137.720532407409</v>
      </c>
      <c r="D129" s="6" t="s">
        <v>10</v>
      </c>
      <c r="E129" s="6" t="s">
        <v>18</v>
      </c>
      <c r="F129" s="6" t="s">
        <v>19</v>
      </c>
      <c r="G129" s="6" t="s">
        <v>15</v>
      </c>
      <c r="H129" s="84" t="str">
        <f t="shared" si="1"/>
        <v>Reason Unknown</v>
      </c>
      <c r="I129" s="63">
        <f>(tbl_raw_data[[#This Row],[Date Actioned]])-(tbl_raw_data[[#This Row],[Date Tagged]])</f>
        <v>1.1192129633855075E-2</v>
      </c>
      <c r="J129" s="66">
        <f>HOUR(tbl_raw_data[[#This Row],[time_taken]])*60+MINUTE(tbl_raw_data[[#This Row],[time_taken]])+SECOND(tbl_raw_data[[#This Row],[time_taken]])/60</f>
        <v>16.116666666666667</v>
      </c>
      <c r="K129" s="68">
        <f>DATE(YEAR(tbl_raw_data[[#This Row],[Date Actioned]]),MONTH(tbl_raw_data[[#This Row],[Date Actioned]]),DAY(tbl_raw_data[[#This Row],[Date Actioned]]))</f>
        <v>45137</v>
      </c>
      <c r="L129" s="65" t="str">
        <f>UPPER(TEXT(tbl_raw_data[[#This Row],[updated_date]],"MMMM"))</f>
        <v>JULY</v>
      </c>
      <c r="M129" s="65" t="str">
        <f>"WEEK "&amp;IF(ROUNDUP(DAY(tbl_raw_data[[#This Row],[updated_date]])/7,0)=5,4,ROUNDUP(DAY(tbl_raw_data[[#This Row],[updated_date]])/7,0))</f>
        <v>WEEK 4</v>
      </c>
      <c r="N129" s="71" t="str">
        <f>UPPER(VLOOKUP(tbl_raw_data[[#This Row],[Analyst]],settings!$A$1:$B$15,2,0))</f>
        <v>NAVED</v>
      </c>
      <c r="O129" s="71" t="str">
        <f>TRIM(UPPER(tbl_raw_data[[#This Row],[Outcome]]))</f>
        <v>APPROVE</v>
      </c>
      <c r="P129" s="71" t="str">
        <f>TRIM(UPPER(tbl_raw_data[[#This Row],[Queue Name]]))</f>
        <v>CONSUMER PRE BUREAU</v>
      </c>
      <c r="Q129" s="71" t="str">
        <f>IF(tbl_raw_data[[#This Row],[time_taken_in_min]]&lt;=settings!$D$2,"SLA_MET","SLA_NOT_MET")</f>
        <v>SLA_MET</v>
      </c>
    </row>
    <row r="130" spans="1:17" hidden="1" x14ac:dyDescent="0.3">
      <c r="A130" s="7" t="s">
        <v>1093</v>
      </c>
      <c r="B130" s="34">
        <v>45137.710243055553</v>
      </c>
      <c r="C130" s="38">
        <v>45137.721932870372</v>
      </c>
      <c r="D130" s="3" t="s">
        <v>10</v>
      </c>
      <c r="E130" s="3" t="s">
        <v>18</v>
      </c>
      <c r="F130" s="3" t="s">
        <v>24</v>
      </c>
      <c r="G130" s="3" t="s">
        <v>23</v>
      </c>
      <c r="H130" s="84" t="str">
        <f t="shared" si="1"/>
        <v>Reason Unknown</v>
      </c>
      <c r="I130" s="63">
        <f>(tbl_raw_data[[#This Row],[Date Actioned]])-(tbl_raw_data[[#This Row],[Date Tagged]])</f>
        <v>1.1689814818964805E-2</v>
      </c>
      <c r="J130" s="66">
        <f>HOUR(tbl_raw_data[[#This Row],[time_taken]])*60+MINUTE(tbl_raw_data[[#This Row],[time_taken]])+SECOND(tbl_raw_data[[#This Row],[time_taken]])/60</f>
        <v>16.833333333333332</v>
      </c>
      <c r="K130" s="68">
        <f>DATE(YEAR(tbl_raw_data[[#This Row],[Date Actioned]]),MONTH(tbl_raw_data[[#This Row],[Date Actioned]]),DAY(tbl_raw_data[[#This Row],[Date Actioned]]))</f>
        <v>45137</v>
      </c>
      <c r="L130" s="65" t="str">
        <f>UPPER(TEXT(tbl_raw_data[[#This Row],[updated_date]],"MMMM"))</f>
        <v>JULY</v>
      </c>
      <c r="M130" s="65" t="str">
        <f>"WEEK "&amp;IF(ROUNDUP(DAY(tbl_raw_data[[#This Row],[updated_date]])/7,0)=5,4,ROUNDUP(DAY(tbl_raw_data[[#This Row],[updated_date]])/7,0))</f>
        <v>WEEK 4</v>
      </c>
      <c r="N130" s="71" t="str">
        <f>UPPER(VLOOKUP(tbl_raw_data[[#This Row],[Analyst]],settings!$A$1:$B$15,2,0))</f>
        <v>SAM</v>
      </c>
      <c r="O130" s="71" t="str">
        <f>TRIM(UPPER(tbl_raw_data[[#This Row],[Outcome]]))</f>
        <v>APPROVE</v>
      </c>
      <c r="P130" s="71" t="str">
        <f>TRIM(UPPER(tbl_raw_data[[#This Row],[Queue Name]]))</f>
        <v>CONSUMER PRE BUREAU</v>
      </c>
      <c r="Q130" s="71" t="str">
        <f>IF(tbl_raw_data[[#This Row],[time_taken_in_min]]&lt;=settings!$D$2,"SLA_MET","SLA_NOT_MET")</f>
        <v>SLA_MET</v>
      </c>
    </row>
    <row r="131" spans="1:17" hidden="1" x14ac:dyDescent="0.3">
      <c r="A131" s="1" t="s">
        <v>1094</v>
      </c>
      <c r="B131" s="36">
        <v>45137.71025462963</v>
      </c>
      <c r="C131" s="37">
        <v>45137.725578703707</v>
      </c>
      <c r="D131" s="6" t="s">
        <v>10</v>
      </c>
      <c r="E131" s="6" t="s">
        <v>18</v>
      </c>
      <c r="F131" s="6" t="s">
        <v>25</v>
      </c>
      <c r="G131" s="6" t="s">
        <v>23</v>
      </c>
      <c r="H131" s="84" t="str">
        <f t="shared" ref="H131:H194" si="2">IF(OR(ISNUMBER(SEARCH("duplicate",G131)), ISNUMBER(SEARCH("previously",G131)), ISNUMBER(SEARCH("previously approved",G131))), "Duplicate Application",
IF(OR(ISNUMBER(SEARCH("incorrect",G131)), ISNUMBER(SEARCH("remove", G131))), "Incorrect Details",
IF(ISNUMBER(SEARCH("incomplete",G131)), "Incomplete Details",
IF(ISNUMBER(SEARCH("overdue",G131)), "Overdue Bill",
IF(OR(ISNUMBER(SEARCH("resubmit as", G131)), ISNUMBER(SEARCH("re-submit as", G131))), "Incorrect Queue",
IF(OR(ISNUMBER(SEARCH("100",G131)), ISNUMBER(SEARCH("correct", G131)), ISNUMBER(SEARCH("email", G131)), ISNUMBER(SEARCH("please submit", G131)), ISNUMBER(SEARCH("please resubmit",G131)), ISNUMBER(SEARCH("please re-submit", G131)), ISNUMBER(SEARCH("please send", G131))), "Incomplete Details",
IF(ISNUMBER(SEARCH("error", G131)), "System Error", "Reason Unknown")))))))</f>
        <v>Reason Unknown</v>
      </c>
      <c r="I131" s="63">
        <f>(tbl_raw_data[[#This Row],[Date Actioned]])-(tbl_raw_data[[#This Row],[Date Tagged]])</f>
        <v>1.5324074076488614E-2</v>
      </c>
      <c r="J131" s="66">
        <f>HOUR(tbl_raw_data[[#This Row],[time_taken]])*60+MINUTE(tbl_raw_data[[#This Row],[time_taken]])+SECOND(tbl_raw_data[[#This Row],[time_taken]])/60</f>
        <v>22.066666666666666</v>
      </c>
      <c r="K131" s="68">
        <f>DATE(YEAR(tbl_raw_data[[#This Row],[Date Actioned]]),MONTH(tbl_raw_data[[#This Row],[Date Actioned]]),DAY(tbl_raw_data[[#This Row],[Date Actioned]]))</f>
        <v>45137</v>
      </c>
      <c r="L131" s="65" t="str">
        <f>UPPER(TEXT(tbl_raw_data[[#This Row],[updated_date]],"MMMM"))</f>
        <v>JULY</v>
      </c>
      <c r="M131" s="65" t="str">
        <f>"WEEK "&amp;IF(ROUNDUP(DAY(tbl_raw_data[[#This Row],[updated_date]])/7,0)=5,4,ROUNDUP(DAY(tbl_raw_data[[#This Row],[updated_date]])/7,0))</f>
        <v>WEEK 4</v>
      </c>
      <c r="N131" s="71" t="str">
        <f>UPPER(VLOOKUP(tbl_raw_data[[#This Row],[Analyst]],settings!$A$1:$B$15,2,0))</f>
        <v>ASIF</v>
      </c>
      <c r="O131" s="71" t="str">
        <f>TRIM(UPPER(tbl_raw_data[[#This Row],[Outcome]]))</f>
        <v>APPROVE</v>
      </c>
      <c r="P131" s="71" t="str">
        <f>TRIM(UPPER(tbl_raw_data[[#This Row],[Queue Name]]))</f>
        <v>CONSUMER PRE BUREAU</v>
      </c>
      <c r="Q131" s="71" t="str">
        <f>IF(tbl_raw_data[[#This Row],[time_taken_in_min]]&lt;=settings!$D$2,"SLA_MET","SLA_NOT_MET")</f>
        <v>SLA_NOT_MET</v>
      </c>
    </row>
    <row r="132" spans="1:17" hidden="1" x14ac:dyDescent="0.3">
      <c r="A132" s="5" t="s">
        <v>1095</v>
      </c>
      <c r="B132" s="34">
        <v>45137.711122685185</v>
      </c>
      <c r="C132" s="38">
        <v>45137.722094907411</v>
      </c>
      <c r="D132" s="3" t="s">
        <v>10</v>
      </c>
      <c r="E132" s="3" t="s">
        <v>8</v>
      </c>
      <c r="F132" s="3" t="s">
        <v>14</v>
      </c>
      <c r="G132" s="3" t="s">
        <v>23</v>
      </c>
      <c r="H132" s="84" t="str">
        <f t="shared" si="2"/>
        <v>Reason Unknown</v>
      </c>
      <c r="I132" s="63">
        <f>(tbl_raw_data[[#This Row],[Date Actioned]])-(tbl_raw_data[[#This Row],[Date Tagged]])</f>
        <v>1.0972222225973383E-2</v>
      </c>
      <c r="J132" s="66">
        <f>HOUR(tbl_raw_data[[#This Row],[time_taken]])*60+MINUTE(tbl_raw_data[[#This Row],[time_taken]])+SECOND(tbl_raw_data[[#This Row],[time_taken]])/60</f>
        <v>15.8</v>
      </c>
      <c r="K132" s="68">
        <f>DATE(YEAR(tbl_raw_data[[#This Row],[Date Actioned]]),MONTH(tbl_raw_data[[#This Row],[Date Actioned]]),DAY(tbl_raw_data[[#This Row],[Date Actioned]]))</f>
        <v>45137</v>
      </c>
      <c r="L132" s="65" t="str">
        <f>UPPER(TEXT(tbl_raw_data[[#This Row],[updated_date]],"MMMM"))</f>
        <v>JULY</v>
      </c>
      <c r="M132" s="65" t="str">
        <f>"WEEK "&amp;IF(ROUNDUP(DAY(tbl_raw_data[[#This Row],[updated_date]])/7,0)=5,4,ROUNDUP(DAY(tbl_raw_data[[#This Row],[updated_date]])/7,0))</f>
        <v>WEEK 4</v>
      </c>
      <c r="N132" s="71" t="str">
        <f>UPPER(VLOOKUP(tbl_raw_data[[#This Row],[Analyst]],settings!$A$1:$B$15,2,0))</f>
        <v>CAMROON</v>
      </c>
      <c r="O132" s="71" t="str">
        <f>TRIM(UPPER(tbl_raw_data[[#This Row],[Outcome]]))</f>
        <v>APPROVE</v>
      </c>
      <c r="P132" s="71" t="str">
        <f>TRIM(UPPER(tbl_raw_data[[#This Row],[Queue Name]]))</f>
        <v>CONSUMER POST BUREAU</v>
      </c>
      <c r="Q132" s="71" t="str">
        <f>IF(tbl_raw_data[[#This Row],[time_taken_in_min]]&lt;=settings!$D$2,"SLA_MET","SLA_NOT_MET")</f>
        <v>SLA_MET</v>
      </c>
    </row>
    <row r="133" spans="1:17" hidden="1" x14ac:dyDescent="0.3">
      <c r="A133" s="7" t="s">
        <v>1096</v>
      </c>
      <c r="B133" s="36">
        <v>45137.714699074073</v>
      </c>
      <c r="C133" s="37">
        <v>45137.727916666663</v>
      </c>
      <c r="D133" s="6" t="s">
        <v>10</v>
      </c>
      <c r="E133" s="6" t="s">
        <v>11</v>
      </c>
      <c r="F133" s="6" t="s">
        <v>19</v>
      </c>
      <c r="G133" s="6" t="s">
        <v>23</v>
      </c>
      <c r="H133" s="84" t="str">
        <f t="shared" si="2"/>
        <v>Reason Unknown</v>
      </c>
      <c r="I133" s="63">
        <f>(tbl_raw_data[[#This Row],[Date Actioned]])-(tbl_raw_data[[#This Row],[Date Tagged]])</f>
        <v>1.321759259008104E-2</v>
      </c>
      <c r="J133" s="66">
        <f>HOUR(tbl_raw_data[[#This Row],[time_taken]])*60+MINUTE(tbl_raw_data[[#This Row],[time_taken]])+SECOND(tbl_raw_data[[#This Row],[time_taken]])/60</f>
        <v>19.033333333333335</v>
      </c>
      <c r="K133" s="68">
        <f>DATE(YEAR(tbl_raw_data[[#This Row],[Date Actioned]]),MONTH(tbl_raw_data[[#This Row],[Date Actioned]]),DAY(tbl_raw_data[[#This Row],[Date Actioned]]))</f>
        <v>45137</v>
      </c>
      <c r="L133" s="65" t="str">
        <f>UPPER(TEXT(tbl_raw_data[[#This Row],[updated_date]],"MMMM"))</f>
        <v>JULY</v>
      </c>
      <c r="M133" s="65" t="str">
        <f>"WEEK "&amp;IF(ROUNDUP(DAY(tbl_raw_data[[#This Row],[updated_date]])/7,0)=5,4,ROUNDUP(DAY(tbl_raw_data[[#This Row],[updated_date]])/7,0))</f>
        <v>WEEK 4</v>
      </c>
      <c r="N133" s="71" t="str">
        <f>UPPER(VLOOKUP(tbl_raw_data[[#This Row],[Analyst]],settings!$A$1:$B$15,2,0))</f>
        <v>NAVED</v>
      </c>
      <c r="O133" s="71" t="str">
        <f>TRIM(UPPER(tbl_raw_data[[#This Row],[Outcome]]))</f>
        <v>APPROVE</v>
      </c>
      <c r="P133" s="71" t="str">
        <f>TRIM(UPPER(tbl_raw_data[[#This Row],[Queue Name]]))</f>
        <v>CONSUMER EXISTING</v>
      </c>
      <c r="Q133" s="71" t="str">
        <f>IF(tbl_raw_data[[#This Row],[time_taken_in_min]]&lt;=settings!$D$2,"SLA_MET","SLA_NOT_MET")</f>
        <v>SLA_MET</v>
      </c>
    </row>
    <row r="134" spans="1:17" hidden="1" x14ac:dyDescent="0.3">
      <c r="A134" s="1" t="s">
        <v>1097</v>
      </c>
      <c r="B134" s="34">
        <v>45137.715555555558</v>
      </c>
      <c r="C134" s="38">
        <v>45137.729733796295</v>
      </c>
      <c r="D134" s="3" t="s">
        <v>10</v>
      </c>
      <c r="E134" s="3" t="s">
        <v>11</v>
      </c>
      <c r="F134" s="3" t="s">
        <v>25</v>
      </c>
      <c r="G134" s="3" t="s">
        <v>26</v>
      </c>
      <c r="H134" s="84" t="str">
        <f t="shared" si="2"/>
        <v>Reason Unknown</v>
      </c>
      <c r="I134" s="63">
        <f>(tbl_raw_data[[#This Row],[Date Actioned]])-(tbl_raw_data[[#This Row],[Date Tagged]])</f>
        <v>1.4178240737237502E-2</v>
      </c>
      <c r="J134" s="66">
        <f>HOUR(tbl_raw_data[[#This Row],[time_taken]])*60+MINUTE(tbl_raw_data[[#This Row],[time_taken]])+SECOND(tbl_raw_data[[#This Row],[time_taken]])/60</f>
        <v>20.416666666666668</v>
      </c>
      <c r="K134" s="68">
        <f>DATE(YEAR(tbl_raw_data[[#This Row],[Date Actioned]]),MONTH(tbl_raw_data[[#This Row],[Date Actioned]]),DAY(tbl_raw_data[[#This Row],[Date Actioned]]))</f>
        <v>45137</v>
      </c>
      <c r="L134" s="65" t="str">
        <f>UPPER(TEXT(tbl_raw_data[[#This Row],[updated_date]],"MMMM"))</f>
        <v>JULY</v>
      </c>
      <c r="M134" s="65" t="str">
        <f>"WEEK "&amp;IF(ROUNDUP(DAY(tbl_raw_data[[#This Row],[updated_date]])/7,0)=5,4,ROUNDUP(DAY(tbl_raw_data[[#This Row],[updated_date]])/7,0))</f>
        <v>WEEK 4</v>
      </c>
      <c r="N134" s="71" t="str">
        <f>UPPER(VLOOKUP(tbl_raw_data[[#This Row],[Analyst]],settings!$A$1:$B$15,2,0))</f>
        <v>ASIF</v>
      </c>
      <c r="O134" s="71" t="str">
        <f>TRIM(UPPER(tbl_raw_data[[#This Row],[Outcome]]))</f>
        <v>APPROVE</v>
      </c>
      <c r="P134" s="71" t="str">
        <f>TRIM(UPPER(tbl_raw_data[[#This Row],[Queue Name]]))</f>
        <v>CONSUMER EXISTING</v>
      </c>
      <c r="Q134" s="71" t="str">
        <f>IF(tbl_raw_data[[#This Row],[time_taken_in_min]]&lt;=settings!$D$2,"SLA_MET","SLA_NOT_MET")</f>
        <v>SLA_NOT_MET</v>
      </c>
    </row>
    <row r="135" spans="1:17" hidden="1" x14ac:dyDescent="0.3">
      <c r="A135" s="5" t="s">
        <v>1098</v>
      </c>
      <c r="B135" s="36">
        <v>45137.71601851852</v>
      </c>
      <c r="C135" s="37">
        <v>45137.727048611108</v>
      </c>
      <c r="D135" s="6" t="s">
        <v>10</v>
      </c>
      <c r="E135" s="6" t="s">
        <v>8</v>
      </c>
      <c r="F135" s="6" t="s">
        <v>24</v>
      </c>
      <c r="G135" s="6" t="s">
        <v>23</v>
      </c>
      <c r="H135" s="84" t="str">
        <f t="shared" si="2"/>
        <v>Reason Unknown</v>
      </c>
      <c r="I135" s="63">
        <f>(tbl_raw_data[[#This Row],[Date Actioned]])-(tbl_raw_data[[#This Row],[Date Tagged]])</f>
        <v>1.1030092588043772E-2</v>
      </c>
      <c r="J135" s="66">
        <f>HOUR(tbl_raw_data[[#This Row],[time_taken]])*60+MINUTE(tbl_raw_data[[#This Row],[time_taken]])+SECOND(tbl_raw_data[[#This Row],[time_taken]])/60</f>
        <v>15.883333333333333</v>
      </c>
      <c r="K135" s="68">
        <f>DATE(YEAR(tbl_raw_data[[#This Row],[Date Actioned]]),MONTH(tbl_raw_data[[#This Row],[Date Actioned]]),DAY(tbl_raw_data[[#This Row],[Date Actioned]]))</f>
        <v>45137</v>
      </c>
      <c r="L135" s="65" t="str">
        <f>UPPER(TEXT(tbl_raw_data[[#This Row],[updated_date]],"MMMM"))</f>
        <v>JULY</v>
      </c>
      <c r="M135" s="65" t="str">
        <f>"WEEK "&amp;IF(ROUNDUP(DAY(tbl_raw_data[[#This Row],[updated_date]])/7,0)=5,4,ROUNDUP(DAY(tbl_raw_data[[#This Row],[updated_date]])/7,0))</f>
        <v>WEEK 4</v>
      </c>
      <c r="N135" s="71" t="str">
        <f>UPPER(VLOOKUP(tbl_raw_data[[#This Row],[Analyst]],settings!$A$1:$B$15,2,0))</f>
        <v>SAM</v>
      </c>
      <c r="O135" s="71" t="str">
        <f>TRIM(UPPER(tbl_raw_data[[#This Row],[Outcome]]))</f>
        <v>APPROVE</v>
      </c>
      <c r="P135" s="71" t="str">
        <f>TRIM(UPPER(tbl_raw_data[[#This Row],[Queue Name]]))</f>
        <v>CONSUMER POST BUREAU</v>
      </c>
      <c r="Q135" s="71" t="str">
        <f>IF(tbl_raw_data[[#This Row],[time_taken_in_min]]&lt;=settings!$D$2,"SLA_MET","SLA_NOT_MET")</f>
        <v>SLA_MET</v>
      </c>
    </row>
    <row r="136" spans="1:17" hidden="1" x14ac:dyDescent="0.3">
      <c r="A136" s="7" t="s">
        <v>1099</v>
      </c>
      <c r="B136" s="34">
        <v>45137.717164351852</v>
      </c>
      <c r="C136" s="35">
        <v>45137.722905092596</v>
      </c>
      <c r="D136" s="2" t="s">
        <v>15</v>
      </c>
      <c r="E136" s="3" t="s">
        <v>8</v>
      </c>
      <c r="F136" s="2" t="s">
        <v>22</v>
      </c>
      <c r="G136" s="4"/>
      <c r="H136" s="84" t="str">
        <f t="shared" si="2"/>
        <v>Reason Unknown</v>
      </c>
      <c r="I136" s="63">
        <f>(tbl_raw_data[[#This Row],[Date Actioned]])-(tbl_raw_data[[#This Row],[Date Tagged]])</f>
        <v>5.7407407439313829E-3</v>
      </c>
      <c r="J136" s="66">
        <f>HOUR(tbl_raw_data[[#This Row],[time_taken]])*60+MINUTE(tbl_raw_data[[#This Row],[time_taken]])+SECOND(tbl_raw_data[[#This Row],[time_taken]])/60</f>
        <v>8.2666666666666675</v>
      </c>
      <c r="K136" s="68">
        <f>DATE(YEAR(tbl_raw_data[[#This Row],[Date Actioned]]),MONTH(tbl_raw_data[[#This Row],[Date Actioned]]),DAY(tbl_raw_data[[#This Row],[Date Actioned]]))</f>
        <v>45137</v>
      </c>
      <c r="L136" s="65" t="str">
        <f>UPPER(TEXT(tbl_raw_data[[#This Row],[updated_date]],"MMMM"))</f>
        <v>JULY</v>
      </c>
      <c r="M136" s="65" t="str">
        <f>"WEEK "&amp;IF(ROUNDUP(DAY(tbl_raw_data[[#This Row],[updated_date]])/7,0)=5,4,ROUNDUP(DAY(tbl_raw_data[[#This Row],[updated_date]])/7,0))</f>
        <v>WEEK 4</v>
      </c>
      <c r="N136" s="71" t="str">
        <f>UPPER(VLOOKUP(tbl_raw_data[[#This Row],[Analyst]],settings!$A$1:$B$15,2,0))</f>
        <v>ROHAN</v>
      </c>
      <c r="O136" s="71" t="str">
        <f>TRIM(UPPER(tbl_raw_data[[#This Row],[Outcome]]))</f>
        <v>APPROVE</v>
      </c>
      <c r="P136" s="71" t="str">
        <f>TRIM(UPPER(tbl_raw_data[[#This Row],[Queue Name]]))</f>
        <v>CONSUMER POST BUREAU</v>
      </c>
      <c r="Q136" s="71" t="str">
        <f>IF(tbl_raw_data[[#This Row],[time_taken_in_min]]&lt;=settings!$D$2,"SLA_MET","SLA_NOT_MET")</f>
        <v>SLA_MET</v>
      </c>
    </row>
    <row r="137" spans="1:17" hidden="1" x14ac:dyDescent="0.3">
      <c r="A137" s="1" t="s">
        <v>1100</v>
      </c>
      <c r="B137" s="36">
        <v>45137.717361111114</v>
      </c>
      <c r="C137" s="37">
        <v>45137.730474537035</v>
      </c>
      <c r="D137" s="6" t="s">
        <v>10</v>
      </c>
      <c r="E137" s="6" t="s">
        <v>11</v>
      </c>
      <c r="F137" s="6" t="s">
        <v>12</v>
      </c>
      <c r="G137" s="6" t="s">
        <v>15</v>
      </c>
      <c r="H137" s="84" t="str">
        <f t="shared" si="2"/>
        <v>Reason Unknown</v>
      </c>
      <c r="I137" s="63">
        <f>(tbl_raw_data[[#This Row],[Date Actioned]])-(tbl_raw_data[[#This Row],[Date Tagged]])</f>
        <v>1.3113425920892041E-2</v>
      </c>
      <c r="J137" s="66">
        <f>HOUR(tbl_raw_data[[#This Row],[time_taken]])*60+MINUTE(tbl_raw_data[[#This Row],[time_taken]])+SECOND(tbl_raw_data[[#This Row],[time_taken]])/60</f>
        <v>18.883333333333333</v>
      </c>
      <c r="K137" s="68">
        <f>DATE(YEAR(tbl_raw_data[[#This Row],[Date Actioned]]),MONTH(tbl_raw_data[[#This Row],[Date Actioned]]),DAY(tbl_raw_data[[#This Row],[Date Actioned]]))</f>
        <v>45137</v>
      </c>
      <c r="L137" s="65" t="str">
        <f>UPPER(TEXT(tbl_raw_data[[#This Row],[updated_date]],"MMMM"))</f>
        <v>JULY</v>
      </c>
      <c r="M137" s="65" t="str">
        <f>"WEEK "&amp;IF(ROUNDUP(DAY(tbl_raw_data[[#This Row],[updated_date]])/7,0)=5,4,ROUNDUP(DAY(tbl_raw_data[[#This Row],[updated_date]])/7,0))</f>
        <v>WEEK 4</v>
      </c>
      <c r="N137" s="71" t="str">
        <f>UPPER(VLOOKUP(tbl_raw_data[[#This Row],[Analyst]],settings!$A$1:$B$15,2,0))</f>
        <v>NITESH</v>
      </c>
      <c r="O137" s="71" t="str">
        <f>TRIM(UPPER(tbl_raw_data[[#This Row],[Outcome]]))</f>
        <v>APPROVE</v>
      </c>
      <c r="P137" s="71" t="str">
        <f>TRIM(UPPER(tbl_raw_data[[#This Row],[Queue Name]]))</f>
        <v>CONSUMER EXISTING</v>
      </c>
      <c r="Q137" s="71" t="str">
        <f>IF(tbl_raw_data[[#This Row],[time_taken_in_min]]&lt;=settings!$D$2,"SLA_MET","SLA_NOT_MET")</f>
        <v>SLA_MET</v>
      </c>
    </row>
    <row r="138" spans="1:17" hidden="1" x14ac:dyDescent="0.3">
      <c r="A138" s="5" t="s">
        <v>1101</v>
      </c>
      <c r="B138" s="34">
        <v>45137.719143518516</v>
      </c>
      <c r="C138" s="38">
        <v>45137.729791666665</v>
      </c>
      <c r="D138" s="3" t="s">
        <v>10</v>
      </c>
      <c r="E138" s="3" t="s">
        <v>18</v>
      </c>
      <c r="F138" s="3" t="s">
        <v>22</v>
      </c>
      <c r="G138" s="3" t="s">
        <v>15</v>
      </c>
      <c r="H138" s="84" t="str">
        <f t="shared" si="2"/>
        <v>Reason Unknown</v>
      </c>
      <c r="I138" s="63">
        <f>(tbl_raw_data[[#This Row],[Date Actioned]])-(tbl_raw_data[[#This Row],[Date Tagged]])</f>
        <v>1.0648148148902692E-2</v>
      </c>
      <c r="J138" s="66">
        <f>HOUR(tbl_raw_data[[#This Row],[time_taken]])*60+MINUTE(tbl_raw_data[[#This Row],[time_taken]])+SECOND(tbl_raw_data[[#This Row],[time_taken]])/60</f>
        <v>15.333333333333334</v>
      </c>
      <c r="K138" s="68">
        <f>DATE(YEAR(tbl_raw_data[[#This Row],[Date Actioned]]),MONTH(tbl_raw_data[[#This Row],[Date Actioned]]),DAY(tbl_raw_data[[#This Row],[Date Actioned]]))</f>
        <v>45137</v>
      </c>
      <c r="L138" s="65" t="str">
        <f>UPPER(TEXT(tbl_raw_data[[#This Row],[updated_date]],"MMMM"))</f>
        <v>JULY</v>
      </c>
      <c r="M138" s="65" t="str">
        <f>"WEEK "&amp;IF(ROUNDUP(DAY(tbl_raw_data[[#This Row],[updated_date]])/7,0)=5,4,ROUNDUP(DAY(tbl_raw_data[[#This Row],[updated_date]])/7,0))</f>
        <v>WEEK 4</v>
      </c>
      <c r="N138" s="71" t="str">
        <f>UPPER(VLOOKUP(tbl_raw_data[[#This Row],[Analyst]],settings!$A$1:$B$15,2,0))</f>
        <v>ROHAN</v>
      </c>
      <c r="O138" s="71" t="str">
        <f>TRIM(UPPER(tbl_raw_data[[#This Row],[Outcome]]))</f>
        <v>APPROVE</v>
      </c>
      <c r="P138" s="71" t="str">
        <f>TRIM(UPPER(tbl_raw_data[[#This Row],[Queue Name]]))</f>
        <v>CONSUMER PRE BUREAU</v>
      </c>
      <c r="Q138" s="71" t="str">
        <f>IF(tbl_raw_data[[#This Row],[time_taken_in_min]]&lt;=settings!$D$2,"SLA_MET","SLA_NOT_MET")</f>
        <v>SLA_MET</v>
      </c>
    </row>
    <row r="139" spans="1:17" hidden="1" x14ac:dyDescent="0.3">
      <c r="A139" s="7" t="s">
        <v>1102</v>
      </c>
      <c r="B139" s="36">
        <v>45137.720046296294</v>
      </c>
      <c r="C139" s="39">
        <v>45137.731192129628</v>
      </c>
      <c r="D139" s="8" t="s">
        <v>15</v>
      </c>
      <c r="E139" s="6" t="s">
        <v>11</v>
      </c>
      <c r="F139" s="8" t="s">
        <v>21</v>
      </c>
      <c r="G139" s="9"/>
      <c r="H139" s="84" t="str">
        <f t="shared" si="2"/>
        <v>Reason Unknown</v>
      </c>
      <c r="I139" s="63">
        <f>(tbl_raw_data[[#This Row],[Date Actioned]])-(tbl_raw_data[[#This Row],[Date Tagged]])</f>
        <v>1.1145833334012423E-2</v>
      </c>
      <c r="J139" s="66">
        <f>HOUR(tbl_raw_data[[#This Row],[time_taken]])*60+MINUTE(tbl_raw_data[[#This Row],[time_taken]])+SECOND(tbl_raw_data[[#This Row],[time_taken]])/60</f>
        <v>16.05</v>
      </c>
      <c r="K139" s="68">
        <f>DATE(YEAR(tbl_raw_data[[#This Row],[Date Actioned]]),MONTH(tbl_raw_data[[#This Row],[Date Actioned]]),DAY(tbl_raw_data[[#This Row],[Date Actioned]]))</f>
        <v>45137</v>
      </c>
      <c r="L139" s="65" t="str">
        <f>UPPER(TEXT(tbl_raw_data[[#This Row],[updated_date]],"MMMM"))</f>
        <v>JULY</v>
      </c>
      <c r="M139" s="65" t="str">
        <f>"WEEK "&amp;IF(ROUNDUP(DAY(tbl_raw_data[[#This Row],[updated_date]])/7,0)=5,4,ROUNDUP(DAY(tbl_raw_data[[#This Row],[updated_date]])/7,0))</f>
        <v>WEEK 4</v>
      </c>
      <c r="N139" s="71" t="str">
        <f>UPPER(VLOOKUP(tbl_raw_data[[#This Row],[Analyst]],settings!$A$1:$B$15,2,0))</f>
        <v>SHAHID</v>
      </c>
      <c r="O139" s="71" t="str">
        <f>TRIM(UPPER(tbl_raw_data[[#This Row],[Outcome]]))</f>
        <v>APPROVE</v>
      </c>
      <c r="P139" s="71" t="str">
        <f>TRIM(UPPER(tbl_raw_data[[#This Row],[Queue Name]]))</f>
        <v>CONSUMER EXISTING</v>
      </c>
      <c r="Q139" s="71" t="str">
        <f>IF(tbl_raw_data[[#This Row],[time_taken_in_min]]&lt;=settings!$D$2,"SLA_MET","SLA_NOT_MET")</f>
        <v>SLA_MET</v>
      </c>
    </row>
    <row r="140" spans="1:17" hidden="1" x14ac:dyDescent="0.3">
      <c r="A140" s="1" t="s">
        <v>1103</v>
      </c>
      <c r="B140" s="34">
        <v>45137.720995370371</v>
      </c>
      <c r="C140" s="38">
        <v>45137.735312500001</v>
      </c>
      <c r="D140" s="3" t="s">
        <v>10</v>
      </c>
      <c r="E140" s="3" t="s">
        <v>11</v>
      </c>
      <c r="F140" s="3" t="s">
        <v>24</v>
      </c>
      <c r="G140" s="3" t="s">
        <v>15</v>
      </c>
      <c r="H140" s="84" t="str">
        <f t="shared" si="2"/>
        <v>Reason Unknown</v>
      </c>
      <c r="I140" s="63">
        <f>(tbl_raw_data[[#This Row],[Date Actioned]])-(tbl_raw_data[[#This Row],[Date Tagged]])</f>
        <v>1.43171296294895E-2</v>
      </c>
      <c r="J140" s="66">
        <f>HOUR(tbl_raw_data[[#This Row],[time_taken]])*60+MINUTE(tbl_raw_data[[#This Row],[time_taken]])+SECOND(tbl_raw_data[[#This Row],[time_taken]])/60</f>
        <v>20.616666666666667</v>
      </c>
      <c r="K140" s="68">
        <f>DATE(YEAR(tbl_raw_data[[#This Row],[Date Actioned]]),MONTH(tbl_raw_data[[#This Row],[Date Actioned]]),DAY(tbl_raw_data[[#This Row],[Date Actioned]]))</f>
        <v>45137</v>
      </c>
      <c r="L140" s="65" t="str">
        <f>UPPER(TEXT(tbl_raw_data[[#This Row],[updated_date]],"MMMM"))</f>
        <v>JULY</v>
      </c>
      <c r="M140" s="65" t="str">
        <f>"WEEK "&amp;IF(ROUNDUP(DAY(tbl_raw_data[[#This Row],[updated_date]])/7,0)=5,4,ROUNDUP(DAY(tbl_raw_data[[#This Row],[updated_date]])/7,0))</f>
        <v>WEEK 4</v>
      </c>
      <c r="N140" s="71" t="str">
        <f>UPPER(VLOOKUP(tbl_raw_data[[#This Row],[Analyst]],settings!$A$1:$B$15,2,0))</f>
        <v>SAM</v>
      </c>
      <c r="O140" s="71" t="str">
        <f>TRIM(UPPER(tbl_raw_data[[#This Row],[Outcome]]))</f>
        <v>APPROVE</v>
      </c>
      <c r="P140" s="71" t="str">
        <f>TRIM(UPPER(tbl_raw_data[[#This Row],[Queue Name]]))</f>
        <v>CONSUMER EXISTING</v>
      </c>
      <c r="Q140" s="71" t="str">
        <f>IF(tbl_raw_data[[#This Row],[time_taken_in_min]]&lt;=settings!$D$2,"SLA_MET","SLA_NOT_MET")</f>
        <v>SLA_NOT_MET</v>
      </c>
    </row>
    <row r="141" spans="1:17" hidden="1" x14ac:dyDescent="0.3">
      <c r="A141" s="5" t="s">
        <v>1104</v>
      </c>
      <c r="B141" s="36">
        <v>45137.722337962965</v>
      </c>
      <c r="C141" s="37">
        <v>45137.739699074074</v>
      </c>
      <c r="D141" s="6" t="s">
        <v>10</v>
      </c>
      <c r="E141" s="6" t="s">
        <v>11</v>
      </c>
      <c r="F141" s="6" t="s">
        <v>22</v>
      </c>
      <c r="G141" s="6" t="s">
        <v>15</v>
      </c>
      <c r="H141" s="84" t="str">
        <f t="shared" si="2"/>
        <v>Reason Unknown</v>
      </c>
      <c r="I141" s="63">
        <f>(tbl_raw_data[[#This Row],[Date Actioned]])-(tbl_raw_data[[#This Row],[Date Tagged]])</f>
        <v>1.7361111109494232E-2</v>
      </c>
      <c r="J141" s="66">
        <f>HOUR(tbl_raw_data[[#This Row],[time_taken]])*60+MINUTE(tbl_raw_data[[#This Row],[time_taken]])+SECOND(tbl_raw_data[[#This Row],[time_taken]])/60</f>
        <v>25</v>
      </c>
      <c r="K141" s="68">
        <f>DATE(YEAR(tbl_raw_data[[#This Row],[Date Actioned]]),MONTH(tbl_raw_data[[#This Row],[Date Actioned]]),DAY(tbl_raw_data[[#This Row],[Date Actioned]]))</f>
        <v>45137</v>
      </c>
      <c r="L141" s="65" t="str">
        <f>UPPER(TEXT(tbl_raw_data[[#This Row],[updated_date]],"MMMM"))</f>
        <v>JULY</v>
      </c>
      <c r="M141" s="65" t="str">
        <f>"WEEK "&amp;IF(ROUNDUP(DAY(tbl_raw_data[[#This Row],[updated_date]])/7,0)=5,4,ROUNDUP(DAY(tbl_raw_data[[#This Row],[updated_date]])/7,0))</f>
        <v>WEEK 4</v>
      </c>
      <c r="N141" s="71" t="str">
        <f>UPPER(VLOOKUP(tbl_raw_data[[#This Row],[Analyst]],settings!$A$1:$B$15,2,0))</f>
        <v>ROHAN</v>
      </c>
      <c r="O141" s="71" t="str">
        <f>TRIM(UPPER(tbl_raw_data[[#This Row],[Outcome]]))</f>
        <v>APPROVE</v>
      </c>
      <c r="P141" s="71" t="str">
        <f>TRIM(UPPER(tbl_raw_data[[#This Row],[Queue Name]]))</f>
        <v>CONSUMER EXISTING</v>
      </c>
      <c r="Q141" s="71" t="str">
        <f>IF(tbl_raw_data[[#This Row],[time_taken_in_min]]&lt;=settings!$D$2,"SLA_MET","SLA_NOT_MET")</f>
        <v>SLA_NOT_MET</v>
      </c>
    </row>
    <row r="142" spans="1:17" hidden="1" x14ac:dyDescent="0.3">
      <c r="A142" s="7" t="s">
        <v>1105</v>
      </c>
      <c r="B142" s="34">
        <v>45137.725891203707</v>
      </c>
      <c r="C142" s="38">
        <v>45137.73636574074</v>
      </c>
      <c r="D142" s="3" t="s">
        <v>10</v>
      </c>
      <c r="E142" s="3" t="s">
        <v>8</v>
      </c>
      <c r="F142" s="3" t="s">
        <v>25</v>
      </c>
      <c r="G142" s="3" t="s">
        <v>23</v>
      </c>
      <c r="H142" s="84" t="str">
        <f t="shared" si="2"/>
        <v>Reason Unknown</v>
      </c>
      <c r="I142" s="63">
        <f>(tbl_raw_data[[#This Row],[Date Actioned]])-(tbl_raw_data[[#This Row],[Date Tagged]])</f>
        <v>1.0474537033587694E-2</v>
      </c>
      <c r="J142" s="66">
        <f>HOUR(tbl_raw_data[[#This Row],[time_taken]])*60+MINUTE(tbl_raw_data[[#This Row],[time_taken]])+SECOND(tbl_raw_data[[#This Row],[time_taken]])/60</f>
        <v>15.083333333333334</v>
      </c>
      <c r="K142" s="68">
        <f>DATE(YEAR(tbl_raw_data[[#This Row],[Date Actioned]]),MONTH(tbl_raw_data[[#This Row],[Date Actioned]]),DAY(tbl_raw_data[[#This Row],[Date Actioned]]))</f>
        <v>45137</v>
      </c>
      <c r="L142" s="65" t="str">
        <f>UPPER(TEXT(tbl_raw_data[[#This Row],[updated_date]],"MMMM"))</f>
        <v>JULY</v>
      </c>
      <c r="M142" s="65" t="str">
        <f>"WEEK "&amp;IF(ROUNDUP(DAY(tbl_raw_data[[#This Row],[updated_date]])/7,0)=5,4,ROUNDUP(DAY(tbl_raw_data[[#This Row],[updated_date]])/7,0))</f>
        <v>WEEK 4</v>
      </c>
      <c r="N142" s="71" t="str">
        <f>UPPER(VLOOKUP(tbl_raw_data[[#This Row],[Analyst]],settings!$A$1:$B$15,2,0))</f>
        <v>ASIF</v>
      </c>
      <c r="O142" s="71" t="str">
        <f>TRIM(UPPER(tbl_raw_data[[#This Row],[Outcome]]))</f>
        <v>APPROVE</v>
      </c>
      <c r="P142" s="71" t="str">
        <f>TRIM(UPPER(tbl_raw_data[[#This Row],[Queue Name]]))</f>
        <v>CONSUMER POST BUREAU</v>
      </c>
      <c r="Q142" s="71" t="str">
        <f>IF(tbl_raw_data[[#This Row],[time_taken_in_min]]&lt;=settings!$D$2,"SLA_MET","SLA_NOT_MET")</f>
        <v>SLA_MET</v>
      </c>
    </row>
    <row r="143" spans="1:17" hidden="1" x14ac:dyDescent="0.3">
      <c r="A143" s="1" t="s">
        <v>1106</v>
      </c>
      <c r="B143" s="36">
        <v>45137.726724537039</v>
      </c>
      <c r="C143" s="37">
        <v>45137.742928240739</v>
      </c>
      <c r="D143" s="6" t="s">
        <v>10</v>
      </c>
      <c r="E143" s="6" t="s">
        <v>18</v>
      </c>
      <c r="F143" s="6" t="s">
        <v>17</v>
      </c>
      <c r="G143" s="6" t="s">
        <v>15</v>
      </c>
      <c r="H143" s="84" t="str">
        <f t="shared" si="2"/>
        <v>Reason Unknown</v>
      </c>
      <c r="I143" s="63">
        <f>(tbl_raw_data[[#This Row],[Date Actioned]])-(tbl_raw_data[[#This Row],[Date Tagged]])</f>
        <v>1.6203703700739425E-2</v>
      </c>
      <c r="J143" s="66">
        <f>HOUR(tbl_raw_data[[#This Row],[time_taken]])*60+MINUTE(tbl_raw_data[[#This Row],[time_taken]])+SECOND(tbl_raw_data[[#This Row],[time_taken]])/60</f>
        <v>23.333333333333332</v>
      </c>
      <c r="K143" s="68">
        <f>DATE(YEAR(tbl_raw_data[[#This Row],[Date Actioned]]),MONTH(tbl_raw_data[[#This Row],[Date Actioned]]),DAY(tbl_raw_data[[#This Row],[Date Actioned]]))</f>
        <v>45137</v>
      </c>
      <c r="L143" s="65" t="str">
        <f>UPPER(TEXT(tbl_raw_data[[#This Row],[updated_date]],"MMMM"))</f>
        <v>JULY</v>
      </c>
      <c r="M143" s="65" t="str">
        <f>"WEEK "&amp;IF(ROUNDUP(DAY(tbl_raw_data[[#This Row],[updated_date]])/7,0)=5,4,ROUNDUP(DAY(tbl_raw_data[[#This Row],[updated_date]])/7,0))</f>
        <v>WEEK 4</v>
      </c>
      <c r="N143" s="71" t="str">
        <f>UPPER(VLOOKUP(tbl_raw_data[[#This Row],[Analyst]],settings!$A$1:$B$15,2,0))</f>
        <v>MERCEDES</v>
      </c>
      <c r="O143" s="71" t="str">
        <f>TRIM(UPPER(tbl_raw_data[[#This Row],[Outcome]]))</f>
        <v>APPROVE</v>
      </c>
      <c r="P143" s="71" t="str">
        <f>TRIM(UPPER(tbl_raw_data[[#This Row],[Queue Name]]))</f>
        <v>CONSUMER PRE BUREAU</v>
      </c>
      <c r="Q143" s="71" t="str">
        <f>IF(tbl_raw_data[[#This Row],[time_taken_in_min]]&lt;=settings!$D$2,"SLA_MET","SLA_NOT_MET")</f>
        <v>SLA_NOT_MET</v>
      </c>
    </row>
    <row r="144" spans="1:17" hidden="1" x14ac:dyDescent="0.3">
      <c r="A144" s="5" t="s">
        <v>1107</v>
      </c>
      <c r="B144" s="34">
        <v>45137.72760416667</v>
      </c>
      <c r="C144" s="38">
        <v>45137.738229166665</v>
      </c>
      <c r="D144" s="3" t="s">
        <v>10</v>
      </c>
      <c r="E144" s="3" t="s">
        <v>8</v>
      </c>
      <c r="F144" s="3" t="s">
        <v>19</v>
      </c>
      <c r="G144" s="3" t="s">
        <v>23</v>
      </c>
      <c r="H144" s="84" t="str">
        <f t="shared" si="2"/>
        <v>Reason Unknown</v>
      </c>
      <c r="I144" s="63">
        <f>(tbl_raw_data[[#This Row],[Date Actioned]])-(tbl_raw_data[[#This Row],[Date Tagged]])</f>
        <v>1.0624999995343387E-2</v>
      </c>
      <c r="J144" s="66">
        <f>HOUR(tbl_raw_data[[#This Row],[time_taken]])*60+MINUTE(tbl_raw_data[[#This Row],[time_taken]])+SECOND(tbl_raw_data[[#This Row],[time_taken]])/60</f>
        <v>15.3</v>
      </c>
      <c r="K144" s="68">
        <f>DATE(YEAR(tbl_raw_data[[#This Row],[Date Actioned]]),MONTH(tbl_raw_data[[#This Row],[Date Actioned]]),DAY(tbl_raw_data[[#This Row],[Date Actioned]]))</f>
        <v>45137</v>
      </c>
      <c r="L144" s="65" t="str">
        <f>UPPER(TEXT(tbl_raw_data[[#This Row],[updated_date]],"MMMM"))</f>
        <v>JULY</v>
      </c>
      <c r="M144" s="65" t="str">
        <f>"WEEK "&amp;IF(ROUNDUP(DAY(tbl_raw_data[[#This Row],[updated_date]])/7,0)=5,4,ROUNDUP(DAY(tbl_raw_data[[#This Row],[updated_date]])/7,0))</f>
        <v>WEEK 4</v>
      </c>
      <c r="N144" s="71" t="str">
        <f>UPPER(VLOOKUP(tbl_raw_data[[#This Row],[Analyst]],settings!$A$1:$B$15,2,0))</f>
        <v>NAVED</v>
      </c>
      <c r="O144" s="71" t="str">
        <f>TRIM(UPPER(tbl_raw_data[[#This Row],[Outcome]]))</f>
        <v>APPROVE</v>
      </c>
      <c r="P144" s="71" t="str">
        <f>TRIM(UPPER(tbl_raw_data[[#This Row],[Queue Name]]))</f>
        <v>CONSUMER POST BUREAU</v>
      </c>
      <c r="Q144" s="71" t="str">
        <f>IF(tbl_raw_data[[#This Row],[time_taken_in_min]]&lt;=settings!$D$2,"SLA_MET","SLA_NOT_MET")</f>
        <v>SLA_MET</v>
      </c>
    </row>
    <row r="145" spans="1:17" hidden="1" x14ac:dyDescent="0.3">
      <c r="A145" s="7" t="s">
        <v>1108</v>
      </c>
      <c r="B145" s="36">
        <v>45137.728912037041</v>
      </c>
      <c r="C145" s="37">
        <v>45137.738958333335</v>
      </c>
      <c r="D145" s="6" t="s">
        <v>10</v>
      </c>
      <c r="E145" s="6" t="s">
        <v>11</v>
      </c>
      <c r="F145" s="6" t="s">
        <v>14</v>
      </c>
      <c r="G145" s="6" t="s">
        <v>15</v>
      </c>
      <c r="H145" s="84" t="str">
        <f t="shared" si="2"/>
        <v>Reason Unknown</v>
      </c>
      <c r="I145" s="63">
        <f>(tbl_raw_data[[#This Row],[Date Actioned]])-(tbl_raw_data[[#This Row],[Date Tagged]])</f>
        <v>1.0046296294603962E-2</v>
      </c>
      <c r="J145" s="66">
        <f>HOUR(tbl_raw_data[[#This Row],[time_taken]])*60+MINUTE(tbl_raw_data[[#This Row],[time_taken]])+SECOND(tbl_raw_data[[#This Row],[time_taken]])/60</f>
        <v>14.466666666666667</v>
      </c>
      <c r="K145" s="68">
        <f>DATE(YEAR(tbl_raw_data[[#This Row],[Date Actioned]]),MONTH(tbl_raw_data[[#This Row],[Date Actioned]]),DAY(tbl_raw_data[[#This Row],[Date Actioned]]))</f>
        <v>45137</v>
      </c>
      <c r="L145" s="65" t="str">
        <f>UPPER(TEXT(tbl_raw_data[[#This Row],[updated_date]],"MMMM"))</f>
        <v>JULY</v>
      </c>
      <c r="M145" s="65" t="str">
        <f>"WEEK "&amp;IF(ROUNDUP(DAY(tbl_raw_data[[#This Row],[updated_date]])/7,0)=5,4,ROUNDUP(DAY(tbl_raw_data[[#This Row],[updated_date]])/7,0))</f>
        <v>WEEK 4</v>
      </c>
      <c r="N145" s="71" t="str">
        <f>UPPER(VLOOKUP(tbl_raw_data[[#This Row],[Analyst]],settings!$A$1:$B$15,2,0))</f>
        <v>CAMROON</v>
      </c>
      <c r="O145" s="71" t="str">
        <f>TRIM(UPPER(tbl_raw_data[[#This Row],[Outcome]]))</f>
        <v>APPROVE</v>
      </c>
      <c r="P145" s="71" t="str">
        <f>TRIM(UPPER(tbl_raw_data[[#This Row],[Queue Name]]))</f>
        <v>CONSUMER EXISTING</v>
      </c>
      <c r="Q145" s="71" t="str">
        <f>IF(tbl_raw_data[[#This Row],[time_taken_in_min]]&lt;=settings!$D$2,"SLA_MET","SLA_NOT_MET")</f>
        <v>SLA_MET</v>
      </c>
    </row>
    <row r="146" spans="1:17" hidden="1" x14ac:dyDescent="0.3">
      <c r="A146" s="1" t="s">
        <v>1109</v>
      </c>
      <c r="B146" s="34">
        <v>45137.731724537036</v>
      </c>
      <c r="C146" s="38">
        <v>45137.746817129628</v>
      </c>
      <c r="D146" s="3" t="s">
        <v>10</v>
      </c>
      <c r="E146" s="3" t="s">
        <v>8</v>
      </c>
      <c r="F146" s="3" t="s">
        <v>19</v>
      </c>
      <c r="G146" s="3" t="s">
        <v>23</v>
      </c>
      <c r="H146" s="84" t="str">
        <f t="shared" si="2"/>
        <v>Reason Unknown</v>
      </c>
      <c r="I146" s="63">
        <f>(tbl_raw_data[[#This Row],[Date Actioned]])-(tbl_raw_data[[#This Row],[Date Tagged]])</f>
        <v>1.509259259182727E-2</v>
      </c>
      <c r="J146" s="66">
        <f>HOUR(tbl_raw_data[[#This Row],[time_taken]])*60+MINUTE(tbl_raw_data[[#This Row],[time_taken]])+SECOND(tbl_raw_data[[#This Row],[time_taken]])/60</f>
        <v>21.733333333333334</v>
      </c>
      <c r="K146" s="68">
        <f>DATE(YEAR(tbl_raw_data[[#This Row],[Date Actioned]]),MONTH(tbl_raw_data[[#This Row],[Date Actioned]]),DAY(tbl_raw_data[[#This Row],[Date Actioned]]))</f>
        <v>45137</v>
      </c>
      <c r="L146" s="65" t="str">
        <f>UPPER(TEXT(tbl_raw_data[[#This Row],[updated_date]],"MMMM"))</f>
        <v>JULY</v>
      </c>
      <c r="M146" s="65" t="str">
        <f>"WEEK "&amp;IF(ROUNDUP(DAY(tbl_raw_data[[#This Row],[updated_date]])/7,0)=5,4,ROUNDUP(DAY(tbl_raw_data[[#This Row],[updated_date]])/7,0))</f>
        <v>WEEK 4</v>
      </c>
      <c r="N146" s="71" t="str">
        <f>UPPER(VLOOKUP(tbl_raw_data[[#This Row],[Analyst]],settings!$A$1:$B$15,2,0))</f>
        <v>NAVED</v>
      </c>
      <c r="O146" s="71" t="str">
        <f>TRIM(UPPER(tbl_raw_data[[#This Row],[Outcome]]))</f>
        <v>APPROVE</v>
      </c>
      <c r="P146" s="71" t="str">
        <f>TRIM(UPPER(tbl_raw_data[[#This Row],[Queue Name]]))</f>
        <v>CONSUMER POST BUREAU</v>
      </c>
      <c r="Q146" s="71" t="str">
        <f>IF(tbl_raw_data[[#This Row],[time_taken_in_min]]&lt;=settings!$D$2,"SLA_MET","SLA_NOT_MET")</f>
        <v>SLA_NOT_MET</v>
      </c>
    </row>
    <row r="147" spans="1:17" hidden="1" x14ac:dyDescent="0.3">
      <c r="A147" s="5" t="s">
        <v>1110</v>
      </c>
      <c r="B147" s="36">
        <v>45137.73228009259</v>
      </c>
      <c r="C147" s="39">
        <v>45137.743981481479</v>
      </c>
      <c r="D147" s="8" t="s">
        <v>15</v>
      </c>
      <c r="E147" s="6" t="s">
        <v>8</v>
      </c>
      <c r="F147" s="8" t="s">
        <v>21</v>
      </c>
      <c r="G147" s="9"/>
      <c r="H147" s="84" t="str">
        <f t="shared" si="2"/>
        <v>Reason Unknown</v>
      </c>
      <c r="I147" s="63">
        <f>(tbl_raw_data[[#This Row],[Date Actioned]])-(tbl_raw_data[[#This Row],[Date Tagged]])</f>
        <v>1.17013888884685E-2</v>
      </c>
      <c r="J147" s="66">
        <f>HOUR(tbl_raw_data[[#This Row],[time_taken]])*60+MINUTE(tbl_raw_data[[#This Row],[time_taken]])+SECOND(tbl_raw_data[[#This Row],[time_taken]])/60</f>
        <v>16.850000000000001</v>
      </c>
      <c r="K147" s="68">
        <f>DATE(YEAR(tbl_raw_data[[#This Row],[Date Actioned]]),MONTH(tbl_raw_data[[#This Row],[Date Actioned]]),DAY(tbl_raw_data[[#This Row],[Date Actioned]]))</f>
        <v>45137</v>
      </c>
      <c r="L147" s="65" t="str">
        <f>UPPER(TEXT(tbl_raw_data[[#This Row],[updated_date]],"MMMM"))</f>
        <v>JULY</v>
      </c>
      <c r="M147" s="65" t="str">
        <f>"WEEK "&amp;IF(ROUNDUP(DAY(tbl_raw_data[[#This Row],[updated_date]])/7,0)=5,4,ROUNDUP(DAY(tbl_raw_data[[#This Row],[updated_date]])/7,0))</f>
        <v>WEEK 4</v>
      </c>
      <c r="N147" s="71" t="str">
        <f>UPPER(VLOOKUP(tbl_raw_data[[#This Row],[Analyst]],settings!$A$1:$B$15,2,0))</f>
        <v>SHAHID</v>
      </c>
      <c r="O147" s="71" t="str">
        <f>TRIM(UPPER(tbl_raw_data[[#This Row],[Outcome]]))</f>
        <v>APPROVE</v>
      </c>
      <c r="P147" s="71" t="str">
        <f>TRIM(UPPER(tbl_raw_data[[#This Row],[Queue Name]]))</f>
        <v>CONSUMER POST BUREAU</v>
      </c>
      <c r="Q147" s="71" t="str">
        <f>IF(tbl_raw_data[[#This Row],[time_taken_in_min]]&lt;=settings!$D$2,"SLA_MET","SLA_NOT_MET")</f>
        <v>SLA_MET</v>
      </c>
    </row>
    <row r="148" spans="1:17" hidden="1" x14ac:dyDescent="0.3">
      <c r="A148" s="7" t="s">
        <v>1111</v>
      </c>
      <c r="B148" s="34">
        <v>45137.734085648146</v>
      </c>
      <c r="C148" s="38">
        <v>45137.744155092594</v>
      </c>
      <c r="D148" s="3" t="s">
        <v>10</v>
      </c>
      <c r="E148" s="3" t="s">
        <v>8</v>
      </c>
      <c r="F148" s="3" t="s">
        <v>17</v>
      </c>
      <c r="G148" s="3" t="s">
        <v>23</v>
      </c>
      <c r="H148" s="84" t="str">
        <f t="shared" si="2"/>
        <v>Reason Unknown</v>
      </c>
      <c r="I148" s="63">
        <f>(tbl_raw_data[[#This Row],[Date Actioned]])-(tbl_raw_data[[#This Row],[Date Tagged]])</f>
        <v>1.0069444448163267E-2</v>
      </c>
      <c r="J148" s="66">
        <f>HOUR(tbl_raw_data[[#This Row],[time_taken]])*60+MINUTE(tbl_raw_data[[#This Row],[time_taken]])+SECOND(tbl_raw_data[[#This Row],[time_taken]])/60</f>
        <v>14.5</v>
      </c>
      <c r="K148" s="68">
        <f>DATE(YEAR(tbl_raw_data[[#This Row],[Date Actioned]]),MONTH(tbl_raw_data[[#This Row],[Date Actioned]]),DAY(tbl_raw_data[[#This Row],[Date Actioned]]))</f>
        <v>45137</v>
      </c>
      <c r="L148" s="65" t="str">
        <f>UPPER(TEXT(tbl_raw_data[[#This Row],[updated_date]],"MMMM"))</f>
        <v>JULY</v>
      </c>
      <c r="M148" s="65" t="str">
        <f>"WEEK "&amp;IF(ROUNDUP(DAY(tbl_raw_data[[#This Row],[updated_date]])/7,0)=5,4,ROUNDUP(DAY(tbl_raw_data[[#This Row],[updated_date]])/7,0))</f>
        <v>WEEK 4</v>
      </c>
      <c r="N148" s="71" t="str">
        <f>UPPER(VLOOKUP(tbl_raw_data[[#This Row],[Analyst]],settings!$A$1:$B$15,2,0))</f>
        <v>MERCEDES</v>
      </c>
      <c r="O148" s="71" t="str">
        <f>TRIM(UPPER(tbl_raw_data[[#This Row],[Outcome]]))</f>
        <v>APPROVE</v>
      </c>
      <c r="P148" s="71" t="str">
        <f>TRIM(UPPER(tbl_raw_data[[#This Row],[Queue Name]]))</f>
        <v>CONSUMER POST BUREAU</v>
      </c>
      <c r="Q148" s="71" t="str">
        <f>IF(tbl_raw_data[[#This Row],[time_taken_in_min]]&lt;=settings!$D$2,"SLA_MET","SLA_NOT_MET")</f>
        <v>SLA_MET</v>
      </c>
    </row>
    <row r="149" spans="1:17" hidden="1" x14ac:dyDescent="0.3">
      <c r="A149" s="1" t="s">
        <v>1112</v>
      </c>
      <c r="B149" s="36">
        <v>45137.734537037039</v>
      </c>
      <c r="C149" s="37">
        <v>45137.749039351853</v>
      </c>
      <c r="D149" s="6" t="s">
        <v>10</v>
      </c>
      <c r="E149" s="6" t="s">
        <v>11</v>
      </c>
      <c r="F149" s="6" t="s">
        <v>22</v>
      </c>
      <c r="G149" s="6" t="s">
        <v>26</v>
      </c>
      <c r="H149" s="84" t="str">
        <f t="shared" si="2"/>
        <v>Reason Unknown</v>
      </c>
      <c r="I149" s="63">
        <f>(tbl_raw_data[[#This Row],[Date Actioned]])-(tbl_raw_data[[#This Row],[Date Tagged]])</f>
        <v>1.4502314814308193E-2</v>
      </c>
      <c r="J149" s="66">
        <f>HOUR(tbl_raw_data[[#This Row],[time_taken]])*60+MINUTE(tbl_raw_data[[#This Row],[time_taken]])+SECOND(tbl_raw_data[[#This Row],[time_taken]])/60</f>
        <v>20.883333333333333</v>
      </c>
      <c r="K149" s="68">
        <f>DATE(YEAR(tbl_raw_data[[#This Row],[Date Actioned]]),MONTH(tbl_raw_data[[#This Row],[Date Actioned]]),DAY(tbl_raw_data[[#This Row],[Date Actioned]]))</f>
        <v>45137</v>
      </c>
      <c r="L149" s="65" t="str">
        <f>UPPER(TEXT(tbl_raw_data[[#This Row],[updated_date]],"MMMM"))</f>
        <v>JULY</v>
      </c>
      <c r="M149" s="65" t="str">
        <f>"WEEK "&amp;IF(ROUNDUP(DAY(tbl_raw_data[[#This Row],[updated_date]])/7,0)=5,4,ROUNDUP(DAY(tbl_raw_data[[#This Row],[updated_date]])/7,0))</f>
        <v>WEEK 4</v>
      </c>
      <c r="N149" s="71" t="str">
        <f>UPPER(VLOOKUP(tbl_raw_data[[#This Row],[Analyst]],settings!$A$1:$B$15,2,0))</f>
        <v>ROHAN</v>
      </c>
      <c r="O149" s="71" t="str">
        <f>TRIM(UPPER(tbl_raw_data[[#This Row],[Outcome]]))</f>
        <v>APPROVE</v>
      </c>
      <c r="P149" s="71" t="str">
        <f>TRIM(UPPER(tbl_raw_data[[#This Row],[Queue Name]]))</f>
        <v>CONSUMER EXISTING</v>
      </c>
      <c r="Q149" s="71" t="str">
        <f>IF(tbl_raw_data[[#This Row],[time_taken_in_min]]&lt;=settings!$D$2,"SLA_MET","SLA_NOT_MET")</f>
        <v>SLA_NOT_MET</v>
      </c>
    </row>
    <row r="150" spans="1:17" hidden="1" x14ac:dyDescent="0.3">
      <c r="A150" s="5" t="s">
        <v>1113</v>
      </c>
      <c r="B150" s="34">
        <v>45137.734965277778</v>
      </c>
      <c r="C150" s="38">
        <v>45137.748252314814</v>
      </c>
      <c r="D150" s="3" t="s">
        <v>10</v>
      </c>
      <c r="E150" s="3" t="s">
        <v>8</v>
      </c>
      <c r="F150" s="3" t="s">
        <v>17</v>
      </c>
      <c r="G150" s="3" t="s">
        <v>15</v>
      </c>
      <c r="H150" s="84" t="str">
        <f t="shared" si="2"/>
        <v>Reason Unknown</v>
      </c>
      <c r="I150" s="63">
        <f>(tbl_raw_data[[#This Row],[Date Actioned]])-(tbl_raw_data[[#This Row],[Date Tagged]])</f>
        <v>1.3287037036207039E-2</v>
      </c>
      <c r="J150" s="66">
        <f>HOUR(tbl_raw_data[[#This Row],[time_taken]])*60+MINUTE(tbl_raw_data[[#This Row],[time_taken]])+SECOND(tbl_raw_data[[#This Row],[time_taken]])/60</f>
        <v>19.133333333333333</v>
      </c>
      <c r="K150" s="68">
        <f>DATE(YEAR(tbl_raw_data[[#This Row],[Date Actioned]]),MONTH(tbl_raw_data[[#This Row],[Date Actioned]]),DAY(tbl_raw_data[[#This Row],[Date Actioned]]))</f>
        <v>45137</v>
      </c>
      <c r="L150" s="65" t="str">
        <f>UPPER(TEXT(tbl_raw_data[[#This Row],[updated_date]],"MMMM"))</f>
        <v>JULY</v>
      </c>
      <c r="M150" s="65" t="str">
        <f>"WEEK "&amp;IF(ROUNDUP(DAY(tbl_raw_data[[#This Row],[updated_date]])/7,0)=5,4,ROUNDUP(DAY(tbl_raw_data[[#This Row],[updated_date]])/7,0))</f>
        <v>WEEK 4</v>
      </c>
      <c r="N150" s="71" t="str">
        <f>UPPER(VLOOKUP(tbl_raw_data[[#This Row],[Analyst]],settings!$A$1:$B$15,2,0))</f>
        <v>MERCEDES</v>
      </c>
      <c r="O150" s="71" t="str">
        <f>TRIM(UPPER(tbl_raw_data[[#This Row],[Outcome]]))</f>
        <v>APPROVE</v>
      </c>
      <c r="P150" s="71" t="str">
        <f>TRIM(UPPER(tbl_raw_data[[#This Row],[Queue Name]]))</f>
        <v>CONSUMER POST BUREAU</v>
      </c>
      <c r="Q150" s="71" t="str">
        <f>IF(tbl_raw_data[[#This Row],[time_taken_in_min]]&lt;=settings!$D$2,"SLA_MET","SLA_NOT_MET")</f>
        <v>SLA_MET</v>
      </c>
    </row>
    <row r="151" spans="1:17" hidden="1" x14ac:dyDescent="0.3">
      <c r="A151" s="7" t="s">
        <v>1114</v>
      </c>
      <c r="B151" s="36">
        <v>45137.736203703702</v>
      </c>
      <c r="C151" s="39">
        <v>45137.74763888889</v>
      </c>
      <c r="D151" s="8" t="s">
        <v>15</v>
      </c>
      <c r="E151" s="6" t="s">
        <v>11</v>
      </c>
      <c r="F151" s="8" t="s">
        <v>21</v>
      </c>
      <c r="G151" s="9"/>
      <c r="H151" s="84" t="str">
        <f t="shared" si="2"/>
        <v>Reason Unknown</v>
      </c>
      <c r="I151" s="63">
        <f>(tbl_raw_data[[#This Row],[Date Actioned]])-(tbl_raw_data[[#This Row],[Date Tagged]])</f>
        <v>1.1435185188020114E-2</v>
      </c>
      <c r="J151" s="66">
        <f>HOUR(tbl_raw_data[[#This Row],[time_taken]])*60+MINUTE(tbl_raw_data[[#This Row],[time_taken]])+SECOND(tbl_raw_data[[#This Row],[time_taken]])/60</f>
        <v>16.466666666666665</v>
      </c>
      <c r="K151" s="68">
        <f>DATE(YEAR(tbl_raw_data[[#This Row],[Date Actioned]]),MONTH(tbl_raw_data[[#This Row],[Date Actioned]]),DAY(tbl_raw_data[[#This Row],[Date Actioned]]))</f>
        <v>45137</v>
      </c>
      <c r="L151" s="65" t="str">
        <f>UPPER(TEXT(tbl_raw_data[[#This Row],[updated_date]],"MMMM"))</f>
        <v>JULY</v>
      </c>
      <c r="M151" s="65" t="str">
        <f>"WEEK "&amp;IF(ROUNDUP(DAY(tbl_raw_data[[#This Row],[updated_date]])/7,0)=5,4,ROUNDUP(DAY(tbl_raw_data[[#This Row],[updated_date]])/7,0))</f>
        <v>WEEK 4</v>
      </c>
      <c r="N151" s="71" t="str">
        <f>UPPER(VLOOKUP(tbl_raw_data[[#This Row],[Analyst]],settings!$A$1:$B$15,2,0))</f>
        <v>SHAHID</v>
      </c>
      <c r="O151" s="71" t="str">
        <f>TRIM(UPPER(tbl_raw_data[[#This Row],[Outcome]]))</f>
        <v>APPROVE</v>
      </c>
      <c r="P151" s="71" t="str">
        <f>TRIM(UPPER(tbl_raw_data[[#This Row],[Queue Name]]))</f>
        <v>CONSUMER EXISTING</v>
      </c>
      <c r="Q151" s="71" t="str">
        <f>IF(tbl_raw_data[[#This Row],[time_taken_in_min]]&lt;=settings!$D$2,"SLA_MET","SLA_NOT_MET")</f>
        <v>SLA_MET</v>
      </c>
    </row>
    <row r="152" spans="1:17" hidden="1" x14ac:dyDescent="0.3">
      <c r="A152" s="1" t="s">
        <v>1115</v>
      </c>
      <c r="B152" s="34">
        <v>45137.737164351849</v>
      </c>
      <c r="C152" s="38">
        <v>45137.751655092594</v>
      </c>
      <c r="D152" s="3" t="s">
        <v>10</v>
      </c>
      <c r="E152" s="3" t="s">
        <v>8</v>
      </c>
      <c r="F152" s="3" t="s">
        <v>17</v>
      </c>
      <c r="G152" s="3" t="s">
        <v>23</v>
      </c>
      <c r="H152" s="84" t="str">
        <f t="shared" si="2"/>
        <v>Reason Unknown</v>
      </c>
      <c r="I152" s="63">
        <f>(tbl_raw_data[[#This Row],[Date Actioned]])-(tbl_raw_data[[#This Row],[Date Tagged]])</f>
        <v>1.4490740744804498E-2</v>
      </c>
      <c r="J152" s="66">
        <f>HOUR(tbl_raw_data[[#This Row],[time_taken]])*60+MINUTE(tbl_raw_data[[#This Row],[time_taken]])+SECOND(tbl_raw_data[[#This Row],[time_taken]])/60</f>
        <v>20.866666666666667</v>
      </c>
      <c r="K152" s="68">
        <f>DATE(YEAR(tbl_raw_data[[#This Row],[Date Actioned]]),MONTH(tbl_raw_data[[#This Row],[Date Actioned]]),DAY(tbl_raw_data[[#This Row],[Date Actioned]]))</f>
        <v>45137</v>
      </c>
      <c r="L152" s="65" t="str">
        <f>UPPER(TEXT(tbl_raw_data[[#This Row],[updated_date]],"MMMM"))</f>
        <v>JULY</v>
      </c>
      <c r="M152" s="65" t="str">
        <f>"WEEK "&amp;IF(ROUNDUP(DAY(tbl_raw_data[[#This Row],[updated_date]])/7,0)=5,4,ROUNDUP(DAY(tbl_raw_data[[#This Row],[updated_date]])/7,0))</f>
        <v>WEEK 4</v>
      </c>
      <c r="N152" s="71" t="str">
        <f>UPPER(VLOOKUP(tbl_raw_data[[#This Row],[Analyst]],settings!$A$1:$B$15,2,0))</f>
        <v>MERCEDES</v>
      </c>
      <c r="O152" s="71" t="str">
        <f>TRIM(UPPER(tbl_raw_data[[#This Row],[Outcome]]))</f>
        <v>APPROVE</v>
      </c>
      <c r="P152" s="71" t="str">
        <f>TRIM(UPPER(tbl_raw_data[[#This Row],[Queue Name]]))</f>
        <v>CONSUMER POST BUREAU</v>
      </c>
      <c r="Q152" s="71" t="str">
        <f>IF(tbl_raw_data[[#This Row],[time_taken_in_min]]&lt;=settings!$D$2,"SLA_MET","SLA_NOT_MET")</f>
        <v>SLA_NOT_MET</v>
      </c>
    </row>
    <row r="153" spans="1:17" hidden="1" x14ac:dyDescent="0.3">
      <c r="A153" s="5" t="s">
        <v>1116</v>
      </c>
      <c r="B153" s="36">
        <v>45137.739166666666</v>
      </c>
      <c r="C153" s="37">
        <v>45137.753831018519</v>
      </c>
      <c r="D153" s="6" t="s">
        <v>10</v>
      </c>
      <c r="E153" s="6" t="s">
        <v>11</v>
      </c>
      <c r="F153" s="6" t="s">
        <v>19</v>
      </c>
      <c r="G153" s="6" t="s">
        <v>15</v>
      </c>
      <c r="H153" s="84" t="str">
        <f t="shared" si="2"/>
        <v>Reason Unknown</v>
      </c>
      <c r="I153" s="63">
        <f>(tbl_raw_data[[#This Row],[Date Actioned]])-(tbl_raw_data[[#This Row],[Date Tagged]])</f>
        <v>1.4664351852843538E-2</v>
      </c>
      <c r="J153" s="66">
        <f>HOUR(tbl_raw_data[[#This Row],[time_taken]])*60+MINUTE(tbl_raw_data[[#This Row],[time_taken]])+SECOND(tbl_raw_data[[#This Row],[time_taken]])/60</f>
        <v>21.116666666666667</v>
      </c>
      <c r="K153" s="68">
        <f>DATE(YEAR(tbl_raw_data[[#This Row],[Date Actioned]]),MONTH(tbl_raw_data[[#This Row],[Date Actioned]]),DAY(tbl_raw_data[[#This Row],[Date Actioned]]))</f>
        <v>45137</v>
      </c>
      <c r="L153" s="65" t="str">
        <f>UPPER(TEXT(tbl_raw_data[[#This Row],[updated_date]],"MMMM"))</f>
        <v>JULY</v>
      </c>
      <c r="M153" s="65" t="str">
        <f>"WEEK "&amp;IF(ROUNDUP(DAY(tbl_raw_data[[#This Row],[updated_date]])/7,0)=5,4,ROUNDUP(DAY(tbl_raw_data[[#This Row],[updated_date]])/7,0))</f>
        <v>WEEK 4</v>
      </c>
      <c r="N153" s="71" t="str">
        <f>UPPER(VLOOKUP(tbl_raw_data[[#This Row],[Analyst]],settings!$A$1:$B$15,2,0))</f>
        <v>NAVED</v>
      </c>
      <c r="O153" s="71" t="str">
        <f>TRIM(UPPER(tbl_raw_data[[#This Row],[Outcome]]))</f>
        <v>APPROVE</v>
      </c>
      <c r="P153" s="71" t="str">
        <f>TRIM(UPPER(tbl_raw_data[[#This Row],[Queue Name]]))</f>
        <v>CONSUMER EXISTING</v>
      </c>
      <c r="Q153" s="71" t="str">
        <f>IF(tbl_raw_data[[#This Row],[time_taken_in_min]]&lt;=settings!$D$2,"SLA_MET","SLA_NOT_MET")</f>
        <v>SLA_NOT_MET</v>
      </c>
    </row>
    <row r="154" spans="1:17" hidden="1" x14ac:dyDescent="0.3">
      <c r="A154" s="7" t="s">
        <v>1117</v>
      </c>
      <c r="B154" s="34">
        <v>45137.742812500001</v>
      </c>
      <c r="C154" s="38">
        <v>45137.757002314815</v>
      </c>
      <c r="D154" s="3" t="s">
        <v>10</v>
      </c>
      <c r="E154" s="3" t="s">
        <v>18</v>
      </c>
      <c r="F154" s="3" t="s">
        <v>22</v>
      </c>
      <c r="G154" s="3" t="s">
        <v>15</v>
      </c>
      <c r="H154" s="84" t="str">
        <f t="shared" si="2"/>
        <v>Reason Unknown</v>
      </c>
      <c r="I154" s="63">
        <f>(tbl_raw_data[[#This Row],[Date Actioned]])-(tbl_raw_data[[#This Row],[Date Tagged]])</f>
        <v>1.4189814814017154E-2</v>
      </c>
      <c r="J154" s="66">
        <f>HOUR(tbl_raw_data[[#This Row],[time_taken]])*60+MINUTE(tbl_raw_data[[#This Row],[time_taken]])+SECOND(tbl_raw_data[[#This Row],[time_taken]])/60</f>
        <v>20.433333333333334</v>
      </c>
      <c r="K154" s="68">
        <f>DATE(YEAR(tbl_raw_data[[#This Row],[Date Actioned]]),MONTH(tbl_raw_data[[#This Row],[Date Actioned]]),DAY(tbl_raw_data[[#This Row],[Date Actioned]]))</f>
        <v>45137</v>
      </c>
      <c r="L154" s="65" t="str">
        <f>UPPER(TEXT(tbl_raw_data[[#This Row],[updated_date]],"MMMM"))</f>
        <v>JULY</v>
      </c>
      <c r="M154" s="65" t="str">
        <f>"WEEK "&amp;IF(ROUNDUP(DAY(tbl_raw_data[[#This Row],[updated_date]])/7,0)=5,4,ROUNDUP(DAY(tbl_raw_data[[#This Row],[updated_date]])/7,0))</f>
        <v>WEEK 4</v>
      </c>
      <c r="N154" s="71" t="str">
        <f>UPPER(VLOOKUP(tbl_raw_data[[#This Row],[Analyst]],settings!$A$1:$B$15,2,0))</f>
        <v>ROHAN</v>
      </c>
      <c r="O154" s="71" t="str">
        <f>TRIM(UPPER(tbl_raw_data[[#This Row],[Outcome]]))</f>
        <v>APPROVE</v>
      </c>
      <c r="P154" s="71" t="str">
        <f>TRIM(UPPER(tbl_raw_data[[#This Row],[Queue Name]]))</f>
        <v>CONSUMER PRE BUREAU</v>
      </c>
      <c r="Q154" s="71" t="str">
        <f>IF(tbl_raw_data[[#This Row],[time_taken_in_min]]&lt;=settings!$D$2,"SLA_MET","SLA_NOT_MET")</f>
        <v>SLA_NOT_MET</v>
      </c>
    </row>
    <row r="155" spans="1:17" hidden="1" x14ac:dyDescent="0.3">
      <c r="A155" s="1" t="s">
        <v>1118</v>
      </c>
      <c r="B155" s="36">
        <v>45137.74324074074</v>
      </c>
      <c r="C155" s="37">
        <v>45137.753819444442</v>
      </c>
      <c r="D155" s="6" t="s">
        <v>10</v>
      </c>
      <c r="E155" s="6" t="s">
        <v>8</v>
      </c>
      <c r="F155" s="6" t="s">
        <v>24</v>
      </c>
      <c r="G155" s="6" t="s">
        <v>23</v>
      </c>
      <c r="H155" s="84" t="str">
        <f t="shared" si="2"/>
        <v>Reason Unknown</v>
      </c>
      <c r="I155" s="63">
        <f>(tbl_raw_data[[#This Row],[Date Actioned]])-(tbl_raw_data[[#This Row],[Date Tagged]])</f>
        <v>1.0578703702776693E-2</v>
      </c>
      <c r="J155" s="66">
        <f>HOUR(tbl_raw_data[[#This Row],[time_taken]])*60+MINUTE(tbl_raw_data[[#This Row],[time_taken]])+SECOND(tbl_raw_data[[#This Row],[time_taken]])/60</f>
        <v>15.233333333333333</v>
      </c>
      <c r="K155" s="68">
        <f>DATE(YEAR(tbl_raw_data[[#This Row],[Date Actioned]]),MONTH(tbl_raw_data[[#This Row],[Date Actioned]]),DAY(tbl_raw_data[[#This Row],[Date Actioned]]))</f>
        <v>45137</v>
      </c>
      <c r="L155" s="65" t="str">
        <f>UPPER(TEXT(tbl_raw_data[[#This Row],[updated_date]],"MMMM"))</f>
        <v>JULY</v>
      </c>
      <c r="M155" s="65" t="str">
        <f>"WEEK "&amp;IF(ROUNDUP(DAY(tbl_raw_data[[#This Row],[updated_date]])/7,0)=5,4,ROUNDUP(DAY(tbl_raw_data[[#This Row],[updated_date]])/7,0))</f>
        <v>WEEK 4</v>
      </c>
      <c r="N155" s="71" t="str">
        <f>UPPER(VLOOKUP(tbl_raw_data[[#This Row],[Analyst]],settings!$A$1:$B$15,2,0))</f>
        <v>SAM</v>
      </c>
      <c r="O155" s="71" t="str">
        <f>TRIM(UPPER(tbl_raw_data[[#This Row],[Outcome]]))</f>
        <v>APPROVE</v>
      </c>
      <c r="P155" s="71" t="str">
        <f>TRIM(UPPER(tbl_raw_data[[#This Row],[Queue Name]]))</f>
        <v>CONSUMER POST BUREAU</v>
      </c>
      <c r="Q155" s="71" t="str">
        <f>IF(tbl_raw_data[[#This Row],[time_taken_in_min]]&lt;=settings!$D$2,"SLA_MET","SLA_NOT_MET")</f>
        <v>SLA_MET</v>
      </c>
    </row>
    <row r="156" spans="1:17" hidden="1" x14ac:dyDescent="0.3">
      <c r="A156" s="5" t="s">
        <v>1119</v>
      </c>
      <c r="B156" s="34">
        <v>45137.747071759259</v>
      </c>
      <c r="C156" s="38">
        <v>45137.756921296299</v>
      </c>
      <c r="D156" s="3" t="s">
        <v>10</v>
      </c>
      <c r="E156" s="3" t="s">
        <v>8</v>
      </c>
      <c r="F156" s="3" t="s">
        <v>14</v>
      </c>
      <c r="G156" s="3" t="s">
        <v>23</v>
      </c>
      <c r="H156" s="84" t="str">
        <f t="shared" si="2"/>
        <v>Reason Unknown</v>
      </c>
      <c r="I156" s="63">
        <f>(tbl_raw_data[[#This Row],[Date Actioned]])-(tbl_raw_data[[#This Row],[Date Tagged]])</f>
        <v>9.8495370402815752E-3</v>
      </c>
      <c r="J156" s="66">
        <f>HOUR(tbl_raw_data[[#This Row],[time_taken]])*60+MINUTE(tbl_raw_data[[#This Row],[time_taken]])+SECOND(tbl_raw_data[[#This Row],[time_taken]])/60</f>
        <v>14.183333333333334</v>
      </c>
      <c r="K156" s="68">
        <f>DATE(YEAR(tbl_raw_data[[#This Row],[Date Actioned]]),MONTH(tbl_raw_data[[#This Row],[Date Actioned]]),DAY(tbl_raw_data[[#This Row],[Date Actioned]]))</f>
        <v>45137</v>
      </c>
      <c r="L156" s="65" t="str">
        <f>UPPER(TEXT(tbl_raw_data[[#This Row],[updated_date]],"MMMM"))</f>
        <v>JULY</v>
      </c>
      <c r="M156" s="65" t="str">
        <f>"WEEK "&amp;IF(ROUNDUP(DAY(tbl_raw_data[[#This Row],[updated_date]])/7,0)=5,4,ROUNDUP(DAY(tbl_raw_data[[#This Row],[updated_date]])/7,0))</f>
        <v>WEEK 4</v>
      </c>
      <c r="N156" s="71" t="str">
        <f>UPPER(VLOOKUP(tbl_raw_data[[#This Row],[Analyst]],settings!$A$1:$B$15,2,0))</f>
        <v>CAMROON</v>
      </c>
      <c r="O156" s="71" t="str">
        <f>TRIM(UPPER(tbl_raw_data[[#This Row],[Outcome]]))</f>
        <v>APPROVE</v>
      </c>
      <c r="P156" s="71" t="str">
        <f>TRIM(UPPER(tbl_raw_data[[#This Row],[Queue Name]]))</f>
        <v>CONSUMER POST BUREAU</v>
      </c>
      <c r="Q156" s="71" t="str">
        <f>IF(tbl_raw_data[[#This Row],[time_taken_in_min]]&lt;=settings!$D$2,"SLA_MET","SLA_NOT_MET")</f>
        <v>SLA_MET</v>
      </c>
    </row>
    <row r="157" spans="1:17" hidden="1" x14ac:dyDescent="0.3">
      <c r="A157" s="7" t="s">
        <v>1120</v>
      </c>
      <c r="B157" s="36">
        <v>45137.747488425928</v>
      </c>
      <c r="C157" s="39">
        <v>45137.7502662037</v>
      </c>
      <c r="D157" s="8" t="s">
        <v>15</v>
      </c>
      <c r="E157" s="6" t="s">
        <v>11</v>
      </c>
      <c r="F157" s="8" t="s">
        <v>21</v>
      </c>
      <c r="G157" s="9"/>
      <c r="H157" s="84" t="str">
        <f t="shared" si="2"/>
        <v>Reason Unknown</v>
      </c>
      <c r="I157" s="63">
        <f>(tbl_raw_data[[#This Row],[Date Actioned]])-(tbl_raw_data[[#This Row],[Date Tagged]])</f>
        <v>2.7777777722803876E-3</v>
      </c>
      <c r="J157" s="66">
        <f>HOUR(tbl_raw_data[[#This Row],[time_taken]])*60+MINUTE(tbl_raw_data[[#This Row],[time_taken]])+SECOND(tbl_raw_data[[#This Row],[time_taken]])/60</f>
        <v>4</v>
      </c>
      <c r="K157" s="68">
        <f>DATE(YEAR(tbl_raw_data[[#This Row],[Date Actioned]]),MONTH(tbl_raw_data[[#This Row],[Date Actioned]]),DAY(tbl_raw_data[[#This Row],[Date Actioned]]))</f>
        <v>45137</v>
      </c>
      <c r="L157" s="65" t="str">
        <f>UPPER(TEXT(tbl_raw_data[[#This Row],[updated_date]],"MMMM"))</f>
        <v>JULY</v>
      </c>
      <c r="M157" s="65" t="str">
        <f>"WEEK "&amp;IF(ROUNDUP(DAY(tbl_raw_data[[#This Row],[updated_date]])/7,0)=5,4,ROUNDUP(DAY(tbl_raw_data[[#This Row],[updated_date]])/7,0))</f>
        <v>WEEK 4</v>
      </c>
      <c r="N157" s="71" t="str">
        <f>UPPER(VLOOKUP(tbl_raw_data[[#This Row],[Analyst]],settings!$A$1:$B$15,2,0))</f>
        <v>SHAHID</v>
      </c>
      <c r="O157" s="71" t="str">
        <f>TRIM(UPPER(tbl_raw_data[[#This Row],[Outcome]]))</f>
        <v>APPROVE</v>
      </c>
      <c r="P157" s="71" t="str">
        <f>TRIM(UPPER(tbl_raw_data[[#This Row],[Queue Name]]))</f>
        <v>CONSUMER EXISTING</v>
      </c>
      <c r="Q157" s="71" t="str">
        <f>IF(tbl_raw_data[[#This Row],[time_taken_in_min]]&lt;=settings!$D$2,"SLA_MET","SLA_NOT_MET")</f>
        <v>SLA_MET</v>
      </c>
    </row>
    <row r="158" spans="1:17" hidden="1" x14ac:dyDescent="0.3">
      <c r="A158" s="1" t="s">
        <v>1121</v>
      </c>
      <c r="B158" s="34">
        <v>45137.747569444444</v>
      </c>
      <c r="C158" s="35">
        <v>45137.754629629628</v>
      </c>
      <c r="D158" s="2" t="s">
        <v>15</v>
      </c>
      <c r="E158" s="3" t="s">
        <v>8</v>
      </c>
      <c r="F158" s="2" t="s">
        <v>21</v>
      </c>
      <c r="G158" s="4"/>
      <c r="H158" s="84" t="str">
        <f t="shared" si="2"/>
        <v>Reason Unknown</v>
      </c>
      <c r="I158" s="63">
        <f>(tbl_raw_data[[#This Row],[Date Actioned]])-(tbl_raw_data[[#This Row],[Date Tagged]])</f>
        <v>7.0601851839455776E-3</v>
      </c>
      <c r="J158" s="66">
        <f>HOUR(tbl_raw_data[[#This Row],[time_taken]])*60+MINUTE(tbl_raw_data[[#This Row],[time_taken]])+SECOND(tbl_raw_data[[#This Row],[time_taken]])/60</f>
        <v>10.166666666666666</v>
      </c>
      <c r="K158" s="68">
        <f>DATE(YEAR(tbl_raw_data[[#This Row],[Date Actioned]]),MONTH(tbl_raw_data[[#This Row],[Date Actioned]]),DAY(tbl_raw_data[[#This Row],[Date Actioned]]))</f>
        <v>45137</v>
      </c>
      <c r="L158" s="65" t="str">
        <f>UPPER(TEXT(tbl_raw_data[[#This Row],[updated_date]],"MMMM"))</f>
        <v>JULY</v>
      </c>
      <c r="M158" s="65" t="str">
        <f>"WEEK "&amp;IF(ROUNDUP(DAY(tbl_raw_data[[#This Row],[updated_date]])/7,0)=5,4,ROUNDUP(DAY(tbl_raw_data[[#This Row],[updated_date]])/7,0))</f>
        <v>WEEK 4</v>
      </c>
      <c r="N158" s="71" t="str">
        <f>UPPER(VLOOKUP(tbl_raw_data[[#This Row],[Analyst]],settings!$A$1:$B$15,2,0))</f>
        <v>SHAHID</v>
      </c>
      <c r="O158" s="71" t="str">
        <f>TRIM(UPPER(tbl_raw_data[[#This Row],[Outcome]]))</f>
        <v>APPROVE</v>
      </c>
      <c r="P158" s="71" t="str">
        <f>TRIM(UPPER(tbl_raw_data[[#This Row],[Queue Name]]))</f>
        <v>CONSUMER POST BUREAU</v>
      </c>
      <c r="Q158" s="71" t="str">
        <f>IF(tbl_raw_data[[#This Row],[time_taken_in_min]]&lt;=settings!$D$2,"SLA_MET","SLA_NOT_MET")</f>
        <v>SLA_MET</v>
      </c>
    </row>
    <row r="159" spans="1:17" hidden="1" x14ac:dyDescent="0.3">
      <c r="A159" s="5" t="s">
        <v>1122</v>
      </c>
      <c r="B159" s="36">
        <v>45137.75403935185</v>
      </c>
      <c r="C159" s="37">
        <v>45137.765266203707</v>
      </c>
      <c r="D159" s="6" t="s">
        <v>10</v>
      </c>
      <c r="E159" s="6" t="s">
        <v>18</v>
      </c>
      <c r="F159" s="6" t="s">
        <v>17</v>
      </c>
      <c r="G159" s="6" t="s">
        <v>26</v>
      </c>
      <c r="H159" s="84" t="str">
        <f t="shared" si="2"/>
        <v>Reason Unknown</v>
      </c>
      <c r="I159" s="63">
        <f>(tbl_raw_data[[#This Row],[Date Actioned]])-(tbl_raw_data[[#This Row],[Date Tagged]])</f>
        <v>1.1226851856918074E-2</v>
      </c>
      <c r="J159" s="66">
        <f>HOUR(tbl_raw_data[[#This Row],[time_taken]])*60+MINUTE(tbl_raw_data[[#This Row],[time_taken]])+SECOND(tbl_raw_data[[#This Row],[time_taken]])/60</f>
        <v>16.166666666666668</v>
      </c>
      <c r="K159" s="68">
        <f>DATE(YEAR(tbl_raw_data[[#This Row],[Date Actioned]]),MONTH(tbl_raw_data[[#This Row],[Date Actioned]]),DAY(tbl_raw_data[[#This Row],[Date Actioned]]))</f>
        <v>45137</v>
      </c>
      <c r="L159" s="65" t="str">
        <f>UPPER(TEXT(tbl_raw_data[[#This Row],[updated_date]],"MMMM"))</f>
        <v>JULY</v>
      </c>
      <c r="M159" s="65" t="str">
        <f>"WEEK "&amp;IF(ROUNDUP(DAY(tbl_raw_data[[#This Row],[updated_date]])/7,0)=5,4,ROUNDUP(DAY(tbl_raw_data[[#This Row],[updated_date]])/7,0))</f>
        <v>WEEK 4</v>
      </c>
      <c r="N159" s="71" t="str">
        <f>UPPER(VLOOKUP(tbl_raw_data[[#This Row],[Analyst]],settings!$A$1:$B$15,2,0))</f>
        <v>MERCEDES</v>
      </c>
      <c r="O159" s="71" t="str">
        <f>TRIM(UPPER(tbl_raw_data[[#This Row],[Outcome]]))</f>
        <v>APPROVE</v>
      </c>
      <c r="P159" s="71" t="str">
        <f>TRIM(UPPER(tbl_raw_data[[#This Row],[Queue Name]]))</f>
        <v>CONSUMER PRE BUREAU</v>
      </c>
      <c r="Q159" s="71" t="str">
        <f>IF(tbl_raw_data[[#This Row],[time_taken_in_min]]&lt;=settings!$D$2,"SLA_MET","SLA_NOT_MET")</f>
        <v>SLA_MET</v>
      </c>
    </row>
    <row r="160" spans="1:17" hidden="1" x14ac:dyDescent="0.3">
      <c r="A160" s="7" t="s">
        <v>1123</v>
      </c>
      <c r="B160" s="34">
        <v>45137.754872685182</v>
      </c>
      <c r="C160" s="38">
        <v>45137.761076388888</v>
      </c>
      <c r="D160" s="3" t="s">
        <v>10</v>
      </c>
      <c r="E160" s="3" t="s">
        <v>8</v>
      </c>
      <c r="F160" s="3" t="s">
        <v>14</v>
      </c>
      <c r="G160" s="3" t="s">
        <v>23</v>
      </c>
      <c r="H160" s="84" t="str">
        <f t="shared" si="2"/>
        <v>Reason Unknown</v>
      </c>
      <c r="I160" s="63">
        <f>(tbl_raw_data[[#This Row],[Date Actioned]])-(tbl_raw_data[[#This Row],[Date Tagged]])</f>
        <v>6.2037037059781142E-3</v>
      </c>
      <c r="J160" s="66">
        <f>HOUR(tbl_raw_data[[#This Row],[time_taken]])*60+MINUTE(tbl_raw_data[[#This Row],[time_taken]])+SECOND(tbl_raw_data[[#This Row],[time_taken]])/60</f>
        <v>8.9333333333333336</v>
      </c>
      <c r="K160" s="68">
        <f>DATE(YEAR(tbl_raw_data[[#This Row],[Date Actioned]]),MONTH(tbl_raw_data[[#This Row],[Date Actioned]]),DAY(tbl_raw_data[[#This Row],[Date Actioned]]))</f>
        <v>45137</v>
      </c>
      <c r="L160" s="65" t="str">
        <f>UPPER(TEXT(tbl_raw_data[[#This Row],[updated_date]],"MMMM"))</f>
        <v>JULY</v>
      </c>
      <c r="M160" s="65" t="str">
        <f>"WEEK "&amp;IF(ROUNDUP(DAY(tbl_raw_data[[#This Row],[updated_date]])/7,0)=5,4,ROUNDUP(DAY(tbl_raw_data[[#This Row],[updated_date]])/7,0))</f>
        <v>WEEK 4</v>
      </c>
      <c r="N160" s="71" t="str">
        <f>UPPER(VLOOKUP(tbl_raw_data[[#This Row],[Analyst]],settings!$A$1:$B$15,2,0))</f>
        <v>CAMROON</v>
      </c>
      <c r="O160" s="71" t="str">
        <f>TRIM(UPPER(tbl_raw_data[[#This Row],[Outcome]]))</f>
        <v>APPROVE</v>
      </c>
      <c r="P160" s="71" t="str">
        <f>TRIM(UPPER(tbl_raw_data[[#This Row],[Queue Name]]))</f>
        <v>CONSUMER POST BUREAU</v>
      </c>
      <c r="Q160" s="71" t="str">
        <f>IF(tbl_raw_data[[#This Row],[time_taken_in_min]]&lt;=settings!$D$2,"SLA_MET","SLA_NOT_MET")</f>
        <v>SLA_MET</v>
      </c>
    </row>
    <row r="161" spans="1:17" hidden="1" x14ac:dyDescent="0.3">
      <c r="A161" s="1" t="s">
        <v>1124</v>
      </c>
      <c r="B161" s="36">
        <v>45137.756180555552</v>
      </c>
      <c r="C161" s="37">
        <v>45137.764664351853</v>
      </c>
      <c r="D161" s="6" t="s">
        <v>10</v>
      </c>
      <c r="E161" s="6" t="s">
        <v>11</v>
      </c>
      <c r="F161" s="6" t="s">
        <v>22</v>
      </c>
      <c r="G161" s="6" t="s">
        <v>16</v>
      </c>
      <c r="H161" s="84" t="str">
        <f t="shared" si="2"/>
        <v>Reason Unknown</v>
      </c>
      <c r="I161" s="63">
        <f>(tbl_raw_data[[#This Row],[Date Actioned]])-(tbl_raw_data[[#This Row],[Date Tagged]])</f>
        <v>8.4837963004247285E-3</v>
      </c>
      <c r="J161" s="66">
        <f>HOUR(tbl_raw_data[[#This Row],[time_taken]])*60+MINUTE(tbl_raw_data[[#This Row],[time_taken]])+SECOND(tbl_raw_data[[#This Row],[time_taken]])/60</f>
        <v>12.216666666666667</v>
      </c>
      <c r="K161" s="68">
        <f>DATE(YEAR(tbl_raw_data[[#This Row],[Date Actioned]]),MONTH(tbl_raw_data[[#This Row],[Date Actioned]]),DAY(tbl_raw_data[[#This Row],[Date Actioned]]))</f>
        <v>45137</v>
      </c>
      <c r="L161" s="65" t="str">
        <f>UPPER(TEXT(tbl_raw_data[[#This Row],[updated_date]],"MMMM"))</f>
        <v>JULY</v>
      </c>
      <c r="M161" s="65" t="str">
        <f>"WEEK "&amp;IF(ROUNDUP(DAY(tbl_raw_data[[#This Row],[updated_date]])/7,0)=5,4,ROUNDUP(DAY(tbl_raw_data[[#This Row],[updated_date]])/7,0))</f>
        <v>WEEK 4</v>
      </c>
      <c r="N161" s="71" t="str">
        <f>UPPER(VLOOKUP(tbl_raw_data[[#This Row],[Analyst]],settings!$A$1:$B$15,2,0))</f>
        <v>ROHAN</v>
      </c>
      <c r="O161" s="71" t="str">
        <f>TRIM(UPPER(tbl_raw_data[[#This Row],[Outcome]]))</f>
        <v>APPROVE</v>
      </c>
      <c r="P161" s="71" t="str">
        <f>TRIM(UPPER(tbl_raw_data[[#This Row],[Queue Name]]))</f>
        <v>CONSUMER EXISTING</v>
      </c>
      <c r="Q161" s="71" t="str">
        <f>IF(tbl_raw_data[[#This Row],[time_taken_in_min]]&lt;=settings!$D$2,"SLA_MET","SLA_NOT_MET")</f>
        <v>SLA_MET</v>
      </c>
    </row>
    <row r="162" spans="1:17" hidden="1" x14ac:dyDescent="0.3">
      <c r="A162" s="5" t="s">
        <v>1125</v>
      </c>
      <c r="B162" s="34">
        <v>45137.757025462961</v>
      </c>
      <c r="C162" s="38">
        <v>45137.763888888891</v>
      </c>
      <c r="D162" s="3" t="s">
        <v>10</v>
      </c>
      <c r="E162" s="3" t="s">
        <v>8</v>
      </c>
      <c r="F162" s="3" t="s">
        <v>19</v>
      </c>
      <c r="G162" s="3" t="s">
        <v>23</v>
      </c>
      <c r="H162" s="84" t="str">
        <f t="shared" si="2"/>
        <v>Reason Unknown</v>
      </c>
      <c r="I162" s="63">
        <f>(tbl_raw_data[[#This Row],[Date Actioned]])-(tbl_raw_data[[#This Row],[Date Tagged]])</f>
        <v>6.8634259296231903E-3</v>
      </c>
      <c r="J162" s="66">
        <f>HOUR(tbl_raw_data[[#This Row],[time_taken]])*60+MINUTE(tbl_raw_data[[#This Row],[time_taken]])+SECOND(tbl_raw_data[[#This Row],[time_taken]])/60</f>
        <v>9.8833333333333329</v>
      </c>
      <c r="K162" s="68">
        <f>DATE(YEAR(tbl_raw_data[[#This Row],[Date Actioned]]),MONTH(tbl_raw_data[[#This Row],[Date Actioned]]),DAY(tbl_raw_data[[#This Row],[Date Actioned]]))</f>
        <v>45137</v>
      </c>
      <c r="L162" s="65" t="str">
        <f>UPPER(TEXT(tbl_raw_data[[#This Row],[updated_date]],"MMMM"))</f>
        <v>JULY</v>
      </c>
      <c r="M162" s="65" t="str">
        <f>"WEEK "&amp;IF(ROUNDUP(DAY(tbl_raw_data[[#This Row],[updated_date]])/7,0)=5,4,ROUNDUP(DAY(tbl_raw_data[[#This Row],[updated_date]])/7,0))</f>
        <v>WEEK 4</v>
      </c>
      <c r="N162" s="71" t="str">
        <f>UPPER(VLOOKUP(tbl_raw_data[[#This Row],[Analyst]],settings!$A$1:$B$15,2,0))</f>
        <v>NAVED</v>
      </c>
      <c r="O162" s="71" t="str">
        <f>TRIM(UPPER(tbl_raw_data[[#This Row],[Outcome]]))</f>
        <v>APPROVE</v>
      </c>
      <c r="P162" s="71" t="str">
        <f>TRIM(UPPER(tbl_raw_data[[#This Row],[Queue Name]]))</f>
        <v>CONSUMER POST BUREAU</v>
      </c>
      <c r="Q162" s="71" t="str">
        <f>IF(tbl_raw_data[[#This Row],[time_taken_in_min]]&lt;=settings!$D$2,"SLA_MET","SLA_NOT_MET")</f>
        <v>SLA_MET</v>
      </c>
    </row>
    <row r="163" spans="1:17" hidden="1" x14ac:dyDescent="0.3">
      <c r="A163" s="7" t="s">
        <v>1126</v>
      </c>
      <c r="B163" s="36">
        <v>45137.75880787037</v>
      </c>
      <c r="C163" s="39">
        <v>45137.770636574074</v>
      </c>
      <c r="D163" s="8" t="s">
        <v>15</v>
      </c>
      <c r="E163" s="6" t="s">
        <v>11</v>
      </c>
      <c r="F163" s="8" t="s">
        <v>21</v>
      </c>
      <c r="G163" s="9"/>
      <c r="H163" s="84" t="str">
        <f t="shared" si="2"/>
        <v>Reason Unknown</v>
      </c>
      <c r="I163" s="63">
        <f>(tbl_raw_data[[#This Row],[Date Actioned]])-(tbl_raw_data[[#This Row],[Date Tagged]])</f>
        <v>1.1828703703940846E-2</v>
      </c>
      <c r="J163" s="66">
        <f>HOUR(tbl_raw_data[[#This Row],[time_taken]])*60+MINUTE(tbl_raw_data[[#This Row],[time_taken]])+SECOND(tbl_raw_data[[#This Row],[time_taken]])/60</f>
        <v>17.033333333333335</v>
      </c>
      <c r="K163" s="68">
        <f>DATE(YEAR(tbl_raw_data[[#This Row],[Date Actioned]]),MONTH(tbl_raw_data[[#This Row],[Date Actioned]]),DAY(tbl_raw_data[[#This Row],[Date Actioned]]))</f>
        <v>45137</v>
      </c>
      <c r="L163" s="65" t="str">
        <f>UPPER(TEXT(tbl_raw_data[[#This Row],[updated_date]],"MMMM"))</f>
        <v>JULY</v>
      </c>
      <c r="M163" s="65" t="str">
        <f>"WEEK "&amp;IF(ROUNDUP(DAY(tbl_raw_data[[#This Row],[updated_date]])/7,0)=5,4,ROUNDUP(DAY(tbl_raw_data[[#This Row],[updated_date]])/7,0))</f>
        <v>WEEK 4</v>
      </c>
      <c r="N163" s="71" t="str">
        <f>UPPER(VLOOKUP(tbl_raw_data[[#This Row],[Analyst]],settings!$A$1:$B$15,2,0))</f>
        <v>SHAHID</v>
      </c>
      <c r="O163" s="71" t="str">
        <f>TRIM(UPPER(tbl_raw_data[[#This Row],[Outcome]]))</f>
        <v>APPROVE</v>
      </c>
      <c r="P163" s="71" t="str">
        <f>TRIM(UPPER(tbl_raw_data[[#This Row],[Queue Name]]))</f>
        <v>CONSUMER EXISTING</v>
      </c>
      <c r="Q163" s="71" t="str">
        <f>IF(tbl_raw_data[[#This Row],[time_taken_in_min]]&lt;=settings!$D$2,"SLA_MET","SLA_NOT_MET")</f>
        <v>SLA_MET</v>
      </c>
    </row>
    <row r="164" spans="1:17" hidden="1" x14ac:dyDescent="0.3">
      <c r="A164" s="1" t="s">
        <v>1127</v>
      </c>
      <c r="B164" s="34">
        <v>45137.760810185187</v>
      </c>
      <c r="C164" s="38">
        <v>45137.764664351853</v>
      </c>
      <c r="D164" s="3" t="s">
        <v>10</v>
      </c>
      <c r="E164" s="3" t="s">
        <v>8</v>
      </c>
      <c r="F164" s="3" t="s">
        <v>14</v>
      </c>
      <c r="G164" s="3" t="s">
        <v>23</v>
      </c>
      <c r="H164" s="84" t="str">
        <f t="shared" si="2"/>
        <v>Reason Unknown</v>
      </c>
      <c r="I164" s="63">
        <f>(tbl_raw_data[[#This Row],[Date Actioned]])-(tbl_raw_data[[#This Row],[Date Tagged]])</f>
        <v>3.8541666654055007E-3</v>
      </c>
      <c r="J164" s="66">
        <f>HOUR(tbl_raw_data[[#This Row],[time_taken]])*60+MINUTE(tbl_raw_data[[#This Row],[time_taken]])+SECOND(tbl_raw_data[[#This Row],[time_taken]])/60</f>
        <v>5.55</v>
      </c>
      <c r="K164" s="68">
        <f>DATE(YEAR(tbl_raw_data[[#This Row],[Date Actioned]]),MONTH(tbl_raw_data[[#This Row],[Date Actioned]]),DAY(tbl_raw_data[[#This Row],[Date Actioned]]))</f>
        <v>45137</v>
      </c>
      <c r="L164" s="65" t="str">
        <f>UPPER(TEXT(tbl_raw_data[[#This Row],[updated_date]],"MMMM"))</f>
        <v>JULY</v>
      </c>
      <c r="M164" s="65" t="str">
        <f>"WEEK "&amp;IF(ROUNDUP(DAY(tbl_raw_data[[#This Row],[updated_date]])/7,0)=5,4,ROUNDUP(DAY(tbl_raw_data[[#This Row],[updated_date]])/7,0))</f>
        <v>WEEK 4</v>
      </c>
      <c r="N164" s="71" t="str">
        <f>UPPER(VLOOKUP(tbl_raw_data[[#This Row],[Analyst]],settings!$A$1:$B$15,2,0))</f>
        <v>CAMROON</v>
      </c>
      <c r="O164" s="71" t="str">
        <f>TRIM(UPPER(tbl_raw_data[[#This Row],[Outcome]]))</f>
        <v>APPROVE</v>
      </c>
      <c r="P164" s="71" t="str">
        <f>TRIM(UPPER(tbl_raw_data[[#This Row],[Queue Name]]))</f>
        <v>CONSUMER POST BUREAU</v>
      </c>
      <c r="Q164" s="71" t="str">
        <f>IF(tbl_raw_data[[#This Row],[time_taken_in_min]]&lt;=settings!$D$2,"SLA_MET","SLA_NOT_MET")</f>
        <v>SLA_MET</v>
      </c>
    </row>
    <row r="165" spans="1:17" hidden="1" x14ac:dyDescent="0.3">
      <c r="A165" s="5" t="s">
        <v>1128</v>
      </c>
      <c r="B165" s="36">
        <v>45137.762037037035</v>
      </c>
      <c r="C165" s="37">
        <v>45137.773032407407</v>
      </c>
      <c r="D165" s="6" t="s">
        <v>10</v>
      </c>
      <c r="E165" s="6" t="s">
        <v>8</v>
      </c>
      <c r="F165" s="6" t="s">
        <v>19</v>
      </c>
      <c r="G165" s="6" t="s">
        <v>23</v>
      </c>
      <c r="H165" s="84" t="str">
        <f t="shared" si="2"/>
        <v>Reason Unknown</v>
      </c>
      <c r="I165" s="63">
        <f>(tbl_raw_data[[#This Row],[Date Actioned]])-(tbl_raw_data[[#This Row],[Date Tagged]])</f>
        <v>1.099537037225673E-2</v>
      </c>
      <c r="J165" s="66">
        <f>HOUR(tbl_raw_data[[#This Row],[time_taken]])*60+MINUTE(tbl_raw_data[[#This Row],[time_taken]])+SECOND(tbl_raw_data[[#This Row],[time_taken]])/60</f>
        <v>15.833333333333334</v>
      </c>
      <c r="K165" s="68">
        <f>DATE(YEAR(tbl_raw_data[[#This Row],[Date Actioned]]),MONTH(tbl_raw_data[[#This Row],[Date Actioned]]),DAY(tbl_raw_data[[#This Row],[Date Actioned]]))</f>
        <v>45137</v>
      </c>
      <c r="L165" s="65" t="str">
        <f>UPPER(TEXT(tbl_raw_data[[#This Row],[updated_date]],"MMMM"))</f>
        <v>JULY</v>
      </c>
      <c r="M165" s="65" t="str">
        <f>"WEEK "&amp;IF(ROUNDUP(DAY(tbl_raw_data[[#This Row],[updated_date]])/7,0)=5,4,ROUNDUP(DAY(tbl_raw_data[[#This Row],[updated_date]])/7,0))</f>
        <v>WEEK 4</v>
      </c>
      <c r="N165" s="71" t="str">
        <f>UPPER(VLOOKUP(tbl_raw_data[[#This Row],[Analyst]],settings!$A$1:$B$15,2,0))</f>
        <v>NAVED</v>
      </c>
      <c r="O165" s="71" t="str">
        <f>TRIM(UPPER(tbl_raw_data[[#This Row],[Outcome]]))</f>
        <v>APPROVE</v>
      </c>
      <c r="P165" s="71" t="str">
        <f>TRIM(UPPER(tbl_raw_data[[#This Row],[Queue Name]]))</f>
        <v>CONSUMER POST BUREAU</v>
      </c>
      <c r="Q165" s="71" t="str">
        <f>IF(tbl_raw_data[[#This Row],[time_taken_in_min]]&lt;=settings!$D$2,"SLA_MET","SLA_NOT_MET")</f>
        <v>SLA_MET</v>
      </c>
    </row>
    <row r="166" spans="1:17" hidden="1" x14ac:dyDescent="0.3">
      <c r="A166" s="7" t="s">
        <v>1129</v>
      </c>
      <c r="B166" s="34">
        <v>45137.775520833333</v>
      </c>
      <c r="C166" s="38">
        <v>45137.781967592593</v>
      </c>
      <c r="D166" s="3" t="s">
        <v>10</v>
      </c>
      <c r="E166" s="3" t="s">
        <v>18</v>
      </c>
      <c r="F166" s="3" t="s">
        <v>24</v>
      </c>
      <c r="G166" s="3" t="s">
        <v>23</v>
      </c>
      <c r="H166" s="84" t="str">
        <f t="shared" si="2"/>
        <v>Reason Unknown</v>
      </c>
      <c r="I166" s="63">
        <f>(tbl_raw_data[[#This Row],[Date Actioned]])-(tbl_raw_data[[#This Row],[Date Tagged]])</f>
        <v>6.4467592601431534E-3</v>
      </c>
      <c r="J166" s="66">
        <f>HOUR(tbl_raw_data[[#This Row],[time_taken]])*60+MINUTE(tbl_raw_data[[#This Row],[time_taken]])+SECOND(tbl_raw_data[[#This Row],[time_taken]])/60</f>
        <v>9.2833333333333332</v>
      </c>
      <c r="K166" s="68">
        <f>DATE(YEAR(tbl_raw_data[[#This Row],[Date Actioned]]),MONTH(tbl_raw_data[[#This Row],[Date Actioned]]),DAY(tbl_raw_data[[#This Row],[Date Actioned]]))</f>
        <v>45137</v>
      </c>
      <c r="L166" s="65" t="str">
        <f>UPPER(TEXT(tbl_raw_data[[#This Row],[updated_date]],"MMMM"))</f>
        <v>JULY</v>
      </c>
      <c r="M166" s="65" t="str">
        <f>"WEEK "&amp;IF(ROUNDUP(DAY(tbl_raw_data[[#This Row],[updated_date]])/7,0)=5,4,ROUNDUP(DAY(tbl_raw_data[[#This Row],[updated_date]])/7,0))</f>
        <v>WEEK 4</v>
      </c>
      <c r="N166" s="71" t="str">
        <f>UPPER(VLOOKUP(tbl_raw_data[[#This Row],[Analyst]],settings!$A$1:$B$15,2,0))</f>
        <v>SAM</v>
      </c>
      <c r="O166" s="71" t="str">
        <f>TRIM(UPPER(tbl_raw_data[[#This Row],[Outcome]]))</f>
        <v>APPROVE</v>
      </c>
      <c r="P166" s="71" t="str">
        <f>TRIM(UPPER(tbl_raw_data[[#This Row],[Queue Name]]))</f>
        <v>CONSUMER PRE BUREAU</v>
      </c>
      <c r="Q166" s="71" t="str">
        <f>IF(tbl_raw_data[[#This Row],[time_taken_in_min]]&lt;=settings!$D$2,"SLA_MET","SLA_NOT_MET")</f>
        <v>SLA_MET</v>
      </c>
    </row>
    <row r="167" spans="1:17" hidden="1" x14ac:dyDescent="0.3">
      <c r="A167" s="1" t="s">
        <v>1130</v>
      </c>
      <c r="B167" s="36">
        <v>45137.777939814812</v>
      </c>
      <c r="C167" s="37">
        <v>45137.789305555554</v>
      </c>
      <c r="D167" s="6" t="s">
        <v>10</v>
      </c>
      <c r="E167" s="6" t="s">
        <v>18</v>
      </c>
      <c r="F167" s="6" t="s">
        <v>25</v>
      </c>
      <c r="G167" s="6" t="s">
        <v>23</v>
      </c>
      <c r="H167" s="84" t="str">
        <f t="shared" si="2"/>
        <v>Reason Unknown</v>
      </c>
      <c r="I167" s="63">
        <f>(tbl_raw_data[[#This Row],[Date Actioned]])-(tbl_raw_data[[#This Row],[Date Tagged]])</f>
        <v>1.1365740741894115E-2</v>
      </c>
      <c r="J167" s="66">
        <f>HOUR(tbl_raw_data[[#This Row],[time_taken]])*60+MINUTE(tbl_raw_data[[#This Row],[time_taken]])+SECOND(tbl_raw_data[[#This Row],[time_taken]])/60</f>
        <v>16.366666666666667</v>
      </c>
      <c r="K167" s="68">
        <f>DATE(YEAR(tbl_raw_data[[#This Row],[Date Actioned]]),MONTH(tbl_raw_data[[#This Row],[Date Actioned]]),DAY(tbl_raw_data[[#This Row],[Date Actioned]]))</f>
        <v>45137</v>
      </c>
      <c r="L167" s="65" t="str">
        <f>UPPER(TEXT(tbl_raw_data[[#This Row],[updated_date]],"MMMM"))</f>
        <v>JULY</v>
      </c>
      <c r="M167" s="65" t="str">
        <f>"WEEK "&amp;IF(ROUNDUP(DAY(tbl_raw_data[[#This Row],[updated_date]])/7,0)=5,4,ROUNDUP(DAY(tbl_raw_data[[#This Row],[updated_date]])/7,0))</f>
        <v>WEEK 4</v>
      </c>
      <c r="N167" s="71" t="str">
        <f>UPPER(VLOOKUP(tbl_raw_data[[#This Row],[Analyst]],settings!$A$1:$B$15,2,0))</f>
        <v>ASIF</v>
      </c>
      <c r="O167" s="71" t="str">
        <f>TRIM(UPPER(tbl_raw_data[[#This Row],[Outcome]]))</f>
        <v>APPROVE</v>
      </c>
      <c r="P167" s="71" t="str">
        <f>TRIM(UPPER(tbl_raw_data[[#This Row],[Queue Name]]))</f>
        <v>CONSUMER PRE BUREAU</v>
      </c>
      <c r="Q167" s="71" t="str">
        <f>IF(tbl_raw_data[[#This Row],[time_taken_in_min]]&lt;=settings!$D$2,"SLA_MET","SLA_NOT_MET")</f>
        <v>SLA_MET</v>
      </c>
    </row>
    <row r="168" spans="1:17" hidden="1" x14ac:dyDescent="0.3">
      <c r="A168" s="5" t="s">
        <v>1131</v>
      </c>
      <c r="B168" s="34">
        <v>45137.783796296295</v>
      </c>
      <c r="C168" s="38">
        <v>45137.789618055554</v>
      </c>
      <c r="D168" s="3" t="s">
        <v>10</v>
      </c>
      <c r="E168" s="3" t="s">
        <v>8</v>
      </c>
      <c r="F168" s="3" t="s">
        <v>24</v>
      </c>
      <c r="G168" s="3" t="s">
        <v>23</v>
      </c>
      <c r="H168" s="84" t="str">
        <f t="shared" si="2"/>
        <v>Reason Unknown</v>
      </c>
      <c r="I168" s="63">
        <f>(tbl_raw_data[[#This Row],[Date Actioned]])-(tbl_raw_data[[#This Row],[Date Tagged]])</f>
        <v>5.8217592595610768E-3</v>
      </c>
      <c r="J168" s="66">
        <f>HOUR(tbl_raw_data[[#This Row],[time_taken]])*60+MINUTE(tbl_raw_data[[#This Row],[time_taken]])+SECOND(tbl_raw_data[[#This Row],[time_taken]])/60</f>
        <v>8.3833333333333329</v>
      </c>
      <c r="K168" s="68">
        <f>DATE(YEAR(tbl_raw_data[[#This Row],[Date Actioned]]),MONTH(tbl_raw_data[[#This Row],[Date Actioned]]),DAY(tbl_raw_data[[#This Row],[Date Actioned]]))</f>
        <v>45137</v>
      </c>
      <c r="L168" s="65" t="str">
        <f>UPPER(TEXT(tbl_raw_data[[#This Row],[updated_date]],"MMMM"))</f>
        <v>JULY</v>
      </c>
      <c r="M168" s="65" t="str">
        <f>"WEEK "&amp;IF(ROUNDUP(DAY(tbl_raw_data[[#This Row],[updated_date]])/7,0)=5,4,ROUNDUP(DAY(tbl_raw_data[[#This Row],[updated_date]])/7,0))</f>
        <v>WEEK 4</v>
      </c>
      <c r="N168" s="71" t="str">
        <f>UPPER(VLOOKUP(tbl_raw_data[[#This Row],[Analyst]],settings!$A$1:$B$15,2,0))</f>
        <v>SAM</v>
      </c>
      <c r="O168" s="71" t="str">
        <f>TRIM(UPPER(tbl_raw_data[[#This Row],[Outcome]]))</f>
        <v>APPROVE</v>
      </c>
      <c r="P168" s="71" t="str">
        <f>TRIM(UPPER(tbl_raw_data[[#This Row],[Queue Name]]))</f>
        <v>CONSUMER POST BUREAU</v>
      </c>
      <c r="Q168" s="71" t="str">
        <f>IF(tbl_raw_data[[#This Row],[time_taken_in_min]]&lt;=settings!$D$2,"SLA_MET","SLA_NOT_MET")</f>
        <v>SLA_MET</v>
      </c>
    </row>
    <row r="169" spans="1:17" hidden="1" x14ac:dyDescent="0.3">
      <c r="A169" s="7" t="s">
        <v>1132</v>
      </c>
      <c r="B169" s="36">
        <v>45137.795844907407</v>
      </c>
      <c r="C169" s="39">
        <v>45137.806620370371</v>
      </c>
      <c r="D169" s="8" t="s">
        <v>15</v>
      </c>
      <c r="E169" s="6" t="s">
        <v>8</v>
      </c>
      <c r="F169" s="8" t="s">
        <v>25</v>
      </c>
      <c r="G169" s="9"/>
      <c r="H169" s="84" t="str">
        <f t="shared" si="2"/>
        <v>Reason Unknown</v>
      </c>
      <c r="I169" s="63">
        <f>(tbl_raw_data[[#This Row],[Date Actioned]])-(tbl_raw_data[[#This Row],[Date Tagged]])</f>
        <v>1.0775462964375038E-2</v>
      </c>
      <c r="J169" s="66">
        <f>HOUR(tbl_raw_data[[#This Row],[time_taken]])*60+MINUTE(tbl_raw_data[[#This Row],[time_taken]])+SECOND(tbl_raw_data[[#This Row],[time_taken]])/60</f>
        <v>15.516666666666667</v>
      </c>
      <c r="K169" s="68">
        <f>DATE(YEAR(tbl_raw_data[[#This Row],[Date Actioned]]),MONTH(tbl_raw_data[[#This Row],[Date Actioned]]),DAY(tbl_raw_data[[#This Row],[Date Actioned]]))</f>
        <v>45137</v>
      </c>
      <c r="L169" s="65" t="str">
        <f>UPPER(TEXT(tbl_raw_data[[#This Row],[updated_date]],"MMMM"))</f>
        <v>JULY</v>
      </c>
      <c r="M169" s="65" t="str">
        <f>"WEEK "&amp;IF(ROUNDUP(DAY(tbl_raw_data[[#This Row],[updated_date]])/7,0)=5,4,ROUNDUP(DAY(tbl_raw_data[[#This Row],[updated_date]])/7,0))</f>
        <v>WEEK 4</v>
      </c>
      <c r="N169" s="71" t="str">
        <f>UPPER(VLOOKUP(tbl_raw_data[[#This Row],[Analyst]],settings!$A$1:$B$15,2,0))</f>
        <v>ASIF</v>
      </c>
      <c r="O169" s="71" t="str">
        <f>TRIM(UPPER(tbl_raw_data[[#This Row],[Outcome]]))</f>
        <v>APPROVE</v>
      </c>
      <c r="P169" s="71" t="str">
        <f>TRIM(UPPER(tbl_raw_data[[#This Row],[Queue Name]]))</f>
        <v>CONSUMER POST BUREAU</v>
      </c>
      <c r="Q169" s="71" t="str">
        <f>IF(tbl_raw_data[[#This Row],[time_taken_in_min]]&lt;=settings!$D$2,"SLA_MET","SLA_NOT_MET")</f>
        <v>SLA_MET</v>
      </c>
    </row>
    <row r="170" spans="1:17" hidden="1" x14ac:dyDescent="0.3">
      <c r="A170" s="1" t="s">
        <v>1133</v>
      </c>
      <c r="B170" s="34">
        <v>45137.800729166665</v>
      </c>
      <c r="C170" s="38">
        <v>45137.809837962966</v>
      </c>
      <c r="D170" s="3" t="s">
        <v>10</v>
      </c>
      <c r="E170" s="3" t="s">
        <v>8</v>
      </c>
      <c r="F170" s="3" t="s">
        <v>19</v>
      </c>
      <c r="G170" s="3" t="s">
        <v>23</v>
      </c>
      <c r="H170" s="84" t="str">
        <f t="shared" si="2"/>
        <v>Reason Unknown</v>
      </c>
      <c r="I170" s="63">
        <f>(tbl_raw_data[[#This Row],[Date Actioned]])-(tbl_raw_data[[#This Row],[Date Tagged]])</f>
        <v>9.1087963010068052E-3</v>
      </c>
      <c r="J170" s="66">
        <f>HOUR(tbl_raw_data[[#This Row],[time_taken]])*60+MINUTE(tbl_raw_data[[#This Row],[time_taken]])+SECOND(tbl_raw_data[[#This Row],[time_taken]])/60</f>
        <v>13.116666666666667</v>
      </c>
      <c r="K170" s="68">
        <f>DATE(YEAR(tbl_raw_data[[#This Row],[Date Actioned]]),MONTH(tbl_raw_data[[#This Row],[Date Actioned]]),DAY(tbl_raw_data[[#This Row],[Date Actioned]]))</f>
        <v>45137</v>
      </c>
      <c r="L170" s="65" t="str">
        <f>UPPER(TEXT(tbl_raw_data[[#This Row],[updated_date]],"MMMM"))</f>
        <v>JULY</v>
      </c>
      <c r="M170" s="65" t="str">
        <f>"WEEK "&amp;IF(ROUNDUP(DAY(tbl_raw_data[[#This Row],[updated_date]])/7,0)=5,4,ROUNDUP(DAY(tbl_raw_data[[#This Row],[updated_date]])/7,0))</f>
        <v>WEEK 4</v>
      </c>
      <c r="N170" s="71" t="str">
        <f>UPPER(VLOOKUP(tbl_raw_data[[#This Row],[Analyst]],settings!$A$1:$B$15,2,0))</f>
        <v>NAVED</v>
      </c>
      <c r="O170" s="71" t="str">
        <f>TRIM(UPPER(tbl_raw_data[[#This Row],[Outcome]]))</f>
        <v>APPROVE</v>
      </c>
      <c r="P170" s="71" t="str">
        <f>TRIM(UPPER(tbl_raw_data[[#This Row],[Queue Name]]))</f>
        <v>CONSUMER POST BUREAU</v>
      </c>
      <c r="Q170" s="71" t="str">
        <f>IF(tbl_raw_data[[#This Row],[time_taken_in_min]]&lt;=settings!$D$2,"SLA_MET","SLA_NOT_MET")</f>
        <v>SLA_MET</v>
      </c>
    </row>
    <row r="171" spans="1:17" hidden="1" x14ac:dyDescent="0.3">
      <c r="A171" s="5" t="s">
        <v>1134</v>
      </c>
      <c r="B171" s="36">
        <v>45137.813391203701</v>
      </c>
      <c r="C171" s="37">
        <v>45137.818622685183</v>
      </c>
      <c r="D171" s="6" t="s">
        <v>10</v>
      </c>
      <c r="E171" s="6" t="s">
        <v>18</v>
      </c>
      <c r="F171" s="6" t="s">
        <v>19</v>
      </c>
      <c r="G171" s="6" t="s">
        <v>23</v>
      </c>
      <c r="H171" s="84" t="str">
        <f t="shared" si="2"/>
        <v>Reason Unknown</v>
      </c>
      <c r="I171" s="63">
        <f>(tbl_raw_data[[#This Row],[Date Actioned]])-(tbl_raw_data[[#This Row],[Date Tagged]])</f>
        <v>5.2314814820419997E-3</v>
      </c>
      <c r="J171" s="66">
        <f>HOUR(tbl_raw_data[[#This Row],[time_taken]])*60+MINUTE(tbl_raw_data[[#This Row],[time_taken]])+SECOND(tbl_raw_data[[#This Row],[time_taken]])/60</f>
        <v>7.5333333333333332</v>
      </c>
      <c r="K171" s="68">
        <f>DATE(YEAR(tbl_raw_data[[#This Row],[Date Actioned]]),MONTH(tbl_raw_data[[#This Row],[Date Actioned]]),DAY(tbl_raw_data[[#This Row],[Date Actioned]]))</f>
        <v>45137</v>
      </c>
      <c r="L171" s="65" t="str">
        <f>UPPER(TEXT(tbl_raw_data[[#This Row],[updated_date]],"MMMM"))</f>
        <v>JULY</v>
      </c>
      <c r="M171" s="65" t="str">
        <f>"WEEK "&amp;IF(ROUNDUP(DAY(tbl_raw_data[[#This Row],[updated_date]])/7,0)=5,4,ROUNDUP(DAY(tbl_raw_data[[#This Row],[updated_date]])/7,0))</f>
        <v>WEEK 4</v>
      </c>
      <c r="N171" s="71" t="str">
        <f>UPPER(VLOOKUP(tbl_raw_data[[#This Row],[Analyst]],settings!$A$1:$B$15,2,0))</f>
        <v>NAVED</v>
      </c>
      <c r="O171" s="71" t="str">
        <f>TRIM(UPPER(tbl_raw_data[[#This Row],[Outcome]]))</f>
        <v>APPROVE</v>
      </c>
      <c r="P171" s="71" t="str">
        <f>TRIM(UPPER(tbl_raw_data[[#This Row],[Queue Name]]))</f>
        <v>CONSUMER PRE BUREAU</v>
      </c>
      <c r="Q171" s="71" t="str">
        <f>IF(tbl_raw_data[[#This Row],[time_taken_in_min]]&lt;=settings!$D$2,"SLA_MET","SLA_NOT_MET")</f>
        <v>SLA_MET</v>
      </c>
    </row>
    <row r="172" spans="1:17" hidden="1" x14ac:dyDescent="0.3">
      <c r="A172" s="7" t="s">
        <v>1135</v>
      </c>
      <c r="B172" s="34">
        <v>45137.818391203706</v>
      </c>
      <c r="C172" s="38">
        <v>45137.823460648149</v>
      </c>
      <c r="D172" s="3" t="s">
        <v>10</v>
      </c>
      <c r="E172" s="3" t="s">
        <v>11</v>
      </c>
      <c r="F172" s="3" t="s">
        <v>25</v>
      </c>
      <c r="G172" s="3" t="s">
        <v>15</v>
      </c>
      <c r="H172" s="84" t="str">
        <f t="shared" si="2"/>
        <v>Reason Unknown</v>
      </c>
      <c r="I172" s="63">
        <f>(tbl_raw_data[[#This Row],[Date Actioned]])-(tbl_raw_data[[#This Row],[Date Tagged]])</f>
        <v>5.0694444435066544E-3</v>
      </c>
      <c r="J172" s="66">
        <f>HOUR(tbl_raw_data[[#This Row],[time_taken]])*60+MINUTE(tbl_raw_data[[#This Row],[time_taken]])+SECOND(tbl_raw_data[[#This Row],[time_taken]])/60</f>
        <v>7.3</v>
      </c>
      <c r="K172" s="68">
        <f>DATE(YEAR(tbl_raw_data[[#This Row],[Date Actioned]]),MONTH(tbl_raw_data[[#This Row],[Date Actioned]]),DAY(tbl_raw_data[[#This Row],[Date Actioned]]))</f>
        <v>45137</v>
      </c>
      <c r="L172" s="65" t="str">
        <f>UPPER(TEXT(tbl_raw_data[[#This Row],[updated_date]],"MMMM"))</f>
        <v>JULY</v>
      </c>
      <c r="M172" s="65" t="str">
        <f>"WEEK "&amp;IF(ROUNDUP(DAY(tbl_raw_data[[#This Row],[updated_date]])/7,0)=5,4,ROUNDUP(DAY(tbl_raw_data[[#This Row],[updated_date]])/7,0))</f>
        <v>WEEK 4</v>
      </c>
      <c r="N172" s="71" t="str">
        <f>UPPER(VLOOKUP(tbl_raw_data[[#This Row],[Analyst]],settings!$A$1:$B$15,2,0))</f>
        <v>ASIF</v>
      </c>
      <c r="O172" s="71" t="str">
        <f>TRIM(UPPER(tbl_raw_data[[#This Row],[Outcome]]))</f>
        <v>APPROVE</v>
      </c>
      <c r="P172" s="71" t="str">
        <f>TRIM(UPPER(tbl_raw_data[[#This Row],[Queue Name]]))</f>
        <v>CONSUMER EXISTING</v>
      </c>
      <c r="Q172" s="71" t="str">
        <f>IF(tbl_raw_data[[#This Row],[time_taken_in_min]]&lt;=settings!$D$2,"SLA_MET","SLA_NOT_MET")</f>
        <v>SLA_MET</v>
      </c>
    </row>
    <row r="173" spans="1:17" x14ac:dyDescent="0.3">
      <c r="A173" s="1" t="s">
        <v>1136</v>
      </c>
      <c r="B173" s="36">
        <v>45137.404131944444</v>
      </c>
      <c r="C173" s="37">
        <v>45137.424189814818</v>
      </c>
      <c r="D173" s="6" t="s">
        <v>33</v>
      </c>
      <c r="E173" s="6" t="s">
        <v>11</v>
      </c>
      <c r="F173" s="6" t="s">
        <v>12</v>
      </c>
      <c r="G173" s="49" t="s">
        <v>34</v>
      </c>
      <c r="H173" s="84" t="str">
        <f t="shared" si="2"/>
        <v>Overdue Bill</v>
      </c>
      <c r="I173" s="63">
        <f>(tbl_raw_data[[#This Row],[Date Actioned]])-(tbl_raw_data[[#This Row],[Date Tagged]])</f>
        <v>2.0057870373420883E-2</v>
      </c>
      <c r="J173" s="66">
        <f>HOUR(tbl_raw_data[[#This Row],[time_taken]])*60+MINUTE(tbl_raw_data[[#This Row],[time_taken]])+SECOND(tbl_raw_data[[#This Row],[time_taken]])/60</f>
        <v>28.883333333333333</v>
      </c>
      <c r="K173" s="68">
        <f>DATE(YEAR(tbl_raw_data[[#This Row],[Date Actioned]]),MONTH(tbl_raw_data[[#This Row],[Date Actioned]]),DAY(tbl_raw_data[[#This Row],[Date Actioned]]))</f>
        <v>45137</v>
      </c>
      <c r="L173" s="65" t="str">
        <f>UPPER(TEXT(tbl_raw_data[[#This Row],[updated_date]],"MMMM"))</f>
        <v>JULY</v>
      </c>
      <c r="M173" s="65" t="str">
        <f>"WEEK "&amp;IF(ROUNDUP(DAY(tbl_raw_data[[#This Row],[updated_date]])/7,0)=5,4,ROUNDUP(DAY(tbl_raw_data[[#This Row],[updated_date]])/7,0))</f>
        <v>WEEK 4</v>
      </c>
      <c r="N173" s="71" t="str">
        <f>UPPER(VLOOKUP(tbl_raw_data[[#This Row],[Analyst]],settings!$A$1:$B$15,2,0))</f>
        <v>NITESH</v>
      </c>
      <c r="O173" s="71" t="str">
        <f>TRIM(UPPER(tbl_raw_data[[#This Row],[Outcome]]))</f>
        <v>DECLINE</v>
      </c>
      <c r="P173" s="71" t="str">
        <f>TRIM(UPPER(tbl_raw_data[[#This Row],[Queue Name]]))</f>
        <v>CONSUMER EXISTING</v>
      </c>
      <c r="Q173" s="71" t="str">
        <f>IF(tbl_raw_data[[#This Row],[time_taken_in_min]]&lt;=settings!$D$2,"SLA_MET","SLA_NOT_MET")</f>
        <v>SLA_NOT_MET</v>
      </c>
    </row>
    <row r="174" spans="1:17" x14ac:dyDescent="0.3">
      <c r="A174" s="5" t="s">
        <v>1137</v>
      </c>
      <c r="B174" s="34">
        <v>45137.43037037037</v>
      </c>
      <c r="C174" s="38">
        <v>45137.447013888886</v>
      </c>
      <c r="D174" s="3" t="s">
        <v>33</v>
      </c>
      <c r="E174" s="3" t="s">
        <v>11</v>
      </c>
      <c r="F174" s="3" t="s">
        <v>12</v>
      </c>
      <c r="G174" s="3" t="s">
        <v>35</v>
      </c>
      <c r="H174" s="84" t="str">
        <f t="shared" si="2"/>
        <v>Incomplete Details</v>
      </c>
      <c r="I174" s="63">
        <f>(tbl_raw_data[[#This Row],[Date Actioned]])-(tbl_raw_data[[#This Row],[Date Tagged]])</f>
        <v>1.6643518516502809E-2</v>
      </c>
      <c r="J174" s="66">
        <f>HOUR(tbl_raw_data[[#This Row],[time_taken]])*60+MINUTE(tbl_raw_data[[#This Row],[time_taken]])+SECOND(tbl_raw_data[[#This Row],[time_taken]])/60</f>
        <v>23.966666666666665</v>
      </c>
      <c r="K174" s="68">
        <f>DATE(YEAR(tbl_raw_data[[#This Row],[Date Actioned]]),MONTH(tbl_raw_data[[#This Row],[Date Actioned]]),DAY(tbl_raw_data[[#This Row],[Date Actioned]]))</f>
        <v>45137</v>
      </c>
      <c r="L174" s="65" t="str">
        <f>UPPER(TEXT(tbl_raw_data[[#This Row],[updated_date]],"MMMM"))</f>
        <v>JULY</v>
      </c>
      <c r="M174" s="65" t="str">
        <f>"WEEK "&amp;IF(ROUNDUP(DAY(tbl_raw_data[[#This Row],[updated_date]])/7,0)=5,4,ROUNDUP(DAY(tbl_raw_data[[#This Row],[updated_date]])/7,0))</f>
        <v>WEEK 4</v>
      </c>
      <c r="N174" s="71" t="str">
        <f>UPPER(VLOOKUP(tbl_raw_data[[#This Row],[Analyst]],settings!$A$1:$B$15,2,0))</f>
        <v>NITESH</v>
      </c>
      <c r="O174" s="71" t="str">
        <f>TRIM(UPPER(tbl_raw_data[[#This Row],[Outcome]]))</f>
        <v>DECLINE</v>
      </c>
      <c r="P174" s="71" t="str">
        <f>TRIM(UPPER(tbl_raw_data[[#This Row],[Queue Name]]))</f>
        <v>CONSUMER EXISTING</v>
      </c>
      <c r="Q174" s="71" t="str">
        <f>IF(tbl_raw_data[[#This Row],[time_taken_in_min]]&lt;=settings!$D$2,"SLA_MET","SLA_NOT_MET")</f>
        <v>SLA_NOT_MET</v>
      </c>
    </row>
    <row r="175" spans="1:17" x14ac:dyDescent="0.3">
      <c r="A175" s="7" t="s">
        <v>1138</v>
      </c>
      <c r="B175" s="36">
        <v>45137.431134259263</v>
      </c>
      <c r="C175" s="39">
        <v>45137.440706018519</v>
      </c>
      <c r="D175" s="8" t="s">
        <v>36</v>
      </c>
      <c r="E175" s="6" t="s">
        <v>8</v>
      </c>
      <c r="F175" s="8" t="s">
        <v>9</v>
      </c>
      <c r="G175" s="9"/>
      <c r="H175" s="84" t="str">
        <f t="shared" si="2"/>
        <v>Reason Unknown</v>
      </c>
      <c r="I175" s="63">
        <f>(tbl_raw_data[[#This Row],[Date Actioned]])-(tbl_raw_data[[#This Row],[Date Tagged]])</f>
        <v>9.5717592557775788E-3</v>
      </c>
      <c r="J175" s="66">
        <f>HOUR(tbl_raw_data[[#This Row],[time_taken]])*60+MINUTE(tbl_raw_data[[#This Row],[time_taken]])+SECOND(tbl_raw_data[[#This Row],[time_taken]])/60</f>
        <v>13.783333333333333</v>
      </c>
      <c r="K175" s="68">
        <f>DATE(YEAR(tbl_raw_data[[#This Row],[Date Actioned]]),MONTH(tbl_raw_data[[#This Row],[Date Actioned]]),DAY(tbl_raw_data[[#This Row],[Date Actioned]]))</f>
        <v>45137</v>
      </c>
      <c r="L175" s="65" t="str">
        <f>UPPER(TEXT(tbl_raw_data[[#This Row],[updated_date]],"MMMM"))</f>
        <v>JULY</v>
      </c>
      <c r="M175" s="65" t="str">
        <f>"WEEK "&amp;IF(ROUNDUP(DAY(tbl_raw_data[[#This Row],[updated_date]])/7,0)=5,4,ROUNDUP(DAY(tbl_raw_data[[#This Row],[updated_date]])/7,0))</f>
        <v>WEEK 4</v>
      </c>
      <c r="N175" s="71" t="str">
        <f>UPPER(VLOOKUP(tbl_raw_data[[#This Row],[Analyst]],settings!$A$1:$B$15,2,0))</f>
        <v>QUADIR</v>
      </c>
      <c r="O175" s="71" t="str">
        <f>TRIM(UPPER(tbl_raw_data[[#This Row],[Outcome]]))</f>
        <v>DECLINE</v>
      </c>
      <c r="P175" s="71" t="str">
        <f>TRIM(UPPER(tbl_raw_data[[#This Row],[Queue Name]]))</f>
        <v>CONSUMER POST BUREAU</v>
      </c>
      <c r="Q175" s="71" t="str">
        <f>IF(tbl_raw_data[[#This Row],[time_taken_in_min]]&lt;=settings!$D$2,"SLA_MET","SLA_NOT_MET")</f>
        <v>SLA_MET</v>
      </c>
    </row>
    <row r="176" spans="1:17" x14ac:dyDescent="0.3">
      <c r="A176" s="1" t="s">
        <v>1139</v>
      </c>
      <c r="B176" s="34">
        <v>45137.471689814818</v>
      </c>
      <c r="C176" s="38">
        <v>45137.473055555558</v>
      </c>
      <c r="D176" s="3" t="s">
        <v>33</v>
      </c>
      <c r="E176" s="3" t="s">
        <v>11</v>
      </c>
      <c r="F176" s="3" t="s">
        <v>25</v>
      </c>
      <c r="G176" s="3" t="s">
        <v>37</v>
      </c>
      <c r="H176" s="84" t="str">
        <f t="shared" si="2"/>
        <v>Reason Unknown</v>
      </c>
      <c r="I176" s="63">
        <f>(tbl_raw_data[[#This Row],[Date Actioned]])-(tbl_raw_data[[#This Row],[Date Tagged]])</f>
        <v>1.3657407398568466E-3</v>
      </c>
      <c r="J176" s="66">
        <f>HOUR(tbl_raw_data[[#This Row],[time_taken]])*60+MINUTE(tbl_raw_data[[#This Row],[time_taken]])+SECOND(tbl_raw_data[[#This Row],[time_taken]])/60</f>
        <v>1.9666666666666668</v>
      </c>
      <c r="K176" s="68">
        <f>DATE(YEAR(tbl_raw_data[[#This Row],[Date Actioned]]),MONTH(tbl_raw_data[[#This Row],[Date Actioned]]),DAY(tbl_raw_data[[#This Row],[Date Actioned]]))</f>
        <v>45137</v>
      </c>
      <c r="L176" s="65" t="str">
        <f>UPPER(TEXT(tbl_raw_data[[#This Row],[updated_date]],"MMMM"))</f>
        <v>JULY</v>
      </c>
      <c r="M176" s="65" t="str">
        <f>"WEEK "&amp;IF(ROUNDUP(DAY(tbl_raw_data[[#This Row],[updated_date]])/7,0)=5,4,ROUNDUP(DAY(tbl_raw_data[[#This Row],[updated_date]])/7,0))</f>
        <v>WEEK 4</v>
      </c>
      <c r="N176" s="71" t="str">
        <f>UPPER(VLOOKUP(tbl_raw_data[[#This Row],[Analyst]],settings!$A$1:$B$15,2,0))</f>
        <v>ASIF</v>
      </c>
      <c r="O176" s="71" t="str">
        <f>TRIM(UPPER(tbl_raw_data[[#This Row],[Outcome]]))</f>
        <v>DECLINE</v>
      </c>
      <c r="P176" s="71" t="str">
        <f>TRIM(UPPER(tbl_raw_data[[#This Row],[Queue Name]]))</f>
        <v>CONSUMER EXISTING</v>
      </c>
      <c r="Q176" s="71" t="str">
        <f>IF(tbl_raw_data[[#This Row],[time_taken_in_min]]&lt;=settings!$D$2,"SLA_MET","SLA_NOT_MET")</f>
        <v>SLA_MET</v>
      </c>
    </row>
    <row r="177" spans="1:17" x14ac:dyDescent="0.3">
      <c r="A177" s="5" t="s">
        <v>1140</v>
      </c>
      <c r="B177" s="36">
        <v>45137.479062500002</v>
      </c>
      <c r="C177" s="39">
        <v>45137.497256944444</v>
      </c>
      <c r="D177" s="8" t="s">
        <v>36</v>
      </c>
      <c r="E177" s="6" t="s">
        <v>11</v>
      </c>
      <c r="F177" s="8" t="s">
        <v>17</v>
      </c>
      <c r="G177" s="9"/>
      <c r="H177" s="84" t="str">
        <f t="shared" si="2"/>
        <v>Reason Unknown</v>
      </c>
      <c r="I177" s="63">
        <f>(tbl_raw_data[[#This Row],[Date Actioned]])-(tbl_raw_data[[#This Row],[Date Tagged]])</f>
        <v>1.8194444441178348E-2</v>
      </c>
      <c r="J177" s="66">
        <f>HOUR(tbl_raw_data[[#This Row],[time_taken]])*60+MINUTE(tbl_raw_data[[#This Row],[time_taken]])+SECOND(tbl_raw_data[[#This Row],[time_taken]])/60</f>
        <v>26.2</v>
      </c>
      <c r="K177" s="68">
        <f>DATE(YEAR(tbl_raw_data[[#This Row],[Date Actioned]]),MONTH(tbl_raw_data[[#This Row],[Date Actioned]]),DAY(tbl_raw_data[[#This Row],[Date Actioned]]))</f>
        <v>45137</v>
      </c>
      <c r="L177" s="65" t="str">
        <f>UPPER(TEXT(tbl_raw_data[[#This Row],[updated_date]],"MMMM"))</f>
        <v>JULY</v>
      </c>
      <c r="M177" s="65" t="str">
        <f>"WEEK "&amp;IF(ROUNDUP(DAY(tbl_raw_data[[#This Row],[updated_date]])/7,0)=5,4,ROUNDUP(DAY(tbl_raw_data[[#This Row],[updated_date]])/7,0))</f>
        <v>WEEK 4</v>
      </c>
      <c r="N177" s="71" t="str">
        <f>UPPER(VLOOKUP(tbl_raw_data[[#This Row],[Analyst]],settings!$A$1:$B$15,2,0))</f>
        <v>MERCEDES</v>
      </c>
      <c r="O177" s="71" t="str">
        <f>TRIM(UPPER(tbl_raw_data[[#This Row],[Outcome]]))</f>
        <v>DECLINE</v>
      </c>
      <c r="P177" s="71" t="str">
        <f>TRIM(UPPER(tbl_raw_data[[#This Row],[Queue Name]]))</f>
        <v>CONSUMER EXISTING</v>
      </c>
      <c r="Q177" s="71" t="str">
        <f>IF(tbl_raw_data[[#This Row],[time_taken_in_min]]&lt;=settings!$D$2,"SLA_MET","SLA_NOT_MET")</f>
        <v>SLA_NOT_MET</v>
      </c>
    </row>
    <row r="178" spans="1:17" x14ac:dyDescent="0.3">
      <c r="A178" s="7" t="s">
        <v>1141</v>
      </c>
      <c r="B178" s="34">
        <v>45137.495011574072</v>
      </c>
      <c r="C178" s="35">
        <v>45137.504571759258</v>
      </c>
      <c r="D178" s="2" t="s">
        <v>36</v>
      </c>
      <c r="E178" s="3" t="s">
        <v>11</v>
      </c>
      <c r="F178" s="2" t="s">
        <v>17</v>
      </c>
      <c r="G178" s="4"/>
      <c r="H178" s="84" t="str">
        <f t="shared" si="2"/>
        <v>Reason Unknown</v>
      </c>
      <c r="I178" s="63">
        <f>(tbl_raw_data[[#This Row],[Date Actioned]])-(tbl_raw_data[[#This Row],[Date Tagged]])</f>
        <v>9.560185186273884E-3</v>
      </c>
      <c r="J178" s="66">
        <f>HOUR(tbl_raw_data[[#This Row],[time_taken]])*60+MINUTE(tbl_raw_data[[#This Row],[time_taken]])+SECOND(tbl_raw_data[[#This Row],[time_taken]])/60</f>
        <v>13.766666666666667</v>
      </c>
      <c r="K178" s="68">
        <f>DATE(YEAR(tbl_raw_data[[#This Row],[Date Actioned]]),MONTH(tbl_raw_data[[#This Row],[Date Actioned]]),DAY(tbl_raw_data[[#This Row],[Date Actioned]]))</f>
        <v>45137</v>
      </c>
      <c r="L178" s="65" t="str">
        <f>UPPER(TEXT(tbl_raw_data[[#This Row],[updated_date]],"MMMM"))</f>
        <v>JULY</v>
      </c>
      <c r="M178" s="65" t="str">
        <f>"WEEK "&amp;IF(ROUNDUP(DAY(tbl_raw_data[[#This Row],[updated_date]])/7,0)=5,4,ROUNDUP(DAY(tbl_raw_data[[#This Row],[updated_date]])/7,0))</f>
        <v>WEEK 4</v>
      </c>
      <c r="N178" s="71" t="str">
        <f>UPPER(VLOOKUP(tbl_raw_data[[#This Row],[Analyst]],settings!$A$1:$B$15,2,0))</f>
        <v>MERCEDES</v>
      </c>
      <c r="O178" s="71" t="str">
        <f>TRIM(UPPER(tbl_raw_data[[#This Row],[Outcome]]))</f>
        <v>DECLINE</v>
      </c>
      <c r="P178" s="71" t="str">
        <f>TRIM(UPPER(tbl_raw_data[[#This Row],[Queue Name]]))</f>
        <v>CONSUMER EXISTING</v>
      </c>
      <c r="Q178" s="71" t="str">
        <f>IF(tbl_raw_data[[#This Row],[time_taken_in_min]]&lt;=settings!$D$2,"SLA_MET","SLA_NOT_MET")</f>
        <v>SLA_MET</v>
      </c>
    </row>
    <row r="179" spans="1:17" x14ac:dyDescent="0.3">
      <c r="A179" s="1" t="s">
        <v>1142</v>
      </c>
      <c r="B179" s="36">
        <v>45137.509502314817</v>
      </c>
      <c r="C179" s="37">
        <v>45137.513483796298</v>
      </c>
      <c r="D179" s="6" t="s">
        <v>33</v>
      </c>
      <c r="E179" s="6" t="s">
        <v>11</v>
      </c>
      <c r="F179" s="6" t="s">
        <v>25</v>
      </c>
      <c r="G179" s="50" t="s">
        <v>38</v>
      </c>
      <c r="H179" s="84" t="str">
        <f t="shared" si="2"/>
        <v>Reason Unknown</v>
      </c>
      <c r="I179" s="63">
        <f>(tbl_raw_data[[#This Row],[Date Actioned]])-(tbl_raw_data[[#This Row],[Date Tagged]])</f>
        <v>3.9814814808778465E-3</v>
      </c>
      <c r="J179" s="66">
        <f>HOUR(tbl_raw_data[[#This Row],[time_taken]])*60+MINUTE(tbl_raw_data[[#This Row],[time_taken]])+SECOND(tbl_raw_data[[#This Row],[time_taken]])/60</f>
        <v>5.7333333333333334</v>
      </c>
      <c r="K179" s="68">
        <f>DATE(YEAR(tbl_raw_data[[#This Row],[Date Actioned]]),MONTH(tbl_raw_data[[#This Row],[Date Actioned]]),DAY(tbl_raw_data[[#This Row],[Date Actioned]]))</f>
        <v>45137</v>
      </c>
      <c r="L179" s="65" t="str">
        <f>UPPER(TEXT(tbl_raw_data[[#This Row],[updated_date]],"MMMM"))</f>
        <v>JULY</v>
      </c>
      <c r="M179" s="65" t="str">
        <f>"WEEK "&amp;IF(ROUNDUP(DAY(tbl_raw_data[[#This Row],[updated_date]])/7,0)=5,4,ROUNDUP(DAY(tbl_raw_data[[#This Row],[updated_date]])/7,0))</f>
        <v>WEEK 4</v>
      </c>
      <c r="N179" s="71" t="str">
        <f>UPPER(VLOOKUP(tbl_raw_data[[#This Row],[Analyst]],settings!$A$1:$B$15,2,0))</f>
        <v>ASIF</v>
      </c>
      <c r="O179" s="71" t="str">
        <f>TRIM(UPPER(tbl_raw_data[[#This Row],[Outcome]]))</f>
        <v>DECLINE</v>
      </c>
      <c r="P179" s="71" t="str">
        <f>TRIM(UPPER(tbl_raw_data[[#This Row],[Queue Name]]))</f>
        <v>CONSUMER EXISTING</v>
      </c>
      <c r="Q179" s="71" t="str">
        <f>IF(tbl_raw_data[[#This Row],[time_taken_in_min]]&lt;=settings!$D$2,"SLA_MET","SLA_NOT_MET")</f>
        <v>SLA_MET</v>
      </c>
    </row>
    <row r="180" spans="1:17" x14ac:dyDescent="0.3">
      <c r="A180" s="5" t="s">
        <v>1143</v>
      </c>
      <c r="B180" s="34">
        <v>45137.513981481483</v>
      </c>
      <c r="C180" s="38">
        <v>45137.519085648149</v>
      </c>
      <c r="D180" s="3" t="s">
        <v>33</v>
      </c>
      <c r="E180" s="3" t="s">
        <v>18</v>
      </c>
      <c r="F180" s="3" t="s">
        <v>14</v>
      </c>
      <c r="G180" s="3" t="s">
        <v>39</v>
      </c>
      <c r="H180" s="84" t="str">
        <f t="shared" si="2"/>
        <v>Reason Unknown</v>
      </c>
      <c r="I180" s="63">
        <f>(tbl_raw_data[[#This Row],[Date Actioned]])-(tbl_raw_data[[#This Row],[Date Tagged]])</f>
        <v>5.1041666665696539E-3</v>
      </c>
      <c r="J180" s="66">
        <f>HOUR(tbl_raw_data[[#This Row],[time_taken]])*60+MINUTE(tbl_raw_data[[#This Row],[time_taken]])+SECOND(tbl_raw_data[[#This Row],[time_taken]])/60</f>
        <v>7.35</v>
      </c>
      <c r="K180" s="68">
        <f>DATE(YEAR(tbl_raw_data[[#This Row],[Date Actioned]]),MONTH(tbl_raw_data[[#This Row],[Date Actioned]]),DAY(tbl_raw_data[[#This Row],[Date Actioned]]))</f>
        <v>45137</v>
      </c>
      <c r="L180" s="65" t="str">
        <f>UPPER(TEXT(tbl_raw_data[[#This Row],[updated_date]],"MMMM"))</f>
        <v>JULY</v>
      </c>
      <c r="M180" s="65" t="str">
        <f>"WEEK "&amp;IF(ROUNDUP(DAY(tbl_raw_data[[#This Row],[updated_date]])/7,0)=5,4,ROUNDUP(DAY(tbl_raw_data[[#This Row],[updated_date]])/7,0))</f>
        <v>WEEK 4</v>
      </c>
      <c r="N180" s="71" t="str">
        <f>UPPER(VLOOKUP(tbl_raw_data[[#This Row],[Analyst]],settings!$A$1:$B$15,2,0))</f>
        <v>CAMROON</v>
      </c>
      <c r="O180" s="71" t="str">
        <f>TRIM(UPPER(tbl_raw_data[[#This Row],[Outcome]]))</f>
        <v>DECLINE</v>
      </c>
      <c r="P180" s="71" t="str">
        <f>TRIM(UPPER(tbl_raw_data[[#This Row],[Queue Name]]))</f>
        <v>CONSUMER PRE BUREAU</v>
      </c>
      <c r="Q180" s="71" t="str">
        <f>IF(tbl_raw_data[[#This Row],[time_taken_in_min]]&lt;=settings!$D$2,"SLA_MET","SLA_NOT_MET")</f>
        <v>SLA_MET</v>
      </c>
    </row>
    <row r="181" spans="1:17" x14ac:dyDescent="0.3">
      <c r="A181" s="7" t="s">
        <v>1144</v>
      </c>
      <c r="B181" s="36">
        <v>45137.564895833333</v>
      </c>
      <c r="C181" s="37">
        <v>45137.572928240741</v>
      </c>
      <c r="D181" s="6" t="s">
        <v>33</v>
      </c>
      <c r="E181" s="6" t="s">
        <v>8</v>
      </c>
      <c r="F181" s="6" t="s">
        <v>25</v>
      </c>
      <c r="G181" s="6" t="s">
        <v>40</v>
      </c>
      <c r="H181" s="84" t="str">
        <f t="shared" si="2"/>
        <v>Overdue Bill</v>
      </c>
      <c r="I181" s="63">
        <f>(tbl_raw_data[[#This Row],[Date Actioned]])-(tbl_raw_data[[#This Row],[Date Tagged]])</f>
        <v>8.0324074078816921E-3</v>
      </c>
      <c r="J181" s="66">
        <f>HOUR(tbl_raw_data[[#This Row],[time_taken]])*60+MINUTE(tbl_raw_data[[#This Row],[time_taken]])+SECOND(tbl_raw_data[[#This Row],[time_taken]])/60</f>
        <v>11.566666666666666</v>
      </c>
      <c r="K181" s="68">
        <f>DATE(YEAR(tbl_raw_data[[#This Row],[Date Actioned]]),MONTH(tbl_raw_data[[#This Row],[Date Actioned]]),DAY(tbl_raw_data[[#This Row],[Date Actioned]]))</f>
        <v>45137</v>
      </c>
      <c r="L181" s="65" t="str">
        <f>UPPER(TEXT(tbl_raw_data[[#This Row],[updated_date]],"MMMM"))</f>
        <v>JULY</v>
      </c>
      <c r="M181" s="65" t="str">
        <f>"WEEK "&amp;IF(ROUNDUP(DAY(tbl_raw_data[[#This Row],[updated_date]])/7,0)=5,4,ROUNDUP(DAY(tbl_raw_data[[#This Row],[updated_date]])/7,0))</f>
        <v>WEEK 4</v>
      </c>
      <c r="N181" s="71" t="str">
        <f>UPPER(VLOOKUP(tbl_raw_data[[#This Row],[Analyst]],settings!$A$1:$B$15,2,0))</f>
        <v>ASIF</v>
      </c>
      <c r="O181" s="71" t="str">
        <f>TRIM(UPPER(tbl_raw_data[[#This Row],[Outcome]]))</f>
        <v>DECLINE</v>
      </c>
      <c r="P181" s="71" t="str">
        <f>TRIM(UPPER(tbl_raw_data[[#This Row],[Queue Name]]))</f>
        <v>CONSUMER POST BUREAU</v>
      </c>
      <c r="Q181" s="71" t="str">
        <f>IF(tbl_raw_data[[#This Row],[time_taken_in_min]]&lt;=settings!$D$2,"SLA_MET","SLA_NOT_MET")</f>
        <v>SLA_MET</v>
      </c>
    </row>
    <row r="182" spans="1:17" x14ac:dyDescent="0.3">
      <c r="A182" s="1" t="s">
        <v>1145</v>
      </c>
      <c r="B182" s="34">
        <v>45137.580949074072</v>
      </c>
      <c r="C182" s="38">
        <v>45137.591226851851</v>
      </c>
      <c r="D182" s="3" t="s">
        <v>33</v>
      </c>
      <c r="E182" s="3" t="s">
        <v>18</v>
      </c>
      <c r="F182" s="3" t="s">
        <v>19</v>
      </c>
      <c r="G182" s="3" t="s">
        <v>41</v>
      </c>
      <c r="H182" s="84" t="str">
        <f t="shared" si="2"/>
        <v>Reason Unknown</v>
      </c>
      <c r="I182" s="63">
        <f>(tbl_raw_data[[#This Row],[Date Actioned]])-(tbl_raw_data[[#This Row],[Date Tagged]])</f>
        <v>1.0277777779265307E-2</v>
      </c>
      <c r="J182" s="66">
        <f>HOUR(tbl_raw_data[[#This Row],[time_taken]])*60+MINUTE(tbl_raw_data[[#This Row],[time_taken]])+SECOND(tbl_raw_data[[#This Row],[time_taken]])/60</f>
        <v>14.8</v>
      </c>
      <c r="K182" s="68">
        <f>DATE(YEAR(tbl_raw_data[[#This Row],[Date Actioned]]),MONTH(tbl_raw_data[[#This Row],[Date Actioned]]),DAY(tbl_raw_data[[#This Row],[Date Actioned]]))</f>
        <v>45137</v>
      </c>
      <c r="L182" s="65" t="str">
        <f>UPPER(TEXT(tbl_raw_data[[#This Row],[updated_date]],"MMMM"))</f>
        <v>JULY</v>
      </c>
      <c r="M182" s="65" t="str">
        <f>"WEEK "&amp;IF(ROUNDUP(DAY(tbl_raw_data[[#This Row],[updated_date]])/7,0)=5,4,ROUNDUP(DAY(tbl_raw_data[[#This Row],[updated_date]])/7,0))</f>
        <v>WEEK 4</v>
      </c>
      <c r="N182" s="71" t="str">
        <f>UPPER(VLOOKUP(tbl_raw_data[[#This Row],[Analyst]],settings!$A$1:$B$15,2,0))</f>
        <v>NAVED</v>
      </c>
      <c r="O182" s="71" t="str">
        <f>TRIM(UPPER(tbl_raw_data[[#This Row],[Outcome]]))</f>
        <v>DECLINE</v>
      </c>
      <c r="P182" s="71" t="str">
        <f>TRIM(UPPER(tbl_raw_data[[#This Row],[Queue Name]]))</f>
        <v>CONSUMER PRE BUREAU</v>
      </c>
      <c r="Q182" s="71" t="str">
        <f>IF(tbl_raw_data[[#This Row],[time_taken_in_min]]&lt;=settings!$D$2,"SLA_MET","SLA_NOT_MET")</f>
        <v>SLA_MET</v>
      </c>
    </row>
    <row r="183" spans="1:17" x14ac:dyDescent="0.3">
      <c r="A183" s="5" t="s">
        <v>1146</v>
      </c>
      <c r="B183" s="36">
        <v>45137.604212962964</v>
      </c>
      <c r="C183" s="37">
        <v>45137.607106481482</v>
      </c>
      <c r="D183" s="6" t="s">
        <v>33</v>
      </c>
      <c r="E183" s="6" t="s">
        <v>11</v>
      </c>
      <c r="F183" s="6" t="s">
        <v>25</v>
      </c>
      <c r="G183" s="6" t="s">
        <v>37</v>
      </c>
      <c r="H183" s="84" t="str">
        <f t="shared" si="2"/>
        <v>Reason Unknown</v>
      </c>
      <c r="I183" s="63">
        <f>(tbl_raw_data[[#This Row],[Date Actioned]])-(tbl_raw_data[[#This Row],[Date Tagged]])</f>
        <v>2.8935185182490386E-3</v>
      </c>
      <c r="J183" s="66">
        <f>HOUR(tbl_raw_data[[#This Row],[time_taken]])*60+MINUTE(tbl_raw_data[[#This Row],[time_taken]])+SECOND(tbl_raw_data[[#This Row],[time_taken]])/60</f>
        <v>4.166666666666667</v>
      </c>
      <c r="K183" s="68">
        <f>DATE(YEAR(tbl_raw_data[[#This Row],[Date Actioned]]),MONTH(tbl_raw_data[[#This Row],[Date Actioned]]),DAY(tbl_raw_data[[#This Row],[Date Actioned]]))</f>
        <v>45137</v>
      </c>
      <c r="L183" s="65" t="str">
        <f>UPPER(TEXT(tbl_raw_data[[#This Row],[updated_date]],"MMMM"))</f>
        <v>JULY</v>
      </c>
      <c r="M183" s="65" t="str">
        <f>"WEEK "&amp;IF(ROUNDUP(DAY(tbl_raw_data[[#This Row],[updated_date]])/7,0)=5,4,ROUNDUP(DAY(tbl_raw_data[[#This Row],[updated_date]])/7,0))</f>
        <v>WEEK 4</v>
      </c>
      <c r="N183" s="71" t="str">
        <f>UPPER(VLOOKUP(tbl_raw_data[[#This Row],[Analyst]],settings!$A$1:$B$15,2,0))</f>
        <v>ASIF</v>
      </c>
      <c r="O183" s="71" t="str">
        <f>TRIM(UPPER(tbl_raw_data[[#This Row],[Outcome]]))</f>
        <v>DECLINE</v>
      </c>
      <c r="P183" s="71" t="str">
        <f>TRIM(UPPER(tbl_raw_data[[#This Row],[Queue Name]]))</f>
        <v>CONSUMER EXISTING</v>
      </c>
      <c r="Q183" s="71" t="str">
        <f>IF(tbl_raw_data[[#This Row],[time_taken_in_min]]&lt;=settings!$D$2,"SLA_MET","SLA_NOT_MET")</f>
        <v>SLA_MET</v>
      </c>
    </row>
    <row r="184" spans="1:17" x14ac:dyDescent="0.3">
      <c r="A184" s="7" t="s">
        <v>1147</v>
      </c>
      <c r="B184" s="34">
        <v>45137.62599537037</v>
      </c>
      <c r="C184" s="38">
        <v>45137.632638888892</v>
      </c>
      <c r="D184" s="3" t="s">
        <v>33</v>
      </c>
      <c r="E184" s="3" t="s">
        <v>11</v>
      </c>
      <c r="F184" s="3" t="s">
        <v>9</v>
      </c>
      <c r="G184" s="3" t="s">
        <v>42</v>
      </c>
      <c r="H184" s="84" t="str">
        <f t="shared" si="2"/>
        <v>Reason Unknown</v>
      </c>
      <c r="I184" s="63">
        <f>(tbl_raw_data[[#This Row],[Date Actioned]])-(tbl_raw_data[[#This Row],[Date Tagged]])</f>
        <v>6.6435185217414983E-3</v>
      </c>
      <c r="J184" s="66">
        <f>HOUR(tbl_raw_data[[#This Row],[time_taken]])*60+MINUTE(tbl_raw_data[[#This Row],[time_taken]])+SECOND(tbl_raw_data[[#This Row],[time_taken]])/60</f>
        <v>9.5666666666666664</v>
      </c>
      <c r="K184" s="68">
        <f>DATE(YEAR(tbl_raw_data[[#This Row],[Date Actioned]]),MONTH(tbl_raw_data[[#This Row],[Date Actioned]]),DAY(tbl_raw_data[[#This Row],[Date Actioned]]))</f>
        <v>45137</v>
      </c>
      <c r="L184" s="65" t="str">
        <f>UPPER(TEXT(tbl_raw_data[[#This Row],[updated_date]],"MMMM"))</f>
        <v>JULY</v>
      </c>
      <c r="M184" s="65" t="str">
        <f>"WEEK "&amp;IF(ROUNDUP(DAY(tbl_raw_data[[#This Row],[updated_date]])/7,0)=5,4,ROUNDUP(DAY(tbl_raw_data[[#This Row],[updated_date]])/7,0))</f>
        <v>WEEK 4</v>
      </c>
      <c r="N184" s="71" t="str">
        <f>UPPER(VLOOKUP(tbl_raw_data[[#This Row],[Analyst]],settings!$A$1:$B$15,2,0))</f>
        <v>QUADIR</v>
      </c>
      <c r="O184" s="71" t="str">
        <f>TRIM(UPPER(tbl_raw_data[[#This Row],[Outcome]]))</f>
        <v>DECLINE</v>
      </c>
      <c r="P184" s="71" t="str">
        <f>TRIM(UPPER(tbl_raw_data[[#This Row],[Queue Name]]))</f>
        <v>CONSUMER EXISTING</v>
      </c>
      <c r="Q184" s="71" t="str">
        <f>IF(tbl_raw_data[[#This Row],[time_taken_in_min]]&lt;=settings!$D$2,"SLA_MET","SLA_NOT_MET")</f>
        <v>SLA_MET</v>
      </c>
    </row>
    <row r="185" spans="1:17" x14ac:dyDescent="0.3">
      <c r="A185" s="1" t="s">
        <v>1148</v>
      </c>
      <c r="B185" s="36">
        <v>45137.629884259259</v>
      </c>
      <c r="C185" s="39">
        <v>45137.641087962962</v>
      </c>
      <c r="D185" s="8" t="s">
        <v>36</v>
      </c>
      <c r="E185" s="6" t="s">
        <v>8</v>
      </c>
      <c r="F185" s="8" t="s">
        <v>21</v>
      </c>
      <c r="G185" s="9"/>
      <c r="H185" s="84" t="str">
        <f t="shared" si="2"/>
        <v>Reason Unknown</v>
      </c>
      <c r="I185" s="63">
        <f>(tbl_raw_data[[#This Row],[Date Actioned]])-(tbl_raw_data[[#This Row],[Date Tagged]])</f>
        <v>1.1203703703358769E-2</v>
      </c>
      <c r="J185" s="66">
        <f>HOUR(tbl_raw_data[[#This Row],[time_taken]])*60+MINUTE(tbl_raw_data[[#This Row],[time_taken]])+SECOND(tbl_raw_data[[#This Row],[time_taken]])/60</f>
        <v>16.133333333333333</v>
      </c>
      <c r="K185" s="68">
        <f>DATE(YEAR(tbl_raw_data[[#This Row],[Date Actioned]]),MONTH(tbl_raw_data[[#This Row],[Date Actioned]]),DAY(tbl_raw_data[[#This Row],[Date Actioned]]))</f>
        <v>45137</v>
      </c>
      <c r="L185" s="65" t="str">
        <f>UPPER(TEXT(tbl_raw_data[[#This Row],[updated_date]],"MMMM"))</f>
        <v>JULY</v>
      </c>
      <c r="M185" s="65" t="str">
        <f>"WEEK "&amp;IF(ROUNDUP(DAY(tbl_raw_data[[#This Row],[updated_date]])/7,0)=5,4,ROUNDUP(DAY(tbl_raw_data[[#This Row],[updated_date]])/7,0))</f>
        <v>WEEK 4</v>
      </c>
      <c r="N185" s="71" t="str">
        <f>UPPER(VLOOKUP(tbl_raw_data[[#This Row],[Analyst]],settings!$A$1:$B$15,2,0))</f>
        <v>SHAHID</v>
      </c>
      <c r="O185" s="71" t="str">
        <f>TRIM(UPPER(tbl_raw_data[[#This Row],[Outcome]]))</f>
        <v>DECLINE</v>
      </c>
      <c r="P185" s="71" t="str">
        <f>TRIM(UPPER(tbl_raw_data[[#This Row],[Queue Name]]))</f>
        <v>CONSUMER POST BUREAU</v>
      </c>
      <c r="Q185" s="71" t="str">
        <f>IF(tbl_raw_data[[#This Row],[time_taken_in_min]]&lt;=settings!$D$2,"SLA_MET","SLA_NOT_MET")</f>
        <v>SLA_MET</v>
      </c>
    </row>
    <row r="186" spans="1:17" x14ac:dyDescent="0.3">
      <c r="A186" s="5" t="s">
        <v>1149</v>
      </c>
      <c r="B186" s="34">
        <v>45137.644976851851</v>
      </c>
      <c r="C186" s="38">
        <v>45137.65</v>
      </c>
      <c r="D186" s="3" t="s">
        <v>33</v>
      </c>
      <c r="E186" s="3" t="s">
        <v>11</v>
      </c>
      <c r="F186" s="3" t="s">
        <v>25</v>
      </c>
      <c r="G186" s="3" t="s">
        <v>43</v>
      </c>
      <c r="H186" s="84" t="str">
        <f t="shared" si="2"/>
        <v>Reason Unknown</v>
      </c>
      <c r="I186" s="63">
        <f>(tbl_raw_data[[#This Row],[Date Actioned]])-(tbl_raw_data[[#This Row],[Date Tagged]])</f>
        <v>5.02314815093996E-3</v>
      </c>
      <c r="J186" s="66">
        <f>HOUR(tbl_raw_data[[#This Row],[time_taken]])*60+MINUTE(tbl_raw_data[[#This Row],[time_taken]])+SECOND(tbl_raw_data[[#This Row],[time_taken]])/60</f>
        <v>7.2333333333333334</v>
      </c>
      <c r="K186" s="68">
        <f>DATE(YEAR(tbl_raw_data[[#This Row],[Date Actioned]]),MONTH(tbl_raw_data[[#This Row],[Date Actioned]]),DAY(tbl_raw_data[[#This Row],[Date Actioned]]))</f>
        <v>45137</v>
      </c>
      <c r="L186" s="65" t="str">
        <f>UPPER(TEXT(tbl_raw_data[[#This Row],[updated_date]],"MMMM"))</f>
        <v>JULY</v>
      </c>
      <c r="M186" s="65" t="str">
        <f>"WEEK "&amp;IF(ROUNDUP(DAY(tbl_raw_data[[#This Row],[updated_date]])/7,0)=5,4,ROUNDUP(DAY(tbl_raw_data[[#This Row],[updated_date]])/7,0))</f>
        <v>WEEK 4</v>
      </c>
      <c r="N186" s="71" t="str">
        <f>UPPER(VLOOKUP(tbl_raw_data[[#This Row],[Analyst]],settings!$A$1:$B$15,2,0))</f>
        <v>ASIF</v>
      </c>
      <c r="O186" s="71" t="str">
        <f>TRIM(UPPER(tbl_raw_data[[#This Row],[Outcome]]))</f>
        <v>DECLINE</v>
      </c>
      <c r="P186" s="71" t="str">
        <f>TRIM(UPPER(tbl_raw_data[[#This Row],[Queue Name]]))</f>
        <v>CONSUMER EXISTING</v>
      </c>
      <c r="Q186" s="71" t="str">
        <f>IF(tbl_raw_data[[#This Row],[time_taken_in_min]]&lt;=settings!$D$2,"SLA_MET","SLA_NOT_MET")</f>
        <v>SLA_MET</v>
      </c>
    </row>
    <row r="187" spans="1:17" x14ac:dyDescent="0.3">
      <c r="A187" s="7" t="s">
        <v>1150</v>
      </c>
      <c r="B187" s="36">
        <v>45137.699756944443</v>
      </c>
      <c r="C187" s="37">
        <v>45137.711817129632</v>
      </c>
      <c r="D187" s="6" t="s">
        <v>33</v>
      </c>
      <c r="E187" s="6" t="s">
        <v>11</v>
      </c>
      <c r="F187" s="6" t="s">
        <v>24</v>
      </c>
      <c r="G187" s="49" t="s">
        <v>44</v>
      </c>
      <c r="H187" s="84" t="str">
        <f t="shared" si="2"/>
        <v>Reason Unknown</v>
      </c>
      <c r="I187" s="63">
        <f>(tbl_raw_data[[#This Row],[Date Actioned]])-(tbl_raw_data[[#This Row],[Date Tagged]])</f>
        <v>1.206018518860219E-2</v>
      </c>
      <c r="J187" s="66">
        <f>HOUR(tbl_raw_data[[#This Row],[time_taken]])*60+MINUTE(tbl_raw_data[[#This Row],[time_taken]])+SECOND(tbl_raw_data[[#This Row],[time_taken]])/60</f>
        <v>17.366666666666667</v>
      </c>
      <c r="K187" s="68">
        <f>DATE(YEAR(tbl_raw_data[[#This Row],[Date Actioned]]),MONTH(tbl_raw_data[[#This Row],[Date Actioned]]),DAY(tbl_raw_data[[#This Row],[Date Actioned]]))</f>
        <v>45137</v>
      </c>
      <c r="L187" s="65" t="str">
        <f>UPPER(TEXT(tbl_raw_data[[#This Row],[updated_date]],"MMMM"))</f>
        <v>JULY</v>
      </c>
      <c r="M187" s="65" t="str">
        <f>"WEEK "&amp;IF(ROUNDUP(DAY(tbl_raw_data[[#This Row],[updated_date]])/7,0)=5,4,ROUNDUP(DAY(tbl_raw_data[[#This Row],[updated_date]])/7,0))</f>
        <v>WEEK 4</v>
      </c>
      <c r="N187" s="71" t="str">
        <f>UPPER(VLOOKUP(tbl_raw_data[[#This Row],[Analyst]],settings!$A$1:$B$15,2,0))</f>
        <v>SAM</v>
      </c>
      <c r="O187" s="71" t="str">
        <f>TRIM(UPPER(tbl_raw_data[[#This Row],[Outcome]]))</f>
        <v>DECLINE</v>
      </c>
      <c r="P187" s="71" t="str">
        <f>TRIM(UPPER(tbl_raw_data[[#This Row],[Queue Name]]))</f>
        <v>CONSUMER EXISTING</v>
      </c>
      <c r="Q187" s="71" t="str">
        <f>IF(tbl_raw_data[[#This Row],[time_taken_in_min]]&lt;=settings!$D$2,"SLA_MET","SLA_NOT_MET")</f>
        <v>SLA_MET</v>
      </c>
    </row>
    <row r="188" spans="1:17" x14ac:dyDescent="0.3">
      <c r="A188" s="1" t="s">
        <v>1151</v>
      </c>
      <c r="B188" s="34">
        <v>45137.720532407409</v>
      </c>
      <c r="C188" s="38">
        <v>45137.733553240738</v>
      </c>
      <c r="D188" s="3" t="s">
        <v>33</v>
      </c>
      <c r="E188" s="3" t="s">
        <v>11</v>
      </c>
      <c r="F188" s="3" t="s">
        <v>17</v>
      </c>
      <c r="G188" s="3" t="s">
        <v>43</v>
      </c>
      <c r="H188" s="84" t="str">
        <f t="shared" si="2"/>
        <v>Reason Unknown</v>
      </c>
      <c r="I188" s="63">
        <f>(tbl_raw_data[[#This Row],[Date Actioned]])-(tbl_raw_data[[#This Row],[Date Tagged]])</f>
        <v>1.3020833328482695E-2</v>
      </c>
      <c r="J188" s="66">
        <f>HOUR(tbl_raw_data[[#This Row],[time_taken]])*60+MINUTE(tbl_raw_data[[#This Row],[time_taken]])+SECOND(tbl_raw_data[[#This Row],[time_taken]])/60</f>
        <v>18.75</v>
      </c>
      <c r="K188" s="68">
        <f>DATE(YEAR(tbl_raw_data[[#This Row],[Date Actioned]]),MONTH(tbl_raw_data[[#This Row],[Date Actioned]]),DAY(tbl_raw_data[[#This Row],[Date Actioned]]))</f>
        <v>45137</v>
      </c>
      <c r="L188" s="65" t="str">
        <f>UPPER(TEXT(tbl_raw_data[[#This Row],[updated_date]],"MMMM"))</f>
        <v>JULY</v>
      </c>
      <c r="M188" s="65" t="str">
        <f>"WEEK "&amp;IF(ROUNDUP(DAY(tbl_raw_data[[#This Row],[updated_date]])/7,0)=5,4,ROUNDUP(DAY(tbl_raw_data[[#This Row],[updated_date]])/7,0))</f>
        <v>WEEK 4</v>
      </c>
      <c r="N188" s="71" t="str">
        <f>UPPER(VLOOKUP(tbl_raw_data[[#This Row],[Analyst]],settings!$A$1:$B$15,2,0))</f>
        <v>MERCEDES</v>
      </c>
      <c r="O188" s="71" t="str">
        <f>TRIM(UPPER(tbl_raw_data[[#This Row],[Outcome]]))</f>
        <v>DECLINE</v>
      </c>
      <c r="P188" s="71" t="str">
        <f>TRIM(UPPER(tbl_raw_data[[#This Row],[Queue Name]]))</f>
        <v>CONSUMER EXISTING</v>
      </c>
      <c r="Q188" s="71" t="str">
        <f>IF(tbl_raw_data[[#This Row],[time_taken_in_min]]&lt;=settings!$D$2,"SLA_MET","SLA_NOT_MET")</f>
        <v>SLA_MET</v>
      </c>
    </row>
    <row r="189" spans="1:17" x14ac:dyDescent="0.3">
      <c r="A189" s="5" t="s">
        <v>1152</v>
      </c>
      <c r="B189" s="36">
        <v>45137.720995370371</v>
      </c>
      <c r="C189" s="37">
        <v>45137.728344907409</v>
      </c>
      <c r="D189" s="6" t="s">
        <v>33</v>
      </c>
      <c r="E189" s="6" t="s">
        <v>18</v>
      </c>
      <c r="F189" s="6" t="s">
        <v>25</v>
      </c>
      <c r="G189" s="6" t="s">
        <v>37</v>
      </c>
      <c r="H189" s="84" t="str">
        <f t="shared" si="2"/>
        <v>Reason Unknown</v>
      </c>
      <c r="I189" s="63">
        <f>(tbl_raw_data[[#This Row],[Date Actioned]])-(tbl_raw_data[[#This Row],[Date Tagged]])</f>
        <v>7.3495370379532687E-3</v>
      </c>
      <c r="J189" s="66">
        <f>HOUR(tbl_raw_data[[#This Row],[time_taken]])*60+MINUTE(tbl_raw_data[[#This Row],[time_taken]])+SECOND(tbl_raw_data[[#This Row],[time_taken]])/60</f>
        <v>10.583333333333334</v>
      </c>
      <c r="K189" s="68">
        <f>DATE(YEAR(tbl_raw_data[[#This Row],[Date Actioned]]),MONTH(tbl_raw_data[[#This Row],[Date Actioned]]),DAY(tbl_raw_data[[#This Row],[Date Actioned]]))</f>
        <v>45137</v>
      </c>
      <c r="L189" s="65" t="str">
        <f>UPPER(TEXT(tbl_raw_data[[#This Row],[updated_date]],"MMMM"))</f>
        <v>JULY</v>
      </c>
      <c r="M189" s="65" t="str">
        <f>"WEEK "&amp;IF(ROUNDUP(DAY(tbl_raw_data[[#This Row],[updated_date]])/7,0)=5,4,ROUNDUP(DAY(tbl_raw_data[[#This Row],[updated_date]])/7,0))</f>
        <v>WEEK 4</v>
      </c>
      <c r="N189" s="71" t="str">
        <f>UPPER(VLOOKUP(tbl_raw_data[[#This Row],[Analyst]],settings!$A$1:$B$15,2,0))</f>
        <v>ASIF</v>
      </c>
      <c r="O189" s="71" t="str">
        <f>TRIM(UPPER(tbl_raw_data[[#This Row],[Outcome]]))</f>
        <v>DECLINE</v>
      </c>
      <c r="P189" s="71" t="str">
        <f>TRIM(UPPER(tbl_raw_data[[#This Row],[Queue Name]]))</f>
        <v>CONSUMER PRE BUREAU</v>
      </c>
      <c r="Q189" s="71" t="str">
        <f>IF(tbl_raw_data[[#This Row],[time_taken_in_min]]&lt;=settings!$D$2,"SLA_MET","SLA_NOT_MET")</f>
        <v>SLA_MET</v>
      </c>
    </row>
    <row r="190" spans="1:17" x14ac:dyDescent="0.3">
      <c r="A190" s="7" t="s">
        <v>1153</v>
      </c>
      <c r="B190" s="34">
        <v>45137.772349537037</v>
      </c>
      <c r="C190" s="38">
        <v>45137.784409722219</v>
      </c>
      <c r="D190" s="3" t="s">
        <v>33</v>
      </c>
      <c r="E190" s="3" t="s">
        <v>11</v>
      </c>
      <c r="F190" s="3" t="s">
        <v>25</v>
      </c>
      <c r="G190" s="3" t="s">
        <v>45</v>
      </c>
      <c r="H190" s="84" t="str">
        <f t="shared" si="2"/>
        <v>Incomplete Details</v>
      </c>
      <c r="I190" s="63">
        <f>(tbl_raw_data[[#This Row],[Date Actioned]])-(tbl_raw_data[[#This Row],[Date Tagged]])</f>
        <v>1.2060185181326233E-2</v>
      </c>
      <c r="J190" s="66">
        <f>HOUR(tbl_raw_data[[#This Row],[time_taken]])*60+MINUTE(tbl_raw_data[[#This Row],[time_taken]])+SECOND(tbl_raw_data[[#This Row],[time_taken]])/60</f>
        <v>17.366666666666667</v>
      </c>
      <c r="K190" s="68">
        <f>DATE(YEAR(tbl_raw_data[[#This Row],[Date Actioned]]),MONTH(tbl_raw_data[[#This Row],[Date Actioned]]),DAY(tbl_raw_data[[#This Row],[Date Actioned]]))</f>
        <v>45137</v>
      </c>
      <c r="L190" s="65" t="str">
        <f>UPPER(TEXT(tbl_raw_data[[#This Row],[updated_date]],"MMMM"))</f>
        <v>JULY</v>
      </c>
      <c r="M190" s="65" t="str">
        <f>"WEEK "&amp;IF(ROUNDUP(DAY(tbl_raw_data[[#This Row],[updated_date]])/7,0)=5,4,ROUNDUP(DAY(tbl_raw_data[[#This Row],[updated_date]])/7,0))</f>
        <v>WEEK 4</v>
      </c>
      <c r="N190" s="71" t="str">
        <f>UPPER(VLOOKUP(tbl_raw_data[[#This Row],[Analyst]],settings!$A$1:$B$15,2,0))</f>
        <v>ASIF</v>
      </c>
      <c r="O190" s="71" t="str">
        <f>TRIM(UPPER(tbl_raw_data[[#This Row],[Outcome]]))</f>
        <v>DECLINE</v>
      </c>
      <c r="P190" s="71" t="str">
        <f>TRIM(UPPER(tbl_raw_data[[#This Row],[Queue Name]]))</f>
        <v>CONSUMER EXISTING</v>
      </c>
      <c r="Q190" s="71" t="str">
        <f>IF(tbl_raw_data[[#This Row],[time_taken_in_min]]&lt;=settings!$D$2,"SLA_MET","SLA_NOT_MET")</f>
        <v>SLA_MET</v>
      </c>
    </row>
    <row r="191" spans="1:17" x14ac:dyDescent="0.3">
      <c r="A191" s="1" t="s">
        <v>1154</v>
      </c>
      <c r="B191" s="36">
        <v>45137.811493055553</v>
      </c>
      <c r="C191" s="37">
        <v>45137.81994212963</v>
      </c>
      <c r="D191" s="6" t="s">
        <v>33</v>
      </c>
      <c r="E191" s="6" t="s">
        <v>11</v>
      </c>
      <c r="F191" s="6" t="s">
        <v>22</v>
      </c>
      <c r="G191" s="6" t="s">
        <v>46</v>
      </c>
      <c r="H191" s="84" t="str">
        <f t="shared" si="2"/>
        <v>Reason Unknown</v>
      </c>
      <c r="I191" s="63">
        <f>(tbl_raw_data[[#This Row],[Date Actioned]])-(tbl_raw_data[[#This Row],[Date Tagged]])</f>
        <v>8.449074077361729E-3</v>
      </c>
      <c r="J191" s="66">
        <f>HOUR(tbl_raw_data[[#This Row],[time_taken]])*60+MINUTE(tbl_raw_data[[#This Row],[time_taken]])+SECOND(tbl_raw_data[[#This Row],[time_taken]])/60</f>
        <v>12.166666666666666</v>
      </c>
      <c r="K191" s="68">
        <f>DATE(YEAR(tbl_raw_data[[#This Row],[Date Actioned]]),MONTH(tbl_raw_data[[#This Row],[Date Actioned]]),DAY(tbl_raw_data[[#This Row],[Date Actioned]]))</f>
        <v>45137</v>
      </c>
      <c r="L191" s="65" t="str">
        <f>UPPER(TEXT(tbl_raw_data[[#This Row],[updated_date]],"MMMM"))</f>
        <v>JULY</v>
      </c>
      <c r="M191" s="65" t="str">
        <f>"WEEK "&amp;IF(ROUNDUP(DAY(tbl_raw_data[[#This Row],[updated_date]])/7,0)=5,4,ROUNDUP(DAY(tbl_raw_data[[#This Row],[updated_date]])/7,0))</f>
        <v>WEEK 4</v>
      </c>
      <c r="N191" s="71" t="str">
        <f>UPPER(VLOOKUP(tbl_raw_data[[#This Row],[Analyst]],settings!$A$1:$B$15,2,0))</f>
        <v>ROHAN</v>
      </c>
      <c r="O191" s="71" t="str">
        <f>TRIM(UPPER(tbl_raw_data[[#This Row],[Outcome]]))</f>
        <v>DECLINE</v>
      </c>
      <c r="P191" s="71" t="str">
        <f>TRIM(UPPER(tbl_raw_data[[#This Row],[Queue Name]]))</f>
        <v>CONSUMER EXISTING</v>
      </c>
      <c r="Q191" s="71" t="str">
        <f>IF(tbl_raw_data[[#This Row],[time_taken_in_min]]&lt;=settings!$D$2,"SLA_MET","SLA_NOT_MET")</f>
        <v>SLA_MET</v>
      </c>
    </row>
    <row r="192" spans="1:17" x14ac:dyDescent="0.3">
      <c r="A192" s="5" t="s">
        <v>1155</v>
      </c>
      <c r="B192" s="34">
        <v>45137.377592592595</v>
      </c>
      <c r="C192" s="38">
        <v>45137.384618055556</v>
      </c>
      <c r="D192" s="3" t="s">
        <v>47</v>
      </c>
      <c r="E192" s="3" t="s">
        <v>11</v>
      </c>
      <c r="F192" s="3" t="s">
        <v>12</v>
      </c>
      <c r="G192" s="3" t="s">
        <v>48</v>
      </c>
      <c r="H192" s="84" t="str">
        <f t="shared" si="2"/>
        <v>Reason Unknown</v>
      </c>
      <c r="I192" s="63">
        <f>(tbl_raw_data[[#This Row],[Date Actioned]])-(tbl_raw_data[[#This Row],[Date Tagged]])</f>
        <v>7.025462960882578E-3</v>
      </c>
      <c r="J192" s="66">
        <f>HOUR(tbl_raw_data[[#This Row],[time_taken]])*60+MINUTE(tbl_raw_data[[#This Row],[time_taken]])+SECOND(tbl_raw_data[[#This Row],[time_taken]])/60</f>
        <v>10.116666666666667</v>
      </c>
      <c r="K192" s="68">
        <f>DATE(YEAR(tbl_raw_data[[#This Row],[Date Actioned]]),MONTH(tbl_raw_data[[#This Row],[Date Actioned]]),DAY(tbl_raw_data[[#This Row],[Date Actioned]]))</f>
        <v>45137</v>
      </c>
      <c r="L192" s="65" t="str">
        <f>UPPER(TEXT(tbl_raw_data[[#This Row],[updated_date]],"MMMM"))</f>
        <v>JULY</v>
      </c>
      <c r="M192" s="65" t="str">
        <f>"WEEK "&amp;IF(ROUNDUP(DAY(tbl_raw_data[[#This Row],[updated_date]])/7,0)=5,4,ROUNDUP(DAY(tbl_raw_data[[#This Row],[updated_date]])/7,0))</f>
        <v>WEEK 4</v>
      </c>
      <c r="N192" s="71" t="str">
        <f>UPPER(VLOOKUP(tbl_raw_data[[#This Row],[Analyst]],settings!$A$1:$B$15,2,0))</f>
        <v>NITESH</v>
      </c>
      <c r="O192" s="71" t="str">
        <f>TRIM(UPPER(tbl_raw_data[[#This Row],[Outcome]]))</f>
        <v>WITHDRAW</v>
      </c>
      <c r="P192" s="71" t="str">
        <f>TRIM(UPPER(tbl_raw_data[[#This Row],[Queue Name]]))</f>
        <v>CONSUMER EXISTING</v>
      </c>
      <c r="Q192" s="71" t="str">
        <f>IF(tbl_raw_data[[#This Row],[time_taken_in_min]]&lt;=settings!$D$2,"SLA_MET","SLA_NOT_MET")</f>
        <v>SLA_MET</v>
      </c>
    </row>
    <row r="193" spans="1:17" x14ac:dyDescent="0.3">
      <c r="A193" s="7" t="s">
        <v>1156</v>
      </c>
      <c r="B193" s="36">
        <v>45137.394942129627</v>
      </c>
      <c r="C193" s="37">
        <v>45137.411122685182</v>
      </c>
      <c r="D193" s="6" t="s">
        <v>47</v>
      </c>
      <c r="E193" s="6" t="s">
        <v>8</v>
      </c>
      <c r="F193" s="6" t="s">
        <v>12</v>
      </c>
      <c r="G193" s="6" t="s">
        <v>49</v>
      </c>
      <c r="H193" s="84" t="str">
        <f t="shared" si="2"/>
        <v>Incomplete Details</v>
      </c>
      <c r="I193" s="63">
        <f>(tbl_raw_data[[#This Row],[Date Actioned]])-(tbl_raw_data[[#This Row],[Date Tagged]])</f>
        <v>1.6180555554456078E-2</v>
      </c>
      <c r="J193" s="66">
        <f>HOUR(tbl_raw_data[[#This Row],[time_taken]])*60+MINUTE(tbl_raw_data[[#This Row],[time_taken]])+SECOND(tbl_raw_data[[#This Row],[time_taken]])/60</f>
        <v>23.3</v>
      </c>
      <c r="K193" s="68">
        <f>DATE(YEAR(tbl_raw_data[[#This Row],[Date Actioned]]),MONTH(tbl_raw_data[[#This Row],[Date Actioned]]),DAY(tbl_raw_data[[#This Row],[Date Actioned]]))</f>
        <v>45137</v>
      </c>
      <c r="L193" s="65" t="str">
        <f>UPPER(TEXT(tbl_raw_data[[#This Row],[updated_date]],"MMMM"))</f>
        <v>JULY</v>
      </c>
      <c r="M193" s="65" t="str">
        <f>"WEEK "&amp;IF(ROUNDUP(DAY(tbl_raw_data[[#This Row],[updated_date]])/7,0)=5,4,ROUNDUP(DAY(tbl_raw_data[[#This Row],[updated_date]])/7,0))</f>
        <v>WEEK 4</v>
      </c>
      <c r="N193" s="71" t="str">
        <f>UPPER(VLOOKUP(tbl_raw_data[[#This Row],[Analyst]],settings!$A$1:$B$15,2,0))</f>
        <v>NITESH</v>
      </c>
      <c r="O193" s="71" t="str">
        <f>TRIM(UPPER(tbl_raw_data[[#This Row],[Outcome]]))</f>
        <v>WITHDRAW</v>
      </c>
      <c r="P193" s="71" t="str">
        <f>TRIM(UPPER(tbl_raw_data[[#This Row],[Queue Name]]))</f>
        <v>CONSUMER POST BUREAU</v>
      </c>
      <c r="Q193" s="71" t="str">
        <f>IF(tbl_raw_data[[#This Row],[time_taken_in_min]]&lt;=settings!$D$2,"SLA_MET","SLA_NOT_MET")</f>
        <v>SLA_NOT_MET</v>
      </c>
    </row>
    <row r="194" spans="1:17" x14ac:dyDescent="0.3">
      <c r="A194" s="1" t="s">
        <v>1157</v>
      </c>
      <c r="B194" s="34">
        <v>45137.398668981485</v>
      </c>
      <c r="C194" s="38">
        <v>45137.411469907405</v>
      </c>
      <c r="D194" s="3" t="s">
        <v>47</v>
      </c>
      <c r="E194" s="3" t="s">
        <v>11</v>
      </c>
      <c r="F194" s="3" t="s">
        <v>14</v>
      </c>
      <c r="G194" s="3" t="s">
        <v>50</v>
      </c>
      <c r="H194" s="84" t="str">
        <f t="shared" si="2"/>
        <v>Incomplete Details</v>
      </c>
      <c r="I194" s="63">
        <f>(tbl_raw_data[[#This Row],[Date Actioned]])-(tbl_raw_data[[#This Row],[Date Tagged]])</f>
        <v>1.2800925920601003E-2</v>
      </c>
      <c r="J194" s="66">
        <f>HOUR(tbl_raw_data[[#This Row],[time_taken]])*60+MINUTE(tbl_raw_data[[#This Row],[time_taken]])+SECOND(tbl_raw_data[[#This Row],[time_taken]])/60</f>
        <v>18.433333333333334</v>
      </c>
      <c r="K194" s="68">
        <f>DATE(YEAR(tbl_raw_data[[#This Row],[Date Actioned]]),MONTH(tbl_raw_data[[#This Row],[Date Actioned]]),DAY(tbl_raw_data[[#This Row],[Date Actioned]]))</f>
        <v>45137</v>
      </c>
      <c r="L194" s="65" t="str">
        <f>UPPER(TEXT(tbl_raw_data[[#This Row],[updated_date]],"MMMM"))</f>
        <v>JULY</v>
      </c>
      <c r="M194" s="65" t="str">
        <f>"WEEK "&amp;IF(ROUNDUP(DAY(tbl_raw_data[[#This Row],[updated_date]])/7,0)=5,4,ROUNDUP(DAY(tbl_raw_data[[#This Row],[updated_date]])/7,0))</f>
        <v>WEEK 4</v>
      </c>
      <c r="N194" s="71" t="str">
        <f>UPPER(VLOOKUP(tbl_raw_data[[#This Row],[Analyst]],settings!$A$1:$B$15,2,0))</f>
        <v>CAMROON</v>
      </c>
      <c r="O194" s="71" t="str">
        <f>TRIM(UPPER(tbl_raw_data[[#This Row],[Outcome]]))</f>
        <v>WITHDRAW</v>
      </c>
      <c r="P194" s="71" t="str">
        <f>TRIM(UPPER(tbl_raw_data[[#This Row],[Queue Name]]))</f>
        <v>CONSUMER EXISTING</v>
      </c>
      <c r="Q194" s="71" t="str">
        <f>IF(tbl_raw_data[[#This Row],[time_taken_in_min]]&lt;=settings!$D$2,"SLA_MET","SLA_NOT_MET")</f>
        <v>SLA_MET</v>
      </c>
    </row>
    <row r="195" spans="1:17" x14ac:dyDescent="0.3">
      <c r="A195" s="5" t="s">
        <v>1158</v>
      </c>
      <c r="B195" s="36">
        <v>45137.414027777777</v>
      </c>
      <c r="C195" s="37">
        <v>45137.418425925927</v>
      </c>
      <c r="D195" s="6" t="s">
        <v>47</v>
      </c>
      <c r="E195" s="6" t="s">
        <v>11</v>
      </c>
      <c r="F195" s="6" t="s">
        <v>14</v>
      </c>
      <c r="G195" s="6" t="s">
        <v>50</v>
      </c>
      <c r="H195" s="84" t="str">
        <f t="shared" ref="H195:H258" si="3">IF(OR(ISNUMBER(SEARCH("duplicate",G195)), ISNUMBER(SEARCH("previously",G195)), ISNUMBER(SEARCH("previously approved",G195))), "Duplicate Application",
IF(OR(ISNUMBER(SEARCH("incorrect",G195)), ISNUMBER(SEARCH("remove", G195))), "Incorrect Details",
IF(ISNUMBER(SEARCH("incomplete",G195)), "Incomplete Details",
IF(ISNUMBER(SEARCH("overdue",G195)), "Overdue Bill",
IF(OR(ISNUMBER(SEARCH("resubmit as", G195)), ISNUMBER(SEARCH("re-submit as", G195))), "Incorrect Queue",
IF(OR(ISNUMBER(SEARCH("100",G195)), ISNUMBER(SEARCH("correct", G195)), ISNUMBER(SEARCH("email", G195)), ISNUMBER(SEARCH("please submit", G195)), ISNUMBER(SEARCH("please resubmit",G195)), ISNUMBER(SEARCH("please re-submit", G195)), ISNUMBER(SEARCH("please send", G195))), "Incomplete Details",
IF(ISNUMBER(SEARCH("error", G195)), "System Error", "Reason Unknown")))))))</f>
        <v>Incomplete Details</v>
      </c>
      <c r="I195" s="63">
        <f>(tbl_raw_data[[#This Row],[Date Actioned]])-(tbl_raw_data[[#This Row],[Date Tagged]])</f>
        <v>4.3981481503578834E-3</v>
      </c>
      <c r="J195" s="66">
        <f>HOUR(tbl_raw_data[[#This Row],[time_taken]])*60+MINUTE(tbl_raw_data[[#This Row],[time_taken]])+SECOND(tbl_raw_data[[#This Row],[time_taken]])/60</f>
        <v>6.333333333333333</v>
      </c>
      <c r="K195" s="68">
        <f>DATE(YEAR(tbl_raw_data[[#This Row],[Date Actioned]]),MONTH(tbl_raw_data[[#This Row],[Date Actioned]]),DAY(tbl_raw_data[[#This Row],[Date Actioned]]))</f>
        <v>45137</v>
      </c>
      <c r="L195" s="65" t="str">
        <f>UPPER(TEXT(tbl_raw_data[[#This Row],[updated_date]],"MMMM"))</f>
        <v>JULY</v>
      </c>
      <c r="M195" s="65" t="str">
        <f>"WEEK "&amp;IF(ROUNDUP(DAY(tbl_raw_data[[#This Row],[updated_date]])/7,0)=5,4,ROUNDUP(DAY(tbl_raw_data[[#This Row],[updated_date]])/7,0))</f>
        <v>WEEK 4</v>
      </c>
      <c r="N195" s="71" t="str">
        <f>UPPER(VLOOKUP(tbl_raw_data[[#This Row],[Analyst]],settings!$A$1:$B$15,2,0))</f>
        <v>CAMROON</v>
      </c>
      <c r="O195" s="71" t="str">
        <f>TRIM(UPPER(tbl_raw_data[[#This Row],[Outcome]]))</f>
        <v>WITHDRAW</v>
      </c>
      <c r="P195" s="71" t="str">
        <f>TRIM(UPPER(tbl_raw_data[[#This Row],[Queue Name]]))</f>
        <v>CONSUMER EXISTING</v>
      </c>
      <c r="Q195" s="71" t="str">
        <f>IF(tbl_raw_data[[#This Row],[time_taken_in_min]]&lt;=settings!$D$2,"SLA_MET","SLA_NOT_MET")</f>
        <v>SLA_MET</v>
      </c>
    </row>
    <row r="196" spans="1:17" x14ac:dyDescent="0.3">
      <c r="A196" s="7" t="s">
        <v>1159</v>
      </c>
      <c r="B196" s="34">
        <v>45137.426458333335</v>
      </c>
      <c r="C196" s="38">
        <v>45137.435879629629</v>
      </c>
      <c r="D196" s="3" t="s">
        <v>47</v>
      </c>
      <c r="E196" s="3" t="s">
        <v>11</v>
      </c>
      <c r="F196" s="3" t="s">
        <v>14</v>
      </c>
      <c r="G196" s="3" t="s">
        <v>51</v>
      </c>
      <c r="H196" s="84" t="str">
        <f t="shared" si="3"/>
        <v>Incorrect Queue</v>
      </c>
      <c r="I196" s="63">
        <f>(tbl_raw_data[[#This Row],[Date Actioned]])-(tbl_raw_data[[#This Row],[Date Tagged]])</f>
        <v>9.4212962940218858E-3</v>
      </c>
      <c r="J196" s="66">
        <f>HOUR(tbl_raw_data[[#This Row],[time_taken]])*60+MINUTE(tbl_raw_data[[#This Row],[time_taken]])+SECOND(tbl_raw_data[[#This Row],[time_taken]])/60</f>
        <v>13.566666666666666</v>
      </c>
      <c r="K196" s="68">
        <f>DATE(YEAR(tbl_raw_data[[#This Row],[Date Actioned]]),MONTH(tbl_raw_data[[#This Row],[Date Actioned]]),DAY(tbl_raw_data[[#This Row],[Date Actioned]]))</f>
        <v>45137</v>
      </c>
      <c r="L196" s="65" t="str">
        <f>UPPER(TEXT(tbl_raw_data[[#This Row],[updated_date]],"MMMM"))</f>
        <v>JULY</v>
      </c>
      <c r="M196" s="65" t="str">
        <f>"WEEK "&amp;IF(ROUNDUP(DAY(tbl_raw_data[[#This Row],[updated_date]])/7,0)=5,4,ROUNDUP(DAY(tbl_raw_data[[#This Row],[updated_date]])/7,0))</f>
        <v>WEEK 4</v>
      </c>
      <c r="N196" s="71" t="str">
        <f>UPPER(VLOOKUP(tbl_raw_data[[#This Row],[Analyst]],settings!$A$1:$B$15,2,0))</f>
        <v>CAMROON</v>
      </c>
      <c r="O196" s="71" t="str">
        <f>TRIM(UPPER(tbl_raw_data[[#This Row],[Outcome]]))</f>
        <v>WITHDRAW</v>
      </c>
      <c r="P196" s="71" t="str">
        <f>TRIM(UPPER(tbl_raw_data[[#This Row],[Queue Name]]))</f>
        <v>CONSUMER EXISTING</v>
      </c>
      <c r="Q196" s="71" t="str">
        <f>IF(tbl_raw_data[[#This Row],[time_taken_in_min]]&lt;=settings!$D$2,"SLA_MET","SLA_NOT_MET")</f>
        <v>SLA_MET</v>
      </c>
    </row>
    <row r="197" spans="1:17" x14ac:dyDescent="0.3">
      <c r="A197" s="1" t="s">
        <v>1160</v>
      </c>
      <c r="B197" s="36">
        <v>45137.433078703703</v>
      </c>
      <c r="C197" s="37">
        <v>45137.437604166669</v>
      </c>
      <c r="D197" s="6" t="s">
        <v>47</v>
      </c>
      <c r="E197" s="6" t="s">
        <v>8</v>
      </c>
      <c r="F197" s="6" t="s">
        <v>14</v>
      </c>
      <c r="G197" s="6" t="s">
        <v>52</v>
      </c>
      <c r="H197" s="84" t="str">
        <f t="shared" si="3"/>
        <v>Incorrect Queue</v>
      </c>
      <c r="I197" s="63">
        <f>(tbl_raw_data[[#This Row],[Date Actioned]])-(tbl_raw_data[[#This Row],[Date Tagged]])</f>
        <v>4.5254629658302292E-3</v>
      </c>
      <c r="J197" s="66">
        <f>HOUR(tbl_raw_data[[#This Row],[time_taken]])*60+MINUTE(tbl_raw_data[[#This Row],[time_taken]])+SECOND(tbl_raw_data[[#This Row],[time_taken]])/60</f>
        <v>6.5166666666666666</v>
      </c>
      <c r="K197" s="68">
        <f>DATE(YEAR(tbl_raw_data[[#This Row],[Date Actioned]]),MONTH(tbl_raw_data[[#This Row],[Date Actioned]]),DAY(tbl_raw_data[[#This Row],[Date Actioned]]))</f>
        <v>45137</v>
      </c>
      <c r="L197" s="65" t="str">
        <f>UPPER(TEXT(tbl_raw_data[[#This Row],[updated_date]],"MMMM"))</f>
        <v>JULY</v>
      </c>
      <c r="M197" s="65" t="str">
        <f>"WEEK "&amp;IF(ROUNDUP(DAY(tbl_raw_data[[#This Row],[updated_date]])/7,0)=5,4,ROUNDUP(DAY(tbl_raw_data[[#This Row],[updated_date]])/7,0))</f>
        <v>WEEK 4</v>
      </c>
      <c r="N197" s="71" t="str">
        <f>UPPER(VLOOKUP(tbl_raw_data[[#This Row],[Analyst]],settings!$A$1:$B$15,2,0))</f>
        <v>CAMROON</v>
      </c>
      <c r="O197" s="71" t="str">
        <f>TRIM(UPPER(tbl_raw_data[[#This Row],[Outcome]]))</f>
        <v>WITHDRAW</v>
      </c>
      <c r="P197" s="71" t="str">
        <f>TRIM(UPPER(tbl_raw_data[[#This Row],[Queue Name]]))</f>
        <v>CONSUMER POST BUREAU</v>
      </c>
      <c r="Q197" s="71" t="str">
        <f>IF(tbl_raw_data[[#This Row],[time_taken_in_min]]&lt;=settings!$D$2,"SLA_MET","SLA_NOT_MET")</f>
        <v>SLA_MET</v>
      </c>
    </row>
    <row r="198" spans="1:17" x14ac:dyDescent="0.3">
      <c r="A198" s="5" t="s">
        <v>1161</v>
      </c>
      <c r="B198" s="34">
        <v>45137.442314814813</v>
      </c>
      <c r="C198" s="38">
        <v>45137.447951388887</v>
      </c>
      <c r="D198" s="3" t="s">
        <v>47</v>
      </c>
      <c r="E198" s="3" t="s">
        <v>8</v>
      </c>
      <c r="F198" s="3" t="s">
        <v>14</v>
      </c>
      <c r="G198" s="3" t="s">
        <v>53</v>
      </c>
      <c r="H198" s="84" t="str">
        <f t="shared" si="3"/>
        <v>Incorrect Details</v>
      </c>
      <c r="I198" s="63">
        <f>(tbl_raw_data[[#This Row],[Date Actioned]])-(tbl_raw_data[[#This Row],[Date Tagged]])</f>
        <v>5.6365740747423843E-3</v>
      </c>
      <c r="J198" s="66">
        <f>HOUR(tbl_raw_data[[#This Row],[time_taken]])*60+MINUTE(tbl_raw_data[[#This Row],[time_taken]])+SECOND(tbl_raw_data[[#This Row],[time_taken]])/60</f>
        <v>8.1166666666666671</v>
      </c>
      <c r="K198" s="68">
        <f>DATE(YEAR(tbl_raw_data[[#This Row],[Date Actioned]]),MONTH(tbl_raw_data[[#This Row],[Date Actioned]]),DAY(tbl_raw_data[[#This Row],[Date Actioned]]))</f>
        <v>45137</v>
      </c>
      <c r="L198" s="65" t="str">
        <f>UPPER(TEXT(tbl_raw_data[[#This Row],[updated_date]],"MMMM"))</f>
        <v>JULY</v>
      </c>
      <c r="M198" s="65" t="str">
        <f>"WEEK "&amp;IF(ROUNDUP(DAY(tbl_raw_data[[#This Row],[updated_date]])/7,0)=5,4,ROUNDUP(DAY(tbl_raw_data[[#This Row],[updated_date]])/7,0))</f>
        <v>WEEK 4</v>
      </c>
      <c r="N198" s="71" t="str">
        <f>UPPER(VLOOKUP(tbl_raw_data[[#This Row],[Analyst]],settings!$A$1:$B$15,2,0))</f>
        <v>CAMROON</v>
      </c>
      <c r="O198" s="71" t="str">
        <f>TRIM(UPPER(tbl_raw_data[[#This Row],[Outcome]]))</f>
        <v>WITHDRAW</v>
      </c>
      <c r="P198" s="71" t="str">
        <f>TRIM(UPPER(tbl_raw_data[[#This Row],[Queue Name]]))</f>
        <v>CONSUMER POST BUREAU</v>
      </c>
      <c r="Q198" s="71" t="str">
        <f>IF(tbl_raw_data[[#This Row],[time_taken_in_min]]&lt;=settings!$D$2,"SLA_MET","SLA_NOT_MET")</f>
        <v>SLA_MET</v>
      </c>
    </row>
    <row r="199" spans="1:17" x14ac:dyDescent="0.3">
      <c r="A199" s="7" t="s">
        <v>1162</v>
      </c>
      <c r="B199" s="36">
        <v>45137.445219907408</v>
      </c>
      <c r="C199" s="37">
        <v>45137.450555555559</v>
      </c>
      <c r="D199" s="6" t="s">
        <v>47</v>
      </c>
      <c r="E199" s="6" t="s">
        <v>18</v>
      </c>
      <c r="F199" s="6" t="s">
        <v>21</v>
      </c>
      <c r="G199" s="6" t="s">
        <v>54</v>
      </c>
      <c r="H199" s="84" t="str">
        <f t="shared" si="3"/>
        <v>Incomplete Details</v>
      </c>
      <c r="I199" s="63">
        <f>(tbl_raw_data[[#This Row],[Date Actioned]])-(tbl_raw_data[[#This Row],[Date Tagged]])</f>
        <v>5.3356481512309983E-3</v>
      </c>
      <c r="J199" s="66">
        <f>HOUR(tbl_raw_data[[#This Row],[time_taken]])*60+MINUTE(tbl_raw_data[[#This Row],[time_taken]])+SECOND(tbl_raw_data[[#This Row],[time_taken]])/60</f>
        <v>7.6833333333333336</v>
      </c>
      <c r="K199" s="68">
        <f>DATE(YEAR(tbl_raw_data[[#This Row],[Date Actioned]]),MONTH(tbl_raw_data[[#This Row],[Date Actioned]]),DAY(tbl_raw_data[[#This Row],[Date Actioned]]))</f>
        <v>45137</v>
      </c>
      <c r="L199" s="65" t="str">
        <f>UPPER(TEXT(tbl_raw_data[[#This Row],[updated_date]],"MMMM"))</f>
        <v>JULY</v>
      </c>
      <c r="M199" s="65" t="str">
        <f>"WEEK "&amp;IF(ROUNDUP(DAY(tbl_raw_data[[#This Row],[updated_date]])/7,0)=5,4,ROUNDUP(DAY(tbl_raw_data[[#This Row],[updated_date]])/7,0))</f>
        <v>WEEK 4</v>
      </c>
      <c r="N199" s="71" t="str">
        <f>UPPER(VLOOKUP(tbl_raw_data[[#This Row],[Analyst]],settings!$A$1:$B$15,2,0))</f>
        <v>SHAHID</v>
      </c>
      <c r="O199" s="71" t="str">
        <f>TRIM(UPPER(tbl_raw_data[[#This Row],[Outcome]]))</f>
        <v>WITHDRAW</v>
      </c>
      <c r="P199" s="71" t="str">
        <f>TRIM(UPPER(tbl_raw_data[[#This Row],[Queue Name]]))</f>
        <v>CONSUMER PRE BUREAU</v>
      </c>
      <c r="Q199" s="71" t="str">
        <f>IF(tbl_raw_data[[#This Row],[time_taken_in_min]]&lt;=settings!$D$2,"SLA_MET","SLA_NOT_MET")</f>
        <v>SLA_MET</v>
      </c>
    </row>
    <row r="200" spans="1:17" x14ac:dyDescent="0.3">
      <c r="A200" s="1" t="s">
        <v>1163</v>
      </c>
      <c r="B200" s="34">
        <v>45137.455324074072</v>
      </c>
      <c r="C200" s="35">
        <v>45137.458518518521</v>
      </c>
      <c r="D200" s="2" t="s">
        <v>55</v>
      </c>
      <c r="E200" s="3" t="s">
        <v>8</v>
      </c>
      <c r="F200" s="2" t="s">
        <v>21</v>
      </c>
      <c r="G200" s="4"/>
      <c r="H200" s="84" t="str">
        <f t="shared" si="3"/>
        <v>Reason Unknown</v>
      </c>
      <c r="I200" s="63">
        <f>(tbl_raw_data[[#This Row],[Date Actioned]])-(tbl_raw_data[[#This Row],[Date Tagged]])</f>
        <v>3.1944444490363821E-3</v>
      </c>
      <c r="J200" s="66">
        <f>HOUR(tbl_raw_data[[#This Row],[time_taken]])*60+MINUTE(tbl_raw_data[[#This Row],[time_taken]])+SECOND(tbl_raw_data[[#This Row],[time_taken]])/60</f>
        <v>4.5999999999999996</v>
      </c>
      <c r="K200" s="68">
        <f>DATE(YEAR(tbl_raw_data[[#This Row],[Date Actioned]]),MONTH(tbl_raw_data[[#This Row],[Date Actioned]]),DAY(tbl_raw_data[[#This Row],[Date Actioned]]))</f>
        <v>45137</v>
      </c>
      <c r="L200" s="65" t="str">
        <f>UPPER(TEXT(tbl_raw_data[[#This Row],[updated_date]],"MMMM"))</f>
        <v>JULY</v>
      </c>
      <c r="M200" s="65" t="str">
        <f>"WEEK "&amp;IF(ROUNDUP(DAY(tbl_raw_data[[#This Row],[updated_date]])/7,0)=5,4,ROUNDUP(DAY(tbl_raw_data[[#This Row],[updated_date]])/7,0))</f>
        <v>WEEK 4</v>
      </c>
      <c r="N200" s="71" t="str">
        <f>UPPER(VLOOKUP(tbl_raw_data[[#This Row],[Analyst]],settings!$A$1:$B$15,2,0))</f>
        <v>SHAHID</v>
      </c>
      <c r="O200" s="71" t="str">
        <f>TRIM(UPPER(tbl_raw_data[[#This Row],[Outcome]]))</f>
        <v>WITHDRAW</v>
      </c>
      <c r="P200" s="71" t="str">
        <f>TRIM(UPPER(tbl_raw_data[[#This Row],[Queue Name]]))</f>
        <v>CONSUMER POST BUREAU</v>
      </c>
      <c r="Q200" s="71" t="str">
        <f>IF(tbl_raw_data[[#This Row],[time_taken_in_min]]&lt;=settings!$D$2,"SLA_MET","SLA_NOT_MET")</f>
        <v>SLA_MET</v>
      </c>
    </row>
    <row r="201" spans="1:17" x14ac:dyDescent="0.3">
      <c r="A201" s="5" t="s">
        <v>1164</v>
      </c>
      <c r="B201" s="36">
        <v>45137.46166666667</v>
      </c>
      <c r="C201" s="37">
        <v>45137.468298611115</v>
      </c>
      <c r="D201" s="6" t="s">
        <v>47</v>
      </c>
      <c r="E201" s="6" t="s">
        <v>11</v>
      </c>
      <c r="F201" s="6" t="s">
        <v>19</v>
      </c>
      <c r="G201" s="6" t="s">
        <v>56</v>
      </c>
      <c r="H201" s="84" t="str">
        <f t="shared" si="3"/>
        <v>Incomplete Details</v>
      </c>
      <c r="I201" s="63">
        <f>(tbl_raw_data[[#This Row],[Date Actioned]])-(tbl_raw_data[[#This Row],[Date Tagged]])</f>
        <v>6.6319444449618459E-3</v>
      </c>
      <c r="J201" s="66">
        <f>HOUR(tbl_raw_data[[#This Row],[time_taken]])*60+MINUTE(tbl_raw_data[[#This Row],[time_taken]])+SECOND(tbl_raw_data[[#This Row],[time_taken]])/60</f>
        <v>9.5500000000000007</v>
      </c>
      <c r="K201" s="68">
        <f>DATE(YEAR(tbl_raw_data[[#This Row],[Date Actioned]]),MONTH(tbl_raw_data[[#This Row],[Date Actioned]]),DAY(tbl_raw_data[[#This Row],[Date Actioned]]))</f>
        <v>45137</v>
      </c>
      <c r="L201" s="65" t="str">
        <f>UPPER(TEXT(tbl_raw_data[[#This Row],[updated_date]],"MMMM"))</f>
        <v>JULY</v>
      </c>
      <c r="M201" s="65" t="str">
        <f>"WEEK "&amp;IF(ROUNDUP(DAY(tbl_raw_data[[#This Row],[updated_date]])/7,0)=5,4,ROUNDUP(DAY(tbl_raw_data[[#This Row],[updated_date]])/7,0))</f>
        <v>WEEK 4</v>
      </c>
      <c r="N201" s="71" t="str">
        <f>UPPER(VLOOKUP(tbl_raw_data[[#This Row],[Analyst]],settings!$A$1:$B$15,2,0))</f>
        <v>NAVED</v>
      </c>
      <c r="O201" s="71" t="str">
        <f>TRIM(UPPER(tbl_raw_data[[#This Row],[Outcome]]))</f>
        <v>WITHDRAW</v>
      </c>
      <c r="P201" s="71" t="str">
        <f>TRIM(UPPER(tbl_raw_data[[#This Row],[Queue Name]]))</f>
        <v>CONSUMER EXISTING</v>
      </c>
      <c r="Q201" s="71" t="str">
        <f>IF(tbl_raw_data[[#This Row],[time_taken_in_min]]&lt;=settings!$D$2,"SLA_MET","SLA_NOT_MET")</f>
        <v>SLA_MET</v>
      </c>
    </row>
    <row r="202" spans="1:17" x14ac:dyDescent="0.3">
      <c r="A202" s="7" t="s">
        <v>1165</v>
      </c>
      <c r="B202" s="34">
        <v>45137.464479166665</v>
      </c>
      <c r="C202" s="38">
        <v>45137.471388888887</v>
      </c>
      <c r="D202" s="3" t="s">
        <v>47</v>
      </c>
      <c r="E202" s="3" t="s">
        <v>8</v>
      </c>
      <c r="F202" s="3" t="s">
        <v>24</v>
      </c>
      <c r="G202" s="3" t="s">
        <v>57</v>
      </c>
      <c r="H202" s="84" t="str">
        <f t="shared" si="3"/>
        <v>Incomplete Details</v>
      </c>
      <c r="I202" s="63">
        <f>(tbl_raw_data[[#This Row],[Date Actioned]])-(tbl_raw_data[[#This Row],[Date Tagged]])</f>
        <v>6.9097222221898846E-3</v>
      </c>
      <c r="J202" s="66">
        <f>HOUR(tbl_raw_data[[#This Row],[time_taken]])*60+MINUTE(tbl_raw_data[[#This Row],[time_taken]])+SECOND(tbl_raw_data[[#This Row],[time_taken]])/60</f>
        <v>9.9499999999999993</v>
      </c>
      <c r="K202" s="68">
        <f>DATE(YEAR(tbl_raw_data[[#This Row],[Date Actioned]]),MONTH(tbl_raw_data[[#This Row],[Date Actioned]]),DAY(tbl_raw_data[[#This Row],[Date Actioned]]))</f>
        <v>45137</v>
      </c>
      <c r="L202" s="65" t="str">
        <f>UPPER(TEXT(tbl_raw_data[[#This Row],[updated_date]],"MMMM"))</f>
        <v>JULY</v>
      </c>
      <c r="M202" s="65" t="str">
        <f>"WEEK "&amp;IF(ROUNDUP(DAY(tbl_raw_data[[#This Row],[updated_date]])/7,0)=5,4,ROUNDUP(DAY(tbl_raw_data[[#This Row],[updated_date]])/7,0))</f>
        <v>WEEK 4</v>
      </c>
      <c r="N202" s="71" t="str">
        <f>UPPER(VLOOKUP(tbl_raw_data[[#This Row],[Analyst]],settings!$A$1:$B$15,2,0))</f>
        <v>SAM</v>
      </c>
      <c r="O202" s="71" t="str">
        <f>TRIM(UPPER(tbl_raw_data[[#This Row],[Outcome]]))</f>
        <v>WITHDRAW</v>
      </c>
      <c r="P202" s="71" t="str">
        <f>TRIM(UPPER(tbl_raw_data[[#This Row],[Queue Name]]))</f>
        <v>CONSUMER POST BUREAU</v>
      </c>
      <c r="Q202" s="71" t="str">
        <f>IF(tbl_raw_data[[#This Row],[time_taken_in_min]]&lt;=settings!$D$2,"SLA_MET","SLA_NOT_MET")</f>
        <v>SLA_MET</v>
      </c>
    </row>
    <row r="203" spans="1:17" x14ac:dyDescent="0.3">
      <c r="A203" s="1" t="s">
        <v>1166</v>
      </c>
      <c r="B203" s="36">
        <v>45137.472071759257</v>
      </c>
      <c r="C203" s="37">
        <v>45137.478587962964</v>
      </c>
      <c r="D203" s="6" t="s">
        <v>47</v>
      </c>
      <c r="E203" s="6" t="s">
        <v>11</v>
      </c>
      <c r="F203" s="6" t="s">
        <v>14</v>
      </c>
      <c r="G203" s="6" t="s">
        <v>58</v>
      </c>
      <c r="H203" s="84" t="str">
        <f t="shared" si="3"/>
        <v>Incomplete Details</v>
      </c>
      <c r="I203" s="63">
        <f>(tbl_raw_data[[#This Row],[Date Actioned]])-(tbl_raw_data[[#This Row],[Date Tagged]])</f>
        <v>6.5162037062691525E-3</v>
      </c>
      <c r="J203" s="66">
        <f>HOUR(tbl_raw_data[[#This Row],[time_taken]])*60+MINUTE(tbl_raw_data[[#This Row],[time_taken]])+SECOND(tbl_raw_data[[#This Row],[time_taken]])/60</f>
        <v>9.3833333333333329</v>
      </c>
      <c r="K203" s="68">
        <f>DATE(YEAR(tbl_raw_data[[#This Row],[Date Actioned]]),MONTH(tbl_raw_data[[#This Row],[Date Actioned]]),DAY(tbl_raw_data[[#This Row],[Date Actioned]]))</f>
        <v>45137</v>
      </c>
      <c r="L203" s="65" t="str">
        <f>UPPER(TEXT(tbl_raw_data[[#This Row],[updated_date]],"MMMM"))</f>
        <v>JULY</v>
      </c>
      <c r="M203" s="65" t="str">
        <f>"WEEK "&amp;IF(ROUNDUP(DAY(tbl_raw_data[[#This Row],[updated_date]])/7,0)=5,4,ROUNDUP(DAY(tbl_raw_data[[#This Row],[updated_date]])/7,0))</f>
        <v>WEEK 4</v>
      </c>
      <c r="N203" s="71" t="str">
        <f>UPPER(VLOOKUP(tbl_raw_data[[#This Row],[Analyst]],settings!$A$1:$B$15,2,0))</f>
        <v>CAMROON</v>
      </c>
      <c r="O203" s="71" t="str">
        <f>TRIM(UPPER(tbl_raw_data[[#This Row],[Outcome]]))</f>
        <v>WITHDRAW</v>
      </c>
      <c r="P203" s="71" t="str">
        <f>TRIM(UPPER(tbl_raw_data[[#This Row],[Queue Name]]))</f>
        <v>CONSUMER EXISTING</v>
      </c>
      <c r="Q203" s="71" t="str">
        <f>IF(tbl_raw_data[[#This Row],[time_taken_in_min]]&lt;=settings!$D$2,"SLA_MET","SLA_NOT_MET")</f>
        <v>SLA_MET</v>
      </c>
    </row>
    <row r="204" spans="1:17" x14ac:dyDescent="0.3">
      <c r="A204" s="5" t="s">
        <v>1167</v>
      </c>
      <c r="B204" s="34">
        <v>45137.478020833332</v>
      </c>
      <c r="C204" s="38">
        <v>45137.48196759259</v>
      </c>
      <c r="D204" s="3" t="s">
        <v>47</v>
      </c>
      <c r="E204" s="3" t="s">
        <v>18</v>
      </c>
      <c r="F204" s="3" t="s">
        <v>24</v>
      </c>
      <c r="G204" s="3" t="s">
        <v>57</v>
      </c>
      <c r="H204" s="84" t="str">
        <f t="shared" si="3"/>
        <v>Incomplete Details</v>
      </c>
      <c r="I204" s="63">
        <f>(tbl_raw_data[[#This Row],[Date Actioned]])-(tbl_raw_data[[#This Row],[Date Tagged]])</f>
        <v>3.9467592578148469E-3</v>
      </c>
      <c r="J204" s="66">
        <f>HOUR(tbl_raw_data[[#This Row],[time_taken]])*60+MINUTE(tbl_raw_data[[#This Row],[time_taken]])+SECOND(tbl_raw_data[[#This Row],[time_taken]])/60</f>
        <v>5.6833333333333336</v>
      </c>
      <c r="K204" s="68">
        <f>DATE(YEAR(tbl_raw_data[[#This Row],[Date Actioned]]),MONTH(tbl_raw_data[[#This Row],[Date Actioned]]),DAY(tbl_raw_data[[#This Row],[Date Actioned]]))</f>
        <v>45137</v>
      </c>
      <c r="L204" s="65" t="str">
        <f>UPPER(TEXT(tbl_raw_data[[#This Row],[updated_date]],"MMMM"))</f>
        <v>JULY</v>
      </c>
      <c r="M204" s="65" t="str">
        <f>"WEEK "&amp;IF(ROUNDUP(DAY(tbl_raw_data[[#This Row],[updated_date]])/7,0)=5,4,ROUNDUP(DAY(tbl_raw_data[[#This Row],[updated_date]])/7,0))</f>
        <v>WEEK 4</v>
      </c>
      <c r="N204" s="71" t="str">
        <f>UPPER(VLOOKUP(tbl_raw_data[[#This Row],[Analyst]],settings!$A$1:$B$15,2,0))</f>
        <v>SAM</v>
      </c>
      <c r="O204" s="71" t="str">
        <f>TRIM(UPPER(tbl_raw_data[[#This Row],[Outcome]]))</f>
        <v>WITHDRAW</v>
      </c>
      <c r="P204" s="71" t="str">
        <f>TRIM(UPPER(tbl_raw_data[[#This Row],[Queue Name]]))</f>
        <v>CONSUMER PRE BUREAU</v>
      </c>
      <c r="Q204" s="71" t="str">
        <f>IF(tbl_raw_data[[#This Row],[time_taken_in_min]]&lt;=settings!$D$2,"SLA_MET","SLA_NOT_MET")</f>
        <v>SLA_MET</v>
      </c>
    </row>
    <row r="205" spans="1:17" x14ac:dyDescent="0.3">
      <c r="A205" s="7" t="s">
        <v>1168</v>
      </c>
      <c r="B205" s="36">
        <v>45137.481435185182</v>
      </c>
      <c r="C205" s="37">
        <v>45137.483611111114</v>
      </c>
      <c r="D205" s="6" t="s">
        <v>47</v>
      </c>
      <c r="E205" s="6" t="s">
        <v>11</v>
      </c>
      <c r="F205" s="6" t="s">
        <v>17</v>
      </c>
      <c r="G205" s="6" t="s">
        <v>34</v>
      </c>
      <c r="H205" s="84" t="str">
        <f t="shared" si="3"/>
        <v>Overdue Bill</v>
      </c>
      <c r="I205" s="63">
        <f>(tbl_raw_data[[#This Row],[Date Actioned]])-(tbl_raw_data[[#This Row],[Date Tagged]])</f>
        <v>2.1759259325335734E-3</v>
      </c>
      <c r="J205" s="66">
        <f>HOUR(tbl_raw_data[[#This Row],[time_taken]])*60+MINUTE(tbl_raw_data[[#This Row],[time_taken]])+SECOND(tbl_raw_data[[#This Row],[time_taken]])/60</f>
        <v>3.1333333333333333</v>
      </c>
      <c r="K205" s="68">
        <f>DATE(YEAR(tbl_raw_data[[#This Row],[Date Actioned]]),MONTH(tbl_raw_data[[#This Row],[Date Actioned]]),DAY(tbl_raw_data[[#This Row],[Date Actioned]]))</f>
        <v>45137</v>
      </c>
      <c r="L205" s="65" t="str">
        <f>UPPER(TEXT(tbl_raw_data[[#This Row],[updated_date]],"MMMM"))</f>
        <v>JULY</v>
      </c>
      <c r="M205" s="65" t="str">
        <f>"WEEK "&amp;IF(ROUNDUP(DAY(tbl_raw_data[[#This Row],[updated_date]])/7,0)=5,4,ROUNDUP(DAY(tbl_raw_data[[#This Row],[updated_date]])/7,0))</f>
        <v>WEEK 4</v>
      </c>
      <c r="N205" s="71" t="str">
        <f>UPPER(VLOOKUP(tbl_raw_data[[#This Row],[Analyst]],settings!$A$1:$B$15,2,0))</f>
        <v>MERCEDES</v>
      </c>
      <c r="O205" s="71" t="str">
        <f>TRIM(UPPER(tbl_raw_data[[#This Row],[Outcome]]))</f>
        <v>WITHDRAW</v>
      </c>
      <c r="P205" s="71" t="str">
        <f>TRIM(UPPER(tbl_raw_data[[#This Row],[Queue Name]]))</f>
        <v>CONSUMER EXISTING</v>
      </c>
      <c r="Q205" s="71" t="str">
        <f>IF(tbl_raw_data[[#This Row],[time_taken_in_min]]&lt;=settings!$D$2,"SLA_MET","SLA_NOT_MET")</f>
        <v>SLA_MET</v>
      </c>
    </row>
    <row r="206" spans="1:17" x14ac:dyDescent="0.3">
      <c r="A206" s="1" t="s">
        <v>1169</v>
      </c>
      <c r="B206" s="34">
        <v>45137.4844212963</v>
      </c>
      <c r="C206" s="38">
        <v>45137.491944444446</v>
      </c>
      <c r="D206" s="3" t="s">
        <v>47</v>
      </c>
      <c r="E206" s="3" t="s">
        <v>8</v>
      </c>
      <c r="F206" s="3" t="s">
        <v>12</v>
      </c>
      <c r="G206" s="3" t="s">
        <v>59</v>
      </c>
      <c r="H206" s="84" t="str">
        <f t="shared" si="3"/>
        <v>Incomplete Details</v>
      </c>
      <c r="I206" s="63">
        <f>(tbl_raw_data[[#This Row],[Date Actioned]])-(tbl_raw_data[[#This Row],[Date Tagged]])</f>
        <v>7.5231481459923089E-3</v>
      </c>
      <c r="J206" s="66">
        <f>HOUR(tbl_raw_data[[#This Row],[time_taken]])*60+MINUTE(tbl_raw_data[[#This Row],[time_taken]])+SECOND(tbl_raw_data[[#This Row],[time_taken]])/60</f>
        <v>10.833333333333334</v>
      </c>
      <c r="K206" s="68">
        <f>DATE(YEAR(tbl_raw_data[[#This Row],[Date Actioned]]),MONTH(tbl_raw_data[[#This Row],[Date Actioned]]),DAY(tbl_raw_data[[#This Row],[Date Actioned]]))</f>
        <v>45137</v>
      </c>
      <c r="L206" s="65" t="str">
        <f>UPPER(TEXT(tbl_raw_data[[#This Row],[updated_date]],"MMMM"))</f>
        <v>JULY</v>
      </c>
      <c r="M206" s="65" t="str">
        <f>"WEEK "&amp;IF(ROUNDUP(DAY(tbl_raw_data[[#This Row],[updated_date]])/7,0)=5,4,ROUNDUP(DAY(tbl_raw_data[[#This Row],[updated_date]])/7,0))</f>
        <v>WEEK 4</v>
      </c>
      <c r="N206" s="71" t="str">
        <f>UPPER(VLOOKUP(tbl_raw_data[[#This Row],[Analyst]],settings!$A$1:$B$15,2,0))</f>
        <v>NITESH</v>
      </c>
      <c r="O206" s="71" t="str">
        <f>TRIM(UPPER(tbl_raw_data[[#This Row],[Outcome]]))</f>
        <v>WITHDRAW</v>
      </c>
      <c r="P206" s="71" t="str">
        <f>TRIM(UPPER(tbl_raw_data[[#This Row],[Queue Name]]))</f>
        <v>CONSUMER POST BUREAU</v>
      </c>
      <c r="Q206" s="71" t="str">
        <f>IF(tbl_raw_data[[#This Row],[time_taken_in_min]]&lt;=settings!$D$2,"SLA_MET","SLA_NOT_MET")</f>
        <v>SLA_MET</v>
      </c>
    </row>
    <row r="207" spans="1:17" x14ac:dyDescent="0.3">
      <c r="A207" s="5" t="s">
        <v>1170</v>
      </c>
      <c r="B207" s="36">
        <v>45137.487696759257</v>
      </c>
      <c r="C207" s="37">
        <v>45137.492858796293</v>
      </c>
      <c r="D207" s="6" t="s">
        <v>47</v>
      </c>
      <c r="E207" s="6" t="s">
        <v>8</v>
      </c>
      <c r="F207" s="6" t="s">
        <v>22</v>
      </c>
      <c r="G207" s="6" t="s">
        <v>60</v>
      </c>
      <c r="H207" s="84" t="str">
        <f t="shared" si="3"/>
        <v>Incomplete Details</v>
      </c>
      <c r="I207" s="63">
        <f>(tbl_raw_data[[#This Row],[Date Actioned]])-(tbl_raw_data[[#This Row],[Date Tagged]])</f>
        <v>5.1620370359160006E-3</v>
      </c>
      <c r="J207" s="66">
        <f>HOUR(tbl_raw_data[[#This Row],[time_taken]])*60+MINUTE(tbl_raw_data[[#This Row],[time_taken]])+SECOND(tbl_raw_data[[#This Row],[time_taken]])/60</f>
        <v>7.4333333333333336</v>
      </c>
      <c r="K207" s="68">
        <f>DATE(YEAR(tbl_raw_data[[#This Row],[Date Actioned]]),MONTH(tbl_raw_data[[#This Row],[Date Actioned]]),DAY(tbl_raw_data[[#This Row],[Date Actioned]]))</f>
        <v>45137</v>
      </c>
      <c r="L207" s="65" t="str">
        <f>UPPER(TEXT(tbl_raw_data[[#This Row],[updated_date]],"MMMM"))</f>
        <v>JULY</v>
      </c>
      <c r="M207" s="65" t="str">
        <f>"WEEK "&amp;IF(ROUNDUP(DAY(tbl_raw_data[[#This Row],[updated_date]])/7,0)=5,4,ROUNDUP(DAY(tbl_raw_data[[#This Row],[updated_date]])/7,0))</f>
        <v>WEEK 4</v>
      </c>
      <c r="N207" s="71" t="str">
        <f>UPPER(VLOOKUP(tbl_raw_data[[#This Row],[Analyst]],settings!$A$1:$B$15,2,0))</f>
        <v>ROHAN</v>
      </c>
      <c r="O207" s="71" t="str">
        <f>TRIM(UPPER(tbl_raw_data[[#This Row],[Outcome]]))</f>
        <v>WITHDRAW</v>
      </c>
      <c r="P207" s="71" t="str">
        <f>TRIM(UPPER(tbl_raw_data[[#This Row],[Queue Name]]))</f>
        <v>CONSUMER POST BUREAU</v>
      </c>
      <c r="Q207" s="71" t="str">
        <f>IF(tbl_raw_data[[#This Row],[time_taken_in_min]]&lt;=settings!$D$2,"SLA_MET","SLA_NOT_MET")</f>
        <v>SLA_MET</v>
      </c>
    </row>
    <row r="208" spans="1:17" x14ac:dyDescent="0.3">
      <c r="A208" s="7" t="s">
        <v>1171</v>
      </c>
      <c r="B208" s="34">
        <v>45137.488680555558</v>
      </c>
      <c r="C208" s="38">
        <v>45137.493738425925</v>
      </c>
      <c r="D208" s="3" t="s">
        <v>47</v>
      </c>
      <c r="E208" s="3" t="s">
        <v>11</v>
      </c>
      <c r="F208" s="3" t="s">
        <v>14</v>
      </c>
      <c r="G208" s="3" t="s">
        <v>61</v>
      </c>
      <c r="H208" s="84" t="str">
        <f t="shared" si="3"/>
        <v>Overdue Bill</v>
      </c>
      <c r="I208" s="63">
        <f>(tbl_raw_data[[#This Row],[Date Actioned]])-(tbl_raw_data[[#This Row],[Date Tagged]])</f>
        <v>5.057870366727002E-3</v>
      </c>
      <c r="J208" s="66">
        <f>HOUR(tbl_raw_data[[#This Row],[time_taken]])*60+MINUTE(tbl_raw_data[[#This Row],[time_taken]])+SECOND(tbl_raw_data[[#This Row],[time_taken]])/60</f>
        <v>7.2833333333333332</v>
      </c>
      <c r="K208" s="68">
        <f>DATE(YEAR(tbl_raw_data[[#This Row],[Date Actioned]]),MONTH(tbl_raw_data[[#This Row],[Date Actioned]]),DAY(tbl_raw_data[[#This Row],[Date Actioned]]))</f>
        <v>45137</v>
      </c>
      <c r="L208" s="65" t="str">
        <f>UPPER(TEXT(tbl_raw_data[[#This Row],[updated_date]],"MMMM"))</f>
        <v>JULY</v>
      </c>
      <c r="M208" s="65" t="str">
        <f>"WEEK "&amp;IF(ROUNDUP(DAY(tbl_raw_data[[#This Row],[updated_date]])/7,0)=5,4,ROUNDUP(DAY(tbl_raw_data[[#This Row],[updated_date]])/7,0))</f>
        <v>WEEK 4</v>
      </c>
      <c r="N208" s="71" t="str">
        <f>UPPER(VLOOKUP(tbl_raw_data[[#This Row],[Analyst]],settings!$A$1:$B$15,2,0))</f>
        <v>CAMROON</v>
      </c>
      <c r="O208" s="71" t="str">
        <f>TRIM(UPPER(tbl_raw_data[[#This Row],[Outcome]]))</f>
        <v>WITHDRAW</v>
      </c>
      <c r="P208" s="71" t="str">
        <f>TRIM(UPPER(tbl_raw_data[[#This Row],[Queue Name]]))</f>
        <v>CONSUMER EXISTING</v>
      </c>
      <c r="Q208" s="71" t="str">
        <f>IF(tbl_raw_data[[#This Row],[time_taken_in_min]]&lt;=settings!$D$2,"SLA_MET","SLA_NOT_MET")</f>
        <v>SLA_MET</v>
      </c>
    </row>
    <row r="209" spans="1:17" x14ac:dyDescent="0.3">
      <c r="A209" s="1" t="s">
        <v>1172</v>
      </c>
      <c r="B209" s="36">
        <v>45137.488912037035</v>
      </c>
      <c r="C209" s="39">
        <v>45137.500636574077</v>
      </c>
      <c r="D209" s="8" t="s">
        <v>55</v>
      </c>
      <c r="E209" s="6" t="s">
        <v>11</v>
      </c>
      <c r="F209" s="8" t="s">
        <v>17</v>
      </c>
      <c r="G209" s="9"/>
      <c r="H209" s="84" t="str">
        <f t="shared" si="3"/>
        <v>Reason Unknown</v>
      </c>
      <c r="I209" s="63">
        <f>(tbl_raw_data[[#This Row],[Date Actioned]])-(tbl_raw_data[[#This Row],[Date Tagged]])</f>
        <v>1.1724537042027805E-2</v>
      </c>
      <c r="J209" s="66">
        <f>HOUR(tbl_raw_data[[#This Row],[time_taken]])*60+MINUTE(tbl_raw_data[[#This Row],[time_taken]])+SECOND(tbl_raw_data[[#This Row],[time_taken]])/60</f>
        <v>16.883333333333333</v>
      </c>
      <c r="K209" s="68">
        <f>DATE(YEAR(tbl_raw_data[[#This Row],[Date Actioned]]),MONTH(tbl_raw_data[[#This Row],[Date Actioned]]),DAY(tbl_raw_data[[#This Row],[Date Actioned]]))</f>
        <v>45137</v>
      </c>
      <c r="L209" s="65" t="str">
        <f>UPPER(TEXT(tbl_raw_data[[#This Row],[updated_date]],"MMMM"))</f>
        <v>JULY</v>
      </c>
      <c r="M209" s="65" t="str">
        <f>"WEEK "&amp;IF(ROUNDUP(DAY(tbl_raw_data[[#This Row],[updated_date]])/7,0)=5,4,ROUNDUP(DAY(tbl_raw_data[[#This Row],[updated_date]])/7,0))</f>
        <v>WEEK 4</v>
      </c>
      <c r="N209" s="71" t="str">
        <f>UPPER(VLOOKUP(tbl_raw_data[[#This Row],[Analyst]],settings!$A$1:$B$15,2,0))</f>
        <v>MERCEDES</v>
      </c>
      <c r="O209" s="71" t="str">
        <f>TRIM(UPPER(tbl_raw_data[[#This Row],[Outcome]]))</f>
        <v>WITHDRAW</v>
      </c>
      <c r="P209" s="71" t="str">
        <f>TRIM(UPPER(tbl_raw_data[[#This Row],[Queue Name]]))</f>
        <v>CONSUMER EXISTING</v>
      </c>
      <c r="Q209" s="71" t="str">
        <f>IF(tbl_raw_data[[#This Row],[time_taken_in_min]]&lt;=settings!$D$2,"SLA_MET","SLA_NOT_MET")</f>
        <v>SLA_MET</v>
      </c>
    </row>
    <row r="210" spans="1:17" x14ac:dyDescent="0.3">
      <c r="A210" s="5" t="s">
        <v>1173</v>
      </c>
      <c r="B210" s="34">
        <v>45137.491574074076</v>
      </c>
      <c r="C210" s="38">
        <v>45137.502025462964</v>
      </c>
      <c r="D210" s="3" t="s">
        <v>47</v>
      </c>
      <c r="E210" s="3" t="s">
        <v>18</v>
      </c>
      <c r="F210" s="3" t="s">
        <v>22</v>
      </c>
      <c r="G210" s="3" t="s">
        <v>62</v>
      </c>
      <c r="H210" s="84" t="str">
        <f t="shared" si="3"/>
        <v>Incomplete Details</v>
      </c>
      <c r="I210" s="63">
        <f>(tbl_raw_data[[#This Row],[Date Actioned]])-(tbl_raw_data[[#This Row],[Date Tagged]])</f>
        <v>1.0451388887304347E-2</v>
      </c>
      <c r="J210" s="66">
        <f>HOUR(tbl_raw_data[[#This Row],[time_taken]])*60+MINUTE(tbl_raw_data[[#This Row],[time_taken]])+SECOND(tbl_raw_data[[#This Row],[time_taken]])/60</f>
        <v>15.05</v>
      </c>
      <c r="K210" s="68">
        <f>DATE(YEAR(tbl_raw_data[[#This Row],[Date Actioned]]),MONTH(tbl_raw_data[[#This Row],[Date Actioned]]),DAY(tbl_raw_data[[#This Row],[Date Actioned]]))</f>
        <v>45137</v>
      </c>
      <c r="L210" s="65" t="str">
        <f>UPPER(TEXT(tbl_raw_data[[#This Row],[updated_date]],"MMMM"))</f>
        <v>JULY</v>
      </c>
      <c r="M210" s="65" t="str">
        <f>"WEEK "&amp;IF(ROUNDUP(DAY(tbl_raw_data[[#This Row],[updated_date]])/7,0)=5,4,ROUNDUP(DAY(tbl_raw_data[[#This Row],[updated_date]])/7,0))</f>
        <v>WEEK 4</v>
      </c>
      <c r="N210" s="71" t="str">
        <f>UPPER(VLOOKUP(tbl_raw_data[[#This Row],[Analyst]],settings!$A$1:$B$15,2,0))</f>
        <v>ROHAN</v>
      </c>
      <c r="O210" s="71" t="str">
        <f>TRIM(UPPER(tbl_raw_data[[#This Row],[Outcome]]))</f>
        <v>WITHDRAW</v>
      </c>
      <c r="P210" s="71" t="str">
        <f>TRIM(UPPER(tbl_raw_data[[#This Row],[Queue Name]]))</f>
        <v>CONSUMER PRE BUREAU</v>
      </c>
      <c r="Q210" s="71" t="str">
        <f>IF(tbl_raw_data[[#This Row],[time_taken_in_min]]&lt;=settings!$D$2,"SLA_MET","SLA_NOT_MET")</f>
        <v>SLA_MET</v>
      </c>
    </row>
    <row r="211" spans="1:17" x14ac:dyDescent="0.3">
      <c r="A211" s="7" t="s">
        <v>1174</v>
      </c>
      <c r="B211" s="36">
        <v>45137.492199074077</v>
      </c>
      <c r="C211" s="37">
        <v>45137.503622685188</v>
      </c>
      <c r="D211" s="6" t="s">
        <v>47</v>
      </c>
      <c r="E211" s="6" t="s">
        <v>11</v>
      </c>
      <c r="F211" s="6" t="s">
        <v>19</v>
      </c>
      <c r="G211" s="6" t="s">
        <v>63</v>
      </c>
      <c r="H211" s="84" t="str">
        <f t="shared" si="3"/>
        <v>Overdue Bill</v>
      </c>
      <c r="I211" s="63">
        <f>(tbl_raw_data[[#This Row],[Date Actioned]])-(tbl_raw_data[[#This Row],[Date Tagged]])</f>
        <v>1.1423611111240461E-2</v>
      </c>
      <c r="J211" s="66">
        <f>HOUR(tbl_raw_data[[#This Row],[time_taken]])*60+MINUTE(tbl_raw_data[[#This Row],[time_taken]])+SECOND(tbl_raw_data[[#This Row],[time_taken]])/60</f>
        <v>16.45</v>
      </c>
      <c r="K211" s="68">
        <f>DATE(YEAR(tbl_raw_data[[#This Row],[Date Actioned]]),MONTH(tbl_raw_data[[#This Row],[Date Actioned]]),DAY(tbl_raw_data[[#This Row],[Date Actioned]]))</f>
        <v>45137</v>
      </c>
      <c r="L211" s="65" t="str">
        <f>UPPER(TEXT(tbl_raw_data[[#This Row],[updated_date]],"MMMM"))</f>
        <v>JULY</v>
      </c>
      <c r="M211" s="65" t="str">
        <f>"WEEK "&amp;IF(ROUNDUP(DAY(tbl_raw_data[[#This Row],[updated_date]])/7,0)=5,4,ROUNDUP(DAY(tbl_raw_data[[#This Row],[updated_date]])/7,0))</f>
        <v>WEEK 4</v>
      </c>
      <c r="N211" s="71" t="str">
        <f>UPPER(VLOOKUP(tbl_raw_data[[#This Row],[Analyst]],settings!$A$1:$B$15,2,0))</f>
        <v>NAVED</v>
      </c>
      <c r="O211" s="71" t="str">
        <f>TRIM(UPPER(tbl_raw_data[[#This Row],[Outcome]]))</f>
        <v>WITHDRAW</v>
      </c>
      <c r="P211" s="71" t="str">
        <f>TRIM(UPPER(tbl_raw_data[[#This Row],[Queue Name]]))</f>
        <v>CONSUMER EXISTING</v>
      </c>
      <c r="Q211" s="71" t="str">
        <f>IF(tbl_raw_data[[#This Row],[time_taken_in_min]]&lt;=settings!$D$2,"SLA_MET","SLA_NOT_MET")</f>
        <v>SLA_MET</v>
      </c>
    </row>
    <row r="212" spans="1:17" x14ac:dyDescent="0.3">
      <c r="A212" s="1" t="s">
        <v>1175</v>
      </c>
      <c r="B212" s="34">
        <v>45137.495763888888</v>
      </c>
      <c r="C212" s="38">
        <v>45137.500844907408</v>
      </c>
      <c r="D212" s="3" t="s">
        <v>47</v>
      </c>
      <c r="E212" s="3" t="s">
        <v>11</v>
      </c>
      <c r="F212" s="3" t="s">
        <v>14</v>
      </c>
      <c r="G212" s="3" t="s">
        <v>64</v>
      </c>
      <c r="H212" s="84" t="str">
        <f t="shared" si="3"/>
        <v>Incomplete Details</v>
      </c>
      <c r="I212" s="63">
        <f>(tbl_raw_data[[#This Row],[Date Actioned]])-(tbl_raw_data[[#This Row],[Date Tagged]])</f>
        <v>5.0810185202863067E-3</v>
      </c>
      <c r="J212" s="66">
        <f>HOUR(tbl_raw_data[[#This Row],[time_taken]])*60+MINUTE(tbl_raw_data[[#This Row],[time_taken]])+SECOND(tbl_raw_data[[#This Row],[time_taken]])/60</f>
        <v>7.3166666666666664</v>
      </c>
      <c r="K212" s="68">
        <f>DATE(YEAR(tbl_raw_data[[#This Row],[Date Actioned]]),MONTH(tbl_raw_data[[#This Row],[Date Actioned]]),DAY(tbl_raw_data[[#This Row],[Date Actioned]]))</f>
        <v>45137</v>
      </c>
      <c r="L212" s="65" t="str">
        <f>UPPER(TEXT(tbl_raw_data[[#This Row],[updated_date]],"MMMM"))</f>
        <v>JULY</v>
      </c>
      <c r="M212" s="65" t="str">
        <f>"WEEK "&amp;IF(ROUNDUP(DAY(tbl_raw_data[[#This Row],[updated_date]])/7,0)=5,4,ROUNDUP(DAY(tbl_raw_data[[#This Row],[updated_date]])/7,0))</f>
        <v>WEEK 4</v>
      </c>
      <c r="N212" s="71" t="str">
        <f>UPPER(VLOOKUP(tbl_raw_data[[#This Row],[Analyst]],settings!$A$1:$B$15,2,0))</f>
        <v>CAMROON</v>
      </c>
      <c r="O212" s="71" t="str">
        <f>TRIM(UPPER(tbl_raw_data[[#This Row],[Outcome]]))</f>
        <v>WITHDRAW</v>
      </c>
      <c r="P212" s="71" t="str">
        <f>TRIM(UPPER(tbl_raw_data[[#This Row],[Queue Name]]))</f>
        <v>CONSUMER EXISTING</v>
      </c>
      <c r="Q212" s="71" t="str">
        <f>IF(tbl_raw_data[[#This Row],[time_taken_in_min]]&lt;=settings!$D$2,"SLA_MET","SLA_NOT_MET")</f>
        <v>SLA_MET</v>
      </c>
    </row>
    <row r="213" spans="1:17" x14ac:dyDescent="0.3">
      <c r="A213" s="5" t="s">
        <v>1176</v>
      </c>
      <c r="B213" s="36">
        <v>45137.504884259259</v>
      </c>
      <c r="C213" s="37">
        <v>45137.509108796294</v>
      </c>
      <c r="D213" s="6" t="s">
        <v>47</v>
      </c>
      <c r="E213" s="6" t="s">
        <v>18</v>
      </c>
      <c r="F213" s="6" t="s">
        <v>22</v>
      </c>
      <c r="G213" s="6" t="s">
        <v>65</v>
      </c>
      <c r="H213" s="84" t="str">
        <f t="shared" si="3"/>
        <v>Incomplete Details</v>
      </c>
      <c r="I213" s="63">
        <f>(tbl_raw_data[[#This Row],[Date Actioned]])-(tbl_raw_data[[#This Row],[Date Tagged]])</f>
        <v>4.2245370350428857E-3</v>
      </c>
      <c r="J213" s="66">
        <f>HOUR(tbl_raw_data[[#This Row],[time_taken]])*60+MINUTE(tbl_raw_data[[#This Row],[time_taken]])+SECOND(tbl_raw_data[[#This Row],[time_taken]])/60</f>
        <v>6.083333333333333</v>
      </c>
      <c r="K213" s="68">
        <f>DATE(YEAR(tbl_raw_data[[#This Row],[Date Actioned]]),MONTH(tbl_raw_data[[#This Row],[Date Actioned]]),DAY(tbl_raw_data[[#This Row],[Date Actioned]]))</f>
        <v>45137</v>
      </c>
      <c r="L213" s="65" t="str">
        <f>UPPER(TEXT(tbl_raw_data[[#This Row],[updated_date]],"MMMM"))</f>
        <v>JULY</v>
      </c>
      <c r="M213" s="65" t="str">
        <f>"WEEK "&amp;IF(ROUNDUP(DAY(tbl_raw_data[[#This Row],[updated_date]])/7,0)=5,4,ROUNDUP(DAY(tbl_raw_data[[#This Row],[updated_date]])/7,0))</f>
        <v>WEEK 4</v>
      </c>
      <c r="N213" s="71" t="str">
        <f>UPPER(VLOOKUP(tbl_raw_data[[#This Row],[Analyst]],settings!$A$1:$B$15,2,0))</f>
        <v>ROHAN</v>
      </c>
      <c r="O213" s="71" t="str">
        <f>TRIM(UPPER(tbl_raw_data[[#This Row],[Outcome]]))</f>
        <v>WITHDRAW</v>
      </c>
      <c r="P213" s="71" t="str">
        <f>TRIM(UPPER(tbl_raw_data[[#This Row],[Queue Name]]))</f>
        <v>CONSUMER PRE BUREAU</v>
      </c>
      <c r="Q213" s="71" t="str">
        <f>IF(tbl_raw_data[[#This Row],[time_taken_in_min]]&lt;=settings!$D$2,"SLA_MET","SLA_NOT_MET")</f>
        <v>SLA_MET</v>
      </c>
    </row>
    <row r="214" spans="1:17" x14ac:dyDescent="0.3">
      <c r="A214" s="7" t="s">
        <v>1177</v>
      </c>
      <c r="B214" s="34">
        <v>45137.517534722225</v>
      </c>
      <c r="C214" s="38">
        <v>45137.530694444446</v>
      </c>
      <c r="D214" s="3" t="s">
        <v>47</v>
      </c>
      <c r="E214" s="3" t="s">
        <v>18</v>
      </c>
      <c r="F214" s="3" t="s">
        <v>9</v>
      </c>
      <c r="G214" s="3" t="s">
        <v>66</v>
      </c>
      <c r="H214" s="84" t="str">
        <f t="shared" si="3"/>
        <v>Incomplete Details</v>
      </c>
      <c r="I214" s="63">
        <f>(tbl_raw_data[[#This Row],[Date Actioned]])-(tbl_raw_data[[#This Row],[Date Tagged]])</f>
        <v>1.3159722220734693E-2</v>
      </c>
      <c r="J214" s="66">
        <f>HOUR(tbl_raw_data[[#This Row],[time_taken]])*60+MINUTE(tbl_raw_data[[#This Row],[time_taken]])+SECOND(tbl_raw_data[[#This Row],[time_taken]])/60</f>
        <v>18.95</v>
      </c>
      <c r="K214" s="68">
        <f>DATE(YEAR(tbl_raw_data[[#This Row],[Date Actioned]]),MONTH(tbl_raw_data[[#This Row],[Date Actioned]]),DAY(tbl_raw_data[[#This Row],[Date Actioned]]))</f>
        <v>45137</v>
      </c>
      <c r="L214" s="65" t="str">
        <f>UPPER(TEXT(tbl_raw_data[[#This Row],[updated_date]],"MMMM"))</f>
        <v>JULY</v>
      </c>
      <c r="M214" s="65" t="str">
        <f>"WEEK "&amp;IF(ROUNDUP(DAY(tbl_raw_data[[#This Row],[updated_date]])/7,0)=5,4,ROUNDUP(DAY(tbl_raw_data[[#This Row],[updated_date]])/7,0))</f>
        <v>WEEK 4</v>
      </c>
      <c r="N214" s="71" t="str">
        <f>UPPER(VLOOKUP(tbl_raw_data[[#This Row],[Analyst]],settings!$A$1:$B$15,2,0))</f>
        <v>QUADIR</v>
      </c>
      <c r="O214" s="71" t="str">
        <f>TRIM(UPPER(tbl_raw_data[[#This Row],[Outcome]]))</f>
        <v>WITHDRAW</v>
      </c>
      <c r="P214" s="71" t="str">
        <f>TRIM(UPPER(tbl_raw_data[[#This Row],[Queue Name]]))</f>
        <v>CONSUMER PRE BUREAU</v>
      </c>
      <c r="Q214" s="71" t="str">
        <f>IF(tbl_raw_data[[#This Row],[time_taken_in_min]]&lt;=settings!$D$2,"SLA_MET","SLA_NOT_MET")</f>
        <v>SLA_MET</v>
      </c>
    </row>
    <row r="215" spans="1:17" x14ac:dyDescent="0.3">
      <c r="A215" s="1" t="s">
        <v>1178</v>
      </c>
      <c r="B215" s="36">
        <v>45137.523206018515</v>
      </c>
      <c r="C215" s="37">
        <v>45137.52920138889</v>
      </c>
      <c r="D215" s="6" t="s">
        <v>47</v>
      </c>
      <c r="E215" s="6" t="s">
        <v>18</v>
      </c>
      <c r="F215" s="6" t="s">
        <v>14</v>
      </c>
      <c r="G215" s="6" t="s">
        <v>67</v>
      </c>
      <c r="H215" s="84" t="str">
        <f t="shared" si="3"/>
        <v>Incomplete Details</v>
      </c>
      <c r="I215" s="63">
        <f>(tbl_raw_data[[#This Row],[Date Actioned]])-(tbl_raw_data[[#This Row],[Date Tagged]])</f>
        <v>5.9953703748760745E-3</v>
      </c>
      <c r="J215" s="66">
        <f>HOUR(tbl_raw_data[[#This Row],[time_taken]])*60+MINUTE(tbl_raw_data[[#This Row],[time_taken]])+SECOND(tbl_raw_data[[#This Row],[time_taken]])/60</f>
        <v>8.6333333333333329</v>
      </c>
      <c r="K215" s="68">
        <f>DATE(YEAR(tbl_raw_data[[#This Row],[Date Actioned]]),MONTH(tbl_raw_data[[#This Row],[Date Actioned]]),DAY(tbl_raw_data[[#This Row],[Date Actioned]]))</f>
        <v>45137</v>
      </c>
      <c r="L215" s="65" t="str">
        <f>UPPER(TEXT(tbl_raw_data[[#This Row],[updated_date]],"MMMM"))</f>
        <v>JULY</v>
      </c>
      <c r="M215" s="65" t="str">
        <f>"WEEK "&amp;IF(ROUNDUP(DAY(tbl_raw_data[[#This Row],[updated_date]])/7,0)=5,4,ROUNDUP(DAY(tbl_raw_data[[#This Row],[updated_date]])/7,0))</f>
        <v>WEEK 4</v>
      </c>
      <c r="N215" s="71" t="str">
        <f>UPPER(VLOOKUP(tbl_raw_data[[#This Row],[Analyst]],settings!$A$1:$B$15,2,0))</f>
        <v>CAMROON</v>
      </c>
      <c r="O215" s="71" t="str">
        <f>TRIM(UPPER(tbl_raw_data[[#This Row],[Outcome]]))</f>
        <v>WITHDRAW</v>
      </c>
      <c r="P215" s="71" t="str">
        <f>TRIM(UPPER(tbl_raw_data[[#This Row],[Queue Name]]))</f>
        <v>CONSUMER PRE BUREAU</v>
      </c>
      <c r="Q215" s="71" t="str">
        <f>IF(tbl_raw_data[[#This Row],[time_taken_in_min]]&lt;=settings!$D$2,"SLA_MET","SLA_NOT_MET")</f>
        <v>SLA_MET</v>
      </c>
    </row>
    <row r="216" spans="1:17" x14ac:dyDescent="0.3">
      <c r="A216" s="5" t="s">
        <v>1179</v>
      </c>
      <c r="B216" s="34">
        <v>45137.532152777778</v>
      </c>
      <c r="C216" s="38">
        <v>45137.53696759259</v>
      </c>
      <c r="D216" s="3" t="s">
        <v>47</v>
      </c>
      <c r="E216" s="3" t="s">
        <v>18</v>
      </c>
      <c r="F216" s="3" t="s">
        <v>9</v>
      </c>
      <c r="G216" s="3" t="s">
        <v>68</v>
      </c>
      <c r="H216" s="84" t="str">
        <f t="shared" si="3"/>
        <v>Incomplete Details</v>
      </c>
      <c r="I216" s="63">
        <f>(tbl_raw_data[[#This Row],[Date Actioned]])-(tbl_raw_data[[#This Row],[Date Tagged]])</f>
        <v>4.8148148125619628E-3</v>
      </c>
      <c r="J216" s="66">
        <f>HOUR(tbl_raw_data[[#This Row],[time_taken]])*60+MINUTE(tbl_raw_data[[#This Row],[time_taken]])+SECOND(tbl_raw_data[[#This Row],[time_taken]])/60</f>
        <v>6.9333333333333336</v>
      </c>
      <c r="K216" s="68">
        <f>DATE(YEAR(tbl_raw_data[[#This Row],[Date Actioned]]),MONTH(tbl_raw_data[[#This Row],[Date Actioned]]),DAY(tbl_raw_data[[#This Row],[Date Actioned]]))</f>
        <v>45137</v>
      </c>
      <c r="L216" s="65" t="str">
        <f>UPPER(TEXT(tbl_raw_data[[#This Row],[updated_date]],"MMMM"))</f>
        <v>JULY</v>
      </c>
      <c r="M216" s="65" t="str">
        <f>"WEEK "&amp;IF(ROUNDUP(DAY(tbl_raw_data[[#This Row],[updated_date]])/7,0)=5,4,ROUNDUP(DAY(tbl_raw_data[[#This Row],[updated_date]])/7,0))</f>
        <v>WEEK 4</v>
      </c>
      <c r="N216" s="71" t="str">
        <f>UPPER(VLOOKUP(tbl_raw_data[[#This Row],[Analyst]],settings!$A$1:$B$15,2,0))</f>
        <v>QUADIR</v>
      </c>
      <c r="O216" s="71" t="str">
        <f>TRIM(UPPER(tbl_raw_data[[#This Row],[Outcome]]))</f>
        <v>WITHDRAW</v>
      </c>
      <c r="P216" s="71" t="str">
        <f>TRIM(UPPER(tbl_raw_data[[#This Row],[Queue Name]]))</f>
        <v>CONSUMER PRE BUREAU</v>
      </c>
      <c r="Q216" s="71" t="str">
        <f>IF(tbl_raw_data[[#This Row],[time_taken_in_min]]&lt;=settings!$D$2,"SLA_MET","SLA_NOT_MET")</f>
        <v>SLA_MET</v>
      </c>
    </row>
    <row r="217" spans="1:17" x14ac:dyDescent="0.3">
      <c r="A217" s="7" t="s">
        <v>1180</v>
      </c>
      <c r="B217" s="36">
        <v>45137.53329861111</v>
      </c>
      <c r="C217" s="37">
        <v>45137.555474537039</v>
      </c>
      <c r="D217" s="6" t="s">
        <v>47</v>
      </c>
      <c r="E217" s="6" t="s">
        <v>11</v>
      </c>
      <c r="F217" s="6" t="s">
        <v>9</v>
      </c>
      <c r="G217" s="6" t="s">
        <v>69</v>
      </c>
      <c r="H217" s="84" t="str">
        <f t="shared" si="3"/>
        <v>Incomplete Details</v>
      </c>
      <c r="I217" s="63">
        <f>(tbl_raw_data[[#This Row],[Date Actioned]])-(tbl_raw_data[[#This Row],[Date Tagged]])</f>
        <v>2.2175925929332152E-2</v>
      </c>
      <c r="J217" s="66">
        <f>HOUR(tbl_raw_data[[#This Row],[time_taken]])*60+MINUTE(tbl_raw_data[[#This Row],[time_taken]])+SECOND(tbl_raw_data[[#This Row],[time_taken]])/60</f>
        <v>31.933333333333334</v>
      </c>
      <c r="K217" s="68">
        <f>DATE(YEAR(tbl_raw_data[[#This Row],[Date Actioned]]),MONTH(tbl_raw_data[[#This Row],[Date Actioned]]),DAY(tbl_raw_data[[#This Row],[Date Actioned]]))</f>
        <v>45137</v>
      </c>
      <c r="L217" s="65" t="str">
        <f>UPPER(TEXT(tbl_raw_data[[#This Row],[updated_date]],"MMMM"))</f>
        <v>JULY</v>
      </c>
      <c r="M217" s="65" t="str">
        <f>"WEEK "&amp;IF(ROUNDUP(DAY(tbl_raw_data[[#This Row],[updated_date]])/7,0)=5,4,ROUNDUP(DAY(tbl_raw_data[[#This Row],[updated_date]])/7,0))</f>
        <v>WEEK 4</v>
      </c>
      <c r="N217" s="71" t="str">
        <f>UPPER(VLOOKUP(tbl_raw_data[[#This Row],[Analyst]],settings!$A$1:$B$15,2,0))</f>
        <v>QUADIR</v>
      </c>
      <c r="O217" s="71" t="str">
        <f>TRIM(UPPER(tbl_raw_data[[#This Row],[Outcome]]))</f>
        <v>WITHDRAW</v>
      </c>
      <c r="P217" s="71" t="str">
        <f>TRIM(UPPER(tbl_raw_data[[#This Row],[Queue Name]]))</f>
        <v>CONSUMER EXISTING</v>
      </c>
      <c r="Q217" s="71" t="str">
        <f>IF(tbl_raw_data[[#This Row],[time_taken_in_min]]&lt;=settings!$D$2,"SLA_MET","SLA_NOT_MET")</f>
        <v>SLA_NOT_MET</v>
      </c>
    </row>
    <row r="218" spans="1:17" x14ac:dyDescent="0.3">
      <c r="A218" s="1" t="s">
        <v>1181</v>
      </c>
      <c r="B218" s="34">
        <v>45137.543425925927</v>
      </c>
      <c r="C218" s="35">
        <v>45137.552118055559</v>
      </c>
      <c r="D218" s="2" t="s">
        <v>55</v>
      </c>
      <c r="E218" s="3" t="s">
        <v>8</v>
      </c>
      <c r="F218" s="2" t="s">
        <v>21</v>
      </c>
      <c r="G218" s="4"/>
      <c r="H218" s="84" t="str">
        <f t="shared" si="3"/>
        <v>Reason Unknown</v>
      </c>
      <c r="I218" s="63">
        <f>(tbl_raw_data[[#This Row],[Date Actioned]])-(tbl_raw_data[[#This Row],[Date Tagged]])</f>
        <v>8.6921296315267682E-3</v>
      </c>
      <c r="J218" s="66">
        <f>HOUR(tbl_raw_data[[#This Row],[time_taken]])*60+MINUTE(tbl_raw_data[[#This Row],[time_taken]])+SECOND(tbl_raw_data[[#This Row],[time_taken]])/60</f>
        <v>12.516666666666667</v>
      </c>
      <c r="K218" s="68">
        <f>DATE(YEAR(tbl_raw_data[[#This Row],[Date Actioned]]),MONTH(tbl_raw_data[[#This Row],[Date Actioned]]),DAY(tbl_raw_data[[#This Row],[Date Actioned]]))</f>
        <v>45137</v>
      </c>
      <c r="L218" s="65" t="str">
        <f>UPPER(TEXT(tbl_raw_data[[#This Row],[updated_date]],"MMMM"))</f>
        <v>JULY</v>
      </c>
      <c r="M218" s="65" t="str">
        <f>"WEEK "&amp;IF(ROUNDUP(DAY(tbl_raw_data[[#This Row],[updated_date]])/7,0)=5,4,ROUNDUP(DAY(tbl_raw_data[[#This Row],[updated_date]])/7,0))</f>
        <v>WEEK 4</v>
      </c>
      <c r="N218" s="71" t="str">
        <f>UPPER(VLOOKUP(tbl_raw_data[[#This Row],[Analyst]],settings!$A$1:$B$15,2,0))</f>
        <v>SHAHID</v>
      </c>
      <c r="O218" s="71" t="str">
        <f>TRIM(UPPER(tbl_raw_data[[#This Row],[Outcome]]))</f>
        <v>WITHDRAW</v>
      </c>
      <c r="P218" s="71" t="str">
        <f>TRIM(UPPER(tbl_raw_data[[#This Row],[Queue Name]]))</f>
        <v>CONSUMER POST BUREAU</v>
      </c>
      <c r="Q218" s="71" t="str">
        <f>IF(tbl_raw_data[[#This Row],[time_taken_in_min]]&lt;=settings!$D$2,"SLA_MET","SLA_NOT_MET")</f>
        <v>SLA_MET</v>
      </c>
    </row>
    <row r="219" spans="1:17" x14ac:dyDescent="0.3">
      <c r="A219" s="5" t="s">
        <v>1182</v>
      </c>
      <c r="B219" s="36">
        <v>45137.544791666667</v>
      </c>
      <c r="C219" s="37">
        <v>45137.555196759262</v>
      </c>
      <c r="D219" s="6" t="s">
        <v>47</v>
      </c>
      <c r="E219" s="6" t="s">
        <v>18</v>
      </c>
      <c r="F219" s="6" t="s">
        <v>19</v>
      </c>
      <c r="G219" s="6" t="s">
        <v>70</v>
      </c>
      <c r="H219" s="84" t="str">
        <f t="shared" si="3"/>
        <v>Incorrect Details</v>
      </c>
      <c r="I219" s="63">
        <f>(tbl_raw_data[[#This Row],[Date Actioned]])-(tbl_raw_data[[#This Row],[Date Tagged]])</f>
        <v>1.0405092594737653E-2</v>
      </c>
      <c r="J219" s="66">
        <f>HOUR(tbl_raw_data[[#This Row],[time_taken]])*60+MINUTE(tbl_raw_data[[#This Row],[time_taken]])+SECOND(tbl_raw_data[[#This Row],[time_taken]])/60</f>
        <v>14.983333333333333</v>
      </c>
      <c r="K219" s="68">
        <f>DATE(YEAR(tbl_raw_data[[#This Row],[Date Actioned]]),MONTH(tbl_raw_data[[#This Row],[Date Actioned]]),DAY(tbl_raw_data[[#This Row],[Date Actioned]]))</f>
        <v>45137</v>
      </c>
      <c r="L219" s="65" t="str">
        <f>UPPER(TEXT(tbl_raw_data[[#This Row],[updated_date]],"MMMM"))</f>
        <v>JULY</v>
      </c>
      <c r="M219" s="65" t="str">
        <f>"WEEK "&amp;IF(ROUNDUP(DAY(tbl_raw_data[[#This Row],[updated_date]])/7,0)=5,4,ROUNDUP(DAY(tbl_raw_data[[#This Row],[updated_date]])/7,0))</f>
        <v>WEEK 4</v>
      </c>
      <c r="N219" s="71" t="str">
        <f>UPPER(VLOOKUP(tbl_raw_data[[#This Row],[Analyst]],settings!$A$1:$B$15,2,0))</f>
        <v>NAVED</v>
      </c>
      <c r="O219" s="71" t="str">
        <f>TRIM(UPPER(tbl_raw_data[[#This Row],[Outcome]]))</f>
        <v>WITHDRAW</v>
      </c>
      <c r="P219" s="71" t="str">
        <f>TRIM(UPPER(tbl_raw_data[[#This Row],[Queue Name]]))</f>
        <v>CONSUMER PRE BUREAU</v>
      </c>
      <c r="Q219" s="71" t="str">
        <f>IF(tbl_raw_data[[#This Row],[time_taken_in_min]]&lt;=settings!$D$2,"SLA_MET","SLA_NOT_MET")</f>
        <v>SLA_MET</v>
      </c>
    </row>
    <row r="220" spans="1:17" x14ac:dyDescent="0.3">
      <c r="A220" s="7" t="s">
        <v>1183</v>
      </c>
      <c r="B220" s="34">
        <v>45137.548229166663</v>
      </c>
      <c r="C220" s="38">
        <v>45137.559479166666</v>
      </c>
      <c r="D220" s="3" t="s">
        <v>47</v>
      </c>
      <c r="E220" s="3" t="s">
        <v>8</v>
      </c>
      <c r="F220" s="3" t="s">
        <v>25</v>
      </c>
      <c r="G220" s="3" t="s">
        <v>71</v>
      </c>
      <c r="H220" s="84" t="str">
        <f t="shared" si="3"/>
        <v>Incomplete Details</v>
      </c>
      <c r="I220" s="63">
        <f>(tbl_raw_data[[#This Row],[Date Actioned]])-(tbl_raw_data[[#This Row],[Date Tagged]])</f>
        <v>1.1250000003201421E-2</v>
      </c>
      <c r="J220" s="66">
        <f>HOUR(tbl_raw_data[[#This Row],[time_taken]])*60+MINUTE(tbl_raw_data[[#This Row],[time_taken]])+SECOND(tbl_raw_data[[#This Row],[time_taken]])/60</f>
        <v>16.2</v>
      </c>
      <c r="K220" s="68">
        <f>DATE(YEAR(tbl_raw_data[[#This Row],[Date Actioned]]),MONTH(tbl_raw_data[[#This Row],[Date Actioned]]),DAY(tbl_raw_data[[#This Row],[Date Actioned]]))</f>
        <v>45137</v>
      </c>
      <c r="L220" s="65" t="str">
        <f>UPPER(TEXT(tbl_raw_data[[#This Row],[updated_date]],"MMMM"))</f>
        <v>JULY</v>
      </c>
      <c r="M220" s="65" t="str">
        <f>"WEEK "&amp;IF(ROUNDUP(DAY(tbl_raw_data[[#This Row],[updated_date]])/7,0)=5,4,ROUNDUP(DAY(tbl_raw_data[[#This Row],[updated_date]])/7,0))</f>
        <v>WEEK 4</v>
      </c>
      <c r="N220" s="71" t="str">
        <f>UPPER(VLOOKUP(tbl_raw_data[[#This Row],[Analyst]],settings!$A$1:$B$15,2,0))</f>
        <v>ASIF</v>
      </c>
      <c r="O220" s="71" t="str">
        <f>TRIM(UPPER(tbl_raw_data[[#This Row],[Outcome]]))</f>
        <v>WITHDRAW</v>
      </c>
      <c r="P220" s="71" t="str">
        <f>TRIM(UPPER(tbl_raw_data[[#This Row],[Queue Name]]))</f>
        <v>CONSUMER POST BUREAU</v>
      </c>
      <c r="Q220" s="71" t="str">
        <f>IF(tbl_raw_data[[#This Row],[time_taken_in_min]]&lt;=settings!$D$2,"SLA_MET","SLA_NOT_MET")</f>
        <v>SLA_MET</v>
      </c>
    </row>
    <row r="221" spans="1:17" x14ac:dyDescent="0.3">
      <c r="A221" s="1" t="s">
        <v>1184</v>
      </c>
      <c r="B221" s="36">
        <v>45137.550266203703</v>
      </c>
      <c r="C221" s="37">
        <v>45137.570462962962</v>
      </c>
      <c r="D221" s="6" t="s">
        <v>47</v>
      </c>
      <c r="E221" s="6" t="s">
        <v>8</v>
      </c>
      <c r="F221" s="6" t="s">
        <v>12</v>
      </c>
      <c r="G221" s="6" t="s">
        <v>72</v>
      </c>
      <c r="H221" s="84" t="str">
        <f t="shared" si="3"/>
        <v>Incomplete Details</v>
      </c>
      <c r="I221" s="63">
        <f>(tbl_raw_data[[#This Row],[Date Actioned]])-(tbl_raw_data[[#This Row],[Date Tagged]])</f>
        <v>2.0196759258396924E-2</v>
      </c>
      <c r="J221" s="66">
        <f>HOUR(tbl_raw_data[[#This Row],[time_taken]])*60+MINUTE(tbl_raw_data[[#This Row],[time_taken]])+SECOND(tbl_raw_data[[#This Row],[time_taken]])/60</f>
        <v>29.083333333333332</v>
      </c>
      <c r="K221" s="68">
        <f>DATE(YEAR(tbl_raw_data[[#This Row],[Date Actioned]]),MONTH(tbl_raw_data[[#This Row],[Date Actioned]]),DAY(tbl_raw_data[[#This Row],[Date Actioned]]))</f>
        <v>45137</v>
      </c>
      <c r="L221" s="65" t="str">
        <f>UPPER(TEXT(tbl_raw_data[[#This Row],[updated_date]],"MMMM"))</f>
        <v>JULY</v>
      </c>
      <c r="M221" s="65" t="str">
        <f>"WEEK "&amp;IF(ROUNDUP(DAY(tbl_raw_data[[#This Row],[updated_date]])/7,0)=5,4,ROUNDUP(DAY(tbl_raw_data[[#This Row],[updated_date]])/7,0))</f>
        <v>WEEK 4</v>
      </c>
      <c r="N221" s="71" t="str">
        <f>UPPER(VLOOKUP(tbl_raw_data[[#This Row],[Analyst]],settings!$A$1:$B$15,2,0))</f>
        <v>NITESH</v>
      </c>
      <c r="O221" s="71" t="str">
        <f>TRIM(UPPER(tbl_raw_data[[#This Row],[Outcome]]))</f>
        <v>WITHDRAW</v>
      </c>
      <c r="P221" s="71" t="str">
        <f>TRIM(UPPER(tbl_raw_data[[#This Row],[Queue Name]]))</f>
        <v>CONSUMER POST BUREAU</v>
      </c>
      <c r="Q221" s="71" t="str">
        <f>IF(tbl_raw_data[[#This Row],[time_taken_in_min]]&lt;=settings!$D$2,"SLA_MET","SLA_NOT_MET")</f>
        <v>SLA_NOT_MET</v>
      </c>
    </row>
    <row r="222" spans="1:17" x14ac:dyDescent="0.3">
      <c r="A222" s="5" t="s">
        <v>1185</v>
      </c>
      <c r="B222" s="34">
        <v>45137.550509259258</v>
      </c>
      <c r="C222" s="38">
        <v>45137.555972222224</v>
      </c>
      <c r="D222" s="3" t="s">
        <v>47</v>
      </c>
      <c r="E222" s="3" t="s">
        <v>11</v>
      </c>
      <c r="F222" s="3" t="s">
        <v>14</v>
      </c>
      <c r="G222" s="3" t="s">
        <v>73</v>
      </c>
      <c r="H222" s="84" t="str">
        <f t="shared" si="3"/>
        <v>Incorrect Details</v>
      </c>
      <c r="I222" s="63">
        <f>(tbl_raw_data[[#This Row],[Date Actioned]])-(tbl_raw_data[[#This Row],[Date Tagged]])</f>
        <v>5.4629629667033441E-3</v>
      </c>
      <c r="J222" s="66">
        <f>HOUR(tbl_raw_data[[#This Row],[time_taken]])*60+MINUTE(tbl_raw_data[[#This Row],[time_taken]])+SECOND(tbl_raw_data[[#This Row],[time_taken]])/60</f>
        <v>7.8666666666666671</v>
      </c>
      <c r="K222" s="68">
        <f>DATE(YEAR(tbl_raw_data[[#This Row],[Date Actioned]]),MONTH(tbl_raw_data[[#This Row],[Date Actioned]]),DAY(tbl_raw_data[[#This Row],[Date Actioned]]))</f>
        <v>45137</v>
      </c>
      <c r="L222" s="65" t="str">
        <f>UPPER(TEXT(tbl_raw_data[[#This Row],[updated_date]],"MMMM"))</f>
        <v>JULY</v>
      </c>
      <c r="M222" s="65" t="str">
        <f>"WEEK "&amp;IF(ROUNDUP(DAY(tbl_raw_data[[#This Row],[updated_date]])/7,0)=5,4,ROUNDUP(DAY(tbl_raw_data[[#This Row],[updated_date]])/7,0))</f>
        <v>WEEK 4</v>
      </c>
      <c r="N222" s="71" t="str">
        <f>UPPER(VLOOKUP(tbl_raw_data[[#This Row],[Analyst]],settings!$A$1:$B$15,2,0))</f>
        <v>CAMROON</v>
      </c>
      <c r="O222" s="71" t="str">
        <f>TRIM(UPPER(tbl_raw_data[[#This Row],[Outcome]]))</f>
        <v>WITHDRAW</v>
      </c>
      <c r="P222" s="71" t="str">
        <f>TRIM(UPPER(tbl_raw_data[[#This Row],[Queue Name]]))</f>
        <v>CONSUMER EXISTING</v>
      </c>
      <c r="Q222" s="71" t="str">
        <f>IF(tbl_raw_data[[#This Row],[time_taken_in_min]]&lt;=settings!$D$2,"SLA_MET","SLA_NOT_MET")</f>
        <v>SLA_MET</v>
      </c>
    </row>
    <row r="223" spans="1:17" x14ac:dyDescent="0.3">
      <c r="A223" s="7" t="s">
        <v>1186</v>
      </c>
      <c r="B223" s="36">
        <v>45137.552048611113</v>
      </c>
      <c r="C223" s="39">
        <v>45137.567824074074</v>
      </c>
      <c r="D223" s="8" t="s">
        <v>55</v>
      </c>
      <c r="E223" s="6" t="s">
        <v>11</v>
      </c>
      <c r="F223" s="8" t="s">
        <v>22</v>
      </c>
      <c r="G223" s="9"/>
      <c r="H223" s="84" t="str">
        <f t="shared" si="3"/>
        <v>Reason Unknown</v>
      </c>
      <c r="I223" s="63">
        <f>(tbl_raw_data[[#This Row],[Date Actioned]])-(tbl_raw_data[[#This Row],[Date Tagged]])</f>
        <v>1.5775462961755693E-2</v>
      </c>
      <c r="J223" s="66">
        <f>HOUR(tbl_raw_data[[#This Row],[time_taken]])*60+MINUTE(tbl_raw_data[[#This Row],[time_taken]])+SECOND(tbl_raw_data[[#This Row],[time_taken]])/60</f>
        <v>22.716666666666665</v>
      </c>
      <c r="K223" s="68">
        <f>DATE(YEAR(tbl_raw_data[[#This Row],[Date Actioned]]),MONTH(tbl_raw_data[[#This Row],[Date Actioned]]),DAY(tbl_raw_data[[#This Row],[Date Actioned]]))</f>
        <v>45137</v>
      </c>
      <c r="L223" s="65" t="str">
        <f>UPPER(TEXT(tbl_raw_data[[#This Row],[updated_date]],"MMMM"))</f>
        <v>JULY</v>
      </c>
      <c r="M223" s="65" t="str">
        <f>"WEEK "&amp;IF(ROUNDUP(DAY(tbl_raw_data[[#This Row],[updated_date]])/7,0)=5,4,ROUNDUP(DAY(tbl_raw_data[[#This Row],[updated_date]])/7,0))</f>
        <v>WEEK 4</v>
      </c>
      <c r="N223" s="71" t="str">
        <f>UPPER(VLOOKUP(tbl_raw_data[[#This Row],[Analyst]],settings!$A$1:$B$15,2,0))</f>
        <v>ROHAN</v>
      </c>
      <c r="O223" s="71" t="str">
        <f>TRIM(UPPER(tbl_raw_data[[#This Row],[Outcome]]))</f>
        <v>WITHDRAW</v>
      </c>
      <c r="P223" s="71" t="str">
        <f>TRIM(UPPER(tbl_raw_data[[#This Row],[Queue Name]]))</f>
        <v>CONSUMER EXISTING</v>
      </c>
      <c r="Q223" s="71" t="str">
        <f>IF(tbl_raw_data[[#This Row],[time_taken_in_min]]&lt;=settings!$D$2,"SLA_MET","SLA_NOT_MET")</f>
        <v>SLA_NOT_MET</v>
      </c>
    </row>
    <row r="224" spans="1:17" x14ac:dyDescent="0.3">
      <c r="A224" s="1" t="s">
        <v>1187</v>
      </c>
      <c r="B224" s="34">
        <v>45137.554895833331</v>
      </c>
      <c r="C224" s="38">
        <v>45137.55804398148</v>
      </c>
      <c r="D224" s="3" t="s">
        <v>47</v>
      </c>
      <c r="E224" s="3" t="s">
        <v>8</v>
      </c>
      <c r="F224" s="3" t="s">
        <v>9</v>
      </c>
      <c r="G224" s="3" t="s">
        <v>74</v>
      </c>
      <c r="H224" s="84" t="str">
        <f t="shared" si="3"/>
        <v>Incomplete Details</v>
      </c>
      <c r="I224" s="63">
        <f>(tbl_raw_data[[#This Row],[Date Actioned]])-(tbl_raw_data[[#This Row],[Date Tagged]])</f>
        <v>3.1481481491937302E-3</v>
      </c>
      <c r="J224" s="66">
        <f>HOUR(tbl_raw_data[[#This Row],[time_taken]])*60+MINUTE(tbl_raw_data[[#This Row],[time_taken]])+SECOND(tbl_raw_data[[#This Row],[time_taken]])/60</f>
        <v>4.5333333333333332</v>
      </c>
      <c r="K224" s="68">
        <f>DATE(YEAR(tbl_raw_data[[#This Row],[Date Actioned]]),MONTH(tbl_raw_data[[#This Row],[Date Actioned]]),DAY(tbl_raw_data[[#This Row],[Date Actioned]]))</f>
        <v>45137</v>
      </c>
      <c r="L224" s="65" t="str">
        <f>UPPER(TEXT(tbl_raw_data[[#This Row],[updated_date]],"MMMM"))</f>
        <v>JULY</v>
      </c>
      <c r="M224" s="65" t="str">
        <f>"WEEK "&amp;IF(ROUNDUP(DAY(tbl_raw_data[[#This Row],[updated_date]])/7,0)=5,4,ROUNDUP(DAY(tbl_raw_data[[#This Row],[updated_date]])/7,0))</f>
        <v>WEEK 4</v>
      </c>
      <c r="N224" s="71" t="str">
        <f>UPPER(VLOOKUP(tbl_raw_data[[#This Row],[Analyst]],settings!$A$1:$B$15,2,0))</f>
        <v>QUADIR</v>
      </c>
      <c r="O224" s="71" t="str">
        <f>TRIM(UPPER(tbl_raw_data[[#This Row],[Outcome]]))</f>
        <v>WITHDRAW</v>
      </c>
      <c r="P224" s="71" t="str">
        <f>TRIM(UPPER(tbl_raw_data[[#This Row],[Queue Name]]))</f>
        <v>CONSUMER POST BUREAU</v>
      </c>
      <c r="Q224" s="71" t="str">
        <f>IF(tbl_raw_data[[#This Row],[time_taken_in_min]]&lt;=settings!$D$2,"SLA_MET","SLA_NOT_MET")</f>
        <v>SLA_MET</v>
      </c>
    </row>
    <row r="225" spans="1:17" x14ac:dyDescent="0.3">
      <c r="A225" s="5" t="s">
        <v>1188</v>
      </c>
      <c r="B225" s="36">
        <v>45137.560810185183</v>
      </c>
      <c r="C225" s="37">
        <v>45137.579143518517</v>
      </c>
      <c r="D225" s="6" t="s">
        <v>47</v>
      </c>
      <c r="E225" s="6" t="s">
        <v>18</v>
      </c>
      <c r="F225" s="6" t="s">
        <v>9</v>
      </c>
      <c r="G225" s="6" t="s">
        <v>75</v>
      </c>
      <c r="H225" s="84" t="str">
        <f t="shared" si="3"/>
        <v>Incomplete Details</v>
      </c>
      <c r="I225" s="63">
        <f>(tbl_raw_data[[#This Row],[Date Actioned]])-(tbl_raw_data[[#This Row],[Date Tagged]])</f>
        <v>1.8333333333430346E-2</v>
      </c>
      <c r="J225" s="66">
        <f>HOUR(tbl_raw_data[[#This Row],[time_taken]])*60+MINUTE(tbl_raw_data[[#This Row],[time_taken]])+SECOND(tbl_raw_data[[#This Row],[time_taken]])/60</f>
        <v>26.4</v>
      </c>
      <c r="K225" s="68">
        <f>DATE(YEAR(tbl_raw_data[[#This Row],[Date Actioned]]),MONTH(tbl_raw_data[[#This Row],[Date Actioned]]),DAY(tbl_raw_data[[#This Row],[Date Actioned]]))</f>
        <v>45137</v>
      </c>
      <c r="L225" s="65" t="str">
        <f>UPPER(TEXT(tbl_raw_data[[#This Row],[updated_date]],"MMMM"))</f>
        <v>JULY</v>
      </c>
      <c r="M225" s="65" t="str">
        <f>"WEEK "&amp;IF(ROUNDUP(DAY(tbl_raw_data[[#This Row],[updated_date]])/7,0)=5,4,ROUNDUP(DAY(tbl_raw_data[[#This Row],[updated_date]])/7,0))</f>
        <v>WEEK 4</v>
      </c>
      <c r="N225" s="71" t="str">
        <f>UPPER(VLOOKUP(tbl_raw_data[[#This Row],[Analyst]],settings!$A$1:$B$15,2,0))</f>
        <v>QUADIR</v>
      </c>
      <c r="O225" s="71" t="str">
        <f>TRIM(UPPER(tbl_raw_data[[#This Row],[Outcome]]))</f>
        <v>WITHDRAW</v>
      </c>
      <c r="P225" s="71" t="str">
        <f>TRIM(UPPER(tbl_raw_data[[#This Row],[Queue Name]]))</f>
        <v>CONSUMER PRE BUREAU</v>
      </c>
      <c r="Q225" s="71" t="str">
        <f>IF(tbl_raw_data[[#This Row],[time_taken_in_min]]&lt;=settings!$D$2,"SLA_MET","SLA_NOT_MET")</f>
        <v>SLA_NOT_MET</v>
      </c>
    </row>
    <row r="226" spans="1:17" x14ac:dyDescent="0.3">
      <c r="A226" s="7" t="s">
        <v>1189</v>
      </c>
      <c r="B226" s="34">
        <v>45137.562604166669</v>
      </c>
      <c r="C226" s="38">
        <v>45137.568171296298</v>
      </c>
      <c r="D226" s="3" t="s">
        <v>47</v>
      </c>
      <c r="E226" s="3" t="s">
        <v>18</v>
      </c>
      <c r="F226" s="3" t="s">
        <v>25</v>
      </c>
      <c r="G226" s="3" t="s">
        <v>76</v>
      </c>
      <c r="H226" s="84" t="str">
        <f t="shared" si="3"/>
        <v>Incomplete Details</v>
      </c>
      <c r="I226" s="63">
        <f>(tbl_raw_data[[#This Row],[Date Actioned]])-(tbl_raw_data[[#This Row],[Date Tagged]])</f>
        <v>5.5671296286163852E-3</v>
      </c>
      <c r="J226" s="66">
        <f>HOUR(tbl_raw_data[[#This Row],[time_taken]])*60+MINUTE(tbl_raw_data[[#This Row],[time_taken]])+SECOND(tbl_raw_data[[#This Row],[time_taken]])/60</f>
        <v>8.0166666666666675</v>
      </c>
      <c r="K226" s="68">
        <f>DATE(YEAR(tbl_raw_data[[#This Row],[Date Actioned]]),MONTH(tbl_raw_data[[#This Row],[Date Actioned]]),DAY(tbl_raw_data[[#This Row],[Date Actioned]]))</f>
        <v>45137</v>
      </c>
      <c r="L226" s="65" t="str">
        <f>UPPER(TEXT(tbl_raw_data[[#This Row],[updated_date]],"MMMM"))</f>
        <v>JULY</v>
      </c>
      <c r="M226" s="65" t="str">
        <f>"WEEK "&amp;IF(ROUNDUP(DAY(tbl_raw_data[[#This Row],[updated_date]])/7,0)=5,4,ROUNDUP(DAY(tbl_raw_data[[#This Row],[updated_date]])/7,0))</f>
        <v>WEEK 4</v>
      </c>
      <c r="N226" s="71" t="str">
        <f>UPPER(VLOOKUP(tbl_raw_data[[#This Row],[Analyst]],settings!$A$1:$B$15,2,0))</f>
        <v>ASIF</v>
      </c>
      <c r="O226" s="71" t="str">
        <f>TRIM(UPPER(tbl_raw_data[[#This Row],[Outcome]]))</f>
        <v>WITHDRAW</v>
      </c>
      <c r="P226" s="71" t="str">
        <f>TRIM(UPPER(tbl_raw_data[[#This Row],[Queue Name]]))</f>
        <v>CONSUMER PRE BUREAU</v>
      </c>
      <c r="Q226" s="71" t="str">
        <f>IF(tbl_raw_data[[#This Row],[time_taken_in_min]]&lt;=settings!$D$2,"SLA_MET","SLA_NOT_MET")</f>
        <v>SLA_MET</v>
      </c>
    </row>
    <row r="227" spans="1:17" x14ac:dyDescent="0.3">
      <c r="A227" s="1" t="s">
        <v>1190</v>
      </c>
      <c r="B227" s="36">
        <v>45137.569421296299</v>
      </c>
      <c r="C227" s="37">
        <v>45137.576631944445</v>
      </c>
      <c r="D227" s="6" t="s">
        <v>47</v>
      </c>
      <c r="E227" s="6" t="s">
        <v>8</v>
      </c>
      <c r="F227" s="6" t="s">
        <v>25</v>
      </c>
      <c r="G227" s="6" t="s">
        <v>77</v>
      </c>
      <c r="H227" s="84" t="str">
        <f t="shared" si="3"/>
        <v>Incorrect Queue</v>
      </c>
      <c r="I227" s="63">
        <f>(tbl_raw_data[[#This Row],[Date Actioned]])-(tbl_raw_data[[#This Row],[Date Tagged]])</f>
        <v>7.2106481457012706E-3</v>
      </c>
      <c r="J227" s="66">
        <f>HOUR(tbl_raw_data[[#This Row],[time_taken]])*60+MINUTE(tbl_raw_data[[#This Row],[time_taken]])+SECOND(tbl_raw_data[[#This Row],[time_taken]])/60</f>
        <v>10.383333333333333</v>
      </c>
      <c r="K227" s="68">
        <f>DATE(YEAR(tbl_raw_data[[#This Row],[Date Actioned]]),MONTH(tbl_raw_data[[#This Row],[Date Actioned]]),DAY(tbl_raw_data[[#This Row],[Date Actioned]]))</f>
        <v>45137</v>
      </c>
      <c r="L227" s="65" t="str">
        <f>UPPER(TEXT(tbl_raw_data[[#This Row],[updated_date]],"MMMM"))</f>
        <v>JULY</v>
      </c>
      <c r="M227" s="65" t="str">
        <f>"WEEK "&amp;IF(ROUNDUP(DAY(tbl_raw_data[[#This Row],[updated_date]])/7,0)=5,4,ROUNDUP(DAY(tbl_raw_data[[#This Row],[updated_date]])/7,0))</f>
        <v>WEEK 4</v>
      </c>
      <c r="N227" s="71" t="str">
        <f>UPPER(VLOOKUP(tbl_raw_data[[#This Row],[Analyst]],settings!$A$1:$B$15,2,0))</f>
        <v>ASIF</v>
      </c>
      <c r="O227" s="71" t="str">
        <f>TRIM(UPPER(tbl_raw_data[[#This Row],[Outcome]]))</f>
        <v>WITHDRAW</v>
      </c>
      <c r="P227" s="71" t="str">
        <f>TRIM(UPPER(tbl_raw_data[[#This Row],[Queue Name]]))</f>
        <v>CONSUMER POST BUREAU</v>
      </c>
      <c r="Q227" s="71" t="str">
        <f>IF(tbl_raw_data[[#This Row],[time_taken_in_min]]&lt;=settings!$D$2,"SLA_MET","SLA_NOT_MET")</f>
        <v>SLA_MET</v>
      </c>
    </row>
    <row r="228" spans="1:17" x14ac:dyDescent="0.3">
      <c r="A228" s="5" t="s">
        <v>1191</v>
      </c>
      <c r="B228" s="34">
        <v>45137.571111111109</v>
      </c>
      <c r="C228" s="38">
        <v>45137.583761574075</v>
      </c>
      <c r="D228" s="3" t="s">
        <v>47</v>
      </c>
      <c r="E228" s="3" t="s">
        <v>11</v>
      </c>
      <c r="F228" s="3" t="s">
        <v>19</v>
      </c>
      <c r="G228" s="3" t="s">
        <v>78</v>
      </c>
      <c r="H228" s="84" t="str">
        <f t="shared" si="3"/>
        <v>Incomplete Details</v>
      </c>
      <c r="I228" s="63">
        <f>(tbl_raw_data[[#This Row],[Date Actioned]])-(tbl_raw_data[[#This Row],[Date Tagged]])</f>
        <v>1.2650462966121268E-2</v>
      </c>
      <c r="J228" s="66">
        <f>HOUR(tbl_raw_data[[#This Row],[time_taken]])*60+MINUTE(tbl_raw_data[[#This Row],[time_taken]])+SECOND(tbl_raw_data[[#This Row],[time_taken]])/60</f>
        <v>18.216666666666665</v>
      </c>
      <c r="K228" s="68">
        <f>DATE(YEAR(tbl_raw_data[[#This Row],[Date Actioned]]),MONTH(tbl_raw_data[[#This Row],[Date Actioned]]),DAY(tbl_raw_data[[#This Row],[Date Actioned]]))</f>
        <v>45137</v>
      </c>
      <c r="L228" s="65" t="str">
        <f>UPPER(TEXT(tbl_raw_data[[#This Row],[updated_date]],"MMMM"))</f>
        <v>JULY</v>
      </c>
      <c r="M228" s="65" t="str">
        <f>"WEEK "&amp;IF(ROUNDUP(DAY(tbl_raw_data[[#This Row],[updated_date]])/7,0)=5,4,ROUNDUP(DAY(tbl_raw_data[[#This Row],[updated_date]])/7,0))</f>
        <v>WEEK 4</v>
      </c>
      <c r="N228" s="71" t="str">
        <f>UPPER(VLOOKUP(tbl_raw_data[[#This Row],[Analyst]],settings!$A$1:$B$15,2,0))</f>
        <v>NAVED</v>
      </c>
      <c r="O228" s="71" t="str">
        <f>TRIM(UPPER(tbl_raw_data[[#This Row],[Outcome]]))</f>
        <v>WITHDRAW</v>
      </c>
      <c r="P228" s="71" t="str">
        <f>TRIM(UPPER(tbl_raw_data[[#This Row],[Queue Name]]))</f>
        <v>CONSUMER EXISTING</v>
      </c>
      <c r="Q228" s="71" t="str">
        <f>IF(tbl_raw_data[[#This Row],[time_taken_in_min]]&lt;=settings!$D$2,"SLA_MET","SLA_NOT_MET")</f>
        <v>SLA_MET</v>
      </c>
    </row>
    <row r="229" spans="1:17" x14ac:dyDescent="0.3">
      <c r="A229" s="7" t="s">
        <v>1192</v>
      </c>
      <c r="B229" s="36">
        <v>45137.57130787037</v>
      </c>
      <c r="C229" s="37">
        <v>45137.58997685185</v>
      </c>
      <c r="D229" s="6" t="s">
        <v>47</v>
      </c>
      <c r="E229" s="6" t="s">
        <v>11</v>
      </c>
      <c r="F229" s="6" t="s">
        <v>12</v>
      </c>
      <c r="G229" s="6" t="s">
        <v>72</v>
      </c>
      <c r="H229" s="84" t="str">
        <f t="shared" si="3"/>
        <v>Incomplete Details</v>
      </c>
      <c r="I229" s="63">
        <f>(tbl_raw_data[[#This Row],[Date Actioned]])-(tbl_raw_data[[#This Row],[Date Tagged]])</f>
        <v>1.8668981480004732E-2</v>
      </c>
      <c r="J229" s="66">
        <f>HOUR(tbl_raw_data[[#This Row],[time_taken]])*60+MINUTE(tbl_raw_data[[#This Row],[time_taken]])+SECOND(tbl_raw_data[[#This Row],[time_taken]])/60</f>
        <v>26.883333333333333</v>
      </c>
      <c r="K229" s="68">
        <f>DATE(YEAR(tbl_raw_data[[#This Row],[Date Actioned]]),MONTH(tbl_raw_data[[#This Row],[Date Actioned]]),DAY(tbl_raw_data[[#This Row],[Date Actioned]]))</f>
        <v>45137</v>
      </c>
      <c r="L229" s="65" t="str">
        <f>UPPER(TEXT(tbl_raw_data[[#This Row],[updated_date]],"MMMM"))</f>
        <v>JULY</v>
      </c>
      <c r="M229" s="65" t="str">
        <f>"WEEK "&amp;IF(ROUNDUP(DAY(tbl_raw_data[[#This Row],[updated_date]])/7,0)=5,4,ROUNDUP(DAY(tbl_raw_data[[#This Row],[updated_date]])/7,0))</f>
        <v>WEEK 4</v>
      </c>
      <c r="N229" s="71" t="str">
        <f>UPPER(VLOOKUP(tbl_raw_data[[#This Row],[Analyst]],settings!$A$1:$B$15,2,0))</f>
        <v>NITESH</v>
      </c>
      <c r="O229" s="71" t="str">
        <f>TRIM(UPPER(tbl_raw_data[[#This Row],[Outcome]]))</f>
        <v>WITHDRAW</v>
      </c>
      <c r="P229" s="71" t="str">
        <f>TRIM(UPPER(tbl_raw_data[[#This Row],[Queue Name]]))</f>
        <v>CONSUMER EXISTING</v>
      </c>
      <c r="Q229" s="71" t="str">
        <f>IF(tbl_raw_data[[#This Row],[time_taken_in_min]]&lt;=settings!$D$2,"SLA_MET","SLA_NOT_MET")</f>
        <v>SLA_NOT_MET</v>
      </c>
    </row>
    <row r="230" spans="1:17" x14ac:dyDescent="0.3">
      <c r="A230" s="1" t="s">
        <v>1193</v>
      </c>
      <c r="B230" s="34">
        <v>45137.581122685187</v>
      </c>
      <c r="C230" s="38">
        <v>45137.600381944445</v>
      </c>
      <c r="D230" s="3" t="s">
        <v>47</v>
      </c>
      <c r="E230" s="3" t="s">
        <v>11</v>
      </c>
      <c r="F230" s="3" t="s">
        <v>22</v>
      </c>
      <c r="G230" s="3" t="s">
        <v>79</v>
      </c>
      <c r="H230" s="84" t="str">
        <f t="shared" si="3"/>
        <v>Incomplete Details</v>
      </c>
      <c r="I230" s="63">
        <f>(tbl_raw_data[[#This Row],[Date Actioned]])-(tbl_raw_data[[#This Row],[Date Tagged]])</f>
        <v>1.9259259257523809E-2</v>
      </c>
      <c r="J230" s="66">
        <f>HOUR(tbl_raw_data[[#This Row],[time_taken]])*60+MINUTE(tbl_raw_data[[#This Row],[time_taken]])+SECOND(tbl_raw_data[[#This Row],[time_taken]])/60</f>
        <v>27.733333333333334</v>
      </c>
      <c r="K230" s="68">
        <f>DATE(YEAR(tbl_raw_data[[#This Row],[Date Actioned]]),MONTH(tbl_raw_data[[#This Row],[Date Actioned]]),DAY(tbl_raw_data[[#This Row],[Date Actioned]]))</f>
        <v>45137</v>
      </c>
      <c r="L230" s="65" t="str">
        <f>UPPER(TEXT(tbl_raw_data[[#This Row],[updated_date]],"MMMM"))</f>
        <v>JULY</v>
      </c>
      <c r="M230" s="65" t="str">
        <f>"WEEK "&amp;IF(ROUNDUP(DAY(tbl_raw_data[[#This Row],[updated_date]])/7,0)=5,4,ROUNDUP(DAY(tbl_raw_data[[#This Row],[updated_date]])/7,0))</f>
        <v>WEEK 4</v>
      </c>
      <c r="N230" s="71" t="str">
        <f>UPPER(VLOOKUP(tbl_raw_data[[#This Row],[Analyst]],settings!$A$1:$B$15,2,0))</f>
        <v>ROHAN</v>
      </c>
      <c r="O230" s="71" t="str">
        <f>TRIM(UPPER(tbl_raw_data[[#This Row],[Outcome]]))</f>
        <v>WITHDRAW</v>
      </c>
      <c r="P230" s="71" t="str">
        <f>TRIM(UPPER(tbl_raw_data[[#This Row],[Queue Name]]))</f>
        <v>CONSUMER EXISTING</v>
      </c>
      <c r="Q230" s="71" t="str">
        <f>IF(tbl_raw_data[[#This Row],[time_taken_in_min]]&lt;=settings!$D$2,"SLA_MET","SLA_NOT_MET")</f>
        <v>SLA_NOT_MET</v>
      </c>
    </row>
    <row r="231" spans="1:17" x14ac:dyDescent="0.3">
      <c r="A231" s="5" t="s">
        <v>1194</v>
      </c>
      <c r="B231" s="36">
        <v>45137.593622685185</v>
      </c>
      <c r="C231" s="37">
        <v>45137.597314814811</v>
      </c>
      <c r="D231" s="6" t="s">
        <v>47</v>
      </c>
      <c r="E231" s="6" t="s">
        <v>18</v>
      </c>
      <c r="F231" s="6" t="s">
        <v>24</v>
      </c>
      <c r="G231" s="6" t="s">
        <v>67</v>
      </c>
      <c r="H231" s="84" t="str">
        <f t="shared" si="3"/>
        <v>Incomplete Details</v>
      </c>
      <c r="I231" s="63">
        <f>(tbl_raw_data[[#This Row],[Date Actioned]])-(tbl_raw_data[[#This Row],[Date Tagged]])</f>
        <v>3.6921296268701553E-3</v>
      </c>
      <c r="J231" s="66">
        <f>HOUR(tbl_raw_data[[#This Row],[time_taken]])*60+MINUTE(tbl_raw_data[[#This Row],[time_taken]])+SECOND(tbl_raw_data[[#This Row],[time_taken]])/60</f>
        <v>5.3166666666666664</v>
      </c>
      <c r="K231" s="68">
        <f>DATE(YEAR(tbl_raw_data[[#This Row],[Date Actioned]]),MONTH(tbl_raw_data[[#This Row],[Date Actioned]]),DAY(tbl_raw_data[[#This Row],[Date Actioned]]))</f>
        <v>45137</v>
      </c>
      <c r="L231" s="65" t="str">
        <f>UPPER(TEXT(tbl_raw_data[[#This Row],[updated_date]],"MMMM"))</f>
        <v>JULY</v>
      </c>
      <c r="M231" s="65" t="str">
        <f>"WEEK "&amp;IF(ROUNDUP(DAY(tbl_raw_data[[#This Row],[updated_date]])/7,0)=5,4,ROUNDUP(DAY(tbl_raw_data[[#This Row],[updated_date]])/7,0))</f>
        <v>WEEK 4</v>
      </c>
      <c r="N231" s="71" t="str">
        <f>UPPER(VLOOKUP(tbl_raw_data[[#This Row],[Analyst]],settings!$A$1:$B$15,2,0))</f>
        <v>SAM</v>
      </c>
      <c r="O231" s="71" t="str">
        <f>TRIM(UPPER(tbl_raw_data[[#This Row],[Outcome]]))</f>
        <v>WITHDRAW</v>
      </c>
      <c r="P231" s="71" t="str">
        <f>TRIM(UPPER(tbl_raw_data[[#This Row],[Queue Name]]))</f>
        <v>CONSUMER PRE BUREAU</v>
      </c>
      <c r="Q231" s="71" t="str">
        <f>IF(tbl_raw_data[[#This Row],[time_taken_in_min]]&lt;=settings!$D$2,"SLA_MET","SLA_NOT_MET")</f>
        <v>SLA_MET</v>
      </c>
    </row>
    <row r="232" spans="1:17" x14ac:dyDescent="0.3">
      <c r="A232" s="7" t="s">
        <v>1195</v>
      </c>
      <c r="B232" s="34">
        <v>45137.608657407407</v>
      </c>
      <c r="C232" s="38">
        <v>45137.61215277778</v>
      </c>
      <c r="D232" s="3" t="s">
        <v>47</v>
      </c>
      <c r="E232" s="3" t="s">
        <v>18</v>
      </c>
      <c r="F232" s="3" t="s">
        <v>24</v>
      </c>
      <c r="G232" s="3" t="s">
        <v>80</v>
      </c>
      <c r="H232" s="84" t="str">
        <f t="shared" si="3"/>
        <v>Incomplete Details</v>
      </c>
      <c r="I232" s="63">
        <f>(tbl_raw_data[[#This Row],[Date Actioned]])-(tbl_raw_data[[#This Row],[Date Tagged]])</f>
        <v>3.4953703725477681E-3</v>
      </c>
      <c r="J232" s="66">
        <f>HOUR(tbl_raw_data[[#This Row],[time_taken]])*60+MINUTE(tbl_raw_data[[#This Row],[time_taken]])+SECOND(tbl_raw_data[[#This Row],[time_taken]])/60</f>
        <v>5.0333333333333332</v>
      </c>
      <c r="K232" s="68">
        <f>DATE(YEAR(tbl_raw_data[[#This Row],[Date Actioned]]),MONTH(tbl_raw_data[[#This Row],[Date Actioned]]),DAY(tbl_raw_data[[#This Row],[Date Actioned]]))</f>
        <v>45137</v>
      </c>
      <c r="L232" s="65" t="str">
        <f>UPPER(TEXT(tbl_raw_data[[#This Row],[updated_date]],"MMMM"))</f>
        <v>JULY</v>
      </c>
      <c r="M232" s="65" t="str">
        <f>"WEEK "&amp;IF(ROUNDUP(DAY(tbl_raw_data[[#This Row],[updated_date]])/7,0)=5,4,ROUNDUP(DAY(tbl_raw_data[[#This Row],[updated_date]])/7,0))</f>
        <v>WEEK 4</v>
      </c>
      <c r="N232" s="71" t="str">
        <f>UPPER(VLOOKUP(tbl_raw_data[[#This Row],[Analyst]],settings!$A$1:$B$15,2,0))</f>
        <v>SAM</v>
      </c>
      <c r="O232" s="71" t="str">
        <f>TRIM(UPPER(tbl_raw_data[[#This Row],[Outcome]]))</f>
        <v>WITHDRAW</v>
      </c>
      <c r="P232" s="71" t="str">
        <f>TRIM(UPPER(tbl_raw_data[[#This Row],[Queue Name]]))</f>
        <v>CONSUMER PRE BUREAU</v>
      </c>
      <c r="Q232" s="71" t="str">
        <f>IF(tbl_raw_data[[#This Row],[time_taken_in_min]]&lt;=settings!$D$2,"SLA_MET","SLA_NOT_MET")</f>
        <v>SLA_MET</v>
      </c>
    </row>
    <row r="233" spans="1:17" x14ac:dyDescent="0.3">
      <c r="A233" s="1" t="s">
        <v>1196</v>
      </c>
      <c r="B233" s="36">
        <v>45137.616377314815</v>
      </c>
      <c r="C233" s="37">
        <v>45137.620972222219</v>
      </c>
      <c r="D233" s="6" t="s">
        <v>47</v>
      </c>
      <c r="E233" s="6" t="s">
        <v>18</v>
      </c>
      <c r="F233" s="6" t="s">
        <v>24</v>
      </c>
      <c r="G233" s="6" t="s">
        <v>67</v>
      </c>
      <c r="H233" s="84" t="str">
        <f t="shared" si="3"/>
        <v>Incomplete Details</v>
      </c>
      <c r="I233" s="63">
        <f>(tbl_raw_data[[#This Row],[Date Actioned]])-(tbl_raw_data[[#This Row],[Date Tagged]])</f>
        <v>4.5949074046802707E-3</v>
      </c>
      <c r="J233" s="66">
        <f>HOUR(tbl_raw_data[[#This Row],[time_taken]])*60+MINUTE(tbl_raw_data[[#This Row],[time_taken]])+SECOND(tbl_raw_data[[#This Row],[time_taken]])/60</f>
        <v>6.6166666666666671</v>
      </c>
      <c r="K233" s="68">
        <f>DATE(YEAR(tbl_raw_data[[#This Row],[Date Actioned]]),MONTH(tbl_raw_data[[#This Row],[Date Actioned]]),DAY(tbl_raw_data[[#This Row],[Date Actioned]]))</f>
        <v>45137</v>
      </c>
      <c r="L233" s="65" t="str">
        <f>UPPER(TEXT(tbl_raw_data[[#This Row],[updated_date]],"MMMM"))</f>
        <v>JULY</v>
      </c>
      <c r="M233" s="65" t="str">
        <f>"WEEK "&amp;IF(ROUNDUP(DAY(tbl_raw_data[[#This Row],[updated_date]])/7,0)=5,4,ROUNDUP(DAY(tbl_raw_data[[#This Row],[updated_date]])/7,0))</f>
        <v>WEEK 4</v>
      </c>
      <c r="N233" s="71" t="str">
        <f>UPPER(VLOOKUP(tbl_raw_data[[#This Row],[Analyst]],settings!$A$1:$B$15,2,0))</f>
        <v>SAM</v>
      </c>
      <c r="O233" s="71" t="str">
        <f>TRIM(UPPER(tbl_raw_data[[#This Row],[Outcome]]))</f>
        <v>WITHDRAW</v>
      </c>
      <c r="P233" s="71" t="str">
        <f>TRIM(UPPER(tbl_raw_data[[#This Row],[Queue Name]]))</f>
        <v>CONSUMER PRE BUREAU</v>
      </c>
      <c r="Q233" s="71" t="str">
        <f>IF(tbl_raw_data[[#This Row],[time_taken_in_min]]&lt;=settings!$D$2,"SLA_MET","SLA_NOT_MET")</f>
        <v>SLA_MET</v>
      </c>
    </row>
    <row r="234" spans="1:17" x14ac:dyDescent="0.3">
      <c r="A234" s="5" t="s">
        <v>1197</v>
      </c>
      <c r="B234" s="34">
        <v>45137.628587962965</v>
      </c>
      <c r="C234" s="38">
        <v>45137.634930555556</v>
      </c>
      <c r="D234" s="3" t="s">
        <v>47</v>
      </c>
      <c r="E234" s="3" t="s">
        <v>18</v>
      </c>
      <c r="F234" s="3" t="s">
        <v>22</v>
      </c>
      <c r="G234" s="3" t="s">
        <v>81</v>
      </c>
      <c r="H234" s="84" t="str">
        <f t="shared" si="3"/>
        <v>Incorrect Details</v>
      </c>
      <c r="I234" s="63">
        <f>(tbl_raw_data[[#This Row],[Date Actioned]])-(tbl_raw_data[[#This Row],[Date Tagged]])</f>
        <v>6.3425925909541547E-3</v>
      </c>
      <c r="J234" s="66">
        <f>HOUR(tbl_raw_data[[#This Row],[time_taken]])*60+MINUTE(tbl_raw_data[[#This Row],[time_taken]])+SECOND(tbl_raw_data[[#This Row],[time_taken]])/60</f>
        <v>9.1333333333333329</v>
      </c>
      <c r="K234" s="68">
        <f>DATE(YEAR(tbl_raw_data[[#This Row],[Date Actioned]]),MONTH(tbl_raw_data[[#This Row],[Date Actioned]]),DAY(tbl_raw_data[[#This Row],[Date Actioned]]))</f>
        <v>45137</v>
      </c>
      <c r="L234" s="65" t="str">
        <f>UPPER(TEXT(tbl_raw_data[[#This Row],[updated_date]],"MMMM"))</f>
        <v>JULY</v>
      </c>
      <c r="M234" s="65" t="str">
        <f>"WEEK "&amp;IF(ROUNDUP(DAY(tbl_raw_data[[#This Row],[updated_date]])/7,0)=5,4,ROUNDUP(DAY(tbl_raw_data[[#This Row],[updated_date]])/7,0))</f>
        <v>WEEK 4</v>
      </c>
      <c r="N234" s="71" t="str">
        <f>UPPER(VLOOKUP(tbl_raw_data[[#This Row],[Analyst]],settings!$A$1:$B$15,2,0))</f>
        <v>ROHAN</v>
      </c>
      <c r="O234" s="71" t="str">
        <f>TRIM(UPPER(tbl_raw_data[[#This Row],[Outcome]]))</f>
        <v>WITHDRAW</v>
      </c>
      <c r="P234" s="71" t="str">
        <f>TRIM(UPPER(tbl_raw_data[[#This Row],[Queue Name]]))</f>
        <v>CONSUMER PRE BUREAU</v>
      </c>
      <c r="Q234" s="71" t="str">
        <f>IF(tbl_raw_data[[#This Row],[time_taken_in_min]]&lt;=settings!$D$2,"SLA_MET","SLA_NOT_MET")</f>
        <v>SLA_MET</v>
      </c>
    </row>
    <row r="235" spans="1:17" x14ac:dyDescent="0.3">
      <c r="A235" s="7" t="s">
        <v>1198</v>
      </c>
      <c r="B235" s="36">
        <v>45137.631284722222</v>
      </c>
      <c r="C235" s="39">
        <v>45137.643472222226</v>
      </c>
      <c r="D235" s="8" t="s">
        <v>55</v>
      </c>
      <c r="E235" s="6" t="s">
        <v>8</v>
      </c>
      <c r="F235" s="8" t="s">
        <v>21</v>
      </c>
      <c r="G235" s="9"/>
      <c r="H235" s="84" t="str">
        <f t="shared" si="3"/>
        <v>Reason Unknown</v>
      </c>
      <c r="I235" s="63">
        <f>(tbl_raw_data[[#This Row],[Date Actioned]])-(tbl_raw_data[[#This Row],[Date Tagged]])</f>
        <v>1.2187500004074536E-2</v>
      </c>
      <c r="J235" s="66">
        <f>HOUR(tbl_raw_data[[#This Row],[time_taken]])*60+MINUTE(tbl_raw_data[[#This Row],[time_taken]])+SECOND(tbl_raw_data[[#This Row],[time_taken]])/60</f>
        <v>17.55</v>
      </c>
      <c r="K235" s="68">
        <f>DATE(YEAR(tbl_raw_data[[#This Row],[Date Actioned]]),MONTH(tbl_raw_data[[#This Row],[Date Actioned]]),DAY(tbl_raw_data[[#This Row],[Date Actioned]]))</f>
        <v>45137</v>
      </c>
      <c r="L235" s="65" t="str">
        <f>UPPER(TEXT(tbl_raw_data[[#This Row],[updated_date]],"MMMM"))</f>
        <v>JULY</v>
      </c>
      <c r="M235" s="65" t="str">
        <f>"WEEK "&amp;IF(ROUNDUP(DAY(tbl_raw_data[[#This Row],[updated_date]])/7,0)=5,4,ROUNDUP(DAY(tbl_raw_data[[#This Row],[updated_date]])/7,0))</f>
        <v>WEEK 4</v>
      </c>
      <c r="N235" s="71" t="str">
        <f>UPPER(VLOOKUP(tbl_raw_data[[#This Row],[Analyst]],settings!$A$1:$B$15,2,0))</f>
        <v>SHAHID</v>
      </c>
      <c r="O235" s="71" t="str">
        <f>TRIM(UPPER(tbl_raw_data[[#This Row],[Outcome]]))</f>
        <v>WITHDRAW</v>
      </c>
      <c r="P235" s="71" t="str">
        <f>TRIM(UPPER(tbl_raw_data[[#This Row],[Queue Name]]))</f>
        <v>CONSUMER POST BUREAU</v>
      </c>
      <c r="Q235" s="71" t="str">
        <f>IF(tbl_raw_data[[#This Row],[time_taken_in_min]]&lt;=settings!$D$2,"SLA_MET","SLA_NOT_MET")</f>
        <v>SLA_MET</v>
      </c>
    </row>
    <row r="236" spans="1:17" x14ac:dyDescent="0.3">
      <c r="A236" s="1" t="s">
        <v>1199</v>
      </c>
      <c r="B236" s="34">
        <v>45137.642708333333</v>
      </c>
      <c r="C236" s="38">
        <v>45137.648055555554</v>
      </c>
      <c r="D236" s="3" t="s">
        <v>47</v>
      </c>
      <c r="E236" s="3" t="s">
        <v>18</v>
      </c>
      <c r="F236" s="3" t="s">
        <v>19</v>
      </c>
      <c r="G236" s="3" t="s">
        <v>82</v>
      </c>
      <c r="H236" s="84" t="str">
        <f t="shared" si="3"/>
        <v>Incomplete Details</v>
      </c>
      <c r="I236" s="63">
        <f>(tbl_raw_data[[#This Row],[Date Actioned]])-(tbl_raw_data[[#This Row],[Date Tagged]])</f>
        <v>5.3472222207346931E-3</v>
      </c>
      <c r="J236" s="66">
        <f>HOUR(tbl_raw_data[[#This Row],[time_taken]])*60+MINUTE(tbl_raw_data[[#This Row],[time_taken]])+SECOND(tbl_raw_data[[#This Row],[time_taken]])/60</f>
        <v>7.7</v>
      </c>
      <c r="K236" s="68">
        <f>DATE(YEAR(tbl_raw_data[[#This Row],[Date Actioned]]),MONTH(tbl_raw_data[[#This Row],[Date Actioned]]),DAY(tbl_raw_data[[#This Row],[Date Actioned]]))</f>
        <v>45137</v>
      </c>
      <c r="L236" s="65" t="str">
        <f>UPPER(TEXT(tbl_raw_data[[#This Row],[updated_date]],"MMMM"))</f>
        <v>JULY</v>
      </c>
      <c r="M236" s="65" t="str">
        <f>"WEEK "&amp;IF(ROUNDUP(DAY(tbl_raw_data[[#This Row],[updated_date]])/7,0)=5,4,ROUNDUP(DAY(tbl_raw_data[[#This Row],[updated_date]])/7,0))</f>
        <v>WEEK 4</v>
      </c>
      <c r="N236" s="71" t="str">
        <f>UPPER(VLOOKUP(tbl_raw_data[[#This Row],[Analyst]],settings!$A$1:$B$15,2,0))</f>
        <v>NAVED</v>
      </c>
      <c r="O236" s="71" t="str">
        <f>TRIM(UPPER(tbl_raw_data[[#This Row],[Outcome]]))</f>
        <v>WITHDRAW</v>
      </c>
      <c r="P236" s="71" t="str">
        <f>TRIM(UPPER(tbl_raw_data[[#This Row],[Queue Name]]))</f>
        <v>CONSUMER PRE BUREAU</v>
      </c>
      <c r="Q236" s="71" t="str">
        <f>IF(tbl_raw_data[[#This Row],[time_taken_in_min]]&lt;=settings!$D$2,"SLA_MET","SLA_NOT_MET")</f>
        <v>SLA_MET</v>
      </c>
    </row>
    <row r="237" spans="1:17" x14ac:dyDescent="0.3">
      <c r="A237" s="5" t="s">
        <v>1200</v>
      </c>
      <c r="B237" s="36">
        <v>45137.643217592595</v>
      </c>
      <c r="C237" s="37">
        <v>45137.649016203701</v>
      </c>
      <c r="D237" s="6" t="s">
        <v>47</v>
      </c>
      <c r="E237" s="6" t="s">
        <v>18</v>
      </c>
      <c r="F237" s="6" t="s">
        <v>14</v>
      </c>
      <c r="G237" s="6" t="s">
        <v>72</v>
      </c>
      <c r="H237" s="84" t="str">
        <f t="shared" si="3"/>
        <v>Incomplete Details</v>
      </c>
      <c r="I237" s="63">
        <f>(tbl_raw_data[[#This Row],[Date Actioned]])-(tbl_raw_data[[#This Row],[Date Tagged]])</f>
        <v>5.798611106001772E-3</v>
      </c>
      <c r="J237" s="66">
        <f>HOUR(tbl_raw_data[[#This Row],[time_taken]])*60+MINUTE(tbl_raw_data[[#This Row],[time_taken]])+SECOND(tbl_raw_data[[#This Row],[time_taken]])/60</f>
        <v>8.35</v>
      </c>
      <c r="K237" s="68">
        <f>DATE(YEAR(tbl_raw_data[[#This Row],[Date Actioned]]),MONTH(tbl_raw_data[[#This Row],[Date Actioned]]),DAY(tbl_raw_data[[#This Row],[Date Actioned]]))</f>
        <v>45137</v>
      </c>
      <c r="L237" s="65" t="str">
        <f>UPPER(TEXT(tbl_raw_data[[#This Row],[updated_date]],"MMMM"))</f>
        <v>JULY</v>
      </c>
      <c r="M237" s="65" t="str">
        <f>"WEEK "&amp;IF(ROUNDUP(DAY(tbl_raw_data[[#This Row],[updated_date]])/7,0)=5,4,ROUNDUP(DAY(tbl_raw_data[[#This Row],[updated_date]])/7,0))</f>
        <v>WEEK 4</v>
      </c>
      <c r="N237" s="71" t="str">
        <f>UPPER(VLOOKUP(tbl_raw_data[[#This Row],[Analyst]],settings!$A$1:$B$15,2,0))</f>
        <v>CAMROON</v>
      </c>
      <c r="O237" s="71" t="str">
        <f>TRIM(UPPER(tbl_raw_data[[#This Row],[Outcome]]))</f>
        <v>WITHDRAW</v>
      </c>
      <c r="P237" s="71" t="str">
        <f>TRIM(UPPER(tbl_raw_data[[#This Row],[Queue Name]]))</f>
        <v>CONSUMER PRE BUREAU</v>
      </c>
      <c r="Q237" s="71" t="str">
        <f>IF(tbl_raw_data[[#This Row],[time_taken_in_min]]&lt;=settings!$D$2,"SLA_MET","SLA_NOT_MET")</f>
        <v>SLA_MET</v>
      </c>
    </row>
    <row r="238" spans="1:17" x14ac:dyDescent="0.3">
      <c r="A238" s="7" t="s">
        <v>1201</v>
      </c>
      <c r="B238" s="34">
        <v>45137.648680555554</v>
      </c>
      <c r="C238" s="38">
        <v>45137.658449074072</v>
      </c>
      <c r="D238" s="3" t="s">
        <v>47</v>
      </c>
      <c r="E238" s="3" t="s">
        <v>11</v>
      </c>
      <c r="F238" s="3" t="s">
        <v>24</v>
      </c>
      <c r="G238" s="3" t="s">
        <v>83</v>
      </c>
      <c r="H238" s="84" t="str">
        <f t="shared" si="3"/>
        <v>Incomplete Details</v>
      </c>
      <c r="I238" s="63">
        <f>(tbl_raw_data[[#This Row],[Date Actioned]])-(tbl_raw_data[[#This Row],[Date Tagged]])</f>
        <v>9.7685185173759237E-3</v>
      </c>
      <c r="J238" s="66">
        <f>HOUR(tbl_raw_data[[#This Row],[time_taken]])*60+MINUTE(tbl_raw_data[[#This Row],[time_taken]])+SECOND(tbl_raw_data[[#This Row],[time_taken]])/60</f>
        <v>14.066666666666666</v>
      </c>
      <c r="K238" s="68">
        <f>DATE(YEAR(tbl_raw_data[[#This Row],[Date Actioned]]),MONTH(tbl_raw_data[[#This Row],[Date Actioned]]),DAY(tbl_raw_data[[#This Row],[Date Actioned]]))</f>
        <v>45137</v>
      </c>
      <c r="L238" s="65" t="str">
        <f>UPPER(TEXT(tbl_raw_data[[#This Row],[updated_date]],"MMMM"))</f>
        <v>JULY</v>
      </c>
      <c r="M238" s="65" t="str">
        <f>"WEEK "&amp;IF(ROUNDUP(DAY(tbl_raw_data[[#This Row],[updated_date]])/7,0)=5,4,ROUNDUP(DAY(tbl_raw_data[[#This Row],[updated_date]])/7,0))</f>
        <v>WEEK 4</v>
      </c>
      <c r="N238" s="71" t="str">
        <f>UPPER(VLOOKUP(tbl_raw_data[[#This Row],[Analyst]],settings!$A$1:$B$15,2,0))</f>
        <v>SAM</v>
      </c>
      <c r="O238" s="71" t="str">
        <f>TRIM(UPPER(tbl_raw_data[[#This Row],[Outcome]]))</f>
        <v>WITHDRAW</v>
      </c>
      <c r="P238" s="71" t="str">
        <f>TRIM(UPPER(tbl_raw_data[[#This Row],[Queue Name]]))</f>
        <v>CONSUMER EXISTING</v>
      </c>
      <c r="Q238" s="71" t="str">
        <f>IF(tbl_raw_data[[#This Row],[time_taken_in_min]]&lt;=settings!$D$2,"SLA_MET","SLA_NOT_MET")</f>
        <v>SLA_MET</v>
      </c>
    </row>
    <row r="239" spans="1:17" x14ac:dyDescent="0.3">
      <c r="A239" s="1" t="s">
        <v>1202</v>
      </c>
      <c r="B239" s="36">
        <v>45137.649895833332</v>
      </c>
      <c r="C239" s="37">
        <v>45137.656631944446</v>
      </c>
      <c r="D239" s="6" t="s">
        <v>47</v>
      </c>
      <c r="E239" s="6" t="s">
        <v>11</v>
      </c>
      <c r="F239" s="6" t="s">
        <v>19</v>
      </c>
      <c r="G239" s="6" t="s">
        <v>84</v>
      </c>
      <c r="H239" s="84" t="str">
        <f t="shared" si="3"/>
        <v>Incomplete Details</v>
      </c>
      <c r="I239" s="63">
        <f>(tbl_raw_data[[#This Row],[Date Actioned]])-(tbl_raw_data[[#This Row],[Date Tagged]])</f>
        <v>6.7361111141508445E-3</v>
      </c>
      <c r="J239" s="66">
        <f>HOUR(tbl_raw_data[[#This Row],[time_taken]])*60+MINUTE(tbl_raw_data[[#This Row],[time_taken]])+SECOND(tbl_raw_data[[#This Row],[time_taken]])/60</f>
        <v>9.6999999999999993</v>
      </c>
      <c r="K239" s="68">
        <f>DATE(YEAR(tbl_raw_data[[#This Row],[Date Actioned]]),MONTH(tbl_raw_data[[#This Row],[Date Actioned]]),DAY(tbl_raw_data[[#This Row],[Date Actioned]]))</f>
        <v>45137</v>
      </c>
      <c r="L239" s="65" t="str">
        <f>UPPER(TEXT(tbl_raw_data[[#This Row],[updated_date]],"MMMM"))</f>
        <v>JULY</v>
      </c>
      <c r="M239" s="65" t="str">
        <f>"WEEK "&amp;IF(ROUNDUP(DAY(tbl_raw_data[[#This Row],[updated_date]])/7,0)=5,4,ROUNDUP(DAY(tbl_raw_data[[#This Row],[updated_date]])/7,0))</f>
        <v>WEEK 4</v>
      </c>
      <c r="N239" s="71" t="str">
        <f>UPPER(VLOOKUP(tbl_raw_data[[#This Row],[Analyst]],settings!$A$1:$B$15,2,0))</f>
        <v>NAVED</v>
      </c>
      <c r="O239" s="71" t="str">
        <f>TRIM(UPPER(tbl_raw_data[[#This Row],[Outcome]]))</f>
        <v>WITHDRAW</v>
      </c>
      <c r="P239" s="71" t="str">
        <f>TRIM(UPPER(tbl_raw_data[[#This Row],[Queue Name]]))</f>
        <v>CONSUMER EXISTING</v>
      </c>
      <c r="Q239" s="71" t="str">
        <f>IF(tbl_raw_data[[#This Row],[time_taken_in_min]]&lt;=settings!$D$2,"SLA_MET","SLA_NOT_MET")</f>
        <v>SLA_MET</v>
      </c>
    </row>
    <row r="240" spans="1:17" x14ac:dyDescent="0.3">
      <c r="A240" s="5" t="s">
        <v>1203</v>
      </c>
      <c r="B240" s="34">
        <v>45137.65047453704</v>
      </c>
      <c r="C240" s="38">
        <v>45137.653043981481</v>
      </c>
      <c r="D240" s="3" t="s">
        <v>47</v>
      </c>
      <c r="E240" s="3" t="s">
        <v>18</v>
      </c>
      <c r="F240" s="3" t="s">
        <v>14</v>
      </c>
      <c r="G240" s="3" t="s">
        <v>67</v>
      </c>
      <c r="H240" s="84" t="str">
        <f t="shared" si="3"/>
        <v>Incomplete Details</v>
      </c>
      <c r="I240" s="63">
        <f>(tbl_raw_data[[#This Row],[Date Actioned]])-(tbl_raw_data[[#This Row],[Date Tagged]])</f>
        <v>2.5694444411783479E-3</v>
      </c>
      <c r="J240" s="66">
        <f>HOUR(tbl_raw_data[[#This Row],[time_taken]])*60+MINUTE(tbl_raw_data[[#This Row],[time_taken]])+SECOND(tbl_raw_data[[#This Row],[time_taken]])/60</f>
        <v>3.7</v>
      </c>
      <c r="K240" s="68">
        <f>DATE(YEAR(tbl_raw_data[[#This Row],[Date Actioned]]),MONTH(tbl_raw_data[[#This Row],[Date Actioned]]),DAY(tbl_raw_data[[#This Row],[Date Actioned]]))</f>
        <v>45137</v>
      </c>
      <c r="L240" s="65" t="str">
        <f>UPPER(TEXT(tbl_raw_data[[#This Row],[updated_date]],"MMMM"))</f>
        <v>JULY</v>
      </c>
      <c r="M240" s="65" t="str">
        <f>"WEEK "&amp;IF(ROUNDUP(DAY(tbl_raw_data[[#This Row],[updated_date]])/7,0)=5,4,ROUNDUP(DAY(tbl_raw_data[[#This Row],[updated_date]])/7,0))</f>
        <v>WEEK 4</v>
      </c>
      <c r="N240" s="71" t="str">
        <f>UPPER(VLOOKUP(tbl_raw_data[[#This Row],[Analyst]],settings!$A$1:$B$15,2,0))</f>
        <v>CAMROON</v>
      </c>
      <c r="O240" s="71" t="str">
        <f>TRIM(UPPER(tbl_raw_data[[#This Row],[Outcome]]))</f>
        <v>WITHDRAW</v>
      </c>
      <c r="P240" s="71" t="str">
        <f>TRIM(UPPER(tbl_raw_data[[#This Row],[Queue Name]]))</f>
        <v>CONSUMER PRE BUREAU</v>
      </c>
      <c r="Q240" s="71" t="str">
        <f>IF(tbl_raw_data[[#This Row],[time_taken_in_min]]&lt;=settings!$D$2,"SLA_MET","SLA_NOT_MET")</f>
        <v>SLA_MET</v>
      </c>
    </row>
    <row r="241" spans="1:17" x14ac:dyDescent="0.3">
      <c r="A241" s="7" t="s">
        <v>1204</v>
      </c>
      <c r="B241" s="36">
        <v>45137.65315972222</v>
      </c>
      <c r="C241" s="37">
        <v>45137.666689814818</v>
      </c>
      <c r="D241" s="6" t="s">
        <v>47</v>
      </c>
      <c r="E241" s="6" t="s">
        <v>8</v>
      </c>
      <c r="F241" s="6" t="s">
        <v>19</v>
      </c>
      <c r="G241" s="6" t="s">
        <v>85</v>
      </c>
      <c r="H241" s="84" t="str">
        <f t="shared" si="3"/>
        <v>Incomplete Details</v>
      </c>
      <c r="I241" s="63">
        <f>(tbl_raw_data[[#This Row],[Date Actioned]])-(tbl_raw_data[[#This Row],[Date Tagged]])</f>
        <v>1.3530092597648036E-2</v>
      </c>
      <c r="J241" s="66">
        <f>HOUR(tbl_raw_data[[#This Row],[time_taken]])*60+MINUTE(tbl_raw_data[[#This Row],[time_taken]])+SECOND(tbl_raw_data[[#This Row],[time_taken]])/60</f>
        <v>19.483333333333334</v>
      </c>
      <c r="K241" s="68">
        <f>DATE(YEAR(tbl_raw_data[[#This Row],[Date Actioned]]),MONTH(tbl_raw_data[[#This Row],[Date Actioned]]),DAY(tbl_raw_data[[#This Row],[Date Actioned]]))</f>
        <v>45137</v>
      </c>
      <c r="L241" s="65" t="str">
        <f>UPPER(TEXT(tbl_raw_data[[#This Row],[updated_date]],"MMMM"))</f>
        <v>JULY</v>
      </c>
      <c r="M241" s="65" t="str">
        <f>"WEEK "&amp;IF(ROUNDUP(DAY(tbl_raw_data[[#This Row],[updated_date]])/7,0)=5,4,ROUNDUP(DAY(tbl_raw_data[[#This Row],[updated_date]])/7,0))</f>
        <v>WEEK 4</v>
      </c>
      <c r="N241" s="71" t="str">
        <f>UPPER(VLOOKUP(tbl_raw_data[[#This Row],[Analyst]],settings!$A$1:$B$15,2,0))</f>
        <v>NAVED</v>
      </c>
      <c r="O241" s="71" t="str">
        <f>TRIM(UPPER(tbl_raw_data[[#This Row],[Outcome]]))</f>
        <v>WITHDRAW</v>
      </c>
      <c r="P241" s="71" t="str">
        <f>TRIM(UPPER(tbl_raw_data[[#This Row],[Queue Name]]))</f>
        <v>CONSUMER POST BUREAU</v>
      </c>
      <c r="Q241" s="71" t="str">
        <f>IF(tbl_raw_data[[#This Row],[time_taken_in_min]]&lt;=settings!$D$2,"SLA_MET","SLA_NOT_MET")</f>
        <v>SLA_MET</v>
      </c>
    </row>
    <row r="242" spans="1:17" x14ac:dyDescent="0.3">
      <c r="A242" s="1" t="s">
        <v>1205</v>
      </c>
      <c r="B242" s="34">
        <v>45137.654097222221</v>
      </c>
      <c r="C242" s="38">
        <v>45137.66337962963</v>
      </c>
      <c r="D242" s="3" t="s">
        <v>47</v>
      </c>
      <c r="E242" s="3" t="s">
        <v>11</v>
      </c>
      <c r="F242" s="3" t="s">
        <v>14</v>
      </c>
      <c r="G242" s="3" t="s">
        <v>86</v>
      </c>
      <c r="H242" s="84" t="str">
        <f t="shared" si="3"/>
        <v>Incomplete Details</v>
      </c>
      <c r="I242" s="63">
        <f>(tbl_raw_data[[#This Row],[Date Actioned]])-(tbl_raw_data[[#This Row],[Date Tagged]])</f>
        <v>9.2824074090458453E-3</v>
      </c>
      <c r="J242" s="66">
        <f>HOUR(tbl_raw_data[[#This Row],[time_taken]])*60+MINUTE(tbl_raw_data[[#This Row],[time_taken]])+SECOND(tbl_raw_data[[#This Row],[time_taken]])/60</f>
        <v>13.366666666666667</v>
      </c>
      <c r="K242" s="68">
        <f>DATE(YEAR(tbl_raw_data[[#This Row],[Date Actioned]]),MONTH(tbl_raw_data[[#This Row],[Date Actioned]]),DAY(tbl_raw_data[[#This Row],[Date Actioned]]))</f>
        <v>45137</v>
      </c>
      <c r="L242" s="65" t="str">
        <f>UPPER(TEXT(tbl_raw_data[[#This Row],[updated_date]],"MMMM"))</f>
        <v>JULY</v>
      </c>
      <c r="M242" s="65" t="str">
        <f>"WEEK "&amp;IF(ROUNDUP(DAY(tbl_raw_data[[#This Row],[updated_date]])/7,0)=5,4,ROUNDUP(DAY(tbl_raw_data[[#This Row],[updated_date]])/7,0))</f>
        <v>WEEK 4</v>
      </c>
      <c r="N242" s="71" t="str">
        <f>UPPER(VLOOKUP(tbl_raw_data[[#This Row],[Analyst]],settings!$A$1:$B$15,2,0))</f>
        <v>CAMROON</v>
      </c>
      <c r="O242" s="71" t="str">
        <f>TRIM(UPPER(tbl_raw_data[[#This Row],[Outcome]]))</f>
        <v>WITHDRAW</v>
      </c>
      <c r="P242" s="71" t="str">
        <f>TRIM(UPPER(tbl_raw_data[[#This Row],[Queue Name]]))</f>
        <v>CONSUMER EXISTING</v>
      </c>
      <c r="Q242" s="71" t="str">
        <f>IF(tbl_raw_data[[#This Row],[time_taken_in_min]]&lt;=settings!$D$2,"SLA_MET","SLA_NOT_MET")</f>
        <v>SLA_MET</v>
      </c>
    </row>
    <row r="243" spans="1:17" x14ac:dyDescent="0.3">
      <c r="A243" s="5" t="s">
        <v>1206</v>
      </c>
      <c r="B243" s="36">
        <v>45137.657210648147</v>
      </c>
      <c r="C243" s="37">
        <v>45137.667407407411</v>
      </c>
      <c r="D243" s="6" t="s">
        <v>47</v>
      </c>
      <c r="E243" s="6" t="s">
        <v>11</v>
      </c>
      <c r="F243" s="6" t="s">
        <v>14</v>
      </c>
      <c r="G243" s="6" t="s">
        <v>87</v>
      </c>
      <c r="H243" s="84" t="str">
        <f t="shared" si="3"/>
        <v>Overdue Bill</v>
      </c>
      <c r="I243" s="63">
        <f>(tbl_raw_data[[#This Row],[Date Actioned]])-(tbl_raw_data[[#This Row],[Date Tagged]])</f>
        <v>1.0196759263635613E-2</v>
      </c>
      <c r="J243" s="66">
        <f>HOUR(tbl_raw_data[[#This Row],[time_taken]])*60+MINUTE(tbl_raw_data[[#This Row],[time_taken]])+SECOND(tbl_raw_data[[#This Row],[time_taken]])/60</f>
        <v>14.683333333333334</v>
      </c>
      <c r="K243" s="68">
        <f>DATE(YEAR(tbl_raw_data[[#This Row],[Date Actioned]]),MONTH(tbl_raw_data[[#This Row],[Date Actioned]]),DAY(tbl_raw_data[[#This Row],[Date Actioned]]))</f>
        <v>45137</v>
      </c>
      <c r="L243" s="65" t="str">
        <f>UPPER(TEXT(tbl_raw_data[[#This Row],[updated_date]],"MMMM"))</f>
        <v>JULY</v>
      </c>
      <c r="M243" s="65" t="str">
        <f>"WEEK "&amp;IF(ROUNDUP(DAY(tbl_raw_data[[#This Row],[updated_date]])/7,0)=5,4,ROUNDUP(DAY(tbl_raw_data[[#This Row],[updated_date]])/7,0))</f>
        <v>WEEK 4</v>
      </c>
      <c r="N243" s="71" t="str">
        <f>UPPER(VLOOKUP(tbl_raw_data[[#This Row],[Analyst]],settings!$A$1:$B$15,2,0))</f>
        <v>CAMROON</v>
      </c>
      <c r="O243" s="71" t="str">
        <f>TRIM(UPPER(tbl_raw_data[[#This Row],[Outcome]]))</f>
        <v>WITHDRAW</v>
      </c>
      <c r="P243" s="71" t="str">
        <f>TRIM(UPPER(tbl_raw_data[[#This Row],[Queue Name]]))</f>
        <v>CONSUMER EXISTING</v>
      </c>
      <c r="Q243" s="71" t="str">
        <f>IF(tbl_raw_data[[#This Row],[time_taken_in_min]]&lt;=settings!$D$2,"SLA_MET","SLA_NOT_MET")</f>
        <v>SLA_MET</v>
      </c>
    </row>
    <row r="244" spans="1:17" x14ac:dyDescent="0.3">
      <c r="A244" s="7" t="s">
        <v>1207</v>
      </c>
      <c r="B244" s="34">
        <v>45137.657916666663</v>
      </c>
      <c r="C244" s="38">
        <v>45137.678425925929</v>
      </c>
      <c r="D244" s="3" t="s">
        <v>47</v>
      </c>
      <c r="E244" s="3" t="s">
        <v>11</v>
      </c>
      <c r="F244" s="3" t="s">
        <v>9</v>
      </c>
      <c r="G244" s="3" t="s">
        <v>88</v>
      </c>
      <c r="H244" s="84" t="str">
        <f t="shared" si="3"/>
        <v>Incomplete Details</v>
      </c>
      <c r="I244" s="63">
        <f>(tbl_raw_data[[#This Row],[Date Actioned]])-(tbl_raw_data[[#This Row],[Date Tagged]])</f>
        <v>2.0509259265963919E-2</v>
      </c>
      <c r="J244" s="66">
        <f>HOUR(tbl_raw_data[[#This Row],[time_taken]])*60+MINUTE(tbl_raw_data[[#This Row],[time_taken]])+SECOND(tbl_raw_data[[#This Row],[time_taken]])/60</f>
        <v>29.533333333333335</v>
      </c>
      <c r="K244" s="68">
        <f>DATE(YEAR(tbl_raw_data[[#This Row],[Date Actioned]]),MONTH(tbl_raw_data[[#This Row],[Date Actioned]]),DAY(tbl_raw_data[[#This Row],[Date Actioned]]))</f>
        <v>45137</v>
      </c>
      <c r="L244" s="65" t="str">
        <f>UPPER(TEXT(tbl_raw_data[[#This Row],[updated_date]],"MMMM"))</f>
        <v>JULY</v>
      </c>
      <c r="M244" s="65" t="str">
        <f>"WEEK "&amp;IF(ROUNDUP(DAY(tbl_raw_data[[#This Row],[updated_date]])/7,0)=5,4,ROUNDUP(DAY(tbl_raw_data[[#This Row],[updated_date]])/7,0))</f>
        <v>WEEK 4</v>
      </c>
      <c r="N244" s="71" t="str">
        <f>UPPER(VLOOKUP(tbl_raw_data[[#This Row],[Analyst]],settings!$A$1:$B$15,2,0))</f>
        <v>QUADIR</v>
      </c>
      <c r="O244" s="71" t="str">
        <f>TRIM(UPPER(tbl_raw_data[[#This Row],[Outcome]]))</f>
        <v>WITHDRAW</v>
      </c>
      <c r="P244" s="71" t="str">
        <f>TRIM(UPPER(tbl_raw_data[[#This Row],[Queue Name]]))</f>
        <v>CONSUMER EXISTING</v>
      </c>
      <c r="Q244" s="71" t="str">
        <f>IF(tbl_raw_data[[#This Row],[time_taken_in_min]]&lt;=settings!$D$2,"SLA_MET","SLA_NOT_MET")</f>
        <v>SLA_NOT_MET</v>
      </c>
    </row>
    <row r="245" spans="1:17" x14ac:dyDescent="0.3">
      <c r="A245" s="1" t="s">
        <v>1208</v>
      </c>
      <c r="B245" s="36">
        <v>45137.662604166668</v>
      </c>
      <c r="C245" s="37">
        <v>45137.688020833331</v>
      </c>
      <c r="D245" s="6" t="s">
        <v>47</v>
      </c>
      <c r="E245" s="6" t="s">
        <v>8</v>
      </c>
      <c r="F245" s="6" t="s">
        <v>19</v>
      </c>
      <c r="G245" s="6" t="s">
        <v>89</v>
      </c>
      <c r="H245" s="84" t="str">
        <f t="shared" si="3"/>
        <v>Incorrect Queue</v>
      </c>
      <c r="I245" s="63">
        <f>(tbl_raw_data[[#This Row],[Date Actioned]])-(tbl_raw_data[[#This Row],[Date Tagged]])</f>
        <v>2.5416666663659271E-2</v>
      </c>
      <c r="J245" s="66">
        <f>HOUR(tbl_raw_data[[#This Row],[time_taken]])*60+MINUTE(tbl_raw_data[[#This Row],[time_taken]])+SECOND(tbl_raw_data[[#This Row],[time_taken]])/60</f>
        <v>36.6</v>
      </c>
      <c r="K245" s="68">
        <f>DATE(YEAR(tbl_raw_data[[#This Row],[Date Actioned]]),MONTH(tbl_raw_data[[#This Row],[Date Actioned]]),DAY(tbl_raw_data[[#This Row],[Date Actioned]]))</f>
        <v>45137</v>
      </c>
      <c r="L245" s="65" t="str">
        <f>UPPER(TEXT(tbl_raw_data[[#This Row],[updated_date]],"MMMM"))</f>
        <v>JULY</v>
      </c>
      <c r="M245" s="65" t="str">
        <f>"WEEK "&amp;IF(ROUNDUP(DAY(tbl_raw_data[[#This Row],[updated_date]])/7,0)=5,4,ROUNDUP(DAY(tbl_raw_data[[#This Row],[updated_date]])/7,0))</f>
        <v>WEEK 4</v>
      </c>
      <c r="N245" s="71" t="str">
        <f>UPPER(VLOOKUP(tbl_raw_data[[#This Row],[Analyst]],settings!$A$1:$B$15,2,0))</f>
        <v>NAVED</v>
      </c>
      <c r="O245" s="71" t="str">
        <f>TRIM(UPPER(tbl_raw_data[[#This Row],[Outcome]]))</f>
        <v>WITHDRAW</v>
      </c>
      <c r="P245" s="71" t="str">
        <f>TRIM(UPPER(tbl_raw_data[[#This Row],[Queue Name]]))</f>
        <v>CONSUMER POST BUREAU</v>
      </c>
      <c r="Q245" s="71" t="str">
        <f>IF(tbl_raw_data[[#This Row],[time_taken_in_min]]&lt;=settings!$D$2,"SLA_MET","SLA_NOT_MET")</f>
        <v>SLA_NOT_MET</v>
      </c>
    </row>
    <row r="246" spans="1:17" x14ac:dyDescent="0.3">
      <c r="A246" s="5" t="s">
        <v>1209</v>
      </c>
      <c r="B246" s="34">
        <v>45137.675092592595</v>
      </c>
      <c r="C246" s="35">
        <v>45137.692326388889</v>
      </c>
      <c r="D246" s="2" t="s">
        <v>55</v>
      </c>
      <c r="E246" s="3" t="s">
        <v>8</v>
      </c>
      <c r="F246" s="2" t="s">
        <v>9</v>
      </c>
      <c r="G246" s="4"/>
      <c r="H246" s="84" t="str">
        <f t="shared" si="3"/>
        <v>Reason Unknown</v>
      </c>
      <c r="I246" s="63">
        <f>(tbl_raw_data[[#This Row],[Date Actioned]])-(tbl_raw_data[[#This Row],[Date Tagged]])</f>
        <v>1.7233796294021886E-2</v>
      </c>
      <c r="J246" s="66">
        <f>HOUR(tbl_raw_data[[#This Row],[time_taken]])*60+MINUTE(tbl_raw_data[[#This Row],[time_taken]])+SECOND(tbl_raw_data[[#This Row],[time_taken]])/60</f>
        <v>24.816666666666666</v>
      </c>
      <c r="K246" s="68">
        <f>DATE(YEAR(tbl_raw_data[[#This Row],[Date Actioned]]),MONTH(tbl_raw_data[[#This Row],[Date Actioned]]),DAY(tbl_raw_data[[#This Row],[Date Actioned]]))</f>
        <v>45137</v>
      </c>
      <c r="L246" s="65" t="str">
        <f>UPPER(TEXT(tbl_raw_data[[#This Row],[updated_date]],"MMMM"))</f>
        <v>JULY</v>
      </c>
      <c r="M246" s="65" t="str">
        <f>"WEEK "&amp;IF(ROUNDUP(DAY(tbl_raw_data[[#This Row],[updated_date]])/7,0)=5,4,ROUNDUP(DAY(tbl_raw_data[[#This Row],[updated_date]])/7,0))</f>
        <v>WEEK 4</v>
      </c>
      <c r="N246" s="71" t="str">
        <f>UPPER(VLOOKUP(tbl_raw_data[[#This Row],[Analyst]],settings!$A$1:$B$15,2,0))</f>
        <v>QUADIR</v>
      </c>
      <c r="O246" s="71" t="str">
        <f>TRIM(UPPER(tbl_raw_data[[#This Row],[Outcome]]))</f>
        <v>WITHDRAW</v>
      </c>
      <c r="P246" s="71" t="str">
        <f>TRIM(UPPER(tbl_raw_data[[#This Row],[Queue Name]]))</f>
        <v>CONSUMER POST BUREAU</v>
      </c>
      <c r="Q246" s="71" t="str">
        <f>IF(tbl_raw_data[[#This Row],[time_taken_in_min]]&lt;=settings!$D$2,"SLA_MET","SLA_NOT_MET")</f>
        <v>SLA_NOT_MET</v>
      </c>
    </row>
    <row r="247" spans="1:17" x14ac:dyDescent="0.3">
      <c r="A247" s="7" t="s">
        <v>1210</v>
      </c>
      <c r="B247" s="36">
        <v>45137.67827546296</v>
      </c>
      <c r="C247" s="37">
        <v>45137.683877314812</v>
      </c>
      <c r="D247" s="6" t="s">
        <v>47</v>
      </c>
      <c r="E247" s="6" t="s">
        <v>11</v>
      </c>
      <c r="F247" s="6" t="s">
        <v>9</v>
      </c>
      <c r="G247" s="6" t="s">
        <v>90</v>
      </c>
      <c r="H247" s="84" t="str">
        <f t="shared" si="3"/>
        <v>Incomplete Details</v>
      </c>
      <c r="I247" s="63">
        <f>(tbl_raw_data[[#This Row],[Date Actioned]])-(tbl_raw_data[[#This Row],[Date Tagged]])</f>
        <v>5.6018518516793847E-3</v>
      </c>
      <c r="J247" s="66">
        <f>HOUR(tbl_raw_data[[#This Row],[time_taken]])*60+MINUTE(tbl_raw_data[[#This Row],[time_taken]])+SECOND(tbl_raw_data[[#This Row],[time_taken]])/60</f>
        <v>8.0666666666666664</v>
      </c>
      <c r="K247" s="68">
        <f>DATE(YEAR(tbl_raw_data[[#This Row],[Date Actioned]]),MONTH(tbl_raw_data[[#This Row],[Date Actioned]]),DAY(tbl_raw_data[[#This Row],[Date Actioned]]))</f>
        <v>45137</v>
      </c>
      <c r="L247" s="65" t="str">
        <f>UPPER(TEXT(tbl_raw_data[[#This Row],[updated_date]],"MMMM"))</f>
        <v>JULY</v>
      </c>
      <c r="M247" s="65" t="str">
        <f>"WEEK "&amp;IF(ROUNDUP(DAY(tbl_raw_data[[#This Row],[updated_date]])/7,0)=5,4,ROUNDUP(DAY(tbl_raw_data[[#This Row],[updated_date]])/7,0))</f>
        <v>WEEK 4</v>
      </c>
      <c r="N247" s="71" t="str">
        <f>UPPER(VLOOKUP(tbl_raw_data[[#This Row],[Analyst]],settings!$A$1:$B$15,2,0))</f>
        <v>QUADIR</v>
      </c>
      <c r="O247" s="71" t="str">
        <f>TRIM(UPPER(tbl_raw_data[[#This Row],[Outcome]]))</f>
        <v>WITHDRAW</v>
      </c>
      <c r="P247" s="71" t="str">
        <f>TRIM(UPPER(tbl_raw_data[[#This Row],[Queue Name]]))</f>
        <v>CONSUMER EXISTING</v>
      </c>
      <c r="Q247" s="71" t="str">
        <f>IF(tbl_raw_data[[#This Row],[time_taken_in_min]]&lt;=settings!$D$2,"SLA_MET","SLA_NOT_MET")</f>
        <v>SLA_MET</v>
      </c>
    </row>
    <row r="248" spans="1:17" x14ac:dyDescent="0.3">
      <c r="A248" s="1" t="s">
        <v>1211</v>
      </c>
      <c r="B248" s="34">
        <v>45137.678749999999</v>
      </c>
      <c r="C248" s="38">
        <v>45137.681307870371</v>
      </c>
      <c r="D248" s="3" t="s">
        <v>47</v>
      </c>
      <c r="E248" s="3" t="s">
        <v>18</v>
      </c>
      <c r="F248" s="3" t="s">
        <v>19</v>
      </c>
      <c r="G248" s="3" t="s">
        <v>91</v>
      </c>
      <c r="H248" s="84" t="str">
        <f t="shared" si="3"/>
        <v>Incorrect Queue</v>
      </c>
      <c r="I248" s="63">
        <f>(tbl_raw_data[[#This Row],[Date Actioned]])-(tbl_raw_data[[#This Row],[Date Tagged]])</f>
        <v>2.5578703716746531E-3</v>
      </c>
      <c r="J248" s="66">
        <f>HOUR(tbl_raw_data[[#This Row],[time_taken]])*60+MINUTE(tbl_raw_data[[#This Row],[time_taken]])+SECOND(tbl_raw_data[[#This Row],[time_taken]])/60</f>
        <v>3.6833333333333336</v>
      </c>
      <c r="K248" s="68">
        <f>DATE(YEAR(tbl_raw_data[[#This Row],[Date Actioned]]),MONTH(tbl_raw_data[[#This Row],[Date Actioned]]),DAY(tbl_raw_data[[#This Row],[Date Actioned]]))</f>
        <v>45137</v>
      </c>
      <c r="L248" s="65" t="str">
        <f>UPPER(TEXT(tbl_raw_data[[#This Row],[updated_date]],"MMMM"))</f>
        <v>JULY</v>
      </c>
      <c r="M248" s="65" t="str">
        <f>"WEEK "&amp;IF(ROUNDUP(DAY(tbl_raw_data[[#This Row],[updated_date]])/7,0)=5,4,ROUNDUP(DAY(tbl_raw_data[[#This Row],[updated_date]])/7,0))</f>
        <v>WEEK 4</v>
      </c>
      <c r="N248" s="71" t="str">
        <f>UPPER(VLOOKUP(tbl_raw_data[[#This Row],[Analyst]],settings!$A$1:$B$15,2,0))</f>
        <v>NAVED</v>
      </c>
      <c r="O248" s="71" t="str">
        <f>TRIM(UPPER(tbl_raw_data[[#This Row],[Outcome]]))</f>
        <v>WITHDRAW</v>
      </c>
      <c r="P248" s="71" t="str">
        <f>TRIM(UPPER(tbl_raw_data[[#This Row],[Queue Name]]))</f>
        <v>CONSUMER PRE BUREAU</v>
      </c>
      <c r="Q248" s="71" t="str">
        <f>IF(tbl_raw_data[[#This Row],[time_taken_in_min]]&lt;=settings!$D$2,"SLA_MET","SLA_NOT_MET")</f>
        <v>SLA_MET</v>
      </c>
    </row>
    <row r="249" spans="1:17" x14ac:dyDescent="0.3">
      <c r="A249" s="5" t="s">
        <v>1212</v>
      </c>
      <c r="B249" s="36">
        <v>45137.679282407407</v>
      </c>
      <c r="C249" s="37">
        <v>45137.689479166664</v>
      </c>
      <c r="D249" s="6" t="s">
        <v>47</v>
      </c>
      <c r="E249" s="6" t="s">
        <v>18</v>
      </c>
      <c r="F249" s="6" t="s">
        <v>24</v>
      </c>
      <c r="G249" s="6" t="s">
        <v>72</v>
      </c>
      <c r="H249" s="84" t="str">
        <f t="shared" si="3"/>
        <v>Incomplete Details</v>
      </c>
      <c r="I249" s="63">
        <f>(tbl_raw_data[[#This Row],[Date Actioned]])-(tbl_raw_data[[#This Row],[Date Tagged]])</f>
        <v>1.0196759256359655E-2</v>
      </c>
      <c r="J249" s="66">
        <f>HOUR(tbl_raw_data[[#This Row],[time_taken]])*60+MINUTE(tbl_raw_data[[#This Row],[time_taken]])+SECOND(tbl_raw_data[[#This Row],[time_taken]])/60</f>
        <v>14.683333333333334</v>
      </c>
      <c r="K249" s="68">
        <f>DATE(YEAR(tbl_raw_data[[#This Row],[Date Actioned]]),MONTH(tbl_raw_data[[#This Row],[Date Actioned]]),DAY(tbl_raw_data[[#This Row],[Date Actioned]]))</f>
        <v>45137</v>
      </c>
      <c r="L249" s="65" t="str">
        <f>UPPER(TEXT(tbl_raw_data[[#This Row],[updated_date]],"MMMM"))</f>
        <v>JULY</v>
      </c>
      <c r="M249" s="65" t="str">
        <f>"WEEK "&amp;IF(ROUNDUP(DAY(tbl_raw_data[[#This Row],[updated_date]])/7,0)=5,4,ROUNDUP(DAY(tbl_raw_data[[#This Row],[updated_date]])/7,0))</f>
        <v>WEEK 4</v>
      </c>
      <c r="N249" s="71" t="str">
        <f>UPPER(VLOOKUP(tbl_raw_data[[#This Row],[Analyst]],settings!$A$1:$B$15,2,0))</f>
        <v>SAM</v>
      </c>
      <c r="O249" s="71" t="str">
        <f>TRIM(UPPER(tbl_raw_data[[#This Row],[Outcome]]))</f>
        <v>WITHDRAW</v>
      </c>
      <c r="P249" s="71" t="str">
        <f>TRIM(UPPER(tbl_raw_data[[#This Row],[Queue Name]]))</f>
        <v>CONSUMER PRE BUREAU</v>
      </c>
      <c r="Q249" s="71" t="str">
        <f>IF(tbl_raw_data[[#This Row],[time_taken_in_min]]&lt;=settings!$D$2,"SLA_MET","SLA_NOT_MET")</f>
        <v>SLA_MET</v>
      </c>
    </row>
    <row r="250" spans="1:17" x14ac:dyDescent="0.3">
      <c r="A250" s="7" t="s">
        <v>1213</v>
      </c>
      <c r="B250" s="34">
        <v>45137.68340277778</v>
      </c>
      <c r="C250" s="38">
        <v>45137.691168981481</v>
      </c>
      <c r="D250" s="3" t="s">
        <v>47</v>
      </c>
      <c r="E250" s="3" t="s">
        <v>8</v>
      </c>
      <c r="F250" s="3" t="s">
        <v>19</v>
      </c>
      <c r="G250" s="3" t="s">
        <v>92</v>
      </c>
      <c r="H250" s="84" t="str">
        <f t="shared" si="3"/>
        <v>Reason Unknown</v>
      </c>
      <c r="I250" s="63">
        <f>(tbl_raw_data[[#This Row],[Date Actioned]])-(tbl_raw_data[[#This Row],[Date Tagged]])</f>
        <v>7.7662037001573481E-3</v>
      </c>
      <c r="J250" s="66">
        <f>HOUR(tbl_raw_data[[#This Row],[time_taken]])*60+MINUTE(tbl_raw_data[[#This Row],[time_taken]])+SECOND(tbl_raw_data[[#This Row],[time_taken]])/60</f>
        <v>11.183333333333334</v>
      </c>
      <c r="K250" s="68">
        <f>DATE(YEAR(tbl_raw_data[[#This Row],[Date Actioned]]),MONTH(tbl_raw_data[[#This Row],[Date Actioned]]),DAY(tbl_raw_data[[#This Row],[Date Actioned]]))</f>
        <v>45137</v>
      </c>
      <c r="L250" s="65" t="str">
        <f>UPPER(TEXT(tbl_raw_data[[#This Row],[updated_date]],"MMMM"))</f>
        <v>JULY</v>
      </c>
      <c r="M250" s="65" t="str">
        <f>"WEEK "&amp;IF(ROUNDUP(DAY(tbl_raw_data[[#This Row],[updated_date]])/7,0)=5,4,ROUNDUP(DAY(tbl_raw_data[[#This Row],[updated_date]])/7,0))</f>
        <v>WEEK 4</v>
      </c>
      <c r="N250" s="71" t="str">
        <f>UPPER(VLOOKUP(tbl_raw_data[[#This Row],[Analyst]],settings!$A$1:$B$15,2,0))</f>
        <v>NAVED</v>
      </c>
      <c r="O250" s="71" t="str">
        <f>TRIM(UPPER(tbl_raw_data[[#This Row],[Outcome]]))</f>
        <v>WITHDRAW</v>
      </c>
      <c r="P250" s="71" t="str">
        <f>TRIM(UPPER(tbl_raw_data[[#This Row],[Queue Name]]))</f>
        <v>CONSUMER POST BUREAU</v>
      </c>
      <c r="Q250" s="71" t="str">
        <f>IF(tbl_raw_data[[#This Row],[time_taken_in_min]]&lt;=settings!$D$2,"SLA_MET","SLA_NOT_MET")</f>
        <v>SLA_MET</v>
      </c>
    </row>
    <row r="251" spans="1:17" x14ac:dyDescent="0.3">
      <c r="A251" s="1" t="s">
        <v>1214</v>
      </c>
      <c r="B251" s="36">
        <v>45137.686203703706</v>
      </c>
      <c r="C251" s="37">
        <v>45137.693032407406</v>
      </c>
      <c r="D251" s="6" t="s">
        <v>47</v>
      </c>
      <c r="E251" s="6" t="s">
        <v>18</v>
      </c>
      <c r="F251" s="6" t="s">
        <v>14</v>
      </c>
      <c r="G251" s="6" t="s">
        <v>93</v>
      </c>
      <c r="H251" s="84" t="str">
        <f t="shared" si="3"/>
        <v>Incorrect Details</v>
      </c>
      <c r="I251" s="63">
        <f>(tbl_raw_data[[#This Row],[Date Actioned]])-(tbl_raw_data[[#This Row],[Date Tagged]])</f>
        <v>6.8287036992842332E-3</v>
      </c>
      <c r="J251" s="66">
        <f>HOUR(tbl_raw_data[[#This Row],[time_taken]])*60+MINUTE(tbl_raw_data[[#This Row],[time_taken]])+SECOND(tbl_raw_data[[#This Row],[time_taken]])/60</f>
        <v>9.8333333333333339</v>
      </c>
      <c r="K251" s="68">
        <f>DATE(YEAR(tbl_raw_data[[#This Row],[Date Actioned]]),MONTH(tbl_raw_data[[#This Row],[Date Actioned]]),DAY(tbl_raw_data[[#This Row],[Date Actioned]]))</f>
        <v>45137</v>
      </c>
      <c r="L251" s="65" t="str">
        <f>UPPER(TEXT(tbl_raw_data[[#This Row],[updated_date]],"MMMM"))</f>
        <v>JULY</v>
      </c>
      <c r="M251" s="65" t="str">
        <f>"WEEK "&amp;IF(ROUNDUP(DAY(tbl_raw_data[[#This Row],[updated_date]])/7,0)=5,4,ROUNDUP(DAY(tbl_raw_data[[#This Row],[updated_date]])/7,0))</f>
        <v>WEEK 4</v>
      </c>
      <c r="N251" s="71" t="str">
        <f>UPPER(VLOOKUP(tbl_raw_data[[#This Row],[Analyst]],settings!$A$1:$B$15,2,0))</f>
        <v>CAMROON</v>
      </c>
      <c r="O251" s="71" t="str">
        <f>TRIM(UPPER(tbl_raw_data[[#This Row],[Outcome]]))</f>
        <v>WITHDRAW</v>
      </c>
      <c r="P251" s="71" t="str">
        <f>TRIM(UPPER(tbl_raw_data[[#This Row],[Queue Name]]))</f>
        <v>CONSUMER PRE BUREAU</v>
      </c>
      <c r="Q251" s="71" t="str">
        <f>IF(tbl_raw_data[[#This Row],[time_taken_in_min]]&lt;=settings!$D$2,"SLA_MET","SLA_NOT_MET")</f>
        <v>SLA_MET</v>
      </c>
    </row>
    <row r="252" spans="1:17" x14ac:dyDescent="0.3">
      <c r="A252" s="5" t="s">
        <v>1215</v>
      </c>
      <c r="B252" s="34">
        <v>45137.686712962961</v>
      </c>
      <c r="C252" s="38">
        <v>45137.694525462961</v>
      </c>
      <c r="D252" s="3" t="s">
        <v>47</v>
      </c>
      <c r="E252" s="3" t="s">
        <v>8</v>
      </c>
      <c r="F252" s="3" t="s">
        <v>19</v>
      </c>
      <c r="G252" s="3" t="s">
        <v>94</v>
      </c>
      <c r="H252" s="84" t="str">
        <f t="shared" si="3"/>
        <v>Incorrect Details</v>
      </c>
      <c r="I252" s="63">
        <f>(tbl_raw_data[[#This Row],[Date Actioned]])-(tbl_raw_data[[#This Row],[Date Tagged]])</f>
        <v>7.8125E-3</v>
      </c>
      <c r="J252" s="66">
        <f>HOUR(tbl_raw_data[[#This Row],[time_taken]])*60+MINUTE(tbl_raw_data[[#This Row],[time_taken]])+SECOND(tbl_raw_data[[#This Row],[time_taken]])/60</f>
        <v>11.25</v>
      </c>
      <c r="K252" s="68">
        <f>DATE(YEAR(tbl_raw_data[[#This Row],[Date Actioned]]),MONTH(tbl_raw_data[[#This Row],[Date Actioned]]),DAY(tbl_raw_data[[#This Row],[Date Actioned]]))</f>
        <v>45137</v>
      </c>
      <c r="L252" s="65" t="str">
        <f>UPPER(TEXT(tbl_raw_data[[#This Row],[updated_date]],"MMMM"))</f>
        <v>JULY</v>
      </c>
      <c r="M252" s="65" t="str">
        <f>"WEEK "&amp;IF(ROUNDUP(DAY(tbl_raw_data[[#This Row],[updated_date]])/7,0)=5,4,ROUNDUP(DAY(tbl_raw_data[[#This Row],[updated_date]])/7,0))</f>
        <v>WEEK 4</v>
      </c>
      <c r="N252" s="71" t="str">
        <f>UPPER(VLOOKUP(tbl_raw_data[[#This Row],[Analyst]],settings!$A$1:$B$15,2,0))</f>
        <v>NAVED</v>
      </c>
      <c r="O252" s="71" t="str">
        <f>TRIM(UPPER(tbl_raw_data[[#This Row],[Outcome]]))</f>
        <v>WITHDRAW</v>
      </c>
      <c r="P252" s="71" t="str">
        <f>TRIM(UPPER(tbl_raw_data[[#This Row],[Queue Name]]))</f>
        <v>CONSUMER POST BUREAU</v>
      </c>
      <c r="Q252" s="71" t="str">
        <f>IF(tbl_raw_data[[#This Row],[time_taken_in_min]]&lt;=settings!$D$2,"SLA_MET","SLA_NOT_MET")</f>
        <v>SLA_MET</v>
      </c>
    </row>
    <row r="253" spans="1:17" x14ac:dyDescent="0.3">
      <c r="A253" s="7" t="s">
        <v>1216</v>
      </c>
      <c r="B253" s="36">
        <v>45137.687175925923</v>
      </c>
      <c r="C253" s="37">
        <v>45137.696574074071</v>
      </c>
      <c r="D253" s="6" t="s">
        <v>47</v>
      </c>
      <c r="E253" s="6" t="s">
        <v>8</v>
      </c>
      <c r="F253" s="6" t="s">
        <v>24</v>
      </c>
      <c r="G253" s="6" t="s">
        <v>95</v>
      </c>
      <c r="H253" s="84" t="str">
        <f t="shared" si="3"/>
        <v>Incomplete Details</v>
      </c>
      <c r="I253" s="63">
        <f>(tbl_raw_data[[#This Row],[Date Actioned]])-(tbl_raw_data[[#This Row],[Date Tagged]])</f>
        <v>9.3981481477385387E-3</v>
      </c>
      <c r="J253" s="66">
        <f>HOUR(tbl_raw_data[[#This Row],[time_taken]])*60+MINUTE(tbl_raw_data[[#This Row],[time_taken]])+SECOND(tbl_raw_data[[#This Row],[time_taken]])/60</f>
        <v>13.533333333333333</v>
      </c>
      <c r="K253" s="68">
        <f>DATE(YEAR(tbl_raw_data[[#This Row],[Date Actioned]]),MONTH(tbl_raw_data[[#This Row],[Date Actioned]]),DAY(tbl_raw_data[[#This Row],[Date Actioned]]))</f>
        <v>45137</v>
      </c>
      <c r="L253" s="65" t="str">
        <f>UPPER(TEXT(tbl_raw_data[[#This Row],[updated_date]],"MMMM"))</f>
        <v>JULY</v>
      </c>
      <c r="M253" s="65" t="str">
        <f>"WEEK "&amp;IF(ROUNDUP(DAY(tbl_raw_data[[#This Row],[updated_date]])/7,0)=5,4,ROUNDUP(DAY(tbl_raw_data[[#This Row],[updated_date]])/7,0))</f>
        <v>WEEK 4</v>
      </c>
      <c r="N253" s="71" t="str">
        <f>UPPER(VLOOKUP(tbl_raw_data[[#This Row],[Analyst]],settings!$A$1:$B$15,2,0))</f>
        <v>SAM</v>
      </c>
      <c r="O253" s="71" t="str">
        <f>TRIM(UPPER(tbl_raw_data[[#This Row],[Outcome]]))</f>
        <v>WITHDRAW</v>
      </c>
      <c r="P253" s="71" t="str">
        <f>TRIM(UPPER(tbl_raw_data[[#This Row],[Queue Name]]))</f>
        <v>CONSUMER POST BUREAU</v>
      </c>
      <c r="Q253" s="71" t="str">
        <f>IF(tbl_raw_data[[#This Row],[time_taken_in_min]]&lt;=settings!$D$2,"SLA_MET","SLA_NOT_MET")</f>
        <v>SLA_MET</v>
      </c>
    </row>
    <row r="254" spans="1:17" x14ac:dyDescent="0.3">
      <c r="A254" s="1" t="s">
        <v>1217</v>
      </c>
      <c r="B254" s="34">
        <v>45137.68854166667</v>
      </c>
      <c r="C254" s="35">
        <v>45137.701365740744</v>
      </c>
      <c r="D254" s="2" t="s">
        <v>55</v>
      </c>
      <c r="E254" s="3" t="s">
        <v>11</v>
      </c>
      <c r="F254" s="2" t="s">
        <v>9</v>
      </c>
      <c r="G254" s="4"/>
      <c r="H254" s="84" t="str">
        <f t="shared" si="3"/>
        <v>Reason Unknown</v>
      </c>
      <c r="I254" s="63">
        <f>(tbl_raw_data[[#This Row],[Date Actioned]])-(tbl_raw_data[[#This Row],[Date Tagged]])</f>
        <v>1.2824074074160308E-2</v>
      </c>
      <c r="J254" s="66">
        <f>HOUR(tbl_raw_data[[#This Row],[time_taken]])*60+MINUTE(tbl_raw_data[[#This Row],[time_taken]])+SECOND(tbl_raw_data[[#This Row],[time_taken]])/60</f>
        <v>18.466666666666665</v>
      </c>
      <c r="K254" s="68">
        <f>DATE(YEAR(tbl_raw_data[[#This Row],[Date Actioned]]),MONTH(tbl_raw_data[[#This Row],[Date Actioned]]),DAY(tbl_raw_data[[#This Row],[Date Actioned]]))</f>
        <v>45137</v>
      </c>
      <c r="L254" s="65" t="str">
        <f>UPPER(TEXT(tbl_raw_data[[#This Row],[updated_date]],"MMMM"))</f>
        <v>JULY</v>
      </c>
      <c r="M254" s="65" t="str">
        <f>"WEEK "&amp;IF(ROUNDUP(DAY(tbl_raw_data[[#This Row],[updated_date]])/7,0)=5,4,ROUNDUP(DAY(tbl_raw_data[[#This Row],[updated_date]])/7,0))</f>
        <v>WEEK 4</v>
      </c>
      <c r="N254" s="71" t="str">
        <f>UPPER(VLOOKUP(tbl_raw_data[[#This Row],[Analyst]],settings!$A$1:$B$15,2,0))</f>
        <v>QUADIR</v>
      </c>
      <c r="O254" s="71" t="str">
        <f>TRIM(UPPER(tbl_raw_data[[#This Row],[Outcome]]))</f>
        <v>WITHDRAW</v>
      </c>
      <c r="P254" s="71" t="str">
        <f>TRIM(UPPER(tbl_raw_data[[#This Row],[Queue Name]]))</f>
        <v>CONSUMER EXISTING</v>
      </c>
      <c r="Q254" s="71" t="str">
        <f>IF(tbl_raw_data[[#This Row],[time_taken_in_min]]&lt;=settings!$D$2,"SLA_MET","SLA_NOT_MET")</f>
        <v>SLA_MET</v>
      </c>
    </row>
    <row r="255" spans="1:17" x14ac:dyDescent="0.3">
      <c r="A255" s="5" t="s">
        <v>1218</v>
      </c>
      <c r="B255" s="36">
        <v>45137.689155092594</v>
      </c>
      <c r="C255" s="39">
        <v>45137.708877314813</v>
      </c>
      <c r="D255" s="8" t="s">
        <v>55</v>
      </c>
      <c r="E255" s="6" t="s">
        <v>8</v>
      </c>
      <c r="F255" s="8" t="s">
        <v>9</v>
      </c>
      <c r="G255" s="9"/>
      <c r="H255" s="84" t="str">
        <f t="shared" si="3"/>
        <v>Reason Unknown</v>
      </c>
      <c r="I255" s="63">
        <f>(tbl_raw_data[[#This Row],[Date Actioned]])-(tbl_raw_data[[#This Row],[Date Tagged]])</f>
        <v>1.972222221957054E-2</v>
      </c>
      <c r="J255" s="66">
        <f>HOUR(tbl_raw_data[[#This Row],[time_taken]])*60+MINUTE(tbl_raw_data[[#This Row],[time_taken]])+SECOND(tbl_raw_data[[#This Row],[time_taken]])/60</f>
        <v>28.4</v>
      </c>
      <c r="K255" s="68">
        <f>DATE(YEAR(tbl_raw_data[[#This Row],[Date Actioned]]),MONTH(tbl_raw_data[[#This Row],[Date Actioned]]),DAY(tbl_raw_data[[#This Row],[Date Actioned]]))</f>
        <v>45137</v>
      </c>
      <c r="L255" s="65" t="str">
        <f>UPPER(TEXT(tbl_raw_data[[#This Row],[updated_date]],"MMMM"))</f>
        <v>JULY</v>
      </c>
      <c r="M255" s="65" t="str">
        <f>"WEEK "&amp;IF(ROUNDUP(DAY(tbl_raw_data[[#This Row],[updated_date]])/7,0)=5,4,ROUNDUP(DAY(tbl_raw_data[[#This Row],[updated_date]])/7,0))</f>
        <v>WEEK 4</v>
      </c>
      <c r="N255" s="71" t="str">
        <f>UPPER(VLOOKUP(tbl_raw_data[[#This Row],[Analyst]],settings!$A$1:$B$15,2,0))</f>
        <v>QUADIR</v>
      </c>
      <c r="O255" s="71" t="str">
        <f>TRIM(UPPER(tbl_raw_data[[#This Row],[Outcome]]))</f>
        <v>WITHDRAW</v>
      </c>
      <c r="P255" s="71" t="str">
        <f>TRIM(UPPER(tbl_raw_data[[#This Row],[Queue Name]]))</f>
        <v>CONSUMER POST BUREAU</v>
      </c>
      <c r="Q255" s="71" t="str">
        <f>IF(tbl_raw_data[[#This Row],[time_taken_in_min]]&lt;=settings!$D$2,"SLA_MET","SLA_NOT_MET")</f>
        <v>SLA_NOT_MET</v>
      </c>
    </row>
    <row r="256" spans="1:17" x14ac:dyDescent="0.3">
      <c r="A256" s="7" t="s">
        <v>1219</v>
      </c>
      <c r="B256" s="34">
        <v>45137.692499999997</v>
      </c>
      <c r="C256" s="35">
        <v>45137.712523148148</v>
      </c>
      <c r="D256" s="2" t="s">
        <v>55</v>
      </c>
      <c r="E256" s="3" t="s">
        <v>8</v>
      </c>
      <c r="F256" s="2" t="s">
        <v>21</v>
      </c>
      <c r="G256" s="4"/>
      <c r="H256" s="84" t="str">
        <f t="shared" si="3"/>
        <v>Reason Unknown</v>
      </c>
      <c r="I256" s="63">
        <f>(tbl_raw_data[[#This Row],[Date Actioned]])-(tbl_raw_data[[#This Row],[Date Tagged]])</f>
        <v>2.0023148150357883E-2</v>
      </c>
      <c r="J256" s="66">
        <f>HOUR(tbl_raw_data[[#This Row],[time_taken]])*60+MINUTE(tbl_raw_data[[#This Row],[time_taken]])+SECOND(tbl_raw_data[[#This Row],[time_taken]])/60</f>
        <v>28.833333333333332</v>
      </c>
      <c r="K256" s="68">
        <f>DATE(YEAR(tbl_raw_data[[#This Row],[Date Actioned]]),MONTH(tbl_raw_data[[#This Row],[Date Actioned]]),DAY(tbl_raw_data[[#This Row],[Date Actioned]]))</f>
        <v>45137</v>
      </c>
      <c r="L256" s="65" t="str">
        <f>UPPER(TEXT(tbl_raw_data[[#This Row],[updated_date]],"MMMM"))</f>
        <v>JULY</v>
      </c>
      <c r="M256" s="65" t="str">
        <f>"WEEK "&amp;IF(ROUNDUP(DAY(tbl_raw_data[[#This Row],[updated_date]])/7,0)=5,4,ROUNDUP(DAY(tbl_raw_data[[#This Row],[updated_date]])/7,0))</f>
        <v>WEEK 4</v>
      </c>
      <c r="N256" s="71" t="str">
        <f>UPPER(VLOOKUP(tbl_raw_data[[#This Row],[Analyst]],settings!$A$1:$B$15,2,0))</f>
        <v>SHAHID</v>
      </c>
      <c r="O256" s="71" t="str">
        <f>TRIM(UPPER(tbl_raw_data[[#This Row],[Outcome]]))</f>
        <v>WITHDRAW</v>
      </c>
      <c r="P256" s="71" t="str">
        <f>TRIM(UPPER(tbl_raw_data[[#This Row],[Queue Name]]))</f>
        <v>CONSUMER POST BUREAU</v>
      </c>
      <c r="Q256" s="71" t="str">
        <f>IF(tbl_raw_data[[#This Row],[time_taken_in_min]]&lt;=settings!$D$2,"SLA_MET","SLA_NOT_MET")</f>
        <v>SLA_NOT_MET</v>
      </c>
    </row>
    <row r="257" spans="1:17" x14ac:dyDescent="0.3">
      <c r="A257" s="1" t="s">
        <v>1220</v>
      </c>
      <c r="B257" s="36">
        <v>45137.694351851853</v>
      </c>
      <c r="C257" s="37">
        <v>45137.698472222219</v>
      </c>
      <c r="D257" s="6" t="s">
        <v>47</v>
      </c>
      <c r="E257" s="6" t="s">
        <v>18</v>
      </c>
      <c r="F257" s="6" t="s">
        <v>24</v>
      </c>
      <c r="G257" s="6" t="s">
        <v>67</v>
      </c>
      <c r="H257" s="84" t="str">
        <f t="shared" si="3"/>
        <v>Incomplete Details</v>
      </c>
      <c r="I257" s="63">
        <f>(tbl_raw_data[[#This Row],[Date Actioned]])-(tbl_raw_data[[#This Row],[Date Tagged]])</f>
        <v>4.1203703658538871E-3</v>
      </c>
      <c r="J257" s="66">
        <f>HOUR(tbl_raw_data[[#This Row],[time_taken]])*60+MINUTE(tbl_raw_data[[#This Row],[time_taken]])+SECOND(tbl_raw_data[[#This Row],[time_taken]])/60</f>
        <v>5.9333333333333336</v>
      </c>
      <c r="K257" s="68">
        <f>DATE(YEAR(tbl_raw_data[[#This Row],[Date Actioned]]),MONTH(tbl_raw_data[[#This Row],[Date Actioned]]),DAY(tbl_raw_data[[#This Row],[Date Actioned]]))</f>
        <v>45137</v>
      </c>
      <c r="L257" s="65" t="str">
        <f>UPPER(TEXT(tbl_raw_data[[#This Row],[updated_date]],"MMMM"))</f>
        <v>JULY</v>
      </c>
      <c r="M257" s="65" t="str">
        <f>"WEEK "&amp;IF(ROUNDUP(DAY(tbl_raw_data[[#This Row],[updated_date]])/7,0)=5,4,ROUNDUP(DAY(tbl_raw_data[[#This Row],[updated_date]])/7,0))</f>
        <v>WEEK 4</v>
      </c>
      <c r="N257" s="71" t="str">
        <f>UPPER(VLOOKUP(tbl_raw_data[[#This Row],[Analyst]],settings!$A$1:$B$15,2,0))</f>
        <v>SAM</v>
      </c>
      <c r="O257" s="71" t="str">
        <f>TRIM(UPPER(tbl_raw_data[[#This Row],[Outcome]]))</f>
        <v>WITHDRAW</v>
      </c>
      <c r="P257" s="71" t="str">
        <f>TRIM(UPPER(tbl_raw_data[[#This Row],[Queue Name]]))</f>
        <v>CONSUMER PRE BUREAU</v>
      </c>
      <c r="Q257" s="71" t="str">
        <f>IF(tbl_raw_data[[#This Row],[time_taken_in_min]]&lt;=settings!$D$2,"SLA_MET","SLA_NOT_MET")</f>
        <v>SLA_MET</v>
      </c>
    </row>
    <row r="258" spans="1:17" x14ac:dyDescent="0.3">
      <c r="A258" s="5" t="s">
        <v>1221</v>
      </c>
      <c r="B258" s="34">
        <v>45137.694351851853</v>
      </c>
      <c r="C258" s="38">
        <v>45137.702615740738</v>
      </c>
      <c r="D258" s="3" t="s">
        <v>47</v>
      </c>
      <c r="E258" s="3" t="s">
        <v>18</v>
      </c>
      <c r="F258" s="3" t="s">
        <v>24</v>
      </c>
      <c r="G258" s="3" t="s">
        <v>96</v>
      </c>
      <c r="H258" s="84" t="str">
        <f t="shared" si="3"/>
        <v>Incomplete Details</v>
      </c>
      <c r="I258" s="63">
        <f>(tbl_raw_data[[#This Row],[Date Actioned]])-(tbl_raw_data[[#This Row],[Date Tagged]])</f>
        <v>8.2638888852670789E-3</v>
      </c>
      <c r="J258" s="66">
        <f>HOUR(tbl_raw_data[[#This Row],[time_taken]])*60+MINUTE(tbl_raw_data[[#This Row],[time_taken]])+SECOND(tbl_raw_data[[#This Row],[time_taken]])/60</f>
        <v>11.9</v>
      </c>
      <c r="K258" s="68">
        <f>DATE(YEAR(tbl_raw_data[[#This Row],[Date Actioned]]),MONTH(tbl_raw_data[[#This Row],[Date Actioned]]),DAY(tbl_raw_data[[#This Row],[Date Actioned]]))</f>
        <v>45137</v>
      </c>
      <c r="L258" s="65" t="str">
        <f>UPPER(TEXT(tbl_raw_data[[#This Row],[updated_date]],"MMMM"))</f>
        <v>JULY</v>
      </c>
      <c r="M258" s="65" t="str">
        <f>"WEEK "&amp;IF(ROUNDUP(DAY(tbl_raw_data[[#This Row],[updated_date]])/7,0)=5,4,ROUNDUP(DAY(tbl_raw_data[[#This Row],[updated_date]])/7,0))</f>
        <v>WEEK 4</v>
      </c>
      <c r="N258" s="71" t="str">
        <f>UPPER(VLOOKUP(tbl_raw_data[[#This Row],[Analyst]],settings!$A$1:$B$15,2,0))</f>
        <v>SAM</v>
      </c>
      <c r="O258" s="71" t="str">
        <f>TRIM(UPPER(tbl_raw_data[[#This Row],[Outcome]]))</f>
        <v>WITHDRAW</v>
      </c>
      <c r="P258" s="71" t="str">
        <f>TRIM(UPPER(tbl_raw_data[[#This Row],[Queue Name]]))</f>
        <v>CONSUMER PRE BUREAU</v>
      </c>
      <c r="Q258" s="71" t="str">
        <f>IF(tbl_raw_data[[#This Row],[time_taken_in_min]]&lt;=settings!$D$2,"SLA_MET","SLA_NOT_MET")</f>
        <v>SLA_MET</v>
      </c>
    </row>
    <row r="259" spans="1:17" x14ac:dyDescent="0.3">
      <c r="A259" s="7" t="s">
        <v>1222</v>
      </c>
      <c r="B259" s="36">
        <v>45137.699756944443</v>
      </c>
      <c r="C259" s="37">
        <v>45137.711805555555</v>
      </c>
      <c r="D259" s="6" t="s">
        <v>47</v>
      </c>
      <c r="E259" s="6" t="s">
        <v>11</v>
      </c>
      <c r="F259" s="6" t="s">
        <v>14</v>
      </c>
      <c r="G259" s="6" t="s">
        <v>97</v>
      </c>
      <c r="H259" s="84" t="str">
        <f t="shared" ref="H259:H322" si="4">IF(OR(ISNUMBER(SEARCH("duplicate",G259)), ISNUMBER(SEARCH("previously",G259)), ISNUMBER(SEARCH("previously approved",G259))), "Duplicate Application",
IF(OR(ISNUMBER(SEARCH("incorrect",G259)), ISNUMBER(SEARCH("remove", G259))), "Incorrect Details",
IF(ISNUMBER(SEARCH("incomplete",G259)), "Incomplete Details",
IF(ISNUMBER(SEARCH("overdue",G259)), "Overdue Bill",
IF(OR(ISNUMBER(SEARCH("resubmit as", G259)), ISNUMBER(SEARCH("re-submit as", G259))), "Incorrect Queue",
IF(OR(ISNUMBER(SEARCH("100",G259)), ISNUMBER(SEARCH("correct", G259)), ISNUMBER(SEARCH("email", G259)), ISNUMBER(SEARCH("please submit", G259)), ISNUMBER(SEARCH("please resubmit",G259)), ISNUMBER(SEARCH("please re-submit", G259)), ISNUMBER(SEARCH("please send", G259))), "Incomplete Details",
IF(ISNUMBER(SEARCH("error", G259)), "System Error", "Reason Unknown")))))))</f>
        <v>Incomplete Details</v>
      </c>
      <c r="I259" s="63">
        <f>(tbl_raw_data[[#This Row],[Date Actioned]])-(tbl_raw_data[[#This Row],[Date Tagged]])</f>
        <v>1.2048611111822538E-2</v>
      </c>
      <c r="J259" s="66">
        <f>HOUR(tbl_raw_data[[#This Row],[time_taken]])*60+MINUTE(tbl_raw_data[[#This Row],[time_taken]])+SECOND(tbl_raw_data[[#This Row],[time_taken]])/60</f>
        <v>17.350000000000001</v>
      </c>
      <c r="K259" s="68">
        <f>DATE(YEAR(tbl_raw_data[[#This Row],[Date Actioned]]),MONTH(tbl_raw_data[[#This Row],[Date Actioned]]),DAY(tbl_raw_data[[#This Row],[Date Actioned]]))</f>
        <v>45137</v>
      </c>
      <c r="L259" s="65" t="str">
        <f>UPPER(TEXT(tbl_raw_data[[#This Row],[updated_date]],"MMMM"))</f>
        <v>JULY</v>
      </c>
      <c r="M259" s="65" t="str">
        <f>"WEEK "&amp;IF(ROUNDUP(DAY(tbl_raw_data[[#This Row],[updated_date]])/7,0)=5,4,ROUNDUP(DAY(tbl_raw_data[[#This Row],[updated_date]])/7,0))</f>
        <v>WEEK 4</v>
      </c>
      <c r="N259" s="71" t="str">
        <f>UPPER(VLOOKUP(tbl_raw_data[[#This Row],[Analyst]],settings!$A$1:$B$15,2,0))</f>
        <v>CAMROON</v>
      </c>
      <c r="O259" s="71" t="str">
        <f>TRIM(UPPER(tbl_raw_data[[#This Row],[Outcome]]))</f>
        <v>WITHDRAW</v>
      </c>
      <c r="P259" s="71" t="str">
        <f>TRIM(UPPER(tbl_raw_data[[#This Row],[Queue Name]]))</f>
        <v>CONSUMER EXISTING</v>
      </c>
      <c r="Q259" s="71" t="str">
        <f>IF(tbl_raw_data[[#This Row],[time_taken_in_min]]&lt;=settings!$D$2,"SLA_MET","SLA_NOT_MET")</f>
        <v>SLA_MET</v>
      </c>
    </row>
    <row r="260" spans="1:17" x14ac:dyDescent="0.3">
      <c r="A260" s="1" t="s">
        <v>1223</v>
      </c>
      <c r="B260" s="34">
        <v>45137.700416666667</v>
      </c>
      <c r="C260" s="38">
        <v>45137.71298611111</v>
      </c>
      <c r="D260" s="3" t="s">
        <v>47</v>
      </c>
      <c r="E260" s="3" t="s">
        <v>18</v>
      </c>
      <c r="F260" s="3" t="s">
        <v>19</v>
      </c>
      <c r="G260" s="3" t="s">
        <v>67</v>
      </c>
      <c r="H260" s="84" t="str">
        <f t="shared" si="4"/>
        <v>Incomplete Details</v>
      </c>
      <c r="I260" s="63">
        <f>(tbl_raw_data[[#This Row],[Date Actioned]])-(tbl_raw_data[[#This Row],[Date Tagged]])</f>
        <v>1.2569444443215616E-2</v>
      </c>
      <c r="J260" s="66">
        <f>HOUR(tbl_raw_data[[#This Row],[time_taken]])*60+MINUTE(tbl_raw_data[[#This Row],[time_taken]])+SECOND(tbl_raw_data[[#This Row],[time_taken]])/60</f>
        <v>18.100000000000001</v>
      </c>
      <c r="K260" s="68">
        <f>DATE(YEAR(tbl_raw_data[[#This Row],[Date Actioned]]),MONTH(tbl_raw_data[[#This Row],[Date Actioned]]),DAY(tbl_raw_data[[#This Row],[Date Actioned]]))</f>
        <v>45137</v>
      </c>
      <c r="L260" s="65" t="str">
        <f>UPPER(TEXT(tbl_raw_data[[#This Row],[updated_date]],"MMMM"))</f>
        <v>JULY</v>
      </c>
      <c r="M260" s="65" t="str">
        <f>"WEEK "&amp;IF(ROUNDUP(DAY(tbl_raw_data[[#This Row],[updated_date]])/7,0)=5,4,ROUNDUP(DAY(tbl_raw_data[[#This Row],[updated_date]])/7,0))</f>
        <v>WEEK 4</v>
      </c>
      <c r="N260" s="71" t="str">
        <f>UPPER(VLOOKUP(tbl_raw_data[[#This Row],[Analyst]],settings!$A$1:$B$15,2,0))</f>
        <v>NAVED</v>
      </c>
      <c r="O260" s="71" t="str">
        <f>TRIM(UPPER(tbl_raw_data[[#This Row],[Outcome]]))</f>
        <v>WITHDRAW</v>
      </c>
      <c r="P260" s="71" t="str">
        <f>TRIM(UPPER(tbl_raw_data[[#This Row],[Queue Name]]))</f>
        <v>CONSUMER PRE BUREAU</v>
      </c>
      <c r="Q260" s="71" t="str">
        <f>IF(tbl_raw_data[[#This Row],[time_taken_in_min]]&lt;=settings!$D$2,"SLA_MET","SLA_NOT_MET")</f>
        <v>SLA_MET</v>
      </c>
    </row>
    <row r="261" spans="1:17" x14ac:dyDescent="0.3">
      <c r="A261" s="5" t="s">
        <v>1224</v>
      </c>
      <c r="B261" s="36">
        <v>45137.701296296298</v>
      </c>
      <c r="C261" s="37">
        <v>45137.723506944443</v>
      </c>
      <c r="D261" s="6" t="s">
        <v>47</v>
      </c>
      <c r="E261" s="6" t="s">
        <v>11</v>
      </c>
      <c r="F261" s="6" t="s">
        <v>12</v>
      </c>
      <c r="G261" s="6" t="s">
        <v>98</v>
      </c>
      <c r="H261" s="84" t="str">
        <f t="shared" si="4"/>
        <v>Incomplete Details</v>
      </c>
      <c r="I261" s="63">
        <f>(tbl_raw_data[[#This Row],[Date Actioned]])-(tbl_raw_data[[#This Row],[Date Tagged]])</f>
        <v>2.2210648145119194E-2</v>
      </c>
      <c r="J261" s="66">
        <f>HOUR(tbl_raw_data[[#This Row],[time_taken]])*60+MINUTE(tbl_raw_data[[#This Row],[time_taken]])+SECOND(tbl_raw_data[[#This Row],[time_taken]])/60</f>
        <v>31.983333333333334</v>
      </c>
      <c r="K261" s="68">
        <f>DATE(YEAR(tbl_raw_data[[#This Row],[Date Actioned]]),MONTH(tbl_raw_data[[#This Row],[Date Actioned]]),DAY(tbl_raw_data[[#This Row],[Date Actioned]]))</f>
        <v>45137</v>
      </c>
      <c r="L261" s="65" t="str">
        <f>UPPER(TEXT(tbl_raw_data[[#This Row],[updated_date]],"MMMM"))</f>
        <v>JULY</v>
      </c>
      <c r="M261" s="65" t="str">
        <f>"WEEK "&amp;IF(ROUNDUP(DAY(tbl_raw_data[[#This Row],[updated_date]])/7,0)=5,4,ROUNDUP(DAY(tbl_raw_data[[#This Row],[updated_date]])/7,0))</f>
        <v>WEEK 4</v>
      </c>
      <c r="N261" s="71" t="str">
        <f>UPPER(VLOOKUP(tbl_raw_data[[#This Row],[Analyst]],settings!$A$1:$B$15,2,0))</f>
        <v>NITESH</v>
      </c>
      <c r="O261" s="71" t="str">
        <f>TRIM(UPPER(tbl_raw_data[[#This Row],[Outcome]]))</f>
        <v>WITHDRAW</v>
      </c>
      <c r="P261" s="71" t="str">
        <f>TRIM(UPPER(tbl_raw_data[[#This Row],[Queue Name]]))</f>
        <v>CONSUMER EXISTING</v>
      </c>
      <c r="Q261" s="71" t="str">
        <f>IF(tbl_raw_data[[#This Row],[time_taken_in_min]]&lt;=settings!$D$2,"SLA_MET","SLA_NOT_MET")</f>
        <v>SLA_NOT_MET</v>
      </c>
    </row>
    <row r="262" spans="1:17" x14ac:dyDescent="0.3">
      <c r="A262" s="7" t="s">
        <v>1225</v>
      </c>
      <c r="B262" s="34">
        <v>45137.705416666664</v>
      </c>
      <c r="C262" s="35">
        <v>45137.718391203707</v>
      </c>
      <c r="D262" s="2" t="s">
        <v>55</v>
      </c>
      <c r="E262" s="3" t="s">
        <v>8</v>
      </c>
      <c r="F262" s="2" t="s">
        <v>22</v>
      </c>
      <c r="G262" s="4"/>
      <c r="H262" s="84" t="str">
        <f t="shared" si="4"/>
        <v>Reason Unknown</v>
      </c>
      <c r="I262" s="63">
        <f>(tbl_raw_data[[#This Row],[Date Actioned]])-(tbl_raw_data[[#This Row],[Date Tagged]])</f>
        <v>1.2974537043191958E-2</v>
      </c>
      <c r="J262" s="66">
        <f>HOUR(tbl_raw_data[[#This Row],[time_taken]])*60+MINUTE(tbl_raw_data[[#This Row],[time_taken]])+SECOND(tbl_raw_data[[#This Row],[time_taken]])/60</f>
        <v>18.683333333333334</v>
      </c>
      <c r="K262" s="68">
        <f>DATE(YEAR(tbl_raw_data[[#This Row],[Date Actioned]]),MONTH(tbl_raw_data[[#This Row],[Date Actioned]]),DAY(tbl_raw_data[[#This Row],[Date Actioned]]))</f>
        <v>45137</v>
      </c>
      <c r="L262" s="65" t="str">
        <f>UPPER(TEXT(tbl_raw_data[[#This Row],[updated_date]],"MMMM"))</f>
        <v>JULY</v>
      </c>
      <c r="M262" s="65" t="str">
        <f>"WEEK "&amp;IF(ROUNDUP(DAY(tbl_raw_data[[#This Row],[updated_date]])/7,0)=5,4,ROUNDUP(DAY(tbl_raw_data[[#This Row],[updated_date]])/7,0))</f>
        <v>WEEK 4</v>
      </c>
      <c r="N262" s="71" t="str">
        <f>UPPER(VLOOKUP(tbl_raw_data[[#This Row],[Analyst]],settings!$A$1:$B$15,2,0))</f>
        <v>ROHAN</v>
      </c>
      <c r="O262" s="71" t="str">
        <f>TRIM(UPPER(tbl_raw_data[[#This Row],[Outcome]]))</f>
        <v>WITHDRAW</v>
      </c>
      <c r="P262" s="71" t="str">
        <f>TRIM(UPPER(tbl_raw_data[[#This Row],[Queue Name]]))</f>
        <v>CONSUMER POST BUREAU</v>
      </c>
      <c r="Q262" s="71" t="str">
        <f>IF(tbl_raw_data[[#This Row],[time_taken_in_min]]&lt;=settings!$D$2,"SLA_MET","SLA_NOT_MET")</f>
        <v>SLA_MET</v>
      </c>
    </row>
    <row r="263" spans="1:17" x14ac:dyDescent="0.3">
      <c r="A263" s="1" t="s">
        <v>1226</v>
      </c>
      <c r="B263" s="36">
        <v>45137.706655092596</v>
      </c>
      <c r="C263" s="37">
        <v>45137.717881944445</v>
      </c>
      <c r="D263" s="6" t="s">
        <v>47</v>
      </c>
      <c r="E263" s="6" t="s">
        <v>18</v>
      </c>
      <c r="F263" s="6" t="s">
        <v>14</v>
      </c>
      <c r="G263" s="6" t="s">
        <v>23</v>
      </c>
      <c r="H263" s="84" t="str">
        <f t="shared" si="4"/>
        <v>Reason Unknown</v>
      </c>
      <c r="I263" s="63">
        <f>(tbl_raw_data[[#This Row],[Date Actioned]])-(tbl_raw_data[[#This Row],[Date Tagged]])</f>
        <v>1.1226851849642117E-2</v>
      </c>
      <c r="J263" s="66">
        <f>HOUR(tbl_raw_data[[#This Row],[time_taken]])*60+MINUTE(tbl_raw_data[[#This Row],[time_taken]])+SECOND(tbl_raw_data[[#This Row],[time_taken]])/60</f>
        <v>16.166666666666668</v>
      </c>
      <c r="K263" s="68">
        <f>DATE(YEAR(tbl_raw_data[[#This Row],[Date Actioned]]),MONTH(tbl_raw_data[[#This Row],[Date Actioned]]),DAY(tbl_raw_data[[#This Row],[Date Actioned]]))</f>
        <v>45137</v>
      </c>
      <c r="L263" s="65" t="str">
        <f>UPPER(TEXT(tbl_raw_data[[#This Row],[updated_date]],"MMMM"))</f>
        <v>JULY</v>
      </c>
      <c r="M263" s="65" t="str">
        <f>"WEEK "&amp;IF(ROUNDUP(DAY(tbl_raw_data[[#This Row],[updated_date]])/7,0)=5,4,ROUNDUP(DAY(tbl_raw_data[[#This Row],[updated_date]])/7,0))</f>
        <v>WEEK 4</v>
      </c>
      <c r="N263" s="71" t="str">
        <f>UPPER(VLOOKUP(tbl_raw_data[[#This Row],[Analyst]],settings!$A$1:$B$15,2,0))</f>
        <v>CAMROON</v>
      </c>
      <c r="O263" s="71" t="str">
        <f>TRIM(UPPER(tbl_raw_data[[#This Row],[Outcome]]))</f>
        <v>WITHDRAW</v>
      </c>
      <c r="P263" s="71" t="str">
        <f>TRIM(UPPER(tbl_raw_data[[#This Row],[Queue Name]]))</f>
        <v>CONSUMER PRE BUREAU</v>
      </c>
      <c r="Q263" s="71" t="str">
        <f>IF(tbl_raw_data[[#This Row],[time_taken_in_min]]&lt;=settings!$D$2,"SLA_MET","SLA_NOT_MET")</f>
        <v>SLA_MET</v>
      </c>
    </row>
    <row r="264" spans="1:17" x14ac:dyDescent="0.3">
      <c r="A264" s="5" t="s">
        <v>1227</v>
      </c>
      <c r="B264" s="34">
        <v>45137.712708333333</v>
      </c>
      <c r="C264" s="38">
        <v>45137.725590277776</v>
      </c>
      <c r="D264" s="3" t="s">
        <v>47</v>
      </c>
      <c r="E264" s="3" t="s">
        <v>11</v>
      </c>
      <c r="F264" s="3" t="s">
        <v>17</v>
      </c>
      <c r="G264" s="3" t="s">
        <v>99</v>
      </c>
      <c r="H264" s="84" t="str">
        <f t="shared" si="4"/>
        <v>Reason Unknown</v>
      </c>
      <c r="I264" s="63">
        <f>(tbl_raw_data[[#This Row],[Date Actioned]])-(tbl_raw_data[[#This Row],[Date Tagged]])</f>
        <v>1.2881944443506654E-2</v>
      </c>
      <c r="J264" s="66">
        <f>HOUR(tbl_raw_data[[#This Row],[time_taken]])*60+MINUTE(tbl_raw_data[[#This Row],[time_taken]])+SECOND(tbl_raw_data[[#This Row],[time_taken]])/60</f>
        <v>18.55</v>
      </c>
      <c r="K264" s="68">
        <f>DATE(YEAR(tbl_raw_data[[#This Row],[Date Actioned]]),MONTH(tbl_raw_data[[#This Row],[Date Actioned]]),DAY(tbl_raw_data[[#This Row],[Date Actioned]]))</f>
        <v>45137</v>
      </c>
      <c r="L264" s="65" t="str">
        <f>UPPER(TEXT(tbl_raw_data[[#This Row],[updated_date]],"MMMM"))</f>
        <v>JULY</v>
      </c>
      <c r="M264" s="65" t="str">
        <f>"WEEK "&amp;IF(ROUNDUP(DAY(tbl_raw_data[[#This Row],[updated_date]])/7,0)=5,4,ROUNDUP(DAY(tbl_raw_data[[#This Row],[updated_date]])/7,0))</f>
        <v>WEEK 4</v>
      </c>
      <c r="N264" s="71" t="str">
        <f>UPPER(VLOOKUP(tbl_raw_data[[#This Row],[Analyst]],settings!$A$1:$B$15,2,0))</f>
        <v>MERCEDES</v>
      </c>
      <c r="O264" s="71" t="str">
        <f>TRIM(UPPER(tbl_raw_data[[#This Row],[Outcome]]))</f>
        <v>WITHDRAW</v>
      </c>
      <c r="P264" s="71" t="str">
        <f>TRIM(UPPER(tbl_raw_data[[#This Row],[Queue Name]]))</f>
        <v>CONSUMER EXISTING</v>
      </c>
      <c r="Q264" s="71" t="str">
        <f>IF(tbl_raw_data[[#This Row],[time_taken_in_min]]&lt;=settings!$D$2,"SLA_MET","SLA_NOT_MET")</f>
        <v>SLA_MET</v>
      </c>
    </row>
    <row r="265" spans="1:17" x14ac:dyDescent="0.3">
      <c r="A265" s="7" t="s">
        <v>1228</v>
      </c>
      <c r="B265" s="36">
        <v>45137.715555555558</v>
      </c>
      <c r="C265" s="37">
        <v>45137.728055555555</v>
      </c>
      <c r="D265" s="6" t="s">
        <v>47</v>
      </c>
      <c r="E265" s="6" t="s">
        <v>11</v>
      </c>
      <c r="F265" s="6" t="s">
        <v>14</v>
      </c>
      <c r="G265" s="6" t="s">
        <v>100</v>
      </c>
      <c r="H265" s="84" t="str">
        <f t="shared" si="4"/>
        <v>Incomplete Details</v>
      </c>
      <c r="I265" s="63">
        <f>(tbl_raw_data[[#This Row],[Date Actioned]])-(tbl_raw_data[[#This Row],[Date Tagged]])</f>
        <v>1.2499999997089617E-2</v>
      </c>
      <c r="J265" s="66">
        <f>HOUR(tbl_raw_data[[#This Row],[time_taken]])*60+MINUTE(tbl_raw_data[[#This Row],[time_taken]])+SECOND(tbl_raw_data[[#This Row],[time_taken]])/60</f>
        <v>18</v>
      </c>
      <c r="K265" s="68">
        <f>DATE(YEAR(tbl_raw_data[[#This Row],[Date Actioned]]),MONTH(tbl_raw_data[[#This Row],[Date Actioned]]),DAY(tbl_raw_data[[#This Row],[Date Actioned]]))</f>
        <v>45137</v>
      </c>
      <c r="L265" s="65" t="str">
        <f>UPPER(TEXT(tbl_raw_data[[#This Row],[updated_date]],"MMMM"))</f>
        <v>JULY</v>
      </c>
      <c r="M265" s="65" t="str">
        <f>"WEEK "&amp;IF(ROUNDUP(DAY(tbl_raw_data[[#This Row],[updated_date]])/7,0)=5,4,ROUNDUP(DAY(tbl_raw_data[[#This Row],[updated_date]])/7,0))</f>
        <v>WEEK 4</v>
      </c>
      <c r="N265" s="71" t="str">
        <f>UPPER(VLOOKUP(tbl_raw_data[[#This Row],[Analyst]],settings!$A$1:$B$15,2,0))</f>
        <v>CAMROON</v>
      </c>
      <c r="O265" s="71" t="str">
        <f>TRIM(UPPER(tbl_raw_data[[#This Row],[Outcome]]))</f>
        <v>WITHDRAW</v>
      </c>
      <c r="P265" s="71" t="str">
        <f>TRIM(UPPER(tbl_raw_data[[#This Row],[Queue Name]]))</f>
        <v>CONSUMER EXISTING</v>
      </c>
      <c r="Q265" s="71" t="str">
        <f>IF(tbl_raw_data[[#This Row],[time_taken_in_min]]&lt;=settings!$D$2,"SLA_MET","SLA_NOT_MET")</f>
        <v>SLA_MET</v>
      </c>
    </row>
    <row r="266" spans="1:17" x14ac:dyDescent="0.3">
      <c r="A266" s="1" t="s">
        <v>1229</v>
      </c>
      <c r="B266" s="34">
        <v>45137.722245370373</v>
      </c>
      <c r="C266" s="38">
        <v>45137.733460648145</v>
      </c>
      <c r="D266" s="3" t="s">
        <v>47</v>
      </c>
      <c r="E266" s="3" t="s">
        <v>8</v>
      </c>
      <c r="F266" s="3" t="s">
        <v>19</v>
      </c>
      <c r="G266" s="3" t="s">
        <v>101</v>
      </c>
      <c r="H266" s="84" t="str">
        <f t="shared" si="4"/>
        <v>Incorrect Queue</v>
      </c>
      <c r="I266" s="63">
        <f>(tbl_raw_data[[#This Row],[Date Actioned]])-(tbl_raw_data[[#This Row],[Date Tagged]])</f>
        <v>1.1215277772862464E-2</v>
      </c>
      <c r="J266" s="66">
        <f>HOUR(tbl_raw_data[[#This Row],[time_taken]])*60+MINUTE(tbl_raw_data[[#This Row],[time_taken]])+SECOND(tbl_raw_data[[#This Row],[time_taken]])/60</f>
        <v>16.149999999999999</v>
      </c>
      <c r="K266" s="68">
        <f>DATE(YEAR(tbl_raw_data[[#This Row],[Date Actioned]]),MONTH(tbl_raw_data[[#This Row],[Date Actioned]]),DAY(tbl_raw_data[[#This Row],[Date Actioned]]))</f>
        <v>45137</v>
      </c>
      <c r="L266" s="65" t="str">
        <f>UPPER(TEXT(tbl_raw_data[[#This Row],[updated_date]],"MMMM"))</f>
        <v>JULY</v>
      </c>
      <c r="M266" s="65" t="str">
        <f>"WEEK "&amp;IF(ROUNDUP(DAY(tbl_raw_data[[#This Row],[updated_date]])/7,0)=5,4,ROUNDUP(DAY(tbl_raw_data[[#This Row],[updated_date]])/7,0))</f>
        <v>WEEK 4</v>
      </c>
      <c r="N266" s="71" t="str">
        <f>UPPER(VLOOKUP(tbl_raw_data[[#This Row],[Analyst]],settings!$A$1:$B$15,2,0))</f>
        <v>NAVED</v>
      </c>
      <c r="O266" s="71" t="str">
        <f>TRIM(UPPER(tbl_raw_data[[#This Row],[Outcome]]))</f>
        <v>WITHDRAW</v>
      </c>
      <c r="P266" s="71" t="str">
        <f>TRIM(UPPER(tbl_raw_data[[#This Row],[Queue Name]]))</f>
        <v>CONSUMER POST BUREAU</v>
      </c>
      <c r="Q266" s="71" t="str">
        <f>IF(tbl_raw_data[[#This Row],[time_taken_in_min]]&lt;=settings!$D$2,"SLA_MET","SLA_NOT_MET")</f>
        <v>SLA_MET</v>
      </c>
    </row>
    <row r="267" spans="1:17" x14ac:dyDescent="0.3">
      <c r="A267" s="5" t="s">
        <v>1230</v>
      </c>
      <c r="B267" s="36">
        <v>45137.722256944442</v>
      </c>
      <c r="C267" s="37">
        <v>45137.735682870371</v>
      </c>
      <c r="D267" s="6" t="s">
        <v>47</v>
      </c>
      <c r="E267" s="6" t="s">
        <v>18</v>
      </c>
      <c r="F267" s="6" t="s">
        <v>14</v>
      </c>
      <c r="G267" s="6" t="s">
        <v>67</v>
      </c>
      <c r="H267" s="84" t="str">
        <f t="shared" si="4"/>
        <v>Incomplete Details</v>
      </c>
      <c r="I267" s="63">
        <f>(tbl_raw_data[[#This Row],[Date Actioned]])-(tbl_raw_data[[#This Row],[Date Tagged]])</f>
        <v>1.3425925928459037E-2</v>
      </c>
      <c r="J267" s="66">
        <f>HOUR(tbl_raw_data[[#This Row],[time_taken]])*60+MINUTE(tbl_raw_data[[#This Row],[time_taken]])+SECOND(tbl_raw_data[[#This Row],[time_taken]])/60</f>
        <v>19.333333333333332</v>
      </c>
      <c r="K267" s="68">
        <f>DATE(YEAR(tbl_raw_data[[#This Row],[Date Actioned]]),MONTH(tbl_raw_data[[#This Row],[Date Actioned]]),DAY(tbl_raw_data[[#This Row],[Date Actioned]]))</f>
        <v>45137</v>
      </c>
      <c r="L267" s="65" t="str">
        <f>UPPER(TEXT(tbl_raw_data[[#This Row],[updated_date]],"MMMM"))</f>
        <v>JULY</v>
      </c>
      <c r="M267" s="65" t="str">
        <f>"WEEK "&amp;IF(ROUNDUP(DAY(tbl_raw_data[[#This Row],[updated_date]])/7,0)=5,4,ROUNDUP(DAY(tbl_raw_data[[#This Row],[updated_date]])/7,0))</f>
        <v>WEEK 4</v>
      </c>
      <c r="N267" s="71" t="str">
        <f>UPPER(VLOOKUP(tbl_raw_data[[#This Row],[Analyst]],settings!$A$1:$B$15,2,0))</f>
        <v>CAMROON</v>
      </c>
      <c r="O267" s="71" t="str">
        <f>TRIM(UPPER(tbl_raw_data[[#This Row],[Outcome]]))</f>
        <v>WITHDRAW</v>
      </c>
      <c r="P267" s="71" t="str">
        <f>TRIM(UPPER(tbl_raw_data[[#This Row],[Queue Name]]))</f>
        <v>CONSUMER PRE BUREAU</v>
      </c>
      <c r="Q267" s="71" t="str">
        <f>IF(tbl_raw_data[[#This Row],[time_taken_in_min]]&lt;=settings!$D$2,"SLA_MET","SLA_NOT_MET")</f>
        <v>SLA_MET</v>
      </c>
    </row>
    <row r="268" spans="1:17" x14ac:dyDescent="0.3">
      <c r="A268" s="7" t="s">
        <v>1231</v>
      </c>
      <c r="B268" s="34">
        <v>45137.728043981479</v>
      </c>
      <c r="C268" s="38">
        <v>45137.742303240739</v>
      </c>
      <c r="D268" s="3" t="s">
        <v>47</v>
      </c>
      <c r="E268" s="3" t="s">
        <v>8</v>
      </c>
      <c r="F268" s="3" t="s">
        <v>24</v>
      </c>
      <c r="G268" s="3" t="s">
        <v>102</v>
      </c>
      <c r="H268" s="84" t="str">
        <f t="shared" si="4"/>
        <v>Incomplete Details</v>
      </c>
      <c r="I268" s="63">
        <f>(tbl_raw_data[[#This Row],[Date Actioned]])-(tbl_raw_data[[#This Row],[Date Tagged]])</f>
        <v>1.4259259260143153E-2</v>
      </c>
      <c r="J268" s="66">
        <f>HOUR(tbl_raw_data[[#This Row],[time_taken]])*60+MINUTE(tbl_raw_data[[#This Row],[time_taken]])+SECOND(tbl_raw_data[[#This Row],[time_taken]])/60</f>
        <v>20.533333333333335</v>
      </c>
      <c r="K268" s="68">
        <f>DATE(YEAR(tbl_raw_data[[#This Row],[Date Actioned]]),MONTH(tbl_raw_data[[#This Row],[Date Actioned]]),DAY(tbl_raw_data[[#This Row],[Date Actioned]]))</f>
        <v>45137</v>
      </c>
      <c r="L268" s="65" t="str">
        <f>UPPER(TEXT(tbl_raw_data[[#This Row],[updated_date]],"MMMM"))</f>
        <v>JULY</v>
      </c>
      <c r="M268" s="65" t="str">
        <f>"WEEK "&amp;IF(ROUNDUP(DAY(tbl_raw_data[[#This Row],[updated_date]])/7,0)=5,4,ROUNDUP(DAY(tbl_raw_data[[#This Row],[updated_date]])/7,0))</f>
        <v>WEEK 4</v>
      </c>
      <c r="N268" s="71" t="str">
        <f>UPPER(VLOOKUP(tbl_raw_data[[#This Row],[Analyst]],settings!$A$1:$B$15,2,0))</f>
        <v>SAM</v>
      </c>
      <c r="O268" s="71" t="str">
        <f>TRIM(UPPER(tbl_raw_data[[#This Row],[Outcome]]))</f>
        <v>WITHDRAW</v>
      </c>
      <c r="P268" s="71" t="str">
        <f>TRIM(UPPER(tbl_raw_data[[#This Row],[Queue Name]]))</f>
        <v>CONSUMER POST BUREAU</v>
      </c>
      <c r="Q268" s="71" t="str">
        <f>IF(tbl_raw_data[[#This Row],[time_taken_in_min]]&lt;=settings!$D$2,"SLA_MET","SLA_NOT_MET")</f>
        <v>SLA_NOT_MET</v>
      </c>
    </row>
    <row r="269" spans="1:17" x14ac:dyDescent="0.3">
      <c r="A269" s="1" t="s">
        <v>1232</v>
      </c>
      <c r="B269" s="36">
        <v>45137.731053240743</v>
      </c>
      <c r="C269" s="37">
        <v>45137.744699074072</v>
      </c>
      <c r="D269" s="6" t="s">
        <v>47</v>
      </c>
      <c r="E269" s="6" t="s">
        <v>8</v>
      </c>
      <c r="F269" s="6" t="s">
        <v>22</v>
      </c>
      <c r="G269" s="6" t="s">
        <v>103</v>
      </c>
      <c r="H269" s="84" t="str">
        <f t="shared" si="4"/>
        <v>Incorrect Queue</v>
      </c>
      <c r="I269" s="63">
        <f>(tbl_raw_data[[#This Row],[Date Actioned]])-(tbl_raw_data[[#This Row],[Date Tagged]])</f>
        <v>1.3645833329064772E-2</v>
      </c>
      <c r="J269" s="66">
        <f>HOUR(tbl_raw_data[[#This Row],[time_taken]])*60+MINUTE(tbl_raw_data[[#This Row],[time_taken]])+SECOND(tbl_raw_data[[#This Row],[time_taken]])/60</f>
        <v>19.649999999999999</v>
      </c>
      <c r="K269" s="68">
        <f>DATE(YEAR(tbl_raw_data[[#This Row],[Date Actioned]]),MONTH(tbl_raw_data[[#This Row],[Date Actioned]]),DAY(tbl_raw_data[[#This Row],[Date Actioned]]))</f>
        <v>45137</v>
      </c>
      <c r="L269" s="65" t="str">
        <f>UPPER(TEXT(tbl_raw_data[[#This Row],[updated_date]],"MMMM"))</f>
        <v>JULY</v>
      </c>
      <c r="M269" s="65" t="str">
        <f>"WEEK "&amp;IF(ROUNDUP(DAY(tbl_raw_data[[#This Row],[updated_date]])/7,0)=5,4,ROUNDUP(DAY(tbl_raw_data[[#This Row],[updated_date]])/7,0))</f>
        <v>WEEK 4</v>
      </c>
      <c r="N269" s="71" t="str">
        <f>UPPER(VLOOKUP(tbl_raw_data[[#This Row],[Analyst]],settings!$A$1:$B$15,2,0))</f>
        <v>ROHAN</v>
      </c>
      <c r="O269" s="71" t="str">
        <f>TRIM(UPPER(tbl_raw_data[[#This Row],[Outcome]]))</f>
        <v>WITHDRAW</v>
      </c>
      <c r="P269" s="71" t="str">
        <f>TRIM(UPPER(tbl_raw_data[[#This Row],[Queue Name]]))</f>
        <v>CONSUMER POST BUREAU</v>
      </c>
      <c r="Q269" s="71" t="str">
        <f>IF(tbl_raw_data[[#This Row],[time_taken_in_min]]&lt;=settings!$D$2,"SLA_MET","SLA_NOT_MET")</f>
        <v>SLA_MET</v>
      </c>
    </row>
    <row r="270" spans="1:17" x14ac:dyDescent="0.3">
      <c r="A270" s="5" t="s">
        <v>1233</v>
      </c>
      <c r="B270" s="34">
        <v>45137.73364583333</v>
      </c>
      <c r="C270" s="38">
        <v>45137.745856481481</v>
      </c>
      <c r="D270" s="3" t="s">
        <v>47</v>
      </c>
      <c r="E270" s="3" t="s">
        <v>8</v>
      </c>
      <c r="F270" s="3" t="s">
        <v>24</v>
      </c>
      <c r="G270" s="3" t="s">
        <v>104</v>
      </c>
      <c r="H270" s="84" t="str">
        <f t="shared" si="4"/>
        <v>Incomplete Details</v>
      </c>
      <c r="I270" s="63">
        <f>(tbl_raw_data[[#This Row],[Date Actioned]])-(tbl_raw_data[[#This Row],[Date Tagged]])</f>
        <v>1.2210648150357883E-2</v>
      </c>
      <c r="J270" s="66">
        <f>HOUR(tbl_raw_data[[#This Row],[time_taken]])*60+MINUTE(tbl_raw_data[[#This Row],[time_taken]])+SECOND(tbl_raw_data[[#This Row],[time_taken]])/60</f>
        <v>17.583333333333332</v>
      </c>
      <c r="K270" s="68">
        <f>DATE(YEAR(tbl_raw_data[[#This Row],[Date Actioned]]),MONTH(tbl_raw_data[[#This Row],[Date Actioned]]),DAY(tbl_raw_data[[#This Row],[Date Actioned]]))</f>
        <v>45137</v>
      </c>
      <c r="L270" s="65" t="str">
        <f>UPPER(TEXT(tbl_raw_data[[#This Row],[updated_date]],"MMMM"))</f>
        <v>JULY</v>
      </c>
      <c r="M270" s="65" t="str">
        <f>"WEEK "&amp;IF(ROUNDUP(DAY(tbl_raw_data[[#This Row],[updated_date]])/7,0)=5,4,ROUNDUP(DAY(tbl_raw_data[[#This Row],[updated_date]])/7,0))</f>
        <v>WEEK 4</v>
      </c>
      <c r="N270" s="71" t="str">
        <f>UPPER(VLOOKUP(tbl_raw_data[[#This Row],[Analyst]],settings!$A$1:$B$15,2,0))</f>
        <v>SAM</v>
      </c>
      <c r="O270" s="71" t="str">
        <f>TRIM(UPPER(tbl_raw_data[[#This Row],[Outcome]]))</f>
        <v>WITHDRAW</v>
      </c>
      <c r="P270" s="71" t="str">
        <f>TRIM(UPPER(tbl_raw_data[[#This Row],[Queue Name]]))</f>
        <v>CONSUMER POST BUREAU</v>
      </c>
      <c r="Q270" s="71" t="str">
        <f>IF(tbl_raw_data[[#This Row],[time_taken_in_min]]&lt;=settings!$D$2,"SLA_MET","SLA_NOT_MET")</f>
        <v>SLA_MET</v>
      </c>
    </row>
    <row r="271" spans="1:17" x14ac:dyDescent="0.3">
      <c r="A271" s="7" t="s">
        <v>1234</v>
      </c>
      <c r="B271" s="36">
        <v>45137.736250000002</v>
      </c>
      <c r="C271" s="37">
        <v>45137.749155092592</v>
      </c>
      <c r="D271" s="6" t="s">
        <v>47</v>
      </c>
      <c r="E271" s="6" t="s">
        <v>18</v>
      </c>
      <c r="F271" s="6" t="s">
        <v>24</v>
      </c>
      <c r="G271" s="6" t="s">
        <v>105</v>
      </c>
      <c r="H271" s="84" t="str">
        <f t="shared" si="4"/>
        <v>Incorrect Details</v>
      </c>
      <c r="I271" s="63">
        <f>(tbl_raw_data[[#This Row],[Date Actioned]])-(tbl_raw_data[[#This Row],[Date Tagged]])</f>
        <v>1.2905092589790002E-2</v>
      </c>
      <c r="J271" s="66">
        <f>HOUR(tbl_raw_data[[#This Row],[time_taken]])*60+MINUTE(tbl_raw_data[[#This Row],[time_taken]])+SECOND(tbl_raw_data[[#This Row],[time_taken]])/60</f>
        <v>18.583333333333332</v>
      </c>
      <c r="K271" s="68">
        <f>DATE(YEAR(tbl_raw_data[[#This Row],[Date Actioned]]),MONTH(tbl_raw_data[[#This Row],[Date Actioned]]),DAY(tbl_raw_data[[#This Row],[Date Actioned]]))</f>
        <v>45137</v>
      </c>
      <c r="L271" s="65" t="str">
        <f>UPPER(TEXT(tbl_raw_data[[#This Row],[updated_date]],"MMMM"))</f>
        <v>JULY</v>
      </c>
      <c r="M271" s="65" t="str">
        <f>"WEEK "&amp;IF(ROUNDUP(DAY(tbl_raw_data[[#This Row],[updated_date]])/7,0)=5,4,ROUNDUP(DAY(tbl_raw_data[[#This Row],[updated_date]])/7,0))</f>
        <v>WEEK 4</v>
      </c>
      <c r="N271" s="71" t="str">
        <f>UPPER(VLOOKUP(tbl_raw_data[[#This Row],[Analyst]],settings!$A$1:$B$15,2,0))</f>
        <v>SAM</v>
      </c>
      <c r="O271" s="71" t="str">
        <f>TRIM(UPPER(tbl_raw_data[[#This Row],[Outcome]]))</f>
        <v>WITHDRAW</v>
      </c>
      <c r="P271" s="71" t="str">
        <f>TRIM(UPPER(tbl_raw_data[[#This Row],[Queue Name]]))</f>
        <v>CONSUMER PRE BUREAU</v>
      </c>
      <c r="Q271" s="71" t="str">
        <f>IF(tbl_raw_data[[#This Row],[time_taken_in_min]]&lt;=settings!$D$2,"SLA_MET","SLA_NOT_MET")</f>
        <v>SLA_MET</v>
      </c>
    </row>
    <row r="272" spans="1:17" x14ac:dyDescent="0.3">
      <c r="A272" s="1" t="s">
        <v>1235</v>
      </c>
      <c r="B272" s="34">
        <v>45137.745358796295</v>
      </c>
      <c r="C272" s="38">
        <v>45137.754143518519</v>
      </c>
      <c r="D272" s="3" t="s">
        <v>47</v>
      </c>
      <c r="E272" s="3" t="s">
        <v>18</v>
      </c>
      <c r="F272" s="3" t="s">
        <v>17</v>
      </c>
      <c r="G272" s="3" t="s">
        <v>106</v>
      </c>
      <c r="H272" s="84" t="str">
        <f t="shared" si="4"/>
        <v>Incomplete Details</v>
      </c>
      <c r="I272" s="63">
        <f>(tbl_raw_data[[#This Row],[Date Actioned]])-(tbl_raw_data[[#This Row],[Date Tagged]])</f>
        <v>8.7847222239361145E-3</v>
      </c>
      <c r="J272" s="66">
        <f>HOUR(tbl_raw_data[[#This Row],[time_taken]])*60+MINUTE(tbl_raw_data[[#This Row],[time_taken]])+SECOND(tbl_raw_data[[#This Row],[time_taken]])/60</f>
        <v>12.65</v>
      </c>
      <c r="K272" s="68">
        <f>DATE(YEAR(tbl_raw_data[[#This Row],[Date Actioned]]),MONTH(tbl_raw_data[[#This Row],[Date Actioned]]),DAY(tbl_raw_data[[#This Row],[Date Actioned]]))</f>
        <v>45137</v>
      </c>
      <c r="L272" s="65" t="str">
        <f>UPPER(TEXT(tbl_raw_data[[#This Row],[updated_date]],"MMMM"))</f>
        <v>JULY</v>
      </c>
      <c r="M272" s="65" t="str">
        <f>"WEEK "&amp;IF(ROUNDUP(DAY(tbl_raw_data[[#This Row],[updated_date]])/7,0)=5,4,ROUNDUP(DAY(tbl_raw_data[[#This Row],[updated_date]])/7,0))</f>
        <v>WEEK 4</v>
      </c>
      <c r="N272" s="71" t="str">
        <f>UPPER(VLOOKUP(tbl_raw_data[[#This Row],[Analyst]],settings!$A$1:$B$15,2,0))</f>
        <v>MERCEDES</v>
      </c>
      <c r="O272" s="71" t="str">
        <f>TRIM(UPPER(tbl_raw_data[[#This Row],[Outcome]]))</f>
        <v>WITHDRAW</v>
      </c>
      <c r="P272" s="71" t="str">
        <f>TRIM(UPPER(tbl_raw_data[[#This Row],[Queue Name]]))</f>
        <v>CONSUMER PRE BUREAU</v>
      </c>
      <c r="Q272" s="71" t="str">
        <f>IF(tbl_raw_data[[#This Row],[time_taken_in_min]]&lt;=settings!$D$2,"SLA_MET","SLA_NOT_MET")</f>
        <v>SLA_MET</v>
      </c>
    </row>
    <row r="273" spans="1:17" x14ac:dyDescent="0.3">
      <c r="A273" s="5" t="s">
        <v>1236</v>
      </c>
      <c r="B273" s="36">
        <v>45137.747511574074</v>
      </c>
      <c r="C273" s="37">
        <v>45137.758287037039</v>
      </c>
      <c r="D273" s="6" t="s">
        <v>47</v>
      </c>
      <c r="E273" s="6" t="s">
        <v>18</v>
      </c>
      <c r="F273" s="6" t="s">
        <v>24</v>
      </c>
      <c r="G273" s="6" t="s">
        <v>67</v>
      </c>
      <c r="H273" s="84" t="str">
        <f t="shared" si="4"/>
        <v>Incomplete Details</v>
      </c>
      <c r="I273" s="63">
        <f>(tbl_raw_data[[#This Row],[Date Actioned]])-(tbl_raw_data[[#This Row],[Date Tagged]])</f>
        <v>1.0775462964375038E-2</v>
      </c>
      <c r="J273" s="66">
        <f>HOUR(tbl_raw_data[[#This Row],[time_taken]])*60+MINUTE(tbl_raw_data[[#This Row],[time_taken]])+SECOND(tbl_raw_data[[#This Row],[time_taken]])/60</f>
        <v>15.516666666666667</v>
      </c>
      <c r="K273" s="68">
        <f>DATE(YEAR(tbl_raw_data[[#This Row],[Date Actioned]]),MONTH(tbl_raw_data[[#This Row],[Date Actioned]]),DAY(tbl_raw_data[[#This Row],[Date Actioned]]))</f>
        <v>45137</v>
      </c>
      <c r="L273" s="65" t="str">
        <f>UPPER(TEXT(tbl_raw_data[[#This Row],[updated_date]],"MMMM"))</f>
        <v>JULY</v>
      </c>
      <c r="M273" s="65" t="str">
        <f>"WEEK "&amp;IF(ROUNDUP(DAY(tbl_raw_data[[#This Row],[updated_date]])/7,0)=5,4,ROUNDUP(DAY(tbl_raw_data[[#This Row],[updated_date]])/7,0))</f>
        <v>WEEK 4</v>
      </c>
      <c r="N273" s="71" t="str">
        <f>UPPER(VLOOKUP(tbl_raw_data[[#This Row],[Analyst]],settings!$A$1:$B$15,2,0))</f>
        <v>SAM</v>
      </c>
      <c r="O273" s="71" t="str">
        <f>TRIM(UPPER(tbl_raw_data[[#This Row],[Outcome]]))</f>
        <v>WITHDRAW</v>
      </c>
      <c r="P273" s="71" t="str">
        <f>TRIM(UPPER(tbl_raw_data[[#This Row],[Queue Name]]))</f>
        <v>CONSUMER PRE BUREAU</v>
      </c>
      <c r="Q273" s="71" t="str">
        <f>IF(tbl_raw_data[[#This Row],[time_taken_in_min]]&lt;=settings!$D$2,"SLA_MET","SLA_NOT_MET")</f>
        <v>SLA_MET</v>
      </c>
    </row>
    <row r="274" spans="1:17" x14ac:dyDescent="0.3">
      <c r="A274" s="7" t="s">
        <v>1237</v>
      </c>
      <c r="B274" s="34">
        <v>45137.749664351853</v>
      </c>
      <c r="C274" s="38">
        <v>45137.759548611109</v>
      </c>
      <c r="D274" s="3" t="s">
        <v>47</v>
      </c>
      <c r="E274" s="3" t="s">
        <v>18</v>
      </c>
      <c r="F274" s="3" t="s">
        <v>19</v>
      </c>
      <c r="G274" s="3" t="s">
        <v>67</v>
      </c>
      <c r="H274" s="84" t="str">
        <f t="shared" si="4"/>
        <v>Incomplete Details</v>
      </c>
      <c r="I274" s="63">
        <f>(tbl_raw_data[[#This Row],[Date Actioned]])-(tbl_raw_data[[#This Row],[Date Tagged]])</f>
        <v>9.8842592560686171E-3</v>
      </c>
      <c r="J274" s="66">
        <f>HOUR(tbl_raw_data[[#This Row],[time_taken]])*60+MINUTE(tbl_raw_data[[#This Row],[time_taken]])+SECOND(tbl_raw_data[[#This Row],[time_taken]])/60</f>
        <v>14.233333333333333</v>
      </c>
      <c r="K274" s="68">
        <f>DATE(YEAR(tbl_raw_data[[#This Row],[Date Actioned]]),MONTH(tbl_raw_data[[#This Row],[Date Actioned]]),DAY(tbl_raw_data[[#This Row],[Date Actioned]]))</f>
        <v>45137</v>
      </c>
      <c r="L274" s="65" t="str">
        <f>UPPER(TEXT(tbl_raw_data[[#This Row],[updated_date]],"MMMM"))</f>
        <v>JULY</v>
      </c>
      <c r="M274" s="65" t="str">
        <f>"WEEK "&amp;IF(ROUNDUP(DAY(tbl_raw_data[[#This Row],[updated_date]])/7,0)=5,4,ROUNDUP(DAY(tbl_raw_data[[#This Row],[updated_date]])/7,0))</f>
        <v>WEEK 4</v>
      </c>
      <c r="N274" s="71" t="str">
        <f>UPPER(VLOOKUP(tbl_raw_data[[#This Row],[Analyst]],settings!$A$1:$B$15,2,0))</f>
        <v>NAVED</v>
      </c>
      <c r="O274" s="71" t="str">
        <f>TRIM(UPPER(tbl_raw_data[[#This Row],[Outcome]]))</f>
        <v>WITHDRAW</v>
      </c>
      <c r="P274" s="71" t="str">
        <f>TRIM(UPPER(tbl_raw_data[[#This Row],[Queue Name]]))</f>
        <v>CONSUMER PRE BUREAU</v>
      </c>
      <c r="Q274" s="71" t="str">
        <f>IF(tbl_raw_data[[#This Row],[time_taken_in_min]]&lt;=settings!$D$2,"SLA_MET","SLA_NOT_MET")</f>
        <v>SLA_MET</v>
      </c>
    </row>
    <row r="275" spans="1:17" x14ac:dyDescent="0.3">
      <c r="A275" s="1" t="s">
        <v>1238</v>
      </c>
      <c r="B275" s="36">
        <v>45137.750810185185</v>
      </c>
      <c r="C275" s="39">
        <v>45137.757395833331</v>
      </c>
      <c r="D275" s="8" t="s">
        <v>55</v>
      </c>
      <c r="E275" s="6" t="s">
        <v>8</v>
      </c>
      <c r="F275" s="8" t="s">
        <v>21</v>
      </c>
      <c r="G275" s="9"/>
      <c r="H275" s="84" t="str">
        <f t="shared" si="4"/>
        <v>Reason Unknown</v>
      </c>
      <c r="I275" s="63">
        <f>(tbl_raw_data[[#This Row],[Date Actioned]])-(tbl_raw_data[[#This Row],[Date Tagged]])</f>
        <v>6.5856481451191939E-3</v>
      </c>
      <c r="J275" s="66">
        <f>HOUR(tbl_raw_data[[#This Row],[time_taken]])*60+MINUTE(tbl_raw_data[[#This Row],[time_taken]])+SECOND(tbl_raw_data[[#This Row],[time_taken]])/60</f>
        <v>9.4833333333333325</v>
      </c>
      <c r="K275" s="68">
        <f>DATE(YEAR(tbl_raw_data[[#This Row],[Date Actioned]]),MONTH(tbl_raw_data[[#This Row],[Date Actioned]]),DAY(tbl_raw_data[[#This Row],[Date Actioned]]))</f>
        <v>45137</v>
      </c>
      <c r="L275" s="65" t="str">
        <f>UPPER(TEXT(tbl_raw_data[[#This Row],[updated_date]],"MMMM"))</f>
        <v>JULY</v>
      </c>
      <c r="M275" s="65" t="str">
        <f>"WEEK "&amp;IF(ROUNDUP(DAY(tbl_raw_data[[#This Row],[updated_date]])/7,0)=5,4,ROUNDUP(DAY(tbl_raw_data[[#This Row],[updated_date]])/7,0))</f>
        <v>WEEK 4</v>
      </c>
      <c r="N275" s="71" t="str">
        <f>UPPER(VLOOKUP(tbl_raw_data[[#This Row],[Analyst]],settings!$A$1:$B$15,2,0))</f>
        <v>SHAHID</v>
      </c>
      <c r="O275" s="71" t="str">
        <f>TRIM(UPPER(tbl_raw_data[[#This Row],[Outcome]]))</f>
        <v>WITHDRAW</v>
      </c>
      <c r="P275" s="71" t="str">
        <f>TRIM(UPPER(tbl_raw_data[[#This Row],[Queue Name]]))</f>
        <v>CONSUMER POST BUREAU</v>
      </c>
      <c r="Q275" s="71" t="str">
        <f>IF(tbl_raw_data[[#This Row],[time_taken_in_min]]&lt;=settings!$D$2,"SLA_MET","SLA_NOT_MET")</f>
        <v>SLA_MET</v>
      </c>
    </row>
    <row r="276" spans="1:17" x14ac:dyDescent="0.3">
      <c r="A276" s="5" t="s">
        <v>1239</v>
      </c>
      <c r="B276" s="34">
        <v>45137.753206018519</v>
      </c>
      <c r="C276" s="38">
        <v>45137.756006944444</v>
      </c>
      <c r="D276" s="3" t="s">
        <v>47</v>
      </c>
      <c r="E276" s="3" t="s">
        <v>18</v>
      </c>
      <c r="F276" s="3" t="s">
        <v>17</v>
      </c>
      <c r="G276" s="3" t="s">
        <v>56</v>
      </c>
      <c r="H276" s="84" t="str">
        <f t="shared" si="4"/>
        <v>Incomplete Details</v>
      </c>
      <c r="I276" s="63">
        <f>(tbl_raw_data[[#This Row],[Date Actioned]])-(tbl_raw_data[[#This Row],[Date Tagged]])</f>
        <v>2.8009259258396924E-3</v>
      </c>
      <c r="J276" s="66">
        <f>HOUR(tbl_raw_data[[#This Row],[time_taken]])*60+MINUTE(tbl_raw_data[[#This Row],[time_taken]])+SECOND(tbl_raw_data[[#This Row],[time_taken]])/60</f>
        <v>4.0333333333333332</v>
      </c>
      <c r="K276" s="68">
        <f>DATE(YEAR(tbl_raw_data[[#This Row],[Date Actioned]]),MONTH(tbl_raw_data[[#This Row],[Date Actioned]]),DAY(tbl_raw_data[[#This Row],[Date Actioned]]))</f>
        <v>45137</v>
      </c>
      <c r="L276" s="65" t="str">
        <f>UPPER(TEXT(tbl_raw_data[[#This Row],[updated_date]],"MMMM"))</f>
        <v>JULY</v>
      </c>
      <c r="M276" s="65" t="str">
        <f>"WEEK "&amp;IF(ROUNDUP(DAY(tbl_raw_data[[#This Row],[updated_date]])/7,0)=5,4,ROUNDUP(DAY(tbl_raw_data[[#This Row],[updated_date]])/7,0))</f>
        <v>WEEK 4</v>
      </c>
      <c r="N276" s="71" t="str">
        <f>UPPER(VLOOKUP(tbl_raw_data[[#This Row],[Analyst]],settings!$A$1:$B$15,2,0))</f>
        <v>MERCEDES</v>
      </c>
      <c r="O276" s="71" t="str">
        <f>TRIM(UPPER(tbl_raw_data[[#This Row],[Outcome]]))</f>
        <v>WITHDRAW</v>
      </c>
      <c r="P276" s="71" t="str">
        <f>TRIM(UPPER(tbl_raw_data[[#This Row],[Queue Name]]))</f>
        <v>CONSUMER PRE BUREAU</v>
      </c>
      <c r="Q276" s="71" t="str">
        <f>IF(tbl_raw_data[[#This Row],[time_taken_in_min]]&lt;=settings!$D$2,"SLA_MET","SLA_NOT_MET")</f>
        <v>SLA_MET</v>
      </c>
    </row>
    <row r="277" spans="1:17" x14ac:dyDescent="0.3">
      <c r="A277" s="7" t="s">
        <v>1240</v>
      </c>
      <c r="B277" s="36">
        <v>45137.766597222224</v>
      </c>
      <c r="C277" s="37">
        <v>45137.769699074073</v>
      </c>
      <c r="D277" s="6" t="s">
        <v>47</v>
      </c>
      <c r="E277" s="6" t="s">
        <v>11</v>
      </c>
      <c r="F277" s="6" t="s">
        <v>14</v>
      </c>
      <c r="G277" s="6" t="s">
        <v>107</v>
      </c>
      <c r="H277" s="84" t="str">
        <f t="shared" si="4"/>
        <v>Incomplete Details</v>
      </c>
      <c r="I277" s="63">
        <f>(tbl_raw_data[[#This Row],[Date Actioned]])-(tbl_raw_data[[#This Row],[Date Tagged]])</f>
        <v>3.1018518493510783E-3</v>
      </c>
      <c r="J277" s="66">
        <f>HOUR(tbl_raw_data[[#This Row],[time_taken]])*60+MINUTE(tbl_raw_data[[#This Row],[time_taken]])+SECOND(tbl_raw_data[[#This Row],[time_taken]])/60</f>
        <v>4.4666666666666668</v>
      </c>
      <c r="K277" s="68">
        <f>DATE(YEAR(tbl_raw_data[[#This Row],[Date Actioned]]),MONTH(tbl_raw_data[[#This Row],[Date Actioned]]),DAY(tbl_raw_data[[#This Row],[Date Actioned]]))</f>
        <v>45137</v>
      </c>
      <c r="L277" s="65" t="str">
        <f>UPPER(TEXT(tbl_raw_data[[#This Row],[updated_date]],"MMMM"))</f>
        <v>JULY</v>
      </c>
      <c r="M277" s="65" t="str">
        <f>"WEEK "&amp;IF(ROUNDUP(DAY(tbl_raw_data[[#This Row],[updated_date]])/7,0)=5,4,ROUNDUP(DAY(tbl_raw_data[[#This Row],[updated_date]])/7,0))</f>
        <v>WEEK 4</v>
      </c>
      <c r="N277" s="71" t="str">
        <f>UPPER(VLOOKUP(tbl_raw_data[[#This Row],[Analyst]],settings!$A$1:$B$15,2,0))</f>
        <v>CAMROON</v>
      </c>
      <c r="O277" s="71" t="str">
        <f>TRIM(UPPER(tbl_raw_data[[#This Row],[Outcome]]))</f>
        <v>WITHDRAW</v>
      </c>
      <c r="P277" s="71" t="str">
        <f>TRIM(UPPER(tbl_raw_data[[#This Row],[Queue Name]]))</f>
        <v>CONSUMER EXISTING</v>
      </c>
      <c r="Q277" s="71" t="str">
        <f>IF(tbl_raw_data[[#This Row],[time_taken_in_min]]&lt;=settings!$D$2,"SLA_MET","SLA_NOT_MET")</f>
        <v>SLA_MET</v>
      </c>
    </row>
    <row r="278" spans="1:17" x14ac:dyDescent="0.3">
      <c r="A278" s="1" t="s">
        <v>1241</v>
      </c>
      <c r="B278" s="34">
        <v>45137.767002314817</v>
      </c>
      <c r="C278" s="38">
        <v>45137.775300925925</v>
      </c>
      <c r="D278" s="3" t="s">
        <v>47</v>
      </c>
      <c r="E278" s="3" t="s">
        <v>18</v>
      </c>
      <c r="F278" s="3" t="s">
        <v>22</v>
      </c>
      <c r="G278" s="3" t="s">
        <v>108</v>
      </c>
      <c r="H278" s="84" t="str">
        <f t="shared" si="4"/>
        <v>Incomplete Details</v>
      </c>
      <c r="I278" s="63">
        <f>(tbl_raw_data[[#This Row],[Date Actioned]])-(tbl_raw_data[[#This Row],[Date Tagged]])</f>
        <v>8.2986111083300784E-3</v>
      </c>
      <c r="J278" s="66">
        <f>HOUR(tbl_raw_data[[#This Row],[time_taken]])*60+MINUTE(tbl_raw_data[[#This Row],[time_taken]])+SECOND(tbl_raw_data[[#This Row],[time_taken]])/60</f>
        <v>11.95</v>
      </c>
      <c r="K278" s="68">
        <f>DATE(YEAR(tbl_raw_data[[#This Row],[Date Actioned]]),MONTH(tbl_raw_data[[#This Row],[Date Actioned]]),DAY(tbl_raw_data[[#This Row],[Date Actioned]]))</f>
        <v>45137</v>
      </c>
      <c r="L278" s="65" t="str">
        <f>UPPER(TEXT(tbl_raw_data[[#This Row],[updated_date]],"MMMM"))</f>
        <v>JULY</v>
      </c>
      <c r="M278" s="65" t="str">
        <f>"WEEK "&amp;IF(ROUNDUP(DAY(tbl_raw_data[[#This Row],[updated_date]])/7,0)=5,4,ROUNDUP(DAY(tbl_raw_data[[#This Row],[updated_date]])/7,0))</f>
        <v>WEEK 4</v>
      </c>
      <c r="N278" s="71" t="str">
        <f>UPPER(VLOOKUP(tbl_raw_data[[#This Row],[Analyst]],settings!$A$1:$B$15,2,0))</f>
        <v>ROHAN</v>
      </c>
      <c r="O278" s="71" t="str">
        <f>TRIM(UPPER(tbl_raw_data[[#This Row],[Outcome]]))</f>
        <v>WITHDRAW</v>
      </c>
      <c r="P278" s="71" t="str">
        <f>TRIM(UPPER(tbl_raw_data[[#This Row],[Queue Name]]))</f>
        <v>CONSUMER PRE BUREAU</v>
      </c>
      <c r="Q278" s="71" t="str">
        <f>IF(tbl_raw_data[[#This Row],[time_taken_in_min]]&lt;=settings!$D$2,"SLA_MET","SLA_NOT_MET")</f>
        <v>SLA_MET</v>
      </c>
    </row>
    <row r="279" spans="1:17" x14ac:dyDescent="0.3">
      <c r="A279" s="5" t="s">
        <v>1242</v>
      </c>
      <c r="B279" s="36">
        <v>45137.771979166668</v>
      </c>
      <c r="C279" s="37">
        <v>45137.775138888886</v>
      </c>
      <c r="D279" s="6" t="s">
        <v>47</v>
      </c>
      <c r="E279" s="6" t="s">
        <v>11</v>
      </c>
      <c r="F279" s="6" t="s">
        <v>24</v>
      </c>
      <c r="G279" s="6" t="s">
        <v>34</v>
      </c>
      <c r="H279" s="84" t="str">
        <f t="shared" si="4"/>
        <v>Overdue Bill</v>
      </c>
      <c r="I279" s="63">
        <f>(tbl_raw_data[[#This Row],[Date Actioned]])-(tbl_raw_data[[#This Row],[Date Tagged]])</f>
        <v>3.159722218697425E-3</v>
      </c>
      <c r="J279" s="66">
        <f>HOUR(tbl_raw_data[[#This Row],[time_taken]])*60+MINUTE(tbl_raw_data[[#This Row],[time_taken]])+SECOND(tbl_raw_data[[#This Row],[time_taken]])/60</f>
        <v>4.55</v>
      </c>
      <c r="K279" s="68">
        <f>DATE(YEAR(tbl_raw_data[[#This Row],[Date Actioned]]),MONTH(tbl_raw_data[[#This Row],[Date Actioned]]),DAY(tbl_raw_data[[#This Row],[Date Actioned]]))</f>
        <v>45137</v>
      </c>
      <c r="L279" s="65" t="str">
        <f>UPPER(TEXT(tbl_raw_data[[#This Row],[updated_date]],"MMMM"))</f>
        <v>JULY</v>
      </c>
      <c r="M279" s="65" t="str">
        <f>"WEEK "&amp;IF(ROUNDUP(DAY(tbl_raw_data[[#This Row],[updated_date]])/7,0)=5,4,ROUNDUP(DAY(tbl_raw_data[[#This Row],[updated_date]])/7,0))</f>
        <v>WEEK 4</v>
      </c>
      <c r="N279" s="71" t="str">
        <f>UPPER(VLOOKUP(tbl_raw_data[[#This Row],[Analyst]],settings!$A$1:$B$15,2,0))</f>
        <v>SAM</v>
      </c>
      <c r="O279" s="71" t="str">
        <f>TRIM(UPPER(tbl_raw_data[[#This Row],[Outcome]]))</f>
        <v>WITHDRAW</v>
      </c>
      <c r="P279" s="71" t="str">
        <f>TRIM(UPPER(tbl_raw_data[[#This Row],[Queue Name]]))</f>
        <v>CONSUMER EXISTING</v>
      </c>
      <c r="Q279" s="71" t="str">
        <f>IF(tbl_raw_data[[#This Row],[time_taken_in_min]]&lt;=settings!$D$2,"SLA_MET","SLA_NOT_MET")</f>
        <v>SLA_MET</v>
      </c>
    </row>
    <row r="280" spans="1:17" x14ac:dyDescent="0.3">
      <c r="A280" s="7" t="s">
        <v>1243</v>
      </c>
      <c r="B280" s="34">
        <v>45137.777939814812</v>
      </c>
      <c r="C280" s="38">
        <v>45137.78564814815</v>
      </c>
      <c r="D280" s="3" t="s">
        <v>47</v>
      </c>
      <c r="E280" s="3" t="s">
        <v>18</v>
      </c>
      <c r="F280" s="3" t="s">
        <v>24</v>
      </c>
      <c r="G280" s="3" t="s">
        <v>109</v>
      </c>
      <c r="H280" s="84" t="str">
        <f t="shared" si="4"/>
        <v>Incorrect Details</v>
      </c>
      <c r="I280" s="63">
        <f>(tbl_raw_data[[#This Row],[Date Actioned]])-(tbl_raw_data[[#This Row],[Date Tagged]])</f>
        <v>7.708333338086959E-3</v>
      </c>
      <c r="J280" s="66">
        <f>HOUR(tbl_raw_data[[#This Row],[time_taken]])*60+MINUTE(tbl_raw_data[[#This Row],[time_taken]])+SECOND(tbl_raw_data[[#This Row],[time_taken]])/60</f>
        <v>11.1</v>
      </c>
      <c r="K280" s="68">
        <f>DATE(YEAR(tbl_raw_data[[#This Row],[Date Actioned]]),MONTH(tbl_raw_data[[#This Row],[Date Actioned]]),DAY(tbl_raw_data[[#This Row],[Date Actioned]]))</f>
        <v>45137</v>
      </c>
      <c r="L280" s="65" t="str">
        <f>UPPER(TEXT(tbl_raw_data[[#This Row],[updated_date]],"MMMM"))</f>
        <v>JULY</v>
      </c>
      <c r="M280" s="65" t="str">
        <f>"WEEK "&amp;IF(ROUNDUP(DAY(tbl_raw_data[[#This Row],[updated_date]])/7,0)=5,4,ROUNDUP(DAY(tbl_raw_data[[#This Row],[updated_date]])/7,0))</f>
        <v>WEEK 4</v>
      </c>
      <c r="N280" s="71" t="str">
        <f>UPPER(VLOOKUP(tbl_raw_data[[#This Row],[Analyst]],settings!$A$1:$B$15,2,0))</f>
        <v>SAM</v>
      </c>
      <c r="O280" s="71" t="str">
        <f>TRIM(UPPER(tbl_raw_data[[#This Row],[Outcome]]))</f>
        <v>WITHDRAW</v>
      </c>
      <c r="P280" s="71" t="str">
        <f>TRIM(UPPER(tbl_raw_data[[#This Row],[Queue Name]]))</f>
        <v>CONSUMER PRE BUREAU</v>
      </c>
      <c r="Q280" s="71" t="str">
        <f>IF(tbl_raw_data[[#This Row],[time_taken_in_min]]&lt;=settings!$D$2,"SLA_MET","SLA_NOT_MET")</f>
        <v>SLA_MET</v>
      </c>
    </row>
    <row r="281" spans="1:17" x14ac:dyDescent="0.3">
      <c r="A281" s="1" t="s">
        <v>1244</v>
      </c>
      <c r="B281" s="36">
        <v>45137.790173611109</v>
      </c>
      <c r="C281" s="39">
        <v>45137.799062500002</v>
      </c>
      <c r="D281" s="8" t="s">
        <v>55</v>
      </c>
      <c r="E281" s="6" t="s">
        <v>8</v>
      </c>
      <c r="F281" s="8" t="s">
        <v>22</v>
      </c>
      <c r="G281" s="9"/>
      <c r="H281" s="84" t="str">
        <f t="shared" si="4"/>
        <v>Reason Unknown</v>
      </c>
      <c r="I281" s="63">
        <f>(tbl_raw_data[[#This Row],[Date Actioned]])-(tbl_raw_data[[#This Row],[Date Tagged]])</f>
        <v>8.8888888931251131E-3</v>
      </c>
      <c r="J281" s="66">
        <f>HOUR(tbl_raw_data[[#This Row],[time_taken]])*60+MINUTE(tbl_raw_data[[#This Row],[time_taken]])+SECOND(tbl_raw_data[[#This Row],[time_taken]])/60</f>
        <v>12.8</v>
      </c>
      <c r="K281" s="68">
        <f>DATE(YEAR(tbl_raw_data[[#This Row],[Date Actioned]]),MONTH(tbl_raw_data[[#This Row],[Date Actioned]]),DAY(tbl_raw_data[[#This Row],[Date Actioned]]))</f>
        <v>45137</v>
      </c>
      <c r="L281" s="65" t="str">
        <f>UPPER(TEXT(tbl_raw_data[[#This Row],[updated_date]],"MMMM"))</f>
        <v>JULY</v>
      </c>
      <c r="M281" s="65" t="str">
        <f>"WEEK "&amp;IF(ROUNDUP(DAY(tbl_raw_data[[#This Row],[updated_date]])/7,0)=5,4,ROUNDUP(DAY(tbl_raw_data[[#This Row],[updated_date]])/7,0))</f>
        <v>WEEK 4</v>
      </c>
      <c r="N281" s="71" t="str">
        <f>UPPER(VLOOKUP(tbl_raw_data[[#This Row],[Analyst]],settings!$A$1:$B$15,2,0))</f>
        <v>ROHAN</v>
      </c>
      <c r="O281" s="71" t="str">
        <f>TRIM(UPPER(tbl_raw_data[[#This Row],[Outcome]]))</f>
        <v>WITHDRAW</v>
      </c>
      <c r="P281" s="71" t="str">
        <f>TRIM(UPPER(tbl_raw_data[[#This Row],[Queue Name]]))</f>
        <v>CONSUMER POST BUREAU</v>
      </c>
      <c r="Q281" s="71" t="str">
        <f>IF(tbl_raw_data[[#This Row],[time_taken_in_min]]&lt;=settings!$D$2,"SLA_MET","SLA_NOT_MET")</f>
        <v>SLA_MET</v>
      </c>
    </row>
    <row r="282" spans="1:17" x14ac:dyDescent="0.3">
      <c r="A282" s="5" t="s">
        <v>1245</v>
      </c>
      <c r="B282" s="34">
        <v>45137.798032407409</v>
      </c>
      <c r="C282" s="38">
        <v>45137.804236111115</v>
      </c>
      <c r="D282" s="3" t="s">
        <v>47</v>
      </c>
      <c r="E282" s="3" t="s">
        <v>18</v>
      </c>
      <c r="F282" s="3" t="s">
        <v>19</v>
      </c>
      <c r="G282" s="3" t="s">
        <v>110</v>
      </c>
      <c r="H282" s="84" t="str">
        <f t="shared" si="4"/>
        <v>Incorrect Details</v>
      </c>
      <c r="I282" s="63">
        <f>(tbl_raw_data[[#This Row],[Date Actioned]])-(tbl_raw_data[[#This Row],[Date Tagged]])</f>
        <v>6.2037037059781142E-3</v>
      </c>
      <c r="J282" s="66">
        <f>HOUR(tbl_raw_data[[#This Row],[time_taken]])*60+MINUTE(tbl_raw_data[[#This Row],[time_taken]])+SECOND(tbl_raw_data[[#This Row],[time_taken]])/60</f>
        <v>8.9333333333333336</v>
      </c>
      <c r="K282" s="68">
        <f>DATE(YEAR(tbl_raw_data[[#This Row],[Date Actioned]]),MONTH(tbl_raw_data[[#This Row],[Date Actioned]]),DAY(tbl_raw_data[[#This Row],[Date Actioned]]))</f>
        <v>45137</v>
      </c>
      <c r="L282" s="65" t="str">
        <f>UPPER(TEXT(tbl_raw_data[[#This Row],[updated_date]],"MMMM"))</f>
        <v>JULY</v>
      </c>
      <c r="M282" s="65" t="str">
        <f>"WEEK "&amp;IF(ROUNDUP(DAY(tbl_raw_data[[#This Row],[updated_date]])/7,0)=5,4,ROUNDUP(DAY(tbl_raw_data[[#This Row],[updated_date]])/7,0))</f>
        <v>WEEK 4</v>
      </c>
      <c r="N282" s="71" t="str">
        <f>UPPER(VLOOKUP(tbl_raw_data[[#This Row],[Analyst]],settings!$A$1:$B$15,2,0))</f>
        <v>NAVED</v>
      </c>
      <c r="O282" s="71" t="str">
        <f>TRIM(UPPER(tbl_raw_data[[#This Row],[Outcome]]))</f>
        <v>WITHDRAW</v>
      </c>
      <c r="P282" s="71" t="str">
        <f>TRIM(UPPER(tbl_raw_data[[#This Row],[Queue Name]]))</f>
        <v>CONSUMER PRE BUREAU</v>
      </c>
      <c r="Q282" s="71" t="str">
        <f>IF(tbl_raw_data[[#This Row],[time_taken_in_min]]&lt;=settings!$D$2,"SLA_MET","SLA_NOT_MET")</f>
        <v>SLA_MET</v>
      </c>
    </row>
    <row r="283" spans="1:17" x14ac:dyDescent="0.3">
      <c r="A283" s="7" t="s">
        <v>1246</v>
      </c>
      <c r="B283" s="36">
        <v>45137.804212962961</v>
      </c>
      <c r="C283" s="37">
        <v>45137.806504629632</v>
      </c>
      <c r="D283" s="6" t="s">
        <v>47</v>
      </c>
      <c r="E283" s="6" t="s">
        <v>18</v>
      </c>
      <c r="F283" s="6" t="s">
        <v>21</v>
      </c>
      <c r="G283" s="6" t="s">
        <v>111</v>
      </c>
      <c r="H283" s="84" t="str">
        <f t="shared" si="4"/>
        <v>Reason Unknown</v>
      </c>
      <c r="I283" s="63">
        <f>(tbl_raw_data[[#This Row],[Date Actioned]])-(tbl_raw_data[[#This Row],[Date Tagged]])</f>
        <v>2.2916666712262668E-3</v>
      </c>
      <c r="J283" s="66">
        <f>HOUR(tbl_raw_data[[#This Row],[time_taken]])*60+MINUTE(tbl_raw_data[[#This Row],[time_taken]])+SECOND(tbl_raw_data[[#This Row],[time_taken]])/60</f>
        <v>3.3</v>
      </c>
      <c r="K283" s="68">
        <f>DATE(YEAR(tbl_raw_data[[#This Row],[Date Actioned]]),MONTH(tbl_raw_data[[#This Row],[Date Actioned]]),DAY(tbl_raw_data[[#This Row],[Date Actioned]]))</f>
        <v>45137</v>
      </c>
      <c r="L283" s="65" t="str">
        <f>UPPER(TEXT(tbl_raw_data[[#This Row],[updated_date]],"MMMM"))</f>
        <v>JULY</v>
      </c>
      <c r="M283" s="65" t="str">
        <f>"WEEK "&amp;IF(ROUNDUP(DAY(tbl_raw_data[[#This Row],[updated_date]])/7,0)=5,4,ROUNDUP(DAY(tbl_raw_data[[#This Row],[updated_date]])/7,0))</f>
        <v>WEEK 4</v>
      </c>
      <c r="N283" s="71" t="str">
        <f>UPPER(VLOOKUP(tbl_raw_data[[#This Row],[Analyst]],settings!$A$1:$B$15,2,0))</f>
        <v>SHAHID</v>
      </c>
      <c r="O283" s="71" t="str">
        <f>TRIM(UPPER(tbl_raw_data[[#This Row],[Outcome]]))</f>
        <v>WITHDRAW</v>
      </c>
      <c r="P283" s="71" t="str">
        <f>TRIM(UPPER(tbl_raw_data[[#This Row],[Queue Name]]))</f>
        <v>CONSUMER PRE BUREAU</v>
      </c>
      <c r="Q283" s="71" t="str">
        <f>IF(tbl_raw_data[[#This Row],[time_taken_in_min]]&lt;=settings!$D$2,"SLA_MET","SLA_NOT_MET")</f>
        <v>SLA_MET</v>
      </c>
    </row>
    <row r="284" spans="1:17" x14ac:dyDescent="0.3">
      <c r="A284" s="1" t="s">
        <v>1247</v>
      </c>
      <c r="B284" s="34">
        <v>45137.807164351849</v>
      </c>
      <c r="C284" s="35">
        <v>45137.811249999999</v>
      </c>
      <c r="D284" s="2" t="s">
        <v>55</v>
      </c>
      <c r="E284" s="3" t="s">
        <v>8</v>
      </c>
      <c r="F284" s="2" t="s">
        <v>21</v>
      </c>
      <c r="G284" s="4"/>
      <c r="H284" s="84" t="str">
        <f t="shared" si="4"/>
        <v>Reason Unknown</v>
      </c>
      <c r="I284" s="63">
        <f>(tbl_raw_data[[#This Row],[Date Actioned]])-(tbl_raw_data[[#This Row],[Date Tagged]])</f>
        <v>4.0856481500668451E-3</v>
      </c>
      <c r="J284" s="66">
        <f>HOUR(tbl_raw_data[[#This Row],[time_taken]])*60+MINUTE(tbl_raw_data[[#This Row],[time_taken]])+SECOND(tbl_raw_data[[#This Row],[time_taken]])/60</f>
        <v>5.8833333333333329</v>
      </c>
      <c r="K284" s="68">
        <f>DATE(YEAR(tbl_raw_data[[#This Row],[Date Actioned]]),MONTH(tbl_raw_data[[#This Row],[Date Actioned]]),DAY(tbl_raw_data[[#This Row],[Date Actioned]]))</f>
        <v>45137</v>
      </c>
      <c r="L284" s="65" t="str">
        <f>UPPER(TEXT(tbl_raw_data[[#This Row],[updated_date]],"MMMM"))</f>
        <v>JULY</v>
      </c>
      <c r="M284" s="65" t="str">
        <f>"WEEK "&amp;IF(ROUNDUP(DAY(tbl_raw_data[[#This Row],[updated_date]])/7,0)=5,4,ROUNDUP(DAY(tbl_raw_data[[#This Row],[updated_date]])/7,0))</f>
        <v>WEEK 4</v>
      </c>
      <c r="N284" s="71" t="str">
        <f>UPPER(VLOOKUP(tbl_raw_data[[#This Row],[Analyst]],settings!$A$1:$B$15,2,0))</f>
        <v>SHAHID</v>
      </c>
      <c r="O284" s="71" t="str">
        <f>TRIM(UPPER(tbl_raw_data[[#This Row],[Outcome]]))</f>
        <v>WITHDRAW</v>
      </c>
      <c r="P284" s="71" t="str">
        <f>TRIM(UPPER(tbl_raw_data[[#This Row],[Queue Name]]))</f>
        <v>CONSUMER POST BUREAU</v>
      </c>
      <c r="Q284" s="71" t="str">
        <f>IF(tbl_raw_data[[#This Row],[time_taken_in_min]]&lt;=settings!$D$2,"SLA_MET","SLA_NOT_MET")</f>
        <v>SLA_MET</v>
      </c>
    </row>
    <row r="285" spans="1:17" x14ac:dyDescent="0.3">
      <c r="A285" s="5" t="s">
        <v>1248</v>
      </c>
      <c r="B285" s="36">
        <v>45137.810381944444</v>
      </c>
      <c r="C285" s="37">
        <v>45137.811342592591</v>
      </c>
      <c r="D285" s="6" t="s">
        <v>47</v>
      </c>
      <c r="E285" s="6" t="s">
        <v>18</v>
      </c>
      <c r="F285" s="6" t="s">
        <v>24</v>
      </c>
      <c r="G285" s="6" t="s">
        <v>67</v>
      </c>
      <c r="H285" s="84" t="str">
        <f t="shared" si="4"/>
        <v>Incomplete Details</v>
      </c>
      <c r="I285" s="63">
        <f>(tbl_raw_data[[#This Row],[Date Actioned]])-(tbl_raw_data[[#This Row],[Date Tagged]])</f>
        <v>9.6064814715646207E-4</v>
      </c>
      <c r="J285" s="66">
        <f>HOUR(tbl_raw_data[[#This Row],[time_taken]])*60+MINUTE(tbl_raw_data[[#This Row],[time_taken]])+SECOND(tbl_raw_data[[#This Row],[time_taken]])/60</f>
        <v>1.3833333333333333</v>
      </c>
      <c r="K285" s="68">
        <f>DATE(YEAR(tbl_raw_data[[#This Row],[Date Actioned]]),MONTH(tbl_raw_data[[#This Row],[Date Actioned]]),DAY(tbl_raw_data[[#This Row],[Date Actioned]]))</f>
        <v>45137</v>
      </c>
      <c r="L285" s="65" t="str">
        <f>UPPER(TEXT(tbl_raw_data[[#This Row],[updated_date]],"MMMM"))</f>
        <v>JULY</v>
      </c>
      <c r="M285" s="65" t="str">
        <f>"WEEK "&amp;IF(ROUNDUP(DAY(tbl_raw_data[[#This Row],[updated_date]])/7,0)=5,4,ROUNDUP(DAY(tbl_raw_data[[#This Row],[updated_date]])/7,0))</f>
        <v>WEEK 4</v>
      </c>
      <c r="N285" s="71" t="str">
        <f>UPPER(VLOOKUP(tbl_raw_data[[#This Row],[Analyst]],settings!$A$1:$B$15,2,0))</f>
        <v>SAM</v>
      </c>
      <c r="O285" s="71" t="str">
        <f>TRIM(UPPER(tbl_raw_data[[#This Row],[Outcome]]))</f>
        <v>WITHDRAW</v>
      </c>
      <c r="P285" s="71" t="str">
        <f>TRIM(UPPER(tbl_raw_data[[#This Row],[Queue Name]]))</f>
        <v>CONSUMER PRE BUREAU</v>
      </c>
      <c r="Q285" s="71" t="str">
        <f>IF(tbl_raw_data[[#This Row],[time_taken_in_min]]&lt;=settings!$D$2,"SLA_MET","SLA_NOT_MET")</f>
        <v>SLA_MET</v>
      </c>
    </row>
    <row r="286" spans="1:17" x14ac:dyDescent="0.3">
      <c r="A286" s="7" t="s">
        <v>1249</v>
      </c>
      <c r="B286" s="34">
        <v>45137.816458333335</v>
      </c>
      <c r="C286" s="38">
        <v>45137.819872685184</v>
      </c>
      <c r="D286" s="3" t="s">
        <v>47</v>
      </c>
      <c r="E286" s="3" t="s">
        <v>8</v>
      </c>
      <c r="F286" s="3" t="s">
        <v>24</v>
      </c>
      <c r="G286" s="3" t="s">
        <v>112</v>
      </c>
      <c r="H286" s="84" t="str">
        <f t="shared" si="4"/>
        <v>Incomplete Details</v>
      </c>
      <c r="I286" s="63">
        <f>(tbl_raw_data[[#This Row],[Date Actioned]])-(tbl_raw_data[[#This Row],[Date Tagged]])</f>
        <v>3.4143518496421166E-3</v>
      </c>
      <c r="J286" s="66">
        <f>HOUR(tbl_raw_data[[#This Row],[time_taken]])*60+MINUTE(tbl_raw_data[[#This Row],[time_taken]])+SECOND(tbl_raw_data[[#This Row],[time_taken]])/60</f>
        <v>4.916666666666667</v>
      </c>
      <c r="K286" s="68">
        <f>DATE(YEAR(tbl_raw_data[[#This Row],[Date Actioned]]),MONTH(tbl_raw_data[[#This Row],[Date Actioned]]),DAY(tbl_raw_data[[#This Row],[Date Actioned]]))</f>
        <v>45137</v>
      </c>
      <c r="L286" s="65" t="str">
        <f>UPPER(TEXT(tbl_raw_data[[#This Row],[updated_date]],"MMMM"))</f>
        <v>JULY</v>
      </c>
      <c r="M286" s="65" t="str">
        <f>"WEEK "&amp;IF(ROUNDUP(DAY(tbl_raw_data[[#This Row],[updated_date]])/7,0)=5,4,ROUNDUP(DAY(tbl_raw_data[[#This Row],[updated_date]])/7,0))</f>
        <v>WEEK 4</v>
      </c>
      <c r="N286" s="71" t="str">
        <f>UPPER(VLOOKUP(tbl_raw_data[[#This Row],[Analyst]],settings!$A$1:$B$15,2,0))</f>
        <v>SAM</v>
      </c>
      <c r="O286" s="71" t="str">
        <f>TRIM(UPPER(tbl_raw_data[[#This Row],[Outcome]]))</f>
        <v>WITHDRAW</v>
      </c>
      <c r="P286" s="71" t="str">
        <f>TRIM(UPPER(tbl_raw_data[[#This Row],[Queue Name]]))</f>
        <v>CONSUMER POST BUREAU</v>
      </c>
      <c r="Q286" s="71" t="str">
        <f>IF(tbl_raw_data[[#This Row],[time_taken_in_min]]&lt;=settings!$D$2,"SLA_MET","SLA_NOT_MET")</f>
        <v>SLA_MET</v>
      </c>
    </row>
    <row r="287" spans="1:17" x14ac:dyDescent="0.3">
      <c r="A287" s="1" t="s">
        <v>1250</v>
      </c>
      <c r="B287" s="36">
        <v>45137.816458333335</v>
      </c>
      <c r="C287" s="37">
        <v>45137.82408564815</v>
      </c>
      <c r="D287" s="6" t="s">
        <v>47</v>
      </c>
      <c r="E287" s="6" t="s">
        <v>8</v>
      </c>
      <c r="F287" s="6" t="s">
        <v>19</v>
      </c>
      <c r="G287" s="6" t="s">
        <v>113</v>
      </c>
      <c r="H287" s="84" t="str">
        <f t="shared" si="4"/>
        <v>Incorrect Queue</v>
      </c>
      <c r="I287" s="63">
        <f>(tbl_raw_data[[#This Row],[Date Actioned]])-(tbl_raw_data[[#This Row],[Date Tagged]])</f>
        <v>7.6273148151813075E-3</v>
      </c>
      <c r="J287" s="66">
        <f>HOUR(tbl_raw_data[[#This Row],[time_taken]])*60+MINUTE(tbl_raw_data[[#This Row],[time_taken]])+SECOND(tbl_raw_data[[#This Row],[time_taken]])/60</f>
        <v>10.983333333333333</v>
      </c>
      <c r="K287" s="68">
        <f>DATE(YEAR(tbl_raw_data[[#This Row],[Date Actioned]]),MONTH(tbl_raw_data[[#This Row],[Date Actioned]]),DAY(tbl_raw_data[[#This Row],[Date Actioned]]))</f>
        <v>45137</v>
      </c>
      <c r="L287" s="65" t="str">
        <f>UPPER(TEXT(tbl_raw_data[[#This Row],[updated_date]],"MMMM"))</f>
        <v>JULY</v>
      </c>
      <c r="M287" s="65" t="str">
        <f>"WEEK "&amp;IF(ROUNDUP(DAY(tbl_raw_data[[#This Row],[updated_date]])/7,0)=5,4,ROUNDUP(DAY(tbl_raw_data[[#This Row],[updated_date]])/7,0))</f>
        <v>WEEK 4</v>
      </c>
      <c r="N287" s="71" t="str">
        <f>UPPER(VLOOKUP(tbl_raw_data[[#This Row],[Analyst]],settings!$A$1:$B$15,2,0))</f>
        <v>NAVED</v>
      </c>
      <c r="O287" s="71" t="str">
        <f>TRIM(UPPER(tbl_raw_data[[#This Row],[Outcome]]))</f>
        <v>WITHDRAW</v>
      </c>
      <c r="P287" s="71" t="str">
        <f>TRIM(UPPER(tbl_raw_data[[#This Row],[Queue Name]]))</f>
        <v>CONSUMER POST BUREAU</v>
      </c>
      <c r="Q287" s="71" t="str">
        <f>IF(tbl_raw_data[[#This Row],[time_taken_in_min]]&lt;=settings!$D$2,"SLA_MET","SLA_NOT_MET")</f>
        <v>SLA_MET</v>
      </c>
    </row>
    <row r="288" spans="1:17" x14ac:dyDescent="0.3">
      <c r="A288" s="5" t="s">
        <v>1251</v>
      </c>
      <c r="B288" s="34">
        <v>45137.889178240737</v>
      </c>
      <c r="C288" s="35">
        <v>45138.359166666669</v>
      </c>
      <c r="D288" s="2" t="s">
        <v>55</v>
      </c>
      <c r="E288" s="3" t="s">
        <v>8</v>
      </c>
      <c r="F288" s="2" t="s">
        <v>114</v>
      </c>
      <c r="G288" s="4"/>
      <c r="H288" s="84" t="str">
        <f t="shared" si="4"/>
        <v>Reason Unknown</v>
      </c>
      <c r="I288" s="63">
        <f>(tbl_raw_data[[#This Row],[Date Actioned]])-(tbl_raw_data[[#This Row],[Date Tagged]])</f>
        <v>0.46998842593166046</v>
      </c>
      <c r="J288" s="66">
        <f>HOUR(tbl_raw_data[[#This Row],[time_taken]])*60+MINUTE(tbl_raw_data[[#This Row],[time_taken]])+SECOND(tbl_raw_data[[#This Row],[time_taken]])/60</f>
        <v>676.7833333333333</v>
      </c>
      <c r="K288" s="68">
        <f>DATE(YEAR(tbl_raw_data[[#This Row],[Date Actioned]]),MONTH(tbl_raw_data[[#This Row],[Date Actioned]]),DAY(tbl_raw_data[[#This Row],[Date Actioned]]))</f>
        <v>45138</v>
      </c>
      <c r="L288" s="65" t="str">
        <f>UPPER(TEXT(tbl_raw_data[[#This Row],[updated_date]],"MMMM"))</f>
        <v>JULY</v>
      </c>
      <c r="M288" s="65" t="str">
        <f>"WEEK "&amp;IF(ROUNDUP(DAY(tbl_raw_data[[#This Row],[updated_date]])/7,0)=5,4,ROUNDUP(DAY(tbl_raw_data[[#This Row],[updated_date]])/7,0))</f>
        <v>WEEK 4</v>
      </c>
      <c r="N288" s="71" t="str">
        <f>UPPER(VLOOKUP(tbl_raw_data[[#This Row],[Analyst]],settings!$A$1:$B$15,2,0))</f>
        <v>FARDIN</v>
      </c>
      <c r="O288" s="71" t="str">
        <f>TRIM(UPPER(tbl_raw_data[[#This Row],[Outcome]]))</f>
        <v>WITHDRAW</v>
      </c>
      <c r="P288" s="71" t="str">
        <f>TRIM(UPPER(tbl_raw_data[[#This Row],[Queue Name]]))</f>
        <v>CONSUMER POST BUREAU</v>
      </c>
      <c r="Q288" s="71" t="str">
        <f>IF(tbl_raw_data[[#This Row],[time_taken_in_min]]&lt;=settings!$D$2,"SLA_MET","SLA_NOT_MET")</f>
        <v>SLA_NOT_MET</v>
      </c>
    </row>
    <row r="289" spans="1:17" hidden="1" x14ac:dyDescent="0.3">
      <c r="A289" s="7" t="s">
        <v>1252</v>
      </c>
      <c r="B289" s="36">
        <v>45138.928472222222</v>
      </c>
      <c r="C289" s="39">
        <v>45139.364363425928</v>
      </c>
      <c r="D289" s="8" t="s">
        <v>15</v>
      </c>
      <c r="E289" s="6" t="s">
        <v>8</v>
      </c>
      <c r="F289" s="8" t="s">
        <v>114</v>
      </c>
      <c r="G289" s="9"/>
      <c r="H289" s="84" t="str">
        <f t="shared" si="4"/>
        <v>Reason Unknown</v>
      </c>
      <c r="I289" s="63">
        <f>(tbl_raw_data[[#This Row],[Date Actioned]])-(tbl_raw_data[[#This Row],[Date Tagged]])</f>
        <v>0.43589120370597811</v>
      </c>
      <c r="J289" s="66">
        <f>HOUR(tbl_raw_data[[#This Row],[time_taken]])*60+MINUTE(tbl_raw_data[[#This Row],[time_taken]])+SECOND(tbl_raw_data[[#This Row],[time_taken]])/60</f>
        <v>627.68333333333328</v>
      </c>
      <c r="K289" s="68">
        <f>DATE(YEAR(tbl_raw_data[[#This Row],[Date Actioned]]),MONTH(tbl_raw_data[[#This Row],[Date Actioned]]),DAY(tbl_raw_data[[#This Row],[Date Actioned]]))</f>
        <v>45139</v>
      </c>
      <c r="L289" s="65" t="str">
        <f>UPPER(TEXT(tbl_raw_data[[#This Row],[updated_date]],"MMMM"))</f>
        <v>AUGUST</v>
      </c>
      <c r="M289" s="65" t="str">
        <f>"WEEK "&amp;IF(ROUNDUP(DAY(tbl_raw_data[[#This Row],[updated_date]])/7,0)=5,4,ROUNDUP(DAY(tbl_raw_data[[#This Row],[updated_date]])/7,0))</f>
        <v>WEEK 1</v>
      </c>
      <c r="N289" s="71" t="str">
        <f>UPPER(VLOOKUP(tbl_raw_data[[#This Row],[Analyst]],settings!$A$1:$B$15,2,0))</f>
        <v>FARDIN</v>
      </c>
      <c r="O289" s="71" t="str">
        <f>TRIM(UPPER(tbl_raw_data[[#This Row],[Outcome]]))</f>
        <v>APPROVE</v>
      </c>
      <c r="P289" s="71" t="str">
        <f>TRIM(UPPER(tbl_raw_data[[#This Row],[Queue Name]]))</f>
        <v>CONSUMER POST BUREAU</v>
      </c>
      <c r="Q289" s="71" t="str">
        <f>IF(tbl_raw_data[[#This Row],[time_taken_in_min]]&lt;=settings!$D$2,"SLA_MET","SLA_NOT_MET")</f>
        <v>SLA_NOT_MET</v>
      </c>
    </row>
    <row r="290" spans="1:17" hidden="1" x14ac:dyDescent="0.3">
      <c r="A290" s="1" t="s">
        <v>1253</v>
      </c>
      <c r="B290" s="34">
        <v>45138.967662037037</v>
      </c>
      <c r="C290" s="35">
        <v>45139.368668981479</v>
      </c>
      <c r="D290" s="2" t="s">
        <v>15</v>
      </c>
      <c r="E290" s="3" t="s">
        <v>8</v>
      </c>
      <c r="F290" s="2" t="s">
        <v>114</v>
      </c>
      <c r="G290" s="4"/>
      <c r="H290" s="84" t="str">
        <f t="shared" si="4"/>
        <v>Reason Unknown</v>
      </c>
      <c r="I290" s="63">
        <f>(tbl_raw_data[[#This Row],[Date Actioned]])-(tbl_raw_data[[#This Row],[Date Tagged]])</f>
        <v>0.40100694444117835</v>
      </c>
      <c r="J290" s="66">
        <f>HOUR(tbl_raw_data[[#This Row],[time_taken]])*60+MINUTE(tbl_raw_data[[#This Row],[time_taken]])+SECOND(tbl_raw_data[[#This Row],[time_taken]])/60</f>
        <v>577.45000000000005</v>
      </c>
      <c r="K290" s="68">
        <f>DATE(YEAR(tbl_raw_data[[#This Row],[Date Actioned]]),MONTH(tbl_raw_data[[#This Row],[Date Actioned]]),DAY(tbl_raw_data[[#This Row],[Date Actioned]]))</f>
        <v>45139</v>
      </c>
      <c r="L290" s="65" t="str">
        <f>UPPER(TEXT(tbl_raw_data[[#This Row],[updated_date]],"MMMM"))</f>
        <v>AUGUST</v>
      </c>
      <c r="M290" s="65" t="str">
        <f>"WEEK "&amp;IF(ROUNDUP(DAY(tbl_raw_data[[#This Row],[updated_date]])/7,0)=5,4,ROUNDUP(DAY(tbl_raw_data[[#This Row],[updated_date]])/7,0))</f>
        <v>WEEK 1</v>
      </c>
      <c r="N290" s="71" t="str">
        <f>UPPER(VLOOKUP(tbl_raw_data[[#This Row],[Analyst]],settings!$A$1:$B$15,2,0))</f>
        <v>FARDIN</v>
      </c>
      <c r="O290" s="71" t="str">
        <f>TRIM(UPPER(tbl_raw_data[[#This Row],[Outcome]]))</f>
        <v>APPROVE</v>
      </c>
      <c r="P290" s="71" t="str">
        <f>TRIM(UPPER(tbl_raw_data[[#This Row],[Queue Name]]))</f>
        <v>CONSUMER POST BUREAU</v>
      </c>
      <c r="Q290" s="71" t="str">
        <f>IF(tbl_raw_data[[#This Row],[time_taken_in_min]]&lt;=settings!$D$2,"SLA_MET","SLA_NOT_MET")</f>
        <v>SLA_NOT_MET</v>
      </c>
    </row>
    <row r="291" spans="1:17" x14ac:dyDescent="0.3">
      <c r="A291" s="5" t="s">
        <v>1254</v>
      </c>
      <c r="B291" s="36">
        <v>45138.879548611112</v>
      </c>
      <c r="C291" s="39">
        <v>45139.358634259261</v>
      </c>
      <c r="D291" s="8" t="s">
        <v>36</v>
      </c>
      <c r="E291" s="6" t="s">
        <v>11</v>
      </c>
      <c r="F291" s="8" t="s">
        <v>114</v>
      </c>
      <c r="G291" s="9"/>
      <c r="H291" s="84" t="str">
        <f t="shared" si="4"/>
        <v>Reason Unknown</v>
      </c>
      <c r="I291" s="63">
        <f>(tbl_raw_data[[#This Row],[Date Actioned]])-(tbl_raw_data[[#This Row],[Date Tagged]])</f>
        <v>0.47908564814861165</v>
      </c>
      <c r="J291" s="66">
        <f>HOUR(tbl_raw_data[[#This Row],[time_taken]])*60+MINUTE(tbl_raw_data[[#This Row],[time_taken]])+SECOND(tbl_raw_data[[#This Row],[time_taken]])/60</f>
        <v>689.88333333333333</v>
      </c>
      <c r="K291" s="68">
        <f>DATE(YEAR(tbl_raw_data[[#This Row],[Date Actioned]]),MONTH(tbl_raw_data[[#This Row],[Date Actioned]]),DAY(tbl_raw_data[[#This Row],[Date Actioned]]))</f>
        <v>45139</v>
      </c>
      <c r="L291" s="65" t="str">
        <f>UPPER(TEXT(tbl_raw_data[[#This Row],[updated_date]],"MMMM"))</f>
        <v>AUGUST</v>
      </c>
      <c r="M291" s="65" t="str">
        <f>"WEEK "&amp;IF(ROUNDUP(DAY(tbl_raw_data[[#This Row],[updated_date]])/7,0)=5,4,ROUNDUP(DAY(tbl_raw_data[[#This Row],[updated_date]])/7,0))</f>
        <v>WEEK 1</v>
      </c>
      <c r="N291" s="71" t="str">
        <f>UPPER(VLOOKUP(tbl_raw_data[[#This Row],[Analyst]],settings!$A$1:$B$15,2,0))</f>
        <v>FARDIN</v>
      </c>
      <c r="O291" s="71" t="str">
        <f>TRIM(UPPER(tbl_raw_data[[#This Row],[Outcome]]))</f>
        <v>DECLINE</v>
      </c>
      <c r="P291" s="71" t="str">
        <f>TRIM(UPPER(tbl_raw_data[[#This Row],[Queue Name]]))</f>
        <v>CONSUMER EXISTING</v>
      </c>
      <c r="Q291" s="71" t="str">
        <f>IF(tbl_raw_data[[#This Row],[time_taken_in_min]]&lt;=settings!$D$2,"SLA_MET","SLA_NOT_MET")</f>
        <v>SLA_NOT_MET</v>
      </c>
    </row>
    <row r="292" spans="1:17" hidden="1" x14ac:dyDescent="0.3">
      <c r="A292" s="7" t="s">
        <v>1255</v>
      </c>
      <c r="B292" s="34">
        <v>45138.352106481485</v>
      </c>
      <c r="C292" s="35">
        <v>45138.363078703704</v>
      </c>
      <c r="D292" s="2" t="s">
        <v>15</v>
      </c>
      <c r="E292" s="3" t="s">
        <v>8</v>
      </c>
      <c r="F292" s="2" t="s">
        <v>114</v>
      </c>
      <c r="G292" s="4"/>
      <c r="H292" s="84" t="str">
        <f t="shared" si="4"/>
        <v>Reason Unknown</v>
      </c>
      <c r="I292" s="63">
        <f>(tbl_raw_data[[#This Row],[Date Actioned]])-(tbl_raw_data[[#This Row],[Date Tagged]])</f>
        <v>1.0972222218697425E-2</v>
      </c>
      <c r="J292" s="66">
        <f>HOUR(tbl_raw_data[[#This Row],[time_taken]])*60+MINUTE(tbl_raw_data[[#This Row],[time_taken]])+SECOND(tbl_raw_data[[#This Row],[time_taken]])/60</f>
        <v>15.8</v>
      </c>
      <c r="K292" s="68">
        <f>DATE(YEAR(tbl_raw_data[[#This Row],[Date Actioned]]),MONTH(tbl_raw_data[[#This Row],[Date Actioned]]),DAY(tbl_raw_data[[#This Row],[Date Actioned]]))</f>
        <v>45138</v>
      </c>
      <c r="L292" s="65" t="str">
        <f>UPPER(TEXT(tbl_raw_data[[#This Row],[updated_date]],"MMMM"))</f>
        <v>JULY</v>
      </c>
      <c r="M292" s="65" t="str">
        <f>"WEEK "&amp;IF(ROUNDUP(DAY(tbl_raw_data[[#This Row],[updated_date]])/7,0)=5,4,ROUNDUP(DAY(tbl_raw_data[[#This Row],[updated_date]])/7,0))</f>
        <v>WEEK 4</v>
      </c>
      <c r="N292" s="71" t="str">
        <f>UPPER(VLOOKUP(tbl_raw_data[[#This Row],[Analyst]],settings!$A$1:$B$15,2,0))</f>
        <v>FARDIN</v>
      </c>
      <c r="O292" s="71" t="str">
        <f>TRIM(UPPER(tbl_raw_data[[#This Row],[Outcome]]))</f>
        <v>APPROVE</v>
      </c>
      <c r="P292" s="71" t="str">
        <f>TRIM(UPPER(tbl_raw_data[[#This Row],[Queue Name]]))</f>
        <v>CONSUMER POST BUREAU</v>
      </c>
      <c r="Q292" s="71" t="str">
        <f>IF(tbl_raw_data[[#This Row],[time_taken_in_min]]&lt;=settings!$D$2,"SLA_MET","SLA_NOT_MET")</f>
        <v>SLA_MET</v>
      </c>
    </row>
    <row r="293" spans="1:17" hidden="1" x14ac:dyDescent="0.3">
      <c r="A293" s="1" t="s">
        <v>1256</v>
      </c>
      <c r="B293" s="36">
        <v>45138.364652777775</v>
      </c>
      <c r="C293" s="37">
        <v>45138.374826388892</v>
      </c>
      <c r="D293" s="6" t="s">
        <v>10</v>
      </c>
      <c r="E293" s="6" t="s">
        <v>11</v>
      </c>
      <c r="F293" s="6" t="s">
        <v>9</v>
      </c>
      <c r="G293" s="6" t="s">
        <v>15</v>
      </c>
      <c r="H293" s="84" t="str">
        <f t="shared" si="4"/>
        <v>Reason Unknown</v>
      </c>
      <c r="I293" s="63">
        <f>(tbl_raw_data[[#This Row],[Date Actioned]])-(tbl_raw_data[[#This Row],[Date Tagged]])</f>
        <v>1.0173611117352266E-2</v>
      </c>
      <c r="J293" s="66">
        <f>HOUR(tbl_raw_data[[#This Row],[time_taken]])*60+MINUTE(tbl_raw_data[[#This Row],[time_taken]])+SECOND(tbl_raw_data[[#This Row],[time_taken]])/60</f>
        <v>14.65</v>
      </c>
      <c r="K293" s="68">
        <f>DATE(YEAR(tbl_raw_data[[#This Row],[Date Actioned]]),MONTH(tbl_raw_data[[#This Row],[Date Actioned]]),DAY(tbl_raw_data[[#This Row],[Date Actioned]]))</f>
        <v>45138</v>
      </c>
      <c r="L293" s="65" t="str">
        <f>UPPER(TEXT(tbl_raw_data[[#This Row],[updated_date]],"MMMM"))</f>
        <v>JULY</v>
      </c>
      <c r="M293" s="65" t="str">
        <f>"WEEK "&amp;IF(ROUNDUP(DAY(tbl_raw_data[[#This Row],[updated_date]])/7,0)=5,4,ROUNDUP(DAY(tbl_raw_data[[#This Row],[updated_date]])/7,0))</f>
        <v>WEEK 4</v>
      </c>
      <c r="N293" s="71" t="str">
        <f>UPPER(VLOOKUP(tbl_raw_data[[#This Row],[Analyst]],settings!$A$1:$B$15,2,0))</f>
        <v>QUADIR</v>
      </c>
      <c r="O293" s="71" t="str">
        <f>TRIM(UPPER(tbl_raw_data[[#This Row],[Outcome]]))</f>
        <v>APPROVE</v>
      </c>
      <c r="P293" s="71" t="str">
        <f>TRIM(UPPER(tbl_raw_data[[#This Row],[Queue Name]]))</f>
        <v>CONSUMER EXISTING</v>
      </c>
      <c r="Q293" s="71" t="str">
        <f>IF(tbl_raw_data[[#This Row],[time_taken_in_min]]&lt;=settings!$D$2,"SLA_MET","SLA_NOT_MET")</f>
        <v>SLA_MET</v>
      </c>
    </row>
    <row r="294" spans="1:17" hidden="1" x14ac:dyDescent="0.3">
      <c r="A294" s="5" t="s">
        <v>1257</v>
      </c>
      <c r="B294" s="34">
        <v>45138.365497685183</v>
      </c>
      <c r="C294" s="38">
        <v>45138.380277777775</v>
      </c>
      <c r="D294" s="3" t="s">
        <v>10</v>
      </c>
      <c r="E294" s="3" t="s">
        <v>8</v>
      </c>
      <c r="F294" s="3" t="s">
        <v>114</v>
      </c>
      <c r="G294" s="3" t="s">
        <v>15</v>
      </c>
      <c r="H294" s="84" t="str">
        <f t="shared" si="4"/>
        <v>Reason Unknown</v>
      </c>
      <c r="I294" s="63">
        <f>(tbl_raw_data[[#This Row],[Date Actioned]])-(tbl_raw_data[[#This Row],[Date Tagged]])</f>
        <v>1.4780092591536231E-2</v>
      </c>
      <c r="J294" s="66">
        <f>HOUR(tbl_raw_data[[#This Row],[time_taken]])*60+MINUTE(tbl_raw_data[[#This Row],[time_taken]])+SECOND(tbl_raw_data[[#This Row],[time_taken]])/60</f>
        <v>21.283333333333335</v>
      </c>
      <c r="K294" s="68">
        <f>DATE(YEAR(tbl_raw_data[[#This Row],[Date Actioned]]),MONTH(tbl_raw_data[[#This Row],[Date Actioned]]),DAY(tbl_raw_data[[#This Row],[Date Actioned]]))</f>
        <v>45138</v>
      </c>
      <c r="L294" s="65" t="str">
        <f>UPPER(TEXT(tbl_raw_data[[#This Row],[updated_date]],"MMMM"))</f>
        <v>JULY</v>
      </c>
      <c r="M294" s="65" t="str">
        <f>"WEEK "&amp;IF(ROUNDUP(DAY(tbl_raw_data[[#This Row],[updated_date]])/7,0)=5,4,ROUNDUP(DAY(tbl_raw_data[[#This Row],[updated_date]])/7,0))</f>
        <v>WEEK 4</v>
      </c>
      <c r="N294" s="71" t="str">
        <f>UPPER(VLOOKUP(tbl_raw_data[[#This Row],[Analyst]],settings!$A$1:$B$15,2,0))</f>
        <v>FARDIN</v>
      </c>
      <c r="O294" s="71" t="str">
        <f>TRIM(UPPER(tbl_raw_data[[#This Row],[Outcome]]))</f>
        <v>APPROVE</v>
      </c>
      <c r="P294" s="71" t="str">
        <f>TRIM(UPPER(tbl_raw_data[[#This Row],[Queue Name]]))</f>
        <v>CONSUMER POST BUREAU</v>
      </c>
      <c r="Q294" s="71" t="str">
        <f>IF(tbl_raw_data[[#This Row],[time_taken_in_min]]&lt;=settings!$D$2,"SLA_MET","SLA_NOT_MET")</f>
        <v>SLA_NOT_MET</v>
      </c>
    </row>
    <row r="295" spans="1:17" hidden="1" x14ac:dyDescent="0.3">
      <c r="A295" s="7" t="s">
        <v>1258</v>
      </c>
      <c r="B295" s="36">
        <v>45138.370578703703</v>
      </c>
      <c r="C295" s="37">
        <v>45138.37771990741</v>
      </c>
      <c r="D295" s="6" t="s">
        <v>10</v>
      </c>
      <c r="E295" s="6" t="s">
        <v>8</v>
      </c>
      <c r="F295" s="6" t="s">
        <v>9</v>
      </c>
      <c r="G295" s="6" t="s">
        <v>23</v>
      </c>
      <c r="H295" s="84" t="str">
        <f t="shared" si="4"/>
        <v>Reason Unknown</v>
      </c>
      <c r="I295" s="63">
        <f>(tbl_raw_data[[#This Row],[Date Actioned]])-(tbl_raw_data[[#This Row],[Date Tagged]])</f>
        <v>7.1412037068512291E-3</v>
      </c>
      <c r="J295" s="66">
        <f>HOUR(tbl_raw_data[[#This Row],[time_taken]])*60+MINUTE(tbl_raw_data[[#This Row],[time_taken]])+SECOND(tbl_raw_data[[#This Row],[time_taken]])/60</f>
        <v>10.283333333333333</v>
      </c>
      <c r="K295" s="68">
        <f>DATE(YEAR(tbl_raw_data[[#This Row],[Date Actioned]]),MONTH(tbl_raw_data[[#This Row],[Date Actioned]]),DAY(tbl_raw_data[[#This Row],[Date Actioned]]))</f>
        <v>45138</v>
      </c>
      <c r="L295" s="65" t="str">
        <f>UPPER(TEXT(tbl_raw_data[[#This Row],[updated_date]],"MMMM"))</f>
        <v>JULY</v>
      </c>
      <c r="M295" s="65" t="str">
        <f>"WEEK "&amp;IF(ROUNDUP(DAY(tbl_raw_data[[#This Row],[updated_date]])/7,0)=5,4,ROUNDUP(DAY(tbl_raw_data[[#This Row],[updated_date]])/7,0))</f>
        <v>WEEK 4</v>
      </c>
      <c r="N295" s="71" t="str">
        <f>UPPER(VLOOKUP(tbl_raw_data[[#This Row],[Analyst]],settings!$A$1:$B$15,2,0))</f>
        <v>QUADIR</v>
      </c>
      <c r="O295" s="71" t="str">
        <f>TRIM(UPPER(tbl_raw_data[[#This Row],[Outcome]]))</f>
        <v>APPROVE</v>
      </c>
      <c r="P295" s="71" t="str">
        <f>TRIM(UPPER(tbl_raw_data[[#This Row],[Queue Name]]))</f>
        <v>CONSUMER POST BUREAU</v>
      </c>
      <c r="Q295" s="71" t="str">
        <f>IF(tbl_raw_data[[#This Row],[time_taken_in_min]]&lt;=settings!$D$2,"SLA_MET","SLA_NOT_MET")</f>
        <v>SLA_MET</v>
      </c>
    </row>
    <row r="296" spans="1:17" hidden="1" x14ac:dyDescent="0.3">
      <c r="A296" s="1" t="s">
        <v>1259</v>
      </c>
      <c r="B296" s="34">
        <v>45138.376562500001</v>
      </c>
      <c r="C296" s="38">
        <v>45138.379675925928</v>
      </c>
      <c r="D296" s="3" t="s">
        <v>10</v>
      </c>
      <c r="E296" s="3" t="s">
        <v>8</v>
      </c>
      <c r="F296" s="3" t="s">
        <v>9</v>
      </c>
      <c r="G296" s="3" t="s">
        <v>23</v>
      </c>
      <c r="H296" s="84" t="str">
        <f t="shared" si="4"/>
        <v>Reason Unknown</v>
      </c>
      <c r="I296" s="63">
        <f>(tbl_raw_data[[#This Row],[Date Actioned]])-(tbl_raw_data[[#This Row],[Date Tagged]])</f>
        <v>3.1134259261307307E-3</v>
      </c>
      <c r="J296" s="66">
        <f>HOUR(tbl_raw_data[[#This Row],[time_taken]])*60+MINUTE(tbl_raw_data[[#This Row],[time_taken]])+SECOND(tbl_raw_data[[#This Row],[time_taken]])/60</f>
        <v>4.4833333333333334</v>
      </c>
      <c r="K296" s="68">
        <f>DATE(YEAR(tbl_raw_data[[#This Row],[Date Actioned]]),MONTH(tbl_raw_data[[#This Row],[Date Actioned]]),DAY(tbl_raw_data[[#This Row],[Date Actioned]]))</f>
        <v>45138</v>
      </c>
      <c r="L296" s="65" t="str">
        <f>UPPER(TEXT(tbl_raw_data[[#This Row],[updated_date]],"MMMM"))</f>
        <v>JULY</v>
      </c>
      <c r="M296" s="65" t="str">
        <f>"WEEK "&amp;IF(ROUNDUP(DAY(tbl_raw_data[[#This Row],[updated_date]])/7,0)=5,4,ROUNDUP(DAY(tbl_raw_data[[#This Row],[updated_date]])/7,0))</f>
        <v>WEEK 4</v>
      </c>
      <c r="N296" s="71" t="str">
        <f>UPPER(VLOOKUP(tbl_raw_data[[#This Row],[Analyst]],settings!$A$1:$B$15,2,0))</f>
        <v>QUADIR</v>
      </c>
      <c r="O296" s="71" t="str">
        <f>TRIM(UPPER(tbl_raw_data[[#This Row],[Outcome]]))</f>
        <v>APPROVE</v>
      </c>
      <c r="P296" s="71" t="str">
        <f>TRIM(UPPER(tbl_raw_data[[#This Row],[Queue Name]]))</f>
        <v>CONSUMER POST BUREAU</v>
      </c>
      <c r="Q296" s="71" t="str">
        <f>IF(tbl_raw_data[[#This Row],[time_taken_in_min]]&lt;=settings!$D$2,"SLA_MET","SLA_NOT_MET")</f>
        <v>SLA_MET</v>
      </c>
    </row>
    <row r="297" spans="1:17" hidden="1" x14ac:dyDescent="0.3">
      <c r="A297" s="5" t="s">
        <v>1260</v>
      </c>
      <c r="B297" s="36">
        <v>45138.386238425926</v>
      </c>
      <c r="C297" s="37">
        <v>45138.393078703702</v>
      </c>
      <c r="D297" s="6" t="s">
        <v>10</v>
      </c>
      <c r="E297" s="6" t="s">
        <v>11</v>
      </c>
      <c r="F297" s="6" t="s">
        <v>9</v>
      </c>
      <c r="G297" s="6" t="s">
        <v>15</v>
      </c>
      <c r="H297" s="84" t="str">
        <f t="shared" si="4"/>
        <v>Reason Unknown</v>
      </c>
      <c r="I297" s="63">
        <f>(tbl_raw_data[[#This Row],[Date Actioned]])-(tbl_raw_data[[#This Row],[Date Tagged]])</f>
        <v>6.8402777760638855E-3</v>
      </c>
      <c r="J297" s="66">
        <f>HOUR(tbl_raw_data[[#This Row],[time_taken]])*60+MINUTE(tbl_raw_data[[#This Row],[time_taken]])+SECOND(tbl_raw_data[[#This Row],[time_taken]])/60</f>
        <v>9.85</v>
      </c>
      <c r="K297" s="68">
        <f>DATE(YEAR(tbl_raw_data[[#This Row],[Date Actioned]]),MONTH(tbl_raw_data[[#This Row],[Date Actioned]]),DAY(tbl_raw_data[[#This Row],[Date Actioned]]))</f>
        <v>45138</v>
      </c>
      <c r="L297" s="65" t="str">
        <f>UPPER(TEXT(tbl_raw_data[[#This Row],[updated_date]],"MMMM"))</f>
        <v>JULY</v>
      </c>
      <c r="M297" s="65" t="str">
        <f>"WEEK "&amp;IF(ROUNDUP(DAY(tbl_raw_data[[#This Row],[updated_date]])/7,0)=5,4,ROUNDUP(DAY(tbl_raw_data[[#This Row],[updated_date]])/7,0))</f>
        <v>WEEK 4</v>
      </c>
      <c r="N297" s="71" t="str">
        <f>UPPER(VLOOKUP(tbl_raw_data[[#This Row],[Analyst]],settings!$A$1:$B$15,2,0))</f>
        <v>QUADIR</v>
      </c>
      <c r="O297" s="71" t="str">
        <f>TRIM(UPPER(tbl_raw_data[[#This Row],[Outcome]]))</f>
        <v>APPROVE</v>
      </c>
      <c r="P297" s="71" t="str">
        <f>TRIM(UPPER(tbl_raw_data[[#This Row],[Queue Name]]))</f>
        <v>CONSUMER EXISTING</v>
      </c>
      <c r="Q297" s="71" t="str">
        <f>IF(tbl_raw_data[[#This Row],[time_taken_in_min]]&lt;=settings!$D$2,"SLA_MET","SLA_NOT_MET")</f>
        <v>SLA_MET</v>
      </c>
    </row>
    <row r="298" spans="1:17" hidden="1" x14ac:dyDescent="0.3">
      <c r="A298" s="7" t="s">
        <v>1261</v>
      </c>
      <c r="B298" s="34">
        <v>45138.386238425926</v>
      </c>
      <c r="C298" s="38">
        <v>45138.393078703702</v>
      </c>
      <c r="D298" s="3" t="s">
        <v>10</v>
      </c>
      <c r="E298" s="3" t="s">
        <v>18</v>
      </c>
      <c r="F298" s="3" t="s">
        <v>114</v>
      </c>
      <c r="G298" s="3" t="s">
        <v>23</v>
      </c>
      <c r="H298" s="84" t="str">
        <f t="shared" si="4"/>
        <v>Reason Unknown</v>
      </c>
      <c r="I298" s="63">
        <f>(tbl_raw_data[[#This Row],[Date Actioned]])-(tbl_raw_data[[#This Row],[Date Tagged]])</f>
        <v>6.8402777760638855E-3</v>
      </c>
      <c r="J298" s="66">
        <f>HOUR(tbl_raw_data[[#This Row],[time_taken]])*60+MINUTE(tbl_raw_data[[#This Row],[time_taken]])+SECOND(tbl_raw_data[[#This Row],[time_taken]])/60</f>
        <v>9.85</v>
      </c>
      <c r="K298" s="68">
        <f>DATE(YEAR(tbl_raw_data[[#This Row],[Date Actioned]]),MONTH(tbl_raw_data[[#This Row],[Date Actioned]]),DAY(tbl_raw_data[[#This Row],[Date Actioned]]))</f>
        <v>45138</v>
      </c>
      <c r="L298" s="65" t="str">
        <f>UPPER(TEXT(tbl_raw_data[[#This Row],[updated_date]],"MMMM"))</f>
        <v>JULY</v>
      </c>
      <c r="M298" s="65" t="str">
        <f>"WEEK "&amp;IF(ROUNDUP(DAY(tbl_raw_data[[#This Row],[updated_date]])/7,0)=5,4,ROUNDUP(DAY(tbl_raw_data[[#This Row],[updated_date]])/7,0))</f>
        <v>WEEK 4</v>
      </c>
      <c r="N298" s="71" t="str">
        <f>UPPER(VLOOKUP(tbl_raw_data[[#This Row],[Analyst]],settings!$A$1:$B$15,2,0))</f>
        <v>FARDIN</v>
      </c>
      <c r="O298" s="71" t="str">
        <f>TRIM(UPPER(tbl_raw_data[[#This Row],[Outcome]]))</f>
        <v>APPROVE</v>
      </c>
      <c r="P298" s="71" t="str">
        <f>TRIM(UPPER(tbl_raw_data[[#This Row],[Queue Name]]))</f>
        <v>CONSUMER PRE BUREAU</v>
      </c>
      <c r="Q298" s="71" t="str">
        <f>IF(tbl_raw_data[[#This Row],[time_taken_in_min]]&lt;=settings!$D$2,"SLA_MET","SLA_NOT_MET")</f>
        <v>SLA_MET</v>
      </c>
    </row>
    <row r="299" spans="1:17" hidden="1" x14ac:dyDescent="0.3">
      <c r="A299" s="1" t="s">
        <v>1262</v>
      </c>
      <c r="B299" s="36">
        <v>45138.388888888891</v>
      </c>
      <c r="C299" s="37">
        <v>45138.407997685186</v>
      </c>
      <c r="D299" s="6" t="s">
        <v>10</v>
      </c>
      <c r="E299" s="6" t="s">
        <v>11</v>
      </c>
      <c r="F299" s="6" t="s">
        <v>9</v>
      </c>
      <c r="G299" s="6" t="s">
        <v>15</v>
      </c>
      <c r="H299" s="84" t="str">
        <f t="shared" si="4"/>
        <v>Reason Unknown</v>
      </c>
      <c r="I299" s="63">
        <f>(tbl_raw_data[[#This Row],[Date Actioned]])-(tbl_raw_data[[#This Row],[Date Tagged]])</f>
        <v>1.9108796295768116E-2</v>
      </c>
      <c r="J299" s="66">
        <f>HOUR(tbl_raw_data[[#This Row],[time_taken]])*60+MINUTE(tbl_raw_data[[#This Row],[time_taken]])+SECOND(tbl_raw_data[[#This Row],[time_taken]])/60</f>
        <v>27.516666666666666</v>
      </c>
      <c r="K299" s="68">
        <f>DATE(YEAR(tbl_raw_data[[#This Row],[Date Actioned]]),MONTH(tbl_raw_data[[#This Row],[Date Actioned]]),DAY(tbl_raw_data[[#This Row],[Date Actioned]]))</f>
        <v>45138</v>
      </c>
      <c r="L299" s="65" t="str">
        <f>UPPER(TEXT(tbl_raw_data[[#This Row],[updated_date]],"MMMM"))</f>
        <v>JULY</v>
      </c>
      <c r="M299" s="65" t="str">
        <f>"WEEK "&amp;IF(ROUNDUP(DAY(tbl_raw_data[[#This Row],[updated_date]])/7,0)=5,4,ROUNDUP(DAY(tbl_raw_data[[#This Row],[updated_date]])/7,0))</f>
        <v>WEEK 4</v>
      </c>
      <c r="N299" s="71" t="str">
        <f>UPPER(VLOOKUP(tbl_raw_data[[#This Row],[Analyst]],settings!$A$1:$B$15,2,0))</f>
        <v>QUADIR</v>
      </c>
      <c r="O299" s="71" t="str">
        <f>TRIM(UPPER(tbl_raw_data[[#This Row],[Outcome]]))</f>
        <v>APPROVE</v>
      </c>
      <c r="P299" s="71" t="str">
        <f>TRIM(UPPER(tbl_raw_data[[#This Row],[Queue Name]]))</f>
        <v>CONSUMER EXISTING</v>
      </c>
      <c r="Q299" s="71" t="str">
        <f>IF(tbl_raw_data[[#This Row],[time_taken_in_min]]&lt;=settings!$D$2,"SLA_MET","SLA_NOT_MET")</f>
        <v>SLA_NOT_MET</v>
      </c>
    </row>
    <row r="300" spans="1:17" hidden="1" x14ac:dyDescent="0.3">
      <c r="A300" s="5" t="s">
        <v>1263</v>
      </c>
      <c r="B300" s="34">
        <v>45138.399814814817</v>
      </c>
      <c r="C300" s="38">
        <v>45138.406226851854</v>
      </c>
      <c r="D300" s="3" t="s">
        <v>10</v>
      </c>
      <c r="E300" s="3" t="s">
        <v>8</v>
      </c>
      <c r="F300" s="3" t="s">
        <v>14</v>
      </c>
      <c r="G300" s="3" t="s">
        <v>23</v>
      </c>
      <c r="H300" s="84" t="str">
        <f t="shared" si="4"/>
        <v>Reason Unknown</v>
      </c>
      <c r="I300" s="63">
        <f>(tbl_raw_data[[#This Row],[Date Actioned]])-(tbl_raw_data[[#This Row],[Date Tagged]])</f>
        <v>6.4120370370801538E-3</v>
      </c>
      <c r="J300" s="66">
        <f>HOUR(tbl_raw_data[[#This Row],[time_taken]])*60+MINUTE(tbl_raw_data[[#This Row],[time_taken]])+SECOND(tbl_raw_data[[#This Row],[time_taken]])/60</f>
        <v>9.2333333333333325</v>
      </c>
      <c r="K300" s="68">
        <f>DATE(YEAR(tbl_raw_data[[#This Row],[Date Actioned]]),MONTH(tbl_raw_data[[#This Row],[Date Actioned]]),DAY(tbl_raw_data[[#This Row],[Date Actioned]]))</f>
        <v>45138</v>
      </c>
      <c r="L300" s="65" t="str">
        <f>UPPER(TEXT(tbl_raw_data[[#This Row],[updated_date]],"MMMM"))</f>
        <v>JULY</v>
      </c>
      <c r="M300" s="65" t="str">
        <f>"WEEK "&amp;IF(ROUNDUP(DAY(tbl_raw_data[[#This Row],[updated_date]])/7,0)=5,4,ROUNDUP(DAY(tbl_raw_data[[#This Row],[updated_date]])/7,0))</f>
        <v>WEEK 4</v>
      </c>
      <c r="N300" s="71" t="str">
        <f>UPPER(VLOOKUP(tbl_raw_data[[#This Row],[Analyst]],settings!$A$1:$B$15,2,0))</f>
        <v>CAMROON</v>
      </c>
      <c r="O300" s="71" t="str">
        <f>TRIM(UPPER(tbl_raw_data[[#This Row],[Outcome]]))</f>
        <v>APPROVE</v>
      </c>
      <c r="P300" s="71" t="str">
        <f>TRIM(UPPER(tbl_raw_data[[#This Row],[Queue Name]]))</f>
        <v>CONSUMER POST BUREAU</v>
      </c>
      <c r="Q300" s="71" t="str">
        <f>IF(tbl_raw_data[[#This Row],[time_taken_in_min]]&lt;=settings!$D$2,"SLA_MET","SLA_NOT_MET")</f>
        <v>SLA_MET</v>
      </c>
    </row>
    <row r="301" spans="1:17" hidden="1" x14ac:dyDescent="0.3">
      <c r="A301" s="7" t="s">
        <v>1264</v>
      </c>
      <c r="B301" s="36">
        <v>45138.406041666669</v>
      </c>
      <c r="C301" s="39">
        <v>45138.417187500003</v>
      </c>
      <c r="D301" s="8" t="s">
        <v>15</v>
      </c>
      <c r="E301" s="6" t="s">
        <v>8</v>
      </c>
      <c r="F301" s="8" t="s">
        <v>9</v>
      </c>
      <c r="G301" s="9"/>
      <c r="H301" s="84" t="str">
        <f t="shared" si="4"/>
        <v>Reason Unknown</v>
      </c>
      <c r="I301" s="63">
        <f>(tbl_raw_data[[#This Row],[Date Actioned]])-(tbl_raw_data[[#This Row],[Date Tagged]])</f>
        <v>1.1145833334012423E-2</v>
      </c>
      <c r="J301" s="66">
        <f>HOUR(tbl_raw_data[[#This Row],[time_taken]])*60+MINUTE(tbl_raw_data[[#This Row],[time_taken]])+SECOND(tbl_raw_data[[#This Row],[time_taken]])/60</f>
        <v>16.05</v>
      </c>
      <c r="K301" s="68">
        <f>DATE(YEAR(tbl_raw_data[[#This Row],[Date Actioned]]),MONTH(tbl_raw_data[[#This Row],[Date Actioned]]),DAY(tbl_raw_data[[#This Row],[Date Actioned]]))</f>
        <v>45138</v>
      </c>
      <c r="L301" s="65" t="str">
        <f>UPPER(TEXT(tbl_raw_data[[#This Row],[updated_date]],"MMMM"))</f>
        <v>JULY</v>
      </c>
      <c r="M301" s="65" t="str">
        <f>"WEEK "&amp;IF(ROUNDUP(DAY(tbl_raw_data[[#This Row],[updated_date]])/7,0)=5,4,ROUNDUP(DAY(tbl_raw_data[[#This Row],[updated_date]])/7,0))</f>
        <v>WEEK 4</v>
      </c>
      <c r="N301" s="71" t="str">
        <f>UPPER(VLOOKUP(tbl_raw_data[[#This Row],[Analyst]],settings!$A$1:$B$15,2,0))</f>
        <v>QUADIR</v>
      </c>
      <c r="O301" s="71" t="str">
        <f>TRIM(UPPER(tbl_raw_data[[#This Row],[Outcome]]))</f>
        <v>APPROVE</v>
      </c>
      <c r="P301" s="71" t="str">
        <f>TRIM(UPPER(tbl_raw_data[[#This Row],[Queue Name]]))</f>
        <v>CONSUMER POST BUREAU</v>
      </c>
      <c r="Q301" s="71" t="str">
        <f>IF(tbl_raw_data[[#This Row],[time_taken_in_min]]&lt;=settings!$D$2,"SLA_MET","SLA_NOT_MET")</f>
        <v>SLA_MET</v>
      </c>
    </row>
    <row r="302" spans="1:17" hidden="1" x14ac:dyDescent="0.3">
      <c r="A302" s="1" t="s">
        <v>1265</v>
      </c>
      <c r="B302" s="34">
        <v>45138.407650462963</v>
      </c>
      <c r="C302" s="35">
        <v>45138.421365740738</v>
      </c>
      <c r="D302" s="2" t="s">
        <v>15</v>
      </c>
      <c r="E302" s="3" t="s">
        <v>11</v>
      </c>
      <c r="F302" s="2" t="s">
        <v>9</v>
      </c>
      <c r="G302" s="4"/>
      <c r="H302" s="84" t="str">
        <f t="shared" si="4"/>
        <v>Reason Unknown</v>
      </c>
      <c r="I302" s="63">
        <f>(tbl_raw_data[[#This Row],[Date Actioned]])-(tbl_raw_data[[#This Row],[Date Tagged]])</f>
        <v>1.3715277775190771E-2</v>
      </c>
      <c r="J302" s="66">
        <f>HOUR(tbl_raw_data[[#This Row],[time_taken]])*60+MINUTE(tbl_raw_data[[#This Row],[time_taken]])+SECOND(tbl_raw_data[[#This Row],[time_taken]])/60</f>
        <v>19.75</v>
      </c>
      <c r="K302" s="68">
        <f>DATE(YEAR(tbl_raw_data[[#This Row],[Date Actioned]]),MONTH(tbl_raw_data[[#This Row],[Date Actioned]]),DAY(tbl_raw_data[[#This Row],[Date Actioned]]))</f>
        <v>45138</v>
      </c>
      <c r="L302" s="65" t="str">
        <f>UPPER(TEXT(tbl_raw_data[[#This Row],[updated_date]],"MMMM"))</f>
        <v>JULY</v>
      </c>
      <c r="M302" s="65" t="str">
        <f>"WEEK "&amp;IF(ROUNDUP(DAY(tbl_raw_data[[#This Row],[updated_date]])/7,0)=5,4,ROUNDUP(DAY(tbl_raw_data[[#This Row],[updated_date]])/7,0))</f>
        <v>WEEK 4</v>
      </c>
      <c r="N302" s="71" t="str">
        <f>UPPER(VLOOKUP(tbl_raw_data[[#This Row],[Analyst]],settings!$A$1:$B$15,2,0))</f>
        <v>QUADIR</v>
      </c>
      <c r="O302" s="71" t="str">
        <f>TRIM(UPPER(tbl_raw_data[[#This Row],[Outcome]]))</f>
        <v>APPROVE</v>
      </c>
      <c r="P302" s="71" t="str">
        <f>TRIM(UPPER(tbl_raw_data[[#This Row],[Queue Name]]))</f>
        <v>CONSUMER EXISTING</v>
      </c>
      <c r="Q302" s="71" t="str">
        <f>IF(tbl_raw_data[[#This Row],[time_taken_in_min]]&lt;=settings!$D$2,"SLA_MET","SLA_NOT_MET")</f>
        <v>SLA_MET</v>
      </c>
    </row>
    <row r="303" spans="1:17" hidden="1" x14ac:dyDescent="0.3">
      <c r="A303" s="5" t="s">
        <v>1266</v>
      </c>
      <c r="B303" s="36">
        <v>45138.407789351855</v>
      </c>
      <c r="C303" s="39">
        <v>45138.423703703702</v>
      </c>
      <c r="D303" s="8" t="s">
        <v>15</v>
      </c>
      <c r="E303" s="6" t="s">
        <v>11</v>
      </c>
      <c r="F303" s="8" t="s">
        <v>114</v>
      </c>
      <c r="G303" s="9"/>
      <c r="H303" s="84" t="str">
        <f t="shared" si="4"/>
        <v>Reason Unknown</v>
      </c>
      <c r="I303" s="63">
        <f>(tbl_raw_data[[#This Row],[Date Actioned]])-(tbl_raw_data[[#This Row],[Date Tagged]])</f>
        <v>1.5914351846731734E-2</v>
      </c>
      <c r="J303" s="66">
        <f>HOUR(tbl_raw_data[[#This Row],[time_taken]])*60+MINUTE(tbl_raw_data[[#This Row],[time_taken]])+SECOND(tbl_raw_data[[#This Row],[time_taken]])/60</f>
        <v>22.916666666666668</v>
      </c>
      <c r="K303" s="68">
        <f>DATE(YEAR(tbl_raw_data[[#This Row],[Date Actioned]]),MONTH(tbl_raw_data[[#This Row],[Date Actioned]]),DAY(tbl_raw_data[[#This Row],[Date Actioned]]))</f>
        <v>45138</v>
      </c>
      <c r="L303" s="65" t="str">
        <f>UPPER(TEXT(tbl_raw_data[[#This Row],[updated_date]],"MMMM"))</f>
        <v>JULY</v>
      </c>
      <c r="M303" s="65" t="str">
        <f>"WEEK "&amp;IF(ROUNDUP(DAY(tbl_raw_data[[#This Row],[updated_date]])/7,0)=5,4,ROUNDUP(DAY(tbl_raw_data[[#This Row],[updated_date]])/7,0))</f>
        <v>WEEK 4</v>
      </c>
      <c r="N303" s="71" t="str">
        <f>UPPER(VLOOKUP(tbl_raw_data[[#This Row],[Analyst]],settings!$A$1:$B$15,2,0))</f>
        <v>FARDIN</v>
      </c>
      <c r="O303" s="71" t="str">
        <f>TRIM(UPPER(tbl_raw_data[[#This Row],[Outcome]]))</f>
        <v>APPROVE</v>
      </c>
      <c r="P303" s="71" t="str">
        <f>TRIM(UPPER(tbl_raw_data[[#This Row],[Queue Name]]))</f>
        <v>CONSUMER EXISTING</v>
      </c>
      <c r="Q303" s="71" t="str">
        <f>IF(tbl_raw_data[[#This Row],[time_taken_in_min]]&lt;=settings!$D$2,"SLA_MET","SLA_NOT_MET")</f>
        <v>SLA_NOT_MET</v>
      </c>
    </row>
    <row r="304" spans="1:17" hidden="1" x14ac:dyDescent="0.3">
      <c r="A304" s="7" t="s">
        <v>1267</v>
      </c>
      <c r="B304" s="34">
        <v>45138.408993055556</v>
      </c>
      <c r="C304" s="35">
        <v>45138.42659722222</v>
      </c>
      <c r="D304" s="2" t="s">
        <v>15</v>
      </c>
      <c r="E304" s="3" t="s">
        <v>11</v>
      </c>
      <c r="F304" s="2" t="s">
        <v>9</v>
      </c>
      <c r="G304" s="4"/>
      <c r="H304" s="84" t="str">
        <f t="shared" si="4"/>
        <v>Reason Unknown</v>
      </c>
      <c r="I304" s="63">
        <f>(tbl_raw_data[[#This Row],[Date Actioned]])-(tbl_raw_data[[#This Row],[Date Tagged]])</f>
        <v>1.7604166663659271E-2</v>
      </c>
      <c r="J304" s="66">
        <f>HOUR(tbl_raw_data[[#This Row],[time_taken]])*60+MINUTE(tbl_raw_data[[#This Row],[time_taken]])+SECOND(tbl_raw_data[[#This Row],[time_taken]])/60</f>
        <v>25.35</v>
      </c>
      <c r="K304" s="68">
        <f>DATE(YEAR(tbl_raw_data[[#This Row],[Date Actioned]]),MONTH(tbl_raw_data[[#This Row],[Date Actioned]]),DAY(tbl_raw_data[[#This Row],[Date Actioned]]))</f>
        <v>45138</v>
      </c>
      <c r="L304" s="65" t="str">
        <f>UPPER(TEXT(tbl_raw_data[[#This Row],[updated_date]],"MMMM"))</f>
        <v>JULY</v>
      </c>
      <c r="M304" s="65" t="str">
        <f>"WEEK "&amp;IF(ROUNDUP(DAY(tbl_raw_data[[#This Row],[updated_date]])/7,0)=5,4,ROUNDUP(DAY(tbl_raw_data[[#This Row],[updated_date]])/7,0))</f>
        <v>WEEK 4</v>
      </c>
      <c r="N304" s="71" t="str">
        <f>UPPER(VLOOKUP(tbl_raw_data[[#This Row],[Analyst]],settings!$A$1:$B$15,2,0))</f>
        <v>QUADIR</v>
      </c>
      <c r="O304" s="71" t="str">
        <f>TRIM(UPPER(tbl_raw_data[[#This Row],[Outcome]]))</f>
        <v>APPROVE</v>
      </c>
      <c r="P304" s="71" t="str">
        <f>TRIM(UPPER(tbl_raw_data[[#This Row],[Queue Name]]))</f>
        <v>CONSUMER EXISTING</v>
      </c>
      <c r="Q304" s="71" t="str">
        <f>IF(tbl_raw_data[[#This Row],[time_taken_in_min]]&lt;=settings!$D$2,"SLA_MET","SLA_NOT_MET")</f>
        <v>SLA_NOT_MET</v>
      </c>
    </row>
    <row r="305" spans="1:17" hidden="1" x14ac:dyDescent="0.3">
      <c r="A305" s="1" t="s">
        <v>1268</v>
      </c>
      <c r="B305" s="36">
        <v>45138.409074074072</v>
      </c>
      <c r="C305" s="39">
        <v>45138.4297337963</v>
      </c>
      <c r="D305" s="8" t="s">
        <v>15</v>
      </c>
      <c r="E305" s="6" t="s">
        <v>11</v>
      </c>
      <c r="F305" s="8" t="s">
        <v>114</v>
      </c>
      <c r="G305" s="9"/>
      <c r="H305" s="84" t="str">
        <f t="shared" si="4"/>
        <v>Reason Unknown</v>
      </c>
      <c r="I305" s="63">
        <f>(tbl_raw_data[[#This Row],[Date Actioned]])-(tbl_raw_data[[#This Row],[Date Tagged]])</f>
        <v>2.0659722227719612E-2</v>
      </c>
      <c r="J305" s="66">
        <f>HOUR(tbl_raw_data[[#This Row],[time_taken]])*60+MINUTE(tbl_raw_data[[#This Row],[time_taken]])+SECOND(tbl_raw_data[[#This Row],[time_taken]])/60</f>
        <v>29.75</v>
      </c>
      <c r="K305" s="68">
        <f>DATE(YEAR(tbl_raw_data[[#This Row],[Date Actioned]]),MONTH(tbl_raw_data[[#This Row],[Date Actioned]]),DAY(tbl_raw_data[[#This Row],[Date Actioned]]))</f>
        <v>45138</v>
      </c>
      <c r="L305" s="65" t="str">
        <f>UPPER(TEXT(tbl_raw_data[[#This Row],[updated_date]],"MMMM"))</f>
        <v>JULY</v>
      </c>
      <c r="M305" s="65" t="str">
        <f>"WEEK "&amp;IF(ROUNDUP(DAY(tbl_raw_data[[#This Row],[updated_date]])/7,0)=5,4,ROUNDUP(DAY(tbl_raw_data[[#This Row],[updated_date]])/7,0))</f>
        <v>WEEK 4</v>
      </c>
      <c r="N305" s="71" t="str">
        <f>UPPER(VLOOKUP(tbl_raw_data[[#This Row],[Analyst]],settings!$A$1:$B$15,2,0))</f>
        <v>FARDIN</v>
      </c>
      <c r="O305" s="71" t="str">
        <f>TRIM(UPPER(tbl_raw_data[[#This Row],[Outcome]]))</f>
        <v>APPROVE</v>
      </c>
      <c r="P305" s="71" t="str">
        <f>TRIM(UPPER(tbl_raw_data[[#This Row],[Queue Name]]))</f>
        <v>CONSUMER EXISTING</v>
      </c>
      <c r="Q305" s="71" t="str">
        <f>IF(tbl_raw_data[[#This Row],[time_taken_in_min]]&lt;=settings!$D$2,"SLA_MET","SLA_NOT_MET")</f>
        <v>SLA_NOT_MET</v>
      </c>
    </row>
    <row r="306" spans="1:17" hidden="1" x14ac:dyDescent="0.3">
      <c r="A306" s="5" t="s">
        <v>1269</v>
      </c>
      <c r="B306" s="34">
        <v>45138.412569444445</v>
      </c>
      <c r="C306" s="38">
        <v>45138.416307870371</v>
      </c>
      <c r="D306" s="3" t="s">
        <v>10</v>
      </c>
      <c r="E306" s="3" t="s">
        <v>18</v>
      </c>
      <c r="F306" s="3" t="s">
        <v>14</v>
      </c>
      <c r="G306" s="3" t="s">
        <v>16</v>
      </c>
      <c r="H306" s="84" t="str">
        <f t="shared" si="4"/>
        <v>Reason Unknown</v>
      </c>
      <c r="I306" s="63">
        <f>(tbl_raw_data[[#This Row],[Date Actioned]])-(tbl_raw_data[[#This Row],[Date Tagged]])</f>
        <v>3.7384259267128073E-3</v>
      </c>
      <c r="J306" s="66">
        <f>HOUR(tbl_raw_data[[#This Row],[time_taken]])*60+MINUTE(tbl_raw_data[[#This Row],[time_taken]])+SECOND(tbl_raw_data[[#This Row],[time_taken]])/60</f>
        <v>5.3833333333333337</v>
      </c>
      <c r="K306" s="68">
        <f>DATE(YEAR(tbl_raw_data[[#This Row],[Date Actioned]]),MONTH(tbl_raw_data[[#This Row],[Date Actioned]]),DAY(tbl_raw_data[[#This Row],[Date Actioned]]))</f>
        <v>45138</v>
      </c>
      <c r="L306" s="65" t="str">
        <f>UPPER(TEXT(tbl_raw_data[[#This Row],[updated_date]],"MMMM"))</f>
        <v>JULY</v>
      </c>
      <c r="M306" s="65" t="str">
        <f>"WEEK "&amp;IF(ROUNDUP(DAY(tbl_raw_data[[#This Row],[updated_date]])/7,0)=5,4,ROUNDUP(DAY(tbl_raw_data[[#This Row],[updated_date]])/7,0))</f>
        <v>WEEK 4</v>
      </c>
      <c r="N306" s="71" t="str">
        <f>UPPER(VLOOKUP(tbl_raw_data[[#This Row],[Analyst]],settings!$A$1:$B$15,2,0))</f>
        <v>CAMROON</v>
      </c>
      <c r="O306" s="71" t="str">
        <f>TRIM(UPPER(tbl_raw_data[[#This Row],[Outcome]]))</f>
        <v>APPROVE</v>
      </c>
      <c r="P306" s="71" t="str">
        <f>TRIM(UPPER(tbl_raw_data[[#This Row],[Queue Name]]))</f>
        <v>CONSUMER PRE BUREAU</v>
      </c>
      <c r="Q306" s="71" t="str">
        <f>IF(tbl_raw_data[[#This Row],[time_taken_in_min]]&lt;=settings!$D$2,"SLA_MET","SLA_NOT_MET")</f>
        <v>SLA_MET</v>
      </c>
    </row>
    <row r="307" spans="1:17" hidden="1" x14ac:dyDescent="0.3">
      <c r="A307" s="7" t="s">
        <v>1270</v>
      </c>
      <c r="B307" s="36">
        <v>45138.438344907408</v>
      </c>
      <c r="C307" s="39">
        <v>45138.445775462962</v>
      </c>
      <c r="D307" s="8" t="s">
        <v>15</v>
      </c>
      <c r="E307" s="6" t="s">
        <v>8</v>
      </c>
      <c r="F307" s="8" t="s">
        <v>114</v>
      </c>
      <c r="G307" s="9"/>
      <c r="H307" s="84" t="str">
        <f t="shared" si="4"/>
        <v>Reason Unknown</v>
      </c>
      <c r="I307" s="63">
        <f>(tbl_raw_data[[#This Row],[Date Actioned]])-(tbl_raw_data[[#This Row],[Date Tagged]])</f>
        <v>7.4305555535829626E-3</v>
      </c>
      <c r="J307" s="66">
        <f>HOUR(tbl_raw_data[[#This Row],[time_taken]])*60+MINUTE(tbl_raw_data[[#This Row],[time_taken]])+SECOND(tbl_raw_data[[#This Row],[time_taken]])/60</f>
        <v>10.7</v>
      </c>
      <c r="K307" s="68">
        <f>DATE(YEAR(tbl_raw_data[[#This Row],[Date Actioned]]),MONTH(tbl_raw_data[[#This Row],[Date Actioned]]),DAY(tbl_raw_data[[#This Row],[Date Actioned]]))</f>
        <v>45138</v>
      </c>
      <c r="L307" s="65" t="str">
        <f>UPPER(TEXT(tbl_raw_data[[#This Row],[updated_date]],"MMMM"))</f>
        <v>JULY</v>
      </c>
      <c r="M307" s="65" t="str">
        <f>"WEEK "&amp;IF(ROUNDUP(DAY(tbl_raw_data[[#This Row],[updated_date]])/7,0)=5,4,ROUNDUP(DAY(tbl_raw_data[[#This Row],[updated_date]])/7,0))</f>
        <v>WEEK 4</v>
      </c>
      <c r="N307" s="71" t="str">
        <f>UPPER(VLOOKUP(tbl_raw_data[[#This Row],[Analyst]],settings!$A$1:$B$15,2,0))</f>
        <v>FARDIN</v>
      </c>
      <c r="O307" s="71" t="str">
        <f>TRIM(UPPER(tbl_raw_data[[#This Row],[Outcome]]))</f>
        <v>APPROVE</v>
      </c>
      <c r="P307" s="71" t="str">
        <f>TRIM(UPPER(tbl_raw_data[[#This Row],[Queue Name]]))</f>
        <v>CONSUMER POST BUREAU</v>
      </c>
      <c r="Q307" s="71" t="str">
        <f>IF(tbl_raw_data[[#This Row],[time_taken_in_min]]&lt;=settings!$D$2,"SLA_MET","SLA_NOT_MET")</f>
        <v>SLA_MET</v>
      </c>
    </row>
    <row r="308" spans="1:17" hidden="1" x14ac:dyDescent="0.3">
      <c r="A308" s="1" t="s">
        <v>1271</v>
      </c>
      <c r="B308" s="34">
        <v>45138.438935185186</v>
      </c>
      <c r="C308" s="38">
        <v>45138.443402777775</v>
      </c>
      <c r="D308" s="3" t="s">
        <v>10</v>
      </c>
      <c r="E308" s="3" t="s">
        <v>18</v>
      </c>
      <c r="F308" s="3" t="s">
        <v>17</v>
      </c>
      <c r="G308" s="3" t="s">
        <v>23</v>
      </c>
      <c r="H308" s="84" t="str">
        <f t="shared" si="4"/>
        <v>Reason Unknown</v>
      </c>
      <c r="I308" s="63">
        <f>(tbl_raw_data[[#This Row],[Date Actioned]])-(tbl_raw_data[[#This Row],[Date Tagged]])</f>
        <v>4.4675925892079249E-3</v>
      </c>
      <c r="J308" s="66">
        <f>HOUR(tbl_raw_data[[#This Row],[time_taken]])*60+MINUTE(tbl_raw_data[[#This Row],[time_taken]])+SECOND(tbl_raw_data[[#This Row],[time_taken]])/60</f>
        <v>6.4333333333333336</v>
      </c>
      <c r="K308" s="68">
        <f>DATE(YEAR(tbl_raw_data[[#This Row],[Date Actioned]]),MONTH(tbl_raw_data[[#This Row],[Date Actioned]]),DAY(tbl_raw_data[[#This Row],[Date Actioned]]))</f>
        <v>45138</v>
      </c>
      <c r="L308" s="65" t="str">
        <f>UPPER(TEXT(tbl_raw_data[[#This Row],[updated_date]],"MMMM"))</f>
        <v>JULY</v>
      </c>
      <c r="M308" s="65" t="str">
        <f>"WEEK "&amp;IF(ROUNDUP(DAY(tbl_raw_data[[#This Row],[updated_date]])/7,0)=5,4,ROUNDUP(DAY(tbl_raw_data[[#This Row],[updated_date]])/7,0))</f>
        <v>WEEK 4</v>
      </c>
      <c r="N308" s="71" t="str">
        <f>UPPER(VLOOKUP(tbl_raw_data[[#This Row],[Analyst]],settings!$A$1:$B$15,2,0))</f>
        <v>MERCEDES</v>
      </c>
      <c r="O308" s="71" t="str">
        <f>TRIM(UPPER(tbl_raw_data[[#This Row],[Outcome]]))</f>
        <v>APPROVE</v>
      </c>
      <c r="P308" s="71" t="str">
        <f>TRIM(UPPER(tbl_raw_data[[#This Row],[Queue Name]]))</f>
        <v>CONSUMER PRE BUREAU</v>
      </c>
      <c r="Q308" s="71" t="str">
        <f>IF(tbl_raw_data[[#This Row],[time_taken_in_min]]&lt;=settings!$D$2,"SLA_MET","SLA_NOT_MET")</f>
        <v>SLA_MET</v>
      </c>
    </row>
    <row r="309" spans="1:17" hidden="1" x14ac:dyDescent="0.3">
      <c r="A309" s="5" t="s">
        <v>1272</v>
      </c>
      <c r="B309" s="36">
        <v>45138.439074074071</v>
      </c>
      <c r="C309" s="37">
        <v>45138.452118055553</v>
      </c>
      <c r="D309" s="6" t="s">
        <v>10</v>
      </c>
      <c r="E309" s="6" t="s">
        <v>8</v>
      </c>
      <c r="F309" s="6" t="s">
        <v>14</v>
      </c>
      <c r="G309" s="6" t="s">
        <v>115</v>
      </c>
      <c r="H309" s="84" t="str">
        <f t="shared" si="4"/>
        <v>Reason Unknown</v>
      </c>
      <c r="I309" s="63">
        <f>(tbl_raw_data[[#This Row],[Date Actioned]])-(tbl_raw_data[[#This Row],[Date Tagged]])</f>
        <v>1.3043981482042E-2</v>
      </c>
      <c r="J309" s="66">
        <f>HOUR(tbl_raw_data[[#This Row],[time_taken]])*60+MINUTE(tbl_raw_data[[#This Row],[time_taken]])+SECOND(tbl_raw_data[[#This Row],[time_taken]])/60</f>
        <v>18.783333333333335</v>
      </c>
      <c r="K309" s="68">
        <f>DATE(YEAR(tbl_raw_data[[#This Row],[Date Actioned]]),MONTH(tbl_raw_data[[#This Row],[Date Actioned]]),DAY(tbl_raw_data[[#This Row],[Date Actioned]]))</f>
        <v>45138</v>
      </c>
      <c r="L309" s="65" t="str">
        <f>UPPER(TEXT(tbl_raw_data[[#This Row],[updated_date]],"MMMM"))</f>
        <v>JULY</v>
      </c>
      <c r="M309" s="65" t="str">
        <f>"WEEK "&amp;IF(ROUNDUP(DAY(tbl_raw_data[[#This Row],[updated_date]])/7,0)=5,4,ROUNDUP(DAY(tbl_raw_data[[#This Row],[updated_date]])/7,0))</f>
        <v>WEEK 4</v>
      </c>
      <c r="N309" s="71" t="str">
        <f>UPPER(VLOOKUP(tbl_raw_data[[#This Row],[Analyst]],settings!$A$1:$B$15,2,0))</f>
        <v>CAMROON</v>
      </c>
      <c r="O309" s="71" t="str">
        <f>TRIM(UPPER(tbl_raw_data[[#This Row],[Outcome]]))</f>
        <v>APPROVE</v>
      </c>
      <c r="P309" s="71" t="str">
        <f>TRIM(UPPER(tbl_raw_data[[#This Row],[Queue Name]]))</f>
        <v>CONSUMER POST BUREAU</v>
      </c>
      <c r="Q309" s="71" t="str">
        <f>IF(tbl_raw_data[[#This Row],[time_taken_in_min]]&lt;=settings!$D$2,"SLA_MET","SLA_NOT_MET")</f>
        <v>SLA_MET</v>
      </c>
    </row>
    <row r="310" spans="1:17" hidden="1" x14ac:dyDescent="0.3">
      <c r="A310" s="7" t="s">
        <v>1273</v>
      </c>
      <c r="B310" s="34">
        <v>45138.444953703707</v>
      </c>
      <c r="C310" s="38">
        <v>45138.450972222221</v>
      </c>
      <c r="D310" s="3" t="s">
        <v>10</v>
      </c>
      <c r="E310" s="3" t="s">
        <v>18</v>
      </c>
      <c r="F310" s="3" t="s">
        <v>21</v>
      </c>
      <c r="G310" s="3" t="s">
        <v>116</v>
      </c>
      <c r="H310" s="84" t="str">
        <f t="shared" si="4"/>
        <v>Reason Unknown</v>
      </c>
      <c r="I310" s="63">
        <f>(tbl_raw_data[[#This Row],[Date Actioned]])-(tbl_raw_data[[#This Row],[Date Tagged]])</f>
        <v>6.018518513883464E-3</v>
      </c>
      <c r="J310" s="66">
        <f>HOUR(tbl_raw_data[[#This Row],[time_taken]])*60+MINUTE(tbl_raw_data[[#This Row],[time_taken]])+SECOND(tbl_raw_data[[#This Row],[time_taken]])/60</f>
        <v>8.6666666666666661</v>
      </c>
      <c r="K310" s="68">
        <f>DATE(YEAR(tbl_raw_data[[#This Row],[Date Actioned]]),MONTH(tbl_raw_data[[#This Row],[Date Actioned]]),DAY(tbl_raw_data[[#This Row],[Date Actioned]]))</f>
        <v>45138</v>
      </c>
      <c r="L310" s="65" t="str">
        <f>UPPER(TEXT(tbl_raw_data[[#This Row],[updated_date]],"MMMM"))</f>
        <v>JULY</v>
      </c>
      <c r="M310" s="65" t="str">
        <f>"WEEK "&amp;IF(ROUNDUP(DAY(tbl_raw_data[[#This Row],[updated_date]])/7,0)=5,4,ROUNDUP(DAY(tbl_raw_data[[#This Row],[updated_date]])/7,0))</f>
        <v>WEEK 4</v>
      </c>
      <c r="N310" s="71" t="str">
        <f>UPPER(VLOOKUP(tbl_raw_data[[#This Row],[Analyst]],settings!$A$1:$B$15,2,0))</f>
        <v>SHAHID</v>
      </c>
      <c r="O310" s="71" t="str">
        <f>TRIM(UPPER(tbl_raw_data[[#This Row],[Outcome]]))</f>
        <v>APPROVE</v>
      </c>
      <c r="P310" s="71" t="str">
        <f>TRIM(UPPER(tbl_raw_data[[#This Row],[Queue Name]]))</f>
        <v>CONSUMER PRE BUREAU</v>
      </c>
      <c r="Q310" s="71" t="str">
        <f>IF(tbl_raw_data[[#This Row],[time_taken_in_min]]&lt;=settings!$D$2,"SLA_MET","SLA_NOT_MET")</f>
        <v>SLA_MET</v>
      </c>
    </row>
    <row r="311" spans="1:17" hidden="1" x14ac:dyDescent="0.3">
      <c r="A311" s="1" t="s">
        <v>1274</v>
      </c>
      <c r="B311" s="36">
        <v>45138.447951388887</v>
      </c>
      <c r="C311" s="37">
        <v>45138.451932870368</v>
      </c>
      <c r="D311" s="6" t="s">
        <v>10</v>
      </c>
      <c r="E311" s="6" t="s">
        <v>11</v>
      </c>
      <c r="F311" s="6" t="s">
        <v>17</v>
      </c>
      <c r="G311" s="6" t="s">
        <v>15</v>
      </c>
      <c r="H311" s="84" t="str">
        <f t="shared" si="4"/>
        <v>Reason Unknown</v>
      </c>
      <c r="I311" s="63">
        <f>(tbl_raw_data[[#This Row],[Date Actioned]])-(tbl_raw_data[[#This Row],[Date Tagged]])</f>
        <v>3.9814814808778465E-3</v>
      </c>
      <c r="J311" s="66">
        <f>HOUR(tbl_raw_data[[#This Row],[time_taken]])*60+MINUTE(tbl_raw_data[[#This Row],[time_taken]])+SECOND(tbl_raw_data[[#This Row],[time_taken]])/60</f>
        <v>5.7333333333333334</v>
      </c>
      <c r="K311" s="68">
        <f>DATE(YEAR(tbl_raw_data[[#This Row],[Date Actioned]]),MONTH(tbl_raw_data[[#This Row],[Date Actioned]]),DAY(tbl_raw_data[[#This Row],[Date Actioned]]))</f>
        <v>45138</v>
      </c>
      <c r="L311" s="65" t="str">
        <f>UPPER(TEXT(tbl_raw_data[[#This Row],[updated_date]],"MMMM"))</f>
        <v>JULY</v>
      </c>
      <c r="M311" s="65" t="str">
        <f>"WEEK "&amp;IF(ROUNDUP(DAY(tbl_raw_data[[#This Row],[updated_date]])/7,0)=5,4,ROUNDUP(DAY(tbl_raw_data[[#This Row],[updated_date]])/7,0))</f>
        <v>WEEK 4</v>
      </c>
      <c r="N311" s="71" t="str">
        <f>UPPER(VLOOKUP(tbl_raw_data[[#This Row],[Analyst]],settings!$A$1:$B$15,2,0))</f>
        <v>MERCEDES</v>
      </c>
      <c r="O311" s="71" t="str">
        <f>TRIM(UPPER(tbl_raw_data[[#This Row],[Outcome]]))</f>
        <v>APPROVE</v>
      </c>
      <c r="P311" s="71" t="str">
        <f>TRIM(UPPER(tbl_raw_data[[#This Row],[Queue Name]]))</f>
        <v>CONSUMER EXISTING</v>
      </c>
      <c r="Q311" s="71" t="str">
        <f>IF(tbl_raw_data[[#This Row],[time_taken_in_min]]&lt;=settings!$D$2,"SLA_MET","SLA_NOT_MET")</f>
        <v>SLA_MET</v>
      </c>
    </row>
    <row r="312" spans="1:17" hidden="1" x14ac:dyDescent="0.3">
      <c r="A312" s="5" t="s">
        <v>1275</v>
      </c>
      <c r="B312" s="34">
        <v>45138.452731481484</v>
      </c>
      <c r="C312" s="38">
        <v>45138.458101851851</v>
      </c>
      <c r="D312" s="3" t="s">
        <v>10</v>
      </c>
      <c r="E312" s="3" t="s">
        <v>11</v>
      </c>
      <c r="F312" s="3" t="s">
        <v>21</v>
      </c>
      <c r="G312" s="3" t="s">
        <v>117</v>
      </c>
      <c r="H312" s="84" t="str">
        <f t="shared" si="4"/>
        <v>Reason Unknown</v>
      </c>
      <c r="I312" s="63">
        <f>(tbl_raw_data[[#This Row],[Date Actioned]])-(tbl_raw_data[[#This Row],[Date Tagged]])</f>
        <v>5.3703703670180403E-3</v>
      </c>
      <c r="J312" s="66">
        <f>HOUR(tbl_raw_data[[#This Row],[time_taken]])*60+MINUTE(tbl_raw_data[[#This Row],[time_taken]])+SECOND(tbl_raw_data[[#This Row],[time_taken]])/60</f>
        <v>7.7333333333333334</v>
      </c>
      <c r="K312" s="68">
        <f>DATE(YEAR(tbl_raw_data[[#This Row],[Date Actioned]]),MONTH(tbl_raw_data[[#This Row],[Date Actioned]]),DAY(tbl_raw_data[[#This Row],[Date Actioned]]))</f>
        <v>45138</v>
      </c>
      <c r="L312" s="65" t="str">
        <f>UPPER(TEXT(tbl_raw_data[[#This Row],[updated_date]],"MMMM"))</f>
        <v>JULY</v>
      </c>
      <c r="M312" s="65" t="str">
        <f>"WEEK "&amp;IF(ROUNDUP(DAY(tbl_raw_data[[#This Row],[updated_date]])/7,0)=5,4,ROUNDUP(DAY(tbl_raw_data[[#This Row],[updated_date]])/7,0))</f>
        <v>WEEK 4</v>
      </c>
      <c r="N312" s="71" t="str">
        <f>UPPER(VLOOKUP(tbl_raw_data[[#This Row],[Analyst]],settings!$A$1:$B$15,2,0))</f>
        <v>SHAHID</v>
      </c>
      <c r="O312" s="71" t="str">
        <f>TRIM(UPPER(tbl_raw_data[[#This Row],[Outcome]]))</f>
        <v>APPROVE</v>
      </c>
      <c r="P312" s="71" t="str">
        <f>TRIM(UPPER(tbl_raw_data[[#This Row],[Queue Name]]))</f>
        <v>CONSUMER EXISTING</v>
      </c>
      <c r="Q312" s="71" t="str">
        <f>IF(tbl_raw_data[[#This Row],[time_taken_in_min]]&lt;=settings!$D$2,"SLA_MET","SLA_NOT_MET")</f>
        <v>SLA_MET</v>
      </c>
    </row>
    <row r="313" spans="1:17" hidden="1" x14ac:dyDescent="0.3">
      <c r="A313" s="7" t="s">
        <v>1276</v>
      </c>
      <c r="B313" s="36">
        <v>45138.455567129633</v>
      </c>
      <c r="C313" s="39">
        <v>45138.45758101852</v>
      </c>
      <c r="D313" s="8" t="s">
        <v>15</v>
      </c>
      <c r="E313" s="6" t="s">
        <v>11</v>
      </c>
      <c r="F313" s="8" t="s">
        <v>9</v>
      </c>
      <c r="G313" s="9"/>
      <c r="H313" s="84" t="str">
        <f t="shared" si="4"/>
        <v>Reason Unknown</v>
      </c>
      <c r="I313" s="63">
        <f>(tbl_raw_data[[#This Row],[Date Actioned]])-(tbl_raw_data[[#This Row],[Date Tagged]])</f>
        <v>2.0138888867222704E-3</v>
      </c>
      <c r="J313" s="66">
        <f>HOUR(tbl_raw_data[[#This Row],[time_taken]])*60+MINUTE(tbl_raw_data[[#This Row],[time_taken]])+SECOND(tbl_raw_data[[#This Row],[time_taken]])/60</f>
        <v>2.9</v>
      </c>
      <c r="K313" s="68">
        <f>DATE(YEAR(tbl_raw_data[[#This Row],[Date Actioned]]),MONTH(tbl_raw_data[[#This Row],[Date Actioned]]),DAY(tbl_raw_data[[#This Row],[Date Actioned]]))</f>
        <v>45138</v>
      </c>
      <c r="L313" s="65" t="str">
        <f>UPPER(TEXT(tbl_raw_data[[#This Row],[updated_date]],"MMMM"))</f>
        <v>JULY</v>
      </c>
      <c r="M313" s="65" t="str">
        <f>"WEEK "&amp;IF(ROUNDUP(DAY(tbl_raw_data[[#This Row],[updated_date]])/7,0)=5,4,ROUNDUP(DAY(tbl_raw_data[[#This Row],[updated_date]])/7,0))</f>
        <v>WEEK 4</v>
      </c>
      <c r="N313" s="71" t="str">
        <f>UPPER(VLOOKUP(tbl_raw_data[[#This Row],[Analyst]],settings!$A$1:$B$15,2,0))</f>
        <v>QUADIR</v>
      </c>
      <c r="O313" s="71" t="str">
        <f>TRIM(UPPER(tbl_raw_data[[#This Row],[Outcome]]))</f>
        <v>APPROVE</v>
      </c>
      <c r="P313" s="71" t="str">
        <f>TRIM(UPPER(tbl_raw_data[[#This Row],[Queue Name]]))</f>
        <v>CONSUMER EXISTING</v>
      </c>
      <c r="Q313" s="71" t="str">
        <f>IF(tbl_raw_data[[#This Row],[time_taken_in_min]]&lt;=settings!$D$2,"SLA_MET","SLA_NOT_MET")</f>
        <v>SLA_MET</v>
      </c>
    </row>
    <row r="314" spans="1:17" hidden="1" x14ac:dyDescent="0.3">
      <c r="A314" s="1" t="s">
        <v>1277</v>
      </c>
      <c r="B314" s="34">
        <v>45138.460625</v>
      </c>
      <c r="C314" s="38">
        <v>45138.468553240738</v>
      </c>
      <c r="D314" s="3" t="s">
        <v>10</v>
      </c>
      <c r="E314" s="3" t="s">
        <v>11</v>
      </c>
      <c r="F314" s="3" t="s">
        <v>17</v>
      </c>
      <c r="G314" s="3" t="s">
        <v>15</v>
      </c>
      <c r="H314" s="84" t="str">
        <f t="shared" si="4"/>
        <v>Reason Unknown</v>
      </c>
      <c r="I314" s="63">
        <f>(tbl_raw_data[[#This Row],[Date Actioned]])-(tbl_raw_data[[#This Row],[Date Tagged]])</f>
        <v>7.9282407386926934E-3</v>
      </c>
      <c r="J314" s="66">
        <f>HOUR(tbl_raw_data[[#This Row],[time_taken]])*60+MINUTE(tbl_raw_data[[#This Row],[time_taken]])+SECOND(tbl_raw_data[[#This Row],[time_taken]])/60</f>
        <v>11.416666666666666</v>
      </c>
      <c r="K314" s="68">
        <f>DATE(YEAR(tbl_raw_data[[#This Row],[Date Actioned]]),MONTH(tbl_raw_data[[#This Row],[Date Actioned]]),DAY(tbl_raw_data[[#This Row],[Date Actioned]]))</f>
        <v>45138</v>
      </c>
      <c r="L314" s="65" t="str">
        <f>UPPER(TEXT(tbl_raw_data[[#This Row],[updated_date]],"MMMM"))</f>
        <v>JULY</v>
      </c>
      <c r="M314" s="65" t="str">
        <f>"WEEK "&amp;IF(ROUNDUP(DAY(tbl_raw_data[[#This Row],[updated_date]])/7,0)=5,4,ROUNDUP(DAY(tbl_raw_data[[#This Row],[updated_date]])/7,0))</f>
        <v>WEEK 4</v>
      </c>
      <c r="N314" s="71" t="str">
        <f>UPPER(VLOOKUP(tbl_raw_data[[#This Row],[Analyst]],settings!$A$1:$B$15,2,0))</f>
        <v>MERCEDES</v>
      </c>
      <c r="O314" s="71" t="str">
        <f>TRIM(UPPER(tbl_raw_data[[#This Row],[Outcome]]))</f>
        <v>APPROVE</v>
      </c>
      <c r="P314" s="71" t="str">
        <f>TRIM(UPPER(tbl_raw_data[[#This Row],[Queue Name]]))</f>
        <v>CONSUMER EXISTING</v>
      </c>
      <c r="Q314" s="71" t="str">
        <f>IF(tbl_raw_data[[#This Row],[time_taken_in_min]]&lt;=settings!$D$2,"SLA_MET","SLA_NOT_MET")</f>
        <v>SLA_MET</v>
      </c>
    </row>
    <row r="315" spans="1:17" hidden="1" x14ac:dyDescent="0.3">
      <c r="A315" s="5" t="s">
        <v>1278</v>
      </c>
      <c r="B315" s="36">
        <v>45138.461446759262</v>
      </c>
      <c r="C315" s="37">
        <v>45138.467314814814</v>
      </c>
      <c r="D315" s="6" t="s">
        <v>10</v>
      </c>
      <c r="E315" s="6" t="s">
        <v>11</v>
      </c>
      <c r="F315" s="6" t="s">
        <v>14</v>
      </c>
      <c r="G315" s="6" t="s">
        <v>15</v>
      </c>
      <c r="H315" s="84" t="str">
        <f t="shared" si="4"/>
        <v>Reason Unknown</v>
      </c>
      <c r="I315" s="63">
        <f>(tbl_raw_data[[#This Row],[Date Actioned]])-(tbl_raw_data[[#This Row],[Date Tagged]])</f>
        <v>5.8680555521277711E-3</v>
      </c>
      <c r="J315" s="66">
        <f>HOUR(tbl_raw_data[[#This Row],[time_taken]])*60+MINUTE(tbl_raw_data[[#This Row],[time_taken]])+SECOND(tbl_raw_data[[#This Row],[time_taken]])/60</f>
        <v>8.4499999999999993</v>
      </c>
      <c r="K315" s="68">
        <f>DATE(YEAR(tbl_raw_data[[#This Row],[Date Actioned]]),MONTH(tbl_raw_data[[#This Row],[Date Actioned]]),DAY(tbl_raw_data[[#This Row],[Date Actioned]]))</f>
        <v>45138</v>
      </c>
      <c r="L315" s="65" t="str">
        <f>UPPER(TEXT(tbl_raw_data[[#This Row],[updated_date]],"MMMM"))</f>
        <v>JULY</v>
      </c>
      <c r="M315" s="65" t="str">
        <f>"WEEK "&amp;IF(ROUNDUP(DAY(tbl_raw_data[[#This Row],[updated_date]])/7,0)=5,4,ROUNDUP(DAY(tbl_raw_data[[#This Row],[updated_date]])/7,0))</f>
        <v>WEEK 4</v>
      </c>
      <c r="N315" s="71" t="str">
        <f>UPPER(VLOOKUP(tbl_raw_data[[#This Row],[Analyst]],settings!$A$1:$B$15,2,0))</f>
        <v>CAMROON</v>
      </c>
      <c r="O315" s="71" t="str">
        <f>TRIM(UPPER(tbl_raw_data[[#This Row],[Outcome]]))</f>
        <v>APPROVE</v>
      </c>
      <c r="P315" s="71" t="str">
        <f>TRIM(UPPER(tbl_raw_data[[#This Row],[Queue Name]]))</f>
        <v>CONSUMER EXISTING</v>
      </c>
      <c r="Q315" s="71" t="str">
        <f>IF(tbl_raw_data[[#This Row],[time_taken_in_min]]&lt;=settings!$D$2,"SLA_MET","SLA_NOT_MET")</f>
        <v>SLA_MET</v>
      </c>
    </row>
    <row r="316" spans="1:17" hidden="1" x14ac:dyDescent="0.3">
      <c r="A316" s="7" t="s">
        <v>1279</v>
      </c>
      <c r="B316" s="34">
        <v>45138.463101851848</v>
      </c>
      <c r="C316" s="35">
        <v>45138.470138888886</v>
      </c>
      <c r="D316" s="2" t="s">
        <v>15</v>
      </c>
      <c r="E316" s="3" t="s">
        <v>8</v>
      </c>
      <c r="F316" s="2" t="s">
        <v>114</v>
      </c>
      <c r="G316" s="4"/>
      <c r="H316" s="84" t="str">
        <f t="shared" si="4"/>
        <v>Reason Unknown</v>
      </c>
      <c r="I316" s="63">
        <f>(tbl_raw_data[[#This Row],[Date Actioned]])-(tbl_raw_data[[#This Row],[Date Tagged]])</f>
        <v>7.0370370376622304E-3</v>
      </c>
      <c r="J316" s="66">
        <f>HOUR(tbl_raw_data[[#This Row],[time_taken]])*60+MINUTE(tbl_raw_data[[#This Row],[time_taken]])+SECOND(tbl_raw_data[[#This Row],[time_taken]])/60</f>
        <v>10.133333333333333</v>
      </c>
      <c r="K316" s="68">
        <f>DATE(YEAR(tbl_raw_data[[#This Row],[Date Actioned]]),MONTH(tbl_raw_data[[#This Row],[Date Actioned]]),DAY(tbl_raw_data[[#This Row],[Date Actioned]]))</f>
        <v>45138</v>
      </c>
      <c r="L316" s="65" t="str">
        <f>UPPER(TEXT(tbl_raw_data[[#This Row],[updated_date]],"MMMM"))</f>
        <v>JULY</v>
      </c>
      <c r="M316" s="65" t="str">
        <f>"WEEK "&amp;IF(ROUNDUP(DAY(tbl_raw_data[[#This Row],[updated_date]])/7,0)=5,4,ROUNDUP(DAY(tbl_raw_data[[#This Row],[updated_date]])/7,0))</f>
        <v>WEEK 4</v>
      </c>
      <c r="N316" s="71" t="str">
        <f>UPPER(VLOOKUP(tbl_raw_data[[#This Row],[Analyst]],settings!$A$1:$B$15,2,0))</f>
        <v>FARDIN</v>
      </c>
      <c r="O316" s="71" t="str">
        <f>TRIM(UPPER(tbl_raw_data[[#This Row],[Outcome]]))</f>
        <v>APPROVE</v>
      </c>
      <c r="P316" s="71" t="str">
        <f>TRIM(UPPER(tbl_raw_data[[#This Row],[Queue Name]]))</f>
        <v>CONSUMER POST BUREAU</v>
      </c>
      <c r="Q316" s="71" t="str">
        <f>IF(tbl_raw_data[[#This Row],[time_taken_in_min]]&lt;=settings!$D$2,"SLA_MET","SLA_NOT_MET")</f>
        <v>SLA_MET</v>
      </c>
    </row>
    <row r="317" spans="1:17" hidden="1" x14ac:dyDescent="0.3">
      <c r="A317" s="1" t="s">
        <v>1280</v>
      </c>
      <c r="B317" s="36">
        <v>45138.465509259258</v>
      </c>
      <c r="C317" s="39">
        <v>45138.475451388891</v>
      </c>
      <c r="D317" s="8" t="s">
        <v>15</v>
      </c>
      <c r="E317" s="6" t="s">
        <v>8</v>
      </c>
      <c r="F317" s="8" t="s">
        <v>114</v>
      </c>
      <c r="G317" s="9"/>
      <c r="H317" s="84" t="str">
        <f t="shared" si="4"/>
        <v>Reason Unknown</v>
      </c>
      <c r="I317" s="63">
        <f>(tbl_raw_data[[#This Row],[Date Actioned]])-(tbl_raw_data[[#This Row],[Date Tagged]])</f>
        <v>9.9421296326909214E-3</v>
      </c>
      <c r="J317" s="66">
        <f>HOUR(tbl_raw_data[[#This Row],[time_taken]])*60+MINUTE(tbl_raw_data[[#This Row],[time_taken]])+SECOND(tbl_raw_data[[#This Row],[time_taken]])/60</f>
        <v>14.316666666666666</v>
      </c>
      <c r="K317" s="68">
        <f>DATE(YEAR(tbl_raw_data[[#This Row],[Date Actioned]]),MONTH(tbl_raw_data[[#This Row],[Date Actioned]]),DAY(tbl_raw_data[[#This Row],[Date Actioned]]))</f>
        <v>45138</v>
      </c>
      <c r="L317" s="65" t="str">
        <f>UPPER(TEXT(tbl_raw_data[[#This Row],[updated_date]],"MMMM"))</f>
        <v>JULY</v>
      </c>
      <c r="M317" s="65" t="str">
        <f>"WEEK "&amp;IF(ROUNDUP(DAY(tbl_raw_data[[#This Row],[updated_date]])/7,0)=5,4,ROUNDUP(DAY(tbl_raw_data[[#This Row],[updated_date]])/7,0))</f>
        <v>WEEK 4</v>
      </c>
      <c r="N317" s="71" t="str">
        <f>UPPER(VLOOKUP(tbl_raw_data[[#This Row],[Analyst]],settings!$A$1:$B$15,2,0))</f>
        <v>FARDIN</v>
      </c>
      <c r="O317" s="71" t="str">
        <f>TRIM(UPPER(tbl_raw_data[[#This Row],[Outcome]]))</f>
        <v>APPROVE</v>
      </c>
      <c r="P317" s="71" t="str">
        <f>TRIM(UPPER(tbl_raw_data[[#This Row],[Queue Name]]))</f>
        <v>CONSUMER POST BUREAU</v>
      </c>
      <c r="Q317" s="71" t="str">
        <f>IF(tbl_raw_data[[#This Row],[time_taken_in_min]]&lt;=settings!$D$2,"SLA_MET","SLA_NOT_MET")</f>
        <v>SLA_MET</v>
      </c>
    </row>
    <row r="318" spans="1:17" hidden="1" x14ac:dyDescent="0.3">
      <c r="A318" s="5" t="s">
        <v>1281</v>
      </c>
      <c r="B318" s="34">
        <v>45138.468032407407</v>
      </c>
      <c r="C318" s="35">
        <v>45138.48096064815</v>
      </c>
      <c r="D318" s="2" t="s">
        <v>15</v>
      </c>
      <c r="E318" s="3" t="s">
        <v>8</v>
      </c>
      <c r="F318" s="2" t="s">
        <v>22</v>
      </c>
      <c r="G318" s="4"/>
      <c r="H318" s="84" t="str">
        <f t="shared" si="4"/>
        <v>Reason Unknown</v>
      </c>
      <c r="I318" s="63">
        <f>(tbl_raw_data[[#This Row],[Date Actioned]])-(tbl_raw_data[[#This Row],[Date Tagged]])</f>
        <v>1.2928240743349306E-2</v>
      </c>
      <c r="J318" s="66">
        <f>HOUR(tbl_raw_data[[#This Row],[time_taken]])*60+MINUTE(tbl_raw_data[[#This Row],[time_taken]])+SECOND(tbl_raw_data[[#This Row],[time_taken]])/60</f>
        <v>18.616666666666667</v>
      </c>
      <c r="K318" s="68">
        <f>DATE(YEAR(tbl_raw_data[[#This Row],[Date Actioned]]),MONTH(tbl_raw_data[[#This Row],[Date Actioned]]),DAY(tbl_raw_data[[#This Row],[Date Actioned]]))</f>
        <v>45138</v>
      </c>
      <c r="L318" s="65" t="str">
        <f>UPPER(TEXT(tbl_raw_data[[#This Row],[updated_date]],"MMMM"))</f>
        <v>JULY</v>
      </c>
      <c r="M318" s="65" t="str">
        <f>"WEEK "&amp;IF(ROUNDUP(DAY(tbl_raw_data[[#This Row],[updated_date]])/7,0)=5,4,ROUNDUP(DAY(tbl_raw_data[[#This Row],[updated_date]])/7,0))</f>
        <v>WEEK 4</v>
      </c>
      <c r="N318" s="71" t="str">
        <f>UPPER(VLOOKUP(tbl_raw_data[[#This Row],[Analyst]],settings!$A$1:$B$15,2,0))</f>
        <v>ROHAN</v>
      </c>
      <c r="O318" s="71" t="str">
        <f>TRIM(UPPER(tbl_raw_data[[#This Row],[Outcome]]))</f>
        <v>APPROVE</v>
      </c>
      <c r="P318" s="71" t="str">
        <f>TRIM(UPPER(tbl_raw_data[[#This Row],[Queue Name]]))</f>
        <v>CONSUMER POST BUREAU</v>
      </c>
      <c r="Q318" s="71" t="str">
        <f>IF(tbl_raw_data[[#This Row],[time_taken_in_min]]&lt;=settings!$D$2,"SLA_MET","SLA_NOT_MET")</f>
        <v>SLA_MET</v>
      </c>
    </row>
    <row r="319" spans="1:17" hidden="1" x14ac:dyDescent="0.3">
      <c r="A319" s="7" t="s">
        <v>1282</v>
      </c>
      <c r="B319" s="36">
        <v>45138.470625000002</v>
      </c>
      <c r="C319" s="37">
        <v>45138.475266203706</v>
      </c>
      <c r="D319" s="6" t="s">
        <v>10</v>
      </c>
      <c r="E319" s="6" t="s">
        <v>11</v>
      </c>
      <c r="F319" s="6" t="s">
        <v>24</v>
      </c>
      <c r="G319" s="6" t="s">
        <v>23</v>
      </c>
      <c r="H319" s="84" t="str">
        <f t="shared" si="4"/>
        <v>Reason Unknown</v>
      </c>
      <c r="I319" s="63">
        <f>(tbl_raw_data[[#This Row],[Date Actioned]])-(tbl_raw_data[[#This Row],[Date Tagged]])</f>
        <v>4.6412037045229226E-3</v>
      </c>
      <c r="J319" s="66">
        <f>HOUR(tbl_raw_data[[#This Row],[time_taken]])*60+MINUTE(tbl_raw_data[[#This Row],[time_taken]])+SECOND(tbl_raw_data[[#This Row],[time_taken]])/60</f>
        <v>6.6833333333333336</v>
      </c>
      <c r="K319" s="68">
        <f>DATE(YEAR(tbl_raw_data[[#This Row],[Date Actioned]]),MONTH(tbl_raw_data[[#This Row],[Date Actioned]]),DAY(tbl_raw_data[[#This Row],[Date Actioned]]))</f>
        <v>45138</v>
      </c>
      <c r="L319" s="65" t="str">
        <f>UPPER(TEXT(tbl_raw_data[[#This Row],[updated_date]],"MMMM"))</f>
        <v>JULY</v>
      </c>
      <c r="M319" s="65" t="str">
        <f>"WEEK "&amp;IF(ROUNDUP(DAY(tbl_raw_data[[#This Row],[updated_date]])/7,0)=5,4,ROUNDUP(DAY(tbl_raw_data[[#This Row],[updated_date]])/7,0))</f>
        <v>WEEK 4</v>
      </c>
      <c r="N319" s="71" t="str">
        <f>UPPER(VLOOKUP(tbl_raw_data[[#This Row],[Analyst]],settings!$A$1:$B$15,2,0))</f>
        <v>SAM</v>
      </c>
      <c r="O319" s="71" t="str">
        <f>TRIM(UPPER(tbl_raw_data[[#This Row],[Outcome]]))</f>
        <v>APPROVE</v>
      </c>
      <c r="P319" s="71" t="str">
        <f>TRIM(UPPER(tbl_raw_data[[#This Row],[Queue Name]]))</f>
        <v>CONSUMER EXISTING</v>
      </c>
      <c r="Q319" s="71" t="str">
        <f>IF(tbl_raw_data[[#This Row],[time_taken_in_min]]&lt;=settings!$D$2,"SLA_MET","SLA_NOT_MET")</f>
        <v>SLA_MET</v>
      </c>
    </row>
    <row r="320" spans="1:17" hidden="1" x14ac:dyDescent="0.3">
      <c r="A320" s="1" t="s">
        <v>1283</v>
      </c>
      <c r="B320" s="34">
        <v>45138.47184027778</v>
      </c>
      <c r="C320" s="35">
        <v>45138.481365740743</v>
      </c>
      <c r="D320" s="2" t="s">
        <v>15</v>
      </c>
      <c r="E320" s="3" t="s">
        <v>11</v>
      </c>
      <c r="F320" s="2" t="s">
        <v>114</v>
      </c>
      <c r="G320" s="4"/>
      <c r="H320" s="84" t="str">
        <f t="shared" si="4"/>
        <v>Reason Unknown</v>
      </c>
      <c r="I320" s="63">
        <f>(tbl_raw_data[[#This Row],[Date Actioned]])-(tbl_raw_data[[#This Row],[Date Tagged]])</f>
        <v>9.5254629632108845E-3</v>
      </c>
      <c r="J320" s="66">
        <f>HOUR(tbl_raw_data[[#This Row],[time_taken]])*60+MINUTE(tbl_raw_data[[#This Row],[time_taken]])+SECOND(tbl_raw_data[[#This Row],[time_taken]])/60</f>
        <v>13.716666666666667</v>
      </c>
      <c r="K320" s="68">
        <f>DATE(YEAR(tbl_raw_data[[#This Row],[Date Actioned]]),MONTH(tbl_raw_data[[#This Row],[Date Actioned]]),DAY(tbl_raw_data[[#This Row],[Date Actioned]]))</f>
        <v>45138</v>
      </c>
      <c r="L320" s="65" t="str">
        <f>UPPER(TEXT(tbl_raw_data[[#This Row],[updated_date]],"MMMM"))</f>
        <v>JULY</v>
      </c>
      <c r="M320" s="65" t="str">
        <f>"WEEK "&amp;IF(ROUNDUP(DAY(tbl_raw_data[[#This Row],[updated_date]])/7,0)=5,4,ROUNDUP(DAY(tbl_raw_data[[#This Row],[updated_date]])/7,0))</f>
        <v>WEEK 4</v>
      </c>
      <c r="N320" s="71" t="str">
        <f>UPPER(VLOOKUP(tbl_raw_data[[#This Row],[Analyst]],settings!$A$1:$B$15,2,0))</f>
        <v>FARDIN</v>
      </c>
      <c r="O320" s="71" t="str">
        <f>TRIM(UPPER(tbl_raw_data[[#This Row],[Outcome]]))</f>
        <v>APPROVE</v>
      </c>
      <c r="P320" s="71" t="str">
        <f>TRIM(UPPER(tbl_raw_data[[#This Row],[Queue Name]]))</f>
        <v>CONSUMER EXISTING</v>
      </c>
      <c r="Q320" s="71" t="str">
        <f>IF(tbl_raw_data[[#This Row],[time_taken_in_min]]&lt;=settings!$D$2,"SLA_MET","SLA_NOT_MET")</f>
        <v>SLA_MET</v>
      </c>
    </row>
    <row r="321" spans="1:17" hidden="1" x14ac:dyDescent="0.3">
      <c r="A321" s="5" t="s">
        <v>1284</v>
      </c>
      <c r="B321" s="36">
        <v>45138.474050925928</v>
      </c>
      <c r="C321" s="37">
        <v>45138.48678240741</v>
      </c>
      <c r="D321" s="6" t="s">
        <v>10</v>
      </c>
      <c r="E321" s="6" t="s">
        <v>11</v>
      </c>
      <c r="F321" s="6" t="s">
        <v>25</v>
      </c>
      <c r="G321" s="6" t="s">
        <v>118</v>
      </c>
      <c r="H321" s="84" t="str">
        <f t="shared" si="4"/>
        <v>Reason Unknown</v>
      </c>
      <c r="I321" s="63">
        <f>(tbl_raw_data[[#This Row],[Date Actioned]])-(tbl_raw_data[[#This Row],[Date Tagged]])</f>
        <v>1.2731481481750961E-2</v>
      </c>
      <c r="J321" s="66">
        <f>HOUR(tbl_raw_data[[#This Row],[time_taken]])*60+MINUTE(tbl_raw_data[[#This Row],[time_taken]])+SECOND(tbl_raw_data[[#This Row],[time_taken]])/60</f>
        <v>18.333333333333332</v>
      </c>
      <c r="K321" s="68">
        <f>DATE(YEAR(tbl_raw_data[[#This Row],[Date Actioned]]),MONTH(tbl_raw_data[[#This Row],[Date Actioned]]),DAY(tbl_raw_data[[#This Row],[Date Actioned]]))</f>
        <v>45138</v>
      </c>
      <c r="L321" s="65" t="str">
        <f>UPPER(TEXT(tbl_raw_data[[#This Row],[updated_date]],"MMMM"))</f>
        <v>JULY</v>
      </c>
      <c r="M321" s="65" t="str">
        <f>"WEEK "&amp;IF(ROUNDUP(DAY(tbl_raw_data[[#This Row],[updated_date]])/7,0)=5,4,ROUNDUP(DAY(tbl_raw_data[[#This Row],[updated_date]])/7,0))</f>
        <v>WEEK 4</v>
      </c>
      <c r="N321" s="71" t="str">
        <f>UPPER(VLOOKUP(tbl_raw_data[[#This Row],[Analyst]],settings!$A$1:$B$15,2,0))</f>
        <v>ASIF</v>
      </c>
      <c r="O321" s="71" t="str">
        <f>TRIM(UPPER(tbl_raw_data[[#This Row],[Outcome]]))</f>
        <v>APPROVE</v>
      </c>
      <c r="P321" s="71" t="str">
        <f>TRIM(UPPER(tbl_raw_data[[#This Row],[Queue Name]]))</f>
        <v>CONSUMER EXISTING</v>
      </c>
      <c r="Q321" s="71" t="str">
        <f>IF(tbl_raw_data[[#This Row],[time_taken_in_min]]&lt;=settings!$D$2,"SLA_MET","SLA_NOT_MET")</f>
        <v>SLA_MET</v>
      </c>
    </row>
    <row r="322" spans="1:17" hidden="1" x14ac:dyDescent="0.3">
      <c r="A322" s="7" t="s">
        <v>1285</v>
      </c>
      <c r="B322" s="34">
        <v>45138.474548611113</v>
      </c>
      <c r="C322" s="35">
        <v>45138.491030092591</v>
      </c>
      <c r="D322" s="2" t="s">
        <v>15</v>
      </c>
      <c r="E322" s="3" t="s">
        <v>11</v>
      </c>
      <c r="F322" s="2" t="s">
        <v>9</v>
      </c>
      <c r="G322" s="4"/>
      <c r="H322" s="84" t="str">
        <f t="shared" si="4"/>
        <v>Reason Unknown</v>
      </c>
      <c r="I322" s="63">
        <f>(tbl_raw_data[[#This Row],[Date Actioned]])-(tbl_raw_data[[#This Row],[Date Tagged]])</f>
        <v>1.6481481477967463E-2</v>
      </c>
      <c r="J322" s="66">
        <f>HOUR(tbl_raw_data[[#This Row],[time_taken]])*60+MINUTE(tbl_raw_data[[#This Row],[time_taken]])+SECOND(tbl_raw_data[[#This Row],[time_taken]])/60</f>
        <v>23.733333333333334</v>
      </c>
      <c r="K322" s="68">
        <f>DATE(YEAR(tbl_raw_data[[#This Row],[Date Actioned]]),MONTH(tbl_raw_data[[#This Row],[Date Actioned]]),DAY(tbl_raw_data[[#This Row],[Date Actioned]]))</f>
        <v>45138</v>
      </c>
      <c r="L322" s="65" t="str">
        <f>UPPER(TEXT(tbl_raw_data[[#This Row],[updated_date]],"MMMM"))</f>
        <v>JULY</v>
      </c>
      <c r="M322" s="65" t="str">
        <f>"WEEK "&amp;IF(ROUNDUP(DAY(tbl_raw_data[[#This Row],[updated_date]])/7,0)=5,4,ROUNDUP(DAY(tbl_raw_data[[#This Row],[updated_date]])/7,0))</f>
        <v>WEEK 4</v>
      </c>
      <c r="N322" s="71" t="str">
        <f>UPPER(VLOOKUP(tbl_raw_data[[#This Row],[Analyst]],settings!$A$1:$B$15,2,0))</f>
        <v>QUADIR</v>
      </c>
      <c r="O322" s="71" t="str">
        <f>TRIM(UPPER(tbl_raw_data[[#This Row],[Outcome]]))</f>
        <v>APPROVE</v>
      </c>
      <c r="P322" s="71" t="str">
        <f>TRIM(UPPER(tbl_raw_data[[#This Row],[Queue Name]]))</f>
        <v>CONSUMER EXISTING</v>
      </c>
      <c r="Q322" s="71" t="str">
        <f>IF(tbl_raw_data[[#This Row],[time_taken_in_min]]&lt;=settings!$D$2,"SLA_MET","SLA_NOT_MET")</f>
        <v>SLA_NOT_MET</v>
      </c>
    </row>
    <row r="323" spans="1:17" hidden="1" x14ac:dyDescent="0.3">
      <c r="A323" s="1" t="s">
        <v>1286</v>
      </c>
      <c r="B323" s="36">
        <v>45138.475486111114</v>
      </c>
      <c r="C323" s="39">
        <v>45138.481840277775</v>
      </c>
      <c r="D323" s="8" t="s">
        <v>15</v>
      </c>
      <c r="E323" s="6" t="s">
        <v>8</v>
      </c>
      <c r="F323" s="8" t="s">
        <v>21</v>
      </c>
      <c r="G323" s="9"/>
      <c r="H323" s="84" t="str">
        <f t="shared" ref="H323:H386" si="5">IF(OR(ISNUMBER(SEARCH("duplicate",G323)), ISNUMBER(SEARCH("previously",G323)), ISNUMBER(SEARCH("previously approved",G323))), "Duplicate Application",
IF(OR(ISNUMBER(SEARCH("incorrect",G323)), ISNUMBER(SEARCH("remove", G323))), "Incorrect Details",
IF(ISNUMBER(SEARCH("incomplete",G323)), "Incomplete Details",
IF(ISNUMBER(SEARCH("overdue",G323)), "Overdue Bill",
IF(OR(ISNUMBER(SEARCH("resubmit as", G323)), ISNUMBER(SEARCH("re-submit as", G323))), "Incorrect Queue",
IF(OR(ISNUMBER(SEARCH("100",G323)), ISNUMBER(SEARCH("correct", G323)), ISNUMBER(SEARCH("email", G323)), ISNUMBER(SEARCH("please submit", G323)), ISNUMBER(SEARCH("please resubmit",G323)), ISNUMBER(SEARCH("please re-submit", G323)), ISNUMBER(SEARCH("please send", G323))), "Incomplete Details",
IF(ISNUMBER(SEARCH("error", G323)), "System Error", "Reason Unknown")))))))</f>
        <v>Reason Unknown</v>
      </c>
      <c r="I323" s="63">
        <f>(tbl_raw_data[[#This Row],[Date Actioned]])-(tbl_raw_data[[#This Row],[Date Tagged]])</f>
        <v>6.3541666604578495E-3</v>
      </c>
      <c r="J323" s="66">
        <f>HOUR(tbl_raw_data[[#This Row],[time_taken]])*60+MINUTE(tbl_raw_data[[#This Row],[time_taken]])+SECOND(tbl_raw_data[[#This Row],[time_taken]])/60</f>
        <v>9.15</v>
      </c>
      <c r="K323" s="68">
        <f>DATE(YEAR(tbl_raw_data[[#This Row],[Date Actioned]]),MONTH(tbl_raw_data[[#This Row],[Date Actioned]]),DAY(tbl_raw_data[[#This Row],[Date Actioned]]))</f>
        <v>45138</v>
      </c>
      <c r="L323" s="65" t="str">
        <f>UPPER(TEXT(tbl_raw_data[[#This Row],[updated_date]],"MMMM"))</f>
        <v>JULY</v>
      </c>
      <c r="M323" s="65" t="str">
        <f>"WEEK "&amp;IF(ROUNDUP(DAY(tbl_raw_data[[#This Row],[updated_date]])/7,0)=5,4,ROUNDUP(DAY(tbl_raw_data[[#This Row],[updated_date]])/7,0))</f>
        <v>WEEK 4</v>
      </c>
      <c r="N323" s="71" t="str">
        <f>UPPER(VLOOKUP(tbl_raw_data[[#This Row],[Analyst]],settings!$A$1:$B$15,2,0))</f>
        <v>SHAHID</v>
      </c>
      <c r="O323" s="71" t="str">
        <f>TRIM(UPPER(tbl_raw_data[[#This Row],[Outcome]]))</f>
        <v>APPROVE</v>
      </c>
      <c r="P323" s="71" t="str">
        <f>TRIM(UPPER(tbl_raw_data[[#This Row],[Queue Name]]))</f>
        <v>CONSUMER POST BUREAU</v>
      </c>
      <c r="Q323" s="71" t="str">
        <f>IF(tbl_raw_data[[#This Row],[time_taken_in_min]]&lt;=settings!$D$2,"SLA_MET","SLA_NOT_MET")</f>
        <v>SLA_MET</v>
      </c>
    </row>
    <row r="324" spans="1:17" hidden="1" x14ac:dyDescent="0.3">
      <c r="A324" s="5" t="s">
        <v>1287</v>
      </c>
      <c r="B324" s="34">
        <v>45138.484953703701</v>
      </c>
      <c r="C324" s="38">
        <v>45138.493888888886</v>
      </c>
      <c r="D324" s="3" t="s">
        <v>10</v>
      </c>
      <c r="E324" s="3" t="s">
        <v>8</v>
      </c>
      <c r="F324" s="3" t="s">
        <v>24</v>
      </c>
      <c r="G324" s="3" t="s">
        <v>16</v>
      </c>
      <c r="H324" s="84" t="str">
        <f t="shared" si="5"/>
        <v>Reason Unknown</v>
      </c>
      <c r="I324" s="63">
        <f>(tbl_raw_data[[#This Row],[Date Actioned]])-(tbl_raw_data[[#This Row],[Date Tagged]])</f>
        <v>8.9351851856918074E-3</v>
      </c>
      <c r="J324" s="66">
        <f>HOUR(tbl_raw_data[[#This Row],[time_taken]])*60+MINUTE(tbl_raw_data[[#This Row],[time_taken]])+SECOND(tbl_raw_data[[#This Row],[time_taken]])/60</f>
        <v>12.866666666666667</v>
      </c>
      <c r="K324" s="68">
        <f>DATE(YEAR(tbl_raw_data[[#This Row],[Date Actioned]]),MONTH(tbl_raw_data[[#This Row],[Date Actioned]]),DAY(tbl_raw_data[[#This Row],[Date Actioned]]))</f>
        <v>45138</v>
      </c>
      <c r="L324" s="65" t="str">
        <f>UPPER(TEXT(tbl_raw_data[[#This Row],[updated_date]],"MMMM"))</f>
        <v>JULY</v>
      </c>
      <c r="M324" s="65" t="str">
        <f>"WEEK "&amp;IF(ROUNDUP(DAY(tbl_raw_data[[#This Row],[updated_date]])/7,0)=5,4,ROUNDUP(DAY(tbl_raw_data[[#This Row],[updated_date]])/7,0))</f>
        <v>WEEK 4</v>
      </c>
      <c r="N324" s="71" t="str">
        <f>UPPER(VLOOKUP(tbl_raw_data[[#This Row],[Analyst]],settings!$A$1:$B$15,2,0))</f>
        <v>SAM</v>
      </c>
      <c r="O324" s="71" t="str">
        <f>TRIM(UPPER(tbl_raw_data[[#This Row],[Outcome]]))</f>
        <v>APPROVE</v>
      </c>
      <c r="P324" s="71" t="str">
        <f>TRIM(UPPER(tbl_raw_data[[#This Row],[Queue Name]]))</f>
        <v>CONSUMER POST BUREAU</v>
      </c>
      <c r="Q324" s="71" t="str">
        <f>IF(tbl_raw_data[[#This Row],[time_taken_in_min]]&lt;=settings!$D$2,"SLA_MET","SLA_NOT_MET")</f>
        <v>SLA_MET</v>
      </c>
    </row>
    <row r="325" spans="1:17" hidden="1" x14ac:dyDescent="0.3">
      <c r="A325" s="7" t="s">
        <v>1288</v>
      </c>
      <c r="B325" s="36">
        <v>45138.488321759258</v>
      </c>
      <c r="C325" s="37">
        <v>45138.498657407406</v>
      </c>
      <c r="D325" s="6" t="s">
        <v>10</v>
      </c>
      <c r="E325" s="6" t="s">
        <v>18</v>
      </c>
      <c r="F325" s="6" t="s">
        <v>17</v>
      </c>
      <c r="G325" s="6" t="s">
        <v>23</v>
      </c>
      <c r="H325" s="84" t="str">
        <f t="shared" si="5"/>
        <v>Reason Unknown</v>
      </c>
      <c r="I325" s="63">
        <f>(tbl_raw_data[[#This Row],[Date Actioned]])-(tbl_raw_data[[#This Row],[Date Tagged]])</f>
        <v>1.0335648148611654E-2</v>
      </c>
      <c r="J325" s="66">
        <f>HOUR(tbl_raw_data[[#This Row],[time_taken]])*60+MINUTE(tbl_raw_data[[#This Row],[time_taken]])+SECOND(tbl_raw_data[[#This Row],[time_taken]])/60</f>
        <v>14.883333333333333</v>
      </c>
      <c r="K325" s="68">
        <f>DATE(YEAR(tbl_raw_data[[#This Row],[Date Actioned]]),MONTH(tbl_raw_data[[#This Row],[Date Actioned]]),DAY(tbl_raw_data[[#This Row],[Date Actioned]]))</f>
        <v>45138</v>
      </c>
      <c r="L325" s="65" t="str">
        <f>UPPER(TEXT(tbl_raw_data[[#This Row],[updated_date]],"MMMM"))</f>
        <v>JULY</v>
      </c>
      <c r="M325" s="65" t="str">
        <f>"WEEK "&amp;IF(ROUNDUP(DAY(tbl_raw_data[[#This Row],[updated_date]])/7,0)=5,4,ROUNDUP(DAY(tbl_raw_data[[#This Row],[updated_date]])/7,0))</f>
        <v>WEEK 4</v>
      </c>
      <c r="N325" s="71" t="str">
        <f>UPPER(VLOOKUP(tbl_raw_data[[#This Row],[Analyst]],settings!$A$1:$B$15,2,0))</f>
        <v>MERCEDES</v>
      </c>
      <c r="O325" s="71" t="str">
        <f>TRIM(UPPER(tbl_raw_data[[#This Row],[Outcome]]))</f>
        <v>APPROVE</v>
      </c>
      <c r="P325" s="71" t="str">
        <f>TRIM(UPPER(tbl_raw_data[[#This Row],[Queue Name]]))</f>
        <v>CONSUMER PRE BUREAU</v>
      </c>
      <c r="Q325" s="71" t="str">
        <f>IF(tbl_raw_data[[#This Row],[time_taken_in_min]]&lt;=settings!$D$2,"SLA_MET","SLA_NOT_MET")</f>
        <v>SLA_MET</v>
      </c>
    </row>
    <row r="326" spans="1:17" hidden="1" x14ac:dyDescent="0.3">
      <c r="A326" s="1" t="s">
        <v>1289</v>
      </c>
      <c r="B326" s="34">
        <v>45138.499548611115</v>
      </c>
      <c r="C326" s="38">
        <v>45138.506261574075</v>
      </c>
      <c r="D326" s="3" t="s">
        <v>10</v>
      </c>
      <c r="E326" s="3" t="s">
        <v>11</v>
      </c>
      <c r="F326" s="3" t="s">
        <v>24</v>
      </c>
      <c r="G326" s="3" t="s">
        <v>15</v>
      </c>
      <c r="H326" s="84" t="str">
        <f t="shared" si="5"/>
        <v>Reason Unknown</v>
      </c>
      <c r="I326" s="63">
        <f>(tbl_raw_data[[#This Row],[Date Actioned]])-(tbl_raw_data[[#This Row],[Date Tagged]])</f>
        <v>6.7129629605915397E-3</v>
      </c>
      <c r="J326" s="66">
        <f>HOUR(tbl_raw_data[[#This Row],[time_taken]])*60+MINUTE(tbl_raw_data[[#This Row],[time_taken]])+SECOND(tbl_raw_data[[#This Row],[time_taken]])/60</f>
        <v>9.6666666666666661</v>
      </c>
      <c r="K326" s="68">
        <f>DATE(YEAR(tbl_raw_data[[#This Row],[Date Actioned]]),MONTH(tbl_raw_data[[#This Row],[Date Actioned]]),DAY(tbl_raw_data[[#This Row],[Date Actioned]]))</f>
        <v>45138</v>
      </c>
      <c r="L326" s="65" t="str">
        <f>UPPER(TEXT(tbl_raw_data[[#This Row],[updated_date]],"MMMM"))</f>
        <v>JULY</v>
      </c>
      <c r="M326" s="65" t="str">
        <f>"WEEK "&amp;IF(ROUNDUP(DAY(tbl_raw_data[[#This Row],[updated_date]])/7,0)=5,4,ROUNDUP(DAY(tbl_raw_data[[#This Row],[updated_date]])/7,0))</f>
        <v>WEEK 4</v>
      </c>
      <c r="N326" s="71" t="str">
        <f>UPPER(VLOOKUP(tbl_raw_data[[#This Row],[Analyst]],settings!$A$1:$B$15,2,0))</f>
        <v>SAM</v>
      </c>
      <c r="O326" s="71" t="str">
        <f>TRIM(UPPER(tbl_raw_data[[#This Row],[Outcome]]))</f>
        <v>APPROVE</v>
      </c>
      <c r="P326" s="71" t="str">
        <f>TRIM(UPPER(tbl_raw_data[[#This Row],[Queue Name]]))</f>
        <v>CONSUMER EXISTING</v>
      </c>
      <c r="Q326" s="71" t="str">
        <f>IF(tbl_raw_data[[#This Row],[time_taken_in_min]]&lt;=settings!$D$2,"SLA_MET","SLA_NOT_MET")</f>
        <v>SLA_MET</v>
      </c>
    </row>
    <row r="327" spans="1:17" hidden="1" x14ac:dyDescent="0.3">
      <c r="A327" s="5" t="s">
        <v>1290</v>
      </c>
      <c r="B327" s="36">
        <v>45138.500648148147</v>
      </c>
      <c r="C327" s="39">
        <v>45138.505011574074</v>
      </c>
      <c r="D327" s="8" t="s">
        <v>15</v>
      </c>
      <c r="E327" s="6" t="s">
        <v>11</v>
      </c>
      <c r="F327" s="8" t="s">
        <v>22</v>
      </c>
      <c r="G327" s="9"/>
      <c r="H327" s="84" t="str">
        <f t="shared" si="5"/>
        <v>Reason Unknown</v>
      </c>
      <c r="I327" s="63">
        <f>(tbl_raw_data[[#This Row],[Date Actioned]])-(tbl_raw_data[[#This Row],[Date Tagged]])</f>
        <v>4.3634259272948839E-3</v>
      </c>
      <c r="J327" s="66">
        <f>HOUR(tbl_raw_data[[#This Row],[time_taken]])*60+MINUTE(tbl_raw_data[[#This Row],[time_taken]])+SECOND(tbl_raw_data[[#This Row],[time_taken]])/60</f>
        <v>6.2833333333333332</v>
      </c>
      <c r="K327" s="68">
        <f>DATE(YEAR(tbl_raw_data[[#This Row],[Date Actioned]]),MONTH(tbl_raw_data[[#This Row],[Date Actioned]]),DAY(tbl_raw_data[[#This Row],[Date Actioned]]))</f>
        <v>45138</v>
      </c>
      <c r="L327" s="65" t="str">
        <f>UPPER(TEXT(tbl_raw_data[[#This Row],[updated_date]],"MMMM"))</f>
        <v>JULY</v>
      </c>
      <c r="M327" s="65" t="str">
        <f>"WEEK "&amp;IF(ROUNDUP(DAY(tbl_raw_data[[#This Row],[updated_date]])/7,0)=5,4,ROUNDUP(DAY(tbl_raw_data[[#This Row],[updated_date]])/7,0))</f>
        <v>WEEK 4</v>
      </c>
      <c r="N327" s="71" t="str">
        <f>UPPER(VLOOKUP(tbl_raw_data[[#This Row],[Analyst]],settings!$A$1:$B$15,2,0))</f>
        <v>ROHAN</v>
      </c>
      <c r="O327" s="71" t="str">
        <f>TRIM(UPPER(tbl_raw_data[[#This Row],[Outcome]]))</f>
        <v>APPROVE</v>
      </c>
      <c r="P327" s="71" t="str">
        <f>TRIM(UPPER(tbl_raw_data[[#This Row],[Queue Name]]))</f>
        <v>CONSUMER EXISTING</v>
      </c>
      <c r="Q327" s="71" t="str">
        <f>IF(tbl_raw_data[[#This Row],[time_taken_in_min]]&lt;=settings!$D$2,"SLA_MET","SLA_NOT_MET")</f>
        <v>SLA_MET</v>
      </c>
    </row>
    <row r="328" spans="1:17" hidden="1" x14ac:dyDescent="0.3">
      <c r="A328" s="7" t="s">
        <v>1291</v>
      </c>
      <c r="B328" s="34">
        <v>45138.502175925925</v>
      </c>
      <c r="C328" s="38">
        <v>45138.505833333336</v>
      </c>
      <c r="D328" s="3" t="s">
        <v>10</v>
      </c>
      <c r="E328" s="3" t="s">
        <v>18</v>
      </c>
      <c r="F328" s="3" t="s">
        <v>114</v>
      </c>
      <c r="G328" s="3" t="s">
        <v>23</v>
      </c>
      <c r="H328" s="84" t="str">
        <f t="shared" si="5"/>
        <v>Reason Unknown</v>
      </c>
      <c r="I328" s="63">
        <f>(tbl_raw_data[[#This Row],[Date Actioned]])-(tbl_raw_data[[#This Row],[Date Tagged]])</f>
        <v>3.6574074110831134E-3</v>
      </c>
      <c r="J328" s="66">
        <f>HOUR(tbl_raw_data[[#This Row],[time_taken]])*60+MINUTE(tbl_raw_data[[#This Row],[time_taken]])+SECOND(tbl_raw_data[[#This Row],[time_taken]])/60</f>
        <v>5.2666666666666666</v>
      </c>
      <c r="K328" s="68">
        <f>DATE(YEAR(tbl_raw_data[[#This Row],[Date Actioned]]),MONTH(tbl_raw_data[[#This Row],[Date Actioned]]),DAY(tbl_raw_data[[#This Row],[Date Actioned]]))</f>
        <v>45138</v>
      </c>
      <c r="L328" s="65" t="str">
        <f>UPPER(TEXT(tbl_raw_data[[#This Row],[updated_date]],"MMMM"))</f>
        <v>JULY</v>
      </c>
      <c r="M328" s="65" t="str">
        <f>"WEEK "&amp;IF(ROUNDUP(DAY(tbl_raw_data[[#This Row],[updated_date]])/7,0)=5,4,ROUNDUP(DAY(tbl_raw_data[[#This Row],[updated_date]])/7,0))</f>
        <v>WEEK 4</v>
      </c>
      <c r="N328" s="71" t="str">
        <f>UPPER(VLOOKUP(tbl_raw_data[[#This Row],[Analyst]],settings!$A$1:$B$15,2,0))</f>
        <v>FARDIN</v>
      </c>
      <c r="O328" s="71" t="str">
        <f>TRIM(UPPER(tbl_raw_data[[#This Row],[Outcome]]))</f>
        <v>APPROVE</v>
      </c>
      <c r="P328" s="71" t="str">
        <f>TRIM(UPPER(tbl_raw_data[[#This Row],[Queue Name]]))</f>
        <v>CONSUMER PRE BUREAU</v>
      </c>
      <c r="Q328" s="71" t="str">
        <f>IF(tbl_raw_data[[#This Row],[time_taken_in_min]]&lt;=settings!$D$2,"SLA_MET","SLA_NOT_MET")</f>
        <v>SLA_MET</v>
      </c>
    </row>
    <row r="329" spans="1:17" hidden="1" x14ac:dyDescent="0.3">
      <c r="A329" s="1" t="s">
        <v>1292</v>
      </c>
      <c r="B329" s="36">
        <v>45138.503784722219</v>
      </c>
      <c r="C329" s="39">
        <v>45138.509039351855</v>
      </c>
      <c r="D329" s="8" t="s">
        <v>15</v>
      </c>
      <c r="E329" s="6" t="s">
        <v>11</v>
      </c>
      <c r="F329" s="8" t="s">
        <v>22</v>
      </c>
      <c r="G329" s="9"/>
      <c r="H329" s="84" t="str">
        <f t="shared" si="5"/>
        <v>Reason Unknown</v>
      </c>
      <c r="I329" s="63">
        <f>(tbl_raw_data[[#This Row],[Date Actioned]])-(tbl_raw_data[[#This Row],[Date Tagged]])</f>
        <v>5.2546296356013045E-3</v>
      </c>
      <c r="J329" s="66">
        <f>HOUR(tbl_raw_data[[#This Row],[time_taken]])*60+MINUTE(tbl_raw_data[[#This Row],[time_taken]])+SECOND(tbl_raw_data[[#This Row],[time_taken]])/60</f>
        <v>7.5666666666666664</v>
      </c>
      <c r="K329" s="68">
        <f>DATE(YEAR(tbl_raw_data[[#This Row],[Date Actioned]]),MONTH(tbl_raw_data[[#This Row],[Date Actioned]]),DAY(tbl_raw_data[[#This Row],[Date Actioned]]))</f>
        <v>45138</v>
      </c>
      <c r="L329" s="65" t="str">
        <f>UPPER(TEXT(tbl_raw_data[[#This Row],[updated_date]],"MMMM"))</f>
        <v>JULY</v>
      </c>
      <c r="M329" s="65" t="str">
        <f>"WEEK "&amp;IF(ROUNDUP(DAY(tbl_raw_data[[#This Row],[updated_date]])/7,0)=5,4,ROUNDUP(DAY(tbl_raw_data[[#This Row],[updated_date]])/7,0))</f>
        <v>WEEK 4</v>
      </c>
      <c r="N329" s="71" t="str">
        <f>UPPER(VLOOKUP(tbl_raw_data[[#This Row],[Analyst]],settings!$A$1:$B$15,2,0))</f>
        <v>ROHAN</v>
      </c>
      <c r="O329" s="71" t="str">
        <f>TRIM(UPPER(tbl_raw_data[[#This Row],[Outcome]]))</f>
        <v>APPROVE</v>
      </c>
      <c r="P329" s="71" t="str">
        <f>TRIM(UPPER(tbl_raw_data[[#This Row],[Queue Name]]))</f>
        <v>CONSUMER EXISTING</v>
      </c>
      <c r="Q329" s="71" t="str">
        <f>IF(tbl_raw_data[[#This Row],[time_taken_in_min]]&lt;=settings!$D$2,"SLA_MET","SLA_NOT_MET")</f>
        <v>SLA_MET</v>
      </c>
    </row>
    <row r="330" spans="1:17" hidden="1" x14ac:dyDescent="0.3">
      <c r="A330" s="5" t="s">
        <v>1293</v>
      </c>
      <c r="B330" s="34">
        <v>45138.509305555555</v>
      </c>
      <c r="C330" s="38">
        <v>45138.516782407409</v>
      </c>
      <c r="D330" s="3" t="s">
        <v>10</v>
      </c>
      <c r="E330" s="3" t="s">
        <v>11</v>
      </c>
      <c r="F330" s="3" t="s">
        <v>114</v>
      </c>
      <c r="G330" s="3" t="s">
        <v>15</v>
      </c>
      <c r="H330" s="84" t="str">
        <f t="shared" si="5"/>
        <v>Reason Unknown</v>
      </c>
      <c r="I330" s="63">
        <f>(tbl_raw_data[[#This Row],[Date Actioned]])-(tbl_raw_data[[#This Row],[Date Tagged]])</f>
        <v>7.4768518534256145E-3</v>
      </c>
      <c r="J330" s="66">
        <f>HOUR(tbl_raw_data[[#This Row],[time_taken]])*60+MINUTE(tbl_raw_data[[#This Row],[time_taken]])+SECOND(tbl_raw_data[[#This Row],[time_taken]])/60</f>
        <v>10.766666666666667</v>
      </c>
      <c r="K330" s="68">
        <f>DATE(YEAR(tbl_raw_data[[#This Row],[Date Actioned]]),MONTH(tbl_raw_data[[#This Row],[Date Actioned]]),DAY(tbl_raw_data[[#This Row],[Date Actioned]]))</f>
        <v>45138</v>
      </c>
      <c r="L330" s="65" t="str">
        <f>UPPER(TEXT(tbl_raw_data[[#This Row],[updated_date]],"MMMM"))</f>
        <v>JULY</v>
      </c>
      <c r="M330" s="65" t="str">
        <f>"WEEK "&amp;IF(ROUNDUP(DAY(tbl_raw_data[[#This Row],[updated_date]])/7,0)=5,4,ROUNDUP(DAY(tbl_raw_data[[#This Row],[updated_date]])/7,0))</f>
        <v>WEEK 4</v>
      </c>
      <c r="N330" s="71" t="str">
        <f>UPPER(VLOOKUP(tbl_raw_data[[#This Row],[Analyst]],settings!$A$1:$B$15,2,0))</f>
        <v>FARDIN</v>
      </c>
      <c r="O330" s="71" t="str">
        <f>TRIM(UPPER(tbl_raw_data[[#This Row],[Outcome]]))</f>
        <v>APPROVE</v>
      </c>
      <c r="P330" s="71" t="str">
        <f>TRIM(UPPER(tbl_raw_data[[#This Row],[Queue Name]]))</f>
        <v>CONSUMER EXISTING</v>
      </c>
      <c r="Q330" s="71" t="str">
        <f>IF(tbl_raw_data[[#This Row],[time_taken_in_min]]&lt;=settings!$D$2,"SLA_MET","SLA_NOT_MET")</f>
        <v>SLA_MET</v>
      </c>
    </row>
    <row r="331" spans="1:17" hidden="1" x14ac:dyDescent="0.3">
      <c r="A331" s="7" t="s">
        <v>1294</v>
      </c>
      <c r="B331" s="36">
        <v>45138.510162037041</v>
      </c>
      <c r="C331" s="39">
        <v>45138.513912037037</v>
      </c>
      <c r="D331" s="8" t="s">
        <v>15</v>
      </c>
      <c r="E331" s="6" t="s">
        <v>11</v>
      </c>
      <c r="F331" s="8" t="s">
        <v>22</v>
      </c>
      <c r="G331" s="9"/>
      <c r="H331" s="84" t="str">
        <f t="shared" si="5"/>
        <v>Reason Unknown</v>
      </c>
      <c r="I331" s="63">
        <f>(tbl_raw_data[[#This Row],[Date Actioned]])-(tbl_raw_data[[#This Row],[Date Tagged]])</f>
        <v>3.749999996216502E-3</v>
      </c>
      <c r="J331" s="66">
        <f>HOUR(tbl_raw_data[[#This Row],[time_taken]])*60+MINUTE(tbl_raw_data[[#This Row],[time_taken]])+SECOND(tbl_raw_data[[#This Row],[time_taken]])/60</f>
        <v>5.4</v>
      </c>
      <c r="K331" s="68">
        <f>DATE(YEAR(tbl_raw_data[[#This Row],[Date Actioned]]),MONTH(tbl_raw_data[[#This Row],[Date Actioned]]),DAY(tbl_raw_data[[#This Row],[Date Actioned]]))</f>
        <v>45138</v>
      </c>
      <c r="L331" s="65" t="str">
        <f>UPPER(TEXT(tbl_raw_data[[#This Row],[updated_date]],"MMMM"))</f>
        <v>JULY</v>
      </c>
      <c r="M331" s="65" t="str">
        <f>"WEEK "&amp;IF(ROUNDUP(DAY(tbl_raw_data[[#This Row],[updated_date]])/7,0)=5,4,ROUNDUP(DAY(tbl_raw_data[[#This Row],[updated_date]])/7,0))</f>
        <v>WEEK 4</v>
      </c>
      <c r="N331" s="71" t="str">
        <f>UPPER(VLOOKUP(tbl_raw_data[[#This Row],[Analyst]],settings!$A$1:$B$15,2,0))</f>
        <v>ROHAN</v>
      </c>
      <c r="O331" s="71" t="str">
        <f>TRIM(UPPER(tbl_raw_data[[#This Row],[Outcome]]))</f>
        <v>APPROVE</v>
      </c>
      <c r="P331" s="71" t="str">
        <f>TRIM(UPPER(tbl_raw_data[[#This Row],[Queue Name]]))</f>
        <v>CONSUMER EXISTING</v>
      </c>
      <c r="Q331" s="71" t="str">
        <f>IF(tbl_raw_data[[#This Row],[time_taken_in_min]]&lt;=settings!$D$2,"SLA_MET","SLA_NOT_MET")</f>
        <v>SLA_MET</v>
      </c>
    </row>
    <row r="332" spans="1:17" hidden="1" x14ac:dyDescent="0.3">
      <c r="A332" s="1" t="s">
        <v>1295</v>
      </c>
      <c r="B332" s="34">
        <v>45138.511203703703</v>
      </c>
      <c r="C332" s="38">
        <v>45138.513298611113</v>
      </c>
      <c r="D332" s="3" t="s">
        <v>10</v>
      </c>
      <c r="E332" s="3" t="s">
        <v>18</v>
      </c>
      <c r="F332" s="3" t="s">
        <v>24</v>
      </c>
      <c r="G332" s="3" t="s">
        <v>119</v>
      </c>
      <c r="H332" s="84" t="str">
        <f t="shared" si="5"/>
        <v>Reason Unknown</v>
      </c>
      <c r="I332" s="63">
        <f>(tbl_raw_data[[#This Row],[Date Actioned]])-(tbl_raw_data[[#This Row],[Date Tagged]])</f>
        <v>2.0949074096279219E-3</v>
      </c>
      <c r="J332" s="66">
        <f>HOUR(tbl_raw_data[[#This Row],[time_taken]])*60+MINUTE(tbl_raw_data[[#This Row],[time_taken]])+SECOND(tbl_raw_data[[#This Row],[time_taken]])/60</f>
        <v>3.0166666666666666</v>
      </c>
      <c r="K332" s="68">
        <f>DATE(YEAR(tbl_raw_data[[#This Row],[Date Actioned]]),MONTH(tbl_raw_data[[#This Row],[Date Actioned]]),DAY(tbl_raw_data[[#This Row],[Date Actioned]]))</f>
        <v>45138</v>
      </c>
      <c r="L332" s="65" t="str">
        <f>UPPER(TEXT(tbl_raw_data[[#This Row],[updated_date]],"MMMM"))</f>
        <v>JULY</v>
      </c>
      <c r="M332" s="65" t="str">
        <f>"WEEK "&amp;IF(ROUNDUP(DAY(tbl_raw_data[[#This Row],[updated_date]])/7,0)=5,4,ROUNDUP(DAY(tbl_raw_data[[#This Row],[updated_date]])/7,0))</f>
        <v>WEEK 4</v>
      </c>
      <c r="N332" s="71" t="str">
        <f>UPPER(VLOOKUP(tbl_raw_data[[#This Row],[Analyst]],settings!$A$1:$B$15,2,0))</f>
        <v>SAM</v>
      </c>
      <c r="O332" s="71" t="str">
        <f>TRIM(UPPER(tbl_raw_data[[#This Row],[Outcome]]))</f>
        <v>APPROVE</v>
      </c>
      <c r="P332" s="71" t="str">
        <f>TRIM(UPPER(tbl_raw_data[[#This Row],[Queue Name]]))</f>
        <v>CONSUMER PRE BUREAU</v>
      </c>
      <c r="Q332" s="71" t="str">
        <f>IF(tbl_raw_data[[#This Row],[time_taken_in_min]]&lt;=settings!$D$2,"SLA_MET","SLA_NOT_MET")</f>
        <v>SLA_MET</v>
      </c>
    </row>
    <row r="333" spans="1:17" hidden="1" x14ac:dyDescent="0.3">
      <c r="A333" s="5" t="s">
        <v>1296</v>
      </c>
      <c r="B333" s="36">
        <v>45138.512083333335</v>
      </c>
      <c r="C333" s="37">
        <v>45138.519560185188</v>
      </c>
      <c r="D333" s="6" t="s">
        <v>10</v>
      </c>
      <c r="E333" s="6" t="s">
        <v>11</v>
      </c>
      <c r="F333" s="6" t="s">
        <v>14</v>
      </c>
      <c r="G333" s="6" t="s">
        <v>15</v>
      </c>
      <c r="H333" s="84" t="str">
        <f t="shared" si="5"/>
        <v>Reason Unknown</v>
      </c>
      <c r="I333" s="63">
        <f>(tbl_raw_data[[#This Row],[Date Actioned]])-(tbl_raw_data[[#This Row],[Date Tagged]])</f>
        <v>7.4768518534256145E-3</v>
      </c>
      <c r="J333" s="66">
        <f>HOUR(tbl_raw_data[[#This Row],[time_taken]])*60+MINUTE(tbl_raw_data[[#This Row],[time_taken]])+SECOND(tbl_raw_data[[#This Row],[time_taken]])/60</f>
        <v>10.766666666666667</v>
      </c>
      <c r="K333" s="68">
        <f>DATE(YEAR(tbl_raw_data[[#This Row],[Date Actioned]]),MONTH(tbl_raw_data[[#This Row],[Date Actioned]]),DAY(tbl_raw_data[[#This Row],[Date Actioned]]))</f>
        <v>45138</v>
      </c>
      <c r="L333" s="65" t="str">
        <f>UPPER(TEXT(tbl_raw_data[[#This Row],[updated_date]],"MMMM"))</f>
        <v>JULY</v>
      </c>
      <c r="M333" s="65" t="str">
        <f>"WEEK "&amp;IF(ROUNDUP(DAY(tbl_raw_data[[#This Row],[updated_date]])/7,0)=5,4,ROUNDUP(DAY(tbl_raw_data[[#This Row],[updated_date]])/7,0))</f>
        <v>WEEK 4</v>
      </c>
      <c r="N333" s="71" t="str">
        <f>UPPER(VLOOKUP(tbl_raw_data[[#This Row],[Analyst]],settings!$A$1:$B$15,2,0))</f>
        <v>CAMROON</v>
      </c>
      <c r="O333" s="71" t="str">
        <f>TRIM(UPPER(tbl_raw_data[[#This Row],[Outcome]]))</f>
        <v>APPROVE</v>
      </c>
      <c r="P333" s="71" t="str">
        <f>TRIM(UPPER(tbl_raw_data[[#This Row],[Queue Name]]))</f>
        <v>CONSUMER EXISTING</v>
      </c>
      <c r="Q333" s="71" t="str">
        <f>IF(tbl_raw_data[[#This Row],[time_taken_in_min]]&lt;=settings!$D$2,"SLA_MET","SLA_NOT_MET")</f>
        <v>SLA_MET</v>
      </c>
    </row>
    <row r="334" spans="1:17" hidden="1" x14ac:dyDescent="0.3">
      <c r="A334" s="7" t="s">
        <v>1297</v>
      </c>
      <c r="B334" s="34">
        <v>45138.513310185182</v>
      </c>
      <c r="C334" s="38">
        <v>45138.517523148148</v>
      </c>
      <c r="D334" s="3" t="s">
        <v>10</v>
      </c>
      <c r="E334" s="3" t="s">
        <v>18</v>
      </c>
      <c r="F334" s="3" t="s">
        <v>21</v>
      </c>
      <c r="G334" s="3" t="s">
        <v>30</v>
      </c>
      <c r="H334" s="84" t="str">
        <f t="shared" si="5"/>
        <v>Reason Unknown</v>
      </c>
      <c r="I334" s="63">
        <f>(tbl_raw_data[[#This Row],[Date Actioned]])-(tbl_raw_data[[#This Row],[Date Tagged]])</f>
        <v>4.2129629655391909E-3</v>
      </c>
      <c r="J334" s="66">
        <f>HOUR(tbl_raw_data[[#This Row],[time_taken]])*60+MINUTE(tbl_raw_data[[#This Row],[time_taken]])+SECOND(tbl_raw_data[[#This Row],[time_taken]])/60</f>
        <v>6.0666666666666664</v>
      </c>
      <c r="K334" s="68">
        <f>DATE(YEAR(tbl_raw_data[[#This Row],[Date Actioned]]),MONTH(tbl_raw_data[[#This Row],[Date Actioned]]),DAY(tbl_raw_data[[#This Row],[Date Actioned]]))</f>
        <v>45138</v>
      </c>
      <c r="L334" s="65" t="str">
        <f>UPPER(TEXT(tbl_raw_data[[#This Row],[updated_date]],"MMMM"))</f>
        <v>JULY</v>
      </c>
      <c r="M334" s="65" t="str">
        <f>"WEEK "&amp;IF(ROUNDUP(DAY(tbl_raw_data[[#This Row],[updated_date]])/7,0)=5,4,ROUNDUP(DAY(tbl_raw_data[[#This Row],[updated_date]])/7,0))</f>
        <v>WEEK 4</v>
      </c>
      <c r="N334" s="71" t="str">
        <f>UPPER(VLOOKUP(tbl_raw_data[[#This Row],[Analyst]],settings!$A$1:$B$15,2,0))</f>
        <v>SHAHID</v>
      </c>
      <c r="O334" s="71" t="str">
        <f>TRIM(UPPER(tbl_raw_data[[#This Row],[Outcome]]))</f>
        <v>APPROVE</v>
      </c>
      <c r="P334" s="71" t="str">
        <f>TRIM(UPPER(tbl_raw_data[[#This Row],[Queue Name]]))</f>
        <v>CONSUMER PRE BUREAU</v>
      </c>
      <c r="Q334" s="71" t="str">
        <f>IF(tbl_raw_data[[#This Row],[time_taken_in_min]]&lt;=settings!$D$2,"SLA_MET","SLA_NOT_MET")</f>
        <v>SLA_MET</v>
      </c>
    </row>
    <row r="335" spans="1:17" hidden="1" x14ac:dyDescent="0.3">
      <c r="A335" s="1" t="s">
        <v>1298</v>
      </c>
      <c r="B335" s="36">
        <v>45138.513877314814</v>
      </c>
      <c r="C335" s="37">
        <v>45138.519756944443</v>
      </c>
      <c r="D335" s="6" t="s">
        <v>10</v>
      </c>
      <c r="E335" s="6" t="s">
        <v>8</v>
      </c>
      <c r="F335" s="6" t="s">
        <v>24</v>
      </c>
      <c r="G335" s="6" t="s">
        <v>16</v>
      </c>
      <c r="H335" s="84" t="str">
        <f t="shared" si="5"/>
        <v>Reason Unknown</v>
      </c>
      <c r="I335" s="63">
        <f>(tbl_raw_data[[#This Row],[Date Actioned]])-(tbl_raw_data[[#This Row],[Date Tagged]])</f>
        <v>5.8796296289074235E-3</v>
      </c>
      <c r="J335" s="66">
        <f>HOUR(tbl_raw_data[[#This Row],[time_taken]])*60+MINUTE(tbl_raw_data[[#This Row],[time_taken]])+SECOND(tbl_raw_data[[#This Row],[time_taken]])/60</f>
        <v>8.4666666666666668</v>
      </c>
      <c r="K335" s="68">
        <f>DATE(YEAR(tbl_raw_data[[#This Row],[Date Actioned]]),MONTH(tbl_raw_data[[#This Row],[Date Actioned]]),DAY(tbl_raw_data[[#This Row],[Date Actioned]]))</f>
        <v>45138</v>
      </c>
      <c r="L335" s="65" t="str">
        <f>UPPER(TEXT(tbl_raw_data[[#This Row],[updated_date]],"MMMM"))</f>
        <v>JULY</v>
      </c>
      <c r="M335" s="65" t="str">
        <f>"WEEK "&amp;IF(ROUNDUP(DAY(tbl_raw_data[[#This Row],[updated_date]])/7,0)=5,4,ROUNDUP(DAY(tbl_raw_data[[#This Row],[updated_date]])/7,0))</f>
        <v>WEEK 4</v>
      </c>
      <c r="N335" s="71" t="str">
        <f>UPPER(VLOOKUP(tbl_raw_data[[#This Row],[Analyst]],settings!$A$1:$B$15,2,0))</f>
        <v>SAM</v>
      </c>
      <c r="O335" s="71" t="str">
        <f>TRIM(UPPER(tbl_raw_data[[#This Row],[Outcome]]))</f>
        <v>APPROVE</v>
      </c>
      <c r="P335" s="71" t="str">
        <f>TRIM(UPPER(tbl_raw_data[[#This Row],[Queue Name]]))</f>
        <v>CONSUMER POST BUREAU</v>
      </c>
      <c r="Q335" s="71" t="str">
        <f>IF(tbl_raw_data[[#This Row],[time_taken_in_min]]&lt;=settings!$D$2,"SLA_MET","SLA_NOT_MET")</f>
        <v>SLA_MET</v>
      </c>
    </row>
    <row r="336" spans="1:17" hidden="1" x14ac:dyDescent="0.3">
      <c r="A336" s="5" t="s">
        <v>1299</v>
      </c>
      <c r="B336" s="34">
        <v>45138.519363425927</v>
      </c>
      <c r="C336" s="35">
        <v>45138.524097222224</v>
      </c>
      <c r="D336" s="2" t="s">
        <v>15</v>
      </c>
      <c r="E336" s="3" t="s">
        <v>8</v>
      </c>
      <c r="F336" s="2" t="s">
        <v>9</v>
      </c>
      <c r="G336" s="4"/>
      <c r="H336" s="84" t="str">
        <f t="shared" si="5"/>
        <v>Reason Unknown</v>
      </c>
      <c r="I336" s="63">
        <f>(tbl_raw_data[[#This Row],[Date Actioned]])-(tbl_raw_data[[#This Row],[Date Tagged]])</f>
        <v>4.7337962969322689E-3</v>
      </c>
      <c r="J336" s="66">
        <f>HOUR(tbl_raw_data[[#This Row],[time_taken]])*60+MINUTE(tbl_raw_data[[#This Row],[time_taken]])+SECOND(tbl_raw_data[[#This Row],[time_taken]])/60</f>
        <v>6.8166666666666664</v>
      </c>
      <c r="K336" s="68">
        <f>DATE(YEAR(tbl_raw_data[[#This Row],[Date Actioned]]),MONTH(tbl_raw_data[[#This Row],[Date Actioned]]),DAY(tbl_raw_data[[#This Row],[Date Actioned]]))</f>
        <v>45138</v>
      </c>
      <c r="L336" s="65" t="str">
        <f>UPPER(TEXT(tbl_raw_data[[#This Row],[updated_date]],"MMMM"))</f>
        <v>JULY</v>
      </c>
      <c r="M336" s="65" t="str">
        <f>"WEEK "&amp;IF(ROUNDUP(DAY(tbl_raw_data[[#This Row],[updated_date]])/7,0)=5,4,ROUNDUP(DAY(tbl_raw_data[[#This Row],[updated_date]])/7,0))</f>
        <v>WEEK 4</v>
      </c>
      <c r="N336" s="71" t="str">
        <f>UPPER(VLOOKUP(tbl_raw_data[[#This Row],[Analyst]],settings!$A$1:$B$15,2,0))</f>
        <v>QUADIR</v>
      </c>
      <c r="O336" s="71" t="str">
        <f>TRIM(UPPER(tbl_raw_data[[#This Row],[Outcome]]))</f>
        <v>APPROVE</v>
      </c>
      <c r="P336" s="71" t="str">
        <f>TRIM(UPPER(tbl_raw_data[[#This Row],[Queue Name]]))</f>
        <v>CONSUMER POST BUREAU</v>
      </c>
      <c r="Q336" s="71" t="str">
        <f>IF(tbl_raw_data[[#This Row],[time_taken_in_min]]&lt;=settings!$D$2,"SLA_MET","SLA_NOT_MET")</f>
        <v>SLA_MET</v>
      </c>
    </row>
    <row r="337" spans="1:17" hidden="1" x14ac:dyDescent="0.3">
      <c r="A337" s="7" t="s">
        <v>1300</v>
      </c>
      <c r="B337" s="36">
        <v>45138.525381944448</v>
      </c>
      <c r="C337" s="37">
        <v>45138.528298611112</v>
      </c>
      <c r="D337" s="6" t="s">
        <v>10</v>
      </c>
      <c r="E337" s="6" t="s">
        <v>11</v>
      </c>
      <c r="F337" s="6" t="s">
        <v>21</v>
      </c>
      <c r="G337" s="6" t="s">
        <v>15</v>
      </c>
      <c r="H337" s="84" t="str">
        <f t="shared" si="5"/>
        <v>Reason Unknown</v>
      </c>
      <c r="I337" s="63">
        <f>(tbl_raw_data[[#This Row],[Date Actioned]])-(tbl_raw_data[[#This Row],[Date Tagged]])</f>
        <v>2.9166666645323858E-3</v>
      </c>
      <c r="J337" s="66">
        <f>HOUR(tbl_raw_data[[#This Row],[time_taken]])*60+MINUTE(tbl_raw_data[[#This Row],[time_taken]])+SECOND(tbl_raw_data[[#This Row],[time_taken]])/60</f>
        <v>4.2</v>
      </c>
      <c r="K337" s="68">
        <f>DATE(YEAR(tbl_raw_data[[#This Row],[Date Actioned]]),MONTH(tbl_raw_data[[#This Row],[Date Actioned]]),DAY(tbl_raw_data[[#This Row],[Date Actioned]]))</f>
        <v>45138</v>
      </c>
      <c r="L337" s="65" t="str">
        <f>UPPER(TEXT(tbl_raw_data[[#This Row],[updated_date]],"MMMM"))</f>
        <v>JULY</v>
      </c>
      <c r="M337" s="65" t="str">
        <f>"WEEK "&amp;IF(ROUNDUP(DAY(tbl_raw_data[[#This Row],[updated_date]])/7,0)=5,4,ROUNDUP(DAY(tbl_raw_data[[#This Row],[updated_date]])/7,0))</f>
        <v>WEEK 4</v>
      </c>
      <c r="N337" s="71" t="str">
        <f>UPPER(VLOOKUP(tbl_raw_data[[#This Row],[Analyst]],settings!$A$1:$B$15,2,0))</f>
        <v>SHAHID</v>
      </c>
      <c r="O337" s="71" t="str">
        <f>TRIM(UPPER(tbl_raw_data[[#This Row],[Outcome]]))</f>
        <v>APPROVE</v>
      </c>
      <c r="P337" s="71" t="str">
        <f>TRIM(UPPER(tbl_raw_data[[#This Row],[Queue Name]]))</f>
        <v>CONSUMER EXISTING</v>
      </c>
      <c r="Q337" s="71" t="str">
        <f>IF(tbl_raw_data[[#This Row],[time_taken_in_min]]&lt;=settings!$D$2,"SLA_MET","SLA_NOT_MET")</f>
        <v>SLA_MET</v>
      </c>
    </row>
    <row r="338" spans="1:17" hidden="1" x14ac:dyDescent="0.3">
      <c r="A338" s="1" t="s">
        <v>1301</v>
      </c>
      <c r="B338" s="34">
        <v>45138.530405092592</v>
      </c>
      <c r="C338" s="38">
        <v>45138.534756944442</v>
      </c>
      <c r="D338" s="3" t="s">
        <v>10</v>
      </c>
      <c r="E338" s="3" t="s">
        <v>18</v>
      </c>
      <c r="F338" s="3" t="s">
        <v>24</v>
      </c>
      <c r="G338" s="3" t="s">
        <v>30</v>
      </c>
      <c r="H338" s="84" t="str">
        <f t="shared" si="5"/>
        <v>Reason Unknown</v>
      </c>
      <c r="I338" s="63">
        <f>(tbl_raw_data[[#This Row],[Date Actioned]])-(tbl_raw_data[[#This Row],[Date Tagged]])</f>
        <v>4.3518518505152315E-3</v>
      </c>
      <c r="J338" s="66">
        <f>HOUR(tbl_raw_data[[#This Row],[time_taken]])*60+MINUTE(tbl_raw_data[[#This Row],[time_taken]])+SECOND(tbl_raw_data[[#This Row],[time_taken]])/60</f>
        <v>6.2666666666666666</v>
      </c>
      <c r="K338" s="68">
        <f>DATE(YEAR(tbl_raw_data[[#This Row],[Date Actioned]]),MONTH(tbl_raw_data[[#This Row],[Date Actioned]]),DAY(tbl_raw_data[[#This Row],[Date Actioned]]))</f>
        <v>45138</v>
      </c>
      <c r="L338" s="65" t="str">
        <f>UPPER(TEXT(tbl_raw_data[[#This Row],[updated_date]],"MMMM"))</f>
        <v>JULY</v>
      </c>
      <c r="M338" s="65" t="str">
        <f>"WEEK "&amp;IF(ROUNDUP(DAY(tbl_raw_data[[#This Row],[updated_date]])/7,0)=5,4,ROUNDUP(DAY(tbl_raw_data[[#This Row],[updated_date]])/7,0))</f>
        <v>WEEK 4</v>
      </c>
      <c r="N338" s="71" t="str">
        <f>UPPER(VLOOKUP(tbl_raw_data[[#This Row],[Analyst]],settings!$A$1:$B$15,2,0))</f>
        <v>SAM</v>
      </c>
      <c r="O338" s="71" t="str">
        <f>TRIM(UPPER(tbl_raw_data[[#This Row],[Outcome]]))</f>
        <v>APPROVE</v>
      </c>
      <c r="P338" s="71" t="str">
        <f>TRIM(UPPER(tbl_raw_data[[#This Row],[Queue Name]]))</f>
        <v>CONSUMER PRE BUREAU</v>
      </c>
      <c r="Q338" s="71" t="str">
        <f>IF(tbl_raw_data[[#This Row],[time_taken_in_min]]&lt;=settings!$D$2,"SLA_MET","SLA_NOT_MET")</f>
        <v>SLA_MET</v>
      </c>
    </row>
    <row r="339" spans="1:17" hidden="1" x14ac:dyDescent="0.3">
      <c r="A339" s="5" t="s">
        <v>1302</v>
      </c>
      <c r="B339" s="36">
        <v>45138.530717592592</v>
      </c>
      <c r="C339" s="37">
        <v>45138.53402777778</v>
      </c>
      <c r="D339" s="6" t="s">
        <v>10</v>
      </c>
      <c r="E339" s="6" t="s">
        <v>11</v>
      </c>
      <c r="F339" s="6" t="s">
        <v>14</v>
      </c>
      <c r="G339" s="6" t="s">
        <v>15</v>
      </c>
      <c r="H339" s="84" t="str">
        <f t="shared" si="5"/>
        <v>Reason Unknown</v>
      </c>
      <c r="I339" s="63">
        <f>(tbl_raw_data[[#This Row],[Date Actioned]])-(tbl_raw_data[[#This Row],[Date Tagged]])</f>
        <v>3.3101851877290756E-3</v>
      </c>
      <c r="J339" s="66">
        <f>HOUR(tbl_raw_data[[#This Row],[time_taken]])*60+MINUTE(tbl_raw_data[[#This Row],[time_taken]])+SECOND(tbl_raw_data[[#This Row],[time_taken]])/60</f>
        <v>4.7666666666666666</v>
      </c>
      <c r="K339" s="68">
        <f>DATE(YEAR(tbl_raw_data[[#This Row],[Date Actioned]]),MONTH(tbl_raw_data[[#This Row],[Date Actioned]]),DAY(tbl_raw_data[[#This Row],[Date Actioned]]))</f>
        <v>45138</v>
      </c>
      <c r="L339" s="65" t="str">
        <f>UPPER(TEXT(tbl_raw_data[[#This Row],[updated_date]],"MMMM"))</f>
        <v>JULY</v>
      </c>
      <c r="M339" s="65" t="str">
        <f>"WEEK "&amp;IF(ROUNDUP(DAY(tbl_raw_data[[#This Row],[updated_date]])/7,0)=5,4,ROUNDUP(DAY(tbl_raw_data[[#This Row],[updated_date]])/7,0))</f>
        <v>WEEK 4</v>
      </c>
      <c r="N339" s="71" t="str">
        <f>UPPER(VLOOKUP(tbl_raw_data[[#This Row],[Analyst]],settings!$A$1:$B$15,2,0))</f>
        <v>CAMROON</v>
      </c>
      <c r="O339" s="71" t="str">
        <f>TRIM(UPPER(tbl_raw_data[[#This Row],[Outcome]]))</f>
        <v>APPROVE</v>
      </c>
      <c r="P339" s="71" t="str">
        <f>TRIM(UPPER(tbl_raw_data[[#This Row],[Queue Name]]))</f>
        <v>CONSUMER EXISTING</v>
      </c>
      <c r="Q339" s="71" t="str">
        <f>IF(tbl_raw_data[[#This Row],[time_taken_in_min]]&lt;=settings!$D$2,"SLA_MET","SLA_NOT_MET")</f>
        <v>SLA_MET</v>
      </c>
    </row>
    <row r="340" spans="1:17" hidden="1" x14ac:dyDescent="0.3">
      <c r="A340" s="7" t="s">
        <v>1303</v>
      </c>
      <c r="B340" s="34">
        <v>45138.533090277779</v>
      </c>
      <c r="C340" s="38">
        <v>45138.535925925928</v>
      </c>
      <c r="D340" s="3" t="s">
        <v>10</v>
      </c>
      <c r="E340" s="3" t="s">
        <v>11</v>
      </c>
      <c r="F340" s="3" t="s">
        <v>21</v>
      </c>
      <c r="G340" s="3" t="s">
        <v>15</v>
      </c>
      <c r="H340" s="84" t="str">
        <f t="shared" si="5"/>
        <v>Reason Unknown</v>
      </c>
      <c r="I340" s="63">
        <f>(tbl_raw_data[[#This Row],[Date Actioned]])-(tbl_raw_data[[#This Row],[Date Tagged]])</f>
        <v>2.8356481489026919E-3</v>
      </c>
      <c r="J340" s="66">
        <f>HOUR(tbl_raw_data[[#This Row],[time_taken]])*60+MINUTE(tbl_raw_data[[#This Row],[time_taken]])+SECOND(tbl_raw_data[[#This Row],[time_taken]])/60</f>
        <v>4.083333333333333</v>
      </c>
      <c r="K340" s="68">
        <f>DATE(YEAR(tbl_raw_data[[#This Row],[Date Actioned]]),MONTH(tbl_raw_data[[#This Row],[Date Actioned]]),DAY(tbl_raw_data[[#This Row],[Date Actioned]]))</f>
        <v>45138</v>
      </c>
      <c r="L340" s="65" t="str">
        <f>UPPER(TEXT(tbl_raw_data[[#This Row],[updated_date]],"MMMM"))</f>
        <v>JULY</v>
      </c>
      <c r="M340" s="65" t="str">
        <f>"WEEK "&amp;IF(ROUNDUP(DAY(tbl_raw_data[[#This Row],[updated_date]])/7,0)=5,4,ROUNDUP(DAY(tbl_raw_data[[#This Row],[updated_date]])/7,0))</f>
        <v>WEEK 4</v>
      </c>
      <c r="N340" s="71" t="str">
        <f>UPPER(VLOOKUP(tbl_raw_data[[#This Row],[Analyst]],settings!$A$1:$B$15,2,0))</f>
        <v>SHAHID</v>
      </c>
      <c r="O340" s="71" t="str">
        <f>TRIM(UPPER(tbl_raw_data[[#This Row],[Outcome]]))</f>
        <v>APPROVE</v>
      </c>
      <c r="P340" s="71" t="str">
        <f>TRIM(UPPER(tbl_raw_data[[#This Row],[Queue Name]]))</f>
        <v>CONSUMER EXISTING</v>
      </c>
      <c r="Q340" s="71" t="str">
        <f>IF(tbl_raw_data[[#This Row],[time_taken_in_min]]&lt;=settings!$D$2,"SLA_MET","SLA_NOT_MET")</f>
        <v>SLA_MET</v>
      </c>
    </row>
    <row r="341" spans="1:17" hidden="1" x14ac:dyDescent="0.3">
      <c r="A341" s="1" t="s">
        <v>1304</v>
      </c>
      <c r="B341" s="36">
        <v>45138.533090277779</v>
      </c>
      <c r="C341" s="37">
        <v>45138.539143518516</v>
      </c>
      <c r="D341" s="6" t="s">
        <v>10</v>
      </c>
      <c r="E341" s="6" t="s">
        <v>8</v>
      </c>
      <c r="F341" s="6" t="s">
        <v>17</v>
      </c>
      <c r="G341" s="6" t="s">
        <v>15</v>
      </c>
      <c r="H341" s="84" t="str">
        <f t="shared" si="5"/>
        <v>Reason Unknown</v>
      </c>
      <c r="I341" s="63">
        <f>(tbl_raw_data[[#This Row],[Date Actioned]])-(tbl_raw_data[[#This Row],[Date Tagged]])</f>
        <v>6.0532407369464636E-3</v>
      </c>
      <c r="J341" s="66">
        <f>HOUR(tbl_raw_data[[#This Row],[time_taken]])*60+MINUTE(tbl_raw_data[[#This Row],[time_taken]])+SECOND(tbl_raw_data[[#This Row],[time_taken]])/60</f>
        <v>8.7166666666666668</v>
      </c>
      <c r="K341" s="68">
        <f>DATE(YEAR(tbl_raw_data[[#This Row],[Date Actioned]]),MONTH(tbl_raw_data[[#This Row],[Date Actioned]]),DAY(tbl_raw_data[[#This Row],[Date Actioned]]))</f>
        <v>45138</v>
      </c>
      <c r="L341" s="65" t="str">
        <f>UPPER(TEXT(tbl_raw_data[[#This Row],[updated_date]],"MMMM"))</f>
        <v>JULY</v>
      </c>
      <c r="M341" s="65" t="str">
        <f>"WEEK "&amp;IF(ROUNDUP(DAY(tbl_raw_data[[#This Row],[updated_date]])/7,0)=5,4,ROUNDUP(DAY(tbl_raw_data[[#This Row],[updated_date]])/7,0))</f>
        <v>WEEK 4</v>
      </c>
      <c r="N341" s="71" t="str">
        <f>UPPER(VLOOKUP(tbl_raw_data[[#This Row],[Analyst]],settings!$A$1:$B$15,2,0))</f>
        <v>MERCEDES</v>
      </c>
      <c r="O341" s="71" t="str">
        <f>TRIM(UPPER(tbl_raw_data[[#This Row],[Outcome]]))</f>
        <v>APPROVE</v>
      </c>
      <c r="P341" s="71" t="str">
        <f>TRIM(UPPER(tbl_raw_data[[#This Row],[Queue Name]]))</f>
        <v>CONSUMER POST BUREAU</v>
      </c>
      <c r="Q341" s="71" t="str">
        <f>IF(tbl_raw_data[[#This Row],[time_taken_in_min]]&lt;=settings!$D$2,"SLA_MET","SLA_NOT_MET")</f>
        <v>SLA_MET</v>
      </c>
    </row>
    <row r="342" spans="1:17" hidden="1" x14ac:dyDescent="0.3">
      <c r="A342" s="5" t="s">
        <v>1305</v>
      </c>
      <c r="B342" s="34">
        <v>45138.535081018519</v>
      </c>
      <c r="C342" s="38">
        <v>45138.54241898148</v>
      </c>
      <c r="D342" s="3" t="s">
        <v>10</v>
      </c>
      <c r="E342" s="3" t="s">
        <v>11</v>
      </c>
      <c r="F342" s="3" t="s">
        <v>24</v>
      </c>
      <c r="G342" s="3" t="s">
        <v>15</v>
      </c>
      <c r="H342" s="84" t="str">
        <f t="shared" si="5"/>
        <v>Reason Unknown</v>
      </c>
      <c r="I342" s="63">
        <f>(tbl_raw_data[[#This Row],[Date Actioned]])-(tbl_raw_data[[#This Row],[Date Tagged]])</f>
        <v>7.3379629611736163E-3</v>
      </c>
      <c r="J342" s="66">
        <f>HOUR(tbl_raw_data[[#This Row],[time_taken]])*60+MINUTE(tbl_raw_data[[#This Row],[time_taken]])+SECOND(tbl_raw_data[[#This Row],[time_taken]])/60</f>
        <v>10.566666666666666</v>
      </c>
      <c r="K342" s="68">
        <f>DATE(YEAR(tbl_raw_data[[#This Row],[Date Actioned]]),MONTH(tbl_raw_data[[#This Row],[Date Actioned]]),DAY(tbl_raw_data[[#This Row],[Date Actioned]]))</f>
        <v>45138</v>
      </c>
      <c r="L342" s="65" t="str">
        <f>UPPER(TEXT(tbl_raw_data[[#This Row],[updated_date]],"MMMM"))</f>
        <v>JULY</v>
      </c>
      <c r="M342" s="65" t="str">
        <f>"WEEK "&amp;IF(ROUNDUP(DAY(tbl_raw_data[[#This Row],[updated_date]])/7,0)=5,4,ROUNDUP(DAY(tbl_raw_data[[#This Row],[updated_date]])/7,0))</f>
        <v>WEEK 4</v>
      </c>
      <c r="N342" s="71" t="str">
        <f>UPPER(VLOOKUP(tbl_raw_data[[#This Row],[Analyst]],settings!$A$1:$B$15,2,0))</f>
        <v>SAM</v>
      </c>
      <c r="O342" s="71" t="str">
        <f>TRIM(UPPER(tbl_raw_data[[#This Row],[Outcome]]))</f>
        <v>APPROVE</v>
      </c>
      <c r="P342" s="71" t="str">
        <f>TRIM(UPPER(tbl_raw_data[[#This Row],[Queue Name]]))</f>
        <v>CONSUMER EXISTING</v>
      </c>
      <c r="Q342" s="71" t="str">
        <f>IF(tbl_raw_data[[#This Row],[time_taken_in_min]]&lt;=settings!$D$2,"SLA_MET","SLA_NOT_MET")</f>
        <v>SLA_MET</v>
      </c>
    </row>
    <row r="343" spans="1:17" hidden="1" x14ac:dyDescent="0.3">
      <c r="A343" s="7" t="s">
        <v>1306</v>
      </c>
      <c r="B343" s="36">
        <v>45138.535405092596</v>
      </c>
      <c r="C343" s="37">
        <v>45138.542453703703</v>
      </c>
      <c r="D343" s="6" t="s">
        <v>10</v>
      </c>
      <c r="E343" s="6" t="s">
        <v>11</v>
      </c>
      <c r="F343" s="6" t="s">
        <v>21</v>
      </c>
      <c r="G343" s="6" t="s">
        <v>15</v>
      </c>
      <c r="H343" s="84" t="str">
        <f t="shared" si="5"/>
        <v>Reason Unknown</v>
      </c>
      <c r="I343" s="63">
        <f>(tbl_raw_data[[#This Row],[Date Actioned]])-(tbl_raw_data[[#This Row],[Date Tagged]])</f>
        <v>7.0486111071659252E-3</v>
      </c>
      <c r="J343" s="66">
        <f>HOUR(tbl_raw_data[[#This Row],[time_taken]])*60+MINUTE(tbl_raw_data[[#This Row],[time_taken]])+SECOND(tbl_raw_data[[#This Row],[time_taken]])/60</f>
        <v>10.15</v>
      </c>
      <c r="K343" s="68">
        <f>DATE(YEAR(tbl_raw_data[[#This Row],[Date Actioned]]),MONTH(tbl_raw_data[[#This Row],[Date Actioned]]),DAY(tbl_raw_data[[#This Row],[Date Actioned]]))</f>
        <v>45138</v>
      </c>
      <c r="L343" s="65" t="str">
        <f>UPPER(TEXT(tbl_raw_data[[#This Row],[updated_date]],"MMMM"))</f>
        <v>JULY</v>
      </c>
      <c r="M343" s="65" t="str">
        <f>"WEEK "&amp;IF(ROUNDUP(DAY(tbl_raw_data[[#This Row],[updated_date]])/7,0)=5,4,ROUNDUP(DAY(tbl_raw_data[[#This Row],[updated_date]])/7,0))</f>
        <v>WEEK 4</v>
      </c>
      <c r="N343" s="71" t="str">
        <f>UPPER(VLOOKUP(tbl_raw_data[[#This Row],[Analyst]],settings!$A$1:$B$15,2,0))</f>
        <v>SHAHID</v>
      </c>
      <c r="O343" s="71" t="str">
        <f>TRIM(UPPER(tbl_raw_data[[#This Row],[Outcome]]))</f>
        <v>APPROVE</v>
      </c>
      <c r="P343" s="71" t="str">
        <f>TRIM(UPPER(tbl_raw_data[[#This Row],[Queue Name]]))</f>
        <v>CONSUMER EXISTING</v>
      </c>
      <c r="Q343" s="71" t="str">
        <f>IF(tbl_raw_data[[#This Row],[time_taken_in_min]]&lt;=settings!$D$2,"SLA_MET","SLA_NOT_MET")</f>
        <v>SLA_MET</v>
      </c>
    </row>
    <row r="344" spans="1:17" hidden="1" x14ac:dyDescent="0.3">
      <c r="A344" s="1" t="s">
        <v>1307</v>
      </c>
      <c r="B344" s="34">
        <v>45138.540381944447</v>
      </c>
      <c r="C344" s="38">
        <v>45138.547280092593</v>
      </c>
      <c r="D344" s="3" t="s">
        <v>10</v>
      </c>
      <c r="E344" s="3" t="s">
        <v>18</v>
      </c>
      <c r="F344" s="3" t="s">
        <v>114</v>
      </c>
      <c r="G344" s="3" t="s">
        <v>23</v>
      </c>
      <c r="H344" s="84" t="str">
        <f t="shared" si="5"/>
        <v>Reason Unknown</v>
      </c>
      <c r="I344" s="63">
        <f>(tbl_raw_data[[#This Row],[Date Actioned]])-(tbl_raw_data[[#This Row],[Date Tagged]])</f>
        <v>6.8981481454102322E-3</v>
      </c>
      <c r="J344" s="66">
        <f>HOUR(tbl_raw_data[[#This Row],[time_taken]])*60+MINUTE(tbl_raw_data[[#This Row],[time_taken]])+SECOND(tbl_raw_data[[#This Row],[time_taken]])/60</f>
        <v>9.9333333333333336</v>
      </c>
      <c r="K344" s="68">
        <f>DATE(YEAR(tbl_raw_data[[#This Row],[Date Actioned]]),MONTH(tbl_raw_data[[#This Row],[Date Actioned]]),DAY(tbl_raw_data[[#This Row],[Date Actioned]]))</f>
        <v>45138</v>
      </c>
      <c r="L344" s="65" t="str">
        <f>UPPER(TEXT(tbl_raw_data[[#This Row],[updated_date]],"MMMM"))</f>
        <v>JULY</v>
      </c>
      <c r="M344" s="65" t="str">
        <f>"WEEK "&amp;IF(ROUNDUP(DAY(tbl_raw_data[[#This Row],[updated_date]])/7,0)=5,4,ROUNDUP(DAY(tbl_raw_data[[#This Row],[updated_date]])/7,0))</f>
        <v>WEEK 4</v>
      </c>
      <c r="N344" s="71" t="str">
        <f>UPPER(VLOOKUP(tbl_raw_data[[#This Row],[Analyst]],settings!$A$1:$B$15,2,0))</f>
        <v>FARDIN</v>
      </c>
      <c r="O344" s="71" t="str">
        <f>TRIM(UPPER(tbl_raw_data[[#This Row],[Outcome]]))</f>
        <v>APPROVE</v>
      </c>
      <c r="P344" s="71" t="str">
        <f>TRIM(UPPER(tbl_raw_data[[#This Row],[Queue Name]]))</f>
        <v>CONSUMER PRE BUREAU</v>
      </c>
      <c r="Q344" s="71" t="str">
        <f>IF(tbl_raw_data[[#This Row],[time_taken_in_min]]&lt;=settings!$D$2,"SLA_MET","SLA_NOT_MET")</f>
        <v>SLA_MET</v>
      </c>
    </row>
    <row r="345" spans="1:17" hidden="1" x14ac:dyDescent="0.3">
      <c r="A345" s="5" t="s">
        <v>1308</v>
      </c>
      <c r="B345" s="36">
        <v>45138.542604166665</v>
      </c>
      <c r="C345" s="37">
        <v>45138.554062499999</v>
      </c>
      <c r="D345" s="6" t="s">
        <v>10</v>
      </c>
      <c r="E345" s="6" t="s">
        <v>18</v>
      </c>
      <c r="F345" s="6" t="s">
        <v>17</v>
      </c>
      <c r="G345" s="6" t="s">
        <v>120</v>
      </c>
      <c r="H345" s="84" t="str">
        <f t="shared" si="5"/>
        <v>Reason Unknown</v>
      </c>
      <c r="I345" s="63">
        <f>(tbl_raw_data[[#This Row],[Date Actioned]])-(tbl_raw_data[[#This Row],[Date Tagged]])</f>
        <v>1.1458333334303461E-2</v>
      </c>
      <c r="J345" s="66">
        <f>HOUR(tbl_raw_data[[#This Row],[time_taken]])*60+MINUTE(tbl_raw_data[[#This Row],[time_taken]])+SECOND(tbl_raw_data[[#This Row],[time_taken]])/60</f>
        <v>16.5</v>
      </c>
      <c r="K345" s="68">
        <f>DATE(YEAR(tbl_raw_data[[#This Row],[Date Actioned]]),MONTH(tbl_raw_data[[#This Row],[Date Actioned]]),DAY(tbl_raw_data[[#This Row],[Date Actioned]]))</f>
        <v>45138</v>
      </c>
      <c r="L345" s="65" t="str">
        <f>UPPER(TEXT(tbl_raw_data[[#This Row],[updated_date]],"MMMM"))</f>
        <v>JULY</v>
      </c>
      <c r="M345" s="65" t="str">
        <f>"WEEK "&amp;IF(ROUNDUP(DAY(tbl_raw_data[[#This Row],[updated_date]])/7,0)=5,4,ROUNDUP(DAY(tbl_raw_data[[#This Row],[updated_date]])/7,0))</f>
        <v>WEEK 4</v>
      </c>
      <c r="N345" s="71" t="str">
        <f>UPPER(VLOOKUP(tbl_raw_data[[#This Row],[Analyst]],settings!$A$1:$B$15,2,0))</f>
        <v>MERCEDES</v>
      </c>
      <c r="O345" s="71" t="str">
        <f>TRIM(UPPER(tbl_raw_data[[#This Row],[Outcome]]))</f>
        <v>APPROVE</v>
      </c>
      <c r="P345" s="71" t="str">
        <f>TRIM(UPPER(tbl_raw_data[[#This Row],[Queue Name]]))</f>
        <v>CONSUMER PRE BUREAU</v>
      </c>
      <c r="Q345" s="71" t="str">
        <f>IF(tbl_raw_data[[#This Row],[time_taken_in_min]]&lt;=settings!$D$2,"SLA_MET","SLA_NOT_MET")</f>
        <v>SLA_MET</v>
      </c>
    </row>
    <row r="346" spans="1:17" hidden="1" x14ac:dyDescent="0.3">
      <c r="A346" s="7" t="s">
        <v>1309</v>
      </c>
      <c r="B346" s="34">
        <v>45138.545034722221</v>
      </c>
      <c r="C346" s="38">
        <v>45138.550613425927</v>
      </c>
      <c r="D346" s="3" t="s">
        <v>10</v>
      </c>
      <c r="E346" s="3" t="s">
        <v>18</v>
      </c>
      <c r="F346" s="3" t="s">
        <v>25</v>
      </c>
      <c r="G346" s="3" t="s">
        <v>15</v>
      </c>
      <c r="H346" s="84" t="str">
        <f t="shared" si="5"/>
        <v>Reason Unknown</v>
      </c>
      <c r="I346" s="63">
        <f>(tbl_raw_data[[#This Row],[Date Actioned]])-(tbl_raw_data[[#This Row],[Date Tagged]])</f>
        <v>5.5787037053960375E-3</v>
      </c>
      <c r="J346" s="66">
        <f>HOUR(tbl_raw_data[[#This Row],[time_taken]])*60+MINUTE(tbl_raw_data[[#This Row],[time_taken]])+SECOND(tbl_raw_data[[#This Row],[time_taken]])/60</f>
        <v>8.0333333333333332</v>
      </c>
      <c r="K346" s="68">
        <f>DATE(YEAR(tbl_raw_data[[#This Row],[Date Actioned]]),MONTH(tbl_raw_data[[#This Row],[Date Actioned]]),DAY(tbl_raw_data[[#This Row],[Date Actioned]]))</f>
        <v>45138</v>
      </c>
      <c r="L346" s="65" t="str">
        <f>UPPER(TEXT(tbl_raw_data[[#This Row],[updated_date]],"MMMM"))</f>
        <v>JULY</v>
      </c>
      <c r="M346" s="65" t="str">
        <f>"WEEK "&amp;IF(ROUNDUP(DAY(tbl_raw_data[[#This Row],[updated_date]])/7,0)=5,4,ROUNDUP(DAY(tbl_raw_data[[#This Row],[updated_date]])/7,0))</f>
        <v>WEEK 4</v>
      </c>
      <c r="N346" s="71" t="str">
        <f>UPPER(VLOOKUP(tbl_raw_data[[#This Row],[Analyst]],settings!$A$1:$B$15,2,0))</f>
        <v>ASIF</v>
      </c>
      <c r="O346" s="71" t="str">
        <f>TRIM(UPPER(tbl_raw_data[[#This Row],[Outcome]]))</f>
        <v>APPROVE</v>
      </c>
      <c r="P346" s="71" t="str">
        <f>TRIM(UPPER(tbl_raw_data[[#This Row],[Queue Name]]))</f>
        <v>CONSUMER PRE BUREAU</v>
      </c>
      <c r="Q346" s="71" t="str">
        <f>IF(tbl_raw_data[[#This Row],[time_taken_in_min]]&lt;=settings!$D$2,"SLA_MET","SLA_NOT_MET")</f>
        <v>SLA_MET</v>
      </c>
    </row>
    <row r="347" spans="1:17" hidden="1" x14ac:dyDescent="0.3">
      <c r="A347" s="1" t="s">
        <v>1310</v>
      </c>
      <c r="B347" s="36">
        <v>45138.549004629633</v>
      </c>
      <c r="C347" s="37">
        <v>45138.551064814812</v>
      </c>
      <c r="D347" s="6" t="s">
        <v>10</v>
      </c>
      <c r="E347" s="6" t="s">
        <v>11</v>
      </c>
      <c r="F347" s="6" t="s">
        <v>21</v>
      </c>
      <c r="G347" s="6" t="s">
        <v>16</v>
      </c>
      <c r="H347" s="84" t="str">
        <f t="shared" si="5"/>
        <v>Reason Unknown</v>
      </c>
      <c r="I347" s="63">
        <f>(tbl_raw_data[[#This Row],[Date Actioned]])-(tbl_raw_data[[#This Row],[Date Tagged]])</f>
        <v>2.0601851792889647E-3</v>
      </c>
      <c r="J347" s="66">
        <f>HOUR(tbl_raw_data[[#This Row],[time_taken]])*60+MINUTE(tbl_raw_data[[#This Row],[time_taken]])+SECOND(tbl_raw_data[[#This Row],[time_taken]])/60</f>
        <v>2.9666666666666668</v>
      </c>
      <c r="K347" s="68">
        <f>DATE(YEAR(tbl_raw_data[[#This Row],[Date Actioned]]),MONTH(tbl_raw_data[[#This Row],[Date Actioned]]),DAY(tbl_raw_data[[#This Row],[Date Actioned]]))</f>
        <v>45138</v>
      </c>
      <c r="L347" s="65" t="str">
        <f>UPPER(TEXT(tbl_raw_data[[#This Row],[updated_date]],"MMMM"))</f>
        <v>JULY</v>
      </c>
      <c r="M347" s="65" t="str">
        <f>"WEEK "&amp;IF(ROUNDUP(DAY(tbl_raw_data[[#This Row],[updated_date]])/7,0)=5,4,ROUNDUP(DAY(tbl_raw_data[[#This Row],[updated_date]])/7,0))</f>
        <v>WEEK 4</v>
      </c>
      <c r="N347" s="71" t="str">
        <f>UPPER(VLOOKUP(tbl_raw_data[[#This Row],[Analyst]],settings!$A$1:$B$15,2,0))</f>
        <v>SHAHID</v>
      </c>
      <c r="O347" s="71" t="str">
        <f>TRIM(UPPER(tbl_raw_data[[#This Row],[Outcome]]))</f>
        <v>APPROVE</v>
      </c>
      <c r="P347" s="71" t="str">
        <f>TRIM(UPPER(tbl_raw_data[[#This Row],[Queue Name]]))</f>
        <v>CONSUMER EXISTING</v>
      </c>
      <c r="Q347" s="71" t="str">
        <f>IF(tbl_raw_data[[#This Row],[time_taken_in_min]]&lt;=settings!$D$2,"SLA_MET","SLA_NOT_MET")</f>
        <v>SLA_MET</v>
      </c>
    </row>
    <row r="348" spans="1:17" hidden="1" x14ac:dyDescent="0.3">
      <c r="A348" s="5" t="s">
        <v>1311</v>
      </c>
      <c r="B348" s="34">
        <v>45138.550300925926</v>
      </c>
      <c r="C348" s="35">
        <v>45138.555</v>
      </c>
      <c r="D348" s="2" t="s">
        <v>15</v>
      </c>
      <c r="E348" s="3" t="s">
        <v>11</v>
      </c>
      <c r="F348" s="2" t="s">
        <v>22</v>
      </c>
      <c r="G348" s="4"/>
      <c r="H348" s="84" t="str">
        <f t="shared" si="5"/>
        <v>Reason Unknown</v>
      </c>
      <c r="I348" s="63">
        <f>(tbl_raw_data[[#This Row],[Date Actioned]])-(tbl_raw_data[[#This Row],[Date Tagged]])</f>
        <v>4.6990740738692693E-3</v>
      </c>
      <c r="J348" s="66">
        <f>HOUR(tbl_raw_data[[#This Row],[time_taken]])*60+MINUTE(tbl_raw_data[[#This Row],[time_taken]])+SECOND(tbl_raw_data[[#This Row],[time_taken]])/60</f>
        <v>6.7666666666666666</v>
      </c>
      <c r="K348" s="68">
        <f>DATE(YEAR(tbl_raw_data[[#This Row],[Date Actioned]]),MONTH(tbl_raw_data[[#This Row],[Date Actioned]]),DAY(tbl_raw_data[[#This Row],[Date Actioned]]))</f>
        <v>45138</v>
      </c>
      <c r="L348" s="65" t="str">
        <f>UPPER(TEXT(tbl_raw_data[[#This Row],[updated_date]],"MMMM"))</f>
        <v>JULY</v>
      </c>
      <c r="M348" s="65" t="str">
        <f>"WEEK "&amp;IF(ROUNDUP(DAY(tbl_raw_data[[#This Row],[updated_date]])/7,0)=5,4,ROUNDUP(DAY(tbl_raw_data[[#This Row],[updated_date]])/7,0))</f>
        <v>WEEK 4</v>
      </c>
      <c r="N348" s="71" t="str">
        <f>UPPER(VLOOKUP(tbl_raw_data[[#This Row],[Analyst]],settings!$A$1:$B$15,2,0))</f>
        <v>ROHAN</v>
      </c>
      <c r="O348" s="71" t="str">
        <f>TRIM(UPPER(tbl_raw_data[[#This Row],[Outcome]]))</f>
        <v>APPROVE</v>
      </c>
      <c r="P348" s="71" t="str">
        <f>TRIM(UPPER(tbl_raw_data[[#This Row],[Queue Name]]))</f>
        <v>CONSUMER EXISTING</v>
      </c>
      <c r="Q348" s="71" t="str">
        <f>IF(tbl_raw_data[[#This Row],[time_taken_in_min]]&lt;=settings!$D$2,"SLA_MET","SLA_NOT_MET")</f>
        <v>SLA_MET</v>
      </c>
    </row>
    <row r="349" spans="1:17" hidden="1" x14ac:dyDescent="0.3">
      <c r="A349" s="7" t="s">
        <v>1312</v>
      </c>
      <c r="B349" s="36">
        <v>45138.554525462961</v>
      </c>
      <c r="C349" s="37">
        <v>45138.562627314815</v>
      </c>
      <c r="D349" s="6" t="s">
        <v>10</v>
      </c>
      <c r="E349" s="6" t="s">
        <v>8</v>
      </c>
      <c r="F349" s="6" t="s">
        <v>114</v>
      </c>
      <c r="G349" s="6" t="s">
        <v>15</v>
      </c>
      <c r="H349" s="84" t="str">
        <f t="shared" si="5"/>
        <v>Reason Unknown</v>
      </c>
      <c r="I349" s="63">
        <f>(tbl_raw_data[[#This Row],[Date Actioned]])-(tbl_raw_data[[#This Row],[Date Tagged]])</f>
        <v>8.1018518540076911E-3</v>
      </c>
      <c r="J349" s="66">
        <f>HOUR(tbl_raw_data[[#This Row],[time_taken]])*60+MINUTE(tbl_raw_data[[#This Row],[time_taken]])+SECOND(tbl_raw_data[[#This Row],[time_taken]])/60</f>
        <v>11.666666666666666</v>
      </c>
      <c r="K349" s="68">
        <f>DATE(YEAR(tbl_raw_data[[#This Row],[Date Actioned]]),MONTH(tbl_raw_data[[#This Row],[Date Actioned]]),DAY(tbl_raw_data[[#This Row],[Date Actioned]]))</f>
        <v>45138</v>
      </c>
      <c r="L349" s="65" t="str">
        <f>UPPER(TEXT(tbl_raw_data[[#This Row],[updated_date]],"MMMM"))</f>
        <v>JULY</v>
      </c>
      <c r="M349" s="65" t="str">
        <f>"WEEK "&amp;IF(ROUNDUP(DAY(tbl_raw_data[[#This Row],[updated_date]])/7,0)=5,4,ROUNDUP(DAY(tbl_raw_data[[#This Row],[updated_date]])/7,0))</f>
        <v>WEEK 4</v>
      </c>
      <c r="N349" s="71" t="str">
        <f>UPPER(VLOOKUP(tbl_raw_data[[#This Row],[Analyst]],settings!$A$1:$B$15,2,0))</f>
        <v>FARDIN</v>
      </c>
      <c r="O349" s="71" t="str">
        <f>TRIM(UPPER(tbl_raw_data[[#This Row],[Outcome]]))</f>
        <v>APPROVE</v>
      </c>
      <c r="P349" s="71" t="str">
        <f>TRIM(UPPER(tbl_raw_data[[#This Row],[Queue Name]]))</f>
        <v>CONSUMER POST BUREAU</v>
      </c>
      <c r="Q349" s="71" t="str">
        <f>IF(tbl_raw_data[[#This Row],[time_taken_in_min]]&lt;=settings!$D$2,"SLA_MET","SLA_NOT_MET")</f>
        <v>SLA_MET</v>
      </c>
    </row>
    <row r="350" spans="1:17" hidden="1" x14ac:dyDescent="0.3">
      <c r="A350" s="1" t="s">
        <v>1313</v>
      </c>
      <c r="B350" s="34">
        <v>45138.555601851855</v>
      </c>
      <c r="C350" s="35">
        <v>45138.56354166667</v>
      </c>
      <c r="D350" s="2" t="s">
        <v>15</v>
      </c>
      <c r="E350" s="3" t="s">
        <v>11</v>
      </c>
      <c r="F350" s="2" t="s">
        <v>21</v>
      </c>
      <c r="G350" s="4"/>
      <c r="H350" s="84" t="str">
        <f t="shared" si="5"/>
        <v>Reason Unknown</v>
      </c>
      <c r="I350" s="63">
        <f>(tbl_raw_data[[#This Row],[Date Actioned]])-(tbl_raw_data[[#This Row],[Date Tagged]])</f>
        <v>7.9398148154723458E-3</v>
      </c>
      <c r="J350" s="66">
        <f>HOUR(tbl_raw_data[[#This Row],[time_taken]])*60+MINUTE(tbl_raw_data[[#This Row],[time_taken]])+SECOND(tbl_raw_data[[#This Row],[time_taken]])/60</f>
        <v>11.433333333333334</v>
      </c>
      <c r="K350" s="68">
        <f>DATE(YEAR(tbl_raw_data[[#This Row],[Date Actioned]]),MONTH(tbl_raw_data[[#This Row],[Date Actioned]]),DAY(tbl_raw_data[[#This Row],[Date Actioned]]))</f>
        <v>45138</v>
      </c>
      <c r="L350" s="65" t="str">
        <f>UPPER(TEXT(tbl_raw_data[[#This Row],[updated_date]],"MMMM"))</f>
        <v>JULY</v>
      </c>
      <c r="M350" s="65" t="str">
        <f>"WEEK "&amp;IF(ROUNDUP(DAY(tbl_raw_data[[#This Row],[updated_date]])/7,0)=5,4,ROUNDUP(DAY(tbl_raw_data[[#This Row],[updated_date]])/7,0))</f>
        <v>WEEK 4</v>
      </c>
      <c r="N350" s="71" t="str">
        <f>UPPER(VLOOKUP(tbl_raw_data[[#This Row],[Analyst]],settings!$A$1:$B$15,2,0))</f>
        <v>SHAHID</v>
      </c>
      <c r="O350" s="71" t="str">
        <f>TRIM(UPPER(tbl_raw_data[[#This Row],[Outcome]]))</f>
        <v>APPROVE</v>
      </c>
      <c r="P350" s="71" t="str">
        <f>TRIM(UPPER(tbl_raw_data[[#This Row],[Queue Name]]))</f>
        <v>CONSUMER EXISTING</v>
      </c>
      <c r="Q350" s="71" t="str">
        <f>IF(tbl_raw_data[[#This Row],[time_taken_in_min]]&lt;=settings!$D$2,"SLA_MET","SLA_NOT_MET")</f>
        <v>SLA_MET</v>
      </c>
    </row>
    <row r="351" spans="1:17" hidden="1" x14ac:dyDescent="0.3">
      <c r="A351" s="5" t="s">
        <v>1314</v>
      </c>
      <c r="B351" s="36">
        <v>45138.556631944448</v>
      </c>
      <c r="C351" s="39">
        <v>45138.573252314818</v>
      </c>
      <c r="D351" s="8" t="s">
        <v>15</v>
      </c>
      <c r="E351" s="6" t="s">
        <v>8</v>
      </c>
      <c r="F351" s="8" t="s">
        <v>22</v>
      </c>
      <c r="G351" s="9"/>
      <c r="H351" s="84" t="str">
        <f t="shared" si="5"/>
        <v>Reason Unknown</v>
      </c>
      <c r="I351" s="63">
        <f>(tbl_raw_data[[#This Row],[Date Actioned]])-(tbl_raw_data[[#This Row],[Date Tagged]])</f>
        <v>1.6620370370219462E-2</v>
      </c>
      <c r="J351" s="66">
        <f>HOUR(tbl_raw_data[[#This Row],[time_taken]])*60+MINUTE(tbl_raw_data[[#This Row],[time_taken]])+SECOND(tbl_raw_data[[#This Row],[time_taken]])/60</f>
        <v>23.933333333333334</v>
      </c>
      <c r="K351" s="68">
        <f>DATE(YEAR(tbl_raw_data[[#This Row],[Date Actioned]]),MONTH(tbl_raw_data[[#This Row],[Date Actioned]]),DAY(tbl_raw_data[[#This Row],[Date Actioned]]))</f>
        <v>45138</v>
      </c>
      <c r="L351" s="65" t="str">
        <f>UPPER(TEXT(tbl_raw_data[[#This Row],[updated_date]],"MMMM"))</f>
        <v>JULY</v>
      </c>
      <c r="M351" s="65" t="str">
        <f>"WEEK "&amp;IF(ROUNDUP(DAY(tbl_raw_data[[#This Row],[updated_date]])/7,0)=5,4,ROUNDUP(DAY(tbl_raw_data[[#This Row],[updated_date]])/7,0))</f>
        <v>WEEK 4</v>
      </c>
      <c r="N351" s="71" t="str">
        <f>UPPER(VLOOKUP(tbl_raw_data[[#This Row],[Analyst]],settings!$A$1:$B$15,2,0))</f>
        <v>ROHAN</v>
      </c>
      <c r="O351" s="71" t="str">
        <f>TRIM(UPPER(tbl_raw_data[[#This Row],[Outcome]]))</f>
        <v>APPROVE</v>
      </c>
      <c r="P351" s="71" t="str">
        <f>TRIM(UPPER(tbl_raw_data[[#This Row],[Queue Name]]))</f>
        <v>CONSUMER POST BUREAU</v>
      </c>
      <c r="Q351" s="71" t="str">
        <f>IF(tbl_raw_data[[#This Row],[time_taken_in_min]]&lt;=settings!$D$2,"SLA_MET","SLA_NOT_MET")</f>
        <v>SLA_NOT_MET</v>
      </c>
    </row>
    <row r="352" spans="1:17" hidden="1" x14ac:dyDescent="0.3">
      <c r="A352" s="7" t="s">
        <v>1315</v>
      </c>
      <c r="B352" s="34">
        <v>45138.557164351849</v>
      </c>
      <c r="C352" s="38">
        <v>45138.562604166669</v>
      </c>
      <c r="D352" s="3" t="s">
        <v>10</v>
      </c>
      <c r="E352" s="3" t="s">
        <v>8</v>
      </c>
      <c r="F352" s="3" t="s">
        <v>14</v>
      </c>
      <c r="G352" s="3" t="s">
        <v>16</v>
      </c>
      <c r="H352" s="84" t="str">
        <f t="shared" si="5"/>
        <v>Reason Unknown</v>
      </c>
      <c r="I352" s="63">
        <f>(tbl_raw_data[[#This Row],[Date Actioned]])-(tbl_raw_data[[#This Row],[Date Tagged]])</f>
        <v>5.439814820419997E-3</v>
      </c>
      <c r="J352" s="66">
        <f>HOUR(tbl_raw_data[[#This Row],[time_taken]])*60+MINUTE(tbl_raw_data[[#This Row],[time_taken]])+SECOND(tbl_raw_data[[#This Row],[time_taken]])/60</f>
        <v>7.833333333333333</v>
      </c>
      <c r="K352" s="68">
        <f>DATE(YEAR(tbl_raw_data[[#This Row],[Date Actioned]]),MONTH(tbl_raw_data[[#This Row],[Date Actioned]]),DAY(tbl_raw_data[[#This Row],[Date Actioned]]))</f>
        <v>45138</v>
      </c>
      <c r="L352" s="65" t="str">
        <f>UPPER(TEXT(tbl_raw_data[[#This Row],[updated_date]],"MMMM"))</f>
        <v>JULY</v>
      </c>
      <c r="M352" s="65" t="str">
        <f>"WEEK "&amp;IF(ROUNDUP(DAY(tbl_raw_data[[#This Row],[updated_date]])/7,0)=5,4,ROUNDUP(DAY(tbl_raw_data[[#This Row],[updated_date]])/7,0))</f>
        <v>WEEK 4</v>
      </c>
      <c r="N352" s="71" t="str">
        <f>UPPER(VLOOKUP(tbl_raw_data[[#This Row],[Analyst]],settings!$A$1:$B$15,2,0))</f>
        <v>CAMROON</v>
      </c>
      <c r="O352" s="71" t="str">
        <f>TRIM(UPPER(tbl_raw_data[[#This Row],[Outcome]]))</f>
        <v>APPROVE</v>
      </c>
      <c r="P352" s="71" t="str">
        <f>TRIM(UPPER(tbl_raw_data[[#This Row],[Queue Name]]))</f>
        <v>CONSUMER POST BUREAU</v>
      </c>
      <c r="Q352" s="71" t="str">
        <f>IF(tbl_raw_data[[#This Row],[time_taken_in_min]]&lt;=settings!$D$2,"SLA_MET","SLA_NOT_MET")</f>
        <v>SLA_MET</v>
      </c>
    </row>
    <row r="353" spans="1:17" hidden="1" x14ac:dyDescent="0.3">
      <c r="A353" s="1" t="s">
        <v>1316</v>
      </c>
      <c r="B353" s="36">
        <v>45138.557685185187</v>
      </c>
      <c r="C353" s="37">
        <v>45138.565208333333</v>
      </c>
      <c r="D353" s="6" t="s">
        <v>10</v>
      </c>
      <c r="E353" s="6" t="s">
        <v>8</v>
      </c>
      <c r="F353" s="6" t="s">
        <v>25</v>
      </c>
      <c r="G353" s="6" t="s">
        <v>26</v>
      </c>
      <c r="H353" s="84" t="str">
        <f t="shared" si="5"/>
        <v>Reason Unknown</v>
      </c>
      <c r="I353" s="63">
        <f>(tbl_raw_data[[#This Row],[Date Actioned]])-(tbl_raw_data[[#This Row],[Date Tagged]])</f>
        <v>7.5231481459923089E-3</v>
      </c>
      <c r="J353" s="66">
        <f>HOUR(tbl_raw_data[[#This Row],[time_taken]])*60+MINUTE(tbl_raw_data[[#This Row],[time_taken]])+SECOND(tbl_raw_data[[#This Row],[time_taken]])/60</f>
        <v>10.833333333333334</v>
      </c>
      <c r="K353" s="68">
        <f>DATE(YEAR(tbl_raw_data[[#This Row],[Date Actioned]]),MONTH(tbl_raw_data[[#This Row],[Date Actioned]]),DAY(tbl_raw_data[[#This Row],[Date Actioned]]))</f>
        <v>45138</v>
      </c>
      <c r="L353" s="65" t="str">
        <f>UPPER(TEXT(tbl_raw_data[[#This Row],[updated_date]],"MMMM"))</f>
        <v>JULY</v>
      </c>
      <c r="M353" s="65" t="str">
        <f>"WEEK "&amp;IF(ROUNDUP(DAY(tbl_raw_data[[#This Row],[updated_date]])/7,0)=5,4,ROUNDUP(DAY(tbl_raw_data[[#This Row],[updated_date]])/7,0))</f>
        <v>WEEK 4</v>
      </c>
      <c r="N353" s="71" t="str">
        <f>UPPER(VLOOKUP(tbl_raw_data[[#This Row],[Analyst]],settings!$A$1:$B$15,2,0))</f>
        <v>ASIF</v>
      </c>
      <c r="O353" s="71" t="str">
        <f>TRIM(UPPER(tbl_raw_data[[#This Row],[Outcome]]))</f>
        <v>APPROVE</v>
      </c>
      <c r="P353" s="71" t="str">
        <f>TRIM(UPPER(tbl_raw_data[[#This Row],[Queue Name]]))</f>
        <v>CONSUMER POST BUREAU</v>
      </c>
      <c r="Q353" s="71" t="str">
        <f>IF(tbl_raw_data[[#This Row],[time_taken_in_min]]&lt;=settings!$D$2,"SLA_MET","SLA_NOT_MET")</f>
        <v>SLA_MET</v>
      </c>
    </row>
    <row r="354" spans="1:17" hidden="1" x14ac:dyDescent="0.3">
      <c r="A354" s="5" t="s">
        <v>1317</v>
      </c>
      <c r="B354" s="34">
        <v>45138.558437500003</v>
      </c>
      <c r="C354" s="38">
        <v>45138.565196759257</v>
      </c>
      <c r="D354" s="3" t="s">
        <v>10</v>
      </c>
      <c r="E354" s="3" t="s">
        <v>8</v>
      </c>
      <c r="F354" s="3" t="s">
        <v>17</v>
      </c>
      <c r="G354" s="3" t="s">
        <v>23</v>
      </c>
      <c r="H354" s="84" t="str">
        <f t="shared" si="5"/>
        <v>Reason Unknown</v>
      </c>
      <c r="I354" s="63">
        <f>(tbl_raw_data[[#This Row],[Date Actioned]])-(tbl_raw_data[[#This Row],[Date Tagged]])</f>
        <v>6.7592592531582341E-3</v>
      </c>
      <c r="J354" s="66">
        <f>HOUR(tbl_raw_data[[#This Row],[time_taken]])*60+MINUTE(tbl_raw_data[[#This Row],[time_taken]])+SECOND(tbl_raw_data[[#This Row],[time_taken]])/60</f>
        <v>9.7333333333333325</v>
      </c>
      <c r="K354" s="68">
        <f>DATE(YEAR(tbl_raw_data[[#This Row],[Date Actioned]]),MONTH(tbl_raw_data[[#This Row],[Date Actioned]]),DAY(tbl_raw_data[[#This Row],[Date Actioned]]))</f>
        <v>45138</v>
      </c>
      <c r="L354" s="65" t="str">
        <f>UPPER(TEXT(tbl_raw_data[[#This Row],[updated_date]],"MMMM"))</f>
        <v>JULY</v>
      </c>
      <c r="M354" s="65" t="str">
        <f>"WEEK "&amp;IF(ROUNDUP(DAY(tbl_raw_data[[#This Row],[updated_date]])/7,0)=5,4,ROUNDUP(DAY(tbl_raw_data[[#This Row],[updated_date]])/7,0))</f>
        <v>WEEK 4</v>
      </c>
      <c r="N354" s="71" t="str">
        <f>UPPER(VLOOKUP(tbl_raw_data[[#This Row],[Analyst]],settings!$A$1:$B$15,2,0))</f>
        <v>MERCEDES</v>
      </c>
      <c r="O354" s="71" t="str">
        <f>TRIM(UPPER(tbl_raw_data[[#This Row],[Outcome]]))</f>
        <v>APPROVE</v>
      </c>
      <c r="P354" s="71" t="str">
        <f>TRIM(UPPER(tbl_raw_data[[#This Row],[Queue Name]]))</f>
        <v>CONSUMER POST BUREAU</v>
      </c>
      <c r="Q354" s="71" t="str">
        <f>IF(tbl_raw_data[[#This Row],[time_taken_in_min]]&lt;=settings!$D$2,"SLA_MET","SLA_NOT_MET")</f>
        <v>SLA_MET</v>
      </c>
    </row>
    <row r="355" spans="1:17" hidden="1" x14ac:dyDescent="0.3">
      <c r="A355" s="7" t="s">
        <v>1318</v>
      </c>
      <c r="B355" s="36">
        <v>45138.561898148146</v>
      </c>
      <c r="C355" s="37">
        <v>45138.567743055559</v>
      </c>
      <c r="D355" s="6" t="s">
        <v>10</v>
      </c>
      <c r="E355" s="6" t="s">
        <v>11</v>
      </c>
      <c r="F355" s="6" t="s">
        <v>114</v>
      </c>
      <c r="G355" s="6" t="s">
        <v>15</v>
      </c>
      <c r="H355" s="84" t="str">
        <f t="shared" si="5"/>
        <v>Reason Unknown</v>
      </c>
      <c r="I355" s="63">
        <f>(tbl_raw_data[[#This Row],[Date Actioned]])-(tbl_raw_data[[#This Row],[Date Tagged]])</f>
        <v>5.8449074131203815E-3</v>
      </c>
      <c r="J355" s="66">
        <f>HOUR(tbl_raw_data[[#This Row],[time_taken]])*60+MINUTE(tbl_raw_data[[#This Row],[time_taken]])+SECOND(tbl_raw_data[[#This Row],[time_taken]])/60</f>
        <v>8.4166666666666661</v>
      </c>
      <c r="K355" s="68">
        <f>DATE(YEAR(tbl_raw_data[[#This Row],[Date Actioned]]),MONTH(tbl_raw_data[[#This Row],[Date Actioned]]),DAY(tbl_raw_data[[#This Row],[Date Actioned]]))</f>
        <v>45138</v>
      </c>
      <c r="L355" s="65" t="str">
        <f>UPPER(TEXT(tbl_raw_data[[#This Row],[updated_date]],"MMMM"))</f>
        <v>JULY</v>
      </c>
      <c r="M355" s="65" t="str">
        <f>"WEEK "&amp;IF(ROUNDUP(DAY(tbl_raw_data[[#This Row],[updated_date]])/7,0)=5,4,ROUNDUP(DAY(tbl_raw_data[[#This Row],[updated_date]])/7,0))</f>
        <v>WEEK 4</v>
      </c>
      <c r="N355" s="71" t="str">
        <f>UPPER(VLOOKUP(tbl_raw_data[[#This Row],[Analyst]],settings!$A$1:$B$15,2,0))</f>
        <v>FARDIN</v>
      </c>
      <c r="O355" s="71" t="str">
        <f>TRIM(UPPER(tbl_raw_data[[#This Row],[Outcome]]))</f>
        <v>APPROVE</v>
      </c>
      <c r="P355" s="71" t="str">
        <f>TRIM(UPPER(tbl_raw_data[[#This Row],[Queue Name]]))</f>
        <v>CONSUMER EXISTING</v>
      </c>
      <c r="Q355" s="71" t="str">
        <f>IF(tbl_raw_data[[#This Row],[time_taken_in_min]]&lt;=settings!$D$2,"SLA_MET","SLA_NOT_MET")</f>
        <v>SLA_MET</v>
      </c>
    </row>
    <row r="356" spans="1:17" hidden="1" x14ac:dyDescent="0.3">
      <c r="A356" s="1" t="s">
        <v>1319</v>
      </c>
      <c r="B356" s="34">
        <v>45138.564236111109</v>
      </c>
      <c r="C356" s="35">
        <v>45138.574074074073</v>
      </c>
      <c r="D356" s="2" t="s">
        <v>15</v>
      </c>
      <c r="E356" s="3" t="s">
        <v>8</v>
      </c>
      <c r="F356" s="2" t="s">
        <v>17</v>
      </c>
      <c r="G356" s="4"/>
      <c r="H356" s="84" t="str">
        <f t="shared" si="5"/>
        <v>Reason Unknown</v>
      </c>
      <c r="I356" s="63">
        <f>(tbl_raw_data[[#This Row],[Date Actioned]])-(tbl_raw_data[[#This Row],[Date Tagged]])</f>
        <v>9.8379629635019228E-3</v>
      </c>
      <c r="J356" s="66">
        <f>HOUR(tbl_raw_data[[#This Row],[time_taken]])*60+MINUTE(tbl_raw_data[[#This Row],[time_taken]])+SECOND(tbl_raw_data[[#This Row],[time_taken]])/60</f>
        <v>14.166666666666666</v>
      </c>
      <c r="K356" s="68">
        <f>DATE(YEAR(tbl_raw_data[[#This Row],[Date Actioned]]),MONTH(tbl_raw_data[[#This Row],[Date Actioned]]),DAY(tbl_raw_data[[#This Row],[Date Actioned]]))</f>
        <v>45138</v>
      </c>
      <c r="L356" s="65" t="str">
        <f>UPPER(TEXT(tbl_raw_data[[#This Row],[updated_date]],"MMMM"))</f>
        <v>JULY</v>
      </c>
      <c r="M356" s="65" t="str">
        <f>"WEEK "&amp;IF(ROUNDUP(DAY(tbl_raw_data[[#This Row],[updated_date]])/7,0)=5,4,ROUNDUP(DAY(tbl_raw_data[[#This Row],[updated_date]])/7,0))</f>
        <v>WEEK 4</v>
      </c>
      <c r="N356" s="71" t="str">
        <f>UPPER(VLOOKUP(tbl_raw_data[[#This Row],[Analyst]],settings!$A$1:$B$15,2,0))</f>
        <v>MERCEDES</v>
      </c>
      <c r="O356" s="71" t="str">
        <f>TRIM(UPPER(tbl_raw_data[[#This Row],[Outcome]]))</f>
        <v>APPROVE</v>
      </c>
      <c r="P356" s="71" t="str">
        <f>TRIM(UPPER(tbl_raw_data[[#This Row],[Queue Name]]))</f>
        <v>CONSUMER POST BUREAU</v>
      </c>
      <c r="Q356" s="71" t="str">
        <f>IF(tbl_raw_data[[#This Row],[time_taken_in_min]]&lt;=settings!$D$2,"SLA_MET","SLA_NOT_MET")</f>
        <v>SLA_MET</v>
      </c>
    </row>
    <row r="357" spans="1:17" hidden="1" x14ac:dyDescent="0.3">
      <c r="A357" s="5" t="s">
        <v>1320</v>
      </c>
      <c r="B357" s="36">
        <v>45138.565312500003</v>
      </c>
      <c r="C357" s="37">
        <v>45138.569189814814</v>
      </c>
      <c r="D357" s="6" t="s">
        <v>10</v>
      </c>
      <c r="E357" s="6" t="s">
        <v>18</v>
      </c>
      <c r="F357" s="6" t="s">
        <v>24</v>
      </c>
      <c r="G357" s="6" t="s">
        <v>120</v>
      </c>
      <c r="H357" s="84" t="str">
        <f t="shared" si="5"/>
        <v>Reason Unknown</v>
      </c>
      <c r="I357" s="63">
        <f>(tbl_raw_data[[#This Row],[Date Actioned]])-(tbl_raw_data[[#This Row],[Date Tagged]])</f>
        <v>3.8773148116888478E-3</v>
      </c>
      <c r="J357" s="66">
        <f>HOUR(tbl_raw_data[[#This Row],[time_taken]])*60+MINUTE(tbl_raw_data[[#This Row],[time_taken]])+SECOND(tbl_raw_data[[#This Row],[time_taken]])/60</f>
        <v>5.583333333333333</v>
      </c>
      <c r="K357" s="68">
        <f>DATE(YEAR(tbl_raw_data[[#This Row],[Date Actioned]]),MONTH(tbl_raw_data[[#This Row],[Date Actioned]]),DAY(tbl_raw_data[[#This Row],[Date Actioned]]))</f>
        <v>45138</v>
      </c>
      <c r="L357" s="65" t="str">
        <f>UPPER(TEXT(tbl_raw_data[[#This Row],[updated_date]],"MMMM"))</f>
        <v>JULY</v>
      </c>
      <c r="M357" s="65" t="str">
        <f>"WEEK "&amp;IF(ROUNDUP(DAY(tbl_raw_data[[#This Row],[updated_date]])/7,0)=5,4,ROUNDUP(DAY(tbl_raw_data[[#This Row],[updated_date]])/7,0))</f>
        <v>WEEK 4</v>
      </c>
      <c r="N357" s="71" t="str">
        <f>UPPER(VLOOKUP(tbl_raw_data[[#This Row],[Analyst]],settings!$A$1:$B$15,2,0))</f>
        <v>SAM</v>
      </c>
      <c r="O357" s="71" t="str">
        <f>TRIM(UPPER(tbl_raw_data[[#This Row],[Outcome]]))</f>
        <v>APPROVE</v>
      </c>
      <c r="P357" s="71" t="str">
        <f>TRIM(UPPER(tbl_raw_data[[#This Row],[Queue Name]]))</f>
        <v>CONSUMER PRE BUREAU</v>
      </c>
      <c r="Q357" s="71" t="str">
        <f>IF(tbl_raw_data[[#This Row],[time_taken_in_min]]&lt;=settings!$D$2,"SLA_MET","SLA_NOT_MET")</f>
        <v>SLA_MET</v>
      </c>
    </row>
    <row r="358" spans="1:17" hidden="1" x14ac:dyDescent="0.3">
      <c r="A358" s="7" t="s">
        <v>1321</v>
      </c>
      <c r="B358" s="34">
        <v>45138.570115740738</v>
      </c>
      <c r="C358" s="38">
        <v>45138.580150462964</v>
      </c>
      <c r="D358" s="3" t="s">
        <v>10</v>
      </c>
      <c r="E358" s="3" t="s">
        <v>11</v>
      </c>
      <c r="F358" s="3" t="s">
        <v>25</v>
      </c>
      <c r="G358" s="3" t="s">
        <v>15</v>
      </c>
      <c r="H358" s="84" t="str">
        <f t="shared" si="5"/>
        <v>Reason Unknown</v>
      </c>
      <c r="I358" s="63">
        <f>(tbl_raw_data[[#This Row],[Date Actioned]])-(tbl_raw_data[[#This Row],[Date Tagged]])</f>
        <v>1.0034722225100268E-2</v>
      </c>
      <c r="J358" s="66">
        <f>HOUR(tbl_raw_data[[#This Row],[time_taken]])*60+MINUTE(tbl_raw_data[[#This Row],[time_taken]])+SECOND(tbl_raw_data[[#This Row],[time_taken]])/60</f>
        <v>14.45</v>
      </c>
      <c r="K358" s="68">
        <f>DATE(YEAR(tbl_raw_data[[#This Row],[Date Actioned]]),MONTH(tbl_raw_data[[#This Row],[Date Actioned]]),DAY(tbl_raw_data[[#This Row],[Date Actioned]]))</f>
        <v>45138</v>
      </c>
      <c r="L358" s="65" t="str">
        <f>UPPER(TEXT(tbl_raw_data[[#This Row],[updated_date]],"MMMM"))</f>
        <v>JULY</v>
      </c>
      <c r="M358" s="65" t="str">
        <f>"WEEK "&amp;IF(ROUNDUP(DAY(tbl_raw_data[[#This Row],[updated_date]])/7,0)=5,4,ROUNDUP(DAY(tbl_raw_data[[#This Row],[updated_date]])/7,0))</f>
        <v>WEEK 4</v>
      </c>
      <c r="N358" s="71" t="str">
        <f>UPPER(VLOOKUP(tbl_raw_data[[#This Row],[Analyst]],settings!$A$1:$B$15,2,0))</f>
        <v>ASIF</v>
      </c>
      <c r="O358" s="71" t="str">
        <f>TRIM(UPPER(tbl_raw_data[[#This Row],[Outcome]]))</f>
        <v>APPROVE</v>
      </c>
      <c r="P358" s="71" t="str">
        <f>TRIM(UPPER(tbl_raw_data[[#This Row],[Queue Name]]))</f>
        <v>CONSUMER EXISTING</v>
      </c>
      <c r="Q358" s="71" t="str">
        <f>IF(tbl_raw_data[[#This Row],[time_taken_in_min]]&lt;=settings!$D$2,"SLA_MET","SLA_NOT_MET")</f>
        <v>SLA_MET</v>
      </c>
    </row>
    <row r="359" spans="1:17" hidden="1" x14ac:dyDescent="0.3">
      <c r="A359" s="1" t="s">
        <v>1322</v>
      </c>
      <c r="B359" s="36">
        <v>45138.572870370372</v>
      </c>
      <c r="C359" s="37">
        <v>45138.57640046296</v>
      </c>
      <c r="D359" s="6" t="s">
        <v>10</v>
      </c>
      <c r="E359" s="6" t="s">
        <v>18</v>
      </c>
      <c r="F359" s="6" t="s">
        <v>25</v>
      </c>
      <c r="G359" s="6" t="s">
        <v>121</v>
      </c>
      <c r="H359" s="84" t="str">
        <f t="shared" si="5"/>
        <v>Reason Unknown</v>
      </c>
      <c r="I359" s="63">
        <f>(tbl_raw_data[[#This Row],[Date Actioned]])-(tbl_raw_data[[#This Row],[Date Tagged]])</f>
        <v>3.53009258833481E-3</v>
      </c>
      <c r="J359" s="66">
        <f>HOUR(tbl_raw_data[[#This Row],[time_taken]])*60+MINUTE(tbl_raw_data[[#This Row],[time_taken]])+SECOND(tbl_raw_data[[#This Row],[time_taken]])/60</f>
        <v>5.083333333333333</v>
      </c>
      <c r="K359" s="68">
        <f>DATE(YEAR(tbl_raw_data[[#This Row],[Date Actioned]]),MONTH(tbl_raw_data[[#This Row],[Date Actioned]]),DAY(tbl_raw_data[[#This Row],[Date Actioned]]))</f>
        <v>45138</v>
      </c>
      <c r="L359" s="65" t="str">
        <f>UPPER(TEXT(tbl_raw_data[[#This Row],[updated_date]],"MMMM"))</f>
        <v>JULY</v>
      </c>
      <c r="M359" s="65" t="str">
        <f>"WEEK "&amp;IF(ROUNDUP(DAY(tbl_raw_data[[#This Row],[updated_date]])/7,0)=5,4,ROUNDUP(DAY(tbl_raw_data[[#This Row],[updated_date]])/7,0))</f>
        <v>WEEK 4</v>
      </c>
      <c r="N359" s="71" t="str">
        <f>UPPER(VLOOKUP(tbl_raw_data[[#This Row],[Analyst]],settings!$A$1:$B$15,2,0))</f>
        <v>ASIF</v>
      </c>
      <c r="O359" s="71" t="str">
        <f>TRIM(UPPER(tbl_raw_data[[#This Row],[Outcome]]))</f>
        <v>APPROVE</v>
      </c>
      <c r="P359" s="71" t="str">
        <f>TRIM(UPPER(tbl_raw_data[[#This Row],[Queue Name]]))</f>
        <v>CONSUMER PRE BUREAU</v>
      </c>
      <c r="Q359" s="71" t="str">
        <f>IF(tbl_raw_data[[#This Row],[time_taken_in_min]]&lt;=settings!$D$2,"SLA_MET","SLA_NOT_MET")</f>
        <v>SLA_MET</v>
      </c>
    </row>
    <row r="360" spans="1:17" hidden="1" x14ac:dyDescent="0.3">
      <c r="A360" s="5" t="s">
        <v>1323</v>
      </c>
      <c r="B360" s="34">
        <v>45138.572893518518</v>
      </c>
      <c r="C360" s="38">
        <v>45138.577060185184</v>
      </c>
      <c r="D360" s="3" t="s">
        <v>10</v>
      </c>
      <c r="E360" s="3" t="s">
        <v>11</v>
      </c>
      <c r="F360" s="3" t="s">
        <v>14</v>
      </c>
      <c r="G360" s="3" t="s">
        <v>15</v>
      </c>
      <c r="H360" s="84" t="str">
        <f t="shared" si="5"/>
        <v>Reason Unknown</v>
      </c>
      <c r="I360" s="63">
        <f>(tbl_raw_data[[#This Row],[Date Actioned]])-(tbl_raw_data[[#This Row],[Date Tagged]])</f>
        <v>4.166666665696539E-3</v>
      </c>
      <c r="J360" s="66">
        <f>HOUR(tbl_raw_data[[#This Row],[time_taken]])*60+MINUTE(tbl_raw_data[[#This Row],[time_taken]])+SECOND(tbl_raw_data[[#This Row],[time_taken]])/60</f>
        <v>6</v>
      </c>
      <c r="K360" s="68">
        <f>DATE(YEAR(tbl_raw_data[[#This Row],[Date Actioned]]),MONTH(tbl_raw_data[[#This Row],[Date Actioned]]),DAY(tbl_raw_data[[#This Row],[Date Actioned]]))</f>
        <v>45138</v>
      </c>
      <c r="L360" s="65" t="str">
        <f>UPPER(TEXT(tbl_raw_data[[#This Row],[updated_date]],"MMMM"))</f>
        <v>JULY</v>
      </c>
      <c r="M360" s="65" t="str">
        <f>"WEEK "&amp;IF(ROUNDUP(DAY(tbl_raw_data[[#This Row],[updated_date]])/7,0)=5,4,ROUNDUP(DAY(tbl_raw_data[[#This Row],[updated_date]])/7,0))</f>
        <v>WEEK 4</v>
      </c>
      <c r="N360" s="71" t="str">
        <f>UPPER(VLOOKUP(tbl_raw_data[[#This Row],[Analyst]],settings!$A$1:$B$15,2,0))</f>
        <v>CAMROON</v>
      </c>
      <c r="O360" s="71" t="str">
        <f>TRIM(UPPER(tbl_raw_data[[#This Row],[Outcome]]))</f>
        <v>APPROVE</v>
      </c>
      <c r="P360" s="71" t="str">
        <f>TRIM(UPPER(tbl_raw_data[[#This Row],[Queue Name]]))</f>
        <v>CONSUMER EXISTING</v>
      </c>
      <c r="Q360" s="71" t="str">
        <f>IF(tbl_raw_data[[#This Row],[time_taken_in_min]]&lt;=settings!$D$2,"SLA_MET","SLA_NOT_MET")</f>
        <v>SLA_MET</v>
      </c>
    </row>
    <row r="361" spans="1:17" hidden="1" x14ac:dyDescent="0.3">
      <c r="A361" s="7" t="s">
        <v>1324</v>
      </c>
      <c r="B361" s="36">
        <v>45138.573113425926</v>
      </c>
      <c r="C361" s="37">
        <v>45138.577303240738</v>
      </c>
      <c r="D361" s="6" t="s">
        <v>10</v>
      </c>
      <c r="E361" s="6" t="s">
        <v>18</v>
      </c>
      <c r="F361" s="6" t="s">
        <v>24</v>
      </c>
      <c r="G361" s="6" t="s">
        <v>30</v>
      </c>
      <c r="H361" s="84" t="str">
        <f t="shared" si="5"/>
        <v>Reason Unknown</v>
      </c>
      <c r="I361" s="63">
        <f>(tbl_raw_data[[#This Row],[Date Actioned]])-(tbl_raw_data[[#This Row],[Date Tagged]])</f>
        <v>4.1898148119798861E-3</v>
      </c>
      <c r="J361" s="66">
        <f>HOUR(tbl_raw_data[[#This Row],[time_taken]])*60+MINUTE(tbl_raw_data[[#This Row],[time_taken]])+SECOND(tbl_raw_data[[#This Row],[time_taken]])/60</f>
        <v>6.0333333333333332</v>
      </c>
      <c r="K361" s="68">
        <f>DATE(YEAR(tbl_raw_data[[#This Row],[Date Actioned]]),MONTH(tbl_raw_data[[#This Row],[Date Actioned]]),DAY(tbl_raw_data[[#This Row],[Date Actioned]]))</f>
        <v>45138</v>
      </c>
      <c r="L361" s="65" t="str">
        <f>UPPER(TEXT(tbl_raw_data[[#This Row],[updated_date]],"MMMM"))</f>
        <v>JULY</v>
      </c>
      <c r="M361" s="65" t="str">
        <f>"WEEK "&amp;IF(ROUNDUP(DAY(tbl_raw_data[[#This Row],[updated_date]])/7,0)=5,4,ROUNDUP(DAY(tbl_raw_data[[#This Row],[updated_date]])/7,0))</f>
        <v>WEEK 4</v>
      </c>
      <c r="N361" s="71" t="str">
        <f>UPPER(VLOOKUP(tbl_raw_data[[#This Row],[Analyst]],settings!$A$1:$B$15,2,0))</f>
        <v>SAM</v>
      </c>
      <c r="O361" s="71" t="str">
        <f>TRIM(UPPER(tbl_raw_data[[#This Row],[Outcome]]))</f>
        <v>APPROVE</v>
      </c>
      <c r="P361" s="71" t="str">
        <f>TRIM(UPPER(tbl_raw_data[[#This Row],[Queue Name]]))</f>
        <v>CONSUMER PRE BUREAU</v>
      </c>
      <c r="Q361" s="71" t="str">
        <f>IF(tbl_raw_data[[#This Row],[time_taken_in_min]]&lt;=settings!$D$2,"SLA_MET","SLA_NOT_MET")</f>
        <v>SLA_MET</v>
      </c>
    </row>
    <row r="362" spans="1:17" hidden="1" x14ac:dyDescent="0.3">
      <c r="A362" s="1" t="s">
        <v>1325</v>
      </c>
      <c r="B362" s="34">
        <v>45138.573587962965</v>
      </c>
      <c r="C362" s="38">
        <v>45138.578888888886</v>
      </c>
      <c r="D362" s="3" t="s">
        <v>10</v>
      </c>
      <c r="E362" s="3" t="s">
        <v>11</v>
      </c>
      <c r="F362" s="3" t="s">
        <v>17</v>
      </c>
      <c r="G362" s="3" t="s">
        <v>15</v>
      </c>
      <c r="H362" s="84" t="str">
        <f t="shared" si="5"/>
        <v>Reason Unknown</v>
      </c>
      <c r="I362" s="63">
        <f>(tbl_raw_data[[#This Row],[Date Actioned]])-(tbl_raw_data[[#This Row],[Date Tagged]])</f>
        <v>5.3009259208920412E-3</v>
      </c>
      <c r="J362" s="66">
        <f>HOUR(tbl_raw_data[[#This Row],[time_taken]])*60+MINUTE(tbl_raw_data[[#This Row],[time_taken]])+SECOND(tbl_raw_data[[#This Row],[time_taken]])/60</f>
        <v>7.6333333333333329</v>
      </c>
      <c r="K362" s="68">
        <f>DATE(YEAR(tbl_raw_data[[#This Row],[Date Actioned]]),MONTH(tbl_raw_data[[#This Row],[Date Actioned]]),DAY(tbl_raw_data[[#This Row],[Date Actioned]]))</f>
        <v>45138</v>
      </c>
      <c r="L362" s="65" t="str">
        <f>UPPER(TEXT(tbl_raw_data[[#This Row],[updated_date]],"MMMM"))</f>
        <v>JULY</v>
      </c>
      <c r="M362" s="65" t="str">
        <f>"WEEK "&amp;IF(ROUNDUP(DAY(tbl_raw_data[[#This Row],[updated_date]])/7,0)=5,4,ROUNDUP(DAY(tbl_raw_data[[#This Row],[updated_date]])/7,0))</f>
        <v>WEEK 4</v>
      </c>
      <c r="N362" s="71" t="str">
        <f>UPPER(VLOOKUP(tbl_raw_data[[#This Row],[Analyst]],settings!$A$1:$B$15,2,0))</f>
        <v>MERCEDES</v>
      </c>
      <c r="O362" s="71" t="str">
        <f>TRIM(UPPER(tbl_raw_data[[#This Row],[Outcome]]))</f>
        <v>APPROVE</v>
      </c>
      <c r="P362" s="71" t="str">
        <f>TRIM(UPPER(tbl_raw_data[[#This Row],[Queue Name]]))</f>
        <v>CONSUMER EXISTING</v>
      </c>
      <c r="Q362" s="71" t="str">
        <f>IF(tbl_raw_data[[#This Row],[time_taken_in_min]]&lt;=settings!$D$2,"SLA_MET","SLA_NOT_MET")</f>
        <v>SLA_MET</v>
      </c>
    </row>
    <row r="363" spans="1:17" hidden="1" x14ac:dyDescent="0.3">
      <c r="A363" s="5" t="s">
        <v>1326</v>
      </c>
      <c r="B363" s="36">
        <v>45138.578043981484</v>
      </c>
      <c r="C363" s="37">
        <v>45138.581018518518</v>
      </c>
      <c r="D363" s="6" t="s">
        <v>10</v>
      </c>
      <c r="E363" s="6" t="s">
        <v>11</v>
      </c>
      <c r="F363" s="6" t="s">
        <v>21</v>
      </c>
      <c r="G363" s="6" t="s">
        <v>15</v>
      </c>
      <c r="H363" s="84" t="str">
        <f t="shared" si="5"/>
        <v>Reason Unknown</v>
      </c>
      <c r="I363" s="63">
        <f>(tbl_raw_data[[#This Row],[Date Actioned]])-(tbl_raw_data[[#This Row],[Date Tagged]])</f>
        <v>2.9745370338787325E-3</v>
      </c>
      <c r="J363" s="66">
        <f>HOUR(tbl_raw_data[[#This Row],[time_taken]])*60+MINUTE(tbl_raw_data[[#This Row],[time_taken]])+SECOND(tbl_raw_data[[#This Row],[time_taken]])/60</f>
        <v>4.2833333333333332</v>
      </c>
      <c r="K363" s="68">
        <f>DATE(YEAR(tbl_raw_data[[#This Row],[Date Actioned]]),MONTH(tbl_raw_data[[#This Row],[Date Actioned]]),DAY(tbl_raw_data[[#This Row],[Date Actioned]]))</f>
        <v>45138</v>
      </c>
      <c r="L363" s="65" t="str">
        <f>UPPER(TEXT(tbl_raw_data[[#This Row],[updated_date]],"MMMM"))</f>
        <v>JULY</v>
      </c>
      <c r="M363" s="65" t="str">
        <f>"WEEK "&amp;IF(ROUNDUP(DAY(tbl_raw_data[[#This Row],[updated_date]])/7,0)=5,4,ROUNDUP(DAY(tbl_raw_data[[#This Row],[updated_date]])/7,0))</f>
        <v>WEEK 4</v>
      </c>
      <c r="N363" s="71" t="str">
        <f>UPPER(VLOOKUP(tbl_raw_data[[#This Row],[Analyst]],settings!$A$1:$B$15,2,0))</f>
        <v>SHAHID</v>
      </c>
      <c r="O363" s="71" t="str">
        <f>TRIM(UPPER(tbl_raw_data[[#This Row],[Outcome]]))</f>
        <v>APPROVE</v>
      </c>
      <c r="P363" s="71" t="str">
        <f>TRIM(UPPER(tbl_raw_data[[#This Row],[Queue Name]]))</f>
        <v>CONSUMER EXISTING</v>
      </c>
      <c r="Q363" s="71" t="str">
        <f>IF(tbl_raw_data[[#This Row],[time_taken_in_min]]&lt;=settings!$D$2,"SLA_MET","SLA_NOT_MET")</f>
        <v>SLA_MET</v>
      </c>
    </row>
    <row r="364" spans="1:17" hidden="1" x14ac:dyDescent="0.3">
      <c r="A364" s="7" t="s">
        <v>1327</v>
      </c>
      <c r="B364" s="34">
        <v>45138.58148148148</v>
      </c>
      <c r="C364" s="38">
        <v>45138.585648148146</v>
      </c>
      <c r="D364" s="3" t="s">
        <v>10</v>
      </c>
      <c r="E364" s="3" t="s">
        <v>8</v>
      </c>
      <c r="F364" s="3" t="s">
        <v>21</v>
      </c>
      <c r="G364" s="3" t="s">
        <v>15</v>
      </c>
      <c r="H364" s="84" t="str">
        <f t="shared" si="5"/>
        <v>Reason Unknown</v>
      </c>
      <c r="I364" s="63">
        <f>(tbl_raw_data[[#This Row],[Date Actioned]])-(tbl_raw_data[[#This Row],[Date Tagged]])</f>
        <v>4.166666665696539E-3</v>
      </c>
      <c r="J364" s="66">
        <f>HOUR(tbl_raw_data[[#This Row],[time_taken]])*60+MINUTE(tbl_raw_data[[#This Row],[time_taken]])+SECOND(tbl_raw_data[[#This Row],[time_taken]])/60</f>
        <v>6</v>
      </c>
      <c r="K364" s="68">
        <f>DATE(YEAR(tbl_raw_data[[#This Row],[Date Actioned]]),MONTH(tbl_raw_data[[#This Row],[Date Actioned]]),DAY(tbl_raw_data[[#This Row],[Date Actioned]]))</f>
        <v>45138</v>
      </c>
      <c r="L364" s="65" t="str">
        <f>UPPER(TEXT(tbl_raw_data[[#This Row],[updated_date]],"MMMM"))</f>
        <v>JULY</v>
      </c>
      <c r="M364" s="65" t="str">
        <f>"WEEK "&amp;IF(ROUNDUP(DAY(tbl_raw_data[[#This Row],[updated_date]])/7,0)=5,4,ROUNDUP(DAY(tbl_raw_data[[#This Row],[updated_date]])/7,0))</f>
        <v>WEEK 4</v>
      </c>
      <c r="N364" s="71" t="str">
        <f>UPPER(VLOOKUP(tbl_raw_data[[#This Row],[Analyst]],settings!$A$1:$B$15,2,0))</f>
        <v>SHAHID</v>
      </c>
      <c r="O364" s="71" t="str">
        <f>TRIM(UPPER(tbl_raw_data[[#This Row],[Outcome]]))</f>
        <v>APPROVE</v>
      </c>
      <c r="P364" s="71" t="str">
        <f>TRIM(UPPER(tbl_raw_data[[#This Row],[Queue Name]]))</f>
        <v>CONSUMER POST BUREAU</v>
      </c>
      <c r="Q364" s="71" t="str">
        <f>IF(tbl_raw_data[[#This Row],[time_taken_in_min]]&lt;=settings!$D$2,"SLA_MET","SLA_NOT_MET")</f>
        <v>SLA_MET</v>
      </c>
    </row>
    <row r="365" spans="1:17" hidden="1" x14ac:dyDescent="0.3">
      <c r="A365" s="1" t="s">
        <v>1328</v>
      </c>
      <c r="B365" s="36">
        <v>45138.582499999997</v>
      </c>
      <c r="C365" s="37">
        <v>45138.586701388886</v>
      </c>
      <c r="D365" s="6" t="s">
        <v>10</v>
      </c>
      <c r="E365" s="6" t="s">
        <v>11</v>
      </c>
      <c r="F365" s="6" t="s">
        <v>114</v>
      </c>
      <c r="G365" s="6" t="s">
        <v>15</v>
      </c>
      <c r="H365" s="84" t="str">
        <f t="shared" si="5"/>
        <v>Reason Unknown</v>
      </c>
      <c r="I365" s="63">
        <f>(tbl_raw_data[[#This Row],[Date Actioned]])-(tbl_raw_data[[#This Row],[Date Tagged]])</f>
        <v>4.2013888887595385E-3</v>
      </c>
      <c r="J365" s="66">
        <f>HOUR(tbl_raw_data[[#This Row],[time_taken]])*60+MINUTE(tbl_raw_data[[#This Row],[time_taken]])+SECOND(tbl_raw_data[[#This Row],[time_taken]])/60</f>
        <v>6.05</v>
      </c>
      <c r="K365" s="68">
        <f>DATE(YEAR(tbl_raw_data[[#This Row],[Date Actioned]]),MONTH(tbl_raw_data[[#This Row],[Date Actioned]]),DAY(tbl_raw_data[[#This Row],[Date Actioned]]))</f>
        <v>45138</v>
      </c>
      <c r="L365" s="65" t="str">
        <f>UPPER(TEXT(tbl_raw_data[[#This Row],[updated_date]],"MMMM"))</f>
        <v>JULY</v>
      </c>
      <c r="M365" s="65" t="str">
        <f>"WEEK "&amp;IF(ROUNDUP(DAY(tbl_raw_data[[#This Row],[updated_date]])/7,0)=5,4,ROUNDUP(DAY(tbl_raw_data[[#This Row],[updated_date]])/7,0))</f>
        <v>WEEK 4</v>
      </c>
      <c r="N365" s="71" t="str">
        <f>UPPER(VLOOKUP(tbl_raw_data[[#This Row],[Analyst]],settings!$A$1:$B$15,2,0))</f>
        <v>FARDIN</v>
      </c>
      <c r="O365" s="71" t="str">
        <f>TRIM(UPPER(tbl_raw_data[[#This Row],[Outcome]]))</f>
        <v>APPROVE</v>
      </c>
      <c r="P365" s="71" t="str">
        <f>TRIM(UPPER(tbl_raw_data[[#This Row],[Queue Name]]))</f>
        <v>CONSUMER EXISTING</v>
      </c>
      <c r="Q365" s="71" t="str">
        <f>IF(tbl_raw_data[[#This Row],[time_taken_in_min]]&lt;=settings!$D$2,"SLA_MET","SLA_NOT_MET")</f>
        <v>SLA_MET</v>
      </c>
    </row>
    <row r="366" spans="1:17" hidden="1" x14ac:dyDescent="0.3">
      <c r="A366" s="5" t="s">
        <v>1329</v>
      </c>
      <c r="B366" s="34">
        <v>45138.589444444442</v>
      </c>
      <c r="C366" s="38">
        <v>45138.591608796298</v>
      </c>
      <c r="D366" s="3" t="s">
        <v>10</v>
      </c>
      <c r="E366" s="3" t="s">
        <v>11</v>
      </c>
      <c r="F366" s="3" t="s">
        <v>21</v>
      </c>
      <c r="G366" s="3" t="s">
        <v>15</v>
      </c>
      <c r="H366" s="84" t="str">
        <f t="shared" si="5"/>
        <v>Reason Unknown</v>
      </c>
      <c r="I366" s="63">
        <f>(tbl_raw_data[[#This Row],[Date Actioned]])-(tbl_raw_data[[#This Row],[Date Tagged]])</f>
        <v>2.164351855753921E-3</v>
      </c>
      <c r="J366" s="66">
        <f>HOUR(tbl_raw_data[[#This Row],[time_taken]])*60+MINUTE(tbl_raw_data[[#This Row],[time_taken]])+SECOND(tbl_raw_data[[#This Row],[time_taken]])/60</f>
        <v>3.1166666666666667</v>
      </c>
      <c r="K366" s="68">
        <f>DATE(YEAR(tbl_raw_data[[#This Row],[Date Actioned]]),MONTH(tbl_raw_data[[#This Row],[Date Actioned]]),DAY(tbl_raw_data[[#This Row],[Date Actioned]]))</f>
        <v>45138</v>
      </c>
      <c r="L366" s="65" t="str">
        <f>UPPER(TEXT(tbl_raw_data[[#This Row],[updated_date]],"MMMM"))</f>
        <v>JULY</v>
      </c>
      <c r="M366" s="65" t="str">
        <f>"WEEK "&amp;IF(ROUNDUP(DAY(tbl_raw_data[[#This Row],[updated_date]])/7,0)=5,4,ROUNDUP(DAY(tbl_raw_data[[#This Row],[updated_date]])/7,0))</f>
        <v>WEEK 4</v>
      </c>
      <c r="N366" s="71" t="str">
        <f>UPPER(VLOOKUP(tbl_raw_data[[#This Row],[Analyst]],settings!$A$1:$B$15,2,0))</f>
        <v>SHAHID</v>
      </c>
      <c r="O366" s="71" t="str">
        <f>TRIM(UPPER(tbl_raw_data[[#This Row],[Outcome]]))</f>
        <v>APPROVE</v>
      </c>
      <c r="P366" s="71" t="str">
        <f>TRIM(UPPER(tbl_raw_data[[#This Row],[Queue Name]]))</f>
        <v>CONSUMER EXISTING</v>
      </c>
      <c r="Q366" s="71" t="str">
        <f>IF(tbl_raw_data[[#This Row],[time_taken_in_min]]&lt;=settings!$D$2,"SLA_MET","SLA_NOT_MET")</f>
        <v>SLA_MET</v>
      </c>
    </row>
    <row r="367" spans="1:17" hidden="1" x14ac:dyDescent="0.3">
      <c r="A367" s="7" t="s">
        <v>1330</v>
      </c>
      <c r="B367" s="36">
        <v>45138.590312499997</v>
      </c>
      <c r="C367" s="37">
        <v>45138.599618055552</v>
      </c>
      <c r="D367" s="6" t="s">
        <v>10</v>
      </c>
      <c r="E367" s="6" t="s">
        <v>8</v>
      </c>
      <c r="F367" s="6" t="s">
        <v>25</v>
      </c>
      <c r="G367" s="6" t="s">
        <v>23</v>
      </c>
      <c r="H367" s="84" t="str">
        <f t="shared" si="5"/>
        <v>Reason Unknown</v>
      </c>
      <c r="I367" s="63">
        <f>(tbl_raw_data[[#This Row],[Date Actioned]])-(tbl_raw_data[[#This Row],[Date Tagged]])</f>
        <v>9.3055555553291924E-3</v>
      </c>
      <c r="J367" s="66">
        <f>HOUR(tbl_raw_data[[#This Row],[time_taken]])*60+MINUTE(tbl_raw_data[[#This Row],[time_taken]])+SECOND(tbl_raw_data[[#This Row],[time_taken]])/60</f>
        <v>13.4</v>
      </c>
      <c r="K367" s="68">
        <f>DATE(YEAR(tbl_raw_data[[#This Row],[Date Actioned]]),MONTH(tbl_raw_data[[#This Row],[Date Actioned]]),DAY(tbl_raw_data[[#This Row],[Date Actioned]]))</f>
        <v>45138</v>
      </c>
      <c r="L367" s="65" t="str">
        <f>UPPER(TEXT(tbl_raw_data[[#This Row],[updated_date]],"MMMM"))</f>
        <v>JULY</v>
      </c>
      <c r="M367" s="65" t="str">
        <f>"WEEK "&amp;IF(ROUNDUP(DAY(tbl_raw_data[[#This Row],[updated_date]])/7,0)=5,4,ROUNDUP(DAY(tbl_raw_data[[#This Row],[updated_date]])/7,0))</f>
        <v>WEEK 4</v>
      </c>
      <c r="N367" s="71" t="str">
        <f>UPPER(VLOOKUP(tbl_raw_data[[#This Row],[Analyst]],settings!$A$1:$B$15,2,0))</f>
        <v>ASIF</v>
      </c>
      <c r="O367" s="71" t="str">
        <f>TRIM(UPPER(tbl_raw_data[[#This Row],[Outcome]]))</f>
        <v>APPROVE</v>
      </c>
      <c r="P367" s="71" t="str">
        <f>TRIM(UPPER(tbl_raw_data[[#This Row],[Queue Name]]))</f>
        <v>CONSUMER POST BUREAU</v>
      </c>
      <c r="Q367" s="71" t="str">
        <f>IF(tbl_raw_data[[#This Row],[time_taken_in_min]]&lt;=settings!$D$2,"SLA_MET","SLA_NOT_MET")</f>
        <v>SLA_MET</v>
      </c>
    </row>
    <row r="368" spans="1:17" hidden="1" x14ac:dyDescent="0.3">
      <c r="A368" s="1" t="s">
        <v>1331</v>
      </c>
      <c r="B368" s="34">
        <v>45138.593472222223</v>
      </c>
      <c r="C368" s="38">
        <v>45138.598553240743</v>
      </c>
      <c r="D368" s="3" t="s">
        <v>10</v>
      </c>
      <c r="E368" s="3" t="s">
        <v>18</v>
      </c>
      <c r="F368" s="3" t="s">
        <v>21</v>
      </c>
      <c r="G368" s="3" t="s">
        <v>30</v>
      </c>
      <c r="H368" s="84" t="str">
        <f t="shared" si="5"/>
        <v>Reason Unknown</v>
      </c>
      <c r="I368" s="63">
        <f>(tbl_raw_data[[#This Row],[Date Actioned]])-(tbl_raw_data[[#This Row],[Date Tagged]])</f>
        <v>5.0810185202863067E-3</v>
      </c>
      <c r="J368" s="66">
        <f>HOUR(tbl_raw_data[[#This Row],[time_taken]])*60+MINUTE(tbl_raw_data[[#This Row],[time_taken]])+SECOND(tbl_raw_data[[#This Row],[time_taken]])/60</f>
        <v>7.3166666666666664</v>
      </c>
      <c r="K368" s="68">
        <f>DATE(YEAR(tbl_raw_data[[#This Row],[Date Actioned]]),MONTH(tbl_raw_data[[#This Row],[Date Actioned]]),DAY(tbl_raw_data[[#This Row],[Date Actioned]]))</f>
        <v>45138</v>
      </c>
      <c r="L368" s="65" t="str">
        <f>UPPER(TEXT(tbl_raw_data[[#This Row],[updated_date]],"MMMM"))</f>
        <v>JULY</v>
      </c>
      <c r="M368" s="65" t="str">
        <f>"WEEK "&amp;IF(ROUNDUP(DAY(tbl_raw_data[[#This Row],[updated_date]])/7,0)=5,4,ROUNDUP(DAY(tbl_raw_data[[#This Row],[updated_date]])/7,0))</f>
        <v>WEEK 4</v>
      </c>
      <c r="N368" s="71" t="str">
        <f>UPPER(VLOOKUP(tbl_raw_data[[#This Row],[Analyst]],settings!$A$1:$B$15,2,0))</f>
        <v>SHAHID</v>
      </c>
      <c r="O368" s="71" t="str">
        <f>TRIM(UPPER(tbl_raw_data[[#This Row],[Outcome]]))</f>
        <v>APPROVE</v>
      </c>
      <c r="P368" s="71" t="str">
        <f>TRIM(UPPER(tbl_raw_data[[#This Row],[Queue Name]]))</f>
        <v>CONSUMER PRE BUREAU</v>
      </c>
      <c r="Q368" s="71" t="str">
        <f>IF(tbl_raw_data[[#This Row],[time_taken_in_min]]&lt;=settings!$D$2,"SLA_MET","SLA_NOT_MET")</f>
        <v>SLA_MET</v>
      </c>
    </row>
    <row r="369" spans="1:17" hidden="1" x14ac:dyDescent="0.3">
      <c r="A369" s="5" t="s">
        <v>1332</v>
      </c>
      <c r="B369" s="36">
        <v>45138.594224537039</v>
      </c>
      <c r="C369" s="37">
        <v>45138.605636574073</v>
      </c>
      <c r="D369" s="6" t="s">
        <v>10</v>
      </c>
      <c r="E369" s="6" t="s">
        <v>18</v>
      </c>
      <c r="F369" s="6" t="s">
        <v>17</v>
      </c>
      <c r="G369" s="6" t="s">
        <v>122</v>
      </c>
      <c r="H369" s="84" t="str">
        <f t="shared" si="5"/>
        <v>Reason Unknown</v>
      </c>
      <c r="I369" s="63">
        <f>(tbl_raw_data[[#This Row],[Date Actioned]])-(tbl_raw_data[[#This Row],[Date Tagged]])</f>
        <v>1.1412037034460809E-2</v>
      </c>
      <c r="J369" s="66">
        <f>HOUR(tbl_raw_data[[#This Row],[time_taken]])*60+MINUTE(tbl_raw_data[[#This Row],[time_taken]])+SECOND(tbl_raw_data[[#This Row],[time_taken]])/60</f>
        <v>16.433333333333334</v>
      </c>
      <c r="K369" s="68">
        <f>DATE(YEAR(tbl_raw_data[[#This Row],[Date Actioned]]),MONTH(tbl_raw_data[[#This Row],[Date Actioned]]),DAY(tbl_raw_data[[#This Row],[Date Actioned]]))</f>
        <v>45138</v>
      </c>
      <c r="L369" s="65" t="str">
        <f>UPPER(TEXT(tbl_raw_data[[#This Row],[updated_date]],"MMMM"))</f>
        <v>JULY</v>
      </c>
      <c r="M369" s="65" t="str">
        <f>"WEEK "&amp;IF(ROUNDUP(DAY(tbl_raw_data[[#This Row],[updated_date]])/7,0)=5,4,ROUNDUP(DAY(tbl_raw_data[[#This Row],[updated_date]])/7,0))</f>
        <v>WEEK 4</v>
      </c>
      <c r="N369" s="71" t="str">
        <f>UPPER(VLOOKUP(tbl_raw_data[[#This Row],[Analyst]],settings!$A$1:$B$15,2,0))</f>
        <v>MERCEDES</v>
      </c>
      <c r="O369" s="71" t="str">
        <f>TRIM(UPPER(tbl_raw_data[[#This Row],[Outcome]]))</f>
        <v>APPROVE</v>
      </c>
      <c r="P369" s="71" t="str">
        <f>TRIM(UPPER(tbl_raw_data[[#This Row],[Queue Name]]))</f>
        <v>CONSUMER PRE BUREAU</v>
      </c>
      <c r="Q369" s="71" t="str">
        <f>IF(tbl_raw_data[[#This Row],[time_taken_in_min]]&lt;=settings!$D$2,"SLA_MET","SLA_NOT_MET")</f>
        <v>SLA_MET</v>
      </c>
    </row>
    <row r="370" spans="1:17" hidden="1" x14ac:dyDescent="0.3">
      <c r="A370" s="7" t="s">
        <v>1333</v>
      </c>
      <c r="B370" s="34">
        <v>45138.595520833333</v>
      </c>
      <c r="C370" s="38">
        <v>45138.604189814818</v>
      </c>
      <c r="D370" s="3" t="s">
        <v>10</v>
      </c>
      <c r="E370" s="3" t="s">
        <v>18</v>
      </c>
      <c r="F370" s="3" t="s">
        <v>9</v>
      </c>
      <c r="G370" s="3" t="s">
        <v>15</v>
      </c>
      <c r="H370" s="84" t="str">
        <f t="shared" si="5"/>
        <v>Reason Unknown</v>
      </c>
      <c r="I370" s="63">
        <f>(tbl_raw_data[[#This Row],[Date Actioned]])-(tbl_raw_data[[#This Row],[Date Tagged]])</f>
        <v>8.668981485243421E-3</v>
      </c>
      <c r="J370" s="66">
        <f>HOUR(tbl_raw_data[[#This Row],[time_taken]])*60+MINUTE(tbl_raw_data[[#This Row],[time_taken]])+SECOND(tbl_raw_data[[#This Row],[time_taken]])/60</f>
        <v>12.483333333333333</v>
      </c>
      <c r="K370" s="68">
        <f>DATE(YEAR(tbl_raw_data[[#This Row],[Date Actioned]]),MONTH(tbl_raw_data[[#This Row],[Date Actioned]]),DAY(tbl_raw_data[[#This Row],[Date Actioned]]))</f>
        <v>45138</v>
      </c>
      <c r="L370" s="65" t="str">
        <f>UPPER(TEXT(tbl_raw_data[[#This Row],[updated_date]],"MMMM"))</f>
        <v>JULY</v>
      </c>
      <c r="M370" s="65" t="str">
        <f>"WEEK "&amp;IF(ROUNDUP(DAY(tbl_raw_data[[#This Row],[updated_date]])/7,0)=5,4,ROUNDUP(DAY(tbl_raw_data[[#This Row],[updated_date]])/7,0))</f>
        <v>WEEK 4</v>
      </c>
      <c r="N370" s="71" t="str">
        <f>UPPER(VLOOKUP(tbl_raw_data[[#This Row],[Analyst]],settings!$A$1:$B$15,2,0))</f>
        <v>QUADIR</v>
      </c>
      <c r="O370" s="71" t="str">
        <f>TRIM(UPPER(tbl_raw_data[[#This Row],[Outcome]]))</f>
        <v>APPROVE</v>
      </c>
      <c r="P370" s="71" t="str">
        <f>TRIM(UPPER(tbl_raw_data[[#This Row],[Queue Name]]))</f>
        <v>CONSUMER PRE BUREAU</v>
      </c>
      <c r="Q370" s="71" t="str">
        <f>IF(tbl_raw_data[[#This Row],[time_taken_in_min]]&lt;=settings!$D$2,"SLA_MET","SLA_NOT_MET")</f>
        <v>SLA_MET</v>
      </c>
    </row>
    <row r="371" spans="1:17" hidden="1" x14ac:dyDescent="0.3">
      <c r="A371" s="1" t="s">
        <v>1334</v>
      </c>
      <c r="B371" s="36">
        <v>45138.597928240742</v>
      </c>
      <c r="C371" s="39">
        <v>45138.614363425928</v>
      </c>
      <c r="D371" s="8" t="s">
        <v>15</v>
      </c>
      <c r="E371" s="6" t="s">
        <v>8</v>
      </c>
      <c r="F371" s="8" t="s">
        <v>22</v>
      </c>
      <c r="G371" s="9"/>
      <c r="H371" s="84" t="str">
        <f t="shared" si="5"/>
        <v>Reason Unknown</v>
      </c>
      <c r="I371" s="63">
        <f>(tbl_raw_data[[#This Row],[Date Actioned]])-(tbl_raw_data[[#This Row],[Date Tagged]])</f>
        <v>1.6435185185400769E-2</v>
      </c>
      <c r="J371" s="66">
        <f>HOUR(tbl_raw_data[[#This Row],[time_taken]])*60+MINUTE(tbl_raw_data[[#This Row],[time_taken]])+SECOND(tbl_raw_data[[#This Row],[time_taken]])/60</f>
        <v>23.666666666666668</v>
      </c>
      <c r="K371" s="68">
        <f>DATE(YEAR(tbl_raw_data[[#This Row],[Date Actioned]]),MONTH(tbl_raw_data[[#This Row],[Date Actioned]]),DAY(tbl_raw_data[[#This Row],[Date Actioned]]))</f>
        <v>45138</v>
      </c>
      <c r="L371" s="65" t="str">
        <f>UPPER(TEXT(tbl_raw_data[[#This Row],[updated_date]],"MMMM"))</f>
        <v>JULY</v>
      </c>
      <c r="M371" s="65" t="str">
        <f>"WEEK "&amp;IF(ROUNDUP(DAY(tbl_raw_data[[#This Row],[updated_date]])/7,0)=5,4,ROUNDUP(DAY(tbl_raw_data[[#This Row],[updated_date]])/7,0))</f>
        <v>WEEK 4</v>
      </c>
      <c r="N371" s="71" t="str">
        <f>UPPER(VLOOKUP(tbl_raw_data[[#This Row],[Analyst]],settings!$A$1:$B$15,2,0))</f>
        <v>ROHAN</v>
      </c>
      <c r="O371" s="71" t="str">
        <f>TRIM(UPPER(tbl_raw_data[[#This Row],[Outcome]]))</f>
        <v>APPROVE</v>
      </c>
      <c r="P371" s="71" t="str">
        <f>TRIM(UPPER(tbl_raw_data[[#This Row],[Queue Name]]))</f>
        <v>CONSUMER POST BUREAU</v>
      </c>
      <c r="Q371" s="71" t="str">
        <f>IF(tbl_raw_data[[#This Row],[time_taken_in_min]]&lt;=settings!$D$2,"SLA_MET","SLA_NOT_MET")</f>
        <v>SLA_NOT_MET</v>
      </c>
    </row>
    <row r="372" spans="1:17" hidden="1" x14ac:dyDescent="0.3">
      <c r="A372" s="5" t="s">
        <v>1335</v>
      </c>
      <c r="B372" s="34">
        <v>45138.599016203705</v>
      </c>
      <c r="C372" s="38">
        <v>45138.601284722223</v>
      </c>
      <c r="D372" s="3" t="s">
        <v>10</v>
      </c>
      <c r="E372" s="3" t="s">
        <v>11</v>
      </c>
      <c r="F372" s="3" t="s">
        <v>21</v>
      </c>
      <c r="G372" s="3" t="s">
        <v>15</v>
      </c>
      <c r="H372" s="84" t="str">
        <f t="shared" si="5"/>
        <v>Reason Unknown</v>
      </c>
      <c r="I372" s="63">
        <f>(tbl_raw_data[[#This Row],[Date Actioned]])-(tbl_raw_data[[#This Row],[Date Tagged]])</f>
        <v>2.268518517666962E-3</v>
      </c>
      <c r="J372" s="66">
        <f>HOUR(tbl_raw_data[[#This Row],[time_taken]])*60+MINUTE(tbl_raw_data[[#This Row],[time_taken]])+SECOND(tbl_raw_data[[#This Row],[time_taken]])/60</f>
        <v>3.2666666666666666</v>
      </c>
      <c r="K372" s="68">
        <f>DATE(YEAR(tbl_raw_data[[#This Row],[Date Actioned]]),MONTH(tbl_raw_data[[#This Row],[Date Actioned]]),DAY(tbl_raw_data[[#This Row],[Date Actioned]]))</f>
        <v>45138</v>
      </c>
      <c r="L372" s="65" t="str">
        <f>UPPER(TEXT(tbl_raw_data[[#This Row],[updated_date]],"MMMM"))</f>
        <v>JULY</v>
      </c>
      <c r="M372" s="65" t="str">
        <f>"WEEK "&amp;IF(ROUNDUP(DAY(tbl_raw_data[[#This Row],[updated_date]])/7,0)=5,4,ROUNDUP(DAY(tbl_raw_data[[#This Row],[updated_date]])/7,0))</f>
        <v>WEEK 4</v>
      </c>
      <c r="N372" s="71" t="str">
        <f>UPPER(VLOOKUP(tbl_raw_data[[#This Row],[Analyst]],settings!$A$1:$B$15,2,0))</f>
        <v>SHAHID</v>
      </c>
      <c r="O372" s="71" t="str">
        <f>TRIM(UPPER(tbl_raw_data[[#This Row],[Outcome]]))</f>
        <v>APPROVE</v>
      </c>
      <c r="P372" s="71" t="str">
        <f>TRIM(UPPER(tbl_raw_data[[#This Row],[Queue Name]]))</f>
        <v>CONSUMER EXISTING</v>
      </c>
      <c r="Q372" s="71" t="str">
        <f>IF(tbl_raw_data[[#This Row],[time_taken_in_min]]&lt;=settings!$D$2,"SLA_MET","SLA_NOT_MET")</f>
        <v>SLA_MET</v>
      </c>
    </row>
    <row r="373" spans="1:17" hidden="1" x14ac:dyDescent="0.3">
      <c r="A373" s="7" t="s">
        <v>1336</v>
      </c>
      <c r="B373" s="36">
        <v>45138.600115740737</v>
      </c>
      <c r="C373" s="37">
        <v>45138.603298611109</v>
      </c>
      <c r="D373" s="6" t="s">
        <v>10</v>
      </c>
      <c r="E373" s="6" t="s">
        <v>11</v>
      </c>
      <c r="F373" s="6" t="s">
        <v>14</v>
      </c>
      <c r="G373" s="6" t="s">
        <v>26</v>
      </c>
      <c r="H373" s="84" t="str">
        <f t="shared" si="5"/>
        <v>Reason Unknown</v>
      </c>
      <c r="I373" s="63">
        <f>(tbl_raw_data[[#This Row],[Date Actioned]])-(tbl_raw_data[[#This Row],[Date Tagged]])</f>
        <v>3.1828703722567298E-3</v>
      </c>
      <c r="J373" s="66">
        <f>HOUR(tbl_raw_data[[#This Row],[time_taken]])*60+MINUTE(tbl_raw_data[[#This Row],[time_taken]])+SECOND(tbl_raw_data[[#This Row],[time_taken]])/60</f>
        <v>4.583333333333333</v>
      </c>
      <c r="K373" s="68">
        <f>DATE(YEAR(tbl_raw_data[[#This Row],[Date Actioned]]),MONTH(tbl_raw_data[[#This Row],[Date Actioned]]),DAY(tbl_raw_data[[#This Row],[Date Actioned]]))</f>
        <v>45138</v>
      </c>
      <c r="L373" s="65" t="str">
        <f>UPPER(TEXT(tbl_raw_data[[#This Row],[updated_date]],"MMMM"))</f>
        <v>JULY</v>
      </c>
      <c r="M373" s="65" t="str">
        <f>"WEEK "&amp;IF(ROUNDUP(DAY(tbl_raw_data[[#This Row],[updated_date]])/7,0)=5,4,ROUNDUP(DAY(tbl_raw_data[[#This Row],[updated_date]])/7,0))</f>
        <v>WEEK 4</v>
      </c>
      <c r="N373" s="71" t="str">
        <f>UPPER(VLOOKUP(tbl_raw_data[[#This Row],[Analyst]],settings!$A$1:$B$15,2,0))</f>
        <v>CAMROON</v>
      </c>
      <c r="O373" s="71" t="str">
        <f>TRIM(UPPER(tbl_raw_data[[#This Row],[Outcome]]))</f>
        <v>APPROVE</v>
      </c>
      <c r="P373" s="71" t="str">
        <f>TRIM(UPPER(tbl_raw_data[[#This Row],[Queue Name]]))</f>
        <v>CONSUMER EXISTING</v>
      </c>
      <c r="Q373" s="71" t="str">
        <f>IF(tbl_raw_data[[#This Row],[time_taken_in_min]]&lt;=settings!$D$2,"SLA_MET","SLA_NOT_MET")</f>
        <v>SLA_MET</v>
      </c>
    </row>
    <row r="374" spans="1:17" hidden="1" x14ac:dyDescent="0.3">
      <c r="A374" s="1" t="s">
        <v>1337</v>
      </c>
      <c r="B374" s="34">
        <v>45138.600335648145</v>
      </c>
      <c r="C374" s="38">
        <v>45138.605208333334</v>
      </c>
      <c r="D374" s="3" t="s">
        <v>10</v>
      </c>
      <c r="E374" s="3" t="s">
        <v>18</v>
      </c>
      <c r="F374" s="3" t="s">
        <v>21</v>
      </c>
      <c r="G374" s="3" t="s">
        <v>122</v>
      </c>
      <c r="H374" s="84" t="str">
        <f t="shared" si="5"/>
        <v>Reason Unknown</v>
      </c>
      <c r="I374" s="63">
        <f>(tbl_raw_data[[#This Row],[Date Actioned]])-(tbl_raw_data[[#This Row],[Date Tagged]])</f>
        <v>4.8726851891842671E-3</v>
      </c>
      <c r="J374" s="66">
        <f>HOUR(tbl_raw_data[[#This Row],[time_taken]])*60+MINUTE(tbl_raw_data[[#This Row],[time_taken]])+SECOND(tbl_raw_data[[#This Row],[time_taken]])/60</f>
        <v>7.0166666666666666</v>
      </c>
      <c r="K374" s="68">
        <f>DATE(YEAR(tbl_raw_data[[#This Row],[Date Actioned]]),MONTH(tbl_raw_data[[#This Row],[Date Actioned]]),DAY(tbl_raw_data[[#This Row],[Date Actioned]]))</f>
        <v>45138</v>
      </c>
      <c r="L374" s="65" t="str">
        <f>UPPER(TEXT(tbl_raw_data[[#This Row],[updated_date]],"MMMM"))</f>
        <v>JULY</v>
      </c>
      <c r="M374" s="65" t="str">
        <f>"WEEK "&amp;IF(ROUNDUP(DAY(tbl_raw_data[[#This Row],[updated_date]])/7,0)=5,4,ROUNDUP(DAY(tbl_raw_data[[#This Row],[updated_date]])/7,0))</f>
        <v>WEEK 4</v>
      </c>
      <c r="N374" s="71" t="str">
        <f>UPPER(VLOOKUP(tbl_raw_data[[#This Row],[Analyst]],settings!$A$1:$B$15,2,0))</f>
        <v>SHAHID</v>
      </c>
      <c r="O374" s="71" t="str">
        <f>TRIM(UPPER(tbl_raw_data[[#This Row],[Outcome]]))</f>
        <v>APPROVE</v>
      </c>
      <c r="P374" s="71" t="str">
        <f>TRIM(UPPER(tbl_raw_data[[#This Row],[Queue Name]]))</f>
        <v>CONSUMER PRE BUREAU</v>
      </c>
      <c r="Q374" s="71" t="str">
        <f>IF(tbl_raw_data[[#This Row],[time_taken_in_min]]&lt;=settings!$D$2,"SLA_MET","SLA_NOT_MET")</f>
        <v>SLA_MET</v>
      </c>
    </row>
    <row r="375" spans="1:17" hidden="1" x14ac:dyDescent="0.3">
      <c r="A375" s="5" t="s">
        <v>1338</v>
      </c>
      <c r="B375" s="36">
        <v>45138.60496527778</v>
      </c>
      <c r="C375" s="39">
        <v>45138.612129629626</v>
      </c>
      <c r="D375" s="8" t="s">
        <v>15</v>
      </c>
      <c r="E375" s="6" t="s">
        <v>11</v>
      </c>
      <c r="F375" s="8" t="s">
        <v>25</v>
      </c>
      <c r="G375" s="9"/>
      <c r="H375" s="84" t="str">
        <f t="shared" si="5"/>
        <v>Reason Unknown</v>
      </c>
      <c r="I375" s="63">
        <f>(tbl_raw_data[[#This Row],[Date Actioned]])-(tbl_raw_data[[#This Row],[Date Tagged]])</f>
        <v>7.1643518458586186E-3</v>
      </c>
      <c r="J375" s="66">
        <f>HOUR(tbl_raw_data[[#This Row],[time_taken]])*60+MINUTE(tbl_raw_data[[#This Row],[time_taken]])+SECOND(tbl_raw_data[[#This Row],[time_taken]])/60</f>
        <v>10.316666666666666</v>
      </c>
      <c r="K375" s="68">
        <f>DATE(YEAR(tbl_raw_data[[#This Row],[Date Actioned]]),MONTH(tbl_raw_data[[#This Row],[Date Actioned]]),DAY(tbl_raw_data[[#This Row],[Date Actioned]]))</f>
        <v>45138</v>
      </c>
      <c r="L375" s="65" t="str">
        <f>UPPER(TEXT(tbl_raw_data[[#This Row],[updated_date]],"MMMM"))</f>
        <v>JULY</v>
      </c>
      <c r="M375" s="65" t="str">
        <f>"WEEK "&amp;IF(ROUNDUP(DAY(tbl_raw_data[[#This Row],[updated_date]])/7,0)=5,4,ROUNDUP(DAY(tbl_raw_data[[#This Row],[updated_date]])/7,0))</f>
        <v>WEEK 4</v>
      </c>
      <c r="N375" s="71" t="str">
        <f>UPPER(VLOOKUP(tbl_raw_data[[#This Row],[Analyst]],settings!$A$1:$B$15,2,0))</f>
        <v>ASIF</v>
      </c>
      <c r="O375" s="71" t="str">
        <f>TRIM(UPPER(tbl_raw_data[[#This Row],[Outcome]]))</f>
        <v>APPROVE</v>
      </c>
      <c r="P375" s="71" t="str">
        <f>TRIM(UPPER(tbl_raw_data[[#This Row],[Queue Name]]))</f>
        <v>CONSUMER EXISTING</v>
      </c>
      <c r="Q375" s="71" t="str">
        <f>IF(tbl_raw_data[[#This Row],[time_taken_in_min]]&lt;=settings!$D$2,"SLA_MET","SLA_NOT_MET")</f>
        <v>SLA_MET</v>
      </c>
    </row>
    <row r="376" spans="1:17" hidden="1" x14ac:dyDescent="0.3">
      <c r="A376" s="7" t="s">
        <v>1339</v>
      </c>
      <c r="B376" s="34">
        <v>45138.605034722219</v>
      </c>
      <c r="C376" s="38">
        <v>45138.609942129631</v>
      </c>
      <c r="D376" s="3" t="s">
        <v>10</v>
      </c>
      <c r="E376" s="3" t="s">
        <v>8</v>
      </c>
      <c r="F376" s="3" t="s">
        <v>24</v>
      </c>
      <c r="G376" s="3" t="s">
        <v>23</v>
      </c>
      <c r="H376" s="84" t="str">
        <f t="shared" si="5"/>
        <v>Reason Unknown</v>
      </c>
      <c r="I376" s="63">
        <f>(tbl_raw_data[[#This Row],[Date Actioned]])-(tbl_raw_data[[#This Row],[Date Tagged]])</f>
        <v>4.9074074122472666E-3</v>
      </c>
      <c r="J376" s="66">
        <f>HOUR(tbl_raw_data[[#This Row],[time_taken]])*60+MINUTE(tbl_raw_data[[#This Row],[time_taken]])+SECOND(tbl_raw_data[[#This Row],[time_taken]])/60</f>
        <v>7.0666666666666664</v>
      </c>
      <c r="K376" s="68">
        <f>DATE(YEAR(tbl_raw_data[[#This Row],[Date Actioned]]),MONTH(tbl_raw_data[[#This Row],[Date Actioned]]),DAY(tbl_raw_data[[#This Row],[Date Actioned]]))</f>
        <v>45138</v>
      </c>
      <c r="L376" s="65" t="str">
        <f>UPPER(TEXT(tbl_raw_data[[#This Row],[updated_date]],"MMMM"))</f>
        <v>JULY</v>
      </c>
      <c r="M376" s="65" t="str">
        <f>"WEEK "&amp;IF(ROUNDUP(DAY(tbl_raw_data[[#This Row],[updated_date]])/7,0)=5,4,ROUNDUP(DAY(tbl_raw_data[[#This Row],[updated_date]])/7,0))</f>
        <v>WEEK 4</v>
      </c>
      <c r="N376" s="71" t="str">
        <f>UPPER(VLOOKUP(tbl_raw_data[[#This Row],[Analyst]],settings!$A$1:$B$15,2,0))</f>
        <v>SAM</v>
      </c>
      <c r="O376" s="71" t="str">
        <f>TRIM(UPPER(tbl_raw_data[[#This Row],[Outcome]]))</f>
        <v>APPROVE</v>
      </c>
      <c r="P376" s="71" t="str">
        <f>TRIM(UPPER(tbl_raw_data[[#This Row],[Queue Name]]))</f>
        <v>CONSUMER POST BUREAU</v>
      </c>
      <c r="Q376" s="71" t="str">
        <f>IF(tbl_raw_data[[#This Row],[time_taken_in_min]]&lt;=settings!$D$2,"SLA_MET","SLA_NOT_MET")</f>
        <v>SLA_MET</v>
      </c>
    </row>
    <row r="377" spans="1:17" hidden="1" x14ac:dyDescent="0.3">
      <c r="A377" s="1" t="s">
        <v>1340</v>
      </c>
      <c r="B377" s="36">
        <v>45138.608055555553</v>
      </c>
      <c r="C377" s="39">
        <v>45138.614618055559</v>
      </c>
      <c r="D377" s="8" t="s">
        <v>15</v>
      </c>
      <c r="E377" s="6" t="s">
        <v>11</v>
      </c>
      <c r="F377" s="8" t="s">
        <v>21</v>
      </c>
      <c r="G377" s="9"/>
      <c r="H377" s="84" t="str">
        <f t="shared" si="5"/>
        <v>Reason Unknown</v>
      </c>
      <c r="I377" s="63">
        <f>(tbl_raw_data[[#This Row],[Date Actioned]])-(tbl_raw_data[[#This Row],[Date Tagged]])</f>
        <v>6.5625000061118044E-3</v>
      </c>
      <c r="J377" s="66">
        <f>HOUR(tbl_raw_data[[#This Row],[time_taken]])*60+MINUTE(tbl_raw_data[[#This Row],[time_taken]])+SECOND(tbl_raw_data[[#This Row],[time_taken]])/60</f>
        <v>9.4499999999999993</v>
      </c>
      <c r="K377" s="68">
        <f>DATE(YEAR(tbl_raw_data[[#This Row],[Date Actioned]]),MONTH(tbl_raw_data[[#This Row],[Date Actioned]]),DAY(tbl_raw_data[[#This Row],[Date Actioned]]))</f>
        <v>45138</v>
      </c>
      <c r="L377" s="65" t="str">
        <f>UPPER(TEXT(tbl_raw_data[[#This Row],[updated_date]],"MMMM"))</f>
        <v>JULY</v>
      </c>
      <c r="M377" s="65" t="str">
        <f>"WEEK "&amp;IF(ROUNDUP(DAY(tbl_raw_data[[#This Row],[updated_date]])/7,0)=5,4,ROUNDUP(DAY(tbl_raw_data[[#This Row],[updated_date]])/7,0))</f>
        <v>WEEK 4</v>
      </c>
      <c r="N377" s="71" t="str">
        <f>UPPER(VLOOKUP(tbl_raw_data[[#This Row],[Analyst]],settings!$A$1:$B$15,2,0))</f>
        <v>SHAHID</v>
      </c>
      <c r="O377" s="71" t="str">
        <f>TRIM(UPPER(tbl_raw_data[[#This Row],[Outcome]]))</f>
        <v>APPROVE</v>
      </c>
      <c r="P377" s="71" t="str">
        <f>TRIM(UPPER(tbl_raw_data[[#This Row],[Queue Name]]))</f>
        <v>CONSUMER EXISTING</v>
      </c>
      <c r="Q377" s="71" t="str">
        <f>IF(tbl_raw_data[[#This Row],[time_taken_in_min]]&lt;=settings!$D$2,"SLA_MET","SLA_NOT_MET")</f>
        <v>SLA_MET</v>
      </c>
    </row>
    <row r="378" spans="1:17" hidden="1" x14ac:dyDescent="0.3">
      <c r="A378" s="5" t="s">
        <v>1341</v>
      </c>
      <c r="B378" s="34">
        <v>45138.609236111108</v>
      </c>
      <c r="C378" s="38">
        <v>45138.616273148145</v>
      </c>
      <c r="D378" s="3" t="s">
        <v>10</v>
      </c>
      <c r="E378" s="3" t="s">
        <v>18</v>
      </c>
      <c r="F378" s="3" t="s">
        <v>24</v>
      </c>
      <c r="G378" s="3" t="s">
        <v>15</v>
      </c>
      <c r="H378" s="84" t="str">
        <f t="shared" si="5"/>
        <v>Reason Unknown</v>
      </c>
      <c r="I378" s="63">
        <f>(tbl_raw_data[[#This Row],[Date Actioned]])-(tbl_raw_data[[#This Row],[Date Tagged]])</f>
        <v>7.0370370376622304E-3</v>
      </c>
      <c r="J378" s="66">
        <f>HOUR(tbl_raw_data[[#This Row],[time_taken]])*60+MINUTE(tbl_raw_data[[#This Row],[time_taken]])+SECOND(tbl_raw_data[[#This Row],[time_taken]])/60</f>
        <v>10.133333333333333</v>
      </c>
      <c r="K378" s="68">
        <f>DATE(YEAR(tbl_raw_data[[#This Row],[Date Actioned]]),MONTH(tbl_raw_data[[#This Row],[Date Actioned]]),DAY(tbl_raw_data[[#This Row],[Date Actioned]]))</f>
        <v>45138</v>
      </c>
      <c r="L378" s="65" t="str">
        <f>UPPER(TEXT(tbl_raw_data[[#This Row],[updated_date]],"MMMM"))</f>
        <v>JULY</v>
      </c>
      <c r="M378" s="65" t="str">
        <f>"WEEK "&amp;IF(ROUNDUP(DAY(tbl_raw_data[[#This Row],[updated_date]])/7,0)=5,4,ROUNDUP(DAY(tbl_raw_data[[#This Row],[updated_date]])/7,0))</f>
        <v>WEEK 4</v>
      </c>
      <c r="N378" s="71" t="str">
        <f>UPPER(VLOOKUP(tbl_raw_data[[#This Row],[Analyst]],settings!$A$1:$B$15,2,0))</f>
        <v>SAM</v>
      </c>
      <c r="O378" s="71" t="str">
        <f>TRIM(UPPER(tbl_raw_data[[#This Row],[Outcome]]))</f>
        <v>APPROVE</v>
      </c>
      <c r="P378" s="71" t="str">
        <f>TRIM(UPPER(tbl_raw_data[[#This Row],[Queue Name]]))</f>
        <v>CONSUMER PRE BUREAU</v>
      </c>
      <c r="Q378" s="71" t="str">
        <f>IF(tbl_raw_data[[#This Row],[time_taken_in_min]]&lt;=settings!$D$2,"SLA_MET","SLA_NOT_MET")</f>
        <v>SLA_MET</v>
      </c>
    </row>
    <row r="379" spans="1:17" hidden="1" x14ac:dyDescent="0.3">
      <c r="A379" s="7" t="s">
        <v>1342</v>
      </c>
      <c r="B379" s="36">
        <v>45138.610810185186</v>
      </c>
      <c r="C379" s="37">
        <v>45138.6171875</v>
      </c>
      <c r="D379" s="6" t="s">
        <v>10</v>
      </c>
      <c r="E379" s="6" t="s">
        <v>11</v>
      </c>
      <c r="F379" s="6" t="s">
        <v>17</v>
      </c>
      <c r="G379" s="6" t="s">
        <v>15</v>
      </c>
      <c r="H379" s="84" t="str">
        <f t="shared" si="5"/>
        <v>Reason Unknown</v>
      </c>
      <c r="I379" s="63">
        <f>(tbl_raw_data[[#This Row],[Date Actioned]])-(tbl_raw_data[[#This Row],[Date Tagged]])</f>
        <v>6.3773148140171543E-3</v>
      </c>
      <c r="J379" s="66">
        <f>HOUR(tbl_raw_data[[#This Row],[time_taken]])*60+MINUTE(tbl_raw_data[[#This Row],[time_taken]])+SECOND(tbl_raw_data[[#This Row],[time_taken]])/60</f>
        <v>9.1833333333333336</v>
      </c>
      <c r="K379" s="68">
        <f>DATE(YEAR(tbl_raw_data[[#This Row],[Date Actioned]]),MONTH(tbl_raw_data[[#This Row],[Date Actioned]]),DAY(tbl_raw_data[[#This Row],[Date Actioned]]))</f>
        <v>45138</v>
      </c>
      <c r="L379" s="65" t="str">
        <f>UPPER(TEXT(tbl_raw_data[[#This Row],[updated_date]],"MMMM"))</f>
        <v>JULY</v>
      </c>
      <c r="M379" s="65" t="str">
        <f>"WEEK "&amp;IF(ROUNDUP(DAY(tbl_raw_data[[#This Row],[updated_date]])/7,0)=5,4,ROUNDUP(DAY(tbl_raw_data[[#This Row],[updated_date]])/7,0))</f>
        <v>WEEK 4</v>
      </c>
      <c r="N379" s="71" t="str">
        <f>UPPER(VLOOKUP(tbl_raw_data[[#This Row],[Analyst]],settings!$A$1:$B$15,2,0))</f>
        <v>MERCEDES</v>
      </c>
      <c r="O379" s="71" t="str">
        <f>TRIM(UPPER(tbl_raw_data[[#This Row],[Outcome]]))</f>
        <v>APPROVE</v>
      </c>
      <c r="P379" s="71" t="str">
        <f>TRIM(UPPER(tbl_raw_data[[#This Row],[Queue Name]]))</f>
        <v>CONSUMER EXISTING</v>
      </c>
      <c r="Q379" s="71" t="str">
        <f>IF(tbl_raw_data[[#This Row],[time_taken_in_min]]&lt;=settings!$D$2,"SLA_MET","SLA_NOT_MET")</f>
        <v>SLA_MET</v>
      </c>
    </row>
    <row r="380" spans="1:17" hidden="1" x14ac:dyDescent="0.3">
      <c r="A380" s="1" t="s">
        <v>1343</v>
      </c>
      <c r="B380" s="34">
        <v>45138.610949074071</v>
      </c>
      <c r="C380" s="35">
        <v>45138.621307870373</v>
      </c>
      <c r="D380" s="2" t="s">
        <v>15</v>
      </c>
      <c r="E380" s="3" t="s">
        <v>11</v>
      </c>
      <c r="F380" s="2" t="s">
        <v>21</v>
      </c>
      <c r="G380" s="4"/>
      <c r="H380" s="84" t="str">
        <f t="shared" si="5"/>
        <v>Reason Unknown</v>
      </c>
      <c r="I380" s="63">
        <f>(tbl_raw_data[[#This Row],[Date Actioned]])-(tbl_raw_data[[#This Row],[Date Tagged]])</f>
        <v>1.0358796302170958E-2</v>
      </c>
      <c r="J380" s="66">
        <f>HOUR(tbl_raw_data[[#This Row],[time_taken]])*60+MINUTE(tbl_raw_data[[#This Row],[time_taken]])+SECOND(tbl_raw_data[[#This Row],[time_taken]])/60</f>
        <v>14.916666666666666</v>
      </c>
      <c r="K380" s="68">
        <f>DATE(YEAR(tbl_raw_data[[#This Row],[Date Actioned]]),MONTH(tbl_raw_data[[#This Row],[Date Actioned]]),DAY(tbl_raw_data[[#This Row],[Date Actioned]]))</f>
        <v>45138</v>
      </c>
      <c r="L380" s="65" t="str">
        <f>UPPER(TEXT(tbl_raw_data[[#This Row],[updated_date]],"MMMM"))</f>
        <v>JULY</v>
      </c>
      <c r="M380" s="65" t="str">
        <f>"WEEK "&amp;IF(ROUNDUP(DAY(tbl_raw_data[[#This Row],[updated_date]])/7,0)=5,4,ROUNDUP(DAY(tbl_raw_data[[#This Row],[updated_date]])/7,0))</f>
        <v>WEEK 4</v>
      </c>
      <c r="N380" s="71" t="str">
        <f>UPPER(VLOOKUP(tbl_raw_data[[#This Row],[Analyst]],settings!$A$1:$B$15,2,0))</f>
        <v>SHAHID</v>
      </c>
      <c r="O380" s="71" t="str">
        <f>TRIM(UPPER(tbl_raw_data[[#This Row],[Outcome]]))</f>
        <v>APPROVE</v>
      </c>
      <c r="P380" s="71" t="str">
        <f>TRIM(UPPER(tbl_raw_data[[#This Row],[Queue Name]]))</f>
        <v>CONSUMER EXISTING</v>
      </c>
      <c r="Q380" s="71" t="str">
        <f>IF(tbl_raw_data[[#This Row],[time_taken_in_min]]&lt;=settings!$D$2,"SLA_MET","SLA_NOT_MET")</f>
        <v>SLA_MET</v>
      </c>
    </row>
    <row r="381" spans="1:17" hidden="1" x14ac:dyDescent="0.3">
      <c r="A381" s="5" t="s">
        <v>1344</v>
      </c>
      <c r="B381" s="36">
        <v>45138.611215277779</v>
      </c>
      <c r="C381" s="39">
        <v>45138.61891203704</v>
      </c>
      <c r="D381" s="8" t="s">
        <v>15</v>
      </c>
      <c r="E381" s="6" t="s">
        <v>8</v>
      </c>
      <c r="F381" s="8" t="s">
        <v>22</v>
      </c>
      <c r="G381" s="9"/>
      <c r="H381" s="84" t="str">
        <f t="shared" si="5"/>
        <v>Reason Unknown</v>
      </c>
      <c r="I381" s="63">
        <f>(tbl_raw_data[[#This Row],[Date Actioned]])-(tbl_raw_data[[#This Row],[Date Tagged]])</f>
        <v>7.6967592613073066E-3</v>
      </c>
      <c r="J381" s="66">
        <f>HOUR(tbl_raw_data[[#This Row],[time_taken]])*60+MINUTE(tbl_raw_data[[#This Row],[time_taken]])+SECOND(tbl_raw_data[[#This Row],[time_taken]])/60</f>
        <v>11.083333333333334</v>
      </c>
      <c r="K381" s="68">
        <f>DATE(YEAR(tbl_raw_data[[#This Row],[Date Actioned]]),MONTH(tbl_raw_data[[#This Row],[Date Actioned]]),DAY(tbl_raw_data[[#This Row],[Date Actioned]]))</f>
        <v>45138</v>
      </c>
      <c r="L381" s="65" t="str">
        <f>UPPER(TEXT(tbl_raw_data[[#This Row],[updated_date]],"MMMM"))</f>
        <v>JULY</v>
      </c>
      <c r="M381" s="65" t="str">
        <f>"WEEK "&amp;IF(ROUNDUP(DAY(tbl_raw_data[[#This Row],[updated_date]])/7,0)=5,4,ROUNDUP(DAY(tbl_raw_data[[#This Row],[updated_date]])/7,0))</f>
        <v>WEEK 4</v>
      </c>
      <c r="N381" s="71" t="str">
        <f>UPPER(VLOOKUP(tbl_raw_data[[#This Row],[Analyst]],settings!$A$1:$B$15,2,0))</f>
        <v>ROHAN</v>
      </c>
      <c r="O381" s="71" t="str">
        <f>TRIM(UPPER(tbl_raw_data[[#This Row],[Outcome]]))</f>
        <v>APPROVE</v>
      </c>
      <c r="P381" s="71" t="str">
        <f>TRIM(UPPER(tbl_raw_data[[#This Row],[Queue Name]]))</f>
        <v>CONSUMER POST BUREAU</v>
      </c>
      <c r="Q381" s="71" t="str">
        <f>IF(tbl_raw_data[[#This Row],[time_taken_in_min]]&lt;=settings!$D$2,"SLA_MET","SLA_NOT_MET")</f>
        <v>SLA_MET</v>
      </c>
    </row>
    <row r="382" spans="1:17" hidden="1" x14ac:dyDescent="0.3">
      <c r="A382" s="7" t="s">
        <v>1345</v>
      </c>
      <c r="B382" s="34">
        <v>45138.614502314813</v>
      </c>
      <c r="C382" s="38">
        <v>45138.620173611111</v>
      </c>
      <c r="D382" s="3" t="s">
        <v>10</v>
      </c>
      <c r="E382" s="3" t="s">
        <v>18</v>
      </c>
      <c r="F382" s="3" t="s">
        <v>14</v>
      </c>
      <c r="G382" s="3" t="s">
        <v>15</v>
      </c>
      <c r="H382" s="84" t="str">
        <f t="shared" si="5"/>
        <v>Reason Unknown</v>
      </c>
      <c r="I382" s="63">
        <f>(tbl_raw_data[[#This Row],[Date Actioned]])-(tbl_raw_data[[#This Row],[Date Tagged]])</f>
        <v>5.6712962978053838E-3</v>
      </c>
      <c r="J382" s="66">
        <f>HOUR(tbl_raw_data[[#This Row],[time_taken]])*60+MINUTE(tbl_raw_data[[#This Row],[time_taken]])+SECOND(tbl_raw_data[[#This Row],[time_taken]])/60</f>
        <v>8.1666666666666661</v>
      </c>
      <c r="K382" s="68">
        <f>DATE(YEAR(tbl_raw_data[[#This Row],[Date Actioned]]),MONTH(tbl_raw_data[[#This Row],[Date Actioned]]),DAY(tbl_raw_data[[#This Row],[Date Actioned]]))</f>
        <v>45138</v>
      </c>
      <c r="L382" s="65" t="str">
        <f>UPPER(TEXT(tbl_raw_data[[#This Row],[updated_date]],"MMMM"))</f>
        <v>JULY</v>
      </c>
      <c r="M382" s="65" t="str">
        <f>"WEEK "&amp;IF(ROUNDUP(DAY(tbl_raw_data[[#This Row],[updated_date]])/7,0)=5,4,ROUNDUP(DAY(tbl_raw_data[[#This Row],[updated_date]])/7,0))</f>
        <v>WEEK 4</v>
      </c>
      <c r="N382" s="71" t="str">
        <f>UPPER(VLOOKUP(tbl_raw_data[[#This Row],[Analyst]],settings!$A$1:$B$15,2,0))</f>
        <v>CAMROON</v>
      </c>
      <c r="O382" s="71" t="str">
        <f>TRIM(UPPER(tbl_raw_data[[#This Row],[Outcome]]))</f>
        <v>APPROVE</v>
      </c>
      <c r="P382" s="71" t="str">
        <f>TRIM(UPPER(tbl_raw_data[[#This Row],[Queue Name]]))</f>
        <v>CONSUMER PRE BUREAU</v>
      </c>
      <c r="Q382" s="71" t="str">
        <f>IF(tbl_raw_data[[#This Row],[time_taken_in_min]]&lt;=settings!$D$2,"SLA_MET","SLA_NOT_MET")</f>
        <v>SLA_MET</v>
      </c>
    </row>
    <row r="383" spans="1:17" hidden="1" x14ac:dyDescent="0.3">
      <c r="A383" s="1" t="s">
        <v>1346</v>
      </c>
      <c r="B383" s="36">
        <v>45138.617777777778</v>
      </c>
      <c r="C383" s="37">
        <v>45138.631273148145</v>
      </c>
      <c r="D383" s="6" t="s">
        <v>10</v>
      </c>
      <c r="E383" s="6" t="s">
        <v>18</v>
      </c>
      <c r="F383" s="6" t="s">
        <v>12</v>
      </c>
      <c r="G383" s="6" t="s">
        <v>15</v>
      </c>
      <c r="H383" s="84" t="str">
        <f t="shared" si="5"/>
        <v>Reason Unknown</v>
      </c>
      <c r="I383" s="63">
        <f>(tbl_raw_data[[#This Row],[Date Actioned]])-(tbl_raw_data[[#This Row],[Date Tagged]])</f>
        <v>1.3495370367309079E-2</v>
      </c>
      <c r="J383" s="66">
        <f>HOUR(tbl_raw_data[[#This Row],[time_taken]])*60+MINUTE(tbl_raw_data[[#This Row],[time_taken]])+SECOND(tbl_raw_data[[#This Row],[time_taken]])/60</f>
        <v>19.433333333333334</v>
      </c>
      <c r="K383" s="68">
        <f>DATE(YEAR(tbl_raw_data[[#This Row],[Date Actioned]]),MONTH(tbl_raw_data[[#This Row],[Date Actioned]]),DAY(tbl_raw_data[[#This Row],[Date Actioned]]))</f>
        <v>45138</v>
      </c>
      <c r="L383" s="65" t="str">
        <f>UPPER(TEXT(tbl_raw_data[[#This Row],[updated_date]],"MMMM"))</f>
        <v>JULY</v>
      </c>
      <c r="M383" s="65" t="str">
        <f>"WEEK "&amp;IF(ROUNDUP(DAY(tbl_raw_data[[#This Row],[updated_date]])/7,0)=5,4,ROUNDUP(DAY(tbl_raw_data[[#This Row],[updated_date]])/7,0))</f>
        <v>WEEK 4</v>
      </c>
      <c r="N383" s="71" t="str">
        <f>UPPER(VLOOKUP(tbl_raw_data[[#This Row],[Analyst]],settings!$A$1:$B$15,2,0))</f>
        <v>NITESH</v>
      </c>
      <c r="O383" s="71" t="str">
        <f>TRIM(UPPER(tbl_raw_data[[#This Row],[Outcome]]))</f>
        <v>APPROVE</v>
      </c>
      <c r="P383" s="71" t="str">
        <f>TRIM(UPPER(tbl_raw_data[[#This Row],[Queue Name]]))</f>
        <v>CONSUMER PRE BUREAU</v>
      </c>
      <c r="Q383" s="71" t="str">
        <f>IF(tbl_raw_data[[#This Row],[time_taken_in_min]]&lt;=settings!$D$2,"SLA_MET","SLA_NOT_MET")</f>
        <v>SLA_MET</v>
      </c>
    </row>
    <row r="384" spans="1:17" hidden="1" x14ac:dyDescent="0.3">
      <c r="A384" s="5" t="s">
        <v>1347</v>
      </c>
      <c r="B384" s="34">
        <v>45138.62300925926</v>
      </c>
      <c r="C384" s="38">
        <v>45138.627511574072</v>
      </c>
      <c r="D384" s="3" t="s">
        <v>10</v>
      </c>
      <c r="E384" s="3" t="s">
        <v>8</v>
      </c>
      <c r="F384" s="3" t="s">
        <v>21</v>
      </c>
      <c r="G384" s="3" t="s">
        <v>15</v>
      </c>
      <c r="H384" s="84" t="str">
        <f t="shared" si="5"/>
        <v>Reason Unknown</v>
      </c>
      <c r="I384" s="63">
        <f>(tbl_raw_data[[#This Row],[Date Actioned]])-(tbl_raw_data[[#This Row],[Date Tagged]])</f>
        <v>4.5023148122709244E-3</v>
      </c>
      <c r="J384" s="66">
        <f>HOUR(tbl_raw_data[[#This Row],[time_taken]])*60+MINUTE(tbl_raw_data[[#This Row],[time_taken]])+SECOND(tbl_raw_data[[#This Row],[time_taken]])/60</f>
        <v>6.4833333333333334</v>
      </c>
      <c r="K384" s="68">
        <f>DATE(YEAR(tbl_raw_data[[#This Row],[Date Actioned]]),MONTH(tbl_raw_data[[#This Row],[Date Actioned]]),DAY(tbl_raw_data[[#This Row],[Date Actioned]]))</f>
        <v>45138</v>
      </c>
      <c r="L384" s="65" t="str">
        <f>UPPER(TEXT(tbl_raw_data[[#This Row],[updated_date]],"MMMM"))</f>
        <v>JULY</v>
      </c>
      <c r="M384" s="65" t="str">
        <f>"WEEK "&amp;IF(ROUNDUP(DAY(tbl_raw_data[[#This Row],[updated_date]])/7,0)=5,4,ROUNDUP(DAY(tbl_raw_data[[#This Row],[updated_date]])/7,0))</f>
        <v>WEEK 4</v>
      </c>
      <c r="N384" s="71" t="str">
        <f>UPPER(VLOOKUP(tbl_raw_data[[#This Row],[Analyst]],settings!$A$1:$B$15,2,0))</f>
        <v>SHAHID</v>
      </c>
      <c r="O384" s="71" t="str">
        <f>TRIM(UPPER(tbl_raw_data[[#This Row],[Outcome]]))</f>
        <v>APPROVE</v>
      </c>
      <c r="P384" s="71" t="str">
        <f>TRIM(UPPER(tbl_raw_data[[#This Row],[Queue Name]]))</f>
        <v>CONSUMER POST BUREAU</v>
      </c>
      <c r="Q384" s="71" t="str">
        <f>IF(tbl_raw_data[[#This Row],[time_taken_in_min]]&lt;=settings!$D$2,"SLA_MET","SLA_NOT_MET")</f>
        <v>SLA_MET</v>
      </c>
    </row>
    <row r="385" spans="1:17" hidden="1" x14ac:dyDescent="0.3">
      <c r="A385" s="7" t="s">
        <v>1348</v>
      </c>
      <c r="B385" s="36">
        <v>45138.623391203706</v>
      </c>
      <c r="C385" s="39">
        <v>45138.628472222219</v>
      </c>
      <c r="D385" s="8" t="s">
        <v>15</v>
      </c>
      <c r="E385" s="6" t="s">
        <v>11</v>
      </c>
      <c r="F385" s="8" t="s">
        <v>114</v>
      </c>
      <c r="G385" s="9"/>
      <c r="H385" s="84" t="str">
        <f t="shared" si="5"/>
        <v>Reason Unknown</v>
      </c>
      <c r="I385" s="63">
        <f>(tbl_raw_data[[#This Row],[Date Actioned]])-(tbl_raw_data[[#This Row],[Date Tagged]])</f>
        <v>5.0810185130103491E-3</v>
      </c>
      <c r="J385" s="66">
        <f>HOUR(tbl_raw_data[[#This Row],[time_taken]])*60+MINUTE(tbl_raw_data[[#This Row],[time_taken]])+SECOND(tbl_raw_data[[#This Row],[time_taken]])/60</f>
        <v>7.3166666666666664</v>
      </c>
      <c r="K385" s="68">
        <f>DATE(YEAR(tbl_raw_data[[#This Row],[Date Actioned]]),MONTH(tbl_raw_data[[#This Row],[Date Actioned]]),DAY(tbl_raw_data[[#This Row],[Date Actioned]]))</f>
        <v>45138</v>
      </c>
      <c r="L385" s="65" t="str">
        <f>UPPER(TEXT(tbl_raw_data[[#This Row],[updated_date]],"MMMM"))</f>
        <v>JULY</v>
      </c>
      <c r="M385" s="65" t="str">
        <f>"WEEK "&amp;IF(ROUNDUP(DAY(tbl_raw_data[[#This Row],[updated_date]])/7,0)=5,4,ROUNDUP(DAY(tbl_raw_data[[#This Row],[updated_date]])/7,0))</f>
        <v>WEEK 4</v>
      </c>
      <c r="N385" s="71" t="str">
        <f>UPPER(VLOOKUP(tbl_raw_data[[#This Row],[Analyst]],settings!$A$1:$B$15,2,0))</f>
        <v>FARDIN</v>
      </c>
      <c r="O385" s="71" t="str">
        <f>TRIM(UPPER(tbl_raw_data[[#This Row],[Outcome]]))</f>
        <v>APPROVE</v>
      </c>
      <c r="P385" s="71" t="str">
        <f>TRIM(UPPER(tbl_raw_data[[#This Row],[Queue Name]]))</f>
        <v>CONSUMER EXISTING</v>
      </c>
      <c r="Q385" s="71" t="str">
        <f>IF(tbl_raw_data[[#This Row],[time_taken_in_min]]&lt;=settings!$D$2,"SLA_MET","SLA_NOT_MET")</f>
        <v>SLA_MET</v>
      </c>
    </row>
    <row r="386" spans="1:17" hidden="1" x14ac:dyDescent="0.3">
      <c r="A386" s="1" t="s">
        <v>1349</v>
      </c>
      <c r="B386" s="34">
        <v>45138.624652777777</v>
      </c>
      <c r="C386" s="38">
        <v>45138.633738425924</v>
      </c>
      <c r="D386" s="3" t="s">
        <v>10</v>
      </c>
      <c r="E386" s="3" t="s">
        <v>8</v>
      </c>
      <c r="F386" s="3" t="s">
        <v>17</v>
      </c>
      <c r="G386" s="3" t="s">
        <v>15</v>
      </c>
      <c r="H386" s="84" t="str">
        <f t="shared" si="5"/>
        <v>Reason Unknown</v>
      </c>
      <c r="I386" s="63">
        <f>(tbl_raw_data[[#This Row],[Date Actioned]])-(tbl_raw_data[[#This Row],[Date Tagged]])</f>
        <v>9.0856481474475004E-3</v>
      </c>
      <c r="J386" s="66">
        <f>HOUR(tbl_raw_data[[#This Row],[time_taken]])*60+MINUTE(tbl_raw_data[[#This Row],[time_taken]])+SECOND(tbl_raw_data[[#This Row],[time_taken]])/60</f>
        <v>13.083333333333334</v>
      </c>
      <c r="K386" s="68">
        <f>DATE(YEAR(tbl_raw_data[[#This Row],[Date Actioned]]),MONTH(tbl_raw_data[[#This Row],[Date Actioned]]),DAY(tbl_raw_data[[#This Row],[Date Actioned]]))</f>
        <v>45138</v>
      </c>
      <c r="L386" s="65" t="str">
        <f>UPPER(TEXT(tbl_raw_data[[#This Row],[updated_date]],"MMMM"))</f>
        <v>JULY</v>
      </c>
      <c r="M386" s="65" t="str">
        <f>"WEEK "&amp;IF(ROUNDUP(DAY(tbl_raw_data[[#This Row],[updated_date]])/7,0)=5,4,ROUNDUP(DAY(tbl_raw_data[[#This Row],[updated_date]])/7,0))</f>
        <v>WEEK 4</v>
      </c>
      <c r="N386" s="71" t="str">
        <f>UPPER(VLOOKUP(tbl_raw_data[[#This Row],[Analyst]],settings!$A$1:$B$15,2,0))</f>
        <v>MERCEDES</v>
      </c>
      <c r="O386" s="71" t="str">
        <f>TRIM(UPPER(tbl_raw_data[[#This Row],[Outcome]]))</f>
        <v>APPROVE</v>
      </c>
      <c r="P386" s="71" t="str">
        <f>TRIM(UPPER(tbl_raw_data[[#This Row],[Queue Name]]))</f>
        <v>CONSUMER POST BUREAU</v>
      </c>
      <c r="Q386" s="71" t="str">
        <f>IF(tbl_raw_data[[#This Row],[time_taken_in_min]]&lt;=settings!$D$2,"SLA_MET","SLA_NOT_MET")</f>
        <v>SLA_MET</v>
      </c>
    </row>
    <row r="387" spans="1:17" hidden="1" x14ac:dyDescent="0.3">
      <c r="A387" s="5" t="s">
        <v>1350</v>
      </c>
      <c r="B387" s="36">
        <v>45138.627916666665</v>
      </c>
      <c r="C387" s="37">
        <v>45138.632291666669</v>
      </c>
      <c r="D387" s="6" t="s">
        <v>10</v>
      </c>
      <c r="E387" s="6" t="s">
        <v>18</v>
      </c>
      <c r="F387" s="6" t="s">
        <v>24</v>
      </c>
      <c r="G387" s="6" t="s">
        <v>120</v>
      </c>
      <c r="H387" s="84" t="str">
        <f t="shared" ref="H387:H450" si="6">IF(OR(ISNUMBER(SEARCH("duplicate",G387)), ISNUMBER(SEARCH("previously",G387)), ISNUMBER(SEARCH("previously approved",G387))), "Duplicate Application",
IF(OR(ISNUMBER(SEARCH("incorrect",G387)), ISNUMBER(SEARCH("remove", G387))), "Incorrect Details",
IF(ISNUMBER(SEARCH("incomplete",G387)), "Incomplete Details",
IF(ISNUMBER(SEARCH("overdue",G387)), "Overdue Bill",
IF(OR(ISNUMBER(SEARCH("resubmit as", G387)), ISNUMBER(SEARCH("re-submit as", G387))), "Incorrect Queue",
IF(OR(ISNUMBER(SEARCH("100",G387)), ISNUMBER(SEARCH("correct", G387)), ISNUMBER(SEARCH("email", G387)), ISNUMBER(SEARCH("please submit", G387)), ISNUMBER(SEARCH("please resubmit",G387)), ISNUMBER(SEARCH("please re-submit", G387)), ISNUMBER(SEARCH("please send", G387))), "Incomplete Details",
IF(ISNUMBER(SEARCH("error", G387)), "System Error", "Reason Unknown")))))))</f>
        <v>Reason Unknown</v>
      </c>
      <c r="I387" s="63">
        <f>(tbl_raw_data[[#This Row],[Date Actioned]])-(tbl_raw_data[[#This Row],[Date Tagged]])</f>
        <v>4.3750000040745363E-3</v>
      </c>
      <c r="J387" s="66">
        <f>HOUR(tbl_raw_data[[#This Row],[time_taken]])*60+MINUTE(tbl_raw_data[[#This Row],[time_taken]])+SECOND(tbl_raw_data[[#This Row],[time_taken]])/60</f>
        <v>6.3</v>
      </c>
      <c r="K387" s="68">
        <f>DATE(YEAR(tbl_raw_data[[#This Row],[Date Actioned]]),MONTH(tbl_raw_data[[#This Row],[Date Actioned]]),DAY(tbl_raw_data[[#This Row],[Date Actioned]]))</f>
        <v>45138</v>
      </c>
      <c r="L387" s="65" t="str">
        <f>UPPER(TEXT(tbl_raw_data[[#This Row],[updated_date]],"MMMM"))</f>
        <v>JULY</v>
      </c>
      <c r="M387" s="65" t="str">
        <f>"WEEK "&amp;IF(ROUNDUP(DAY(tbl_raw_data[[#This Row],[updated_date]])/7,0)=5,4,ROUNDUP(DAY(tbl_raw_data[[#This Row],[updated_date]])/7,0))</f>
        <v>WEEK 4</v>
      </c>
      <c r="N387" s="71" t="str">
        <f>UPPER(VLOOKUP(tbl_raw_data[[#This Row],[Analyst]],settings!$A$1:$B$15,2,0))</f>
        <v>SAM</v>
      </c>
      <c r="O387" s="71" t="str">
        <f>TRIM(UPPER(tbl_raw_data[[#This Row],[Outcome]]))</f>
        <v>APPROVE</v>
      </c>
      <c r="P387" s="71" t="str">
        <f>TRIM(UPPER(tbl_raw_data[[#This Row],[Queue Name]]))</f>
        <v>CONSUMER PRE BUREAU</v>
      </c>
      <c r="Q387" s="71" t="str">
        <f>IF(tbl_raw_data[[#This Row],[time_taken_in_min]]&lt;=settings!$D$2,"SLA_MET","SLA_NOT_MET")</f>
        <v>SLA_MET</v>
      </c>
    </row>
    <row r="388" spans="1:17" hidden="1" x14ac:dyDescent="0.3">
      <c r="A388" s="7" t="s">
        <v>1351</v>
      </c>
      <c r="B388" s="34">
        <v>45138.62903935185</v>
      </c>
      <c r="C388" s="38">
        <v>45138.634363425925</v>
      </c>
      <c r="D388" s="3" t="s">
        <v>10</v>
      </c>
      <c r="E388" s="3" t="s">
        <v>11</v>
      </c>
      <c r="F388" s="3" t="s">
        <v>21</v>
      </c>
      <c r="G388" s="3" t="s">
        <v>15</v>
      </c>
      <c r="H388" s="84" t="str">
        <f t="shared" si="6"/>
        <v>Reason Unknown</v>
      </c>
      <c r="I388" s="63">
        <f>(tbl_raw_data[[#This Row],[Date Actioned]])-(tbl_raw_data[[#This Row],[Date Tagged]])</f>
        <v>5.324074074451346E-3</v>
      </c>
      <c r="J388" s="66">
        <f>HOUR(tbl_raw_data[[#This Row],[time_taken]])*60+MINUTE(tbl_raw_data[[#This Row],[time_taken]])+SECOND(tbl_raw_data[[#This Row],[time_taken]])/60</f>
        <v>7.666666666666667</v>
      </c>
      <c r="K388" s="68">
        <f>DATE(YEAR(tbl_raw_data[[#This Row],[Date Actioned]]),MONTH(tbl_raw_data[[#This Row],[Date Actioned]]),DAY(tbl_raw_data[[#This Row],[Date Actioned]]))</f>
        <v>45138</v>
      </c>
      <c r="L388" s="65" t="str">
        <f>UPPER(TEXT(tbl_raw_data[[#This Row],[updated_date]],"MMMM"))</f>
        <v>JULY</v>
      </c>
      <c r="M388" s="65" t="str">
        <f>"WEEK "&amp;IF(ROUNDUP(DAY(tbl_raw_data[[#This Row],[updated_date]])/7,0)=5,4,ROUNDUP(DAY(tbl_raw_data[[#This Row],[updated_date]])/7,0))</f>
        <v>WEEK 4</v>
      </c>
      <c r="N388" s="71" t="str">
        <f>UPPER(VLOOKUP(tbl_raw_data[[#This Row],[Analyst]],settings!$A$1:$B$15,2,0))</f>
        <v>SHAHID</v>
      </c>
      <c r="O388" s="71" t="str">
        <f>TRIM(UPPER(tbl_raw_data[[#This Row],[Outcome]]))</f>
        <v>APPROVE</v>
      </c>
      <c r="P388" s="71" t="str">
        <f>TRIM(UPPER(tbl_raw_data[[#This Row],[Queue Name]]))</f>
        <v>CONSUMER EXISTING</v>
      </c>
      <c r="Q388" s="71" t="str">
        <f>IF(tbl_raw_data[[#This Row],[time_taken_in_min]]&lt;=settings!$D$2,"SLA_MET","SLA_NOT_MET")</f>
        <v>SLA_MET</v>
      </c>
    </row>
    <row r="389" spans="1:17" hidden="1" x14ac:dyDescent="0.3">
      <c r="A389" s="1" t="s">
        <v>1352</v>
      </c>
      <c r="B389" s="36">
        <v>45138.629942129628</v>
      </c>
      <c r="C389" s="37">
        <v>45138.637789351851</v>
      </c>
      <c r="D389" s="6" t="s">
        <v>10</v>
      </c>
      <c r="E389" s="6" t="s">
        <v>11</v>
      </c>
      <c r="F389" s="6" t="s">
        <v>25</v>
      </c>
      <c r="G389" s="6" t="s">
        <v>23</v>
      </c>
      <c r="H389" s="84" t="str">
        <f t="shared" si="6"/>
        <v>Reason Unknown</v>
      </c>
      <c r="I389" s="63">
        <f>(tbl_raw_data[[#This Row],[Date Actioned]])-(tbl_raw_data[[#This Row],[Date Tagged]])</f>
        <v>7.8472222230629995E-3</v>
      </c>
      <c r="J389" s="66">
        <f>HOUR(tbl_raw_data[[#This Row],[time_taken]])*60+MINUTE(tbl_raw_data[[#This Row],[time_taken]])+SECOND(tbl_raw_data[[#This Row],[time_taken]])/60</f>
        <v>11.3</v>
      </c>
      <c r="K389" s="68">
        <f>DATE(YEAR(tbl_raw_data[[#This Row],[Date Actioned]]),MONTH(tbl_raw_data[[#This Row],[Date Actioned]]),DAY(tbl_raw_data[[#This Row],[Date Actioned]]))</f>
        <v>45138</v>
      </c>
      <c r="L389" s="65" t="str">
        <f>UPPER(TEXT(tbl_raw_data[[#This Row],[updated_date]],"MMMM"))</f>
        <v>JULY</v>
      </c>
      <c r="M389" s="65" t="str">
        <f>"WEEK "&amp;IF(ROUNDUP(DAY(tbl_raw_data[[#This Row],[updated_date]])/7,0)=5,4,ROUNDUP(DAY(tbl_raw_data[[#This Row],[updated_date]])/7,0))</f>
        <v>WEEK 4</v>
      </c>
      <c r="N389" s="71" t="str">
        <f>UPPER(VLOOKUP(tbl_raw_data[[#This Row],[Analyst]],settings!$A$1:$B$15,2,0))</f>
        <v>ASIF</v>
      </c>
      <c r="O389" s="71" t="str">
        <f>TRIM(UPPER(tbl_raw_data[[#This Row],[Outcome]]))</f>
        <v>APPROVE</v>
      </c>
      <c r="P389" s="71" t="str">
        <f>TRIM(UPPER(tbl_raw_data[[#This Row],[Queue Name]]))</f>
        <v>CONSUMER EXISTING</v>
      </c>
      <c r="Q389" s="71" t="str">
        <f>IF(tbl_raw_data[[#This Row],[time_taken_in_min]]&lt;=settings!$D$2,"SLA_MET","SLA_NOT_MET")</f>
        <v>SLA_MET</v>
      </c>
    </row>
    <row r="390" spans="1:17" hidden="1" x14ac:dyDescent="0.3">
      <c r="A390" s="5" t="s">
        <v>1353</v>
      </c>
      <c r="B390" s="34">
        <v>45138.630416666667</v>
      </c>
      <c r="C390" s="38">
        <v>45138.646273148152</v>
      </c>
      <c r="D390" s="3" t="s">
        <v>10</v>
      </c>
      <c r="E390" s="3" t="s">
        <v>11</v>
      </c>
      <c r="F390" s="3" t="s">
        <v>12</v>
      </c>
      <c r="G390" s="3" t="s">
        <v>15</v>
      </c>
      <c r="H390" s="84" t="str">
        <f t="shared" si="6"/>
        <v>Reason Unknown</v>
      </c>
      <c r="I390" s="63">
        <f>(tbl_raw_data[[#This Row],[Date Actioned]])-(tbl_raw_data[[#This Row],[Date Tagged]])</f>
        <v>1.5856481484661344E-2</v>
      </c>
      <c r="J390" s="66">
        <f>HOUR(tbl_raw_data[[#This Row],[time_taken]])*60+MINUTE(tbl_raw_data[[#This Row],[time_taken]])+SECOND(tbl_raw_data[[#This Row],[time_taken]])/60</f>
        <v>22.833333333333332</v>
      </c>
      <c r="K390" s="68">
        <f>DATE(YEAR(tbl_raw_data[[#This Row],[Date Actioned]]),MONTH(tbl_raw_data[[#This Row],[Date Actioned]]),DAY(tbl_raw_data[[#This Row],[Date Actioned]]))</f>
        <v>45138</v>
      </c>
      <c r="L390" s="65" t="str">
        <f>UPPER(TEXT(tbl_raw_data[[#This Row],[updated_date]],"MMMM"))</f>
        <v>JULY</v>
      </c>
      <c r="M390" s="65" t="str">
        <f>"WEEK "&amp;IF(ROUNDUP(DAY(tbl_raw_data[[#This Row],[updated_date]])/7,0)=5,4,ROUNDUP(DAY(tbl_raw_data[[#This Row],[updated_date]])/7,0))</f>
        <v>WEEK 4</v>
      </c>
      <c r="N390" s="71" t="str">
        <f>UPPER(VLOOKUP(tbl_raw_data[[#This Row],[Analyst]],settings!$A$1:$B$15,2,0))</f>
        <v>NITESH</v>
      </c>
      <c r="O390" s="71" t="str">
        <f>TRIM(UPPER(tbl_raw_data[[#This Row],[Outcome]]))</f>
        <v>APPROVE</v>
      </c>
      <c r="P390" s="71" t="str">
        <f>TRIM(UPPER(tbl_raw_data[[#This Row],[Queue Name]]))</f>
        <v>CONSUMER EXISTING</v>
      </c>
      <c r="Q390" s="71" t="str">
        <f>IF(tbl_raw_data[[#This Row],[time_taken_in_min]]&lt;=settings!$D$2,"SLA_MET","SLA_NOT_MET")</f>
        <v>SLA_NOT_MET</v>
      </c>
    </row>
    <row r="391" spans="1:17" hidden="1" x14ac:dyDescent="0.3">
      <c r="A391" s="7" t="s">
        <v>1354</v>
      </c>
      <c r="B391" s="36">
        <v>45138.632164351853</v>
      </c>
      <c r="C391" s="39">
        <v>45138.639965277776</v>
      </c>
      <c r="D391" s="8" t="s">
        <v>15</v>
      </c>
      <c r="E391" s="6" t="s">
        <v>11</v>
      </c>
      <c r="F391" s="8" t="s">
        <v>114</v>
      </c>
      <c r="G391" s="9"/>
      <c r="H391" s="84" t="str">
        <f t="shared" si="6"/>
        <v>Reason Unknown</v>
      </c>
      <c r="I391" s="63">
        <f>(tbl_raw_data[[#This Row],[Date Actioned]])-(tbl_raw_data[[#This Row],[Date Tagged]])</f>
        <v>7.8009259232203476E-3</v>
      </c>
      <c r="J391" s="66">
        <f>HOUR(tbl_raw_data[[#This Row],[time_taken]])*60+MINUTE(tbl_raw_data[[#This Row],[time_taken]])+SECOND(tbl_raw_data[[#This Row],[time_taken]])/60</f>
        <v>11.233333333333333</v>
      </c>
      <c r="K391" s="68">
        <f>DATE(YEAR(tbl_raw_data[[#This Row],[Date Actioned]]),MONTH(tbl_raw_data[[#This Row],[Date Actioned]]),DAY(tbl_raw_data[[#This Row],[Date Actioned]]))</f>
        <v>45138</v>
      </c>
      <c r="L391" s="65" t="str">
        <f>UPPER(TEXT(tbl_raw_data[[#This Row],[updated_date]],"MMMM"))</f>
        <v>JULY</v>
      </c>
      <c r="M391" s="65" t="str">
        <f>"WEEK "&amp;IF(ROUNDUP(DAY(tbl_raw_data[[#This Row],[updated_date]])/7,0)=5,4,ROUNDUP(DAY(tbl_raw_data[[#This Row],[updated_date]])/7,0))</f>
        <v>WEEK 4</v>
      </c>
      <c r="N391" s="71" t="str">
        <f>UPPER(VLOOKUP(tbl_raw_data[[#This Row],[Analyst]],settings!$A$1:$B$15,2,0))</f>
        <v>FARDIN</v>
      </c>
      <c r="O391" s="71" t="str">
        <f>TRIM(UPPER(tbl_raw_data[[#This Row],[Outcome]]))</f>
        <v>APPROVE</v>
      </c>
      <c r="P391" s="71" t="str">
        <f>TRIM(UPPER(tbl_raw_data[[#This Row],[Queue Name]]))</f>
        <v>CONSUMER EXISTING</v>
      </c>
      <c r="Q391" s="71" t="str">
        <f>IF(tbl_raw_data[[#This Row],[time_taken_in_min]]&lt;=settings!$D$2,"SLA_MET","SLA_NOT_MET")</f>
        <v>SLA_MET</v>
      </c>
    </row>
    <row r="392" spans="1:17" hidden="1" x14ac:dyDescent="0.3">
      <c r="A392" s="1" t="s">
        <v>1355</v>
      </c>
      <c r="B392" s="34">
        <v>45138.633668981478</v>
      </c>
      <c r="C392" s="38">
        <v>45138.637094907404</v>
      </c>
      <c r="D392" s="3" t="s">
        <v>10</v>
      </c>
      <c r="E392" s="3" t="s">
        <v>11</v>
      </c>
      <c r="F392" s="3" t="s">
        <v>17</v>
      </c>
      <c r="G392" s="3" t="s">
        <v>15</v>
      </c>
      <c r="H392" s="84" t="str">
        <f t="shared" si="6"/>
        <v>Reason Unknown</v>
      </c>
      <c r="I392" s="63">
        <f>(tbl_raw_data[[#This Row],[Date Actioned]])-(tbl_raw_data[[#This Row],[Date Tagged]])</f>
        <v>3.425925926421769E-3</v>
      </c>
      <c r="J392" s="66">
        <f>HOUR(tbl_raw_data[[#This Row],[time_taken]])*60+MINUTE(tbl_raw_data[[#This Row],[time_taken]])+SECOND(tbl_raw_data[[#This Row],[time_taken]])/60</f>
        <v>4.9333333333333336</v>
      </c>
      <c r="K392" s="68">
        <f>DATE(YEAR(tbl_raw_data[[#This Row],[Date Actioned]]),MONTH(tbl_raw_data[[#This Row],[Date Actioned]]),DAY(tbl_raw_data[[#This Row],[Date Actioned]]))</f>
        <v>45138</v>
      </c>
      <c r="L392" s="65" t="str">
        <f>UPPER(TEXT(tbl_raw_data[[#This Row],[updated_date]],"MMMM"))</f>
        <v>JULY</v>
      </c>
      <c r="M392" s="65" t="str">
        <f>"WEEK "&amp;IF(ROUNDUP(DAY(tbl_raw_data[[#This Row],[updated_date]])/7,0)=5,4,ROUNDUP(DAY(tbl_raw_data[[#This Row],[updated_date]])/7,0))</f>
        <v>WEEK 4</v>
      </c>
      <c r="N392" s="71" t="str">
        <f>UPPER(VLOOKUP(tbl_raw_data[[#This Row],[Analyst]],settings!$A$1:$B$15,2,0))</f>
        <v>MERCEDES</v>
      </c>
      <c r="O392" s="71" t="str">
        <f>TRIM(UPPER(tbl_raw_data[[#This Row],[Outcome]]))</f>
        <v>APPROVE</v>
      </c>
      <c r="P392" s="71" t="str">
        <f>TRIM(UPPER(tbl_raw_data[[#This Row],[Queue Name]]))</f>
        <v>CONSUMER EXISTING</v>
      </c>
      <c r="Q392" s="71" t="str">
        <f>IF(tbl_raw_data[[#This Row],[time_taken_in_min]]&lt;=settings!$D$2,"SLA_MET","SLA_NOT_MET")</f>
        <v>SLA_MET</v>
      </c>
    </row>
    <row r="393" spans="1:17" hidden="1" x14ac:dyDescent="0.3">
      <c r="A393" s="5" t="s">
        <v>1356</v>
      </c>
      <c r="B393" s="36">
        <v>45138.635347222225</v>
      </c>
      <c r="C393" s="39">
        <v>45138.642395833333</v>
      </c>
      <c r="D393" s="8" t="s">
        <v>15</v>
      </c>
      <c r="E393" s="6" t="s">
        <v>8</v>
      </c>
      <c r="F393" s="8" t="s">
        <v>21</v>
      </c>
      <c r="G393" s="9"/>
      <c r="H393" s="84" t="str">
        <f t="shared" si="6"/>
        <v>Reason Unknown</v>
      </c>
      <c r="I393" s="63">
        <f>(tbl_raw_data[[#This Row],[Date Actioned]])-(tbl_raw_data[[#This Row],[Date Tagged]])</f>
        <v>7.0486111071659252E-3</v>
      </c>
      <c r="J393" s="66">
        <f>HOUR(tbl_raw_data[[#This Row],[time_taken]])*60+MINUTE(tbl_raw_data[[#This Row],[time_taken]])+SECOND(tbl_raw_data[[#This Row],[time_taken]])/60</f>
        <v>10.15</v>
      </c>
      <c r="K393" s="68">
        <f>DATE(YEAR(tbl_raw_data[[#This Row],[Date Actioned]]),MONTH(tbl_raw_data[[#This Row],[Date Actioned]]),DAY(tbl_raw_data[[#This Row],[Date Actioned]]))</f>
        <v>45138</v>
      </c>
      <c r="L393" s="65" t="str">
        <f>UPPER(TEXT(tbl_raw_data[[#This Row],[updated_date]],"MMMM"))</f>
        <v>JULY</v>
      </c>
      <c r="M393" s="65" t="str">
        <f>"WEEK "&amp;IF(ROUNDUP(DAY(tbl_raw_data[[#This Row],[updated_date]])/7,0)=5,4,ROUNDUP(DAY(tbl_raw_data[[#This Row],[updated_date]])/7,0))</f>
        <v>WEEK 4</v>
      </c>
      <c r="N393" s="71" t="str">
        <f>UPPER(VLOOKUP(tbl_raw_data[[#This Row],[Analyst]],settings!$A$1:$B$15,2,0))</f>
        <v>SHAHID</v>
      </c>
      <c r="O393" s="71" t="str">
        <f>TRIM(UPPER(tbl_raw_data[[#This Row],[Outcome]]))</f>
        <v>APPROVE</v>
      </c>
      <c r="P393" s="71" t="str">
        <f>TRIM(UPPER(tbl_raw_data[[#This Row],[Queue Name]]))</f>
        <v>CONSUMER POST BUREAU</v>
      </c>
      <c r="Q393" s="71" t="str">
        <f>IF(tbl_raw_data[[#This Row],[time_taken_in_min]]&lt;=settings!$D$2,"SLA_MET","SLA_NOT_MET")</f>
        <v>SLA_MET</v>
      </c>
    </row>
    <row r="394" spans="1:17" hidden="1" x14ac:dyDescent="0.3">
      <c r="A394" s="7" t="s">
        <v>1357</v>
      </c>
      <c r="B394" s="34">
        <v>45138.638333333336</v>
      </c>
      <c r="C394" s="38">
        <v>45138.644768518519</v>
      </c>
      <c r="D394" s="3" t="s">
        <v>10</v>
      </c>
      <c r="E394" s="3" t="s">
        <v>18</v>
      </c>
      <c r="F394" s="3" t="s">
        <v>17</v>
      </c>
      <c r="G394" s="3" t="s">
        <v>15</v>
      </c>
      <c r="H394" s="84" t="str">
        <f t="shared" si="6"/>
        <v>Reason Unknown</v>
      </c>
      <c r="I394" s="63">
        <f>(tbl_raw_data[[#This Row],[Date Actioned]])-(tbl_raw_data[[#This Row],[Date Tagged]])</f>
        <v>6.435185183363501E-3</v>
      </c>
      <c r="J394" s="66">
        <f>HOUR(tbl_raw_data[[#This Row],[time_taken]])*60+MINUTE(tbl_raw_data[[#This Row],[time_taken]])+SECOND(tbl_raw_data[[#This Row],[time_taken]])/60</f>
        <v>9.2666666666666675</v>
      </c>
      <c r="K394" s="68">
        <f>DATE(YEAR(tbl_raw_data[[#This Row],[Date Actioned]]),MONTH(tbl_raw_data[[#This Row],[Date Actioned]]),DAY(tbl_raw_data[[#This Row],[Date Actioned]]))</f>
        <v>45138</v>
      </c>
      <c r="L394" s="65" t="str">
        <f>UPPER(TEXT(tbl_raw_data[[#This Row],[updated_date]],"MMMM"))</f>
        <v>JULY</v>
      </c>
      <c r="M394" s="65" t="str">
        <f>"WEEK "&amp;IF(ROUNDUP(DAY(tbl_raw_data[[#This Row],[updated_date]])/7,0)=5,4,ROUNDUP(DAY(tbl_raw_data[[#This Row],[updated_date]])/7,0))</f>
        <v>WEEK 4</v>
      </c>
      <c r="N394" s="71" t="str">
        <f>UPPER(VLOOKUP(tbl_raw_data[[#This Row],[Analyst]],settings!$A$1:$B$15,2,0))</f>
        <v>MERCEDES</v>
      </c>
      <c r="O394" s="71" t="str">
        <f>TRIM(UPPER(tbl_raw_data[[#This Row],[Outcome]]))</f>
        <v>APPROVE</v>
      </c>
      <c r="P394" s="71" t="str">
        <f>TRIM(UPPER(tbl_raw_data[[#This Row],[Queue Name]]))</f>
        <v>CONSUMER PRE BUREAU</v>
      </c>
      <c r="Q394" s="71" t="str">
        <f>IF(tbl_raw_data[[#This Row],[time_taken_in_min]]&lt;=settings!$D$2,"SLA_MET","SLA_NOT_MET")</f>
        <v>SLA_MET</v>
      </c>
    </row>
    <row r="395" spans="1:17" hidden="1" x14ac:dyDescent="0.3">
      <c r="A395" s="1" t="s">
        <v>1358</v>
      </c>
      <c r="B395" s="36">
        <v>45138.641261574077</v>
      </c>
      <c r="C395" s="37">
        <v>45138.655682870369</v>
      </c>
      <c r="D395" s="6" t="s">
        <v>10</v>
      </c>
      <c r="E395" s="6" t="s">
        <v>11</v>
      </c>
      <c r="F395" s="6" t="s">
        <v>12</v>
      </c>
      <c r="G395" s="6" t="s">
        <v>15</v>
      </c>
      <c r="H395" s="84" t="str">
        <f t="shared" si="6"/>
        <v>Reason Unknown</v>
      </c>
      <c r="I395" s="63">
        <f>(tbl_raw_data[[#This Row],[Date Actioned]])-(tbl_raw_data[[#This Row],[Date Tagged]])</f>
        <v>1.4421296291402541E-2</v>
      </c>
      <c r="J395" s="66">
        <f>HOUR(tbl_raw_data[[#This Row],[time_taken]])*60+MINUTE(tbl_raw_data[[#This Row],[time_taken]])+SECOND(tbl_raw_data[[#This Row],[time_taken]])/60</f>
        <v>20.766666666666666</v>
      </c>
      <c r="K395" s="68">
        <f>DATE(YEAR(tbl_raw_data[[#This Row],[Date Actioned]]),MONTH(tbl_raw_data[[#This Row],[Date Actioned]]),DAY(tbl_raw_data[[#This Row],[Date Actioned]]))</f>
        <v>45138</v>
      </c>
      <c r="L395" s="65" t="str">
        <f>UPPER(TEXT(tbl_raw_data[[#This Row],[updated_date]],"MMMM"))</f>
        <v>JULY</v>
      </c>
      <c r="M395" s="65" t="str">
        <f>"WEEK "&amp;IF(ROUNDUP(DAY(tbl_raw_data[[#This Row],[updated_date]])/7,0)=5,4,ROUNDUP(DAY(tbl_raw_data[[#This Row],[updated_date]])/7,0))</f>
        <v>WEEK 4</v>
      </c>
      <c r="N395" s="71" t="str">
        <f>UPPER(VLOOKUP(tbl_raw_data[[#This Row],[Analyst]],settings!$A$1:$B$15,2,0))</f>
        <v>NITESH</v>
      </c>
      <c r="O395" s="71" t="str">
        <f>TRIM(UPPER(tbl_raw_data[[#This Row],[Outcome]]))</f>
        <v>APPROVE</v>
      </c>
      <c r="P395" s="71" t="str">
        <f>TRIM(UPPER(tbl_raw_data[[#This Row],[Queue Name]]))</f>
        <v>CONSUMER EXISTING</v>
      </c>
      <c r="Q395" s="71" t="str">
        <f>IF(tbl_raw_data[[#This Row],[time_taken_in_min]]&lt;=settings!$D$2,"SLA_MET","SLA_NOT_MET")</f>
        <v>SLA_NOT_MET</v>
      </c>
    </row>
    <row r="396" spans="1:17" hidden="1" x14ac:dyDescent="0.3">
      <c r="A396" s="5" t="s">
        <v>1359</v>
      </c>
      <c r="B396" s="34">
        <v>45138.641469907408</v>
      </c>
      <c r="C396" s="38">
        <v>45138.645509259259</v>
      </c>
      <c r="D396" s="3" t="s">
        <v>10</v>
      </c>
      <c r="E396" s="3" t="s">
        <v>11</v>
      </c>
      <c r="F396" s="3" t="s">
        <v>21</v>
      </c>
      <c r="G396" s="3" t="s">
        <v>15</v>
      </c>
      <c r="H396" s="84" t="str">
        <f t="shared" si="6"/>
        <v>Reason Unknown</v>
      </c>
      <c r="I396" s="63">
        <f>(tbl_raw_data[[#This Row],[Date Actioned]])-(tbl_raw_data[[#This Row],[Date Tagged]])</f>
        <v>4.0393518502241932E-3</v>
      </c>
      <c r="J396" s="66">
        <f>HOUR(tbl_raw_data[[#This Row],[time_taken]])*60+MINUTE(tbl_raw_data[[#This Row],[time_taken]])+SECOND(tbl_raw_data[[#This Row],[time_taken]])/60</f>
        <v>5.8166666666666664</v>
      </c>
      <c r="K396" s="68">
        <f>DATE(YEAR(tbl_raw_data[[#This Row],[Date Actioned]]),MONTH(tbl_raw_data[[#This Row],[Date Actioned]]),DAY(tbl_raw_data[[#This Row],[Date Actioned]]))</f>
        <v>45138</v>
      </c>
      <c r="L396" s="65" t="str">
        <f>UPPER(TEXT(tbl_raw_data[[#This Row],[updated_date]],"MMMM"))</f>
        <v>JULY</v>
      </c>
      <c r="M396" s="65" t="str">
        <f>"WEEK "&amp;IF(ROUNDUP(DAY(tbl_raw_data[[#This Row],[updated_date]])/7,0)=5,4,ROUNDUP(DAY(tbl_raw_data[[#This Row],[updated_date]])/7,0))</f>
        <v>WEEK 4</v>
      </c>
      <c r="N396" s="71" t="str">
        <f>UPPER(VLOOKUP(tbl_raw_data[[#This Row],[Analyst]],settings!$A$1:$B$15,2,0))</f>
        <v>SHAHID</v>
      </c>
      <c r="O396" s="71" t="str">
        <f>TRIM(UPPER(tbl_raw_data[[#This Row],[Outcome]]))</f>
        <v>APPROVE</v>
      </c>
      <c r="P396" s="71" t="str">
        <f>TRIM(UPPER(tbl_raw_data[[#This Row],[Queue Name]]))</f>
        <v>CONSUMER EXISTING</v>
      </c>
      <c r="Q396" s="71" t="str">
        <f>IF(tbl_raw_data[[#This Row],[time_taken_in_min]]&lt;=settings!$D$2,"SLA_MET","SLA_NOT_MET")</f>
        <v>SLA_MET</v>
      </c>
    </row>
    <row r="397" spans="1:17" hidden="1" x14ac:dyDescent="0.3">
      <c r="A397" s="7" t="s">
        <v>1360</v>
      </c>
      <c r="B397" s="36">
        <v>45138.642824074072</v>
      </c>
      <c r="C397" s="37">
        <v>45138.65</v>
      </c>
      <c r="D397" s="6" t="s">
        <v>10</v>
      </c>
      <c r="E397" s="6" t="s">
        <v>8</v>
      </c>
      <c r="F397" s="6" t="s">
        <v>24</v>
      </c>
      <c r="G397" s="6" t="s">
        <v>15</v>
      </c>
      <c r="H397" s="84" t="str">
        <f t="shared" si="6"/>
        <v>Reason Unknown</v>
      </c>
      <c r="I397" s="63">
        <f>(tbl_raw_data[[#This Row],[Date Actioned]])-(tbl_raw_data[[#This Row],[Date Tagged]])</f>
        <v>7.1759259299142286E-3</v>
      </c>
      <c r="J397" s="66">
        <f>HOUR(tbl_raw_data[[#This Row],[time_taken]])*60+MINUTE(tbl_raw_data[[#This Row],[time_taken]])+SECOND(tbl_raw_data[[#This Row],[time_taken]])/60</f>
        <v>10.333333333333334</v>
      </c>
      <c r="K397" s="68">
        <f>DATE(YEAR(tbl_raw_data[[#This Row],[Date Actioned]]),MONTH(tbl_raw_data[[#This Row],[Date Actioned]]),DAY(tbl_raw_data[[#This Row],[Date Actioned]]))</f>
        <v>45138</v>
      </c>
      <c r="L397" s="65" t="str">
        <f>UPPER(TEXT(tbl_raw_data[[#This Row],[updated_date]],"MMMM"))</f>
        <v>JULY</v>
      </c>
      <c r="M397" s="65" t="str">
        <f>"WEEK "&amp;IF(ROUNDUP(DAY(tbl_raw_data[[#This Row],[updated_date]])/7,0)=5,4,ROUNDUP(DAY(tbl_raw_data[[#This Row],[updated_date]])/7,0))</f>
        <v>WEEK 4</v>
      </c>
      <c r="N397" s="71" t="str">
        <f>UPPER(VLOOKUP(tbl_raw_data[[#This Row],[Analyst]],settings!$A$1:$B$15,2,0))</f>
        <v>SAM</v>
      </c>
      <c r="O397" s="71" t="str">
        <f>TRIM(UPPER(tbl_raw_data[[#This Row],[Outcome]]))</f>
        <v>APPROVE</v>
      </c>
      <c r="P397" s="71" t="str">
        <f>TRIM(UPPER(tbl_raw_data[[#This Row],[Queue Name]]))</f>
        <v>CONSUMER POST BUREAU</v>
      </c>
      <c r="Q397" s="71" t="str">
        <f>IF(tbl_raw_data[[#This Row],[time_taken_in_min]]&lt;=settings!$D$2,"SLA_MET","SLA_NOT_MET")</f>
        <v>SLA_MET</v>
      </c>
    </row>
    <row r="398" spans="1:17" hidden="1" x14ac:dyDescent="0.3">
      <c r="A398" s="1" t="s">
        <v>1361</v>
      </c>
      <c r="B398" s="34">
        <v>45138.644131944442</v>
      </c>
      <c r="C398" s="38">
        <v>45138.648854166669</v>
      </c>
      <c r="D398" s="3" t="s">
        <v>10</v>
      </c>
      <c r="E398" s="3" t="s">
        <v>8</v>
      </c>
      <c r="F398" s="3" t="s">
        <v>17</v>
      </c>
      <c r="G398" s="3" t="s">
        <v>15</v>
      </c>
      <c r="H398" s="84" t="str">
        <f t="shared" si="6"/>
        <v>Reason Unknown</v>
      </c>
      <c r="I398" s="63">
        <f>(tbl_raw_data[[#This Row],[Date Actioned]])-(tbl_raw_data[[#This Row],[Date Tagged]])</f>
        <v>4.7222222274285741E-3</v>
      </c>
      <c r="J398" s="66">
        <f>HOUR(tbl_raw_data[[#This Row],[time_taken]])*60+MINUTE(tbl_raw_data[[#This Row],[time_taken]])+SECOND(tbl_raw_data[[#This Row],[time_taken]])/60</f>
        <v>6.8</v>
      </c>
      <c r="K398" s="68">
        <f>DATE(YEAR(tbl_raw_data[[#This Row],[Date Actioned]]),MONTH(tbl_raw_data[[#This Row],[Date Actioned]]),DAY(tbl_raw_data[[#This Row],[Date Actioned]]))</f>
        <v>45138</v>
      </c>
      <c r="L398" s="65" t="str">
        <f>UPPER(TEXT(tbl_raw_data[[#This Row],[updated_date]],"MMMM"))</f>
        <v>JULY</v>
      </c>
      <c r="M398" s="65" t="str">
        <f>"WEEK "&amp;IF(ROUNDUP(DAY(tbl_raw_data[[#This Row],[updated_date]])/7,0)=5,4,ROUNDUP(DAY(tbl_raw_data[[#This Row],[updated_date]])/7,0))</f>
        <v>WEEK 4</v>
      </c>
      <c r="N398" s="71" t="str">
        <f>UPPER(VLOOKUP(tbl_raw_data[[#This Row],[Analyst]],settings!$A$1:$B$15,2,0))</f>
        <v>MERCEDES</v>
      </c>
      <c r="O398" s="71" t="str">
        <f>TRIM(UPPER(tbl_raw_data[[#This Row],[Outcome]]))</f>
        <v>APPROVE</v>
      </c>
      <c r="P398" s="71" t="str">
        <f>TRIM(UPPER(tbl_raw_data[[#This Row],[Queue Name]]))</f>
        <v>CONSUMER POST BUREAU</v>
      </c>
      <c r="Q398" s="71" t="str">
        <f>IF(tbl_raw_data[[#This Row],[time_taken_in_min]]&lt;=settings!$D$2,"SLA_MET","SLA_NOT_MET")</f>
        <v>SLA_MET</v>
      </c>
    </row>
    <row r="399" spans="1:17" hidden="1" x14ac:dyDescent="0.3">
      <c r="A399" s="5" t="s">
        <v>1362</v>
      </c>
      <c r="B399" s="36">
        <v>45138.647152777776</v>
      </c>
      <c r="C399" s="37">
        <v>45138.651284722226</v>
      </c>
      <c r="D399" s="6" t="s">
        <v>10</v>
      </c>
      <c r="E399" s="6" t="s">
        <v>11</v>
      </c>
      <c r="F399" s="6" t="s">
        <v>25</v>
      </c>
      <c r="G399" s="6" t="s">
        <v>15</v>
      </c>
      <c r="H399" s="84" t="str">
        <f t="shared" si="6"/>
        <v>Reason Unknown</v>
      </c>
      <c r="I399" s="63">
        <f>(tbl_raw_data[[#This Row],[Date Actioned]])-(tbl_raw_data[[#This Row],[Date Tagged]])</f>
        <v>4.1319444499094971E-3</v>
      </c>
      <c r="J399" s="66">
        <f>HOUR(tbl_raw_data[[#This Row],[time_taken]])*60+MINUTE(tbl_raw_data[[#This Row],[time_taken]])+SECOND(tbl_raw_data[[#This Row],[time_taken]])/60</f>
        <v>5.95</v>
      </c>
      <c r="K399" s="68">
        <f>DATE(YEAR(tbl_raw_data[[#This Row],[Date Actioned]]),MONTH(tbl_raw_data[[#This Row],[Date Actioned]]),DAY(tbl_raw_data[[#This Row],[Date Actioned]]))</f>
        <v>45138</v>
      </c>
      <c r="L399" s="65" t="str">
        <f>UPPER(TEXT(tbl_raw_data[[#This Row],[updated_date]],"MMMM"))</f>
        <v>JULY</v>
      </c>
      <c r="M399" s="65" t="str">
        <f>"WEEK "&amp;IF(ROUNDUP(DAY(tbl_raw_data[[#This Row],[updated_date]])/7,0)=5,4,ROUNDUP(DAY(tbl_raw_data[[#This Row],[updated_date]])/7,0))</f>
        <v>WEEK 4</v>
      </c>
      <c r="N399" s="71" t="str">
        <f>UPPER(VLOOKUP(tbl_raw_data[[#This Row],[Analyst]],settings!$A$1:$B$15,2,0))</f>
        <v>ASIF</v>
      </c>
      <c r="O399" s="71" t="str">
        <f>TRIM(UPPER(tbl_raw_data[[#This Row],[Outcome]]))</f>
        <v>APPROVE</v>
      </c>
      <c r="P399" s="71" t="str">
        <f>TRIM(UPPER(tbl_raw_data[[#This Row],[Queue Name]]))</f>
        <v>CONSUMER EXISTING</v>
      </c>
      <c r="Q399" s="71" t="str">
        <f>IF(tbl_raw_data[[#This Row],[time_taken_in_min]]&lt;=settings!$D$2,"SLA_MET","SLA_NOT_MET")</f>
        <v>SLA_MET</v>
      </c>
    </row>
    <row r="400" spans="1:17" hidden="1" x14ac:dyDescent="0.3">
      <c r="A400" s="7" t="s">
        <v>1363</v>
      </c>
      <c r="B400" s="34">
        <v>45138.650057870371</v>
      </c>
      <c r="C400" s="35">
        <v>45138.657627314817</v>
      </c>
      <c r="D400" s="2" t="s">
        <v>15</v>
      </c>
      <c r="E400" s="3" t="s">
        <v>8</v>
      </c>
      <c r="F400" s="2" t="s">
        <v>25</v>
      </c>
      <c r="G400" s="4"/>
      <c r="H400" s="84" t="str">
        <f t="shared" si="6"/>
        <v>Reason Unknown</v>
      </c>
      <c r="I400" s="63">
        <f>(tbl_raw_data[[#This Row],[Date Actioned]])-(tbl_raw_data[[#This Row],[Date Tagged]])</f>
        <v>7.5694444458349608E-3</v>
      </c>
      <c r="J400" s="66">
        <f>HOUR(tbl_raw_data[[#This Row],[time_taken]])*60+MINUTE(tbl_raw_data[[#This Row],[time_taken]])+SECOND(tbl_raw_data[[#This Row],[time_taken]])/60</f>
        <v>10.9</v>
      </c>
      <c r="K400" s="68">
        <f>DATE(YEAR(tbl_raw_data[[#This Row],[Date Actioned]]),MONTH(tbl_raw_data[[#This Row],[Date Actioned]]),DAY(tbl_raw_data[[#This Row],[Date Actioned]]))</f>
        <v>45138</v>
      </c>
      <c r="L400" s="65" t="str">
        <f>UPPER(TEXT(tbl_raw_data[[#This Row],[updated_date]],"MMMM"))</f>
        <v>JULY</v>
      </c>
      <c r="M400" s="65" t="str">
        <f>"WEEK "&amp;IF(ROUNDUP(DAY(tbl_raw_data[[#This Row],[updated_date]])/7,0)=5,4,ROUNDUP(DAY(tbl_raw_data[[#This Row],[updated_date]])/7,0))</f>
        <v>WEEK 4</v>
      </c>
      <c r="N400" s="71" t="str">
        <f>UPPER(VLOOKUP(tbl_raw_data[[#This Row],[Analyst]],settings!$A$1:$B$15,2,0))</f>
        <v>ASIF</v>
      </c>
      <c r="O400" s="71" t="str">
        <f>TRIM(UPPER(tbl_raw_data[[#This Row],[Outcome]]))</f>
        <v>APPROVE</v>
      </c>
      <c r="P400" s="71" t="str">
        <f>TRIM(UPPER(tbl_raw_data[[#This Row],[Queue Name]]))</f>
        <v>CONSUMER POST BUREAU</v>
      </c>
      <c r="Q400" s="71" t="str">
        <f>IF(tbl_raw_data[[#This Row],[time_taken_in_min]]&lt;=settings!$D$2,"SLA_MET","SLA_NOT_MET")</f>
        <v>SLA_MET</v>
      </c>
    </row>
    <row r="401" spans="1:17" hidden="1" x14ac:dyDescent="0.3">
      <c r="A401" s="1" t="s">
        <v>1364</v>
      </c>
      <c r="B401" s="36">
        <v>45138.651030092595</v>
      </c>
      <c r="C401" s="37">
        <v>45138.654652777775</v>
      </c>
      <c r="D401" s="6" t="s">
        <v>10</v>
      </c>
      <c r="E401" s="6" t="s">
        <v>11</v>
      </c>
      <c r="F401" s="6" t="s">
        <v>24</v>
      </c>
      <c r="G401" s="6" t="s">
        <v>15</v>
      </c>
      <c r="H401" s="84" t="str">
        <f t="shared" si="6"/>
        <v>Reason Unknown</v>
      </c>
      <c r="I401" s="63">
        <f>(tbl_raw_data[[#This Row],[Date Actioned]])-(tbl_raw_data[[#This Row],[Date Tagged]])</f>
        <v>3.6226851807441562E-3</v>
      </c>
      <c r="J401" s="66">
        <f>HOUR(tbl_raw_data[[#This Row],[time_taken]])*60+MINUTE(tbl_raw_data[[#This Row],[time_taken]])+SECOND(tbl_raw_data[[#This Row],[time_taken]])/60</f>
        <v>5.2166666666666668</v>
      </c>
      <c r="K401" s="68">
        <f>DATE(YEAR(tbl_raw_data[[#This Row],[Date Actioned]]),MONTH(tbl_raw_data[[#This Row],[Date Actioned]]),DAY(tbl_raw_data[[#This Row],[Date Actioned]]))</f>
        <v>45138</v>
      </c>
      <c r="L401" s="65" t="str">
        <f>UPPER(TEXT(tbl_raw_data[[#This Row],[updated_date]],"MMMM"))</f>
        <v>JULY</v>
      </c>
      <c r="M401" s="65" t="str">
        <f>"WEEK "&amp;IF(ROUNDUP(DAY(tbl_raw_data[[#This Row],[updated_date]])/7,0)=5,4,ROUNDUP(DAY(tbl_raw_data[[#This Row],[updated_date]])/7,0))</f>
        <v>WEEK 4</v>
      </c>
      <c r="N401" s="71" t="str">
        <f>UPPER(VLOOKUP(tbl_raw_data[[#This Row],[Analyst]],settings!$A$1:$B$15,2,0))</f>
        <v>SAM</v>
      </c>
      <c r="O401" s="71" t="str">
        <f>TRIM(UPPER(tbl_raw_data[[#This Row],[Outcome]]))</f>
        <v>APPROVE</v>
      </c>
      <c r="P401" s="71" t="str">
        <f>TRIM(UPPER(tbl_raw_data[[#This Row],[Queue Name]]))</f>
        <v>CONSUMER EXISTING</v>
      </c>
      <c r="Q401" s="71" t="str">
        <f>IF(tbl_raw_data[[#This Row],[time_taken_in_min]]&lt;=settings!$D$2,"SLA_MET","SLA_NOT_MET")</f>
        <v>SLA_MET</v>
      </c>
    </row>
    <row r="402" spans="1:17" hidden="1" x14ac:dyDescent="0.3">
      <c r="A402" s="5" t="s">
        <v>1365</v>
      </c>
      <c r="B402" s="34">
        <v>45138.652615740742</v>
      </c>
      <c r="C402" s="38">
        <v>45138.658402777779</v>
      </c>
      <c r="D402" s="3" t="s">
        <v>10</v>
      </c>
      <c r="E402" s="3" t="s">
        <v>11</v>
      </c>
      <c r="F402" s="3" t="s">
        <v>24</v>
      </c>
      <c r="G402" s="3" t="s">
        <v>26</v>
      </c>
      <c r="H402" s="84" t="str">
        <f t="shared" si="6"/>
        <v>Reason Unknown</v>
      </c>
      <c r="I402" s="63">
        <f>(tbl_raw_data[[#This Row],[Date Actioned]])-(tbl_raw_data[[#This Row],[Date Tagged]])</f>
        <v>5.7870370364980772E-3</v>
      </c>
      <c r="J402" s="66">
        <f>HOUR(tbl_raw_data[[#This Row],[time_taken]])*60+MINUTE(tbl_raw_data[[#This Row],[time_taken]])+SECOND(tbl_raw_data[[#This Row],[time_taken]])/60</f>
        <v>8.3333333333333339</v>
      </c>
      <c r="K402" s="68">
        <f>DATE(YEAR(tbl_raw_data[[#This Row],[Date Actioned]]),MONTH(tbl_raw_data[[#This Row],[Date Actioned]]),DAY(tbl_raw_data[[#This Row],[Date Actioned]]))</f>
        <v>45138</v>
      </c>
      <c r="L402" s="65" t="str">
        <f>UPPER(TEXT(tbl_raw_data[[#This Row],[updated_date]],"MMMM"))</f>
        <v>JULY</v>
      </c>
      <c r="M402" s="65" t="str">
        <f>"WEEK "&amp;IF(ROUNDUP(DAY(tbl_raw_data[[#This Row],[updated_date]])/7,0)=5,4,ROUNDUP(DAY(tbl_raw_data[[#This Row],[updated_date]])/7,0))</f>
        <v>WEEK 4</v>
      </c>
      <c r="N402" s="71" t="str">
        <f>UPPER(VLOOKUP(tbl_raw_data[[#This Row],[Analyst]],settings!$A$1:$B$15,2,0))</f>
        <v>SAM</v>
      </c>
      <c r="O402" s="71" t="str">
        <f>TRIM(UPPER(tbl_raw_data[[#This Row],[Outcome]]))</f>
        <v>APPROVE</v>
      </c>
      <c r="P402" s="71" t="str">
        <f>TRIM(UPPER(tbl_raw_data[[#This Row],[Queue Name]]))</f>
        <v>CONSUMER EXISTING</v>
      </c>
      <c r="Q402" s="71" t="str">
        <f>IF(tbl_raw_data[[#This Row],[time_taken_in_min]]&lt;=settings!$D$2,"SLA_MET","SLA_NOT_MET")</f>
        <v>SLA_MET</v>
      </c>
    </row>
    <row r="403" spans="1:17" hidden="1" x14ac:dyDescent="0.3">
      <c r="A403" s="7" t="s">
        <v>1366</v>
      </c>
      <c r="B403" s="36">
        <v>45138.656215277777</v>
      </c>
      <c r="C403" s="37">
        <v>45138.662222222221</v>
      </c>
      <c r="D403" s="6" t="s">
        <v>10</v>
      </c>
      <c r="E403" s="6" t="s">
        <v>11</v>
      </c>
      <c r="F403" s="6" t="s">
        <v>25</v>
      </c>
      <c r="G403" s="6" t="s">
        <v>15</v>
      </c>
      <c r="H403" s="84" t="str">
        <f t="shared" si="6"/>
        <v>Reason Unknown</v>
      </c>
      <c r="I403" s="63">
        <f>(tbl_raw_data[[#This Row],[Date Actioned]])-(tbl_raw_data[[#This Row],[Date Tagged]])</f>
        <v>6.0069444443797693E-3</v>
      </c>
      <c r="J403" s="66">
        <f>HOUR(tbl_raw_data[[#This Row],[time_taken]])*60+MINUTE(tbl_raw_data[[#This Row],[time_taken]])+SECOND(tbl_raw_data[[#This Row],[time_taken]])/60</f>
        <v>8.65</v>
      </c>
      <c r="K403" s="68">
        <f>DATE(YEAR(tbl_raw_data[[#This Row],[Date Actioned]]),MONTH(tbl_raw_data[[#This Row],[Date Actioned]]),DAY(tbl_raw_data[[#This Row],[Date Actioned]]))</f>
        <v>45138</v>
      </c>
      <c r="L403" s="65" t="str">
        <f>UPPER(TEXT(tbl_raw_data[[#This Row],[updated_date]],"MMMM"))</f>
        <v>JULY</v>
      </c>
      <c r="M403" s="65" t="str">
        <f>"WEEK "&amp;IF(ROUNDUP(DAY(tbl_raw_data[[#This Row],[updated_date]])/7,0)=5,4,ROUNDUP(DAY(tbl_raw_data[[#This Row],[updated_date]])/7,0))</f>
        <v>WEEK 4</v>
      </c>
      <c r="N403" s="71" t="str">
        <f>UPPER(VLOOKUP(tbl_raw_data[[#This Row],[Analyst]],settings!$A$1:$B$15,2,0))</f>
        <v>ASIF</v>
      </c>
      <c r="O403" s="71" t="str">
        <f>TRIM(UPPER(tbl_raw_data[[#This Row],[Outcome]]))</f>
        <v>APPROVE</v>
      </c>
      <c r="P403" s="71" t="str">
        <f>TRIM(UPPER(tbl_raw_data[[#This Row],[Queue Name]]))</f>
        <v>CONSUMER EXISTING</v>
      </c>
      <c r="Q403" s="71" t="str">
        <f>IF(tbl_raw_data[[#This Row],[time_taken_in_min]]&lt;=settings!$D$2,"SLA_MET","SLA_NOT_MET")</f>
        <v>SLA_MET</v>
      </c>
    </row>
    <row r="404" spans="1:17" hidden="1" x14ac:dyDescent="0.3">
      <c r="A404" s="1" t="s">
        <v>1367</v>
      </c>
      <c r="B404" s="34">
        <v>45138.659699074073</v>
      </c>
      <c r="C404" s="35">
        <v>45138.663553240738</v>
      </c>
      <c r="D404" s="2" t="s">
        <v>15</v>
      </c>
      <c r="E404" s="3" t="s">
        <v>11</v>
      </c>
      <c r="F404" s="2" t="s">
        <v>9</v>
      </c>
      <c r="G404" s="4"/>
      <c r="H404" s="84" t="str">
        <f t="shared" si="6"/>
        <v>Reason Unknown</v>
      </c>
      <c r="I404" s="63">
        <f>(tbl_raw_data[[#This Row],[Date Actioned]])-(tbl_raw_data[[#This Row],[Date Tagged]])</f>
        <v>3.8541666654055007E-3</v>
      </c>
      <c r="J404" s="66">
        <f>HOUR(tbl_raw_data[[#This Row],[time_taken]])*60+MINUTE(tbl_raw_data[[#This Row],[time_taken]])+SECOND(tbl_raw_data[[#This Row],[time_taken]])/60</f>
        <v>5.55</v>
      </c>
      <c r="K404" s="68">
        <f>DATE(YEAR(tbl_raw_data[[#This Row],[Date Actioned]]),MONTH(tbl_raw_data[[#This Row],[Date Actioned]]),DAY(tbl_raw_data[[#This Row],[Date Actioned]]))</f>
        <v>45138</v>
      </c>
      <c r="L404" s="65" t="str">
        <f>UPPER(TEXT(tbl_raw_data[[#This Row],[updated_date]],"MMMM"))</f>
        <v>JULY</v>
      </c>
      <c r="M404" s="65" t="str">
        <f>"WEEK "&amp;IF(ROUNDUP(DAY(tbl_raw_data[[#This Row],[updated_date]])/7,0)=5,4,ROUNDUP(DAY(tbl_raw_data[[#This Row],[updated_date]])/7,0))</f>
        <v>WEEK 4</v>
      </c>
      <c r="N404" s="71" t="str">
        <f>UPPER(VLOOKUP(tbl_raw_data[[#This Row],[Analyst]],settings!$A$1:$B$15,2,0))</f>
        <v>QUADIR</v>
      </c>
      <c r="O404" s="71" t="str">
        <f>TRIM(UPPER(tbl_raw_data[[#This Row],[Outcome]]))</f>
        <v>APPROVE</v>
      </c>
      <c r="P404" s="71" t="str">
        <f>TRIM(UPPER(tbl_raw_data[[#This Row],[Queue Name]]))</f>
        <v>CONSUMER EXISTING</v>
      </c>
      <c r="Q404" s="71" t="str">
        <f>IF(tbl_raw_data[[#This Row],[time_taken_in_min]]&lt;=settings!$D$2,"SLA_MET","SLA_NOT_MET")</f>
        <v>SLA_MET</v>
      </c>
    </row>
    <row r="405" spans="1:17" hidden="1" x14ac:dyDescent="0.3">
      <c r="A405" s="5" t="s">
        <v>1368</v>
      </c>
      <c r="B405" s="36">
        <v>45138.662106481483</v>
      </c>
      <c r="C405" s="37">
        <v>45138.664490740739</v>
      </c>
      <c r="D405" s="6" t="s">
        <v>10</v>
      </c>
      <c r="E405" s="6" t="s">
        <v>18</v>
      </c>
      <c r="F405" s="6" t="s">
        <v>21</v>
      </c>
      <c r="G405" s="6" t="s">
        <v>30</v>
      </c>
      <c r="H405" s="84" t="str">
        <f t="shared" si="6"/>
        <v>Reason Unknown</v>
      </c>
      <c r="I405" s="63">
        <f>(tbl_raw_data[[#This Row],[Date Actioned]])-(tbl_raw_data[[#This Row],[Date Tagged]])</f>
        <v>2.3842592563596554E-3</v>
      </c>
      <c r="J405" s="66">
        <f>HOUR(tbl_raw_data[[#This Row],[time_taken]])*60+MINUTE(tbl_raw_data[[#This Row],[time_taken]])+SECOND(tbl_raw_data[[#This Row],[time_taken]])/60</f>
        <v>3.4333333333333336</v>
      </c>
      <c r="K405" s="68">
        <f>DATE(YEAR(tbl_raw_data[[#This Row],[Date Actioned]]),MONTH(tbl_raw_data[[#This Row],[Date Actioned]]),DAY(tbl_raw_data[[#This Row],[Date Actioned]]))</f>
        <v>45138</v>
      </c>
      <c r="L405" s="65" t="str">
        <f>UPPER(TEXT(tbl_raw_data[[#This Row],[updated_date]],"MMMM"))</f>
        <v>JULY</v>
      </c>
      <c r="M405" s="65" t="str">
        <f>"WEEK "&amp;IF(ROUNDUP(DAY(tbl_raw_data[[#This Row],[updated_date]])/7,0)=5,4,ROUNDUP(DAY(tbl_raw_data[[#This Row],[updated_date]])/7,0))</f>
        <v>WEEK 4</v>
      </c>
      <c r="N405" s="71" t="str">
        <f>UPPER(VLOOKUP(tbl_raw_data[[#This Row],[Analyst]],settings!$A$1:$B$15,2,0))</f>
        <v>SHAHID</v>
      </c>
      <c r="O405" s="71" t="str">
        <f>TRIM(UPPER(tbl_raw_data[[#This Row],[Outcome]]))</f>
        <v>APPROVE</v>
      </c>
      <c r="P405" s="71" t="str">
        <f>TRIM(UPPER(tbl_raw_data[[#This Row],[Queue Name]]))</f>
        <v>CONSUMER PRE BUREAU</v>
      </c>
      <c r="Q405" s="71" t="str">
        <f>IF(tbl_raw_data[[#This Row],[time_taken_in_min]]&lt;=settings!$D$2,"SLA_MET","SLA_NOT_MET")</f>
        <v>SLA_MET</v>
      </c>
    </row>
    <row r="406" spans="1:17" hidden="1" x14ac:dyDescent="0.3">
      <c r="A406" s="7" t="s">
        <v>1369</v>
      </c>
      <c r="B406" s="34">
        <v>45138.662395833337</v>
      </c>
      <c r="C406" s="35">
        <v>45138.671273148146</v>
      </c>
      <c r="D406" s="2" t="s">
        <v>15</v>
      </c>
      <c r="E406" s="3" t="s">
        <v>11</v>
      </c>
      <c r="F406" s="2" t="s">
        <v>25</v>
      </c>
      <c r="G406" s="4"/>
      <c r="H406" s="84" t="str">
        <f t="shared" si="6"/>
        <v>Reason Unknown</v>
      </c>
      <c r="I406" s="63">
        <f>(tbl_raw_data[[#This Row],[Date Actioned]])-(tbl_raw_data[[#This Row],[Date Tagged]])</f>
        <v>8.8773148090695031E-3</v>
      </c>
      <c r="J406" s="66">
        <f>HOUR(tbl_raw_data[[#This Row],[time_taken]])*60+MINUTE(tbl_raw_data[[#This Row],[time_taken]])+SECOND(tbl_raw_data[[#This Row],[time_taken]])/60</f>
        <v>12.783333333333333</v>
      </c>
      <c r="K406" s="68">
        <f>DATE(YEAR(tbl_raw_data[[#This Row],[Date Actioned]]),MONTH(tbl_raw_data[[#This Row],[Date Actioned]]),DAY(tbl_raw_data[[#This Row],[Date Actioned]]))</f>
        <v>45138</v>
      </c>
      <c r="L406" s="65" t="str">
        <f>UPPER(TEXT(tbl_raw_data[[#This Row],[updated_date]],"MMMM"))</f>
        <v>JULY</v>
      </c>
      <c r="M406" s="65" t="str">
        <f>"WEEK "&amp;IF(ROUNDUP(DAY(tbl_raw_data[[#This Row],[updated_date]])/7,0)=5,4,ROUNDUP(DAY(tbl_raw_data[[#This Row],[updated_date]])/7,0))</f>
        <v>WEEK 4</v>
      </c>
      <c r="N406" s="71" t="str">
        <f>UPPER(VLOOKUP(tbl_raw_data[[#This Row],[Analyst]],settings!$A$1:$B$15,2,0))</f>
        <v>ASIF</v>
      </c>
      <c r="O406" s="71" t="str">
        <f>TRIM(UPPER(tbl_raw_data[[#This Row],[Outcome]]))</f>
        <v>APPROVE</v>
      </c>
      <c r="P406" s="71" t="str">
        <f>TRIM(UPPER(tbl_raw_data[[#This Row],[Queue Name]]))</f>
        <v>CONSUMER EXISTING</v>
      </c>
      <c r="Q406" s="71" t="str">
        <f>IF(tbl_raw_data[[#This Row],[time_taken_in_min]]&lt;=settings!$D$2,"SLA_MET","SLA_NOT_MET")</f>
        <v>SLA_MET</v>
      </c>
    </row>
    <row r="407" spans="1:17" hidden="1" x14ac:dyDescent="0.3">
      <c r="A407" s="1" t="s">
        <v>1370</v>
      </c>
      <c r="B407" s="36">
        <v>45138.662615740737</v>
      </c>
      <c r="C407" s="39">
        <v>45138.669560185182</v>
      </c>
      <c r="D407" s="8" t="s">
        <v>15</v>
      </c>
      <c r="E407" s="6" t="s">
        <v>8</v>
      </c>
      <c r="F407" s="8" t="s">
        <v>114</v>
      </c>
      <c r="G407" s="9"/>
      <c r="H407" s="84" t="str">
        <f t="shared" si="6"/>
        <v>Reason Unknown</v>
      </c>
      <c r="I407" s="63">
        <f>(tbl_raw_data[[#This Row],[Date Actioned]])-(tbl_raw_data[[#This Row],[Date Tagged]])</f>
        <v>6.9444444452528842E-3</v>
      </c>
      <c r="J407" s="66">
        <f>HOUR(tbl_raw_data[[#This Row],[time_taken]])*60+MINUTE(tbl_raw_data[[#This Row],[time_taken]])+SECOND(tbl_raw_data[[#This Row],[time_taken]])/60</f>
        <v>10</v>
      </c>
      <c r="K407" s="68">
        <f>DATE(YEAR(tbl_raw_data[[#This Row],[Date Actioned]]),MONTH(tbl_raw_data[[#This Row],[Date Actioned]]),DAY(tbl_raw_data[[#This Row],[Date Actioned]]))</f>
        <v>45138</v>
      </c>
      <c r="L407" s="65" t="str">
        <f>UPPER(TEXT(tbl_raw_data[[#This Row],[updated_date]],"MMMM"))</f>
        <v>JULY</v>
      </c>
      <c r="M407" s="65" t="str">
        <f>"WEEK "&amp;IF(ROUNDUP(DAY(tbl_raw_data[[#This Row],[updated_date]])/7,0)=5,4,ROUNDUP(DAY(tbl_raw_data[[#This Row],[updated_date]])/7,0))</f>
        <v>WEEK 4</v>
      </c>
      <c r="N407" s="71" t="str">
        <f>UPPER(VLOOKUP(tbl_raw_data[[#This Row],[Analyst]],settings!$A$1:$B$15,2,0))</f>
        <v>FARDIN</v>
      </c>
      <c r="O407" s="71" t="str">
        <f>TRIM(UPPER(tbl_raw_data[[#This Row],[Outcome]]))</f>
        <v>APPROVE</v>
      </c>
      <c r="P407" s="71" t="str">
        <f>TRIM(UPPER(tbl_raw_data[[#This Row],[Queue Name]]))</f>
        <v>CONSUMER POST BUREAU</v>
      </c>
      <c r="Q407" s="71" t="str">
        <f>IF(tbl_raw_data[[#This Row],[time_taken_in_min]]&lt;=settings!$D$2,"SLA_MET","SLA_NOT_MET")</f>
        <v>SLA_MET</v>
      </c>
    </row>
    <row r="408" spans="1:17" hidden="1" x14ac:dyDescent="0.3">
      <c r="A408" s="5" t="s">
        <v>1371</v>
      </c>
      <c r="B408" s="34">
        <v>45138.663437499999</v>
      </c>
      <c r="C408" s="38">
        <v>45138.667060185187</v>
      </c>
      <c r="D408" s="3" t="s">
        <v>10</v>
      </c>
      <c r="E408" s="3" t="s">
        <v>11</v>
      </c>
      <c r="F408" s="3" t="s">
        <v>14</v>
      </c>
      <c r="G408" s="3" t="s">
        <v>15</v>
      </c>
      <c r="H408" s="84" t="str">
        <f t="shared" si="6"/>
        <v>Reason Unknown</v>
      </c>
      <c r="I408" s="63">
        <f>(tbl_raw_data[[#This Row],[Date Actioned]])-(tbl_raw_data[[#This Row],[Date Tagged]])</f>
        <v>3.6226851880201139E-3</v>
      </c>
      <c r="J408" s="66">
        <f>HOUR(tbl_raw_data[[#This Row],[time_taken]])*60+MINUTE(tbl_raw_data[[#This Row],[time_taken]])+SECOND(tbl_raw_data[[#This Row],[time_taken]])/60</f>
        <v>5.2166666666666668</v>
      </c>
      <c r="K408" s="68">
        <f>DATE(YEAR(tbl_raw_data[[#This Row],[Date Actioned]]),MONTH(tbl_raw_data[[#This Row],[Date Actioned]]),DAY(tbl_raw_data[[#This Row],[Date Actioned]]))</f>
        <v>45138</v>
      </c>
      <c r="L408" s="65" t="str">
        <f>UPPER(TEXT(tbl_raw_data[[#This Row],[updated_date]],"MMMM"))</f>
        <v>JULY</v>
      </c>
      <c r="M408" s="65" t="str">
        <f>"WEEK "&amp;IF(ROUNDUP(DAY(tbl_raw_data[[#This Row],[updated_date]])/7,0)=5,4,ROUNDUP(DAY(tbl_raw_data[[#This Row],[updated_date]])/7,0))</f>
        <v>WEEK 4</v>
      </c>
      <c r="N408" s="71" t="str">
        <f>UPPER(VLOOKUP(tbl_raw_data[[#This Row],[Analyst]],settings!$A$1:$B$15,2,0))</f>
        <v>CAMROON</v>
      </c>
      <c r="O408" s="71" t="str">
        <f>TRIM(UPPER(tbl_raw_data[[#This Row],[Outcome]]))</f>
        <v>APPROVE</v>
      </c>
      <c r="P408" s="71" t="str">
        <f>TRIM(UPPER(tbl_raw_data[[#This Row],[Queue Name]]))</f>
        <v>CONSUMER EXISTING</v>
      </c>
      <c r="Q408" s="71" t="str">
        <f>IF(tbl_raw_data[[#This Row],[time_taken_in_min]]&lt;=settings!$D$2,"SLA_MET","SLA_NOT_MET")</f>
        <v>SLA_MET</v>
      </c>
    </row>
    <row r="409" spans="1:17" hidden="1" x14ac:dyDescent="0.3">
      <c r="A409" s="7" t="s">
        <v>1372</v>
      </c>
      <c r="B409" s="36">
        <v>45138.666296296295</v>
      </c>
      <c r="C409" s="37">
        <v>45138.671655092592</v>
      </c>
      <c r="D409" s="6" t="s">
        <v>10</v>
      </c>
      <c r="E409" s="6" t="s">
        <v>11</v>
      </c>
      <c r="F409" s="6" t="s">
        <v>14</v>
      </c>
      <c r="G409" s="6" t="s">
        <v>15</v>
      </c>
      <c r="H409" s="84" t="str">
        <f t="shared" si="6"/>
        <v>Reason Unknown</v>
      </c>
      <c r="I409" s="63">
        <f>(tbl_raw_data[[#This Row],[Date Actioned]])-(tbl_raw_data[[#This Row],[Date Tagged]])</f>
        <v>5.3587962975143455E-3</v>
      </c>
      <c r="J409" s="66">
        <f>HOUR(tbl_raw_data[[#This Row],[time_taken]])*60+MINUTE(tbl_raw_data[[#This Row],[time_taken]])+SECOND(tbl_raw_data[[#This Row],[time_taken]])/60</f>
        <v>7.7166666666666668</v>
      </c>
      <c r="K409" s="68">
        <f>DATE(YEAR(tbl_raw_data[[#This Row],[Date Actioned]]),MONTH(tbl_raw_data[[#This Row],[Date Actioned]]),DAY(tbl_raw_data[[#This Row],[Date Actioned]]))</f>
        <v>45138</v>
      </c>
      <c r="L409" s="65" t="str">
        <f>UPPER(TEXT(tbl_raw_data[[#This Row],[updated_date]],"MMMM"))</f>
        <v>JULY</v>
      </c>
      <c r="M409" s="65" t="str">
        <f>"WEEK "&amp;IF(ROUNDUP(DAY(tbl_raw_data[[#This Row],[updated_date]])/7,0)=5,4,ROUNDUP(DAY(tbl_raw_data[[#This Row],[updated_date]])/7,0))</f>
        <v>WEEK 4</v>
      </c>
      <c r="N409" s="71" t="str">
        <f>UPPER(VLOOKUP(tbl_raw_data[[#This Row],[Analyst]],settings!$A$1:$B$15,2,0))</f>
        <v>CAMROON</v>
      </c>
      <c r="O409" s="71" t="str">
        <f>TRIM(UPPER(tbl_raw_data[[#This Row],[Outcome]]))</f>
        <v>APPROVE</v>
      </c>
      <c r="P409" s="71" t="str">
        <f>TRIM(UPPER(tbl_raw_data[[#This Row],[Queue Name]]))</f>
        <v>CONSUMER EXISTING</v>
      </c>
      <c r="Q409" s="71" t="str">
        <f>IF(tbl_raw_data[[#This Row],[time_taken_in_min]]&lt;=settings!$D$2,"SLA_MET","SLA_NOT_MET")</f>
        <v>SLA_MET</v>
      </c>
    </row>
    <row r="410" spans="1:17" hidden="1" x14ac:dyDescent="0.3">
      <c r="A410" s="1" t="s">
        <v>1373</v>
      </c>
      <c r="B410" s="34">
        <v>45138.669259259259</v>
      </c>
      <c r="C410" s="38">
        <v>45138.67528935185</v>
      </c>
      <c r="D410" s="3" t="s">
        <v>10</v>
      </c>
      <c r="E410" s="3" t="s">
        <v>18</v>
      </c>
      <c r="F410" s="3" t="s">
        <v>17</v>
      </c>
      <c r="G410" s="3" t="s">
        <v>15</v>
      </c>
      <c r="H410" s="84" t="str">
        <f t="shared" si="6"/>
        <v>Reason Unknown</v>
      </c>
      <c r="I410" s="63">
        <f>(tbl_raw_data[[#This Row],[Date Actioned]])-(tbl_raw_data[[#This Row],[Date Tagged]])</f>
        <v>6.0300925906631164E-3</v>
      </c>
      <c r="J410" s="66">
        <f>HOUR(tbl_raw_data[[#This Row],[time_taken]])*60+MINUTE(tbl_raw_data[[#This Row],[time_taken]])+SECOND(tbl_raw_data[[#This Row],[time_taken]])/60</f>
        <v>8.6833333333333336</v>
      </c>
      <c r="K410" s="68">
        <f>DATE(YEAR(tbl_raw_data[[#This Row],[Date Actioned]]),MONTH(tbl_raw_data[[#This Row],[Date Actioned]]),DAY(tbl_raw_data[[#This Row],[Date Actioned]]))</f>
        <v>45138</v>
      </c>
      <c r="L410" s="65" t="str">
        <f>UPPER(TEXT(tbl_raw_data[[#This Row],[updated_date]],"MMMM"))</f>
        <v>JULY</v>
      </c>
      <c r="M410" s="65" t="str">
        <f>"WEEK "&amp;IF(ROUNDUP(DAY(tbl_raw_data[[#This Row],[updated_date]])/7,0)=5,4,ROUNDUP(DAY(tbl_raw_data[[#This Row],[updated_date]])/7,0))</f>
        <v>WEEK 4</v>
      </c>
      <c r="N410" s="71" t="str">
        <f>UPPER(VLOOKUP(tbl_raw_data[[#This Row],[Analyst]],settings!$A$1:$B$15,2,0))</f>
        <v>MERCEDES</v>
      </c>
      <c r="O410" s="71" t="str">
        <f>TRIM(UPPER(tbl_raw_data[[#This Row],[Outcome]]))</f>
        <v>APPROVE</v>
      </c>
      <c r="P410" s="71" t="str">
        <f>TRIM(UPPER(tbl_raw_data[[#This Row],[Queue Name]]))</f>
        <v>CONSUMER PRE BUREAU</v>
      </c>
      <c r="Q410" s="71" t="str">
        <f>IF(tbl_raw_data[[#This Row],[time_taken_in_min]]&lt;=settings!$D$2,"SLA_MET","SLA_NOT_MET")</f>
        <v>SLA_MET</v>
      </c>
    </row>
    <row r="411" spans="1:17" hidden="1" x14ac:dyDescent="0.3">
      <c r="A411" s="5" t="s">
        <v>1374</v>
      </c>
      <c r="B411" s="36">
        <v>45138.671226851853</v>
      </c>
      <c r="C411" s="37">
        <v>45138.677002314813</v>
      </c>
      <c r="D411" s="6" t="s">
        <v>10</v>
      </c>
      <c r="E411" s="6" t="s">
        <v>18</v>
      </c>
      <c r="F411" s="6" t="s">
        <v>9</v>
      </c>
      <c r="G411" s="6" t="s">
        <v>23</v>
      </c>
      <c r="H411" s="84" t="str">
        <f t="shared" si="6"/>
        <v>Reason Unknown</v>
      </c>
      <c r="I411" s="63">
        <f>(tbl_raw_data[[#This Row],[Date Actioned]])-(tbl_raw_data[[#This Row],[Date Tagged]])</f>
        <v>5.7754629597184248E-3</v>
      </c>
      <c r="J411" s="66">
        <f>HOUR(tbl_raw_data[[#This Row],[time_taken]])*60+MINUTE(tbl_raw_data[[#This Row],[time_taken]])+SECOND(tbl_raw_data[[#This Row],[time_taken]])/60</f>
        <v>8.3166666666666664</v>
      </c>
      <c r="K411" s="68">
        <f>DATE(YEAR(tbl_raw_data[[#This Row],[Date Actioned]]),MONTH(tbl_raw_data[[#This Row],[Date Actioned]]),DAY(tbl_raw_data[[#This Row],[Date Actioned]]))</f>
        <v>45138</v>
      </c>
      <c r="L411" s="65" t="str">
        <f>UPPER(TEXT(tbl_raw_data[[#This Row],[updated_date]],"MMMM"))</f>
        <v>JULY</v>
      </c>
      <c r="M411" s="65" t="str">
        <f>"WEEK "&amp;IF(ROUNDUP(DAY(tbl_raw_data[[#This Row],[updated_date]])/7,0)=5,4,ROUNDUP(DAY(tbl_raw_data[[#This Row],[updated_date]])/7,0))</f>
        <v>WEEK 4</v>
      </c>
      <c r="N411" s="71" t="str">
        <f>UPPER(VLOOKUP(tbl_raw_data[[#This Row],[Analyst]],settings!$A$1:$B$15,2,0))</f>
        <v>QUADIR</v>
      </c>
      <c r="O411" s="71" t="str">
        <f>TRIM(UPPER(tbl_raw_data[[#This Row],[Outcome]]))</f>
        <v>APPROVE</v>
      </c>
      <c r="P411" s="71" t="str">
        <f>TRIM(UPPER(tbl_raw_data[[#This Row],[Queue Name]]))</f>
        <v>CONSUMER PRE BUREAU</v>
      </c>
      <c r="Q411" s="71" t="str">
        <f>IF(tbl_raw_data[[#This Row],[time_taken_in_min]]&lt;=settings!$D$2,"SLA_MET","SLA_NOT_MET")</f>
        <v>SLA_MET</v>
      </c>
    </row>
    <row r="412" spans="1:17" hidden="1" x14ac:dyDescent="0.3">
      <c r="A412" s="7" t="s">
        <v>1375</v>
      </c>
      <c r="B412" s="34">
        <v>45138.673356481479</v>
      </c>
      <c r="C412" s="38">
        <v>45138.677685185183</v>
      </c>
      <c r="D412" s="3" t="s">
        <v>10</v>
      </c>
      <c r="E412" s="3" t="s">
        <v>11</v>
      </c>
      <c r="F412" s="3" t="s">
        <v>24</v>
      </c>
      <c r="G412" s="3" t="s">
        <v>26</v>
      </c>
      <c r="H412" s="84" t="str">
        <f t="shared" si="6"/>
        <v>Reason Unknown</v>
      </c>
      <c r="I412" s="63">
        <f>(tbl_raw_data[[#This Row],[Date Actioned]])-(tbl_raw_data[[#This Row],[Date Tagged]])</f>
        <v>4.3287037042318843E-3</v>
      </c>
      <c r="J412" s="66">
        <f>HOUR(tbl_raw_data[[#This Row],[time_taken]])*60+MINUTE(tbl_raw_data[[#This Row],[time_taken]])+SECOND(tbl_raw_data[[#This Row],[time_taken]])/60</f>
        <v>6.2333333333333334</v>
      </c>
      <c r="K412" s="68">
        <f>DATE(YEAR(tbl_raw_data[[#This Row],[Date Actioned]]),MONTH(tbl_raw_data[[#This Row],[Date Actioned]]),DAY(tbl_raw_data[[#This Row],[Date Actioned]]))</f>
        <v>45138</v>
      </c>
      <c r="L412" s="65" t="str">
        <f>UPPER(TEXT(tbl_raw_data[[#This Row],[updated_date]],"MMMM"))</f>
        <v>JULY</v>
      </c>
      <c r="M412" s="65" t="str">
        <f>"WEEK "&amp;IF(ROUNDUP(DAY(tbl_raw_data[[#This Row],[updated_date]])/7,0)=5,4,ROUNDUP(DAY(tbl_raw_data[[#This Row],[updated_date]])/7,0))</f>
        <v>WEEK 4</v>
      </c>
      <c r="N412" s="71" t="str">
        <f>UPPER(VLOOKUP(tbl_raw_data[[#This Row],[Analyst]],settings!$A$1:$B$15,2,0))</f>
        <v>SAM</v>
      </c>
      <c r="O412" s="71" t="str">
        <f>TRIM(UPPER(tbl_raw_data[[#This Row],[Outcome]]))</f>
        <v>APPROVE</v>
      </c>
      <c r="P412" s="71" t="str">
        <f>TRIM(UPPER(tbl_raw_data[[#This Row],[Queue Name]]))</f>
        <v>CONSUMER EXISTING</v>
      </c>
      <c r="Q412" s="71" t="str">
        <f>IF(tbl_raw_data[[#This Row],[time_taken_in_min]]&lt;=settings!$D$2,"SLA_MET","SLA_NOT_MET")</f>
        <v>SLA_MET</v>
      </c>
    </row>
    <row r="413" spans="1:17" hidden="1" x14ac:dyDescent="0.3">
      <c r="A413" s="1" t="s">
        <v>1376</v>
      </c>
      <c r="B413" s="36">
        <v>45138.675787037035</v>
      </c>
      <c r="C413" s="37">
        <v>45138.681203703702</v>
      </c>
      <c r="D413" s="6" t="s">
        <v>10</v>
      </c>
      <c r="E413" s="6" t="s">
        <v>11</v>
      </c>
      <c r="F413" s="6" t="s">
        <v>17</v>
      </c>
      <c r="G413" s="6" t="s">
        <v>15</v>
      </c>
      <c r="H413" s="84" t="str">
        <f t="shared" si="6"/>
        <v>Reason Unknown</v>
      </c>
      <c r="I413" s="63">
        <f>(tbl_raw_data[[#This Row],[Date Actioned]])-(tbl_raw_data[[#This Row],[Date Tagged]])</f>
        <v>5.4166666668606922E-3</v>
      </c>
      <c r="J413" s="66">
        <f>HOUR(tbl_raw_data[[#This Row],[time_taken]])*60+MINUTE(tbl_raw_data[[#This Row],[time_taken]])+SECOND(tbl_raw_data[[#This Row],[time_taken]])/60</f>
        <v>7.8</v>
      </c>
      <c r="K413" s="68">
        <f>DATE(YEAR(tbl_raw_data[[#This Row],[Date Actioned]]),MONTH(tbl_raw_data[[#This Row],[Date Actioned]]),DAY(tbl_raw_data[[#This Row],[Date Actioned]]))</f>
        <v>45138</v>
      </c>
      <c r="L413" s="65" t="str">
        <f>UPPER(TEXT(tbl_raw_data[[#This Row],[updated_date]],"MMMM"))</f>
        <v>JULY</v>
      </c>
      <c r="M413" s="65" t="str">
        <f>"WEEK "&amp;IF(ROUNDUP(DAY(tbl_raw_data[[#This Row],[updated_date]])/7,0)=5,4,ROUNDUP(DAY(tbl_raw_data[[#This Row],[updated_date]])/7,0))</f>
        <v>WEEK 4</v>
      </c>
      <c r="N413" s="71" t="str">
        <f>UPPER(VLOOKUP(tbl_raw_data[[#This Row],[Analyst]],settings!$A$1:$B$15,2,0))</f>
        <v>MERCEDES</v>
      </c>
      <c r="O413" s="71" t="str">
        <f>TRIM(UPPER(tbl_raw_data[[#This Row],[Outcome]]))</f>
        <v>APPROVE</v>
      </c>
      <c r="P413" s="71" t="str">
        <f>TRIM(UPPER(tbl_raw_data[[#This Row],[Queue Name]]))</f>
        <v>CONSUMER EXISTING</v>
      </c>
      <c r="Q413" s="71" t="str">
        <f>IF(tbl_raw_data[[#This Row],[time_taken_in_min]]&lt;=settings!$D$2,"SLA_MET","SLA_NOT_MET")</f>
        <v>SLA_MET</v>
      </c>
    </row>
    <row r="414" spans="1:17" hidden="1" x14ac:dyDescent="0.3">
      <c r="A414" s="5" t="s">
        <v>1377</v>
      </c>
      <c r="B414" s="34">
        <v>45138.676261574074</v>
      </c>
      <c r="C414" s="38">
        <v>45138.682569444441</v>
      </c>
      <c r="D414" s="3" t="s">
        <v>10</v>
      </c>
      <c r="E414" s="3" t="s">
        <v>11</v>
      </c>
      <c r="F414" s="3" t="s">
        <v>22</v>
      </c>
      <c r="G414" s="3" t="s">
        <v>15</v>
      </c>
      <c r="H414" s="84" t="str">
        <f t="shared" si="6"/>
        <v>Reason Unknown</v>
      </c>
      <c r="I414" s="63">
        <f>(tbl_raw_data[[#This Row],[Date Actioned]])-(tbl_raw_data[[#This Row],[Date Tagged]])</f>
        <v>6.3078703678911552E-3</v>
      </c>
      <c r="J414" s="66">
        <f>HOUR(tbl_raw_data[[#This Row],[time_taken]])*60+MINUTE(tbl_raw_data[[#This Row],[time_taken]])+SECOND(tbl_raw_data[[#This Row],[time_taken]])/60</f>
        <v>9.0833333333333339</v>
      </c>
      <c r="K414" s="68">
        <f>DATE(YEAR(tbl_raw_data[[#This Row],[Date Actioned]]),MONTH(tbl_raw_data[[#This Row],[Date Actioned]]),DAY(tbl_raw_data[[#This Row],[Date Actioned]]))</f>
        <v>45138</v>
      </c>
      <c r="L414" s="65" t="str">
        <f>UPPER(TEXT(tbl_raw_data[[#This Row],[updated_date]],"MMMM"))</f>
        <v>JULY</v>
      </c>
      <c r="M414" s="65" t="str">
        <f>"WEEK "&amp;IF(ROUNDUP(DAY(tbl_raw_data[[#This Row],[updated_date]])/7,0)=5,4,ROUNDUP(DAY(tbl_raw_data[[#This Row],[updated_date]])/7,0))</f>
        <v>WEEK 4</v>
      </c>
      <c r="N414" s="71" t="str">
        <f>UPPER(VLOOKUP(tbl_raw_data[[#This Row],[Analyst]],settings!$A$1:$B$15,2,0))</f>
        <v>ROHAN</v>
      </c>
      <c r="O414" s="71" t="str">
        <f>TRIM(UPPER(tbl_raw_data[[#This Row],[Outcome]]))</f>
        <v>APPROVE</v>
      </c>
      <c r="P414" s="71" t="str">
        <f>TRIM(UPPER(tbl_raw_data[[#This Row],[Queue Name]]))</f>
        <v>CONSUMER EXISTING</v>
      </c>
      <c r="Q414" s="71" t="str">
        <f>IF(tbl_raw_data[[#This Row],[time_taken_in_min]]&lt;=settings!$D$2,"SLA_MET","SLA_NOT_MET")</f>
        <v>SLA_MET</v>
      </c>
    </row>
    <row r="415" spans="1:17" hidden="1" x14ac:dyDescent="0.3">
      <c r="A415" s="7" t="s">
        <v>1378</v>
      </c>
      <c r="B415" s="36">
        <v>45138.678229166668</v>
      </c>
      <c r="C415" s="37">
        <v>45138.68173611111</v>
      </c>
      <c r="D415" s="6" t="s">
        <v>10</v>
      </c>
      <c r="E415" s="6" t="s">
        <v>11</v>
      </c>
      <c r="F415" s="6" t="s">
        <v>24</v>
      </c>
      <c r="G415" s="6" t="s">
        <v>15</v>
      </c>
      <c r="H415" s="84" t="str">
        <f t="shared" si="6"/>
        <v>Reason Unknown</v>
      </c>
      <c r="I415" s="63">
        <f>(tbl_raw_data[[#This Row],[Date Actioned]])-(tbl_raw_data[[#This Row],[Date Tagged]])</f>
        <v>3.5069444420514628E-3</v>
      </c>
      <c r="J415" s="66">
        <f>HOUR(tbl_raw_data[[#This Row],[time_taken]])*60+MINUTE(tbl_raw_data[[#This Row],[time_taken]])+SECOND(tbl_raw_data[[#This Row],[time_taken]])/60</f>
        <v>5.05</v>
      </c>
      <c r="K415" s="68">
        <f>DATE(YEAR(tbl_raw_data[[#This Row],[Date Actioned]]),MONTH(tbl_raw_data[[#This Row],[Date Actioned]]),DAY(tbl_raw_data[[#This Row],[Date Actioned]]))</f>
        <v>45138</v>
      </c>
      <c r="L415" s="65" t="str">
        <f>UPPER(TEXT(tbl_raw_data[[#This Row],[updated_date]],"MMMM"))</f>
        <v>JULY</v>
      </c>
      <c r="M415" s="65" t="str">
        <f>"WEEK "&amp;IF(ROUNDUP(DAY(tbl_raw_data[[#This Row],[updated_date]])/7,0)=5,4,ROUNDUP(DAY(tbl_raw_data[[#This Row],[updated_date]])/7,0))</f>
        <v>WEEK 4</v>
      </c>
      <c r="N415" s="71" t="str">
        <f>UPPER(VLOOKUP(tbl_raw_data[[#This Row],[Analyst]],settings!$A$1:$B$15,2,0))</f>
        <v>SAM</v>
      </c>
      <c r="O415" s="71" t="str">
        <f>TRIM(UPPER(tbl_raw_data[[#This Row],[Outcome]]))</f>
        <v>APPROVE</v>
      </c>
      <c r="P415" s="71" t="str">
        <f>TRIM(UPPER(tbl_raw_data[[#This Row],[Queue Name]]))</f>
        <v>CONSUMER EXISTING</v>
      </c>
      <c r="Q415" s="71" t="str">
        <f>IF(tbl_raw_data[[#This Row],[time_taken_in_min]]&lt;=settings!$D$2,"SLA_MET","SLA_NOT_MET")</f>
        <v>SLA_MET</v>
      </c>
    </row>
    <row r="416" spans="1:17" hidden="1" x14ac:dyDescent="0.3">
      <c r="A416" s="1" t="s">
        <v>1379</v>
      </c>
      <c r="B416" s="34">
        <v>45138.681377314817</v>
      </c>
      <c r="C416" s="38">
        <v>45138.686747685184</v>
      </c>
      <c r="D416" s="3" t="s">
        <v>10</v>
      </c>
      <c r="E416" s="3" t="s">
        <v>18</v>
      </c>
      <c r="F416" s="3" t="s">
        <v>24</v>
      </c>
      <c r="G416" s="3" t="s">
        <v>23</v>
      </c>
      <c r="H416" s="84" t="str">
        <f t="shared" si="6"/>
        <v>Reason Unknown</v>
      </c>
      <c r="I416" s="63">
        <f>(tbl_raw_data[[#This Row],[Date Actioned]])-(tbl_raw_data[[#This Row],[Date Tagged]])</f>
        <v>5.3703703670180403E-3</v>
      </c>
      <c r="J416" s="66">
        <f>HOUR(tbl_raw_data[[#This Row],[time_taken]])*60+MINUTE(tbl_raw_data[[#This Row],[time_taken]])+SECOND(tbl_raw_data[[#This Row],[time_taken]])/60</f>
        <v>7.7333333333333334</v>
      </c>
      <c r="K416" s="68">
        <f>DATE(YEAR(tbl_raw_data[[#This Row],[Date Actioned]]),MONTH(tbl_raw_data[[#This Row],[Date Actioned]]),DAY(tbl_raw_data[[#This Row],[Date Actioned]]))</f>
        <v>45138</v>
      </c>
      <c r="L416" s="65" t="str">
        <f>UPPER(TEXT(tbl_raw_data[[#This Row],[updated_date]],"MMMM"))</f>
        <v>JULY</v>
      </c>
      <c r="M416" s="65" t="str">
        <f>"WEEK "&amp;IF(ROUNDUP(DAY(tbl_raw_data[[#This Row],[updated_date]])/7,0)=5,4,ROUNDUP(DAY(tbl_raw_data[[#This Row],[updated_date]])/7,0))</f>
        <v>WEEK 4</v>
      </c>
      <c r="N416" s="71" t="str">
        <f>UPPER(VLOOKUP(tbl_raw_data[[#This Row],[Analyst]],settings!$A$1:$B$15,2,0))</f>
        <v>SAM</v>
      </c>
      <c r="O416" s="71" t="str">
        <f>TRIM(UPPER(tbl_raw_data[[#This Row],[Outcome]]))</f>
        <v>APPROVE</v>
      </c>
      <c r="P416" s="71" t="str">
        <f>TRIM(UPPER(tbl_raw_data[[#This Row],[Queue Name]]))</f>
        <v>CONSUMER PRE BUREAU</v>
      </c>
      <c r="Q416" s="71" t="str">
        <f>IF(tbl_raw_data[[#This Row],[time_taken_in_min]]&lt;=settings!$D$2,"SLA_MET","SLA_NOT_MET")</f>
        <v>SLA_MET</v>
      </c>
    </row>
    <row r="417" spans="1:17" hidden="1" x14ac:dyDescent="0.3">
      <c r="A417" s="5" t="s">
        <v>1380</v>
      </c>
      <c r="B417" s="36">
        <v>45138.682939814818</v>
      </c>
      <c r="C417" s="37">
        <v>45138.698692129627</v>
      </c>
      <c r="D417" s="6" t="s">
        <v>10</v>
      </c>
      <c r="E417" s="6" t="s">
        <v>11</v>
      </c>
      <c r="F417" s="6" t="s">
        <v>9</v>
      </c>
      <c r="G417" s="6" t="s">
        <v>15</v>
      </c>
      <c r="H417" s="84" t="str">
        <f t="shared" si="6"/>
        <v>Reason Unknown</v>
      </c>
      <c r="I417" s="63">
        <f>(tbl_raw_data[[#This Row],[Date Actioned]])-(tbl_raw_data[[#This Row],[Date Tagged]])</f>
        <v>1.5752314808196388E-2</v>
      </c>
      <c r="J417" s="66">
        <f>HOUR(tbl_raw_data[[#This Row],[time_taken]])*60+MINUTE(tbl_raw_data[[#This Row],[time_taken]])+SECOND(tbl_raw_data[[#This Row],[time_taken]])/60</f>
        <v>22.683333333333334</v>
      </c>
      <c r="K417" s="68">
        <f>DATE(YEAR(tbl_raw_data[[#This Row],[Date Actioned]]),MONTH(tbl_raw_data[[#This Row],[Date Actioned]]),DAY(tbl_raw_data[[#This Row],[Date Actioned]]))</f>
        <v>45138</v>
      </c>
      <c r="L417" s="65" t="str">
        <f>UPPER(TEXT(tbl_raw_data[[#This Row],[updated_date]],"MMMM"))</f>
        <v>JULY</v>
      </c>
      <c r="M417" s="65" t="str">
        <f>"WEEK "&amp;IF(ROUNDUP(DAY(tbl_raw_data[[#This Row],[updated_date]])/7,0)=5,4,ROUNDUP(DAY(tbl_raw_data[[#This Row],[updated_date]])/7,0))</f>
        <v>WEEK 4</v>
      </c>
      <c r="N417" s="71" t="str">
        <f>UPPER(VLOOKUP(tbl_raw_data[[#This Row],[Analyst]],settings!$A$1:$B$15,2,0))</f>
        <v>QUADIR</v>
      </c>
      <c r="O417" s="71" t="str">
        <f>TRIM(UPPER(tbl_raw_data[[#This Row],[Outcome]]))</f>
        <v>APPROVE</v>
      </c>
      <c r="P417" s="71" t="str">
        <f>TRIM(UPPER(tbl_raw_data[[#This Row],[Queue Name]]))</f>
        <v>CONSUMER EXISTING</v>
      </c>
      <c r="Q417" s="71" t="str">
        <f>IF(tbl_raw_data[[#This Row],[time_taken_in_min]]&lt;=settings!$D$2,"SLA_MET","SLA_NOT_MET")</f>
        <v>SLA_NOT_MET</v>
      </c>
    </row>
    <row r="418" spans="1:17" hidden="1" x14ac:dyDescent="0.3">
      <c r="A418" s="7" t="s">
        <v>1381</v>
      </c>
      <c r="B418" s="34">
        <v>45138.683576388888</v>
      </c>
      <c r="C418" s="38">
        <v>45138.688460648147</v>
      </c>
      <c r="D418" s="3" t="s">
        <v>10</v>
      </c>
      <c r="E418" s="3" t="s">
        <v>18</v>
      </c>
      <c r="F418" s="3" t="s">
        <v>14</v>
      </c>
      <c r="G418" s="3" t="s">
        <v>15</v>
      </c>
      <c r="H418" s="84" t="str">
        <f t="shared" si="6"/>
        <v>Reason Unknown</v>
      </c>
      <c r="I418" s="63">
        <f>(tbl_raw_data[[#This Row],[Date Actioned]])-(tbl_raw_data[[#This Row],[Date Tagged]])</f>
        <v>4.8842592586879618E-3</v>
      </c>
      <c r="J418" s="66">
        <f>HOUR(tbl_raw_data[[#This Row],[time_taken]])*60+MINUTE(tbl_raw_data[[#This Row],[time_taken]])+SECOND(tbl_raw_data[[#This Row],[time_taken]])/60</f>
        <v>7.0333333333333332</v>
      </c>
      <c r="K418" s="68">
        <f>DATE(YEAR(tbl_raw_data[[#This Row],[Date Actioned]]),MONTH(tbl_raw_data[[#This Row],[Date Actioned]]),DAY(tbl_raw_data[[#This Row],[Date Actioned]]))</f>
        <v>45138</v>
      </c>
      <c r="L418" s="65" t="str">
        <f>UPPER(TEXT(tbl_raw_data[[#This Row],[updated_date]],"MMMM"))</f>
        <v>JULY</v>
      </c>
      <c r="M418" s="65" t="str">
        <f>"WEEK "&amp;IF(ROUNDUP(DAY(tbl_raw_data[[#This Row],[updated_date]])/7,0)=5,4,ROUNDUP(DAY(tbl_raw_data[[#This Row],[updated_date]])/7,0))</f>
        <v>WEEK 4</v>
      </c>
      <c r="N418" s="71" t="str">
        <f>UPPER(VLOOKUP(tbl_raw_data[[#This Row],[Analyst]],settings!$A$1:$B$15,2,0))</f>
        <v>CAMROON</v>
      </c>
      <c r="O418" s="71" t="str">
        <f>TRIM(UPPER(tbl_raw_data[[#This Row],[Outcome]]))</f>
        <v>APPROVE</v>
      </c>
      <c r="P418" s="71" t="str">
        <f>TRIM(UPPER(tbl_raw_data[[#This Row],[Queue Name]]))</f>
        <v>CONSUMER PRE BUREAU</v>
      </c>
      <c r="Q418" s="71" t="str">
        <f>IF(tbl_raw_data[[#This Row],[time_taken_in_min]]&lt;=settings!$D$2,"SLA_MET","SLA_NOT_MET")</f>
        <v>SLA_MET</v>
      </c>
    </row>
    <row r="419" spans="1:17" hidden="1" x14ac:dyDescent="0.3">
      <c r="A419" s="1" t="s">
        <v>1382</v>
      </c>
      <c r="B419" s="36">
        <v>45138.688784722224</v>
      </c>
      <c r="C419" s="37">
        <v>45138.697048611109</v>
      </c>
      <c r="D419" s="6" t="s">
        <v>10</v>
      </c>
      <c r="E419" s="6" t="s">
        <v>18</v>
      </c>
      <c r="F419" s="6" t="s">
        <v>14</v>
      </c>
      <c r="G419" s="6" t="s">
        <v>15</v>
      </c>
      <c r="H419" s="84" t="str">
        <f t="shared" si="6"/>
        <v>Reason Unknown</v>
      </c>
      <c r="I419" s="63">
        <f>(tbl_raw_data[[#This Row],[Date Actioned]])-(tbl_raw_data[[#This Row],[Date Tagged]])</f>
        <v>8.2638888852670789E-3</v>
      </c>
      <c r="J419" s="66">
        <f>HOUR(tbl_raw_data[[#This Row],[time_taken]])*60+MINUTE(tbl_raw_data[[#This Row],[time_taken]])+SECOND(tbl_raw_data[[#This Row],[time_taken]])/60</f>
        <v>11.9</v>
      </c>
      <c r="K419" s="68">
        <f>DATE(YEAR(tbl_raw_data[[#This Row],[Date Actioned]]),MONTH(tbl_raw_data[[#This Row],[Date Actioned]]),DAY(tbl_raw_data[[#This Row],[Date Actioned]]))</f>
        <v>45138</v>
      </c>
      <c r="L419" s="65" t="str">
        <f>UPPER(TEXT(tbl_raw_data[[#This Row],[updated_date]],"MMMM"))</f>
        <v>JULY</v>
      </c>
      <c r="M419" s="65" t="str">
        <f>"WEEK "&amp;IF(ROUNDUP(DAY(tbl_raw_data[[#This Row],[updated_date]])/7,0)=5,4,ROUNDUP(DAY(tbl_raw_data[[#This Row],[updated_date]])/7,0))</f>
        <v>WEEK 4</v>
      </c>
      <c r="N419" s="71" t="str">
        <f>UPPER(VLOOKUP(tbl_raw_data[[#This Row],[Analyst]],settings!$A$1:$B$15,2,0))</f>
        <v>CAMROON</v>
      </c>
      <c r="O419" s="71" t="str">
        <f>TRIM(UPPER(tbl_raw_data[[#This Row],[Outcome]]))</f>
        <v>APPROVE</v>
      </c>
      <c r="P419" s="71" t="str">
        <f>TRIM(UPPER(tbl_raw_data[[#This Row],[Queue Name]]))</f>
        <v>CONSUMER PRE BUREAU</v>
      </c>
      <c r="Q419" s="71" t="str">
        <f>IF(tbl_raw_data[[#This Row],[time_taken_in_min]]&lt;=settings!$D$2,"SLA_MET","SLA_NOT_MET")</f>
        <v>SLA_MET</v>
      </c>
    </row>
    <row r="420" spans="1:17" hidden="1" x14ac:dyDescent="0.3">
      <c r="A420" s="5" t="s">
        <v>1383</v>
      </c>
      <c r="B420" s="34">
        <v>45138.689421296294</v>
      </c>
      <c r="C420" s="38">
        <v>45138.700833333336</v>
      </c>
      <c r="D420" s="3" t="s">
        <v>10</v>
      </c>
      <c r="E420" s="3" t="s">
        <v>18</v>
      </c>
      <c r="F420" s="3" t="s">
        <v>22</v>
      </c>
      <c r="G420" s="3" t="s">
        <v>23</v>
      </c>
      <c r="H420" s="84" t="str">
        <f t="shared" si="6"/>
        <v>Reason Unknown</v>
      </c>
      <c r="I420" s="63">
        <f>(tbl_raw_data[[#This Row],[Date Actioned]])-(tbl_raw_data[[#This Row],[Date Tagged]])</f>
        <v>1.1412037041736767E-2</v>
      </c>
      <c r="J420" s="66">
        <f>HOUR(tbl_raw_data[[#This Row],[time_taken]])*60+MINUTE(tbl_raw_data[[#This Row],[time_taken]])+SECOND(tbl_raw_data[[#This Row],[time_taken]])/60</f>
        <v>16.433333333333334</v>
      </c>
      <c r="K420" s="68">
        <f>DATE(YEAR(tbl_raw_data[[#This Row],[Date Actioned]]),MONTH(tbl_raw_data[[#This Row],[Date Actioned]]),DAY(tbl_raw_data[[#This Row],[Date Actioned]]))</f>
        <v>45138</v>
      </c>
      <c r="L420" s="65" t="str">
        <f>UPPER(TEXT(tbl_raw_data[[#This Row],[updated_date]],"MMMM"))</f>
        <v>JULY</v>
      </c>
      <c r="M420" s="65" t="str">
        <f>"WEEK "&amp;IF(ROUNDUP(DAY(tbl_raw_data[[#This Row],[updated_date]])/7,0)=5,4,ROUNDUP(DAY(tbl_raw_data[[#This Row],[updated_date]])/7,0))</f>
        <v>WEEK 4</v>
      </c>
      <c r="N420" s="71" t="str">
        <f>UPPER(VLOOKUP(tbl_raw_data[[#This Row],[Analyst]],settings!$A$1:$B$15,2,0))</f>
        <v>ROHAN</v>
      </c>
      <c r="O420" s="71" t="str">
        <f>TRIM(UPPER(tbl_raw_data[[#This Row],[Outcome]]))</f>
        <v>APPROVE</v>
      </c>
      <c r="P420" s="71" t="str">
        <f>TRIM(UPPER(tbl_raw_data[[#This Row],[Queue Name]]))</f>
        <v>CONSUMER PRE BUREAU</v>
      </c>
      <c r="Q420" s="71" t="str">
        <f>IF(tbl_raw_data[[#This Row],[time_taken_in_min]]&lt;=settings!$D$2,"SLA_MET","SLA_NOT_MET")</f>
        <v>SLA_MET</v>
      </c>
    </row>
    <row r="421" spans="1:17" hidden="1" x14ac:dyDescent="0.3">
      <c r="A421" s="7" t="s">
        <v>1384</v>
      </c>
      <c r="B421" s="36">
        <v>45138.689884259256</v>
      </c>
      <c r="C421" s="37">
        <v>45138.696655092594</v>
      </c>
      <c r="D421" s="6" t="s">
        <v>10</v>
      </c>
      <c r="E421" s="6" t="s">
        <v>11</v>
      </c>
      <c r="F421" s="6" t="s">
        <v>25</v>
      </c>
      <c r="G421" s="6" t="s">
        <v>15</v>
      </c>
      <c r="H421" s="84" t="str">
        <f t="shared" si="6"/>
        <v>Reason Unknown</v>
      </c>
      <c r="I421" s="63">
        <f>(tbl_raw_data[[#This Row],[Date Actioned]])-(tbl_raw_data[[#This Row],[Date Tagged]])</f>
        <v>6.7708333372138441E-3</v>
      </c>
      <c r="J421" s="66">
        <f>HOUR(tbl_raw_data[[#This Row],[time_taken]])*60+MINUTE(tbl_raw_data[[#This Row],[time_taken]])+SECOND(tbl_raw_data[[#This Row],[time_taken]])/60</f>
        <v>9.75</v>
      </c>
      <c r="K421" s="68">
        <f>DATE(YEAR(tbl_raw_data[[#This Row],[Date Actioned]]),MONTH(tbl_raw_data[[#This Row],[Date Actioned]]),DAY(tbl_raw_data[[#This Row],[Date Actioned]]))</f>
        <v>45138</v>
      </c>
      <c r="L421" s="65" t="str">
        <f>UPPER(TEXT(tbl_raw_data[[#This Row],[updated_date]],"MMMM"))</f>
        <v>JULY</v>
      </c>
      <c r="M421" s="65" t="str">
        <f>"WEEK "&amp;IF(ROUNDUP(DAY(tbl_raw_data[[#This Row],[updated_date]])/7,0)=5,4,ROUNDUP(DAY(tbl_raw_data[[#This Row],[updated_date]])/7,0))</f>
        <v>WEEK 4</v>
      </c>
      <c r="N421" s="71" t="str">
        <f>UPPER(VLOOKUP(tbl_raw_data[[#This Row],[Analyst]],settings!$A$1:$B$15,2,0))</f>
        <v>ASIF</v>
      </c>
      <c r="O421" s="71" t="str">
        <f>TRIM(UPPER(tbl_raw_data[[#This Row],[Outcome]]))</f>
        <v>APPROVE</v>
      </c>
      <c r="P421" s="71" t="str">
        <f>TRIM(UPPER(tbl_raw_data[[#This Row],[Queue Name]]))</f>
        <v>CONSUMER EXISTING</v>
      </c>
      <c r="Q421" s="71" t="str">
        <f>IF(tbl_raw_data[[#This Row],[time_taken_in_min]]&lt;=settings!$D$2,"SLA_MET","SLA_NOT_MET")</f>
        <v>SLA_MET</v>
      </c>
    </row>
    <row r="422" spans="1:17" hidden="1" x14ac:dyDescent="0.3">
      <c r="A422" s="1" t="s">
        <v>1385</v>
      </c>
      <c r="B422" s="34">
        <v>45138.695659722223</v>
      </c>
      <c r="C422" s="38">
        <v>45138.705405092594</v>
      </c>
      <c r="D422" s="3" t="s">
        <v>10</v>
      </c>
      <c r="E422" s="3" t="s">
        <v>8</v>
      </c>
      <c r="F422" s="3" t="s">
        <v>14</v>
      </c>
      <c r="G422" s="3" t="s">
        <v>16</v>
      </c>
      <c r="H422" s="84" t="str">
        <f t="shared" si="6"/>
        <v>Reason Unknown</v>
      </c>
      <c r="I422" s="63">
        <f>(tbl_raw_data[[#This Row],[Date Actioned]])-(tbl_raw_data[[#This Row],[Date Tagged]])</f>
        <v>9.7453703710925765E-3</v>
      </c>
      <c r="J422" s="66">
        <f>HOUR(tbl_raw_data[[#This Row],[time_taken]])*60+MINUTE(tbl_raw_data[[#This Row],[time_taken]])+SECOND(tbl_raw_data[[#This Row],[time_taken]])/60</f>
        <v>14.033333333333333</v>
      </c>
      <c r="K422" s="68">
        <f>DATE(YEAR(tbl_raw_data[[#This Row],[Date Actioned]]),MONTH(tbl_raw_data[[#This Row],[Date Actioned]]),DAY(tbl_raw_data[[#This Row],[Date Actioned]]))</f>
        <v>45138</v>
      </c>
      <c r="L422" s="65" t="str">
        <f>UPPER(TEXT(tbl_raw_data[[#This Row],[updated_date]],"MMMM"))</f>
        <v>JULY</v>
      </c>
      <c r="M422" s="65" t="str">
        <f>"WEEK "&amp;IF(ROUNDUP(DAY(tbl_raw_data[[#This Row],[updated_date]])/7,0)=5,4,ROUNDUP(DAY(tbl_raw_data[[#This Row],[updated_date]])/7,0))</f>
        <v>WEEK 4</v>
      </c>
      <c r="N422" s="71" t="str">
        <f>UPPER(VLOOKUP(tbl_raw_data[[#This Row],[Analyst]],settings!$A$1:$B$15,2,0))</f>
        <v>CAMROON</v>
      </c>
      <c r="O422" s="71" t="str">
        <f>TRIM(UPPER(tbl_raw_data[[#This Row],[Outcome]]))</f>
        <v>APPROVE</v>
      </c>
      <c r="P422" s="71" t="str">
        <f>TRIM(UPPER(tbl_raw_data[[#This Row],[Queue Name]]))</f>
        <v>CONSUMER POST BUREAU</v>
      </c>
      <c r="Q422" s="71" t="str">
        <f>IF(tbl_raw_data[[#This Row],[time_taken_in_min]]&lt;=settings!$D$2,"SLA_MET","SLA_NOT_MET")</f>
        <v>SLA_MET</v>
      </c>
    </row>
    <row r="423" spans="1:17" hidden="1" x14ac:dyDescent="0.3">
      <c r="A423" s="5" t="s">
        <v>1386</v>
      </c>
      <c r="B423" s="36">
        <v>45138.696921296294</v>
      </c>
      <c r="C423" s="37">
        <v>45138.706099537034</v>
      </c>
      <c r="D423" s="6" t="s">
        <v>10</v>
      </c>
      <c r="E423" s="6" t="s">
        <v>18</v>
      </c>
      <c r="F423" s="6" t="s">
        <v>22</v>
      </c>
      <c r="G423" s="6" t="s">
        <v>23</v>
      </c>
      <c r="H423" s="84" t="str">
        <f t="shared" si="6"/>
        <v>Reason Unknown</v>
      </c>
      <c r="I423" s="63">
        <f>(tbl_raw_data[[#This Row],[Date Actioned]])-(tbl_raw_data[[#This Row],[Date Tagged]])</f>
        <v>9.1782407398568466E-3</v>
      </c>
      <c r="J423" s="66">
        <f>HOUR(tbl_raw_data[[#This Row],[time_taken]])*60+MINUTE(tbl_raw_data[[#This Row],[time_taken]])+SECOND(tbl_raw_data[[#This Row],[time_taken]])/60</f>
        <v>13.216666666666667</v>
      </c>
      <c r="K423" s="68">
        <f>DATE(YEAR(tbl_raw_data[[#This Row],[Date Actioned]]),MONTH(tbl_raw_data[[#This Row],[Date Actioned]]),DAY(tbl_raw_data[[#This Row],[Date Actioned]]))</f>
        <v>45138</v>
      </c>
      <c r="L423" s="65" t="str">
        <f>UPPER(TEXT(tbl_raw_data[[#This Row],[updated_date]],"MMMM"))</f>
        <v>JULY</v>
      </c>
      <c r="M423" s="65" t="str">
        <f>"WEEK "&amp;IF(ROUNDUP(DAY(tbl_raw_data[[#This Row],[updated_date]])/7,0)=5,4,ROUNDUP(DAY(tbl_raw_data[[#This Row],[updated_date]])/7,0))</f>
        <v>WEEK 4</v>
      </c>
      <c r="N423" s="71" t="str">
        <f>UPPER(VLOOKUP(tbl_raw_data[[#This Row],[Analyst]],settings!$A$1:$B$15,2,0))</f>
        <v>ROHAN</v>
      </c>
      <c r="O423" s="71" t="str">
        <f>TRIM(UPPER(tbl_raw_data[[#This Row],[Outcome]]))</f>
        <v>APPROVE</v>
      </c>
      <c r="P423" s="71" t="str">
        <f>TRIM(UPPER(tbl_raw_data[[#This Row],[Queue Name]]))</f>
        <v>CONSUMER PRE BUREAU</v>
      </c>
      <c r="Q423" s="71" t="str">
        <f>IF(tbl_raw_data[[#This Row],[time_taken_in_min]]&lt;=settings!$D$2,"SLA_MET","SLA_NOT_MET")</f>
        <v>SLA_MET</v>
      </c>
    </row>
    <row r="424" spans="1:17" hidden="1" x14ac:dyDescent="0.3">
      <c r="A424" s="7" t="s">
        <v>1387</v>
      </c>
      <c r="B424" s="34">
        <v>45138.700312499997</v>
      </c>
      <c r="C424" s="38">
        <v>45138.709166666667</v>
      </c>
      <c r="D424" s="3" t="s">
        <v>10</v>
      </c>
      <c r="E424" s="3" t="s">
        <v>11</v>
      </c>
      <c r="F424" s="3" t="s">
        <v>25</v>
      </c>
      <c r="G424" s="3" t="s">
        <v>15</v>
      </c>
      <c r="H424" s="84" t="str">
        <f t="shared" si="6"/>
        <v>Reason Unknown</v>
      </c>
      <c r="I424" s="63">
        <f>(tbl_raw_data[[#This Row],[Date Actioned]])-(tbl_raw_data[[#This Row],[Date Tagged]])</f>
        <v>8.8541666700621136E-3</v>
      </c>
      <c r="J424" s="66">
        <f>HOUR(tbl_raw_data[[#This Row],[time_taken]])*60+MINUTE(tbl_raw_data[[#This Row],[time_taken]])+SECOND(tbl_raw_data[[#This Row],[time_taken]])/60</f>
        <v>12.75</v>
      </c>
      <c r="K424" s="68">
        <f>DATE(YEAR(tbl_raw_data[[#This Row],[Date Actioned]]),MONTH(tbl_raw_data[[#This Row],[Date Actioned]]),DAY(tbl_raw_data[[#This Row],[Date Actioned]]))</f>
        <v>45138</v>
      </c>
      <c r="L424" s="65" t="str">
        <f>UPPER(TEXT(tbl_raw_data[[#This Row],[updated_date]],"MMMM"))</f>
        <v>JULY</v>
      </c>
      <c r="M424" s="65" t="str">
        <f>"WEEK "&amp;IF(ROUNDUP(DAY(tbl_raw_data[[#This Row],[updated_date]])/7,0)=5,4,ROUNDUP(DAY(tbl_raw_data[[#This Row],[updated_date]])/7,0))</f>
        <v>WEEK 4</v>
      </c>
      <c r="N424" s="71" t="str">
        <f>UPPER(VLOOKUP(tbl_raw_data[[#This Row],[Analyst]],settings!$A$1:$B$15,2,0))</f>
        <v>ASIF</v>
      </c>
      <c r="O424" s="71" t="str">
        <f>TRIM(UPPER(tbl_raw_data[[#This Row],[Outcome]]))</f>
        <v>APPROVE</v>
      </c>
      <c r="P424" s="71" t="str">
        <f>TRIM(UPPER(tbl_raw_data[[#This Row],[Queue Name]]))</f>
        <v>CONSUMER EXISTING</v>
      </c>
      <c r="Q424" s="71" t="str">
        <f>IF(tbl_raw_data[[#This Row],[time_taken_in_min]]&lt;=settings!$D$2,"SLA_MET","SLA_NOT_MET")</f>
        <v>SLA_MET</v>
      </c>
    </row>
    <row r="425" spans="1:17" hidden="1" x14ac:dyDescent="0.3">
      <c r="A425" s="1" t="s">
        <v>1388</v>
      </c>
      <c r="B425" s="36">
        <v>45138.70076388889</v>
      </c>
      <c r="C425" s="37">
        <v>45138.706747685188</v>
      </c>
      <c r="D425" s="6" t="s">
        <v>10</v>
      </c>
      <c r="E425" s="6" t="s">
        <v>11</v>
      </c>
      <c r="F425" s="6" t="s">
        <v>17</v>
      </c>
      <c r="G425" s="6" t="s">
        <v>15</v>
      </c>
      <c r="H425" s="84" t="str">
        <f t="shared" si="6"/>
        <v>Reason Unknown</v>
      </c>
      <c r="I425" s="63">
        <f>(tbl_raw_data[[#This Row],[Date Actioned]])-(tbl_raw_data[[#This Row],[Date Tagged]])</f>
        <v>5.9837962980964221E-3</v>
      </c>
      <c r="J425" s="66">
        <f>HOUR(tbl_raw_data[[#This Row],[time_taken]])*60+MINUTE(tbl_raw_data[[#This Row],[time_taken]])+SECOND(tbl_raw_data[[#This Row],[time_taken]])/60</f>
        <v>8.6166666666666671</v>
      </c>
      <c r="K425" s="68">
        <f>DATE(YEAR(tbl_raw_data[[#This Row],[Date Actioned]]),MONTH(tbl_raw_data[[#This Row],[Date Actioned]]),DAY(tbl_raw_data[[#This Row],[Date Actioned]]))</f>
        <v>45138</v>
      </c>
      <c r="L425" s="65" t="str">
        <f>UPPER(TEXT(tbl_raw_data[[#This Row],[updated_date]],"MMMM"))</f>
        <v>JULY</v>
      </c>
      <c r="M425" s="65" t="str">
        <f>"WEEK "&amp;IF(ROUNDUP(DAY(tbl_raw_data[[#This Row],[updated_date]])/7,0)=5,4,ROUNDUP(DAY(tbl_raw_data[[#This Row],[updated_date]])/7,0))</f>
        <v>WEEK 4</v>
      </c>
      <c r="N425" s="71" t="str">
        <f>UPPER(VLOOKUP(tbl_raw_data[[#This Row],[Analyst]],settings!$A$1:$B$15,2,0))</f>
        <v>MERCEDES</v>
      </c>
      <c r="O425" s="71" t="str">
        <f>TRIM(UPPER(tbl_raw_data[[#This Row],[Outcome]]))</f>
        <v>APPROVE</v>
      </c>
      <c r="P425" s="71" t="str">
        <f>TRIM(UPPER(tbl_raw_data[[#This Row],[Queue Name]]))</f>
        <v>CONSUMER EXISTING</v>
      </c>
      <c r="Q425" s="71" t="str">
        <f>IF(tbl_raw_data[[#This Row],[time_taken_in_min]]&lt;=settings!$D$2,"SLA_MET","SLA_NOT_MET")</f>
        <v>SLA_MET</v>
      </c>
    </row>
    <row r="426" spans="1:17" hidden="1" x14ac:dyDescent="0.3">
      <c r="A426" s="5" t="s">
        <v>1389</v>
      </c>
      <c r="B426" s="34">
        <v>45138.701006944444</v>
      </c>
      <c r="C426" s="38">
        <v>45138.706203703703</v>
      </c>
      <c r="D426" s="3" t="s">
        <v>10</v>
      </c>
      <c r="E426" s="3" t="s">
        <v>18</v>
      </c>
      <c r="F426" s="3" t="s">
        <v>24</v>
      </c>
      <c r="G426" s="3" t="s">
        <v>23</v>
      </c>
      <c r="H426" s="84" t="str">
        <f t="shared" si="6"/>
        <v>Reason Unknown</v>
      </c>
      <c r="I426" s="63">
        <f>(tbl_raw_data[[#This Row],[Date Actioned]])-(tbl_raw_data[[#This Row],[Date Tagged]])</f>
        <v>5.1967592589790002E-3</v>
      </c>
      <c r="J426" s="66">
        <f>HOUR(tbl_raw_data[[#This Row],[time_taken]])*60+MINUTE(tbl_raw_data[[#This Row],[time_taken]])+SECOND(tbl_raw_data[[#This Row],[time_taken]])/60</f>
        <v>7.4833333333333334</v>
      </c>
      <c r="K426" s="68">
        <f>DATE(YEAR(tbl_raw_data[[#This Row],[Date Actioned]]),MONTH(tbl_raw_data[[#This Row],[Date Actioned]]),DAY(tbl_raw_data[[#This Row],[Date Actioned]]))</f>
        <v>45138</v>
      </c>
      <c r="L426" s="65" t="str">
        <f>UPPER(TEXT(tbl_raw_data[[#This Row],[updated_date]],"MMMM"))</f>
        <v>JULY</v>
      </c>
      <c r="M426" s="65" t="str">
        <f>"WEEK "&amp;IF(ROUNDUP(DAY(tbl_raw_data[[#This Row],[updated_date]])/7,0)=5,4,ROUNDUP(DAY(tbl_raw_data[[#This Row],[updated_date]])/7,0))</f>
        <v>WEEK 4</v>
      </c>
      <c r="N426" s="71" t="str">
        <f>UPPER(VLOOKUP(tbl_raw_data[[#This Row],[Analyst]],settings!$A$1:$B$15,2,0))</f>
        <v>SAM</v>
      </c>
      <c r="O426" s="71" t="str">
        <f>TRIM(UPPER(tbl_raw_data[[#This Row],[Outcome]]))</f>
        <v>APPROVE</v>
      </c>
      <c r="P426" s="71" t="str">
        <f>TRIM(UPPER(tbl_raw_data[[#This Row],[Queue Name]]))</f>
        <v>CONSUMER PRE BUREAU</v>
      </c>
      <c r="Q426" s="71" t="str">
        <f>IF(tbl_raw_data[[#This Row],[time_taken_in_min]]&lt;=settings!$D$2,"SLA_MET","SLA_NOT_MET")</f>
        <v>SLA_MET</v>
      </c>
    </row>
    <row r="427" spans="1:17" hidden="1" x14ac:dyDescent="0.3">
      <c r="A427" s="7" t="s">
        <v>1390</v>
      </c>
      <c r="B427" s="36">
        <v>45138.701828703706</v>
      </c>
      <c r="C427" s="39">
        <v>45138.720509259256</v>
      </c>
      <c r="D427" s="8" t="s">
        <v>15</v>
      </c>
      <c r="E427" s="6" t="s">
        <v>11</v>
      </c>
      <c r="F427" s="8" t="s">
        <v>114</v>
      </c>
      <c r="G427" s="9"/>
      <c r="H427" s="84" t="str">
        <f t="shared" si="6"/>
        <v>Reason Unknown</v>
      </c>
      <c r="I427" s="63">
        <f>(tbl_raw_data[[#This Row],[Date Actioned]])-(tbl_raw_data[[#This Row],[Date Tagged]])</f>
        <v>1.8680555549508426E-2</v>
      </c>
      <c r="J427" s="66">
        <f>HOUR(tbl_raw_data[[#This Row],[time_taken]])*60+MINUTE(tbl_raw_data[[#This Row],[time_taken]])+SECOND(tbl_raw_data[[#This Row],[time_taken]])/60</f>
        <v>26.9</v>
      </c>
      <c r="K427" s="68">
        <f>DATE(YEAR(tbl_raw_data[[#This Row],[Date Actioned]]),MONTH(tbl_raw_data[[#This Row],[Date Actioned]]),DAY(tbl_raw_data[[#This Row],[Date Actioned]]))</f>
        <v>45138</v>
      </c>
      <c r="L427" s="65" t="str">
        <f>UPPER(TEXT(tbl_raw_data[[#This Row],[updated_date]],"MMMM"))</f>
        <v>JULY</v>
      </c>
      <c r="M427" s="65" t="str">
        <f>"WEEK "&amp;IF(ROUNDUP(DAY(tbl_raw_data[[#This Row],[updated_date]])/7,0)=5,4,ROUNDUP(DAY(tbl_raw_data[[#This Row],[updated_date]])/7,0))</f>
        <v>WEEK 4</v>
      </c>
      <c r="N427" s="71" t="str">
        <f>UPPER(VLOOKUP(tbl_raw_data[[#This Row],[Analyst]],settings!$A$1:$B$15,2,0))</f>
        <v>FARDIN</v>
      </c>
      <c r="O427" s="71" t="str">
        <f>TRIM(UPPER(tbl_raw_data[[#This Row],[Outcome]]))</f>
        <v>APPROVE</v>
      </c>
      <c r="P427" s="71" t="str">
        <f>TRIM(UPPER(tbl_raw_data[[#This Row],[Queue Name]]))</f>
        <v>CONSUMER EXISTING</v>
      </c>
      <c r="Q427" s="71" t="str">
        <f>IF(tbl_raw_data[[#This Row],[time_taken_in_min]]&lt;=settings!$D$2,"SLA_MET","SLA_NOT_MET")</f>
        <v>SLA_NOT_MET</v>
      </c>
    </row>
    <row r="428" spans="1:17" hidden="1" x14ac:dyDescent="0.3">
      <c r="A428" s="1" t="s">
        <v>1391</v>
      </c>
      <c r="B428" s="34">
        <v>45138.704513888886</v>
      </c>
      <c r="C428" s="38">
        <v>45138.708067129628</v>
      </c>
      <c r="D428" s="3" t="s">
        <v>10</v>
      </c>
      <c r="E428" s="3" t="s">
        <v>11</v>
      </c>
      <c r="F428" s="3" t="s">
        <v>14</v>
      </c>
      <c r="G428" s="3" t="s">
        <v>15</v>
      </c>
      <c r="H428" s="84" t="str">
        <f t="shared" si="6"/>
        <v>Reason Unknown</v>
      </c>
      <c r="I428" s="63">
        <f>(tbl_raw_data[[#This Row],[Date Actioned]])-(tbl_raw_data[[#This Row],[Date Tagged]])</f>
        <v>3.5532407418941148E-3</v>
      </c>
      <c r="J428" s="66">
        <f>HOUR(tbl_raw_data[[#This Row],[time_taken]])*60+MINUTE(tbl_raw_data[[#This Row],[time_taken]])+SECOND(tbl_raw_data[[#This Row],[time_taken]])/60</f>
        <v>5.1166666666666663</v>
      </c>
      <c r="K428" s="68">
        <f>DATE(YEAR(tbl_raw_data[[#This Row],[Date Actioned]]),MONTH(tbl_raw_data[[#This Row],[Date Actioned]]),DAY(tbl_raw_data[[#This Row],[Date Actioned]]))</f>
        <v>45138</v>
      </c>
      <c r="L428" s="65" t="str">
        <f>UPPER(TEXT(tbl_raw_data[[#This Row],[updated_date]],"MMMM"))</f>
        <v>JULY</v>
      </c>
      <c r="M428" s="65" t="str">
        <f>"WEEK "&amp;IF(ROUNDUP(DAY(tbl_raw_data[[#This Row],[updated_date]])/7,0)=5,4,ROUNDUP(DAY(tbl_raw_data[[#This Row],[updated_date]])/7,0))</f>
        <v>WEEK 4</v>
      </c>
      <c r="N428" s="71" t="str">
        <f>UPPER(VLOOKUP(tbl_raw_data[[#This Row],[Analyst]],settings!$A$1:$B$15,2,0))</f>
        <v>CAMROON</v>
      </c>
      <c r="O428" s="71" t="str">
        <f>TRIM(UPPER(tbl_raw_data[[#This Row],[Outcome]]))</f>
        <v>APPROVE</v>
      </c>
      <c r="P428" s="71" t="str">
        <f>TRIM(UPPER(tbl_raw_data[[#This Row],[Queue Name]]))</f>
        <v>CONSUMER EXISTING</v>
      </c>
      <c r="Q428" s="71" t="str">
        <f>IF(tbl_raw_data[[#This Row],[time_taken_in_min]]&lt;=settings!$D$2,"SLA_MET","SLA_NOT_MET")</f>
        <v>SLA_MET</v>
      </c>
    </row>
    <row r="429" spans="1:17" hidden="1" x14ac:dyDescent="0.3">
      <c r="A429" s="5" t="s">
        <v>1392</v>
      </c>
      <c r="B429" s="36">
        <v>45138.705590277779</v>
      </c>
      <c r="C429" s="37">
        <v>45138.716296296298</v>
      </c>
      <c r="D429" s="6" t="s">
        <v>10</v>
      </c>
      <c r="E429" s="6" t="s">
        <v>8</v>
      </c>
      <c r="F429" s="6" t="s">
        <v>24</v>
      </c>
      <c r="G429" s="6" t="s">
        <v>15</v>
      </c>
      <c r="H429" s="84" t="str">
        <f t="shared" si="6"/>
        <v>Reason Unknown</v>
      </c>
      <c r="I429" s="63">
        <f>(tbl_raw_data[[#This Row],[Date Actioned]])-(tbl_raw_data[[#This Row],[Date Tagged]])</f>
        <v>1.0706018518249039E-2</v>
      </c>
      <c r="J429" s="66">
        <f>HOUR(tbl_raw_data[[#This Row],[time_taken]])*60+MINUTE(tbl_raw_data[[#This Row],[time_taken]])+SECOND(tbl_raw_data[[#This Row],[time_taken]])/60</f>
        <v>15.416666666666666</v>
      </c>
      <c r="K429" s="68">
        <f>DATE(YEAR(tbl_raw_data[[#This Row],[Date Actioned]]),MONTH(tbl_raw_data[[#This Row],[Date Actioned]]),DAY(tbl_raw_data[[#This Row],[Date Actioned]]))</f>
        <v>45138</v>
      </c>
      <c r="L429" s="65" t="str">
        <f>UPPER(TEXT(tbl_raw_data[[#This Row],[updated_date]],"MMMM"))</f>
        <v>JULY</v>
      </c>
      <c r="M429" s="65" t="str">
        <f>"WEEK "&amp;IF(ROUNDUP(DAY(tbl_raw_data[[#This Row],[updated_date]])/7,0)=5,4,ROUNDUP(DAY(tbl_raw_data[[#This Row],[updated_date]])/7,0))</f>
        <v>WEEK 4</v>
      </c>
      <c r="N429" s="71" t="str">
        <f>UPPER(VLOOKUP(tbl_raw_data[[#This Row],[Analyst]],settings!$A$1:$B$15,2,0))</f>
        <v>SAM</v>
      </c>
      <c r="O429" s="71" t="str">
        <f>TRIM(UPPER(tbl_raw_data[[#This Row],[Outcome]]))</f>
        <v>APPROVE</v>
      </c>
      <c r="P429" s="71" t="str">
        <f>TRIM(UPPER(tbl_raw_data[[#This Row],[Queue Name]]))</f>
        <v>CONSUMER POST BUREAU</v>
      </c>
      <c r="Q429" s="71" t="str">
        <f>IF(tbl_raw_data[[#This Row],[time_taken_in_min]]&lt;=settings!$D$2,"SLA_MET","SLA_NOT_MET")</f>
        <v>SLA_MET</v>
      </c>
    </row>
    <row r="430" spans="1:17" hidden="1" x14ac:dyDescent="0.3">
      <c r="A430" s="7" t="s">
        <v>1393</v>
      </c>
      <c r="B430" s="34">
        <v>45138.706030092595</v>
      </c>
      <c r="C430" s="38">
        <v>45138.712650462963</v>
      </c>
      <c r="D430" s="3" t="s">
        <v>10</v>
      </c>
      <c r="E430" s="3" t="s">
        <v>11</v>
      </c>
      <c r="F430" s="3" t="s">
        <v>22</v>
      </c>
      <c r="G430" s="3" t="s">
        <v>26</v>
      </c>
      <c r="H430" s="84" t="str">
        <f t="shared" si="6"/>
        <v>Reason Unknown</v>
      </c>
      <c r="I430" s="63">
        <f>(tbl_raw_data[[#This Row],[Date Actioned]])-(tbl_raw_data[[#This Row],[Date Tagged]])</f>
        <v>6.6203703681821935E-3</v>
      </c>
      <c r="J430" s="66">
        <f>HOUR(tbl_raw_data[[#This Row],[time_taken]])*60+MINUTE(tbl_raw_data[[#This Row],[time_taken]])+SECOND(tbl_raw_data[[#This Row],[time_taken]])/60</f>
        <v>9.5333333333333332</v>
      </c>
      <c r="K430" s="68">
        <f>DATE(YEAR(tbl_raw_data[[#This Row],[Date Actioned]]),MONTH(tbl_raw_data[[#This Row],[Date Actioned]]),DAY(tbl_raw_data[[#This Row],[Date Actioned]]))</f>
        <v>45138</v>
      </c>
      <c r="L430" s="65" t="str">
        <f>UPPER(TEXT(tbl_raw_data[[#This Row],[updated_date]],"MMMM"))</f>
        <v>JULY</v>
      </c>
      <c r="M430" s="65" t="str">
        <f>"WEEK "&amp;IF(ROUNDUP(DAY(tbl_raw_data[[#This Row],[updated_date]])/7,0)=5,4,ROUNDUP(DAY(tbl_raw_data[[#This Row],[updated_date]])/7,0))</f>
        <v>WEEK 4</v>
      </c>
      <c r="N430" s="71" t="str">
        <f>UPPER(VLOOKUP(tbl_raw_data[[#This Row],[Analyst]],settings!$A$1:$B$15,2,0))</f>
        <v>ROHAN</v>
      </c>
      <c r="O430" s="71" t="str">
        <f>TRIM(UPPER(tbl_raw_data[[#This Row],[Outcome]]))</f>
        <v>APPROVE</v>
      </c>
      <c r="P430" s="71" t="str">
        <f>TRIM(UPPER(tbl_raw_data[[#This Row],[Queue Name]]))</f>
        <v>CONSUMER EXISTING</v>
      </c>
      <c r="Q430" s="71" t="str">
        <f>IF(tbl_raw_data[[#This Row],[time_taken_in_min]]&lt;=settings!$D$2,"SLA_MET","SLA_NOT_MET")</f>
        <v>SLA_MET</v>
      </c>
    </row>
    <row r="431" spans="1:17" hidden="1" x14ac:dyDescent="0.3">
      <c r="A431" s="1" t="s">
        <v>1394</v>
      </c>
      <c r="B431" s="36">
        <v>45138.708668981482</v>
      </c>
      <c r="C431" s="37">
        <v>45138.717499999999</v>
      </c>
      <c r="D431" s="6" t="s">
        <v>10</v>
      </c>
      <c r="E431" s="6" t="s">
        <v>11</v>
      </c>
      <c r="F431" s="6" t="s">
        <v>14</v>
      </c>
      <c r="G431" s="6" t="s">
        <v>123</v>
      </c>
      <c r="H431" s="84" t="str">
        <f t="shared" si="6"/>
        <v>Reason Unknown</v>
      </c>
      <c r="I431" s="63">
        <f>(tbl_raw_data[[#This Row],[Date Actioned]])-(tbl_raw_data[[#This Row],[Date Tagged]])</f>
        <v>8.8310185165028088E-3</v>
      </c>
      <c r="J431" s="66">
        <f>HOUR(tbl_raw_data[[#This Row],[time_taken]])*60+MINUTE(tbl_raw_data[[#This Row],[time_taken]])+SECOND(tbl_raw_data[[#This Row],[time_taken]])/60</f>
        <v>12.716666666666667</v>
      </c>
      <c r="K431" s="68">
        <f>DATE(YEAR(tbl_raw_data[[#This Row],[Date Actioned]]),MONTH(tbl_raw_data[[#This Row],[Date Actioned]]),DAY(tbl_raw_data[[#This Row],[Date Actioned]]))</f>
        <v>45138</v>
      </c>
      <c r="L431" s="65" t="str">
        <f>UPPER(TEXT(tbl_raw_data[[#This Row],[updated_date]],"MMMM"))</f>
        <v>JULY</v>
      </c>
      <c r="M431" s="65" t="str">
        <f>"WEEK "&amp;IF(ROUNDUP(DAY(tbl_raw_data[[#This Row],[updated_date]])/7,0)=5,4,ROUNDUP(DAY(tbl_raw_data[[#This Row],[updated_date]])/7,0))</f>
        <v>WEEK 4</v>
      </c>
      <c r="N431" s="71" t="str">
        <f>UPPER(VLOOKUP(tbl_raw_data[[#This Row],[Analyst]],settings!$A$1:$B$15,2,0))</f>
        <v>CAMROON</v>
      </c>
      <c r="O431" s="71" t="str">
        <f>TRIM(UPPER(tbl_raw_data[[#This Row],[Outcome]]))</f>
        <v>APPROVE</v>
      </c>
      <c r="P431" s="71" t="str">
        <f>TRIM(UPPER(tbl_raw_data[[#This Row],[Queue Name]]))</f>
        <v>CONSUMER EXISTING</v>
      </c>
      <c r="Q431" s="71" t="str">
        <f>IF(tbl_raw_data[[#This Row],[time_taken_in_min]]&lt;=settings!$D$2,"SLA_MET","SLA_NOT_MET")</f>
        <v>SLA_MET</v>
      </c>
    </row>
    <row r="432" spans="1:17" hidden="1" x14ac:dyDescent="0.3">
      <c r="A432" s="5" t="s">
        <v>1395</v>
      </c>
      <c r="B432" s="34">
        <v>45138.710636574076</v>
      </c>
      <c r="C432" s="35">
        <v>45138.728622685187</v>
      </c>
      <c r="D432" s="2" t="s">
        <v>15</v>
      </c>
      <c r="E432" s="3" t="s">
        <v>8</v>
      </c>
      <c r="F432" s="2" t="s">
        <v>9</v>
      </c>
      <c r="G432" s="4"/>
      <c r="H432" s="84" t="str">
        <f t="shared" si="6"/>
        <v>Reason Unknown</v>
      </c>
      <c r="I432" s="63">
        <f>(tbl_raw_data[[#This Row],[Date Actioned]])-(tbl_raw_data[[#This Row],[Date Tagged]])</f>
        <v>1.7986111110076308E-2</v>
      </c>
      <c r="J432" s="66">
        <f>HOUR(tbl_raw_data[[#This Row],[time_taken]])*60+MINUTE(tbl_raw_data[[#This Row],[time_taken]])+SECOND(tbl_raw_data[[#This Row],[time_taken]])/60</f>
        <v>25.9</v>
      </c>
      <c r="K432" s="68">
        <f>DATE(YEAR(tbl_raw_data[[#This Row],[Date Actioned]]),MONTH(tbl_raw_data[[#This Row],[Date Actioned]]),DAY(tbl_raw_data[[#This Row],[Date Actioned]]))</f>
        <v>45138</v>
      </c>
      <c r="L432" s="65" t="str">
        <f>UPPER(TEXT(tbl_raw_data[[#This Row],[updated_date]],"MMMM"))</f>
        <v>JULY</v>
      </c>
      <c r="M432" s="65" t="str">
        <f>"WEEK "&amp;IF(ROUNDUP(DAY(tbl_raw_data[[#This Row],[updated_date]])/7,0)=5,4,ROUNDUP(DAY(tbl_raw_data[[#This Row],[updated_date]])/7,0))</f>
        <v>WEEK 4</v>
      </c>
      <c r="N432" s="71" t="str">
        <f>UPPER(VLOOKUP(tbl_raw_data[[#This Row],[Analyst]],settings!$A$1:$B$15,2,0))</f>
        <v>QUADIR</v>
      </c>
      <c r="O432" s="71" t="str">
        <f>TRIM(UPPER(tbl_raw_data[[#This Row],[Outcome]]))</f>
        <v>APPROVE</v>
      </c>
      <c r="P432" s="71" t="str">
        <f>TRIM(UPPER(tbl_raw_data[[#This Row],[Queue Name]]))</f>
        <v>CONSUMER POST BUREAU</v>
      </c>
      <c r="Q432" s="71" t="str">
        <f>IF(tbl_raw_data[[#This Row],[time_taken_in_min]]&lt;=settings!$D$2,"SLA_MET","SLA_NOT_MET")</f>
        <v>SLA_NOT_MET</v>
      </c>
    </row>
    <row r="433" spans="1:17" hidden="1" x14ac:dyDescent="0.3">
      <c r="A433" s="7" t="s">
        <v>1396</v>
      </c>
      <c r="B433" s="36">
        <v>45138.719456018516</v>
      </c>
      <c r="C433" s="37">
        <v>45138.724317129629</v>
      </c>
      <c r="D433" s="6" t="s">
        <v>10</v>
      </c>
      <c r="E433" s="6" t="s">
        <v>18</v>
      </c>
      <c r="F433" s="6" t="s">
        <v>24</v>
      </c>
      <c r="G433" s="6" t="s">
        <v>23</v>
      </c>
      <c r="H433" s="84" t="str">
        <f t="shared" si="6"/>
        <v>Reason Unknown</v>
      </c>
      <c r="I433" s="63">
        <f>(tbl_raw_data[[#This Row],[Date Actioned]])-(tbl_raw_data[[#This Row],[Date Tagged]])</f>
        <v>4.8611111124046147E-3</v>
      </c>
      <c r="J433" s="66">
        <f>HOUR(tbl_raw_data[[#This Row],[time_taken]])*60+MINUTE(tbl_raw_data[[#This Row],[time_taken]])+SECOND(tbl_raw_data[[#This Row],[time_taken]])/60</f>
        <v>7</v>
      </c>
      <c r="K433" s="68">
        <f>DATE(YEAR(tbl_raw_data[[#This Row],[Date Actioned]]),MONTH(tbl_raw_data[[#This Row],[Date Actioned]]),DAY(tbl_raw_data[[#This Row],[Date Actioned]]))</f>
        <v>45138</v>
      </c>
      <c r="L433" s="65" t="str">
        <f>UPPER(TEXT(tbl_raw_data[[#This Row],[updated_date]],"MMMM"))</f>
        <v>JULY</v>
      </c>
      <c r="M433" s="65" t="str">
        <f>"WEEK "&amp;IF(ROUNDUP(DAY(tbl_raw_data[[#This Row],[updated_date]])/7,0)=5,4,ROUNDUP(DAY(tbl_raw_data[[#This Row],[updated_date]])/7,0))</f>
        <v>WEEK 4</v>
      </c>
      <c r="N433" s="71" t="str">
        <f>UPPER(VLOOKUP(tbl_raw_data[[#This Row],[Analyst]],settings!$A$1:$B$15,2,0))</f>
        <v>SAM</v>
      </c>
      <c r="O433" s="71" t="str">
        <f>TRIM(UPPER(tbl_raw_data[[#This Row],[Outcome]]))</f>
        <v>APPROVE</v>
      </c>
      <c r="P433" s="71" t="str">
        <f>TRIM(UPPER(tbl_raw_data[[#This Row],[Queue Name]]))</f>
        <v>CONSUMER PRE BUREAU</v>
      </c>
      <c r="Q433" s="71" t="str">
        <f>IF(tbl_raw_data[[#This Row],[time_taken_in_min]]&lt;=settings!$D$2,"SLA_MET","SLA_NOT_MET")</f>
        <v>SLA_MET</v>
      </c>
    </row>
    <row r="434" spans="1:17" hidden="1" x14ac:dyDescent="0.3">
      <c r="A434" s="1" t="s">
        <v>1397</v>
      </c>
      <c r="B434" s="34">
        <v>45138.720300925925</v>
      </c>
      <c r="C434" s="38">
        <v>45138.724166666667</v>
      </c>
      <c r="D434" s="3" t="s">
        <v>10</v>
      </c>
      <c r="E434" s="3" t="s">
        <v>11</v>
      </c>
      <c r="F434" s="3" t="s">
        <v>14</v>
      </c>
      <c r="G434" s="3" t="s">
        <v>15</v>
      </c>
      <c r="H434" s="84" t="str">
        <f t="shared" si="6"/>
        <v>Reason Unknown</v>
      </c>
      <c r="I434" s="63">
        <f>(tbl_raw_data[[#This Row],[Date Actioned]])-(tbl_raw_data[[#This Row],[Date Tagged]])</f>
        <v>3.8657407421851531E-3</v>
      </c>
      <c r="J434" s="66">
        <f>HOUR(tbl_raw_data[[#This Row],[time_taken]])*60+MINUTE(tbl_raw_data[[#This Row],[time_taken]])+SECOND(tbl_raw_data[[#This Row],[time_taken]])/60</f>
        <v>5.5666666666666664</v>
      </c>
      <c r="K434" s="68">
        <f>DATE(YEAR(tbl_raw_data[[#This Row],[Date Actioned]]),MONTH(tbl_raw_data[[#This Row],[Date Actioned]]),DAY(tbl_raw_data[[#This Row],[Date Actioned]]))</f>
        <v>45138</v>
      </c>
      <c r="L434" s="65" t="str">
        <f>UPPER(TEXT(tbl_raw_data[[#This Row],[updated_date]],"MMMM"))</f>
        <v>JULY</v>
      </c>
      <c r="M434" s="65" t="str">
        <f>"WEEK "&amp;IF(ROUNDUP(DAY(tbl_raw_data[[#This Row],[updated_date]])/7,0)=5,4,ROUNDUP(DAY(tbl_raw_data[[#This Row],[updated_date]])/7,0))</f>
        <v>WEEK 4</v>
      </c>
      <c r="N434" s="71" t="str">
        <f>UPPER(VLOOKUP(tbl_raw_data[[#This Row],[Analyst]],settings!$A$1:$B$15,2,0))</f>
        <v>CAMROON</v>
      </c>
      <c r="O434" s="71" t="str">
        <f>TRIM(UPPER(tbl_raw_data[[#This Row],[Outcome]]))</f>
        <v>APPROVE</v>
      </c>
      <c r="P434" s="71" t="str">
        <f>TRIM(UPPER(tbl_raw_data[[#This Row],[Queue Name]]))</f>
        <v>CONSUMER EXISTING</v>
      </c>
      <c r="Q434" s="71" t="str">
        <f>IF(tbl_raw_data[[#This Row],[time_taken_in_min]]&lt;=settings!$D$2,"SLA_MET","SLA_NOT_MET")</f>
        <v>SLA_MET</v>
      </c>
    </row>
    <row r="435" spans="1:17" hidden="1" x14ac:dyDescent="0.3">
      <c r="A435" s="5" t="s">
        <v>1398</v>
      </c>
      <c r="B435" s="36">
        <v>45138.721180555556</v>
      </c>
      <c r="C435" s="39">
        <v>45138.737581018519</v>
      </c>
      <c r="D435" s="8" t="s">
        <v>15</v>
      </c>
      <c r="E435" s="6" t="s">
        <v>8</v>
      </c>
      <c r="F435" s="8" t="s">
        <v>9</v>
      </c>
      <c r="G435" s="9"/>
      <c r="H435" s="84" t="str">
        <f t="shared" si="6"/>
        <v>Reason Unknown</v>
      </c>
      <c r="I435" s="63">
        <f>(tbl_raw_data[[#This Row],[Date Actioned]])-(tbl_raw_data[[#This Row],[Date Tagged]])</f>
        <v>1.640046296233777E-2</v>
      </c>
      <c r="J435" s="66">
        <f>HOUR(tbl_raw_data[[#This Row],[time_taken]])*60+MINUTE(tbl_raw_data[[#This Row],[time_taken]])+SECOND(tbl_raw_data[[#This Row],[time_taken]])/60</f>
        <v>23.616666666666667</v>
      </c>
      <c r="K435" s="68">
        <f>DATE(YEAR(tbl_raw_data[[#This Row],[Date Actioned]]),MONTH(tbl_raw_data[[#This Row],[Date Actioned]]),DAY(tbl_raw_data[[#This Row],[Date Actioned]]))</f>
        <v>45138</v>
      </c>
      <c r="L435" s="65" t="str">
        <f>UPPER(TEXT(tbl_raw_data[[#This Row],[updated_date]],"MMMM"))</f>
        <v>JULY</v>
      </c>
      <c r="M435" s="65" t="str">
        <f>"WEEK "&amp;IF(ROUNDUP(DAY(tbl_raw_data[[#This Row],[updated_date]])/7,0)=5,4,ROUNDUP(DAY(tbl_raw_data[[#This Row],[updated_date]])/7,0))</f>
        <v>WEEK 4</v>
      </c>
      <c r="N435" s="71" t="str">
        <f>UPPER(VLOOKUP(tbl_raw_data[[#This Row],[Analyst]],settings!$A$1:$B$15,2,0))</f>
        <v>QUADIR</v>
      </c>
      <c r="O435" s="71" t="str">
        <f>TRIM(UPPER(tbl_raw_data[[#This Row],[Outcome]]))</f>
        <v>APPROVE</v>
      </c>
      <c r="P435" s="71" t="str">
        <f>TRIM(UPPER(tbl_raw_data[[#This Row],[Queue Name]]))</f>
        <v>CONSUMER POST BUREAU</v>
      </c>
      <c r="Q435" s="71" t="str">
        <f>IF(tbl_raw_data[[#This Row],[time_taken_in_min]]&lt;=settings!$D$2,"SLA_MET","SLA_NOT_MET")</f>
        <v>SLA_NOT_MET</v>
      </c>
    </row>
    <row r="436" spans="1:17" hidden="1" x14ac:dyDescent="0.3">
      <c r="A436" s="7" t="s">
        <v>1399</v>
      </c>
      <c r="B436" s="34">
        <v>45138.721585648149</v>
      </c>
      <c r="C436" s="38">
        <v>45138.726481481484</v>
      </c>
      <c r="D436" s="3" t="s">
        <v>10</v>
      </c>
      <c r="E436" s="3" t="s">
        <v>18</v>
      </c>
      <c r="F436" s="3" t="s">
        <v>25</v>
      </c>
      <c r="G436" s="3" t="s">
        <v>23</v>
      </c>
      <c r="H436" s="84" t="str">
        <f t="shared" si="6"/>
        <v>Reason Unknown</v>
      </c>
      <c r="I436" s="63">
        <f>(tbl_raw_data[[#This Row],[Date Actioned]])-(tbl_raw_data[[#This Row],[Date Tagged]])</f>
        <v>4.8958333354676142E-3</v>
      </c>
      <c r="J436" s="66">
        <f>HOUR(tbl_raw_data[[#This Row],[time_taken]])*60+MINUTE(tbl_raw_data[[#This Row],[time_taken]])+SECOND(tbl_raw_data[[#This Row],[time_taken]])/60</f>
        <v>7.05</v>
      </c>
      <c r="K436" s="68">
        <f>DATE(YEAR(tbl_raw_data[[#This Row],[Date Actioned]]),MONTH(tbl_raw_data[[#This Row],[Date Actioned]]),DAY(tbl_raw_data[[#This Row],[Date Actioned]]))</f>
        <v>45138</v>
      </c>
      <c r="L436" s="65" t="str">
        <f>UPPER(TEXT(tbl_raw_data[[#This Row],[updated_date]],"MMMM"))</f>
        <v>JULY</v>
      </c>
      <c r="M436" s="65" t="str">
        <f>"WEEK "&amp;IF(ROUNDUP(DAY(tbl_raw_data[[#This Row],[updated_date]])/7,0)=5,4,ROUNDUP(DAY(tbl_raw_data[[#This Row],[updated_date]])/7,0))</f>
        <v>WEEK 4</v>
      </c>
      <c r="N436" s="71" t="str">
        <f>UPPER(VLOOKUP(tbl_raw_data[[#This Row],[Analyst]],settings!$A$1:$B$15,2,0))</f>
        <v>ASIF</v>
      </c>
      <c r="O436" s="71" t="str">
        <f>TRIM(UPPER(tbl_raw_data[[#This Row],[Outcome]]))</f>
        <v>APPROVE</v>
      </c>
      <c r="P436" s="71" t="str">
        <f>TRIM(UPPER(tbl_raw_data[[#This Row],[Queue Name]]))</f>
        <v>CONSUMER PRE BUREAU</v>
      </c>
      <c r="Q436" s="71" t="str">
        <f>IF(tbl_raw_data[[#This Row],[time_taken_in_min]]&lt;=settings!$D$2,"SLA_MET","SLA_NOT_MET")</f>
        <v>SLA_MET</v>
      </c>
    </row>
    <row r="437" spans="1:17" hidden="1" x14ac:dyDescent="0.3">
      <c r="A437" s="1" t="s">
        <v>1400</v>
      </c>
      <c r="B437" s="36">
        <v>45138.72184027778</v>
      </c>
      <c r="C437" s="37">
        <v>45138.730138888888</v>
      </c>
      <c r="D437" s="6" t="s">
        <v>10</v>
      </c>
      <c r="E437" s="6" t="s">
        <v>8</v>
      </c>
      <c r="F437" s="6" t="s">
        <v>14</v>
      </c>
      <c r="G437" s="6" t="s">
        <v>15</v>
      </c>
      <c r="H437" s="84" t="str">
        <f t="shared" si="6"/>
        <v>Reason Unknown</v>
      </c>
      <c r="I437" s="63">
        <f>(tbl_raw_data[[#This Row],[Date Actioned]])-(tbl_raw_data[[#This Row],[Date Tagged]])</f>
        <v>8.2986111083300784E-3</v>
      </c>
      <c r="J437" s="66">
        <f>HOUR(tbl_raw_data[[#This Row],[time_taken]])*60+MINUTE(tbl_raw_data[[#This Row],[time_taken]])+SECOND(tbl_raw_data[[#This Row],[time_taken]])/60</f>
        <v>11.95</v>
      </c>
      <c r="K437" s="68">
        <f>DATE(YEAR(tbl_raw_data[[#This Row],[Date Actioned]]),MONTH(tbl_raw_data[[#This Row],[Date Actioned]]),DAY(tbl_raw_data[[#This Row],[Date Actioned]]))</f>
        <v>45138</v>
      </c>
      <c r="L437" s="65" t="str">
        <f>UPPER(TEXT(tbl_raw_data[[#This Row],[updated_date]],"MMMM"))</f>
        <v>JULY</v>
      </c>
      <c r="M437" s="65" t="str">
        <f>"WEEK "&amp;IF(ROUNDUP(DAY(tbl_raw_data[[#This Row],[updated_date]])/7,0)=5,4,ROUNDUP(DAY(tbl_raw_data[[#This Row],[updated_date]])/7,0))</f>
        <v>WEEK 4</v>
      </c>
      <c r="N437" s="71" t="str">
        <f>UPPER(VLOOKUP(tbl_raw_data[[#This Row],[Analyst]],settings!$A$1:$B$15,2,0))</f>
        <v>CAMROON</v>
      </c>
      <c r="O437" s="71" t="str">
        <f>TRIM(UPPER(tbl_raw_data[[#This Row],[Outcome]]))</f>
        <v>APPROVE</v>
      </c>
      <c r="P437" s="71" t="str">
        <f>TRIM(UPPER(tbl_raw_data[[#This Row],[Queue Name]]))</f>
        <v>CONSUMER POST BUREAU</v>
      </c>
      <c r="Q437" s="71" t="str">
        <f>IF(tbl_raw_data[[#This Row],[time_taken_in_min]]&lt;=settings!$D$2,"SLA_MET","SLA_NOT_MET")</f>
        <v>SLA_MET</v>
      </c>
    </row>
    <row r="438" spans="1:17" hidden="1" x14ac:dyDescent="0.3">
      <c r="A438" s="5" t="s">
        <v>1401</v>
      </c>
      <c r="B438" s="34">
        <v>45138.722048611111</v>
      </c>
      <c r="C438" s="38">
        <v>45138.729664351849</v>
      </c>
      <c r="D438" s="3" t="s">
        <v>10</v>
      </c>
      <c r="E438" s="3" t="s">
        <v>18</v>
      </c>
      <c r="F438" s="3" t="s">
        <v>25</v>
      </c>
      <c r="G438" s="3" t="s">
        <v>23</v>
      </c>
      <c r="H438" s="84" t="str">
        <f t="shared" si="6"/>
        <v>Reason Unknown</v>
      </c>
      <c r="I438" s="63">
        <f>(tbl_raw_data[[#This Row],[Date Actioned]])-(tbl_raw_data[[#This Row],[Date Tagged]])</f>
        <v>7.6157407384016551E-3</v>
      </c>
      <c r="J438" s="66">
        <f>HOUR(tbl_raw_data[[#This Row],[time_taken]])*60+MINUTE(tbl_raw_data[[#This Row],[time_taken]])+SECOND(tbl_raw_data[[#This Row],[time_taken]])/60</f>
        <v>10.966666666666667</v>
      </c>
      <c r="K438" s="68">
        <f>DATE(YEAR(tbl_raw_data[[#This Row],[Date Actioned]]),MONTH(tbl_raw_data[[#This Row],[Date Actioned]]),DAY(tbl_raw_data[[#This Row],[Date Actioned]]))</f>
        <v>45138</v>
      </c>
      <c r="L438" s="65" t="str">
        <f>UPPER(TEXT(tbl_raw_data[[#This Row],[updated_date]],"MMMM"))</f>
        <v>JULY</v>
      </c>
      <c r="M438" s="65" t="str">
        <f>"WEEK "&amp;IF(ROUNDUP(DAY(tbl_raw_data[[#This Row],[updated_date]])/7,0)=5,4,ROUNDUP(DAY(tbl_raw_data[[#This Row],[updated_date]])/7,0))</f>
        <v>WEEK 4</v>
      </c>
      <c r="N438" s="71" t="str">
        <f>UPPER(VLOOKUP(tbl_raw_data[[#This Row],[Analyst]],settings!$A$1:$B$15,2,0))</f>
        <v>ASIF</v>
      </c>
      <c r="O438" s="71" t="str">
        <f>TRIM(UPPER(tbl_raw_data[[#This Row],[Outcome]]))</f>
        <v>APPROVE</v>
      </c>
      <c r="P438" s="71" t="str">
        <f>TRIM(UPPER(tbl_raw_data[[#This Row],[Queue Name]]))</f>
        <v>CONSUMER PRE BUREAU</v>
      </c>
      <c r="Q438" s="71" t="str">
        <f>IF(tbl_raw_data[[#This Row],[time_taken_in_min]]&lt;=settings!$D$2,"SLA_MET","SLA_NOT_MET")</f>
        <v>SLA_MET</v>
      </c>
    </row>
    <row r="439" spans="1:17" hidden="1" x14ac:dyDescent="0.3">
      <c r="A439" s="7" t="s">
        <v>1402</v>
      </c>
      <c r="B439" s="36">
        <v>45138.723368055558</v>
      </c>
      <c r="C439" s="37">
        <v>45138.730590277781</v>
      </c>
      <c r="D439" s="6" t="s">
        <v>10</v>
      </c>
      <c r="E439" s="6" t="s">
        <v>18</v>
      </c>
      <c r="F439" s="6" t="s">
        <v>17</v>
      </c>
      <c r="G439" s="6" t="s">
        <v>23</v>
      </c>
      <c r="H439" s="84" t="str">
        <f t="shared" si="6"/>
        <v>Reason Unknown</v>
      </c>
      <c r="I439" s="63">
        <f>(tbl_raw_data[[#This Row],[Date Actioned]])-(tbl_raw_data[[#This Row],[Date Tagged]])</f>
        <v>7.2222222224809229E-3</v>
      </c>
      <c r="J439" s="66">
        <f>HOUR(tbl_raw_data[[#This Row],[time_taken]])*60+MINUTE(tbl_raw_data[[#This Row],[time_taken]])+SECOND(tbl_raw_data[[#This Row],[time_taken]])/60</f>
        <v>10.4</v>
      </c>
      <c r="K439" s="68">
        <f>DATE(YEAR(tbl_raw_data[[#This Row],[Date Actioned]]),MONTH(tbl_raw_data[[#This Row],[Date Actioned]]),DAY(tbl_raw_data[[#This Row],[Date Actioned]]))</f>
        <v>45138</v>
      </c>
      <c r="L439" s="65" t="str">
        <f>UPPER(TEXT(tbl_raw_data[[#This Row],[updated_date]],"MMMM"))</f>
        <v>JULY</v>
      </c>
      <c r="M439" s="65" t="str">
        <f>"WEEK "&amp;IF(ROUNDUP(DAY(tbl_raw_data[[#This Row],[updated_date]])/7,0)=5,4,ROUNDUP(DAY(tbl_raw_data[[#This Row],[updated_date]])/7,0))</f>
        <v>WEEK 4</v>
      </c>
      <c r="N439" s="71" t="str">
        <f>UPPER(VLOOKUP(tbl_raw_data[[#This Row],[Analyst]],settings!$A$1:$B$15,2,0))</f>
        <v>MERCEDES</v>
      </c>
      <c r="O439" s="71" t="str">
        <f>TRIM(UPPER(tbl_raw_data[[#This Row],[Outcome]]))</f>
        <v>APPROVE</v>
      </c>
      <c r="P439" s="71" t="str">
        <f>TRIM(UPPER(tbl_raw_data[[#This Row],[Queue Name]]))</f>
        <v>CONSUMER PRE BUREAU</v>
      </c>
      <c r="Q439" s="71" t="str">
        <f>IF(tbl_raw_data[[#This Row],[time_taken_in_min]]&lt;=settings!$D$2,"SLA_MET","SLA_NOT_MET")</f>
        <v>SLA_MET</v>
      </c>
    </row>
    <row r="440" spans="1:17" hidden="1" x14ac:dyDescent="0.3">
      <c r="A440" s="1" t="s">
        <v>1403</v>
      </c>
      <c r="B440" s="34">
        <v>45138.724641203706</v>
      </c>
      <c r="C440" s="38">
        <v>45138.732372685183</v>
      </c>
      <c r="D440" s="3" t="s">
        <v>10</v>
      </c>
      <c r="E440" s="3" t="s">
        <v>18</v>
      </c>
      <c r="F440" s="3" t="s">
        <v>25</v>
      </c>
      <c r="G440" s="3" t="s">
        <v>15</v>
      </c>
      <c r="H440" s="84" t="str">
        <f t="shared" si="6"/>
        <v>Reason Unknown</v>
      </c>
      <c r="I440" s="63">
        <f>(tbl_raw_data[[#This Row],[Date Actioned]])-(tbl_raw_data[[#This Row],[Date Tagged]])</f>
        <v>7.7314814770943485E-3</v>
      </c>
      <c r="J440" s="66">
        <f>HOUR(tbl_raw_data[[#This Row],[time_taken]])*60+MINUTE(tbl_raw_data[[#This Row],[time_taken]])+SECOND(tbl_raw_data[[#This Row],[time_taken]])/60</f>
        <v>11.133333333333333</v>
      </c>
      <c r="K440" s="68">
        <f>DATE(YEAR(tbl_raw_data[[#This Row],[Date Actioned]]),MONTH(tbl_raw_data[[#This Row],[Date Actioned]]),DAY(tbl_raw_data[[#This Row],[Date Actioned]]))</f>
        <v>45138</v>
      </c>
      <c r="L440" s="65" t="str">
        <f>UPPER(TEXT(tbl_raw_data[[#This Row],[updated_date]],"MMMM"))</f>
        <v>JULY</v>
      </c>
      <c r="M440" s="65" t="str">
        <f>"WEEK "&amp;IF(ROUNDUP(DAY(tbl_raw_data[[#This Row],[updated_date]])/7,0)=5,4,ROUNDUP(DAY(tbl_raw_data[[#This Row],[updated_date]])/7,0))</f>
        <v>WEEK 4</v>
      </c>
      <c r="N440" s="71" t="str">
        <f>UPPER(VLOOKUP(tbl_raw_data[[#This Row],[Analyst]],settings!$A$1:$B$15,2,0))</f>
        <v>ASIF</v>
      </c>
      <c r="O440" s="71" t="str">
        <f>TRIM(UPPER(tbl_raw_data[[#This Row],[Outcome]]))</f>
        <v>APPROVE</v>
      </c>
      <c r="P440" s="71" t="str">
        <f>TRIM(UPPER(tbl_raw_data[[#This Row],[Queue Name]]))</f>
        <v>CONSUMER PRE BUREAU</v>
      </c>
      <c r="Q440" s="71" t="str">
        <f>IF(tbl_raw_data[[#This Row],[time_taken_in_min]]&lt;=settings!$D$2,"SLA_MET","SLA_NOT_MET")</f>
        <v>SLA_MET</v>
      </c>
    </row>
    <row r="441" spans="1:17" hidden="1" x14ac:dyDescent="0.3">
      <c r="A441" s="5" t="s">
        <v>1404</v>
      </c>
      <c r="B441" s="36">
        <v>45138.724641203706</v>
      </c>
      <c r="C441" s="37">
        <v>45138.737476851849</v>
      </c>
      <c r="D441" s="6" t="s">
        <v>10</v>
      </c>
      <c r="E441" s="6" t="s">
        <v>18</v>
      </c>
      <c r="F441" s="6" t="s">
        <v>17</v>
      </c>
      <c r="G441" s="6" t="s">
        <v>15</v>
      </c>
      <c r="H441" s="84" t="str">
        <f t="shared" si="6"/>
        <v>Reason Unknown</v>
      </c>
      <c r="I441" s="63">
        <f>(tbl_raw_data[[#This Row],[Date Actioned]])-(tbl_raw_data[[#This Row],[Date Tagged]])</f>
        <v>1.2835648143664002E-2</v>
      </c>
      <c r="J441" s="66">
        <f>HOUR(tbl_raw_data[[#This Row],[time_taken]])*60+MINUTE(tbl_raw_data[[#This Row],[time_taken]])+SECOND(tbl_raw_data[[#This Row],[time_taken]])/60</f>
        <v>18.483333333333334</v>
      </c>
      <c r="K441" s="68">
        <f>DATE(YEAR(tbl_raw_data[[#This Row],[Date Actioned]]),MONTH(tbl_raw_data[[#This Row],[Date Actioned]]),DAY(tbl_raw_data[[#This Row],[Date Actioned]]))</f>
        <v>45138</v>
      </c>
      <c r="L441" s="65" t="str">
        <f>UPPER(TEXT(tbl_raw_data[[#This Row],[updated_date]],"MMMM"))</f>
        <v>JULY</v>
      </c>
      <c r="M441" s="65" t="str">
        <f>"WEEK "&amp;IF(ROUNDUP(DAY(tbl_raw_data[[#This Row],[updated_date]])/7,0)=5,4,ROUNDUP(DAY(tbl_raw_data[[#This Row],[updated_date]])/7,0))</f>
        <v>WEEK 4</v>
      </c>
      <c r="N441" s="71" t="str">
        <f>UPPER(VLOOKUP(tbl_raw_data[[#This Row],[Analyst]],settings!$A$1:$B$15,2,0))</f>
        <v>MERCEDES</v>
      </c>
      <c r="O441" s="71" t="str">
        <f>TRIM(UPPER(tbl_raw_data[[#This Row],[Outcome]]))</f>
        <v>APPROVE</v>
      </c>
      <c r="P441" s="71" t="str">
        <f>TRIM(UPPER(tbl_raw_data[[#This Row],[Queue Name]]))</f>
        <v>CONSUMER PRE BUREAU</v>
      </c>
      <c r="Q441" s="71" t="str">
        <f>IF(tbl_raw_data[[#This Row],[time_taken_in_min]]&lt;=settings!$D$2,"SLA_MET","SLA_NOT_MET")</f>
        <v>SLA_MET</v>
      </c>
    </row>
    <row r="442" spans="1:17" hidden="1" x14ac:dyDescent="0.3">
      <c r="A442" s="7" t="s">
        <v>1405</v>
      </c>
      <c r="B442" s="34">
        <v>45138.726840277777</v>
      </c>
      <c r="C442" s="38">
        <v>45138.73400462963</v>
      </c>
      <c r="D442" s="3" t="s">
        <v>10</v>
      </c>
      <c r="E442" s="3" t="s">
        <v>8</v>
      </c>
      <c r="F442" s="3" t="s">
        <v>21</v>
      </c>
      <c r="G442" s="3" t="s">
        <v>23</v>
      </c>
      <c r="H442" s="84" t="str">
        <f t="shared" si="6"/>
        <v>Reason Unknown</v>
      </c>
      <c r="I442" s="63">
        <f>(tbl_raw_data[[#This Row],[Date Actioned]])-(tbl_raw_data[[#This Row],[Date Tagged]])</f>
        <v>7.1643518531345762E-3</v>
      </c>
      <c r="J442" s="66">
        <f>HOUR(tbl_raw_data[[#This Row],[time_taken]])*60+MINUTE(tbl_raw_data[[#This Row],[time_taken]])+SECOND(tbl_raw_data[[#This Row],[time_taken]])/60</f>
        <v>10.316666666666666</v>
      </c>
      <c r="K442" s="68">
        <f>DATE(YEAR(tbl_raw_data[[#This Row],[Date Actioned]]),MONTH(tbl_raw_data[[#This Row],[Date Actioned]]),DAY(tbl_raw_data[[#This Row],[Date Actioned]]))</f>
        <v>45138</v>
      </c>
      <c r="L442" s="65" t="str">
        <f>UPPER(TEXT(tbl_raw_data[[#This Row],[updated_date]],"MMMM"))</f>
        <v>JULY</v>
      </c>
      <c r="M442" s="65" t="str">
        <f>"WEEK "&amp;IF(ROUNDUP(DAY(tbl_raw_data[[#This Row],[updated_date]])/7,0)=5,4,ROUNDUP(DAY(tbl_raw_data[[#This Row],[updated_date]])/7,0))</f>
        <v>WEEK 4</v>
      </c>
      <c r="N442" s="71" t="str">
        <f>UPPER(VLOOKUP(tbl_raw_data[[#This Row],[Analyst]],settings!$A$1:$B$15,2,0))</f>
        <v>SHAHID</v>
      </c>
      <c r="O442" s="71" t="str">
        <f>TRIM(UPPER(tbl_raw_data[[#This Row],[Outcome]]))</f>
        <v>APPROVE</v>
      </c>
      <c r="P442" s="71" t="str">
        <f>TRIM(UPPER(tbl_raw_data[[#This Row],[Queue Name]]))</f>
        <v>CONSUMER POST BUREAU</v>
      </c>
      <c r="Q442" s="71" t="str">
        <f>IF(tbl_raw_data[[#This Row],[time_taken_in_min]]&lt;=settings!$D$2,"SLA_MET","SLA_NOT_MET")</f>
        <v>SLA_MET</v>
      </c>
    </row>
    <row r="443" spans="1:17" hidden="1" x14ac:dyDescent="0.3">
      <c r="A443" s="1" t="s">
        <v>1406</v>
      </c>
      <c r="B443" s="36">
        <v>45138.726840277777</v>
      </c>
      <c r="C443" s="37">
        <v>45138.734872685185</v>
      </c>
      <c r="D443" s="6" t="s">
        <v>10</v>
      </c>
      <c r="E443" s="6" t="s">
        <v>11</v>
      </c>
      <c r="F443" s="6" t="s">
        <v>14</v>
      </c>
      <c r="G443" s="6" t="s">
        <v>15</v>
      </c>
      <c r="H443" s="84" t="str">
        <f t="shared" si="6"/>
        <v>Reason Unknown</v>
      </c>
      <c r="I443" s="63">
        <f>(tbl_raw_data[[#This Row],[Date Actioned]])-(tbl_raw_data[[#This Row],[Date Tagged]])</f>
        <v>8.0324074078816921E-3</v>
      </c>
      <c r="J443" s="66">
        <f>HOUR(tbl_raw_data[[#This Row],[time_taken]])*60+MINUTE(tbl_raw_data[[#This Row],[time_taken]])+SECOND(tbl_raw_data[[#This Row],[time_taken]])/60</f>
        <v>11.566666666666666</v>
      </c>
      <c r="K443" s="68">
        <f>DATE(YEAR(tbl_raw_data[[#This Row],[Date Actioned]]),MONTH(tbl_raw_data[[#This Row],[Date Actioned]]),DAY(tbl_raw_data[[#This Row],[Date Actioned]]))</f>
        <v>45138</v>
      </c>
      <c r="L443" s="65" t="str">
        <f>UPPER(TEXT(tbl_raw_data[[#This Row],[updated_date]],"MMMM"))</f>
        <v>JULY</v>
      </c>
      <c r="M443" s="65" t="str">
        <f>"WEEK "&amp;IF(ROUNDUP(DAY(tbl_raw_data[[#This Row],[updated_date]])/7,0)=5,4,ROUNDUP(DAY(tbl_raw_data[[#This Row],[updated_date]])/7,0))</f>
        <v>WEEK 4</v>
      </c>
      <c r="N443" s="71" t="str">
        <f>UPPER(VLOOKUP(tbl_raw_data[[#This Row],[Analyst]],settings!$A$1:$B$15,2,0))</f>
        <v>CAMROON</v>
      </c>
      <c r="O443" s="71" t="str">
        <f>TRIM(UPPER(tbl_raw_data[[#This Row],[Outcome]]))</f>
        <v>APPROVE</v>
      </c>
      <c r="P443" s="71" t="str">
        <f>TRIM(UPPER(tbl_raw_data[[#This Row],[Queue Name]]))</f>
        <v>CONSUMER EXISTING</v>
      </c>
      <c r="Q443" s="71" t="str">
        <f>IF(tbl_raw_data[[#This Row],[time_taken_in_min]]&lt;=settings!$D$2,"SLA_MET","SLA_NOT_MET")</f>
        <v>SLA_MET</v>
      </c>
    </row>
    <row r="444" spans="1:17" hidden="1" x14ac:dyDescent="0.3">
      <c r="A444" s="5" t="s">
        <v>1407</v>
      </c>
      <c r="B444" s="34">
        <v>45138.727152777778</v>
      </c>
      <c r="C444" s="35">
        <v>45138.738969907405</v>
      </c>
      <c r="D444" s="2" t="s">
        <v>15</v>
      </c>
      <c r="E444" s="3" t="s">
        <v>8</v>
      </c>
      <c r="F444" s="2" t="s">
        <v>114</v>
      </c>
      <c r="G444" s="4"/>
      <c r="H444" s="84" t="str">
        <f t="shared" si="6"/>
        <v>Reason Unknown</v>
      </c>
      <c r="I444" s="63">
        <f>(tbl_raw_data[[#This Row],[Date Actioned]])-(tbl_raw_data[[#This Row],[Date Tagged]])</f>
        <v>1.1817129627161194E-2</v>
      </c>
      <c r="J444" s="66">
        <f>HOUR(tbl_raw_data[[#This Row],[time_taken]])*60+MINUTE(tbl_raw_data[[#This Row],[time_taken]])+SECOND(tbl_raw_data[[#This Row],[time_taken]])/60</f>
        <v>17.016666666666666</v>
      </c>
      <c r="K444" s="68">
        <f>DATE(YEAR(tbl_raw_data[[#This Row],[Date Actioned]]),MONTH(tbl_raw_data[[#This Row],[Date Actioned]]),DAY(tbl_raw_data[[#This Row],[Date Actioned]]))</f>
        <v>45138</v>
      </c>
      <c r="L444" s="65" t="str">
        <f>UPPER(TEXT(tbl_raw_data[[#This Row],[updated_date]],"MMMM"))</f>
        <v>JULY</v>
      </c>
      <c r="M444" s="65" t="str">
        <f>"WEEK "&amp;IF(ROUNDUP(DAY(tbl_raw_data[[#This Row],[updated_date]])/7,0)=5,4,ROUNDUP(DAY(tbl_raw_data[[#This Row],[updated_date]])/7,0))</f>
        <v>WEEK 4</v>
      </c>
      <c r="N444" s="71" t="str">
        <f>UPPER(VLOOKUP(tbl_raw_data[[#This Row],[Analyst]],settings!$A$1:$B$15,2,0))</f>
        <v>FARDIN</v>
      </c>
      <c r="O444" s="71" t="str">
        <f>TRIM(UPPER(tbl_raw_data[[#This Row],[Outcome]]))</f>
        <v>APPROVE</v>
      </c>
      <c r="P444" s="71" t="str">
        <f>TRIM(UPPER(tbl_raw_data[[#This Row],[Queue Name]]))</f>
        <v>CONSUMER POST BUREAU</v>
      </c>
      <c r="Q444" s="71" t="str">
        <f>IF(tbl_raw_data[[#This Row],[time_taken_in_min]]&lt;=settings!$D$2,"SLA_MET","SLA_NOT_MET")</f>
        <v>SLA_MET</v>
      </c>
    </row>
    <row r="445" spans="1:17" hidden="1" x14ac:dyDescent="0.3">
      <c r="A445" s="7" t="s">
        <v>1408</v>
      </c>
      <c r="B445" s="36">
        <v>45138.727256944447</v>
      </c>
      <c r="C445" s="37">
        <v>45138.734699074077</v>
      </c>
      <c r="D445" s="6" t="s">
        <v>10</v>
      </c>
      <c r="E445" s="6" t="s">
        <v>18</v>
      </c>
      <c r="F445" s="6" t="s">
        <v>25</v>
      </c>
      <c r="G445" s="6" t="s">
        <v>23</v>
      </c>
      <c r="H445" s="84" t="str">
        <f t="shared" si="6"/>
        <v>Reason Unknown</v>
      </c>
      <c r="I445" s="63">
        <f>(tbl_raw_data[[#This Row],[Date Actioned]])-(tbl_raw_data[[#This Row],[Date Tagged]])</f>
        <v>7.442129630362615E-3</v>
      </c>
      <c r="J445" s="66">
        <f>HOUR(tbl_raw_data[[#This Row],[time_taken]])*60+MINUTE(tbl_raw_data[[#This Row],[time_taken]])+SECOND(tbl_raw_data[[#This Row],[time_taken]])/60</f>
        <v>10.716666666666667</v>
      </c>
      <c r="K445" s="68">
        <f>DATE(YEAR(tbl_raw_data[[#This Row],[Date Actioned]]),MONTH(tbl_raw_data[[#This Row],[Date Actioned]]),DAY(tbl_raw_data[[#This Row],[Date Actioned]]))</f>
        <v>45138</v>
      </c>
      <c r="L445" s="65" t="str">
        <f>UPPER(TEXT(tbl_raw_data[[#This Row],[updated_date]],"MMMM"))</f>
        <v>JULY</v>
      </c>
      <c r="M445" s="65" t="str">
        <f>"WEEK "&amp;IF(ROUNDUP(DAY(tbl_raw_data[[#This Row],[updated_date]])/7,0)=5,4,ROUNDUP(DAY(tbl_raw_data[[#This Row],[updated_date]])/7,0))</f>
        <v>WEEK 4</v>
      </c>
      <c r="N445" s="71" t="str">
        <f>UPPER(VLOOKUP(tbl_raw_data[[#This Row],[Analyst]],settings!$A$1:$B$15,2,0))</f>
        <v>ASIF</v>
      </c>
      <c r="O445" s="71" t="str">
        <f>TRIM(UPPER(tbl_raw_data[[#This Row],[Outcome]]))</f>
        <v>APPROVE</v>
      </c>
      <c r="P445" s="71" t="str">
        <f>TRIM(UPPER(tbl_raw_data[[#This Row],[Queue Name]]))</f>
        <v>CONSUMER PRE BUREAU</v>
      </c>
      <c r="Q445" s="71" t="str">
        <f>IF(tbl_raw_data[[#This Row],[time_taken_in_min]]&lt;=settings!$D$2,"SLA_MET","SLA_NOT_MET")</f>
        <v>SLA_MET</v>
      </c>
    </row>
    <row r="446" spans="1:17" hidden="1" x14ac:dyDescent="0.3">
      <c r="A446" s="1" t="s">
        <v>1409</v>
      </c>
      <c r="B446" s="34">
        <v>45138.727685185186</v>
      </c>
      <c r="C446" s="38">
        <v>45138.739189814813</v>
      </c>
      <c r="D446" s="3" t="s">
        <v>10</v>
      </c>
      <c r="E446" s="3" t="s">
        <v>8</v>
      </c>
      <c r="F446" s="3" t="s">
        <v>24</v>
      </c>
      <c r="G446" s="3" t="s">
        <v>23</v>
      </c>
      <c r="H446" s="84" t="str">
        <f t="shared" si="6"/>
        <v>Reason Unknown</v>
      </c>
      <c r="I446" s="63">
        <f>(tbl_raw_data[[#This Row],[Date Actioned]])-(tbl_raw_data[[#This Row],[Date Tagged]])</f>
        <v>1.1504629626870155E-2</v>
      </c>
      <c r="J446" s="66">
        <f>HOUR(tbl_raw_data[[#This Row],[time_taken]])*60+MINUTE(tbl_raw_data[[#This Row],[time_taken]])+SECOND(tbl_raw_data[[#This Row],[time_taken]])/60</f>
        <v>16.566666666666666</v>
      </c>
      <c r="K446" s="68">
        <f>DATE(YEAR(tbl_raw_data[[#This Row],[Date Actioned]]),MONTH(tbl_raw_data[[#This Row],[Date Actioned]]),DAY(tbl_raw_data[[#This Row],[Date Actioned]]))</f>
        <v>45138</v>
      </c>
      <c r="L446" s="65" t="str">
        <f>UPPER(TEXT(tbl_raw_data[[#This Row],[updated_date]],"MMMM"))</f>
        <v>JULY</v>
      </c>
      <c r="M446" s="65" t="str">
        <f>"WEEK "&amp;IF(ROUNDUP(DAY(tbl_raw_data[[#This Row],[updated_date]])/7,0)=5,4,ROUNDUP(DAY(tbl_raw_data[[#This Row],[updated_date]])/7,0))</f>
        <v>WEEK 4</v>
      </c>
      <c r="N446" s="71" t="str">
        <f>UPPER(VLOOKUP(tbl_raw_data[[#This Row],[Analyst]],settings!$A$1:$B$15,2,0))</f>
        <v>SAM</v>
      </c>
      <c r="O446" s="71" t="str">
        <f>TRIM(UPPER(tbl_raw_data[[#This Row],[Outcome]]))</f>
        <v>APPROVE</v>
      </c>
      <c r="P446" s="71" t="str">
        <f>TRIM(UPPER(tbl_raw_data[[#This Row],[Queue Name]]))</f>
        <v>CONSUMER POST BUREAU</v>
      </c>
      <c r="Q446" s="71" t="str">
        <f>IF(tbl_raw_data[[#This Row],[time_taken_in_min]]&lt;=settings!$D$2,"SLA_MET","SLA_NOT_MET")</f>
        <v>SLA_MET</v>
      </c>
    </row>
    <row r="447" spans="1:17" hidden="1" x14ac:dyDescent="0.3">
      <c r="A447" s="5" t="s">
        <v>1410</v>
      </c>
      <c r="B447" s="36">
        <v>45138.729780092595</v>
      </c>
      <c r="C447" s="39">
        <v>45138.74863425926</v>
      </c>
      <c r="D447" s="8" t="s">
        <v>15</v>
      </c>
      <c r="E447" s="6" t="s">
        <v>11</v>
      </c>
      <c r="F447" s="8" t="s">
        <v>22</v>
      </c>
      <c r="G447" s="9"/>
      <c r="H447" s="84" t="str">
        <f t="shared" si="6"/>
        <v>Reason Unknown</v>
      </c>
      <c r="I447" s="63">
        <f>(tbl_raw_data[[#This Row],[Date Actioned]])-(tbl_raw_data[[#This Row],[Date Tagged]])</f>
        <v>1.8854166664823424E-2</v>
      </c>
      <c r="J447" s="66">
        <f>HOUR(tbl_raw_data[[#This Row],[time_taken]])*60+MINUTE(tbl_raw_data[[#This Row],[time_taken]])+SECOND(tbl_raw_data[[#This Row],[time_taken]])/60</f>
        <v>27.15</v>
      </c>
      <c r="K447" s="68">
        <f>DATE(YEAR(tbl_raw_data[[#This Row],[Date Actioned]]),MONTH(tbl_raw_data[[#This Row],[Date Actioned]]),DAY(tbl_raw_data[[#This Row],[Date Actioned]]))</f>
        <v>45138</v>
      </c>
      <c r="L447" s="65" t="str">
        <f>UPPER(TEXT(tbl_raw_data[[#This Row],[updated_date]],"MMMM"))</f>
        <v>JULY</v>
      </c>
      <c r="M447" s="65" t="str">
        <f>"WEEK "&amp;IF(ROUNDUP(DAY(tbl_raw_data[[#This Row],[updated_date]])/7,0)=5,4,ROUNDUP(DAY(tbl_raw_data[[#This Row],[updated_date]])/7,0))</f>
        <v>WEEK 4</v>
      </c>
      <c r="N447" s="71" t="str">
        <f>UPPER(VLOOKUP(tbl_raw_data[[#This Row],[Analyst]],settings!$A$1:$B$15,2,0))</f>
        <v>ROHAN</v>
      </c>
      <c r="O447" s="71" t="str">
        <f>TRIM(UPPER(tbl_raw_data[[#This Row],[Outcome]]))</f>
        <v>APPROVE</v>
      </c>
      <c r="P447" s="71" t="str">
        <f>TRIM(UPPER(tbl_raw_data[[#This Row],[Queue Name]]))</f>
        <v>CONSUMER EXISTING</v>
      </c>
      <c r="Q447" s="71" t="str">
        <f>IF(tbl_raw_data[[#This Row],[time_taken_in_min]]&lt;=settings!$D$2,"SLA_MET","SLA_NOT_MET")</f>
        <v>SLA_NOT_MET</v>
      </c>
    </row>
    <row r="448" spans="1:17" hidden="1" x14ac:dyDescent="0.3">
      <c r="A448" s="7" t="s">
        <v>1411</v>
      </c>
      <c r="B448" s="34">
        <v>45138.733402777776</v>
      </c>
      <c r="C448" s="35">
        <v>45138.741840277777</v>
      </c>
      <c r="D448" s="2" t="s">
        <v>15</v>
      </c>
      <c r="E448" s="3" t="s">
        <v>8</v>
      </c>
      <c r="F448" s="2" t="s">
        <v>17</v>
      </c>
      <c r="G448" s="4"/>
      <c r="H448" s="84" t="str">
        <f t="shared" si="6"/>
        <v>Reason Unknown</v>
      </c>
      <c r="I448" s="63">
        <f>(tbl_raw_data[[#This Row],[Date Actioned]])-(tbl_raw_data[[#This Row],[Date Tagged]])</f>
        <v>8.4375000005820766E-3</v>
      </c>
      <c r="J448" s="66">
        <f>HOUR(tbl_raw_data[[#This Row],[time_taken]])*60+MINUTE(tbl_raw_data[[#This Row],[time_taken]])+SECOND(tbl_raw_data[[#This Row],[time_taken]])/60</f>
        <v>12.15</v>
      </c>
      <c r="K448" s="68">
        <f>DATE(YEAR(tbl_raw_data[[#This Row],[Date Actioned]]),MONTH(tbl_raw_data[[#This Row],[Date Actioned]]),DAY(tbl_raw_data[[#This Row],[Date Actioned]]))</f>
        <v>45138</v>
      </c>
      <c r="L448" s="65" t="str">
        <f>UPPER(TEXT(tbl_raw_data[[#This Row],[updated_date]],"MMMM"))</f>
        <v>JULY</v>
      </c>
      <c r="M448" s="65" t="str">
        <f>"WEEK "&amp;IF(ROUNDUP(DAY(tbl_raw_data[[#This Row],[updated_date]])/7,0)=5,4,ROUNDUP(DAY(tbl_raw_data[[#This Row],[updated_date]])/7,0))</f>
        <v>WEEK 4</v>
      </c>
      <c r="N448" s="71" t="str">
        <f>UPPER(VLOOKUP(tbl_raw_data[[#This Row],[Analyst]],settings!$A$1:$B$15,2,0))</f>
        <v>MERCEDES</v>
      </c>
      <c r="O448" s="71" t="str">
        <f>TRIM(UPPER(tbl_raw_data[[#This Row],[Outcome]]))</f>
        <v>APPROVE</v>
      </c>
      <c r="P448" s="71" t="str">
        <f>TRIM(UPPER(tbl_raw_data[[#This Row],[Queue Name]]))</f>
        <v>CONSUMER POST BUREAU</v>
      </c>
      <c r="Q448" s="71" t="str">
        <f>IF(tbl_raw_data[[#This Row],[time_taken_in_min]]&lt;=settings!$D$2,"SLA_MET","SLA_NOT_MET")</f>
        <v>SLA_MET</v>
      </c>
    </row>
    <row r="449" spans="1:17" hidden="1" x14ac:dyDescent="0.3">
      <c r="A449" s="1" t="s">
        <v>1412</v>
      </c>
      <c r="B449" s="36">
        <v>45138.74355324074</v>
      </c>
      <c r="C449" s="39">
        <v>45138.750277777777</v>
      </c>
      <c r="D449" s="8" t="s">
        <v>15</v>
      </c>
      <c r="E449" s="6" t="s">
        <v>8</v>
      </c>
      <c r="F449" s="8" t="s">
        <v>25</v>
      </c>
      <c r="G449" s="9"/>
      <c r="H449" s="84" t="str">
        <f t="shared" si="6"/>
        <v>Reason Unknown</v>
      </c>
      <c r="I449" s="63">
        <f>(tbl_raw_data[[#This Row],[Date Actioned]])-(tbl_raw_data[[#This Row],[Date Tagged]])</f>
        <v>6.7245370373711921E-3</v>
      </c>
      <c r="J449" s="66">
        <f>HOUR(tbl_raw_data[[#This Row],[time_taken]])*60+MINUTE(tbl_raw_data[[#This Row],[time_taken]])+SECOND(tbl_raw_data[[#This Row],[time_taken]])/60</f>
        <v>9.6833333333333336</v>
      </c>
      <c r="K449" s="68">
        <f>DATE(YEAR(tbl_raw_data[[#This Row],[Date Actioned]]),MONTH(tbl_raw_data[[#This Row],[Date Actioned]]),DAY(tbl_raw_data[[#This Row],[Date Actioned]]))</f>
        <v>45138</v>
      </c>
      <c r="L449" s="65" t="str">
        <f>UPPER(TEXT(tbl_raw_data[[#This Row],[updated_date]],"MMMM"))</f>
        <v>JULY</v>
      </c>
      <c r="M449" s="65" t="str">
        <f>"WEEK "&amp;IF(ROUNDUP(DAY(tbl_raw_data[[#This Row],[updated_date]])/7,0)=5,4,ROUNDUP(DAY(tbl_raw_data[[#This Row],[updated_date]])/7,0))</f>
        <v>WEEK 4</v>
      </c>
      <c r="N449" s="71" t="str">
        <f>UPPER(VLOOKUP(tbl_raw_data[[#This Row],[Analyst]],settings!$A$1:$B$15,2,0))</f>
        <v>ASIF</v>
      </c>
      <c r="O449" s="71" t="str">
        <f>TRIM(UPPER(tbl_raw_data[[#This Row],[Outcome]]))</f>
        <v>APPROVE</v>
      </c>
      <c r="P449" s="71" t="str">
        <f>TRIM(UPPER(tbl_raw_data[[#This Row],[Queue Name]]))</f>
        <v>CONSUMER POST BUREAU</v>
      </c>
      <c r="Q449" s="71" t="str">
        <f>IF(tbl_raw_data[[#This Row],[time_taken_in_min]]&lt;=settings!$D$2,"SLA_MET","SLA_NOT_MET")</f>
        <v>SLA_MET</v>
      </c>
    </row>
    <row r="450" spans="1:17" hidden="1" x14ac:dyDescent="0.3">
      <c r="A450" s="5" t="s">
        <v>1413</v>
      </c>
      <c r="B450" s="34">
        <v>45138.744710648149</v>
      </c>
      <c r="C450" s="38">
        <v>45138.759351851855</v>
      </c>
      <c r="D450" s="3" t="s">
        <v>10</v>
      </c>
      <c r="E450" s="3" t="s">
        <v>11</v>
      </c>
      <c r="F450" s="3" t="s">
        <v>24</v>
      </c>
      <c r="G450" s="3" t="s">
        <v>15</v>
      </c>
      <c r="H450" s="84" t="str">
        <f t="shared" si="6"/>
        <v>Reason Unknown</v>
      </c>
      <c r="I450" s="63">
        <f>(tbl_raw_data[[#This Row],[Date Actioned]])-(tbl_raw_data[[#This Row],[Date Tagged]])</f>
        <v>1.4641203706560191E-2</v>
      </c>
      <c r="J450" s="66">
        <f>HOUR(tbl_raw_data[[#This Row],[time_taken]])*60+MINUTE(tbl_raw_data[[#This Row],[time_taken]])+SECOND(tbl_raw_data[[#This Row],[time_taken]])/60</f>
        <v>21.083333333333332</v>
      </c>
      <c r="K450" s="68">
        <f>DATE(YEAR(tbl_raw_data[[#This Row],[Date Actioned]]),MONTH(tbl_raw_data[[#This Row],[Date Actioned]]),DAY(tbl_raw_data[[#This Row],[Date Actioned]]))</f>
        <v>45138</v>
      </c>
      <c r="L450" s="65" t="str">
        <f>UPPER(TEXT(tbl_raw_data[[#This Row],[updated_date]],"MMMM"))</f>
        <v>JULY</v>
      </c>
      <c r="M450" s="65" t="str">
        <f>"WEEK "&amp;IF(ROUNDUP(DAY(tbl_raw_data[[#This Row],[updated_date]])/7,0)=5,4,ROUNDUP(DAY(tbl_raw_data[[#This Row],[updated_date]])/7,0))</f>
        <v>WEEK 4</v>
      </c>
      <c r="N450" s="71" t="str">
        <f>UPPER(VLOOKUP(tbl_raw_data[[#This Row],[Analyst]],settings!$A$1:$B$15,2,0))</f>
        <v>SAM</v>
      </c>
      <c r="O450" s="71" t="str">
        <f>TRIM(UPPER(tbl_raw_data[[#This Row],[Outcome]]))</f>
        <v>APPROVE</v>
      </c>
      <c r="P450" s="71" t="str">
        <f>TRIM(UPPER(tbl_raw_data[[#This Row],[Queue Name]]))</f>
        <v>CONSUMER EXISTING</v>
      </c>
      <c r="Q450" s="71" t="str">
        <f>IF(tbl_raw_data[[#This Row],[time_taken_in_min]]&lt;=settings!$D$2,"SLA_MET","SLA_NOT_MET")</f>
        <v>SLA_NOT_MET</v>
      </c>
    </row>
    <row r="451" spans="1:17" hidden="1" x14ac:dyDescent="0.3">
      <c r="A451" s="7" t="s">
        <v>1414</v>
      </c>
      <c r="B451" s="36">
        <v>45138.748356481483</v>
      </c>
      <c r="C451" s="37">
        <v>45138.763981481483</v>
      </c>
      <c r="D451" s="6" t="s">
        <v>10</v>
      </c>
      <c r="E451" s="6" t="s">
        <v>11</v>
      </c>
      <c r="F451" s="6" t="s">
        <v>12</v>
      </c>
      <c r="G451" s="6" t="s">
        <v>15</v>
      </c>
      <c r="H451" s="84" t="str">
        <f t="shared" ref="H451:H514" si="7">IF(OR(ISNUMBER(SEARCH("duplicate",G451)), ISNUMBER(SEARCH("previously",G451)), ISNUMBER(SEARCH("previously approved",G451))), "Duplicate Application",
IF(OR(ISNUMBER(SEARCH("incorrect",G451)), ISNUMBER(SEARCH("remove", G451))), "Incorrect Details",
IF(ISNUMBER(SEARCH("incomplete",G451)), "Incomplete Details",
IF(ISNUMBER(SEARCH("overdue",G451)), "Overdue Bill",
IF(OR(ISNUMBER(SEARCH("resubmit as", G451)), ISNUMBER(SEARCH("re-submit as", G451))), "Incorrect Queue",
IF(OR(ISNUMBER(SEARCH("100",G451)), ISNUMBER(SEARCH("correct", G451)), ISNUMBER(SEARCH("email", G451)), ISNUMBER(SEARCH("please submit", G451)), ISNUMBER(SEARCH("please resubmit",G451)), ISNUMBER(SEARCH("please re-submit", G451)), ISNUMBER(SEARCH("please send", G451))), "Incomplete Details",
IF(ISNUMBER(SEARCH("error", G451)), "System Error", "Reason Unknown")))))))</f>
        <v>Reason Unknown</v>
      </c>
      <c r="I451" s="63">
        <f>(tbl_raw_data[[#This Row],[Date Actioned]])-(tbl_raw_data[[#This Row],[Date Tagged]])</f>
        <v>1.5625E-2</v>
      </c>
      <c r="J451" s="66">
        <f>HOUR(tbl_raw_data[[#This Row],[time_taken]])*60+MINUTE(tbl_raw_data[[#This Row],[time_taken]])+SECOND(tbl_raw_data[[#This Row],[time_taken]])/60</f>
        <v>22.5</v>
      </c>
      <c r="K451" s="68">
        <f>DATE(YEAR(tbl_raw_data[[#This Row],[Date Actioned]]),MONTH(tbl_raw_data[[#This Row],[Date Actioned]]),DAY(tbl_raw_data[[#This Row],[Date Actioned]]))</f>
        <v>45138</v>
      </c>
      <c r="L451" s="65" t="str">
        <f>UPPER(TEXT(tbl_raw_data[[#This Row],[updated_date]],"MMMM"))</f>
        <v>JULY</v>
      </c>
      <c r="M451" s="65" t="str">
        <f>"WEEK "&amp;IF(ROUNDUP(DAY(tbl_raw_data[[#This Row],[updated_date]])/7,0)=5,4,ROUNDUP(DAY(tbl_raw_data[[#This Row],[updated_date]])/7,0))</f>
        <v>WEEK 4</v>
      </c>
      <c r="N451" s="71" t="str">
        <f>UPPER(VLOOKUP(tbl_raw_data[[#This Row],[Analyst]],settings!$A$1:$B$15,2,0))</f>
        <v>NITESH</v>
      </c>
      <c r="O451" s="71" t="str">
        <f>TRIM(UPPER(tbl_raw_data[[#This Row],[Outcome]]))</f>
        <v>APPROVE</v>
      </c>
      <c r="P451" s="71" t="str">
        <f>TRIM(UPPER(tbl_raw_data[[#This Row],[Queue Name]]))</f>
        <v>CONSUMER EXISTING</v>
      </c>
      <c r="Q451" s="71" t="str">
        <f>IF(tbl_raw_data[[#This Row],[time_taken_in_min]]&lt;=settings!$D$2,"SLA_MET","SLA_NOT_MET")</f>
        <v>SLA_NOT_MET</v>
      </c>
    </row>
    <row r="452" spans="1:17" hidden="1" x14ac:dyDescent="0.3">
      <c r="A452" s="1" t="s">
        <v>1415</v>
      </c>
      <c r="B452" s="34">
        <v>45138.753229166665</v>
      </c>
      <c r="C452" s="38">
        <v>45138.758263888885</v>
      </c>
      <c r="D452" s="3" t="s">
        <v>10</v>
      </c>
      <c r="E452" s="3" t="s">
        <v>11</v>
      </c>
      <c r="F452" s="3" t="s">
        <v>22</v>
      </c>
      <c r="G452" s="3" t="s">
        <v>15</v>
      </c>
      <c r="H452" s="84" t="str">
        <f t="shared" si="7"/>
        <v>Reason Unknown</v>
      </c>
      <c r="I452" s="63">
        <f>(tbl_raw_data[[#This Row],[Date Actioned]])-(tbl_raw_data[[#This Row],[Date Tagged]])</f>
        <v>5.0347222204436548E-3</v>
      </c>
      <c r="J452" s="66">
        <f>HOUR(tbl_raw_data[[#This Row],[time_taken]])*60+MINUTE(tbl_raw_data[[#This Row],[time_taken]])+SECOND(tbl_raw_data[[#This Row],[time_taken]])/60</f>
        <v>7.25</v>
      </c>
      <c r="K452" s="68">
        <f>DATE(YEAR(tbl_raw_data[[#This Row],[Date Actioned]]),MONTH(tbl_raw_data[[#This Row],[Date Actioned]]),DAY(tbl_raw_data[[#This Row],[Date Actioned]]))</f>
        <v>45138</v>
      </c>
      <c r="L452" s="65" t="str">
        <f>UPPER(TEXT(tbl_raw_data[[#This Row],[updated_date]],"MMMM"))</f>
        <v>JULY</v>
      </c>
      <c r="M452" s="65" t="str">
        <f>"WEEK "&amp;IF(ROUNDUP(DAY(tbl_raw_data[[#This Row],[updated_date]])/7,0)=5,4,ROUNDUP(DAY(tbl_raw_data[[#This Row],[updated_date]])/7,0))</f>
        <v>WEEK 4</v>
      </c>
      <c r="N452" s="71" t="str">
        <f>UPPER(VLOOKUP(tbl_raw_data[[#This Row],[Analyst]],settings!$A$1:$B$15,2,0))</f>
        <v>ROHAN</v>
      </c>
      <c r="O452" s="71" t="str">
        <f>TRIM(UPPER(tbl_raw_data[[#This Row],[Outcome]]))</f>
        <v>APPROVE</v>
      </c>
      <c r="P452" s="71" t="str">
        <f>TRIM(UPPER(tbl_raw_data[[#This Row],[Queue Name]]))</f>
        <v>CONSUMER EXISTING</v>
      </c>
      <c r="Q452" s="71" t="str">
        <f>IF(tbl_raw_data[[#This Row],[time_taken_in_min]]&lt;=settings!$D$2,"SLA_MET","SLA_NOT_MET")</f>
        <v>SLA_MET</v>
      </c>
    </row>
    <row r="453" spans="1:17" hidden="1" x14ac:dyDescent="0.3">
      <c r="A453" s="5" t="s">
        <v>1416</v>
      </c>
      <c r="B453" s="36">
        <v>45138.754351851851</v>
      </c>
      <c r="C453" s="37">
        <v>45138.759328703702</v>
      </c>
      <c r="D453" s="6" t="s">
        <v>10</v>
      </c>
      <c r="E453" s="6" t="s">
        <v>18</v>
      </c>
      <c r="F453" s="6" t="s">
        <v>14</v>
      </c>
      <c r="G453" s="6" t="s">
        <v>23</v>
      </c>
      <c r="H453" s="84" t="str">
        <f t="shared" si="7"/>
        <v>Reason Unknown</v>
      </c>
      <c r="I453" s="63">
        <f>(tbl_raw_data[[#This Row],[Date Actioned]])-(tbl_raw_data[[#This Row],[Date Tagged]])</f>
        <v>4.9768518510973081E-3</v>
      </c>
      <c r="J453" s="66">
        <f>HOUR(tbl_raw_data[[#This Row],[time_taken]])*60+MINUTE(tbl_raw_data[[#This Row],[time_taken]])+SECOND(tbl_raw_data[[#This Row],[time_taken]])/60</f>
        <v>7.166666666666667</v>
      </c>
      <c r="K453" s="68">
        <f>DATE(YEAR(tbl_raw_data[[#This Row],[Date Actioned]]),MONTH(tbl_raw_data[[#This Row],[Date Actioned]]),DAY(tbl_raw_data[[#This Row],[Date Actioned]]))</f>
        <v>45138</v>
      </c>
      <c r="L453" s="65" t="str">
        <f>UPPER(TEXT(tbl_raw_data[[#This Row],[updated_date]],"MMMM"))</f>
        <v>JULY</v>
      </c>
      <c r="M453" s="65" t="str">
        <f>"WEEK "&amp;IF(ROUNDUP(DAY(tbl_raw_data[[#This Row],[updated_date]])/7,0)=5,4,ROUNDUP(DAY(tbl_raw_data[[#This Row],[updated_date]])/7,0))</f>
        <v>WEEK 4</v>
      </c>
      <c r="N453" s="71" t="str">
        <f>UPPER(VLOOKUP(tbl_raw_data[[#This Row],[Analyst]],settings!$A$1:$B$15,2,0))</f>
        <v>CAMROON</v>
      </c>
      <c r="O453" s="71" t="str">
        <f>TRIM(UPPER(tbl_raw_data[[#This Row],[Outcome]]))</f>
        <v>APPROVE</v>
      </c>
      <c r="P453" s="71" t="str">
        <f>TRIM(UPPER(tbl_raw_data[[#This Row],[Queue Name]]))</f>
        <v>CONSUMER PRE BUREAU</v>
      </c>
      <c r="Q453" s="71" t="str">
        <f>IF(tbl_raw_data[[#This Row],[time_taken_in_min]]&lt;=settings!$D$2,"SLA_MET","SLA_NOT_MET")</f>
        <v>SLA_MET</v>
      </c>
    </row>
    <row r="454" spans="1:17" hidden="1" x14ac:dyDescent="0.3">
      <c r="A454" s="7" t="s">
        <v>1417</v>
      </c>
      <c r="B454" s="34">
        <v>45138.755127314813</v>
      </c>
      <c r="C454" s="38">
        <v>45138.760775462964</v>
      </c>
      <c r="D454" s="3" t="s">
        <v>10</v>
      </c>
      <c r="E454" s="3" t="s">
        <v>18</v>
      </c>
      <c r="F454" s="3" t="s">
        <v>25</v>
      </c>
      <c r="G454" s="3" t="s">
        <v>15</v>
      </c>
      <c r="H454" s="84" t="str">
        <f t="shared" si="7"/>
        <v>Reason Unknown</v>
      </c>
      <c r="I454" s="63">
        <f>(tbl_raw_data[[#This Row],[Date Actioned]])-(tbl_raw_data[[#This Row],[Date Tagged]])</f>
        <v>5.6481481515220366E-3</v>
      </c>
      <c r="J454" s="66">
        <f>HOUR(tbl_raw_data[[#This Row],[time_taken]])*60+MINUTE(tbl_raw_data[[#This Row],[time_taken]])+SECOND(tbl_raw_data[[#This Row],[time_taken]])/60</f>
        <v>8.1333333333333329</v>
      </c>
      <c r="K454" s="68">
        <f>DATE(YEAR(tbl_raw_data[[#This Row],[Date Actioned]]),MONTH(tbl_raw_data[[#This Row],[Date Actioned]]),DAY(tbl_raw_data[[#This Row],[Date Actioned]]))</f>
        <v>45138</v>
      </c>
      <c r="L454" s="65" t="str">
        <f>UPPER(TEXT(tbl_raw_data[[#This Row],[updated_date]],"MMMM"))</f>
        <v>JULY</v>
      </c>
      <c r="M454" s="65" t="str">
        <f>"WEEK "&amp;IF(ROUNDUP(DAY(tbl_raw_data[[#This Row],[updated_date]])/7,0)=5,4,ROUNDUP(DAY(tbl_raw_data[[#This Row],[updated_date]])/7,0))</f>
        <v>WEEK 4</v>
      </c>
      <c r="N454" s="71" t="str">
        <f>UPPER(VLOOKUP(tbl_raw_data[[#This Row],[Analyst]],settings!$A$1:$B$15,2,0))</f>
        <v>ASIF</v>
      </c>
      <c r="O454" s="71" t="str">
        <f>TRIM(UPPER(tbl_raw_data[[#This Row],[Outcome]]))</f>
        <v>APPROVE</v>
      </c>
      <c r="P454" s="71" t="str">
        <f>TRIM(UPPER(tbl_raw_data[[#This Row],[Queue Name]]))</f>
        <v>CONSUMER PRE BUREAU</v>
      </c>
      <c r="Q454" s="71" t="str">
        <f>IF(tbl_raw_data[[#This Row],[time_taken_in_min]]&lt;=settings!$D$2,"SLA_MET","SLA_NOT_MET")</f>
        <v>SLA_MET</v>
      </c>
    </row>
    <row r="455" spans="1:17" hidden="1" x14ac:dyDescent="0.3">
      <c r="A455" s="1" t="s">
        <v>1418</v>
      </c>
      <c r="B455" s="36">
        <v>45138.764189814814</v>
      </c>
      <c r="C455" s="37">
        <v>45138.773368055554</v>
      </c>
      <c r="D455" s="6" t="s">
        <v>10</v>
      </c>
      <c r="E455" s="6" t="s">
        <v>11</v>
      </c>
      <c r="F455" s="6" t="s">
        <v>17</v>
      </c>
      <c r="G455" s="6" t="s">
        <v>15</v>
      </c>
      <c r="H455" s="84" t="str">
        <f t="shared" si="7"/>
        <v>Reason Unknown</v>
      </c>
      <c r="I455" s="63">
        <f>(tbl_raw_data[[#This Row],[Date Actioned]])-(tbl_raw_data[[#This Row],[Date Tagged]])</f>
        <v>9.1782407398568466E-3</v>
      </c>
      <c r="J455" s="66">
        <f>HOUR(tbl_raw_data[[#This Row],[time_taken]])*60+MINUTE(tbl_raw_data[[#This Row],[time_taken]])+SECOND(tbl_raw_data[[#This Row],[time_taken]])/60</f>
        <v>13.216666666666667</v>
      </c>
      <c r="K455" s="68">
        <f>DATE(YEAR(tbl_raw_data[[#This Row],[Date Actioned]]),MONTH(tbl_raw_data[[#This Row],[Date Actioned]]),DAY(tbl_raw_data[[#This Row],[Date Actioned]]))</f>
        <v>45138</v>
      </c>
      <c r="L455" s="65" t="str">
        <f>UPPER(TEXT(tbl_raw_data[[#This Row],[updated_date]],"MMMM"))</f>
        <v>JULY</v>
      </c>
      <c r="M455" s="65" t="str">
        <f>"WEEK "&amp;IF(ROUNDUP(DAY(tbl_raw_data[[#This Row],[updated_date]])/7,0)=5,4,ROUNDUP(DAY(tbl_raw_data[[#This Row],[updated_date]])/7,0))</f>
        <v>WEEK 4</v>
      </c>
      <c r="N455" s="71" t="str">
        <f>UPPER(VLOOKUP(tbl_raw_data[[#This Row],[Analyst]],settings!$A$1:$B$15,2,0))</f>
        <v>MERCEDES</v>
      </c>
      <c r="O455" s="71" t="str">
        <f>TRIM(UPPER(tbl_raw_data[[#This Row],[Outcome]]))</f>
        <v>APPROVE</v>
      </c>
      <c r="P455" s="71" t="str">
        <f>TRIM(UPPER(tbl_raw_data[[#This Row],[Queue Name]]))</f>
        <v>CONSUMER EXISTING</v>
      </c>
      <c r="Q455" s="71" t="str">
        <f>IF(tbl_raw_data[[#This Row],[time_taken_in_min]]&lt;=settings!$D$2,"SLA_MET","SLA_NOT_MET")</f>
        <v>SLA_MET</v>
      </c>
    </row>
    <row r="456" spans="1:17" hidden="1" x14ac:dyDescent="0.3">
      <c r="A456" s="5" t="s">
        <v>1419</v>
      </c>
      <c r="B456" s="34">
        <v>45138.783576388887</v>
      </c>
      <c r="C456" s="38">
        <v>45138.791851851849</v>
      </c>
      <c r="D456" s="3" t="s">
        <v>10</v>
      </c>
      <c r="E456" s="3" t="s">
        <v>18</v>
      </c>
      <c r="F456" s="3" t="s">
        <v>22</v>
      </c>
      <c r="G456" s="3" t="s">
        <v>15</v>
      </c>
      <c r="H456" s="84" t="str">
        <f t="shared" si="7"/>
        <v>Reason Unknown</v>
      </c>
      <c r="I456" s="63">
        <f>(tbl_raw_data[[#This Row],[Date Actioned]])-(tbl_raw_data[[#This Row],[Date Tagged]])</f>
        <v>8.2754629620467313E-3</v>
      </c>
      <c r="J456" s="66">
        <f>HOUR(tbl_raw_data[[#This Row],[time_taken]])*60+MINUTE(tbl_raw_data[[#This Row],[time_taken]])+SECOND(tbl_raw_data[[#This Row],[time_taken]])/60</f>
        <v>11.916666666666666</v>
      </c>
      <c r="K456" s="68">
        <f>DATE(YEAR(tbl_raw_data[[#This Row],[Date Actioned]]),MONTH(tbl_raw_data[[#This Row],[Date Actioned]]),DAY(tbl_raw_data[[#This Row],[Date Actioned]]))</f>
        <v>45138</v>
      </c>
      <c r="L456" s="65" t="str">
        <f>UPPER(TEXT(tbl_raw_data[[#This Row],[updated_date]],"MMMM"))</f>
        <v>JULY</v>
      </c>
      <c r="M456" s="65" t="str">
        <f>"WEEK "&amp;IF(ROUNDUP(DAY(tbl_raw_data[[#This Row],[updated_date]])/7,0)=5,4,ROUNDUP(DAY(tbl_raw_data[[#This Row],[updated_date]])/7,0))</f>
        <v>WEEK 4</v>
      </c>
      <c r="N456" s="71" t="str">
        <f>UPPER(VLOOKUP(tbl_raw_data[[#This Row],[Analyst]],settings!$A$1:$B$15,2,0))</f>
        <v>ROHAN</v>
      </c>
      <c r="O456" s="71" t="str">
        <f>TRIM(UPPER(tbl_raw_data[[#This Row],[Outcome]]))</f>
        <v>APPROVE</v>
      </c>
      <c r="P456" s="71" t="str">
        <f>TRIM(UPPER(tbl_raw_data[[#This Row],[Queue Name]]))</f>
        <v>CONSUMER PRE BUREAU</v>
      </c>
      <c r="Q456" s="71" t="str">
        <f>IF(tbl_raw_data[[#This Row],[time_taken_in_min]]&lt;=settings!$D$2,"SLA_MET","SLA_NOT_MET")</f>
        <v>SLA_MET</v>
      </c>
    </row>
    <row r="457" spans="1:17" hidden="1" x14ac:dyDescent="0.3">
      <c r="A457" s="7" t="s">
        <v>1420</v>
      </c>
      <c r="B457" s="36">
        <v>45138.790173611109</v>
      </c>
      <c r="C457" s="37">
        <v>45138.793680555558</v>
      </c>
      <c r="D457" s="6" t="s">
        <v>10</v>
      </c>
      <c r="E457" s="6" t="s">
        <v>8</v>
      </c>
      <c r="F457" s="6" t="s">
        <v>25</v>
      </c>
      <c r="G457" s="6" t="s">
        <v>15</v>
      </c>
      <c r="H457" s="84" t="str">
        <f t="shared" si="7"/>
        <v>Reason Unknown</v>
      </c>
      <c r="I457" s="63">
        <f>(tbl_raw_data[[#This Row],[Date Actioned]])-(tbl_raw_data[[#This Row],[Date Tagged]])</f>
        <v>3.5069444493274204E-3</v>
      </c>
      <c r="J457" s="66">
        <f>HOUR(tbl_raw_data[[#This Row],[time_taken]])*60+MINUTE(tbl_raw_data[[#This Row],[time_taken]])+SECOND(tbl_raw_data[[#This Row],[time_taken]])/60</f>
        <v>5.05</v>
      </c>
      <c r="K457" s="68">
        <f>DATE(YEAR(tbl_raw_data[[#This Row],[Date Actioned]]),MONTH(tbl_raw_data[[#This Row],[Date Actioned]]),DAY(tbl_raw_data[[#This Row],[Date Actioned]]))</f>
        <v>45138</v>
      </c>
      <c r="L457" s="65" t="str">
        <f>UPPER(TEXT(tbl_raw_data[[#This Row],[updated_date]],"MMMM"))</f>
        <v>JULY</v>
      </c>
      <c r="M457" s="65" t="str">
        <f>"WEEK "&amp;IF(ROUNDUP(DAY(tbl_raw_data[[#This Row],[updated_date]])/7,0)=5,4,ROUNDUP(DAY(tbl_raw_data[[#This Row],[updated_date]])/7,0))</f>
        <v>WEEK 4</v>
      </c>
      <c r="N457" s="71" t="str">
        <f>UPPER(VLOOKUP(tbl_raw_data[[#This Row],[Analyst]],settings!$A$1:$B$15,2,0))</f>
        <v>ASIF</v>
      </c>
      <c r="O457" s="71" t="str">
        <f>TRIM(UPPER(tbl_raw_data[[#This Row],[Outcome]]))</f>
        <v>APPROVE</v>
      </c>
      <c r="P457" s="71" t="str">
        <f>TRIM(UPPER(tbl_raw_data[[#This Row],[Queue Name]]))</f>
        <v>CONSUMER POST BUREAU</v>
      </c>
      <c r="Q457" s="71" t="str">
        <f>IF(tbl_raw_data[[#This Row],[time_taken_in_min]]&lt;=settings!$D$2,"SLA_MET","SLA_NOT_MET")</f>
        <v>SLA_MET</v>
      </c>
    </row>
    <row r="458" spans="1:17" hidden="1" x14ac:dyDescent="0.3">
      <c r="A458" s="1" t="s">
        <v>1421</v>
      </c>
      <c r="B458" s="34">
        <v>45138.795069444444</v>
      </c>
      <c r="C458" s="35">
        <v>45138.803310185183</v>
      </c>
      <c r="D458" s="2" t="s">
        <v>15</v>
      </c>
      <c r="E458" s="3" t="s">
        <v>8</v>
      </c>
      <c r="F458" s="2" t="s">
        <v>21</v>
      </c>
      <c r="G458" s="4"/>
      <c r="H458" s="84" t="str">
        <f t="shared" si="7"/>
        <v>Reason Unknown</v>
      </c>
      <c r="I458" s="63">
        <f>(tbl_raw_data[[#This Row],[Date Actioned]])-(tbl_raw_data[[#This Row],[Date Tagged]])</f>
        <v>8.2407407389837317E-3</v>
      </c>
      <c r="J458" s="66">
        <f>HOUR(tbl_raw_data[[#This Row],[time_taken]])*60+MINUTE(tbl_raw_data[[#This Row],[time_taken]])+SECOND(tbl_raw_data[[#This Row],[time_taken]])/60</f>
        <v>11.866666666666667</v>
      </c>
      <c r="K458" s="68">
        <f>DATE(YEAR(tbl_raw_data[[#This Row],[Date Actioned]]),MONTH(tbl_raw_data[[#This Row],[Date Actioned]]),DAY(tbl_raw_data[[#This Row],[Date Actioned]]))</f>
        <v>45138</v>
      </c>
      <c r="L458" s="65" t="str">
        <f>UPPER(TEXT(tbl_raw_data[[#This Row],[updated_date]],"MMMM"))</f>
        <v>JULY</v>
      </c>
      <c r="M458" s="65" t="str">
        <f>"WEEK "&amp;IF(ROUNDUP(DAY(tbl_raw_data[[#This Row],[updated_date]])/7,0)=5,4,ROUNDUP(DAY(tbl_raw_data[[#This Row],[updated_date]])/7,0))</f>
        <v>WEEK 4</v>
      </c>
      <c r="N458" s="71" t="str">
        <f>UPPER(VLOOKUP(tbl_raw_data[[#This Row],[Analyst]],settings!$A$1:$B$15,2,0))</f>
        <v>SHAHID</v>
      </c>
      <c r="O458" s="71" t="str">
        <f>TRIM(UPPER(tbl_raw_data[[#This Row],[Outcome]]))</f>
        <v>APPROVE</v>
      </c>
      <c r="P458" s="71" t="str">
        <f>TRIM(UPPER(tbl_raw_data[[#This Row],[Queue Name]]))</f>
        <v>CONSUMER POST BUREAU</v>
      </c>
      <c r="Q458" s="71" t="str">
        <f>IF(tbl_raw_data[[#This Row],[time_taken_in_min]]&lt;=settings!$D$2,"SLA_MET","SLA_NOT_MET")</f>
        <v>SLA_MET</v>
      </c>
    </row>
    <row r="459" spans="1:17" hidden="1" x14ac:dyDescent="0.3">
      <c r="A459" s="5" t="s">
        <v>1422</v>
      </c>
      <c r="B459" s="36">
        <v>45138.795543981483</v>
      </c>
      <c r="C459" s="37">
        <v>45138.79991898148</v>
      </c>
      <c r="D459" s="6" t="s">
        <v>10</v>
      </c>
      <c r="E459" s="6" t="s">
        <v>18</v>
      </c>
      <c r="F459" s="6" t="s">
        <v>22</v>
      </c>
      <c r="G459" s="6" t="s">
        <v>124</v>
      </c>
      <c r="H459" s="84" t="str">
        <f t="shared" si="7"/>
        <v>Reason Unknown</v>
      </c>
      <c r="I459" s="63">
        <f>(tbl_raw_data[[#This Row],[Date Actioned]])-(tbl_raw_data[[#This Row],[Date Tagged]])</f>
        <v>4.3749999967985786E-3</v>
      </c>
      <c r="J459" s="66">
        <f>HOUR(tbl_raw_data[[#This Row],[time_taken]])*60+MINUTE(tbl_raw_data[[#This Row],[time_taken]])+SECOND(tbl_raw_data[[#This Row],[time_taken]])/60</f>
        <v>6.3</v>
      </c>
      <c r="K459" s="68">
        <f>DATE(YEAR(tbl_raw_data[[#This Row],[Date Actioned]]),MONTH(tbl_raw_data[[#This Row],[Date Actioned]]),DAY(tbl_raw_data[[#This Row],[Date Actioned]]))</f>
        <v>45138</v>
      </c>
      <c r="L459" s="65" t="str">
        <f>UPPER(TEXT(tbl_raw_data[[#This Row],[updated_date]],"MMMM"))</f>
        <v>JULY</v>
      </c>
      <c r="M459" s="65" t="str">
        <f>"WEEK "&amp;IF(ROUNDUP(DAY(tbl_raw_data[[#This Row],[updated_date]])/7,0)=5,4,ROUNDUP(DAY(tbl_raw_data[[#This Row],[updated_date]])/7,0))</f>
        <v>WEEK 4</v>
      </c>
      <c r="N459" s="71" t="str">
        <f>UPPER(VLOOKUP(tbl_raw_data[[#This Row],[Analyst]],settings!$A$1:$B$15,2,0))</f>
        <v>ROHAN</v>
      </c>
      <c r="O459" s="71" t="str">
        <f>TRIM(UPPER(tbl_raw_data[[#This Row],[Outcome]]))</f>
        <v>APPROVE</v>
      </c>
      <c r="P459" s="71" t="str">
        <f>TRIM(UPPER(tbl_raw_data[[#This Row],[Queue Name]]))</f>
        <v>CONSUMER PRE BUREAU</v>
      </c>
      <c r="Q459" s="71" t="str">
        <f>IF(tbl_raw_data[[#This Row],[time_taken_in_min]]&lt;=settings!$D$2,"SLA_MET","SLA_NOT_MET")</f>
        <v>SLA_MET</v>
      </c>
    </row>
    <row r="460" spans="1:17" hidden="1" x14ac:dyDescent="0.3">
      <c r="A460" s="7" t="s">
        <v>1423</v>
      </c>
      <c r="B460" s="34">
        <v>45138.809502314813</v>
      </c>
      <c r="C460" s="38">
        <v>45138.811284722222</v>
      </c>
      <c r="D460" s="3" t="s">
        <v>10</v>
      </c>
      <c r="E460" s="3" t="s">
        <v>11</v>
      </c>
      <c r="F460" s="3" t="s">
        <v>24</v>
      </c>
      <c r="G460" s="3" t="s">
        <v>16</v>
      </c>
      <c r="H460" s="84" t="str">
        <f t="shared" si="7"/>
        <v>Reason Unknown</v>
      </c>
      <c r="I460" s="63">
        <f>(tbl_raw_data[[#This Row],[Date Actioned]])-(tbl_raw_data[[#This Row],[Date Tagged]])</f>
        <v>1.7824074093368836E-3</v>
      </c>
      <c r="J460" s="66">
        <f>HOUR(tbl_raw_data[[#This Row],[time_taken]])*60+MINUTE(tbl_raw_data[[#This Row],[time_taken]])+SECOND(tbl_raw_data[[#This Row],[time_taken]])/60</f>
        <v>2.5666666666666664</v>
      </c>
      <c r="K460" s="68">
        <f>DATE(YEAR(tbl_raw_data[[#This Row],[Date Actioned]]),MONTH(tbl_raw_data[[#This Row],[Date Actioned]]),DAY(tbl_raw_data[[#This Row],[Date Actioned]]))</f>
        <v>45138</v>
      </c>
      <c r="L460" s="65" t="str">
        <f>UPPER(TEXT(tbl_raw_data[[#This Row],[updated_date]],"MMMM"))</f>
        <v>JULY</v>
      </c>
      <c r="M460" s="65" t="str">
        <f>"WEEK "&amp;IF(ROUNDUP(DAY(tbl_raw_data[[#This Row],[updated_date]])/7,0)=5,4,ROUNDUP(DAY(tbl_raw_data[[#This Row],[updated_date]])/7,0))</f>
        <v>WEEK 4</v>
      </c>
      <c r="N460" s="71" t="str">
        <f>UPPER(VLOOKUP(tbl_raw_data[[#This Row],[Analyst]],settings!$A$1:$B$15,2,0))</f>
        <v>SAM</v>
      </c>
      <c r="O460" s="71" t="str">
        <f>TRIM(UPPER(tbl_raw_data[[#This Row],[Outcome]]))</f>
        <v>APPROVE</v>
      </c>
      <c r="P460" s="71" t="str">
        <f>TRIM(UPPER(tbl_raw_data[[#This Row],[Queue Name]]))</f>
        <v>CONSUMER EXISTING</v>
      </c>
      <c r="Q460" s="71" t="str">
        <f>IF(tbl_raw_data[[#This Row],[time_taken_in_min]]&lt;=settings!$D$2,"SLA_MET","SLA_NOT_MET")</f>
        <v>SLA_MET</v>
      </c>
    </row>
    <row r="461" spans="1:17" hidden="1" x14ac:dyDescent="0.3">
      <c r="A461" s="1" t="s">
        <v>1424</v>
      </c>
      <c r="B461" s="36">
        <v>45138.810208333336</v>
      </c>
      <c r="C461" s="37">
        <v>45138.813611111109</v>
      </c>
      <c r="D461" s="6" t="s">
        <v>10</v>
      </c>
      <c r="E461" s="6" t="s">
        <v>11</v>
      </c>
      <c r="F461" s="6" t="s">
        <v>25</v>
      </c>
      <c r="G461" s="6" t="s">
        <v>15</v>
      </c>
      <c r="H461" s="84" t="str">
        <f t="shared" si="7"/>
        <v>Reason Unknown</v>
      </c>
      <c r="I461" s="63">
        <f>(tbl_raw_data[[#This Row],[Date Actioned]])-(tbl_raw_data[[#This Row],[Date Tagged]])</f>
        <v>3.4027777728624642E-3</v>
      </c>
      <c r="J461" s="66">
        <f>HOUR(tbl_raw_data[[#This Row],[time_taken]])*60+MINUTE(tbl_raw_data[[#This Row],[time_taken]])+SECOND(tbl_raw_data[[#This Row],[time_taken]])/60</f>
        <v>4.9000000000000004</v>
      </c>
      <c r="K461" s="68">
        <f>DATE(YEAR(tbl_raw_data[[#This Row],[Date Actioned]]),MONTH(tbl_raw_data[[#This Row],[Date Actioned]]),DAY(tbl_raw_data[[#This Row],[Date Actioned]]))</f>
        <v>45138</v>
      </c>
      <c r="L461" s="65" t="str">
        <f>UPPER(TEXT(tbl_raw_data[[#This Row],[updated_date]],"MMMM"))</f>
        <v>JULY</v>
      </c>
      <c r="M461" s="65" t="str">
        <f>"WEEK "&amp;IF(ROUNDUP(DAY(tbl_raw_data[[#This Row],[updated_date]])/7,0)=5,4,ROUNDUP(DAY(tbl_raw_data[[#This Row],[updated_date]])/7,0))</f>
        <v>WEEK 4</v>
      </c>
      <c r="N461" s="71" t="str">
        <f>UPPER(VLOOKUP(tbl_raw_data[[#This Row],[Analyst]],settings!$A$1:$B$15,2,0))</f>
        <v>ASIF</v>
      </c>
      <c r="O461" s="71" t="str">
        <f>TRIM(UPPER(tbl_raw_data[[#This Row],[Outcome]]))</f>
        <v>APPROVE</v>
      </c>
      <c r="P461" s="71" t="str">
        <f>TRIM(UPPER(tbl_raw_data[[#This Row],[Queue Name]]))</f>
        <v>CONSUMER EXISTING</v>
      </c>
      <c r="Q461" s="71" t="str">
        <f>IF(tbl_raw_data[[#This Row],[time_taken_in_min]]&lt;=settings!$D$2,"SLA_MET","SLA_NOT_MET")</f>
        <v>SLA_MET</v>
      </c>
    </row>
    <row r="462" spans="1:17" hidden="1" x14ac:dyDescent="0.3">
      <c r="A462" s="5" t="s">
        <v>1425</v>
      </c>
      <c r="B462" s="34">
        <v>45138.815891203703</v>
      </c>
      <c r="C462" s="38">
        <v>45138.8202662037</v>
      </c>
      <c r="D462" s="3" t="s">
        <v>10</v>
      </c>
      <c r="E462" s="3" t="s">
        <v>11</v>
      </c>
      <c r="F462" s="3" t="s">
        <v>25</v>
      </c>
      <c r="G462" s="3" t="s">
        <v>26</v>
      </c>
      <c r="H462" s="84" t="str">
        <f t="shared" si="7"/>
        <v>Reason Unknown</v>
      </c>
      <c r="I462" s="63">
        <f>(tbl_raw_data[[#This Row],[Date Actioned]])-(tbl_raw_data[[#This Row],[Date Tagged]])</f>
        <v>4.3749999967985786E-3</v>
      </c>
      <c r="J462" s="66">
        <f>HOUR(tbl_raw_data[[#This Row],[time_taken]])*60+MINUTE(tbl_raw_data[[#This Row],[time_taken]])+SECOND(tbl_raw_data[[#This Row],[time_taken]])/60</f>
        <v>6.3</v>
      </c>
      <c r="K462" s="68">
        <f>DATE(YEAR(tbl_raw_data[[#This Row],[Date Actioned]]),MONTH(tbl_raw_data[[#This Row],[Date Actioned]]),DAY(tbl_raw_data[[#This Row],[Date Actioned]]))</f>
        <v>45138</v>
      </c>
      <c r="L462" s="65" t="str">
        <f>UPPER(TEXT(tbl_raw_data[[#This Row],[updated_date]],"MMMM"))</f>
        <v>JULY</v>
      </c>
      <c r="M462" s="65" t="str">
        <f>"WEEK "&amp;IF(ROUNDUP(DAY(tbl_raw_data[[#This Row],[updated_date]])/7,0)=5,4,ROUNDUP(DAY(tbl_raw_data[[#This Row],[updated_date]])/7,0))</f>
        <v>WEEK 4</v>
      </c>
      <c r="N462" s="71" t="str">
        <f>UPPER(VLOOKUP(tbl_raw_data[[#This Row],[Analyst]],settings!$A$1:$B$15,2,0))</f>
        <v>ASIF</v>
      </c>
      <c r="O462" s="71" t="str">
        <f>TRIM(UPPER(tbl_raw_data[[#This Row],[Outcome]]))</f>
        <v>APPROVE</v>
      </c>
      <c r="P462" s="71" t="str">
        <f>TRIM(UPPER(tbl_raw_data[[#This Row],[Queue Name]]))</f>
        <v>CONSUMER EXISTING</v>
      </c>
      <c r="Q462" s="71" t="str">
        <f>IF(tbl_raw_data[[#This Row],[time_taken_in_min]]&lt;=settings!$D$2,"SLA_MET","SLA_NOT_MET")</f>
        <v>SLA_MET</v>
      </c>
    </row>
    <row r="463" spans="1:17" hidden="1" x14ac:dyDescent="0.3">
      <c r="A463" s="7" t="s">
        <v>1426</v>
      </c>
      <c r="B463" s="36">
        <v>45138.822743055556</v>
      </c>
      <c r="C463" s="37">
        <v>45138.82476851852</v>
      </c>
      <c r="D463" s="6" t="s">
        <v>10</v>
      </c>
      <c r="E463" s="6" t="s">
        <v>11</v>
      </c>
      <c r="F463" s="6" t="s">
        <v>24</v>
      </c>
      <c r="G463" s="6" t="s">
        <v>26</v>
      </c>
      <c r="H463" s="84" t="str">
        <f t="shared" si="7"/>
        <v>Reason Unknown</v>
      </c>
      <c r="I463" s="63">
        <f>(tbl_raw_data[[#This Row],[Date Actioned]])-(tbl_raw_data[[#This Row],[Date Tagged]])</f>
        <v>2.0254629635019228E-3</v>
      </c>
      <c r="J463" s="66">
        <f>HOUR(tbl_raw_data[[#This Row],[time_taken]])*60+MINUTE(tbl_raw_data[[#This Row],[time_taken]])+SECOND(tbl_raw_data[[#This Row],[time_taken]])/60</f>
        <v>2.9166666666666665</v>
      </c>
      <c r="K463" s="68">
        <f>DATE(YEAR(tbl_raw_data[[#This Row],[Date Actioned]]),MONTH(tbl_raw_data[[#This Row],[Date Actioned]]),DAY(tbl_raw_data[[#This Row],[Date Actioned]]))</f>
        <v>45138</v>
      </c>
      <c r="L463" s="65" t="str">
        <f>UPPER(TEXT(tbl_raw_data[[#This Row],[updated_date]],"MMMM"))</f>
        <v>JULY</v>
      </c>
      <c r="M463" s="65" t="str">
        <f>"WEEK "&amp;IF(ROUNDUP(DAY(tbl_raw_data[[#This Row],[updated_date]])/7,0)=5,4,ROUNDUP(DAY(tbl_raw_data[[#This Row],[updated_date]])/7,0))</f>
        <v>WEEK 4</v>
      </c>
      <c r="N463" s="71" t="str">
        <f>UPPER(VLOOKUP(tbl_raw_data[[#This Row],[Analyst]],settings!$A$1:$B$15,2,0))</f>
        <v>SAM</v>
      </c>
      <c r="O463" s="71" t="str">
        <f>TRIM(UPPER(tbl_raw_data[[#This Row],[Outcome]]))</f>
        <v>APPROVE</v>
      </c>
      <c r="P463" s="71" t="str">
        <f>TRIM(UPPER(tbl_raw_data[[#This Row],[Queue Name]]))</f>
        <v>CONSUMER EXISTING</v>
      </c>
      <c r="Q463" s="71" t="str">
        <f>IF(tbl_raw_data[[#This Row],[time_taken_in_min]]&lt;=settings!$D$2,"SLA_MET","SLA_NOT_MET")</f>
        <v>SLA_MET</v>
      </c>
    </row>
    <row r="464" spans="1:17" hidden="1" x14ac:dyDescent="0.3">
      <c r="A464" s="1" t="s">
        <v>1427</v>
      </c>
      <c r="B464" s="34">
        <v>45138.826504629629</v>
      </c>
      <c r="C464" s="38">
        <v>45138.829340277778</v>
      </c>
      <c r="D464" s="3" t="s">
        <v>10</v>
      </c>
      <c r="E464" s="3" t="s">
        <v>11</v>
      </c>
      <c r="F464" s="3" t="s">
        <v>24</v>
      </c>
      <c r="G464" s="3" t="s">
        <v>26</v>
      </c>
      <c r="H464" s="84" t="str">
        <f t="shared" si="7"/>
        <v>Reason Unknown</v>
      </c>
      <c r="I464" s="63">
        <f>(tbl_raw_data[[#This Row],[Date Actioned]])-(tbl_raw_data[[#This Row],[Date Tagged]])</f>
        <v>2.8356481489026919E-3</v>
      </c>
      <c r="J464" s="66">
        <f>HOUR(tbl_raw_data[[#This Row],[time_taken]])*60+MINUTE(tbl_raw_data[[#This Row],[time_taken]])+SECOND(tbl_raw_data[[#This Row],[time_taken]])/60</f>
        <v>4.083333333333333</v>
      </c>
      <c r="K464" s="68">
        <f>DATE(YEAR(tbl_raw_data[[#This Row],[Date Actioned]]),MONTH(tbl_raw_data[[#This Row],[Date Actioned]]),DAY(tbl_raw_data[[#This Row],[Date Actioned]]))</f>
        <v>45138</v>
      </c>
      <c r="L464" s="65" t="str">
        <f>UPPER(TEXT(tbl_raw_data[[#This Row],[updated_date]],"MMMM"))</f>
        <v>JULY</v>
      </c>
      <c r="M464" s="65" t="str">
        <f>"WEEK "&amp;IF(ROUNDUP(DAY(tbl_raw_data[[#This Row],[updated_date]])/7,0)=5,4,ROUNDUP(DAY(tbl_raw_data[[#This Row],[updated_date]])/7,0))</f>
        <v>WEEK 4</v>
      </c>
      <c r="N464" s="71" t="str">
        <f>UPPER(VLOOKUP(tbl_raw_data[[#This Row],[Analyst]],settings!$A$1:$B$15,2,0))</f>
        <v>SAM</v>
      </c>
      <c r="O464" s="71" t="str">
        <f>TRIM(UPPER(tbl_raw_data[[#This Row],[Outcome]]))</f>
        <v>APPROVE</v>
      </c>
      <c r="P464" s="71" t="str">
        <f>TRIM(UPPER(tbl_raw_data[[#This Row],[Queue Name]]))</f>
        <v>CONSUMER EXISTING</v>
      </c>
      <c r="Q464" s="71" t="str">
        <f>IF(tbl_raw_data[[#This Row],[time_taken_in_min]]&lt;=settings!$D$2,"SLA_MET","SLA_NOT_MET")</f>
        <v>SLA_MET</v>
      </c>
    </row>
    <row r="465" spans="1:17" x14ac:dyDescent="0.3">
      <c r="A465" s="5" t="s">
        <v>1428</v>
      </c>
      <c r="B465" s="36">
        <v>45138.517106481479</v>
      </c>
      <c r="C465" s="37">
        <v>45138.524108796293</v>
      </c>
      <c r="D465" s="6" t="s">
        <v>33</v>
      </c>
      <c r="E465" s="6" t="s">
        <v>8</v>
      </c>
      <c r="F465" s="6" t="s">
        <v>114</v>
      </c>
      <c r="G465" s="6" t="s">
        <v>125</v>
      </c>
      <c r="H465" s="84" t="str">
        <f t="shared" si="7"/>
        <v>Reason Unknown</v>
      </c>
      <c r="I465" s="63">
        <f>(tbl_raw_data[[#This Row],[Date Actioned]])-(tbl_raw_data[[#This Row],[Date Tagged]])</f>
        <v>7.0023148145992309E-3</v>
      </c>
      <c r="J465" s="66">
        <f>HOUR(tbl_raw_data[[#This Row],[time_taken]])*60+MINUTE(tbl_raw_data[[#This Row],[time_taken]])+SECOND(tbl_raw_data[[#This Row],[time_taken]])/60</f>
        <v>10.083333333333334</v>
      </c>
      <c r="K465" s="68">
        <f>DATE(YEAR(tbl_raw_data[[#This Row],[Date Actioned]]),MONTH(tbl_raw_data[[#This Row],[Date Actioned]]),DAY(tbl_raw_data[[#This Row],[Date Actioned]]))</f>
        <v>45138</v>
      </c>
      <c r="L465" s="65" t="str">
        <f>UPPER(TEXT(tbl_raw_data[[#This Row],[updated_date]],"MMMM"))</f>
        <v>JULY</v>
      </c>
      <c r="M465" s="65" t="str">
        <f>"WEEK "&amp;IF(ROUNDUP(DAY(tbl_raw_data[[#This Row],[updated_date]])/7,0)=5,4,ROUNDUP(DAY(tbl_raw_data[[#This Row],[updated_date]])/7,0))</f>
        <v>WEEK 4</v>
      </c>
      <c r="N465" s="71" t="str">
        <f>UPPER(VLOOKUP(tbl_raw_data[[#This Row],[Analyst]],settings!$A$1:$B$15,2,0))</f>
        <v>FARDIN</v>
      </c>
      <c r="O465" s="71" t="str">
        <f>TRIM(UPPER(tbl_raw_data[[#This Row],[Outcome]]))</f>
        <v>DECLINE</v>
      </c>
      <c r="P465" s="71" t="str">
        <f>TRIM(UPPER(tbl_raw_data[[#This Row],[Queue Name]]))</f>
        <v>CONSUMER POST BUREAU</v>
      </c>
      <c r="Q465" s="71" t="str">
        <f>IF(tbl_raw_data[[#This Row],[time_taken_in_min]]&lt;=settings!$D$2,"SLA_MET","SLA_NOT_MET")</f>
        <v>SLA_MET</v>
      </c>
    </row>
    <row r="466" spans="1:17" x14ac:dyDescent="0.3">
      <c r="A466" s="7" t="s">
        <v>1429</v>
      </c>
      <c r="B466" s="34">
        <v>45138.518854166665</v>
      </c>
      <c r="C466" s="38">
        <v>45138.522824074076</v>
      </c>
      <c r="D466" s="3" t="s">
        <v>33</v>
      </c>
      <c r="E466" s="3" t="s">
        <v>11</v>
      </c>
      <c r="F466" s="3" t="s">
        <v>21</v>
      </c>
      <c r="G466" s="3" t="s">
        <v>37</v>
      </c>
      <c r="H466" s="84" t="str">
        <f t="shared" si="7"/>
        <v>Reason Unknown</v>
      </c>
      <c r="I466" s="63">
        <f>(tbl_raw_data[[#This Row],[Date Actioned]])-(tbl_raw_data[[#This Row],[Date Tagged]])</f>
        <v>3.9699074113741517E-3</v>
      </c>
      <c r="J466" s="66">
        <f>HOUR(tbl_raw_data[[#This Row],[time_taken]])*60+MINUTE(tbl_raw_data[[#This Row],[time_taken]])+SECOND(tbl_raw_data[[#This Row],[time_taken]])/60</f>
        <v>5.7166666666666668</v>
      </c>
      <c r="K466" s="68">
        <f>DATE(YEAR(tbl_raw_data[[#This Row],[Date Actioned]]),MONTH(tbl_raw_data[[#This Row],[Date Actioned]]),DAY(tbl_raw_data[[#This Row],[Date Actioned]]))</f>
        <v>45138</v>
      </c>
      <c r="L466" s="65" t="str">
        <f>UPPER(TEXT(tbl_raw_data[[#This Row],[updated_date]],"MMMM"))</f>
        <v>JULY</v>
      </c>
      <c r="M466" s="65" t="str">
        <f>"WEEK "&amp;IF(ROUNDUP(DAY(tbl_raw_data[[#This Row],[updated_date]])/7,0)=5,4,ROUNDUP(DAY(tbl_raw_data[[#This Row],[updated_date]])/7,0))</f>
        <v>WEEK 4</v>
      </c>
      <c r="N466" s="71" t="str">
        <f>UPPER(VLOOKUP(tbl_raw_data[[#This Row],[Analyst]],settings!$A$1:$B$15,2,0))</f>
        <v>SHAHID</v>
      </c>
      <c r="O466" s="71" t="str">
        <f>TRIM(UPPER(tbl_raw_data[[#This Row],[Outcome]]))</f>
        <v>DECLINE</v>
      </c>
      <c r="P466" s="71" t="str">
        <f>TRIM(UPPER(tbl_raw_data[[#This Row],[Queue Name]]))</f>
        <v>CONSUMER EXISTING</v>
      </c>
      <c r="Q466" s="71" t="str">
        <f>IF(tbl_raw_data[[#This Row],[time_taken_in_min]]&lt;=settings!$D$2,"SLA_MET","SLA_NOT_MET")</f>
        <v>SLA_MET</v>
      </c>
    </row>
    <row r="467" spans="1:17" x14ac:dyDescent="0.3">
      <c r="A467" s="1" t="s">
        <v>1430</v>
      </c>
      <c r="B467" s="36">
        <v>45138.530370370368</v>
      </c>
      <c r="C467" s="39">
        <v>45138.546076388891</v>
      </c>
      <c r="D467" s="8" t="s">
        <v>36</v>
      </c>
      <c r="E467" s="6" t="s">
        <v>8</v>
      </c>
      <c r="F467" s="8" t="s">
        <v>9</v>
      </c>
      <c r="G467" s="9"/>
      <c r="H467" s="84" t="str">
        <f t="shared" si="7"/>
        <v>Reason Unknown</v>
      </c>
      <c r="I467" s="63">
        <f>(tbl_raw_data[[#This Row],[Date Actioned]])-(tbl_raw_data[[#This Row],[Date Tagged]])</f>
        <v>1.5706018522905651E-2</v>
      </c>
      <c r="J467" s="66">
        <f>HOUR(tbl_raw_data[[#This Row],[time_taken]])*60+MINUTE(tbl_raw_data[[#This Row],[time_taken]])+SECOND(tbl_raw_data[[#This Row],[time_taken]])/60</f>
        <v>22.616666666666667</v>
      </c>
      <c r="K467" s="68">
        <f>DATE(YEAR(tbl_raw_data[[#This Row],[Date Actioned]]),MONTH(tbl_raw_data[[#This Row],[Date Actioned]]),DAY(tbl_raw_data[[#This Row],[Date Actioned]]))</f>
        <v>45138</v>
      </c>
      <c r="L467" s="65" t="str">
        <f>UPPER(TEXT(tbl_raw_data[[#This Row],[updated_date]],"MMMM"))</f>
        <v>JULY</v>
      </c>
      <c r="M467" s="65" t="str">
        <f>"WEEK "&amp;IF(ROUNDUP(DAY(tbl_raw_data[[#This Row],[updated_date]])/7,0)=5,4,ROUNDUP(DAY(tbl_raw_data[[#This Row],[updated_date]])/7,0))</f>
        <v>WEEK 4</v>
      </c>
      <c r="N467" s="71" t="str">
        <f>UPPER(VLOOKUP(tbl_raw_data[[#This Row],[Analyst]],settings!$A$1:$B$15,2,0))</f>
        <v>QUADIR</v>
      </c>
      <c r="O467" s="71" t="str">
        <f>TRIM(UPPER(tbl_raw_data[[#This Row],[Outcome]]))</f>
        <v>DECLINE</v>
      </c>
      <c r="P467" s="71" t="str">
        <f>TRIM(UPPER(tbl_raw_data[[#This Row],[Queue Name]]))</f>
        <v>CONSUMER POST BUREAU</v>
      </c>
      <c r="Q467" s="71" t="str">
        <f>IF(tbl_raw_data[[#This Row],[time_taken_in_min]]&lt;=settings!$D$2,"SLA_MET","SLA_NOT_MET")</f>
        <v>SLA_NOT_MET</v>
      </c>
    </row>
    <row r="468" spans="1:17" x14ac:dyDescent="0.3">
      <c r="A468" s="5" t="s">
        <v>1431</v>
      </c>
      <c r="B468" s="34">
        <v>45138.569363425922</v>
      </c>
      <c r="C468" s="38">
        <v>45138.578564814816</v>
      </c>
      <c r="D468" s="3" t="s">
        <v>33</v>
      </c>
      <c r="E468" s="3" t="s">
        <v>11</v>
      </c>
      <c r="F468" s="3" t="s">
        <v>12</v>
      </c>
      <c r="G468" s="3" t="s">
        <v>126</v>
      </c>
      <c r="H468" s="84" t="str">
        <f t="shared" si="7"/>
        <v>Reason Unknown</v>
      </c>
      <c r="I468" s="63">
        <f>(tbl_raw_data[[#This Row],[Date Actioned]])-(tbl_raw_data[[#This Row],[Date Tagged]])</f>
        <v>9.2013888934161514E-3</v>
      </c>
      <c r="J468" s="66">
        <f>HOUR(tbl_raw_data[[#This Row],[time_taken]])*60+MINUTE(tbl_raw_data[[#This Row],[time_taken]])+SECOND(tbl_raw_data[[#This Row],[time_taken]])/60</f>
        <v>13.25</v>
      </c>
      <c r="K468" s="68">
        <f>DATE(YEAR(tbl_raw_data[[#This Row],[Date Actioned]]),MONTH(tbl_raw_data[[#This Row],[Date Actioned]]),DAY(tbl_raw_data[[#This Row],[Date Actioned]]))</f>
        <v>45138</v>
      </c>
      <c r="L468" s="65" t="str">
        <f>UPPER(TEXT(tbl_raw_data[[#This Row],[updated_date]],"MMMM"))</f>
        <v>JULY</v>
      </c>
      <c r="M468" s="65" t="str">
        <f>"WEEK "&amp;IF(ROUNDUP(DAY(tbl_raw_data[[#This Row],[updated_date]])/7,0)=5,4,ROUNDUP(DAY(tbl_raw_data[[#This Row],[updated_date]])/7,0))</f>
        <v>WEEK 4</v>
      </c>
      <c r="N468" s="71" t="str">
        <f>UPPER(VLOOKUP(tbl_raw_data[[#This Row],[Analyst]],settings!$A$1:$B$15,2,0))</f>
        <v>NITESH</v>
      </c>
      <c r="O468" s="71" t="str">
        <f>TRIM(UPPER(tbl_raw_data[[#This Row],[Outcome]]))</f>
        <v>DECLINE</v>
      </c>
      <c r="P468" s="71" t="str">
        <f>TRIM(UPPER(tbl_raw_data[[#This Row],[Queue Name]]))</f>
        <v>CONSUMER EXISTING</v>
      </c>
      <c r="Q468" s="71" t="str">
        <f>IF(tbl_raw_data[[#This Row],[time_taken_in_min]]&lt;=settings!$D$2,"SLA_MET","SLA_NOT_MET")</f>
        <v>SLA_MET</v>
      </c>
    </row>
    <row r="469" spans="1:17" x14ac:dyDescent="0.3">
      <c r="A469" s="7" t="s">
        <v>1432</v>
      </c>
      <c r="B469" s="36">
        <v>45138.596192129633</v>
      </c>
      <c r="C469" s="37">
        <v>45138.604444444441</v>
      </c>
      <c r="D469" s="6" t="s">
        <v>33</v>
      </c>
      <c r="E469" s="6" t="s">
        <v>8</v>
      </c>
      <c r="F469" s="6" t="s">
        <v>24</v>
      </c>
      <c r="G469" s="51" t="s">
        <v>127</v>
      </c>
      <c r="H469" s="84" t="str">
        <f t="shared" si="7"/>
        <v>Reason Unknown</v>
      </c>
      <c r="I469" s="63">
        <f>(tbl_raw_data[[#This Row],[Date Actioned]])-(tbl_raw_data[[#This Row],[Date Tagged]])</f>
        <v>8.2523148084874265E-3</v>
      </c>
      <c r="J469" s="66">
        <f>HOUR(tbl_raw_data[[#This Row],[time_taken]])*60+MINUTE(tbl_raw_data[[#This Row],[time_taken]])+SECOND(tbl_raw_data[[#This Row],[time_taken]])/60</f>
        <v>11.883333333333333</v>
      </c>
      <c r="K469" s="68">
        <f>DATE(YEAR(tbl_raw_data[[#This Row],[Date Actioned]]),MONTH(tbl_raw_data[[#This Row],[Date Actioned]]),DAY(tbl_raw_data[[#This Row],[Date Actioned]]))</f>
        <v>45138</v>
      </c>
      <c r="L469" s="65" t="str">
        <f>UPPER(TEXT(tbl_raw_data[[#This Row],[updated_date]],"MMMM"))</f>
        <v>JULY</v>
      </c>
      <c r="M469" s="65" t="str">
        <f>"WEEK "&amp;IF(ROUNDUP(DAY(tbl_raw_data[[#This Row],[updated_date]])/7,0)=5,4,ROUNDUP(DAY(tbl_raw_data[[#This Row],[updated_date]])/7,0))</f>
        <v>WEEK 4</v>
      </c>
      <c r="N469" s="71" t="str">
        <f>UPPER(VLOOKUP(tbl_raw_data[[#This Row],[Analyst]],settings!$A$1:$B$15,2,0))</f>
        <v>SAM</v>
      </c>
      <c r="O469" s="71" t="str">
        <f>TRIM(UPPER(tbl_raw_data[[#This Row],[Outcome]]))</f>
        <v>DECLINE</v>
      </c>
      <c r="P469" s="71" t="str">
        <f>TRIM(UPPER(tbl_raw_data[[#This Row],[Queue Name]]))</f>
        <v>CONSUMER POST BUREAU</v>
      </c>
      <c r="Q469" s="71" t="str">
        <f>IF(tbl_raw_data[[#This Row],[time_taken_in_min]]&lt;=settings!$D$2,"SLA_MET","SLA_NOT_MET")</f>
        <v>SLA_MET</v>
      </c>
    </row>
    <row r="470" spans="1:17" x14ac:dyDescent="0.3">
      <c r="A470" s="1" t="s">
        <v>1433</v>
      </c>
      <c r="B470" s="34">
        <v>45138.615636574075</v>
      </c>
      <c r="C470" s="38">
        <v>45138.619768518518</v>
      </c>
      <c r="D470" s="3" t="s">
        <v>33</v>
      </c>
      <c r="E470" s="3" t="s">
        <v>18</v>
      </c>
      <c r="F470" s="3" t="s">
        <v>24</v>
      </c>
      <c r="G470" s="3" t="s">
        <v>126</v>
      </c>
      <c r="H470" s="84" t="str">
        <f t="shared" si="7"/>
        <v>Reason Unknown</v>
      </c>
      <c r="I470" s="63">
        <f>(tbl_raw_data[[#This Row],[Date Actioned]])-(tbl_raw_data[[#This Row],[Date Tagged]])</f>
        <v>4.1319444426335394E-3</v>
      </c>
      <c r="J470" s="66">
        <f>HOUR(tbl_raw_data[[#This Row],[time_taken]])*60+MINUTE(tbl_raw_data[[#This Row],[time_taken]])+SECOND(tbl_raw_data[[#This Row],[time_taken]])/60</f>
        <v>5.95</v>
      </c>
      <c r="K470" s="68">
        <f>DATE(YEAR(tbl_raw_data[[#This Row],[Date Actioned]]),MONTH(tbl_raw_data[[#This Row],[Date Actioned]]),DAY(tbl_raw_data[[#This Row],[Date Actioned]]))</f>
        <v>45138</v>
      </c>
      <c r="L470" s="65" t="str">
        <f>UPPER(TEXT(tbl_raw_data[[#This Row],[updated_date]],"MMMM"))</f>
        <v>JULY</v>
      </c>
      <c r="M470" s="65" t="str">
        <f>"WEEK "&amp;IF(ROUNDUP(DAY(tbl_raw_data[[#This Row],[updated_date]])/7,0)=5,4,ROUNDUP(DAY(tbl_raw_data[[#This Row],[updated_date]])/7,0))</f>
        <v>WEEK 4</v>
      </c>
      <c r="N470" s="71" t="str">
        <f>UPPER(VLOOKUP(tbl_raw_data[[#This Row],[Analyst]],settings!$A$1:$B$15,2,0))</f>
        <v>SAM</v>
      </c>
      <c r="O470" s="71" t="str">
        <f>TRIM(UPPER(tbl_raw_data[[#This Row],[Outcome]]))</f>
        <v>DECLINE</v>
      </c>
      <c r="P470" s="71" t="str">
        <f>TRIM(UPPER(tbl_raw_data[[#This Row],[Queue Name]]))</f>
        <v>CONSUMER PRE BUREAU</v>
      </c>
      <c r="Q470" s="71" t="str">
        <f>IF(tbl_raw_data[[#This Row],[time_taken_in_min]]&lt;=settings!$D$2,"SLA_MET","SLA_NOT_MET")</f>
        <v>SLA_MET</v>
      </c>
    </row>
    <row r="471" spans="1:17" x14ac:dyDescent="0.3">
      <c r="A471" s="5" t="s">
        <v>1434</v>
      </c>
      <c r="B471" s="36">
        <v>45138.63559027778</v>
      </c>
      <c r="C471" s="37">
        <v>45138.640428240738</v>
      </c>
      <c r="D471" s="6" t="s">
        <v>33</v>
      </c>
      <c r="E471" s="6" t="s">
        <v>11</v>
      </c>
      <c r="F471" s="6" t="s">
        <v>24</v>
      </c>
      <c r="G471" s="6" t="s">
        <v>128</v>
      </c>
      <c r="H471" s="84" t="str">
        <f t="shared" si="7"/>
        <v>Reason Unknown</v>
      </c>
      <c r="I471" s="63">
        <f>(tbl_raw_data[[#This Row],[Date Actioned]])-(tbl_raw_data[[#This Row],[Date Tagged]])</f>
        <v>4.8379629588453099E-3</v>
      </c>
      <c r="J471" s="66">
        <f>HOUR(tbl_raw_data[[#This Row],[time_taken]])*60+MINUTE(tbl_raw_data[[#This Row],[time_taken]])+SECOND(tbl_raw_data[[#This Row],[time_taken]])/60</f>
        <v>6.9666666666666668</v>
      </c>
      <c r="K471" s="68">
        <f>DATE(YEAR(tbl_raw_data[[#This Row],[Date Actioned]]),MONTH(tbl_raw_data[[#This Row],[Date Actioned]]),DAY(tbl_raw_data[[#This Row],[Date Actioned]]))</f>
        <v>45138</v>
      </c>
      <c r="L471" s="65" t="str">
        <f>UPPER(TEXT(tbl_raw_data[[#This Row],[updated_date]],"MMMM"))</f>
        <v>JULY</v>
      </c>
      <c r="M471" s="65" t="str">
        <f>"WEEK "&amp;IF(ROUNDUP(DAY(tbl_raw_data[[#This Row],[updated_date]])/7,0)=5,4,ROUNDUP(DAY(tbl_raw_data[[#This Row],[updated_date]])/7,0))</f>
        <v>WEEK 4</v>
      </c>
      <c r="N471" s="71" t="str">
        <f>UPPER(VLOOKUP(tbl_raw_data[[#This Row],[Analyst]],settings!$A$1:$B$15,2,0))</f>
        <v>SAM</v>
      </c>
      <c r="O471" s="71" t="str">
        <f>TRIM(UPPER(tbl_raw_data[[#This Row],[Outcome]]))</f>
        <v>DECLINE</v>
      </c>
      <c r="P471" s="71" t="str">
        <f>TRIM(UPPER(tbl_raw_data[[#This Row],[Queue Name]]))</f>
        <v>CONSUMER EXISTING</v>
      </c>
      <c r="Q471" s="71" t="str">
        <f>IF(tbl_raw_data[[#This Row],[time_taken_in_min]]&lt;=settings!$D$2,"SLA_MET","SLA_NOT_MET")</f>
        <v>SLA_MET</v>
      </c>
    </row>
    <row r="472" spans="1:17" x14ac:dyDescent="0.3">
      <c r="A472" s="7" t="s">
        <v>1435</v>
      </c>
      <c r="B472" s="34">
        <v>45138.645833333336</v>
      </c>
      <c r="C472" s="38">
        <v>45138.647187499999</v>
      </c>
      <c r="D472" s="3" t="s">
        <v>33</v>
      </c>
      <c r="E472" s="3" t="s">
        <v>8</v>
      </c>
      <c r="F472" s="3" t="s">
        <v>21</v>
      </c>
      <c r="G472" s="3" t="s">
        <v>37</v>
      </c>
      <c r="H472" s="84" t="str">
        <f t="shared" si="7"/>
        <v>Reason Unknown</v>
      </c>
      <c r="I472" s="63">
        <f>(tbl_raw_data[[#This Row],[Date Actioned]])-(tbl_raw_data[[#This Row],[Date Tagged]])</f>
        <v>1.3541666630771942E-3</v>
      </c>
      <c r="J472" s="66">
        <f>HOUR(tbl_raw_data[[#This Row],[time_taken]])*60+MINUTE(tbl_raw_data[[#This Row],[time_taken]])+SECOND(tbl_raw_data[[#This Row],[time_taken]])/60</f>
        <v>1.95</v>
      </c>
      <c r="K472" s="68">
        <f>DATE(YEAR(tbl_raw_data[[#This Row],[Date Actioned]]),MONTH(tbl_raw_data[[#This Row],[Date Actioned]]),DAY(tbl_raw_data[[#This Row],[Date Actioned]]))</f>
        <v>45138</v>
      </c>
      <c r="L472" s="65" t="str">
        <f>UPPER(TEXT(tbl_raw_data[[#This Row],[updated_date]],"MMMM"))</f>
        <v>JULY</v>
      </c>
      <c r="M472" s="65" t="str">
        <f>"WEEK "&amp;IF(ROUNDUP(DAY(tbl_raw_data[[#This Row],[updated_date]])/7,0)=5,4,ROUNDUP(DAY(tbl_raw_data[[#This Row],[updated_date]])/7,0))</f>
        <v>WEEK 4</v>
      </c>
      <c r="N472" s="71" t="str">
        <f>UPPER(VLOOKUP(tbl_raw_data[[#This Row],[Analyst]],settings!$A$1:$B$15,2,0))</f>
        <v>SHAHID</v>
      </c>
      <c r="O472" s="71" t="str">
        <f>TRIM(UPPER(tbl_raw_data[[#This Row],[Outcome]]))</f>
        <v>DECLINE</v>
      </c>
      <c r="P472" s="71" t="str">
        <f>TRIM(UPPER(tbl_raw_data[[#This Row],[Queue Name]]))</f>
        <v>CONSUMER POST BUREAU</v>
      </c>
      <c r="Q472" s="71" t="str">
        <f>IF(tbl_raw_data[[#This Row],[time_taken_in_min]]&lt;=settings!$D$2,"SLA_MET","SLA_NOT_MET")</f>
        <v>SLA_MET</v>
      </c>
    </row>
    <row r="473" spans="1:17" x14ac:dyDescent="0.3">
      <c r="A473" s="1" t="s">
        <v>1436</v>
      </c>
      <c r="B473" s="36">
        <v>45138.661851851852</v>
      </c>
      <c r="C473" s="37">
        <v>45138.668124999997</v>
      </c>
      <c r="D473" s="6" t="s">
        <v>33</v>
      </c>
      <c r="E473" s="6" t="s">
        <v>11</v>
      </c>
      <c r="F473" s="6" t="s">
        <v>24</v>
      </c>
      <c r="G473" s="6" t="s">
        <v>126</v>
      </c>
      <c r="H473" s="84" t="str">
        <f t="shared" si="7"/>
        <v>Reason Unknown</v>
      </c>
      <c r="I473" s="63">
        <f>(tbl_raw_data[[#This Row],[Date Actioned]])-(tbl_raw_data[[#This Row],[Date Tagged]])</f>
        <v>6.2731481448281556E-3</v>
      </c>
      <c r="J473" s="66">
        <f>HOUR(tbl_raw_data[[#This Row],[time_taken]])*60+MINUTE(tbl_raw_data[[#This Row],[time_taken]])+SECOND(tbl_raw_data[[#This Row],[time_taken]])/60</f>
        <v>9.0333333333333332</v>
      </c>
      <c r="K473" s="68">
        <f>DATE(YEAR(tbl_raw_data[[#This Row],[Date Actioned]]),MONTH(tbl_raw_data[[#This Row],[Date Actioned]]),DAY(tbl_raw_data[[#This Row],[Date Actioned]]))</f>
        <v>45138</v>
      </c>
      <c r="L473" s="65" t="str">
        <f>UPPER(TEXT(tbl_raw_data[[#This Row],[updated_date]],"MMMM"))</f>
        <v>JULY</v>
      </c>
      <c r="M473" s="65" t="str">
        <f>"WEEK "&amp;IF(ROUNDUP(DAY(tbl_raw_data[[#This Row],[updated_date]])/7,0)=5,4,ROUNDUP(DAY(tbl_raw_data[[#This Row],[updated_date]])/7,0))</f>
        <v>WEEK 4</v>
      </c>
      <c r="N473" s="71" t="str">
        <f>UPPER(VLOOKUP(tbl_raw_data[[#This Row],[Analyst]],settings!$A$1:$B$15,2,0))</f>
        <v>SAM</v>
      </c>
      <c r="O473" s="71" t="str">
        <f>TRIM(UPPER(tbl_raw_data[[#This Row],[Outcome]]))</f>
        <v>DECLINE</v>
      </c>
      <c r="P473" s="71" t="str">
        <f>TRIM(UPPER(tbl_raw_data[[#This Row],[Queue Name]]))</f>
        <v>CONSUMER EXISTING</v>
      </c>
      <c r="Q473" s="71" t="str">
        <f>IF(tbl_raw_data[[#This Row],[time_taken_in_min]]&lt;=settings!$D$2,"SLA_MET","SLA_NOT_MET")</f>
        <v>SLA_MET</v>
      </c>
    </row>
    <row r="474" spans="1:17" x14ac:dyDescent="0.3">
      <c r="A474" s="5" t="s">
        <v>1437</v>
      </c>
      <c r="B474" s="34">
        <v>45138.684942129628</v>
      </c>
      <c r="C474" s="35">
        <v>45138.686886574076</v>
      </c>
      <c r="D474" s="2" t="s">
        <v>36</v>
      </c>
      <c r="E474" s="3" t="s">
        <v>11</v>
      </c>
      <c r="F474" s="2" t="s">
        <v>25</v>
      </c>
      <c r="G474" s="4"/>
      <c r="H474" s="84" t="str">
        <f t="shared" si="7"/>
        <v>Reason Unknown</v>
      </c>
      <c r="I474" s="63">
        <f>(tbl_raw_data[[#This Row],[Date Actioned]])-(tbl_raw_data[[#This Row],[Date Tagged]])</f>
        <v>1.9444444478722289E-3</v>
      </c>
      <c r="J474" s="66">
        <f>HOUR(tbl_raw_data[[#This Row],[time_taken]])*60+MINUTE(tbl_raw_data[[#This Row],[time_taken]])+SECOND(tbl_raw_data[[#This Row],[time_taken]])/60</f>
        <v>2.8</v>
      </c>
      <c r="K474" s="68">
        <f>DATE(YEAR(tbl_raw_data[[#This Row],[Date Actioned]]),MONTH(tbl_raw_data[[#This Row],[Date Actioned]]),DAY(tbl_raw_data[[#This Row],[Date Actioned]]))</f>
        <v>45138</v>
      </c>
      <c r="L474" s="65" t="str">
        <f>UPPER(TEXT(tbl_raw_data[[#This Row],[updated_date]],"MMMM"))</f>
        <v>JULY</v>
      </c>
      <c r="M474" s="65" t="str">
        <f>"WEEK "&amp;IF(ROUNDUP(DAY(tbl_raw_data[[#This Row],[updated_date]])/7,0)=5,4,ROUNDUP(DAY(tbl_raw_data[[#This Row],[updated_date]])/7,0))</f>
        <v>WEEK 4</v>
      </c>
      <c r="N474" s="71" t="str">
        <f>UPPER(VLOOKUP(tbl_raw_data[[#This Row],[Analyst]],settings!$A$1:$B$15,2,0))</f>
        <v>ASIF</v>
      </c>
      <c r="O474" s="71" t="str">
        <f>TRIM(UPPER(tbl_raw_data[[#This Row],[Outcome]]))</f>
        <v>DECLINE</v>
      </c>
      <c r="P474" s="71" t="str">
        <f>TRIM(UPPER(tbl_raw_data[[#This Row],[Queue Name]]))</f>
        <v>CONSUMER EXISTING</v>
      </c>
      <c r="Q474" s="71" t="str">
        <f>IF(tbl_raw_data[[#This Row],[time_taken_in_min]]&lt;=settings!$D$2,"SLA_MET","SLA_NOT_MET")</f>
        <v>SLA_MET</v>
      </c>
    </row>
    <row r="475" spans="1:17" x14ac:dyDescent="0.3">
      <c r="A475" s="7" t="s">
        <v>1438</v>
      </c>
      <c r="B475" s="36">
        <v>45138.687627314815</v>
      </c>
      <c r="C475" s="37">
        <v>45138.69630787037</v>
      </c>
      <c r="D475" s="6" t="s">
        <v>33</v>
      </c>
      <c r="E475" s="6" t="s">
        <v>8</v>
      </c>
      <c r="F475" s="6" t="s">
        <v>17</v>
      </c>
      <c r="G475" s="6" t="s">
        <v>42</v>
      </c>
      <c r="H475" s="84" t="str">
        <f t="shared" si="7"/>
        <v>Reason Unknown</v>
      </c>
      <c r="I475" s="63">
        <f>(tbl_raw_data[[#This Row],[Date Actioned]])-(tbl_raw_data[[#This Row],[Date Tagged]])</f>
        <v>8.6805555547471158E-3</v>
      </c>
      <c r="J475" s="66">
        <f>HOUR(tbl_raw_data[[#This Row],[time_taken]])*60+MINUTE(tbl_raw_data[[#This Row],[time_taken]])+SECOND(tbl_raw_data[[#This Row],[time_taken]])/60</f>
        <v>12.5</v>
      </c>
      <c r="K475" s="68">
        <f>DATE(YEAR(tbl_raw_data[[#This Row],[Date Actioned]]),MONTH(tbl_raw_data[[#This Row],[Date Actioned]]),DAY(tbl_raw_data[[#This Row],[Date Actioned]]))</f>
        <v>45138</v>
      </c>
      <c r="L475" s="65" t="str">
        <f>UPPER(TEXT(tbl_raw_data[[#This Row],[updated_date]],"MMMM"))</f>
        <v>JULY</v>
      </c>
      <c r="M475" s="65" t="str">
        <f>"WEEK "&amp;IF(ROUNDUP(DAY(tbl_raw_data[[#This Row],[updated_date]])/7,0)=5,4,ROUNDUP(DAY(tbl_raw_data[[#This Row],[updated_date]])/7,0))</f>
        <v>WEEK 4</v>
      </c>
      <c r="N475" s="71" t="str">
        <f>UPPER(VLOOKUP(tbl_raw_data[[#This Row],[Analyst]],settings!$A$1:$B$15,2,0))</f>
        <v>MERCEDES</v>
      </c>
      <c r="O475" s="71" t="str">
        <f>TRIM(UPPER(tbl_raw_data[[#This Row],[Outcome]]))</f>
        <v>DECLINE</v>
      </c>
      <c r="P475" s="71" t="str">
        <f>TRIM(UPPER(tbl_raw_data[[#This Row],[Queue Name]]))</f>
        <v>CONSUMER POST BUREAU</v>
      </c>
      <c r="Q475" s="71" t="str">
        <f>IF(tbl_raw_data[[#This Row],[time_taken_in_min]]&lt;=settings!$D$2,"SLA_MET","SLA_NOT_MET")</f>
        <v>SLA_MET</v>
      </c>
    </row>
    <row r="476" spans="1:17" x14ac:dyDescent="0.3">
      <c r="A476" s="1" t="s">
        <v>1439</v>
      </c>
      <c r="B476" s="34">
        <v>45138.699918981481</v>
      </c>
      <c r="C476" s="38">
        <v>45138.704432870371</v>
      </c>
      <c r="D476" s="3" t="s">
        <v>33</v>
      </c>
      <c r="E476" s="3" t="s">
        <v>11</v>
      </c>
      <c r="F476" s="3" t="s">
        <v>24</v>
      </c>
      <c r="G476" s="3" t="s">
        <v>128</v>
      </c>
      <c r="H476" s="84" t="str">
        <f t="shared" si="7"/>
        <v>Reason Unknown</v>
      </c>
      <c r="I476" s="63">
        <f>(tbl_raw_data[[#This Row],[Date Actioned]])-(tbl_raw_data[[#This Row],[Date Tagged]])</f>
        <v>4.5138888890505768E-3</v>
      </c>
      <c r="J476" s="66">
        <f>HOUR(tbl_raw_data[[#This Row],[time_taken]])*60+MINUTE(tbl_raw_data[[#This Row],[time_taken]])+SECOND(tbl_raw_data[[#This Row],[time_taken]])/60</f>
        <v>6.5</v>
      </c>
      <c r="K476" s="68">
        <f>DATE(YEAR(tbl_raw_data[[#This Row],[Date Actioned]]),MONTH(tbl_raw_data[[#This Row],[Date Actioned]]),DAY(tbl_raw_data[[#This Row],[Date Actioned]]))</f>
        <v>45138</v>
      </c>
      <c r="L476" s="65" t="str">
        <f>UPPER(TEXT(tbl_raw_data[[#This Row],[updated_date]],"MMMM"))</f>
        <v>JULY</v>
      </c>
      <c r="M476" s="65" t="str">
        <f>"WEEK "&amp;IF(ROUNDUP(DAY(tbl_raw_data[[#This Row],[updated_date]])/7,0)=5,4,ROUNDUP(DAY(tbl_raw_data[[#This Row],[updated_date]])/7,0))</f>
        <v>WEEK 4</v>
      </c>
      <c r="N476" s="71" t="str">
        <f>UPPER(VLOOKUP(tbl_raw_data[[#This Row],[Analyst]],settings!$A$1:$B$15,2,0))</f>
        <v>SAM</v>
      </c>
      <c r="O476" s="71" t="str">
        <f>TRIM(UPPER(tbl_raw_data[[#This Row],[Outcome]]))</f>
        <v>DECLINE</v>
      </c>
      <c r="P476" s="71" t="str">
        <f>TRIM(UPPER(tbl_raw_data[[#This Row],[Queue Name]]))</f>
        <v>CONSUMER EXISTING</v>
      </c>
      <c r="Q476" s="71" t="str">
        <f>IF(tbl_raw_data[[#This Row],[time_taken_in_min]]&lt;=settings!$D$2,"SLA_MET","SLA_NOT_MET")</f>
        <v>SLA_MET</v>
      </c>
    </row>
    <row r="477" spans="1:17" x14ac:dyDescent="0.3">
      <c r="A477" s="5" t="s">
        <v>1440</v>
      </c>
      <c r="B477" s="36">
        <v>45138.709513888891</v>
      </c>
      <c r="C477" s="37">
        <v>45138.715601851851</v>
      </c>
      <c r="D477" s="6" t="s">
        <v>33</v>
      </c>
      <c r="E477" s="6" t="s">
        <v>18</v>
      </c>
      <c r="F477" s="6" t="s">
        <v>25</v>
      </c>
      <c r="G477" s="6" t="s">
        <v>129</v>
      </c>
      <c r="H477" s="84" t="str">
        <f t="shared" si="7"/>
        <v>Reason Unknown</v>
      </c>
      <c r="I477" s="63">
        <f>(tbl_raw_data[[#This Row],[Date Actioned]])-(tbl_raw_data[[#This Row],[Date Tagged]])</f>
        <v>6.0879629600094631E-3</v>
      </c>
      <c r="J477" s="66">
        <f>HOUR(tbl_raw_data[[#This Row],[time_taken]])*60+MINUTE(tbl_raw_data[[#This Row],[time_taken]])+SECOND(tbl_raw_data[[#This Row],[time_taken]])/60</f>
        <v>8.7666666666666675</v>
      </c>
      <c r="K477" s="68">
        <f>DATE(YEAR(tbl_raw_data[[#This Row],[Date Actioned]]),MONTH(tbl_raw_data[[#This Row],[Date Actioned]]),DAY(tbl_raw_data[[#This Row],[Date Actioned]]))</f>
        <v>45138</v>
      </c>
      <c r="L477" s="65" t="str">
        <f>UPPER(TEXT(tbl_raw_data[[#This Row],[updated_date]],"MMMM"))</f>
        <v>JULY</v>
      </c>
      <c r="M477" s="65" t="str">
        <f>"WEEK "&amp;IF(ROUNDUP(DAY(tbl_raw_data[[#This Row],[updated_date]])/7,0)=5,4,ROUNDUP(DAY(tbl_raw_data[[#This Row],[updated_date]])/7,0))</f>
        <v>WEEK 4</v>
      </c>
      <c r="N477" s="71" t="str">
        <f>UPPER(VLOOKUP(tbl_raw_data[[#This Row],[Analyst]],settings!$A$1:$B$15,2,0))</f>
        <v>ASIF</v>
      </c>
      <c r="O477" s="71" t="str">
        <f>TRIM(UPPER(tbl_raw_data[[#This Row],[Outcome]]))</f>
        <v>DECLINE</v>
      </c>
      <c r="P477" s="71" t="str">
        <f>TRIM(UPPER(tbl_raw_data[[#This Row],[Queue Name]]))</f>
        <v>CONSUMER PRE BUREAU</v>
      </c>
      <c r="Q477" s="71" t="str">
        <f>IF(tbl_raw_data[[#This Row],[time_taken_in_min]]&lt;=settings!$D$2,"SLA_MET","SLA_NOT_MET")</f>
        <v>SLA_MET</v>
      </c>
    </row>
    <row r="478" spans="1:17" x14ac:dyDescent="0.3">
      <c r="A478" s="7" t="s">
        <v>1441</v>
      </c>
      <c r="B478" s="34">
        <v>45138.712766203702</v>
      </c>
      <c r="C478" s="38">
        <v>45138.717476851853</v>
      </c>
      <c r="D478" s="3" t="s">
        <v>33</v>
      </c>
      <c r="E478" s="3" t="s">
        <v>18</v>
      </c>
      <c r="F478" s="3" t="s">
        <v>17</v>
      </c>
      <c r="G478" s="3" t="s">
        <v>37</v>
      </c>
      <c r="H478" s="84" t="str">
        <f t="shared" si="7"/>
        <v>Reason Unknown</v>
      </c>
      <c r="I478" s="63">
        <f>(tbl_raw_data[[#This Row],[Date Actioned]])-(tbl_raw_data[[#This Row],[Date Tagged]])</f>
        <v>4.7106481506489217E-3</v>
      </c>
      <c r="J478" s="66">
        <f>HOUR(tbl_raw_data[[#This Row],[time_taken]])*60+MINUTE(tbl_raw_data[[#This Row],[time_taken]])+SECOND(tbl_raw_data[[#This Row],[time_taken]])/60</f>
        <v>6.7833333333333332</v>
      </c>
      <c r="K478" s="68">
        <f>DATE(YEAR(tbl_raw_data[[#This Row],[Date Actioned]]),MONTH(tbl_raw_data[[#This Row],[Date Actioned]]),DAY(tbl_raw_data[[#This Row],[Date Actioned]]))</f>
        <v>45138</v>
      </c>
      <c r="L478" s="65" t="str">
        <f>UPPER(TEXT(tbl_raw_data[[#This Row],[updated_date]],"MMMM"))</f>
        <v>JULY</v>
      </c>
      <c r="M478" s="65" t="str">
        <f>"WEEK "&amp;IF(ROUNDUP(DAY(tbl_raw_data[[#This Row],[updated_date]])/7,0)=5,4,ROUNDUP(DAY(tbl_raw_data[[#This Row],[updated_date]])/7,0))</f>
        <v>WEEK 4</v>
      </c>
      <c r="N478" s="71" t="str">
        <f>UPPER(VLOOKUP(tbl_raw_data[[#This Row],[Analyst]],settings!$A$1:$B$15,2,0))</f>
        <v>MERCEDES</v>
      </c>
      <c r="O478" s="71" t="str">
        <f>TRIM(UPPER(tbl_raw_data[[#This Row],[Outcome]]))</f>
        <v>DECLINE</v>
      </c>
      <c r="P478" s="71" t="str">
        <f>TRIM(UPPER(tbl_raw_data[[#This Row],[Queue Name]]))</f>
        <v>CONSUMER PRE BUREAU</v>
      </c>
      <c r="Q478" s="71" t="str">
        <f>IF(tbl_raw_data[[#This Row],[time_taken_in_min]]&lt;=settings!$D$2,"SLA_MET","SLA_NOT_MET")</f>
        <v>SLA_MET</v>
      </c>
    </row>
    <row r="479" spans="1:17" x14ac:dyDescent="0.3">
      <c r="A479" s="1" t="s">
        <v>1442</v>
      </c>
      <c r="B479" s="36">
        <v>45138.712951388887</v>
      </c>
      <c r="C479" s="37">
        <v>45138.719421296293</v>
      </c>
      <c r="D479" s="6" t="s">
        <v>33</v>
      </c>
      <c r="E479" s="6" t="s">
        <v>8</v>
      </c>
      <c r="F479" s="6" t="s">
        <v>25</v>
      </c>
      <c r="G479" s="6" t="s">
        <v>130</v>
      </c>
      <c r="H479" s="84" t="str">
        <f t="shared" si="7"/>
        <v>Reason Unknown</v>
      </c>
      <c r="I479" s="63">
        <f>(tbl_raw_data[[#This Row],[Date Actioned]])-(tbl_raw_data[[#This Row],[Date Tagged]])</f>
        <v>6.4699074064265005E-3</v>
      </c>
      <c r="J479" s="66">
        <f>HOUR(tbl_raw_data[[#This Row],[time_taken]])*60+MINUTE(tbl_raw_data[[#This Row],[time_taken]])+SECOND(tbl_raw_data[[#This Row],[time_taken]])/60</f>
        <v>9.3166666666666664</v>
      </c>
      <c r="K479" s="68">
        <f>DATE(YEAR(tbl_raw_data[[#This Row],[Date Actioned]]),MONTH(tbl_raw_data[[#This Row],[Date Actioned]]),DAY(tbl_raw_data[[#This Row],[Date Actioned]]))</f>
        <v>45138</v>
      </c>
      <c r="L479" s="65" t="str">
        <f>UPPER(TEXT(tbl_raw_data[[#This Row],[updated_date]],"MMMM"))</f>
        <v>JULY</v>
      </c>
      <c r="M479" s="65" t="str">
        <f>"WEEK "&amp;IF(ROUNDUP(DAY(tbl_raw_data[[#This Row],[updated_date]])/7,0)=5,4,ROUNDUP(DAY(tbl_raw_data[[#This Row],[updated_date]])/7,0))</f>
        <v>WEEK 4</v>
      </c>
      <c r="N479" s="71" t="str">
        <f>UPPER(VLOOKUP(tbl_raw_data[[#This Row],[Analyst]],settings!$A$1:$B$15,2,0))</f>
        <v>ASIF</v>
      </c>
      <c r="O479" s="71" t="str">
        <f>TRIM(UPPER(tbl_raw_data[[#This Row],[Outcome]]))</f>
        <v>DECLINE</v>
      </c>
      <c r="P479" s="71" t="str">
        <f>TRIM(UPPER(tbl_raw_data[[#This Row],[Queue Name]]))</f>
        <v>CONSUMER POST BUREAU</v>
      </c>
      <c r="Q479" s="71" t="str">
        <f>IF(tbl_raw_data[[#This Row],[time_taken_in_min]]&lt;=settings!$D$2,"SLA_MET","SLA_NOT_MET")</f>
        <v>SLA_MET</v>
      </c>
    </row>
    <row r="480" spans="1:17" x14ac:dyDescent="0.3">
      <c r="A480" s="5" t="s">
        <v>1443</v>
      </c>
      <c r="B480" s="34">
        <v>45138.728159722225</v>
      </c>
      <c r="C480" s="35">
        <v>45138.741064814814</v>
      </c>
      <c r="D480" s="2" t="s">
        <v>36</v>
      </c>
      <c r="E480" s="3" t="s">
        <v>11</v>
      </c>
      <c r="F480" s="2" t="s">
        <v>25</v>
      </c>
      <c r="G480" s="4"/>
      <c r="H480" s="84" t="str">
        <f t="shared" si="7"/>
        <v>Reason Unknown</v>
      </c>
      <c r="I480" s="63">
        <f>(tbl_raw_data[[#This Row],[Date Actioned]])-(tbl_raw_data[[#This Row],[Date Tagged]])</f>
        <v>1.2905092589790002E-2</v>
      </c>
      <c r="J480" s="66">
        <f>HOUR(tbl_raw_data[[#This Row],[time_taken]])*60+MINUTE(tbl_raw_data[[#This Row],[time_taken]])+SECOND(tbl_raw_data[[#This Row],[time_taken]])/60</f>
        <v>18.583333333333332</v>
      </c>
      <c r="K480" s="68">
        <f>DATE(YEAR(tbl_raw_data[[#This Row],[Date Actioned]]),MONTH(tbl_raw_data[[#This Row],[Date Actioned]]),DAY(tbl_raw_data[[#This Row],[Date Actioned]]))</f>
        <v>45138</v>
      </c>
      <c r="L480" s="65" t="str">
        <f>UPPER(TEXT(tbl_raw_data[[#This Row],[updated_date]],"MMMM"))</f>
        <v>JULY</v>
      </c>
      <c r="M480" s="65" t="str">
        <f>"WEEK "&amp;IF(ROUNDUP(DAY(tbl_raw_data[[#This Row],[updated_date]])/7,0)=5,4,ROUNDUP(DAY(tbl_raw_data[[#This Row],[updated_date]])/7,0))</f>
        <v>WEEK 4</v>
      </c>
      <c r="N480" s="71" t="str">
        <f>UPPER(VLOOKUP(tbl_raw_data[[#This Row],[Analyst]],settings!$A$1:$B$15,2,0))</f>
        <v>ASIF</v>
      </c>
      <c r="O480" s="71" t="str">
        <f>TRIM(UPPER(tbl_raw_data[[#This Row],[Outcome]]))</f>
        <v>DECLINE</v>
      </c>
      <c r="P480" s="71" t="str">
        <f>TRIM(UPPER(tbl_raw_data[[#This Row],[Queue Name]]))</f>
        <v>CONSUMER EXISTING</v>
      </c>
      <c r="Q480" s="71" t="str">
        <f>IF(tbl_raw_data[[#This Row],[time_taken_in_min]]&lt;=settings!$D$2,"SLA_MET","SLA_NOT_MET")</f>
        <v>SLA_MET</v>
      </c>
    </row>
    <row r="481" spans="1:17" x14ac:dyDescent="0.3">
      <c r="A481" s="7" t="s">
        <v>1444</v>
      </c>
      <c r="B481" s="36">
        <v>45138.741319444445</v>
      </c>
      <c r="C481" s="37">
        <v>45138.743333333332</v>
      </c>
      <c r="D481" s="6" t="s">
        <v>33</v>
      </c>
      <c r="E481" s="6" t="s">
        <v>11</v>
      </c>
      <c r="F481" s="6" t="s">
        <v>24</v>
      </c>
      <c r="G481" s="6" t="s">
        <v>128</v>
      </c>
      <c r="H481" s="84" t="str">
        <f t="shared" si="7"/>
        <v>Reason Unknown</v>
      </c>
      <c r="I481" s="63">
        <f>(tbl_raw_data[[#This Row],[Date Actioned]])-(tbl_raw_data[[#This Row],[Date Tagged]])</f>
        <v>2.0138888867222704E-3</v>
      </c>
      <c r="J481" s="66">
        <f>HOUR(tbl_raw_data[[#This Row],[time_taken]])*60+MINUTE(tbl_raw_data[[#This Row],[time_taken]])+SECOND(tbl_raw_data[[#This Row],[time_taken]])/60</f>
        <v>2.9</v>
      </c>
      <c r="K481" s="68">
        <f>DATE(YEAR(tbl_raw_data[[#This Row],[Date Actioned]]),MONTH(tbl_raw_data[[#This Row],[Date Actioned]]),DAY(tbl_raw_data[[#This Row],[Date Actioned]]))</f>
        <v>45138</v>
      </c>
      <c r="L481" s="65" t="str">
        <f>UPPER(TEXT(tbl_raw_data[[#This Row],[updated_date]],"MMMM"))</f>
        <v>JULY</v>
      </c>
      <c r="M481" s="65" t="str">
        <f>"WEEK "&amp;IF(ROUNDUP(DAY(tbl_raw_data[[#This Row],[updated_date]])/7,0)=5,4,ROUNDUP(DAY(tbl_raw_data[[#This Row],[updated_date]])/7,0))</f>
        <v>WEEK 4</v>
      </c>
      <c r="N481" s="71" t="str">
        <f>UPPER(VLOOKUP(tbl_raw_data[[#This Row],[Analyst]],settings!$A$1:$B$15,2,0))</f>
        <v>SAM</v>
      </c>
      <c r="O481" s="71" t="str">
        <f>TRIM(UPPER(tbl_raw_data[[#This Row],[Outcome]]))</f>
        <v>DECLINE</v>
      </c>
      <c r="P481" s="71" t="str">
        <f>TRIM(UPPER(tbl_raw_data[[#This Row],[Queue Name]]))</f>
        <v>CONSUMER EXISTING</v>
      </c>
      <c r="Q481" s="71" t="str">
        <f>IF(tbl_raw_data[[#This Row],[time_taken_in_min]]&lt;=settings!$D$2,"SLA_MET","SLA_NOT_MET")</f>
        <v>SLA_MET</v>
      </c>
    </row>
    <row r="482" spans="1:17" x14ac:dyDescent="0.3">
      <c r="A482" s="1" t="s">
        <v>1445</v>
      </c>
      <c r="B482" s="34">
        <v>45138.160370370373</v>
      </c>
      <c r="C482" s="35">
        <v>45138.371793981481</v>
      </c>
      <c r="D482" s="2" t="s">
        <v>55</v>
      </c>
      <c r="E482" s="3" t="s">
        <v>8</v>
      </c>
      <c r="F482" s="2" t="s">
        <v>9</v>
      </c>
      <c r="G482" s="4"/>
      <c r="H482" s="84" t="str">
        <f t="shared" si="7"/>
        <v>Reason Unknown</v>
      </c>
      <c r="I482" s="63">
        <f>(tbl_raw_data[[#This Row],[Date Actioned]])-(tbl_raw_data[[#This Row],[Date Tagged]])</f>
        <v>0.21142361110833008</v>
      </c>
      <c r="J482" s="66">
        <f>HOUR(tbl_raw_data[[#This Row],[time_taken]])*60+MINUTE(tbl_raw_data[[#This Row],[time_taken]])+SECOND(tbl_raw_data[[#This Row],[time_taken]])/60</f>
        <v>304.45</v>
      </c>
      <c r="K482" s="68">
        <f>DATE(YEAR(tbl_raw_data[[#This Row],[Date Actioned]]),MONTH(tbl_raw_data[[#This Row],[Date Actioned]]),DAY(tbl_raw_data[[#This Row],[Date Actioned]]))</f>
        <v>45138</v>
      </c>
      <c r="L482" s="65" t="str">
        <f>UPPER(TEXT(tbl_raw_data[[#This Row],[updated_date]],"MMMM"))</f>
        <v>JULY</v>
      </c>
      <c r="M482" s="65" t="str">
        <f>"WEEK "&amp;IF(ROUNDUP(DAY(tbl_raw_data[[#This Row],[updated_date]])/7,0)=5,4,ROUNDUP(DAY(tbl_raw_data[[#This Row],[updated_date]])/7,0))</f>
        <v>WEEK 4</v>
      </c>
      <c r="N482" s="71" t="str">
        <f>UPPER(VLOOKUP(tbl_raw_data[[#This Row],[Analyst]],settings!$A$1:$B$15,2,0))</f>
        <v>QUADIR</v>
      </c>
      <c r="O482" s="71" t="str">
        <f>TRIM(UPPER(tbl_raw_data[[#This Row],[Outcome]]))</f>
        <v>WITHDRAW</v>
      </c>
      <c r="P482" s="71" t="str">
        <f>TRIM(UPPER(tbl_raw_data[[#This Row],[Queue Name]]))</f>
        <v>CONSUMER POST BUREAU</v>
      </c>
      <c r="Q482" s="71" t="str">
        <f>IF(tbl_raw_data[[#This Row],[time_taken_in_min]]&lt;=settings!$D$2,"SLA_MET","SLA_NOT_MET")</f>
        <v>SLA_NOT_MET</v>
      </c>
    </row>
    <row r="483" spans="1:17" x14ac:dyDescent="0.3">
      <c r="A483" s="5" t="s">
        <v>1446</v>
      </c>
      <c r="B483" s="36">
        <v>45138.369050925925</v>
      </c>
      <c r="C483" s="39">
        <v>45138.383703703701</v>
      </c>
      <c r="D483" s="8" t="s">
        <v>55</v>
      </c>
      <c r="E483" s="6" t="s">
        <v>8</v>
      </c>
      <c r="F483" s="8" t="s">
        <v>9</v>
      </c>
      <c r="G483" s="9"/>
      <c r="H483" s="84" t="str">
        <f t="shared" si="7"/>
        <v>Reason Unknown</v>
      </c>
      <c r="I483" s="63">
        <f>(tbl_raw_data[[#This Row],[Date Actioned]])-(tbl_raw_data[[#This Row],[Date Tagged]])</f>
        <v>1.4652777776063886E-2</v>
      </c>
      <c r="J483" s="66">
        <f>HOUR(tbl_raw_data[[#This Row],[time_taken]])*60+MINUTE(tbl_raw_data[[#This Row],[time_taken]])+SECOND(tbl_raw_data[[#This Row],[time_taken]])/60</f>
        <v>21.1</v>
      </c>
      <c r="K483" s="68">
        <f>DATE(YEAR(tbl_raw_data[[#This Row],[Date Actioned]]),MONTH(tbl_raw_data[[#This Row],[Date Actioned]]),DAY(tbl_raw_data[[#This Row],[Date Actioned]]))</f>
        <v>45138</v>
      </c>
      <c r="L483" s="65" t="str">
        <f>UPPER(TEXT(tbl_raw_data[[#This Row],[updated_date]],"MMMM"))</f>
        <v>JULY</v>
      </c>
      <c r="M483" s="65" t="str">
        <f>"WEEK "&amp;IF(ROUNDUP(DAY(tbl_raw_data[[#This Row],[updated_date]])/7,0)=5,4,ROUNDUP(DAY(tbl_raw_data[[#This Row],[updated_date]])/7,0))</f>
        <v>WEEK 4</v>
      </c>
      <c r="N483" s="71" t="str">
        <f>UPPER(VLOOKUP(tbl_raw_data[[#This Row],[Analyst]],settings!$A$1:$B$15,2,0))</f>
        <v>QUADIR</v>
      </c>
      <c r="O483" s="71" t="str">
        <f>TRIM(UPPER(tbl_raw_data[[#This Row],[Outcome]]))</f>
        <v>WITHDRAW</v>
      </c>
      <c r="P483" s="71" t="str">
        <f>TRIM(UPPER(tbl_raw_data[[#This Row],[Queue Name]]))</f>
        <v>CONSUMER POST BUREAU</v>
      </c>
      <c r="Q483" s="71" t="str">
        <f>IF(tbl_raw_data[[#This Row],[time_taken_in_min]]&lt;=settings!$D$2,"SLA_MET","SLA_NOT_MET")</f>
        <v>SLA_NOT_MET</v>
      </c>
    </row>
    <row r="484" spans="1:17" x14ac:dyDescent="0.3">
      <c r="A484" s="7" t="s">
        <v>1447</v>
      </c>
      <c r="B484" s="34">
        <v>45138.372418981482</v>
      </c>
      <c r="C484" s="35">
        <v>45138.388749999998</v>
      </c>
      <c r="D484" s="2" t="s">
        <v>55</v>
      </c>
      <c r="E484" s="3" t="s">
        <v>8</v>
      </c>
      <c r="F484" s="2" t="s">
        <v>114</v>
      </c>
      <c r="G484" s="4"/>
      <c r="H484" s="84" t="str">
        <f t="shared" si="7"/>
        <v>Reason Unknown</v>
      </c>
      <c r="I484" s="63">
        <f>(tbl_raw_data[[#This Row],[Date Actioned]])-(tbl_raw_data[[#This Row],[Date Tagged]])</f>
        <v>1.633101851621177E-2</v>
      </c>
      <c r="J484" s="66">
        <f>HOUR(tbl_raw_data[[#This Row],[time_taken]])*60+MINUTE(tbl_raw_data[[#This Row],[time_taken]])+SECOND(tbl_raw_data[[#This Row],[time_taken]])/60</f>
        <v>23.516666666666666</v>
      </c>
      <c r="K484" s="68">
        <f>DATE(YEAR(tbl_raw_data[[#This Row],[Date Actioned]]),MONTH(tbl_raw_data[[#This Row],[Date Actioned]]),DAY(tbl_raw_data[[#This Row],[Date Actioned]]))</f>
        <v>45138</v>
      </c>
      <c r="L484" s="65" t="str">
        <f>UPPER(TEXT(tbl_raw_data[[#This Row],[updated_date]],"MMMM"))</f>
        <v>JULY</v>
      </c>
      <c r="M484" s="65" t="str">
        <f>"WEEK "&amp;IF(ROUNDUP(DAY(tbl_raw_data[[#This Row],[updated_date]])/7,0)=5,4,ROUNDUP(DAY(tbl_raw_data[[#This Row],[updated_date]])/7,0))</f>
        <v>WEEK 4</v>
      </c>
      <c r="N484" s="71" t="str">
        <f>UPPER(VLOOKUP(tbl_raw_data[[#This Row],[Analyst]],settings!$A$1:$B$15,2,0))</f>
        <v>FARDIN</v>
      </c>
      <c r="O484" s="71" t="str">
        <f>TRIM(UPPER(tbl_raw_data[[#This Row],[Outcome]]))</f>
        <v>WITHDRAW</v>
      </c>
      <c r="P484" s="71" t="str">
        <f>TRIM(UPPER(tbl_raw_data[[#This Row],[Queue Name]]))</f>
        <v>CONSUMER POST BUREAU</v>
      </c>
      <c r="Q484" s="71" t="str">
        <f>IF(tbl_raw_data[[#This Row],[time_taken_in_min]]&lt;=settings!$D$2,"SLA_MET","SLA_NOT_MET")</f>
        <v>SLA_NOT_MET</v>
      </c>
    </row>
    <row r="485" spans="1:17" x14ac:dyDescent="0.3">
      <c r="A485" s="1" t="s">
        <v>1448</v>
      </c>
      <c r="B485" s="36">
        <v>45138.390717592592</v>
      </c>
      <c r="C485" s="37">
        <v>45138.407048611109</v>
      </c>
      <c r="D485" s="6" t="s">
        <v>47</v>
      </c>
      <c r="E485" s="6" t="s">
        <v>11</v>
      </c>
      <c r="F485" s="6" t="s">
        <v>114</v>
      </c>
      <c r="G485" s="6" t="s">
        <v>131</v>
      </c>
      <c r="H485" s="84" t="str">
        <f t="shared" si="7"/>
        <v>Incomplete Details</v>
      </c>
      <c r="I485" s="63">
        <f>(tbl_raw_data[[#This Row],[Date Actioned]])-(tbl_raw_data[[#This Row],[Date Tagged]])</f>
        <v>1.633101851621177E-2</v>
      </c>
      <c r="J485" s="66">
        <f>HOUR(tbl_raw_data[[#This Row],[time_taken]])*60+MINUTE(tbl_raw_data[[#This Row],[time_taken]])+SECOND(tbl_raw_data[[#This Row],[time_taken]])/60</f>
        <v>23.516666666666666</v>
      </c>
      <c r="K485" s="68">
        <f>DATE(YEAR(tbl_raw_data[[#This Row],[Date Actioned]]),MONTH(tbl_raw_data[[#This Row],[Date Actioned]]),DAY(tbl_raw_data[[#This Row],[Date Actioned]]))</f>
        <v>45138</v>
      </c>
      <c r="L485" s="65" t="str">
        <f>UPPER(TEXT(tbl_raw_data[[#This Row],[updated_date]],"MMMM"))</f>
        <v>JULY</v>
      </c>
      <c r="M485" s="65" t="str">
        <f>"WEEK "&amp;IF(ROUNDUP(DAY(tbl_raw_data[[#This Row],[updated_date]])/7,0)=5,4,ROUNDUP(DAY(tbl_raw_data[[#This Row],[updated_date]])/7,0))</f>
        <v>WEEK 4</v>
      </c>
      <c r="N485" s="71" t="str">
        <f>UPPER(VLOOKUP(tbl_raw_data[[#This Row],[Analyst]],settings!$A$1:$B$15,2,0))</f>
        <v>FARDIN</v>
      </c>
      <c r="O485" s="71" t="str">
        <f>TRIM(UPPER(tbl_raw_data[[#This Row],[Outcome]]))</f>
        <v>WITHDRAW</v>
      </c>
      <c r="P485" s="71" t="str">
        <f>TRIM(UPPER(tbl_raw_data[[#This Row],[Queue Name]]))</f>
        <v>CONSUMER EXISTING</v>
      </c>
      <c r="Q485" s="71" t="str">
        <f>IF(tbl_raw_data[[#This Row],[time_taken_in_min]]&lt;=settings!$D$2,"SLA_MET","SLA_NOT_MET")</f>
        <v>SLA_NOT_MET</v>
      </c>
    </row>
    <row r="486" spans="1:17" x14ac:dyDescent="0.3">
      <c r="A486" s="5" t="s">
        <v>1449</v>
      </c>
      <c r="B486" s="34">
        <v>45138.403564814813</v>
      </c>
      <c r="C486" s="38">
        <v>45138.410578703704</v>
      </c>
      <c r="D486" s="3" t="s">
        <v>47</v>
      </c>
      <c r="E486" s="3" t="s">
        <v>8</v>
      </c>
      <c r="F486" s="3" t="s">
        <v>14</v>
      </c>
      <c r="G486" s="3" t="s">
        <v>72</v>
      </c>
      <c r="H486" s="84" t="str">
        <f t="shared" si="7"/>
        <v>Incomplete Details</v>
      </c>
      <c r="I486" s="63">
        <f>(tbl_raw_data[[#This Row],[Date Actioned]])-(tbl_raw_data[[#This Row],[Date Tagged]])</f>
        <v>7.0138888913788833E-3</v>
      </c>
      <c r="J486" s="66">
        <f>HOUR(tbl_raw_data[[#This Row],[time_taken]])*60+MINUTE(tbl_raw_data[[#This Row],[time_taken]])+SECOND(tbl_raw_data[[#This Row],[time_taken]])/60</f>
        <v>10.1</v>
      </c>
      <c r="K486" s="68">
        <f>DATE(YEAR(tbl_raw_data[[#This Row],[Date Actioned]]),MONTH(tbl_raw_data[[#This Row],[Date Actioned]]),DAY(tbl_raw_data[[#This Row],[Date Actioned]]))</f>
        <v>45138</v>
      </c>
      <c r="L486" s="65" t="str">
        <f>UPPER(TEXT(tbl_raw_data[[#This Row],[updated_date]],"MMMM"))</f>
        <v>JULY</v>
      </c>
      <c r="M486" s="65" t="str">
        <f>"WEEK "&amp;IF(ROUNDUP(DAY(tbl_raw_data[[#This Row],[updated_date]])/7,0)=5,4,ROUNDUP(DAY(tbl_raw_data[[#This Row],[updated_date]])/7,0))</f>
        <v>WEEK 4</v>
      </c>
      <c r="N486" s="71" t="str">
        <f>UPPER(VLOOKUP(tbl_raw_data[[#This Row],[Analyst]],settings!$A$1:$B$15,2,0))</f>
        <v>CAMROON</v>
      </c>
      <c r="O486" s="71" t="str">
        <f>TRIM(UPPER(tbl_raw_data[[#This Row],[Outcome]]))</f>
        <v>WITHDRAW</v>
      </c>
      <c r="P486" s="71" t="str">
        <f>TRIM(UPPER(tbl_raw_data[[#This Row],[Queue Name]]))</f>
        <v>CONSUMER POST BUREAU</v>
      </c>
      <c r="Q486" s="71" t="str">
        <f>IF(tbl_raw_data[[#This Row],[time_taken_in_min]]&lt;=settings!$D$2,"SLA_MET","SLA_NOT_MET")</f>
        <v>SLA_MET</v>
      </c>
    </row>
    <row r="487" spans="1:17" x14ac:dyDescent="0.3">
      <c r="A487" s="7" t="s">
        <v>1450</v>
      </c>
      <c r="B487" s="36">
        <v>45138.405844907407</v>
      </c>
      <c r="C487" s="37">
        <v>45138.41678240741</v>
      </c>
      <c r="D487" s="6" t="s">
        <v>47</v>
      </c>
      <c r="E487" s="6" t="s">
        <v>11</v>
      </c>
      <c r="F487" s="6" t="s">
        <v>114</v>
      </c>
      <c r="G487" s="6" t="s">
        <v>67</v>
      </c>
      <c r="H487" s="84" t="str">
        <f t="shared" si="7"/>
        <v>Incomplete Details</v>
      </c>
      <c r="I487" s="63">
        <f>(tbl_raw_data[[#This Row],[Date Actioned]])-(tbl_raw_data[[#This Row],[Date Tagged]])</f>
        <v>1.0937500002910383E-2</v>
      </c>
      <c r="J487" s="66">
        <f>HOUR(tbl_raw_data[[#This Row],[time_taken]])*60+MINUTE(tbl_raw_data[[#This Row],[time_taken]])+SECOND(tbl_raw_data[[#This Row],[time_taken]])/60</f>
        <v>15.75</v>
      </c>
      <c r="K487" s="68">
        <f>DATE(YEAR(tbl_raw_data[[#This Row],[Date Actioned]]),MONTH(tbl_raw_data[[#This Row],[Date Actioned]]),DAY(tbl_raw_data[[#This Row],[Date Actioned]]))</f>
        <v>45138</v>
      </c>
      <c r="L487" s="65" t="str">
        <f>UPPER(TEXT(tbl_raw_data[[#This Row],[updated_date]],"MMMM"))</f>
        <v>JULY</v>
      </c>
      <c r="M487" s="65" t="str">
        <f>"WEEK "&amp;IF(ROUNDUP(DAY(tbl_raw_data[[#This Row],[updated_date]])/7,0)=5,4,ROUNDUP(DAY(tbl_raw_data[[#This Row],[updated_date]])/7,0))</f>
        <v>WEEK 4</v>
      </c>
      <c r="N487" s="71" t="str">
        <f>UPPER(VLOOKUP(tbl_raw_data[[#This Row],[Analyst]],settings!$A$1:$B$15,2,0))</f>
        <v>FARDIN</v>
      </c>
      <c r="O487" s="71" t="str">
        <f>TRIM(UPPER(tbl_raw_data[[#This Row],[Outcome]]))</f>
        <v>WITHDRAW</v>
      </c>
      <c r="P487" s="71" t="str">
        <f>TRIM(UPPER(tbl_raw_data[[#This Row],[Queue Name]]))</f>
        <v>CONSUMER EXISTING</v>
      </c>
      <c r="Q487" s="71" t="str">
        <f>IF(tbl_raw_data[[#This Row],[time_taken_in_min]]&lt;=settings!$D$2,"SLA_MET","SLA_NOT_MET")</f>
        <v>SLA_MET</v>
      </c>
    </row>
    <row r="488" spans="1:17" x14ac:dyDescent="0.3">
      <c r="A488" s="1" t="s">
        <v>1451</v>
      </c>
      <c r="B488" s="34">
        <v>45138.406909722224</v>
      </c>
      <c r="C488" s="38">
        <v>45138.41337962963</v>
      </c>
      <c r="D488" s="3" t="s">
        <v>47</v>
      </c>
      <c r="E488" s="3" t="s">
        <v>18</v>
      </c>
      <c r="F488" s="3" t="s">
        <v>9</v>
      </c>
      <c r="G488" s="3" t="s">
        <v>72</v>
      </c>
      <c r="H488" s="84" t="str">
        <f t="shared" si="7"/>
        <v>Incomplete Details</v>
      </c>
      <c r="I488" s="63">
        <f>(tbl_raw_data[[#This Row],[Date Actioned]])-(tbl_raw_data[[#This Row],[Date Tagged]])</f>
        <v>6.4699074064265005E-3</v>
      </c>
      <c r="J488" s="66">
        <f>HOUR(tbl_raw_data[[#This Row],[time_taken]])*60+MINUTE(tbl_raw_data[[#This Row],[time_taken]])+SECOND(tbl_raw_data[[#This Row],[time_taken]])/60</f>
        <v>9.3166666666666664</v>
      </c>
      <c r="K488" s="68">
        <f>DATE(YEAR(tbl_raw_data[[#This Row],[Date Actioned]]),MONTH(tbl_raw_data[[#This Row],[Date Actioned]]),DAY(tbl_raw_data[[#This Row],[Date Actioned]]))</f>
        <v>45138</v>
      </c>
      <c r="L488" s="65" t="str">
        <f>UPPER(TEXT(tbl_raw_data[[#This Row],[updated_date]],"MMMM"))</f>
        <v>JULY</v>
      </c>
      <c r="M488" s="65" t="str">
        <f>"WEEK "&amp;IF(ROUNDUP(DAY(tbl_raw_data[[#This Row],[updated_date]])/7,0)=5,4,ROUNDUP(DAY(tbl_raw_data[[#This Row],[updated_date]])/7,0))</f>
        <v>WEEK 4</v>
      </c>
      <c r="N488" s="71" t="str">
        <f>UPPER(VLOOKUP(tbl_raw_data[[#This Row],[Analyst]],settings!$A$1:$B$15,2,0))</f>
        <v>QUADIR</v>
      </c>
      <c r="O488" s="71" t="str">
        <f>TRIM(UPPER(tbl_raw_data[[#This Row],[Outcome]]))</f>
        <v>WITHDRAW</v>
      </c>
      <c r="P488" s="71" t="str">
        <f>TRIM(UPPER(tbl_raw_data[[#This Row],[Queue Name]]))</f>
        <v>CONSUMER PRE BUREAU</v>
      </c>
      <c r="Q488" s="71" t="str">
        <f>IF(tbl_raw_data[[#This Row],[time_taken_in_min]]&lt;=settings!$D$2,"SLA_MET","SLA_NOT_MET")</f>
        <v>SLA_MET</v>
      </c>
    </row>
    <row r="489" spans="1:17" x14ac:dyDescent="0.3">
      <c r="A489" s="5" t="s">
        <v>1452</v>
      </c>
      <c r="B489" s="36">
        <v>45138.409212962964</v>
      </c>
      <c r="C489" s="37">
        <v>45138.413101851853</v>
      </c>
      <c r="D489" s="6" t="s">
        <v>47</v>
      </c>
      <c r="E489" s="6" t="s">
        <v>18</v>
      </c>
      <c r="F489" s="6" t="s">
        <v>14</v>
      </c>
      <c r="G489" s="6" t="s">
        <v>72</v>
      </c>
      <c r="H489" s="84" t="str">
        <f t="shared" si="7"/>
        <v>Incomplete Details</v>
      </c>
      <c r="I489" s="63">
        <f>(tbl_raw_data[[#This Row],[Date Actioned]])-(tbl_raw_data[[#This Row],[Date Tagged]])</f>
        <v>3.8888888884685002E-3</v>
      </c>
      <c r="J489" s="66">
        <f>HOUR(tbl_raw_data[[#This Row],[time_taken]])*60+MINUTE(tbl_raw_data[[#This Row],[time_taken]])+SECOND(tbl_raw_data[[#This Row],[time_taken]])/60</f>
        <v>5.6</v>
      </c>
      <c r="K489" s="68">
        <f>DATE(YEAR(tbl_raw_data[[#This Row],[Date Actioned]]),MONTH(tbl_raw_data[[#This Row],[Date Actioned]]),DAY(tbl_raw_data[[#This Row],[Date Actioned]]))</f>
        <v>45138</v>
      </c>
      <c r="L489" s="65" t="str">
        <f>UPPER(TEXT(tbl_raw_data[[#This Row],[updated_date]],"MMMM"))</f>
        <v>JULY</v>
      </c>
      <c r="M489" s="65" t="str">
        <f>"WEEK "&amp;IF(ROUNDUP(DAY(tbl_raw_data[[#This Row],[updated_date]])/7,0)=5,4,ROUNDUP(DAY(tbl_raw_data[[#This Row],[updated_date]])/7,0))</f>
        <v>WEEK 4</v>
      </c>
      <c r="N489" s="71" t="str">
        <f>UPPER(VLOOKUP(tbl_raw_data[[#This Row],[Analyst]],settings!$A$1:$B$15,2,0))</f>
        <v>CAMROON</v>
      </c>
      <c r="O489" s="71" t="str">
        <f>TRIM(UPPER(tbl_raw_data[[#This Row],[Outcome]]))</f>
        <v>WITHDRAW</v>
      </c>
      <c r="P489" s="71" t="str">
        <f>TRIM(UPPER(tbl_raw_data[[#This Row],[Queue Name]]))</f>
        <v>CONSUMER PRE BUREAU</v>
      </c>
      <c r="Q489" s="71" t="str">
        <f>IF(tbl_raw_data[[#This Row],[time_taken_in_min]]&lt;=settings!$D$2,"SLA_MET","SLA_NOT_MET")</f>
        <v>SLA_MET</v>
      </c>
    </row>
    <row r="490" spans="1:17" x14ac:dyDescent="0.3">
      <c r="A490" s="7" t="s">
        <v>1453</v>
      </c>
      <c r="B490" s="34">
        <v>45138.418564814812</v>
      </c>
      <c r="C490" s="38">
        <v>45138.428391203706</v>
      </c>
      <c r="D490" s="3" t="s">
        <v>47</v>
      </c>
      <c r="E490" s="3" t="s">
        <v>11</v>
      </c>
      <c r="F490" s="3" t="s">
        <v>14</v>
      </c>
      <c r="G490" s="3" t="s">
        <v>132</v>
      </c>
      <c r="H490" s="84" t="str">
        <f t="shared" si="7"/>
        <v>Incomplete Details</v>
      </c>
      <c r="I490" s="63">
        <f>(tbl_raw_data[[#This Row],[Date Actioned]])-(tbl_raw_data[[#This Row],[Date Tagged]])</f>
        <v>9.826388893998228E-3</v>
      </c>
      <c r="J490" s="66">
        <f>HOUR(tbl_raw_data[[#This Row],[time_taken]])*60+MINUTE(tbl_raw_data[[#This Row],[time_taken]])+SECOND(tbl_raw_data[[#This Row],[time_taken]])/60</f>
        <v>14.15</v>
      </c>
      <c r="K490" s="68">
        <f>DATE(YEAR(tbl_raw_data[[#This Row],[Date Actioned]]),MONTH(tbl_raw_data[[#This Row],[Date Actioned]]),DAY(tbl_raw_data[[#This Row],[Date Actioned]]))</f>
        <v>45138</v>
      </c>
      <c r="L490" s="65" t="str">
        <f>UPPER(TEXT(tbl_raw_data[[#This Row],[updated_date]],"MMMM"))</f>
        <v>JULY</v>
      </c>
      <c r="M490" s="65" t="str">
        <f>"WEEK "&amp;IF(ROUNDUP(DAY(tbl_raw_data[[#This Row],[updated_date]])/7,0)=5,4,ROUNDUP(DAY(tbl_raw_data[[#This Row],[updated_date]])/7,0))</f>
        <v>WEEK 4</v>
      </c>
      <c r="N490" s="71" t="str">
        <f>UPPER(VLOOKUP(tbl_raw_data[[#This Row],[Analyst]],settings!$A$1:$B$15,2,0))</f>
        <v>CAMROON</v>
      </c>
      <c r="O490" s="71" t="str">
        <f>TRIM(UPPER(tbl_raw_data[[#This Row],[Outcome]]))</f>
        <v>WITHDRAW</v>
      </c>
      <c r="P490" s="71" t="str">
        <f>TRIM(UPPER(tbl_raw_data[[#This Row],[Queue Name]]))</f>
        <v>CONSUMER EXISTING</v>
      </c>
      <c r="Q490" s="71" t="str">
        <f>IF(tbl_raw_data[[#This Row],[time_taken_in_min]]&lt;=settings!$D$2,"SLA_MET","SLA_NOT_MET")</f>
        <v>SLA_MET</v>
      </c>
    </row>
    <row r="491" spans="1:17" x14ac:dyDescent="0.3">
      <c r="A491" s="1" t="s">
        <v>1454</v>
      </c>
      <c r="B491" s="36">
        <v>45138.41982638889</v>
      </c>
      <c r="C491" s="39">
        <v>45138.433344907404</v>
      </c>
      <c r="D491" s="8" t="s">
        <v>55</v>
      </c>
      <c r="E491" s="6" t="s">
        <v>8</v>
      </c>
      <c r="F491" s="8" t="s">
        <v>9</v>
      </c>
      <c r="G491" s="9"/>
      <c r="H491" s="84" t="str">
        <f t="shared" si="7"/>
        <v>Reason Unknown</v>
      </c>
      <c r="I491" s="63">
        <f>(tbl_raw_data[[#This Row],[Date Actioned]])-(tbl_raw_data[[#This Row],[Date Tagged]])</f>
        <v>1.3518518513592426E-2</v>
      </c>
      <c r="J491" s="66">
        <f>HOUR(tbl_raw_data[[#This Row],[time_taken]])*60+MINUTE(tbl_raw_data[[#This Row],[time_taken]])+SECOND(tbl_raw_data[[#This Row],[time_taken]])/60</f>
        <v>19.466666666666665</v>
      </c>
      <c r="K491" s="68">
        <f>DATE(YEAR(tbl_raw_data[[#This Row],[Date Actioned]]),MONTH(tbl_raw_data[[#This Row],[Date Actioned]]),DAY(tbl_raw_data[[#This Row],[Date Actioned]]))</f>
        <v>45138</v>
      </c>
      <c r="L491" s="65" t="str">
        <f>UPPER(TEXT(tbl_raw_data[[#This Row],[updated_date]],"MMMM"))</f>
        <v>JULY</v>
      </c>
      <c r="M491" s="65" t="str">
        <f>"WEEK "&amp;IF(ROUNDUP(DAY(tbl_raw_data[[#This Row],[updated_date]])/7,0)=5,4,ROUNDUP(DAY(tbl_raw_data[[#This Row],[updated_date]])/7,0))</f>
        <v>WEEK 4</v>
      </c>
      <c r="N491" s="71" t="str">
        <f>UPPER(VLOOKUP(tbl_raw_data[[#This Row],[Analyst]],settings!$A$1:$B$15,2,0))</f>
        <v>QUADIR</v>
      </c>
      <c r="O491" s="71" t="str">
        <f>TRIM(UPPER(tbl_raw_data[[#This Row],[Outcome]]))</f>
        <v>WITHDRAW</v>
      </c>
      <c r="P491" s="71" t="str">
        <f>TRIM(UPPER(tbl_raw_data[[#This Row],[Queue Name]]))</f>
        <v>CONSUMER POST BUREAU</v>
      </c>
      <c r="Q491" s="71" t="str">
        <f>IF(tbl_raw_data[[#This Row],[time_taken_in_min]]&lt;=settings!$D$2,"SLA_MET","SLA_NOT_MET")</f>
        <v>SLA_MET</v>
      </c>
    </row>
    <row r="492" spans="1:17" x14ac:dyDescent="0.3">
      <c r="A492" s="5" t="s">
        <v>1455</v>
      </c>
      <c r="B492" s="34">
        <v>45138.429768518516</v>
      </c>
      <c r="C492" s="38">
        <v>45138.433935185189</v>
      </c>
      <c r="D492" s="3" t="s">
        <v>47</v>
      </c>
      <c r="E492" s="3" t="s">
        <v>11</v>
      </c>
      <c r="F492" s="3" t="s">
        <v>14</v>
      </c>
      <c r="G492" s="3" t="s">
        <v>72</v>
      </c>
      <c r="H492" s="84" t="str">
        <f t="shared" si="7"/>
        <v>Incomplete Details</v>
      </c>
      <c r="I492" s="63">
        <f>(tbl_raw_data[[#This Row],[Date Actioned]])-(tbl_raw_data[[#This Row],[Date Tagged]])</f>
        <v>4.1666666729724966E-3</v>
      </c>
      <c r="J492" s="66">
        <f>HOUR(tbl_raw_data[[#This Row],[time_taken]])*60+MINUTE(tbl_raw_data[[#This Row],[time_taken]])+SECOND(tbl_raw_data[[#This Row],[time_taken]])/60</f>
        <v>6</v>
      </c>
      <c r="K492" s="68">
        <f>DATE(YEAR(tbl_raw_data[[#This Row],[Date Actioned]]),MONTH(tbl_raw_data[[#This Row],[Date Actioned]]),DAY(tbl_raw_data[[#This Row],[Date Actioned]]))</f>
        <v>45138</v>
      </c>
      <c r="L492" s="65" t="str">
        <f>UPPER(TEXT(tbl_raw_data[[#This Row],[updated_date]],"MMMM"))</f>
        <v>JULY</v>
      </c>
      <c r="M492" s="65" t="str">
        <f>"WEEK "&amp;IF(ROUNDUP(DAY(tbl_raw_data[[#This Row],[updated_date]])/7,0)=5,4,ROUNDUP(DAY(tbl_raw_data[[#This Row],[updated_date]])/7,0))</f>
        <v>WEEK 4</v>
      </c>
      <c r="N492" s="71" t="str">
        <f>UPPER(VLOOKUP(tbl_raw_data[[#This Row],[Analyst]],settings!$A$1:$B$15,2,0))</f>
        <v>CAMROON</v>
      </c>
      <c r="O492" s="71" t="str">
        <f>TRIM(UPPER(tbl_raw_data[[#This Row],[Outcome]]))</f>
        <v>WITHDRAW</v>
      </c>
      <c r="P492" s="71" t="str">
        <f>TRIM(UPPER(tbl_raw_data[[#This Row],[Queue Name]]))</f>
        <v>CONSUMER EXISTING</v>
      </c>
      <c r="Q492" s="71" t="str">
        <f>IF(tbl_raw_data[[#This Row],[time_taken_in_min]]&lt;=settings!$D$2,"SLA_MET","SLA_NOT_MET")</f>
        <v>SLA_MET</v>
      </c>
    </row>
    <row r="493" spans="1:17" x14ac:dyDescent="0.3">
      <c r="A493" s="7" t="s">
        <v>1456</v>
      </c>
      <c r="B493" s="36">
        <v>45138.441574074073</v>
      </c>
      <c r="C493" s="37">
        <v>45138.447314814817</v>
      </c>
      <c r="D493" s="6" t="s">
        <v>47</v>
      </c>
      <c r="E493" s="6" t="s">
        <v>11</v>
      </c>
      <c r="F493" s="6" t="s">
        <v>17</v>
      </c>
      <c r="G493" s="6" t="s">
        <v>34</v>
      </c>
      <c r="H493" s="84" t="str">
        <f t="shared" si="7"/>
        <v>Overdue Bill</v>
      </c>
      <c r="I493" s="63">
        <f>(tbl_raw_data[[#This Row],[Date Actioned]])-(tbl_raw_data[[#This Row],[Date Tagged]])</f>
        <v>5.7407407439313829E-3</v>
      </c>
      <c r="J493" s="66">
        <f>HOUR(tbl_raw_data[[#This Row],[time_taken]])*60+MINUTE(tbl_raw_data[[#This Row],[time_taken]])+SECOND(tbl_raw_data[[#This Row],[time_taken]])/60</f>
        <v>8.2666666666666675</v>
      </c>
      <c r="K493" s="68">
        <f>DATE(YEAR(tbl_raw_data[[#This Row],[Date Actioned]]),MONTH(tbl_raw_data[[#This Row],[Date Actioned]]),DAY(tbl_raw_data[[#This Row],[Date Actioned]]))</f>
        <v>45138</v>
      </c>
      <c r="L493" s="65" t="str">
        <f>UPPER(TEXT(tbl_raw_data[[#This Row],[updated_date]],"MMMM"))</f>
        <v>JULY</v>
      </c>
      <c r="M493" s="65" t="str">
        <f>"WEEK "&amp;IF(ROUNDUP(DAY(tbl_raw_data[[#This Row],[updated_date]])/7,0)=5,4,ROUNDUP(DAY(tbl_raw_data[[#This Row],[updated_date]])/7,0))</f>
        <v>WEEK 4</v>
      </c>
      <c r="N493" s="71" t="str">
        <f>UPPER(VLOOKUP(tbl_raw_data[[#This Row],[Analyst]],settings!$A$1:$B$15,2,0))</f>
        <v>MERCEDES</v>
      </c>
      <c r="O493" s="71" t="str">
        <f>TRIM(UPPER(tbl_raw_data[[#This Row],[Outcome]]))</f>
        <v>WITHDRAW</v>
      </c>
      <c r="P493" s="71" t="str">
        <f>TRIM(UPPER(tbl_raw_data[[#This Row],[Queue Name]]))</f>
        <v>CONSUMER EXISTING</v>
      </c>
      <c r="Q493" s="71" t="str">
        <f>IF(tbl_raw_data[[#This Row],[time_taken_in_min]]&lt;=settings!$D$2,"SLA_MET","SLA_NOT_MET")</f>
        <v>SLA_MET</v>
      </c>
    </row>
    <row r="494" spans="1:17" x14ac:dyDescent="0.3">
      <c r="A494" s="1" t="s">
        <v>1457</v>
      </c>
      <c r="B494" s="34">
        <v>45138.448530092595</v>
      </c>
      <c r="C494" s="38">
        <v>45138.464131944442</v>
      </c>
      <c r="D494" s="3" t="s">
        <v>47</v>
      </c>
      <c r="E494" s="3" t="s">
        <v>18</v>
      </c>
      <c r="F494" s="3" t="s">
        <v>12</v>
      </c>
      <c r="G494" s="3" t="s">
        <v>133</v>
      </c>
      <c r="H494" s="84" t="str">
        <f t="shared" si="7"/>
        <v>Incorrect Details</v>
      </c>
      <c r="I494" s="63">
        <f>(tbl_raw_data[[#This Row],[Date Actioned]])-(tbl_raw_data[[#This Row],[Date Tagged]])</f>
        <v>1.5601851846440695E-2</v>
      </c>
      <c r="J494" s="66">
        <f>HOUR(tbl_raw_data[[#This Row],[time_taken]])*60+MINUTE(tbl_raw_data[[#This Row],[time_taken]])+SECOND(tbl_raw_data[[#This Row],[time_taken]])/60</f>
        <v>22.466666666666665</v>
      </c>
      <c r="K494" s="68">
        <f>DATE(YEAR(tbl_raw_data[[#This Row],[Date Actioned]]),MONTH(tbl_raw_data[[#This Row],[Date Actioned]]),DAY(tbl_raw_data[[#This Row],[Date Actioned]]))</f>
        <v>45138</v>
      </c>
      <c r="L494" s="65" t="str">
        <f>UPPER(TEXT(tbl_raw_data[[#This Row],[updated_date]],"MMMM"))</f>
        <v>JULY</v>
      </c>
      <c r="M494" s="65" t="str">
        <f>"WEEK "&amp;IF(ROUNDUP(DAY(tbl_raw_data[[#This Row],[updated_date]])/7,0)=5,4,ROUNDUP(DAY(tbl_raw_data[[#This Row],[updated_date]])/7,0))</f>
        <v>WEEK 4</v>
      </c>
      <c r="N494" s="71" t="str">
        <f>UPPER(VLOOKUP(tbl_raw_data[[#This Row],[Analyst]],settings!$A$1:$B$15,2,0))</f>
        <v>NITESH</v>
      </c>
      <c r="O494" s="71" t="str">
        <f>TRIM(UPPER(tbl_raw_data[[#This Row],[Outcome]]))</f>
        <v>WITHDRAW</v>
      </c>
      <c r="P494" s="71" t="str">
        <f>TRIM(UPPER(tbl_raw_data[[#This Row],[Queue Name]]))</f>
        <v>CONSUMER PRE BUREAU</v>
      </c>
      <c r="Q494" s="71" t="str">
        <f>IF(tbl_raw_data[[#This Row],[time_taken_in_min]]&lt;=settings!$D$2,"SLA_MET","SLA_NOT_MET")</f>
        <v>SLA_NOT_MET</v>
      </c>
    </row>
    <row r="495" spans="1:17" x14ac:dyDescent="0.3">
      <c r="A495" s="5" t="s">
        <v>1458</v>
      </c>
      <c r="B495" s="36">
        <v>45138.450138888889</v>
      </c>
      <c r="C495" s="39">
        <v>45138.452268518522</v>
      </c>
      <c r="D495" s="8" t="s">
        <v>55</v>
      </c>
      <c r="E495" s="6" t="s">
        <v>11</v>
      </c>
      <c r="F495" s="8" t="s">
        <v>9</v>
      </c>
      <c r="G495" s="9"/>
      <c r="H495" s="84" t="str">
        <f t="shared" si="7"/>
        <v>Reason Unknown</v>
      </c>
      <c r="I495" s="63">
        <f>(tbl_raw_data[[#This Row],[Date Actioned]])-(tbl_raw_data[[#This Row],[Date Tagged]])</f>
        <v>2.1296296326909214E-3</v>
      </c>
      <c r="J495" s="66">
        <f>HOUR(tbl_raw_data[[#This Row],[time_taken]])*60+MINUTE(tbl_raw_data[[#This Row],[time_taken]])+SECOND(tbl_raw_data[[#This Row],[time_taken]])/60</f>
        <v>3.0666666666666669</v>
      </c>
      <c r="K495" s="68">
        <f>DATE(YEAR(tbl_raw_data[[#This Row],[Date Actioned]]),MONTH(tbl_raw_data[[#This Row],[Date Actioned]]),DAY(tbl_raw_data[[#This Row],[Date Actioned]]))</f>
        <v>45138</v>
      </c>
      <c r="L495" s="65" t="str">
        <f>UPPER(TEXT(tbl_raw_data[[#This Row],[updated_date]],"MMMM"))</f>
        <v>JULY</v>
      </c>
      <c r="M495" s="65" t="str">
        <f>"WEEK "&amp;IF(ROUNDUP(DAY(tbl_raw_data[[#This Row],[updated_date]])/7,0)=5,4,ROUNDUP(DAY(tbl_raw_data[[#This Row],[updated_date]])/7,0))</f>
        <v>WEEK 4</v>
      </c>
      <c r="N495" s="71" t="str">
        <f>UPPER(VLOOKUP(tbl_raw_data[[#This Row],[Analyst]],settings!$A$1:$B$15,2,0))</f>
        <v>QUADIR</v>
      </c>
      <c r="O495" s="71" t="str">
        <f>TRIM(UPPER(tbl_raw_data[[#This Row],[Outcome]]))</f>
        <v>WITHDRAW</v>
      </c>
      <c r="P495" s="71" t="str">
        <f>TRIM(UPPER(tbl_raw_data[[#This Row],[Queue Name]]))</f>
        <v>CONSUMER EXISTING</v>
      </c>
      <c r="Q495" s="71" t="str">
        <f>IF(tbl_raw_data[[#This Row],[time_taken_in_min]]&lt;=settings!$D$2,"SLA_MET","SLA_NOT_MET")</f>
        <v>SLA_MET</v>
      </c>
    </row>
    <row r="496" spans="1:17" x14ac:dyDescent="0.3">
      <c r="A496" s="7" t="s">
        <v>1459</v>
      </c>
      <c r="B496" s="34">
        <v>45138.473576388889</v>
      </c>
      <c r="C496" s="38">
        <v>45138.48678240741</v>
      </c>
      <c r="D496" s="3" t="s">
        <v>47</v>
      </c>
      <c r="E496" s="3" t="s">
        <v>18</v>
      </c>
      <c r="F496" s="3" t="s">
        <v>17</v>
      </c>
      <c r="G496" s="3" t="s">
        <v>134</v>
      </c>
      <c r="H496" s="84" t="str">
        <f t="shared" si="7"/>
        <v>Incorrect Details</v>
      </c>
      <c r="I496" s="63">
        <f>(tbl_raw_data[[#This Row],[Date Actioned]])-(tbl_raw_data[[#This Row],[Date Tagged]])</f>
        <v>1.3206018520577345E-2</v>
      </c>
      <c r="J496" s="66">
        <f>HOUR(tbl_raw_data[[#This Row],[time_taken]])*60+MINUTE(tbl_raw_data[[#This Row],[time_taken]])+SECOND(tbl_raw_data[[#This Row],[time_taken]])/60</f>
        <v>19.016666666666666</v>
      </c>
      <c r="K496" s="68">
        <f>DATE(YEAR(tbl_raw_data[[#This Row],[Date Actioned]]),MONTH(tbl_raw_data[[#This Row],[Date Actioned]]),DAY(tbl_raw_data[[#This Row],[Date Actioned]]))</f>
        <v>45138</v>
      </c>
      <c r="L496" s="65" t="str">
        <f>UPPER(TEXT(tbl_raw_data[[#This Row],[updated_date]],"MMMM"))</f>
        <v>JULY</v>
      </c>
      <c r="M496" s="65" t="str">
        <f>"WEEK "&amp;IF(ROUNDUP(DAY(tbl_raw_data[[#This Row],[updated_date]])/7,0)=5,4,ROUNDUP(DAY(tbl_raw_data[[#This Row],[updated_date]])/7,0))</f>
        <v>WEEK 4</v>
      </c>
      <c r="N496" s="71" t="str">
        <f>UPPER(VLOOKUP(tbl_raw_data[[#This Row],[Analyst]],settings!$A$1:$B$15,2,0))</f>
        <v>MERCEDES</v>
      </c>
      <c r="O496" s="71" t="str">
        <f>TRIM(UPPER(tbl_raw_data[[#This Row],[Outcome]]))</f>
        <v>WITHDRAW</v>
      </c>
      <c r="P496" s="71" t="str">
        <f>TRIM(UPPER(tbl_raw_data[[#This Row],[Queue Name]]))</f>
        <v>CONSUMER PRE BUREAU</v>
      </c>
      <c r="Q496" s="71" t="str">
        <f>IF(tbl_raw_data[[#This Row],[time_taken_in_min]]&lt;=settings!$D$2,"SLA_MET","SLA_NOT_MET")</f>
        <v>SLA_MET</v>
      </c>
    </row>
    <row r="497" spans="1:17" x14ac:dyDescent="0.3">
      <c r="A497" s="1" t="s">
        <v>1460</v>
      </c>
      <c r="B497" s="36">
        <v>45138.4766087963</v>
      </c>
      <c r="C497" s="37">
        <v>45138.482858796298</v>
      </c>
      <c r="D497" s="6" t="s">
        <v>47</v>
      </c>
      <c r="E497" s="6" t="s">
        <v>18</v>
      </c>
      <c r="F497" s="6" t="s">
        <v>17</v>
      </c>
      <c r="G497" s="6" t="s">
        <v>135</v>
      </c>
      <c r="H497" s="84" t="str">
        <f t="shared" si="7"/>
        <v>Incorrect Details</v>
      </c>
      <c r="I497" s="63">
        <f>(tbl_raw_data[[#This Row],[Date Actioned]])-(tbl_raw_data[[#This Row],[Date Tagged]])</f>
        <v>6.2499999985448085E-3</v>
      </c>
      <c r="J497" s="66">
        <f>HOUR(tbl_raw_data[[#This Row],[time_taken]])*60+MINUTE(tbl_raw_data[[#This Row],[time_taken]])+SECOND(tbl_raw_data[[#This Row],[time_taken]])/60</f>
        <v>9</v>
      </c>
      <c r="K497" s="68">
        <f>DATE(YEAR(tbl_raw_data[[#This Row],[Date Actioned]]),MONTH(tbl_raw_data[[#This Row],[Date Actioned]]),DAY(tbl_raw_data[[#This Row],[Date Actioned]]))</f>
        <v>45138</v>
      </c>
      <c r="L497" s="65" t="str">
        <f>UPPER(TEXT(tbl_raw_data[[#This Row],[updated_date]],"MMMM"))</f>
        <v>JULY</v>
      </c>
      <c r="M497" s="65" t="str">
        <f>"WEEK "&amp;IF(ROUNDUP(DAY(tbl_raw_data[[#This Row],[updated_date]])/7,0)=5,4,ROUNDUP(DAY(tbl_raw_data[[#This Row],[updated_date]])/7,0))</f>
        <v>WEEK 4</v>
      </c>
      <c r="N497" s="71" t="str">
        <f>UPPER(VLOOKUP(tbl_raw_data[[#This Row],[Analyst]],settings!$A$1:$B$15,2,0))</f>
        <v>MERCEDES</v>
      </c>
      <c r="O497" s="71" t="str">
        <f>TRIM(UPPER(tbl_raw_data[[#This Row],[Outcome]]))</f>
        <v>WITHDRAW</v>
      </c>
      <c r="P497" s="71" t="str">
        <f>TRIM(UPPER(tbl_raw_data[[#This Row],[Queue Name]]))</f>
        <v>CONSUMER PRE BUREAU</v>
      </c>
      <c r="Q497" s="71" t="str">
        <f>IF(tbl_raw_data[[#This Row],[time_taken_in_min]]&lt;=settings!$D$2,"SLA_MET","SLA_NOT_MET")</f>
        <v>SLA_MET</v>
      </c>
    </row>
    <row r="498" spans="1:17" x14ac:dyDescent="0.3">
      <c r="A498" s="5" t="s">
        <v>1461</v>
      </c>
      <c r="B498" s="34">
        <v>45138.481469907405</v>
      </c>
      <c r="C498" s="38">
        <v>45138.487037037034</v>
      </c>
      <c r="D498" s="3" t="s">
        <v>47</v>
      </c>
      <c r="E498" s="3" t="s">
        <v>11</v>
      </c>
      <c r="F498" s="3" t="s">
        <v>24</v>
      </c>
      <c r="G498" s="3" t="s">
        <v>136</v>
      </c>
      <c r="H498" s="84" t="str">
        <f t="shared" si="7"/>
        <v>Incomplete Details</v>
      </c>
      <c r="I498" s="63">
        <f>(tbl_raw_data[[#This Row],[Date Actioned]])-(tbl_raw_data[[#This Row],[Date Tagged]])</f>
        <v>5.5671296286163852E-3</v>
      </c>
      <c r="J498" s="66">
        <f>HOUR(tbl_raw_data[[#This Row],[time_taken]])*60+MINUTE(tbl_raw_data[[#This Row],[time_taken]])+SECOND(tbl_raw_data[[#This Row],[time_taken]])/60</f>
        <v>8.0166666666666675</v>
      </c>
      <c r="K498" s="68">
        <f>DATE(YEAR(tbl_raw_data[[#This Row],[Date Actioned]]),MONTH(tbl_raw_data[[#This Row],[Date Actioned]]),DAY(tbl_raw_data[[#This Row],[Date Actioned]]))</f>
        <v>45138</v>
      </c>
      <c r="L498" s="65" t="str">
        <f>UPPER(TEXT(tbl_raw_data[[#This Row],[updated_date]],"MMMM"))</f>
        <v>JULY</v>
      </c>
      <c r="M498" s="65" t="str">
        <f>"WEEK "&amp;IF(ROUNDUP(DAY(tbl_raw_data[[#This Row],[updated_date]])/7,0)=5,4,ROUNDUP(DAY(tbl_raw_data[[#This Row],[updated_date]])/7,0))</f>
        <v>WEEK 4</v>
      </c>
      <c r="N498" s="71" t="str">
        <f>UPPER(VLOOKUP(tbl_raw_data[[#This Row],[Analyst]],settings!$A$1:$B$15,2,0))</f>
        <v>SAM</v>
      </c>
      <c r="O498" s="71" t="str">
        <f>TRIM(UPPER(tbl_raw_data[[#This Row],[Outcome]]))</f>
        <v>WITHDRAW</v>
      </c>
      <c r="P498" s="71" t="str">
        <f>TRIM(UPPER(tbl_raw_data[[#This Row],[Queue Name]]))</f>
        <v>CONSUMER EXISTING</v>
      </c>
      <c r="Q498" s="71" t="str">
        <f>IF(tbl_raw_data[[#This Row],[time_taken_in_min]]&lt;=settings!$D$2,"SLA_MET","SLA_NOT_MET")</f>
        <v>SLA_MET</v>
      </c>
    </row>
    <row r="499" spans="1:17" x14ac:dyDescent="0.3">
      <c r="A499" s="7" t="s">
        <v>1462</v>
      </c>
      <c r="B499" s="36">
        <v>45138.481493055559</v>
      </c>
      <c r="C499" s="37">
        <v>45138.487951388888</v>
      </c>
      <c r="D499" s="6" t="s">
        <v>47</v>
      </c>
      <c r="E499" s="6" t="s">
        <v>18</v>
      </c>
      <c r="F499" s="6" t="s">
        <v>21</v>
      </c>
      <c r="G499" s="6" t="s">
        <v>137</v>
      </c>
      <c r="H499" s="84" t="str">
        <f t="shared" si="7"/>
        <v>Incomplete Details</v>
      </c>
      <c r="I499" s="63">
        <f>(tbl_raw_data[[#This Row],[Date Actioned]])-(tbl_raw_data[[#This Row],[Date Tagged]])</f>
        <v>6.4583333296468481E-3</v>
      </c>
      <c r="J499" s="66">
        <f>HOUR(tbl_raw_data[[#This Row],[time_taken]])*60+MINUTE(tbl_raw_data[[#This Row],[time_taken]])+SECOND(tbl_raw_data[[#This Row],[time_taken]])/60</f>
        <v>9.3000000000000007</v>
      </c>
      <c r="K499" s="68">
        <f>DATE(YEAR(tbl_raw_data[[#This Row],[Date Actioned]]),MONTH(tbl_raw_data[[#This Row],[Date Actioned]]),DAY(tbl_raw_data[[#This Row],[Date Actioned]]))</f>
        <v>45138</v>
      </c>
      <c r="L499" s="65" t="str">
        <f>UPPER(TEXT(tbl_raw_data[[#This Row],[updated_date]],"MMMM"))</f>
        <v>JULY</v>
      </c>
      <c r="M499" s="65" t="str">
        <f>"WEEK "&amp;IF(ROUNDUP(DAY(tbl_raw_data[[#This Row],[updated_date]])/7,0)=5,4,ROUNDUP(DAY(tbl_raw_data[[#This Row],[updated_date]])/7,0))</f>
        <v>WEEK 4</v>
      </c>
      <c r="N499" s="71" t="str">
        <f>UPPER(VLOOKUP(tbl_raw_data[[#This Row],[Analyst]],settings!$A$1:$B$15,2,0))</f>
        <v>SHAHID</v>
      </c>
      <c r="O499" s="71" t="str">
        <f>TRIM(UPPER(tbl_raw_data[[#This Row],[Outcome]]))</f>
        <v>WITHDRAW</v>
      </c>
      <c r="P499" s="71" t="str">
        <f>TRIM(UPPER(tbl_raw_data[[#This Row],[Queue Name]]))</f>
        <v>CONSUMER PRE BUREAU</v>
      </c>
      <c r="Q499" s="71" t="str">
        <f>IF(tbl_raw_data[[#This Row],[time_taken_in_min]]&lt;=settings!$D$2,"SLA_MET","SLA_NOT_MET")</f>
        <v>SLA_MET</v>
      </c>
    </row>
    <row r="500" spans="1:17" x14ac:dyDescent="0.3">
      <c r="A500" s="1" t="s">
        <v>1463</v>
      </c>
      <c r="B500" s="34">
        <v>45138.484861111108</v>
      </c>
      <c r="C500" s="38">
        <v>45138.494039351855</v>
      </c>
      <c r="D500" s="3" t="s">
        <v>47</v>
      </c>
      <c r="E500" s="3" t="s">
        <v>11</v>
      </c>
      <c r="F500" s="3" t="s">
        <v>114</v>
      </c>
      <c r="G500" s="3" t="s">
        <v>34</v>
      </c>
      <c r="H500" s="84" t="str">
        <f t="shared" si="7"/>
        <v>Overdue Bill</v>
      </c>
      <c r="I500" s="63">
        <f>(tbl_raw_data[[#This Row],[Date Actioned]])-(tbl_raw_data[[#This Row],[Date Tagged]])</f>
        <v>9.1782407471328042E-3</v>
      </c>
      <c r="J500" s="66">
        <f>HOUR(tbl_raw_data[[#This Row],[time_taken]])*60+MINUTE(tbl_raw_data[[#This Row],[time_taken]])+SECOND(tbl_raw_data[[#This Row],[time_taken]])/60</f>
        <v>13.216666666666667</v>
      </c>
      <c r="K500" s="68">
        <f>DATE(YEAR(tbl_raw_data[[#This Row],[Date Actioned]]),MONTH(tbl_raw_data[[#This Row],[Date Actioned]]),DAY(tbl_raw_data[[#This Row],[Date Actioned]]))</f>
        <v>45138</v>
      </c>
      <c r="L500" s="65" t="str">
        <f>UPPER(TEXT(tbl_raw_data[[#This Row],[updated_date]],"MMMM"))</f>
        <v>JULY</v>
      </c>
      <c r="M500" s="65" t="str">
        <f>"WEEK "&amp;IF(ROUNDUP(DAY(tbl_raw_data[[#This Row],[updated_date]])/7,0)=5,4,ROUNDUP(DAY(tbl_raw_data[[#This Row],[updated_date]])/7,0))</f>
        <v>WEEK 4</v>
      </c>
      <c r="N500" s="71" t="str">
        <f>UPPER(VLOOKUP(tbl_raw_data[[#This Row],[Analyst]],settings!$A$1:$B$15,2,0))</f>
        <v>FARDIN</v>
      </c>
      <c r="O500" s="71" t="str">
        <f>TRIM(UPPER(tbl_raw_data[[#This Row],[Outcome]]))</f>
        <v>WITHDRAW</v>
      </c>
      <c r="P500" s="71" t="str">
        <f>TRIM(UPPER(tbl_raw_data[[#This Row],[Queue Name]]))</f>
        <v>CONSUMER EXISTING</v>
      </c>
      <c r="Q500" s="71" t="str">
        <f>IF(tbl_raw_data[[#This Row],[time_taken_in_min]]&lt;=settings!$D$2,"SLA_MET","SLA_NOT_MET")</f>
        <v>SLA_MET</v>
      </c>
    </row>
    <row r="501" spans="1:17" x14ac:dyDescent="0.3">
      <c r="A501" s="5" t="s">
        <v>1464</v>
      </c>
      <c r="B501" s="36">
        <v>45138.491701388892</v>
      </c>
      <c r="C501" s="37">
        <v>45138.49832175926</v>
      </c>
      <c r="D501" s="6" t="s">
        <v>47</v>
      </c>
      <c r="E501" s="6" t="s">
        <v>18</v>
      </c>
      <c r="F501" s="6" t="s">
        <v>14</v>
      </c>
      <c r="G501" s="6" t="s">
        <v>138</v>
      </c>
      <c r="H501" s="84" t="str">
        <f t="shared" si="7"/>
        <v>Incorrect Queue</v>
      </c>
      <c r="I501" s="63">
        <f>(tbl_raw_data[[#This Row],[Date Actioned]])-(tbl_raw_data[[#This Row],[Date Tagged]])</f>
        <v>6.6203703681821935E-3</v>
      </c>
      <c r="J501" s="66">
        <f>HOUR(tbl_raw_data[[#This Row],[time_taken]])*60+MINUTE(tbl_raw_data[[#This Row],[time_taken]])+SECOND(tbl_raw_data[[#This Row],[time_taken]])/60</f>
        <v>9.5333333333333332</v>
      </c>
      <c r="K501" s="68">
        <f>DATE(YEAR(tbl_raw_data[[#This Row],[Date Actioned]]),MONTH(tbl_raw_data[[#This Row],[Date Actioned]]),DAY(tbl_raw_data[[#This Row],[Date Actioned]]))</f>
        <v>45138</v>
      </c>
      <c r="L501" s="65" t="str">
        <f>UPPER(TEXT(tbl_raw_data[[#This Row],[updated_date]],"MMMM"))</f>
        <v>JULY</v>
      </c>
      <c r="M501" s="65" t="str">
        <f>"WEEK "&amp;IF(ROUNDUP(DAY(tbl_raw_data[[#This Row],[updated_date]])/7,0)=5,4,ROUNDUP(DAY(tbl_raw_data[[#This Row],[updated_date]])/7,0))</f>
        <v>WEEK 4</v>
      </c>
      <c r="N501" s="71" t="str">
        <f>UPPER(VLOOKUP(tbl_raw_data[[#This Row],[Analyst]],settings!$A$1:$B$15,2,0))</f>
        <v>CAMROON</v>
      </c>
      <c r="O501" s="71" t="str">
        <f>TRIM(UPPER(tbl_raw_data[[#This Row],[Outcome]]))</f>
        <v>WITHDRAW</v>
      </c>
      <c r="P501" s="71" t="str">
        <f>TRIM(UPPER(tbl_raw_data[[#This Row],[Queue Name]]))</f>
        <v>CONSUMER PRE BUREAU</v>
      </c>
      <c r="Q501" s="71" t="str">
        <f>IF(tbl_raw_data[[#This Row],[time_taken_in_min]]&lt;=settings!$D$2,"SLA_MET","SLA_NOT_MET")</f>
        <v>SLA_MET</v>
      </c>
    </row>
    <row r="502" spans="1:17" x14ac:dyDescent="0.3">
      <c r="A502" s="7" t="s">
        <v>1465</v>
      </c>
      <c r="B502" s="34">
        <v>45138.493726851855</v>
      </c>
      <c r="C502" s="38">
        <v>45138.50199074074</v>
      </c>
      <c r="D502" s="3" t="s">
        <v>47</v>
      </c>
      <c r="E502" s="3" t="s">
        <v>18</v>
      </c>
      <c r="F502" s="3" t="s">
        <v>21</v>
      </c>
      <c r="G502" s="3" t="s">
        <v>139</v>
      </c>
      <c r="H502" s="84" t="str">
        <f t="shared" si="7"/>
        <v>Incomplete Details</v>
      </c>
      <c r="I502" s="63">
        <f>(tbl_raw_data[[#This Row],[Date Actioned]])-(tbl_raw_data[[#This Row],[Date Tagged]])</f>
        <v>8.2638888852670789E-3</v>
      </c>
      <c r="J502" s="66">
        <f>HOUR(tbl_raw_data[[#This Row],[time_taken]])*60+MINUTE(tbl_raw_data[[#This Row],[time_taken]])+SECOND(tbl_raw_data[[#This Row],[time_taken]])/60</f>
        <v>11.9</v>
      </c>
      <c r="K502" s="68">
        <f>DATE(YEAR(tbl_raw_data[[#This Row],[Date Actioned]]),MONTH(tbl_raw_data[[#This Row],[Date Actioned]]),DAY(tbl_raw_data[[#This Row],[Date Actioned]]))</f>
        <v>45138</v>
      </c>
      <c r="L502" s="65" t="str">
        <f>UPPER(TEXT(tbl_raw_data[[#This Row],[updated_date]],"MMMM"))</f>
        <v>JULY</v>
      </c>
      <c r="M502" s="65" t="str">
        <f>"WEEK "&amp;IF(ROUNDUP(DAY(tbl_raw_data[[#This Row],[updated_date]])/7,0)=5,4,ROUNDUP(DAY(tbl_raw_data[[#This Row],[updated_date]])/7,0))</f>
        <v>WEEK 4</v>
      </c>
      <c r="N502" s="71" t="str">
        <f>UPPER(VLOOKUP(tbl_raw_data[[#This Row],[Analyst]],settings!$A$1:$B$15,2,0))</f>
        <v>SHAHID</v>
      </c>
      <c r="O502" s="71" t="str">
        <f>TRIM(UPPER(tbl_raw_data[[#This Row],[Outcome]]))</f>
        <v>WITHDRAW</v>
      </c>
      <c r="P502" s="71" t="str">
        <f>TRIM(UPPER(tbl_raw_data[[#This Row],[Queue Name]]))</f>
        <v>CONSUMER PRE BUREAU</v>
      </c>
      <c r="Q502" s="71" t="str">
        <f>IF(tbl_raw_data[[#This Row],[time_taken_in_min]]&lt;=settings!$D$2,"SLA_MET","SLA_NOT_MET")</f>
        <v>SLA_MET</v>
      </c>
    </row>
    <row r="503" spans="1:17" x14ac:dyDescent="0.3">
      <c r="A503" s="1" t="s">
        <v>1466</v>
      </c>
      <c r="B503" s="36">
        <v>45138.503483796296</v>
      </c>
      <c r="C503" s="37">
        <v>45138.51158564815</v>
      </c>
      <c r="D503" s="6" t="s">
        <v>47</v>
      </c>
      <c r="E503" s="6" t="s">
        <v>18</v>
      </c>
      <c r="F503" s="6" t="s">
        <v>21</v>
      </c>
      <c r="G503" s="6" t="s">
        <v>140</v>
      </c>
      <c r="H503" s="84" t="str">
        <f t="shared" si="7"/>
        <v>Incomplete Details</v>
      </c>
      <c r="I503" s="63">
        <f>(tbl_raw_data[[#This Row],[Date Actioned]])-(tbl_raw_data[[#This Row],[Date Tagged]])</f>
        <v>8.1018518540076911E-3</v>
      </c>
      <c r="J503" s="66">
        <f>HOUR(tbl_raw_data[[#This Row],[time_taken]])*60+MINUTE(tbl_raw_data[[#This Row],[time_taken]])+SECOND(tbl_raw_data[[#This Row],[time_taken]])/60</f>
        <v>11.666666666666666</v>
      </c>
      <c r="K503" s="68">
        <f>DATE(YEAR(tbl_raw_data[[#This Row],[Date Actioned]]),MONTH(tbl_raw_data[[#This Row],[Date Actioned]]),DAY(tbl_raw_data[[#This Row],[Date Actioned]]))</f>
        <v>45138</v>
      </c>
      <c r="L503" s="65" t="str">
        <f>UPPER(TEXT(tbl_raw_data[[#This Row],[updated_date]],"MMMM"))</f>
        <v>JULY</v>
      </c>
      <c r="M503" s="65" t="str">
        <f>"WEEK "&amp;IF(ROUNDUP(DAY(tbl_raw_data[[#This Row],[updated_date]])/7,0)=5,4,ROUNDUP(DAY(tbl_raw_data[[#This Row],[updated_date]])/7,0))</f>
        <v>WEEK 4</v>
      </c>
      <c r="N503" s="71" t="str">
        <f>UPPER(VLOOKUP(tbl_raw_data[[#This Row],[Analyst]],settings!$A$1:$B$15,2,0))</f>
        <v>SHAHID</v>
      </c>
      <c r="O503" s="71" t="str">
        <f>TRIM(UPPER(tbl_raw_data[[#This Row],[Outcome]]))</f>
        <v>WITHDRAW</v>
      </c>
      <c r="P503" s="71" t="str">
        <f>TRIM(UPPER(tbl_raw_data[[#This Row],[Queue Name]]))</f>
        <v>CONSUMER PRE BUREAU</v>
      </c>
      <c r="Q503" s="71" t="str">
        <f>IF(tbl_raw_data[[#This Row],[time_taken_in_min]]&lt;=settings!$D$2,"SLA_MET","SLA_NOT_MET")</f>
        <v>SLA_MET</v>
      </c>
    </row>
    <row r="504" spans="1:17" x14ac:dyDescent="0.3">
      <c r="A504" s="5" t="s">
        <v>1467</v>
      </c>
      <c r="B504" s="34">
        <v>45138.503530092596</v>
      </c>
      <c r="C504" s="38">
        <v>45138.514999999999</v>
      </c>
      <c r="D504" s="3" t="s">
        <v>47</v>
      </c>
      <c r="E504" s="3" t="s">
        <v>18</v>
      </c>
      <c r="F504" s="3" t="s">
        <v>12</v>
      </c>
      <c r="G504" s="3" t="s">
        <v>141</v>
      </c>
      <c r="H504" s="84" t="str">
        <f t="shared" si="7"/>
        <v>Incomplete Details</v>
      </c>
      <c r="I504" s="63">
        <f>(tbl_raw_data[[#This Row],[Date Actioned]])-(tbl_raw_data[[#This Row],[Date Tagged]])</f>
        <v>1.1469907403807156E-2</v>
      </c>
      <c r="J504" s="66">
        <f>HOUR(tbl_raw_data[[#This Row],[time_taken]])*60+MINUTE(tbl_raw_data[[#This Row],[time_taken]])+SECOND(tbl_raw_data[[#This Row],[time_taken]])/60</f>
        <v>16.516666666666666</v>
      </c>
      <c r="K504" s="68">
        <f>DATE(YEAR(tbl_raw_data[[#This Row],[Date Actioned]]),MONTH(tbl_raw_data[[#This Row],[Date Actioned]]),DAY(tbl_raw_data[[#This Row],[Date Actioned]]))</f>
        <v>45138</v>
      </c>
      <c r="L504" s="65" t="str">
        <f>UPPER(TEXT(tbl_raw_data[[#This Row],[updated_date]],"MMMM"))</f>
        <v>JULY</v>
      </c>
      <c r="M504" s="65" t="str">
        <f>"WEEK "&amp;IF(ROUNDUP(DAY(tbl_raw_data[[#This Row],[updated_date]])/7,0)=5,4,ROUNDUP(DAY(tbl_raw_data[[#This Row],[updated_date]])/7,0))</f>
        <v>WEEK 4</v>
      </c>
      <c r="N504" s="71" t="str">
        <f>UPPER(VLOOKUP(tbl_raw_data[[#This Row],[Analyst]],settings!$A$1:$B$15,2,0))</f>
        <v>NITESH</v>
      </c>
      <c r="O504" s="71" t="str">
        <f>TRIM(UPPER(tbl_raw_data[[#This Row],[Outcome]]))</f>
        <v>WITHDRAW</v>
      </c>
      <c r="P504" s="71" t="str">
        <f>TRIM(UPPER(tbl_raw_data[[#This Row],[Queue Name]]))</f>
        <v>CONSUMER PRE BUREAU</v>
      </c>
      <c r="Q504" s="71" t="str">
        <f>IF(tbl_raw_data[[#This Row],[time_taken_in_min]]&lt;=settings!$D$2,"SLA_MET","SLA_NOT_MET")</f>
        <v>SLA_MET</v>
      </c>
    </row>
    <row r="505" spans="1:17" x14ac:dyDescent="0.3">
      <c r="A505" s="7" t="s">
        <v>1468</v>
      </c>
      <c r="B505" s="36">
        <v>45138.541724537034</v>
      </c>
      <c r="C505" s="37">
        <v>45138.563194444447</v>
      </c>
      <c r="D505" s="6" t="s">
        <v>47</v>
      </c>
      <c r="E505" s="6" t="s">
        <v>11</v>
      </c>
      <c r="F505" s="6" t="s">
        <v>12</v>
      </c>
      <c r="G505" s="6" t="s">
        <v>85</v>
      </c>
      <c r="H505" s="84" t="str">
        <f t="shared" si="7"/>
        <v>Incomplete Details</v>
      </c>
      <c r="I505" s="63">
        <f>(tbl_raw_data[[#This Row],[Date Actioned]])-(tbl_raw_data[[#This Row],[Date Tagged]])</f>
        <v>2.1469907413120382E-2</v>
      </c>
      <c r="J505" s="66">
        <f>HOUR(tbl_raw_data[[#This Row],[time_taken]])*60+MINUTE(tbl_raw_data[[#This Row],[time_taken]])+SECOND(tbl_raw_data[[#This Row],[time_taken]])/60</f>
        <v>30.916666666666668</v>
      </c>
      <c r="K505" s="68">
        <f>DATE(YEAR(tbl_raw_data[[#This Row],[Date Actioned]]),MONTH(tbl_raw_data[[#This Row],[Date Actioned]]),DAY(tbl_raw_data[[#This Row],[Date Actioned]]))</f>
        <v>45138</v>
      </c>
      <c r="L505" s="65" t="str">
        <f>UPPER(TEXT(tbl_raw_data[[#This Row],[updated_date]],"MMMM"))</f>
        <v>JULY</v>
      </c>
      <c r="M505" s="65" t="str">
        <f>"WEEK "&amp;IF(ROUNDUP(DAY(tbl_raw_data[[#This Row],[updated_date]])/7,0)=5,4,ROUNDUP(DAY(tbl_raw_data[[#This Row],[updated_date]])/7,0))</f>
        <v>WEEK 4</v>
      </c>
      <c r="N505" s="71" t="str">
        <f>UPPER(VLOOKUP(tbl_raw_data[[#This Row],[Analyst]],settings!$A$1:$B$15,2,0))</f>
        <v>NITESH</v>
      </c>
      <c r="O505" s="71" t="str">
        <f>TRIM(UPPER(tbl_raw_data[[#This Row],[Outcome]]))</f>
        <v>WITHDRAW</v>
      </c>
      <c r="P505" s="71" t="str">
        <f>TRIM(UPPER(tbl_raw_data[[#This Row],[Queue Name]]))</f>
        <v>CONSUMER EXISTING</v>
      </c>
      <c r="Q505" s="71" t="str">
        <f>IF(tbl_raw_data[[#This Row],[time_taken_in_min]]&lt;=settings!$D$2,"SLA_MET","SLA_NOT_MET")</f>
        <v>SLA_NOT_MET</v>
      </c>
    </row>
    <row r="506" spans="1:17" x14ac:dyDescent="0.3">
      <c r="A506" s="1" t="s">
        <v>1469</v>
      </c>
      <c r="B506" s="34">
        <v>45138.551759259259</v>
      </c>
      <c r="C506" s="35">
        <v>45138.559803240743</v>
      </c>
      <c r="D506" s="2" t="s">
        <v>55</v>
      </c>
      <c r="E506" s="3" t="s">
        <v>8</v>
      </c>
      <c r="F506" s="2" t="s">
        <v>22</v>
      </c>
      <c r="G506" s="4"/>
      <c r="H506" s="84" t="str">
        <f t="shared" si="7"/>
        <v>Reason Unknown</v>
      </c>
      <c r="I506" s="63">
        <f>(tbl_raw_data[[#This Row],[Date Actioned]])-(tbl_raw_data[[#This Row],[Date Tagged]])</f>
        <v>8.0439814846613444E-3</v>
      </c>
      <c r="J506" s="66">
        <f>HOUR(tbl_raw_data[[#This Row],[time_taken]])*60+MINUTE(tbl_raw_data[[#This Row],[time_taken]])+SECOND(tbl_raw_data[[#This Row],[time_taken]])/60</f>
        <v>11.583333333333334</v>
      </c>
      <c r="K506" s="68">
        <f>DATE(YEAR(tbl_raw_data[[#This Row],[Date Actioned]]),MONTH(tbl_raw_data[[#This Row],[Date Actioned]]),DAY(tbl_raw_data[[#This Row],[Date Actioned]]))</f>
        <v>45138</v>
      </c>
      <c r="L506" s="65" t="str">
        <f>UPPER(TEXT(tbl_raw_data[[#This Row],[updated_date]],"MMMM"))</f>
        <v>JULY</v>
      </c>
      <c r="M506" s="65" t="str">
        <f>"WEEK "&amp;IF(ROUNDUP(DAY(tbl_raw_data[[#This Row],[updated_date]])/7,0)=5,4,ROUNDUP(DAY(tbl_raw_data[[#This Row],[updated_date]])/7,0))</f>
        <v>WEEK 4</v>
      </c>
      <c r="N506" s="71" t="str">
        <f>UPPER(VLOOKUP(tbl_raw_data[[#This Row],[Analyst]],settings!$A$1:$B$15,2,0))</f>
        <v>ROHAN</v>
      </c>
      <c r="O506" s="71" t="str">
        <f>TRIM(UPPER(tbl_raw_data[[#This Row],[Outcome]]))</f>
        <v>WITHDRAW</v>
      </c>
      <c r="P506" s="71" t="str">
        <f>TRIM(UPPER(tbl_raw_data[[#This Row],[Queue Name]]))</f>
        <v>CONSUMER POST BUREAU</v>
      </c>
      <c r="Q506" s="71" t="str">
        <f>IF(tbl_raw_data[[#This Row],[time_taken_in_min]]&lt;=settings!$D$2,"SLA_MET","SLA_NOT_MET")</f>
        <v>SLA_MET</v>
      </c>
    </row>
    <row r="507" spans="1:17" x14ac:dyDescent="0.3">
      <c r="A507" s="5" t="s">
        <v>1470</v>
      </c>
      <c r="B507" s="36">
        <v>45138.553217592591</v>
      </c>
      <c r="C507" s="37">
        <v>45138.554930555554</v>
      </c>
      <c r="D507" s="6" t="s">
        <v>47</v>
      </c>
      <c r="E507" s="6" t="s">
        <v>18</v>
      </c>
      <c r="F507" s="6" t="s">
        <v>14</v>
      </c>
      <c r="G507" s="6" t="s">
        <v>67</v>
      </c>
      <c r="H507" s="84" t="str">
        <f t="shared" si="7"/>
        <v>Incomplete Details</v>
      </c>
      <c r="I507" s="63">
        <f>(tbl_raw_data[[#This Row],[Date Actioned]])-(tbl_raw_data[[#This Row],[Date Tagged]])</f>
        <v>1.7129629632108845E-3</v>
      </c>
      <c r="J507" s="66">
        <f>HOUR(tbl_raw_data[[#This Row],[time_taken]])*60+MINUTE(tbl_raw_data[[#This Row],[time_taken]])+SECOND(tbl_raw_data[[#This Row],[time_taken]])/60</f>
        <v>2.4666666666666668</v>
      </c>
      <c r="K507" s="68">
        <f>DATE(YEAR(tbl_raw_data[[#This Row],[Date Actioned]]),MONTH(tbl_raw_data[[#This Row],[Date Actioned]]),DAY(tbl_raw_data[[#This Row],[Date Actioned]]))</f>
        <v>45138</v>
      </c>
      <c r="L507" s="65" t="str">
        <f>UPPER(TEXT(tbl_raw_data[[#This Row],[updated_date]],"MMMM"))</f>
        <v>JULY</v>
      </c>
      <c r="M507" s="65" t="str">
        <f>"WEEK "&amp;IF(ROUNDUP(DAY(tbl_raw_data[[#This Row],[updated_date]])/7,0)=5,4,ROUNDUP(DAY(tbl_raw_data[[#This Row],[updated_date]])/7,0))</f>
        <v>WEEK 4</v>
      </c>
      <c r="N507" s="71" t="str">
        <f>UPPER(VLOOKUP(tbl_raw_data[[#This Row],[Analyst]],settings!$A$1:$B$15,2,0))</f>
        <v>CAMROON</v>
      </c>
      <c r="O507" s="71" t="str">
        <f>TRIM(UPPER(tbl_raw_data[[#This Row],[Outcome]]))</f>
        <v>WITHDRAW</v>
      </c>
      <c r="P507" s="71" t="str">
        <f>TRIM(UPPER(tbl_raw_data[[#This Row],[Queue Name]]))</f>
        <v>CONSUMER PRE BUREAU</v>
      </c>
      <c r="Q507" s="71" t="str">
        <f>IF(tbl_raw_data[[#This Row],[time_taken_in_min]]&lt;=settings!$D$2,"SLA_MET","SLA_NOT_MET")</f>
        <v>SLA_MET</v>
      </c>
    </row>
    <row r="508" spans="1:17" x14ac:dyDescent="0.3">
      <c r="A508" s="7" t="s">
        <v>1471</v>
      </c>
      <c r="B508" s="34">
        <v>45138.55541666667</v>
      </c>
      <c r="C508" s="38">
        <v>45138.558229166665</v>
      </c>
      <c r="D508" s="3" t="s">
        <v>47</v>
      </c>
      <c r="E508" s="3" t="s">
        <v>11</v>
      </c>
      <c r="F508" s="3" t="s">
        <v>17</v>
      </c>
      <c r="G508" s="3" t="s">
        <v>34</v>
      </c>
      <c r="H508" s="84" t="str">
        <f t="shared" si="7"/>
        <v>Overdue Bill</v>
      </c>
      <c r="I508" s="63">
        <f>(tbl_raw_data[[#This Row],[Date Actioned]])-(tbl_raw_data[[#This Row],[Date Tagged]])</f>
        <v>2.8124999953433871E-3</v>
      </c>
      <c r="J508" s="66">
        <f>HOUR(tbl_raw_data[[#This Row],[time_taken]])*60+MINUTE(tbl_raw_data[[#This Row],[time_taken]])+SECOND(tbl_raw_data[[#This Row],[time_taken]])/60</f>
        <v>4.05</v>
      </c>
      <c r="K508" s="68">
        <f>DATE(YEAR(tbl_raw_data[[#This Row],[Date Actioned]]),MONTH(tbl_raw_data[[#This Row],[Date Actioned]]),DAY(tbl_raw_data[[#This Row],[Date Actioned]]))</f>
        <v>45138</v>
      </c>
      <c r="L508" s="65" t="str">
        <f>UPPER(TEXT(tbl_raw_data[[#This Row],[updated_date]],"MMMM"))</f>
        <v>JULY</v>
      </c>
      <c r="M508" s="65" t="str">
        <f>"WEEK "&amp;IF(ROUNDUP(DAY(tbl_raw_data[[#This Row],[updated_date]])/7,0)=5,4,ROUNDUP(DAY(tbl_raw_data[[#This Row],[updated_date]])/7,0))</f>
        <v>WEEK 4</v>
      </c>
      <c r="N508" s="71" t="str">
        <f>UPPER(VLOOKUP(tbl_raw_data[[#This Row],[Analyst]],settings!$A$1:$B$15,2,0))</f>
        <v>MERCEDES</v>
      </c>
      <c r="O508" s="71" t="str">
        <f>TRIM(UPPER(tbl_raw_data[[#This Row],[Outcome]]))</f>
        <v>WITHDRAW</v>
      </c>
      <c r="P508" s="71" t="str">
        <f>TRIM(UPPER(tbl_raw_data[[#This Row],[Queue Name]]))</f>
        <v>CONSUMER EXISTING</v>
      </c>
      <c r="Q508" s="71" t="str">
        <f>IF(tbl_raw_data[[#This Row],[time_taken_in_min]]&lt;=settings!$D$2,"SLA_MET","SLA_NOT_MET")</f>
        <v>SLA_MET</v>
      </c>
    </row>
    <row r="509" spans="1:17" x14ac:dyDescent="0.3">
      <c r="A509" s="1" t="s">
        <v>1472</v>
      </c>
      <c r="B509" s="36">
        <v>45138.558148148149</v>
      </c>
      <c r="C509" s="37">
        <v>45138.564884259256</v>
      </c>
      <c r="D509" s="6" t="s">
        <v>47</v>
      </c>
      <c r="E509" s="6" t="s">
        <v>18</v>
      </c>
      <c r="F509" s="6" t="s">
        <v>24</v>
      </c>
      <c r="G509" s="6" t="s">
        <v>51</v>
      </c>
      <c r="H509" s="84" t="str">
        <f t="shared" si="7"/>
        <v>Incorrect Queue</v>
      </c>
      <c r="I509" s="63">
        <f>(tbl_raw_data[[#This Row],[Date Actioned]])-(tbl_raw_data[[#This Row],[Date Tagged]])</f>
        <v>6.7361111068748869E-3</v>
      </c>
      <c r="J509" s="66">
        <f>HOUR(tbl_raw_data[[#This Row],[time_taken]])*60+MINUTE(tbl_raw_data[[#This Row],[time_taken]])+SECOND(tbl_raw_data[[#This Row],[time_taken]])/60</f>
        <v>9.6999999999999993</v>
      </c>
      <c r="K509" s="68">
        <f>DATE(YEAR(tbl_raw_data[[#This Row],[Date Actioned]]),MONTH(tbl_raw_data[[#This Row],[Date Actioned]]),DAY(tbl_raw_data[[#This Row],[Date Actioned]]))</f>
        <v>45138</v>
      </c>
      <c r="L509" s="65" t="str">
        <f>UPPER(TEXT(tbl_raw_data[[#This Row],[updated_date]],"MMMM"))</f>
        <v>JULY</v>
      </c>
      <c r="M509" s="65" t="str">
        <f>"WEEK "&amp;IF(ROUNDUP(DAY(tbl_raw_data[[#This Row],[updated_date]])/7,0)=5,4,ROUNDUP(DAY(tbl_raw_data[[#This Row],[updated_date]])/7,0))</f>
        <v>WEEK 4</v>
      </c>
      <c r="N509" s="71" t="str">
        <f>UPPER(VLOOKUP(tbl_raw_data[[#This Row],[Analyst]],settings!$A$1:$B$15,2,0))</f>
        <v>SAM</v>
      </c>
      <c r="O509" s="71" t="str">
        <f>TRIM(UPPER(tbl_raw_data[[#This Row],[Outcome]]))</f>
        <v>WITHDRAW</v>
      </c>
      <c r="P509" s="71" t="str">
        <f>TRIM(UPPER(tbl_raw_data[[#This Row],[Queue Name]]))</f>
        <v>CONSUMER PRE BUREAU</v>
      </c>
      <c r="Q509" s="71" t="str">
        <f>IF(tbl_raw_data[[#This Row],[time_taken_in_min]]&lt;=settings!$D$2,"SLA_MET","SLA_NOT_MET")</f>
        <v>SLA_MET</v>
      </c>
    </row>
    <row r="510" spans="1:17" x14ac:dyDescent="0.3">
      <c r="A510" s="5" t="s">
        <v>1473</v>
      </c>
      <c r="B510" s="34">
        <v>45138.566030092596</v>
      </c>
      <c r="C510" s="35">
        <v>45138.573067129626</v>
      </c>
      <c r="D510" s="2" t="s">
        <v>55</v>
      </c>
      <c r="E510" s="3" t="s">
        <v>8</v>
      </c>
      <c r="F510" s="2" t="s">
        <v>25</v>
      </c>
      <c r="G510" s="4"/>
      <c r="H510" s="84" t="str">
        <f t="shared" si="7"/>
        <v>Reason Unknown</v>
      </c>
      <c r="I510" s="63">
        <f>(tbl_raw_data[[#This Row],[Date Actioned]])-(tbl_raw_data[[#This Row],[Date Tagged]])</f>
        <v>7.0370370303862728E-3</v>
      </c>
      <c r="J510" s="66">
        <f>HOUR(tbl_raw_data[[#This Row],[time_taken]])*60+MINUTE(tbl_raw_data[[#This Row],[time_taken]])+SECOND(tbl_raw_data[[#This Row],[time_taken]])/60</f>
        <v>10.133333333333333</v>
      </c>
      <c r="K510" s="68">
        <f>DATE(YEAR(tbl_raw_data[[#This Row],[Date Actioned]]),MONTH(tbl_raw_data[[#This Row],[Date Actioned]]),DAY(tbl_raw_data[[#This Row],[Date Actioned]]))</f>
        <v>45138</v>
      </c>
      <c r="L510" s="65" t="str">
        <f>UPPER(TEXT(tbl_raw_data[[#This Row],[updated_date]],"MMMM"))</f>
        <v>JULY</v>
      </c>
      <c r="M510" s="65" t="str">
        <f>"WEEK "&amp;IF(ROUNDUP(DAY(tbl_raw_data[[#This Row],[updated_date]])/7,0)=5,4,ROUNDUP(DAY(tbl_raw_data[[#This Row],[updated_date]])/7,0))</f>
        <v>WEEK 4</v>
      </c>
      <c r="N510" s="71" t="str">
        <f>UPPER(VLOOKUP(tbl_raw_data[[#This Row],[Analyst]],settings!$A$1:$B$15,2,0))</f>
        <v>ASIF</v>
      </c>
      <c r="O510" s="71" t="str">
        <f>TRIM(UPPER(tbl_raw_data[[#This Row],[Outcome]]))</f>
        <v>WITHDRAW</v>
      </c>
      <c r="P510" s="71" t="str">
        <f>TRIM(UPPER(tbl_raw_data[[#This Row],[Queue Name]]))</f>
        <v>CONSUMER POST BUREAU</v>
      </c>
      <c r="Q510" s="71" t="str">
        <f>IF(tbl_raw_data[[#This Row],[time_taken_in_min]]&lt;=settings!$D$2,"SLA_MET","SLA_NOT_MET")</f>
        <v>SLA_MET</v>
      </c>
    </row>
    <row r="511" spans="1:17" x14ac:dyDescent="0.3">
      <c r="A511" s="7" t="s">
        <v>1474</v>
      </c>
      <c r="B511" s="36">
        <v>45138.567986111113</v>
      </c>
      <c r="C511" s="37">
        <v>45138.573761574073</v>
      </c>
      <c r="D511" s="6" t="s">
        <v>47</v>
      </c>
      <c r="E511" s="6" t="s">
        <v>11</v>
      </c>
      <c r="F511" s="6" t="s">
        <v>14</v>
      </c>
      <c r="G511" s="6" t="s">
        <v>142</v>
      </c>
      <c r="H511" s="84" t="str">
        <f t="shared" si="7"/>
        <v>Overdue Bill</v>
      </c>
      <c r="I511" s="63">
        <f>(tbl_raw_data[[#This Row],[Date Actioned]])-(tbl_raw_data[[#This Row],[Date Tagged]])</f>
        <v>5.7754629597184248E-3</v>
      </c>
      <c r="J511" s="66">
        <f>HOUR(tbl_raw_data[[#This Row],[time_taken]])*60+MINUTE(tbl_raw_data[[#This Row],[time_taken]])+SECOND(tbl_raw_data[[#This Row],[time_taken]])/60</f>
        <v>8.3166666666666664</v>
      </c>
      <c r="K511" s="68">
        <f>DATE(YEAR(tbl_raw_data[[#This Row],[Date Actioned]]),MONTH(tbl_raw_data[[#This Row],[Date Actioned]]),DAY(tbl_raw_data[[#This Row],[Date Actioned]]))</f>
        <v>45138</v>
      </c>
      <c r="L511" s="65" t="str">
        <f>UPPER(TEXT(tbl_raw_data[[#This Row],[updated_date]],"MMMM"))</f>
        <v>JULY</v>
      </c>
      <c r="M511" s="65" t="str">
        <f>"WEEK "&amp;IF(ROUNDUP(DAY(tbl_raw_data[[#This Row],[updated_date]])/7,0)=5,4,ROUNDUP(DAY(tbl_raw_data[[#This Row],[updated_date]])/7,0))</f>
        <v>WEEK 4</v>
      </c>
      <c r="N511" s="71" t="str">
        <f>UPPER(VLOOKUP(tbl_raw_data[[#This Row],[Analyst]],settings!$A$1:$B$15,2,0))</f>
        <v>CAMROON</v>
      </c>
      <c r="O511" s="71" t="str">
        <f>TRIM(UPPER(tbl_raw_data[[#This Row],[Outcome]]))</f>
        <v>WITHDRAW</v>
      </c>
      <c r="P511" s="71" t="str">
        <f>TRIM(UPPER(tbl_raw_data[[#This Row],[Queue Name]]))</f>
        <v>CONSUMER EXISTING</v>
      </c>
      <c r="Q511" s="71" t="str">
        <f>IF(tbl_raw_data[[#This Row],[time_taken_in_min]]&lt;=settings!$D$2,"SLA_MET","SLA_NOT_MET")</f>
        <v>SLA_MET</v>
      </c>
    </row>
    <row r="512" spans="1:17" x14ac:dyDescent="0.3">
      <c r="A512" s="1" t="s">
        <v>1475</v>
      </c>
      <c r="B512" s="34">
        <v>45138.570104166669</v>
      </c>
      <c r="C512" s="38">
        <v>45138.573634259257</v>
      </c>
      <c r="D512" s="3" t="s">
        <v>47</v>
      </c>
      <c r="E512" s="3" t="s">
        <v>18</v>
      </c>
      <c r="F512" s="3" t="s">
        <v>24</v>
      </c>
      <c r="G512" s="3" t="s">
        <v>143</v>
      </c>
      <c r="H512" s="84" t="str">
        <f t="shared" si="7"/>
        <v>Incomplete Details</v>
      </c>
      <c r="I512" s="63">
        <f>(tbl_raw_data[[#This Row],[Date Actioned]])-(tbl_raw_data[[#This Row],[Date Tagged]])</f>
        <v>3.53009258833481E-3</v>
      </c>
      <c r="J512" s="66">
        <f>HOUR(tbl_raw_data[[#This Row],[time_taken]])*60+MINUTE(tbl_raw_data[[#This Row],[time_taken]])+SECOND(tbl_raw_data[[#This Row],[time_taken]])/60</f>
        <v>5.083333333333333</v>
      </c>
      <c r="K512" s="68">
        <f>DATE(YEAR(tbl_raw_data[[#This Row],[Date Actioned]]),MONTH(tbl_raw_data[[#This Row],[Date Actioned]]),DAY(tbl_raw_data[[#This Row],[Date Actioned]]))</f>
        <v>45138</v>
      </c>
      <c r="L512" s="65" t="str">
        <f>UPPER(TEXT(tbl_raw_data[[#This Row],[updated_date]],"MMMM"))</f>
        <v>JULY</v>
      </c>
      <c r="M512" s="65" t="str">
        <f>"WEEK "&amp;IF(ROUNDUP(DAY(tbl_raw_data[[#This Row],[updated_date]])/7,0)=5,4,ROUNDUP(DAY(tbl_raw_data[[#This Row],[updated_date]])/7,0))</f>
        <v>WEEK 4</v>
      </c>
      <c r="N512" s="71" t="str">
        <f>UPPER(VLOOKUP(tbl_raw_data[[#This Row],[Analyst]],settings!$A$1:$B$15,2,0))</f>
        <v>SAM</v>
      </c>
      <c r="O512" s="71" t="str">
        <f>TRIM(UPPER(tbl_raw_data[[#This Row],[Outcome]]))</f>
        <v>WITHDRAW</v>
      </c>
      <c r="P512" s="71" t="str">
        <f>TRIM(UPPER(tbl_raw_data[[#This Row],[Queue Name]]))</f>
        <v>CONSUMER PRE BUREAU</v>
      </c>
      <c r="Q512" s="71" t="str">
        <f>IF(tbl_raw_data[[#This Row],[time_taken_in_min]]&lt;=settings!$D$2,"SLA_MET","SLA_NOT_MET")</f>
        <v>SLA_MET</v>
      </c>
    </row>
    <row r="513" spans="1:17" x14ac:dyDescent="0.3">
      <c r="A513" s="5" t="s">
        <v>1476</v>
      </c>
      <c r="B513" s="36">
        <v>45138.576631944445</v>
      </c>
      <c r="C513" s="37">
        <v>45138.583333333336</v>
      </c>
      <c r="D513" s="6" t="s">
        <v>47</v>
      </c>
      <c r="E513" s="6" t="s">
        <v>18</v>
      </c>
      <c r="F513" s="6" t="s">
        <v>14</v>
      </c>
      <c r="G513" s="6" t="s">
        <v>144</v>
      </c>
      <c r="H513" s="84" t="str">
        <f t="shared" si="7"/>
        <v>Incomplete Details</v>
      </c>
      <c r="I513" s="63">
        <f>(tbl_raw_data[[#This Row],[Date Actioned]])-(tbl_raw_data[[#This Row],[Date Tagged]])</f>
        <v>6.701388891087845E-3</v>
      </c>
      <c r="J513" s="66">
        <f>HOUR(tbl_raw_data[[#This Row],[time_taken]])*60+MINUTE(tbl_raw_data[[#This Row],[time_taken]])+SECOND(tbl_raw_data[[#This Row],[time_taken]])/60</f>
        <v>9.65</v>
      </c>
      <c r="K513" s="68">
        <f>DATE(YEAR(tbl_raw_data[[#This Row],[Date Actioned]]),MONTH(tbl_raw_data[[#This Row],[Date Actioned]]),DAY(tbl_raw_data[[#This Row],[Date Actioned]]))</f>
        <v>45138</v>
      </c>
      <c r="L513" s="65" t="str">
        <f>UPPER(TEXT(tbl_raw_data[[#This Row],[updated_date]],"MMMM"))</f>
        <v>JULY</v>
      </c>
      <c r="M513" s="65" t="str">
        <f>"WEEK "&amp;IF(ROUNDUP(DAY(tbl_raw_data[[#This Row],[updated_date]])/7,0)=5,4,ROUNDUP(DAY(tbl_raw_data[[#This Row],[updated_date]])/7,0))</f>
        <v>WEEK 4</v>
      </c>
      <c r="N513" s="71" t="str">
        <f>UPPER(VLOOKUP(tbl_raw_data[[#This Row],[Analyst]],settings!$A$1:$B$15,2,0))</f>
        <v>CAMROON</v>
      </c>
      <c r="O513" s="71" t="str">
        <f>TRIM(UPPER(tbl_raw_data[[#This Row],[Outcome]]))</f>
        <v>WITHDRAW</v>
      </c>
      <c r="P513" s="71" t="str">
        <f>TRIM(UPPER(tbl_raw_data[[#This Row],[Queue Name]]))</f>
        <v>CONSUMER PRE BUREAU</v>
      </c>
      <c r="Q513" s="71" t="str">
        <f>IF(tbl_raw_data[[#This Row],[time_taken_in_min]]&lt;=settings!$D$2,"SLA_MET","SLA_NOT_MET")</f>
        <v>SLA_MET</v>
      </c>
    </row>
    <row r="514" spans="1:17" x14ac:dyDescent="0.3">
      <c r="A514" s="7" t="s">
        <v>1477</v>
      </c>
      <c r="B514" s="34">
        <v>45138.580405092594</v>
      </c>
      <c r="C514" s="38">
        <v>45138.584560185183</v>
      </c>
      <c r="D514" s="3" t="s">
        <v>47</v>
      </c>
      <c r="E514" s="3" t="s">
        <v>18</v>
      </c>
      <c r="F514" s="3" t="s">
        <v>25</v>
      </c>
      <c r="G514" s="3" t="s">
        <v>145</v>
      </c>
      <c r="H514" s="84" t="str">
        <f t="shared" si="7"/>
        <v>Overdue Bill</v>
      </c>
      <c r="I514" s="63">
        <f>(tbl_raw_data[[#This Row],[Date Actioned]])-(tbl_raw_data[[#This Row],[Date Tagged]])</f>
        <v>4.1550925889168866E-3</v>
      </c>
      <c r="J514" s="66">
        <f>HOUR(tbl_raw_data[[#This Row],[time_taken]])*60+MINUTE(tbl_raw_data[[#This Row],[time_taken]])+SECOND(tbl_raw_data[[#This Row],[time_taken]])/60</f>
        <v>5.9833333333333334</v>
      </c>
      <c r="K514" s="68">
        <f>DATE(YEAR(tbl_raw_data[[#This Row],[Date Actioned]]),MONTH(tbl_raw_data[[#This Row],[Date Actioned]]),DAY(tbl_raw_data[[#This Row],[Date Actioned]]))</f>
        <v>45138</v>
      </c>
      <c r="L514" s="65" t="str">
        <f>UPPER(TEXT(tbl_raw_data[[#This Row],[updated_date]],"MMMM"))</f>
        <v>JULY</v>
      </c>
      <c r="M514" s="65" t="str">
        <f>"WEEK "&amp;IF(ROUNDUP(DAY(tbl_raw_data[[#This Row],[updated_date]])/7,0)=5,4,ROUNDUP(DAY(tbl_raw_data[[#This Row],[updated_date]])/7,0))</f>
        <v>WEEK 4</v>
      </c>
      <c r="N514" s="71" t="str">
        <f>UPPER(VLOOKUP(tbl_raw_data[[#This Row],[Analyst]],settings!$A$1:$B$15,2,0))</f>
        <v>ASIF</v>
      </c>
      <c r="O514" s="71" t="str">
        <f>TRIM(UPPER(tbl_raw_data[[#This Row],[Outcome]]))</f>
        <v>WITHDRAW</v>
      </c>
      <c r="P514" s="71" t="str">
        <f>TRIM(UPPER(tbl_raw_data[[#This Row],[Queue Name]]))</f>
        <v>CONSUMER PRE BUREAU</v>
      </c>
      <c r="Q514" s="71" t="str">
        <f>IF(tbl_raw_data[[#This Row],[time_taken_in_min]]&lt;=settings!$D$2,"SLA_MET","SLA_NOT_MET")</f>
        <v>SLA_MET</v>
      </c>
    </row>
    <row r="515" spans="1:17" x14ac:dyDescent="0.3">
      <c r="A515" s="1" t="s">
        <v>1478</v>
      </c>
      <c r="B515" s="36">
        <v>45138.589479166665</v>
      </c>
      <c r="C515" s="37">
        <v>45138.592557870368</v>
      </c>
      <c r="D515" s="6" t="s">
        <v>47</v>
      </c>
      <c r="E515" s="6" t="s">
        <v>11</v>
      </c>
      <c r="F515" s="6" t="s">
        <v>14</v>
      </c>
      <c r="G515" s="6" t="s">
        <v>146</v>
      </c>
      <c r="H515" s="84" t="str">
        <f t="shared" ref="H515:H578" si="8">IF(OR(ISNUMBER(SEARCH("duplicate",G515)), ISNUMBER(SEARCH("previously",G515)), ISNUMBER(SEARCH("previously approved",G515))), "Duplicate Application",
IF(OR(ISNUMBER(SEARCH("incorrect",G515)), ISNUMBER(SEARCH("remove", G515))), "Incorrect Details",
IF(ISNUMBER(SEARCH("incomplete",G515)), "Incomplete Details",
IF(ISNUMBER(SEARCH("overdue",G515)), "Overdue Bill",
IF(OR(ISNUMBER(SEARCH("resubmit as", G515)), ISNUMBER(SEARCH("re-submit as", G515))), "Incorrect Queue",
IF(OR(ISNUMBER(SEARCH("100",G515)), ISNUMBER(SEARCH("correct", G515)), ISNUMBER(SEARCH("email", G515)), ISNUMBER(SEARCH("please submit", G515)), ISNUMBER(SEARCH("please resubmit",G515)), ISNUMBER(SEARCH("please re-submit", G515)), ISNUMBER(SEARCH("please send", G515))), "Incomplete Details",
IF(ISNUMBER(SEARCH("error", G515)), "System Error", "Reason Unknown")))))))</f>
        <v>Incorrect Queue</v>
      </c>
      <c r="I515" s="63">
        <f>(tbl_raw_data[[#This Row],[Date Actioned]])-(tbl_raw_data[[#This Row],[Date Tagged]])</f>
        <v>3.0787037030677311E-3</v>
      </c>
      <c r="J515" s="66">
        <f>HOUR(tbl_raw_data[[#This Row],[time_taken]])*60+MINUTE(tbl_raw_data[[#This Row],[time_taken]])+SECOND(tbl_raw_data[[#This Row],[time_taken]])/60</f>
        <v>4.4333333333333336</v>
      </c>
      <c r="K515" s="68">
        <f>DATE(YEAR(tbl_raw_data[[#This Row],[Date Actioned]]),MONTH(tbl_raw_data[[#This Row],[Date Actioned]]),DAY(tbl_raw_data[[#This Row],[Date Actioned]]))</f>
        <v>45138</v>
      </c>
      <c r="L515" s="65" t="str">
        <f>UPPER(TEXT(tbl_raw_data[[#This Row],[updated_date]],"MMMM"))</f>
        <v>JULY</v>
      </c>
      <c r="M515" s="65" t="str">
        <f>"WEEK "&amp;IF(ROUNDUP(DAY(tbl_raw_data[[#This Row],[updated_date]])/7,0)=5,4,ROUNDUP(DAY(tbl_raw_data[[#This Row],[updated_date]])/7,0))</f>
        <v>WEEK 4</v>
      </c>
      <c r="N515" s="71" t="str">
        <f>UPPER(VLOOKUP(tbl_raw_data[[#This Row],[Analyst]],settings!$A$1:$B$15,2,0))</f>
        <v>CAMROON</v>
      </c>
      <c r="O515" s="71" t="str">
        <f>TRIM(UPPER(tbl_raw_data[[#This Row],[Outcome]]))</f>
        <v>WITHDRAW</v>
      </c>
      <c r="P515" s="71" t="str">
        <f>TRIM(UPPER(tbl_raw_data[[#This Row],[Queue Name]]))</f>
        <v>CONSUMER EXISTING</v>
      </c>
      <c r="Q515" s="71" t="str">
        <f>IF(tbl_raw_data[[#This Row],[time_taken_in_min]]&lt;=settings!$D$2,"SLA_MET","SLA_NOT_MET")</f>
        <v>SLA_MET</v>
      </c>
    </row>
    <row r="516" spans="1:17" x14ac:dyDescent="0.3">
      <c r="A516" s="5" t="s">
        <v>1479</v>
      </c>
      <c r="B516" s="34">
        <v>45138.591770833336</v>
      </c>
      <c r="C516" s="38">
        <v>45138.597118055557</v>
      </c>
      <c r="D516" s="3" t="s">
        <v>47</v>
      </c>
      <c r="E516" s="3" t="s">
        <v>11</v>
      </c>
      <c r="F516" s="3" t="s">
        <v>24</v>
      </c>
      <c r="G516" s="3" t="s">
        <v>147</v>
      </c>
      <c r="H516" s="84" t="str">
        <f t="shared" si="8"/>
        <v>Incomplete Details</v>
      </c>
      <c r="I516" s="63">
        <f>(tbl_raw_data[[#This Row],[Date Actioned]])-(tbl_raw_data[[#This Row],[Date Tagged]])</f>
        <v>5.3472222207346931E-3</v>
      </c>
      <c r="J516" s="66">
        <f>HOUR(tbl_raw_data[[#This Row],[time_taken]])*60+MINUTE(tbl_raw_data[[#This Row],[time_taken]])+SECOND(tbl_raw_data[[#This Row],[time_taken]])/60</f>
        <v>7.7</v>
      </c>
      <c r="K516" s="68">
        <f>DATE(YEAR(tbl_raw_data[[#This Row],[Date Actioned]]),MONTH(tbl_raw_data[[#This Row],[Date Actioned]]),DAY(tbl_raw_data[[#This Row],[Date Actioned]]))</f>
        <v>45138</v>
      </c>
      <c r="L516" s="65" t="str">
        <f>UPPER(TEXT(tbl_raw_data[[#This Row],[updated_date]],"MMMM"))</f>
        <v>JULY</v>
      </c>
      <c r="M516" s="65" t="str">
        <f>"WEEK "&amp;IF(ROUNDUP(DAY(tbl_raw_data[[#This Row],[updated_date]])/7,0)=5,4,ROUNDUP(DAY(tbl_raw_data[[#This Row],[updated_date]])/7,0))</f>
        <v>WEEK 4</v>
      </c>
      <c r="N516" s="71" t="str">
        <f>UPPER(VLOOKUP(tbl_raw_data[[#This Row],[Analyst]],settings!$A$1:$B$15,2,0))</f>
        <v>SAM</v>
      </c>
      <c r="O516" s="71" t="str">
        <f>TRIM(UPPER(tbl_raw_data[[#This Row],[Outcome]]))</f>
        <v>WITHDRAW</v>
      </c>
      <c r="P516" s="71" t="str">
        <f>TRIM(UPPER(tbl_raw_data[[#This Row],[Queue Name]]))</f>
        <v>CONSUMER EXISTING</v>
      </c>
      <c r="Q516" s="71" t="str">
        <f>IF(tbl_raw_data[[#This Row],[time_taken_in_min]]&lt;=settings!$D$2,"SLA_MET","SLA_NOT_MET")</f>
        <v>SLA_MET</v>
      </c>
    </row>
    <row r="517" spans="1:17" x14ac:dyDescent="0.3">
      <c r="A517" s="7" t="s">
        <v>1480</v>
      </c>
      <c r="B517" s="36">
        <v>45138.592245370368</v>
      </c>
      <c r="C517" s="37">
        <v>45138.601134259261</v>
      </c>
      <c r="D517" s="6" t="s">
        <v>47</v>
      </c>
      <c r="E517" s="6" t="s">
        <v>8</v>
      </c>
      <c r="F517" s="6" t="s">
        <v>14</v>
      </c>
      <c r="G517" s="6" t="s">
        <v>148</v>
      </c>
      <c r="H517" s="84" t="str">
        <f t="shared" si="8"/>
        <v>Incomplete Details</v>
      </c>
      <c r="I517" s="63">
        <f>(tbl_raw_data[[#This Row],[Date Actioned]])-(tbl_raw_data[[#This Row],[Date Tagged]])</f>
        <v>8.8888888931251131E-3</v>
      </c>
      <c r="J517" s="66">
        <f>HOUR(tbl_raw_data[[#This Row],[time_taken]])*60+MINUTE(tbl_raw_data[[#This Row],[time_taken]])+SECOND(tbl_raw_data[[#This Row],[time_taken]])/60</f>
        <v>12.8</v>
      </c>
      <c r="K517" s="68">
        <f>DATE(YEAR(tbl_raw_data[[#This Row],[Date Actioned]]),MONTH(tbl_raw_data[[#This Row],[Date Actioned]]),DAY(tbl_raw_data[[#This Row],[Date Actioned]]))</f>
        <v>45138</v>
      </c>
      <c r="L517" s="65" t="str">
        <f>UPPER(TEXT(tbl_raw_data[[#This Row],[updated_date]],"MMMM"))</f>
        <v>JULY</v>
      </c>
      <c r="M517" s="65" t="str">
        <f>"WEEK "&amp;IF(ROUNDUP(DAY(tbl_raw_data[[#This Row],[updated_date]])/7,0)=5,4,ROUNDUP(DAY(tbl_raw_data[[#This Row],[updated_date]])/7,0))</f>
        <v>WEEK 4</v>
      </c>
      <c r="N517" s="71" t="str">
        <f>UPPER(VLOOKUP(tbl_raw_data[[#This Row],[Analyst]],settings!$A$1:$B$15,2,0))</f>
        <v>CAMROON</v>
      </c>
      <c r="O517" s="71" t="str">
        <f>TRIM(UPPER(tbl_raw_data[[#This Row],[Outcome]]))</f>
        <v>WITHDRAW</v>
      </c>
      <c r="P517" s="71" t="str">
        <f>TRIM(UPPER(tbl_raw_data[[#This Row],[Queue Name]]))</f>
        <v>CONSUMER POST BUREAU</v>
      </c>
      <c r="Q517" s="71" t="str">
        <f>IF(tbl_raw_data[[#This Row],[time_taken_in_min]]&lt;=settings!$D$2,"SLA_MET","SLA_NOT_MET")</f>
        <v>SLA_MET</v>
      </c>
    </row>
    <row r="518" spans="1:17" x14ac:dyDescent="0.3">
      <c r="A518" s="1" t="s">
        <v>1481</v>
      </c>
      <c r="B518" s="34">
        <v>45138.603784722225</v>
      </c>
      <c r="C518" s="38">
        <v>45138.608460648145</v>
      </c>
      <c r="D518" s="3" t="s">
        <v>47</v>
      </c>
      <c r="E518" s="3" t="s">
        <v>18</v>
      </c>
      <c r="F518" s="3" t="s">
        <v>14</v>
      </c>
      <c r="G518" s="3" t="s">
        <v>72</v>
      </c>
      <c r="H518" s="84" t="str">
        <f t="shared" si="8"/>
        <v>Incomplete Details</v>
      </c>
      <c r="I518" s="63">
        <f>(tbl_raw_data[[#This Row],[Date Actioned]])-(tbl_raw_data[[#This Row],[Date Tagged]])</f>
        <v>4.6759259203099646E-3</v>
      </c>
      <c r="J518" s="66">
        <f>HOUR(tbl_raw_data[[#This Row],[time_taken]])*60+MINUTE(tbl_raw_data[[#This Row],[time_taken]])+SECOND(tbl_raw_data[[#This Row],[time_taken]])/60</f>
        <v>6.7333333333333334</v>
      </c>
      <c r="K518" s="68">
        <f>DATE(YEAR(tbl_raw_data[[#This Row],[Date Actioned]]),MONTH(tbl_raw_data[[#This Row],[Date Actioned]]),DAY(tbl_raw_data[[#This Row],[Date Actioned]]))</f>
        <v>45138</v>
      </c>
      <c r="L518" s="65" t="str">
        <f>UPPER(TEXT(tbl_raw_data[[#This Row],[updated_date]],"MMMM"))</f>
        <v>JULY</v>
      </c>
      <c r="M518" s="65" t="str">
        <f>"WEEK "&amp;IF(ROUNDUP(DAY(tbl_raw_data[[#This Row],[updated_date]])/7,0)=5,4,ROUNDUP(DAY(tbl_raw_data[[#This Row],[updated_date]])/7,0))</f>
        <v>WEEK 4</v>
      </c>
      <c r="N518" s="71" t="str">
        <f>UPPER(VLOOKUP(tbl_raw_data[[#This Row],[Analyst]],settings!$A$1:$B$15,2,0))</f>
        <v>CAMROON</v>
      </c>
      <c r="O518" s="71" t="str">
        <f>TRIM(UPPER(tbl_raw_data[[#This Row],[Outcome]]))</f>
        <v>WITHDRAW</v>
      </c>
      <c r="P518" s="71" t="str">
        <f>TRIM(UPPER(tbl_raw_data[[#This Row],[Queue Name]]))</f>
        <v>CONSUMER PRE BUREAU</v>
      </c>
      <c r="Q518" s="71" t="str">
        <f>IF(tbl_raw_data[[#This Row],[time_taken_in_min]]&lt;=settings!$D$2,"SLA_MET","SLA_NOT_MET")</f>
        <v>SLA_MET</v>
      </c>
    </row>
    <row r="519" spans="1:17" x14ac:dyDescent="0.3">
      <c r="A519" s="5" t="s">
        <v>1482</v>
      </c>
      <c r="B519" s="36">
        <v>45138.608831018515</v>
      </c>
      <c r="C519" s="39">
        <v>45138.616006944445</v>
      </c>
      <c r="D519" s="8" t="s">
        <v>55</v>
      </c>
      <c r="E519" s="6" t="s">
        <v>8</v>
      </c>
      <c r="F519" s="8" t="s">
        <v>25</v>
      </c>
      <c r="G519" s="9"/>
      <c r="H519" s="84" t="str">
        <f t="shared" si="8"/>
        <v>Reason Unknown</v>
      </c>
      <c r="I519" s="63">
        <f>(tbl_raw_data[[#This Row],[Date Actioned]])-(tbl_raw_data[[#This Row],[Date Tagged]])</f>
        <v>7.1759259299142286E-3</v>
      </c>
      <c r="J519" s="66">
        <f>HOUR(tbl_raw_data[[#This Row],[time_taken]])*60+MINUTE(tbl_raw_data[[#This Row],[time_taken]])+SECOND(tbl_raw_data[[#This Row],[time_taken]])/60</f>
        <v>10.333333333333334</v>
      </c>
      <c r="K519" s="68">
        <f>DATE(YEAR(tbl_raw_data[[#This Row],[Date Actioned]]),MONTH(tbl_raw_data[[#This Row],[Date Actioned]]),DAY(tbl_raw_data[[#This Row],[Date Actioned]]))</f>
        <v>45138</v>
      </c>
      <c r="L519" s="65" t="str">
        <f>UPPER(TEXT(tbl_raw_data[[#This Row],[updated_date]],"MMMM"))</f>
        <v>JULY</v>
      </c>
      <c r="M519" s="65" t="str">
        <f>"WEEK "&amp;IF(ROUNDUP(DAY(tbl_raw_data[[#This Row],[updated_date]])/7,0)=5,4,ROUNDUP(DAY(tbl_raw_data[[#This Row],[updated_date]])/7,0))</f>
        <v>WEEK 4</v>
      </c>
      <c r="N519" s="71" t="str">
        <f>UPPER(VLOOKUP(tbl_raw_data[[#This Row],[Analyst]],settings!$A$1:$B$15,2,0))</f>
        <v>ASIF</v>
      </c>
      <c r="O519" s="71" t="str">
        <f>TRIM(UPPER(tbl_raw_data[[#This Row],[Outcome]]))</f>
        <v>WITHDRAW</v>
      </c>
      <c r="P519" s="71" t="str">
        <f>TRIM(UPPER(tbl_raw_data[[#This Row],[Queue Name]]))</f>
        <v>CONSUMER POST BUREAU</v>
      </c>
      <c r="Q519" s="71" t="str">
        <f>IF(tbl_raw_data[[#This Row],[time_taken_in_min]]&lt;=settings!$D$2,"SLA_MET","SLA_NOT_MET")</f>
        <v>SLA_MET</v>
      </c>
    </row>
    <row r="520" spans="1:17" x14ac:dyDescent="0.3">
      <c r="A520" s="7" t="s">
        <v>1483</v>
      </c>
      <c r="B520" s="34">
        <v>45138.620740740742</v>
      </c>
      <c r="C520" s="38">
        <v>45138.627789351849</v>
      </c>
      <c r="D520" s="3" t="s">
        <v>47</v>
      </c>
      <c r="E520" s="3" t="s">
        <v>18</v>
      </c>
      <c r="F520" s="3" t="s">
        <v>24</v>
      </c>
      <c r="G520" s="3" t="s">
        <v>103</v>
      </c>
      <c r="H520" s="84" t="str">
        <f t="shared" si="8"/>
        <v>Incorrect Queue</v>
      </c>
      <c r="I520" s="63">
        <f>(tbl_raw_data[[#This Row],[Date Actioned]])-(tbl_raw_data[[#This Row],[Date Tagged]])</f>
        <v>7.0486111071659252E-3</v>
      </c>
      <c r="J520" s="66">
        <f>HOUR(tbl_raw_data[[#This Row],[time_taken]])*60+MINUTE(tbl_raw_data[[#This Row],[time_taken]])+SECOND(tbl_raw_data[[#This Row],[time_taken]])/60</f>
        <v>10.15</v>
      </c>
      <c r="K520" s="68">
        <f>DATE(YEAR(tbl_raw_data[[#This Row],[Date Actioned]]),MONTH(tbl_raw_data[[#This Row],[Date Actioned]]),DAY(tbl_raw_data[[#This Row],[Date Actioned]]))</f>
        <v>45138</v>
      </c>
      <c r="L520" s="65" t="str">
        <f>UPPER(TEXT(tbl_raw_data[[#This Row],[updated_date]],"MMMM"))</f>
        <v>JULY</v>
      </c>
      <c r="M520" s="65" t="str">
        <f>"WEEK "&amp;IF(ROUNDUP(DAY(tbl_raw_data[[#This Row],[updated_date]])/7,0)=5,4,ROUNDUP(DAY(tbl_raw_data[[#This Row],[updated_date]])/7,0))</f>
        <v>WEEK 4</v>
      </c>
      <c r="N520" s="71" t="str">
        <f>UPPER(VLOOKUP(tbl_raw_data[[#This Row],[Analyst]],settings!$A$1:$B$15,2,0))</f>
        <v>SAM</v>
      </c>
      <c r="O520" s="71" t="str">
        <f>TRIM(UPPER(tbl_raw_data[[#This Row],[Outcome]]))</f>
        <v>WITHDRAW</v>
      </c>
      <c r="P520" s="71" t="str">
        <f>TRIM(UPPER(tbl_raw_data[[#This Row],[Queue Name]]))</f>
        <v>CONSUMER PRE BUREAU</v>
      </c>
      <c r="Q520" s="71" t="str">
        <f>IF(tbl_raw_data[[#This Row],[time_taken_in_min]]&lt;=settings!$D$2,"SLA_MET","SLA_NOT_MET")</f>
        <v>SLA_MET</v>
      </c>
    </row>
    <row r="521" spans="1:17" x14ac:dyDescent="0.3">
      <c r="A521" s="1" t="s">
        <v>1484</v>
      </c>
      <c r="B521" s="36">
        <v>45138.62704861111</v>
      </c>
      <c r="C521" s="37">
        <v>45138.630254629628</v>
      </c>
      <c r="D521" s="6" t="s">
        <v>47</v>
      </c>
      <c r="E521" s="6" t="s">
        <v>18</v>
      </c>
      <c r="F521" s="6" t="s">
        <v>14</v>
      </c>
      <c r="G521" s="6" t="s">
        <v>67</v>
      </c>
      <c r="H521" s="84" t="str">
        <f t="shared" si="8"/>
        <v>Incomplete Details</v>
      </c>
      <c r="I521" s="63">
        <f>(tbl_raw_data[[#This Row],[Date Actioned]])-(tbl_raw_data[[#This Row],[Date Tagged]])</f>
        <v>3.2060185185400769E-3</v>
      </c>
      <c r="J521" s="66">
        <f>HOUR(tbl_raw_data[[#This Row],[time_taken]])*60+MINUTE(tbl_raw_data[[#This Row],[time_taken]])+SECOND(tbl_raw_data[[#This Row],[time_taken]])/60</f>
        <v>4.6166666666666671</v>
      </c>
      <c r="K521" s="68">
        <f>DATE(YEAR(tbl_raw_data[[#This Row],[Date Actioned]]),MONTH(tbl_raw_data[[#This Row],[Date Actioned]]),DAY(tbl_raw_data[[#This Row],[Date Actioned]]))</f>
        <v>45138</v>
      </c>
      <c r="L521" s="65" t="str">
        <f>UPPER(TEXT(tbl_raw_data[[#This Row],[updated_date]],"MMMM"))</f>
        <v>JULY</v>
      </c>
      <c r="M521" s="65" t="str">
        <f>"WEEK "&amp;IF(ROUNDUP(DAY(tbl_raw_data[[#This Row],[updated_date]])/7,0)=5,4,ROUNDUP(DAY(tbl_raw_data[[#This Row],[updated_date]])/7,0))</f>
        <v>WEEK 4</v>
      </c>
      <c r="N521" s="71" t="str">
        <f>UPPER(VLOOKUP(tbl_raw_data[[#This Row],[Analyst]],settings!$A$1:$B$15,2,0))</f>
        <v>CAMROON</v>
      </c>
      <c r="O521" s="71" t="str">
        <f>TRIM(UPPER(tbl_raw_data[[#This Row],[Outcome]]))</f>
        <v>WITHDRAW</v>
      </c>
      <c r="P521" s="71" t="str">
        <f>TRIM(UPPER(tbl_raw_data[[#This Row],[Queue Name]]))</f>
        <v>CONSUMER PRE BUREAU</v>
      </c>
      <c r="Q521" s="71" t="str">
        <f>IF(tbl_raw_data[[#This Row],[time_taken_in_min]]&lt;=settings!$D$2,"SLA_MET","SLA_NOT_MET")</f>
        <v>SLA_MET</v>
      </c>
    </row>
    <row r="522" spans="1:17" x14ac:dyDescent="0.3">
      <c r="A522" s="5" t="s">
        <v>1485</v>
      </c>
      <c r="B522" s="34">
        <v>45138.627199074072</v>
      </c>
      <c r="C522" s="38">
        <v>45138.642569444448</v>
      </c>
      <c r="D522" s="3" t="s">
        <v>47</v>
      </c>
      <c r="E522" s="3" t="s">
        <v>8</v>
      </c>
      <c r="F522" s="3" t="s">
        <v>9</v>
      </c>
      <c r="G522" s="3" t="s">
        <v>149</v>
      </c>
      <c r="H522" s="84" t="str">
        <f t="shared" si="8"/>
        <v>Incomplete Details</v>
      </c>
      <c r="I522" s="63">
        <f>(tbl_raw_data[[#This Row],[Date Actioned]])-(tbl_raw_data[[#This Row],[Date Tagged]])</f>
        <v>1.5370370376331266E-2</v>
      </c>
      <c r="J522" s="66">
        <f>HOUR(tbl_raw_data[[#This Row],[time_taken]])*60+MINUTE(tbl_raw_data[[#This Row],[time_taken]])+SECOND(tbl_raw_data[[#This Row],[time_taken]])/60</f>
        <v>22.133333333333333</v>
      </c>
      <c r="K522" s="68">
        <f>DATE(YEAR(tbl_raw_data[[#This Row],[Date Actioned]]),MONTH(tbl_raw_data[[#This Row],[Date Actioned]]),DAY(tbl_raw_data[[#This Row],[Date Actioned]]))</f>
        <v>45138</v>
      </c>
      <c r="L522" s="65" t="str">
        <f>UPPER(TEXT(tbl_raw_data[[#This Row],[updated_date]],"MMMM"))</f>
        <v>JULY</v>
      </c>
      <c r="M522" s="65" t="str">
        <f>"WEEK "&amp;IF(ROUNDUP(DAY(tbl_raw_data[[#This Row],[updated_date]])/7,0)=5,4,ROUNDUP(DAY(tbl_raw_data[[#This Row],[updated_date]])/7,0))</f>
        <v>WEEK 4</v>
      </c>
      <c r="N522" s="71" t="str">
        <f>UPPER(VLOOKUP(tbl_raw_data[[#This Row],[Analyst]],settings!$A$1:$B$15,2,0))</f>
        <v>QUADIR</v>
      </c>
      <c r="O522" s="71" t="str">
        <f>TRIM(UPPER(tbl_raw_data[[#This Row],[Outcome]]))</f>
        <v>WITHDRAW</v>
      </c>
      <c r="P522" s="71" t="str">
        <f>TRIM(UPPER(tbl_raw_data[[#This Row],[Queue Name]]))</f>
        <v>CONSUMER POST BUREAU</v>
      </c>
      <c r="Q522" s="71" t="str">
        <f>IF(tbl_raw_data[[#This Row],[time_taken_in_min]]&lt;=settings!$D$2,"SLA_MET","SLA_NOT_MET")</f>
        <v>SLA_NOT_MET</v>
      </c>
    </row>
    <row r="523" spans="1:17" x14ac:dyDescent="0.3">
      <c r="A523" s="7" t="s">
        <v>1486</v>
      </c>
      <c r="B523" s="36">
        <v>45138.628125000003</v>
      </c>
      <c r="C523" s="37">
        <v>45138.631631944445</v>
      </c>
      <c r="D523" s="6" t="s">
        <v>47</v>
      </c>
      <c r="E523" s="6" t="s">
        <v>8</v>
      </c>
      <c r="F523" s="6" t="s">
        <v>21</v>
      </c>
      <c r="G523" s="6" t="s">
        <v>150</v>
      </c>
      <c r="H523" s="84" t="str">
        <f t="shared" si="8"/>
        <v>Incorrect Queue</v>
      </c>
      <c r="I523" s="63">
        <f>(tbl_raw_data[[#This Row],[Date Actioned]])-(tbl_raw_data[[#This Row],[Date Tagged]])</f>
        <v>3.5069444420514628E-3</v>
      </c>
      <c r="J523" s="66">
        <f>HOUR(tbl_raw_data[[#This Row],[time_taken]])*60+MINUTE(tbl_raw_data[[#This Row],[time_taken]])+SECOND(tbl_raw_data[[#This Row],[time_taken]])/60</f>
        <v>5.05</v>
      </c>
      <c r="K523" s="68">
        <f>DATE(YEAR(tbl_raw_data[[#This Row],[Date Actioned]]),MONTH(tbl_raw_data[[#This Row],[Date Actioned]]),DAY(tbl_raw_data[[#This Row],[Date Actioned]]))</f>
        <v>45138</v>
      </c>
      <c r="L523" s="65" t="str">
        <f>UPPER(TEXT(tbl_raw_data[[#This Row],[updated_date]],"MMMM"))</f>
        <v>JULY</v>
      </c>
      <c r="M523" s="65" t="str">
        <f>"WEEK "&amp;IF(ROUNDUP(DAY(tbl_raw_data[[#This Row],[updated_date]])/7,0)=5,4,ROUNDUP(DAY(tbl_raw_data[[#This Row],[updated_date]])/7,0))</f>
        <v>WEEK 4</v>
      </c>
      <c r="N523" s="71" t="str">
        <f>UPPER(VLOOKUP(tbl_raw_data[[#This Row],[Analyst]],settings!$A$1:$B$15,2,0))</f>
        <v>SHAHID</v>
      </c>
      <c r="O523" s="71" t="str">
        <f>TRIM(UPPER(tbl_raw_data[[#This Row],[Outcome]]))</f>
        <v>WITHDRAW</v>
      </c>
      <c r="P523" s="71" t="str">
        <f>TRIM(UPPER(tbl_raw_data[[#This Row],[Queue Name]]))</f>
        <v>CONSUMER POST BUREAU</v>
      </c>
      <c r="Q523" s="71" t="str">
        <f>IF(tbl_raw_data[[#This Row],[time_taken_in_min]]&lt;=settings!$D$2,"SLA_MET","SLA_NOT_MET")</f>
        <v>SLA_MET</v>
      </c>
    </row>
    <row r="524" spans="1:17" x14ac:dyDescent="0.3">
      <c r="A524" s="1" t="s">
        <v>1487</v>
      </c>
      <c r="B524" s="34">
        <v>45138.629027777781</v>
      </c>
      <c r="C524" s="38">
        <v>45138.634409722225</v>
      </c>
      <c r="D524" s="3" t="s">
        <v>47</v>
      </c>
      <c r="E524" s="3" t="s">
        <v>18</v>
      </c>
      <c r="F524" s="3" t="s">
        <v>14</v>
      </c>
      <c r="G524" s="3" t="s">
        <v>151</v>
      </c>
      <c r="H524" s="84" t="str">
        <f t="shared" si="8"/>
        <v>Incomplete Details</v>
      </c>
      <c r="I524" s="63">
        <f>(tbl_raw_data[[#This Row],[Date Actioned]])-(tbl_raw_data[[#This Row],[Date Tagged]])</f>
        <v>5.3819444437976927E-3</v>
      </c>
      <c r="J524" s="66">
        <f>HOUR(tbl_raw_data[[#This Row],[time_taken]])*60+MINUTE(tbl_raw_data[[#This Row],[time_taken]])+SECOND(tbl_raw_data[[#This Row],[time_taken]])/60</f>
        <v>7.75</v>
      </c>
      <c r="K524" s="68">
        <f>DATE(YEAR(tbl_raw_data[[#This Row],[Date Actioned]]),MONTH(tbl_raw_data[[#This Row],[Date Actioned]]),DAY(tbl_raw_data[[#This Row],[Date Actioned]]))</f>
        <v>45138</v>
      </c>
      <c r="L524" s="65" t="str">
        <f>UPPER(TEXT(tbl_raw_data[[#This Row],[updated_date]],"MMMM"))</f>
        <v>JULY</v>
      </c>
      <c r="M524" s="65" t="str">
        <f>"WEEK "&amp;IF(ROUNDUP(DAY(tbl_raw_data[[#This Row],[updated_date]])/7,0)=5,4,ROUNDUP(DAY(tbl_raw_data[[#This Row],[updated_date]])/7,0))</f>
        <v>WEEK 4</v>
      </c>
      <c r="N524" s="71" t="str">
        <f>UPPER(VLOOKUP(tbl_raw_data[[#This Row],[Analyst]],settings!$A$1:$B$15,2,0))</f>
        <v>CAMROON</v>
      </c>
      <c r="O524" s="71" t="str">
        <f>TRIM(UPPER(tbl_raw_data[[#This Row],[Outcome]]))</f>
        <v>WITHDRAW</v>
      </c>
      <c r="P524" s="71" t="str">
        <f>TRIM(UPPER(tbl_raw_data[[#This Row],[Queue Name]]))</f>
        <v>CONSUMER PRE BUREAU</v>
      </c>
      <c r="Q524" s="71" t="str">
        <f>IF(tbl_raw_data[[#This Row],[time_taken_in_min]]&lt;=settings!$D$2,"SLA_MET","SLA_NOT_MET")</f>
        <v>SLA_MET</v>
      </c>
    </row>
    <row r="525" spans="1:17" x14ac:dyDescent="0.3">
      <c r="A525" s="5" t="s">
        <v>1488</v>
      </c>
      <c r="B525" s="36">
        <v>45138.642384259256</v>
      </c>
      <c r="C525" s="37">
        <v>45138.649351851855</v>
      </c>
      <c r="D525" s="6" t="s">
        <v>47</v>
      </c>
      <c r="E525" s="6" t="s">
        <v>11</v>
      </c>
      <c r="F525" s="6" t="s">
        <v>9</v>
      </c>
      <c r="G525" s="6" t="s">
        <v>152</v>
      </c>
      <c r="H525" s="84" t="str">
        <f t="shared" si="8"/>
        <v>Incorrect Queue</v>
      </c>
      <c r="I525" s="63">
        <f>(tbl_raw_data[[#This Row],[Date Actioned]])-(tbl_raw_data[[#This Row],[Date Tagged]])</f>
        <v>6.967592598812189E-3</v>
      </c>
      <c r="J525" s="66">
        <f>HOUR(tbl_raw_data[[#This Row],[time_taken]])*60+MINUTE(tbl_raw_data[[#This Row],[time_taken]])+SECOND(tbl_raw_data[[#This Row],[time_taken]])/60</f>
        <v>10.033333333333333</v>
      </c>
      <c r="K525" s="68">
        <f>DATE(YEAR(tbl_raw_data[[#This Row],[Date Actioned]]),MONTH(tbl_raw_data[[#This Row],[Date Actioned]]),DAY(tbl_raw_data[[#This Row],[Date Actioned]]))</f>
        <v>45138</v>
      </c>
      <c r="L525" s="65" t="str">
        <f>UPPER(TEXT(tbl_raw_data[[#This Row],[updated_date]],"MMMM"))</f>
        <v>JULY</v>
      </c>
      <c r="M525" s="65" t="str">
        <f>"WEEK "&amp;IF(ROUNDUP(DAY(tbl_raw_data[[#This Row],[updated_date]])/7,0)=5,4,ROUNDUP(DAY(tbl_raw_data[[#This Row],[updated_date]])/7,0))</f>
        <v>WEEK 4</v>
      </c>
      <c r="N525" s="71" t="str">
        <f>UPPER(VLOOKUP(tbl_raw_data[[#This Row],[Analyst]],settings!$A$1:$B$15,2,0))</f>
        <v>QUADIR</v>
      </c>
      <c r="O525" s="71" t="str">
        <f>TRIM(UPPER(tbl_raw_data[[#This Row],[Outcome]]))</f>
        <v>WITHDRAW</v>
      </c>
      <c r="P525" s="71" t="str">
        <f>TRIM(UPPER(tbl_raw_data[[#This Row],[Queue Name]]))</f>
        <v>CONSUMER EXISTING</v>
      </c>
      <c r="Q525" s="71" t="str">
        <f>IF(tbl_raw_data[[#This Row],[time_taken_in_min]]&lt;=settings!$D$2,"SLA_MET","SLA_NOT_MET")</f>
        <v>SLA_MET</v>
      </c>
    </row>
    <row r="526" spans="1:17" x14ac:dyDescent="0.3">
      <c r="A526" s="7" t="s">
        <v>1489</v>
      </c>
      <c r="B526" s="34">
        <v>45138.649282407408</v>
      </c>
      <c r="C526" s="35">
        <v>45138.658101851855</v>
      </c>
      <c r="D526" s="2" t="s">
        <v>55</v>
      </c>
      <c r="E526" s="3" t="s">
        <v>11</v>
      </c>
      <c r="F526" s="2" t="s">
        <v>9</v>
      </c>
      <c r="G526" s="4"/>
      <c r="H526" s="84" t="str">
        <f t="shared" si="8"/>
        <v>Reason Unknown</v>
      </c>
      <c r="I526" s="63">
        <f>(tbl_raw_data[[#This Row],[Date Actioned]])-(tbl_raw_data[[#This Row],[Date Tagged]])</f>
        <v>8.819444446999114E-3</v>
      </c>
      <c r="J526" s="66">
        <f>HOUR(tbl_raw_data[[#This Row],[time_taken]])*60+MINUTE(tbl_raw_data[[#This Row],[time_taken]])+SECOND(tbl_raw_data[[#This Row],[time_taken]])/60</f>
        <v>12.7</v>
      </c>
      <c r="K526" s="68">
        <f>DATE(YEAR(tbl_raw_data[[#This Row],[Date Actioned]]),MONTH(tbl_raw_data[[#This Row],[Date Actioned]]),DAY(tbl_raw_data[[#This Row],[Date Actioned]]))</f>
        <v>45138</v>
      </c>
      <c r="L526" s="65" t="str">
        <f>UPPER(TEXT(tbl_raw_data[[#This Row],[updated_date]],"MMMM"))</f>
        <v>JULY</v>
      </c>
      <c r="M526" s="65" t="str">
        <f>"WEEK "&amp;IF(ROUNDUP(DAY(tbl_raw_data[[#This Row],[updated_date]])/7,0)=5,4,ROUNDUP(DAY(tbl_raw_data[[#This Row],[updated_date]])/7,0))</f>
        <v>WEEK 4</v>
      </c>
      <c r="N526" s="71" t="str">
        <f>UPPER(VLOOKUP(tbl_raw_data[[#This Row],[Analyst]],settings!$A$1:$B$15,2,0))</f>
        <v>QUADIR</v>
      </c>
      <c r="O526" s="71" t="str">
        <f>TRIM(UPPER(tbl_raw_data[[#This Row],[Outcome]]))</f>
        <v>WITHDRAW</v>
      </c>
      <c r="P526" s="71" t="str">
        <f>TRIM(UPPER(tbl_raw_data[[#This Row],[Queue Name]]))</f>
        <v>CONSUMER EXISTING</v>
      </c>
      <c r="Q526" s="71" t="str">
        <f>IF(tbl_raw_data[[#This Row],[time_taken_in_min]]&lt;=settings!$D$2,"SLA_MET","SLA_NOT_MET")</f>
        <v>SLA_MET</v>
      </c>
    </row>
    <row r="527" spans="1:17" x14ac:dyDescent="0.3">
      <c r="A527" s="1" t="s">
        <v>1490</v>
      </c>
      <c r="B527" s="36">
        <v>45138.649305555555</v>
      </c>
      <c r="C527" s="37">
        <v>45138.655590277776</v>
      </c>
      <c r="D527" s="6" t="s">
        <v>47</v>
      </c>
      <c r="E527" s="6" t="s">
        <v>8</v>
      </c>
      <c r="F527" s="6" t="s">
        <v>14</v>
      </c>
      <c r="G527" s="6" t="s">
        <v>153</v>
      </c>
      <c r="H527" s="84" t="str">
        <f t="shared" si="8"/>
        <v>Incomplete Details</v>
      </c>
      <c r="I527" s="63">
        <f>(tbl_raw_data[[#This Row],[Date Actioned]])-(tbl_raw_data[[#This Row],[Date Tagged]])</f>
        <v>6.284722221607808E-3</v>
      </c>
      <c r="J527" s="66">
        <f>HOUR(tbl_raw_data[[#This Row],[time_taken]])*60+MINUTE(tbl_raw_data[[#This Row],[time_taken]])+SECOND(tbl_raw_data[[#This Row],[time_taken]])/60</f>
        <v>9.0500000000000007</v>
      </c>
      <c r="K527" s="68">
        <f>DATE(YEAR(tbl_raw_data[[#This Row],[Date Actioned]]),MONTH(tbl_raw_data[[#This Row],[Date Actioned]]),DAY(tbl_raw_data[[#This Row],[Date Actioned]]))</f>
        <v>45138</v>
      </c>
      <c r="L527" s="65" t="str">
        <f>UPPER(TEXT(tbl_raw_data[[#This Row],[updated_date]],"MMMM"))</f>
        <v>JULY</v>
      </c>
      <c r="M527" s="65" t="str">
        <f>"WEEK "&amp;IF(ROUNDUP(DAY(tbl_raw_data[[#This Row],[updated_date]])/7,0)=5,4,ROUNDUP(DAY(tbl_raw_data[[#This Row],[updated_date]])/7,0))</f>
        <v>WEEK 4</v>
      </c>
      <c r="N527" s="71" t="str">
        <f>UPPER(VLOOKUP(tbl_raw_data[[#This Row],[Analyst]],settings!$A$1:$B$15,2,0))</f>
        <v>CAMROON</v>
      </c>
      <c r="O527" s="71" t="str">
        <f>TRIM(UPPER(tbl_raw_data[[#This Row],[Outcome]]))</f>
        <v>WITHDRAW</v>
      </c>
      <c r="P527" s="71" t="str">
        <f>TRIM(UPPER(tbl_raw_data[[#This Row],[Queue Name]]))</f>
        <v>CONSUMER POST BUREAU</v>
      </c>
      <c r="Q527" s="71" t="str">
        <f>IF(tbl_raw_data[[#This Row],[time_taken_in_min]]&lt;=settings!$D$2,"SLA_MET","SLA_NOT_MET")</f>
        <v>SLA_MET</v>
      </c>
    </row>
    <row r="528" spans="1:17" x14ac:dyDescent="0.3">
      <c r="A528" s="5" t="s">
        <v>1491</v>
      </c>
      <c r="B528" s="34">
        <v>45138.652349537035</v>
      </c>
      <c r="C528" s="38">
        <v>45138.656967592593</v>
      </c>
      <c r="D528" s="3" t="s">
        <v>47</v>
      </c>
      <c r="E528" s="3" t="s">
        <v>11</v>
      </c>
      <c r="F528" s="3" t="s">
        <v>17</v>
      </c>
      <c r="G528" s="3" t="s">
        <v>78</v>
      </c>
      <c r="H528" s="84" t="str">
        <f t="shared" si="8"/>
        <v>Incomplete Details</v>
      </c>
      <c r="I528" s="63">
        <f>(tbl_raw_data[[#This Row],[Date Actioned]])-(tbl_raw_data[[#This Row],[Date Tagged]])</f>
        <v>4.6180555582395755E-3</v>
      </c>
      <c r="J528" s="66">
        <f>HOUR(tbl_raw_data[[#This Row],[time_taken]])*60+MINUTE(tbl_raw_data[[#This Row],[time_taken]])+SECOND(tbl_raw_data[[#This Row],[time_taken]])/60</f>
        <v>6.65</v>
      </c>
      <c r="K528" s="68">
        <f>DATE(YEAR(tbl_raw_data[[#This Row],[Date Actioned]]),MONTH(tbl_raw_data[[#This Row],[Date Actioned]]),DAY(tbl_raw_data[[#This Row],[Date Actioned]]))</f>
        <v>45138</v>
      </c>
      <c r="L528" s="65" t="str">
        <f>UPPER(TEXT(tbl_raw_data[[#This Row],[updated_date]],"MMMM"))</f>
        <v>JULY</v>
      </c>
      <c r="M528" s="65" t="str">
        <f>"WEEK "&amp;IF(ROUNDUP(DAY(tbl_raw_data[[#This Row],[updated_date]])/7,0)=5,4,ROUNDUP(DAY(tbl_raw_data[[#This Row],[updated_date]])/7,0))</f>
        <v>WEEK 4</v>
      </c>
      <c r="N528" s="71" t="str">
        <f>UPPER(VLOOKUP(tbl_raw_data[[#This Row],[Analyst]],settings!$A$1:$B$15,2,0))</f>
        <v>MERCEDES</v>
      </c>
      <c r="O528" s="71" t="str">
        <f>TRIM(UPPER(tbl_raw_data[[#This Row],[Outcome]]))</f>
        <v>WITHDRAW</v>
      </c>
      <c r="P528" s="71" t="str">
        <f>TRIM(UPPER(tbl_raw_data[[#This Row],[Queue Name]]))</f>
        <v>CONSUMER EXISTING</v>
      </c>
      <c r="Q528" s="71" t="str">
        <f>IF(tbl_raw_data[[#This Row],[time_taken_in_min]]&lt;=settings!$D$2,"SLA_MET","SLA_NOT_MET")</f>
        <v>SLA_MET</v>
      </c>
    </row>
    <row r="529" spans="1:17" x14ac:dyDescent="0.3">
      <c r="A529" s="7" t="s">
        <v>1492</v>
      </c>
      <c r="B529" s="36">
        <v>45138.655324074076</v>
      </c>
      <c r="C529" s="37">
        <v>45138.659421296295</v>
      </c>
      <c r="D529" s="6" t="s">
        <v>47</v>
      </c>
      <c r="E529" s="6" t="s">
        <v>18</v>
      </c>
      <c r="F529" s="6" t="s">
        <v>14</v>
      </c>
      <c r="G529" s="6" t="s">
        <v>154</v>
      </c>
      <c r="H529" s="84" t="str">
        <f t="shared" si="8"/>
        <v>Incorrect Details</v>
      </c>
      <c r="I529" s="63">
        <f>(tbl_raw_data[[#This Row],[Date Actioned]])-(tbl_raw_data[[#This Row],[Date Tagged]])</f>
        <v>4.0972222195705399E-3</v>
      </c>
      <c r="J529" s="66">
        <f>HOUR(tbl_raw_data[[#This Row],[time_taken]])*60+MINUTE(tbl_raw_data[[#This Row],[time_taken]])+SECOND(tbl_raw_data[[#This Row],[time_taken]])/60</f>
        <v>5.9</v>
      </c>
      <c r="K529" s="68">
        <f>DATE(YEAR(tbl_raw_data[[#This Row],[Date Actioned]]),MONTH(tbl_raw_data[[#This Row],[Date Actioned]]),DAY(tbl_raw_data[[#This Row],[Date Actioned]]))</f>
        <v>45138</v>
      </c>
      <c r="L529" s="65" t="str">
        <f>UPPER(TEXT(tbl_raw_data[[#This Row],[updated_date]],"MMMM"))</f>
        <v>JULY</v>
      </c>
      <c r="M529" s="65" t="str">
        <f>"WEEK "&amp;IF(ROUNDUP(DAY(tbl_raw_data[[#This Row],[updated_date]])/7,0)=5,4,ROUNDUP(DAY(tbl_raw_data[[#This Row],[updated_date]])/7,0))</f>
        <v>WEEK 4</v>
      </c>
      <c r="N529" s="71" t="str">
        <f>UPPER(VLOOKUP(tbl_raw_data[[#This Row],[Analyst]],settings!$A$1:$B$15,2,0))</f>
        <v>CAMROON</v>
      </c>
      <c r="O529" s="71" t="str">
        <f>TRIM(UPPER(tbl_raw_data[[#This Row],[Outcome]]))</f>
        <v>WITHDRAW</v>
      </c>
      <c r="P529" s="71" t="str">
        <f>TRIM(UPPER(tbl_raw_data[[#This Row],[Queue Name]]))</f>
        <v>CONSUMER PRE BUREAU</v>
      </c>
      <c r="Q529" s="71" t="str">
        <f>IF(tbl_raw_data[[#This Row],[time_taken_in_min]]&lt;=settings!$D$2,"SLA_MET","SLA_NOT_MET")</f>
        <v>SLA_MET</v>
      </c>
    </row>
    <row r="530" spans="1:17" x14ac:dyDescent="0.3">
      <c r="A530" s="1" t="s">
        <v>1493</v>
      </c>
      <c r="B530" s="34">
        <v>45138.656608796293</v>
      </c>
      <c r="C530" s="38">
        <v>45138.666041666664</v>
      </c>
      <c r="D530" s="3" t="s">
        <v>47</v>
      </c>
      <c r="E530" s="3" t="s">
        <v>18</v>
      </c>
      <c r="F530" s="3" t="s">
        <v>17</v>
      </c>
      <c r="G530" s="3" t="s">
        <v>155</v>
      </c>
      <c r="H530" s="84" t="str">
        <f t="shared" si="8"/>
        <v>Incomplete Details</v>
      </c>
      <c r="I530" s="63">
        <f>(tbl_raw_data[[#This Row],[Date Actioned]])-(tbl_raw_data[[#This Row],[Date Tagged]])</f>
        <v>9.4328703708015382E-3</v>
      </c>
      <c r="J530" s="66">
        <f>HOUR(tbl_raw_data[[#This Row],[time_taken]])*60+MINUTE(tbl_raw_data[[#This Row],[time_taken]])+SECOND(tbl_raw_data[[#This Row],[time_taken]])/60</f>
        <v>13.583333333333334</v>
      </c>
      <c r="K530" s="68">
        <f>DATE(YEAR(tbl_raw_data[[#This Row],[Date Actioned]]),MONTH(tbl_raw_data[[#This Row],[Date Actioned]]),DAY(tbl_raw_data[[#This Row],[Date Actioned]]))</f>
        <v>45138</v>
      </c>
      <c r="L530" s="65" t="str">
        <f>UPPER(TEXT(tbl_raw_data[[#This Row],[updated_date]],"MMMM"))</f>
        <v>JULY</v>
      </c>
      <c r="M530" s="65" t="str">
        <f>"WEEK "&amp;IF(ROUNDUP(DAY(tbl_raw_data[[#This Row],[updated_date]])/7,0)=5,4,ROUNDUP(DAY(tbl_raw_data[[#This Row],[updated_date]])/7,0))</f>
        <v>WEEK 4</v>
      </c>
      <c r="N530" s="71" t="str">
        <f>UPPER(VLOOKUP(tbl_raw_data[[#This Row],[Analyst]],settings!$A$1:$B$15,2,0))</f>
        <v>MERCEDES</v>
      </c>
      <c r="O530" s="71" t="str">
        <f>TRIM(UPPER(tbl_raw_data[[#This Row],[Outcome]]))</f>
        <v>WITHDRAW</v>
      </c>
      <c r="P530" s="71" t="str">
        <f>TRIM(UPPER(tbl_raw_data[[#This Row],[Queue Name]]))</f>
        <v>CONSUMER PRE BUREAU</v>
      </c>
      <c r="Q530" s="71" t="str">
        <f>IF(tbl_raw_data[[#This Row],[time_taken_in_min]]&lt;=settings!$D$2,"SLA_MET","SLA_NOT_MET")</f>
        <v>SLA_MET</v>
      </c>
    </row>
    <row r="531" spans="1:17" x14ac:dyDescent="0.3">
      <c r="A531" s="5" t="s">
        <v>1494</v>
      </c>
      <c r="B531" s="36">
        <v>45138.669444444444</v>
      </c>
      <c r="C531" s="37">
        <v>45138.676689814813</v>
      </c>
      <c r="D531" s="6" t="s">
        <v>47</v>
      </c>
      <c r="E531" s="6" t="s">
        <v>8</v>
      </c>
      <c r="F531" s="6" t="s">
        <v>25</v>
      </c>
      <c r="G531" s="6" t="s">
        <v>156</v>
      </c>
      <c r="H531" s="84" t="str">
        <f t="shared" si="8"/>
        <v>Incomplete Details</v>
      </c>
      <c r="I531" s="63">
        <f>(tbl_raw_data[[#This Row],[Date Actioned]])-(tbl_raw_data[[#This Row],[Date Tagged]])</f>
        <v>7.2453703687642701E-3</v>
      </c>
      <c r="J531" s="66">
        <f>HOUR(tbl_raw_data[[#This Row],[time_taken]])*60+MINUTE(tbl_raw_data[[#This Row],[time_taken]])+SECOND(tbl_raw_data[[#This Row],[time_taken]])/60</f>
        <v>10.433333333333334</v>
      </c>
      <c r="K531" s="68">
        <f>DATE(YEAR(tbl_raw_data[[#This Row],[Date Actioned]]),MONTH(tbl_raw_data[[#This Row],[Date Actioned]]),DAY(tbl_raw_data[[#This Row],[Date Actioned]]))</f>
        <v>45138</v>
      </c>
      <c r="L531" s="65" t="str">
        <f>UPPER(TEXT(tbl_raw_data[[#This Row],[updated_date]],"MMMM"))</f>
        <v>JULY</v>
      </c>
      <c r="M531" s="65" t="str">
        <f>"WEEK "&amp;IF(ROUNDUP(DAY(tbl_raw_data[[#This Row],[updated_date]])/7,0)=5,4,ROUNDUP(DAY(tbl_raw_data[[#This Row],[updated_date]])/7,0))</f>
        <v>WEEK 4</v>
      </c>
      <c r="N531" s="71" t="str">
        <f>UPPER(VLOOKUP(tbl_raw_data[[#This Row],[Analyst]],settings!$A$1:$B$15,2,0))</f>
        <v>ASIF</v>
      </c>
      <c r="O531" s="71" t="str">
        <f>TRIM(UPPER(tbl_raw_data[[#This Row],[Outcome]]))</f>
        <v>WITHDRAW</v>
      </c>
      <c r="P531" s="71" t="str">
        <f>TRIM(UPPER(tbl_raw_data[[#This Row],[Queue Name]]))</f>
        <v>CONSUMER POST BUREAU</v>
      </c>
      <c r="Q531" s="71" t="str">
        <f>IF(tbl_raw_data[[#This Row],[time_taken_in_min]]&lt;=settings!$D$2,"SLA_MET","SLA_NOT_MET")</f>
        <v>SLA_MET</v>
      </c>
    </row>
    <row r="532" spans="1:17" x14ac:dyDescent="0.3">
      <c r="A532" s="7" t="s">
        <v>1495</v>
      </c>
      <c r="B532" s="34">
        <v>45138.669895833336</v>
      </c>
      <c r="C532" s="38">
        <v>45138.675381944442</v>
      </c>
      <c r="D532" s="3" t="s">
        <v>47</v>
      </c>
      <c r="E532" s="3" t="s">
        <v>18</v>
      </c>
      <c r="F532" s="3" t="s">
        <v>14</v>
      </c>
      <c r="G532" s="3" t="s">
        <v>67</v>
      </c>
      <c r="H532" s="84" t="str">
        <f t="shared" si="8"/>
        <v>Incomplete Details</v>
      </c>
      <c r="I532" s="63">
        <f>(tbl_raw_data[[#This Row],[Date Actioned]])-(tbl_raw_data[[#This Row],[Date Tagged]])</f>
        <v>5.4861111057107337E-3</v>
      </c>
      <c r="J532" s="66">
        <f>HOUR(tbl_raw_data[[#This Row],[time_taken]])*60+MINUTE(tbl_raw_data[[#This Row],[time_taken]])+SECOND(tbl_raw_data[[#This Row],[time_taken]])/60</f>
        <v>7.9</v>
      </c>
      <c r="K532" s="68">
        <f>DATE(YEAR(tbl_raw_data[[#This Row],[Date Actioned]]),MONTH(tbl_raw_data[[#This Row],[Date Actioned]]),DAY(tbl_raw_data[[#This Row],[Date Actioned]]))</f>
        <v>45138</v>
      </c>
      <c r="L532" s="65" t="str">
        <f>UPPER(TEXT(tbl_raw_data[[#This Row],[updated_date]],"MMMM"))</f>
        <v>JULY</v>
      </c>
      <c r="M532" s="65" t="str">
        <f>"WEEK "&amp;IF(ROUNDUP(DAY(tbl_raw_data[[#This Row],[updated_date]])/7,0)=5,4,ROUNDUP(DAY(tbl_raw_data[[#This Row],[updated_date]])/7,0))</f>
        <v>WEEK 4</v>
      </c>
      <c r="N532" s="71" t="str">
        <f>UPPER(VLOOKUP(tbl_raw_data[[#This Row],[Analyst]],settings!$A$1:$B$15,2,0))</f>
        <v>CAMROON</v>
      </c>
      <c r="O532" s="71" t="str">
        <f>TRIM(UPPER(tbl_raw_data[[#This Row],[Outcome]]))</f>
        <v>WITHDRAW</v>
      </c>
      <c r="P532" s="71" t="str">
        <f>TRIM(UPPER(tbl_raw_data[[#This Row],[Queue Name]]))</f>
        <v>CONSUMER PRE BUREAU</v>
      </c>
      <c r="Q532" s="71" t="str">
        <f>IF(tbl_raw_data[[#This Row],[time_taken_in_min]]&lt;=settings!$D$2,"SLA_MET","SLA_NOT_MET")</f>
        <v>SLA_MET</v>
      </c>
    </row>
    <row r="533" spans="1:17" x14ac:dyDescent="0.3">
      <c r="A533" s="1" t="s">
        <v>1496</v>
      </c>
      <c r="B533" s="36">
        <v>45138.672071759262</v>
      </c>
      <c r="C533" s="37">
        <v>45138.673796296294</v>
      </c>
      <c r="D533" s="6" t="s">
        <v>47</v>
      </c>
      <c r="E533" s="6" t="s">
        <v>18</v>
      </c>
      <c r="F533" s="6" t="s">
        <v>24</v>
      </c>
      <c r="G533" s="6" t="s">
        <v>67</v>
      </c>
      <c r="H533" s="84" t="str">
        <f t="shared" si="8"/>
        <v>Incomplete Details</v>
      </c>
      <c r="I533" s="63">
        <f>(tbl_raw_data[[#This Row],[Date Actioned]])-(tbl_raw_data[[#This Row],[Date Tagged]])</f>
        <v>1.7245370327145793E-3</v>
      </c>
      <c r="J533" s="66">
        <f>HOUR(tbl_raw_data[[#This Row],[time_taken]])*60+MINUTE(tbl_raw_data[[#This Row],[time_taken]])+SECOND(tbl_raw_data[[#This Row],[time_taken]])/60</f>
        <v>2.4833333333333334</v>
      </c>
      <c r="K533" s="68">
        <f>DATE(YEAR(tbl_raw_data[[#This Row],[Date Actioned]]),MONTH(tbl_raw_data[[#This Row],[Date Actioned]]),DAY(tbl_raw_data[[#This Row],[Date Actioned]]))</f>
        <v>45138</v>
      </c>
      <c r="L533" s="65" t="str">
        <f>UPPER(TEXT(tbl_raw_data[[#This Row],[updated_date]],"MMMM"))</f>
        <v>JULY</v>
      </c>
      <c r="M533" s="65" t="str">
        <f>"WEEK "&amp;IF(ROUNDUP(DAY(tbl_raw_data[[#This Row],[updated_date]])/7,0)=5,4,ROUNDUP(DAY(tbl_raw_data[[#This Row],[updated_date]])/7,0))</f>
        <v>WEEK 4</v>
      </c>
      <c r="N533" s="71" t="str">
        <f>UPPER(VLOOKUP(tbl_raw_data[[#This Row],[Analyst]],settings!$A$1:$B$15,2,0))</f>
        <v>SAM</v>
      </c>
      <c r="O533" s="71" t="str">
        <f>TRIM(UPPER(tbl_raw_data[[#This Row],[Outcome]]))</f>
        <v>WITHDRAW</v>
      </c>
      <c r="P533" s="71" t="str">
        <f>TRIM(UPPER(tbl_raw_data[[#This Row],[Queue Name]]))</f>
        <v>CONSUMER PRE BUREAU</v>
      </c>
      <c r="Q533" s="71" t="str">
        <f>IF(tbl_raw_data[[#This Row],[time_taken_in_min]]&lt;=settings!$D$2,"SLA_MET","SLA_NOT_MET")</f>
        <v>SLA_MET</v>
      </c>
    </row>
    <row r="534" spans="1:17" x14ac:dyDescent="0.3">
      <c r="A534" s="5" t="s">
        <v>1497</v>
      </c>
      <c r="B534" s="34">
        <v>45138.67292824074</v>
      </c>
      <c r="C534" s="38">
        <v>45138.67659722222</v>
      </c>
      <c r="D534" s="3" t="s">
        <v>47</v>
      </c>
      <c r="E534" s="3" t="s">
        <v>8</v>
      </c>
      <c r="F534" s="3" t="s">
        <v>22</v>
      </c>
      <c r="G534" s="3" t="s">
        <v>157</v>
      </c>
      <c r="H534" s="84" t="str">
        <f t="shared" si="8"/>
        <v>Incorrect Queue</v>
      </c>
      <c r="I534" s="63">
        <f>(tbl_raw_data[[#This Row],[Date Actioned]])-(tbl_raw_data[[#This Row],[Date Tagged]])</f>
        <v>3.6689814805868082E-3</v>
      </c>
      <c r="J534" s="66">
        <f>HOUR(tbl_raw_data[[#This Row],[time_taken]])*60+MINUTE(tbl_raw_data[[#This Row],[time_taken]])+SECOND(tbl_raw_data[[#This Row],[time_taken]])/60</f>
        <v>5.2833333333333332</v>
      </c>
      <c r="K534" s="68">
        <f>DATE(YEAR(tbl_raw_data[[#This Row],[Date Actioned]]),MONTH(tbl_raw_data[[#This Row],[Date Actioned]]),DAY(tbl_raw_data[[#This Row],[Date Actioned]]))</f>
        <v>45138</v>
      </c>
      <c r="L534" s="65" t="str">
        <f>UPPER(TEXT(tbl_raw_data[[#This Row],[updated_date]],"MMMM"))</f>
        <v>JULY</v>
      </c>
      <c r="M534" s="65" t="str">
        <f>"WEEK "&amp;IF(ROUNDUP(DAY(tbl_raw_data[[#This Row],[updated_date]])/7,0)=5,4,ROUNDUP(DAY(tbl_raw_data[[#This Row],[updated_date]])/7,0))</f>
        <v>WEEK 4</v>
      </c>
      <c r="N534" s="71" t="str">
        <f>UPPER(VLOOKUP(tbl_raw_data[[#This Row],[Analyst]],settings!$A$1:$B$15,2,0))</f>
        <v>ROHAN</v>
      </c>
      <c r="O534" s="71" t="str">
        <f>TRIM(UPPER(tbl_raw_data[[#This Row],[Outcome]]))</f>
        <v>WITHDRAW</v>
      </c>
      <c r="P534" s="71" t="str">
        <f>TRIM(UPPER(tbl_raw_data[[#This Row],[Queue Name]]))</f>
        <v>CONSUMER POST BUREAU</v>
      </c>
      <c r="Q534" s="71" t="str">
        <f>IF(tbl_raw_data[[#This Row],[time_taken_in_min]]&lt;=settings!$D$2,"SLA_MET","SLA_NOT_MET")</f>
        <v>SLA_MET</v>
      </c>
    </row>
    <row r="535" spans="1:17" x14ac:dyDescent="0.3">
      <c r="A535" s="7" t="s">
        <v>1498</v>
      </c>
      <c r="B535" s="36">
        <v>45138.673784722225</v>
      </c>
      <c r="C535" s="37">
        <v>45138.680127314816</v>
      </c>
      <c r="D535" s="6" t="s">
        <v>47</v>
      </c>
      <c r="E535" s="6" t="s">
        <v>18</v>
      </c>
      <c r="F535" s="6" t="s">
        <v>14</v>
      </c>
      <c r="G535" s="6" t="s">
        <v>158</v>
      </c>
      <c r="H535" s="84" t="str">
        <f t="shared" si="8"/>
        <v>Incomplete Details</v>
      </c>
      <c r="I535" s="63">
        <f>(tbl_raw_data[[#This Row],[Date Actioned]])-(tbl_raw_data[[#This Row],[Date Tagged]])</f>
        <v>6.3425925909541547E-3</v>
      </c>
      <c r="J535" s="66">
        <f>HOUR(tbl_raw_data[[#This Row],[time_taken]])*60+MINUTE(tbl_raw_data[[#This Row],[time_taken]])+SECOND(tbl_raw_data[[#This Row],[time_taken]])/60</f>
        <v>9.1333333333333329</v>
      </c>
      <c r="K535" s="68">
        <f>DATE(YEAR(tbl_raw_data[[#This Row],[Date Actioned]]),MONTH(tbl_raw_data[[#This Row],[Date Actioned]]),DAY(tbl_raw_data[[#This Row],[Date Actioned]]))</f>
        <v>45138</v>
      </c>
      <c r="L535" s="65" t="str">
        <f>UPPER(TEXT(tbl_raw_data[[#This Row],[updated_date]],"MMMM"))</f>
        <v>JULY</v>
      </c>
      <c r="M535" s="65" t="str">
        <f>"WEEK "&amp;IF(ROUNDUP(DAY(tbl_raw_data[[#This Row],[updated_date]])/7,0)=5,4,ROUNDUP(DAY(tbl_raw_data[[#This Row],[updated_date]])/7,0))</f>
        <v>WEEK 4</v>
      </c>
      <c r="N535" s="71" t="str">
        <f>UPPER(VLOOKUP(tbl_raw_data[[#This Row],[Analyst]],settings!$A$1:$B$15,2,0))</f>
        <v>CAMROON</v>
      </c>
      <c r="O535" s="71" t="str">
        <f>TRIM(UPPER(tbl_raw_data[[#This Row],[Outcome]]))</f>
        <v>WITHDRAW</v>
      </c>
      <c r="P535" s="71" t="str">
        <f>TRIM(UPPER(tbl_raw_data[[#This Row],[Queue Name]]))</f>
        <v>CONSUMER PRE BUREAU</v>
      </c>
      <c r="Q535" s="71" t="str">
        <f>IF(tbl_raw_data[[#This Row],[time_taken_in_min]]&lt;=settings!$D$2,"SLA_MET","SLA_NOT_MET")</f>
        <v>SLA_MET</v>
      </c>
    </row>
    <row r="536" spans="1:17" x14ac:dyDescent="0.3">
      <c r="A536" s="1" t="s">
        <v>1499</v>
      </c>
      <c r="B536" s="34">
        <v>45138.687916666669</v>
      </c>
      <c r="C536" s="38">
        <v>45138.693738425929</v>
      </c>
      <c r="D536" s="3" t="s">
        <v>47</v>
      </c>
      <c r="E536" s="3" t="s">
        <v>18</v>
      </c>
      <c r="F536" s="3" t="s">
        <v>25</v>
      </c>
      <c r="G536" s="3" t="s">
        <v>159</v>
      </c>
      <c r="H536" s="84" t="str">
        <f t="shared" si="8"/>
        <v>Duplicate Application</v>
      </c>
      <c r="I536" s="63">
        <f>(tbl_raw_data[[#This Row],[Date Actioned]])-(tbl_raw_data[[#This Row],[Date Tagged]])</f>
        <v>5.8217592595610768E-3</v>
      </c>
      <c r="J536" s="66">
        <f>HOUR(tbl_raw_data[[#This Row],[time_taken]])*60+MINUTE(tbl_raw_data[[#This Row],[time_taken]])+SECOND(tbl_raw_data[[#This Row],[time_taken]])/60</f>
        <v>8.3833333333333329</v>
      </c>
      <c r="K536" s="68">
        <f>DATE(YEAR(tbl_raw_data[[#This Row],[Date Actioned]]),MONTH(tbl_raw_data[[#This Row],[Date Actioned]]),DAY(tbl_raw_data[[#This Row],[Date Actioned]]))</f>
        <v>45138</v>
      </c>
      <c r="L536" s="65" t="str">
        <f>UPPER(TEXT(tbl_raw_data[[#This Row],[updated_date]],"MMMM"))</f>
        <v>JULY</v>
      </c>
      <c r="M536" s="65" t="str">
        <f>"WEEK "&amp;IF(ROUNDUP(DAY(tbl_raw_data[[#This Row],[updated_date]])/7,0)=5,4,ROUNDUP(DAY(tbl_raw_data[[#This Row],[updated_date]])/7,0))</f>
        <v>WEEK 4</v>
      </c>
      <c r="N536" s="71" t="str">
        <f>UPPER(VLOOKUP(tbl_raw_data[[#This Row],[Analyst]],settings!$A$1:$B$15,2,0))</f>
        <v>ASIF</v>
      </c>
      <c r="O536" s="71" t="str">
        <f>TRIM(UPPER(tbl_raw_data[[#This Row],[Outcome]]))</f>
        <v>WITHDRAW</v>
      </c>
      <c r="P536" s="71" t="str">
        <f>TRIM(UPPER(tbl_raw_data[[#This Row],[Queue Name]]))</f>
        <v>CONSUMER PRE BUREAU</v>
      </c>
      <c r="Q536" s="71" t="str">
        <f>IF(tbl_raw_data[[#This Row],[time_taken_in_min]]&lt;=settings!$D$2,"SLA_MET","SLA_NOT_MET")</f>
        <v>SLA_MET</v>
      </c>
    </row>
    <row r="537" spans="1:17" x14ac:dyDescent="0.3">
      <c r="A537" s="5" t="s">
        <v>1500</v>
      </c>
      <c r="B537" s="36">
        <v>45138.689421296294</v>
      </c>
      <c r="C537" s="37">
        <v>45138.694664351853</v>
      </c>
      <c r="D537" s="6" t="s">
        <v>47</v>
      </c>
      <c r="E537" s="6" t="s">
        <v>18</v>
      </c>
      <c r="F537" s="6" t="s">
        <v>22</v>
      </c>
      <c r="G537" s="6" t="s">
        <v>160</v>
      </c>
      <c r="H537" s="84" t="str">
        <f t="shared" si="8"/>
        <v>Incomplete Details</v>
      </c>
      <c r="I537" s="63">
        <f>(tbl_raw_data[[#This Row],[Date Actioned]])-(tbl_raw_data[[#This Row],[Date Tagged]])</f>
        <v>5.2430555588216521E-3</v>
      </c>
      <c r="J537" s="66">
        <f>HOUR(tbl_raw_data[[#This Row],[time_taken]])*60+MINUTE(tbl_raw_data[[#This Row],[time_taken]])+SECOND(tbl_raw_data[[#This Row],[time_taken]])/60</f>
        <v>7.55</v>
      </c>
      <c r="K537" s="68">
        <f>DATE(YEAR(tbl_raw_data[[#This Row],[Date Actioned]]),MONTH(tbl_raw_data[[#This Row],[Date Actioned]]),DAY(tbl_raw_data[[#This Row],[Date Actioned]]))</f>
        <v>45138</v>
      </c>
      <c r="L537" s="65" t="str">
        <f>UPPER(TEXT(tbl_raw_data[[#This Row],[updated_date]],"MMMM"))</f>
        <v>JULY</v>
      </c>
      <c r="M537" s="65" t="str">
        <f>"WEEK "&amp;IF(ROUNDUP(DAY(tbl_raw_data[[#This Row],[updated_date]])/7,0)=5,4,ROUNDUP(DAY(tbl_raw_data[[#This Row],[updated_date]])/7,0))</f>
        <v>WEEK 4</v>
      </c>
      <c r="N537" s="71" t="str">
        <f>UPPER(VLOOKUP(tbl_raw_data[[#This Row],[Analyst]],settings!$A$1:$B$15,2,0))</f>
        <v>ROHAN</v>
      </c>
      <c r="O537" s="71" t="str">
        <f>TRIM(UPPER(tbl_raw_data[[#This Row],[Outcome]]))</f>
        <v>WITHDRAW</v>
      </c>
      <c r="P537" s="71" t="str">
        <f>TRIM(UPPER(tbl_raw_data[[#This Row],[Queue Name]]))</f>
        <v>CONSUMER PRE BUREAU</v>
      </c>
      <c r="Q537" s="71" t="str">
        <f>IF(tbl_raw_data[[#This Row],[time_taken_in_min]]&lt;=settings!$D$2,"SLA_MET","SLA_NOT_MET")</f>
        <v>SLA_MET</v>
      </c>
    </row>
    <row r="538" spans="1:17" x14ac:dyDescent="0.3">
      <c r="A538" s="7" t="s">
        <v>1501</v>
      </c>
      <c r="B538" s="34">
        <v>45138.691747685189</v>
      </c>
      <c r="C538" s="38">
        <v>45138.698321759257</v>
      </c>
      <c r="D538" s="3" t="s">
        <v>47</v>
      </c>
      <c r="E538" s="3" t="s">
        <v>11</v>
      </c>
      <c r="F538" s="3" t="s">
        <v>17</v>
      </c>
      <c r="G538" s="3" t="s">
        <v>34</v>
      </c>
      <c r="H538" s="84" t="str">
        <f t="shared" si="8"/>
        <v>Overdue Bill</v>
      </c>
      <c r="I538" s="63">
        <f>(tbl_raw_data[[#This Row],[Date Actioned]])-(tbl_raw_data[[#This Row],[Date Tagged]])</f>
        <v>6.5740740683395416E-3</v>
      </c>
      <c r="J538" s="66">
        <f>HOUR(tbl_raw_data[[#This Row],[time_taken]])*60+MINUTE(tbl_raw_data[[#This Row],[time_taken]])+SECOND(tbl_raw_data[[#This Row],[time_taken]])/60</f>
        <v>9.4666666666666668</v>
      </c>
      <c r="K538" s="68">
        <f>DATE(YEAR(tbl_raw_data[[#This Row],[Date Actioned]]),MONTH(tbl_raw_data[[#This Row],[Date Actioned]]),DAY(tbl_raw_data[[#This Row],[Date Actioned]]))</f>
        <v>45138</v>
      </c>
      <c r="L538" s="65" t="str">
        <f>UPPER(TEXT(tbl_raw_data[[#This Row],[updated_date]],"MMMM"))</f>
        <v>JULY</v>
      </c>
      <c r="M538" s="65" t="str">
        <f>"WEEK "&amp;IF(ROUNDUP(DAY(tbl_raw_data[[#This Row],[updated_date]])/7,0)=5,4,ROUNDUP(DAY(tbl_raw_data[[#This Row],[updated_date]])/7,0))</f>
        <v>WEEK 4</v>
      </c>
      <c r="N538" s="71" t="str">
        <f>UPPER(VLOOKUP(tbl_raw_data[[#This Row],[Analyst]],settings!$A$1:$B$15,2,0))</f>
        <v>MERCEDES</v>
      </c>
      <c r="O538" s="71" t="str">
        <f>TRIM(UPPER(tbl_raw_data[[#This Row],[Outcome]]))</f>
        <v>WITHDRAW</v>
      </c>
      <c r="P538" s="71" t="str">
        <f>TRIM(UPPER(tbl_raw_data[[#This Row],[Queue Name]]))</f>
        <v>CONSUMER EXISTING</v>
      </c>
      <c r="Q538" s="71" t="str">
        <f>IF(tbl_raw_data[[#This Row],[time_taken_in_min]]&lt;=settings!$D$2,"SLA_MET","SLA_NOT_MET")</f>
        <v>SLA_MET</v>
      </c>
    </row>
    <row r="539" spans="1:17" x14ac:dyDescent="0.3">
      <c r="A539" s="1" t="s">
        <v>1502</v>
      </c>
      <c r="B539" s="36">
        <v>45138.693043981482</v>
      </c>
      <c r="C539" s="37">
        <v>45138.705439814818</v>
      </c>
      <c r="D539" s="6" t="s">
        <v>47</v>
      </c>
      <c r="E539" s="6" t="s">
        <v>11</v>
      </c>
      <c r="F539" s="6" t="s">
        <v>12</v>
      </c>
      <c r="G539" s="6" t="s">
        <v>34</v>
      </c>
      <c r="H539" s="84" t="str">
        <f t="shared" si="8"/>
        <v>Overdue Bill</v>
      </c>
      <c r="I539" s="63">
        <f>(tbl_raw_data[[#This Row],[Date Actioned]])-(tbl_raw_data[[#This Row],[Date Tagged]])</f>
        <v>1.2395833335176576E-2</v>
      </c>
      <c r="J539" s="66">
        <f>HOUR(tbl_raw_data[[#This Row],[time_taken]])*60+MINUTE(tbl_raw_data[[#This Row],[time_taken]])+SECOND(tbl_raw_data[[#This Row],[time_taken]])/60</f>
        <v>17.850000000000001</v>
      </c>
      <c r="K539" s="68">
        <f>DATE(YEAR(tbl_raw_data[[#This Row],[Date Actioned]]),MONTH(tbl_raw_data[[#This Row],[Date Actioned]]),DAY(tbl_raw_data[[#This Row],[Date Actioned]]))</f>
        <v>45138</v>
      </c>
      <c r="L539" s="65" t="str">
        <f>UPPER(TEXT(tbl_raw_data[[#This Row],[updated_date]],"MMMM"))</f>
        <v>JULY</v>
      </c>
      <c r="M539" s="65" t="str">
        <f>"WEEK "&amp;IF(ROUNDUP(DAY(tbl_raw_data[[#This Row],[updated_date]])/7,0)=5,4,ROUNDUP(DAY(tbl_raw_data[[#This Row],[updated_date]])/7,0))</f>
        <v>WEEK 4</v>
      </c>
      <c r="N539" s="71" t="str">
        <f>UPPER(VLOOKUP(tbl_raw_data[[#This Row],[Analyst]],settings!$A$1:$B$15,2,0))</f>
        <v>NITESH</v>
      </c>
      <c r="O539" s="71" t="str">
        <f>TRIM(UPPER(tbl_raw_data[[#This Row],[Outcome]]))</f>
        <v>WITHDRAW</v>
      </c>
      <c r="P539" s="71" t="str">
        <f>TRIM(UPPER(tbl_raw_data[[#This Row],[Queue Name]]))</f>
        <v>CONSUMER EXISTING</v>
      </c>
      <c r="Q539" s="71" t="str">
        <f>IF(tbl_raw_data[[#This Row],[time_taken_in_min]]&lt;=settings!$D$2,"SLA_MET","SLA_NOT_MET")</f>
        <v>SLA_MET</v>
      </c>
    </row>
    <row r="540" spans="1:17" x14ac:dyDescent="0.3">
      <c r="A540" s="5" t="s">
        <v>1503</v>
      </c>
      <c r="B540" s="34">
        <v>45138.695671296293</v>
      </c>
      <c r="C540" s="38">
        <v>45138.702881944446</v>
      </c>
      <c r="D540" s="3" t="s">
        <v>47</v>
      </c>
      <c r="E540" s="3" t="s">
        <v>18</v>
      </c>
      <c r="F540" s="3" t="s">
        <v>25</v>
      </c>
      <c r="G540" s="3" t="s">
        <v>161</v>
      </c>
      <c r="H540" s="84" t="str">
        <f t="shared" si="8"/>
        <v>Incomplete Details</v>
      </c>
      <c r="I540" s="63">
        <f>(tbl_raw_data[[#This Row],[Date Actioned]])-(tbl_raw_data[[#This Row],[Date Tagged]])</f>
        <v>7.2106481529772282E-3</v>
      </c>
      <c r="J540" s="66">
        <f>HOUR(tbl_raw_data[[#This Row],[time_taken]])*60+MINUTE(tbl_raw_data[[#This Row],[time_taken]])+SECOND(tbl_raw_data[[#This Row],[time_taken]])/60</f>
        <v>10.383333333333333</v>
      </c>
      <c r="K540" s="68">
        <f>DATE(YEAR(tbl_raw_data[[#This Row],[Date Actioned]]),MONTH(tbl_raw_data[[#This Row],[Date Actioned]]),DAY(tbl_raw_data[[#This Row],[Date Actioned]]))</f>
        <v>45138</v>
      </c>
      <c r="L540" s="65" t="str">
        <f>UPPER(TEXT(tbl_raw_data[[#This Row],[updated_date]],"MMMM"))</f>
        <v>JULY</v>
      </c>
      <c r="M540" s="65" t="str">
        <f>"WEEK "&amp;IF(ROUNDUP(DAY(tbl_raw_data[[#This Row],[updated_date]])/7,0)=5,4,ROUNDUP(DAY(tbl_raw_data[[#This Row],[updated_date]])/7,0))</f>
        <v>WEEK 4</v>
      </c>
      <c r="N540" s="71" t="str">
        <f>UPPER(VLOOKUP(tbl_raw_data[[#This Row],[Analyst]],settings!$A$1:$B$15,2,0))</f>
        <v>ASIF</v>
      </c>
      <c r="O540" s="71" t="str">
        <f>TRIM(UPPER(tbl_raw_data[[#This Row],[Outcome]]))</f>
        <v>WITHDRAW</v>
      </c>
      <c r="P540" s="71" t="str">
        <f>TRIM(UPPER(tbl_raw_data[[#This Row],[Queue Name]]))</f>
        <v>CONSUMER PRE BUREAU</v>
      </c>
      <c r="Q540" s="71" t="str">
        <f>IF(tbl_raw_data[[#This Row],[time_taken_in_min]]&lt;=settings!$D$2,"SLA_MET","SLA_NOT_MET")</f>
        <v>SLA_MET</v>
      </c>
    </row>
    <row r="541" spans="1:17" x14ac:dyDescent="0.3">
      <c r="A541" s="7" t="s">
        <v>1504</v>
      </c>
      <c r="B541" s="36">
        <v>45138.69568287037</v>
      </c>
      <c r="C541" s="37">
        <v>45138.703506944446</v>
      </c>
      <c r="D541" s="6" t="s">
        <v>47</v>
      </c>
      <c r="E541" s="6" t="s">
        <v>8</v>
      </c>
      <c r="F541" s="6" t="s">
        <v>17</v>
      </c>
      <c r="G541" s="6" t="s">
        <v>162</v>
      </c>
      <c r="H541" s="84" t="str">
        <f t="shared" si="8"/>
        <v>Incorrect Details</v>
      </c>
      <c r="I541" s="63">
        <f>(tbl_raw_data[[#This Row],[Date Actioned]])-(tbl_raw_data[[#This Row],[Date Tagged]])</f>
        <v>7.8240740767796524E-3</v>
      </c>
      <c r="J541" s="66">
        <f>HOUR(tbl_raw_data[[#This Row],[time_taken]])*60+MINUTE(tbl_raw_data[[#This Row],[time_taken]])+SECOND(tbl_raw_data[[#This Row],[time_taken]])/60</f>
        <v>11.266666666666667</v>
      </c>
      <c r="K541" s="68">
        <f>DATE(YEAR(tbl_raw_data[[#This Row],[Date Actioned]]),MONTH(tbl_raw_data[[#This Row],[Date Actioned]]),DAY(tbl_raw_data[[#This Row],[Date Actioned]]))</f>
        <v>45138</v>
      </c>
      <c r="L541" s="65" t="str">
        <f>UPPER(TEXT(tbl_raw_data[[#This Row],[updated_date]],"MMMM"))</f>
        <v>JULY</v>
      </c>
      <c r="M541" s="65" t="str">
        <f>"WEEK "&amp;IF(ROUNDUP(DAY(tbl_raw_data[[#This Row],[updated_date]])/7,0)=5,4,ROUNDUP(DAY(tbl_raw_data[[#This Row],[updated_date]])/7,0))</f>
        <v>WEEK 4</v>
      </c>
      <c r="N541" s="71" t="str">
        <f>UPPER(VLOOKUP(tbl_raw_data[[#This Row],[Analyst]],settings!$A$1:$B$15,2,0))</f>
        <v>MERCEDES</v>
      </c>
      <c r="O541" s="71" t="str">
        <f>TRIM(UPPER(tbl_raw_data[[#This Row],[Outcome]]))</f>
        <v>WITHDRAW</v>
      </c>
      <c r="P541" s="71" t="str">
        <f>TRIM(UPPER(tbl_raw_data[[#This Row],[Queue Name]]))</f>
        <v>CONSUMER POST BUREAU</v>
      </c>
      <c r="Q541" s="71" t="str">
        <f>IF(tbl_raw_data[[#This Row],[time_taken_in_min]]&lt;=settings!$D$2,"SLA_MET","SLA_NOT_MET")</f>
        <v>SLA_MET</v>
      </c>
    </row>
    <row r="542" spans="1:17" x14ac:dyDescent="0.3">
      <c r="A542" s="1" t="s">
        <v>1505</v>
      </c>
      <c r="B542" s="34">
        <v>45138.69903935185</v>
      </c>
      <c r="C542" s="35">
        <v>45138.717407407406</v>
      </c>
      <c r="D542" s="2" t="s">
        <v>55</v>
      </c>
      <c r="E542" s="3" t="s">
        <v>8</v>
      </c>
      <c r="F542" s="2" t="s">
        <v>9</v>
      </c>
      <c r="G542" s="4"/>
      <c r="H542" s="84" t="str">
        <f t="shared" si="8"/>
        <v>Reason Unknown</v>
      </c>
      <c r="I542" s="63">
        <f>(tbl_raw_data[[#This Row],[Date Actioned]])-(tbl_raw_data[[#This Row],[Date Tagged]])</f>
        <v>1.8368055556493346E-2</v>
      </c>
      <c r="J542" s="66">
        <f>HOUR(tbl_raw_data[[#This Row],[time_taken]])*60+MINUTE(tbl_raw_data[[#This Row],[time_taken]])+SECOND(tbl_raw_data[[#This Row],[time_taken]])/60</f>
        <v>26.45</v>
      </c>
      <c r="K542" s="68">
        <f>DATE(YEAR(tbl_raw_data[[#This Row],[Date Actioned]]),MONTH(tbl_raw_data[[#This Row],[Date Actioned]]),DAY(tbl_raw_data[[#This Row],[Date Actioned]]))</f>
        <v>45138</v>
      </c>
      <c r="L542" s="65" t="str">
        <f>UPPER(TEXT(tbl_raw_data[[#This Row],[updated_date]],"MMMM"))</f>
        <v>JULY</v>
      </c>
      <c r="M542" s="65" t="str">
        <f>"WEEK "&amp;IF(ROUNDUP(DAY(tbl_raw_data[[#This Row],[updated_date]])/7,0)=5,4,ROUNDUP(DAY(tbl_raw_data[[#This Row],[updated_date]])/7,0))</f>
        <v>WEEK 4</v>
      </c>
      <c r="N542" s="71" t="str">
        <f>UPPER(VLOOKUP(tbl_raw_data[[#This Row],[Analyst]],settings!$A$1:$B$15,2,0))</f>
        <v>QUADIR</v>
      </c>
      <c r="O542" s="71" t="str">
        <f>TRIM(UPPER(tbl_raw_data[[#This Row],[Outcome]]))</f>
        <v>WITHDRAW</v>
      </c>
      <c r="P542" s="71" t="str">
        <f>TRIM(UPPER(tbl_raw_data[[#This Row],[Queue Name]]))</f>
        <v>CONSUMER POST BUREAU</v>
      </c>
      <c r="Q542" s="71" t="str">
        <f>IF(tbl_raw_data[[#This Row],[time_taken_in_min]]&lt;=settings!$D$2,"SLA_MET","SLA_NOT_MET")</f>
        <v>SLA_NOT_MET</v>
      </c>
    </row>
    <row r="543" spans="1:17" x14ac:dyDescent="0.3">
      <c r="A543" s="5" t="s">
        <v>1506</v>
      </c>
      <c r="B543" s="36">
        <v>45138.707372685189</v>
      </c>
      <c r="C543" s="37">
        <v>45138.714467592596</v>
      </c>
      <c r="D543" s="6" t="s">
        <v>47</v>
      </c>
      <c r="E543" s="6" t="s">
        <v>18</v>
      </c>
      <c r="F543" s="6" t="s">
        <v>17</v>
      </c>
      <c r="G543" s="6" t="s">
        <v>163</v>
      </c>
      <c r="H543" s="84" t="str">
        <f t="shared" si="8"/>
        <v>Incorrect Queue</v>
      </c>
      <c r="I543" s="63">
        <f>(tbl_raw_data[[#This Row],[Date Actioned]])-(tbl_raw_data[[#This Row],[Date Tagged]])</f>
        <v>7.0949074070085771E-3</v>
      </c>
      <c r="J543" s="66">
        <f>HOUR(tbl_raw_data[[#This Row],[time_taken]])*60+MINUTE(tbl_raw_data[[#This Row],[time_taken]])+SECOND(tbl_raw_data[[#This Row],[time_taken]])/60</f>
        <v>10.216666666666667</v>
      </c>
      <c r="K543" s="68">
        <f>DATE(YEAR(tbl_raw_data[[#This Row],[Date Actioned]]),MONTH(tbl_raw_data[[#This Row],[Date Actioned]]),DAY(tbl_raw_data[[#This Row],[Date Actioned]]))</f>
        <v>45138</v>
      </c>
      <c r="L543" s="65" t="str">
        <f>UPPER(TEXT(tbl_raw_data[[#This Row],[updated_date]],"MMMM"))</f>
        <v>JULY</v>
      </c>
      <c r="M543" s="65" t="str">
        <f>"WEEK "&amp;IF(ROUNDUP(DAY(tbl_raw_data[[#This Row],[updated_date]])/7,0)=5,4,ROUNDUP(DAY(tbl_raw_data[[#This Row],[updated_date]])/7,0))</f>
        <v>WEEK 4</v>
      </c>
      <c r="N543" s="71" t="str">
        <f>UPPER(VLOOKUP(tbl_raw_data[[#This Row],[Analyst]],settings!$A$1:$B$15,2,0))</f>
        <v>MERCEDES</v>
      </c>
      <c r="O543" s="71" t="str">
        <f>TRIM(UPPER(tbl_raw_data[[#This Row],[Outcome]]))</f>
        <v>WITHDRAW</v>
      </c>
      <c r="P543" s="71" t="str">
        <f>TRIM(UPPER(tbl_raw_data[[#This Row],[Queue Name]]))</f>
        <v>CONSUMER PRE BUREAU</v>
      </c>
      <c r="Q543" s="71" t="str">
        <f>IF(tbl_raw_data[[#This Row],[time_taken_in_min]]&lt;=settings!$D$2,"SLA_MET","SLA_NOT_MET")</f>
        <v>SLA_MET</v>
      </c>
    </row>
    <row r="544" spans="1:17" x14ac:dyDescent="0.3">
      <c r="A544" s="7" t="s">
        <v>1507</v>
      </c>
      <c r="B544" s="34">
        <v>45138.711226851854</v>
      </c>
      <c r="C544" s="38">
        <v>45138.724340277775</v>
      </c>
      <c r="D544" s="3" t="s">
        <v>47</v>
      </c>
      <c r="E544" s="3" t="s">
        <v>18</v>
      </c>
      <c r="F544" s="3" t="s">
        <v>22</v>
      </c>
      <c r="G544" s="3" t="s">
        <v>164</v>
      </c>
      <c r="H544" s="84" t="str">
        <f t="shared" si="8"/>
        <v>Incomplete Details</v>
      </c>
      <c r="I544" s="63">
        <f>(tbl_raw_data[[#This Row],[Date Actioned]])-(tbl_raw_data[[#This Row],[Date Tagged]])</f>
        <v>1.3113425920892041E-2</v>
      </c>
      <c r="J544" s="66">
        <f>HOUR(tbl_raw_data[[#This Row],[time_taken]])*60+MINUTE(tbl_raw_data[[#This Row],[time_taken]])+SECOND(tbl_raw_data[[#This Row],[time_taken]])/60</f>
        <v>18.883333333333333</v>
      </c>
      <c r="K544" s="68">
        <f>DATE(YEAR(tbl_raw_data[[#This Row],[Date Actioned]]),MONTH(tbl_raw_data[[#This Row],[Date Actioned]]),DAY(tbl_raw_data[[#This Row],[Date Actioned]]))</f>
        <v>45138</v>
      </c>
      <c r="L544" s="65" t="str">
        <f>UPPER(TEXT(tbl_raw_data[[#This Row],[updated_date]],"MMMM"))</f>
        <v>JULY</v>
      </c>
      <c r="M544" s="65" t="str">
        <f>"WEEK "&amp;IF(ROUNDUP(DAY(tbl_raw_data[[#This Row],[updated_date]])/7,0)=5,4,ROUNDUP(DAY(tbl_raw_data[[#This Row],[updated_date]])/7,0))</f>
        <v>WEEK 4</v>
      </c>
      <c r="N544" s="71" t="str">
        <f>UPPER(VLOOKUP(tbl_raw_data[[#This Row],[Analyst]],settings!$A$1:$B$15,2,0))</f>
        <v>ROHAN</v>
      </c>
      <c r="O544" s="71" t="str">
        <f>TRIM(UPPER(tbl_raw_data[[#This Row],[Outcome]]))</f>
        <v>WITHDRAW</v>
      </c>
      <c r="P544" s="71" t="str">
        <f>TRIM(UPPER(tbl_raw_data[[#This Row],[Queue Name]]))</f>
        <v>CONSUMER PRE BUREAU</v>
      </c>
      <c r="Q544" s="71" t="str">
        <f>IF(tbl_raw_data[[#This Row],[time_taken_in_min]]&lt;=settings!$D$2,"SLA_MET","SLA_NOT_MET")</f>
        <v>SLA_MET</v>
      </c>
    </row>
    <row r="545" spans="1:17" x14ac:dyDescent="0.3">
      <c r="A545" s="1" t="s">
        <v>1508</v>
      </c>
      <c r="B545" s="36">
        <v>45138.713842592595</v>
      </c>
      <c r="C545" s="37">
        <v>45138.727094907408</v>
      </c>
      <c r="D545" s="6" t="s">
        <v>47</v>
      </c>
      <c r="E545" s="6" t="s">
        <v>18</v>
      </c>
      <c r="F545" s="6" t="s">
        <v>12</v>
      </c>
      <c r="G545" s="6" t="s">
        <v>165</v>
      </c>
      <c r="H545" s="84" t="str">
        <f t="shared" si="8"/>
        <v>Incorrect Details</v>
      </c>
      <c r="I545" s="63">
        <f>(tbl_raw_data[[#This Row],[Date Actioned]])-(tbl_raw_data[[#This Row],[Date Tagged]])</f>
        <v>1.3252314813144039E-2</v>
      </c>
      <c r="J545" s="66">
        <f>HOUR(tbl_raw_data[[#This Row],[time_taken]])*60+MINUTE(tbl_raw_data[[#This Row],[time_taken]])+SECOND(tbl_raw_data[[#This Row],[time_taken]])/60</f>
        <v>19.083333333333332</v>
      </c>
      <c r="K545" s="68">
        <f>DATE(YEAR(tbl_raw_data[[#This Row],[Date Actioned]]),MONTH(tbl_raw_data[[#This Row],[Date Actioned]]),DAY(tbl_raw_data[[#This Row],[Date Actioned]]))</f>
        <v>45138</v>
      </c>
      <c r="L545" s="65" t="str">
        <f>UPPER(TEXT(tbl_raw_data[[#This Row],[updated_date]],"MMMM"))</f>
        <v>JULY</v>
      </c>
      <c r="M545" s="65" t="str">
        <f>"WEEK "&amp;IF(ROUNDUP(DAY(tbl_raw_data[[#This Row],[updated_date]])/7,0)=5,4,ROUNDUP(DAY(tbl_raw_data[[#This Row],[updated_date]])/7,0))</f>
        <v>WEEK 4</v>
      </c>
      <c r="N545" s="71" t="str">
        <f>UPPER(VLOOKUP(tbl_raw_data[[#This Row],[Analyst]],settings!$A$1:$B$15,2,0))</f>
        <v>NITESH</v>
      </c>
      <c r="O545" s="71" t="str">
        <f>TRIM(UPPER(tbl_raw_data[[#This Row],[Outcome]]))</f>
        <v>WITHDRAW</v>
      </c>
      <c r="P545" s="71" t="str">
        <f>TRIM(UPPER(tbl_raw_data[[#This Row],[Queue Name]]))</f>
        <v>CONSUMER PRE BUREAU</v>
      </c>
      <c r="Q545" s="71" t="str">
        <f>IF(tbl_raw_data[[#This Row],[time_taken_in_min]]&lt;=settings!$D$2,"SLA_MET","SLA_NOT_MET")</f>
        <v>SLA_MET</v>
      </c>
    </row>
    <row r="546" spans="1:17" x14ac:dyDescent="0.3">
      <c r="A546" s="5" t="s">
        <v>1509</v>
      </c>
      <c r="B546" s="34">
        <v>45138.722037037034</v>
      </c>
      <c r="C546" s="38">
        <v>45138.733634259261</v>
      </c>
      <c r="D546" s="3" t="s">
        <v>47</v>
      </c>
      <c r="E546" s="3" t="s">
        <v>18</v>
      </c>
      <c r="F546" s="3" t="s">
        <v>24</v>
      </c>
      <c r="G546" s="3" t="s">
        <v>166</v>
      </c>
      <c r="H546" s="84" t="str">
        <f t="shared" si="8"/>
        <v>Incorrect Queue</v>
      </c>
      <c r="I546" s="63">
        <f>(tbl_raw_data[[#This Row],[Date Actioned]])-(tbl_raw_data[[#This Row],[Date Tagged]])</f>
        <v>1.1597222226555459E-2</v>
      </c>
      <c r="J546" s="66">
        <f>HOUR(tbl_raw_data[[#This Row],[time_taken]])*60+MINUTE(tbl_raw_data[[#This Row],[time_taken]])+SECOND(tbl_raw_data[[#This Row],[time_taken]])/60</f>
        <v>16.7</v>
      </c>
      <c r="K546" s="68">
        <f>DATE(YEAR(tbl_raw_data[[#This Row],[Date Actioned]]),MONTH(tbl_raw_data[[#This Row],[Date Actioned]]),DAY(tbl_raw_data[[#This Row],[Date Actioned]]))</f>
        <v>45138</v>
      </c>
      <c r="L546" s="65" t="str">
        <f>UPPER(TEXT(tbl_raw_data[[#This Row],[updated_date]],"MMMM"))</f>
        <v>JULY</v>
      </c>
      <c r="M546" s="65" t="str">
        <f>"WEEK "&amp;IF(ROUNDUP(DAY(tbl_raw_data[[#This Row],[updated_date]])/7,0)=5,4,ROUNDUP(DAY(tbl_raw_data[[#This Row],[updated_date]])/7,0))</f>
        <v>WEEK 4</v>
      </c>
      <c r="N546" s="71" t="str">
        <f>UPPER(VLOOKUP(tbl_raw_data[[#This Row],[Analyst]],settings!$A$1:$B$15,2,0))</f>
        <v>SAM</v>
      </c>
      <c r="O546" s="71" t="str">
        <f>TRIM(UPPER(tbl_raw_data[[#This Row],[Outcome]]))</f>
        <v>WITHDRAW</v>
      </c>
      <c r="P546" s="71" t="str">
        <f>TRIM(UPPER(tbl_raw_data[[#This Row],[Queue Name]]))</f>
        <v>CONSUMER PRE BUREAU</v>
      </c>
      <c r="Q546" s="71" t="str">
        <f>IF(tbl_raw_data[[#This Row],[time_taken_in_min]]&lt;=settings!$D$2,"SLA_MET","SLA_NOT_MET")</f>
        <v>SLA_MET</v>
      </c>
    </row>
    <row r="547" spans="1:17" x14ac:dyDescent="0.3">
      <c r="A547" s="7" t="s">
        <v>1510</v>
      </c>
      <c r="B547" s="36">
        <v>45138.723356481481</v>
      </c>
      <c r="C547" s="37">
        <v>45138.739039351851</v>
      </c>
      <c r="D547" s="6" t="s">
        <v>47</v>
      </c>
      <c r="E547" s="6" t="s">
        <v>18</v>
      </c>
      <c r="F547" s="6" t="s">
        <v>12</v>
      </c>
      <c r="G547" s="6" t="s">
        <v>167</v>
      </c>
      <c r="H547" s="84" t="str">
        <f t="shared" si="8"/>
        <v>Duplicate Application</v>
      </c>
      <c r="I547" s="63">
        <f>(tbl_raw_data[[#This Row],[Date Actioned]])-(tbl_raw_data[[#This Row],[Date Tagged]])</f>
        <v>1.5682870369346347E-2</v>
      </c>
      <c r="J547" s="66">
        <f>HOUR(tbl_raw_data[[#This Row],[time_taken]])*60+MINUTE(tbl_raw_data[[#This Row],[time_taken]])+SECOND(tbl_raw_data[[#This Row],[time_taken]])/60</f>
        <v>22.583333333333332</v>
      </c>
      <c r="K547" s="68">
        <f>DATE(YEAR(tbl_raw_data[[#This Row],[Date Actioned]]),MONTH(tbl_raw_data[[#This Row],[Date Actioned]]),DAY(tbl_raw_data[[#This Row],[Date Actioned]]))</f>
        <v>45138</v>
      </c>
      <c r="L547" s="65" t="str">
        <f>UPPER(TEXT(tbl_raw_data[[#This Row],[updated_date]],"MMMM"))</f>
        <v>JULY</v>
      </c>
      <c r="M547" s="65" t="str">
        <f>"WEEK "&amp;IF(ROUNDUP(DAY(tbl_raw_data[[#This Row],[updated_date]])/7,0)=5,4,ROUNDUP(DAY(tbl_raw_data[[#This Row],[updated_date]])/7,0))</f>
        <v>WEEK 4</v>
      </c>
      <c r="N547" s="71" t="str">
        <f>UPPER(VLOOKUP(tbl_raw_data[[#This Row],[Analyst]],settings!$A$1:$B$15,2,0))</f>
        <v>NITESH</v>
      </c>
      <c r="O547" s="71" t="str">
        <f>TRIM(UPPER(tbl_raw_data[[#This Row],[Outcome]]))</f>
        <v>WITHDRAW</v>
      </c>
      <c r="P547" s="71" t="str">
        <f>TRIM(UPPER(tbl_raw_data[[#This Row],[Queue Name]]))</f>
        <v>CONSUMER PRE BUREAU</v>
      </c>
      <c r="Q547" s="71" t="str">
        <f>IF(tbl_raw_data[[#This Row],[time_taken_in_min]]&lt;=settings!$D$2,"SLA_MET","SLA_NOT_MET")</f>
        <v>SLA_NOT_MET</v>
      </c>
    </row>
    <row r="548" spans="1:17" x14ac:dyDescent="0.3">
      <c r="A548" s="1" t="s">
        <v>1511</v>
      </c>
      <c r="B548" s="34">
        <v>45138.726863425924</v>
      </c>
      <c r="C548" s="38">
        <v>45138.732708333337</v>
      </c>
      <c r="D548" s="3" t="s">
        <v>47</v>
      </c>
      <c r="E548" s="3" t="s">
        <v>18</v>
      </c>
      <c r="F548" s="3" t="s">
        <v>25</v>
      </c>
      <c r="G548" s="3" t="s">
        <v>168</v>
      </c>
      <c r="H548" s="84" t="str">
        <f t="shared" si="8"/>
        <v>Duplicate Application</v>
      </c>
      <c r="I548" s="63">
        <f>(tbl_raw_data[[#This Row],[Date Actioned]])-(tbl_raw_data[[#This Row],[Date Tagged]])</f>
        <v>5.8449074131203815E-3</v>
      </c>
      <c r="J548" s="66">
        <f>HOUR(tbl_raw_data[[#This Row],[time_taken]])*60+MINUTE(tbl_raw_data[[#This Row],[time_taken]])+SECOND(tbl_raw_data[[#This Row],[time_taken]])/60</f>
        <v>8.4166666666666661</v>
      </c>
      <c r="K548" s="68">
        <f>DATE(YEAR(tbl_raw_data[[#This Row],[Date Actioned]]),MONTH(tbl_raw_data[[#This Row],[Date Actioned]]),DAY(tbl_raw_data[[#This Row],[Date Actioned]]))</f>
        <v>45138</v>
      </c>
      <c r="L548" s="65" t="str">
        <f>UPPER(TEXT(tbl_raw_data[[#This Row],[updated_date]],"MMMM"))</f>
        <v>JULY</v>
      </c>
      <c r="M548" s="65" t="str">
        <f>"WEEK "&amp;IF(ROUNDUP(DAY(tbl_raw_data[[#This Row],[updated_date]])/7,0)=5,4,ROUNDUP(DAY(tbl_raw_data[[#This Row],[updated_date]])/7,0))</f>
        <v>WEEK 4</v>
      </c>
      <c r="N548" s="71" t="str">
        <f>UPPER(VLOOKUP(tbl_raw_data[[#This Row],[Analyst]],settings!$A$1:$B$15,2,0))</f>
        <v>ASIF</v>
      </c>
      <c r="O548" s="71" t="str">
        <f>TRIM(UPPER(tbl_raw_data[[#This Row],[Outcome]]))</f>
        <v>WITHDRAW</v>
      </c>
      <c r="P548" s="71" t="str">
        <f>TRIM(UPPER(tbl_raw_data[[#This Row],[Queue Name]]))</f>
        <v>CONSUMER PRE BUREAU</v>
      </c>
      <c r="Q548" s="71" t="str">
        <f>IF(tbl_raw_data[[#This Row],[time_taken_in_min]]&lt;=settings!$D$2,"SLA_MET","SLA_NOT_MET")</f>
        <v>SLA_MET</v>
      </c>
    </row>
    <row r="549" spans="1:17" x14ac:dyDescent="0.3">
      <c r="A549" s="5" t="s">
        <v>1512</v>
      </c>
      <c r="B549" s="36">
        <v>45138.753148148149</v>
      </c>
      <c r="C549" s="37">
        <v>45138.76021990741</v>
      </c>
      <c r="D549" s="6" t="s">
        <v>47</v>
      </c>
      <c r="E549" s="6" t="s">
        <v>11</v>
      </c>
      <c r="F549" s="6" t="s">
        <v>17</v>
      </c>
      <c r="G549" s="6" t="s">
        <v>162</v>
      </c>
      <c r="H549" s="84" t="str">
        <f t="shared" si="8"/>
        <v>Incorrect Details</v>
      </c>
      <c r="I549" s="63">
        <f>(tbl_raw_data[[#This Row],[Date Actioned]])-(tbl_raw_data[[#This Row],[Date Tagged]])</f>
        <v>7.07175926072523E-3</v>
      </c>
      <c r="J549" s="66">
        <f>HOUR(tbl_raw_data[[#This Row],[time_taken]])*60+MINUTE(tbl_raw_data[[#This Row],[time_taken]])+SECOND(tbl_raw_data[[#This Row],[time_taken]])/60</f>
        <v>10.183333333333334</v>
      </c>
      <c r="K549" s="68">
        <f>DATE(YEAR(tbl_raw_data[[#This Row],[Date Actioned]]),MONTH(tbl_raw_data[[#This Row],[Date Actioned]]),DAY(tbl_raw_data[[#This Row],[Date Actioned]]))</f>
        <v>45138</v>
      </c>
      <c r="L549" s="65" t="str">
        <f>UPPER(TEXT(tbl_raw_data[[#This Row],[updated_date]],"MMMM"))</f>
        <v>JULY</v>
      </c>
      <c r="M549" s="65" t="str">
        <f>"WEEK "&amp;IF(ROUNDUP(DAY(tbl_raw_data[[#This Row],[updated_date]])/7,0)=5,4,ROUNDUP(DAY(tbl_raw_data[[#This Row],[updated_date]])/7,0))</f>
        <v>WEEK 4</v>
      </c>
      <c r="N549" s="71" t="str">
        <f>UPPER(VLOOKUP(tbl_raw_data[[#This Row],[Analyst]],settings!$A$1:$B$15,2,0))</f>
        <v>MERCEDES</v>
      </c>
      <c r="O549" s="71" t="str">
        <f>TRIM(UPPER(tbl_raw_data[[#This Row],[Outcome]]))</f>
        <v>WITHDRAW</v>
      </c>
      <c r="P549" s="71" t="str">
        <f>TRIM(UPPER(tbl_raw_data[[#This Row],[Queue Name]]))</f>
        <v>CONSUMER EXISTING</v>
      </c>
      <c r="Q549" s="71" t="str">
        <f>IF(tbl_raw_data[[#This Row],[time_taken_in_min]]&lt;=settings!$D$2,"SLA_MET","SLA_NOT_MET")</f>
        <v>SLA_MET</v>
      </c>
    </row>
    <row r="550" spans="1:17" x14ac:dyDescent="0.3">
      <c r="A550" s="7" t="s">
        <v>1513</v>
      </c>
      <c r="B550" s="34">
        <v>45138.754733796297</v>
      </c>
      <c r="C550" s="38">
        <v>45138.767129629632</v>
      </c>
      <c r="D550" s="3" t="s">
        <v>47</v>
      </c>
      <c r="E550" s="3" t="s">
        <v>18</v>
      </c>
      <c r="F550" s="3" t="s">
        <v>22</v>
      </c>
      <c r="G550" s="3" t="s">
        <v>169</v>
      </c>
      <c r="H550" s="84" t="str">
        <f t="shared" si="8"/>
        <v>Incomplete Details</v>
      </c>
      <c r="I550" s="63">
        <f>(tbl_raw_data[[#This Row],[Date Actioned]])-(tbl_raw_data[[#This Row],[Date Tagged]])</f>
        <v>1.2395833335176576E-2</v>
      </c>
      <c r="J550" s="66">
        <f>HOUR(tbl_raw_data[[#This Row],[time_taken]])*60+MINUTE(tbl_raw_data[[#This Row],[time_taken]])+SECOND(tbl_raw_data[[#This Row],[time_taken]])/60</f>
        <v>17.850000000000001</v>
      </c>
      <c r="K550" s="68">
        <f>DATE(YEAR(tbl_raw_data[[#This Row],[Date Actioned]]),MONTH(tbl_raw_data[[#This Row],[Date Actioned]]),DAY(tbl_raw_data[[#This Row],[Date Actioned]]))</f>
        <v>45138</v>
      </c>
      <c r="L550" s="65" t="str">
        <f>UPPER(TEXT(tbl_raw_data[[#This Row],[updated_date]],"MMMM"))</f>
        <v>JULY</v>
      </c>
      <c r="M550" s="65" t="str">
        <f>"WEEK "&amp;IF(ROUNDUP(DAY(tbl_raw_data[[#This Row],[updated_date]])/7,0)=5,4,ROUNDUP(DAY(tbl_raw_data[[#This Row],[updated_date]])/7,0))</f>
        <v>WEEK 4</v>
      </c>
      <c r="N550" s="71" t="str">
        <f>UPPER(VLOOKUP(tbl_raw_data[[#This Row],[Analyst]],settings!$A$1:$B$15,2,0))</f>
        <v>ROHAN</v>
      </c>
      <c r="O550" s="71" t="str">
        <f>TRIM(UPPER(tbl_raw_data[[#This Row],[Outcome]]))</f>
        <v>WITHDRAW</v>
      </c>
      <c r="P550" s="71" t="str">
        <f>TRIM(UPPER(tbl_raw_data[[#This Row],[Queue Name]]))</f>
        <v>CONSUMER PRE BUREAU</v>
      </c>
      <c r="Q550" s="71" t="str">
        <f>IF(tbl_raw_data[[#This Row],[time_taken_in_min]]&lt;=settings!$D$2,"SLA_MET","SLA_NOT_MET")</f>
        <v>SLA_MET</v>
      </c>
    </row>
    <row r="551" spans="1:17" x14ac:dyDescent="0.3">
      <c r="A551" s="1" t="s">
        <v>1514</v>
      </c>
      <c r="B551" s="36">
        <v>45138.756319444445</v>
      </c>
      <c r="C551" s="37">
        <v>45138.76363425926</v>
      </c>
      <c r="D551" s="6" t="s">
        <v>47</v>
      </c>
      <c r="E551" s="6" t="s">
        <v>18</v>
      </c>
      <c r="F551" s="6" t="s">
        <v>14</v>
      </c>
      <c r="G551" s="6" t="s">
        <v>170</v>
      </c>
      <c r="H551" s="84" t="str">
        <f t="shared" si="8"/>
        <v>Incomplete Details</v>
      </c>
      <c r="I551" s="63">
        <f>(tbl_raw_data[[#This Row],[Date Actioned]])-(tbl_raw_data[[#This Row],[Date Tagged]])</f>
        <v>7.3148148148902692E-3</v>
      </c>
      <c r="J551" s="66">
        <f>HOUR(tbl_raw_data[[#This Row],[time_taken]])*60+MINUTE(tbl_raw_data[[#This Row],[time_taken]])+SECOND(tbl_raw_data[[#This Row],[time_taken]])/60</f>
        <v>10.533333333333333</v>
      </c>
      <c r="K551" s="68">
        <f>DATE(YEAR(tbl_raw_data[[#This Row],[Date Actioned]]),MONTH(tbl_raw_data[[#This Row],[Date Actioned]]),DAY(tbl_raw_data[[#This Row],[Date Actioned]]))</f>
        <v>45138</v>
      </c>
      <c r="L551" s="65" t="str">
        <f>UPPER(TEXT(tbl_raw_data[[#This Row],[updated_date]],"MMMM"))</f>
        <v>JULY</v>
      </c>
      <c r="M551" s="65" t="str">
        <f>"WEEK "&amp;IF(ROUNDUP(DAY(tbl_raw_data[[#This Row],[updated_date]])/7,0)=5,4,ROUNDUP(DAY(tbl_raw_data[[#This Row],[updated_date]])/7,0))</f>
        <v>WEEK 4</v>
      </c>
      <c r="N551" s="71" t="str">
        <f>UPPER(VLOOKUP(tbl_raw_data[[#This Row],[Analyst]],settings!$A$1:$B$15,2,0))</f>
        <v>CAMROON</v>
      </c>
      <c r="O551" s="71" t="str">
        <f>TRIM(UPPER(tbl_raw_data[[#This Row],[Outcome]]))</f>
        <v>WITHDRAW</v>
      </c>
      <c r="P551" s="71" t="str">
        <f>TRIM(UPPER(tbl_raw_data[[#This Row],[Queue Name]]))</f>
        <v>CONSUMER PRE BUREAU</v>
      </c>
      <c r="Q551" s="71" t="str">
        <f>IF(tbl_raw_data[[#This Row],[time_taken_in_min]]&lt;=settings!$D$2,"SLA_MET","SLA_NOT_MET")</f>
        <v>SLA_MET</v>
      </c>
    </row>
    <row r="552" spans="1:17" x14ac:dyDescent="0.3">
      <c r="A552" s="5" t="s">
        <v>1515</v>
      </c>
      <c r="B552" s="34">
        <v>45138.762615740743</v>
      </c>
      <c r="C552" s="38">
        <v>45138.764155092591</v>
      </c>
      <c r="D552" s="3" t="s">
        <v>47</v>
      </c>
      <c r="E552" s="3" t="s">
        <v>18</v>
      </c>
      <c r="F552" s="3" t="s">
        <v>24</v>
      </c>
      <c r="G552" s="3" t="s">
        <v>67</v>
      </c>
      <c r="H552" s="84" t="str">
        <f t="shared" si="8"/>
        <v>Incomplete Details</v>
      </c>
      <c r="I552" s="63">
        <f>(tbl_raw_data[[#This Row],[Date Actioned]])-(tbl_raw_data[[#This Row],[Date Tagged]])</f>
        <v>1.5393518478958867E-3</v>
      </c>
      <c r="J552" s="66">
        <f>HOUR(tbl_raw_data[[#This Row],[time_taken]])*60+MINUTE(tbl_raw_data[[#This Row],[time_taken]])+SECOND(tbl_raw_data[[#This Row],[time_taken]])/60</f>
        <v>2.2166666666666668</v>
      </c>
      <c r="K552" s="68">
        <f>DATE(YEAR(tbl_raw_data[[#This Row],[Date Actioned]]),MONTH(tbl_raw_data[[#This Row],[Date Actioned]]),DAY(tbl_raw_data[[#This Row],[Date Actioned]]))</f>
        <v>45138</v>
      </c>
      <c r="L552" s="65" t="str">
        <f>UPPER(TEXT(tbl_raw_data[[#This Row],[updated_date]],"MMMM"))</f>
        <v>JULY</v>
      </c>
      <c r="M552" s="65" t="str">
        <f>"WEEK "&amp;IF(ROUNDUP(DAY(tbl_raw_data[[#This Row],[updated_date]])/7,0)=5,4,ROUNDUP(DAY(tbl_raw_data[[#This Row],[updated_date]])/7,0))</f>
        <v>WEEK 4</v>
      </c>
      <c r="N552" s="71" t="str">
        <f>UPPER(VLOOKUP(tbl_raw_data[[#This Row],[Analyst]],settings!$A$1:$B$15,2,0))</f>
        <v>SAM</v>
      </c>
      <c r="O552" s="71" t="str">
        <f>TRIM(UPPER(tbl_raw_data[[#This Row],[Outcome]]))</f>
        <v>WITHDRAW</v>
      </c>
      <c r="P552" s="71" t="str">
        <f>TRIM(UPPER(tbl_raw_data[[#This Row],[Queue Name]]))</f>
        <v>CONSUMER PRE BUREAU</v>
      </c>
      <c r="Q552" s="71" t="str">
        <f>IF(tbl_raw_data[[#This Row],[time_taken_in_min]]&lt;=settings!$D$2,"SLA_MET","SLA_NOT_MET")</f>
        <v>SLA_MET</v>
      </c>
    </row>
    <row r="553" spans="1:17" x14ac:dyDescent="0.3">
      <c r="A553" s="7" t="s">
        <v>1516</v>
      </c>
      <c r="B553" s="36">
        <v>45138.763009259259</v>
      </c>
      <c r="C553" s="37">
        <v>45138.765497685185</v>
      </c>
      <c r="D553" s="6" t="s">
        <v>47</v>
      </c>
      <c r="E553" s="6" t="s">
        <v>18</v>
      </c>
      <c r="F553" s="6" t="s">
        <v>14</v>
      </c>
      <c r="G553" s="6" t="s">
        <v>171</v>
      </c>
      <c r="H553" s="84" t="str">
        <f t="shared" si="8"/>
        <v>Incorrect Queue</v>
      </c>
      <c r="I553" s="63">
        <f>(tbl_raw_data[[#This Row],[Date Actioned]])-(tbl_raw_data[[#This Row],[Date Tagged]])</f>
        <v>2.488425925548654E-3</v>
      </c>
      <c r="J553" s="66">
        <f>HOUR(tbl_raw_data[[#This Row],[time_taken]])*60+MINUTE(tbl_raw_data[[#This Row],[time_taken]])+SECOND(tbl_raw_data[[#This Row],[time_taken]])/60</f>
        <v>3.5833333333333335</v>
      </c>
      <c r="K553" s="68">
        <f>DATE(YEAR(tbl_raw_data[[#This Row],[Date Actioned]]),MONTH(tbl_raw_data[[#This Row],[Date Actioned]]),DAY(tbl_raw_data[[#This Row],[Date Actioned]]))</f>
        <v>45138</v>
      </c>
      <c r="L553" s="65" t="str">
        <f>UPPER(TEXT(tbl_raw_data[[#This Row],[updated_date]],"MMMM"))</f>
        <v>JULY</v>
      </c>
      <c r="M553" s="65" t="str">
        <f>"WEEK "&amp;IF(ROUNDUP(DAY(tbl_raw_data[[#This Row],[updated_date]])/7,0)=5,4,ROUNDUP(DAY(tbl_raw_data[[#This Row],[updated_date]])/7,0))</f>
        <v>WEEK 4</v>
      </c>
      <c r="N553" s="71" t="str">
        <f>UPPER(VLOOKUP(tbl_raw_data[[#This Row],[Analyst]],settings!$A$1:$B$15,2,0))</f>
        <v>CAMROON</v>
      </c>
      <c r="O553" s="71" t="str">
        <f>TRIM(UPPER(tbl_raw_data[[#This Row],[Outcome]]))</f>
        <v>WITHDRAW</v>
      </c>
      <c r="P553" s="71" t="str">
        <f>TRIM(UPPER(tbl_raw_data[[#This Row],[Queue Name]]))</f>
        <v>CONSUMER PRE BUREAU</v>
      </c>
      <c r="Q553" s="71" t="str">
        <f>IF(tbl_raw_data[[#This Row],[time_taken_in_min]]&lt;=settings!$D$2,"SLA_MET","SLA_NOT_MET")</f>
        <v>SLA_MET</v>
      </c>
    </row>
    <row r="554" spans="1:17" x14ac:dyDescent="0.3">
      <c r="A554" s="1" t="s">
        <v>1517</v>
      </c>
      <c r="B554" s="34">
        <v>45138.763391203705</v>
      </c>
      <c r="C554" s="38">
        <v>45138.768958333334</v>
      </c>
      <c r="D554" s="3" t="s">
        <v>47</v>
      </c>
      <c r="E554" s="3" t="s">
        <v>18</v>
      </c>
      <c r="F554" s="3" t="s">
        <v>24</v>
      </c>
      <c r="G554" s="3" t="s">
        <v>172</v>
      </c>
      <c r="H554" s="84" t="str">
        <f t="shared" si="8"/>
        <v>Incomplete Details</v>
      </c>
      <c r="I554" s="63">
        <f>(tbl_raw_data[[#This Row],[Date Actioned]])-(tbl_raw_data[[#This Row],[Date Tagged]])</f>
        <v>5.5671296286163852E-3</v>
      </c>
      <c r="J554" s="66">
        <f>HOUR(tbl_raw_data[[#This Row],[time_taken]])*60+MINUTE(tbl_raw_data[[#This Row],[time_taken]])+SECOND(tbl_raw_data[[#This Row],[time_taken]])/60</f>
        <v>8.0166666666666675</v>
      </c>
      <c r="K554" s="68">
        <f>DATE(YEAR(tbl_raw_data[[#This Row],[Date Actioned]]),MONTH(tbl_raw_data[[#This Row],[Date Actioned]]),DAY(tbl_raw_data[[#This Row],[Date Actioned]]))</f>
        <v>45138</v>
      </c>
      <c r="L554" s="65" t="str">
        <f>UPPER(TEXT(tbl_raw_data[[#This Row],[updated_date]],"MMMM"))</f>
        <v>JULY</v>
      </c>
      <c r="M554" s="65" t="str">
        <f>"WEEK "&amp;IF(ROUNDUP(DAY(tbl_raw_data[[#This Row],[updated_date]])/7,0)=5,4,ROUNDUP(DAY(tbl_raw_data[[#This Row],[updated_date]])/7,0))</f>
        <v>WEEK 4</v>
      </c>
      <c r="N554" s="71" t="str">
        <f>UPPER(VLOOKUP(tbl_raw_data[[#This Row],[Analyst]],settings!$A$1:$B$15,2,0))</f>
        <v>SAM</v>
      </c>
      <c r="O554" s="71" t="str">
        <f>TRIM(UPPER(tbl_raw_data[[#This Row],[Outcome]]))</f>
        <v>WITHDRAW</v>
      </c>
      <c r="P554" s="71" t="str">
        <f>TRIM(UPPER(tbl_raw_data[[#This Row],[Queue Name]]))</f>
        <v>CONSUMER PRE BUREAU</v>
      </c>
      <c r="Q554" s="71" t="str">
        <f>IF(tbl_raw_data[[#This Row],[time_taken_in_min]]&lt;=settings!$D$2,"SLA_MET","SLA_NOT_MET")</f>
        <v>SLA_MET</v>
      </c>
    </row>
    <row r="555" spans="1:17" x14ac:dyDescent="0.3">
      <c r="A555" s="5" t="s">
        <v>1518</v>
      </c>
      <c r="B555" s="36">
        <v>45138.780821759261</v>
      </c>
      <c r="C555" s="37">
        <v>45138.789664351854</v>
      </c>
      <c r="D555" s="6" t="s">
        <v>47</v>
      </c>
      <c r="E555" s="6" t="s">
        <v>8</v>
      </c>
      <c r="F555" s="6" t="s">
        <v>25</v>
      </c>
      <c r="G555" s="6" t="s">
        <v>173</v>
      </c>
      <c r="H555" s="84" t="str">
        <f t="shared" si="8"/>
        <v>Incorrect Queue</v>
      </c>
      <c r="I555" s="63">
        <f>(tbl_raw_data[[#This Row],[Date Actioned]])-(tbl_raw_data[[#This Row],[Date Tagged]])</f>
        <v>8.8425925932824612E-3</v>
      </c>
      <c r="J555" s="66">
        <f>HOUR(tbl_raw_data[[#This Row],[time_taken]])*60+MINUTE(tbl_raw_data[[#This Row],[time_taken]])+SECOND(tbl_raw_data[[#This Row],[time_taken]])/60</f>
        <v>12.733333333333333</v>
      </c>
      <c r="K555" s="68">
        <f>DATE(YEAR(tbl_raw_data[[#This Row],[Date Actioned]]),MONTH(tbl_raw_data[[#This Row],[Date Actioned]]),DAY(tbl_raw_data[[#This Row],[Date Actioned]]))</f>
        <v>45138</v>
      </c>
      <c r="L555" s="65" t="str">
        <f>UPPER(TEXT(tbl_raw_data[[#This Row],[updated_date]],"MMMM"))</f>
        <v>JULY</v>
      </c>
      <c r="M555" s="65" t="str">
        <f>"WEEK "&amp;IF(ROUNDUP(DAY(tbl_raw_data[[#This Row],[updated_date]])/7,0)=5,4,ROUNDUP(DAY(tbl_raw_data[[#This Row],[updated_date]])/7,0))</f>
        <v>WEEK 4</v>
      </c>
      <c r="N555" s="71" t="str">
        <f>UPPER(VLOOKUP(tbl_raw_data[[#This Row],[Analyst]],settings!$A$1:$B$15,2,0))</f>
        <v>ASIF</v>
      </c>
      <c r="O555" s="71" t="str">
        <f>TRIM(UPPER(tbl_raw_data[[#This Row],[Outcome]]))</f>
        <v>WITHDRAW</v>
      </c>
      <c r="P555" s="71" t="str">
        <f>TRIM(UPPER(tbl_raw_data[[#This Row],[Queue Name]]))</f>
        <v>CONSUMER POST BUREAU</v>
      </c>
      <c r="Q555" s="71" t="str">
        <f>IF(tbl_raw_data[[#This Row],[time_taken_in_min]]&lt;=settings!$D$2,"SLA_MET","SLA_NOT_MET")</f>
        <v>SLA_MET</v>
      </c>
    </row>
    <row r="556" spans="1:17" x14ac:dyDescent="0.3">
      <c r="A556" s="7" t="s">
        <v>1519</v>
      </c>
      <c r="B556" s="34">
        <v>45138.822164351855</v>
      </c>
      <c r="C556" s="38">
        <v>45138.83252314815</v>
      </c>
      <c r="D556" s="3" t="s">
        <v>47</v>
      </c>
      <c r="E556" s="3" t="s">
        <v>8</v>
      </c>
      <c r="F556" s="3" t="s">
        <v>22</v>
      </c>
      <c r="G556" s="3" t="s">
        <v>78</v>
      </c>
      <c r="H556" s="84" t="str">
        <f t="shared" si="8"/>
        <v>Incomplete Details</v>
      </c>
      <c r="I556" s="63">
        <f>(tbl_raw_data[[#This Row],[Date Actioned]])-(tbl_raw_data[[#This Row],[Date Tagged]])</f>
        <v>1.0358796294895001E-2</v>
      </c>
      <c r="J556" s="66">
        <f>HOUR(tbl_raw_data[[#This Row],[time_taken]])*60+MINUTE(tbl_raw_data[[#This Row],[time_taken]])+SECOND(tbl_raw_data[[#This Row],[time_taken]])/60</f>
        <v>14.916666666666666</v>
      </c>
      <c r="K556" s="68">
        <f>DATE(YEAR(tbl_raw_data[[#This Row],[Date Actioned]]),MONTH(tbl_raw_data[[#This Row],[Date Actioned]]),DAY(tbl_raw_data[[#This Row],[Date Actioned]]))</f>
        <v>45138</v>
      </c>
      <c r="L556" s="65" t="str">
        <f>UPPER(TEXT(tbl_raw_data[[#This Row],[updated_date]],"MMMM"))</f>
        <v>JULY</v>
      </c>
      <c r="M556" s="65" t="str">
        <f>"WEEK "&amp;IF(ROUNDUP(DAY(tbl_raw_data[[#This Row],[updated_date]])/7,0)=5,4,ROUNDUP(DAY(tbl_raw_data[[#This Row],[updated_date]])/7,0))</f>
        <v>WEEK 4</v>
      </c>
      <c r="N556" s="71" t="str">
        <f>UPPER(VLOOKUP(tbl_raw_data[[#This Row],[Analyst]],settings!$A$1:$B$15,2,0))</f>
        <v>ROHAN</v>
      </c>
      <c r="O556" s="71" t="str">
        <f>TRIM(UPPER(tbl_raw_data[[#This Row],[Outcome]]))</f>
        <v>WITHDRAW</v>
      </c>
      <c r="P556" s="71" t="str">
        <f>TRIM(UPPER(tbl_raw_data[[#This Row],[Queue Name]]))</f>
        <v>CONSUMER POST BUREAU</v>
      </c>
      <c r="Q556" s="71" t="str">
        <f>IF(tbl_raw_data[[#This Row],[time_taken_in_min]]&lt;=settings!$D$2,"SLA_MET","SLA_NOT_MET")</f>
        <v>SLA_MET</v>
      </c>
    </row>
    <row r="557" spans="1:17" hidden="1" x14ac:dyDescent="0.3">
      <c r="A557" s="1" t="s">
        <v>1520</v>
      </c>
      <c r="B557" s="36">
        <v>45139.365532407406</v>
      </c>
      <c r="C557" s="37">
        <v>45139.38177083333</v>
      </c>
      <c r="D557" s="6" t="s">
        <v>10</v>
      </c>
      <c r="E557" s="6" t="s">
        <v>11</v>
      </c>
      <c r="F557" s="6" t="s">
        <v>12</v>
      </c>
      <c r="G557" s="6" t="s">
        <v>23</v>
      </c>
      <c r="H557" s="84" t="str">
        <f t="shared" si="8"/>
        <v>Reason Unknown</v>
      </c>
      <c r="I557" s="63">
        <f>(tbl_raw_data[[#This Row],[Date Actioned]])-(tbl_raw_data[[#This Row],[Date Tagged]])</f>
        <v>1.6238425923802424E-2</v>
      </c>
      <c r="J557" s="66">
        <f>HOUR(tbl_raw_data[[#This Row],[time_taken]])*60+MINUTE(tbl_raw_data[[#This Row],[time_taken]])+SECOND(tbl_raw_data[[#This Row],[time_taken]])/60</f>
        <v>23.383333333333333</v>
      </c>
      <c r="K557" s="68">
        <f>DATE(YEAR(tbl_raw_data[[#This Row],[Date Actioned]]),MONTH(tbl_raw_data[[#This Row],[Date Actioned]]),DAY(tbl_raw_data[[#This Row],[Date Actioned]]))</f>
        <v>45139</v>
      </c>
      <c r="L557" s="65" t="str">
        <f>UPPER(TEXT(tbl_raw_data[[#This Row],[updated_date]],"MMMM"))</f>
        <v>AUGUST</v>
      </c>
      <c r="M557" s="65" t="str">
        <f>"WEEK "&amp;IF(ROUNDUP(DAY(tbl_raw_data[[#This Row],[updated_date]])/7,0)=5,4,ROUNDUP(DAY(tbl_raw_data[[#This Row],[updated_date]])/7,0))</f>
        <v>WEEK 1</v>
      </c>
      <c r="N557" s="71" t="str">
        <f>UPPER(VLOOKUP(tbl_raw_data[[#This Row],[Analyst]],settings!$A$1:$B$15,2,0))</f>
        <v>NITESH</v>
      </c>
      <c r="O557" s="71" t="str">
        <f>TRIM(UPPER(tbl_raw_data[[#This Row],[Outcome]]))</f>
        <v>APPROVE</v>
      </c>
      <c r="P557" s="71" t="str">
        <f>TRIM(UPPER(tbl_raw_data[[#This Row],[Queue Name]]))</f>
        <v>CONSUMER EXISTING</v>
      </c>
      <c r="Q557" s="71" t="str">
        <f>IF(tbl_raw_data[[#This Row],[time_taken_in_min]]&lt;=settings!$D$2,"SLA_MET","SLA_NOT_MET")</f>
        <v>SLA_NOT_MET</v>
      </c>
    </row>
    <row r="558" spans="1:17" hidden="1" x14ac:dyDescent="0.3">
      <c r="A558" s="5" t="s">
        <v>1521</v>
      </c>
      <c r="B558" s="34">
        <v>45139.400196759256</v>
      </c>
      <c r="C558" s="35">
        <v>45139.420231481483</v>
      </c>
      <c r="D558" s="2" t="s">
        <v>15</v>
      </c>
      <c r="E558" s="3" t="s">
        <v>11</v>
      </c>
      <c r="F558" s="2" t="s">
        <v>17</v>
      </c>
      <c r="G558" s="4"/>
      <c r="H558" s="84" t="str">
        <f t="shared" si="8"/>
        <v>Reason Unknown</v>
      </c>
      <c r="I558" s="63">
        <f>(tbl_raw_data[[#This Row],[Date Actioned]])-(tbl_raw_data[[#This Row],[Date Tagged]])</f>
        <v>2.0034722227137536E-2</v>
      </c>
      <c r="J558" s="66">
        <f>HOUR(tbl_raw_data[[#This Row],[time_taken]])*60+MINUTE(tbl_raw_data[[#This Row],[time_taken]])+SECOND(tbl_raw_data[[#This Row],[time_taken]])/60</f>
        <v>28.85</v>
      </c>
      <c r="K558" s="68">
        <f>DATE(YEAR(tbl_raw_data[[#This Row],[Date Actioned]]),MONTH(tbl_raw_data[[#This Row],[Date Actioned]]),DAY(tbl_raw_data[[#This Row],[Date Actioned]]))</f>
        <v>45139</v>
      </c>
      <c r="L558" s="65" t="str">
        <f>UPPER(TEXT(tbl_raw_data[[#This Row],[updated_date]],"MMMM"))</f>
        <v>AUGUST</v>
      </c>
      <c r="M558" s="65" t="str">
        <f>"WEEK "&amp;IF(ROUNDUP(DAY(tbl_raw_data[[#This Row],[updated_date]])/7,0)=5,4,ROUNDUP(DAY(tbl_raw_data[[#This Row],[updated_date]])/7,0))</f>
        <v>WEEK 1</v>
      </c>
      <c r="N558" s="71" t="str">
        <f>UPPER(VLOOKUP(tbl_raw_data[[#This Row],[Analyst]],settings!$A$1:$B$15,2,0))</f>
        <v>MERCEDES</v>
      </c>
      <c r="O558" s="71" t="str">
        <f>TRIM(UPPER(tbl_raw_data[[#This Row],[Outcome]]))</f>
        <v>APPROVE</v>
      </c>
      <c r="P558" s="71" t="str">
        <f>TRIM(UPPER(tbl_raw_data[[#This Row],[Queue Name]]))</f>
        <v>CONSUMER EXISTING</v>
      </c>
      <c r="Q558" s="71" t="str">
        <f>IF(tbl_raw_data[[#This Row],[time_taken_in_min]]&lt;=settings!$D$2,"SLA_MET","SLA_NOT_MET")</f>
        <v>SLA_NOT_MET</v>
      </c>
    </row>
    <row r="559" spans="1:17" hidden="1" x14ac:dyDescent="0.3">
      <c r="A559" s="7" t="s">
        <v>1522</v>
      </c>
      <c r="B559" s="36">
        <v>45139.408437500002</v>
      </c>
      <c r="C559" s="39">
        <v>45139.426319444443</v>
      </c>
      <c r="D559" s="8" t="s">
        <v>15</v>
      </c>
      <c r="E559" s="6" t="s">
        <v>8</v>
      </c>
      <c r="F559" s="8" t="s">
        <v>114</v>
      </c>
      <c r="G559" s="9"/>
      <c r="H559" s="84" t="str">
        <f t="shared" si="8"/>
        <v>Reason Unknown</v>
      </c>
      <c r="I559" s="63">
        <f>(tbl_raw_data[[#This Row],[Date Actioned]])-(tbl_raw_data[[#This Row],[Date Tagged]])</f>
        <v>1.788194444088731E-2</v>
      </c>
      <c r="J559" s="66">
        <f>HOUR(tbl_raw_data[[#This Row],[time_taken]])*60+MINUTE(tbl_raw_data[[#This Row],[time_taken]])+SECOND(tbl_raw_data[[#This Row],[time_taken]])/60</f>
        <v>25.75</v>
      </c>
      <c r="K559" s="68">
        <f>DATE(YEAR(tbl_raw_data[[#This Row],[Date Actioned]]),MONTH(tbl_raw_data[[#This Row],[Date Actioned]]),DAY(tbl_raw_data[[#This Row],[Date Actioned]]))</f>
        <v>45139</v>
      </c>
      <c r="L559" s="65" t="str">
        <f>UPPER(TEXT(tbl_raw_data[[#This Row],[updated_date]],"MMMM"))</f>
        <v>AUGUST</v>
      </c>
      <c r="M559" s="65" t="str">
        <f>"WEEK "&amp;IF(ROUNDUP(DAY(tbl_raw_data[[#This Row],[updated_date]])/7,0)=5,4,ROUNDUP(DAY(tbl_raw_data[[#This Row],[updated_date]])/7,0))</f>
        <v>WEEK 1</v>
      </c>
      <c r="N559" s="71" t="str">
        <f>UPPER(VLOOKUP(tbl_raw_data[[#This Row],[Analyst]],settings!$A$1:$B$15,2,0))</f>
        <v>FARDIN</v>
      </c>
      <c r="O559" s="71" t="str">
        <f>TRIM(UPPER(tbl_raw_data[[#This Row],[Outcome]]))</f>
        <v>APPROVE</v>
      </c>
      <c r="P559" s="71" t="str">
        <f>TRIM(UPPER(tbl_raw_data[[#This Row],[Queue Name]]))</f>
        <v>CONSUMER POST BUREAU</v>
      </c>
      <c r="Q559" s="71" t="str">
        <f>IF(tbl_raw_data[[#This Row],[time_taken_in_min]]&lt;=settings!$D$2,"SLA_MET","SLA_NOT_MET")</f>
        <v>SLA_NOT_MET</v>
      </c>
    </row>
    <row r="560" spans="1:17" hidden="1" x14ac:dyDescent="0.3">
      <c r="A560" s="1" t="s">
        <v>1523</v>
      </c>
      <c r="B560" s="34">
        <v>45139.415648148148</v>
      </c>
      <c r="C560" s="38">
        <v>45139.445370370369</v>
      </c>
      <c r="D560" s="3" t="s">
        <v>10</v>
      </c>
      <c r="E560" s="3" t="s">
        <v>11</v>
      </c>
      <c r="F560" s="3" t="s">
        <v>12</v>
      </c>
      <c r="G560" s="3" t="s">
        <v>23</v>
      </c>
      <c r="H560" s="84" t="str">
        <f t="shared" si="8"/>
        <v>Reason Unknown</v>
      </c>
      <c r="I560" s="63">
        <f>(tbl_raw_data[[#This Row],[Date Actioned]])-(tbl_raw_data[[#This Row],[Date Tagged]])</f>
        <v>2.9722222221607808E-2</v>
      </c>
      <c r="J560" s="66">
        <f>HOUR(tbl_raw_data[[#This Row],[time_taken]])*60+MINUTE(tbl_raw_data[[#This Row],[time_taken]])+SECOND(tbl_raw_data[[#This Row],[time_taken]])/60</f>
        <v>42.8</v>
      </c>
      <c r="K560" s="68">
        <f>DATE(YEAR(tbl_raw_data[[#This Row],[Date Actioned]]),MONTH(tbl_raw_data[[#This Row],[Date Actioned]]),DAY(tbl_raw_data[[#This Row],[Date Actioned]]))</f>
        <v>45139</v>
      </c>
      <c r="L560" s="65" t="str">
        <f>UPPER(TEXT(tbl_raw_data[[#This Row],[updated_date]],"MMMM"))</f>
        <v>AUGUST</v>
      </c>
      <c r="M560" s="65" t="str">
        <f>"WEEK "&amp;IF(ROUNDUP(DAY(tbl_raw_data[[#This Row],[updated_date]])/7,0)=5,4,ROUNDUP(DAY(tbl_raw_data[[#This Row],[updated_date]])/7,0))</f>
        <v>WEEK 1</v>
      </c>
      <c r="N560" s="71" t="str">
        <f>UPPER(VLOOKUP(tbl_raw_data[[#This Row],[Analyst]],settings!$A$1:$B$15,2,0))</f>
        <v>NITESH</v>
      </c>
      <c r="O560" s="71" t="str">
        <f>TRIM(UPPER(tbl_raw_data[[#This Row],[Outcome]]))</f>
        <v>APPROVE</v>
      </c>
      <c r="P560" s="71" t="str">
        <f>TRIM(UPPER(tbl_raw_data[[#This Row],[Queue Name]]))</f>
        <v>CONSUMER EXISTING</v>
      </c>
      <c r="Q560" s="71" t="str">
        <f>IF(tbl_raw_data[[#This Row],[time_taken_in_min]]&lt;=settings!$D$2,"SLA_MET","SLA_NOT_MET")</f>
        <v>SLA_NOT_MET</v>
      </c>
    </row>
    <row r="561" spans="1:17" hidden="1" x14ac:dyDescent="0.3">
      <c r="A561" s="5" t="s">
        <v>1524</v>
      </c>
      <c r="B561" s="36">
        <v>45139.415648148148</v>
      </c>
      <c r="C561" s="37">
        <v>45139.45753472222</v>
      </c>
      <c r="D561" s="6" t="s">
        <v>10</v>
      </c>
      <c r="E561" s="6" t="s">
        <v>11</v>
      </c>
      <c r="F561" s="6" t="s">
        <v>12</v>
      </c>
      <c r="G561" s="6" t="s">
        <v>15</v>
      </c>
      <c r="H561" s="84" t="str">
        <f t="shared" si="8"/>
        <v>Reason Unknown</v>
      </c>
      <c r="I561" s="63">
        <f>(tbl_raw_data[[#This Row],[Date Actioned]])-(tbl_raw_data[[#This Row],[Date Tagged]])</f>
        <v>4.188657407212304E-2</v>
      </c>
      <c r="J561" s="66">
        <f>HOUR(tbl_raw_data[[#This Row],[time_taken]])*60+MINUTE(tbl_raw_data[[#This Row],[time_taken]])+SECOND(tbl_raw_data[[#This Row],[time_taken]])/60</f>
        <v>60.31666666666667</v>
      </c>
      <c r="K561" s="68">
        <f>DATE(YEAR(tbl_raw_data[[#This Row],[Date Actioned]]),MONTH(tbl_raw_data[[#This Row],[Date Actioned]]),DAY(tbl_raw_data[[#This Row],[Date Actioned]]))</f>
        <v>45139</v>
      </c>
      <c r="L561" s="65" t="str">
        <f>UPPER(TEXT(tbl_raw_data[[#This Row],[updated_date]],"MMMM"))</f>
        <v>AUGUST</v>
      </c>
      <c r="M561" s="65" t="str">
        <f>"WEEK "&amp;IF(ROUNDUP(DAY(tbl_raw_data[[#This Row],[updated_date]])/7,0)=5,4,ROUNDUP(DAY(tbl_raw_data[[#This Row],[updated_date]])/7,0))</f>
        <v>WEEK 1</v>
      </c>
      <c r="N561" s="71" t="str">
        <f>UPPER(VLOOKUP(tbl_raw_data[[#This Row],[Analyst]],settings!$A$1:$B$15,2,0))</f>
        <v>NITESH</v>
      </c>
      <c r="O561" s="71" t="str">
        <f>TRIM(UPPER(tbl_raw_data[[#This Row],[Outcome]]))</f>
        <v>APPROVE</v>
      </c>
      <c r="P561" s="71" t="str">
        <f>TRIM(UPPER(tbl_raw_data[[#This Row],[Queue Name]]))</f>
        <v>CONSUMER EXISTING</v>
      </c>
      <c r="Q561" s="71" t="str">
        <f>IF(tbl_raw_data[[#This Row],[time_taken_in_min]]&lt;=settings!$D$2,"SLA_MET","SLA_NOT_MET")</f>
        <v>SLA_NOT_MET</v>
      </c>
    </row>
    <row r="562" spans="1:17" hidden="1" x14ac:dyDescent="0.3">
      <c r="A562" s="7" t="s">
        <v>1525</v>
      </c>
      <c r="B562" s="34">
        <v>45139.420520833337</v>
      </c>
      <c r="C562" s="38">
        <v>45139.456990740742</v>
      </c>
      <c r="D562" s="3" t="s">
        <v>10</v>
      </c>
      <c r="E562" s="3" t="s">
        <v>18</v>
      </c>
      <c r="F562" s="3" t="s">
        <v>19</v>
      </c>
      <c r="G562" s="3" t="s">
        <v>15</v>
      </c>
      <c r="H562" s="84" t="str">
        <f t="shared" si="8"/>
        <v>Reason Unknown</v>
      </c>
      <c r="I562" s="63">
        <f>(tbl_raw_data[[#This Row],[Date Actioned]])-(tbl_raw_data[[#This Row],[Date Tagged]])</f>
        <v>3.6469907405262347E-2</v>
      </c>
      <c r="J562" s="66">
        <f>HOUR(tbl_raw_data[[#This Row],[time_taken]])*60+MINUTE(tbl_raw_data[[#This Row],[time_taken]])+SECOND(tbl_raw_data[[#This Row],[time_taken]])/60</f>
        <v>52.516666666666666</v>
      </c>
      <c r="K562" s="68">
        <f>DATE(YEAR(tbl_raw_data[[#This Row],[Date Actioned]]),MONTH(tbl_raw_data[[#This Row],[Date Actioned]]),DAY(tbl_raw_data[[#This Row],[Date Actioned]]))</f>
        <v>45139</v>
      </c>
      <c r="L562" s="65" t="str">
        <f>UPPER(TEXT(tbl_raw_data[[#This Row],[updated_date]],"MMMM"))</f>
        <v>AUGUST</v>
      </c>
      <c r="M562" s="65" t="str">
        <f>"WEEK "&amp;IF(ROUNDUP(DAY(tbl_raw_data[[#This Row],[updated_date]])/7,0)=5,4,ROUNDUP(DAY(tbl_raw_data[[#This Row],[updated_date]])/7,0))</f>
        <v>WEEK 1</v>
      </c>
      <c r="N562" s="71" t="str">
        <f>UPPER(VLOOKUP(tbl_raw_data[[#This Row],[Analyst]],settings!$A$1:$B$15,2,0))</f>
        <v>NAVED</v>
      </c>
      <c r="O562" s="71" t="str">
        <f>TRIM(UPPER(tbl_raw_data[[#This Row],[Outcome]]))</f>
        <v>APPROVE</v>
      </c>
      <c r="P562" s="71" t="str">
        <f>TRIM(UPPER(tbl_raw_data[[#This Row],[Queue Name]]))</f>
        <v>CONSUMER PRE BUREAU</v>
      </c>
      <c r="Q562" s="71" t="str">
        <f>IF(tbl_raw_data[[#This Row],[time_taken_in_min]]&lt;=settings!$D$2,"SLA_MET","SLA_NOT_MET")</f>
        <v>SLA_NOT_MET</v>
      </c>
    </row>
    <row r="563" spans="1:17" hidden="1" x14ac:dyDescent="0.3">
      <c r="A563" s="1" t="s">
        <v>1526</v>
      </c>
      <c r="B563" s="36">
        <v>45139.421377314815</v>
      </c>
      <c r="C563" s="37">
        <v>45139.44630787037</v>
      </c>
      <c r="D563" s="6" t="s">
        <v>10</v>
      </c>
      <c r="E563" s="6" t="s">
        <v>8</v>
      </c>
      <c r="F563" s="6" t="s">
        <v>21</v>
      </c>
      <c r="G563" s="6" t="s">
        <v>23</v>
      </c>
      <c r="H563" s="84" t="str">
        <f t="shared" si="8"/>
        <v>Reason Unknown</v>
      </c>
      <c r="I563" s="63">
        <f>(tbl_raw_data[[#This Row],[Date Actioned]])-(tbl_raw_data[[#This Row],[Date Tagged]])</f>
        <v>2.4930555555329192E-2</v>
      </c>
      <c r="J563" s="66">
        <f>HOUR(tbl_raw_data[[#This Row],[time_taken]])*60+MINUTE(tbl_raw_data[[#This Row],[time_taken]])+SECOND(tbl_raw_data[[#This Row],[time_taken]])/60</f>
        <v>35.9</v>
      </c>
      <c r="K563" s="68">
        <f>DATE(YEAR(tbl_raw_data[[#This Row],[Date Actioned]]),MONTH(tbl_raw_data[[#This Row],[Date Actioned]]),DAY(tbl_raw_data[[#This Row],[Date Actioned]]))</f>
        <v>45139</v>
      </c>
      <c r="L563" s="65" t="str">
        <f>UPPER(TEXT(tbl_raw_data[[#This Row],[updated_date]],"MMMM"))</f>
        <v>AUGUST</v>
      </c>
      <c r="M563" s="65" t="str">
        <f>"WEEK "&amp;IF(ROUNDUP(DAY(tbl_raw_data[[#This Row],[updated_date]])/7,0)=5,4,ROUNDUP(DAY(tbl_raw_data[[#This Row],[updated_date]])/7,0))</f>
        <v>WEEK 1</v>
      </c>
      <c r="N563" s="71" t="str">
        <f>UPPER(VLOOKUP(tbl_raw_data[[#This Row],[Analyst]],settings!$A$1:$B$15,2,0))</f>
        <v>SHAHID</v>
      </c>
      <c r="O563" s="71" t="str">
        <f>TRIM(UPPER(tbl_raw_data[[#This Row],[Outcome]]))</f>
        <v>APPROVE</v>
      </c>
      <c r="P563" s="71" t="str">
        <f>TRIM(UPPER(tbl_raw_data[[#This Row],[Queue Name]]))</f>
        <v>CONSUMER POST BUREAU</v>
      </c>
      <c r="Q563" s="71" t="str">
        <f>IF(tbl_raw_data[[#This Row],[time_taken_in_min]]&lt;=settings!$D$2,"SLA_MET","SLA_NOT_MET")</f>
        <v>SLA_NOT_MET</v>
      </c>
    </row>
    <row r="564" spans="1:17" hidden="1" x14ac:dyDescent="0.3">
      <c r="A564" s="5" t="s">
        <v>1527</v>
      </c>
      <c r="B564" s="34">
        <v>45139.421770833331</v>
      </c>
      <c r="C564" s="35">
        <v>45139.442141203705</v>
      </c>
      <c r="D564" s="2" t="s">
        <v>15</v>
      </c>
      <c r="E564" s="3" t="s">
        <v>11</v>
      </c>
      <c r="F564" s="2" t="s">
        <v>114</v>
      </c>
      <c r="G564" s="4"/>
      <c r="H564" s="84" t="str">
        <f t="shared" si="8"/>
        <v>Reason Unknown</v>
      </c>
      <c r="I564" s="63">
        <f>(tbl_raw_data[[#This Row],[Date Actioned]])-(tbl_raw_data[[#This Row],[Date Tagged]])</f>
        <v>2.0370370373711921E-2</v>
      </c>
      <c r="J564" s="66">
        <f>HOUR(tbl_raw_data[[#This Row],[time_taken]])*60+MINUTE(tbl_raw_data[[#This Row],[time_taken]])+SECOND(tbl_raw_data[[#This Row],[time_taken]])/60</f>
        <v>29.333333333333332</v>
      </c>
      <c r="K564" s="68">
        <f>DATE(YEAR(tbl_raw_data[[#This Row],[Date Actioned]]),MONTH(tbl_raw_data[[#This Row],[Date Actioned]]),DAY(tbl_raw_data[[#This Row],[Date Actioned]]))</f>
        <v>45139</v>
      </c>
      <c r="L564" s="65" t="str">
        <f>UPPER(TEXT(tbl_raw_data[[#This Row],[updated_date]],"MMMM"))</f>
        <v>AUGUST</v>
      </c>
      <c r="M564" s="65" t="str">
        <f>"WEEK "&amp;IF(ROUNDUP(DAY(tbl_raw_data[[#This Row],[updated_date]])/7,0)=5,4,ROUNDUP(DAY(tbl_raw_data[[#This Row],[updated_date]])/7,0))</f>
        <v>WEEK 1</v>
      </c>
      <c r="N564" s="71" t="str">
        <f>UPPER(VLOOKUP(tbl_raw_data[[#This Row],[Analyst]],settings!$A$1:$B$15,2,0))</f>
        <v>FARDIN</v>
      </c>
      <c r="O564" s="71" t="str">
        <f>TRIM(UPPER(tbl_raw_data[[#This Row],[Outcome]]))</f>
        <v>APPROVE</v>
      </c>
      <c r="P564" s="71" t="str">
        <f>TRIM(UPPER(tbl_raw_data[[#This Row],[Queue Name]]))</f>
        <v>CONSUMER EXISTING</v>
      </c>
      <c r="Q564" s="71" t="str">
        <f>IF(tbl_raw_data[[#This Row],[time_taken_in_min]]&lt;=settings!$D$2,"SLA_MET","SLA_NOT_MET")</f>
        <v>SLA_NOT_MET</v>
      </c>
    </row>
    <row r="565" spans="1:17" hidden="1" x14ac:dyDescent="0.3">
      <c r="A565" s="7" t="s">
        <v>1528</v>
      </c>
      <c r="B565" s="36">
        <v>45139.427928240744</v>
      </c>
      <c r="C565" s="37">
        <v>45139.451238425929</v>
      </c>
      <c r="D565" s="6" t="s">
        <v>10</v>
      </c>
      <c r="E565" s="6" t="s">
        <v>11</v>
      </c>
      <c r="F565" s="6" t="s">
        <v>21</v>
      </c>
      <c r="G565" s="6" t="s">
        <v>15</v>
      </c>
      <c r="H565" s="84" t="str">
        <f t="shared" si="8"/>
        <v>Reason Unknown</v>
      </c>
      <c r="I565" s="63">
        <f>(tbl_raw_data[[#This Row],[Date Actioned]])-(tbl_raw_data[[#This Row],[Date Tagged]])</f>
        <v>2.3310185184527654E-2</v>
      </c>
      <c r="J565" s="66">
        <f>HOUR(tbl_raw_data[[#This Row],[time_taken]])*60+MINUTE(tbl_raw_data[[#This Row],[time_taken]])+SECOND(tbl_raw_data[[#This Row],[time_taken]])/60</f>
        <v>33.56666666666667</v>
      </c>
      <c r="K565" s="68">
        <f>DATE(YEAR(tbl_raw_data[[#This Row],[Date Actioned]]),MONTH(tbl_raw_data[[#This Row],[Date Actioned]]),DAY(tbl_raw_data[[#This Row],[Date Actioned]]))</f>
        <v>45139</v>
      </c>
      <c r="L565" s="65" t="str">
        <f>UPPER(TEXT(tbl_raw_data[[#This Row],[updated_date]],"MMMM"))</f>
        <v>AUGUST</v>
      </c>
      <c r="M565" s="65" t="str">
        <f>"WEEK "&amp;IF(ROUNDUP(DAY(tbl_raw_data[[#This Row],[updated_date]])/7,0)=5,4,ROUNDUP(DAY(tbl_raw_data[[#This Row],[updated_date]])/7,0))</f>
        <v>WEEK 1</v>
      </c>
      <c r="N565" s="71" t="str">
        <f>UPPER(VLOOKUP(tbl_raw_data[[#This Row],[Analyst]],settings!$A$1:$B$15,2,0))</f>
        <v>SHAHID</v>
      </c>
      <c r="O565" s="71" t="str">
        <f>TRIM(UPPER(tbl_raw_data[[#This Row],[Outcome]]))</f>
        <v>APPROVE</v>
      </c>
      <c r="P565" s="71" t="str">
        <f>TRIM(UPPER(tbl_raw_data[[#This Row],[Queue Name]]))</f>
        <v>CONSUMER EXISTING</v>
      </c>
      <c r="Q565" s="71" t="str">
        <f>IF(tbl_raw_data[[#This Row],[time_taken_in_min]]&lt;=settings!$D$2,"SLA_MET","SLA_NOT_MET")</f>
        <v>SLA_NOT_MET</v>
      </c>
    </row>
    <row r="566" spans="1:17" hidden="1" x14ac:dyDescent="0.3">
      <c r="A566" s="1" t="s">
        <v>1529</v>
      </c>
      <c r="B566" s="34">
        <v>45139.42796296296</v>
      </c>
      <c r="C566" s="38">
        <v>45139.459537037037</v>
      </c>
      <c r="D566" s="3" t="s">
        <v>10</v>
      </c>
      <c r="E566" s="3" t="s">
        <v>11</v>
      </c>
      <c r="F566" s="3" t="s">
        <v>21</v>
      </c>
      <c r="G566" s="3" t="s">
        <v>15</v>
      </c>
      <c r="H566" s="84" t="str">
        <f t="shared" si="8"/>
        <v>Reason Unknown</v>
      </c>
      <c r="I566" s="63">
        <f>(tbl_raw_data[[#This Row],[Date Actioned]])-(tbl_raw_data[[#This Row],[Date Tagged]])</f>
        <v>3.1574074077070691E-2</v>
      </c>
      <c r="J566" s="66">
        <f>HOUR(tbl_raw_data[[#This Row],[time_taken]])*60+MINUTE(tbl_raw_data[[#This Row],[time_taken]])+SECOND(tbl_raw_data[[#This Row],[time_taken]])/60</f>
        <v>45.466666666666669</v>
      </c>
      <c r="K566" s="68">
        <f>DATE(YEAR(tbl_raw_data[[#This Row],[Date Actioned]]),MONTH(tbl_raw_data[[#This Row],[Date Actioned]]),DAY(tbl_raw_data[[#This Row],[Date Actioned]]))</f>
        <v>45139</v>
      </c>
      <c r="L566" s="65" t="str">
        <f>UPPER(TEXT(tbl_raw_data[[#This Row],[updated_date]],"MMMM"))</f>
        <v>AUGUST</v>
      </c>
      <c r="M566" s="65" t="str">
        <f>"WEEK "&amp;IF(ROUNDUP(DAY(tbl_raw_data[[#This Row],[updated_date]])/7,0)=5,4,ROUNDUP(DAY(tbl_raw_data[[#This Row],[updated_date]])/7,0))</f>
        <v>WEEK 1</v>
      </c>
      <c r="N566" s="71" t="str">
        <f>UPPER(VLOOKUP(tbl_raw_data[[#This Row],[Analyst]],settings!$A$1:$B$15,2,0))</f>
        <v>SHAHID</v>
      </c>
      <c r="O566" s="71" t="str">
        <f>TRIM(UPPER(tbl_raw_data[[#This Row],[Outcome]]))</f>
        <v>APPROVE</v>
      </c>
      <c r="P566" s="71" t="str">
        <f>TRIM(UPPER(tbl_raw_data[[#This Row],[Queue Name]]))</f>
        <v>CONSUMER EXISTING</v>
      </c>
      <c r="Q566" s="71" t="str">
        <f>IF(tbl_raw_data[[#This Row],[time_taken_in_min]]&lt;=settings!$D$2,"SLA_MET","SLA_NOT_MET")</f>
        <v>SLA_NOT_MET</v>
      </c>
    </row>
    <row r="567" spans="1:17" hidden="1" x14ac:dyDescent="0.3">
      <c r="A567" s="5" t="s">
        <v>1530</v>
      </c>
      <c r="B567" s="36">
        <v>45139.431770833333</v>
      </c>
      <c r="C567" s="39">
        <v>45139.445983796293</v>
      </c>
      <c r="D567" s="8" t="s">
        <v>15</v>
      </c>
      <c r="E567" s="6" t="s">
        <v>8</v>
      </c>
      <c r="F567" s="8" t="s">
        <v>17</v>
      </c>
      <c r="G567" s="9"/>
      <c r="H567" s="84" t="str">
        <f t="shared" si="8"/>
        <v>Reason Unknown</v>
      </c>
      <c r="I567" s="63">
        <f>(tbl_raw_data[[#This Row],[Date Actioned]])-(tbl_raw_data[[#This Row],[Date Tagged]])</f>
        <v>1.4212962960300501E-2</v>
      </c>
      <c r="J567" s="66">
        <f>HOUR(tbl_raw_data[[#This Row],[time_taken]])*60+MINUTE(tbl_raw_data[[#This Row],[time_taken]])+SECOND(tbl_raw_data[[#This Row],[time_taken]])/60</f>
        <v>20.466666666666665</v>
      </c>
      <c r="K567" s="68">
        <f>DATE(YEAR(tbl_raw_data[[#This Row],[Date Actioned]]),MONTH(tbl_raw_data[[#This Row],[Date Actioned]]),DAY(tbl_raw_data[[#This Row],[Date Actioned]]))</f>
        <v>45139</v>
      </c>
      <c r="L567" s="65" t="str">
        <f>UPPER(TEXT(tbl_raw_data[[#This Row],[updated_date]],"MMMM"))</f>
        <v>AUGUST</v>
      </c>
      <c r="M567" s="65" t="str">
        <f>"WEEK "&amp;IF(ROUNDUP(DAY(tbl_raw_data[[#This Row],[updated_date]])/7,0)=5,4,ROUNDUP(DAY(tbl_raw_data[[#This Row],[updated_date]])/7,0))</f>
        <v>WEEK 1</v>
      </c>
      <c r="N567" s="71" t="str">
        <f>UPPER(VLOOKUP(tbl_raw_data[[#This Row],[Analyst]],settings!$A$1:$B$15,2,0))</f>
        <v>MERCEDES</v>
      </c>
      <c r="O567" s="71" t="str">
        <f>TRIM(UPPER(tbl_raw_data[[#This Row],[Outcome]]))</f>
        <v>APPROVE</v>
      </c>
      <c r="P567" s="71" t="str">
        <f>TRIM(UPPER(tbl_raw_data[[#This Row],[Queue Name]]))</f>
        <v>CONSUMER POST BUREAU</v>
      </c>
      <c r="Q567" s="71" t="str">
        <f>IF(tbl_raw_data[[#This Row],[time_taken_in_min]]&lt;=settings!$D$2,"SLA_MET","SLA_NOT_MET")</f>
        <v>SLA_NOT_MET</v>
      </c>
    </row>
    <row r="568" spans="1:17" hidden="1" x14ac:dyDescent="0.3">
      <c r="A568" s="7" t="s">
        <v>1531</v>
      </c>
      <c r="B568" s="34">
        <v>45139.44253472222</v>
      </c>
      <c r="C568" s="38">
        <v>45139.466840277775</v>
      </c>
      <c r="D568" s="3" t="s">
        <v>10</v>
      </c>
      <c r="E568" s="3" t="s">
        <v>11</v>
      </c>
      <c r="F568" s="3" t="s">
        <v>19</v>
      </c>
      <c r="G568" s="3" t="s">
        <v>15</v>
      </c>
      <c r="H568" s="84" t="str">
        <f t="shared" si="8"/>
        <v>Reason Unknown</v>
      </c>
      <c r="I568" s="63">
        <f>(tbl_raw_data[[#This Row],[Date Actioned]])-(tbl_raw_data[[#This Row],[Date Tagged]])</f>
        <v>2.4305555554747116E-2</v>
      </c>
      <c r="J568" s="66">
        <f>HOUR(tbl_raw_data[[#This Row],[time_taken]])*60+MINUTE(tbl_raw_data[[#This Row],[time_taken]])+SECOND(tbl_raw_data[[#This Row],[time_taken]])/60</f>
        <v>35</v>
      </c>
      <c r="K568" s="68">
        <f>DATE(YEAR(tbl_raw_data[[#This Row],[Date Actioned]]),MONTH(tbl_raw_data[[#This Row],[Date Actioned]]),DAY(tbl_raw_data[[#This Row],[Date Actioned]]))</f>
        <v>45139</v>
      </c>
      <c r="L568" s="65" t="str">
        <f>UPPER(TEXT(tbl_raw_data[[#This Row],[updated_date]],"MMMM"))</f>
        <v>AUGUST</v>
      </c>
      <c r="M568" s="65" t="str">
        <f>"WEEK "&amp;IF(ROUNDUP(DAY(tbl_raw_data[[#This Row],[updated_date]])/7,0)=5,4,ROUNDUP(DAY(tbl_raw_data[[#This Row],[updated_date]])/7,0))</f>
        <v>WEEK 1</v>
      </c>
      <c r="N568" s="71" t="str">
        <f>UPPER(VLOOKUP(tbl_raw_data[[#This Row],[Analyst]],settings!$A$1:$B$15,2,0))</f>
        <v>NAVED</v>
      </c>
      <c r="O568" s="71" t="str">
        <f>TRIM(UPPER(tbl_raw_data[[#This Row],[Outcome]]))</f>
        <v>APPROVE</v>
      </c>
      <c r="P568" s="71" t="str">
        <f>TRIM(UPPER(tbl_raw_data[[#This Row],[Queue Name]]))</f>
        <v>CONSUMER EXISTING</v>
      </c>
      <c r="Q568" s="71" t="str">
        <f>IF(tbl_raw_data[[#This Row],[time_taken_in_min]]&lt;=settings!$D$2,"SLA_MET","SLA_NOT_MET")</f>
        <v>SLA_NOT_MET</v>
      </c>
    </row>
    <row r="569" spans="1:17" hidden="1" x14ac:dyDescent="0.3">
      <c r="A569" s="1" t="s">
        <v>1532</v>
      </c>
      <c r="B569" s="36">
        <v>45139.453472222223</v>
      </c>
      <c r="C569" s="37">
        <v>45139.474004629628</v>
      </c>
      <c r="D569" s="6" t="s">
        <v>10</v>
      </c>
      <c r="E569" s="6" t="s">
        <v>11</v>
      </c>
      <c r="F569" s="6" t="s">
        <v>21</v>
      </c>
      <c r="G569" s="6" t="s">
        <v>15</v>
      </c>
      <c r="H569" s="84" t="str">
        <f t="shared" si="8"/>
        <v>Reason Unknown</v>
      </c>
      <c r="I569" s="63">
        <f>(tbl_raw_data[[#This Row],[Date Actioned]])-(tbl_raw_data[[#This Row],[Date Tagged]])</f>
        <v>2.0532407404971309E-2</v>
      </c>
      <c r="J569" s="66">
        <f>HOUR(tbl_raw_data[[#This Row],[time_taken]])*60+MINUTE(tbl_raw_data[[#This Row],[time_taken]])+SECOND(tbl_raw_data[[#This Row],[time_taken]])/60</f>
        <v>29.566666666666666</v>
      </c>
      <c r="K569" s="68">
        <f>DATE(YEAR(tbl_raw_data[[#This Row],[Date Actioned]]),MONTH(tbl_raw_data[[#This Row],[Date Actioned]]),DAY(tbl_raw_data[[#This Row],[Date Actioned]]))</f>
        <v>45139</v>
      </c>
      <c r="L569" s="65" t="str">
        <f>UPPER(TEXT(tbl_raw_data[[#This Row],[updated_date]],"MMMM"))</f>
        <v>AUGUST</v>
      </c>
      <c r="M569" s="65" t="str">
        <f>"WEEK "&amp;IF(ROUNDUP(DAY(tbl_raw_data[[#This Row],[updated_date]])/7,0)=5,4,ROUNDUP(DAY(tbl_raw_data[[#This Row],[updated_date]])/7,0))</f>
        <v>WEEK 1</v>
      </c>
      <c r="N569" s="71" t="str">
        <f>UPPER(VLOOKUP(tbl_raw_data[[#This Row],[Analyst]],settings!$A$1:$B$15,2,0))</f>
        <v>SHAHID</v>
      </c>
      <c r="O569" s="71" t="str">
        <f>TRIM(UPPER(tbl_raw_data[[#This Row],[Outcome]]))</f>
        <v>APPROVE</v>
      </c>
      <c r="P569" s="71" t="str">
        <f>TRIM(UPPER(tbl_raw_data[[#This Row],[Queue Name]]))</f>
        <v>CONSUMER EXISTING</v>
      </c>
      <c r="Q569" s="71" t="str">
        <f>IF(tbl_raw_data[[#This Row],[time_taken_in_min]]&lt;=settings!$D$2,"SLA_MET","SLA_NOT_MET")</f>
        <v>SLA_NOT_MET</v>
      </c>
    </row>
    <row r="570" spans="1:17" hidden="1" x14ac:dyDescent="0.3">
      <c r="A570" s="5" t="s">
        <v>1533</v>
      </c>
      <c r="B570" s="34">
        <v>45139.469305555554</v>
      </c>
      <c r="C570" s="38">
        <v>45139.474768518521</v>
      </c>
      <c r="D570" s="3" t="s">
        <v>10</v>
      </c>
      <c r="E570" s="3" t="s">
        <v>18</v>
      </c>
      <c r="F570" s="3" t="s">
        <v>19</v>
      </c>
      <c r="G570" s="3" t="s">
        <v>23</v>
      </c>
      <c r="H570" s="84" t="str">
        <f t="shared" si="8"/>
        <v>Reason Unknown</v>
      </c>
      <c r="I570" s="63">
        <f>(tbl_raw_data[[#This Row],[Date Actioned]])-(tbl_raw_data[[#This Row],[Date Tagged]])</f>
        <v>5.4629629667033441E-3</v>
      </c>
      <c r="J570" s="66">
        <f>HOUR(tbl_raw_data[[#This Row],[time_taken]])*60+MINUTE(tbl_raw_data[[#This Row],[time_taken]])+SECOND(tbl_raw_data[[#This Row],[time_taken]])/60</f>
        <v>7.8666666666666671</v>
      </c>
      <c r="K570" s="68">
        <f>DATE(YEAR(tbl_raw_data[[#This Row],[Date Actioned]]),MONTH(tbl_raw_data[[#This Row],[Date Actioned]]),DAY(tbl_raw_data[[#This Row],[Date Actioned]]))</f>
        <v>45139</v>
      </c>
      <c r="L570" s="65" t="str">
        <f>UPPER(TEXT(tbl_raw_data[[#This Row],[updated_date]],"MMMM"))</f>
        <v>AUGUST</v>
      </c>
      <c r="M570" s="65" t="str">
        <f>"WEEK "&amp;IF(ROUNDUP(DAY(tbl_raw_data[[#This Row],[updated_date]])/7,0)=5,4,ROUNDUP(DAY(tbl_raw_data[[#This Row],[updated_date]])/7,0))</f>
        <v>WEEK 1</v>
      </c>
      <c r="N570" s="71" t="str">
        <f>UPPER(VLOOKUP(tbl_raw_data[[#This Row],[Analyst]],settings!$A$1:$B$15,2,0))</f>
        <v>NAVED</v>
      </c>
      <c r="O570" s="71" t="str">
        <f>TRIM(UPPER(tbl_raw_data[[#This Row],[Outcome]]))</f>
        <v>APPROVE</v>
      </c>
      <c r="P570" s="71" t="str">
        <f>TRIM(UPPER(tbl_raw_data[[#This Row],[Queue Name]]))</f>
        <v>CONSUMER PRE BUREAU</v>
      </c>
      <c r="Q570" s="71" t="str">
        <f>IF(tbl_raw_data[[#This Row],[time_taken_in_min]]&lt;=settings!$D$2,"SLA_MET","SLA_NOT_MET")</f>
        <v>SLA_MET</v>
      </c>
    </row>
    <row r="571" spans="1:17" hidden="1" x14ac:dyDescent="0.3">
      <c r="A571" s="7" t="s">
        <v>1534</v>
      </c>
      <c r="B571" s="36">
        <v>45139.471851851849</v>
      </c>
      <c r="C571" s="39">
        <v>45139.481979166667</v>
      </c>
      <c r="D571" s="8" t="s">
        <v>15</v>
      </c>
      <c r="E571" s="6" t="s">
        <v>11</v>
      </c>
      <c r="F571" s="8" t="s">
        <v>17</v>
      </c>
      <c r="G571" s="9"/>
      <c r="H571" s="84" t="str">
        <f t="shared" si="8"/>
        <v>Reason Unknown</v>
      </c>
      <c r="I571" s="63">
        <f>(tbl_raw_data[[#This Row],[Date Actioned]])-(tbl_raw_data[[#This Row],[Date Tagged]])</f>
        <v>1.0127314817509614E-2</v>
      </c>
      <c r="J571" s="66">
        <f>HOUR(tbl_raw_data[[#This Row],[time_taken]])*60+MINUTE(tbl_raw_data[[#This Row],[time_taken]])+SECOND(tbl_raw_data[[#This Row],[time_taken]])/60</f>
        <v>14.583333333333334</v>
      </c>
      <c r="K571" s="68">
        <f>DATE(YEAR(tbl_raw_data[[#This Row],[Date Actioned]]),MONTH(tbl_raw_data[[#This Row],[Date Actioned]]),DAY(tbl_raw_data[[#This Row],[Date Actioned]]))</f>
        <v>45139</v>
      </c>
      <c r="L571" s="65" t="str">
        <f>UPPER(TEXT(tbl_raw_data[[#This Row],[updated_date]],"MMMM"))</f>
        <v>AUGUST</v>
      </c>
      <c r="M571" s="65" t="str">
        <f>"WEEK "&amp;IF(ROUNDUP(DAY(tbl_raw_data[[#This Row],[updated_date]])/7,0)=5,4,ROUNDUP(DAY(tbl_raw_data[[#This Row],[updated_date]])/7,0))</f>
        <v>WEEK 1</v>
      </c>
      <c r="N571" s="71" t="str">
        <f>UPPER(VLOOKUP(tbl_raw_data[[#This Row],[Analyst]],settings!$A$1:$B$15,2,0))</f>
        <v>MERCEDES</v>
      </c>
      <c r="O571" s="71" t="str">
        <f>TRIM(UPPER(tbl_raw_data[[#This Row],[Outcome]]))</f>
        <v>APPROVE</v>
      </c>
      <c r="P571" s="71" t="str">
        <f>TRIM(UPPER(tbl_raw_data[[#This Row],[Queue Name]]))</f>
        <v>CONSUMER EXISTING</v>
      </c>
      <c r="Q571" s="71" t="str">
        <f>IF(tbl_raw_data[[#This Row],[time_taken_in_min]]&lt;=settings!$D$2,"SLA_MET","SLA_NOT_MET")</f>
        <v>SLA_MET</v>
      </c>
    </row>
    <row r="572" spans="1:17" hidden="1" x14ac:dyDescent="0.3">
      <c r="A572" s="1" t="s">
        <v>1535</v>
      </c>
      <c r="B572" s="34">
        <v>45139.472592592596</v>
      </c>
      <c r="C572" s="38">
        <v>45139.478634259256</v>
      </c>
      <c r="D572" s="3" t="s">
        <v>10</v>
      </c>
      <c r="E572" s="3" t="s">
        <v>11</v>
      </c>
      <c r="F572" s="3" t="s">
        <v>21</v>
      </c>
      <c r="G572" s="3" t="s">
        <v>15</v>
      </c>
      <c r="H572" s="84" t="str">
        <f t="shared" si="8"/>
        <v>Reason Unknown</v>
      </c>
      <c r="I572" s="63">
        <f>(tbl_raw_data[[#This Row],[Date Actioned]])-(tbl_raw_data[[#This Row],[Date Tagged]])</f>
        <v>6.0416666601668112E-3</v>
      </c>
      <c r="J572" s="66">
        <f>HOUR(tbl_raw_data[[#This Row],[time_taken]])*60+MINUTE(tbl_raw_data[[#This Row],[time_taken]])+SECOND(tbl_raw_data[[#This Row],[time_taken]])/60</f>
        <v>8.6999999999999993</v>
      </c>
      <c r="K572" s="68">
        <f>DATE(YEAR(tbl_raw_data[[#This Row],[Date Actioned]]),MONTH(tbl_raw_data[[#This Row],[Date Actioned]]),DAY(tbl_raw_data[[#This Row],[Date Actioned]]))</f>
        <v>45139</v>
      </c>
      <c r="L572" s="65" t="str">
        <f>UPPER(TEXT(tbl_raw_data[[#This Row],[updated_date]],"MMMM"))</f>
        <v>AUGUST</v>
      </c>
      <c r="M572" s="65" t="str">
        <f>"WEEK "&amp;IF(ROUNDUP(DAY(tbl_raw_data[[#This Row],[updated_date]])/7,0)=5,4,ROUNDUP(DAY(tbl_raw_data[[#This Row],[updated_date]])/7,0))</f>
        <v>WEEK 1</v>
      </c>
      <c r="N572" s="71" t="str">
        <f>UPPER(VLOOKUP(tbl_raw_data[[#This Row],[Analyst]],settings!$A$1:$B$15,2,0))</f>
        <v>SHAHID</v>
      </c>
      <c r="O572" s="71" t="str">
        <f>TRIM(UPPER(tbl_raw_data[[#This Row],[Outcome]]))</f>
        <v>APPROVE</v>
      </c>
      <c r="P572" s="71" t="str">
        <f>TRIM(UPPER(tbl_raw_data[[#This Row],[Queue Name]]))</f>
        <v>CONSUMER EXISTING</v>
      </c>
      <c r="Q572" s="71" t="str">
        <f>IF(tbl_raw_data[[#This Row],[time_taken_in_min]]&lt;=settings!$D$2,"SLA_MET","SLA_NOT_MET")</f>
        <v>SLA_MET</v>
      </c>
    </row>
    <row r="573" spans="1:17" hidden="1" x14ac:dyDescent="0.3">
      <c r="A573" s="5" t="s">
        <v>1536</v>
      </c>
      <c r="B573" s="36">
        <v>45139.479062500002</v>
      </c>
      <c r="C573" s="37">
        <v>45139.493877314817</v>
      </c>
      <c r="D573" s="6" t="s">
        <v>10</v>
      </c>
      <c r="E573" s="6" t="s">
        <v>11</v>
      </c>
      <c r="F573" s="6" t="s">
        <v>25</v>
      </c>
      <c r="G573" s="6" t="s">
        <v>15</v>
      </c>
      <c r="H573" s="84" t="str">
        <f t="shared" si="8"/>
        <v>Reason Unknown</v>
      </c>
      <c r="I573" s="63">
        <f>(tbl_raw_data[[#This Row],[Date Actioned]])-(tbl_raw_data[[#This Row],[Date Tagged]])</f>
        <v>1.4814814814599231E-2</v>
      </c>
      <c r="J573" s="66">
        <f>HOUR(tbl_raw_data[[#This Row],[time_taken]])*60+MINUTE(tbl_raw_data[[#This Row],[time_taken]])+SECOND(tbl_raw_data[[#This Row],[time_taken]])/60</f>
        <v>21.333333333333332</v>
      </c>
      <c r="K573" s="68">
        <f>DATE(YEAR(tbl_raw_data[[#This Row],[Date Actioned]]),MONTH(tbl_raw_data[[#This Row],[Date Actioned]]),DAY(tbl_raw_data[[#This Row],[Date Actioned]]))</f>
        <v>45139</v>
      </c>
      <c r="L573" s="65" t="str">
        <f>UPPER(TEXT(tbl_raw_data[[#This Row],[updated_date]],"MMMM"))</f>
        <v>AUGUST</v>
      </c>
      <c r="M573" s="65" t="str">
        <f>"WEEK "&amp;IF(ROUNDUP(DAY(tbl_raw_data[[#This Row],[updated_date]])/7,0)=5,4,ROUNDUP(DAY(tbl_raw_data[[#This Row],[updated_date]])/7,0))</f>
        <v>WEEK 1</v>
      </c>
      <c r="N573" s="71" t="str">
        <f>UPPER(VLOOKUP(tbl_raw_data[[#This Row],[Analyst]],settings!$A$1:$B$15,2,0))</f>
        <v>ASIF</v>
      </c>
      <c r="O573" s="71" t="str">
        <f>TRIM(UPPER(tbl_raw_data[[#This Row],[Outcome]]))</f>
        <v>APPROVE</v>
      </c>
      <c r="P573" s="71" t="str">
        <f>TRIM(UPPER(tbl_raw_data[[#This Row],[Queue Name]]))</f>
        <v>CONSUMER EXISTING</v>
      </c>
      <c r="Q573" s="71" t="str">
        <f>IF(tbl_raw_data[[#This Row],[time_taken_in_min]]&lt;=settings!$D$2,"SLA_MET","SLA_NOT_MET")</f>
        <v>SLA_NOT_MET</v>
      </c>
    </row>
    <row r="574" spans="1:17" hidden="1" x14ac:dyDescent="0.3">
      <c r="A574" s="7" t="s">
        <v>1537</v>
      </c>
      <c r="B574" s="34">
        <v>45139.484317129631</v>
      </c>
      <c r="C574" s="38">
        <v>45139.49114583333</v>
      </c>
      <c r="D574" s="3" t="s">
        <v>10</v>
      </c>
      <c r="E574" s="3" t="s">
        <v>11</v>
      </c>
      <c r="F574" s="3" t="s">
        <v>19</v>
      </c>
      <c r="G574" s="3" t="s">
        <v>26</v>
      </c>
      <c r="H574" s="84" t="str">
        <f t="shared" si="8"/>
        <v>Reason Unknown</v>
      </c>
      <c r="I574" s="63">
        <f>(tbl_raw_data[[#This Row],[Date Actioned]])-(tbl_raw_data[[#This Row],[Date Tagged]])</f>
        <v>6.8287036992842332E-3</v>
      </c>
      <c r="J574" s="66">
        <f>HOUR(tbl_raw_data[[#This Row],[time_taken]])*60+MINUTE(tbl_raw_data[[#This Row],[time_taken]])+SECOND(tbl_raw_data[[#This Row],[time_taken]])/60</f>
        <v>9.8333333333333339</v>
      </c>
      <c r="K574" s="68">
        <f>DATE(YEAR(tbl_raw_data[[#This Row],[Date Actioned]]),MONTH(tbl_raw_data[[#This Row],[Date Actioned]]),DAY(tbl_raw_data[[#This Row],[Date Actioned]]))</f>
        <v>45139</v>
      </c>
      <c r="L574" s="65" t="str">
        <f>UPPER(TEXT(tbl_raw_data[[#This Row],[updated_date]],"MMMM"))</f>
        <v>AUGUST</v>
      </c>
      <c r="M574" s="65" t="str">
        <f>"WEEK "&amp;IF(ROUNDUP(DAY(tbl_raw_data[[#This Row],[updated_date]])/7,0)=5,4,ROUNDUP(DAY(tbl_raw_data[[#This Row],[updated_date]])/7,0))</f>
        <v>WEEK 1</v>
      </c>
      <c r="N574" s="71" t="str">
        <f>UPPER(VLOOKUP(tbl_raw_data[[#This Row],[Analyst]],settings!$A$1:$B$15,2,0))</f>
        <v>NAVED</v>
      </c>
      <c r="O574" s="71" t="str">
        <f>TRIM(UPPER(tbl_raw_data[[#This Row],[Outcome]]))</f>
        <v>APPROVE</v>
      </c>
      <c r="P574" s="71" t="str">
        <f>TRIM(UPPER(tbl_raw_data[[#This Row],[Queue Name]]))</f>
        <v>CONSUMER EXISTING</v>
      </c>
      <c r="Q574" s="71" t="str">
        <f>IF(tbl_raw_data[[#This Row],[time_taken_in_min]]&lt;=settings!$D$2,"SLA_MET","SLA_NOT_MET")</f>
        <v>SLA_MET</v>
      </c>
    </row>
    <row r="575" spans="1:17" hidden="1" x14ac:dyDescent="0.3">
      <c r="A575" s="1" t="s">
        <v>1538</v>
      </c>
      <c r="B575" s="36">
        <v>45139.485312500001</v>
      </c>
      <c r="C575" s="39">
        <v>45139.494004629632</v>
      </c>
      <c r="D575" s="8" t="s">
        <v>15</v>
      </c>
      <c r="E575" s="6" t="s">
        <v>11</v>
      </c>
      <c r="F575" s="8" t="s">
        <v>22</v>
      </c>
      <c r="G575" s="9"/>
      <c r="H575" s="84" t="str">
        <f t="shared" si="8"/>
        <v>Reason Unknown</v>
      </c>
      <c r="I575" s="63">
        <f>(tbl_raw_data[[#This Row],[Date Actioned]])-(tbl_raw_data[[#This Row],[Date Tagged]])</f>
        <v>8.6921296315267682E-3</v>
      </c>
      <c r="J575" s="66">
        <f>HOUR(tbl_raw_data[[#This Row],[time_taken]])*60+MINUTE(tbl_raw_data[[#This Row],[time_taken]])+SECOND(tbl_raw_data[[#This Row],[time_taken]])/60</f>
        <v>12.516666666666667</v>
      </c>
      <c r="K575" s="68">
        <f>DATE(YEAR(tbl_raw_data[[#This Row],[Date Actioned]]),MONTH(tbl_raw_data[[#This Row],[Date Actioned]]),DAY(tbl_raw_data[[#This Row],[Date Actioned]]))</f>
        <v>45139</v>
      </c>
      <c r="L575" s="65" t="str">
        <f>UPPER(TEXT(tbl_raw_data[[#This Row],[updated_date]],"MMMM"))</f>
        <v>AUGUST</v>
      </c>
      <c r="M575" s="65" t="str">
        <f>"WEEK "&amp;IF(ROUNDUP(DAY(tbl_raw_data[[#This Row],[updated_date]])/7,0)=5,4,ROUNDUP(DAY(tbl_raw_data[[#This Row],[updated_date]])/7,0))</f>
        <v>WEEK 1</v>
      </c>
      <c r="N575" s="71" t="str">
        <f>UPPER(VLOOKUP(tbl_raw_data[[#This Row],[Analyst]],settings!$A$1:$B$15,2,0))</f>
        <v>ROHAN</v>
      </c>
      <c r="O575" s="71" t="str">
        <f>TRIM(UPPER(tbl_raw_data[[#This Row],[Outcome]]))</f>
        <v>APPROVE</v>
      </c>
      <c r="P575" s="71" t="str">
        <f>TRIM(UPPER(tbl_raw_data[[#This Row],[Queue Name]]))</f>
        <v>CONSUMER EXISTING</v>
      </c>
      <c r="Q575" s="71" t="str">
        <f>IF(tbl_raw_data[[#This Row],[time_taken_in_min]]&lt;=settings!$D$2,"SLA_MET","SLA_NOT_MET")</f>
        <v>SLA_MET</v>
      </c>
    </row>
    <row r="576" spans="1:17" hidden="1" x14ac:dyDescent="0.3">
      <c r="A576" s="5" t="s">
        <v>1539</v>
      </c>
      <c r="B576" s="34">
        <v>45139.48636574074</v>
      </c>
      <c r="C576" s="35">
        <v>45139.493148148147</v>
      </c>
      <c r="D576" s="2" t="s">
        <v>15</v>
      </c>
      <c r="E576" s="3" t="s">
        <v>8</v>
      </c>
      <c r="F576" s="2" t="s">
        <v>114</v>
      </c>
      <c r="G576" s="4"/>
      <c r="H576" s="84" t="str">
        <f t="shared" si="8"/>
        <v>Reason Unknown</v>
      </c>
      <c r="I576" s="63">
        <f>(tbl_raw_data[[#This Row],[Date Actioned]])-(tbl_raw_data[[#This Row],[Date Tagged]])</f>
        <v>6.7824074067175388E-3</v>
      </c>
      <c r="J576" s="66">
        <f>HOUR(tbl_raw_data[[#This Row],[time_taken]])*60+MINUTE(tbl_raw_data[[#This Row],[time_taken]])+SECOND(tbl_raw_data[[#This Row],[time_taken]])/60</f>
        <v>9.7666666666666675</v>
      </c>
      <c r="K576" s="68">
        <f>DATE(YEAR(tbl_raw_data[[#This Row],[Date Actioned]]),MONTH(tbl_raw_data[[#This Row],[Date Actioned]]),DAY(tbl_raw_data[[#This Row],[Date Actioned]]))</f>
        <v>45139</v>
      </c>
      <c r="L576" s="65" t="str">
        <f>UPPER(TEXT(tbl_raw_data[[#This Row],[updated_date]],"MMMM"))</f>
        <v>AUGUST</v>
      </c>
      <c r="M576" s="65" t="str">
        <f>"WEEK "&amp;IF(ROUNDUP(DAY(tbl_raw_data[[#This Row],[updated_date]])/7,0)=5,4,ROUNDUP(DAY(tbl_raw_data[[#This Row],[updated_date]])/7,0))</f>
        <v>WEEK 1</v>
      </c>
      <c r="N576" s="71" t="str">
        <f>UPPER(VLOOKUP(tbl_raw_data[[#This Row],[Analyst]],settings!$A$1:$B$15,2,0))</f>
        <v>FARDIN</v>
      </c>
      <c r="O576" s="71" t="str">
        <f>TRIM(UPPER(tbl_raw_data[[#This Row],[Outcome]]))</f>
        <v>APPROVE</v>
      </c>
      <c r="P576" s="71" t="str">
        <f>TRIM(UPPER(tbl_raw_data[[#This Row],[Queue Name]]))</f>
        <v>CONSUMER POST BUREAU</v>
      </c>
      <c r="Q576" s="71" t="str">
        <f>IF(tbl_raw_data[[#This Row],[time_taken_in_min]]&lt;=settings!$D$2,"SLA_MET","SLA_NOT_MET")</f>
        <v>SLA_MET</v>
      </c>
    </row>
    <row r="577" spans="1:17" hidden="1" x14ac:dyDescent="0.3">
      <c r="A577" s="7" t="s">
        <v>1540</v>
      </c>
      <c r="B577" s="36">
        <v>45139.507060185184</v>
      </c>
      <c r="C577" s="39">
        <v>45139.51462962963</v>
      </c>
      <c r="D577" s="8" t="s">
        <v>15</v>
      </c>
      <c r="E577" s="6" t="s">
        <v>11</v>
      </c>
      <c r="F577" s="8" t="s">
        <v>25</v>
      </c>
      <c r="G577" s="9"/>
      <c r="H577" s="84" t="str">
        <f t="shared" si="8"/>
        <v>Reason Unknown</v>
      </c>
      <c r="I577" s="63">
        <f>(tbl_raw_data[[#This Row],[Date Actioned]])-(tbl_raw_data[[#This Row],[Date Tagged]])</f>
        <v>7.5694444458349608E-3</v>
      </c>
      <c r="J577" s="66">
        <f>HOUR(tbl_raw_data[[#This Row],[time_taken]])*60+MINUTE(tbl_raw_data[[#This Row],[time_taken]])+SECOND(tbl_raw_data[[#This Row],[time_taken]])/60</f>
        <v>10.9</v>
      </c>
      <c r="K577" s="68">
        <f>DATE(YEAR(tbl_raw_data[[#This Row],[Date Actioned]]),MONTH(tbl_raw_data[[#This Row],[Date Actioned]]),DAY(tbl_raw_data[[#This Row],[Date Actioned]]))</f>
        <v>45139</v>
      </c>
      <c r="L577" s="65" t="str">
        <f>UPPER(TEXT(tbl_raw_data[[#This Row],[updated_date]],"MMMM"))</f>
        <v>AUGUST</v>
      </c>
      <c r="M577" s="65" t="str">
        <f>"WEEK "&amp;IF(ROUNDUP(DAY(tbl_raw_data[[#This Row],[updated_date]])/7,0)=5,4,ROUNDUP(DAY(tbl_raw_data[[#This Row],[updated_date]])/7,0))</f>
        <v>WEEK 1</v>
      </c>
      <c r="N577" s="71" t="str">
        <f>UPPER(VLOOKUP(tbl_raw_data[[#This Row],[Analyst]],settings!$A$1:$B$15,2,0))</f>
        <v>ASIF</v>
      </c>
      <c r="O577" s="71" t="str">
        <f>TRIM(UPPER(tbl_raw_data[[#This Row],[Outcome]]))</f>
        <v>APPROVE</v>
      </c>
      <c r="P577" s="71" t="str">
        <f>TRIM(UPPER(tbl_raw_data[[#This Row],[Queue Name]]))</f>
        <v>CONSUMER EXISTING</v>
      </c>
      <c r="Q577" s="71" t="str">
        <f>IF(tbl_raw_data[[#This Row],[time_taken_in_min]]&lt;=settings!$D$2,"SLA_MET","SLA_NOT_MET")</f>
        <v>SLA_MET</v>
      </c>
    </row>
    <row r="578" spans="1:17" hidden="1" x14ac:dyDescent="0.3">
      <c r="A578" s="1" t="s">
        <v>1541</v>
      </c>
      <c r="B578" s="34">
        <v>45139.507847222223</v>
      </c>
      <c r="C578" s="38">
        <v>45139.516481481478</v>
      </c>
      <c r="D578" s="3" t="s">
        <v>10</v>
      </c>
      <c r="E578" s="3" t="s">
        <v>11</v>
      </c>
      <c r="F578" s="3" t="s">
        <v>21</v>
      </c>
      <c r="G578" s="3" t="s">
        <v>174</v>
      </c>
      <c r="H578" s="84" t="str">
        <f t="shared" si="8"/>
        <v>Reason Unknown</v>
      </c>
      <c r="I578" s="63">
        <f>(tbl_raw_data[[#This Row],[Date Actioned]])-(tbl_raw_data[[#This Row],[Date Tagged]])</f>
        <v>8.6342592549044639E-3</v>
      </c>
      <c r="J578" s="66">
        <f>HOUR(tbl_raw_data[[#This Row],[time_taken]])*60+MINUTE(tbl_raw_data[[#This Row],[time_taken]])+SECOND(tbl_raw_data[[#This Row],[time_taken]])/60</f>
        <v>12.433333333333334</v>
      </c>
      <c r="K578" s="68">
        <f>DATE(YEAR(tbl_raw_data[[#This Row],[Date Actioned]]),MONTH(tbl_raw_data[[#This Row],[Date Actioned]]),DAY(tbl_raw_data[[#This Row],[Date Actioned]]))</f>
        <v>45139</v>
      </c>
      <c r="L578" s="65" t="str">
        <f>UPPER(TEXT(tbl_raw_data[[#This Row],[updated_date]],"MMMM"))</f>
        <v>AUGUST</v>
      </c>
      <c r="M578" s="65" t="str">
        <f>"WEEK "&amp;IF(ROUNDUP(DAY(tbl_raw_data[[#This Row],[updated_date]])/7,0)=5,4,ROUNDUP(DAY(tbl_raw_data[[#This Row],[updated_date]])/7,0))</f>
        <v>WEEK 1</v>
      </c>
      <c r="N578" s="71" t="str">
        <f>UPPER(VLOOKUP(tbl_raw_data[[#This Row],[Analyst]],settings!$A$1:$B$15,2,0))</f>
        <v>SHAHID</v>
      </c>
      <c r="O578" s="71" t="str">
        <f>TRIM(UPPER(tbl_raw_data[[#This Row],[Outcome]]))</f>
        <v>APPROVE</v>
      </c>
      <c r="P578" s="71" t="str">
        <f>TRIM(UPPER(tbl_raw_data[[#This Row],[Queue Name]]))</f>
        <v>CONSUMER EXISTING</v>
      </c>
      <c r="Q578" s="71" t="str">
        <f>IF(tbl_raw_data[[#This Row],[time_taken_in_min]]&lt;=settings!$D$2,"SLA_MET","SLA_NOT_MET")</f>
        <v>SLA_MET</v>
      </c>
    </row>
    <row r="579" spans="1:17" hidden="1" x14ac:dyDescent="0.3">
      <c r="A579" s="5" t="s">
        <v>1542</v>
      </c>
      <c r="B579" s="36">
        <v>45139.510520833333</v>
      </c>
      <c r="C579" s="37">
        <v>45139.51734953704</v>
      </c>
      <c r="D579" s="6" t="s">
        <v>10</v>
      </c>
      <c r="E579" s="6" t="s">
        <v>18</v>
      </c>
      <c r="F579" s="6" t="s">
        <v>24</v>
      </c>
      <c r="G579" s="6" t="s">
        <v>26</v>
      </c>
      <c r="H579" s="84" t="str">
        <f t="shared" ref="H579:H642" si="9">IF(OR(ISNUMBER(SEARCH("duplicate",G579)), ISNUMBER(SEARCH("previously",G579)), ISNUMBER(SEARCH("previously approved",G579))), "Duplicate Application",
IF(OR(ISNUMBER(SEARCH("incorrect",G579)), ISNUMBER(SEARCH("remove", G579))), "Incorrect Details",
IF(ISNUMBER(SEARCH("incomplete",G579)), "Incomplete Details",
IF(ISNUMBER(SEARCH("overdue",G579)), "Overdue Bill",
IF(OR(ISNUMBER(SEARCH("resubmit as", G579)), ISNUMBER(SEARCH("re-submit as", G579))), "Incorrect Queue",
IF(OR(ISNUMBER(SEARCH("100",G579)), ISNUMBER(SEARCH("correct", G579)), ISNUMBER(SEARCH("email", G579)), ISNUMBER(SEARCH("please submit", G579)), ISNUMBER(SEARCH("please resubmit",G579)), ISNUMBER(SEARCH("please re-submit", G579)), ISNUMBER(SEARCH("please send", G579))), "Incomplete Details",
IF(ISNUMBER(SEARCH("error", G579)), "System Error", "Reason Unknown")))))))</f>
        <v>Reason Unknown</v>
      </c>
      <c r="I579" s="63">
        <f>(tbl_raw_data[[#This Row],[Date Actioned]])-(tbl_raw_data[[#This Row],[Date Tagged]])</f>
        <v>6.8287037065601908E-3</v>
      </c>
      <c r="J579" s="66">
        <f>HOUR(tbl_raw_data[[#This Row],[time_taken]])*60+MINUTE(tbl_raw_data[[#This Row],[time_taken]])+SECOND(tbl_raw_data[[#This Row],[time_taken]])/60</f>
        <v>9.8333333333333339</v>
      </c>
      <c r="K579" s="68">
        <f>DATE(YEAR(tbl_raw_data[[#This Row],[Date Actioned]]),MONTH(tbl_raw_data[[#This Row],[Date Actioned]]),DAY(tbl_raw_data[[#This Row],[Date Actioned]]))</f>
        <v>45139</v>
      </c>
      <c r="L579" s="65" t="str">
        <f>UPPER(TEXT(tbl_raw_data[[#This Row],[updated_date]],"MMMM"))</f>
        <v>AUGUST</v>
      </c>
      <c r="M579" s="65" t="str">
        <f>"WEEK "&amp;IF(ROUNDUP(DAY(tbl_raw_data[[#This Row],[updated_date]])/7,0)=5,4,ROUNDUP(DAY(tbl_raw_data[[#This Row],[updated_date]])/7,0))</f>
        <v>WEEK 1</v>
      </c>
      <c r="N579" s="71" t="str">
        <f>UPPER(VLOOKUP(tbl_raw_data[[#This Row],[Analyst]],settings!$A$1:$B$15,2,0))</f>
        <v>SAM</v>
      </c>
      <c r="O579" s="71" t="str">
        <f>TRIM(UPPER(tbl_raw_data[[#This Row],[Outcome]]))</f>
        <v>APPROVE</v>
      </c>
      <c r="P579" s="71" t="str">
        <f>TRIM(UPPER(tbl_raw_data[[#This Row],[Queue Name]]))</f>
        <v>CONSUMER PRE BUREAU</v>
      </c>
      <c r="Q579" s="71" t="str">
        <f>IF(tbl_raw_data[[#This Row],[time_taken_in_min]]&lt;=settings!$D$2,"SLA_MET","SLA_NOT_MET")</f>
        <v>SLA_MET</v>
      </c>
    </row>
    <row r="580" spans="1:17" hidden="1" x14ac:dyDescent="0.3">
      <c r="A580" s="7" t="s">
        <v>1543</v>
      </c>
      <c r="B580" s="34">
        <v>45139.515729166669</v>
      </c>
      <c r="C580" s="38">
        <v>45139.522349537037</v>
      </c>
      <c r="D580" s="3" t="s">
        <v>10</v>
      </c>
      <c r="E580" s="3" t="s">
        <v>11</v>
      </c>
      <c r="F580" s="3" t="s">
        <v>21</v>
      </c>
      <c r="G580" s="3" t="s">
        <v>23</v>
      </c>
      <c r="H580" s="84" t="str">
        <f t="shared" si="9"/>
        <v>Reason Unknown</v>
      </c>
      <c r="I580" s="63">
        <f>(tbl_raw_data[[#This Row],[Date Actioned]])-(tbl_raw_data[[#This Row],[Date Tagged]])</f>
        <v>6.6203703681821935E-3</v>
      </c>
      <c r="J580" s="66">
        <f>HOUR(tbl_raw_data[[#This Row],[time_taken]])*60+MINUTE(tbl_raw_data[[#This Row],[time_taken]])+SECOND(tbl_raw_data[[#This Row],[time_taken]])/60</f>
        <v>9.5333333333333332</v>
      </c>
      <c r="K580" s="68">
        <f>DATE(YEAR(tbl_raw_data[[#This Row],[Date Actioned]]),MONTH(tbl_raw_data[[#This Row],[Date Actioned]]),DAY(tbl_raw_data[[#This Row],[Date Actioned]]))</f>
        <v>45139</v>
      </c>
      <c r="L580" s="65" t="str">
        <f>UPPER(TEXT(tbl_raw_data[[#This Row],[updated_date]],"MMMM"))</f>
        <v>AUGUST</v>
      </c>
      <c r="M580" s="65" t="str">
        <f>"WEEK "&amp;IF(ROUNDUP(DAY(tbl_raw_data[[#This Row],[updated_date]])/7,0)=5,4,ROUNDUP(DAY(tbl_raw_data[[#This Row],[updated_date]])/7,0))</f>
        <v>WEEK 1</v>
      </c>
      <c r="N580" s="71" t="str">
        <f>UPPER(VLOOKUP(tbl_raw_data[[#This Row],[Analyst]],settings!$A$1:$B$15,2,0))</f>
        <v>SHAHID</v>
      </c>
      <c r="O580" s="71" t="str">
        <f>TRIM(UPPER(tbl_raw_data[[#This Row],[Outcome]]))</f>
        <v>APPROVE</v>
      </c>
      <c r="P580" s="71" t="str">
        <f>TRIM(UPPER(tbl_raw_data[[#This Row],[Queue Name]]))</f>
        <v>CONSUMER EXISTING</v>
      </c>
      <c r="Q580" s="71" t="str">
        <f>IF(tbl_raw_data[[#This Row],[time_taken_in_min]]&lt;=settings!$D$2,"SLA_MET","SLA_NOT_MET")</f>
        <v>SLA_MET</v>
      </c>
    </row>
    <row r="581" spans="1:17" hidden="1" x14ac:dyDescent="0.3">
      <c r="A581" s="1" t="s">
        <v>1544</v>
      </c>
      <c r="B581" s="36">
        <v>45139.522974537038</v>
      </c>
      <c r="C581" s="37">
        <v>45139.528807870367</v>
      </c>
      <c r="D581" s="6" t="s">
        <v>10</v>
      </c>
      <c r="E581" s="6" t="s">
        <v>18</v>
      </c>
      <c r="F581" s="6" t="s">
        <v>19</v>
      </c>
      <c r="G581" s="6" t="s">
        <v>23</v>
      </c>
      <c r="H581" s="84" t="str">
        <f t="shared" si="9"/>
        <v>Reason Unknown</v>
      </c>
      <c r="I581" s="63">
        <f>(tbl_raw_data[[#This Row],[Date Actioned]])-(tbl_raw_data[[#This Row],[Date Tagged]])</f>
        <v>5.8333333290647715E-3</v>
      </c>
      <c r="J581" s="66">
        <f>HOUR(tbl_raw_data[[#This Row],[time_taken]])*60+MINUTE(tbl_raw_data[[#This Row],[time_taken]])+SECOND(tbl_raw_data[[#This Row],[time_taken]])/60</f>
        <v>8.4</v>
      </c>
      <c r="K581" s="68">
        <f>DATE(YEAR(tbl_raw_data[[#This Row],[Date Actioned]]),MONTH(tbl_raw_data[[#This Row],[Date Actioned]]),DAY(tbl_raw_data[[#This Row],[Date Actioned]]))</f>
        <v>45139</v>
      </c>
      <c r="L581" s="65" t="str">
        <f>UPPER(TEXT(tbl_raw_data[[#This Row],[updated_date]],"MMMM"))</f>
        <v>AUGUST</v>
      </c>
      <c r="M581" s="65" t="str">
        <f>"WEEK "&amp;IF(ROUNDUP(DAY(tbl_raw_data[[#This Row],[updated_date]])/7,0)=5,4,ROUNDUP(DAY(tbl_raw_data[[#This Row],[updated_date]])/7,0))</f>
        <v>WEEK 1</v>
      </c>
      <c r="N581" s="71" t="str">
        <f>UPPER(VLOOKUP(tbl_raw_data[[#This Row],[Analyst]],settings!$A$1:$B$15,2,0))</f>
        <v>NAVED</v>
      </c>
      <c r="O581" s="71" t="str">
        <f>TRIM(UPPER(tbl_raw_data[[#This Row],[Outcome]]))</f>
        <v>APPROVE</v>
      </c>
      <c r="P581" s="71" t="str">
        <f>TRIM(UPPER(tbl_raw_data[[#This Row],[Queue Name]]))</f>
        <v>CONSUMER PRE BUREAU</v>
      </c>
      <c r="Q581" s="71" t="str">
        <f>IF(tbl_raw_data[[#This Row],[time_taken_in_min]]&lt;=settings!$D$2,"SLA_MET","SLA_NOT_MET")</f>
        <v>SLA_MET</v>
      </c>
    </row>
    <row r="582" spans="1:17" hidden="1" x14ac:dyDescent="0.3">
      <c r="A582" s="5" t="s">
        <v>1545</v>
      </c>
      <c r="B582" s="34">
        <v>45139.530370370368</v>
      </c>
      <c r="C582" s="35">
        <v>45139.537476851852</v>
      </c>
      <c r="D582" s="2" t="s">
        <v>15</v>
      </c>
      <c r="E582" s="3" t="s">
        <v>8</v>
      </c>
      <c r="F582" s="2" t="s">
        <v>25</v>
      </c>
      <c r="G582" s="4"/>
      <c r="H582" s="84" t="str">
        <f t="shared" si="9"/>
        <v>Reason Unknown</v>
      </c>
      <c r="I582" s="63">
        <f>(tbl_raw_data[[#This Row],[Date Actioned]])-(tbl_raw_data[[#This Row],[Date Tagged]])</f>
        <v>7.1064814837882295E-3</v>
      </c>
      <c r="J582" s="66">
        <f>HOUR(tbl_raw_data[[#This Row],[time_taken]])*60+MINUTE(tbl_raw_data[[#This Row],[time_taken]])+SECOND(tbl_raw_data[[#This Row],[time_taken]])/60</f>
        <v>10.233333333333333</v>
      </c>
      <c r="K582" s="68">
        <f>DATE(YEAR(tbl_raw_data[[#This Row],[Date Actioned]]),MONTH(tbl_raw_data[[#This Row],[Date Actioned]]),DAY(tbl_raw_data[[#This Row],[Date Actioned]]))</f>
        <v>45139</v>
      </c>
      <c r="L582" s="65" t="str">
        <f>UPPER(TEXT(tbl_raw_data[[#This Row],[updated_date]],"MMMM"))</f>
        <v>AUGUST</v>
      </c>
      <c r="M582" s="65" t="str">
        <f>"WEEK "&amp;IF(ROUNDUP(DAY(tbl_raw_data[[#This Row],[updated_date]])/7,0)=5,4,ROUNDUP(DAY(tbl_raw_data[[#This Row],[updated_date]])/7,0))</f>
        <v>WEEK 1</v>
      </c>
      <c r="N582" s="71" t="str">
        <f>UPPER(VLOOKUP(tbl_raw_data[[#This Row],[Analyst]],settings!$A$1:$B$15,2,0))</f>
        <v>ASIF</v>
      </c>
      <c r="O582" s="71" t="str">
        <f>TRIM(UPPER(tbl_raw_data[[#This Row],[Outcome]]))</f>
        <v>APPROVE</v>
      </c>
      <c r="P582" s="71" t="str">
        <f>TRIM(UPPER(tbl_raw_data[[#This Row],[Queue Name]]))</f>
        <v>CONSUMER POST BUREAU</v>
      </c>
      <c r="Q582" s="71" t="str">
        <f>IF(tbl_raw_data[[#This Row],[time_taken_in_min]]&lt;=settings!$D$2,"SLA_MET","SLA_NOT_MET")</f>
        <v>SLA_MET</v>
      </c>
    </row>
    <row r="583" spans="1:17" hidden="1" x14ac:dyDescent="0.3">
      <c r="A583" s="7" t="s">
        <v>1546</v>
      </c>
      <c r="B583" s="36">
        <v>45139.531180555554</v>
      </c>
      <c r="C583" s="39">
        <v>45139.541319444441</v>
      </c>
      <c r="D583" s="8" t="s">
        <v>15</v>
      </c>
      <c r="E583" s="6" t="s">
        <v>8</v>
      </c>
      <c r="F583" s="8" t="s">
        <v>22</v>
      </c>
      <c r="G583" s="9"/>
      <c r="H583" s="84" t="str">
        <f t="shared" si="9"/>
        <v>Reason Unknown</v>
      </c>
      <c r="I583" s="63">
        <f>(tbl_raw_data[[#This Row],[Date Actioned]])-(tbl_raw_data[[#This Row],[Date Tagged]])</f>
        <v>1.0138888887013309E-2</v>
      </c>
      <c r="J583" s="66">
        <f>HOUR(tbl_raw_data[[#This Row],[time_taken]])*60+MINUTE(tbl_raw_data[[#This Row],[time_taken]])+SECOND(tbl_raw_data[[#This Row],[time_taken]])/60</f>
        <v>14.6</v>
      </c>
      <c r="K583" s="68">
        <f>DATE(YEAR(tbl_raw_data[[#This Row],[Date Actioned]]),MONTH(tbl_raw_data[[#This Row],[Date Actioned]]),DAY(tbl_raw_data[[#This Row],[Date Actioned]]))</f>
        <v>45139</v>
      </c>
      <c r="L583" s="65" t="str">
        <f>UPPER(TEXT(tbl_raw_data[[#This Row],[updated_date]],"MMMM"))</f>
        <v>AUGUST</v>
      </c>
      <c r="M583" s="65" t="str">
        <f>"WEEK "&amp;IF(ROUNDUP(DAY(tbl_raw_data[[#This Row],[updated_date]])/7,0)=5,4,ROUNDUP(DAY(tbl_raw_data[[#This Row],[updated_date]])/7,0))</f>
        <v>WEEK 1</v>
      </c>
      <c r="N583" s="71" t="str">
        <f>UPPER(VLOOKUP(tbl_raw_data[[#This Row],[Analyst]],settings!$A$1:$B$15,2,0))</f>
        <v>ROHAN</v>
      </c>
      <c r="O583" s="71" t="str">
        <f>TRIM(UPPER(tbl_raw_data[[#This Row],[Outcome]]))</f>
        <v>APPROVE</v>
      </c>
      <c r="P583" s="71" t="str">
        <f>TRIM(UPPER(tbl_raw_data[[#This Row],[Queue Name]]))</f>
        <v>CONSUMER POST BUREAU</v>
      </c>
      <c r="Q583" s="71" t="str">
        <f>IF(tbl_raw_data[[#This Row],[time_taken_in_min]]&lt;=settings!$D$2,"SLA_MET","SLA_NOT_MET")</f>
        <v>SLA_MET</v>
      </c>
    </row>
    <row r="584" spans="1:17" hidden="1" x14ac:dyDescent="0.3">
      <c r="A584" s="1" t="s">
        <v>1547</v>
      </c>
      <c r="B584" s="34">
        <v>45139.531643518516</v>
      </c>
      <c r="C584" s="35">
        <v>45139.543749999997</v>
      </c>
      <c r="D584" s="2" t="s">
        <v>15</v>
      </c>
      <c r="E584" s="3" t="s">
        <v>11</v>
      </c>
      <c r="F584" s="2" t="s">
        <v>25</v>
      </c>
      <c r="G584" s="4"/>
      <c r="H584" s="84" t="str">
        <f t="shared" si="9"/>
        <v>Reason Unknown</v>
      </c>
      <c r="I584" s="63">
        <f>(tbl_raw_data[[#This Row],[Date Actioned]])-(tbl_raw_data[[#This Row],[Date Tagged]])</f>
        <v>1.2106481481168885E-2</v>
      </c>
      <c r="J584" s="66">
        <f>HOUR(tbl_raw_data[[#This Row],[time_taken]])*60+MINUTE(tbl_raw_data[[#This Row],[time_taken]])+SECOND(tbl_raw_data[[#This Row],[time_taken]])/60</f>
        <v>17.433333333333334</v>
      </c>
      <c r="K584" s="68">
        <f>DATE(YEAR(tbl_raw_data[[#This Row],[Date Actioned]]),MONTH(tbl_raw_data[[#This Row],[Date Actioned]]),DAY(tbl_raw_data[[#This Row],[Date Actioned]]))</f>
        <v>45139</v>
      </c>
      <c r="L584" s="65" t="str">
        <f>UPPER(TEXT(tbl_raw_data[[#This Row],[updated_date]],"MMMM"))</f>
        <v>AUGUST</v>
      </c>
      <c r="M584" s="65" t="str">
        <f>"WEEK "&amp;IF(ROUNDUP(DAY(tbl_raw_data[[#This Row],[updated_date]])/7,0)=5,4,ROUNDUP(DAY(tbl_raw_data[[#This Row],[updated_date]])/7,0))</f>
        <v>WEEK 1</v>
      </c>
      <c r="N584" s="71" t="str">
        <f>UPPER(VLOOKUP(tbl_raw_data[[#This Row],[Analyst]],settings!$A$1:$B$15,2,0))</f>
        <v>ASIF</v>
      </c>
      <c r="O584" s="71" t="str">
        <f>TRIM(UPPER(tbl_raw_data[[#This Row],[Outcome]]))</f>
        <v>APPROVE</v>
      </c>
      <c r="P584" s="71" t="str">
        <f>TRIM(UPPER(tbl_raw_data[[#This Row],[Queue Name]]))</f>
        <v>CONSUMER EXISTING</v>
      </c>
      <c r="Q584" s="71" t="str">
        <f>IF(tbl_raw_data[[#This Row],[time_taken_in_min]]&lt;=settings!$D$2,"SLA_MET","SLA_NOT_MET")</f>
        <v>SLA_MET</v>
      </c>
    </row>
    <row r="585" spans="1:17" hidden="1" x14ac:dyDescent="0.3">
      <c r="A585" s="5" t="s">
        <v>1548</v>
      </c>
      <c r="B585" s="36">
        <v>45139.540393518517</v>
      </c>
      <c r="C585" s="37">
        <v>45139.547268518516</v>
      </c>
      <c r="D585" s="6" t="s">
        <v>10</v>
      </c>
      <c r="E585" s="6" t="s">
        <v>18</v>
      </c>
      <c r="F585" s="6" t="s">
        <v>19</v>
      </c>
      <c r="G585" s="6" t="s">
        <v>15</v>
      </c>
      <c r="H585" s="84" t="str">
        <f t="shared" si="9"/>
        <v>Reason Unknown</v>
      </c>
      <c r="I585" s="63">
        <f>(tbl_raw_data[[#This Row],[Date Actioned]])-(tbl_raw_data[[#This Row],[Date Tagged]])</f>
        <v>6.8749999991268851E-3</v>
      </c>
      <c r="J585" s="66">
        <f>HOUR(tbl_raw_data[[#This Row],[time_taken]])*60+MINUTE(tbl_raw_data[[#This Row],[time_taken]])+SECOND(tbl_raw_data[[#This Row],[time_taken]])/60</f>
        <v>9.9</v>
      </c>
      <c r="K585" s="68">
        <f>DATE(YEAR(tbl_raw_data[[#This Row],[Date Actioned]]),MONTH(tbl_raw_data[[#This Row],[Date Actioned]]),DAY(tbl_raw_data[[#This Row],[Date Actioned]]))</f>
        <v>45139</v>
      </c>
      <c r="L585" s="65" t="str">
        <f>UPPER(TEXT(tbl_raw_data[[#This Row],[updated_date]],"MMMM"))</f>
        <v>AUGUST</v>
      </c>
      <c r="M585" s="65" t="str">
        <f>"WEEK "&amp;IF(ROUNDUP(DAY(tbl_raw_data[[#This Row],[updated_date]])/7,0)=5,4,ROUNDUP(DAY(tbl_raw_data[[#This Row],[updated_date]])/7,0))</f>
        <v>WEEK 1</v>
      </c>
      <c r="N585" s="71" t="str">
        <f>UPPER(VLOOKUP(tbl_raw_data[[#This Row],[Analyst]],settings!$A$1:$B$15,2,0))</f>
        <v>NAVED</v>
      </c>
      <c r="O585" s="71" t="str">
        <f>TRIM(UPPER(tbl_raw_data[[#This Row],[Outcome]]))</f>
        <v>APPROVE</v>
      </c>
      <c r="P585" s="71" t="str">
        <f>TRIM(UPPER(tbl_raw_data[[#This Row],[Queue Name]]))</f>
        <v>CONSUMER PRE BUREAU</v>
      </c>
      <c r="Q585" s="71" t="str">
        <f>IF(tbl_raw_data[[#This Row],[time_taken_in_min]]&lt;=settings!$D$2,"SLA_MET","SLA_NOT_MET")</f>
        <v>SLA_MET</v>
      </c>
    </row>
    <row r="586" spans="1:17" hidden="1" x14ac:dyDescent="0.3">
      <c r="A586" s="7" t="s">
        <v>1549</v>
      </c>
      <c r="B586" s="34">
        <v>45139.545057870368</v>
      </c>
      <c r="C586" s="38">
        <v>45139.551574074074</v>
      </c>
      <c r="D586" s="3" t="s">
        <v>10</v>
      </c>
      <c r="E586" s="3" t="s">
        <v>11</v>
      </c>
      <c r="F586" s="3" t="s">
        <v>25</v>
      </c>
      <c r="G586" s="3" t="s">
        <v>26</v>
      </c>
      <c r="H586" s="84" t="str">
        <f t="shared" si="9"/>
        <v>Reason Unknown</v>
      </c>
      <c r="I586" s="63">
        <f>(tbl_raw_data[[#This Row],[Date Actioned]])-(tbl_raw_data[[#This Row],[Date Tagged]])</f>
        <v>6.5162037062691525E-3</v>
      </c>
      <c r="J586" s="66">
        <f>HOUR(tbl_raw_data[[#This Row],[time_taken]])*60+MINUTE(tbl_raw_data[[#This Row],[time_taken]])+SECOND(tbl_raw_data[[#This Row],[time_taken]])/60</f>
        <v>9.3833333333333329</v>
      </c>
      <c r="K586" s="68">
        <f>DATE(YEAR(tbl_raw_data[[#This Row],[Date Actioned]]),MONTH(tbl_raw_data[[#This Row],[Date Actioned]]),DAY(tbl_raw_data[[#This Row],[Date Actioned]]))</f>
        <v>45139</v>
      </c>
      <c r="L586" s="65" t="str">
        <f>UPPER(TEXT(tbl_raw_data[[#This Row],[updated_date]],"MMMM"))</f>
        <v>AUGUST</v>
      </c>
      <c r="M586" s="65" t="str">
        <f>"WEEK "&amp;IF(ROUNDUP(DAY(tbl_raw_data[[#This Row],[updated_date]])/7,0)=5,4,ROUNDUP(DAY(tbl_raw_data[[#This Row],[updated_date]])/7,0))</f>
        <v>WEEK 1</v>
      </c>
      <c r="N586" s="71" t="str">
        <f>UPPER(VLOOKUP(tbl_raw_data[[#This Row],[Analyst]],settings!$A$1:$B$15,2,0))</f>
        <v>ASIF</v>
      </c>
      <c r="O586" s="71" t="str">
        <f>TRIM(UPPER(tbl_raw_data[[#This Row],[Outcome]]))</f>
        <v>APPROVE</v>
      </c>
      <c r="P586" s="71" t="str">
        <f>TRIM(UPPER(tbl_raw_data[[#This Row],[Queue Name]]))</f>
        <v>CONSUMER EXISTING</v>
      </c>
      <c r="Q586" s="71" t="str">
        <f>IF(tbl_raw_data[[#This Row],[time_taken_in_min]]&lt;=settings!$D$2,"SLA_MET","SLA_NOT_MET")</f>
        <v>SLA_MET</v>
      </c>
    </row>
    <row r="587" spans="1:17" hidden="1" x14ac:dyDescent="0.3">
      <c r="A587" s="1" t="s">
        <v>1550</v>
      </c>
      <c r="B587" s="36">
        <v>45139.552789351852</v>
      </c>
      <c r="C587" s="37">
        <v>45139.562083333331</v>
      </c>
      <c r="D587" s="6" t="s">
        <v>10</v>
      </c>
      <c r="E587" s="6" t="s">
        <v>11</v>
      </c>
      <c r="F587" s="6" t="s">
        <v>24</v>
      </c>
      <c r="G587" s="6" t="s">
        <v>26</v>
      </c>
      <c r="H587" s="84" t="str">
        <f t="shared" si="9"/>
        <v>Reason Unknown</v>
      </c>
      <c r="I587" s="63">
        <f>(tbl_raw_data[[#This Row],[Date Actioned]])-(tbl_raw_data[[#This Row],[Date Tagged]])</f>
        <v>9.29398147854954E-3</v>
      </c>
      <c r="J587" s="66">
        <f>HOUR(tbl_raw_data[[#This Row],[time_taken]])*60+MINUTE(tbl_raw_data[[#This Row],[time_taken]])+SECOND(tbl_raw_data[[#This Row],[time_taken]])/60</f>
        <v>13.383333333333333</v>
      </c>
      <c r="K587" s="68">
        <f>DATE(YEAR(tbl_raw_data[[#This Row],[Date Actioned]]),MONTH(tbl_raw_data[[#This Row],[Date Actioned]]),DAY(tbl_raw_data[[#This Row],[Date Actioned]]))</f>
        <v>45139</v>
      </c>
      <c r="L587" s="65" t="str">
        <f>UPPER(TEXT(tbl_raw_data[[#This Row],[updated_date]],"MMMM"))</f>
        <v>AUGUST</v>
      </c>
      <c r="M587" s="65" t="str">
        <f>"WEEK "&amp;IF(ROUNDUP(DAY(tbl_raw_data[[#This Row],[updated_date]])/7,0)=5,4,ROUNDUP(DAY(tbl_raw_data[[#This Row],[updated_date]])/7,0))</f>
        <v>WEEK 1</v>
      </c>
      <c r="N587" s="71" t="str">
        <f>UPPER(VLOOKUP(tbl_raw_data[[#This Row],[Analyst]],settings!$A$1:$B$15,2,0))</f>
        <v>SAM</v>
      </c>
      <c r="O587" s="71" t="str">
        <f>TRIM(UPPER(tbl_raw_data[[#This Row],[Outcome]]))</f>
        <v>APPROVE</v>
      </c>
      <c r="P587" s="71" t="str">
        <f>TRIM(UPPER(tbl_raw_data[[#This Row],[Queue Name]]))</f>
        <v>CONSUMER EXISTING</v>
      </c>
      <c r="Q587" s="71" t="str">
        <f>IF(tbl_raw_data[[#This Row],[time_taken_in_min]]&lt;=settings!$D$2,"SLA_MET","SLA_NOT_MET")</f>
        <v>SLA_MET</v>
      </c>
    </row>
    <row r="588" spans="1:17" hidden="1" x14ac:dyDescent="0.3">
      <c r="A588" s="5" t="s">
        <v>1551</v>
      </c>
      <c r="B588" s="34">
        <v>45139.553831018522</v>
      </c>
      <c r="C588" s="38">
        <v>45139.56527777778</v>
      </c>
      <c r="D588" s="3" t="s">
        <v>10</v>
      </c>
      <c r="E588" s="3" t="s">
        <v>18</v>
      </c>
      <c r="F588" s="3" t="s">
        <v>25</v>
      </c>
      <c r="G588" s="3" t="s">
        <v>23</v>
      </c>
      <c r="H588" s="84" t="str">
        <f t="shared" si="9"/>
        <v>Reason Unknown</v>
      </c>
      <c r="I588" s="63">
        <f>(tbl_raw_data[[#This Row],[Date Actioned]])-(tbl_raw_data[[#This Row],[Date Tagged]])</f>
        <v>1.1446759257523809E-2</v>
      </c>
      <c r="J588" s="66">
        <f>HOUR(tbl_raw_data[[#This Row],[time_taken]])*60+MINUTE(tbl_raw_data[[#This Row],[time_taken]])+SECOND(tbl_raw_data[[#This Row],[time_taken]])/60</f>
        <v>16.483333333333334</v>
      </c>
      <c r="K588" s="68">
        <f>DATE(YEAR(tbl_raw_data[[#This Row],[Date Actioned]]),MONTH(tbl_raw_data[[#This Row],[Date Actioned]]),DAY(tbl_raw_data[[#This Row],[Date Actioned]]))</f>
        <v>45139</v>
      </c>
      <c r="L588" s="65" t="str">
        <f>UPPER(TEXT(tbl_raw_data[[#This Row],[updated_date]],"MMMM"))</f>
        <v>AUGUST</v>
      </c>
      <c r="M588" s="65" t="str">
        <f>"WEEK "&amp;IF(ROUNDUP(DAY(tbl_raw_data[[#This Row],[updated_date]])/7,0)=5,4,ROUNDUP(DAY(tbl_raw_data[[#This Row],[updated_date]])/7,0))</f>
        <v>WEEK 1</v>
      </c>
      <c r="N588" s="71" t="str">
        <f>UPPER(VLOOKUP(tbl_raw_data[[#This Row],[Analyst]],settings!$A$1:$B$15,2,0))</f>
        <v>ASIF</v>
      </c>
      <c r="O588" s="71" t="str">
        <f>TRIM(UPPER(tbl_raw_data[[#This Row],[Outcome]]))</f>
        <v>APPROVE</v>
      </c>
      <c r="P588" s="71" t="str">
        <f>TRIM(UPPER(tbl_raw_data[[#This Row],[Queue Name]]))</f>
        <v>CONSUMER PRE BUREAU</v>
      </c>
      <c r="Q588" s="71" t="str">
        <f>IF(tbl_raw_data[[#This Row],[time_taken_in_min]]&lt;=settings!$D$2,"SLA_MET","SLA_NOT_MET")</f>
        <v>SLA_MET</v>
      </c>
    </row>
    <row r="589" spans="1:17" hidden="1" x14ac:dyDescent="0.3">
      <c r="A589" s="7" t="s">
        <v>1552</v>
      </c>
      <c r="B589" s="36">
        <v>45139.557662037034</v>
      </c>
      <c r="C589" s="39">
        <v>45139.568402777775</v>
      </c>
      <c r="D589" s="8" t="s">
        <v>15</v>
      </c>
      <c r="E589" s="6" t="s">
        <v>11</v>
      </c>
      <c r="F589" s="8" t="s">
        <v>17</v>
      </c>
      <c r="G589" s="9"/>
      <c r="H589" s="84" t="str">
        <f t="shared" si="9"/>
        <v>Reason Unknown</v>
      </c>
      <c r="I589" s="63">
        <f>(tbl_raw_data[[#This Row],[Date Actioned]])-(tbl_raw_data[[#This Row],[Date Tagged]])</f>
        <v>1.0740740741312038E-2</v>
      </c>
      <c r="J589" s="66">
        <f>HOUR(tbl_raw_data[[#This Row],[time_taken]])*60+MINUTE(tbl_raw_data[[#This Row],[time_taken]])+SECOND(tbl_raw_data[[#This Row],[time_taken]])/60</f>
        <v>15.466666666666667</v>
      </c>
      <c r="K589" s="68">
        <f>DATE(YEAR(tbl_raw_data[[#This Row],[Date Actioned]]),MONTH(tbl_raw_data[[#This Row],[Date Actioned]]),DAY(tbl_raw_data[[#This Row],[Date Actioned]]))</f>
        <v>45139</v>
      </c>
      <c r="L589" s="65" t="str">
        <f>UPPER(TEXT(tbl_raw_data[[#This Row],[updated_date]],"MMMM"))</f>
        <v>AUGUST</v>
      </c>
      <c r="M589" s="65" t="str">
        <f>"WEEK "&amp;IF(ROUNDUP(DAY(tbl_raw_data[[#This Row],[updated_date]])/7,0)=5,4,ROUNDUP(DAY(tbl_raw_data[[#This Row],[updated_date]])/7,0))</f>
        <v>WEEK 1</v>
      </c>
      <c r="N589" s="71" t="str">
        <f>UPPER(VLOOKUP(tbl_raw_data[[#This Row],[Analyst]],settings!$A$1:$B$15,2,0))</f>
        <v>MERCEDES</v>
      </c>
      <c r="O589" s="71" t="str">
        <f>TRIM(UPPER(tbl_raw_data[[#This Row],[Outcome]]))</f>
        <v>APPROVE</v>
      </c>
      <c r="P589" s="71" t="str">
        <f>TRIM(UPPER(tbl_raw_data[[#This Row],[Queue Name]]))</f>
        <v>CONSUMER EXISTING</v>
      </c>
      <c r="Q589" s="71" t="str">
        <f>IF(tbl_raw_data[[#This Row],[time_taken_in_min]]&lt;=settings!$D$2,"SLA_MET","SLA_NOT_MET")</f>
        <v>SLA_MET</v>
      </c>
    </row>
    <row r="590" spans="1:17" hidden="1" x14ac:dyDescent="0.3">
      <c r="A590" s="1" t="s">
        <v>1553</v>
      </c>
      <c r="B590" s="34">
        <v>45139.560219907406</v>
      </c>
      <c r="C590" s="38">
        <v>45139.572013888886</v>
      </c>
      <c r="D590" s="3" t="s">
        <v>10</v>
      </c>
      <c r="E590" s="3" t="s">
        <v>11</v>
      </c>
      <c r="F590" s="3" t="s">
        <v>25</v>
      </c>
      <c r="G590" s="3" t="s">
        <v>15</v>
      </c>
      <c r="H590" s="84" t="str">
        <f t="shared" si="9"/>
        <v>Reason Unknown</v>
      </c>
      <c r="I590" s="63">
        <f>(tbl_raw_data[[#This Row],[Date Actioned]])-(tbl_raw_data[[#This Row],[Date Tagged]])</f>
        <v>1.1793981480877846E-2</v>
      </c>
      <c r="J590" s="66">
        <f>HOUR(tbl_raw_data[[#This Row],[time_taken]])*60+MINUTE(tbl_raw_data[[#This Row],[time_taken]])+SECOND(tbl_raw_data[[#This Row],[time_taken]])/60</f>
        <v>16.983333333333334</v>
      </c>
      <c r="K590" s="68">
        <f>DATE(YEAR(tbl_raw_data[[#This Row],[Date Actioned]]),MONTH(tbl_raw_data[[#This Row],[Date Actioned]]),DAY(tbl_raw_data[[#This Row],[Date Actioned]]))</f>
        <v>45139</v>
      </c>
      <c r="L590" s="65" t="str">
        <f>UPPER(TEXT(tbl_raw_data[[#This Row],[updated_date]],"MMMM"))</f>
        <v>AUGUST</v>
      </c>
      <c r="M590" s="65" t="str">
        <f>"WEEK "&amp;IF(ROUNDUP(DAY(tbl_raw_data[[#This Row],[updated_date]])/7,0)=5,4,ROUNDUP(DAY(tbl_raw_data[[#This Row],[updated_date]])/7,0))</f>
        <v>WEEK 1</v>
      </c>
      <c r="N590" s="71" t="str">
        <f>UPPER(VLOOKUP(tbl_raw_data[[#This Row],[Analyst]],settings!$A$1:$B$15,2,0))</f>
        <v>ASIF</v>
      </c>
      <c r="O590" s="71" t="str">
        <f>TRIM(UPPER(tbl_raw_data[[#This Row],[Outcome]]))</f>
        <v>APPROVE</v>
      </c>
      <c r="P590" s="71" t="str">
        <f>TRIM(UPPER(tbl_raw_data[[#This Row],[Queue Name]]))</f>
        <v>CONSUMER EXISTING</v>
      </c>
      <c r="Q590" s="71" t="str">
        <f>IF(tbl_raw_data[[#This Row],[time_taken_in_min]]&lt;=settings!$D$2,"SLA_MET","SLA_NOT_MET")</f>
        <v>SLA_MET</v>
      </c>
    </row>
    <row r="591" spans="1:17" hidden="1" x14ac:dyDescent="0.3">
      <c r="A591" s="5" t="s">
        <v>1554</v>
      </c>
      <c r="B591" s="36">
        <v>45139.564212962963</v>
      </c>
      <c r="C591" s="37">
        <v>45139.589375000003</v>
      </c>
      <c r="D591" s="6" t="s">
        <v>10</v>
      </c>
      <c r="E591" s="6" t="s">
        <v>11</v>
      </c>
      <c r="F591" s="6" t="s">
        <v>24</v>
      </c>
      <c r="G591" s="6" t="s">
        <v>15</v>
      </c>
      <c r="H591" s="84" t="str">
        <f t="shared" si="9"/>
        <v>Reason Unknown</v>
      </c>
      <c r="I591" s="63">
        <f>(tbl_raw_data[[#This Row],[Date Actioned]])-(tbl_raw_data[[#This Row],[Date Tagged]])</f>
        <v>2.5162037039990537E-2</v>
      </c>
      <c r="J591" s="66">
        <f>HOUR(tbl_raw_data[[#This Row],[time_taken]])*60+MINUTE(tbl_raw_data[[#This Row],[time_taken]])+SECOND(tbl_raw_data[[#This Row],[time_taken]])/60</f>
        <v>36.233333333333334</v>
      </c>
      <c r="K591" s="68">
        <f>DATE(YEAR(tbl_raw_data[[#This Row],[Date Actioned]]),MONTH(tbl_raw_data[[#This Row],[Date Actioned]]),DAY(tbl_raw_data[[#This Row],[Date Actioned]]))</f>
        <v>45139</v>
      </c>
      <c r="L591" s="65" t="str">
        <f>UPPER(TEXT(tbl_raw_data[[#This Row],[updated_date]],"MMMM"))</f>
        <v>AUGUST</v>
      </c>
      <c r="M591" s="65" t="str">
        <f>"WEEK "&amp;IF(ROUNDUP(DAY(tbl_raw_data[[#This Row],[updated_date]])/7,0)=5,4,ROUNDUP(DAY(tbl_raw_data[[#This Row],[updated_date]])/7,0))</f>
        <v>WEEK 1</v>
      </c>
      <c r="N591" s="71" t="str">
        <f>UPPER(VLOOKUP(tbl_raw_data[[#This Row],[Analyst]],settings!$A$1:$B$15,2,0))</f>
        <v>SAM</v>
      </c>
      <c r="O591" s="71" t="str">
        <f>TRIM(UPPER(tbl_raw_data[[#This Row],[Outcome]]))</f>
        <v>APPROVE</v>
      </c>
      <c r="P591" s="71" t="str">
        <f>TRIM(UPPER(tbl_raw_data[[#This Row],[Queue Name]]))</f>
        <v>CONSUMER EXISTING</v>
      </c>
      <c r="Q591" s="71" t="str">
        <f>IF(tbl_raw_data[[#This Row],[time_taken_in_min]]&lt;=settings!$D$2,"SLA_MET","SLA_NOT_MET")</f>
        <v>SLA_NOT_MET</v>
      </c>
    </row>
    <row r="592" spans="1:17" hidden="1" x14ac:dyDescent="0.3">
      <c r="A592" s="7" t="s">
        <v>1555</v>
      </c>
      <c r="B592" s="34">
        <v>45139.568761574075</v>
      </c>
      <c r="C592" s="38">
        <v>45139.574270833335</v>
      </c>
      <c r="D592" s="3" t="s">
        <v>10</v>
      </c>
      <c r="E592" s="3" t="s">
        <v>11</v>
      </c>
      <c r="F592" s="3" t="s">
        <v>21</v>
      </c>
      <c r="G592" s="3" t="s">
        <v>15</v>
      </c>
      <c r="H592" s="84" t="str">
        <f t="shared" si="9"/>
        <v>Reason Unknown</v>
      </c>
      <c r="I592" s="63">
        <f>(tbl_raw_data[[#This Row],[Date Actioned]])-(tbl_raw_data[[#This Row],[Date Tagged]])</f>
        <v>5.5092592592700385E-3</v>
      </c>
      <c r="J592" s="66">
        <f>HOUR(tbl_raw_data[[#This Row],[time_taken]])*60+MINUTE(tbl_raw_data[[#This Row],[time_taken]])+SECOND(tbl_raw_data[[#This Row],[time_taken]])/60</f>
        <v>7.9333333333333336</v>
      </c>
      <c r="K592" s="68">
        <f>DATE(YEAR(tbl_raw_data[[#This Row],[Date Actioned]]),MONTH(tbl_raw_data[[#This Row],[Date Actioned]]),DAY(tbl_raw_data[[#This Row],[Date Actioned]]))</f>
        <v>45139</v>
      </c>
      <c r="L592" s="65" t="str">
        <f>UPPER(TEXT(tbl_raw_data[[#This Row],[updated_date]],"MMMM"))</f>
        <v>AUGUST</v>
      </c>
      <c r="M592" s="65" t="str">
        <f>"WEEK "&amp;IF(ROUNDUP(DAY(tbl_raw_data[[#This Row],[updated_date]])/7,0)=5,4,ROUNDUP(DAY(tbl_raw_data[[#This Row],[updated_date]])/7,0))</f>
        <v>WEEK 1</v>
      </c>
      <c r="N592" s="71" t="str">
        <f>UPPER(VLOOKUP(tbl_raw_data[[#This Row],[Analyst]],settings!$A$1:$B$15,2,0))</f>
        <v>SHAHID</v>
      </c>
      <c r="O592" s="71" t="str">
        <f>TRIM(UPPER(tbl_raw_data[[#This Row],[Outcome]]))</f>
        <v>APPROVE</v>
      </c>
      <c r="P592" s="71" t="str">
        <f>TRIM(UPPER(tbl_raw_data[[#This Row],[Queue Name]]))</f>
        <v>CONSUMER EXISTING</v>
      </c>
      <c r="Q592" s="71" t="str">
        <f>IF(tbl_raw_data[[#This Row],[time_taken_in_min]]&lt;=settings!$D$2,"SLA_MET","SLA_NOT_MET")</f>
        <v>SLA_MET</v>
      </c>
    </row>
    <row r="593" spans="1:17" hidden="1" x14ac:dyDescent="0.3">
      <c r="A593" s="1" t="s">
        <v>1556</v>
      </c>
      <c r="B593" s="36">
        <v>45139.569675925923</v>
      </c>
      <c r="C593" s="37">
        <v>45139.578680555554</v>
      </c>
      <c r="D593" s="6" t="s">
        <v>10</v>
      </c>
      <c r="E593" s="6" t="s">
        <v>18</v>
      </c>
      <c r="F593" s="6" t="s">
        <v>25</v>
      </c>
      <c r="G593" s="6" t="s">
        <v>15</v>
      </c>
      <c r="H593" s="84" t="str">
        <f t="shared" si="9"/>
        <v>Reason Unknown</v>
      </c>
      <c r="I593" s="63">
        <f>(tbl_raw_data[[#This Row],[Date Actioned]])-(tbl_raw_data[[#This Row],[Date Tagged]])</f>
        <v>9.0046296318178065E-3</v>
      </c>
      <c r="J593" s="66">
        <f>HOUR(tbl_raw_data[[#This Row],[time_taken]])*60+MINUTE(tbl_raw_data[[#This Row],[time_taken]])+SECOND(tbl_raw_data[[#This Row],[time_taken]])/60</f>
        <v>12.966666666666667</v>
      </c>
      <c r="K593" s="68">
        <f>DATE(YEAR(tbl_raw_data[[#This Row],[Date Actioned]]),MONTH(tbl_raw_data[[#This Row],[Date Actioned]]),DAY(tbl_raw_data[[#This Row],[Date Actioned]]))</f>
        <v>45139</v>
      </c>
      <c r="L593" s="65" t="str">
        <f>UPPER(TEXT(tbl_raw_data[[#This Row],[updated_date]],"MMMM"))</f>
        <v>AUGUST</v>
      </c>
      <c r="M593" s="65" t="str">
        <f>"WEEK "&amp;IF(ROUNDUP(DAY(tbl_raw_data[[#This Row],[updated_date]])/7,0)=5,4,ROUNDUP(DAY(tbl_raw_data[[#This Row],[updated_date]])/7,0))</f>
        <v>WEEK 1</v>
      </c>
      <c r="N593" s="71" t="str">
        <f>UPPER(VLOOKUP(tbl_raw_data[[#This Row],[Analyst]],settings!$A$1:$B$15,2,0))</f>
        <v>ASIF</v>
      </c>
      <c r="O593" s="71" t="str">
        <f>TRIM(UPPER(tbl_raw_data[[#This Row],[Outcome]]))</f>
        <v>APPROVE</v>
      </c>
      <c r="P593" s="71" t="str">
        <f>TRIM(UPPER(tbl_raw_data[[#This Row],[Queue Name]]))</f>
        <v>CONSUMER PRE BUREAU</v>
      </c>
      <c r="Q593" s="71" t="str">
        <f>IF(tbl_raw_data[[#This Row],[time_taken_in_min]]&lt;=settings!$D$2,"SLA_MET","SLA_NOT_MET")</f>
        <v>SLA_MET</v>
      </c>
    </row>
    <row r="594" spans="1:17" hidden="1" x14ac:dyDescent="0.3">
      <c r="A594" s="5" t="s">
        <v>1557</v>
      </c>
      <c r="B594" s="34">
        <v>45139.569722222222</v>
      </c>
      <c r="C594" s="35">
        <v>45139.574756944443</v>
      </c>
      <c r="D594" s="2" t="s">
        <v>15</v>
      </c>
      <c r="E594" s="3" t="s">
        <v>11</v>
      </c>
      <c r="F594" s="2" t="s">
        <v>22</v>
      </c>
      <c r="G594" s="4"/>
      <c r="H594" s="84" t="str">
        <f t="shared" si="9"/>
        <v>Reason Unknown</v>
      </c>
      <c r="I594" s="63">
        <f>(tbl_raw_data[[#This Row],[Date Actioned]])-(tbl_raw_data[[#This Row],[Date Tagged]])</f>
        <v>5.0347222204436548E-3</v>
      </c>
      <c r="J594" s="66">
        <f>HOUR(tbl_raw_data[[#This Row],[time_taken]])*60+MINUTE(tbl_raw_data[[#This Row],[time_taken]])+SECOND(tbl_raw_data[[#This Row],[time_taken]])/60</f>
        <v>7.25</v>
      </c>
      <c r="K594" s="68">
        <f>DATE(YEAR(tbl_raw_data[[#This Row],[Date Actioned]]),MONTH(tbl_raw_data[[#This Row],[Date Actioned]]),DAY(tbl_raw_data[[#This Row],[Date Actioned]]))</f>
        <v>45139</v>
      </c>
      <c r="L594" s="65" t="str">
        <f>UPPER(TEXT(tbl_raw_data[[#This Row],[updated_date]],"MMMM"))</f>
        <v>AUGUST</v>
      </c>
      <c r="M594" s="65" t="str">
        <f>"WEEK "&amp;IF(ROUNDUP(DAY(tbl_raw_data[[#This Row],[updated_date]])/7,0)=5,4,ROUNDUP(DAY(tbl_raw_data[[#This Row],[updated_date]])/7,0))</f>
        <v>WEEK 1</v>
      </c>
      <c r="N594" s="71" t="str">
        <f>UPPER(VLOOKUP(tbl_raw_data[[#This Row],[Analyst]],settings!$A$1:$B$15,2,0))</f>
        <v>ROHAN</v>
      </c>
      <c r="O594" s="71" t="str">
        <f>TRIM(UPPER(tbl_raw_data[[#This Row],[Outcome]]))</f>
        <v>APPROVE</v>
      </c>
      <c r="P594" s="71" t="str">
        <f>TRIM(UPPER(tbl_raw_data[[#This Row],[Queue Name]]))</f>
        <v>CONSUMER EXISTING</v>
      </c>
      <c r="Q594" s="71" t="str">
        <f>IF(tbl_raw_data[[#This Row],[time_taken_in_min]]&lt;=settings!$D$2,"SLA_MET","SLA_NOT_MET")</f>
        <v>SLA_MET</v>
      </c>
    </row>
    <row r="595" spans="1:17" hidden="1" x14ac:dyDescent="0.3">
      <c r="A595" s="7" t="s">
        <v>1558</v>
      </c>
      <c r="B595" s="36">
        <v>45139.571157407408</v>
      </c>
      <c r="C595" s="37">
        <v>45139.582696759258</v>
      </c>
      <c r="D595" s="6" t="s">
        <v>10</v>
      </c>
      <c r="E595" s="6" t="s">
        <v>11</v>
      </c>
      <c r="F595" s="6" t="s">
        <v>21</v>
      </c>
      <c r="G595" s="6" t="s">
        <v>175</v>
      </c>
      <c r="H595" s="84" t="str">
        <f t="shared" si="9"/>
        <v>Reason Unknown</v>
      </c>
      <c r="I595" s="63">
        <f>(tbl_raw_data[[#This Row],[Date Actioned]])-(tbl_raw_data[[#This Row],[Date Tagged]])</f>
        <v>1.1539351849933155E-2</v>
      </c>
      <c r="J595" s="66">
        <f>HOUR(tbl_raw_data[[#This Row],[time_taken]])*60+MINUTE(tbl_raw_data[[#This Row],[time_taken]])+SECOND(tbl_raw_data[[#This Row],[time_taken]])/60</f>
        <v>16.616666666666667</v>
      </c>
      <c r="K595" s="68">
        <f>DATE(YEAR(tbl_raw_data[[#This Row],[Date Actioned]]),MONTH(tbl_raw_data[[#This Row],[Date Actioned]]),DAY(tbl_raw_data[[#This Row],[Date Actioned]]))</f>
        <v>45139</v>
      </c>
      <c r="L595" s="65" t="str">
        <f>UPPER(TEXT(tbl_raw_data[[#This Row],[updated_date]],"MMMM"))</f>
        <v>AUGUST</v>
      </c>
      <c r="M595" s="65" t="str">
        <f>"WEEK "&amp;IF(ROUNDUP(DAY(tbl_raw_data[[#This Row],[updated_date]])/7,0)=5,4,ROUNDUP(DAY(tbl_raw_data[[#This Row],[updated_date]])/7,0))</f>
        <v>WEEK 1</v>
      </c>
      <c r="N595" s="71" t="str">
        <f>UPPER(VLOOKUP(tbl_raw_data[[#This Row],[Analyst]],settings!$A$1:$B$15,2,0))</f>
        <v>SHAHID</v>
      </c>
      <c r="O595" s="71" t="str">
        <f>TRIM(UPPER(tbl_raw_data[[#This Row],[Outcome]]))</f>
        <v>APPROVE</v>
      </c>
      <c r="P595" s="71" t="str">
        <f>TRIM(UPPER(tbl_raw_data[[#This Row],[Queue Name]]))</f>
        <v>CONSUMER EXISTING</v>
      </c>
      <c r="Q595" s="71" t="str">
        <f>IF(tbl_raw_data[[#This Row],[time_taken_in_min]]&lt;=settings!$D$2,"SLA_MET","SLA_NOT_MET")</f>
        <v>SLA_MET</v>
      </c>
    </row>
    <row r="596" spans="1:17" hidden="1" x14ac:dyDescent="0.3">
      <c r="A596" s="1" t="s">
        <v>1559</v>
      </c>
      <c r="B596" s="34">
        <v>45139.577337962961</v>
      </c>
      <c r="C596" s="38">
        <v>45139.583645833336</v>
      </c>
      <c r="D596" s="3" t="s">
        <v>10</v>
      </c>
      <c r="E596" s="3" t="s">
        <v>18</v>
      </c>
      <c r="F596" s="3" t="s">
        <v>25</v>
      </c>
      <c r="G596" s="3" t="s">
        <v>23</v>
      </c>
      <c r="H596" s="84" t="str">
        <f t="shared" si="9"/>
        <v>Reason Unknown</v>
      </c>
      <c r="I596" s="63">
        <f>(tbl_raw_data[[#This Row],[Date Actioned]])-(tbl_raw_data[[#This Row],[Date Tagged]])</f>
        <v>6.3078703751671128E-3</v>
      </c>
      <c r="J596" s="66">
        <f>HOUR(tbl_raw_data[[#This Row],[time_taken]])*60+MINUTE(tbl_raw_data[[#This Row],[time_taken]])+SECOND(tbl_raw_data[[#This Row],[time_taken]])/60</f>
        <v>9.0833333333333339</v>
      </c>
      <c r="K596" s="68">
        <f>DATE(YEAR(tbl_raw_data[[#This Row],[Date Actioned]]),MONTH(tbl_raw_data[[#This Row],[Date Actioned]]),DAY(tbl_raw_data[[#This Row],[Date Actioned]]))</f>
        <v>45139</v>
      </c>
      <c r="L596" s="65" t="str">
        <f>UPPER(TEXT(tbl_raw_data[[#This Row],[updated_date]],"MMMM"))</f>
        <v>AUGUST</v>
      </c>
      <c r="M596" s="65" t="str">
        <f>"WEEK "&amp;IF(ROUNDUP(DAY(tbl_raw_data[[#This Row],[updated_date]])/7,0)=5,4,ROUNDUP(DAY(tbl_raw_data[[#This Row],[updated_date]])/7,0))</f>
        <v>WEEK 1</v>
      </c>
      <c r="N596" s="71" t="str">
        <f>UPPER(VLOOKUP(tbl_raw_data[[#This Row],[Analyst]],settings!$A$1:$B$15,2,0))</f>
        <v>ASIF</v>
      </c>
      <c r="O596" s="71" t="str">
        <f>TRIM(UPPER(tbl_raw_data[[#This Row],[Outcome]]))</f>
        <v>APPROVE</v>
      </c>
      <c r="P596" s="71" t="str">
        <f>TRIM(UPPER(tbl_raw_data[[#This Row],[Queue Name]]))</f>
        <v>CONSUMER PRE BUREAU</v>
      </c>
      <c r="Q596" s="71" t="str">
        <f>IF(tbl_raw_data[[#This Row],[time_taken_in_min]]&lt;=settings!$D$2,"SLA_MET","SLA_NOT_MET")</f>
        <v>SLA_MET</v>
      </c>
    </row>
    <row r="597" spans="1:17" hidden="1" x14ac:dyDescent="0.3">
      <c r="A597" s="5" t="s">
        <v>1560</v>
      </c>
      <c r="B597" s="36">
        <v>45139.578009259261</v>
      </c>
      <c r="C597" s="39">
        <v>45139.591284722221</v>
      </c>
      <c r="D597" s="8" t="s">
        <v>15</v>
      </c>
      <c r="E597" s="6" t="s">
        <v>11</v>
      </c>
      <c r="F597" s="8" t="s">
        <v>17</v>
      </c>
      <c r="G597" s="9"/>
      <c r="H597" s="84" t="str">
        <f t="shared" si="9"/>
        <v>Reason Unknown</v>
      </c>
      <c r="I597" s="63">
        <f>(tbl_raw_data[[#This Row],[Date Actioned]])-(tbl_raw_data[[#This Row],[Date Tagged]])</f>
        <v>1.3275462959427387E-2</v>
      </c>
      <c r="J597" s="66">
        <f>HOUR(tbl_raw_data[[#This Row],[time_taken]])*60+MINUTE(tbl_raw_data[[#This Row],[time_taken]])+SECOND(tbl_raw_data[[#This Row],[time_taken]])/60</f>
        <v>19.116666666666667</v>
      </c>
      <c r="K597" s="68">
        <f>DATE(YEAR(tbl_raw_data[[#This Row],[Date Actioned]]),MONTH(tbl_raw_data[[#This Row],[Date Actioned]]),DAY(tbl_raw_data[[#This Row],[Date Actioned]]))</f>
        <v>45139</v>
      </c>
      <c r="L597" s="65" t="str">
        <f>UPPER(TEXT(tbl_raw_data[[#This Row],[updated_date]],"MMMM"))</f>
        <v>AUGUST</v>
      </c>
      <c r="M597" s="65" t="str">
        <f>"WEEK "&amp;IF(ROUNDUP(DAY(tbl_raw_data[[#This Row],[updated_date]])/7,0)=5,4,ROUNDUP(DAY(tbl_raw_data[[#This Row],[updated_date]])/7,0))</f>
        <v>WEEK 1</v>
      </c>
      <c r="N597" s="71" t="str">
        <f>UPPER(VLOOKUP(tbl_raw_data[[#This Row],[Analyst]],settings!$A$1:$B$15,2,0))</f>
        <v>MERCEDES</v>
      </c>
      <c r="O597" s="71" t="str">
        <f>TRIM(UPPER(tbl_raw_data[[#This Row],[Outcome]]))</f>
        <v>APPROVE</v>
      </c>
      <c r="P597" s="71" t="str">
        <f>TRIM(UPPER(tbl_raw_data[[#This Row],[Queue Name]]))</f>
        <v>CONSUMER EXISTING</v>
      </c>
      <c r="Q597" s="71" t="str">
        <f>IF(tbl_raw_data[[#This Row],[time_taken_in_min]]&lt;=settings!$D$2,"SLA_MET","SLA_NOT_MET")</f>
        <v>SLA_MET</v>
      </c>
    </row>
    <row r="598" spans="1:17" hidden="1" x14ac:dyDescent="0.3">
      <c r="A598" s="7" t="s">
        <v>1561</v>
      </c>
      <c r="B598" s="34">
        <v>45139.580891203703</v>
      </c>
      <c r="C598" s="38">
        <v>45139.590150462966</v>
      </c>
      <c r="D598" s="3" t="s">
        <v>10</v>
      </c>
      <c r="E598" s="3" t="s">
        <v>8</v>
      </c>
      <c r="F598" s="3" t="s">
        <v>21</v>
      </c>
      <c r="G598" s="3" t="s">
        <v>15</v>
      </c>
      <c r="H598" s="84" t="str">
        <f t="shared" si="9"/>
        <v>Reason Unknown</v>
      </c>
      <c r="I598" s="63">
        <f>(tbl_raw_data[[#This Row],[Date Actioned]])-(tbl_raw_data[[#This Row],[Date Tagged]])</f>
        <v>9.2592592627624981E-3</v>
      </c>
      <c r="J598" s="66">
        <f>HOUR(tbl_raw_data[[#This Row],[time_taken]])*60+MINUTE(tbl_raw_data[[#This Row],[time_taken]])+SECOND(tbl_raw_data[[#This Row],[time_taken]])/60</f>
        <v>13.333333333333334</v>
      </c>
      <c r="K598" s="68">
        <f>DATE(YEAR(tbl_raw_data[[#This Row],[Date Actioned]]),MONTH(tbl_raw_data[[#This Row],[Date Actioned]]),DAY(tbl_raw_data[[#This Row],[Date Actioned]]))</f>
        <v>45139</v>
      </c>
      <c r="L598" s="65" t="str">
        <f>UPPER(TEXT(tbl_raw_data[[#This Row],[updated_date]],"MMMM"))</f>
        <v>AUGUST</v>
      </c>
      <c r="M598" s="65" t="str">
        <f>"WEEK "&amp;IF(ROUNDUP(DAY(tbl_raw_data[[#This Row],[updated_date]])/7,0)=5,4,ROUNDUP(DAY(tbl_raw_data[[#This Row],[updated_date]])/7,0))</f>
        <v>WEEK 1</v>
      </c>
      <c r="N598" s="71" t="str">
        <f>UPPER(VLOOKUP(tbl_raw_data[[#This Row],[Analyst]],settings!$A$1:$B$15,2,0))</f>
        <v>SHAHID</v>
      </c>
      <c r="O598" s="71" t="str">
        <f>TRIM(UPPER(tbl_raw_data[[#This Row],[Outcome]]))</f>
        <v>APPROVE</v>
      </c>
      <c r="P598" s="71" t="str">
        <f>TRIM(UPPER(tbl_raw_data[[#This Row],[Queue Name]]))</f>
        <v>CONSUMER POST BUREAU</v>
      </c>
      <c r="Q598" s="71" t="str">
        <f>IF(tbl_raw_data[[#This Row],[time_taken_in_min]]&lt;=settings!$D$2,"SLA_MET","SLA_NOT_MET")</f>
        <v>SLA_MET</v>
      </c>
    </row>
    <row r="599" spans="1:17" hidden="1" x14ac:dyDescent="0.3">
      <c r="A599" s="1" t="s">
        <v>1562</v>
      </c>
      <c r="B599" s="36">
        <v>45139.581099537034</v>
      </c>
      <c r="C599" s="37">
        <v>45139.599236111113</v>
      </c>
      <c r="D599" s="6" t="s">
        <v>10</v>
      </c>
      <c r="E599" s="6" t="s">
        <v>11</v>
      </c>
      <c r="F599" s="6" t="s">
        <v>12</v>
      </c>
      <c r="G599" s="6" t="s">
        <v>15</v>
      </c>
      <c r="H599" s="84" t="str">
        <f t="shared" si="9"/>
        <v>Reason Unknown</v>
      </c>
      <c r="I599" s="63">
        <f>(tbl_raw_data[[#This Row],[Date Actioned]])-(tbl_raw_data[[#This Row],[Date Tagged]])</f>
        <v>1.8136574079107959E-2</v>
      </c>
      <c r="J599" s="66">
        <f>HOUR(tbl_raw_data[[#This Row],[time_taken]])*60+MINUTE(tbl_raw_data[[#This Row],[time_taken]])+SECOND(tbl_raw_data[[#This Row],[time_taken]])/60</f>
        <v>26.116666666666667</v>
      </c>
      <c r="K599" s="68">
        <f>DATE(YEAR(tbl_raw_data[[#This Row],[Date Actioned]]),MONTH(tbl_raw_data[[#This Row],[Date Actioned]]),DAY(tbl_raw_data[[#This Row],[Date Actioned]]))</f>
        <v>45139</v>
      </c>
      <c r="L599" s="65" t="str">
        <f>UPPER(TEXT(tbl_raw_data[[#This Row],[updated_date]],"MMMM"))</f>
        <v>AUGUST</v>
      </c>
      <c r="M599" s="65" t="str">
        <f>"WEEK "&amp;IF(ROUNDUP(DAY(tbl_raw_data[[#This Row],[updated_date]])/7,0)=5,4,ROUNDUP(DAY(tbl_raw_data[[#This Row],[updated_date]])/7,0))</f>
        <v>WEEK 1</v>
      </c>
      <c r="N599" s="71" t="str">
        <f>UPPER(VLOOKUP(tbl_raw_data[[#This Row],[Analyst]],settings!$A$1:$B$15,2,0))</f>
        <v>NITESH</v>
      </c>
      <c r="O599" s="71" t="str">
        <f>TRIM(UPPER(tbl_raw_data[[#This Row],[Outcome]]))</f>
        <v>APPROVE</v>
      </c>
      <c r="P599" s="71" t="str">
        <f>TRIM(UPPER(tbl_raw_data[[#This Row],[Queue Name]]))</f>
        <v>CONSUMER EXISTING</v>
      </c>
      <c r="Q599" s="71" t="str">
        <f>IF(tbl_raw_data[[#This Row],[time_taken_in_min]]&lt;=settings!$D$2,"SLA_MET","SLA_NOT_MET")</f>
        <v>SLA_NOT_MET</v>
      </c>
    </row>
    <row r="600" spans="1:17" hidden="1" x14ac:dyDescent="0.3">
      <c r="A600" s="5" t="s">
        <v>1563</v>
      </c>
      <c r="B600" s="34">
        <v>45139.58153935185</v>
      </c>
      <c r="C600" s="38">
        <v>45139.596018518518</v>
      </c>
      <c r="D600" s="3" t="s">
        <v>10</v>
      </c>
      <c r="E600" s="3" t="s">
        <v>11</v>
      </c>
      <c r="F600" s="3" t="s">
        <v>24</v>
      </c>
      <c r="G600" s="3" t="s">
        <v>23</v>
      </c>
      <c r="H600" s="84" t="str">
        <f t="shared" si="9"/>
        <v>Reason Unknown</v>
      </c>
      <c r="I600" s="63">
        <f>(tbl_raw_data[[#This Row],[Date Actioned]])-(tbl_raw_data[[#This Row],[Date Tagged]])</f>
        <v>1.4479166668024845E-2</v>
      </c>
      <c r="J600" s="66">
        <f>HOUR(tbl_raw_data[[#This Row],[time_taken]])*60+MINUTE(tbl_raw_data[[#This Row],[time_taken]])+SECOND(tbl_raw_data[[#This Row],[time_taken]])/60</f>
        <v>20.85</v>
      </c>
      <c r="K600" s="68">
        <f>DATE(YEAR(tbl_raw_data[[#This Row],[Date Actioned]]),MONTH(tbl_raw_data[[#This Row],[Date Actioned]]),DAY(tbl_raw_data[[#This Row],[Date Actioned]]))</f>
        <v>45139</v>
      </c>
      <c r="L600" s="65" t="str">
        <f>UPPER(TEXT(tbl_raw_data[[#This Row],[updated_date]],"MMMM"))</f>
        <v>AUGUST</v>
      </c>
      <c r="M600" s="65" t="str">
        <f>"WEEK "&amp;IF(ROUNDUP(DAY(tbl_raw_data[[#This Row],[updated_date]])/7,0)=5,4,ROUNDUP(DAY(tbl_raw_data[[#This Row],[updated_date]])/7,0))</f>
        <v>WEEK 1</v>
      </c>
      <c r="N600" s="71" t="str">
        <f>UPPER(VLOOKUP(tbl_raw_data[[#This Row],[Analyst]],settings!$A$1:$B$15,2,0))</f>
        <v>SAM</v>
      </c>
      <c r="O600" s="71" t="str">
        <f>TRIM(UPPER(tbl_raw_data[[#This Row],[Outcome]]))</f>
        <v>APPROVE</v>
      </c>
      <c r="P600" s="71" t="str">
        <f>TRIM(UPPER(tbl_raw_data[[#This Row],[Queue Name]]))</f>
        <v>CONSUMER EXISTING</v>
      </c>
      <c r="Q600" s="71" t="str">
        <f>IF(tbl_raw_data[[#This Row],[time_taken_in_min]]&lt;=settings!$D$2,"SLA_MET","SLA_NOT_MET")</f>
        <v>SLA_NOT_MET</v>
      </c>
    </row>
    <row r="601" spans="1:17" hidden="1" x14ac:dyDescent="0.3">
      <c r="A601" s="7" t="s">
        <v>1564</v>
      </c>
      <c r="B601" s="36">
        <v>45139.586909722224</v>
      </c>
      <c r="C601" s="39">
        <v>45139.596064814818</v>
      </c>
      <c r="D601" s="8" t="s">
        <v>15</v>
      </c>
      <c r="E601" s="6" t="s">
        <v>8</v>
      </c>
      <c r="F601" s="8" t="s">
        <v>17</v>
      </c>
      <c r="G601" s="9"/>
      <c r="H601" s="84" t="str">
        <f t="shared" si="9"/>
        <v>Reason Unknown</v>
      </c>
      <c r="I601" s="63">
        <f>(tbl_raw_data[[#This Row],[Date Actioned]])-(tbl_raw_data[[#This Row],[Date Tagged]])</f>
        <v>9.1550925935734995E-3</v>
      </c>
      <c r="J601" s="66">
        <f>HOUR(tbl_raw_data[[#This Row],[time_taken]])*60+MINUTE(tbl_raw_data[[#This Row],[time_taken]])+SECOND(tbl_raw_data[[#This Row],[time_taken]])/60</f>
        <v>13.183333333333334</v>
      </c>
      <c r="K601" s="68">
        <f>DATE(YEAR(tbl_raw_data[[#This Row],[Date Actioned]]),MONTH(tbl_raw_data[[#This Row],[Date Actioned]]),DAY(tbl_raw_data[[#This Row],[Date Actioned]]))</f>
        <v>45139</v>
      </c>
      <c r="L601" s="65" t="str">
        <f>UPPER(TEXT(tbl_raw_data[[#This Row],[updated_date]],"MMMM"))</f>
        <v>AUGUST</v>
      </c>
      <c r="M601" s="65" t="str">
        <f>"WEEK "&amp;IF(ROUNDUP(DAY(tbl_raw_data[[#This Row],[updated_date]])/7,0)=5,4,ROUNDUP(DAY(tbl_raw_data[[#This Row],[updated_date]])/7,0))</f>
        <v>WEEK 1</v>
      </c>
      <c r="N601" s="71" t="str">
        <f>UPPER(VLOOKUP(tbl_raw_data[[#This Row],[Analyst]],settings!$A$1:$B$15,2,0))</f>
        <v>MERCEDES</v>
      </c>
      <c r="O601" s="71" t="str">
        <f>TRIM(UPPER(tbl_raw_data[[#This Row],[Outcome]]))</f>
        <v>APPROVE</v>
      </c>
      <c r="P601" s="71" t="str">
        <f>TRIM(UPPER(tbl_raw_data[[#This Row],[Queue Name]]))</f>
        <v>CONSUMER POST BUREAU</v>
      </c>
      <c r="Q601" s="71" t="str">
        <f>IF(tbl_raw_data[[#This Row],[time_taken_in_min]]&lt;=settings!$D$2,"SLA_MET","SLA_NOT_MET")</f>
        <v>SLA_MET</v>
      </c>
    </row>
    <row r="602" spans="1:17" hidden="1" x14ac:dyDescent="0.3">
      <c r="A602" s="1" t="s">
        <v>1565</v>
      </c>
      <c r="B602" s="34">
        <v>45139.590879629628</v>
      </c>
      <c r="C602" s="38">
        <v>45139.596875000003</v>
      </c>
      <c r="D602" s="3" t="s">
        <v>10</v>
      </c>
      <c r="E602" s="3" t="s">
        <v>18</v>
      </c>
      <c r="F602" s="3" t="s">
        <v>19</v>
      </c>
      <c r="G602" s="3" t="s">
        <v>23</v>
      </c>
      <c r="H602" s="84" t="str">
        <f t="shared" si="9"/>
        <v>Reason Unknown</v>
      </c>
      <c r="I602" s="63">
        <f>(tbl_raw_data[[#This Row],[Date Actioned]])-(tbl_raw_data[[#This Row],[Date Tagged]])</f>
        <v>5.9953703748760745E-3</v>
      </c>
      <c r="J602" s="66">
        <f>HOUR(tbl_raw_data[[#This Row],[time_taken]])*60+MINUTE(tbl_raw_data[[#This Row],[time_taken]])+SECOND(tbl_raw_data[[#This Row],[time_taken]])/60</f>
        <v>8.6333333333333329</v>
      </c>
      <c r="K602" s="68">
        <f>DATE(YEAR(tbl_raw_data[[#This Row],[Date Actioned]]),MONTH(tbl_raw_data[[#This Row],[Date Actioned]]),DAY(tbl_raw_data[[#This Row],[Date Actioned]]))</f>
        <v>45139</v>
      </c>
      <c r="L602" s="65" t="str">
        <f>UPPER(TEXT(tbl_raw_data[[#This Row],[updated_date]],"MMMM"))</f>
        <v>AUGUST</v>
      </c>
      <c r="M602" s="65" t="str">
        <f>"WEEK "&amp;IF(ROUNDUP(DAY(tbl_raw_data[[#This Row],[updated_date]])/7,0)=5,4,ROUNDUP(DAY(tbl_raw_data[[#This Row],[updated_date]])/7,0))</f>
        <v>WEEK 1</v>
      </c>
      <c r="N602" s="71" t="str">
        <f>UPPER(VLOOKUP(tbl_raw_data[[#This Row],[Analyst]],settings!$A$1:$B$15,2,0))</f>
        <v>NAVED</v>
      </c>
      <c r="O602" s="71" t="str">
        <f>TRIM(UPPER(tbl_raw_data[[#This Row],[Outcome]]))</f>
        <v>APPROVE</v>
      </c>
      <c r="P602" s="71" t="str">
        <f>TRIM(UPPER(tbl_raw_data[[#This Row],[Queue Name]]))</f>
        <v>CONSUMER PRE BUREAU</v>
      </c>
      <c r="Q602" s="71" t="str">
        <f>IF(tbl_raw_data[[#This Row],[time_taken_in_min]]&lt;=settings!$D$2,"SLA_MET","SLA_NOT_MET")</f>
        <v>SLA_MET</v>
      </c>
    </row>
    <row r="603" spans="1:17" hidden="1" x14ac:dyDescent="0.3">
      <c r="A603" s="5" t="s">
        <v>1566</v>
      </c>
      <c r="B603" s="36">
        <v>45139.593344907407</v>
      </c>
      <c r="C603" s="37">
        <v>45139.597731481481</v>
      </c>
      <c r="D603" s="6" t="s">
        <v>10</v>
      </c>
      <c r="E603" s="6" t="s">
        <v>18</v>
      </c>
      <c r="F603" s="6" t="s">
        <v>24</v>
      </c>
      <c r="G603" s="6" t="s">
        <v>120</v>
      </c>
      <c r="H603" s="84" t="str">
        <f t="shared" si="9"/>
        <v>Reason Unknown</v>
      </c>
      <c r="I603" s="63">
        <f>(tbl_raw_data[[#This Row],[Date Actioned]])-(tbl_raw_data[[#This Row],[Date Tagged]])</f>
        <v>4.386574073578231E-3</v>
      </c>
      <c r="J603" s="66">
        <f>HOUR(tbl_raw_data[[#This Row],[time_taken]])*60+MINUTE(tbl_raw_data[[#This Row],[time_taken]])+SECOND(tbl_raw_data[[#This Row],[time_taken]])/60</f>
        <v>6.3166666666666664</v>
      </c>
      <c r="K603" s="68">
        <f>DATE(YEAR(tbl_raw_data[[#This Row],[Date Actioned]]),MONTH(tbl_raw_data[[#This Row],[Date Actioned]]),DAY(tbl_raw_data[[#This Row],[Date Actioned]]))</f>
        <v>45139</v>
      </c>
      <c r="L603" s="65" t="str">
        <f>UPPER(TEXT(tbl_raw_data[[#This Row],[updated_date]],"MMMM"))</f>
        <v>AUGUST</v>
      </c>
      <c r="M603" s="65" t="str">
        <f>"WEEK "&amp;IF(ROUNDUP(DAY(tbl_raw_data[[#This Row],[updated_date]])/7,0)=5,4,ROUNDUP(DAY(tbl_raw_data[[#This Row],[updated_date]])/7,0))</f>
        <v>WEEK 1</v>
      </c>
      <c r="N603" s="71" t="str">
        <f>UPPER(VLOOKUP(tbl_raw_data[[#This Row],[Analyst]],settings!$A$1:$B$15,2,0))</f>
        <v>SAM</v>
      </c>
      <c r="O603" s="71" t="str">
        <f>TRIM(UPPER(tbl_raw_data[[#This Row],[Outcome]]))</f>
        <v>APPROVE</v>
      </c>
      <c r="P603" s="71" t="str">
        <f>TRIM(UPPER(tbl_raw_data[[#This Row],[Queue Name]]))</f>
        <v>CONSUMER PRE BUREAU</v>
      </c>
      <c r="Q603" s="71" t="str">
        <f>IF(tbl_raw_data[[#This Row],[time_taken_in_min]]&lt;=settings!$D$2,"SLA_MET","SLA_NOT_MET")</f>
        <v>SLA_MET</v>
      </c>
    </row>
    <row r="604" spans="1:17" hidden="1" x14ac:dyDescent="0.3">
      <c r="A604" s="7" t="s">
        <v>1567</v>
      </c>
      <c r="B604" s="34">
        <v>45139.595092592594</v>
      </c>
      <c r="C604" s="38">
        <v>45139.600960648146</v>
      </c>
      <c r="D604" s="3" t="s">
        <v>10</v>
      </c>
      <c r="E604" s="3" t="s">
        <v>8</v>
      </c>
      <c r="F604" s="3" t="s">
        <v>19</v>
      </c>
      <c r="G604" s="3" t="s">
        <v>23</v>
      </c>
      <c r="H604" s="84" t="str">
        <f t="shared" si="9"/>
        <v>Reason Unknown</v>
      </c>
      <c r="I604" s="63">
        <f>(tbl_raw_data[[#This Row],[Date Actioned]])-(tbl_raw_data[[#This Row],[Date Tagged]])</f>
        <v>5.8680555521277711E-3</v>
      </c>
      <c r="J604" s="66">
        <f>HOUR(tbl_raw_data[[#This Row],[time_taken]])*60+MINUTE(tbl_raw_data[[#This Row],[time_taken]])+SECOND(tbl_raw_data[[#This Row],[time_taken]])/60</f>
        <v>8.4499999999999993</v>
      </c>
      <c r="K604" s="68">
        <f>DATE(YEAR(tbl_raw_data[[#This Row],[Date Actioned]]),MONTH(tbl_raw_data[[#This Row],[Date Actioned]]),DAY(tbl_raw_data[[#This Row],[Date Actioned]]))</f>
        <v>45139</v>
      </c>
      <c r="L604" s="65" t="str">
        <f>UPPER(TEXT(tbl_raw_data[[#This Row],[updated_date]],"MMMM"))</f>
        <v>AUGUST</v>
      </c>
      <c r="M604" s="65" t="str">
        <f>"WEEK "&amp;IF(ROUNDUP(DAY(tbl_raw_data[[#This Row],[updated_date]])/7,0)=5,4,ROUNDUP(DAY(tbl_raw_data[[#This Row],[updated_date]])/7,0))</f>
        <v>WEEK 1</v>
      </c>
      <c r="N604" s="71" t="str">
        <f>UPPER(VLOOKUP(tbl_raw_data[[#This Row],[Analyst]],settings!$A$1:$B$15,2,0))</f>
        <v>NAVED</v>
      </c>
      <c r="O604" s="71" t="str">
        <f>TRIM(UPPER(tbl_raw_data[[#This Row],[Outcome]]))</f>
        <v>APPROVE</v>
      </c>
      <c r="P604" s="71" t="str">
        <f>TRIM(UPPER(tbl_raw_data[[#This Row],[Queue Name]]))</f>
        <v>CONSUMER POST BUREAU</v>
      </c>
      <c r="Q604" s="71" t="str">
        <f>IF(tbl_raw_data[[#This Row],[time_taken_in_min]]&lt;=settings!$D$2,"SLA_MET","SLA_NOT_MET")</f>
        <v>SLA_MET</v>
      </c>
    </row>
    <row r="605" spans="1:17" hidden="1" x14ac:dyDescent="0.3">
      <c r="A605" s="1" t="s">
        <v>1568</v>
      </c>
      <c r="B605" s="36">
        <v>45139.599548611113</v>
      </c>
      <c r="C605" s="37">
        <v>45139.61755787037</v>
      </c>
      <c r="D605" s="6" t="s">
        <v>10</v>
      </c>
      <c r="E605" s="6" t="s">
        <v>11</v>
      </c>
      <c r="F605" s="6" t="s">
        <v>12</v>
      </c>
      <c r="G605" s="6" t="s">
        <v>15</v>
      </c>
      <c r="H605" s="84" t="str">
        <f t="shared" si="9"/>
        <v>Reason Unknown</v>
      </c>
      <c r="I605" s="63">
        <f>(tbl_raw_data[[#This Row],[Date Actioned]])-(tbl_raw_data[[#This Row],[Date Tagged]])</f>
        <v>1.8009259256359655E-2</v>
      </c>
      <c r="J605" s="66">
        <f>HOUR(tbl_raw_data[[#This Row],[time_taken]])*60+MINUTE(tbl_raw_data[[#This Row],[time_taken]])+SECOND(tbl_raw_data[[#This Row],[time_taken]])/60</f>
        <v>25.933333333333334</v>
      </c>
      <c r="K605" s="68">
        <f>DATE(YEAR(tbl_raw_data[[#This Row],[Date Actioned]]),MONTH(tbl_raw_data[[#This Row],[Date Actioned]]),DAY(tbl_raw_data[[#This Row],[Date Actioned]]))</f>
        <v>45139</v>
      </c>
      <c r="L605" s="65" t="str">
        <f>UPPER(TEXT(tbl_raw_data[[#This Row],[updated_date]],"MMMM"))</f>
        <v>AUGUST</v>
      </c>
      <c r="M605" s="65" t="str">
        <f>"WEEK "&amp;IF(ROUNDUP(DAY(tbl_raw_data[[#This Row],[updated_date]])/7,0)=5,4,ROUNDUP(DAY(tbl_raw_data[[#This Row],[updated_date]])/7,0))</f>
        <v>WEEK 1</v>
      </c>
      <c r="N605" s="71" t="str">
        <f>UPPER(VLOOKUP(tbl_raw_data[[#This Row],[Analyst]],settings!$A$1:$B$15,2,0))</f>
        <v>NITESH</v>
      </c>
      <c r="O605" s="71" t="str">
        <f>TRIM(UPPER(tbl_raw_data[[#This Row],[Outcome]]))</f>
        <v>APPROVE</v>
      </c>
      <c r="P605" s="71" t="str">
        <f>TRIM(UPPER(tbl_raw_data[[#This Row],[Queue Name]]))</f>
        <v>CONSUMER EXISTING</v>
      </c>
      <c r="Q605" s="71" t="str">
        <f>IF(tbl_raw_data[[#This Row],[time_taken_in_min]]&lt;=settings!$D$2,"SLA_MET","SLA_NOT_MET")</f>
        <v>SLA_NOT_MET</v>
      </c>
    </row>
    <row r="606" spans="1:17" hidden="1" x14ac:dyDescent="0.3">
      <c r="A606" s="5" t="s">
        <v>1569</v>
      </c>
      <c r="B606" s="34">
        <v>45139.601770833331</v>
      </c>
      <c r="C606" s="38">
        <v>45139.607395833336</v>
      </c>
      <c r="D606" s="3" t="s">
        <v>10</v>
      </c>
      <c r="E606" s="3" t="s">
        <v>11</v>
      </c>
      <c r="F606" s="3" t="s">
        <v>19</v>
      </c>
      <c r="G606" s="3" t="s">
        <v>15</v>
      </c>
      <c r="H606" s="84" t="str">
        <f t="shared" si="9"/>
        <v>Reason Unknown</v>
      </c>
      <c r="I606" s="63">
        <f>(tbl_raw_data[[#This Row],[Date Actioned]])-(tbl_raw_data[[#This Row],[Date Tagged]])</f>
        <v>5.6250000052386895E-3</v>
      </c>
      <c r="J606" s="66">
        <f>HOUR(tbl_raw_data[[#This Row],[time_taken]])*60+MINUTE(tbl_raw_data[[#This Row],[time_taken]])+SECOND(tbl_raw_data[[#This Row],[time_taken]])/60</f>
        <v>8.1</v>
      </c>
      <c r="K606" s="68">
        <f>DATE(YEAR(tbl_raw_data[[#This Row],[Date Actioned]]),MONTH(tbl_raw_data[[#This Row],[Date Actioned]]),DAY(tbl_raw_data[[#This Row],[Date Actioned]]))</f>
        <v>45139</v>
      </c>
      <c r="L606" s="65" t="str">
        <f>UPPER(TEXT(tbl_raw_data[[#This Row],[updated_date]],"MMMM"))</f>
        <v>AUGUST</v>
      </c>
      <c r="M606" s="65" t="str">
        <f>"WEEK "&amp;IF(ROUNDUP(DAY(tbl_raw_data[[#This Row],[updated_date]])/7,0)=5,4,ROUNDUP(DAY(tbl_raw_data[[#This Row],[updated_date]])/7,0))</f>
        <v>WEEK 1</v>
      </c>
      <c r="N606" s="71" t="str">
        <f>UPPER(VLOOKUP(tbl_raw_data[[#This Row],[Analyst]],settings!$A$1:$B$15,2,0))</f>
        <v>NAVED</v>
      </c>
      <c r="O606" s="71" t="str">
        <f>TRIM(UPPER(tbl_raw_data[[#This Row],[Outcome]]))</f>
        <v>APPROVE</v>
      </c>
      <c r="P606" s="71" t="str">
        <f>TRIM(UPPER(tbl_raw_data[[#This Row],[Queue Name]]))</f>
        <v>CONSUMER EXISTING</v>
      </c>
      <c r="Q606" s="71" t="str">
        <f>IF(tbl_raw_data[[#This Row],[time_taken_in_min]]&lt;=settings!$D$2,"SLA_MET","SLA_NOT_MET")</f>
        <v>SLA_MET</v>
      </c>
    </row>
    <row r="607" spans="1:17" hidden="1" x14ac:dyDescent="0.3">
      <c r="A607" s="7" t="s">
        <v>1570</v>
      </c>
      <c r="B607" s="36">
        <v>45139.609432870369</v>
      </c>
      <c r="C607" s="37">
        <v>45139.617893518516</v>
      </c>
      <c r="D607" s="6" t="s">
        <v>10</v>
      </c>
      <c r="E607" s="6" t="s">
        <v>8</v>
      </c>
      <c r="F607" s="6" t="s">
        <v>21</v>
      </c>
      <c r="G607" s="6" t="s">
        <v>15</v>
      </c>
      <c r="H607" s="84" t="str">
        <f t="shared" si="9"/>
        <v>Reason Unknown</v>
      </c>
      <c r="I607" s="63">
        <f>(tbl_raw_data[[#This Row],[Date Actioned]])-(tbl_raw_data[[#This Row],[Date Tagged]])</f>
        <v>8.4606481468654238E-3</v>
      </c>
      <c r="J607" s="66">
        <f>HOUR(tbl_raw_data[[#This Row],[time_taken]])*60+MINUTE(tbl_raw_data[[#This Row],[time_taken]])+SECOND(tbl_raw_data[[#This Row],[time_taken]])/60</f>
        <v>12.183333333333334</v>
      </c>
      <c r="K607" s="68">
        <f>DATE(YEAR(tbl_raw_data[[#This Row],[Date Actioned]]),MONTH(tbl_raw_data[[#This Row],[Date Actioned]]),DAY(tbl_raw_data[[#This Row],[Date Actioned]]))</f>
        <v>45139</v>
      </c>
      <c r="L607" s="65" t="str">
        <f>UPPER(TEXT(tbl_raw_data[[#This Row],[updated_date]],"MMMM"))</f>
        <v>AUGUST</v>
      </c>
      <c r="M607" s="65" t="str">
        <f>"WEEK "&amp;IF(ROUNDUP(DAY(tbl_raw_data[[#This Row],[updated_date]])/7,0)=5,4,ROUNDUP(DAY(tbl_raw_data[[#This Row],[updated_date]])/7,0))</f>
        <v>WEEK 1</v>
      </c>
      <c r="N607" s="71" t="str">
        <f>UPPER(VLOOKUP(tbl_raw_data[[#This Row],[Analyst]],settings!$A$1:$B$15,2,0))</f>
        <v>SHAHID</v>
      </c>
      <c r="O607" s="71" t="str">
        <f>TRIM(UPPER(tbl_raw_data[[#This Row],[Outcome]]))</f>
        <v>APPROVE</v>
      </c>
      <c r="P607" s="71" t="str">
        <f>TRIM(UPPER(tbl_raw_data[[#This Row],[Queue Name]]))</f>
        <v>CONSUMER POST BUREAU</v>
      </c>
      <c r="Q607" s="71" t="str">
        <f>IF(tbl_raw_data[[#This Row],[time_taken_in_min]]&lt;=settings!$D$2,"SLA_MET","SLA_NOT_MET")</f>
        <v>SLA_MET</v>
      </c>
    </row>
    <row r="608" spans="1:17" hidden="1" x14ac:dyDescent="0.3">
      <c r="A608" s="1" t="s">
        <v>1571</v>
      </c>
      <c r="B608" s="34">
        <v>45139.617685185185</v>
      </c>
      <c r="C608" s="38">
        <v>45139.623761574076</v>
      </c>
      <c r="D608" s="3" t="s">
        <v>10</v>
      </c>
      <c r="E608" s="3" t="s">
        <v>8</v>
      </c>
      <c r="F608" s="3" t="s">
        <v>12</v>
      </c>
      <c r="G608" s="3" t="s">
        <v>23</v>
      </c>
      <c r="H608" s="84" t="str">
        <f t="shared" si="9"/>
        <v>Reason Unknown</v>
      </c>
      <c r="I608" s="63">
        <f>(tbl_raw_data[[#This Row],[Date Actioned]])-(tbl_raw_data[[#This Row],[Date Tagged]])</f>
        <v>6.0763888905057684E-3</v>
      </c>
      <c r="J608" s="66">
        <f>HOUR(tbl_raw_data[[#This Row],[time_taken]])*60+MINUTE(tbl_raw_data[[#This Row],[time_taken]])+SECOND(tbl_raw_data[[#This Row],[time_taken]])/60</f>
        <v>8.75</v>
      </c>
      <c r="K608" s="68">
        <f>DATE(YEAR(tbl_raw_data[[#This Row],[Date Actioned]]),MONTH(tbl_raw_data[[#This Row],[Date Actioned]]),DAY(tbl_raw_data[[#This Row],[Date Actioned]]))</f>
        <v>45139</v>
      </c>
      <c r="L608" s="65" t="str">
        <f>UPPER(TEXT(tbl_raw_data[[#This Row],[updated_date]],"MMMM"))</f>
        <v>AUGUST</v>
      </c>
      <c r="M608" s="65" t="str">
        <f>"WEEK "&amp;IF(ROUNDUP(DAY(tbl_raw_data[[#This Row],[updated_date]])/7,0)=5,4,ROUNDUP(DAY(tbl_raw_data[[#This Row],[updated_date]])/7,0))</f>
        <v>WEEK 1</v>
      </c>
      <c r="N608" s="71" t="str">
        <f>UPPER(VLOOKUP(tbl_raw_data[[#This Row],[Analyst]],settings!$A$1:$B$15,2,0))</f>
        <v>NITESH</v>
      </c>
      <c r="O608" s="71" t="str">
        <f>TRIM(UPPER(tbl_raw_data[[#This Row],[Outcome]]))</f>
        <v>APPROVE</v>
      </c>
      <c r="P608" s="71" t="str">
        <f>TRIM(UPPER(tbl_raw_data[[#This Row],[Queue Name]]))</f>
        <v>CONSUMER POST BUREAU</v>
      </c>
      <c r="Q608" s="71" t="str">
        <f>IF(tbl_raw_data[[#This Row],[time_taken_in_min]]&lt;=settings!$D$2,"SLA_MET","SLA_NOT_MET")</f>
        <v>SLA_MET</v>
      </c>
    </row>
    <row r="609" spans="1:17" hidden="1" x14ac:dyDescent="0.3">
      <c r="A609" s="5" t="s">
        <v>1572</v>
      </c>
      <c r="B609" s="36">
        <v>45139.617928240739</v>
      </c>
      <c r="C609" s="37">
        <v>45139.633703703701</v>
      </c>
      <c r="D609" s="6" t="s">
        <v>10</v>
      </c>
      <c r="E609" s="6" t="s">
        <v>11</v>
      </c>
      <c r="F609" s="6" t="s">
        <v>24</v>
      </c>
      <c r="G609" s="6" t="s">
        <v>23</v>
      </c>
      <c r="H609" s="84" t="str">
        <f t="shared" si="9"/>
        <v>Reason Unknown</v>
      </c>
      <c r="I609" s="63">
        <f>(tbl_raw_data[[#This Row],[Date Actioned]])-(tbl_raw_data[[#This Row],[Date Tagged]])</f>
        <v>1.5775462961755693E-2</v>
      </c>
      <c r="J609" s="66">
        <f>HOUR(tbl_raw_data[[#This Row],[time_taken]])*60+MINUTE(tbl_raw_data[[#This Row],[time_taken]])+SECOND(tbl_raw_data[[#This Row],[time_taken]])/60</f>
        <v>22.716666666666665</v>
      </c>
      <c r="K609" s="68">
        <f>DATE(YEAR(tbl_raw_data[[#This Row],[Date Actioned]]),MONTH(tbl_raw_data[[#This Row],[Date Actioned]]),DAY(tbl_raw_data[[#This Row],[Date Actioned]]))</f>
        <v>45139</v>
      </c>
      <c r="L609" s="65" t="str">
        <f>UPPER(TEXT(tbl_raw_data[[#This Row],[updated_date]],"MMMM"))</f>
        <v>AUGUST</v>
      </c>
      <c r="M609" s="65" t="str">
        <f>"WEEK "&amp;IF(ROUNDUP(DAY(tbl_raw_data[[#This Row],[updated_date]])/7,0)=5,4,ROUNDUP(DAY(tbl_raw_data[[#This Row],[updated_date]])/7,0))</f>
        <v>WEEK 1</v>
      </c>
      <c r="N609" s="71" t="str">
        <f>UPPER(VLOOKUP(tbl_raw_data[[#This Row],[Analyst]],settings!$A$1:$B$15,2,0))</f>
        <v>SAM</v>
      </c>
      <c r="O609" s="71" t="str">
        <f>TRIM(UPPER(tbl_raw_data[[#This Row],[Outcome]]))</f>
        <v>APPROVE</v>
      </c>
      <c r="P609" s="71" t="str">
        <f>TRIM(UPPER(tbl_raw_data[[#This Row],[Queue Name]]))</f>
        <v>CONSUMER EXISTING</v>
      </c>
      <c r="Q609" s="71" t="str">
        <f>IF(tbl_raw_data[[#This Row],[time_taken_in_min]]&lt;=settings!$D$2,"SLA_MET","SLA_NOT_MET")</f>
        <v>SLA_NOT_MET</v>
      </c>
    </row>
    <row r="610" spans="1:17" hidden="1" x14ac:dyDescent="0.3">
      <c r="A610" s="7" t="s">
        <v>1573</v>
      </c>
      <c r="B610" s="34">
        <v>45139.619120370371</v>
      </c>
      <c r="C610" s="38">
        <v>45139.629594907405</v>
      </c>
      <c r="D610" s="3" t="s">
        <v>10</v>
      </c>
      <c r="E610" s="3" t="s">
        <v>11</v>
      </c>
      <c r="F610" s="3" t="s">
        <v>25</v>
      </c>
      <c r="G610" s="3" t="s">
        <v>23</v>
      </c>
      <c r="H610" s="84" t="str">
        <f t="shared" si="9"/>
        <v>Reason Unknown</v>
      </c>
      <c r="I610" s="63">
        <f>(tbl_raw_data[[#This Row],[Date Actioned]])-(tbl_raw_data[[#This Row],[Date Tagged]])</f>
        <v>1.0474537033587694E-2</v>
      </c>
      <c r="J610" s="66">
        <f>HOUR(tbl_raw_data[[#This Row],[time_taken]])*60+MINUTE(tbl_raw_data[[#This Row],[time_taken]])+SECOND(tbl_raw_data[[#This Row],[time_taken]])/60</f>
        <v>15.083333333333334</v>
      </c>
      <c r="K610" s="68">
        <f>DATE(YEAR(tbl_raw_data[[#This Row],[Date Actioned]]),MONTH(tbl_raw_data[[#This Row],[Date Actioned]]),DAY(tbl_raw_data[[#This Row],[Date Actioned]]))</f>
        <v>45139</v>
      </c>
      <c r="L610" s="65" t="str">
        <f>UPPER(TEXT(tbl_raw_data[[#This Row],[updated_date]],"MMMM"))</f>
        <v>AUGUST</v>
      </c>
      <c r="M610" s="65" t="str">
        <f>"WEEK "&amp;IF(ROUNDUP(DAY(tbl_raw_data[[#This Row],[updated_date]])/7,0)=5,4,ROUNDUP(DAY(tbl_raw_data[[#This Row],[updated_date]])/7,0))</f>
        <v>WEEK 1</v>
      </c>
      <c r="N610" s="71" t="str">
        <f>UPPER(VLOOKUP(tbl_raw_data[[#This Row],[Analyst]],settings!$A$1:$B$15,2,0))</f>
        <v>ASIF</v>
      </c>
      <c r="O610" s="71" t="str">
        <f>TRIM(UPPER(tbl_raw_data[[#This Row],[Outcome]]))</f>
        <v>APPROVE</v>
      </c>
      <c r="P610" s="71" t="str">
        <f>TRIM(UPPER(tbl_raw_data[[#This Row],[Queue Name]]))</f>
        <v>CONSUMER EXISTING</v>
      </c>
      <c r="Q610" s="71" t="str">
        <f>IF(tbl_raw_data[[#This Row],[time_taken_in_min]]&lt;=settings!$D$2,"SLA_MET","SLA_NOT_MET")</f>
        <v>SLA_MET</v>
      </c>
    </row>
    <row r="611" spans="1:17" hidden="1" x14ac:dyDescent="0.3">
      <c r="A611" s="1" t="s">
        <v>1574</v>
      </c>
      <c r="B611" s="36">
        <v>45139.619687500002</v>
      </c>
      <c r="C611" s="39">
        <v>45139.625567129631</v>
      </c>
      <c r="D611" s="8" t="s">
        <v>15</v>
      </c>
      <c r="E611" s="6" t="s">
        <v>11</v>
      </c>
      <c r="F611" s="8" t="s">
        <v>17</v>
      </c>
      <c r="G611" s="9"/>
      <c r="H611" s="84" t="str">
        <f t="shared" si="9"/>
        <v>Reason Unknown</v>
      </c>
      <c r="I611" s="63">
        <f>(tbl_raw_data[[#This Row],[Date Actioned]])-(tbl_raw_data[[#This Row],[Date Tagged]])</f>
        <v>5.8796296289074235E-3</v>
      </c>
      <c r="J611" s="66">
        <f>HOUR(tbl_raw_data[[#This Row],[time_taken]])*60+MINUTE(tbl_raw_data[[#This Row],[time_taken]])+SECOND(tbl_raw_data[[#This Row],[time_taken]])/60</f>
        <v>8.4666666666666668</v>
      </c>
      <c r="K611" s="68">
        <f>DATE(YEAR(tbl_raw_data[[#This Row],[Date Actioned]]),MONTH(tbl_raw_data[[#This Row],[Date Actioned]]),DAY(tbl_raw_data[[#This Row],[Date Actioned]]))</f>
        <v>45139</v>
      </c>
      <c r="L611" s="65" t="str">
        <f>UPPER(TEXT(tbl_raw_data[[#This Row],[updated_date]],"MMMM"))</f>
        <v>AUGUST</v>
      </c>
      <c r="M611" s="65" t="str">
        <f>"WEEK "&amp;IF(ROUNDUP(DAY(tbl_raw_data[[#This Row],[updated_date]])/7,0)=5,4,ROUNDUP(DAY(tbl_raw_data[[#This Row],[updated_date]])/7,0))</f>
        <v>WEEK 1</v>
      </c>
      <c r="N611" s="71" t="str">
        <f>UPPER(VLOOKUP(tbl_raw_data[[#This Row],[Analyst]],settings!$A$1:$B$15,2,0))</f>
        <v>MERCEDES</v>
      </c>
      <c r="O611" s="71" t="str">
        <f>TRIM(UPPER(tbl_raw_data[[#This Row],[Outcome]]))</f>
        <v>APPROVE</v>
      </c>
      <c r="P611" s="71" t="str">
        <f>TRIM(UPPER(tbl_raw_data[[#This Row],[Queue Name]]))</f>
        <v>CONSUMER EXISTING</v>
      </c>
      <c r="Q611" s="71" t="str">
        <f>IF(tbl_raw_data[[#This Row],[time_taken_in_min]]&lt;=settings!$D$2,"SLA_MET","SLA_NOT_MET")</f>
        <v>SLA_MET</v>
      </c>
    </row>
    <row r="612" spans="1:17" hidden="1" x14ac:dyDescent="0.3">
      <c r="A612" s="5" t="s">
        <v>1575</v>
      </c>
      <c r="B612" s="34">
        <v>45139.620729166665</v>
      </c>
      <c r="C612" s="35">
        <v>45139.629918981482</v>
      </c>
      <c r="D612" s="2" t="s">
        <v>15</v>
      </c>
      <c r="E612" s="3" t="s">
        <v>11</v>
      </c>
      <c r="F612" s="2" t="s">
        <v>22</v>
      </c>
      <c r="G612" s="4"/>
      <c r="H612" s="84" t="str">
        <f t="shared" si="9"/>
        <v>Reason Unknown</v>
      </c>
      <c r="I612" s="63">
        <f>(tbl_raw_data[[#This Row],[Date Actioned]])-(tbl_raw_data[[#This Row],[Date Tagged]])</f>
        <v>9.189814816636499E-3</v>
      </c>
      <c r="J612" s="66">
        <f>HOUR(tbl_raw_data[[#This Row],[time_taken]])*60+MINUTE(tbl_raw_data[[#This Row],[time_taken]])+SECOND(tbl_raw_data[[#This Row],[time_taken]])/60</f>
        <v>13.233333333333333</v>
      </c>
      <c r="K612" s="68">
        <f>DATE(YEAR(tbl_raw_data[[#This Row],[Date Actioned]]),MONTH(tbl_raw_data[[#This Row],[Date Actioned]]),DAY(tbl_raw_data[[#This Row],[Date Actioned]]))</f>
        <v>45139</v>
      </c>
      <c r="L612" s="65" t="str">
        <f>UPPER(TEXT(tbl_raw_data[[#This Row],[updated_date]],"MMMM"))</f>
        <v>AUGUST</v>
      </c>
      <c r="M612" s="65" t="str">
        <f>"WEEK "&amp;IF(ROUNDUP(DAY(tbl_raw_data[[#This Row],[updated_date]])/7,0)=5,4,ROUNDUP(DAY(tbl_raw_data[[#This Row],[updated_date]])/7,0))</f>
        <v>WEEK 1</v>
      </c>
      <c r="N612" s="71" t="str">
        <f>UPPER(VLOOKUP(tbl_raw_data[[#This Row],[Analyst]],settings!$A$1:$B$15,2,0))</f>
        <v>ROHAN</v>
      </c>
      <c r="O612" s="71" t="str">
        <f>TRIM(UPPER(tbl_raw_data[[#This Row],[Outcome]]))</f>
        <v>APPROVE</v>
      </c>
      <c r="P612" s="71" t="str">
        <f>TRIM(UPPER(tbl_raw_data[[#This Row],[Queue Name]]))</f>
        <v>CONSUMER EXISTING</v>
      </c>
      <c r="Q612" s="71" t="str">
        <f>IF(tbl_raw_data[[#This Row],[time_taken_in_min]]&lt;=settings!$D$2,"SLA_MET","SLA_NOT_MET")</f>
        <v>SLA_MET</v>
      </c>
    </row>
    <row r="613" spans="1:17" hidden="1" x14ac:dyDescent="0.3">
      <c r="A613" s="7" t="s">
        <v>1576</v>
      </c>
      <c r="B613" s="36">
        <v>45139.621076388888</v>
      </c>
      <c r="C613" s="37">
        <v>45139.629363425927</v>
      </c>
      <c r="D613" s="6" t="s">
        <v>10</v>
      </c>
      <c r="E613" s="6" t="s">
        <v>18</v>
      </c>
      <c r="F613" s="6" t="s">
        <v>19</v>
      </c>
      <c r="G613" s="6" t="s">
        <v>15</v>
      </c>
      <c r="H613" s="84" t="str">
        <f t="shared" si="9"/>
        <v>Reason Unknown</v>
      </c>
      <c r="I613" s="63">
        <f>(tbl_raw_data[[#This Row],[Date Actioned]])-(tbl_raw_data[[#This Row],[Date Tagged]])</f>
        <v>8.2870370388263837E-3</v>
      </c>
      <c r="J613" s="66">
        <f>HOUR(tbl_raw_data[[#This Row],[time_taken]])*60+MINUTE(tbl_raw_data[[#This Row],[time_taken]])+SECOND(tbl_raw_data[[#This Row],[time_taken]])/60</f>
        <v>11.933333333333334</v>
      </c>
      <c r="K613" s="68">
        <f>DATE(YEAR(tbl_raw_data[[#This Row],[Date Actioned]]),MONTH(tbl_raw_data[[#This Row],[Date Actioned]]),DAY(tbl_raw_data[[#This Row],[Date Actioned]]))</f>
        <v>45139</v>
      </c>
      <c r="L613" s="65" t="str">
        <f>UPPER(TEXT(tbl_raw_data[[#This Row],[updated_date]],"MMMM"))</f>
        <v>AUGUST</v>
      </c>
      <c r="M613" s="65" t="str">
        <f>"WEEK "&amp;IF(ROUNDUP(DAY(tbl_raw_data[[#This Row],[updated_date]])/7,0)=5,4,ROUNDUP(DAY(tbl_raw_data[[#This Row],[updated_date]])/7,0))</f>
        <v>WEEK 1</v>
      </c>
      <c r="N613" s="71" t="str">
        <f>UPPER(VLOOKUP(tbl_raw_data[[#This Row],[Analyst]],settings!$A$1:$B$15,2,0))</f>
        <v>NAVED</v>
      </c>
      <c r="O613" s="71" t="str">
        <f>TRIM(UPPER(tbl_raw_data[[#This Row],[Outcome]]))</f>
        <v>APPROVE</v>
      </c>
      <c r="P613" s="71" t="str">
        <f>TRIM(UPPER(tbl_raw_data[[#This Row],[Queue Name]]))</f>
        <v>CONSUMER PRE BUREAU</v>
      </c>
      <c r="Q613" s="71" t="str">
        <f>IF(tbl_raw_data[[#This Row],[time_taken_in_min]]&lt;=settings!$D$2,"SLA_MET","SLA_NOT_MET")</f>
        <v>SLA_MET</v>
      </c>
    </row>
    <row r="614" spans="1:17" hidden="1" x14ac:dyDescent="0.3">
      <c r="A614" s="1" t="s">
        <v>1577</v>
      </c>
      <c r="B614" s="34">
        <v>45139.621874999997</v>
      </c>
      <c r="C614" s="38">
        <v>45139.632280092592</v>
      </c>
      <c r="D614" s="3" t="s">
        <v>10</v>
      </c>
      <c r="E614" s="3" t="s">
        <v>18</v>
      </c>
      <c r="F614" s="3" t="s">
        <v>12</v>
      </c>
      <c r="G614" s="3" t="s">
        <v>15</v>
      </c>
      <c r="H614" s="84" t="str">
        <f t="shared" si="9"/>
        <v>Reason Unknown</v>
      </c>
      <c r="I614" s="63">
        <f>(tbl_raw_data[[#This Row],[Date Actioned]])-(tbl_raw_data[[#This Row],[Date Tagged]])</f>
        <v>1.0405092594737653E-2</v>
      </c>
      <c r="J614" s="66">
        <f>HOUR(tbl_raw_data[[#This Row],[time_taken]])*60+MINUTE(tbl_raw_data[[#This Row],[time_taken]])+SECOND(tbl_raw_data[[#This Row],[time_taken]])/60</f>
        <v>14.983333333333333</v>
      </c>
      <c r="K614" s="68">
        <f>DATE(YEAR(tbl_raw_data[[#This Row],[Date Actioned]]),MONTH(tbl_raw_data[[#This Row],[Date Actioned]]),DAY(tbl_raw_data[[#This Row],[Date Actioned]]))</f>
        <v>45139</v>
      </c>
      <c r="L614" s="65" t="str">
        <f>UPPER(TEXT(tbl_raw_data[[#This Row],[updated_date]],"MMMM"))</f>
        <v>AUGUST</v>
      </c>
      <c r="M614" s="65" t="str">
        <f>"WEEK "&amp;IF(ROUNDUP(DAY(tbl_raw_data[[#This Row],[updated_date]])/7,0)=5,4,ROUNDUP(DAY(tbl_raw_data[[#This Row],[updated_date]])/7,0))</f>
        <v>WEEK 1</v>
      </c>
      <c r="N614" s="71" t="str">
        <f>UPPER(VLOOKUP(tbl_raw_data[[#This Row],[Analyst]],settings!$A$1:$B$15,2,0))</f>
        <v>NITESH</v>
      </c>
      <c r="O614" s="71" t="str">
        <f>TRIM(UPPER(tbl_raw_data[[#This Row],[Outcome]]))</f>
        <v>APPROVE</v>
      </c>
      <c r="P614" s="71" t="str">
        <f>TRIM(UPPER(tbl_raw_data[[#This Row],[Queue Name]]))</f>
        <v>CONSUMER PRE BUREAU</v>
      </c>
      <c r="Q614" s="71" t="str">
        <f>IF(tbl_raw_data[[#This Row],[time_taken_in_min]]&lt;=settings!$D$2,"SLA_MET","SLA_NOT_MET")</f>
        <v>SLA_MET</v>
      </c>
    </row>
    <row r="615" spans="1:17" hidden="1" x14ac:dyDescent="0.3">
      <c r="A615" s="5" t="s">
        <v>1578</v>
      </c>
      <c r="B615" s="36">
        <v>45139.631747685184</v>
      </c>
      <c r="C615" s="37">
        <v>45139.637106481481</v>
      </c>
      <c r="D615" s="6" t="s">
        <v>10</v>
      </c>
      <c r="E615" s="6" t="s">
        <v>18</v>
      </c>
      <c r="F615" s="6" t="s">
        <v>19</v>
      </c>
      <c r="G615" s="6" t="s">
        <v>15</v>
      </c>
      <c r="H615" s="84" t="str">
        <f t="shared" si="9"/>
        <v>Reason Unknown</v>
      </c>
      <c r="I615" s="63">
        <f>(tbl_raw_data[[#This Row],[Date Actioned]])-(tbl_raw_data[[#This Row],[Date Tagged]])</f>
        <v>5.3587962975143455E-3</v>
      </c>
      <c r="J615" s="66">
        <f>HOUR(tbl_raw_data[[#This Row],[time_taken]])*60+MINUTE(tbl_raw_data[[#This Row],[time_taken]])+SECOND(tbl_raw_data[[#This Row],[time_taken]])/60</f>
        <v>7.7166666666666668</v>
      </c>
      <c r="K615" s="68">
        <f>DATE(YEAR(tbl_raw_data[[#This Row],[Date Actioned]]),MONTH(tbl_raw_data[[#This Row],[Date Actioned]]),DAY(tbl_raw_data[[#This Row],[Date Actioned]]))</f>
        <v>45139</v>
      </c>
      <c r="L615" s="65" t="str">
        <f>UPPER(TEXT(tbl_raw_data[[#This Row],[updated_date]],"MMMM"))</f>
        <v>AUGUST</v>
      </c>
      <c r="M615" s="65" t="str">
        <f>"WEEK "&amp;IF(ROUNDUP(DAY(tbl_raw_data[[#This Row],[updated_date]])/7,0)=5,4,ROUNDUP(DAY(tbl_raw_data[[#This Row],[updated_date]])/7,0))</f>
        <v>WEEK 1</v>
      </c>
      <c r="N615" s="71" t="str">
        <f>UPPER(VLOOKUP(tbl_raw_data[[#This Row],[Analyst]],settings!$A$1:$B$15,2,0))</f>
        <v>NAVED</v>
      </c>
      <c r="O615" s="71" t="str">
        <f>TRIM(UPPER(tbl_raw_data[[#This Row],[Outcome]]))</f>
        <v>APPROVE</v>
      </c>
      <c r="P615" s="71" t="str">
        <f>TRIM(UPPER(tbl_raw_data[[#This Row],[Queue Name]]))</f>
        <v>CONSUMER PRE BUREAU</v>
      </c>
      <c r="Q615" s="71" t="str">
        <f>IF(tbl_raw_data[[#This Row],[time_taken_in_min]]&lt;=settings!$D$2,"SLA_MET","SLA_NOT_MET")</f>
        <v>SLA_MET</v>
      </c>
    </row>
    <row r="616" spans="1:17" hidden="1" x14ac:dyDescent="0.3">
      <c r="A616" s="7" t="s">
        <v>1579</v>
      </c>
      <c r="B616" s="34">
        <v>45139.643819444442</v>
      </c>
      <c r="C616" s="38">
        <v>45139.650763888887</v>
      </c>
      <c r="D616" s="3" t="s">
        <v>10</v>
      </c>
      <c r="E616" s="3" t="s">
        <v>11</v>
      </c>
      <c r="F616" s="3" t="s">
        <v>19</v>
      </c>
      <c r="G616" s="3" t="s">
        <v>15</v>
      </c>
      <c r="H616" s="84" t="str">
        <f t="shared" si="9"/>
        <v>Reason Unknown</v>
      </c>
      <c r="I616" s="63">
        <f>(tbl_raw_data[[#This Row],[Date Actioned]])-(tbl_raw_data[[#This Row],[Date Tagged]])</f>
        <v>6.9444444452528842E-3</v>
      </c>
      <c r="J616" s="66">
        <f>HOUR(tbl_raw_data[[#This Row],[time_taken]])*60+MINUTE(tbl_raw_data[[#This Row],[time_taken]])+SECOND(tbl_raw_data[[#This Row],[time_taken]])/60</f>
        <v>10</v>
      </c>
      <c r="K616" s="68">
        <f>DATE(YEAR(tbl_raw_data[[#This Row],[Date Actioned]]),MONTH(tbl_raw_data[[#This Row],[Date Actioned]]),DAY(tbl_raw_data[[#This Row],[Date Actioned]]))</f>
        <v>45139</v>
      </c>
      <c r="L616" s="65" t="str">
        <f>UPPER(TEXT(tbl_raw_data[[#This Row],[updated_date]],"MMMM"))</f>
        <v>AUGUST</v>
      </c>
      <c r="M616" s="65" t="str">
        <f>"WEEK "&amp;IF(ROUNDUP(DAY(tbl_raw_data[[#This Row],[updated_date]])/7,0)=5,4,ROUNDUP(DAY(tbl_raw_data[[#This Row],[updated_date]])/7,0))</f>
        <v>WEEK 1</v>
      </c>
      <c r="N616" s="71" t="str">
        <f>UPPER(VLOOKUP(tbl_raw_data[[#This Row],[Analyst]],settings!$A$1:$B$15,2,0))</f>
        <v>NAVED</v>
      </c>
      <c r="O616" s="71" t="str">
        <f>TRIM(UPPER(tbl_raw_data[[#This Row],[Outcome]]))</f>
        <v>APPROVE</v>
      </c>
      <c r="P616" s="71" t="str">
        <f>TRIM(UPPER(tbl_raw_data[[#This Row],[Queue Name]]))</f>
        <v>CONSUMER EXISTING</v>
      </c>
      <c r="Q616" s="71" t="str">
        <f>IF(tbl_raw_data[[#This Row],[time_taken_in_min]]&lt;=settings!$D$2,"SLA_MET","SLA_NOT_MET")</f>
        <v>SLA_MET</v>
      </c>
    </row>
    <row r="617" spans="1:17" hidden="1" x14ac:dyDescent="0.3">
      <c r="A617" s="1" t="s">
        <v>1580</v>
      </c>
      <c r="B617" s="36">
        <v>45139.644756944443</v>
      </c>
      <c r="C617" s="37">
        <v>45139.6481712963</v>
      </c>
      <c r="D617" s="6" t="s">
        <v>10</v>
      </c>
      <c r="E617" s="6" t="s">
        <v>11</v>
      </c>
      <c r="F617" s="6" t="s">
        <v>21</v>
      </c>
      <c r="G617" s="6" t="s">
        <v>15</v>
      </c>
      <c r="H617" s="84" t="str">
        <f t="shared" si="9"/>
        <v>Reason Unknown</v>
      </c>
      <c r="I617" s="63">
        <f>(tbl_raw_data[[#This Row],[Date Actioned]])-(tbl_raw_data[[#This Row],[Date Tagged]])</f>
        <v>3.4143518569180742E-3</v>
      </c>
      <c r="J617" s="66">
        <f>HOUR(tbl_raw_data[[#This Row],[time_taken]])*60+MINUTE(tbl_raw_data[[#This Row],[time_taken]])+SECOND(tbl_raw_data[[#This Row],[time_taken]])/60</f>
        <v>4.916666666666667</v>
      </c>
      <c r="K617" s="68">
        <f>DATE(YEAR(tbl_raw_data[[#This Row],[Date Actioned]]),MONTH(tbl_raw_data[[#This Row],[Date Actioned]]),DAY(tbl_raw_data[[#This Row],[Date Actioned]]))</f>
        <v>45139</v>
      </c>
      <c r="L617" s="65" t="str">
        <f>UPPER(TEXT(tbl_raw_data[[#This Row],[updated_date]],"MMMM"))</f>
        <v>AUGUST</v>
      </c>
      <c r="M617" s="65" t="str">
        <f>"WEEK "&amp;IF(ROUNDUP(DAY(tbl_raw_data[[#This Row],[updated_date]])/7,0)=5,4,ROUNDUP(DAY(tbl_raw_data[[#This Row],[updated_date]])/7,0))</f>
        <v>WEEK 1</v>
      </c>
      <c r="N617" s="71" t="str">
        <f>UPPER(VLOOKUP(tbl_raw_data[[#This Row],[Analyst]],settings!$A$1:$B$15,2,0))</f>
        <v>SHAHID</v>
      </c>
      <c r="O617" s="71" t="str">
        <f>TRIM(UPPER(tbl_raw_data[[#This Row],[Outcome]]))</f>
        <v>APPROVE</v>
      </c>
      <c r="P617" s="71" t="str">
        <f>TRIM(UPPER(tbl_raw_data[[#This Row],[Queue Name]]))</f>
        <v>CONSUMER EXISTING</v>
      </c>
      <c r="Q617" s="71" t="str">
        <f>IF(tbl_raw_data[[#This Row],[time_taken_in_min]]&lt;=settings!$D$2,"SLA_MET","SLA_NOT_MET")</f>
        <v>SLA_MET</v>
      </c>
    </row>
    <row r="618" spans="1:17" hidden="1" x14ac:dyDescent="0.3">
      <c r="A618" s="5" t="s">
        <v>1581</v>
      </c>
      <c r="B618" s="34">
        <v>45139.645439814813</v>
      </c>
      <c r="C618" s="38">
        <v>45139.650543981479</v>
      </c>
      <c r="D618" s="3" t="s">
        <v>10</v>
      </c>
      <c r="E618" s="3" t="s">
        <v>11</v>
      </c>
      <c r="F618" s="3" t="s">
        <v>24</v>
      </c>
      <c r="G618" s="3" t="s">
        <v>26</v>
      </c>
      <c r="H618" s="84" t="str">
        <f t="shared" si="9"/>
        <v>Reason Unknown</v>
      </c>
      <c r="I618" s="63">
        <f>(tbl_raw_data[[#This Row],[Date Actioned]])-(tbl_raw_data[[#This Row],[Date Tagged]])</f>
        <v>5.1041666665696539E-3</v>
      </c>
      <c r="J618" s="66">
        <f>HOUR(tbl_raw_data[[#This Row],[time_taken]])*60+MINUTE(tbl_raw_data[[#This Row],[time_taken]])+SECOND(tbl_raw_data[[#This Row],[time_taken]])/60</f>
        <v>7.35</v>
      </c>
      <c r="K618" s="68">
        <f>DATE(YEAR(tbl_raw_data[[#This Row],[Date Actioned]]),MONTH(tbl_raw_data[[#This Row],[Date Actioned]]),DAY(tbl_raw_data[[#This Row],[Date Actioned]]))</f>
        <v>45139</v>
      </c>
      <c r="L618" s="65" t="str">
        <f>UPPER(TEXT(tbl_raw_data[[#This Row],[updated_date]],"MMMM"))</f>
        <v>AUGUST</v>
      </c>
      <c r="M618" s="65" t="str">
        <f>"WEEK "&amp;IF(ROUNDUP(DAY(tbl_raw_data[[#This Row],[updated_date]])/7,0)=5,4,ROUNDUP(DAY(tbl_raw_data[[#This Row],[updated_date]])/7,0))</f>
        <v>WEEK 1</v>
      </c>
      <c r="N618" s="71" t="str">
        <f>UPPER(VLOOKUP(tbl_raw_data[[#This Row],[Analyst]],settings!$A$1:$B$15,2,0))</f>
        <v>SAM</v>
      </c>
      <c r="O618" s="71" t="str">
        <f>TRIM(UPPER(tbl_raw_data[[#This Row],[Outcome]]))</f>
        <v>APPROVE</v>
      </c>
      <c r="P618" s="71" t="str">
        <f>TRIM(UPPER(tbl_raw_data[[#This Row],[Queue Name]]))</f>
        <v>CONSUMER EXISTING</v>
      </c>
      <c r="Q618" s="71" t="str">
        <f>IF(tbl_raw_data[[#This Row],[time_taken_in_min]]&lt;=settings!$D$2,"SLA_MET","SLA_NOT_MET")</f>
        <v>SLA_MET</v>
      </c>
    </row>
    <row r="619" spans="1:17" hidden="1" x14ac:dyDescent="0.3">
      <c r="A619" s="7" t="s">
        <v>1582</v>
      </c>
      <c r="B619" s="36">
        <v>45139.648495370369</v>
      </c>
      <c r="C619" s="39">
        <v>45139.661469907405</v>
      </c>
      <c r="D619" s="8" t="s">
        <v>15</v>
      </c>
      <c r="E619" s="6" t="s">
        <v>8</v>
      </c>
      <c r="F619" s="8" t="s">
        <v>22</v>
      </c>
      <c r="G619" s="9"/>
      <c r="H619" s="84" t="str">
        <f t="shared" si="9"/>
        <v>Reason Unknown</v>
      </c>
      <c r="I619" s="63">
        <f>(tbl_raw_data[[#This Row],[Date Actioned]])-(tbl_raw_data[[#This Row],[Date Tagged]])</f>
        <v>1.2974537035916001E-2</v>
      </c>
      <c r="J619" s="66">
        <f>HOUR(tbl_raw_data[[#This Row],[time_taken]])*60+MINUTE(tbl_raw_data[[#This Row],[time_taken]])+SECOND(tbl_raw_data[[#This Row],[time_taken]])/60</f>
        <v>18.683333333333334</v>
      </c>
      <c r="K619" s="68">
        <f>DATE(YEAR(tbl_raw_data[[#This Row],[Date Actioned]]),MONTH(tbl_raw_data[[#This Row],[Date Actioned]]),DAY(tbl_raw_data[[#This Row],[Date Actioned]]))</f>
        <v>45139</v>
      </c>
      <c r="L619" s="65" t="str">
        <f>UPPER(TEXT(tbl_raw_data[[#This Row],[updated_date]],"MMMM"))</f>
        <v>AUGUST</v>
      </c>
      <c r="M619" s="65" t="str">
        <f>"WEEK "&amp;IF(ROUNDUP(DAY(tbl_raw_data[[#This Row],[updated_date]])/7,0)=5,4,ROUNDUP(DAY(tbl_raw_data[[#This Row],[updated_date]])/7,0))</f>
        <v>WEEK 1</v>
      </c>
      <c r="N619" s="71" t="str">
        <f>UPPER(VLOOKUP(tbl_raw_data[[#This Row],[Analyst]],settings!$A$1:$B$15,2,0))</f>
        <v>ROHAN</v>
      </c>
      <c r="O619" s="71" t="str">
        <f>TRIM(UPPER(tbl_raw_data[[#This Row],[Outcome]]))</f>
        <v>APPROVE</v>
      </c>
      <c r="P619" s="71" t="str">
        <f>TRIM(UPPER(tbl_raw_data[[#This Row],[Queue Name]]))</f>
        <v>CONSUMER POST BUREAU</v>
      </c>
      <c r="Q619" s="71" t="str">
        <f>IF(tbl_raw_data[[#This Row],[time_taken_in_min]]&lt;=settings!$D$2,"SLA_MET","SLA_NOT_MET")</f>
        <v>SLA_MET</v>
      </c>
    </row>
    <row r="620" spans="1:17" hidden="1" x14ac:dyDescent="0.3">
      <c r="A620" s="1" t="s">
        <v>1583</v>
      </c>
      <c r="B620" s="34">
        <v>45139.653055555558</v>
      </c>
      <c r="C620" s="38">
        <v>45139.660393518519</v>
      </c>
      <c r="D620" s="3" t="s">
        <v>10</v>
      </c>
      <c r="E620" s="3" t="s">
        <v>18</v>
      </c>
      <c r="F620" s="3" t="s">
        <v>19</v>
      </c>
      <c r="G620" s="3" t="s">
        <v>28</v>
      </c>
      <c r="H620" s="84" t="str">
        <f t="shared" si="9"/>
        <v>Reason Unknown</v>
      </c>
      <c r="I620" s="63">
        <f>(tbl_raw_data[[#This Row],[Date Actioned]])-(tbl_raw_data[[#This Row],[Date Tagged]])</f>
        <v>7.3379629611736163E-3</v>
      </c>
      <c r="J620" s="66">
        <f>HOUR(tbl_raw_data[[#This Row],[time_taken]])*60+MINUTE(tbl_raw_data[[#This Row],[time_taken]])+SECOND(tbl_raw_data[[#This Row],[time_taken]])/60</f>
        <v>10.566666666666666</v>
      </c>
      <c r="K620" s="68">
        <f>DATE(YEAR(tbl_raw_data[[#This Row],[Date Actioned]]),MONTH(tbl_raw_data[[#This Row],[Date Actioned]]),DAY(tbl_raw_data[[#This Row],[Date Actioned]]))</f>
        <v>45139</v>
      </c>
      <c r="L620" s="65" t="str">
        <f>UPPER(TEXT(tbl_raw_data[[#This Row],[updated_date]],"MMMM"))</f>
        <v>AUGUST</v>
      </c>
      <c r="M620" s="65" t="str">
        <f>"WEEK "&amp;IF(ROUNDUP(DAY(tbl_raw_data[[#This Row],[updated_date]])/7,0)=5,4,ROUNDUP(DAY(tbl_raw_data[[#This Row],[updated_date]])/7,0))</f>
        <v>WEEK 1</v>
      </c>
      <c r="N620" s="71" t="str">
        <f>UPPER(VLOOKUP(tbl_raw_data[[#This Row],[Analyst]],settings!$A$1:$B$15,2,0))</f>
        <v>NAVED</v>
      </c>
      <c r="O620" s="71" t="str">
        <f>TRIM(UPPER(tbl_raw_data[[#This Row],[Outcome]]))</f>
        <v>APPROVE</v>
      </c>
      <c r="P620" s="71" t="str">
        <f>TRIM(UPPER(tbl_raw_data[[#This Row],[Queue Name]]))</f>
        <v>CONSUMER PRE BUREAU</v>
      </c>
      <c r="Q620" s="71" t="str">
        <f>IF(tbl_raw_data[[#This Row],[time_taken_in_min]]&lt;=settings!$D$2,"SLA_MET","SLA_NOT_MET")</f>
        <v>SLA_MET</v>
      </c>
    </row>
    <row r="621" spans="1:17" hidden="1" x14ac:dyDescent="0.3">
      <c r="A621" s="5" t="s">
        <v>1584</v>
      </c>
      <c r="B621" s="36">
        <v>45139.65997685185</v>
      </c>
      <c r="C621" s="39">
        <v>45139.671481481484</v>
      </c>
      <c r="D621" s="8" t="s">
        <v>15</v>
      </c>
      <c r="E621" s="6" t="s">
        <v>11</v>
      </c>
      <c r="F621" s="8" t="s">
        <v>24</v>
      </c>
      <c r="G621" s="9"/>
      <c r="H621" s="84" t="str">
        <f t="shared" si="9"/>
        <v>Reason Unknown</v>
      </c>
      <c r="I621" s="63">
        <f>(tbl_raw_data[[#This Row],[Date Actioned]])-(tbl_raw_data[[#This Row],[Date Tagged]])</f>
        <v>1.1504629634146113E-2</v>
      </c>
      <c r="J621" s="66">
        <f>HOUR(tbl_raw_data[[#This Row],[time_taken]])*60+MINUTE(tbl_raw_data[[#This Row],[time_taken]])+SECOND(tbl_raw_data[[#This Row],[time_taken]])/60</f>
        <v>16.566666666666666</v>
      </c>
      <c r="K621" s="68">
        <f>DATE(YEAR(tbl_raw_data[[#This Row],[Date Actioned]]),MONTH(tbl_raw_data[[#This Row],[Date Actioned]]),DAY(tbl_raw_data[[#This Row],[Date Actioned]]))</f>
        <v>45139</v>
      </c>
      <c r="L621" s="65" t="str">
        <f>UPPER(TEXT(tbl_raw_data[[#This Row],[updated_date]],"MMMM"))</f>
        <v>AUGUST</v>
      </c>
      <c r="M621" s="65" t="str">
        <f>"WEEK "&amp;IF(ROUNDUP(DAY(tbl_raw_data[[#This Row],[updated_date]])/7,0)=5,4,ROUNDUP(DAY(tbl_raw_data[[#This Row],[updated_date]])/7,0))</f>
        <v>WEEK 1</v>
      </c>
      <c r="N621" s="71" t="str">
        <f>UPPER(VLOOKUP(tbl_raw_data[[#This Row],[Analyst]],settings!$A$1:$B$15,2,0))</f>
        <v>SAM</v>
      </c>
      <c r="O621" s="71" t="str">
        <f>TRIM(UPPER(tbl_raw_data[[#This Row],[Outcome]]))</f>
        <v>APPROVE</v>
      </c>
      <c r="P621" s="71" t="str">
        <f>TRIM(UPPER(tbl_raw_data[[#This Row],[Queue Name]]))</f>
        <v>CONSUMER EXISTING</v>
      </c>
      <c r="Q621" s="71" t="str">
        <f>IF(tbl_raw_data[[#This Row],[time_taken_in_min]]&lt;=settings!$D$2,"SLA_MET","SLA_NOT_MET")</f>
        <v>SLA_MET</v>
      </c>
    </row>
    <row r="622" spans="1:17" hidden="1" x14ac:dyDescent="0.3">
      <c r="A622" s="7" t="s">
        <v>1585</v>
      </c>
      <c r="B622" s="34">
        <v>45139.664236111108</v>
      </c>
      <c r="C622" s="38">
        <v>45139.668761574074</v>
      </c>
      <c r="D622" s="3" t="s">
        <v>10</v>
      </c>
      <c r="E622" s="3" t="s">
        <v>8</v>
      </c>
      <c r="F622" s="3" t="s">
        <v>25</v>
      </c>
      <c r="G622" s="3" t="s">
        <v>15</v>
      </c>
      <c r="H622" s="84" t="str">
        <f t="shared" si="9"/>
        <v>Reason Unknown</v>
      </c>
      <c r="I622" s="63">
        <f>(tbl_raw_data[[#This Row],[Date Actioned]])-(tbl_raw_data[[#This Row],[Date Tagged]])</f>
        <v>4.5254629658302292E-3</v>
      </c>
      <c r="J622" s="66">
        <f>HOUR(tbl_raw_data[[#This Row],[time_taken]])*60+MINUTE(tbl_raw_data[[#This Row],[time_taken]])+SECOND(tbl_raw_data[[#This Row],[time_taken]])/60</f>
        <v>6.5166666666666666</v>
      </c>
      <c r="K622" s="68">
        <f>DATE(YEAR(tbl_raw_data[[#This Row],[Date Actioned]]),MONTH(tbl_raw_data[[#This Row],[Date Actioned]]),DAY(tbl_raw_data[[#This Row],[Date Actioned]]))</f>
        <v>45139</v>
      </c>
      <c r="L622" s="65" t="str">
        <f>UPPER(TEXT(tbl_raw_data[[#This Row],[updated_date]],"MMMM"))</f>
        <v>AUGUST</v>
      </c>
      <c r="M622" s="65" t="str">
        <f>"WEEK "&amp;IF(ROUNDUP(DAY(tbl_raw_data[[#This Row],[updated_date]])/7,0)=5,4,ROUNDUP(DAY(tbl_raw_data[[#This Row],[updated_date]])/7,0))</f>
        <v>WEEK 1</v>
      </c>
      <c r="N622" s="71" t="str">
        <f>UPPER(VLOOKUP(tbl_raw_data[[#This Row],[Analyst]],settings!$A$1:$B$15,2,0))</f>
        <v>ASIF</v>
      </c>
      <c r="O622" s="71" t="str">
        <f>TRIM(UPPER(tbl_raw_data[[#This Row],[Outcome]]))</f>
        <v>APPROVE</v>
      </c>
      <c r="P622" s="71" t="str">
        <f>TRIM(UPPER(tbl_raw_data[[#This Row],[Queue Name]]))</f>
        <v>CONSUMER POST BUREAU</v>
      </c>
      <c r="Q622" s="71" t="str">
        <f>IF(tbl_raw_data[[#This Row],[time_taken_in_min]]&lt;=settings!$D$2,"SLA_MET","SLA_NOT_MET")</f>
        <v>SLA_MET</v>
      </c>
    </row>
    <row r="623" spans="1:17" hidden="1" x14ac:dyDescent="0.3">
      <c r="A623" s="1" t="s">
        <v>1586</v>
      </c>
      <c r="B623" s="36">
        <v>45139.669895833336</v>
      </c>
      <c r="C623" s="37">
        <v>45139.677094907405</v>
      </c>
      <c r="D623" s="6" t="s">
        <v>10</v>
      </c>
      <c r="E623" s="6" t="s">
        <v>11</v>
      </c>
      <c r="F623" s="6" t="s">
        <v>17</v>
      </c>
      <c r="G623" s="6" t="s">
        <v>15</v>
      </c>
      <c r="H623" s="84" t="str">
        <f t="shared" si="9"/>
        <v>Reason Unknown</v>
      </c>
      <c r="I623" s="63">
        <f>(tbl_raw_data[[#This Row],[Date Actioned]])-(tbl_raw_data[[#This Row],[Date Tagged]])</f>
        <v>7.1990740689216182E-3</v>
      </c>
      <c r="J623" s="66">
        <f>HOUR(tbl_raw_data[[#This Row],[time_taken]])*60+MINUTE(tbl_raw_data[[#This Row],[time_taken]])+SECOND(tbl_raw_data[[#This Row],[time_taken]])/60</f>
        <v>10.366666666666667</v>
      </c>
      <c r="K623" s="68">
        <f>DATE(YEAR(tbl_raw_data[[#This Row],[Date Actioned]]),MONTH(tbl_raw_data[[#This Row],[Date Actioned]]),DAY(tbl_raw_data[[#This Row],[Date Actioned]]))</f>
        <v>45139</v>
      </c>
      <c r="L623" s="65" t="str">
        <f>UPPER(TEXT(tbl_raw_data[[#This Row],[updated_date]],"MMMM"))</f>
        <v>AUGUST</v>
      </c>
      <c r="M623" s="65" t="str">
        <f>"WEEK "&amp;IF(ROUNDUP(DAY(tbl_raw_data[[#This Row],[updated_date]])/7,0)=5,4,ROUNDUP(DAY(tbl_raw_data[[#This Row],[updated_date]])/7,0))</f>
        <v>WEEK 1</v>
      </c>
      <c r="N623" s="71" t="str">
        <f>UPPER(VLOOKUP(tbl_raw_data[[#This Row],[Analyst]],settings!$A$1:$B$15,2,0))</f>
        <v>MERCEDES</v>
      </c>
      <c r="O623" s="71" t="str">
        <f>TRIM(UPPER(tbl_raw_data[[#This Row],[Outcome]]))</f>
        <v>APPROVE</v>
      </c>
      <c r="P623" s="71" t="str">
        <f>TRIM(UPPER(tbl_raw_data[[#This Row],[Queue Name]]))</f>
        <v>CONSUMER EXISTING</v>
      </c>
      <c r="Q623" s="71" t="str">
        <f>IF(tbl_raw_data[[#This Row],[time_taken_in_min]]&lt;=settings!$D$2,"SLA_MET","SLA_NOT_MET")</f>
        <v>SLA_MET</v>
      </c>
    </row>
    <row r="624" spans="1:17" hidden="1" x14ac:dyDescent="0.3">
      <c r="A624" s="5" t="s">
        <v>1587</v>
      </c>
      <c r="B624" s="34">
        <v>45139.669930555552</v>
      </c>
      <c r="C624" s="38">
        <v>45139.673900462964</v>
      </c>
      <c r="D624" s="3" t="s">
        <v>10</v>
      </c>
      <c r="E624" s="3" t="s">
        <v>11</v>
      </c>
      <c r="F624" s="3" t="s">
        <v>19</v>
      </c>
      <c r="G624" s="3" t="s">
        <v>15</v>
      </c>
      <c r="H624" s="84" t="str">
        <f t="shared" si="9"/>
        <v>Reason Unknown</v>
      </c>
      <c r="I624" s="63">
        <f>(tbl_raw_data[[#This Row],[Date Actioned]])-(tbl_raw_data[[#This Row],[Date Tagged]])</f>
        <v>3.9699074113741517E-3</v>
      </c>
      <c r="J624" s="66">
        <f>HOUR(tbl_raw_data[[#This Row],[time_taken]])*60+MINUTE(tbl_raw_data[[#This Row],[time_taken]])+SECOND(tbl_raw_data[[#This Row],[time_taken]])/60</f>
        <v>5.7166666666666668</v>
      </c>
      <c r="K624" s="68">
        <f>DATE(YEAR(tbl_raw_data[[#This Row],[Date Actioned]]),MONTH(tbl_raw_data[[#This Row],[Date Actioned]]),DAY(tbl_raw_data[[#This Row],[Date Actioned]]))</f>
        <v>45139</v>
      </c>
      <c r="L624" s="65" t="str">
        <f>UPPER(TEXT(tbl_raw_data[[#This Row],[updated_date]],"MMMM"))</f>
        <v>AUGUST</v>
      </c>
      <c r="M624" s="65" t="str">
        <f>"WEEK "&amp;IF(ROUNDUP(DAY(tbl_raw_data[[#This Row],[updated_date]])/7,0)=5,4,ROUNDUP(DAY(tbl_raw_data[[#This Row],[updated_date]])/7,0))</f>
        <v>WEEK 1</v>
      </c>
      <c r="N624" s="71" t="str">
        <f>UPPER(VLOOKUP(tbl_raw_data[[#This Row],[Analyst]],settings!$A$1:$B$15,2,0))</f>
        <v>NAVED</v>
      </c>
      <c r="O624" s="71" t="str">
        <f>TRIM(UPPER(tbl_raw_data[[#This Row],[Outcome]]))</f>
        <v>APPROVE</v>
      </c>
      <c r="P624" s="71" t="str">
        <f>TRIM(UPPER(tbl_raw_data[[#This Row],[Queue Name]]))</f>
        <v>CONSUMER EXISTING</v>
      </c>
      <c r="Q624" s="71" t="str">
        <f>IF(tbl_raw_data[[#This Row],[time_taken_in_min]]&lt;=settings!$D$2,"SLA_MET","SLA_NOT_MET")</f>
        <v>SLA_MET</v>
      </c>
    </row>
    <row r="625" spans="1:17" hidden="1" x14ac:dyDescent="0.3">
      <c r="A625" s="7" t="s">
        <v>1588</v>
      </c>
      <c r="B625" s="36">
        <v>45139.671550925923</v>
      </c>
      <c r="C625" s="37">
        <v>45139.677870370368</v>
      </c>
      <c r="D625" s="6" t="s">
        <v>10</v>
      </c>
      <c r="E625" s="6" t="s">
        <v>11</v>
      </c>
      <c r="F625" s="6" t="s">
        <v>19</v>
      </c>
      <c r="G625" s="6" t="s">
        <v>15</v>
      </c>
      <c r="H625" s="84" t="str">
        <f t="shared" si="9"/>
        <v>Reason Unknown</v>
      </c>
      <c r="I625" s="63">
        <f>(tbl_raw_data[[#This Row],[Date Actioned]])-(tbl_raw_data[[#This Row],[Date Tagged]])</f>
        <v>6.3194444446708076E-3</v>
      </c>
      <c r="J625" s="66">
        <f>HOUR(tbl_raw_data[[#This Row],[time_taken]])*60+MINUTE(tbl_raw_data[[#This Row],[time_taken]])+SECOND(tbl_raw_data[[#This Row],[time_taken]])/60</f>
        <v>9.1</v>
      </c>
      <c r="K625" s="68">
        <f>DATE(YEAR(tbl_raw_data[[#This Row],[Date Actioned]]),MONTH(tbl_raw_data[[#This Row],[Date Actioned]]),DAY(tbl_raw_data[[#This Row],[Date Actioned]]))</f>
        <v>45139</v>
      </c>
      <c r="L625" s="65" t="str">
        <f>UPPER(TEXT(tbl_raw_data[[#This Row],[updated_date]],"MMMM"))</f>
        <v>AUGUST</v>
      </c>
      <c r="M625" s="65" t="str">
        <f>"WEEK "&amp;IF(ROUNDUP(DAY(tbl_raw_data[[#This Row],[updated_date]])/7,0)=5,4,ROUNDUP(DAY(tbl_raw_data[[#This Row],[updated_date]])/7,0))</f>
        <v>WEEK 1</v>
      </c>
      <c r="N625" s="71" t="str">
        <f>UPPER(VLOOKUP(tbl_raw_data[[#This Row],[Analyst]],settings!$A$1:$B$15,2,0))</f>
        <v>NAVED</v>
      </c>
      <c r="O625" s="71" t="str">
        <f>TRIM(UPPER(tbl_raw_data[[#This Row],[Outcome]]))</f>
        <v>APPROVE</v>
      </c>
      <c r="P625" s="71" t="str">
        <f>TRIM(UPPER(tbl_raw_data[[#This Row],[Queue Name]]))</f>
        <v>CONSUMER EXISTING</v>
      </c>
      <c r="Q625" s="71" t="str">
        <f>IF(tbl_raw_data[[#This Row],[time_taken_in_min]]&lt;=settings!$D$2,"SLA_MET","SLA_NOT_MET")</f>
        <v>SLA_MET</v>
      </c>
    </row>
    <row r="626" spans="1:17" hidden="1" x14ac:dyDescent="0.3">
      <c r="A626" s="1" t="s">
        <v>1589</v>
      </c>
      <c r="B626" s="34">
        <v>45139.675740740742</v>
      </c>
      <c r="C626" s="38">
        <v>45139.690254629626</v>
      </c>
      <c r="D626" s="3" t="s">
        <v>10</v>
      </c>
      <c r="E626" s="3" t="s">
        <v>18</v>
      </c>
      <c r="F626" s="3" t="s">
        <v>12</v>
      </c>
      <c r="G626" s="3" t="s">
        <v>15</v>
      </c>
      <c r="H626" s="84" t="str">
        <f t="shared" si="9"/>
        <v>Reason Unknown</v>
      </c>
      <c r="I626" s="63">
        <f>(tbl_raw_data[[#This Row],[Date Actioned]])-(tbl_raw_data[[#This Row],[Date Tagged]])</f>
        <v>1.4513888883811887E-2</v>
      </c>
      <c r="J626" s="66">
        <f>HOUR(tbl_raw_data[[#This Row],[time_taken]])*60+MINUTE(tbl_raw_data[[#This Row],[time_taken]])+SECOND(tbl_raw_data[[#This Row],[time_taken]])/60</f>
        <v>20.9</v>
      </c>
      <c r="K626" s="68">
        <f>DATE(YEAR(tbl_raw_data[[#This Row],[Date Actioned]]),MONTH(tbl_raw_data[[#This Row],[Date Actioned]]),DAY(tbl_raw_data[[#This Row],[Date Actioned]]))</f>
        <v>45139</v>
      </c>
      <c r="L626" s="65" t="str">
        <f>UPPER(TEXT(tbl_raw_data[[#This Row],[updated_date]],"MMMM"))</f>
        <v>AUGUST</v>
      </c>
      <c r="M626" s="65" t="str">
        <f>"WEEK "&amp;IF(ROUNDUP(DAY(tbl_raw_data[[#This Row],[updated_date]])/7,0)=5,4,ROUNDUP(DAY(tbl_raw_data[[#This Row],[updated_date]])/7,0))</f>
        <v>WEEK 1</v>
      </c>
      <c r="N626" s="71" t="str">
        <f>UPPER(VLOOKUP(tbl_raw_data[[#This Row],[Analyst]],settings!$A$1:$B$15,2,0))</f>
        <v>NITESH</v>
      </c>
      <c r="O626" s="71" t="str">
        <f>TRIM(UPPER(tbl_raw_data[[#This Row],[Outcome]]))</f>
        <v>APPROVE</v>
      </c>
      <c r="P626" s="71" t="str">
        <f>TRIM(UPPER(tbl_raw_data[[#This Row],[Queue Name]]))</f>
        <v>CONSUMER PRE BUREAU</v>
      </c>
      <c r="Q626" s="71" t="str">
        <f>IF(tbl_raw_data[[#This Row],[time_taken_in_min]]&lt;=settings!$D$2,"SLA_MET","SLA_NOT_MET")</f>
        <v>SLA_NOT_MET</v>
      </c>
    </row>
    <row r="627" spans="1:17" hidden="1" x14ac:dyDescent="0.3">
      <c r="A627" s="5" t="s">
        <v>1590</v>
      </c>
      <c r="B627" s="36">
        <v>45139.677743055552</v>
      </c>
      <c r="C627" s="37">
        <v>45139.682372685187</v>
      </c>
      <c r="D627" s="6" t="s">
        <v>10</v>
      </c>
      <c r="E627" s="6" t="s">
        <v>18</v>
      </c>
      <c r="F627" s="6" t="s">
        <v>19</v>
      </c>
      <c r="G627" s="6" t="s">
        <v>16</v>
      </c>
      <c r="H627" s="84" t="str">
        <f t="shared" si="9"/>
        <v>Reason Unknown</v>
      </c>
      <c r="I627" s="63">
        <f>(tbl_raw_data[[#This Row],[Date Actioned]])-(tbl_raw_data[[#This Row],[Date Tagged]])</f>
        <v>4.6296296350192279E-3</v>
      </c>
      <c r="J627" s="66">
        <f>HOUR(tbl_raw_data[[#This Row],[time_taken]])*60+MINUTE(tbl_raw_data[[#This Row],[time_taken]])+SECOND(tbl_raw_data[[#This Row],[time_taken]])/60</f>
        <v>6.666666666666667</v>
      </c>
      <c r="K627" s="68">
        <f>DATE(YEAR(tbl_raw_data[[#This Row],[Date Actioned]]),MONTH(tbl_raw_data[[#This Row],[Date Actioned]]),DAY(tbl_raw_data[[#This Row],[Date Actioned]]))</f>
        <v>45139</v>
      </c>
      <c r="L627" s="65" t="str">
        <f>UPPER(TEXT(tbl_raw_data[[#This Row],[updated_date]],"MMMM"))</f>
        <v>AUGUST</v>
      </c>
      <c r="M627" s="65" t="str">
        <f>"WEEK "&amp;IF(ROUNDUP(DAY(tbl_raw_data[[#This Row],[updated_date]])/7,0)=5,4,ROUNDUP(DAY(tbl_raw_data[[#This Row],[updated_date]])/7,0))</f>
        <v>WEEK 1</v>
      </c>
      <c r="N627" s="71" t="str">
        <f>UPPER(VLOOKUP(tbl_raw_data[[#This Row],[Analyst]],settings!$A$1:$B$15,2,0))</f>
        <v>NAVED</v>
      </c>
      <c r="O627" s="71" t="str">
        <f>TRIM(UPPER(tbl_raw_data[[#This Row],[Outcome]]))</f>
        <v>APPROVE</v>
      </c>
      <c r="P627" s="71" t="str">
        <f>TRIM(UPPER(tbl_raw_data[[#This Row],[Queue Name]]))</f>
        <v>CONSUMER PRE BUREAU</v>
      </c>
      <c r="Q627" s="71" t="str">
        <f>IF(tbl_raw_data[[#This Row],[time_taken_in_min]]&lt;=settings!$D$2,"SLA_MET","SLA_NOT_MET")</f>
        <v>SLA_MET</v>
      </c>
    </row>
    <row r="628" spans="1:17" hidden="1" x14ac:dyDescent="0.3">
      <c r="A628" s="7" t="s">
        <v>1591</v>
      </c>
      <c r="B628" s="34">
        <v>45139.680462962962</v>
      </c>
      <c r="C628" s="38">
        <v>45139.689467592594</v>
      </c>
      <c r="D628" s="3" t="s">
        <v>10</v>
      </c>
      <c r="E628" s="3" t="s">
        <v>8</v>
      </c>
      <c r="F628" s="3" t="s">
        <v>17</v>
      </c>
      <c r="G628" s="3" t="s">
        <v>15</v>
      </c>
      <c r="H628" s="84" t="str">
        <f t="shared" si="9"/>
        <v>Reason Unknown</v>
      </c>
      <c r="I628" s="63">
        <f>(tbl_raw_data[[#This Row],[Date Actioned]])-(tbl_raw_data[[#This Row],[Date Tagged]])</f>
        <v>9.0046296318178065E-3</v>
      </c>
      <c r="J628" s="66">
        <f>HOUR(tbl_raw_data[[#This Row],[time_taken]])*60+MINUTE(tbl_raw_data[[#This Row],[time_taken]])+SECOND(tbl_raw_data[[#This Row],[time_taken]])/60</f>
        <v>12.966666666666667</v>
      </c>
      <c r="K628" s="68">
        <f>DATE(YEAR(tbl_raw_data[[#This Row],[Date Actioned]]),MONTH(tbl_raw_data[[#This Row],[Date Actioned]]),DAY(tbl_raw_data[[#This Row],[Date Actioned]]))</f>
        <v>45139</v>
      </c>
      <c r="L628" s="65" t="str">
        <f>UPPER(TEXT(tbl_raw_data[[#This Row],[updated_date]],"MMMM"))</f>
        <v>AUGUST</v>
      </c>
      <c r="M628" s="65" t="str">
        <f>"WEEK "&amp;IF(ROUNDUP(DAY(tbl_raw_data[[#This Row],[updated_date]])/7,0)=5,4,ROUNDUP(DAY(tbl_raw_data[[#This Row],[updated_date]])/7,0))</f>
        <v>WEEK 1</v>
      </c>
      <c r="N628" s="71" t="str">
        <f>UPPER(VLOOKUP(tbl_raw_data[[#This Row],[Analyst]],settings!$A$1:$B$15,2,0))</f>
        <v>MERCEDES</v>
      </c>
      <c r="O628" s="71" t="str">
        <f>TRIM(UPPER(tbl_raw_data[[#This Row],[Outcome]]))</f>
        <v>APPROVE</v>
      </c>
      <c r="P628" s="71" t="str">
        <f>TRIM(UPPER(tbl_raw_data[[#This Row],[Queue Name]]))</f>
        <v>CONSUMER POST BUREAU</v>
      </c>
      <c r="Q628" s="71" t="str">
        <f>IF(tbl_raw_data[[#This Row],[time_taken_in_min]]&lt;=settings!$D$2,"SLA_MET","SLA_NOT_MET")</f>
        <v>SLA_MET</v>
      </c>
    </row>
    <row r="629" spans="1:17" hidden="1" x14ac:dyDescent="0.3">
      <c r="A629" s="1" t="s">
        <v>1592</v>
      </c>
      <c r="B629" s="36">
        <v>45139.681620370371</v>
      </c>
      <c r="C629" s="37">
        <v>45139.686296296299</v>
      </c>
      <c r="D629" s="6" t="s">
        <v>10</v>
      </c>
      <c r="E629" s="6" t="s">
        <v>18</v>
      </c>
      <c r="F629" s="6" t="s">
        <v>25</v>
      </c>
      <c r="G629" s="6" t="s">
        <v>15</v>
      </c>
      <c r="H629" s="84" t="str">
        <f t="shared" si="9"/>
        <v>Reason Unknown</v>
      </c>
      <c r="I629" s="63">
        <f>(tbl_raw_data[[#This Row],[Date Actioned]])-(tbl_raw_data[[#This Row],[Date Tagged]])</f>
        <v>4.6759259275859222E-3</v>
      </c>
      <c r="J629" s="66">
        <f>HOUR(tbl_raw_data[[#This Row],[time_taken]])*60+MINUTE(tbl_raw_data[[#This Row],[time_taken]])+SECOND(tbl_raw_data[[#This Row],[time_taken]])/60</f>
        <v>6.7333333333333334</v>
      </c>
      <c r="K629" s="68">
        <f>DATE(YEAR(tbl_raw_data[[#This Row],[Date Actioned]]),MONTH(tbl_raw_data[[#This Row],[Date Actioned]]),DAY(tbl_raw_data[[#This Row],[Date Actioned]]))</f>
        <v>45139</v>
      </c>
      <c r="L629" s="65" t="str">
        <f>UPPER(TEXT(tbl_raw_data[[#This Row],[updated_date]],"MMMM"))</f>
        <v>AUGUST</v>
      </c>
      <c r="M629" s="65" t="str">
        <f>"WEEK "&amp;IF(ROUNDUP(DAY(tbl_raw_data[[#This Row],[updated_date]])/7,0)=5,4,ROUNDUP(DAY(tbl_raw_data[[#This Row],[updated_date]])/7,0))</f>
        <v>WEEK 1</v>
      </c>
      <c r="N629" s="71" t="str">
        <f>UPPER(VLOOKUP(tbl_raw_data[[#This Row],[Analyst]],settings!$A$1:$B$15,2,0))</f>
        <v>ASIF</v>
      </c>
      <c r="O629" s="71" t="str">
        <f>TRIM(UPPER(tbl_raw_data[[#This Row],[Outcome]]))</f>
        <v>APPROVE</v>
      </c>
      <c r="P629" s="71" t="str">
        <f>TRIM(UPPER(tbl_raw_data[[#This Row],[Queue Name]]))</f>
        <v>CONSUMER PRE BUREAU</v>
      </c>
      <c r="Q629" s="71" t="str">
        <f>IF(tbl_raw_data[[#This Row],[time_taken_in_min]]&lt;=settings!$D$2,"SLA_MET","SLA_NOT_MET")</f>
        <v>SLA_MET</v>
      </c>
    </row>
    <row r="630" spans="1:17" hidden="1" x14ac:dyDescent="0.3">
      <c r="A630" s="5" t="s">
        <v>1593</v>
      </c>
      <c r="B630" s="34">
        <v>45139.681620370371</v>
      </c>
      <c r="C630" s="38">
        <v>45139.687418981484</v>
      </c>
      <c r="D630" s="3" t="s">
        <v>10</v>
      </c>
      <c r="E630" s="3" t="s">
        <v>8</v>
      </c>
      <c r="F630" s="3" t="s">
        <v>21</v>
      </c>
      <c r="G630" s="3" t="s">
        <v>15</v>
      </c>
      <c r="H630" s="84" t="str">
        <f t="shared" si="9"/>
        <v>Reason Unknown</v>
      </c>
      <c r="I630" s="63">
        <f>(tbl_raw_data[[#This Row],[Date Actioned]])-(tbl_raw_data[[#This Row],[Date Tagged]])</f>
        <v>5.7986111132777296E-3</v>
      </c>
      <c r="J630" s="66">
        <f>HOUR(tbl_raw_data[[#This Row],[time_taken]])*60+MINUTE(tbl_raw_data[[#This Row],[time_taken]])+SECOND(tbl_raw_data[[#This Row],[time_taken]])/60</f>
        <v>8.35</v>
      </c>
      <c r="K630" s="68">
        <f>DATE(YEAR(tbl_raw_data[[#This Row],[Date Actioned]]),MONTH(tbl_raw_data[[#This Row],[Date Actioned]]),DAY(tbl_raw_data[[#This Row],[Date Actioned]]))</f>
        <v>45139</v>
      </c>
      <c r="L630" s="65" t="str">
        <f>UPPER(TEXT(tbl_raw_data[[#This Row],[updated_date]],"MMMM"))</f>
        <v>AUGUST</v>
      </c>
      <c r="M630" s="65" t="str">
        <f>"WEEK "&amp;IF(ROUNDUP(DAY(tbl_raw_data[[#This Row],[updated_date]])/7,0)=5,4,ROUNDUP(DAY(tbl_raw_data[[#This Row],[updated_date]])/7,0))</f>
        <v>WEEK 1</v>
      </c>
      <c r="N630" s="71" t="str">
        <f>UPPER(VLOOKUP(tbl_raw_data[[#This Row],[Analyst]],settings!$A$1:$B$15,2,0))</f>
        <v>SHAHID</v>
      </c>
      <c r="O630" s="71" t="str">
        <f>TRIM(UPPER(tbl_raw_data[[#This Row],[Outcome]]))</f>
        <v>APPROVE</v>
      </c>
      <c r="P630" s="71" t="str">
        <f>TRIM(UPPER(tbl_raw_data[[#This Row],[Queue Name]]))</f>
        <v>CONSUMER POST BUREAU</v>
      </c>
      <c r="Q630" s="71" t="str">
        <f>IF(tbl_raw_data[[#This Row],[time_taken_in_min]]&lt;=settings!$D$2,"SLA_MET","SLA_NOT_MET")</f>
        <v>SLA_MET</v>
      </c>
    </row>
    <row r="631" spans="1:17" hidden="1" x14ac:dyDescent="0.3">
      <c r="A631" s="7" t="s">
        <v>1594</v>
      </c>
      <c r="B631" s="36">
        <v>45139.682789351849</v>
      </c>
      <c r="C631" s="37">
        <v>45139.686643518522</v>
      </c>
      <c r="D631" s="6" t="s">
        <v>10</v>
      </c>
      <c r="E631" s="6" t="s">
        <v>11</v>
      </c>
      <c r="F631" s="6" t="s">
        <v>19</v>
      </c>
      <c r="G631" s="6" t="s">
        <v>23</v>
      </c>
      <c r="H631" s="84" t="str">
        <f t="shared" si="9"/>
        <v>Reason Unknown</v>
      </c>
      <c r="I631" s="63">
        <f>(tbl_raw_data[[#This Row],[Date Actioned]])-(tbl_raw_data[[#This Row],[Date Tagged]])</f>
        <v>3.8541666726814583E-3</v>
      </c>
      <c r="J631" s="66">
        <f>HOUR(tbl_raw_data[[#This Row],[time_taken]])*60+MINUTE(tbl_raw_data[[#This Row],[time_taken]])+SECOND(tbl_raw_data[[#This Row],[time_taken]])/60</f>
        <v>5.55</v>
      </c>
      <c r="K631" s="68">
        <f>DATE(YEAR(tbl_raw_data[[#This Row],[Date Actioned]]),MONTH(tbl_raw_data[[#This Row],[Date Actioned]]),DAY(tbl_raw_data[[#This Row],[Date Actioned]]))</f>
        <v>45139</v>
      </c>
      <c r="L631" s="65" t="str">
        <f>UPPER(TEXT(tbl_raw_data[[#This Row],[updated_date]],"MMMM"))</f>
        <v>AUGUST</v>
      </c>
      <c r="M631" s="65" t="str">
        <f>"WEEK "&amp;IF(ROUNDUP(DAY(tbl_raw_data[[#This Row],[updated_date]])/7,0)=5,4,ROUNDUP(DAY(tbl_raw_data[[#This Row],[updated_date]])/7,0))</f>
        <v>WEEK 1</v>
      </c>
      <c r="N631" s="71" t="str">
        <f>UPPER(VLOOKUP(tbl_raw_data[[#This Row],[Analyst]],settings!$A$1:$B$15,2,0))</f>
        <v>NAVED</v>
      </c>
      <c r="O631" s="71" t="str">
        <f>TRIM(UPPER(tbl_raw_data[[#This Row],[Outcome]]))</f>
        <v>APPROVE</v>
      </c>
      <c r="P631" s="71" t="str">
        <f>TRIM(UPPER(tbl_raw_data[[#This Row],[Queue Name]]))</f>
        <v>CONSUMER EXISTING</v>
      </c>
      <c r="Q631" s="71" t="str">
        <f>IF(tbl_raw_data[[#This Row],[time_taken_in_min]]&lt;=settings!$D$2,"SLA_MET","SLA_NOT_MET")</f>
        <v>SLA_MET</v>
      </c>
    </row>
    <row r="632" spans="1:17" hidden="1" x14ac:dyDescent="0.3">
      <c r="A632" s="1" t="s">
        <v>1595</v>
      </c>
      <c r="B632" s="34">
        <v>45139.683888888889</v>
      </c>
      <c r="C632" s="35">
        <v>45139.696458333332</v>
      </c>
      <c r="D632" s="2" t="s">
        <v>15</v>
      </c>
      <c r="E632" s="3" t="s">
        <v>11</v>
      </c>
      <c r="F632" s="2" t="s">
        <v>114</v>
      </c>
      <c r="G632" s="4"/>
      <c r="H632" s="84" t="str">
        <f t="shared" si="9"/>
        <v>Reason Unknown</v>
      </c>
      <c r="I632" s="63">
        <f>(tbl_raw_data[[#This Row],[Date Actioned]])-(tbl_raw_data[[#This Row],[Date Tagged]])</f>
        <v>1.2569444443215616E-2</v>
      </c>
      <c r="J632" s="66">
        <f>HOUR(tbl_raw_data[[#This Row],[time_taken]])*60+MINUTE(tbl_raw_data[[#This Row],[time_taken]])+SECOND(tbl_raw_data[[#This Row],[time_taken]])/60</f>
        <v>18.100000000000001</v>
      </c>
      <c r="K632" s="68">
        <f>DATE(YEAR(tbl_raw_data[[#This Row],[Date Actioned]]),MONTH(tbl_raw_data[[#This Row],[Date Actioned]]),DAY(tbl_raw_data[[#This Row],[Date Actioned]]))</f>
        <v>45139</v>
      </c>
      <c r="L632" s="65" t="str">
        <f>UPPER(TEXT(tbl_raw_data[[#This Row],[updated_date]],"MMMM"))</f>
        <v>AUGUST</v>
      </c>
      <c r="M632" s="65" t="str">
        <f>"WEEK "&amp;IF(ROUNDUP(DAY(tbl_raw_data[[#This Row],[updated_date]])/7,0)=5,4,ROUNDUP(DAY(tbl_raw_data[[#This Row],[updated_date]])/7,0))</f>
        <v>WEEK 1</v>
      </c>
      <c r="N632" s="71" t="str">
        <f>UPPER(VLOOKUP(tbl_raw_data[[#This Row],[Analyst]],settings!$A$1:$B$15,2,0))</f>
        <v>FARDIN</v>
      </c>
      <c r="O632" s="71" t="str">
        <f>TRIM(UPPER(tbl_raw_data[[#This Row],[Outcome]]))</f>
        <v>APPROVE</v>
      </c>
      <c r="P632" s="71" t="str">
        <f>TRIM(UPPER(tbl_raw_data[[#This Row],[Queue Name]]))</f>
        <v>CONSUMER EXISTING</v>
      </c>
      <c r="Q632" s="71" t="str">
        <f>IF(tbl_raw_data[[#This Row],[time_taken_in_min]]&lt;=settings!$D$2,"SLA_MET","SLA_NOT_MET")</f>
        <v>SLA_MET</v>
      </c>
    </row>
    <row r="633" spans="1:17" hidden="1" x14ac:dyDescent="0.3">
      <c r="A633" s="5" t="s">
        <v>1596</v>
      </c>
      <c r="B633" s="36">
        <v>45139.688437500001</v>
      </c>
      <c r="C633" s="37">
        <v>45139.69394675926</v>
      </c>
      <c r="D633" s="6" t="s">
        <v>10</v>
      </c>
      <c r="E633" s="6" t="s">
        <v>8</v>
      </c>
      <c r="F633" s="6" t="s">
        <v>21</v>
      </c>
      <c r="G633" s="6" t="s">
        <v>15</v>
      </c>
      <c r="H633" s="84" t="str">
        <f t="shared" si="9"/>
        <v>Reason Unknown</v>
      </c>
      <c r="I633" s="63">
        <f>(tbl_raw_data[[#This Row],[Date Actioned]])-(tbl_raw_data[[#This Row],[Date Tagged]])</f>
        <v>5.5092592592700385E-3</v>
      </c>
      <c r="J633" s="66">
        <f>HOUR(tbl_raw_data[[#This Row],[time_taken]])*60+MINUTE(tbl_raw_data[[#This Row],[time_taken]])+SECOND(tbl_raw_data[[#This Row],[time_taken]])/60</f>
        <v>7.9333333333333336</v>
      </c>
      <c r="K633" s="68">
        <f>DATE(YEAR(tbl_raw_data[[#This Row],[Date Actioned]]),MONTH(tbl_raw_data[[#This Row],[Date Actioned]]),DAY(tbl_raw_data[[#This Row],[Date Actioned]]))</f>
        <v>45139</v>
      </c>
      <c r="L633" s="65" t="str">
        <f>UPPER(TEXT(tbl_raw_data[[#This Row],[updated_date]],"MMMM"))</f>
        <v>AUGUST</v>
      </c>
      <c r="M633" s="65" t="str">
        <f>"WEEK "&amp;IF(ROUNDUP(DAY(tbl_raw_data[[#This Row],[updated_date]])/7,0)=5,4,ROUNDUP(DAY(tbl_raw_data[[#This Row],[updated_date]])/7,0))</f>
        <v>WEEK 1</v>
      </c>
      <c r="N633" s="71" t="str">
        <f>UPPER(VLOOKUP(tbl_raw_data[[#This Row],[Analyst]],settings!$A$1:$B$15,2,0))</f>
        <v>SHAHID</v>
      </c>
      <c r="O633" s="71" t="str">
        <f>TRIM(UPPER(tbl_raw_data[[#This Row],[Outcome]]))</f>
        <v>APPROVE</v>
      </c>
      <c r="P633" s="71" t="str">
        <f>TRIM(UPPER(tbl_raw_data[[#This Row],[Queue Name]]))</f>
        <v>CONSUMER POST BUREAU</v>
      </c>
      <c r="Q633" s="71" t="str">
        <f>IF(tbl_raw_data[[#This Row],[time_taken_in_min]]&lt;=settings!$D$2,"SLA_MET","SLA_NOT_MET")</f>
        <v>SLA_MET</v>
      </c>
    </row>
    <row r="634" spans="1:17" hidden="1" x14ac:dyDescent="0.3">
      <c r="A634" s="7" t="s">
        <v>1597</v>
      </c>
      <c r="B634" s="34">
        <v>45139.692546296297</v>
      </c>
      <c r="C634" s="38">
        <v>45139.697164351855</v>
      </c>
      <c r="D634" s="3" t="s">
        <v>10</v>
      </c>
      <c r="E634" s="3" t="s">
        <v>18</v>
      </c>
      <c r="F634" s="3" t="s">
        <v>21</v>
      </c>
      <c r="G634" s="3" t="s">
        <v>119</v>
      </c>
      <c r="H634" s="84" t="str">
        <f t="shared" si="9"/>
        <v>Reason Unknown</v>
      </c>
      <c r="I634" s="63">
        <f>(tbl_raw_data[[#This Row],[Date Actioned]])-(tbl_raw_data[[#This Row],[Date Tagged]])</f>
        <v>4.6180555582395755E-3</v>
      </c>
      <c r="J634" s="66">
        <f>HOUR(tbl_raw_data[[#This Row],[time_taken]])*60+MINUTE(tbl_raw_data[[#This Row],[time_taken]])+SECOND(tbl_raw_data[[#This Row],[time_taken]])/60</f>
        <v>6.65</v>
      </c>
      <c r="K634" s="68">
        <f>DATE(YEAR(tbl_raw_data[[#This Row],[Date Actioned]]),MONTH(tbl_raw_data[[#This Row],[Date Actioned]]),DAY(tbl_raw_data[[#This Row],[Date Actioned]]))</f>
        <v>45139</v>
      </c>
      <c r="L634" s="65" t="str">
        <f>UPPER(TEXT(tbl_raw_data[[#This Row],[updated_date]],"MMMM"))</f>
        <v>AUGUST</v>
      </c>
      <c r="M634" s="65" t="str">
        <f>"WEEK "&amp;IF(ROUNDUP(DAY(tbl_raw_data[[#This Row],[updated_date]])/7,0)=5,4,ROUNDUP(DAY(tbl_raw_data[[#This Row],[updated_date]])/7,0))</f>
        <v>WEEK 1</v>
      </c>
      <c r="N634" s="71" t="str">
        <f>UPPER(VLOOKUP(tbl_raw_data[[#This Row],[Analyst]],settings!$A$1:$B$15,2,0))</f>
        <v>SHAHID</v>
      </c>
      <c r="O634" s="71" t="str">
        <f>TRIM(UPPER(tbl_raw_data[[#This Row],[Outcome]]))</f>
        <v>APPROVE</v>
      </c>
      <c r="P634" s="71" t="str">
        <f>TRIM(UPPER(tbl_raw_data[[#This Row],[Queue Name]]))</f>
        <v>CONSUMER PRE BUREAU</v>
      </c>
      <c r="Q634" s="71" t="str">
        <f>IF(tbl_raw_data[[#This Row],[time_taken_in_min]]&lt;=settings!$D$2,"SLA_MET","SLA_NOT_MET")</f>
        <v>SLA_MET</v>
      </c>
    </row>
    <row r="635" spans="1:17" hidden="1" x14ac:dyDescent="0.3">
      <c r="A635" s="1" t="s">
        <v>1598</v>
      </c>
      <c r="B635" s="36">
        <v>45139.694722222222</v>
      </c>
      <c r="C635" s="37">
        <v>45139.699780092589</v>
      </c>
      <c r="D635" s="6" t="s">
        <v>10</v>
      </c>
      <c r="E635" s="6" t="s">
        <v>11</v>
      </c>
      <c r="F635" s="6" t="s">
        <v>19</v>
      </c>
      <c r="G635" s="6" t="s">
        <v>15</v>
      </c>
      <c r="H635" s="84" t="str">
        <f t="shared" si="9"/>
        <v>Reason Unknown</v>
      </c>
      <c r="I635" s="63">
        <f>(tbl_raw_data[[#This Row],[Date Actioned]])-(tbl_raw_data[[#This Row],[Date Tagged]])</f>
        <v>5.057870366727002E-3</v>
      </c>
      <c r="J635" s="66">
        <f>HOUR(tbl_raw_data[[#This Row],[time_taken]])*60+MINUTE(tbl_raw_data[[#This Row],[time_taken]])+SECOND(tbl_raw_data[[#This Row],[time_taken]])/60</f>
        <v>7.2833333333333332</v>
      </c>
      <c r="K635" s="68">
        <f>DATE(YEAR(tbl_raw_data[[#This Row],[Date Actioned]]),MONTH(tbl_raw_data[[#This Row],[Date Actioned]]),DAY(tbl_raw_data[[#This Row],[Date Actioned]]))</f>
        <v>45139</v>
      </c>
      <c r="L635" s="65" t="str">
        <f>UPPER(TEXT(tbl_raw_data[[#This Row],[updated_date]],"MMMM"))</f>
        <v>AUGUST</v>
      </c>
      <c r="M635" s="65" t="str">
        <f>"WEEK "&amp;IF(ROUNDUP(DAY(tbl_raw_data[[#This Row],[updated_date]])/7,0)=5,4,ROUNDUP(DAY(tbl_raw_data[[#This Row],[updated_date]])/7,0))</f>
        <v>WEEK 1</v>
      </c>
      <c r="N635" s="71" t="str">
        <f>UPPER(VLOOKUP(tbl_raw_data[[#This Row],[Analyst]],settings!$A$1:$B$15,2,0))</f>
        <v>NAVED</v>
      </c>
      <c r="O635" s="71" t="str">
        <f>TRIM(UPPER(tbl_raw_data[[#This Row],[Outcome]]))</f>
        <v>APPROVE</v>
      </c>
      <c r="P635" s="71" t="str">
        <f>TRIM(UPPER(tbl_raw_data[[#This Row],[Queue Name]]))</f>
        <v>CONSUMER EXISTING</v>
      </c>
      <c r="Q635" s="71" t="str">
        <f>IF(tbl_raw_data[[#This Row],[time_taken_in_min]]&lt;=settings!$D$2,"SLA_MET","SLA_NOT_MET")</f>
        <v>SLA_MET</v>
      </c>
    </row>
    <row r="636" spans="1:17" hidden="1" x14ac:dyDescent="0.3">
      <c r="A636" s="5" t="s">
        <v>1599</v>
      </c>
      <c r="B636" s="34">
        <v>45139.697754629633</v>
      </c>
      <c r="C636" s="38">
        <v>45139.703206018516</v>
      </c>
      <c r="D636" s="3" t="s">
        <v>10</v>
      </c>
      <c r="E636" s="3" t="s">
        <v>8</v>
      </c>
      <c r="F636" s="3" t="s">
        <v>25</v>
      </c>
      <c r="G636" s="3" t="s">
        <v>23</v>
      </c>
      <c r="H636" s="84" t="str">
        <f t="shared" si="9"/>
        <v>Reason Unknown</v>
      </c>
      <c r="I636" s="63">
        <f>(tbl_raw_data[[#This Row],[Date Actioned]])-(tbl_raw_data[[#This Row],[Date Tagged]])</f>
        <v>5.4513888826477341E-3</v>
      </c>
      <c r="J636" s="66">
        <f>HOUR(tbl_raw_data[[#This Row],[time_taken]])*60+MINUTE(tbl_raw_data[[#This Row],[time_taken]])+SECOND(tbl_raw_data[[#This Row],[time_taken]])/60</f>
        <v>7.85</v>
      </c>
      <c r="K636" s="68">
        <f>DATE(YEAR(tbl_raw_data[[#This Row],[Date Actioned]]),MONTH(tbl_raw_data[[#This Row],[Date Actioned]]),DAY(tbl_raw_data[[#This Row],[Date Actioned]]))</f>
        <v>45139</v>
      </c>
      <c r="L636" s="65" t="str">
        <f>UPPER(TEXT(tbl_raw_data[[#This Row],[updated_date]],"MMMM"))</f>
        <v>AUGUST</v>
      </c>
      <c r="M636" s="65" t="str">
        <f>"WEEK "&amp;IF(ROUNDUP(DAY(tbl_raw_data[[#This Row],[updated_date]])/7,0)=5,4,ROUNDUP(DAY(tbl_raw_data[[#This Row],[updated_date]])/7,0))</f>
        <v>WEEK 1</v>
      </c>
      <c r="N636" s="71" t="str">
        <f>UPPER(VLOOKUP(tbl_raw_data[[#This Row],[Analyst]],settings!$A$1:$B$15,2,0))</f>
        <v>ASIF</v>
      </c>
      <c r="O636" s="71" t="str">
        <f>TRIM(UPPER(tbl_raw_data[[#This Row],[Outcome]]))</f>
        <v>APPROVE</v>
      </c>
      <c r="P636" s="71" t="str">
        <f>TRIM(UPPER(tbl_raw_data[[#This Row],[Queue Name]]))</f>
        <v>CONSUMER POST BUREAU</v>
      </c>
      <c r="Q636" s="71" t="str">
        <f>IF(tbl_raw_data[[#This Row],[time_taken_in_min]]&lt;=settings!$D$2,"SLA_MET","SLA_NOT_MET")</f>
        <v>SLA_MET</v>
      </c>
    </row>
    <row r="637" spans="1:17" hidden="1" x14ac:dyDescent="0.3">
      <c r="A637" s="7" t="s">
        <v>1600</v>
      </c>
      <c r="B637" s="36">
        <v>45139.697766203702</v>
      </c>
      <c r="C637" s="37">
        <v>45139.70521990741</v>
      </c>
      <c r="D637" s="6" t="s">
        <v>10</v>
      </c>
      <c r="E637" s="6" t="s">
        <v>8</v>
      </c>
      <c r="F637" s="6" t="s">
        <v>21</v>
      </c>
      <c r="G637" s="6" t="s">
        <v>15</v>
      </c>
      <c r="H637" s="84" t="str">
        <f t="shared" si="9"/>
        <v>Reason Unknown</v>
      </c>
      <c r="I637" s="63">
        <f>(tbl_raw_data[[#This Row],[Date Actioned]])-(tbl_raw_data[[#This Row],[Date Tagged]])</f>
        <v>7.4537037071422674E-3</v>
      </c>
      <c r="J637" s="66">
        <f>HOUR(tbl_raw_data[[#This Row],[time_taken]])*60+MINUTE(tbl_raw_data[[#This Row],[time_taken]])+SECOND(tbl_raw_data[[#This Row],[time_taken]])/60</f>
        <v>10.733333333333333</v>
      </c>
      <c r="K637" s="68">
        <f>DATE(YEAR(tbl_raw_data[[#This Row],[Date Actioned]]),MONTH(tbl_raw_data[[#This Row],[Date Actioned]]),DAY(tbl_raw_data[[#This Row],[Date Actioned]]))</f>
        <v>45139</v>
      </c>
      <c r="L637" s="65" t="str">
        <f>UPPER(TEXT(tbl_raw_data[[#This Row],[updated_date]],"MMMM"))</f>
        <v>AUGUST</v>
      </c>
      <c r="M637" s="65" t="str">
        <f>"WEEK "&amp;IF(ROUNDUP(DAY(tbl_raw_data[[#This Row],[updated_date]])/7,0)=5,4,ROUNDUP(DAY(tbl_raw_data[[#This Row],[updated_date]])/7,0))</f>
        <v>WEEK 1</v>
      </c>
      <c r="N637" s="71" t="str">
        <f>UPPER(VLOOKUP(tbl_raw_data[[#This Row],[Analyst]],settings!$A$1:$B$15,2,0))</f>
        <v>SHAHID</v>
      </c>
      <c r="O637" s="71" t="str">
        <f>TRIM(UPPER(tbl_raw_data[[#This Row],[Outcome]]))</f>
        <v>APPROVE</v>
      </c>
      <c r="P637" s="71" t="str">
        <f>TRIM(UPPER(tbl_raw_data[[#This Row],[Queue Name]]))</f>
        <v>CONSUMER POST BUREAU</v>
      </c>
      <c r="Q637" s="71" t="str">
        <f>IF(tbl_raw_data[[#This Row],[time_taken_in_min]]&lt;=settings!$D$2,"SLA_MET","SLA_NOT_MET")</f>
        <v>SLA_MET</v>
      </c>
    </row>
    <row r="638" spans="1:17" hidden="1" x14ac:dyDescent="0.3">
      <c r="A638" s="1" t="s">
        <v>1601</v>
      </c>
      <c r="B638" s="34">
        <v>45139.700127314813</v>
      </c>
      <c r="C638" s="38">
        <v>45139.704097222224</v>
      </c>
      <c r="D638" s="3" t="s">
        <v>10</v>
      </c>
      <c r="E638" s="3" t="s">
        <v>11</v>
      </c>
      <c r="F638" s="3" t="s">
        <v>19</v>
      </c>
      <c r="G638" s="3" t="s">
        <v>15</v>
      </c>
      <c r="H638" s="84" t="str">
        <f t="shared" si="9"/>
        <v>Reason Unknown</v>
      </c>
      <c r="I638" s="63">
        <f>(tbl_raw_data[[#This Row],[Date Actioned]])-(tbl_raw_data[[#This Row],[Date Tagged]])</f>
        <v>3.9699074113741517E-3</v>
      </c>
      <c r="J638" s="66">
        <f>HOUR(tbl_raw_data[[#This Row],[time_taken]])*60+MINUTE(tbl_raw_data[[#This Row],[time_taken]])+SECOND(tbl_raw_data[[#This Row],[time_taken]])/60</f>
        <v>5.7166666666666668</v>
      </c>
      <c r="K638" s="68">
        <f>DATE(YEAR(tbl_raw_data[[#This Row],[Date Actioned]]),MONTH(tbl_raw_data[[#This Row],[Date Actioned]]),DAY(tbl_raw_data[[#This Row],[Date Actioned]]))</f>
        <v>45139</v>
      </c>
      <c r="L638" s="65" t="str">
        <f>UPPER(TEXT(tbl_raw_data[[#This Row],[updated_date]],"MMMM"))</f>
        <v>AUGUST</v>
      </c>
      <c r="M638" s="65" t="str">
        <f>"WEEK "&amp;IF(ROUNDUP(DAY(tbl_raw_data[[#This Row],[updated_date]])/7,0)=5,4,ROUNDUP(DAY(tbl_raw_data[[#This Row],[updated_date]])/7,0))</f>
        <v>WEEK 1</v>
      </c>
      <c r="N638" s="71" t="str">
        <f>UPPER(VLOOKUP(tbl_raw_data[[#This Row],[Analyst]],settings!$A$1:$B$15,2,0))</f>
        <v>NAVED</v>
      </c>
      <c r="O638" s="71" t="str">
        <f>TRIM(UPPER(tbl_raw_data[[#This Row],[Outcome]]))</f>
        <v>APPROVE</v>
      </c>
      <c r="P638" s="71" t="str">
        <f>TRIM(UPPER(tbl_raw_data[[#This Row],[Queue Name]]))</f>
        <v>CONSUMER EXISTING</v>
      </c>
      <c r="Q638" s="71" t="str">
        <f>IF(tbl_raw_data[[#This Row],[time_taken_in_min]]&lt;=settings!$D$2,"SLA_MET","SLA_NOT_MET")</f>
        <v>SLA_MET</v>
      </c>
    </row>
    <row r="639" spans="1:17" hidden="1" x14ac:dyDescent="0.3">
      <c r="A639" s="5" t="s">
        <v>1602</v>
      </c>
      <c r="B639" s="36">
        <v>45139.701064814813</v>
      </c>
      <c r="C639" s="37">
        <v>45139.709849537037</v>
      </c>
      <c r="D639" s="6" t="s">
        <v>10</v>
      </c>
      <c r="E639" s="6" t="s">
        <v>11</v>
      </c>
      <c r="F639" s="6" t="s">
        <v>25</v>
      </c>
      <c r="G639" s="6" t="s">
        <v>15</v>
      </c>
      <c r="H639" s="84" t="str">
        <f t="shared" si="9"/>
        <v>Reason Unknown</v>
      </c>
      <c r="I639" s="63">
        <f>(tbl_raw_data[[#This Row],[Date Actioned]])-(tbl_raw_data[[#This Row],[Date Tagged]])</f>
        <v>8.7847222239361145E-3</v>
      </c>
      <c r="J639" s="66">
        <f>HOUR(tbl_raw_data[[#This Row],[time_taken]])*60+MINUTE(tbl_raw_data[[#This Row],[time_taken]])+SECOND(tbl_raw_data[[#This Row],[time_taken]])/60</f>
        <v>12.65</v>
      </c>
      <c r="K639" s="68">
        <f>DATE(YEAR(tbl_raw_data[[#This Row],[Date Actioned]]),MONTH(tbl_raw_data[[#This Row],[Date Actioned]]),DAY(tbl_raw_data[[#This Row],[Date Actioned]]))</f>
        <v>45139</v>
      </c>
      <c r="L639" s="65" t="str">
        <f>UPPER(TEXT(tbl_raw_data[[#This Row],[updated_date]],"MMMM"))</f>
        <v>AUGUST</v>
      </c>
      <c r="M639" s="65" t="str">
        <f>"WEEK "&amp;IF(ROUNDUP(DAY(tbl_raw_data[[#This Row],[updated_date]])/7,0)=5,4,ROUNDUP(DAY(tbl_raw_data[[#This Row],[updated_date]])/7,0))</f>
        <v>WEEK 1</v>
      </c>
      <c r="N639" s="71" t="str">
        <f>UPPER(VLOOKUP(tbl_raw_data[[#This Row],[Analyst]],settings!$A$1:$B$15,2,0))</f>
        <v>ASIF</v>
      </c>
      <c r="O639" s="71" t="str">
        <f>TRIM(UPPER(tbl_raw_data[[#This Row],[Outcome]]))</f>
        <v>APPROVE</v>
      </c>
      <c r="P639" s="71" t="str">
        <f>TRIM(UPPER(tbl_raw_data[[#This Row],[Queue Name]]))</f>
        <v>CONSUMER EXISTING</v>
      </c>
      <c r="Q639" s="71" t="str">
        <f>IF(tbl_raw_data[[#This Row],[time_taken_in_min]]&lt;=settings!$D$2,"SLA_MET","SLA_NOT_MET")</f>
        <v>SLA_MET</v>
      </c>
    </row>
    <row r="640" spans="1:17" hidden="1" x14ac:dyDescent="0.3">
      <c r="A640" s="7" t="s">
        <v>1603</v>
      </c>
      <c r="B640" s="34">
        <v>45139.701840277776</v>
      </c>
      <c r="C640" s="38">
        <v>45139.708784722221</v>
      </c>
      <c r="D640" s="3" t="s">
        <v>10</v>
      </c>
      <c r="E640" s="3" t="s">
        <v>11</v>
      </c>
      <c r="F640" s="3" t="s">
        <v>19</v>
      </c>
      <c r="G640" s="3" t="s">
        <v>15</v>
      </c>
      <c r="H640" s="84" t="str">
        <f t="shared" si="9"/>
        <v>Reason Unknown</v>
      </c>
      <c r="I640" s="63">
        <f>(tbl_raw_data[[#This Row],[Date Actioned]])-(tbl_raw_data[[#This Row],[Date Tagged]])</f>
        <v>6.9444444452528842E-3</v>
      </c>
      <c r="J640" s="66">
        <f>HOUR(tbl_raw_data[[#This Row],[time_taken]])*60+MINUTE(tbl_raw_data[[#This Row],[time_taken]])+SECOND(tbl_raw_data[[#This Row],[time_taken]])/60</f>
        <v>10</v>
      </c>
      <c r="K640" s="68">
        <f>DATE(YEAR(tbl_raw_data[[#This Row],[Date Actioned]]),MONTH(tbl_raw_data[[#This Row],[Date Actioned]]),DAY(tbl_raw_data[[#This Row],[Date Actioned]]))</f>
        <v>45139</v>
      </c>
      <c r="L640" s="65" t="str">
        <f>UPPER(TEXT(tbl_raw_data[[#This Row],[updated_date]],"MMMM"))</f>
        <v>AUGUST</v>
      </c>
      <c r="M640" s="65" t="str">
        <f>"WEEK "&amp;IF(ROUNDUP(DAY(tbl_raw_data[[#This Row],[updated_date]])/7,0)=5,4,ROUNDUP(DAY(tbl_raw_data[[#This Row],[updated_date]])/7,0))</f>
        <v>WEEK 1</v>
      </c>
      <c r="N640" s="71" t="str">
        <f>UPPER(VLOOKUP(tbl_raw_data[[#This Row],[Analyst]],settings!$A$1:$B$15,2,0))</f>
        <v>NAVED</v>
      </c>
      <c r="O640" s="71" t="str">
        <f>TRIM(UPPER(tbl_raw_data[[#This Row],[Outcome]]))</f>
        <v>APPROVE</v>
      </c>
      <c r="P640" s="71" t="str">
        <f>TRIM(UPPER(tbl_raw_data[[#This Row],[Queue Name]]))</f>
        <v>CONSUMER EXISTING</v>
      </c>
      <c r="Q640" s="71" t="str">
        <f>IF(tbl_raw_data[[#This Row],[time_taken_in_min]]&lt;=settings!$D$2,"SLA_MET","SLA_NOT_MET")</f>
        <v>SLA_MET</v>
      </c>
    </row>
    <row r="641" spans="1:17" hidden="1" x14ac:dyDescent="0.3">
      <c r="A641" s="1" t="s">
        <v>1604</v>
      </c>
      <c r="B641" s="36">
        <v>45139.702905092592</v>
      </c>
      <c r="C641" s="37">
        <v>45139.715266203704</v>
      </c>
      <c r="D641" s="6" t="s">
        <v>10</v>
      </c>
      <c r="E641" s="6" t="s">
        <v>11</v>
      </c>
      <c r="F641" s="6" t="s">
        <v>21</v>
      </c>
      <c r="G641" s="6" t="s">
        <v>176</v>
      </c>
      <c r="H641" s="84" t="str">
        <f t="shared" si="9"/>
        <v>Reason Unknown</v>
      </c>
      <c r="I641" s="63">
        <f>(tbl_raw_data[[#This Row],[Date Actioned]])-(tbl_raw_data[[#This Row],[Date Tagged]])</f>
        <v>1.2361111112113576E-2</v>
      </c>
      <c r="J641" s="66">
        <f>HOUR(tbl_raw_data[[#This Row],[time_taken]])*60+MINUTE(tbl_raw_data[[#This Row],[time_taken]])+SECOND(tbl_raw_data[[#This Row],[time_taken]])/60</f>
        <v>17.8</v>
      </c>
      <c r="K641" s="68">
        <f>DATE(YEAR(tbl_raw_data[[#This Row],[Date Actioned]]),MONTH(tbl_raw_data[[#This Row],[Date Actioned]]),DAY(tbl_raw_data[[#This Row],[Date Actioned]]))</f>
        <v>45139</v>
      </c>
      <c r="L641" s="65" t="str">
        <f>UPPER(TEXT(tbl_raw_data[[#This Row],[updated_date]],"MMMM"))</f>
        <v>AUGUST</v>
      </c>
      <c r="M641" s="65" t="str">
        <f>"WEEK "&amp;IF(ROUNDUP(DAY(tbl_raw_data[[#This Row],[updated_date]])/7,0)=5,4,ROUNDUP(DAY(tbl_raw_data[[#This Row],[updated_date]])/7,0))</f>
        <v>WEEK 1</v>
      </c>
      <c r="N641" s="71" t="str">
        <f>UPPER(VLOOKUP(tbl_raw_data[[#This Row],[Analyst]],settings!$A$1:$B$15,2,0))</f>
        <v>SHAHID</v>
      </c>
      <c r="O641" s="71" t="str">
        <f>TRIM(UPPER(tbl_raw_data[[#This Row],[Outcome]]))</f>
        <v>APPROVE</v>
      </c>
      <c r="P641" s="71" t="str">
        <f>TRIM(UPPER(tbl_raw_data[[#This Row],[Queue Name]]))</f>
        <v>CONSUMER EXISTING</v>
      </c>
      <c r="Q641" s="71" t="str">
        <f>IF(tbl_raw_data[[#This Row],[time_taken_in_min]]&lt;=settings!$D$2,"SLA_MET","SLA_NOT_MET")</f>
        <v>SLA_MET</v>
      </c>
    </row>
    <row r="642" spans="1:17" hidden="1" x14ac:dyDescent="0.3">
      <c r="A642" s="5" t="s">
        <v>1605</v>
      </c>
      <c r="B642" s="34">
        <v>45139.703020833331</v>
      </c>
      <c r="C642" s="38">
        <v>45139.70890046296</v>
      </c>
      <c r="D642" s="3" t="s">
        <v>10</v>
      </c>
      <c r="E642" s="3" t="s">
        <v>11</v>
      </c>
      <c r="F642" s="3" t="s">
        <v>22</v>
      </c>
      <c r="G642" s="3" t="s">
        <v>15</v>
      </c>
      <c r="H642" s="84" t="str">
        <f t="shared" si="9"/>
        <v>Reason Unknown</v>
      </c>
      <c r="I642" s="63">
        <f>(tbl_raw_data[[#This Row],[Date Actioned]])-(tbl_raw_data[[#This Row],[Date Tagged]])</f>
        <v>5.8796296289074235E-3</v>
      </c>
      <c r="J642" s="66">
        <f>HOUR(tbl_raw_data[[#This Row],[time_taken]])*60+MINUTE(tbl_raw_data[[#This Row],[time_taken]])+SECOND(tbl_raw_data[[#This Row],[time_taken]])/60</f>
        <v>8.4666666666666668</v>
      </c>
      <c r="K642" s="68">
        <f>DATE(YEAR(tbl_raw_data[[#This Row],[Date Actioned]]),MONTH(tbl_raw_data[[#This Row],[Date Actioned]]),DAY(tbl_raw_data[[#This Row],[Date Actioned]]))</f>
        <v>45139</v>
      </c>
      <c r="L642" s="65" t="str">
        <f>UPPER(TEXT(tbl_raw_data[[#This Row],[updated_date]],"MMMM"))</f>
        <v>AUGUST</v>
      </c>
      <c r="M642" s="65" t="str">
        <f>"WEEK "&amp;IF(ROUNDUP(DAY(tbl_raw_data[[#This Row],[updated_date]])/7,0)=5,4,ROUNDUP(DAY(tbl_raw_data[[#This Row],[updated_date]])/7,0))</f>
        <v>WEEK 1</v>
      </c>
      <c r="N642" s="71" t="str">
        <f>UPPER(VLOOKUP(tbl_raw_data[[#This Row],[Analyst]],settings!$A$1:$B$15,2,0))</f>
        <v>ROHAN</v>
      </c>
      <c r="O642" s="71" t="str">
        <f>TRIM(UPPER(tbl_raw_data[[#This Row],[Outcome]]))</f>
        <v>APPROVE</v>
      </c>
      <c r="P642" s="71" t="str">
        <f>TRIM(UPPER(tbl_raw_data[[#This Row],[Queue Name]]))</f>
        <v>CONSUMER EXISTING</v>
      </c>
      <c r="Q642" s="71" t="str">
        <f>IF(tbl_raw_data[[#This Row],[time_taken_in_min]]&lt;=settings!$D$2,"SLA_MET","SLA_NOT_MET")</f>
        <v>SLA_MET</v>
      </c>
    </row>
    <row r="643" spans="1:17" hidden="1" x14ac:dyDescent="0.3">
      <c r="A643" s="7" t="s">
        <v>1606</v>
      </c>
      <c r="B643" s="36">
        <v>45139.705231481479</v>
      </c>
      <c r="C643" s="37">
        <v>45139.713067129633</v>
      </c>
      <c r="D643" s="6" t="s">
        <v>10</v>
      </c>
      <c r="E643" s="6" t="s">
        <v>18</v>
      </c>
      <c r="F643" s="6" t="s">
        <v>19</v>
      </c>
      <c r="G643" s="6" t="s">
        <v>15</v>
      </c>
      <c r="H643" s="84" t="str">
        <f t="shared" ref="H643:H706" si="10">IF(OR(ISNUMBER(SEARCH("duplicate",G643)), ISNUMBER(SEARCH("previously",G643)), ISNUMBER(SEARCH("previously approved",G643))), "Duplicate Application",
IF(OR(ISNUMBER(SEARCH("incorrect",G643)), ISNUMBER(SEARCH("remove", G643))), "Incorrect Details",
IF(ISNUMBER(SEARCH("incomplete",G643)), "Incomplete Details",
IF(ISNUMBER(SEARCH("overdue",G643)), "Overdue Bill",
IF(OR(ISNUMBER(SEARCH("resubmit as", G643)), ISNUMBER(SEARCH("re-submit as", G643))), "Incorrect Queue",
IF(OR(ISNUMBER(SEARCH("100",G643)), ISNUMBER(SEARCH("correct", G643)), ISNUMBER(SEARCH("email", G643)), ISNUMBER(SEARCH("please submit", G643)), ISNUMBER(SEARCH("please resubmit",G643)), ISNUMBER(SEARCH("please re-submit", G643)), ISNUMBER(SEARCH("please send", G643))), "Incomplete Details",
IF(ISNUMBER(SEARCH("error", G643)), "System Error", "Reason Unknown")))))))</f>
        <v>Reason Unknown</v>
      </c>
      <c r="I643" s="63">
        <f>(tbl_raw_data[[#This Row],[Date Actioned]])-(tbl_raw_data[[#This Row],[Date Tagged]])</f>
        <v>7.8356481535593048E-3</v>
      </c>
      <c r="J643" s="66">
        <f>HOUR(tbl_raw_data[[#This Row],[time_taken]])*60+MINUTE(tbl_raw_data[[#This Row],[time_taken]])+SECOND(tbl_raw_data[[#This Row],[time_taken]])/60</f>
        <v>11.283333333333333</v>
      </c>
      <c r="K643" s="68">
        <f>DATE(YEAR(tbl_raw_data[[#This Row],[Date Actioned]]),MONTH(tbl_raw_data[[#This Row],[Date Actioned]]),DAY(tbl_raw_data[[#This Row],[Date Actioned]]))</f>
        <v>45139</v>
      </c>
      <c r="L643" s="65" t="str">
        <f>UPPER(TEXT(tbl_raw_data[[#This Row],[updated_date]],"MMMM"))</f>
        <v>AUGUST</v>
      </c>
      <c r="M643" s="65" t="str">
        <f>"WEEK "&amp;IF(ROUNDUP(DAY(tbl_raw_data[[#This Row],[updated_date]])/7,0)=5,4,ROUNDUP(DAY(tbl_raw_data[[#This Row],[updated_date]])/7,0))</f>
        <v>WEEK 1</v>
      </c>
      <c r="N643" s="71" t="str">
        <f>UPPER(VLOOKUP(tbl_raw_data[[#This Row],[Analyst]],settings!$A$1:$B$15,2,0))</f>
        <v>NAVED</v>
      </c>
      <c r="O643" s="71" t="str">
        <f>TRIM(UPPER(tbl_raw_data[[#This Row],[Outcome]]))</f>
        <v>APPROVE</v>
      </c>
      <c r="P643" s="71" t="str">
        <f>TRIM(UPPER(tbl_raw_data[[#This Row],[Queue Name]]))</f>
        <v>CONSUMER PRE BUREAU</v>
      </c>
      <c r="Q643" s="71" t="str">
        <f>IF(tbl_raw_data[[#This Row],[time_taken_in_min]]&lt;=settings!$D$2,"SLA_MET","SLA_NOT_MET")</f>
        <v>SLA_MET</v>
      </c>
    </row>
    <row r="644" spans="1:17" hidden="1" x14ac:dyDescent="0.3">
      <c r="A644" s="1" t="s">
        <v>1607</v>
      </c>
      <c r="B644" s="34">
        <v>45139.70548611111</v>
      </c>
      <c r="C644" s="38">
        <v>45139.71230324074</v>
      </c>
      <c r="D644" s="3" t="s">
        <v>10</v>
      </c>
      <c r="E644" s="3" t="s">
        <v>8</v>
      </c>
      <c r="F644" s="3" t="s">
        <v>25</v>
      </c>
      <c r="G644" s="3" t="s">
        <v>23</v>
      </c>
      <c r="H644" s="84" t="str">
        <f t="shared" si="10"/>
        <v>Reason Unknown</v>
      </c>
      <c r="I644" s="63">
        <f>(tbl_raw_data[[#This Row],[Date Actioned]])-(tbl_raw_data[[#This Row],[Date Tagged]])</f>
        <v>6.8171296297805384E-3</v>
      </c>
      <c r="J644" s="66">
        <f>HOUR(tbl_raw_data[[#This Row],[time_taken]])*60+MINUTE(tbl_raw_data[[#This Row],[time_taken]])+SECOND(tbl_raw_data[[#This Row],[time_taken]])/60</f>
        <v>9.8166666666666664</v>
      </c>
      <c r="K644" s="68">
        <f>DATE(YEAR(tbl_raw_data[[#This Row],[Date Actioned]]),MONTH(tbl_raw_data[[#This Row],[Date Actioned]]),DAY(tbl_raw_data[[#This Row],[Date Actioned]]))</f>
        <v>45139</v>
      </c>
      <c r="L644" s="65" t="str">
        <f>UPPER(TEXT(tbl_raw_data[[#This Row],[updated_date]],"MMMM"))</f>
        <v>AUGUST</v>
      </c>
      <c r="M644" s="65" t="str">
        <f>"WEEK "&amp;IF(ROUNDUP(DAY(tbl_raw_data[[#This Row],[updated_date]])/7,0)=5,4,ROUNDUP(DAY(tbl_raw_data[[#This Row],[updated_date]])/7,0))</f>
        <v>WEEK 1</v>
      </c>
      <c r="N644" s="71" t="str">
        <f>UPPER(VLOOKUP(tbl_raw_data[[#This Row],[Analyst]],settings!$A$1:$B$15,2,0))</f>
        <v>ASIF</v>
      </c>
      <c r="O644" s="71" t="str">
        <f>TRIM(UPPER(tbl_raw_data[[#This Row],[Outcome]]))</f>
        <v>APPROVE</v>
      </c>
      <c r="P644" s="71" t="str">
        <f>TRIM(UPPER(tbl_raw_data[[#This Row],[Queue Name]]))</f>
        <v>CONSUMER POST BUREAU</v>
      </c>
      <c r="Q644" s="71" t="str">
        <f>IF(tbl_raw_data[[#This Row],[time_taken_in_min]]&lt;=settings!$D$2,"SLA_MET","SLA_NOT_MET")</f>
        <v>SLA_MET</v>
      </c>
    </row>
    <row r="645" spans="1:17" hidden="1" x14ac:dyDescent="0.3">
      <c r="A645" s="5" t="s">
        <v>1608</v>
      </c>
      <c r="B645" s="36">
        <v>45139.705567129633</v>
      </c>
      <c r="C645" s="39">
        <v>45139.711388888885</v>
      </c>
      <c r="D645" s="8" t="s">
        <v>15</v>
      </c>
      <c r="E645" s="6" t="s">
        <v>11</v>
      </c>
      <c r="F645" s="8" t="s">
        <v>24</v>
      </c>
      <c r="G645" s="9"/>
      <c r="H645" s="84" t="str">
        <f t="shared" si="10"/>
        <v>Reason Unknown</v>
      </c>
      <c r="I645" s="63">
        <f>(tbl_raw_data[[#This Row],[Date Actioned]])-(tbl_raw_data[[#This Row],[Date Tagged]])</f>
        <v>5.8217592522851191E-3</v>
      </c>
      <c r="J645" s="66">
        <f>HOUR(tbl_raw_data[[#This Row],[time_taken]])*60+MINUTE(tbl_raw_data[[#This Row],[time_taken]])+SECOND(tbl_raw_data[[#This Row],[time_taken]])/60</f>
        <v>8.3833333333333329</v>
      </c>
      <c r="K645" s="68">
        <f>DATE(YEAR(tbl_raw_data[[#This Row],[Date Actioned]]),MONTH(tbl_raw_data[[#This Row],[Date Actioned]]),DAY(tbl_raw_data[[#This Row],[Date Actioned]]))</f>
        <v>45139</v>
      </c>
      <c r="L645" s="65" t="str">
        <f>UPPER(TEXT(tbl_raw_data[[#This Row],[updated_date]],"MMMM"))</f>
        <v>AUGUST</v>
      </c>
      <c r="M645" s="65" t="str">
        <f>"WEEK "&amp;IF(ROUNDUP(DAY(tbl_raw_data[[#This Row],[updated_date]])/7,0)=5,4,ROUNDUP(DAY(tbl_raw_data[[#This Row],[updated_date]])/7,0))</f>
        <v>WEEK 1</v>
      </c>
      <c r="N645" s="71" t="str">
        <f>UPPER(VLOOKUP(tbl_raw_data[[#This Row],[Analyst]],settings!$A$1:$B$15,2,0))</f>
        <v>SAM</v>
      </c>
      <c r="O645" s="71" t="str">
        <f>TRIM(UPPER(tbl_raw_data[[#This Row],[Outcome]]))</f>
        <v>APPROVE</v>
      </c>
      <c r="P645" s="71" t="str">
        <f>TRIM(UPPER(tbl_raw_data[[#This Row],[Queue Name]]))</f>
        <v>CONSUMER EXISTING</v>
      </c>
      <c r="Q645" s="71" t="str">
        <f>IF(tbl_raw_data[[#This Row],[time_taken_in_min]]&lt;=settings!$D$2,"SLA_MET","SLA_NOT_MET")</f>
        <v>SLA_MET</v>
      </c>
    </row>
    <row r="646" spans="1:17" hidden="1" x14ac:dyDescent="0.3">
      <c r="A646" s="7" t="s">
        <v>1609</v>
      </c>
      <c r="B646" s="34">
        <v>45139.705891203703</v>
      </c>
      <c r="C646" s="35">
        <v>45139.720451388886</v>
      </c>
      <c r="D646" s="2" t="s">
        <v>15</v>
      </c>
      <c r="E646" s="3" t="s">
        <v>11</v>
      </c>
      <c r="F646" s="2" t="s">
        <v>24</v>
      </c>
      <c r="G646" s="4"/>
      <c r="H646" s="84" t="str">
        <f t="shared" si="10"/>
        <v>Reason Unknown</v>
      </c>
      <c r="I646" s="63">
        <f>(tbl_raw_data[[#This Row],[Date Actioned]])-(tbl_raw_data[[#This Row],[Date Tagged]])</f>
        <v>1.4560185183654539E-2</v>
      </c>
      <c r="J646" s="66">
        <f>HOUR(tbl_raw_data[[#This Row],[time_taken]])*60+MINUTE(tbl_raw_data[[#This Row],[time_taken]])+SECOND(tbl_raw_data[[#This Row],[time_taken]])/60</f>
        <v>20.966666666666665</v>
      </c>
      <c r="K646" s="68">
        <f>DATE(YEAR(tbl_raw_data[[#This Row],[Date Actioned]]),MONTH(tbl_raw_data[[#This Row],[Date Actioned]]),DAY(tbl_raw_data[[#This Row],[Date Actioned]]))</f>
        <v>45139</v>
      </c>
      <c r="L646" s="65" t="str">
        <f>UPPER(TEXT(tbl_raw_data[[#This Row],[updated_date]],"MMMM"))</f>
        <v>AUGUST</v>
      </c>
      <c r="M646" s="65" t="str">
        <f>"WEEK "&amp;IF(ROUNDUP(DAY(tbl_raw_data[[#This Row],[updated_date]])/7,0)=5,4,ROUNDUP(DAY(tbl_raw_data[[#This Row],[updated_date]])/7,0))</f>
        <v>WEEK 1</v>
      </c>
      <c r="N646" s="71" t="str">
        <f>UPPER(VLOOKUP(tbl_raw_data[[#This Row],[Analyst]],settings!$A$1:$B$15,2,0))</f>
        <v>SAM</v>
      </c>
      <c r="O646" s="71" t="str">
        <f>TRIM(UPPER(tbl_raw_data[[#This Row],[Outcome]]))</f>
        <v>APPROVE</v>
      </c>
      <c r="P646" s="71" t="str">
        <f>TRIM(UPPER(tbl_raw_data[[#This Row],[Queue Name]]))</f>
        <v>CONSUMER EXISTING</v>
      </c>
      <c r="Q646" s="71" t="str">
        <f>IF(tbl_raw_data[[#This Row],[time_taken_in_min]]&lt;=settings!$D$2,"SLA_MET","SLA_NOT_MET")</f>
        <v>SLA_NOT_MET</v>
      </c>
    </row>
    <row r="647" spans="1:17" hidden="1" x14ac:dyDescent="0.3">
      <c r="A647" s="1" t="s">
        <v>1610</v>
      </c>
      <c r="B647" s="36">
        <v>45139.710127314815</v>
      </c>
      <c r="C647" s="37">
        <v>45139.713807870372</v>
      </c>
      <c r="D647" s="6" t="s">
        <v>10</v>
      </c>
      <c r="E647" s="6" t="s">
        <v>18</v>
      </c>
      <c r="F647" s="6" t="s">
        <v>17</v>
      </c>
      <c r="G647" s="6" t="s">
        <v>15</v>
      </c>
      <c r="H647" s="84" t="str">
        <f t="shared" si="10"/>
        <v>Reason Unknown</v>
      </c>
      <c r="I647" s="63">
        <f>(tbl_raw_data[[#This Row],[Date Actioned]])-(tbl_raw_data[[#This Row],[Date Tagged]])</f>
        <v>3.6805555573664606E-3</v>
      </c>
      <c r="J647" s="66">
        <f>HOUR(tbl_raw_data[[#This Row],[time_taken]])*60+MINUTE(tbl_raw_data[[#This Row],[time_taken]])+SECOND(tbl_raw_data[[#This Row],[time_taken]])/60</f>
        <v>5.3</v>
      </c>
      <c r="K647" s="68">
        <f>DATE(YEAR(tbl_raw_data[[#This Row],[Date Actioned]]),MONTH(tbl_raw_data[[#This Row],[Date Actioned]]),DAY(tbl_raw_data[[#This Row],[Date Actioned]]))</f>
        <v>45139</v>
      </c>
      <c r="L647" s="65" t="str">
        <f>UPPER(TEXT(tbl_raw_data[[#This Row],[updated_date]],"MMMM"))</f>
        <v>AUGUST</v>
      </c>
      <c r="M647" s="65" t="str">
        <f>"WEEK "&amp;IF(ROUNDUP(DAY(tbl_raw_data[[#This Row],[updated_date]])/7,0)=5,4,ROUNDUP(DAY(tbl_raw_data[[#This Row],[updated_date]])/7,0))</f>
        <v>WEEK 1</v>
      </c>
      <c r="N647" s="71" t="str">
        <f>UPPER(VLOOKUP(tbl_raw_data[[#This Row],[Analyst]],settings!$A$1:$B$15,2,0))</f>
        <v>MERCEDES</v>
      </c>
      <c r="O647" s="71" t="str">
        <f>TRIM(UPPER(tbl_raw_data[[#This Row],[Outcome]]))</f>
        <v>APPROVE</v>
      </c>
      <c r="P647" s="71" t="str">
        <f>TRIM(UPPER(tbl_raw_data[[#This Row],[Queue Name]]))</f>
        <v>CONSUMER PRE BUREAU</v>
      </c>
      <c r="Q647" s="71" t="str">
        <f>IF(tbl_raw_data[[#This Row],[time_taken_in_min]]&lt;=settings!$D$2,"SLA_MET","SLA_NOT_MET")</f>
        <v>SLA_MET</v>
      </c>
    </row>
    <row r="648" spans="1:17" hidden="1" x14ac:dyDescent="0.3">
      <c r="A648" s="5" t="s">
        <v>1611</v>
      </c>
      <c r="B648" s="34">
        <v>45139.712604166663</v>
      </c>
      <c r="C648" s="38">
        <v>45139.722581018519</v>
      </c>
      <c r="D648" s="3" t="s">
        <v>10</v>
      </c>
      <c r="E648" s="3" t="s">
        <v>8</v>
      </c>
      <c r="F648" s="3" t="s">
        <v>25</v>
      </c>
      <c r="G648" s="3" t="s">
        <v>15</v>
      </c>
      <c r="H648" s="84" t="str">
        <f t="shared" si="10"/>
        <v>Reason Unknown</v>
      </c>
      <c r="I648" s="63">
        <f>(tbl_raw_data[[#This Row],[Date Actioned]])-(tbl_raw_data[[#This Row],[Date Tagged]])</f>
        <v>9.976851855753921E-3</v>
      </c>
      <c r="J648" s="66">
        <f>HOUR(tbl_raw_data[[#This Row],[time_taken]])*60+MINUTE(tbl_raw_data[[#This Row],[time_taken]])+SECOND(tbl_raw_data[[#This Row],[time_taken]])/60</f>
        <v>14.366666666666667</v>
      </c>
      <c r="K648" s="68">
        <f>DATE(YEAR(tbl_raw_data[[#This Row],[Date Actioned]]),MONTH(tbl_raw_data[[#This Row],[Date Actioned]]),DAY(tbl_raw_data[[#This Row],[Date Actioned]]))</f>
        <v>45139</v>
      </c>
      <c r="L648" s="65" t="str">
        <f>UPPER(TEXT(tbl_raw_data[[#This Row],[updated_date]],"MMMM"))</f>
        <v>AUGUST</v>
      </c>
      <c r="M648" s="65" t="str">
        <f>"WEEK "&amp;IF(ROUNDUP(DAY(tbl_raw_data[[#This Row],[updated_date]])/7,0)=5,4,ROUNDUP(DAY(tbl_raw_data[[#This Row],[updated_date]])/7,0))</f>
        <v>WEEK 1</v>
      </c>
      <c r="N648" s="71" t="str">
        <f>UPPER(VLOOKUP(tbl_raw_data[[#This Row],[Analyst]],settings!$A$1:$B$15,2,0))</f>
        <v>ASIF</v>
      </c>
      <c r="O648" s="71" t="str">
        <f>TRIM(UPPER(tbl_raw_data[[#This Row],[Outcome]]))</f>
        <v>APPROVE</v>
      </c>
      <c r="P648" s="71" t="str">
        <f>TRIM(UPPER(tbl_raw_data[[#This Row],[Queue Name]]))</f>
        <v>CONSUMER POST BUREAU</v>
      </c>
      <c r="Q648" s="71" t="str">
        <f>IF(tbl_raw_data[[#This Row],[time_taken_in_min]]&lt;=settings!$D$2,"SLA_MET","SLA_NOT_MET")</f>
        <v>SLA_MET</v>
      </c>
    </row>
    <row r="649" spans="1:17" hidden="1" x14ac:dyDescent="0.3">
      <c r="A649" s="7" t="s">
        <v>1612</v>
      </c>
      <c r="B649" s="36">
        <v>45139.718842592592</v>
      </c>
      <c r="C649" s="39">
        <v>45139.726226851853</v>
      </c>
      <c r="D649" s="8" t="s">
        <v>15</v>
      </c>
      <c r="E649" s="6" t="s">
        <v>11</v>
      </c>
      <c r="F649" s="8" t="s">
        <v>24</v>
      </c>
      <c r="G649" s="9"/>
      <c r="H649" s="84" t="str">
        <f t="shared" si="10"/>
        <v>Reason Unknown</v>
      </c>
      <c r="I649" s="63">
        <f>(tbl_raw_data[[#This Row],[Date Actioned]])-(tbl_raw_data[[#This Row],[Date Tagged]])</f>
        <v>7.3842592610162683E-3</v>
      </c>
      <c r="J649" s="66">
        <f>HOUR(tbl_raw_data[[#This Row],[time_taken]])*60+MINUTE(tbl_raw_data[[#This Row],[time_taken]])+SECOND(tbl_raw_data[[#This Row],[time_taken]])/60</f>
        <v>10.633333333333333</v>
      </c>
      <c r="K649" s="68">
        <f>DATE(YEAR(tbl_raw_data[[#This Row],[Date Actioned]]),MONTH(tbl_raw_data[[#This Row],[Date Actioned]]),DAY(tbl_raw_data[[#This Row],[Date Actioned]]))</f>
        <v>45139</v>
      </c>
      <c r="L649" s="65" t="str">
        <f>UPPER(TEXT(tbl_raw_data[[#This Row],[updated_date]],"MMMM"))</f>
        <v>AUGUST</v>
      </c>
      <c r="M649" s="65" t="str">
        <f>"WEEK "&amp;IF(ROUNDUP(DAY(tbl_raw_data[[#This Row],[updated_date]])/7,0)=5,4,ROUNDUP(DAY(tbl_raw_data[[#This Row],[updated_date]])/7,0))</f>
        <v>WEEK 1</v>
      </c>
      <c r="N649" s="71" t="str">
        <f>UPPER(VLOOKUP(tbl_raw_data[[#This Row],[Analyst]],settings!$A$1:$B$15,2,0))</f>
        <v>SAM</v>
      </c>
      <c r="O649" s="71" t="str">
        <f>TRIM(UPPER(tbl_raw_data[[#This Row],[Outcome]]))</f>
        <v>APPROVE</v>
      </c>
      <c r="P649" s="71" t="str">
        <f>TRIM(UPPER(tbl_raw_data[[#This Row],[Queue Name]]))</f>
        <v>CONSUMER EXISTING</v>
      </c>
      <c r="Q649" s="71" t="str">
        <f>IF(tbl_raw_data[[#This Row],[time_taken_in_min]]&lt;=settings!$D$2,"SLA_MET","SLA_NOT_MET")</f>
        <v>SLA_MET</v>
      </c>
    </row>
    <row r="650" spans="1:17" hidden="1" x14ac:dyDescent="0.3">
      <c r="A650" s="1" t="s">
        <v>1613</v>
      </c>
      <c r="B650" s="34">
        <v>45139.719317129631</v>
      </c>
      <c r="C650" s="38">
        <v>45139.721574074072</v>
      </c>
      <c r="D650" s="3" t="s">
        <v>10</v>
      </c>
      <c r="E650" s="3" t="s">
        <v>11</v>
      </c>
      <c r="F650" s="3" t="s">
        <v>21</v>
      </c>
      <c r="G650" s="3" t="s">
        <v>15</v>
      </c>
      <c r="H650" s="84" t="str">
        <f t="shared" si="10"/>
        <v>Reason Unknown</v>
      </c>
      <c r="I650" s="63">
        <f>(tbl_raw_data[[#This Row],[Date Actioned]])-(tbl_raw_data[[#This Row],[Date Tagged]])</f>
        <v>2.2569444408873096E-3</v>
      </c>
      <c r="J650" s="66">
        <f>HOUR(tbl_raw_data[[#This Row],[time_taken]])*60+MINUTE(tbl_raw_data[[#This Row],[time_taken]])+SECOND(tbl_raw_data[[#This Row],[time_taken]])/60</f>
        <v>3.25</v>
      </c>
      <c r="K650" s="68">
        <f>DATE(YEAR(tbl_raw_data[[#This Row],[Date Actioned]]),MONTH(tbl_raw_data[[#This Row],[Date Actioned]]),DAY(tbl_raw_data[[#This Row],[Date Actioned]]))</f>
        <v>45139</v>
      </c>
      <c r="L650" s="65" t="str">
        <f>UPPER(TEXT(tbl_raw_data[[#This Row],[updated_date]],"MMMM"))</f>
        <v>AUGUST</v>
      </c>
      <c r="M650" s="65" t="str">
        <f>"WEEK "&amp;IF(ROUNDUP(DAY(tbl_raw_data[[#This Row],[updated_date]])/7,0)=5,4,ROUNDUP(DAY(tbl_raw_data[[#This Row],[updated_date]])/7,0))</f>
        <v>WEEK 1</v>
      </c>
      <c r="N650" s="71" t="str">
        <f>UPPER(VLOOKUP(tbl_raw_data[[#This Row],[Analyst]],settings!$A$1:$B$15,2,0))</f>
        <v>SHAHID</v>
      </c>
      <c r="O650" s="71" t="str">
        <f>TRIM(UPPER(tbl_raw_data[[#This Row],[Outcome]]))</f>
        <v>APPROVE</v>
      </c>
      <c r="P650" s="71" t="str">
        <f>TRIM(UPPER(tbl_raw_data[[#This Row],[Queue Name]]))</f>
        <v>CONSUMER EXISTING</v>
      </c>
      <c r="Q650" s="71" t="str">
        <f>IF(tbl_raw_data[[#This Row],[time_taken_in_min]]&lt;=settings!$D$2,"SLA_MET","SLA_NOT_MET")</f>
        <v>SLA_MET</v>
      </c>
    </row>
    <row r="651" spans="1:17" hidden="1" x14ac:dyDescent="0.3">
      <c r="A651" s="5" t="s">
        <v>1614</v>
      </c>
      <c r="B651" s="36">
        <v>45139.721689814818</v>
      </c>
      <c r="C651" s="37">
        <v>45139.728715277779</v>
      </c>
      <c r="D651" s="6" t="s">
        <v>10</v>
      </c>
      <c r="E651" s="6" t="s">
        <v>18</v>
      </c>
      <c r="F651" s="6" t="s">
        <v>19</v>
      </c>
      <c r="G651" s="6" t="s">
        <v>16</v>
      </c>
      <c r="H651" s="84" t="str">
        <f t="shared" si="10"/>
        <v>Reason Unknown</v>
      </c>
      <c r="I651" s="63">
        <f>(tbl_raw_data[[#This Row],[Date Actioned]])-(tbl_raw_data[[#This Row],[Date Tagged]])</f>
        <v>7.025462960882578E-3</v>
      </c>
      <c r="J651" s="66">
        <f>HOUR(tbl_raw_data[[#This Row],[time_taken]])*60+MINUTE(tbl_raw_data[[#This Row],[time_taken]])+SECOND(tbl_raw_data[[#This Row],[time_taken]])/60</f>
        <v>10.116666666666667</v>
      </c>
      <c r="K651" s="68">
        <f>DATE(YEAR(tbl_raw_data[[#This Row],[Date Actioned]]),MONTH(tbl_raw_data[[#This Row],[Date Actioned]]),DAY(tbl_raw_data[[#This Row],[Date Actioned]]))</f>
        <v>45139</v>
      </c>
      <c r="L651" s="65" t="str">
        <f>UPPER(TEXT(tbl_raw_data[[#This Row],[updated_date]],"MMMM"))</f>
        <v>AUGUST</v>
      </c>
      <c r="M651" s="65" t="str">
        <f>"WEEK "&amp;IF(ROUNDUP(DAY(tbl_raw_data[[#This Row],[updated_date]])/7,0)=5,4,ROUNDUP(DAY(tbl_raw_data[[#This Row],[updated_date]])/7,0))</f>
        <v>WEEK 1</v>
      </c>
      <c r="N651" s="71" t="str">
        <f>UPPER(VLOOKUP(tbl_raw_data[[#This Row],[Analyst]],settings!$A$1:$B$15,2,0))</f>
        <v>NAVED</v>
      </c>
      <c r="O651" s="71" t="str">
        <f>TRIM(UPPER(tbl_raw_data[[#This Row],[Outcome]]))</f>
        <v>APPROVE</v>
      </c>
      <c r="P651" s="71" t="str">
        <f>TRIM(UPPER(tbl_raw_data[[#This Row],[Queue Name]]))</f>
        <v>CONSUMER PRE BUREAU</v>
      </c>
      <c r="Q651" s="71" t="str">
        <f>IF(tbl_raw_data[[#This Row],[time_taken_in_min]]&lt;=settings!$D$2,"SLA_MET","SLA_NOT_MET")</f>
        <v>SLA_MET</v>
      </c>
    </row>
    <row r="652" spans="1:17" hidden="1" x14ac:dyDescent="0.3">
      <c r="A652" s="7" t="s">
        <v>1615</v>
      </c>
      <c r="B652" s="34">
        <v>45139.746157407404</v>
      </c>
      <c r="C652" s="35">
        <v>45139.753437500003</v>
      </c>
      <c r="D652" s="2" t="s">
        <v>15</v>
      </c>
      <c r="E652" s="3" t="s">
        <v>8</v>
      </c>
      <c r="F652" s="2" t="s">
        <v>21</v>
      </c>
      <c r="G652" s="4"/>
      <c r="H652" s="84" t="str">
        <f t="shared" si="10"/>
        <v>Reason Unknown</v>
      </c>
      <c r="I652" s="63">
        <f>(tbl_raw_data[[#This Row],[Date Actioned]])-(tbl_raw_data[[#This Row],[Date Tagged]])</f>
        <v>7.2800925991032273E-3</v>
      </c>
      <c r="J652" s="66">
        <f>HOUR(tbl_raw_data[[#This Row],[time_taken]])*60+MINUTE(tbl_raw_data[[#This Row],[time_taken]])+SECOND(tbl_raw_data[[#This Row],[time_taken]])/60</f>
        <v>10.483333333333333</v>
      </c>
      <c r="K652" s="68">
        <f>DATE(YEAR(tbl_raw_data[[#This Row],[Date Actioned]]),MONTH(tbl_raw_data[[#This Row],[Date Actioned]]),DAY(tbl_raw_data[[#This Row],[Date Actioned]]))</f>
        <v>45139</v>
      </c>
      <c r="L652" s="65" t="str">
        <f>UPPER(TEXT(tbl_raw_data[[#This Row],[updated_date]],"MMMM"))</f>
        <v>AUGUST</v>
      </c>
      <c r="M652" s="65" t="str">
        <f>"WEEK "&amp;IF(ROUNDUP(DAY(tbl_raw_data[[#This Row],[updated_date]])/7,0)=5,4,ROUNDUP(DAY(tbl_raw_data[[#This Row],[updated_date]])/7,0))</f>
        <v>WEEK 1</v>
      </c>
      <c r="N652" s="71" t="str">
        <f>UPPER(VLOOKUP(tbl_raw_data[[#This Row],[Analyst]],settings!$A$1:$B$15,2,0))</f>
        <v>SHAHID</v>
      </c>
      <c r="O652" s="71" t="str">
        <f>TRIM(UPPER(tbl_raw_data[[#This Row],[Outcome]]))</f>
        <v>APPROVE</v>
      </c>
      <c r="P652" s="71" t="str">
        <f>TRIM(UPPER(tbl_raw_data[[#This Row],[Queue Name]]))</f>
        <v>CONSUMER POST BUREAU</v>
      </c>
      <c r="Q652" s="71" t="str">
        <f>IF(tbl_raw_data[[#This Row],[time_taken_in_min]]&lt;=settings!$D$2,"SLA_MET","SLA_NOT_MET")</f>
        <v>SLA_MET</v>
      </c>
    </row>
    <row r="653" spans="1:17" hidden="1" x14ac:dyDescent="0.3">
      <c r="A653" s="1" t="s">
        <v>1616</v>
      </c>
      <c r="B653" s="36">
        <v>45139.75980324074</v>
      </c>
      <c r="C653" s="39">
        <v>45139.768587962964</v>
      </c>
      <c r="D653" s="8" t="s">
        <v>15</v>
      </c>
      <c r="E653" s="6" t="s">
        <v>8</v>
      </c>
      <c r="F653" s="8" t="s">
        <v>25</v>
      </c>
      <c r="G653" s="9"/>
      <c r="H653" s="84" t="str">
        <f t="shared" si="10"/>
        <v>Reason Unknown</v>
      </c>
      <c r="I653" s="63">
        <f>(tbl_raw_data[[#This Row],[Date Actioned]])-(tbl_raw_data[[#This Row],[Date Tagged]])</f>
        <v>8.7847222239361145E-3</v>
      </c>
      <c r="J653" s="66">
        <f>HOUR(tbl_raw_data[[#This Row],[time_taken]])*60+MINUTE(tbl_raw_data[[#This Row],[time_taken]])+SECOND(tbl_raw_data[[#This Row],[time_taken]])/60</f>
        <v>12.65</v>
      </c>
      <c r="K653" s="68">
        <f>DATE(YEAR(tbl_raw_data[[#This Row],[Date Actioned]]),MONTH(tbl_raw_data[[#This Row],[Date Actioned]]),DAY(tbl_raw_data[[#This Row],[Date Actioned]]))</f>
        <v>45139</v>
      </c>
      <c r="L653" s="65" t="str">
        <f>UPPER(TEXT(tbl_raw_data[[#This Row],[updated_date]],"MMMM"))</f>
        <v>AUGUST</v>
      </c>
      <c r="M653" s="65" t="str">
        <f>"WEEK "&amp;IF(ROUNDUP(DAY(tbl_raw_data[[#This Row],[updated_date]])/7,0)=5,4,ROUNDUP(DAY(tbl_raw_data[[#This Row],[updated_date]])/7,0))</f>
        <v>WEEK 1</v>
      </c>
      <c r="N653" s="71" t="str">
        <f>UPPER(VLOOKUP(tbl_raw_data[[#This Row],[Analyst]],settings!$A$1:$B$15,2,0))</f>
        <v>ASIF</v>
      </c>
      <c r="O653" s="71" t="str">
        <f>TRIM(UPPER(tbl_raw_data[[#This Row],[Outcome]]))</f>
        <v>APPROVE</v>
      </c>
      <c r="P653" s="71" t="str">
        <f>TRIM(UPPER(tbl_raw_data[[#This Row],[Queue Name]]))</f>
        <v>CONSUMER POST BUREAU</v>
      </c>
      <c r="Q653" s="71" t="str">
        <f>IF(tbl_raw_data[[#This Row],[time_taken_in_min]]&lt;=settings!$D$2,"SLA_MET","SLA_NOT_MET")</f>
        <v>SLA_MET</v>
      </c>
    </row>
    <row r="654" spans="1:17" hidden="1" x14ac:dyDescent="0.3">
      <c r="A654" s="5" t="s">
        <v>1617</v>
      </c>
      <c r="B654" s="34">
        <v>45139.775347222225</v>
      </c>
      <c r="C654" s="38">
        <v>45139.77789351852</v>
      </c>
      <c r="D654" s="3" t="s">
        <v>10</v>
      </c>
      <c r="E654" s="3" t="s">
        <v>11</v>
      </c>
      <c r="F654" s="3" t="s">
        <v>21</v>
      </c>
      <c r="G654" s="3" t="s">
        <v>15</v>
      </c>
      <c r="H654" s="84" t="str">
        <f t="shared" si="10"/>
        <v>Reason Unknown</v>
      </c>
      <c r="I654" s="63">
        <f>(tbl_raw_data[[#This Row],[Date Actioned]])-(tbl_raw_data[[#This Row],[Date Tagged]])</f>
        <v>2.5462962948950008E-3</v>
      </c>
      <c r="J654" s="66">
        <f>HOUR(tbl_raw_data[[#This Row],[time_taken]])*60+MINUTE(tbl_raw_data[[#This Row],[time_taken]])+SECOND(tbl_raw_data[[#This Row],[time_taken]])/60</f>
        <v>3.6666666666666665</v>
      </c>
      <c r="K654" s="68">
        <f>DATE(YEAR(tbl_raw_data[[#This Row],[Date Actioned]]),MONTH(tbl_raw_data[[#This Row],[Date Actioned]]),DAY(tbl_raw_data[[#This Row],[Date Actioned]]))</f>
        <v>45139</v>
      </c>
      <c r="L654" s="65" t="str">
        <f>UPPER(TEXT(tbl_raw_data[[#This Row],[updated_date]],"MMMM"))</f>
        <v>AUGUST</v>
      </c>
      <c r="M654" s="65" t="str">
        <f>"WEEK "&amp;IF(ROUNDUP(DAY(tbl_raw_data[[#This Row],[updated_date]])/7,0)=5,4,ROUNDUP(DAY(tbl_raw_data[[#This Row],[updated_date]])/7,0))</f>
        <v>WEEK 1</v>
      </c>
      <c r="N654" s="71" t="str">
        <f>UPPER(VLOOKUP(tbl_raw_data[[#This Row],[Analyst]],settings!$A$1:$B$15,2,0))</f>
        <v>SHAHID</v>
      </c>
      <c r="O654" s="71" t="str">
        <f>TRIM(UPPER(tbl_raw_data[[#This Row],[Outcome]]))</f>
        <v>APPROVE</v>
      </c>
      <c r="P654" s="71" t="str">
        <f>TRIM(UPPER(tbl_raw_data[[#This Row],[Queue Name]]))</f>
        <v>CONSUMER EXISTING</v>
      </c>
      <c r="Q654" s="71" t="str">
        <f>IF(tbl_raw_data[[#This Row],[time_taken_in_min]]&lt;=settings!$D$2,"SLA_MET","SLA_NOT_MET")</f>
        <v>SLA_MET</v>
      </c>
    </row>
    <row r="655" spans="1:17" hidden="1" x14ac:dyDescent="0.3">
      <c r="A655" s="7" t="s">
        <v>1618</v>
      </c>
      <c r="B655" s="36">
        <v>45139.778217592589</v>
      </c>
      <c r="C655" s="37">
        <v>45139.78266203704</v>
      </c>
      <c r="D655" s="6" t="s">
        <v>10</v>
      </c>
      <c r="E655" s="6" t="s">
        <v>8</v>
      </c>
      <c r="F655" s="6" t="s">
        <v>19</v>
      </c>
      <c r="G655" s="6" t="s">
        <v>15</v>
      </c>
      <c r="H655" s="84" t="str">
        <f t="shared" si="10"/>
        <v>Reason Unknown</v>
      </c>
      <c r="I655" s="63">
        <f>(tbl_raw_data[[#This Row],[Date Actioned]])-(tbl_raw_data[[#This Row],[Date Tagged]])</f>
        <v>4.4444444502005354E-3</v>
      </c>
      <c r="J655" s="66">
        <f>HOUR(tbl_raw_data[[#This Row],[time_taken]])*60+MINUTE(tbl_raw_data[[#This Row],[time_taken]])+SECOND(tbl_raw_data[[#This Row],[time_taken]])/60</f>
        <v>6.4</v>
      </c>
      <c r="K655" s="68">
        <f>DATE(YEAR(tbl_raw_data[[#This Row],[Date Actioned]]),MONTH(tbl_raw_data[[#This Row],[Date Actioned]]),DAY(tbl_raw_data[[#This Row],[Date Actioned]]))</f>
        <v>45139</v>
      </c>
      <c r="L655" s="65" t="str">
        <f>UPPER(TEXT(tbl_raw_data[[#This Row],[updated_date]],"MMMM"))</f>
        <v>AUGUST</v>
      </c>
      <c r="M655" s="65" t="str">
        <f>"WEEK "&amp;IF(ROUNDUP(DAY(tbl_raw_data[[#This Row],[updated_date]])/7,0)=5,4,ROUNDUP(DAY(tbl_raw_data[[#This Row],[updated_date]])/7,0))</f>
        <v>WEEK 1</v>
      </c>
      <c r="N655" s="71" t="str">
        <f>UPPER(VLOOKUP(tbl_raw_data[[#This Row],[Analyst]],settings!$A$1:$B$15,2,0))</f>
        <v>NAVED</v>
      </c>
      <c r="O655" s="71" t="str">
        <f>TRIM(UPPER(tbl_raw_data[[#This Row],[Outcome]]))</f>
        <v>APPROVE</v>
      </c>
      <c r="P655" s="71" t="str">
        <f>TRIM(UPPER(tbl_raw_data[[#This Row],[Queue Name]]))</f>
        <v>CONSUMER POST BUREAU</v>
      </c>
      <c r="Q655" s="71" t="str">
        <f>IF(tbl_raw_data[[#This Row],[time_taken_in_min]]&lt;=settings!$D$2,"SLA_MET","SLA_NOT_MET")</f>
        <v>SLA_MET</v>
      </c>
    </row>
    <row r="656" spans="1:17" hidden="1" x14ac:dyDescent="0.3">
      <c r="A656" s="1" t="s">
        <v>1619</v>
      </c>
      <c r="B656" s="34">
        <v>45139.781863425924</v>
      </c>
      <c r="C656" s="38">
        <v>45139.785034722219</v>
      </c>
      <c r="D656" s="3" t="s">
        <v>10</v>
      </c>
      <c r="E656" s="3" t="s">
        <v>18</v>
      </c>
      <c r="F656" s="3" t="s">
        <v>21</v>
      </c>
      <c r="G656" s="3" t="s">
        <v>177</v>
      </c>
      <c r="H656" s="84" t="str">
        <f t="shared" si="10"/>
        <v>Reason Unknown</v>
      </c>
      <c r="I656" s="63">
        <f>(tbl_raw_data[[#This Row],[Date Actioned]])-(tbl_raw_data[[#This Row],[Date Tagged]])</f>
        <v>3.1712962954770774E-3</v>
      </c>
      <c r="J656" s="66">
        <f>HOUR(tbl_raw_data[[#This Row],[time_taken]])*60+MINUTE(tbl_raw_data[[#This Row],[time_taken]])+SECOND(tbl_raw_data[[#This Row],[time_taken]])/60</f>
        <v>4.5666666666666664</v>
      </c>
      <c r="K656" s="68">
        <f>DATE(YEAR(tbl_raw_data[[#This Row],[Date Actioned]]),MONTH(tbl_raw_data[[#This Row],[Date Actioned]]),DAY(tbl_raw_data[[#This Row],[Date Actioned]]))</f>
        <v>45139</v>
      </c>
      <c r="L656" s="65" t="str">
        <f>UPPER(TEXT(tbl_raw_data[[#This Row],[updated_date]],"MMMM"))</f>
        <v>AUGUST</v>
      </c>
      <c r="M656" s="65" t="str">
        <f>"WEEK "&amp;IF(ROUNDUP(DAY(tbl_raw_data[[#This Row],[updated_date]])/7,0)=5,4,ROUNDUP(DAY(tbl_raw_data[[#This Row],[updated_date]])/7,0))</f>
        <v>WEEK 1</v>
      </c>
      <c r="N656" s="71" t="str">
        <f>UPPER(VLOOKUP(tbl_raw_data[[#This Row],[Analyst]],settings!$A$1:$B$15,2,0))</f>
        <v>SHAHID</v>
      </c>
      <c r="O656" s="71" t="str">
        <f>TRIM(UPPER(tbl_raw_data[[#This Row],[Outcome]]))</f>
        <v>APPROVE</v>
      </c>
      <c r="P656" s="71" t="str">
        <f>TRIM(UPPER(tbl_raw_data[[#This Row],[Queue Name]]))</f>
        <v>CONSUMER PRE BUREAU</v>
      </c>
      <c r="Q656" s="71" t="str">
        <f>IF(tbl_raw_data[[#This Row],[time_taken_in_min]]&lt;=settings!$D$2,"SLA_MET","SLA_NOT_MET")</f>
        <v>SLA_MET</v>
      </c>
    </row>
    <row r="657" spans="1:17" hidden="1" x14ac:dyDescent="0.3">
      <c r="A657" s="5" t="s">
        <v>1620</v>
      </c>
      <c r="B657" s="36">
        <v>45139.799513888887</v>
      </c>
      <c r="C657" s="37">
        <v>45139.804444444446</v>
      </c>
      <c r="D657" s="6" t="s">
        <v>10</v>
      </c>
      <c r="E657" s="6" t="s">
        <v>18</v>
      </c>
      <c r="F657" s="6" t="s">
        <v>25</v>
      </c>
      <c r="G657" s="6" t="s">
        <v>15</v>
      </c>
      <c r="H657" s="84" t="str">
        <f t="shared" si="10"/>
        <v>Reason Unknown</v>
      </c>
      <c r="I657" s="63">
        <f>(tbl_raw_data[[#This Row],[Date Actioned]])-(tbl_raw_data[[#This Row],[Date Tagged]])</f>
        <v>4.9305555585306138E-3</v>
      </c>
      <c r="J657" s="66">
        <f>HOUR(tbl_raw_data[[#This Row],[time_taken]])*60+MINUTE(tbl_raw_data[[#This Row],[time_taken]])+SECOND(tbl_raw_data[[#This Row],[time_taken]])/60</f>
        <v>7.1</v>
      </c>
      <c r="K657" s="68">
        <f>DATE(YEAR(tbl_raw_data[[#This Row],[Date Actioned]]),MONTH(tbl_raw_data[[#This Row],[Date Actioned]]),DAY(tbl_raw_data[[#This Row],[Date Actioned]]))</f>
        <v>45139</v>
      </c>
      <c r="L657" s="65" t="str">
        <f>UPPER(TEXT(tbl_raw_data[[#This Row],[updated_date]],"MMMM"))</f>
        <v>AUGUST</v>
      </c>
      <c r="M657" s="65" t="str">
        <f>"WEEK "&amp;IF(ROUNDUP(DAY(tbl_raw_data[[#This Row],[updated_date]])/7,0)=5,4,ROUNDUP(DAY(tbl_raw_data[[#This Row],[updated_date]])/7,0))</f>
        <v>WEEK 1</v>
      </c>
      <c r="N657" s="71" t="str">
        <f>UPPER(VLOOKUP(tbl_raw_data[[#This Row],[Analyst]],settings!$A$1:$B$15,2,0))</f>
        <v>ASIF</v>
      </c>
      <c r="O657" s="71" t="str">
        <f>TRIM(UPPER(tbl_raw_data[[#This Row],[Outcome]]))</f>
        <v>APPROVE</v>
      </c>
      <c r="P657" s="71" t="str">
        <f>TRIM(UPPER(tbl_raw_data[[#This Row],[Queue Name]]))</f>
        <v>CONSUMER PRE BUREAU</v>
      </c>
      <c r="Q657" s="71" t="str">
        <f>IF(tbl_raw_data[[#This Row],[time_taken_in_min]]&lt;=settings!$D$2,"SLA_MET","SLA_NOT_MET")</f>
        <v>SLA_MET</v>
      </c>
    </row>
    <row r="658" spans="1:17" hidden="1" x14ac:dyDescent="0.3">
      <c r="A658" s="7" t="s">
        <v>1621</v>
      </c>
      <c r="B658" s="34">
        <v>45139.802291666667</v>
      </c>
      <c r="C658" s="38">
        <v>45139.805590277778</v>
      </c>
      <c r="D658" s="3" t="s">
        <v>10</v>
      </c>
      <c r="E658" s="3" t="s">
        <v>11</v>
      </c>
      <c r="F658" s="3" t="s">
        <v>19</v>
      </c>
      <c r="G658" s="3" t="s">
        <v>23</v>
      </c>
      <c r="H658" s="84" t="str">
        <f t="shared" si="10"/>
        <v>Reason Unknown</v>
      </c>
      <c r="I658" s="63">
        <f>(tbl_raw_data[[#This Row],[Date Actioned]])-(tbl_raw_data[[#This Row],[Date Tagged]])</f>
        <v>3.2986111109494232E-3</v>
      </c>
      <c r="J658" s="66">
        <f>HOUR(tbl_raw_data[[#This Row],[time_taken]])*60+MINUTE(tbl_raw_data[[#This Row],[time_taken]])+SECOND(tbl_raw_data[[#This Row],[time_taken]])/60</f>
        <v>4.75</v>
      </c>
      <c r="K658" s="68">
        <f>DATE(YEAR(tbl_raw_data[[#This Row],[Date Actioned]]),MONTH(tbl_raw_data[[#This Row],[Date Actioned]]),DAY(tbl_raw_data[[#This Row],[Date Actioned]]))</f>
        <v>45139</v>
      </c>
      <c r="L658" s="65" t="str">
        <f>UPPER(TEXT(tbl_raw_data[[#This Row],[updated_date]],"MMMM"))</f>
        <v>AUGUST</v>
      </c>
      <c r="M658" s="65" t="str">
        <f>"WEEK "&amp;IF(ROUNDUP(DAY(tbl_raw_data[[#This Row],[updated_date]])/7,0)=5,4,ROUNDUP(DAY(tbl_raw_data[[#This Row],[updated_date]])/7,0))</f>
        <v>WEEK 1</v>
      </c>
      <c r="N658" s="71" t="str">
        <f>UPPER(VLOOKUP(tbl_raw_data[[#This Row],[Analyst]],settings!$A$1:$B$15,2,0))</f>
        <v>NAVED</v>
      </c>
      <c r="O658" s="71" t="str">
        <f>TRIM(UPPER(tbl_raw_data[[#This Row],[Outcome]]))</f>
        <v>APPROVE</v>
      </c>
      <c r="P658" s="71" t="str">
        <f>TRIM(UPPER(tbl_raw_data[[#This Row],[Queue Name]]))</f>
        <v>CONSUMER EXISTING</v>
      </c>
      <c r="Q658" s="71" t="str">
        <f>IF(tbl_raw_data[[#This Row],[time_taken_in_min]]&lt;=settings!$D$2,"SLA_MET","SLA_NOT_MET")</f>
        <v>SLA_MET</v>
      </c>
    </row>
    <row r="659" spans="1:17" hidden="1" x14ac:dyDescent="0.3">
      <c r="A659" s="1" t="s">
        <v>1622</v>
      </c>
      <c r="B659" s="36">
        <v>45139.813946759263</v>
      </c>
      <c r="C659" s="39">
        <v>45139.822881944441</v>
      </c>
      <c r="D659" s="8" t="s">
        <v>15</v>
      </c>
      <c r="E659" s="6" t="s">
        <v>8</v>
      </c>
      <c r="F659" s="8" t="s">
        <v>24</v>
      </c>
      <c r="G659" s="9"/>
      <c r="H659" s="84" t="str">
        <f t="shared" si="10"/>
        <v>Reason Unknown</v>
      </c>
      <c r="I659" s="63">
        <f>(tbl_raw_data[[#This Row],[Date Actioned]])-(tbl_raw_data[[#This Row],[Date Tagged]])</f>
        <v>8.9351851784158498E-3</v>
      </c>
      <c r="J659" s="66">
        <f>HOUR(tbl_raw_data[[#This Row],[time_taken]])*60+MINUTE(tbl_raw_data[[#This Row],[time_taken]])+SECOND(tbl_raw_data[[#This Row],[time_taken]])/60</f>
        <v>12.866666666666667</v>
      </c>
      <c r="K659" s="68">
        <f>DATE(YEAR(tbl_raw_data[[#This Row],[Date Actioned]]),MONTH(tbl_raw_data[[#This Row],[Date Actioned]]),DAY(tbl_raw_data[[#This Row],[Date Actioned]]))</f>
        <v>45139</v>
      </c>
      <c r="L659" s="65" t="str">
        <f>UPPER(TEXT(tbl_raw_data[[#This Row],[updated_date]],"MMMM"))</f>
        <v>AUGUST</v>
      </c>
      <c r="M659" s="65" t="str">
        <f>"WEEK "&amp;IF(ROUNDUP(DAY(tbl_raw_data[[#This Row],[updated_date]])/7,0)=5,4,ROUNDUP(DAY(tbl_raw_data[[#This Row],[updated_date]])/7,0))</f>
        <v>WEEK 1</v>
      </c>
      <c r="N659" s="71" t="str">
        <f>UPPER(VLOOKUP(tbl_raw_data[[#This Row],[Analyst]],settings!$A$1:$B$15,2,0))</f>
        <v>SAM</v>
      </c>
      <c r="O659" s="71" t="str">
        <f>TRIM(UPPER(tbl_raw_data[[#This Row],[Outcome]]))</f>
        <v>APPROVE</v>
      </c>
      <c r="P659" s="71" t="str">
        <f>TRIM(UPPER(tbl_raw_data[[#This Row],[Queue Name]]))</f>
        <v>CONSUMER POST BUREAU</v>
      </c>
      <c r="Q659" s="71" t="str">
        <f>IF(tbl_raw_data[[#This Row],[time_taken_in_min]]&lt;=settings!$D$2,"SLA_MET","SLA_NOT_MET")</f>
        <v>SLA_MET</v>
      </c>
    </row>
    <row r="660" spans="1:17" hidden="1" x14ac:dyDescent="0.3">
      <c r="A660" s="5" t="s">
        <v>1623</v>
      </c>
      <c r="B660" s="34">
        <v>45139.831886574073</v>
      </c>
      <c r="C660" s="38">
        <v>45139.837708333333</v>
      </c>
      <c r="D660" s="3" t="s">
        <v>10</v>
      </c>
      <c r="E660" s="3" t="s">
        <v>11</v>
      </c>
      <c r="F660" s="3" t="s">
        <v>25</v>
      </c>
      <c r="G660" s="3" t="s">
        <v>15</v>
      </c>
      <c r="H660" s="84" t="str">
        <f t="shared" si="10"/>
        <v>Reason Unknown</v>
      </c>
      <c r="I660" s="63">
        <f>(tbl_raw_data[[#This Row],[Date Actioned]])-(tbl_raw_data[[#This Row],[Date Tagged]])</f>
        <v>5.8217592595610768E-3</v>
      </c>
      <c r="J660" s="66">
        <f>HOUR(tbl_raw_data[[#This Row],[time_taken]])*60+MINUTE(tbl_raw_data[[#This Row],[time_taken]])+SECOND(tbl_raw_data[[#This Row],[time_taken]])/60</f>
        <v>8.3833333333333329</v>
      </c>
      <c r="K660" s="68">
        <f>DATE(YEAR(tbl_raw_data[[#This Row],[Date Actioned]]),MONTH(tbl_raw_data[[#This Row],[Date Actioned]]),DAY(tbl_raw_data[[#This Row],[Date Actioned]]))</f>
        <v>45139</v>
      </c>
      <c r="L660" s="65" t="str">
        <f>UPPER(TEXT(tbl_raw_data[[#This Row],[updated_date]],"MMMM"))</f>
        <v>AUGUST</v>
      </c>
      <c r="M660" s="65" t="str">
        <f>"WEEK "&amp;IF(ROUNDUP(DAY(tbl_raw_data[[#This Row],[updated_date]])/7,0)=5,4,ROUNDUP(DAY(tbl_raw_data[[#This Row],[updated_date]])/7,0))</f>
        <v>WEEK 1</v>
      </c>
      <c r="N660" s="71" t="str">
        <f>UPPER(VLOOKUP(tbl_raw_data[[#This Row],[Analyst]],settings!$A$1:$B$15,2,0))</f>
        <v>ASIF</v>
      </c>
      <c r="O660" s="71" t="str">
        <f>TRIM(UPPER(tbl_raw_data[[#This Row],[Outcome]]))</f>
        <v>APPROVE</v>
      </c>
      <c r="P660" s="71" t="str">
        <f>TRIM(UPPER(tbl_raw_data[[#This Row],[Queue Name]]))</f>
        <v>CONSUMER EXISTING</v>
      </c>
      <c r="Q660" s="71" t="str">
        <f>IF(tbl_raw_data[[#This Row],[time_taken_in_min]]&lt;=settings!$D$2,"SLA_MET","SLA_NOT_MET")</f>
        <v>SLA_MET</v>
      </c>
    </row>
    <row r="661" spans="1:17" hidden="1" x14ac:dyDescent="0.3">
      <c r="A661" s="7" t="s">
        <v>1624</v>
      </c>
      <c r="B661" s="36">
        <v>45139.838530092595</v>
      </c>
      <c r="C661" s="37">
        <v>45139.843564814815</v>
      </c>
      <c r="D661" s="6" t="s">
        <v>10</v>
      </c>
      <c r="E661" s="6" t="s">
        <v>18</v>
      </c>
      <c r="F661" s="6" t="s">
        <v>25</v>
      </c>
      <c r="G661" s="6" t="s">
        <v>30</v>
      </c>
      <c r="H661" s="84" t="str">
        <f t="shared" si="10"/>
        <v>Reason Unknown</v>
      </c>
      <c r="I661" s="63">
        <f>(tbl_raw_data[[#This Row],[Date Actioned]])-(tbl_raw_data[[#This Row],[Date Tagged]])</f>
        <v>5.0347222204436548E-3</v>
      </c>
      <c r="J661" s="66">
        <f>HOUR(tbl_raw_data[[#This Row],[time_taken]])*60+MINUTE(tbl_raw_data[[#This Row],[time_taken]])+SECOND(tbl_raw_data[[#This Row],[time_taken]])/60</f>
        <v>7.25</v>
      </c>
      <c r="K661" s="68">
        <f>DATE(YEAR(tbl_raw_data[[#This Row],[Date Actioned]]),MONTH(tbl_raw_data[[#This Row],[Date Actioned]]),DAY(tbl_raw_data[[#This Row],[Date Actioned]]))</f>
        <v>45139</v>
      </c>
      <c r="L661" s="65" t="str">
        <f>UPPER(TEXT(tbl_raw_data[[#This Row],[updated_date]],"MMMM"))</f>
        <v>AUGUST</v>
      </c>
      <c r="M661" s="65" t="str">
        <f>"WEEK "&amp;IF(ROUNDUP(DAY(tbl_raw_data[[#This Row],[updated_date]])/7,0)=5,4,ROUNDUP(DAY(tbl_raw_data[[#This Row],[updated_date]])/7,0))</f>
        <v>WEEK 1</v>
      </c>
      <c r="N661" s="71" t="str">
        <f>UPPER(VLOOKUP(tbl_raw_data[[#This Row],[Analyst]],settings!$A$1:$B$15,2,0))</f>
        <v>ASIF</v>
      </c>
      <c r="O661" s="71" t="str">
        <f>TRIM(UPPER(tbl_raw_data[[#This Row],[Outcome]]))</f>
        <v>APPROVE</v>
      </c>
      <c r="P661" s="71" t="str">
        <f>TRIM(UPPER(tbl_raw_data[[#This Row],[Queue Name]]))</f>
        <v>CONSUMER PRE BUREAU</v>
      </c>
      <c r="Q661" s="71" t="str">
        <f>IF(tbl_raw_data[[#This Row],[time_taken_in_min]]&lt;=settings!$D$2,"SLA_MET","SLA_NOT_MET")</f>
        <v>SLA_MET</v>
      </c>
    </row>
    <row r="662" spans="1:17" hidden="1" x14ac:dyDescent="0.3">
      <c r="A662" s="1" t="s">
        <v>1625</v>
      </c>
      <c r="B662" s="34">
        <v>45139.858541666668</v>
      </c>
      <c r="C662" s="35">
        <v>45140.369456018518</v>
      </c>
      <c r="D662" s="2" t="s">
        <v>15</v>
      </c>
      <c r="E662" s="3" t="s">
        <v>8</v>
      </c>
      <c r="F662" s="2" t="s">
        <v>9</v>
      </c>
      <c r="G662" s="4"/>
      <c r="H662" s="84" t="str">
        <f t="shared" si="10"/>
        <v>Reason Unknown</v>
      </c>
      <c r="I662" s="63">
        <f>(tbl_raw_data[[#This Row],[Date Actioned]])-(tbl_raw_data[[#This Row],[Date Tagged]])</f>
        <v>0.51091435184935108</v>
      </c>
      <c r="J662" s="66">
        <f>HOUR(tbl_raw_data[[#This Row],[time_taken]])*60+MINUTE(tbl_raw_data[[#This Row],[time_taken]])+SECOND(tbl_raw_data[[#This Row],[time_taken]])/60</f>
        <v>735.7166666666667</v>
      </c>
      <c r="K662" s="68">
        <f>DATE(YEAR(tbl_raw_data[[#This Row],[Date Actioned]]),MONTH(tbl_raw_data[[#This Row],[Date Actioned]]),DAY(tbl_raw_data[[#This Row],[Date Actioned]]))</f>
        <v>45140</v>
      </c>
      <c r="L662" s="65" t="str">
        <f>UPPER(TEXT(tbl_raw_data[[#This Row],[updated_date]],"MMMM"))</f>
        <v>AUGUST</v>
      </c>
      <c r="M662" s="65" t="str">
        <f>"WEEK "&amp;IF(ROUNDUP(DAY(tbl_raw_data[[#This Row],[updated_date]])/7,0)=5,4,ROUNDUP(DAY(tbl_raw_data[[#This Row],[updated_date]])/7,0))</f>
        <v>WEEK 1</v>
      </c>
      <c r="N662" s="71" t="str">
        <f>UPPER(VLOOKUP(tbl_raw_data[[#This Row],[Analyst]],settings!$A$1:$B$15,2,0))</f>
        <v>QUADIR</v>
      </c>
      <c r="O662" s="71" t="str">
        <f>TRIM(UPPER(tbl_raw_data[[#This Row],[Outcome]]))</f>
        <v>APPROVE</v>
      </c>
      <c r="P662" s="71" t="str">
        <f>TRIM(UPPER(tbl_raw_data[[#This Row],[Queue Name]]))</f>
        <v>CONSUMER POST BUREAU</v>
      </c>
      <c r="Q662" s="71" t="str">
        <f>IF(tbl_raw_data[[#This Row],[time_taken_in_min]]&lt;=settings!$D$2,"SLA_MET","SLA_NOT_MET")</f>
        <v>SLA_NOT_MET</v>
      </c>
    </row>
    <row r="663" spans="1:17" hidden="1" x14ac:dyDescent="0.3">
      <c r="A663" s="5" t="s">
        <v>1626</v>
      </c>
      <c r="B663" s="36">
        <v>45139.874525462961</v>
      </c>
      <c r="C663" s="39">
        <v>45140.372488425928</v>
      </c>
      <c r="D663" s="8" t="s">
        <v>15</v>
      </c>
      <c r="E663" s="6" t="s">
        <v>8</v>
      </c>
      <c r="F663" s="8" t="s">
        <v>9</v>
      </c>
      <c r="G663" s="9"/>
      <c r="H663" s="84" t="str">
        <f t="shared" si="10"/>
        <v>Reason Unknown</v>
      </c>
      <c r="I663" s="63">
        <f>(tbl_raw_data[[#This Row],[Date Actioned]])-(tbl_raw_data[[#This Row],[Date Tagged]])</f>
        <v>0.49796296296699438</v>
      </c>
      <c r="J663" s="66">
        <f>HOUR(tbl_raw_data[[#This Row],[time_taken]])*60+MINUTE(tbl_raw_data[[#This Row],[time_taken]])+SECOND(tbl_raw_data[[#This Row],[time_taken]])/60</f>
        <v>717.06666666666672</v>
      </c>
      <c r="K663" s="68">
        <f>DATE(YEAR(tbl_raw_data[[#This Row],[Date Actioned]]),MONTH(tbl_raw_data[[#This Row],[Date Actioned]]),DAY(tbl_raw_data[[#This Row],[Date Actioned]]))</f>
        <v>45140</v>
      </c>
      <c r="L663" s="65" t="str">
        <f>UPPER(TEXT(tbl_raw_data[[#This Row],[updated_date]],"MMMM"))</f>
        <v>AUGUST</v>
      </c>
      <c r="M663" s="65" t="str">
        <f>"WEEK "&amp;IF(ROUNDUP(DAY(tbl_raw_data[[#This Row],[updated_date]])/7,0)=5,4,ROUNDUP(DAY(tbl_raw_data[[#This Row],[updated_date]])/7,0))</f>
        <v>WEEK 1</v>
      </c>
      <c r="N663" s="71" t="str">
        <f>UPPER(VLOOKUP(tbl_raw_data[[#This Row],[Analyst]],settings!$A$1:$B$15,2,0))</f>
        <v>QUADIR</v>
      </c>
      <c r="O663" s="71" t="str">
        <f>TRIM(UPPER(tbl_raw_data[[#This Row],[Outcome]]))</f>
        <v>APPROVE</v>
      </c>
      <c r="P663" s="71" t="str">
        <f>TRIM(UPPER(tbl_raw_data[[#This Row],[Queue Name]]))</f>
        <v>CONSUMER POST BUREAU</v>
      </c>
      <c r="Q663" s="71" t="str">
        <f>IF(tbl_raw_data[[#This Row],[time_taken_in_min]]&lt;=settings!$D$2,"SLA_MET","SLA_NOT_MET")</f>
        <v>SLA_NOT_MET</v>
      </c>
    </row>
    <row r="664" spans="1:17" hidden="1" x14ac:dyDescent="0.3">
      <c r="A664" s="7" t="s">
        <v>1627</v>
      </c>
      <c r="B664" s="34">
        <v>45139.884571759256</v>
      </c>
      <c r="C664" s="35">
        <v>45140.374641203707</v>
      </c>
      <c r="D664" s="2" t="s">
        <v>15</v>
      </c>
      <c r="E664" s="3" t="s">
        <v>8</v>
      </c>
      <c r="F664" s="2" t="s">
        <v>9</v>
      </c>
      <c r="G664" s="4"/>
      <c r="H664" s="84" t="str">
        <f t="shared" si="10"/>
        <v>Reason Unknown</v>
      </c>
      <c r="I664" s="63">
        <f>(tbl_raw_data[[#This Row],[Date Actioned]])-(tbl_raw_data[[#This Row],[Date Tagged]])</f>
        <v>0.49006944445136469</v>
      </c>
      <c r="J664" s="66">
        <f>HOUR(tbl_raw_data[[#This Row],[time_taken]])*60+MINUTE(tbl_raw_data[[#This Row],[time_taken]])+SECOND(tbl_raw_data[[#This Row],[time_taken]])/60</f>
        <v>705.7</v>
      </c>
      <c r="K664" s="68">
        <f>DATE(YEAR(tbl_raw_data[[#This Row],[Date Actioned]]),MONTH(tbl_raw_data[[#This Row],[Date Actioned]]),DAY(tbl_raw_data[[#This Row],[Date Actioned]]))</f>
        <v>45140</v>
      </c>
      <c r="L664" s="65" t="str">
        <f>UPPER(TEXT(tbl_raw_data[[#This Row],[updated_date]],"MMMM"))</f>
        <v>AUGUST</v>
      </c>
      <c r="M664" s="65" t="str">
        <f>"WEEK "&amp;IF(ROUNDUP(DAY(tbl_raw_data[[#This Row],[updated_date]])/7,0)=5,4,ROUNDUP(DAY(tbl_raw_data[[#This Row],[updated_date]])/7,0))</f>
        <v>WEEK 1</v>
      </c>
      <c r="N664" s="71" t="str">
        <f>UPPER(VLOOKUP(tbl_raw_data[[#This Row],[Analyst]],settings!$A$1:$B$15,2,0))</f>
        <v>QUADIR</v>
      </c>
      <c r="O664" s="71" t="str">
        <f>TRIM(UPPER(tbl_raw_data[[#This Row],[Outcome]]))</f>
        <v>APPROVE</v>
      </c>
      <c r="P664" s="71" t="str">
        <f>TRIM(UPPER(tbl_raw_data[[#This Row],[Queue Name]]))</f>
        <v>CONSUMER POST BUREAU</v>
      </c>
      <c r="Q664" s="71" t="str">
        <f>IF(tbl_raw_data[[#This Row],[time_taken_in_min]]&lt;=settings!$D$2,"SLA_MET","SLA_NOT_MET")</f>
        <v>SLA_NOT_MET</v>
      </c>
    </row>
    <row r="665" spans="1:17" hidden="1" x14ac:dyDescent="0.3">
      <c r="A665" s="1" t="s">
        <v>1628</v>
      </c>
      <c r="B665" s="36">
        <v>45139.909675925926</v>
      </c>
      <c r="C665" s="39">
        <v>45140.377349537041</v>
      </c>
      <c r="D665" s="8" t="s">
        <v>15</v>
      </c>
      <c r="E665" s="6" t="s">
        <v>11</v>
      </c>
      <c r="F665" s="8" t="s">
        <v>9</v>
      </c>
      <c r="G665" s="9"/>
      <c r="H665" s="84" t="str">
        <f t="shared" si="10"/>
        <v>Reason Unknown</v>
      </c>
      <c r="I665" s="63">
        <f>(tbl_raw_data[[#This Row],[Date Actioned]])-(tbl_raw_data[[#This Row],[Date Tagged]])</f>
        <v>0.46767361111415084</v>
      </c>
      <c r="J665" s="66">
        <f>HOUR(tbl_raw_data[[#This Row],[time_taken]])*60+MINUTE(tbl_raw_data[[#This Row],[time_taken]])+SECOND(tbl_raw_data[[#This Row],[time_taken]])/60</f>
        <v>673.45</v>
      </c>
      <c r="K665" s="68">
        <f>DATE(YEAR(tbl_raw_data[[#This Row],[Date Actioned]]),MONTH(tbl_raw_data[[#This Row],[Date Actioned]]),DAY(tbl_raw_data[[#This Row],[Date Actioned]]))</f>
        <v>45140</v>
      </c>
      <c r="L665" s="65" t="str">
        <f>UPPER(TEXT(tbl_raw_data[[#This Row],[updated_date]],"MMMM"))</f>
        <v>AUGUST</v>
      </c>
      <c r="M665" s="65" t="str">
        <f>"WEEK "&amp;IF(ROUNDUP(DAY(tbl_raw_data[[#This Row],[updated_date]])/7,0)=5,4,ROUNDUP(DAY(tbl_raw_data[[#This Row],[updated_date]])/7,0))</f>
        <v>WEEK 1</v>
      </c>
      <c r="N665" s="71" t="str">
        <f>UPPER(VLOOKUP(tbl_raw_data[[#This Row],[Analyst]],settings!$A$1:$B$15,2,0))</f>
        <v>QUADIR</v>
      </c>
      <c r="O665" s="71" t="str">
        <f>TRIM(UPPER(tbl_raw_data[[#This Row],[Outcome]]))</f>
        <v>APPROVE</v>
      </c>
      <c r="P665" s="71" t="str">
        <f>TRIM(UPPER(tbl_raw_data[[#This Row],[Queue Name]]))</f>
        <v>CONSUMER EXISTING</v>
      </c>
      <c r="Q665" s="71" t="str">
        <f>IF(tbl_raw_data[[#This Row],[time_taken_in_min]]&lt;=settings!$D$2,"SLA_MET","SLA_NOT_MET")</f>
        <v>SLA_NOT_MET</v>
      </c>
    </row>
    <row r="666" spans="1:17" x14ac:dyDescent="0.3">
      <c r="A666" s="5" t="s">
        <v>1629</v>
      </c>
      <c r="B666" s="34">
        <v>45139.429791666669</v>
      </c>
      <c r="C666" s="35">
        <v>45139.440578703703</v>
      </c>
      <c r="D666" s="2" t="s">
        <v>36</v>
      </c>
      <c r="E666" s="3" t="s">
        <v>8</v>
      </c>
      <c r="F666" s="2" t="s">
        <v>17</v>
      </c>
      <c r="G666" s="4"/>
      <c r="H666" s="84" t="str">
        <f t="shared" si="10"/>
        <v>Reason Unknown</v>
      </c>
      <c r="I666" s="63">
        <f>(tbl_raw_data[[#This Row],[Date Actioned]])-(tbl_raw_data[[#This Row],[Date Tagged]])</f>
        <v>1.0787037033878732E-2</v>
      </c>
      <c r="J666" s="66">
        <f>HOUR(tbl_raw_data[[#This Row],[time_taken]])*60+MINUTE(tbl_raw_data[[#This Row],[time_taken]])+SECOND(tbl_raw_data[[#This Row],[time_taken]])/60</f>
        <v>15.533333333333333</v>
      </c>
      <c r="K666" s="68">
        <f>DATE(YEAR(tbl_raw_data[[#This Row],[Date Actioned]]),MONTH(tbl_raw_data[[#This Row],[Date Actioned]]),DAY(tbl_raw_data[[#This Row],[Date Actioned]]))</f>
        <v>45139</v>
      </c>
      <c r="L666" s="65" t="str">
        <f>UPPER(TEXT(tbl_raw_data[[#This Row],[updated_date]],"MMMM"))</f>
        <v>AUGUST</v>
      </c>
      <c r="M666" s="65" t="str">
        <f>"WEEK "&amp;IF(ROUNDUP(DAY(tbl_raw_data[[#This Row],[updated_date]])/7,0)=5,4,ROUNDUP(DAY(tbl_raw_data[[#This Row],[updated_date]])/7,0))</f>
        <v>WEEK 1</v>
      </c>
      <c r="N666" s="71" t="str">
        <f>UPPER(VLOOKUP(tbl_raw_data[[#This Row],[Analyst]],settings!$A$1:$B$15,2,0))</f>
        <v>MERCEDES</v>
      </c>
      <c r="O666" s="71" t="str">
        <f>TRIM(UPPER(tbl_raw_data[[#This Row],[Outcome]]))</f>
        <v>DECLINE</v>
      </c>
      <c r="P666" s="71" t="str">
        <f>TRIM(UPPER(tbl_raw_data[[#This Row],[Queue Name]]))</f>
        <v>CONSUMER POST BUREAU</v>
      </c>
      <c r="Q666" s="71" t="str">
        <f>IF(tbl_raw_data[[#This Row],[time_taken_in_min]]&lt;=settings!$D$2,"SLA_MET","SLA_NOT_MET")</f>
        <v>SLA_MET</v>
      </c>
    </row>
    <row r="667" spans="1:17" x14ac:dyDescent="0.3">
      <c r="A667" s="7" t="s">
        <v>1630</v>
      </c>
      <c r="B667" s="36">
        <v>45139.497997685183</v>
      </c>
      <c r="C667" s="37">
        <v>45139.507488425923</v>
      </c>
      <c r="D667" s="6" t="s">
        <v>33</v>
      </c>
      <c r="E667" s="6" t="s">
        <v>11</v>
      </c>
      <c r="F667" s="6" t="s">
        <v>24</v>
      </c>
      <c r="G667" s="6" t="s">
        <v>44</v>
      </c>
      <c r="H667" s="84" t="str">
        <f t="shared" si="10"/>
        <v>Reason Unknown</v>
      </c>
      <c r="I667" s="63">
        <f>(tbl_raw_data[[#This Row],[Date Actioned]])-(tbl_raw_data[[#This Row],[Date Tagged]])</f>
        <v>9.4907407401478849E-3</v>
      </c>
      <c r="J667" s="66">
        <f>HOUR(tbl_raw_data[[#This Row],[time_taken]])*60+MINUTE(tbl_raw_data[[#This Row],[time_taken]])+SECOND(tbl_raw_data[[#This Row],[time_taken]])/60</f>
        <v>13.666666666666666</v>
      </c>
      <c r="K667" s="68">
        <f>DATE(YEAR(tbl_raw_data[[#This Row],[Date Actioned]]),MONTH(tbl_raw_data[[#This Row],[Date Actioned]]),DAY(tbl_raw_data[[#This Row],[Date Actioned]]))</f>
        <v>45139</v>
      </c>
      <c r="L667" s="65" t="str">
        <f>UPPER(TEXT(tbl_raw_data[[#This Row],[updated_date]],"MMMM"))</f>
        <v>AUGUST</v>
      </c>
      <c r="M667" s="65" t="str">
        <f>"WEEK "&amp;IF(ROUNDUP(DAY(tbl_raw_data[[#This Row],[updated_date]])/7,0)=5,4,ROUNDUP(DAY(tbl_raw_data[[#This Row],[updated_date]])/7,0))</f>
        <v>WEEK 1</v>
      </c>
      <c r="N667" s="71" t="str">
        <f>UPPER(VLOOKUP(tbl_raw_data[[#This Row],[Analyst]],settings!$A$1:$B$15,2,0))</f>
        <v>SAM</v>
      </c>
      <c r="O667" s="71" t="str">
        <f>TRIM(UPPER(tbl_raw_data[[#This Row],[Outcome]]))</f>
        <v>DECLINE</v>
      </c>
      <c r="P667" s="71" t="str">
        <f>TRIM(UPPER(tbl_raw_data[[#This Row],[Queue Name]]))</f>
        <v>CONSUMER EXISTING</v>
      </c>
      <c r="Q667" s="71" t="str">
        <f>IF(tbl_raw_data[[#This Row],[time_taken_in_min]]&lt;=settings!$D$2,"SLA_MET","SLA_NOT_MET")</f>
        <v>SLA_MET</v>
      </c>
    </row>
    <row r="668" spans="1:17" x14ac:dyDescent="0.3">
      <c r="A668" s="1" t="s">
        <v>1631</v>
      </c>
      <c r="B668" s="34">
        <v>45139.51363425926</v>
      </c>
      <c r="C668" s="35">
        <v>45139.531180555554</v>
      </c>
      <c r="D668" s="2" t="s">
        <v>36</v>
      </c>
      <c r="E668" s="3" t="s">
        <v>11</v>
      </c>
      <c r="F668" s="2" t="s">
        <v>17</v>
      </c>
      <c r="G668" s="4"/>
      <c r="H668" s="84" t="str">
        <f t="shared" si="10"/>
        <v>Reason Unknown</v>
      </c>
      <c r="I668" s="63">
        <f>(tbl_raw_data[[#This Row],[Date Actioned]])-(tbl_raw_data[[#This Row],[Date Tagged]])</f>
        <v>1.7546296294312924E-2</v>
      </c>
      <c r="J668" s="66">
        <f>HOUR(tbl_raw_data[[#This Row],[time_taken]])*60+MINUTE(tbl_raw_data[[#This Row],[time_taken]])+SECOND(tbl_raw_data[[#This Row],[time_taken]])/60</f>
        <v>25.266666666666666</v>
      </c>
      <c r="K668" s="68">
        <f>DATE(YEAR(tbl_raw_data[[#This Row],[Date Actioned]]),MONTH(tbl_raw_data[[#This Row],[Date Actioned]]),DAY(tbl_raw_data[[#This Row],[Date Actioned]]))</f>
        <v>45139</v>
      </c>
      <c r="L668" s="65" t="str">
        <f>UPPER(TEXT(tbl_raw_data[[#This Row],[updated_date]],"MMMM"))</f>
        <v>AUGUST</v>
      </c>
      <c r="M668" s="65" t="str">
        <f>"WEEK "&amp;IF(ROUNDUP(DAY(tbl_raw_data[[#This Row],[updated_date]])/7,0)=5,4,ROUNDUP(DAY(tbl_raw_data[[#This Row],[updated_date]])/7,0))</f>
        <v>WEEK 1</v>
      </c>
      <c r="N668" s="71" t="str">
        <f>UPPER(VLOOKUP(tbl_raw_data[[#This Row],[Analyst]],settings!$A$1:$B$15,2,0))</f>
        <v>MERCEDES</v>
      </c>
      <c r="O668" s="71" t="str">
        <f>TRIM(UPPER(tbl_raw_data[[#This Row],[Outcome]]))</f>
        <v>DECLINE</v>
      </c>
      <c r="P668" s="71" t="str">
        <f>TRIM(UPPER(tbl_raw_data[[#This Row],[Queue Name]]))</f>
        <v>CONSUMER EXISTING</v>
      </c>
      <c r="Q668" s="71" t="str">
        <f>IF(tbl_raw_data[[#This Row],[time_taken_in_min]]&lt;=settings!$D$2,"SLA_MET","SLA_NOT_MET")</f>
        <v>SLA_NOT_MET</v>
      </c>
    </row>
    <row r="669" spans="1:17" x14ac:dyDescent="0.3">
      <c r="A669" s="5" t="s">
        <v>1632</v>
      </c>
      <c r="B669" s="36">
        <v>45139.549814814818</v>
      </c>
      <c r="C669" s="37">
        <v>45139.551053240742</v>
      </c>
      <c r="D669" s="6" t="s">
        <v>33</v>
      </c>
      <c r="E669" s="6" t="s">
        <v>8</v>
      </c>
      <c r="F669" s="6" t="s">
        <v>21</v>
      </c>
      <c r="G669" s="6" t="s">
        <v>37</v>
      </c>
      <c r="H669" s="84" t="str">
        <f t="shared" si="10"/>
        <v>Reason Unknown</v>
      </c>
      <c r="I669" s="63">
        <f>(tbl_raw_data[[#This Row],[Date Actioned]])-(tbl_raw_data[[#This Row],[Date Tagged]])</f>
        <v>1.2384259243845008E-3</v>
      </c>
      <c r="J669" s="66">
        <f>HOUR(tbl_raw_data[[#This Row],[time_taken]])*60+MINUTE(tbl_raw_data[[#This Row],[time_taken]])+SECOND(tbl_raw_data[[#This Row],[time_taken]])/60</f>
        <v>1.7833333333333332</v>
      </c>
      <c r="K669" s="68">
        <f>DATE(YEAR(tbl_raw_data[[#This Row],[Date Actioned]]),MONTH(tbl_raw_data[[#This Row],[Date Actioned]]),DAY(tbl_raw_data[[#This Row],[Date Actioned]]))</f>
        <v>45139</v>
      </c>
      <c r="L669" s="65" t="str">
        <f>UPPER(TEXT(tbl_raw_data[[#This Row],[updated_date]],"MMMM"))</f>
        <v>AUGUST</v>
      </c>
      <c r="M669" s="65" t="str">
        <f>"WEEK "&amp;IF(ROUNDUP(DAY(tbl_raw_data[[#This Row],[updated_date]])/7,0)=5,4,ROUNDUP(DAY(tbl_raw_data[[#This Row],[updated_date]])/7,0))</f>
        <v>WEEK 1</v>
      </c>
      <c r="N669" s="71" t="str">
        <f>UPPER(VLOOKUP(tbl_raw_data[[#This Row],[Analyst]],settings!$A$1:$B$15,2,0))</f>
        <v>SHAHID</v>
      </c>
      <c r="O669" s="71" t="str">
        <f>TRIM(UPPER(tbl_raw_data[[#This Row],[Outcome]]))</f>
        <v>DECLINE</v>
      </c>
      <c r="P669" s="71" t="str">
        <f>TRIM(UPPER(tbl_raw_data[[#This Row],[Queue Name]]))</f>
        <v>CONSUMER POST BUREAU</v>
      </c>
      <c r="Q669" s="71" t="str">
        <f>IF(tbl_raw_data[[#This Row],[time_taken_in_min]]&lt;=settings!$D$2,"SLA_MET","SLA_NOT_MET")</f>
        <v>SLA_MET</v>
      </c>
    </row>
    <row r="670" spans="1:17" x14ac:dyDescent="0.3">
      <c r="A670" s="7" t="s">
        <v>1633</v>
      </c>
      <c r="B670" s="34">
        <v>45139.553831018522</v>
      </c>
      <c r="C670" s="38">
        <v>45139.558946759258</v>
      </c>
      <c r="D670" s="3" t="s">
        <v>33</v>
      </c>
      <c r="E670" s="3" t="s">
        <v>8</v>
      </c>
      <c r="F670" s="3" t="s">
        <v>21</v>
      </c>
      <c r="G670" s="3" t="s">
        <v>39</v>
      </c>
      <c r="H670" s="84" t="str">
        <f t="shared" si="10"/>
        <v>Reason Unknown</v>
      </c>
      <c r="I670" s="63">
        <f>(tbl_raw_data[[#This Row],[Date Actioned]])-(tbl_raw_data[[#This Row],[Date Tagged]])</f>
        <v>5.1157407360733487E-3</v>
      </c>
      <c r="J670" s="66">
        <f>HOUR(tbl_raw_data[[#This Row],[time_taken]])*60+MINUTE(tbl_raw_data[[#This Row],[time_taken]])+SECOND(tbl_raw_data[[#This Row],[time_taken]])/60</f>
        <v>7.3666666666666663</v>
      </c>
      <c r="K670" s="68">
        <f>DATE(YEAR(tbl_raw_data[[#This Row],[Date Actioned]]),MONTH(tbl_raw_data[[#This Row],[Date Actioned]]),DAY(tbl_raw_data[[#This Row],[Date Actioned]]))</f>
        <v>45139</v>
      </c>
      <c r="L670" s="65" t="str">
        <f>UPPER(TEXT(tbl_raw_data[[#This Row],[updated_date]],"MMMM"))</f>
        <v>AUGUST</v>
      </c>
      <c r="M670" s="65" t="str">
        <f>"WEEK "&amp;IF(ROUNDUP(DAY(tbl_raw_data[[#This Row],[updated_date]])/7,0)=5,4,ROUNDUP(DAY(tbl_raw_data[[#This Row],[updated_date]])/7,0))</f>
        <v>WEEK 1</v>
      </c>
      <c r="N670" s="71" t="str">
        <f>UPPER(VLOOKUP(tbl_raw_data[[#This Row],[Analyst]],settings!$A$1:$B$15,2,0))</f>
        <v>SHAHID</v>
      </c>
      <c r="O670" s="71" t="str">
        <f>TRIM(UPPER(tbl_raw_data[[#This Row],[Outcome]]))</f>
        <v>DECLINE</v>
      </c>
      <c r="P670" s="71" t="str">
        <f>TRIM(UPPER(tbl_raw_data[[#This Row],[Queue Name]]))</f>
        <v>CONSUMER POST BUREAU</v>
      </c>
      <c r="Q670" s="71" t="str">
        <f>IF(tbl_raw_data[[#This Row],[time_taken_in_min]]&lt;=settings!$D$2,"SLA_MET","SLA_NOT_MET")</f>
        <v>SLA_MET</v>
      </c>
    </row>
    <row r="671" spans="1:17" x14ac:dyDescent="0.3">
      <c r="A671" s="1" t="s">
        <v>1634</v>
      </c>
      <c r="B671" s="36">
        <v>45139.557835648149</v>
      </c>
      <c r="C671" s="37">
        <v>45139.575659722221</v>
      </c>
      <c r="D671" s="6" t="s">
        <v>33</v>
      </c>
      <c r="E671" s="6" t="s">
        <v>11</v>
      </c>
      <c r="F671" s="6" t="s">
        <v>19</v>
      </c>
      <c r="G671" s="6" t="s">
        <v>126</v>
      </c>
      <c r="H671" s="84" t="str">
        <f t="shared" si="10"/>
        <v>Reason Unknown</v>
      </c>
      <c r="I671" s="63">
        <f>(tbl_raw_data[[#This Row],[Date Actioned]])-(tbl_raw_data[[#This Row],[Date Tagged]])</f>
        <v>1.7824074071540963E-2</v>
      </c>
      <c r="J671" s="66">
        <f>HOUR(tbl_raw_data[[#This Row],[time_taken]])*60+MINUTE(tbl_raw_data[[#This Row],[time_taken]])+SECOND(tbl_raw_data[[#This Row],[time_taken]])/60</f>
        <v>25.666666666666668</v>
      </c>
      <c r="K671" s="68">
        <f>DATE(YEAR(tbl_raw_data[[#This Row],[Date Actioned]]),MONTH(tbl_raw_data[[#This Row],[Date Actioned]]),DAY(tbl_raw_data[[#This Row],[Date Actioned]]))</f>
        <v>45139</v>
      </c>
      <c r="L671" s="65" t="str">
        <f>UPPER(TEXT(tbl_raw_data[[#This Row],[updated_date]],"MMMM"))</f>
        <v>AUGUST</v>
      </c>
      <c r="M671" s="65" t="str">
        <f>"WEEK "&amp;IF(ROUNDUP(DAY(tbl_raw_data[[#This Row],[updated_date]])/7,0)=5,4,ROUNDUP(DAY(tbl_raw_data[[#This Row],[updated_date]])/7,0))</f>
        <v>WEEK 1</v>
      </c>
      <c r="N671" s="71" t="str">
        <f>UPPER(VLOOKUP(tbl_raw_data[[#This Row],[Analyst]],settings!$A$1:$B$15,2,0))</f>
        <v>NAVED</v>
      </c>
      <c r="O671" s="71" t="str">
        <f>TRIM(UPPER(tbl_raw_data[[#This Row],[Outcome]]))</f>
        <v>DECLINE</v>
      </c>
      <c r="P671" s="71" t="str">
        <f>TRIM(UPPER(tbl_raw_data[[#This Row],[Queue Name]]))</f>
        <v>CONSUMER EXISTING</v>
      </c>
      <c r="Q671" s="71" t="str">
        <f>IF(tbl_raw_data[[#This Row],[time_taken_in_min]]&lt;=settings!$D$2,"SLA_MET","SLA_NOT_MET")</f>
        <v>SLA_NOT_MET</v>
      </c>
    </row>
    <row r="672" spans="1:17" x14ac:dyDescent="0.3">
      <c r="A672" s="5" t="s">
        <v>1635</v>
      </c>
      <c r="B672" s="34">
        <v>45139.578865740739</v>
      </c>
      <c r="C672" s="38">
        <v>45139.589826388888</v>
      </c>
      <c r="D672" s="3" t="s">
        <v>33</v>
      </c>
      <c r="E672" s="3" t="s">
        <v>11</v>
      </c>
      <c r="F672" s="3" t="s">
        <v>22</v>
      </c>
      <c r="G672" s="3" t="s">
        <v>37</v>
      </c>
      <c r="H672" s="84" t="str">
        <f t="shared" si="10"/>
        <v>Reason Unknown</v>
      </c>
      <c r="I672" s="63">
        <f>(tbl_raw_data[[#This Row],[Date Actioned]])-(tbl_raw_data[[#This Row],[Date Tagged]])</f>
        <v>1.096064814919373E-2</v>
      </c>
      <c r="J672" s="66">
        <f>HOUR(tbl_raw_data[[#This Row],[time_taken]])*60+MINUTE(tbl_raw_data[[#This Row],[time_taken]])+SECOND(tbl_raw_data[[#This Row],[time_taken]])/60</f>
        <v>15.783333333333333</v>
      </c>
      <c r="K672" s="68">
        <f>DATE(YEAR(tbl_raw_data[[#This Row],[Date Actioned]]),MONTH(tbl_raw_data[[#This Row],[Date Actioned]]),DAY(tbl_raw_data[[#This Row],[Date Actioned]]))</f>
        <v>45139</v>
      </c>
      <c r="L672" s="65" t="str">
        <f>UPPER(TEXT(tbl_raw_data[[#This Row],[updated_date]],"MMMM"))</f>
        <v>AUGUST</v>
      </c>
      <c r="M672" s="65" t="str">
        <f>"WEEK "&amp;IF(ROUNDUP(DAY(tbl_raw_data[[#This Row],[updated_date]])/7,0)=5,4,ROUNDUP(DAY(tbl_raw_data[[#This Row],[updated_date]])/7,0))</f>
        <v>WEEK 1</v>
      </c>
      <c r="N672" s="71" t="str">
        <f>UPPER(VLOOKUP(tbl_raw_data[[#This Row],[Analyst]],settings!$A$1:$B$15,2,0))</f>
        <v>ROHAN</v>
      </c>
      <c r="O672" s="71" t="str">
        <f>TRIM(UPPER(tbl_raw_data[[#This Row],[Outcome]]))</f>
        <v>DECLINE</v>
      </c>
      <c r="P672" s="71" t="str">
        <f>TRIM(UPPER(tbl_raw_data[[#This Row],[Queue Name]]))</f>
        <v>CONSUMER EXISTING</v>
      </c>
      <c r="Q672" s="71" t="str">
        <f>IF(tbl_raw_data[[#This Row],[time_taken_in_min]]&lt;=settings!$D$2,"SLA_MET","SLA_NOT_MET")</f>
        <v>SLA_MET</v>
      </c>
    </row>
    <row r="673" spans="1:17" x14ac:dyDescent="0.3">
      <c r="A673" s="7" t="s">
        <v>1636</v>
      </c>
      <c r="B673" s="36">
        <v>45139.603263888886</v>
      </c>
      <c r="C673" s="39">
        <v>45139.615810185183</v>
      </c>
      <c r="D673" s="8" t="s">
        <v>36</v>
      </c>
      <c r="E673" s="6" t="s">
        <v>8</v>
      </c>
      <c r="F673" s="8" t="s">
        <v>17</v>
      </c>
      <c r="G673" s="9"/>
      <c r="H673" s="84" t="str">
        <f t="shared" si="10"/>
        <v>Reason Unknown</v>
      </c>
      <c r="I673" s="63">
        <f>(tbl_raw_data[[#This Row],[Date Actioned]])-(tbl_raw_data[[#This Row],[Date Tagged]])</f>
        <v>1.2546296296932269E-2</v>
      </c>
      <c r="J673" s="66">
        <f>HOUR(tbl_raw_data[[#This Row],[time_taken]])*60+MINUTE(tbl_raw_data[[#This Row],[time_taken]])+SECOND(tbl_raw_data[[#This Row],[time_taken]])/60</f>
        <v>18.066666666666666</v>
      </c>
      <c r="K673" s="68">
        <f>DATE(YEAR(tbl_raw_data[[#This Row],[Date Actioned]]),MONTH(tbl_raw_data[[#This Row],[Date Actioned]]),DAY(tbl_raw_data[[#This Row],[Date Actioned]]))</f>
        <v>45139</v>
      </c>
      <c r="L673" s="65" t="str">
        <f>UPPER(TEXT(tbl_raw_data[[#This Row],[updated_date]],"MMMM"))</f>
        <v>AUGUST</v>
      </c>
      <c r="M673" s="65" t="str">
        <f>"WEEK "&amp;IF(ROUNDUP(DAY(tbl_raw_data[[#This Row],[updated_date]])/7,0)=5,4,ROUNDUP(DAY(tbl_raw_data[[#This Row],[updated_date]])/7,0))</f>
        <v>WEEK 1</v>
      </c>
      <c r="N673" s="71" t="str">
        <f>UPPER(VLOOKUP(tbl_raw_data[[#This Row],[Analyst]],settings!$A$1:$B$15,2,0))</f>
        <v>MERCEDES</v>
      </c>
      <c r="O673" s="71" t="str">
        <f>TRIM(UPPER(tbl_raw_data[[#This Row],[Outcome]]))</f>
        <v>DECLINE</v>
      </c>
      <c r="P673" s="71" t="str">
        <f>TRIM(UPPER(tbl_raw_data[[#This Row],[Queue Name]]))</f>
        <v>CONSUMER POST BUREAU</v>
      </c>
      <c r="Q673" s="71" t="str">
        <f>IF(tbl_raw_data[[#This Row],[time_taken_in_min]]&lt;=settings!$D$2,"SLA_MET","SLA_NOT_MET")</f>
        <v>SLA_MET</v>
      </c>
    </row>
    <row r="674" spans="1:17" x14ac:dyDescent="0.3">
      <c r="A674" s="1" t="s">
        <v>1637</v>
      </c>
      <c r="B674" s="34">
        <v>45139.657025462962</v>
      </c>
      <c r="C674" s="38">
        <v>45139.676076388889</v>
      </c>
      <c r="D674" s="3" t="s">
        <v>33</v>
      </c>
      <c r="E674" s="3" t="s">
        <v>11</v>
      </c>
      <c r="F674" s="3" t="s">
        <v>21</v>
      </c>
      <c r="G674" s="3" t="s">
        <v>127</v>
      </c>
      <c r="H674" s="84" t="str">
        <f t="shared" si="10"/>
        <v>Reason Unknown</v>
      </c>
      <c r="I674" s="63">
        <f>(tbl_raw_data[[#This Row],[Date Actioned]])-(tbl_raw_data[[#This Row],[Date Tagged]])</f>
        <v>1.9050925926421769E-2</v>
      </c>
      <c r="J674" s="66">
        <f>HOUR(tbl_raw_data[[#This Row],[time_taken]])*60+MINUTE(tbl_raw_data[[#This Row],[time_taken]])+SECOND(tbl_raw_data[[#This Row],[time_taken]])/60</f>
        <v>27.433333333333334</v>
      </c>
      <c r="K674" s="68">
        <f>DATE(YEAR(tbl_raw_data[[#This Row],[Date Actioned]]),MONTH(tbl_raw_data[[#This Row],[Date Actioned]]),DAY(tbl_raw_data[[#This Row],[Date Actioned]]))</f>
        <v>45139</v>
      </c>
      <c r="L674" s="65" t="str">
        <f>UPPER(TEXT(tbl_raw_data[[#This Row],[updated_date]],"MMMM"))</f>
        <v>AUGUST</v>
      </c>
      <c r="M674" s="65" t="str">
        <f>"WEEK "&amp;IF(ROUNDUP(DAY(tbl_raw_data[[#This Row],[updated_date]])/7,0)=5,4,ROUNDUP(DAY(tbl_raw_data[[#This Row],[updated_date]])/7,0))</f>
        <v>WEEK 1</v>
      </c>
      <c r="N674" s="71" t="str">
        <f>UPPER(VLOOKUP(tbl_raw_data[[#This Row],[Analyst]],settings!$A$1:$B$15,2,0))</f>
        <v>SHAHID</v>
      </c>
      <c r="O674" s="71" t="str">
        <f>TRIM(UPPER(tbl_raw_data[[#This Row],[Outcome]]))</f>
        <v>DECLINE</v>
      </c>
      <c r="P674" s="71" t="str">
        <f>TRIM(UPPER(tbl_raw_data[[#This Row],[Queue Name]]))</f>
        <v>CONSUMER EXISTING</v>
      </c>
      <c r="Q674" s="71" t="str">
        <f>IF(tbl_raw_data[[#This Row],[time_taken_in_min]]&lt;=settings!$D$2,"SLA_MET","SLA_NOT_MET")</f>
        <v>SLA_NOT_MET</v>
      </c>
    </row>
    <row r="675" spans="1:17" x14ac:dyDescent="0.3">
      <c r="A675" s="5" t="s">
        <v>1638</v>
      </c>
      <c r="B675" s="36">
        <v>45139.661643518521</v>
      </c>
      <c r="C675" s="39">
        <v>45139.673564814817</v>
      </c>
      <c r="D675" s="8" t="s">
        <v>36</v>
      </c>
      <c r="E675" s="6" t="s">
        <v>8</v>
      </c>
      <c r="F675" s="8" t="s">
        <v>21</v>
      </c>
      <c r="G675" s="9"/>
      <c r="H675" s="84" t="str">
        <f t="shared" si="10"/>
        <v>Reason Unknown</v>
      </c>
      <c r="I675" s="63">
        <f>(tbl_raw_data[[#This Row],[Date Actioned]])-(tbl_raw_data[[#This Row],[Date Tagged]])</f>
        <v>1.1921296296350192E-2</v>
      </c>
      <c r="J675" s="66">
        <f>HOUR(tbl_raw_data[[#This Row],[time_taken]])*60+MINUTE(tbl_raw_data[[#This Row],[time_taken]])+SECOND(tbl_raw_data[[#This Row],[time_taken]])/60</f>
        <v>17.166666666666668</v>
      </c>
      <c r="K675" s="68">
        <f>DATE(YEAR(tbl_raw_data[[#This Row],[Date Actioned]]),MONTH(tbl_raw_data[[#This Row],[Date Actioned]]),DAY(tbl_raw_data[[#This Row],[Date Actioned]]))</f>
        <v>45139</v>
      </c>
      <c r="L675" s="65" t="str">
        <f>UPPER(TEXT(tbl_raw_data[[#This Row],[updated_date]],"MMMM"))</f>
        <v>AUGUST</v>
      </c>
      <c r="M675" s="65" t="str">
        <f>"WEEK "&amp;IF(ROUNDUP(DAY(tbl_raw_data[[#This Row],[updated_date]])/7,0)=5,4,ROUNDUP(DAY(tbl_raw_data[[#This Row],[updated_date]])/7,0))</f>
        <v>WEEK 1</v>
      </c>
      <c r="N675" s="71" t="str">
        <f>UPPER(VLOOKUP(tbl_raw_data[[#This Row],[Analyst]],settings!$A$1:$B$15,2,0))</f>
        <v>SHAHID</v>
      </c>
      <c r="O675" s="71" t="str">
        <f>TRIM(UPPER(tbl_raw_data[[#This Row],[Outcome]]))</f>
        <v>DECLINE</v>
      </c>
      <c r="P675" s="71" t="str">
        <f>TRIM(UPPER(tbl_raw_data[[#This Row],[Queue Name]]))</f>
        <v>CONSUMER POST BUREAU</v>
      </c>
      <c r="Q675" s="71" t="str">
        <f>IF(tbl_raw_data[[#This Row],[time_taken_in_min]]&lt;=settings!$D$2,"SLA_MET","SLA_NOT_MET")</f>
        <v>SLA_MET</v>
      </c>
    </row>
    <row r="676" spans="1:17" x14ac:dyDescent="0.3">
      <c r="A676" s="7" t="s">
        <v>1639</v>
      </c>
      <c r="B676" s="34">
        <v>45139.662361111114</v>
      </c>
      <c r="C676" s="35">
        <v>45139.671817129631</v>
      </c>
      <c r="D676" s="2" t="s">
        <v>36</v>
      </c>
      <c r="E676" s="3" t="s">
        <v>11</v>
      </c>
      <c r="F676" s="2" t="s">
        <v>17</v>
      </c>
      <c r="G676" s="4"/>
      <c r="H676" s="84" t="str">
        <f t="shared" si="10"/>
        <v>Reason Unknown</v>
      </c>
      <c r="I676" s="63">
        <f>(tbl_raw_data[[#This Row],[Date Actioned]])-(tbl_raw_data[[#This Row],[Date Tagged]])</f>
        <v>9.4560185170848854E-3</v>
      </c>
      <c r="J676" s="66">
        <f>HOUR(tbl_raw_data[[#This Row],[time_taken]])*60+MINUTE(tbl_raw_data[[#This Row],[time_taken]])+SECOND(tbl_raw_data[[#This Row],[time_taken]])/60</f>
        <v>13.616666666666667</v>
      </c>
      <c r="K676" s="68">
        <f>DATE(YEAR(tbl_raw_data[[#This Row],[Date Actioned]]),MONTH(tbl_raw_data[[#This Row],[Date Actioned]]),DAY(tbl_raw_data[[#This Row],[Date Actioned]]))</f>
        <v>45139</v>
      </c>
      <c r="L676" s="65" t="str">
        <f>UPPER(TEXT(tbl_raw_data[[#This Row],[updated_date]],"MMMM"))</f>
        <v>AUGUST</v>
      </c>
      <c r="M676" s="65" t="str">
        <f>"WEEK "&amp;IF(ROUNDUP(DAY(tbl_raw_data[[#This Row],[updated_date]])/7,0)=5,4,ROUNDUP(DAY(tbl_raw_data[[#This Row],[updated_date]])/7,0))</f>
        <v>WEEK 1</v>
      </c>
      <c r="N676" s="71" t="str">
        <f>UPPER(VLOOKUP(tbl_raw_data[[#This Row],[Analyst]],settings!$A$1:$B$15,2,0))</f>
        <v>MERCEDES</v>
      </c>
      <c r="O676" s="71" t="str">
        <f>TRIM(UPPER(tbl_raw_data[[#This Row],[Outcome]]))</f>
        <v>DECLINE</v>
      </c>
      <c r="P676" s="71" t="str">
        <f>TRIM(UPPER(tbl_raw_data[[#This Row],[Queue Name]]))</f>
        <v>CONSUMER EXISTING</v>
      </c>
      <c r="Q676" s="71" t="str">
        <f>IF(tbl_raw_data[[#This Row],[time_taken_in_min]]&lt;=settings!$D$2,"SLA_MET","SLA_NOT_MET")</f>
        <v>SLA_MET</v>
      </c>
    </row>
    <row r="677" spans="1:17" x14ac:dyDescent="0.3">
      <c r="A677" s="1" t="s">
        <v>1640</v>
      </c>
      <c r="B677" s="36">
        <v>45139.68377314815</v>
      </c>
      <c r="C677" s="39">
        <v>45139.689710648148</v>
      </c>
      <c r="D677" s="8" t="s">
        <v>36</v>
      </c>
      <c r="E677" s="6" t="s">
        <v>11</v>
      </c>
      <c r="F677" s="8" t="s">
        <v>24</v>
      </c>
      <c r="G677" s="9"/>
      <c r="H677" s="84" t="str">
        <f t="shared" si="10"/>
        <v>Reason Unknown</v>
      </c>
      <c r="I677" s="63">
        <f>(tbl_raw_data[[#This Row],[Date Actioned]])-(tbl_raw_data[[#This Row],[Date Tagged]])</f>
        <v>5.9374999982537702E-3</v>
      </c>
      <c r="J677" s="66">
        <f>HOUR(tbl_raw_data[[#This Row],[time_taken]])*60+MINUTE(tbl_raw_data[[#This Row],[time_taken]])+SECOND(tbl_raw_data[[#This Row],[time_taken]])/60</f>
        <v>8.5500000000000007</v>
      </c>
      <c r="K677" s="68">
        <f>DATE(YEAR(tbl_raw_data[[#This Row],[Date Actioned]]),MONTH(tbl_raw_data[[#This Row],[Date Actioned]]),DAY(tbl_raw_data[[#This Row],[Date Actioned]]))</f>
        <v>45139</v>
      </c>
      <c r="L677" s="65" t="str">
        <f>UPPER(TEXT(tbl_raw_data[[#This Row],[updated_date]],"MMMM"))</f>
        <v>AUGUST</v>
      </c>
      <c r="M677" s="65" t="str">
        <f>"WEEK "&amp;IF(ROUNDUP(DAY(tbl_raw_data[[#This Row],[updated_date]])/7,0)=5,4,ROUNDUP(DAY(tbl_raw_data[[#This Row],[updated_date]])/7,0))</f>
        <v>WEEK 1</v>
      </c>
      <c r="N677" s="71" t="str">
        <f>UPPER(VLOOKUP(tbl_raw_data[[#This Row],[Analyst]],settings!$A$1:$B$15,2,0))</f>
        <v>SAM</v>
      </c>
      <c r="O677" s="71" t="str">
        <f>TRIM(UPPER(tbl_raw_data[[#This Row],[Outcome]]))</f>
        <v>DECLINE</v>
      </c>
      <c r="P677" s="71" t="str">
        <f>TRIM(UPPER(tbl_raw_data[[#This Row],[Queue Name]]))</f>
        <v>CONSUMER EXISTING</v>
      </c>
      <c r="Q677" s="71" t="str">
        <f>IF(tbl_raw_data[[#This Row],[time_taken_in_min]]&lt;=settings!$D$2,"SLA_MET","SLA_NOT_MET")</f>
        <v>SLA_MET</v>
      </c>
    </row>
    <row r="678" spans="1:17" x14ac:dyDescent="0.3">
      <c r="A678" s="5" t="s">
        <v>1641</v>
      </c>
      <c r="B678" s="34">
        <v>45139.689814814818</v>
      </c>
      <c r="C678" s="38">
        <v>45139.691736111112</v>
      </c>
      <c r="D678" s="3" t="s">
        <v>33</v>
      </c>
      <c r="E678" s="3" t="s">
        <v>11</v>
      </c>
      <c r="F678" s="3" t="s">
        <v>17</v>
      </c>
      <c r="G678" s="3" t="s">
        <v>44</v>
      </c>
      <c r="H678" s="84" t="str">
        <f t="shared" si="10"/>
        <v>Reason Unknown</v>
      </c>
      <c r="I678" s="63">
        <f>(tbl_raw_data[[#This Row],[Date Actioned]])-(tbl_raw_data[[#This Row],[Date Tagged]])</f>
        <v>1.9212962943129241E-3</v>
      </c>
      <c r="J678" s="66">
        <f>HOUR(tbl_raw_data[[#This Row],[time_taken]])*60+MINUTE(tbl_raw_data[[#This Row],[time_taken]])+SECOND(tbl_raw_data[[#This Row],[time_taken]])/60</f>
        <v>2.7666666666666666</v>
      </c>
      <c r="K678" s="68">
        <f>DATE(YEAR(tbl_raw_data[[#This Row],[Date Actioned]]),MONTH(tbl_raw_data[[#This Row],[Date Actioned]]),DAY(tbl_raw_data[[#This Row],[Date Actioned]]))</f>
        <v>45139</v>
      </c>
      <c r="L678" s="65" t="str">
        <f>UPPER(TEXT(tbl_raw_data[[#This Row],[updated_date]],"MMMM"))</f>
        <v>AUGUST</v>
      </c>
      <c r="M678" s="65" t="str">
        <f>"WEEK "&amp;IF(ROUNDUP(DAY(tbl_raw_data[[#This Row],[updated_date]])/7,0)=5,4,ROUNDUP(DAY(tbl_raw_data[[#This Row],[updated_date]])/7,0))</f>
        <v>WEEK 1</v>
      </c>
      <c r="N678" s="71" t="str">
        <f>UPPER(VLOOKUP(tbl_raw_data[[#This Row],[Analyst]],settings!$A$1:$B$15,2,0))</f>
        <v>MERCEDES</v>
      </c>
      <c r="O678" s="71" t="str">
        <f>TRIM(UPPER(tbl_raw_data[[#This Row],[Outcome]]))</f>
        <v>DECLINE</v>
      </c>
      <c r="P678" s="71" t="str">
        <f>TRIM(UPPER(tbl_raw_data[[#This Row],[Queue Name]]))</f>
        <v>CONSUMER EXISTING</v>
      </c>
      <c r="Q678" s="71" t="str">
        <f>IF(tbl_raw_data[[#This Row],[time_taken_in_min]]&lt;=settings!$D$2,"SLA_MET","SLA_NOT_MET")</f>
        <v>SLA_MET</v>
      </c>
    </row>
    <row r="679" spans="1:17" x14ac:dyDescent="0.3">
      <c r="A679" s="7" t="s">
        <v>1642</v>
      </c>
      <c r="B679" s="36">
        <v>45139.701053240744</v>
      </c>
      <c r="C679" s="37">
        <v>45139.707650462966</v>
      </c>
      <c r="D679" s="6" t="s">
        <v>33</v>
      </c>
      <c r="E679" s="6" t="s">
        <v>18</v>
      </c>
      <c r="F679" s="6" t="s">
        <v>12</v>
      </c>
      <c r="G679" s="6" t="s">
        <v>128</v>
      </c>
      <c r="H679" s="84" t="str">
        <f t="shared" si="10"/>
        <v>Reason Unknown</v>
      </c>
      <c r="I679" s="63">
        <f>(tbl_raw_data[[#This Row],[Date Actioned]])-(tbl_raw_data[[#This Row],[Date Tagged]])</f>
        <v>6.5972222218988463E-3</v>
      </c>
      <c r="J679" s="66">
        <f>HOUR(tbl_raw_data[[#This Row],[time_taken]])*60+MINUTE(tbl_raw_data[[#This Row],[time_taken]])+SECOND(tbl_raw_data[[#This Row],[time_taken]])/60</f>
        <v>9.5</v>
      </c>
      <c r="K679" s="68">
        <f>DATE(YEAR(tbl_raw_data[[#This Row],[Date Actioned]]),MONTH(tbl_raw_data[[#This Row],[Date Actioned]]),DAY(tbl_raw_data[[#This Row],[Date Actioned]]))</f>
        <v>45139</v>
      </c>
      <c r="L679" s="65" t="str">
        <f>UPPER(TEXT(tbl_raw_data[[#This Row],[updated_date]],"MMMM"))</f>
        <v>AUGUST</v>
      </c>
      <c r="M679" s="65" t="str">
        <f>"WEEK "&amp;IF(ROUNDUP(DAY(tbl_raw_data[[#This Row],[updated_date]])/7,0)=5,4,ROUNDUP(DAY(tbl_raw_data[[#This Row],[updated_date]])/7,0))</f>
        <v>WEEK 1</v>
      </c>
      <c r="N679" s="71" t="str">
        <f>UPPER(VLOOKUP(tbl_raw_data[[#This Row],[Analyst]],settings!$A$1:$B$15,2,0))</f>
        <v>NITESH</v>
      </c>
      <c r="O679" s="71" t="str">
        <f>TRIM(UPPER(tbl_raw_data[[#This Row],[Outcome]]))</f>
        <v>DECLINE</v>
      </c>
      <c r="P679" s="71" t="str">
        <f>TRIM(UPPER(tbl_raw_data[[#This Row],[Queue Name]]))</f>
        <v>CONSUMER PRE BUREAU</v>
      </c>
      <c r="Q679" s="71" t="str">
        <f>IF(tbl_raw_data[[#This Row],[time_taken_in_min]]&lt;=settings!$D$2,"SLA_MET","SLA_NOT_MET")</f>
        <v>SLA_MET</v>
      </c>
    </row>
    <row r="680" spans="1:17" x14ac:dyDescent="0.3">
      <c r="A680" s="1" t="s">
        <v>1643</v>
      </c>
      <c r="B680" s="34">
        <v>45139.722581018519</v>
      </c>
      <c r="C680" s="38">
        <v>45139.728263888886</v>
      </c>
      <c r="D680" s="3" t="s">
        <v>33</v>
      </c>
      <c r="E680" s="3" t="s">
        <v>11</v>
      </c>
      <c r="F680" s="3" t="s">
        <v>22</v>
      </c>
      <c r="G680" s="3" t="s">
        <v>178</v>
      </c>
      <c r="H680" s="84" t="str">
        <f t="shared" si="10"/>
        <v>Reason Unknown</v>
      </c>
      <c r="I680" s="63">
        <f>(tbl_raw_data[[#This Row],[Date Actioned]])-(tbl_raw_data[[#This Row],[Date Tagged]])</f>
        <v>5.6828703673090786E-3</v>
      </c>
      <c r="J680" s="66">
        <f>HOUR(tbl_raw_data[[#This Row],[time_taken]])*60+MINUTE(tbl_raw_data[[#This Row],[time_taken]])+SECOND(tbl_raw_data[[#This Row],[time_taken]])/60</f>
        <v>8.1833333333333336</v>
      </c>
      <c r="K680" s="68">
        <f>DATE(YEAR(tbl_raw_data[[#This Row],[Date Actioned]]),MONTH(tbl_raw_data[[#This Row],[Date Actioned]]),DAY(tbl_raw_data[[#This Row],[Date Actioned]]))</f>
        <v>45139</v>
      </c>
      <c r="L680" s="65" t="str">
        <f>UPPER(TEXT(tbl_raw_data[[#This Row],[updated_date]],"MMMM"))</f>
        <v>AUGUST</v>
      </c>
      <c r="M680" s="65" t="str">
        <f>"WEEK "&amp;IF(ROUNDUP(DAY(tbl_raw_data[[#This Row],[updated_date]])/7,0)=5,4,ROUNDUP(DAY(tbl_raw_data[[#This Row],[updated_date]])/7,0))</f>
        <v>WEEK 1</v>
      </c>
      <c r="N680" s="71" t="str">
        <f>UPPER(VLOOKUP(tbl_raw_data[[#This Row],[Analyst]],settings!$A$1:$B$15,2,0))</f>
        <v>ROHAN</v>
      </c>
      <c r="O680" s="71" t="str">
        <f>TRIM(UPPER(tbl_raw_data[[#This Row],[Outcome]]))</f>
        <v>DECLINE</v>
      </c>
      <c r="P680" s="71" t="str">
        <f>TRIM(UPPER(tbl_raw_data[[#This Row],[Queue Name]]))</f>
        <v>CONSUMER EXISTING</v>
      </c>
      <c r="Q680" s="71" t="str">
        <f>IF(tbl_raw_data[[#This Row],[time_taken_in_min]]&lt;=settings!$D$2,"SLA_MET","SLA_NOT_MET")</f>
        <v>SLA_MET</v>
      </c>
    </row>
    <row r="681" spans="1:17" x14ac:dyDescent="0.3">
      <c r="A681" s="5" t="s">
        <v>1644</v>
      </c>
      <c r="B681" s="36">
        <v>45139.73605324074</v>
      </c>
      <c r="C681" s="37">
        <v>45139.745995370373</v>
      </c>
      <c r="D681" s="6" t="s">
        <v>33</v>
      </c>
      <c r="E681" s="6" t="s">
        <v>11</v>
      </c>
      <c r="F681" s="6" t="s">
        <v>19</v>
      </c>
      <c r="G681" s="6" t="s">
        <v>39</v>
      </c>
      <c r="H681" s="84" t="str">
        <f t="shared" si="10"/>
        <v>Reason Unknown</v>
      </c>
      <c r="I681" s="63">
        <f>(tbl_raw_data[[#This Row],[Date Actioned]])-(tbl_raw_data[[#This Row],[Date Tagged]])</f>
        <v>9.9421296326909214E-3</v>
      </c>
      <c r="J681" s="66">
        <f>HOUR(tbl_raw_data[[#This Row],[time_taken]])*60+MINUTE(tbl_raw_data[[#This Row],[time_taken]])+SECOND(tbl_raw_data[[#This Row],[time_taken]])/60</f>
        <v>14.316666666666666</v>
      </c>
      <c r="K681" s="68">
        <f>DATE(YEAR(tbl_raw_data[[#This Row],[Date Actioned]]),MONTH(tbl_raw_data[[#This Row],[Date Actioned]]),DAY(tbl_raw_data[[#This Row],[Date Actioned]]))</f>
        <v>45139</v>
      </c>
      <c r="L681" s="65" t="str">
        <f>UPPER(TEXT(tbl_raw_data[[#This Row],[updated_date]],"MMMM"))</f>
        <v>AUGUST</v>
      </c>
      <c r="M681" s="65" t="str">
        <f>"WEEK "&amp;IF(ROUNDUP(DAY(tbl_raw_data[[#This Row],[updated_date]])/7,0)=5,4,ROUNDUP(DAY(tbl_raw_data[[#This Row],[updated_date]])/7,0))</f>
        <v>WEEK 1</v>
      </c>
      <c r="N681" s="71" t="str">
        <f>UPPER(VLOOKUP(tbl_raw_data[[#This Row],[Analyst]],settings!$A$1:$B$15,2,0))</f>
        <v>NAVED</v>
      </c>
      <c r="O681" s="71" t="str">
        <f>TRIM(UPPER(tbl_raw_data[[#This Row],[Outcome]]))</f>
        <v>DECLINE</v>
      </c>
      <c r="P681" s="71" t="str">
        <f>TRIM(UPPER(tbl_raw_data[[#This Row],[Queue Name]]))</f>
        <v>CONSUMER EXISTING</v>
      </c>
      <c r="Q681" s="71" t="str">
        <f>IF(tbl_raw_data[[#This Row],[time_taken_in_min]]&lt;=settings!$D$2,"SLA_MET","SLA_NOT_MET")</f>
        <v>SLA_MET</v>
      </c>
    </row>
    <row r="682" spans="1:17" x14ac:dyDescent="0.3">
      <c r="A682" s="7" t="s">
        <v>1645</v>
      </c>
      <c r="B682" s="34">
        <v>45139.768425925926</v>
      </c>
      <c r="C682" s="38">
        <v>45139.770324074074</v>
      </c>
      <c r="D682" s="3" t="s">
        <v>33</v>
      </c>
      <c r="E682" s="3" t="s">
        <v>11</v>
      </c>
      <c r="F682" s="3" t="s">
        <v>25</v>
      </c>
      <c r="G682" s="3" t="s">
        <v>37</v>
      </c>
      <c r="H682" s="84" t="str">
        <f t="shared" si="10"/>
        <v>Reason Unknown</v>
      </c>
      <c r="I682" s="63">
        <f>(tbl_raw_data[[#This Row],[Date Actioned]])-(tbl_raw_data[[#This Row],[Date Tagged]])</f>
        <v>1.898148148029577E-3</v>
      </c>
      <c r="J682" s="66">
        <f>HOUR(tbl_raw_data[[#This Row],[time_taken]])*60+MINUTE(tbl_raw_data[[#This Row],[time_taken]])+SECOND(tbl_raw_data[[#This Row],[time_taken]])/60</f>
        <v>2.7333333333333334</v>
      </c>
      <c r="K682" s="68">
        <f>DATE(YEAR(tbl_raw_data[[#This Row],[Date Actioned]]),MONTH(tbl_raw_data[[#This Row],[Date Actioned]]),DAY(tbl_raw_data[[#This Row],[Date Actioned]]))</f>
        <v>45139</v>
      </c>
      <c r="L682" s="65" t="str">
        <f>UPPER(TEXT(tbl_raw_data[[#This Row],[updated_date]],"MMMM"))</f>
        <v>AUGUST</v>
      </c>
      <c r="M682" s="65" t="str">
        <f>"WEEK "&amp;IF(ROUNDUP(DAY(tbl_raw_data[[#This Row],[updated_date]])/7,0)=5,4,ROUNDUP(DAY(tbl_raw_data[[#This Row],[updated_date]])/7,0))</f>
        <v>WEEK 1</v>
      </c>
      <c r="N682" s="71" t="str">
        <f>UPPER(VLOOKUP(tbl_raw_data[[#This Row],[Analyst]],settings!$A$1:$B$15,2,0))</f>
        <v>ASIF</v>
      </c>
      <c r="O682" s="71" t="str">
        <f>TRIM(UPPER(tbl_raw_data[[#This Row],[Outcome]]))</f>
        <v>DECLINE</v>
      </c>
      <c r="P682" s="71" t="str">
        <f>TRIM(UPPER(tbl_raw_data[[#This Row],[Queue Name]]))</f>
        <v>CONSUMER EXISTING</v>
      </c>
      <c r="Q682" s="71" t="str">
        <f>IF(tbl_raw_data[[#This Row],[time_taken_in_min]]&lt;=settings!$D$2,"SLA_MET","SLA_NOT_MET")</f>
        <v>SLA_MET</v>
      </c>
    </row>
    <row r="683" spans="1:17" x14ac:dyDescent="0.3">
      <c r="A683" s="1" t="s">
        <v>1646</v>
      </c>
      <c r="B683" s="36">
        <v>45139.383032407408</v>
      </c>
      <c r="C683" s="37">
        <v>45139.400775462964</v>
      </c>
      <c r="D683" s="6" t="s">
        <v>47</v>
      </c>
      <c r="E683" s="6" t="s">
        <v>11</v>
      </c>
      <c r="F683" s="6" t="s">
        <v>12</v>
      </c>
      <c r="G683" s="6" t="s">
        <v>179</v>
      </c>
      <c r="H683" s="84" t="str">
        <f t="shared" si="10"/>
        <v>Overdue Bill</v>
      </c>
      <c r="I683" s="63">
        <f>(tbl_raw_data[[#This Row],[Date Actioned]])-(tbl_raw_data[[#This Row],[Date Tagged]])</f>
        <v>1.7743055555911269E-2</v>
      </c>
      <c r="J683" s="66">
        <f>HOUR(tbl_raw_data[[#This Row],[time_taken]])*60+MINUTE(tbl_raw_data[[#This Row],[time_taken]])+SECOND(tbl_raw_data[[#This Row],[time_taken]])/60</f>
        <v>25.55</v>
      </c>
      <c r="K683" s="68">
        <f>DATE(YEAR(tbl_raw_data[[#This Row],[Date Actioned]]),MONTH(tbl_raw_data[[#This Row],[Date Actioned]]),DAY(tbl_raw_data[[#This Row],[Date Actioned]]))</f>
        <v>45139</v>
      </c>
      <c r="L683" s="65" t="str">
        <f>UPPER(TEXT(tbl_raw_data[[#This Row],[updated_date]],"MMMM"))</f>
        <v>AUGUST</v>
      </c>
      <c r="M683" s="65" t="str">
        <f>"WEEK "&amp;IF(ROUNDUP(DAY(tbl_raw_data[[#This Row],[updated_date]])/7,0)=5,4,ROUNDUP(DAY(tbl_raw_data[[#This Row],[updated_date]])/7,0))</f>
        <v>WEEK 1</v>
      </c>
      <c r="N683" s="71" t="str">
        <f>UPPER(VLOOKUP(tbl_raw_data[[#This Row],[Analyst]],settings!$A$1:$B$15,2,0))</f>
        <v>NITESH</v>
      </c>
      <c r="O683" s="71" t="str">
        <f>TRIM(UPPER(tbl_raw_data[[#This Row],[Outcome]]))</f>
        <v>WITHDRAW</v>
      </c>
      <c r="P683" s="71" t="str">
        <f>TRIM(UPPER(tbl_raw_data[[#This Row],[Queue Name]]))</f>
        <v>CONSUMER EXISTING</v>
      </c>
      <c r="Q683" s="71" t="str">
        <f>IF(tbl_raw_data[[#This Row],[time_taken_in_min]]&lt;=settings!$D$2,"SLA_MET","SLA_NOT_MET")</f>
        <v>SLA_NOT_MET</v>
      </c>
    </row>
    <row r="684" spans="1:17" x14ac:dyDescent="0.3">
      <c r="A684" s="5" t="s">
        <v>1647</v>
      </c>
      <c r="B684" s="34">
        <v>45139.392025462963</v>
      </c>
      <c r="C684" s="35">
        <v>45139.408321759256</v>
      </c>
      <c r="D684" s="2" t="s">
        <v>55</v>
      </c>
      <c r="E684" s="3" t="s">
        <v>8</v>
      </c>
      <c r="F684" s="2" t="s">
        <v>17</v>
      </c>
      <c r="G684" s="4"/>
      <c r="H684" s="84" t="str">
        <f t="shared" si="10"/>
        <v>Reason Unknown</v>
      </c>
      <c r="I684" s="63">
        <f>(tbl_raw_data[[#This Row],[Date Actioned]])-(tbl_raw_data[[#This Row],[Date Tagged]])</f>
        <v>1.6296296293148771E-2</v>
      </c>
      <c r="J684" s="66">
        <f>HOUR(tbl_raw_data[[#This Row],[time_taken]])*60+MINUTE(tbl_raw_data[[#This Row],[time_taken]])+SECOND(tbl_raw_data[[#This Row],[time_taken]])/60</f>
        <v>23.466666666666665</v>
      </c>
      <c r="K684" s="68">
        <f>DATE(YEAR(tbl_raw_data[[#This Row],[Date Actioned]]),MONTH(tbl_raw_data[[#This Row],[Date Actioned]]),DAY(tbl_raw_data[[#This Row],[Date Actioned]]))</f>
        <v>45139</v>
      </c>
      <c r="L684" s="65" t="str">
        <f>UPPER(TEXT(tbl_raw_data[[#This Row],[updated_date]],"MMMM"))</f>
        <v>AUGUST</v>
      </c>
      <c r="M684" s="65" t="str">
        <f>"WEEK "&amp;IF(ROUNDUP(DAY(tbl_raw_data[[#This Row],[updated_date]])/7,0)=5,4,ROUNDUP(DAY(tbl_raw_data[[#This Row],[updated_date]])/7,0))</f>
        <v>WEEK 1</v>
      </c>
      <c r="N684" s="71" t="str">
        <f>UPPER(VLOOKUP(tbl_raw_data[[#This Row],[Analyst]],settings!$A$1:$B$15,2,0))</f>
        <v>MERCEDES</v>
      </c>
      <c r="O684" s="71" t="str">
        <f>TRIM(UPPER(tbl_raw_data[[#This Row],[Outcome]]))</f>
        <v>WITHDRAW</v>
      </c>
      <c r="P684" s="71" t="str">
        <f>TRIM(UPPER(tbl_raw_data[[#This Row],[Queue Name]]))</f>
        <v>CONSUMER POST BUREAU</v>
      </c>
      <c r="Q684" s="71" t="str">
        <f>IF(tbl_raw_data[[#This Row],[time_taken_in_min]]&lt;=settings!$D$2,"SLA_MET","SLA_NOT_MET")</f>
        <v>SLA_NOT_MET</v>
      </c>
    </row>
    <row r="685" spans="1:17" x14ac:dyDescent="0.3">
      <c r="A685" s="7" t="s">
        <v>1648</v>
      </c>
      <c r="B685" s="36">
        <v>45139.403958333336</v>
      </c>
      <c r="C685" s="37">
        <v>45139.415659722225</v>
      </c>
      <c r="D685" s="6" t="s">
        <v>47</v>
      </c>
      <c r="E685" s="6" t="s">
        <v>8</v>
      </c>
      <c r="F685" s="6" t="s">
        <v>12</v>
      </c>
      <c r="G685" s="6" t="s">
        <v>85</v>
      </c>
      <c r="H685" s="84" t="str">
        <f t="shared" si="10"/>
        <v>Incomplete Details</v>
      </c>
      <c r="I685" s="63">
        <f>(tbl_raw_data[[#This Row],[Date Actioned]])-(tbl_raw_data[[#This Row],[Date Tagged]])</f>
        <v>1.17013888884685E-2</v>
      </c>
      <c r="J685" s="66">
        <f>HOUR(tbl_raw_data[[#This Row],[time_taken]])*60+MINUTE(tbl_raw_data[[#This Row],[time_taken]])+SECOND(tbl_raw_data[[#This Row],[time_taken]])/60</f>
        <v>16.850000000000001</v>
      </c>
      <c r="K685" s="68">
        <f>DATE(YEAR(tbl_raw_data[[#This Row],[Date Actioned]]),MONTH(tbl_raw_data[[#This Row],[Date Actioned]]),DAY(tbl_raw_data[[#This Row],[Date Actioned]]))</f>
        <v>45139</v>
      </c>
      <c r="L685" s="65" t="str">
        <f>UPPER(TEXT(tbl_raw_data[[#This Row],[updated_date]],"MMMM"))</f>
        <v>AUGUST</v>
      </c>
      <c r="M685" s="65" t="str">
        <f>"WEEK "&amp;IF(ROUNDUP(DAY(tbl_raw_data[[#This Row],[updated_date]])/7,0)=5,4,ROUNDUP(DAY(tbl_raw_data[[#This Row],[updated_date]])/7,0))</f>
        <v>WEEK 1</v>
      </c>
      <c r="N685" s="71" t="str">
        <f>UPPER(VLOOKUP(tbl_raw_data[[#This Row],[Analyst]],settings!$A$1:$B$15,2,0))</f>
        <v>NITESH</v>
      </c>
      <c r="O685" s="71" t="str">
        <f>TRIM(UPPER(tbl_raw_data[[#This Row],[Outcome]]))</f>
        <v>WITHDRAW</v>
      </c>
      <c r="P685" s="71" t="str">
        <f>TRIM(UPPER(tbl_raw_data[[#This Row],[Queue Name]]))</f>
        <v>CONSUMER POST BUREAU</v>
      </c>
      <c r="Q685" s="71" t="str">
        <f>IF(tbl_raw_data[[#This Row],[time_taken_in_min]]&lt;=settings!$D$2,"SLA_MET","SLA_NOT_MET")</f>
        <v>SLA_MET</v>
      </c>
    </row>
    <row r="686" spans="1:17" x14ac:dyDescent="0.3">
      <c r="A686" s="1" t="s">
        <v>1649</v>
      </c>
      <c r="B686" s="34">
        <v>45139.404386574075</v>
      </c>
      <c r="C686" s="35">
        <v>45139.423275462963</v>
      </c>
      <c r="D686" s="2" t="s">
        <v>55</v>
      </c>
      <c r="E686" s="3" t="s">
        <v>8</v>
      </c>
      <c r="F686" s="2" t="s">
        <v>17</v>
      </c>
      <c r="G686" s="4"/>
      <c r="H686" s="84" t="str">
        <f t="shared" si="10"/>
        <v>Reason Unknown</v>
      </c>
      <c r="I686" s="63">
        <f>(tbl_raw_data[[#This Row],[Date Actioned]])-(tbl_raw_data[[#This Row],[Date Tagged]])</f>
        <v>1.8888888887886424E-2</v>
      </c>
      <c r="J686" s="66">
        <f>HOUR(tbl_raw_data[[#This Row],[time_taken]])*60+MINUTE(tbl_raw_data[[#This Row],[time_taken]])+SECOND(tbl_raw_data[[#This Row],[time_taken]])/60</f>
        <v>27.2</v>
      </c>
      <c r="K686" s="68">
        <f>DATE(YEAR(tbl_raw_data[[#This Row],[Date Actioned]]),MONTH(tbl_raw_data[[#This Row],[Date Actioned]]),DAY(tbl_raw_data[[#This Row],[Date Actioned]]))</f>
        <v>45139</v>
      </c>
      <c r="L686" s="65" t="str">
        <f>UPPER(TEXT(tbl_raw_data[[#This Row],[updated_date]],"MMMM"))</f>
        <v>AUGUST</v>
      </c>
      <c r="M686" s="65" t="str">
        <f>"WEEK "&amp;IF(ROUNDUP(DAY(tbl_raw_data[[#This Row],[updated_date]])/7,0)=5,4,ROUNDUP(DAY(tbl_raw_data[[#This Row],[updated_date]])/7,0))</f>
        <v>WEEK 1</v>
      </c>
      <c r="N686" s="71" t="str">
        <f>UPPER(VLOOKUP(tbl_raw_data[[#This Row],[Analyst]],settings!$A$1:$B$15,2,0))</f>
        <v>MERCEDES</v>
      </c>
      <c r="O686" s="71" t="str">
        <f>TRIM(UPPER(tbl_raw_data[[#This Row],[Outcome]]))</f>
        <v>WITHDRAW</v>
      </c>
      <c r="P686" s="71" t="str">
        <f>TRIM(UPPER(tbl_raw_data[[#This Row],[Queue Name]]))</f>
        <v>CONSUMER POST BUREAU</v>
      </c>
      <c r="Q686" s="71" t="str">
        <f>IF(tbl_raw_data[[#This Row],[time_taken_in_min]]&lt;=settings!$D$2,"SLA_MET","SLA_NOT_MET")</f>
        <v>SLA_NOT_MET</v>
      </c>
    </row>
    <row r="687" spans="1:17" x14ac:dyDescent="0.3">
      <c r="A687" s="5" t="s">
        <v>1650</v>
      </c>
      <c r="B687" s="36">
        <v>45139.408101851855</v>
      </c>
      <c r="C687" s="37">
        <v>45139.431550925925</v>
      </c>
      <c r="D687" s="6" t="s">
        <v>47</v>
      </c>
      <c r="E687" s="6" t="s">
        <v>11</v>
      </c>
      <c r="F687" s="6" t="s">
        <v>12</v>
      </c>
      <c r="G687" s="6" t="s">
        <v>85</v>
      </c>
      <c r="H687" s="84" t="str">
        <f t="shared" si="10"/>
        <v>Incomplete Details</v>
      </c>
      <c r="I687" s="63">
        <f>(tbl_raw_data[[#This Row],[Date Actioned]])-(tbl_raw_data[[#This Row],[Date Tagged]])</f>
        <v>2.3449074069503695E-2</v>
      </c>
      <c r="J687" s="66">
        <f>HOUR(tbl_raw_data[[#This Row],[time_taken]])*60+MINUTE(tbl_raw_data[[#This Row],[time_taken]])+SECOND(tbl_raw_data[[#This Row],[time_taken]])/60</f>
        <v>33.766666666666666</v>
      </c>
      <c r="K687" s="68">
        <f>DATE(YEAR(tbl_raw_data[[#This Row],[Date Actioned]]),MONTH(tbl_raw_data[[#This Row],[Date Actioned]]),DAY(tbl_raw_data[[#This Row],[Date Actioned]]))</f>
        <v>45139</v>
      </c>
      <c r="L687" s="65" t="str">
        <f>UPPER(TEXT(tbl_raw_data[[#This Row],[updated_date]],"MMMM"))</f>
        <v>AUGUST</v>
      </c>
      <c r="M687" s="65" t="str">
        <f>"WEEK "&amp;IF(ROUNDUP(DAY(tbl_raw_data[[#This Row],[updated_date]])/7,0)=5,4,ROUNDUP(DAY(tbl_raw_data[[#This Row],[updated_date]])/7,0))</f>
        <v>WEEK 1</v>
      </c>
      <c r="N687" s="71" t="str">
        <f>UPPER(VLOOKUP(tbl_raw_data[[#This Row],[Analyst]],settings!$A$1:$B$15,2,0))</f>
        <v>NITESH</v>
      </c>
      <c r="O687" s="71" t="str">
        <f>TRIM(UPPER(tbl_raw_data[[#This Row],[Outcome]]))</f>
        <v>WITHDRAW</v>
      </c>
      <c r="P687" s="71" t="str">
        <f>TRIM(UPPER(tbl_raw_data[[#This Row],[Queue Name]]))</f>
        <v>CONSUMER EXISTING</v>
      </c>
      <c r="Q687" s="71" t="str">
        <f>IF(tbl_raw_data[[#This Row],[time_taken_in_min]]&lt;=settings!$D$2,"SLA_MET","SLA_NOT_MET")</f>
        <v>SLA_NOT_MET</v>
      </c>
    </row>
    <row r="688" spans="1:17" x14ac:dyDescent="0.3">
      <c r="A688" s="7" t="s">
        <v>1651</v>
      </c>
      <c r="B688" s="34">
        <v>45139.40896990741</v>
      </c>
      <c r="C688" s="35">
        <v>45139.427037037036</v>
      </c>
      <c r="D688" s="2" t="s">
        <v>55</v>
      </c>
      <c r="E688" s="3" t="s">
        <v>8</v>
      </c>
      <c r="F688" s="2" t="s">
        <v>17</v>
      </c>
      <c r="G688" s="4"/>
      <c r="H688" s="84" t="str">
        <f t="shared" si="10"/>
        <v>Reason Unknown</v>
      </c>
      <c r="I688" s="63">
        <f>(tbl_raw_data[[#This Row],[Date Actioned]])-(tbl_raw_data[[#This Row],[Date Tagged]])</f>
        <v>1.8067129625706002E-2</v>
      </c>
      <c r="J688" s="66">
        <f>HOUR(tbl_raw_data[[#This Row],[time_taken]])*60+MINUTE(tbl_raw_data[[#This Row],[time_taken]])+SECOND(tbl_raw_data[[#This Row],[time_taken]])/60</f>
        <v>26.016666666666666</v>
      </c>
      <c r="K688" s="68">
        <f>DATE(YEAR(tbl_raw_data[[#This Row],[Date Actioned]]),MONTH(tbl_raw_data[[#This Row],[Date Actioned]]),DAY(tbl_raw_data[[#This Row],[Date Actioned]]))</f>
        <v>45139</v>
      </c>
      <c r="L688" s="65" t="str">
        <f>UPPER(TEXT(tbl_raw_data[[#This Row],[updated_date]],"MMMM"))</f>
        <v>AUGUST</v>
      </c>
      <c r="M688" s="65" t="str">
        <f>"WEEK "&amp;IF(ROUNDUP(DAY(tbl_raw_data[[#This Row],[updated_date]])/7,0)=5,4,ROUNDUP(DAY(tbl_raw_data[[#This Row],[updated_date]])/7,0))</f>
        <v>WEEK 1</v>
      </c>
      <c r="N688" s="71" t="str">
        <f>UPPER(VLOOKUP(tbl_raw_data[[#This Row],[Analyst]],settings!$A$1:$B$15,2,0))</f>
        <v>MERCEDES</v>
      </c>
      <c r="O688" s="71" t="str">
        <f>TRIM(UPPER(tbl_raw_data[[#This Row],[Outcome]]))</f>
        <v>WITHDRAW</v>
      </c>
      <c r="P688" s="71" t="str">
        <f>TRIM(UPPER(tbl_raw_data[[#This Row],[Queue Name]]))</f>
        <v>CONSUMER POST BUREAU</v>
      </c>
      <c r="Q688" s="71" t="str">
        <f>IF(tbl_raw_data[[#This Row],[time_taken_in_min]]&lt;=settings!$D$2,"SLA_MET","SLA_NOT_MET")</f>
        <v>SLA_NOT_MET</v>
      </c>
    </row>
    <row r="689" spans="1:17" x14ac:dyDescent="0.3">
      <c r="A689" s="1" t="s">
        <v>1652</v>
      </c>
      <c r="B689" s="36">
        <v>45139.413622685184</v>
      </c>
      <c r="C689" s="39">
        <v>45139.433946759258</v>
      </c>
      <c r="D689" s="8" t="s">
        <v>55</v>
      </c>
      <c r="E689" s="6" t="s">
        <v>8</v>
      </c>
      <c r="F689" s="8" t="s">
        <v>17</v>
      </c>
      <c r="G689" s="9"/>
      <c r="H689" s="84" t="str">
        <f t="shared" si="10"/>
        <v>Reason Unknown</v>
      </c>
      <c r="I689" s="63">
        <f>(tbl_raw_data[[#This Row],[Date Actioned]])-(tbl_raw_data[[#This Row],[Date Tagged]])</f>
        <v>2.0324074073869269E-2</v>
      </c>
      <c r="J689" s="66">
        <f>HOUR(tbl_raw_data[[#This Row],[time_taken]])*60+MINUTE(tbl_raw_data[[#This Row],[time_taken]])+SECOND(tbl_raw_data[[#This Row],[time_taken]])/60</f>
        <v>29.266666666666666</v>
      </c>
      <c r="K689" s="68">
        <f>DATE(YEAR(tbl_raw_data[[#This Row],[Date Actioned]]),MONTH(tbl_raw_data[[#This Row],[Date Actioned]]),DAY(tbl_raw_data[[#This Row],[Date Actioned]]))</f>
        <v>45139</v>
      </c>
      <c r="L689" s="65" t="str">
        <f>UPPER(TEXT(tbl_raw_data[[#This Row],[updated_date]],"MMMM"))</f>
        <v>AUGUST</v>
      </c>
      <c r="M689" s="65" t="str">
        <f>"WEEK "&amp;IF(ROUNDUP(DAY(tbl_raw_data[[#This Row],[updated_date]])/7,0)=5,4,ROUNDUP(DAY(tbl_raw_data[[#This Row],[updated_date]])/7,0))</f>
        <v>WEEK 1</v>
      </c>
      <c r="N689" s="71" t="str">
        <f>UPPER(VLOOKUP(tbl_raw_data[[#This Row],[Analyst]],settings!$A$1:$B$15,2,0))</f>
        <v>MERCEDES</v>
      </c>
      <c r="O689" s="71" t="str">
        <f>TRIM(UPPER(tbl_raw_data[[#This Row],[Outcome]]))</f>
        <v>WITHDRAW</v>
      </c>
      <c r="P689" s="71" t="str">
        <f>TRIM(UPPER(tbl_raw_data[[#This Row],[Queue Name]]))</f>
        <v>CONSUMER POST BUREAU</v>
      </c>
      <c r="Q689" s="71" t="str">
        <f>IF(tbl_raw_data[[#This Row],[time_taken_in_min]]&lt;=settings!$D$2,"SLA_MET","SLA_NOT_MET")</f>
        <v>SLA_NOT_MET</v>
      </c>
    </row>
    <row r="690" spans="1:17" x14ac:dyDescent="0.3">
      <c r="A690" s="5" t="s">
        <v>1653</v>
      </c>
      <c r="B690" s="34">
        <v>45139.416203703702</v>
      </c>
      <c r="C690" s="35">
        <v>45139.432141203702</v>
      </c>
      <c r="D690" s="2" t="s">
        <v>55</v>
      </c>
      <c r="E690" s="3" t="s">
        <v>8</v>
      </c>
      <c r="F690" s="2" t="s">
        <v>114</v>
      </c>
      <c r="G690" s="4"/>
      <c r="H690" s="84" t="str">
        <f t="shared" si="10"/>
        <v>Reason Unknown</v>
      </c>
      <c r="I690" s="63">
        <f>(tbl_raw_data[[#This Row],[Date Actioned]])-(tbl_raw_data[[#This Row],[Date Tagged]])</f>
        <v>1.5937500000291038E-2</v>
      </c>
      <c r="J690" s="66">
        <f>HOUR(tbl_raw_data[[#This Row],[time_taken]])*60+MINUTE(tbl_raw_data[[#This Row],[time_taken]])+SECOND(tbl_raw_data[[#This Row],[time_taken]])/60</f>
        <v>22.95</v>
      </c>
      <c r="K690" s="68">
        <f>DATE(YEAR(tbl_raw_data[[#This Row],[Date Actioned]]),MONTH(tbl_raw_data[[#This Row],[Date Actioned]]),DAY(tbl_raw_data[[#This Row],[Date Actioned]]))</f>
        <v>45139</v>
      </c>
      <c r="L690" s="65" t="str">
        <f>UPPER(TEXT(tbl_raw_data[[#This Row],[updated_date]],"MMMM"))</f>
        <v>AUGUST</v>
      </c>
      <c r="M690" s="65" t="str">
        <f>"WEEK "&amp;IF(ROUNDUP(DAY(tbl_raw_data[[#This Row],[updated_date]])/7,0)=5,4,ROUNDUP(DAY(tbl_raw_data[[#This Row],[updated_date]])/7,0))</f>
        <v>WEEK 1</v>
      </c>
      <c r="N690" s="71" t="str">
        <f>UPPER(VLOOKUP(tbl_raw_data[[#This Row],[Analyst]],settings!$A$1:$B$15,2,0))</f>
        <v>FARDIN</v>
      </c>
      <c r="O690" s="71" t="str">
        <f>TRIM(UPPER(tbl_raw_data[[#This Row],[Outcome]]))</f>
        <v>WITHDRAW</v>
      </c>
      <c r="P690" s="71" t="str">
        <f>TRIM(UPPER(tbl_raw_data[[#This Row],[Queue Name]]))</f>
        <v>CONSUMER POST BUREAU</v>
      </c>
      <c r="Q690" s="71" t="str">
        <f>IF(tbl_raw_data[[#This Row],[time_taken_in_min]]&lt;=settings!$D$2,"SLA_MET","SLA_NOT_MET")</f>
        <v>SLA_NOT_MET</v>
      </c>
    </row>
    <row r="691" spans="1:17" x14ac:dyDescent="0.3">
      <c r="A691" s="7" t="s">
        <v>1654</v>
      </c>
      <c r="B691" s="36">
        <v>45139.445</v>
      </c>
      <c r="C691" s="37">
        <v>45139.464479166665</v>
      </c>
      <c r="D691" s="6" t="s">
        <v>47</v>
      </c>
      <c r="E691" s="6" t="s">
        <v>18</v>
      </c>
      <c r="F691" s="6" t="s">
        <v>21</v>
      </c>
      <c r="G691" s="6" t="s">
        <v>180</v>
      </c>
      <c r="H691" s="84" t="str">
        <f t="shared" si="10"/>
        <v>Incomplete Details</v>
      </c>
      <c r="I691" s="63">
        <f>(tbl_raw_data[[#This Row],[Date Actioned]])-(tbl_raw_data[[#This Row],[Date Tagged]])</f>
        <v>1.9479166665405501E-2</v>
      </c>
      <c r="J691" s="66">
        <f>HOUR(tbl_raw_data[[#This Row],[time_taken]])*60+MINUTE(tbl_raw_data[[#This Row],[time_taken]])+SECOND(tbl_raw_data[[#This Row],[time_taken]])/60</f>
        <v>28.05</v>
      </c>
      <c r="K691" s="68">
        <f>DATE(YEAR(tbl_raw_data[[#This Row],[Date Actioned]]),MONTH(tbl_raw_data[[#This Row],[Date Actioned]]),DAY(tbl_raw_data[[#This Row],[Date Actioned]]))</f>
        <v>45139</v>
      </c>
      <c r="L691" s="65" t="str">
        <f>UPPER(TEXT(tbl_raw_data[[#This Row],[updated_date]],"MMMM"))</f>
        <v>AUGUST</v>
      </c>
      <c r="M691" s="65" t="str">
        <f>"WEEK "&amp;IF(ROUNDUP(DAY(tbl_raw_data[[#This Row],[updated_date]])/7,0)=5,4,ROUNDUP(DAY(tbl_raw_data[[#This Row],[updated_date]])/7,0))</f>
        <v>WEEK 1</v>
      </c>
      <c r="N691" s="71" t="str">
        <f>UPPER(VLOOKUP(tbl_raw_data[[#This Row],[Analyst]],settings!$A$1:$B$15,2,0))</f>
        <v>SHAHID</v>
      </c>
      <c r="O691" s="71" t="str">
        <f>TRIM(UPPER(tbl_raw_data[[#This Row],[Outcome]]))</f>
        <v>WITHDRAW</v>
      </c>
      <c r="P691" s="71" t="str">
        <f>TRIM(UPPER(tbl_raw_data[[#This Row],[Queue Name]]))</f>
        <v>CONSUMER PRE BUREAU</v>
      </c>
      <c r="Q691" s="71" t="str">
        <f>IF(tbl_raw_data[[#This Row],[time_taken_in_min]]&lt;=settings!$D$2,"SLA_MET","SLA_NOT_MET")</f>
        <v>SLA_NOT_MET</v>
      </c>
    </row>
    <row r="692" spans="1:17" x14ac:dyDescent="0.3">
      <c r="A692" s="1" t="s">
        <v>1655</v>
      </c>
      <c r="B692" s="34">
        <v>45139.45103009259</v>
      </c>
      <c r="C692" s="38">
        <v>45139.479363425926</v>
      </c>
      <c r="D692" s="3" t="s">
        <v>47</v>
      </c>
      <c r="E692" s="3" t="s">
        <v>18</v>
      </c>
      <c r="F692" s="3" t="s">
        <v>12</v>
      </c>
      <c r="G692" s="3" t="s">
        <v>85</v>
      </c>
      <c r="H692" s="84" t="str">
        <f t="shared" si="10"/>
        <v>Incomplete Details</v>
      </c>
      <c r="I692" s="63">
        <f>(tbl_raw_data[[#This Row],[Date Actioned]])-(tbl_raw_data[[#This Row],[Date Tagged]])</f>
        <v>2.8333333335467614E-2</v>
      </c>
      <c r="J692" s="66">
        <f>HOUR(tbl_raw_data[[#This Row],[time_taken]])*60+MINUTE(tbl_raw_data[[#This Row],[time_taken]])+SECOND(tbl_raw_data[[#This Row],[time_taken]])/60</f>
        <v>40.799999999999997</v>
      </c>
      <c r="K692" s="68">
        <f>DATE(YEAR(tbl_raw_data[[#This Row],[Date Actioned]]),MONTH(tbl_raw_data[[#This Row],[Date Actioned]]),DAY(tbl_raw_data[[#This Row],[Date Actioned]]))</f>
        <v>45139</v>
      </c>
      <c r="L692" s="65" t="str">
        <f>UPPER(TEXT(tbl_raw_data[[#This Row],[updated_date]],"MMMM"))</f>
        <v>AUGUST</v>
      </c>
      <c r="M692" s="65" t="str">
        <f>"WEEK "&amp;IF(ROUNDUP(DAY(tbl_raw_data[[#This Row],[updated_date]])/7,0)=5,4,ROUNDUP(DAY(tbl_raw_data[[#This Row],[updated_date]])/7,0))</f>
        <v>WEEK 1</v>
      </c>
      <c r="N692" s="71" t="str">
        <f>UPPER(VLOOKUP(tbl_raw_data[[#This Row],[Analyst]],settings!$A$1:$B$15,2,0))</f>
        <v>NITESH</v>
      </c>
      <c r="O692" s="71" t="str">
        <f>TRIM(UPPER(tbl_raw_data[[#This Row],[Outcome]]))</f>
        <v>WITHDRAW</v>
      </c>
      <c r="P692" s="71" t="str">
        <f>TRIM(UPPER(tbl_raw_data[[#This Row],[Queue Name]]))</f>
        <v>CONSUMER PRE BUREAU</v>
      </c>
      <c r="Q692" s="71" t="str">
        <f>IF(tbl_raw_data[[#This Row],[time_taken_in_min]]&lt;=settings!$D$2,"SLA_MET","SLA_NOT_MET")</f>
        <v>SLA_NOT_MET</v>
      </c>
    </row>
    <row r="693" spans="1:17" x14ac:dyDescent="0.3">
      <c r="A693" s="5" t="s">
        <v>1656</v>
      </c>
      <c r="B693" s="36">
        <v>45139.472997685189</v>
      </c>
      <c r="C693" s="37">
        <v>45139.485034722224</v>
      </c>
      <c r="D693" s="6" t="s">
        <v>47</v>
      </c>
      <c r="E693" s="6" t="s">
        <v>18</v>
      </c>
      <c r="F693" s="6" t="s">
        <v>19</v>
      </c>
      <c r="G693" s="6" t="s">
        <v>181</v>
      </c>
      <c r="H693" s="84" t="str">
        <f t="shared" si="10"/>
        <v>Incomplete Details</v>
      </c>
      <c r="I693" s="63">
        <f>(tbl_raw_data[[#This Row],[Date Actioned]])-(tbl_raw_data[[#This Row],[Date Tagged]])</f>
        <v>1.2037037035042886E-2</v>
      </c>
      <c r="J693" s="66">
        <f>HOUR(tbl_raw_data[[#This Row],[time_taken]])*60+MINUTE(tbl_raw_data[[#This Row],[time_taken]])+SECOND(tbl_raw_data[[#This Row],[time_taken]])/60</f>
        <v>17.333333333333332</v>
      </c>
      <c r="K693" s="68">
        <f>DATE(YEAR(tbl_raw_data[[#This Row],[Date Actioned]]),MONTH(tbl_raw_data[[#This Row],[Date Actioned]]),DAY(tbl_raw_data[[#This Row],[Date Actioned]]))</f>
        <v>45139</v>
      </c>
      <c r="L693" s="65" t="str">
        <f>UPPER(TEXT(tbl_raw_data[[#This Row],[updated_date]],"MMMM"))</f>
        <v>AUGUST</v>
      </c>
      <c r="M693" s="65" t="str">
        <f>"WEEK "&amp;IF(ROUNDUP(DAY(tbl_raw_data[[#This Row],[updated_date]])/7,0)=5,4,ROUNDUP(DAY(tbl_raw_data[[#This Row],[updated_date]])/7,0))</f>
        <v>WEEK 1</v>
      </c>
      <c r="N693" s="71" t="str">
        <f>UPPER(VLOOKUP(tbl_raw_data[[#This Row],[Analyst]],settings!$A$1:$B$15,2,0))</f>
        <v>NAVED</v>
      </c>
      <c r="O693" s="71" t="str">
        <f>TRIM(UPPER(tbl_raw_data[[#This Row],[Outcome]]))</f>
        <v>WITHDRAW</v>
      </c>
      <c r="P693" s="71" t="str">
        <f>TRIM(UPPER(tbl_raw_data[[#This Row],[Queue Name]]))</f>
        <v>CONSUMER PRE BUREAU</v>
      </c>
      <c r="Q693" s="71" t="str">
        <f>IF(tbl_raw_data[[#This Row],[time_taken_in_min]]&lt;=settings!$D$2,"SLA_MET","SLA_NOT_MET")</f>
        <v>SLA_MET</v>
      </c>
    </row>
    <row r="694" spans="1:17" x14ac:dyDescent="0.3">
      <c r="A694" s="7" t="s">
        <v>1657</v>
      </c>
      <c r="B694" s="34">
        <v>45139.478321759256</v>
      </c>
      <c r="C694" s="38">
        <v>45139.484085648146</v>
      </c>
      <c r="D694" s="3" t="s">
        <v>47</v>
      </c>
      <c r="E694" s="3" t="s">
        <v>11</v>
      </c>
      <c r="F694" s="3" t="s">
        <v>21</v>
      </c>
      <c r="G694" s="3" t="s">
        <v>182</v>
      </c>
      <c r="H694" s="84" t="str">
        <f t="shared" si="10"/>
        <v>Incomplete Details</v>
      </c>
      <c r="I694" s="63">
        <f>(tbl_raw_data[[#This Row],[Date Actioned]])-(tbl_raw_data[[#This Row],[Date Tagged]])</f>
        <v>5.7638888902147301E-3</v>
      </c>
      <c r="J694" s="66">
        <f>HOUR(tbl_raw_data[[#This Row],[time_taken]])*60+MINUTE(tbl_raw_data[[#This Row],[time_taken]])+SECOND(tbl_raw_data[[#This Row],[time_taken]])/60</f>
        <v>8.3000000000000007</v>
      </c>
      <c r="K694" s="68">
        <f>DATE(YEAR(tbl_raw_data[[#This Row],[Date Actioned]]),MONTH(tbl_raw_data[[#This Row],[Date Actioned]]),DAY(tbl_raw_data[[#This Row],[Date Actioned]]))</f>
        <v>45139</v>
      </c>
      <c r="L694" s="65" t="str">
        <f>UPPER(TEXT(tbl_raw_data[[#This Row],[updated_date]],"MMMM"))</f>
        <v>AUGUST</v>
      </c>
      <c r="M694" s="65" t="str">
        <f>"WEEK "&amp;IF(ROUNDUP(DAY(tbl_raw_data[[#This Row],[updated_date]])/7,0)=5,4,ROUNDUP(DAY(tbl_raw_data[[#This Row],[updated_date]])/7,0))</f>
        <v>WEEK 1</v>
      </c>
      <c r="N694" s="71" t="str">
        <f>UPPER(VLOOKUP(tbl_raw_data[[#This Row],[Analyst]],settings!$A$1:$B$15,2,0))</f>
        <v>SHAHID</v>
      </c>
      <c r="O694" s="71" t="str">
        <f>TRIM(UPPER(tbl_raw_data[[#This Row],[Outcome]]))</f>
        <v>WITHDRAW</v>
      </c>
      <c r="P694" s="71" t="str">
        <f>TRIM(UPPER(tbl_raw_data[[#This Row],[Queue Name]]))</f>
        <v>CONSUMER EXISTING</v>
      </c>
      <c r="Q694" s="71" t="str">
        <f>IF(tbl_raw_data[[#This Row],[time_taken_in_min]]&lt;=settings!$D$2,"SLA_MET","SLA_NOT_MET")</f>
        <v>SLA_MET</v>
      </c>
    </row>
    <row r="695" spans="1:17" x14ac:dyDescent="0.3">
      <c r="A695" s="1" t="s">
        <v>1658</v>
      </c>
      <c r="B695" s="36">
        <v>45139.481030092589</v>
      </c>
      <c r="C695" s="37">
        <v>45139.485555555555</v>
      </c>
      <c r="D695" s="6" t="s">
        <v>47</v>
      </c>
      <c r="E695" s="6" t="s">
        <v>18</v>
      </c>
      <c r="F695" s="6" t="s">
        <v>24</v>
      </c>
      <c r="G695" s="6" t="s">
        <v>67</v>
      </c>
      <c r="H695" s="84" t="str">
        <f t="shared" si="10"/>
        <v>Incomplete Details</v>
      </c>
      <c r="I695" s="63">
        <f>(tbl_raw_data[[#This Row],[Date Actioned]])-(tbl_raw_data[[#This Row],[Date Tagged]])</f>
        <v>4.5254629658302292E-3</v>
      </c>
      <c r="J695" s="66">
        <f>HOUR(tbl_raw_data[[#This Row],[time_taken]])*60+MINUTE(tbl_raw_data[[#This Row],[time_taken]])+SECOND(tbl_raw_data[[#This Row],[time_taken]])/60</f>
        <v>6.5166666666666666</v>
      </c>
      <c r="K695" s="68">
        <f>DATE(YEAR(tbl_raw_data[[#This Row],[Date Actioned]]),MONTH(tbl_raw_data[[#This Row],[Date Actioned]]),DAY(tbl_raw_data[[#This Row],[Date Actioned]]))</f>
        <v>45139</v>
      </c>
      <c r="L695" s="65" t="str">
        <f>UPPER(TEXT(tbl_raw_data[[#This Row],[updated_date]],"MMMM"))</f>
        <v>AUGUST</v>
      </c>
      <c r="M695" s="65" t="str">
        <f>"WEEK "&amp;IF(ROUNDUP(DAY(tbl_raw_data[[#This Row],[updated_date]])/7,0)=5,4,ROUNDUP(DAY(tbl_raw_data[[#This Row],[updated_date]])/7,0))</f>
        <v>WEEK 1</v>
      </c>
      <c r="N695" s="71" t="str">
        <f>UPPER(VLOOKUP(tbl_raw_data[[#This Row],[Analyst]],settings!$A$1:$B$15,2,0))</f>
        <v>SAM</v>
      </c>
      <c r="O695" s="71" t="str">
        <f>TRIM(UPPER(tbl_raw_data[[#This Row],[Outcome]]))</f>
        <v>WITHDRAW</v>
      </c>
      <c r="P695" s="71" t="str">
        <f>TRIM(UPPER(tbl_raw_data[[#This Row],[Queue Name]]))</f>
        <v>CONSUMER PRE BUREAU</v>
      </c>
      <c r="Q695" s="71" t="str">
        <f>IF(tbl_raw_data[[#This Row],[time_taken_in_min]]&lt;=settings!$D$2,"SLA_MET","SLA_NOT_MET")</f>
        <v>SLA_MET</v>
      </c>
    </row>
    <row r="696" spans="1:17" x14ac:dyDescent="0.3">
      <c r="A696" s="5" t="s">
        <v>1659</v>
      </c>
      <c r="B696" s="34">
        <v>45139.482905092591</v>
      </c>
      <c r="C696" s="38">
        <v>45139.489849537036</v>
      </c>
      <c r="D696" s="3" t="s">
        <v>47</v>
      </c>
      <c r="E696" s="3" t="s">
        <v>11</v>
      </c>
      <c r="F696" s="3" t="s">
        <v>21</v>
      </c>
      <c r="G696" s="3" t="s">
        <v>183</v>
      </c>
      <c r="H696" s="84" t="str">
        <f t="shared" si="10"/>
        <v>Incomplete Details</v>
      </c>
      <c r="I696" s="63">
        <f>(tbl_raw_data[[#This Row],[Date Actioned]])-(tbl_raw_data[[#This Row],[Date Tagged]])</f>
        <v>6.9444444452528842E-3</v>
      </c>
      <c r="J696" s="66">
        <f>HOUR(tbl_raw_data[[#This Row],[time_taken]])*60+MINUTE(tbl_raw_data[[#This Row],[time_taken]])+SECOND(tbl_raw_data[[#This Row],[time_taken]])/60</f>
        <v>10</v>
      </c>
      <c r="K696" s="68">
        <f>DATE(YEAR(tbl_raw_data[[#This Row],[Date Actioned]]),MONTH(tbl_raw_data[[#This Row],[Date Actioned]]),DAY(tbl_raw_data[[#This Row],[Date Actioned]]))</f>
        <v>45139</v>
      </c>
      <c r="L696" s="65" t="str">
        <f>UPPER(TEXT(tbl_raw_data[[#This Row],[updated_date]],"MMMM"))</f>
        <v>AUGUST</v>
      </c>
      <c r="M696" s="65" t="str">
        <f>"WEEK "&amp;IF(ROUNDUP(DAY(tbl_raw_data[[#This Row],[updated_date]])/7,0)=5,4,ROUNDUP(DAY(tbl_raw_data[[#This Row],[updated_date]])/7,0))</f>
        <v>WEEK 1</v>
      </c>
      <c r="N696" s="71" t="str">
        <f>UPPER(VLOOKUP(tbl_raw_data[[#This Row],[Analyst]],settings!$A$1:$B$15,2,0))</f>
        <v>SHAHID</v>
      </c>
      <c r="O696" s="71" t="str">
        <f>TRIM(UPPER(tbl_raw_data[[#This Row],[Outcome]]))</f>
        <v>WITHDRAW</v>
      </c>
      <c r="P696" s="71" t="str">
        <f>TRIM(UPPER(tbl_raw_data[[#This Row],[Queue Name]]))</f>
        <v>CONSUMER EXISTING</v>
      </c>
      <c r="Q696" s="71" t="str">
        <f>IF(tbl_raw_data[[#This Row],[time_taken_in_min]]&lt;=settings!$D$2,"SLA_MET","SLA_NOT_MET")</f>
        <v>SLA_MET</v>
      </c>
    </row>
    <row r="697" spans="1:17" x14ac:dyDescent="0.3">
      <c r="A697" s="7" t="s">
        <v>1660</v>
      </c>
      <c r="B697" s="36">
        <v>45139.501284722224</v>
      </c>
      <c r="C697" s="37">
        <v>45139.503912037035</v>
      </c>
      <c r="D697" s="6" t="s">
        <v>47</v>
      </c>
      <c r="E697" s="6" t="s">
        <v>18</v>
      </c>
      <c r="F697" s="6" t="s">
        <v>19</v>
      </c>
      <c r="G697" s="6" t="s">
        <v>67</v>
      </c>
      <c r="H697" s="84" t="str">
        <f t="shared" si="10"/>
        <v>Incomplete Details</v>
      </c>
      <c r="I697" s="63">
        <f>(tbl_raw_data[[#This Row],[Date Actioned]])-(tbl_raw_data[[#This Row],[Date Tagged]])</f>
        <v>2.6273148105246946E-3</v>
      </c>
      <c r="J697" s="66">
        <f>HOUR(tbl_raw_data[[#This Row],[time_taken]])*60+MINUTE(tbl_raw_data[[#This Row],[time_taken]])+SECOND(tbl_raw_data[[#This Row],[time_taken]])/60</f>
        <v>3.7833333333333332</v>
      </c>
      <c r="K697" s="68">
        <f>DATE(YEAR(tbl_raw_data[[#This Row],[Date Actioned]]),MONTH(tbl_raw_data[[#This Row],[Date Actioned]]),DAY(tbl_raw_data[[#This Row],[Date Actioned]]))</f>
        <v>45139</v>
      </c>
      <c r="L697" s="65" t="str">
        <f>UPPER(TEXT(tbl_raw_data[[#This Row],[updated_date]],"MMMM"))</f>
        <v>AUGUST</v>
      </c>
      <c r="M697" s="65" t="str">
        <f>"WEEK "&amp;IF(ROUNDUP(DAY(tbl_raw_data[[#This Row],[updated_date]])/7,0)=5,4,ROUNDUP(DAY(tbl_raw_data[[#This Row],[updated_date]])/7,0))</f>
        <v>WEEK 1</v>
      </c>
      <c r="N697" s="71" t="str">
        <f>UPPER(VLOOKUP(tbl_raw_data[[#This Row],[Analyst]],settings!$A$1:$B$15,2,0))</f>
        <v>NAVED</v>
      </c>
      <c r="O697" s="71" t="str">
        <f>TRIM(UPPER(tbl_raw_data[[#This Row],[Outcome]]))</f>
        <v>WITHDRAW</v>
      </c>
      <c r="P697" s="71" t="str">
        <f>TRIM(UPPER(tbl_raw_data[[#This Row],[Queue Name]]))</f>
        <v>CONSUMER PRE BUREAU</v>
      </c>
      <c r="Q697" s="71" t="str">
        <f>IF(tbl_raw_data[[#This Row],[time_taken_in_min]]&lt;=settings!$D$2,"SLA_MET","SLA_NOT_MET")</f>
        <v>SLA_MET</v>
      </c>
    </row>
    <row r="698" spans="1:17" x14ac:dyDescent="0.3">
      <c r="A698" s="1" t="s">
        <v>1661</v>
      </c>
      <c r="B698" s="34">
        <v>45139.512025462966</v>
      </c>
      <c r="C698" s="38">
        <v>45139.520196759258</v>
      </c>
      <c r="D698" s="3" t="s">
        <v>47</v>
      </c>
      <c r="E698" s="3" t="s">
        <v>8</v>
      </c>
      <c r="F698" s="3" t="s">
        <v>25</v>
      </c>
      <c r="G698" s="3" t="s">
        <v>184</v>
      </c>
      <c r="H698" s="84" t="str">
        <f t="shared" si="10"/>
        <v>Duplicate Application</v>
      </c>
      <c r="I698" s="63">
        <f>(tbl_raw_data[[#This Row],[Date Actioned]])-(tbl_raw_data[[#This Row],[Date Tagged]])</f>
        <v>8.1712962928577326E-3</v>
      </c>
      <c r="J698" s="66">
        <f>HOUR(tbl_raw_data[[#This Row],[time_taken]])*60+MINUTE(tbl_raw_data[[#This Row],[time_taken]])+SECOND(tbl_raw_data[[#This Row],[time_taken]])/60</f>
        <v>11.766666666666667</v>
      </c>
      <c r="K698" s="68">
        <f>DATE(YEAR(tbl_raw_data[[#This Row],[Date Actioned]]),MONTH(tbl_raw_data[[#This Row],[Date Actioned]]),DAY(tbl_raw_data[[#This Row],[Date Actioned]]))</f>
        <v>45139</v>
      </c>
      <c r="L698" s="65" t="str">
        <f>UPPER(TEXT(tbl_raw_data[[#This Row],[updated_date]],"MMMM"))</f>
        <v>AUGUST</v>
      </c>
      <c r="M698" s="65" t="str">
        <f>"WEEK "&amp;IF(ROUNDUP(DAY(tbl_raw_data[[#This Row],[updated_date]])/7,0)=5,4,ROUNDUP(DAY(tbl_raw_data[[#This Row],[updated_date]])/7,0))</f>
        <v>WEEK 1</v>
      </c>
      <c r="N698" s="71" t="str">
        <f>UPPER(VLOOKUP(tbl_raw_data[[#This Row],[Analyst]],settings!$A$1:$B$15,2,0))</f>
        <v>ASIF</v>
      </c>
      <c r="O698" s="71" t="str">
        <f>TRIM(UPPER(tbl_raw_data[[#This Row],[Outcome]]))</f>
        <v>WITHDRAW</v>
      </c>
      <c r="P698" s="71" t="str">
        <f>TRIM(UPPER(tbl_raw_data[[#This Row],[Queue Name]]))</f>
        <v>CONSUMER POST BUREAU</v>
      </c>
      <c r="Q698" s="71" t="str">
        <f>IF(tbl_raw_data[[#This Row],[time_taken_in_min]]&lt;=settings!$D$2,"SLA_MET","SLA_NOT_MET")</f>
        <v>SLA_MET</v>
      </c>
    </row>
    <row r="699" spans="1:17" x14ac:dyDescent="0.3">
      <c r="A699" s="5" t="s">
        <v>1662</v>
      </c>
      <c r="B699" s="36">
        <v>45139.518483796295</v>
      </c>
      <c r="C699" s="37">
        <v>45139.523993055554</v>
      </c>
      <c r="D699" s="6" t="s">
        <v>47</v>
      </c>
      <c r="E699" s="6" t="s">
        <v>18</v>
      </c>
      <c r="F699" s="6" t="s">
        <v>24</v>
      </c>
      <c r="G699" s="6" t="s">
        <v>102</v>
      </c>
      <c r="H699" s="84" t="str">
        <f t="shared" si="10"/>
        <v>Incomplete Details</v>
      </c>
      <c r="I699" s="63">
        <f>(tbl_raw_data[[#This Row],[Date Actioned]])-(tbl_raw_data[[#This Row],[Date Tagged]])</f>
        <v>5.5092592592700385E-3</v>
      </c>
      <c r="J699" s="66">
        <f>HOUR(tbl_raw_data[[#This Row],[time_taken]])*60+MINUTE(tbl_raw_data[[#This Row],[time_taken]])+SECOND(tbl_raw_data[[#This Row],[time_taken]])/60</f>
        <v>7.9333333333333336</v>
      </c>
      <c r="K699" s="68">
        <f>DATE(YEAR(tbl_raw_data[[#This Row],[Date Actioned]]),MONTH(tbl_raw_data[[#This Row],[Date Actioned]]),DAY(tbl_raw_data[[#This Row],[Date Actioned]]))</f>
        <v>45139</v>
      </c>
      <c r="L699" s="65" t="str">
        <f>UPPER(TEXT(tbl_raw_data[[#This Row],[updated_date]],"MMMM"))</f>
        <v>AUGUST</v>
      </c>
      <c r="M699" s="65" t="str">
        <f>"WEEK "&amp;IF(ROUNDUP(DAY(tbl_raw_data[[#This Row],[updated_date]])/7,0)=5,4,ROUNDUP(DAY(tbl_raw_data[[#This Row],[updated_date]])/7,0))</f>
        <v>WEEK 1</v>
      </c>
      <c r="N699" s="71" t="str">
        <f>UPPER(VLOOKUP(tbl_raw_data[[#This Row],[Analyst]],settings!$A$1:$B$15,2,0))</f>
        <v>SAM</v>
      </c>
      <c r="O699" s="71" t="str">
        <f>TRIM(UPPER(tbl_raw_data[[#This Row],[Outcome]]))</f>
        <v>WITHDRAW</v>
      </c>
      <c r="P699" s="71" t="str">
        <f>TRIM(UPPER(tbl_raw_data[[#This Row],[Queue Name]]))</f>
        <v>CONSUMER PRE BUREAU</v>
      </c>
      <c r="Q699" s="71" t="str">
        <f>IF(tbl_raw_data[[#This Row],[time_taken_in_min]]&lt;=settings!$D$2,"SLA_MET","SLA_NOT_MET")</f>
        <v>SLA_MET</v>
      </c>
    </row>
    <row r="700" spans="1:17" x14ac:dyDescent="0.3">
      <c r="A700" s="7" t="s">
        <v>1663</v>
      </c>
      <c r="B700" s="34">
        <v>45139.523229166669</v>
      </c>
      <c r="C700" s="38">
        <v>45139.530914351853</v>
      </c>
      <c r="D700" s="3" t="s">
        <v>47</v>
      </c>
      <c r="E700" s="3" t="s">
        <v>18</v>
      </c>
      <c r="F700" s="3" t="s">
        <v>25</v>
      </c>
      <c r="G700" s="3" t="s">
        <v>185</v>
      </c>
      <c r="H700" s="84" t="str">
        <f t="shared" si="10"/>
        <v>Incorrect Details</v>
      </c>
      <c r="I700" s="63">
        <f>(tbl_raw_data[[#This Row],[Date Actioned]])-(tbl_raw_data[[#This Row],[Date Tagged]])</f>
        <v>7.6851851845276542E-3</v>
      </c>
      <c r="J700" s="66">
        <f>HOUR(tbl_raw_data[[#This Row],[time_taken]])*60+MINUTE(tbl_raw_data[[#This Row],[time_taken]])+SECOND(tbl_raw_data[[#This Row],[time_taken]])/60</f>
        <v>11.066666666666666</v>
      </c>
      <c r="K700" s="68">
        <f>DATE(YEAR(tbl_raw_data[[#This Row],[Date Actioned]]),MONTH(tbl_raw_data[[#This Row],[Date Actioned]]),DAY(tbl_raw_data[[#This Row],[Date Actioned]]))</f>
        <v>45139</v>
      </c>
      <c r="L700" s="65" t="str">
        <f>UPPER(TEXT(tbl_raw_data[[#This Row],[updated_date]],"MMMM"))</f>
        <v>AUGUST</v>
      </c>
      <c r="M700" s="65" t="str">
        <f>"WEEK "&amp;IF(ROUNDUP(DAY(tbl_raw_data[[#This Row],[updated_date]])/7,0)=5,4,ROUNDUP(DAY(tbl_raw_data[[#This Row],[updated_date]])/7,0))</f>
        <v>WEEK 1</v>
      </c>
      <c r="N700" s="71" t="str">
        <f>UPPER(VLOOKUP(tbl_raw_data[[#This Row],[Analyst]],settings!$A$1:$B$15,2,0))</f>
        <v>ASIF</v>
      </c>
      <c r="O700" s="71" t="str">
        <f>TRIM(UPPER(tbl_raw_data[[#This Row],[Outcome]]))</f>
        <v>WITHDRAW</v>
      </c>
      <c r="P700" s="71" t="str">
        <f>TRIM(UPPER(tbl_raw_data[[#This Row],[Queue Name]]))</f>
        <v>CONSUMER PRE BUREAU</v>
      </c>
      <c r="Q700" s="71" t="str">
        <f>IF(tbl_raw_data[[#This Row],[time_taken_in_min]]&lt;=settings!$D$2,"SLA_MET","SLA_NOT_MET")</f>
        <v>SLA_MET</v>
      </c>
    </row>
    <row r="701" spans="1:17" x14ac:dyDescent="0.3">
      <c r="A701" s="1" t="s">
        <v>1664</v>
      </c>
      <c r="B701" s="36">
        <v>45139.5391087963</v>
      </c>
      <c r="C701" s="37">
        <v>45139.542569444442</v>
      </c>
      <c r="D701" s="6" t="s">
        <v>47</v>
      </c>
      <c r="E701" s="6" t="s">
        <v>18</v>
      </c>
      <c r="F701" s="6" t="s">
        <v>24</v>
      </c>
      <c r="G701" s="6" t="s">
        <v>186</v>
      </c>
      <c r="H701" s="84" t="str">
        <f t="shared" si="10"/>
        <v>Incomplete Details</v>
      </c>
      <c r="I701" s="63">
        <f>(tbl_raw_data[[#This Row],[Date Actioned]])-(tbl_raw_data[[#This Row],[Date Tagged]])</f>
        <v>3.4606481422088109E-3</v>
      </c>
      <c r="J701" s="66">
        <f>HOUR(tbl_raw_data[[#This Row],[time_taken]])*60+MINUTE(tbl_raw_data[[#This Row],[time_taken]])+SECOND(tbl_raw_data[[#This Row],[time_taken]])/60</f>
        <v>4.9833333333333334</v>
      </c>
      <c r="K701" s="68">
        <f>DATE(YEAR(tbl_raw_data[[#This Row],[Date Actioned]]),MONTH(tbl_raw_data[[#This Row],[Date Actioned]]),DAY(tbl_raw_data[[#This Row],[Date Actioned]]))</f>
        <v>45139</v>
      </c>
      <c r="L701" s="65" t="str">
        <f>UPPER(TEXT(tbl_raw_data[[#This Row],[updated_date]],"MMMM"))</f>
        <v>AUGUST</v>
      </c>
      <c r="M701" s="65" t="str">
        <f>"WEEK "&amp;IF(ROUNDUP(DAY(tbl_raw_data[[#This Row],[updated_date]])/7,0)=5,4,ROUNDUP(DAY(tbl_raw_data[[#This Row],[updated_date]])/7,0))</f>
        <v>WEEK 1</v>
      </c>
      <c r="N701" s="71" t="str">
        <f>UPPER(VLOOKUP(tbl_raw_data[[#This Row],[Analyst]],settings!$A$1:$B$15,2,0))</f>
        <v>SAM</v>
      </c>
      <c r="O701" s="71" t="str">
        <f>TRIM(UPPER(tbl_raw_data[[#This Row],[Outcome]]))</f>
        <v>WITHDRAW</v>
      </c>
      <c r="P701" s="71" t="str">
        <f>TRIM(UPPER(tbl_raw_data[[#This Row],[Queue Name]]))</f>
        <v>CONSUMER PRE BUREAU</v>
      </c>
      <c r="Q701" s="71" t="str">
        <f>IF(tbl_raw_data[[#This Row],[time_taken_in_min]]&lt;=settings!$D$2,"SLA_MET","SLA_NOT_MET")</f>
        <v>SLA_MET</v>
      </c>
    </row>
    <row r="702" spans="1:17" x14ac:dyDescent="0.3">
      <c r="A702" s="5" t="s">
        <v>1665</v>
      </c>
      <c r="B702" s="34">
        <v>45139.542627314811</v>
      </c>
      <c r="C702" s="38">
        <v>45139.546990740739</v>
      </c>
      <c r="D702" s="3" t="s">
        <v>47</v>
      </c>
      <c r="E702" s="3" t="s">
        <v>8</v>
      </c>
      <c r="F702" s="3" t="s">
        <v>24</v>
      </c>
      <c r="G702" s="3" t="s">
        <v>187</v>
      </c>
      <c r="H702" s="84" t="str">
        <f t="shared" si="10"/>
        <v>Incorrect Queue</v>
      </c>
      <c r="I702" s="63">
        <f>(tbl_raw_data[[#This Row],[Date Actioned]])-(tbl_raw_data[[#This Row],[Date Tagged]])</f>
        <v>4.3634259272948839E-3</v>
      </c>
      <c r="J702" s="66">
        <f>HOUR(tbl_raw_data[[#This Row],[time_taken]])*60+MINUTE(tbl_raw_data[[#This Row],[time_taken]])+SECOND(tbl_raw_data[[#This Row],[time_taken]])/60</f>
        <v>6.2833333333333332</v>
      </c>
      <c r="K702" s="68">
        <f>DATE(YEAR(tbl_raw_data[[#This Row],[Date Actioned]]),MONTH(tbl_raw_data[[#This Row],[Date Actioned]]),DAY(tbl_raw_data[[#This Row],[Date Actioned]]))</f>
        <v>45139</v>
      </c>
      <c r="L702" s="65" t="str">
        <f>UPPER(TEXT(tbl_raw_data[[#This Row],[updated_date]],"MMMM"))</f>
        <v>AUGUST</v>
      </c>
      <c r="M702" s="65" t="str">
        <f>"WEEK "&amp;IF(ROUNDUP(DAY(tbl_raw_data[[#This Row],[updated_date]])/7,0)=5,4,ROUNDUP(DAY(tbl_raw_data[[#This Row],[updated_date]])/7,0))</f>
        <v>WEEK 1</v>
      </c>
      <c r="N702" s="71" t="str">
        <f>UPPER(VLOOKUP(tbl_raw_data[[#This Row],[Analyst]],settings!$A$1:$B$15,2,0))</f>
        <v>SAM</v>
      </c>
      <c r="O702" s="71" t="str">
        <f>TRIM(UPPER(tbl_raw_data[[#This Row],[Outcome]]))</f>
        <v>WITHDRAW</v>
      </c>
      <c r="P702" s="71" t="str">
        <f>TRIM(UPPER(tbl_raw_data[[#This Row],[Queue Name]]))</f>
        <v>CONSUMER POST BUREAU</v>
      </c>
      <c r="Q702" s="71" t="str">
        <f>IF(tbl_raw_data[[#This Row],[time_taken_in_min]]&lt;=settings!$D$2,"SLA_MET","SLA_NOT_MET")</f>
        <v>SLA_MET</v>
      </c>
    </row>
    <row r="703" spans="1:17" x14ac:dyDescent="0.3">
      <c r="A703" s="7" t="s">
        <v>1666</v>
      </c>
      <c r="B703" s="36">
        <v>45139.54787037037</v>
      </c>
      <c r="C703" s="37">
        <v>45139.562442129631</v>
      </c>
      <c r="D703" s="6" t="s">
        <v>47</v>
      </c>
      <c r="E703" s="6" t="s">
        <v>11</v>
      </c>
      <c r="F703" s="6" t="s">
        <v>19</v>
      </c>
      <c r="G703" s="6" t="s">
        <v>188</v>
      </c>
      <c r="H703" s="84" t="str">
        <f t="shared" si="10"/>
        <v>Overdue Bill</v>
      </c>
      <c r="I703" s="63">
        <f>(tbl_raw_data[[#This Row],[Date Actioned]])-(tbl_raw_data[[#This Row],[Date Tagged]])</f>
        <v>1.4571759260434192E-2</v>
      </c>
      <c r="J703" s="66">
        <f>HOUR(tbl_raw_data[[#This Row],[time_taken]])*60+MINUTE(tbl_raw_data[[#This Row],[time_taken]])+SECOND(tbl_raw_data[[#This Row],[time_taken]])/60</f>
        <v>20.983333333333334</v>
      </c>
      <c r="K703" s="68">
        <f>DATE(YEAR(tbl_raw_data[[#This Row],[Date Actioned]]),MONTH(tbl_raw_data[[#This Row],[Date Actioned]]),DAY(tbl_raw_data[[#This Row],[Date Actioned]]))</f>
        <v>45139</v>
      </c>
      <c r="L703" s="65" t="str">
        <f>UPPER(TEXT(tbl_raw_data[[#This Row],[updated_date]],"MMMM"))</f>
        <v>AUGUST</v>
      </c>
      <c r="M703" s="65" t="str">
        <f>"WEEK "&amp;IF(ROUNDUP(DAY(tbl_raw_data[[#This Row],[updated_date]])/7,0)=5,4,ROUNDUP(DAY(tbl_raw_data[[#This Row],[updated_date]])/7,0))</f>
        <v>WEEK 1</v>
      </c>
      <c r="N703" s="71" t="str">
        <f>UPPER(VLOOKUP(tbl_raw_data[[#This Row],[Analyst]],settings!$A$1:$B$15,2,0))</f>
        <v>NAVED</v>
      </c>
      <c r="O703" s="71" t="str">
        <f>TRIM(UPPER(tbl_raw_data[[#This Row],[Outcome]]))</f>
        <v>WITHDRAW</v>
      </c>
      <c r="P703" s="71" t="str">
        <f>TRIM(UPPER(tbl_raw_data[[#This Row],[Queue Name]]))</f>
        <v>CONSUMER EXISTING</v>
      </c>
      <c r="Q703" s="71" t="str">
        <f>IF(tbl_raw_data[[#This Row],[time_taken_in_min]]&lt;=settings!$D$2,"SLA_MET","SLA_NOT_MET")</f>
        <v>SLA_NOT_MET</v>
      </c>
    </row>
    <row r="704" spans="1:17" x14ac:dyDescent="0.3">
      <c r="A704" s="1" t="s">
        <v>1667</v>
      </c>
      <c r="B704" s="34">
        <v>45139.555162037039</v>
      </c>
      <c r="C704" s="38">
        <v>45139.568194444444</v>
      </c>
      <c r="D704" s="3" t="s">
        <v>47</v>
      </c>
      <c r="E704" s="3" t="s">
        <v>18</v>
      </c>
      <c r="F704" s="3" t="s">
        <v>21</v>
      </c>
      <c r="G704" s="3" t="s">
        <v>189</v>
      </c>
      <c r="H704" s="84" t="str">
        <f t="shared" si="10"/>
        <v>Incorrect Details</v>
      </c>
      <c r="I704" s="63">
        <f>(tbl_raw_data[[#This Row],[Date Actioned]])-(tbl_raw_data[[#This Row],[Date Tagged]])</f>
        <v>1.3032407405262347E-2</v>
      </c>
      <c r="J704" s="66">
        <f>HOUR(tbl_raw_data[[#This Row],[time_taken]])*60+MINUTE(tbl_raw_data[[#This Row],[time_taken]])+SECOND(tbl_raw_data[[#This Row],[time_taken]])/60</f>
        <v>18.766666666666666</v>
      </c>
      <c r="K704" s="68">
        <f>DATE(YEAR(tbl_raw_data[[#This Row],[Date Actioned]]),MONTH(tbl_raw_data[[#This Row],[Date Actioned]]),DAY(tbl_raw_data[[#This Row],[Date Actioned]]))</f>
        <v>45139</v>
      </c>
      <c r="L704" s="65" t="str">
        <f>UPPER(TEXT(tbl_raw_data[[#This Row],[updated_date]],"MMMM"))</f>
        <v>AUGUST</v>
      </c>
      <c r="M704" s="65" t="str">
        <f>"WEEK "&amp;IF(ROUNDUP(DAY(tbl_raw_data[[#This Row],[updated_date]])/7,0)=5,4,ROUNDUP(DAY(tbl_raw_data[[#This Row],[updated_date]])/7,0))</f>
        <v>WEEK 1</v>
      </c>
      <c r="N704" s="71" t="str">
        <f>UPPER(VLOOKUP(tbl_raw_data[[#This Row],[Analyst]],settings!$A$1:$B$15,2,0))</f>
        <v>SHAHID</v>
      </c>
      <c r="O704" s="71" t="str">
        <f>TRIM(UPPER(tbl_raw_data[[#This Row],[Outcome]]))</f>
        <v>WITHDRAW</v>
      </c>
      <c r="P704" s="71" t="str">
        <f>TRIM(UPPER(tbl_raw_data[[#This Row],[Queue Name]]))</f>
        <v>CONSUMER PRE BUREAU</v>
      </c>
      <c r="Q704" s="71" t="str">
        <f>IF(tbl_raw_data[[#This Row],[time_taken_in_min]]&lt;=settings!$D$2,"SLA_MET","SLA_NOT_MET")</f>
        <v>SLA_MET</v>
      </c>
    </row>
    <row r="705" spans="1:17" x14ac:dyDescent="0.3">
      <c r="A705" s="5" t="s">
        <v>1668</v>
      </c>
      <c r="B705" s="36">
        <v>45139.555173611108</v>
      </c>
      <c r="C705" s="37">
        <v>45139.567106481481</v>
      </c>
      <c r="D705" s="6" t="s">
        <v>47</v>
      </c>
      <c r="E705" s="6" t="s">
        <v>18</v>
      </c>
      <c r="F705" s="6" t="s">
        <v>24</v>
      </c>
      <c r="G705" s="6" t="s">
        <v>190</v>
      </c>
      <c r="H705" s="84" t="str">
        <f t="shared" si="10"/>
        <v>Incomplete Details</v>
      </c>
      <c r="I705" s="63">
        <f>(tbl_raw_data[[#This Row],[Date Actioned]])-(tbl_raw_data[[#This Row],[Date Tagged]])</f>
        <v>1.1932870373129845E-2</v>
      </c>
      <c r="J705" s="66">
        <f>HOUR(tbl_raw_data[[#This Row],[time_taken]])*60+MINUTE(tbl_raw_data[[#This Row],[time_taken]])+SECOND(tbl_raw_data[[#This Row],[time_taken]])/60</f>
        <v>17.183333333333334</v>
      </c>
      <c r="K705" s="68">
        <f>DATE(YEAR(tbl_raw_data[[#This Row],[Date Actioned]]),MONTH(tbl_raw_data[[#This Row],[Date Actioned]]),DAY(tbl_raw_data[[#This Row],[Date Actioned]]))</f>
        <v>45139</v>
      </c>
      <c r="L705" s="65" t="str">
        <f>UPPER(TEXT(tbl_raw_data[[#This Row],[updated_date]],"MMMM"))</f>
        <v>AUGUST</v>
      </c>
      <c r="M705" s="65" t="str">
        <f>"WEEK "&amp;IF(ROUNDUP(DAY(tbl_raw_data[[#This Row],[updated_date]])/7,0)=5,4,ROUNDUP(DAY(tbl_raw_data[[#This Row],[updated_date]])/7,0))</f>
        <v>WEEK 1</v>
      </c>
      <c r="N705" s="71" t="str">
        <f>UPPER(VLOOKUP(tbl_raw_data[[#This Row],[Analyst]],settings!$A$1:$B$15,2,0))</f>
        <v>SAM</v>
      </c>
      <c r="O705" s="71" t="str">
        <f>TRIM(UPPER(tbl_raw_data[[#This Row],[Outcome]]))</f>
        <v>WITHDRAW</v>
      </c>
      <c r="P705" s="71" t="str">
        <f>TRIM(UPPER(tbl_raw_data[[#This Row],[Queue Name]]))</f>
        <v>CONSUMER PRE BUREAU</v>
      </c>
      <c r="Q705" s="71" t="str">
        <f>IF(tbl_raw_data[[#This Row],[time_taken_in_min]]&lt;=settings!$D$2,"SLA_MET","SLA_NOT_MET")</f>
        <v>SLA_MET</v>
      </c>
    </row>
    <row r="706" spans="1:17" x14ac:dyDescent="0.3">
      <c r="A706" s="7" t="s">
        <v>1669</v>
      </c>
      <c r="B706" s="34">
        <v>45139.576215277775</v>
      </c>
      <c r="C706" s="38">
        <v>45139.625150462962</v>
      </c>
      <c r="D706" s="3" t="s">
        <v>47</v>
      </c>
      <c r="E706" s="3" t="s">
        <v>18</v>
      </c>
      <c r="F706" s="3" t="s">
        <v>191</v>
      </c>
      <c r="G706" s="3" t="s">
        <v>192</v>
      </c>
      <c r="H706" s="84" t="str">
        <f t="shared" si="10"/>
        <v>Incorrect Details</v>
      </c>
      <c r="I706" s="63">
        <f>(tbl_raw_data[[#This Row],[Date Actioned]])-(tbl_raw_data[[#This Row],[Date Tagged]])</f>
        <v>4.8935185186564922E-2</v>
      </c>
      <c r="J706" s="66">
        <f>HOUR(tbl_raw_data[[#This Row],[time_taken]])*60+MINUTE(tbl_raw_data[[#This Row],[time_taken]])+SECOND(tbl_raw_data[[#This Row],[time_taken]])/60</f>
        <v>70.466666666666669</v>
      </c>
      <c r="K706" s="68">
        <f>DATE(YEAR(tbl_raw_data[[#This Row],[Date Actioned]]),MONTH(tbl_raw_data[[#This Row],[Date Actioned]]),DAY(tbl_raw_data[[#This Row],[Date Actioned]]))</f>
        <v>45139</v>
      </c>
      <c r="L706" s="65" t="str">
        <f>UPPER(TEXT(tbl_raw_data[[#This Row],[updated_date]],"MMMM"))</f>
        <v>AUGUST</v>
      </c>
      <c r="M706" s="65" t="str">
        <f>"WEEK "&amp;IF(ROUNDUP(DAY(tbl_raw_data[[#This Row],[updated_date]])/7,0)=5,4,ROUNDUP(DAY(tbl_raw_data[[#This Row],[updated_date]])/7,0))</f>
        <v>WEEK 1</v>
      </c>
      <c r="N706" s="71" t="str">
        <f>UPPER(VLOOKUP(tbl_raw_data[[#This Row],[Analyst]],settings!$A$1:$B$15,2,0))</f>
        <v>JULIA</v>
      </c>
      <c r="O706" s="71" t="str">
        <f>TRIM(UPPER(tbl_raw_data[[#This Row],[Outcome]]))</f>
        <v>WITHDRAW</v>
      </c>
      <c r="P706" s="71" t="str">
        <f>TRIM(UPPER(tbl_raw_data[[#This Row],[Queue Name]]))</f>
        <v>CONSUMER PRE BUREAU</v>
      </c>
      <c r="Q706" s="71" t="str">
        <f>IF(tbl_raw_data[[#This Row],[time_taken_in_min]]&lt;=settings!$D$2,"SLA_MET","SLA_NOT_MET")</f>
        <v>SLA_NOT_MET</v>
      </c>
    </row>
    <row r="707" spans="1:17" x14ac:dyDescent="0.3">
      <c r="A707" s="1" t="s">
        <v>1670</v>
      </c>
      <c r="B707" s="36">
        <v>45139.578043981484</v>
      </c>
      <c r="C707" s="37">
        <v>45139.585613425923</v>
      </c>
      <c r="D707" s="6" t="s">
        <v>47</v>
      </c>
      <c r="E707" s="6" t="s">
        <v>18</v>
      </c>
      <c r="F707" s="6" t="s">
        <v>21</v>
      </c>
      <c r="G707" s="6" t="s">
        <v>193</v>
      </c>
      <c r="H707" s="84" t="str">
        <f t="shared" ref="H707:H770" si="11">IF(OR(ISNUMBER(SEARCH("duplicate",G707)), ISNUMBER(SEARCH("previously",G707)), ISNUMBER(SEARCH("previously approved",G707))), "Duplicate Application",
IF(OR(ISNUMBER(SEARCH("incorrect",G707)), ISNUMBER(SEARCH("remove", G707))), "Incorrect Details",
IF(ISNUMBER(SEARCH("incomplete",G707)), "Incomplete Details",
IF(ISNUMBER(SEARCH("overdue",G707)), "Overdue Bill",
IF(OR(ISNUMBER(SEARCH("resubmit as", G707)), ISNUMBER(SEARCH("re-submit as", G707))), "Incorrect Queue",
IF(OR(ISNUMBER(SEARCH("100",G707)), ISNUMBER(SEARCH("correct", G707)), ISNUMBER(SEARCH("email", G707)), ISNUMBER(SEARCH("please submit", G707)), ISNUMBER(SEARCH("please resubmit",G707)), ISNUMBER(SEARCH("please re-submit", G707)), ISNUMBER(SEARCH("please send", G707))), "Incomplete Details",
IF(ISNUMBER(SEARCH("error", G707)), "System Error", "Reason Unknown")))))))</f>
        <v>Incorrect Details</v>
      </c>
      <c r="I707" s="63">
        <f>(tbl_raw_data[[#This Row],[Date Actioned]])-(tbl_raw_data[[#This Row],[Date Tagged]])</f>
        <v>7.5694444385590032E-3</v>
      </c>
      <c r="J707" s="66">
        <f>HOUR(tbl_raw_data[[#This Row],[time_taken]])*60+MINUTE(tbl_raw_data[[#This Row],[time_taken]])+SECOND(tbl_raw_data[[#This Row],[time_taken]])/60</f>
        <v>10.9</v>
      </c>
      <c r="K707" s="68">
        <f>DATE(YEAR(tbl_raw_data[[#This Row],[Date Actioned]]),MONTH(tbl_raw_data[[#This Row],[Date Actioned]]),DAY(tbl_raw_data[[#This Row],[Date Actioned]]))</f>
        <v>45139</v>
      </c>
      <c r="L707" s="65" t="str">
        <f>UPPER(TEXT(tbl_raw_data[[#This Row],[updated_date]],"MMMM"))</f>
        <v>AUGUST</v>
      </c>
      <c r="M707" s="65" t="str">
        <f>"WEEK "&amp;IF(ROUNDUP(DAY(tbl_raw_data[[#This Row],[updated_date]])/7,0)=5,4,ROUNDUP(DAY(tbl_raw_data[[#This Row],[updated_date]])/7,0))</f>
        <v>WEEK 1</v>
      </c>
      <c r="N707" s="71" t="str">
        <f>UPPER(VLOOKUP(tbl_raw_data[[#This Row],[Analyst]],settings!$A$1:$B$15,2,0))</f>
        <v>SHAHID</v>
      </c>
      <c r="O707" s="71" t="str">
        <f>TRIM(UPPER(tbl_raw_data[[#This Row],[Outcome]]))</f>
        <v>WITHDRAW</v>
      </c>
      <c r="P707" s="71" t="str">
        <f>TRIM(UPPER(tbl_raw_data[[#This Row],[Queue Name]]))</f>
        <v>CONSUMER PRE BUREAU</v>
      </c>
      <c r="Q707" s="71" t="str">
        <f>IF(tbl_raw_data[[#This Row],[time_taken_in_min]]&lt;=settings!$D$2,"SLA_MET","SLA_NOT_MET")</f>
        <v>SLA_MET</v>
      </c>
    </row>
    <row r="708" spans="1:17" x14ac:dyDescent="0.3">
      <c r="A708" s="5" t="s">
        <v>1671</v>
      </c>
      <c r="B708" s="34">
        <v>45139.587777777779</v>
      </c>
      <c r="C708" s="38">
        <v>45139.592395833337</v>
      </c>
      <c r="D708" s="3" t="s">
        <v>47</v>
      </c>
      <c r="E708" s="3" t="s">
        <v>18</v>
      </c>
      <c r="F708" s="3" t="s">
        <v>19</v>
      </c>
      <c r="G708" s="3" t="s">
        <v>194</v>
      </c>
      <c r="H708" s="84" t="str">
        <f t="shared" si="11"/>
        <v>Incorrect Details</v>
      </c>
      <c r="I708" s="63">
        <f>(tbl_raw_data[[#This Row],[Date Actioned]])-(tbl_raw_data[[#This Row],[Date Tagged]])</f>
        <v>4.6180555582395755E-3</v>
      </c>
      <c r="J708" s="66">
        <f>HOUR(tbl_raw_data[[#This Row],[time_taken]])*60+MINUTE(tbl_raw_data[[#This Row],[time_taken]])+SECOND(tbl_raw_data[[#This Row],[time_taken]])/60</f>
        <v>6.65</v>
      </c>
      <c r="K708" s="68">
        <f>DATE(YEAR(tbl_raw_data[[#This Row],[Date Actioned]]),MONTH(tbl_raw_data[[#This Row],[Date Actioned]]),DAY(tbl_raw_data[[#This Row],[Date Actioned]]))</f>
        <v>45139</v>
      </c>
      <c r="L708" s="65" t="str">
        <f>UPPER(TEXT(tbl_raw_data[[#This Row],[updated_date]],"MMMM"))</f>
        <v>AUGUST</v>
      </c>
      <c r="M708" s="65" t="str">
        <f>"WEEK "&amp;IF(ROUNDUP(DAY(tbl_raw_data[[#This Row],[updated_date]])/7,0)=5,4,ROUNDUP(DAY(tbl_raw_data[[#This Row],[updated_date]])/7,0))</f>
        <v>WEEK 1</v>
      </c>
      <c r="N708" s="71" t="str">
        <f>UPPER(VLOOKUP(tbl_raw_data[[#This Row],[Analyst]],settings!$A$1:$B$15,2,0))</f>
        <v>NAVED</v>
      </c>
      <c r="O708" s="71" t="str">
        <f>TRIM(UPPER(tbl_raw_data[[#This Row],[Outcome]]))</f>
        <v>WITHDRAW</v>
      </c>
      <c r="P708" s="71" t="str">
        <f>TRIM(UPPER(tbl_raw_data[[#This Row],[Queue Name]]))</f>
        <v>CONSUMER PRE BUREAU</v>
      </c>
      <c r="Q708" s="71" t="str">
        <f>IF(tbl_raw_data[[#This Row],[time_taken_in_min]]&lt;=settings!$D$2,"SLA_MET","SLA_NOT_MET")</f>
        <v>SLA_MET</v>
      </c>
    </row>
    <row r="709" spans="1:17" x14ac:dyDescent="0.3">
      <c r="A709" s="7" t="s">
        <v>1672</v>
      </c>
      <c r="B709" s="36">
        <v>45139.595104166663</v>
      </c>
      <c r="C709" s="37">
        <v>45139.606423611112</v>
      </c>
      <c r="D709" s="6" t="s">
        <v>47</v>
      </c>
      <c r="E709" s="6" t="s">
        <v>11</v>
      </c>
      <c r="F709" s="6" t="s">
        <v>21</v>
      </c>
      <c r="G709" s="6" t="s">
        <v>195</v>
      </c>
      <c r="H709" s="84" t="str">
        <f t="shared" si="11"/>
        <v>Overdue Bill</v>
      </c>
      <c r="I709" s="63">
        <f>(tbl_raw_data[[#This Row],[Date Actioned]])-(tbl_raw_data[[#This Row],[Date Tagged]])</f>
        <v>1.131944444932742E-2</v>
      </c>
      <c r="J709" s="66">
        <f>HOUR(tbl_raw_data[[#This Row],[time_taken]])*60+MINUTE(tbl_raw_data[[#This Row],[time_taken]])+SECOND(tbl_raw_data[[#This Row],[time_taken]])/60</f>
        <v>16.3</v>
      </c>
      <c r="K709" s="68">
        <f>DATE(YEAR(tbl_raw_data[[#This Row],[Date Actioned]]),MONTH(tbl_raw_data[[#This Row],[Date Actioned]]),DAY(tbl_raw_data[[#This Row],[Date Actioned]]))</f>
        <v>45139</v>
      </c>
      <c r="L709" s="65" t="str">
        <f>UPPER(TEXT(tbl_raw_data[[#This Row],[updated_date]],"MMMM"))</f>
        <v>AUGUST</v>
      </c>
      <c r="M709" s="65" t="str">
        <f>"WEEK "&amp;IF(ROUNDUP(DAY(tbl_raw_data[[#This Row],[updated_date]])/7,0)=5,4,ROUNDUP(DAY(tbl_raw_data[[#This Row],[updated_date]])/7,0))</f>
        <v>WEEK 1</v>
      </c>
      <c r="N709" s="71" t="str">
        <f>UPPER(VLOOKUP(tbl_raw_data[[#This Row],[Analyst]],settings!$A$1:$B$15,2,0))</f>
        <v>SHAHID</v>
      </c>
      <c r="O709" s="71" t="str">
        <f>TRIM(UPPER(tbl_raw_data[[#This Row],[Outcome]]))</f>
        <v>WITHDRAW</v>
      </c>
      <c r="P709" s="71" t="str">
        <f>TRIM(UPPER(tbl_raw_data[[#This Row],[Queue Name]]))</f>
        <v>CONSUMER EXISTING</v>
      </c>
      <c r="Q709" s="71" t="str">
        <f>IF(tbl_raw_data[[#This Row],[time_taken_in_min]]&lt;=settings!$D$2,"SLA_MET","SLA_NOT_MET")</f>
        <v>SLA_MET</v>
      </c>
    </row>
    <row r="710" spans="1:17" x14ac:dyDescent="0.3">
      <c r="A710" s="1" t="s">
        <v>1673</v>
      </c>
      <c r="B710" s="34">
        <v>45139.598703703705</v>
      </c>
      <c r="C710" s="38">
        <v>45139.606527777774</v>
      </c>
      <c r="D710" s="3" t="s">
        <v>47</v>
      </c>
      <c r="E710" s="3" t="s">
        <v>8</v>
      </c>
      <c r="F710" s="3" t="s">
        <v>24</v>
      </c>
      <c r="G710" s="3" t="s">
        <v>196</v>
      </c>
      <c r="H710" s="84" t="str">
        <f t="shared" si="11"/>
        <v>Incorrect Queue</v>
      </c>
      <c r="I710" s="63">
        <f>(tbl_raw_data[[#This Row],[Date Actioned]])-(tbl_raw_data[[#This Row],[Date Tagged]])</f>
        <v>7.8240740695036948E-3</v>
      </c>
      <c r="J710" s="66">
        <f>HOUR(tbl_raw_data[[#This Row],[time_taken]])*60+MINUTE(tbl_raw_data[[#This Row],[time_taken]])+SECOND(tbl_raw_data[[#This Row],[time_taken]])/60</f>
        <v>11.266666666666667</v>
      </c>
      <c r="K710" s="68">
        <f>DATE(YEAR(tbl_raw_data[[#This Row],[Date Actioned]]),MONTH(tbl_raw_data[[#This Row],[Date Actioned]]),DAY(tbl_raw_data[[#This Row],[Date Actioned]]))</f>
        <v>45139</v>
      </c>
      <c r="L710" s="65" t="str">
        <f>UPPER(TEXT(tbl_raw_data[[#This Row],[updated_date]],"MMMM"))</f>
        <v>AUGUST</v>
      </c>
      <c r="M710" s="65" t="str">
        <f>"WEEK "&amp;IF(ROUNDUP(DAY(tbl_raw_data[[#This Row],[updated_date]])/7,0)=5,4,ROUNDUP(DAY(tbl_raw_data[[#This Row],[updated_date]])/7,0))</f>
        <v>WEEK 1</v>
      </c>
      <c r="N710" s="71" t="str">
        <f>UPPER(VLOOKUP(tbl_raw_data[[#This Row],[Analyst]],settings!$A$1:$B$15,2,0))</f>
        <v>SAM</v>
      </c>
      <c r="O710" s="71" t="str">
        <f>TRIM(UPPER(tbl_raw_data[[#This Row],[Outcome]]))</f>
        <v>WITHDRAW</v>
      </c>
      <c r="P710" s="71" t="str">
        <f>TRIM(UPPER(tbl_raw_data[[#This Row],[Queue Name]]))</f>
        <v>CONSUMER POST BUREAU</v>
      </c>
      <c r="Q710" s="71" t="str">
        <f>IF(tbl_raw_data[[#This Row],[time_taken_in_min]]&lt;=settings!$D$2,"SLA_MET","SLA_NOT_MET")</f>
        <v>SLA_MET</v>
      </c>
    </row>
    <row r="711" spans="1:17" x14ac:dyDescent="0.3">
      <c r="A711" s="5" t="s">
        <v>1674</v>
      </c>
      <c r="B711" s="36">
        <v>45139.602337962962</v>
      </c>
      <c r="C711" s="37">
        <v>45139.607233796298</v>
      </c>
      <c r="D711" s="6" t="s">
        <v>47</v>
      </c>
      <c r="E711" s="6" t="s">
        <v>18</v>
      </c>
      <c r="F711" s="6" t="s">
        <v>22</v>
      </c>
      <c r="G711" s="6" t="s">
        <v>160</v>
      </c>
      <c r="H711" s="84" t="str">
        <f t="shared" si="11"/>
        <v>Incomplete Details</v>
      </c>
      <c r="I711" s="63">
        <f>(tbl_raw_data[[#This Row],[Date Actioned]])-(tbl_raw_data[[#This Row],[Date Tagged]])</f>
        <v>4.8958333354676142E-3</v>
      </c>
      <c r="J711" s="66">
        <f>HOUR(tbl_raw_data[[#This Row],[time_taken]])*60+MINUTE(tbl_raw_data[[#This Row],[time_taken]])+SECOND(tbl_raw_data[[#This Row],[time_taken]])/60</f>
        <v>7.05</v>
      </c>
      <c r="K711" s="68">
        <f>DATE(YEAR(tbl_raw_data[[#This Row],[Date Actioned]]),MONTH(tbl_raw_data[[#This Row],[Date Actioned]]),DAY(tbl_raw_data[[#This Row],[Date Actioned]]))</f>
        <v>45139</v>
      </c>
      <c r="L711" s="65" t="str">
        <f>UPPER(TEXT(tbl_raw_data[[#This Row],[updated_date]],"MMMM"))</f>
        <v>AUGUST</v>
      </c>
      <c r="M711" s="65" t="str">
        <f>"WEEK "&amp;IF(ROUNDUP(DAY(tbl_raw_data[[#This Row],[updated_date]])/7,0)=5,4,ROUNDUP(DAY(tbl_raw_data[[#This Row],[updated_date]])/7,0))</f>
        <v>WEEK 1</v>
      </c>
      <c r="N711" s="71" t="str">
        <f>UPPER(VLOOKUP(tbl_raw_data[[#This Row],[Analyst]],settings!$A$1:$B$15,2,0))</f>
        <v>ROHAN</v>
      </c>
      <c r="O711" s="71" t="str">
        <f>TRIM(UPPER(tbl_raw_data[[#This Row],[Outcome]]))</f>
        <v>WITHDRAW</v>
      </c>
      <c r="P711" s="71" t="str">
        <f>TRIM(UPPER(tbl_raw_data[[#This Row],[Queue Name]]))</f>
        <v>CONSUMER PRE BUREAU</v>
      </c>
      <c r="Q711" s="71" t="str">
        <f>IF(tbl_raw_data[[#This Row],[time_taken_in_min]]&lt;=settings!$D$2,"SLA_MET","SLA_NOT_MET")</f>
        <v>SLA_MET</v>
      </c>
    </row>
    <row r="712" spans="1:17" x14ac:dyDescent="0.3">
      <c r="A712" s="7" t="s">
        <v>1675</v>
      </c>
      <c r="B712" s="34">
        <v>45139.603773148148</v>
      </c>
      <c r="C712" s="38">
        <v>45139.609548611108</v>
      </c>
      <c r="D712" s="3" t="s">
        <v>47</v>
      </c>
      <c r="E712" s="3" t="s">
        <v>18</v>
      </c>
      <c r="F712" s="3" t="s">
        <v>24</v>
      </c>
      <c r="G712" s="3" t="s">
        <v>197</v>
      </c>
      <c r="H712" s="84" t="str">
        <f t="shared" si="11"/>
        <v>Incomplete Details</v>
      </c>
      <c r="I712" s="63">
        <f>(tbl_raw_data[[#This Row],[Date Actioned]])-(tbl_raw_data[[#This Row],[Date Tagged]])</f>
        <v>5.7754629597184248E-3</v>
      </c>
      <c r="J712" s="66">
        <f>HOUR(tbl_raw_data[[#This Row],[time_taken]])*60+MINUTE(tbl_raw_data[[#This Row],[time_taken]])+SECOND(tbl_raw_data[[#This Row],[time_taken]])/60</f>
        <v>8.3166666666666664</v>
      </c>
      <c r="K712" s="68">
        <f>DATE(YEAR(tbl_raw_data[[#This Row],[Date Actioned]]),MONTH(tbl_raw_data[[#This Row],[Date Actioned]]),DAY(tbl_raw_data[[#This Row],[Date Actioned]]))</f>
        <v>45139</v>
      </c>
      <c r="L712" s="65" t="str">
        <f>UPPER(TEXT(tbl_raw_data[[#This Row],[updated_date]],"MMMM"))</f>
        <v>AUGUST</v>
      </c>
      <c r="M712" s="65" t="str">
        <f>"WEEK "&amp;IF(ROUNDUP(DAY(tbl_raw_data[[#This Row],[updated_date]])/7,0)=5,4,ROUNDUP(DAY(tbl_raw_data[[#This Row],[updated_date]])/7,0))</f>
        <v>WEEK 1</v>
      </c>
      <c r="N712" s="71" t="str">
        <f>UPPER(VLOOKUP(tbl_raw_data[[#This Row],[Analyst]],settings!$A$1:$B$15,2,0))</f>
        <v>SAM</v>
      </c>
      <c r="O712" s="71" t="str">
        <f>TRIM(UPPER(tbl_raw_data[[#This Row],[Outcome]]))</f>
        <v>WITHDRAW</v>
      </c>
      <c r="P712" s="71" t="str">
        <f>TRIM(UPPER(tbl_raw_data[[#This Row],[Queue Name]]))</f>
        <v>CONSUMER PRE BUREAU</v>
      </c>
      <c r="Q712" s="71" t="str">
        <f>IF(tbl_raw_data[[#This Row],[time_taken_in_min]]&lt;=settings!$D$2,"SLA_MET","SLA_NOT_MET")</f>
        <v>SLA_MET</v>
      </c>
    </row>
    <row r="713" spans="1:17" x14ac:dyDescent="0.3">
      <c r="A713" s="1" t="s">
        <v>1676</v>
      </c>
      <c r="B713" s="36">
        <v>45139.603784722225</v>
      </c>
      <c r="C713" s="37">
        <v>45139.615046296298</v>
      </c>
      <c r="D713" s="6" t="s">
        <v>47</v>
      </c>
      <c r="E713" s="6" t="s">
        <v>11</v>
      </c>
      <c r="F713" s="6" t="s">
        <v>19</v>
      </c>
      <c r="G713" s="6" t="s">
        <v>198</v>
      </c>
      <c r="H713" s="84" t="str">
        <f t="shared" si="11"/>
        <v>Overdue Bill</v>
      </c>
      <c r="I713" s="63">
        <f>(tbl_raw_data[[#This Row],[Date Actioned]])-(tbl_raw_data[[#This Row],[Date Tagged]])</f>
        <v>1.1261574072705116E-2</v>
      </c>
      <c r="J713" s="66">
        <f>HOUR(tbl_raw_data[[#This Row],[time_taken]])*60+MINUTE(tbl_raw_data[[#This Row],[time_taken]])+SECOND(tbl_raw_data[[#This Row],[time_taken]])/60</f>
        <v>16.216666666666665</v>
      </c>
      <c r="K713" s="68">
        <f>DATE(YEAR(tbl_raw_data[[#This Row],[Date Actioned]]),MONTH(tbl_raw_data[[#This Row],[Date Actioned]]),DAY(tbl_raw_data[[#This Row],[Date Actioned]]))</f>
        <v>45139</v>
      </c>
      <c r="L713" s="65" t="str">
        <f>UPPER(TEXT(tbl_raw_data[[#This Row],[updated_date]],"MMMM"))</f>
        <v>AUGUST</v>
      </c>
      <c r="M713" s="65" t="str">
        <f>"WEEK "&amp;IF(ROUNDUP(DAY(tbl_raw_data[[#This Row],[updated_date]])/7,0)=5,4,ROUNDUP(DAY(tbl_raw_data[[#This Row],[updated_date]])/7,0))</f>
        <v>WEEK 1</v>
      </c>
      <c r="N713" s="71" t="str">
        <f>UPPER(VLOOKUP(tbl_raw_data[[#This Row],[Analyst]],settings!$A$1:$B$15,2,0))</f>
        <v>NAVED</v>
      </c>
      <c r="O713" s="71" t="str">
        <f>TRIM(UPPER(tbl_raw_data[[#This Row],[Outcome]]))</f>
        <v>WITHDRAW</v>
      </c>
      <c r="P713" s="71" t="str">
        <f>TRIM(UPPER(tbl_raw_data[[#This Row],[Queue Name]]))</f>
        <v>CONSUMER EXISTING</v>
      </c>
      <c r="Q713" s="71" t="str">
        <f>IF(tbl_raw_data[[#This Row],[time_taken_in_min]]&lt;=settings!$D$2,"SLA_MET","SLA_NOT_MET")</f>
        <v>SLA_MET</v>
      </c>
    </row>
    <row r="714" spans="1:17" x14ac:dyDescent="0.3">
      <c r="A714" s="5" t="s">
        <v>1677</v>
      </c>
      <c r="B714" s="34">
        <v>45139.607835648145</v>
      </c>
      <c r="C714" s="38">
        <v>45139.615162037036</v>
      </c>
      <c r="D714" s="3" t="s">
        <v>47</v>
      </c>
      <c r="E714" s="3" t="s">
        <v>18</v>
      </c>
      <c r="F714" s="3" t="s">
        <v>24</v>
      </c>
      <c r="G714" s="3" t="s">
        <v>102</v>
      </c>
      <c r="H714" s="84" t="str">
        <f t="shared" si="11"/>
        <v>Incomplete Details</v>
      </c>
      <c r="I714" s="63">
        <f>(tbl_raw_data[[#This Row],[Date Actioned]])-(tbl_raw_data[[#This Row],[Date Tagged]])</f>
        <v>7.3263888916699216E-3</v>
      </c>
      <c r="J714" s="66">
        <f>HOUR(tbl_raw_data[[#This Row],[time_taken]])*60+MINUTE(tbl_raw_data[[#This Row],[time_taken]])+SECOND(tbl_raw_data[[#This Row],[time_taken]])/60</f>
        <v>10.55</v>
      </c>
      <c r="K714" s="68">
        <f>DATE(YEAR(tbl_raw_data[[#This Row],[Date Actioned]]),MONTH(tbl_raw_data[[#This Row],[Date Actioned]]),DAY(tbl_raw_data[[#This Row],[Date Actioned]]))</f>
        <v>45139</v>
      </c>
      <c r="L714" s="65" t="str">
        <f>UPPER(TEXT(tbl_raw_data[[#This Row],[updated_date]],"MMMM"))</f>
        <v>AUGUST</v>
      </c>
      <c r="M714" s="65" t="str">
        <f>"WEEK "&amp;IF(ROUNDUP(DAY(tbl_raw_data[[#This Row],[updated_date]])/7,0)=5,4,ROUNDUP(DAY(tbl_raw_data[[#This Row],[updated_date]])/7,0))</f>
        <v>WEEK 1</v>
      </c>
      <c r="N714" s="71" t="str">
        <f>UPPER(VLOOKUP(tbl_raw_data[[#This Row],[Analyst]],settings!$A$1:$B$15,2,0))</f>
        <v>SAM</v>
      </c>
      <c r="O714" s="71" t="str">
        <f>TRIM(UPPER(tbl_raw_data[[#This Row],[Outcome]]))</f>
        <v>WITHDRAW</v>
      </c>
      <c r="P714" s="71" t="str">
        <f>TRIM(UPPER(tbl_raw_data[[#This Row],[Queue Name]]))</f>
        <v>CONSUMER PRE BUREAU</v>
      </c>
      <c r="Q714" s="71" t="str">
        <f>IF(tbl_raw_data[[#This Row],[time_taken_in_min]]&lt;=settings!$D$2,"SLA_MET","SLA_NOT_MET")</f>
        <v>SLA_MET</v>
      </c>
    </row>
    <row r="715" spans="1:17" x14ac:dyDescent="0.3">
      <c r="A715" s="7" t="s">
        <v>1678</v>
      </c>
      <c r="B715" s="36">
        <v>45139.611956018518</v>
      </c>
      <c r="C715" s="37">
        <v>45139.618773148148</v>
      </c>
      <c r="D715" s="6" t="s">
        <v>47</v>
      </c>
      <c r="E715" s="6" t="s">
        <v>18</v>
      </c>
      <c r="F715" s="6" t="s">
        <v>24</v>
      </c>
      <c r="G715" s="6" t="s">
        <v>199</v>
      </c>
      <c r="H715" s="84" t="str">
        <f t="shared" si="11"/>
        <v>Incomplete Details</v>
      </c>
      <c r="I715" s="63">
        <f>(tbl_raw_data[[#This Row],[Date Actioned]])-(tbl_raw_data[[#This Row],[Date Tagged]])</f>
        <v>6.8171296297805384E-3</v>
      </c>
      <c r="J715" s="66">
        <f>HOUR(tbl_raw_data[[#This Row],[time_taken]])*60+MINUTE(tbl_raw_data[[#This Row],[time_taken]])+SECOND(tbl_raw_data[[#This Row],[time_taken]])/60</f>
        <v>9.8166666666666664</v>
      </c>
      <c r="K715" s="68">
        <f>DATE(YEAR(tbl_raw_data[[#This Row],[Date Actioned]]),MONTH(tbl_raw_data[[#This Row],[Date Actioned]]),DAY(tbl_raw_data[[#This Row],[Date Actioned]]))</f>
        <v>45139</v>
      </c>
      <c r="L715" s="65" t="str">
        <f>UPPER(TEXT(tbl_raw_data[[#This Row],[updated_date]],"MMMM"))</f>
        <v>AUGUST</v>
      </c>
      <c r="M715" s="65" t="str">
        <f>"WEEK "&amp;IF(ROUNDUP(DAY(tbl_raw_data[[#This Row],[updated_date]])/7,0)=5,4,ROUNDUP(DAY(tbl_raw_data[[#This Row],[updated_date]])/7,0))</f>
        <v>WEEK 1</v>
      </c>
      <c r="N715" s="71" t="str">
        <f>UPPER(VLOOKUP(tbl_raw_data[[#This Row],[Analyst]],settings!$A$1:$B$15,2,0))</f>
        <v>SAM</v>
      </c>
      <c r="O715" s="71" t="str">
        <f>TRIM(UPPER(tbl_raw_data[[#This Row],[Outcome]]))</f>
        <v>WITHDRAW</v>
      </c>
      <c r="P715" s="71" t="str">
        <f>TRIM(UPPER(tbl_raw_data[[#This Row],[Queue Name]]))</f>
        <v>CONSUMER PRE BUREAU</v>
      </c>
      <c r="Q715" s="71" t="str">
        <f>IF(tbl_raw_data[[#This Row],[time_taken_in_min]]&lt;=settings!$D$2,"SLA_MET","SLA_NOT_MET")</f>
        <v>SLA_MET</v>
      </c>
    </row>
    <row r="716" spans="1:17" x14ac:dyDescent="0.3">
      <c r="A716" s="1" t="s">
        <v>1679</v>
      </c>
      <c r="B716" s="34">
        <v>45139.621111111112</v>
      </c>
      <c r="C716" s="38">
        <v>45139.628229166665</v>
      </c>
      <c r="D716" s="3" t="s">
        <v>47</v>
      </c>
      <c r="E716" s="3" t="s">
        <v>8</v>
      </c>
      <c r="F716" s="3" t="s">
        <v>21</v>
      </c>
      <c r="G716" s="3" t="s">
        <v>200</v>
      </c>
      <c r="H716" s="84" t="str">
        <f t="shared" si="11"/>
        <v>Duplicate Application</v>
      </c>
      <c r="I716" s="63">
        <f>(tbl_raw_data[[#This Row],[Date Actioned]])-(tbl_raw_data[[#This Row],[Date Tagged]])</f>
        <v>7.1180555532919243E-3</v>
      </c>
      <c r="J716" s="66">
        <f>HOUR(tbl_raw_data[[#This Row],[time_taken]])*60+MINUTE(tbl_raw_data[[#This Row],[time_taken]])+SECOND(tbl_raw_data[[#This Row],[time_taken]])/60</f>
        <v>10.25</v>
      </c>
      <c r="K716" s="68">
        <f>DATE(YEAR(tbl_raw_data[[#This Row],[Date Actioned]]),MONTH(tbl_raw_data[[#This Row],[Date Actioned]]),DAY(tbl_raw_data[[#This Row],[Date Actioned]]))</f>
        <v>45139</v>
      </c>
      <c r="L716" s="65" t="str">
        <f>UPPER(TEXT(tbl_raw_data[[#This Row],[updated_date]],"MMMM"))</f>
        <v>AUGUST</v>
      </c>
      <c r="M716" s="65" t="str">
        <f>"WEEK "&amp;IF(ROUNDUP(DAY(tbl_raw_data[[#This Row],[updated_date]])/7,0)=5,4,ROUNDUP(DAY(tbl_raw_data[[#This Row],[updated_date]])/7,0))</f>
        <v>WEEK 1</v>
      </c>
      <c r="N716" s="71" t="str">
        <f>UPPER(VLOOKUP(tbl_raw_data[[#This Row],[Analyst]],settings!$A$1:$B$15,2,0))</f>
        <v>SHAHID</v>
      </c>
      <c r="O716" s="71" t="str">
        <f>TRIM(UPPER(tbl_raw_data[[#This Row],[Outcome]]))</f>
        <v>WITHDRAW</v>
      </c>
      <c r="P716" s="71" t="str">
        <f>TRIM(UPPER(tbl_raw_data[[#This Row],[Queue Name]]))</f>
        <v>CONSUMER POST BUREAU</v>
      </c>
      <c r="Q716" s="71" t="str">
        <f>IF(tbl_raw_data[[#This Row],[time_taken_in_min]]&lt;=settings!$D$2,"SLA_MET","SLA_NOT_MET")</f>
        <v>SLA_MET</v>
      </c>
    </row>
    <row r="717" spans="1:17" x14ac:dyDescent="0.3">
      <c r="A717" s="5" t="s">
        <v>1680</v>
      </c>
      <c r="B717" s="36">
        <v>45139.624525462961</v>
      </c>
      <c r="C717" s="39">
        <v>45139.63380787037</v>
      </c>
      <c r="D717" s="8" t="s">
        <v>55</v>
      </c>
      <c r="E717" s="6" t="s">
        <v>8</v>
      </c>
      <c r="F717" s="8" t="s">
        <v>17</v>
      </c>
      <c r="G717" s="9"/>
      <c r="H717" s="84" t="str">
        <f t="shared" si="11"/>
        <v>Reason Unknown</v>
      </c>
      <c r="I717" s="63">
        <f>(tbl_raw_data[[#This Row],[Date Actioned]])-(tbl_raw_data[[#This Row],[Date Tagged]])</f>
        <v>9.2824074090458453E-3</v>
      </c>
      <c r="J717" s="66">
        <f>HOUR(tbl_raw_data[[#This Row],[time_taken]])*60+MINUTE(tbl_raw_data[[#This Row],[time_taken]])+SECOND(tbl_raw_data[[#This Row],[time_taken]])/60</f>
        <v>13.366666666666667</v>
      </c>
      <c r="K717" s="68">
        <f>DATE(YEAR(tbl_raw_data[[#This Row],[Date Actioned]]),MONTH(tbl_raw_data[[#This Row],[Date Actioned]]),DAY(tbl_raw_data[[#This Row],[Date Actioned]]))</f>
        <v>45139</v>
      </c>
      <c r="L717" s="65" t="str">
        <f>UPPER(TEXT(tbl_raw_data[[#This Row],[updated_date]],"MMMM"))</f>
        <v>AUGUST</v>
      </c>
      <c r="M717" s="65" t="str">
        <f>"WEEK "&amp;IF(ROUNDUP(DAY(tbl_raw_data[[#This Row],[updated_date]])/7,0)=5,4,ROUNDUP(DAY(tbl_raw_data[[#This Row],[updated_date]])/7,0))</f>
        <v>WEEK 1</v>
      </c>
      <c r="N717" s="71" t="str">
        <f>UPPER(VLOOKUP(tbl_raw_data[[#This Row],[Analyst]],settings!$A$1:$B$15,2,0))</f>
        <v>MERCEDES</v>
      </c>
      <c r="O717" s="71" t="str">
        <f>TRIM(UPPER(tbl_raw_data[[#This Row],[Outcome]]))</f>
        <v>WITHDRAW</v>
      </c>
      <c r="P717" s="71" t="str">
        <f>TRIM(UPPER(tbl_raw_data[[#This Row],[Queue Name]]))</f>
        <v>CONSUMER POST BUREAU</v>
      </c>
      <c r="Q717" s="71" t="str">
        <f>IF(tbl_raw_data[[#This Row],[time_taken_in_min]]&lt;=settings!$D$2,"SLA_MET","SLA_NOT_MET")</f>
        <v>SLA_MET</v>
      </c>
    </row>
    <row r="718" spans="1:17" x14ac:dyDescent="0.3">
      <c r="A718" s="7" t="s">
        <v>1681</v>
      </c>
      <c r="B718" s="34">
        <v>45139.624930555554</v>
      </c>
      <c r="C718" s="38">
        <v>45139.632604166669</v>
      </c>
      <c r="D718" s="3" t="s">
        <v>47</v>
      </c>
      <c r="E718" s="3" t="s">
        <v>11</v>
      </c>
      <c r="F718" s="3" t="s">
        <v>21</v>
      </c>
      <c r="G718" s="3" t="s">
        <v>34</v>
      </c>
      <c r="H718" s="84" t="str">
        <f t="shared" si="11"/>
        <v>Overdue Bill</v>
      </c>
      <c r="I718" s="63">
        <f>(tbl_raw_data[[#This Row],[Date Actioned]])-(tbl_raw_data[[#This Row],[Date Tagged]])</f>
        <v>7.6736111150239594E-3</v>
      </c>
      <c r="J718" s="66">
        <f>HOUR(tbl_raw_data[[#This Row],[time_taken]])*60+MINUTE(tbl_raw_data[[#This Row],[time_taken]])+SECOND(tbl_raw_data[[#This Row],[time_taken]])/60</f>
        <v>11.05</v>
      </c>
      <c r="K718" s="68">
        <f>DATE(YEAR(tbl_raw_data[[#This Row],[Date Actioned]]),MONTH(tbl_raw_data[[#This Row],[Date Actioned]]),DAY(tbl_raw_data[[#This Row],[Date Actioned]]))</f>
        <v>45139</v>
      </c>
      <c r="L718" s="65" t="str">
        <f>UPPER(TEXT(tbl_raw_data[[#This Row],[updated_date]],"MMMM"))</f>
        <v>AUGUST</v>
      </c>
      <c r="M718" s="65" t="str">
        <f>"WEEK "&amp;IF(ROUNDUP(DAY(tbl_raw_data[[#This Row],[updated_date]])/7,0)=5,4,ROUNDUP(DAY(tbl_raw_data[[#This Row],[updated_date]])/7,0))</f>
        <v>WEEK 1</v>
      </c>
      <c r="N718" s="71" t="str">
        <f>UPPER(VLOOKUP(tbl_raw_data[[#This Row],[Analyst]],settings!$A$1:$B$15,2,0))</f>
        <v>SHAHID</v>
      </c>
      <c r="O718" s="71" t="str">
        <f>TRIM(UPPER(tbl_raw_data[[#This Row],[Outcome]]))</f>
        <v>WITHDRAW</v>
      </c>
      <c r="P718" s="71" t="str">
        <f>TRIM(UPPER(tbl_raw_data[[#This Row],[Queue Name]]))</f>
        <v>CONSUMER EXISTING</v>
      </c>
      <c r="Q718" s="71" t="str">
        <f>IF(tbl_raw_data[[#This Row],[time_taken_in_min]]&lt;=settings!$D$2,"SLA_MET","SLA_NOT_MET")</f>
        <v>SLA_MET</v>
      </c>
    </row>
    <row r="719" spans="1:17" x14ac:dyDescent="0.3">
      <c r="A719" s="1" t="s">
        <v>1682</v>
      </c>
      <c r="B719" s="36">
        <v>45139.639756944445</v>
      </c>
      <c r="C719" s="37">
        <v>45139.644224537034</v>
      </c>
      <c r="D719" s="6" t="s">
        <v>47</v>
      </c>
      <c r="E719" s="6" t="s">
        <v>18</v>
      </c>
      <c r="F719" s="6" t="s">
        <v>21</v>
      </c>
      <c r="G719" s="6" t="s">
        <v>201</v>
      </c>
      <c r="H719" s="84" t="str">
        <f t="shared" si="11"/>
        <v>Incomplete Details</v>
      </c>
      <c r="I719" s="63">
        <f>(tbl_raw_data[[#This Row],[Date Actioned]])-(tbl_raw_data[[#This Row],[Date Tagged]])</f>
        <v>4.4675925892079249E-3</v>
      </c>
      <c r="J719" s="66">
        <f>HOUR(tbl_raw_data[[#This Row],[time_taken]])*60+MINUTE(tbl_raw_data[[#This Row],[time_taken]])+SECOND(tbl_raw_data[[#This Row],[time_taken]])/60</f>
        <v>6.4333333333333336</v>
      </c>
      <c r="K719" s="68">
        <f>DATE(YEAR(tbl_raw_data[[#This Row],[Date Actioned]]),MONTH(tbl_raw_data[[#This Row],[Date Actioned]]),DAY(tbl_raw_data[[#This Row],[Date Actioned]]))</f>
        <v>45139</v>
      </c>
      <c r="L719" s="65" t="str">
        <f>UPPER(TEXT(tbl_raw_data[[#This Row],[updated_date]],"MMMM"))</f>
        <v>AUGUST</v>
      </c>
      <c r="M719" s="65" t="str">
        <f>"WEEK "&amp;IF(ROUNDUP(DAY(tbl_raw_data[[#This Row],[updated_date]])/7,0)=5,4,ROUNDUP(DAY(tbl_raw_data[[#This Row],[updated_date]])/7,0))</f>
        <v>WEEK 1</v>
      </c>
      <c r="N719" s="71" t="str">
        <f>UPPER(VLOOKUP(tbl_raw_data[[#This Row],[Analyst]],settings!$A$1:$B$15,2,0))</f>
        <v>SHAHID</v>
      </c>
      <c r="O719" s="71" t="str">
        <f>TRIM(UPPER(tbl_raw_data[[#This Row],[Outcome]]))</f>
        <v>WITHDRAW</v>
      </c>
      <c r="P719" s="71" t="str">
        <f>TRIM(UPPER(tbl_raw_data[[#This Row],[Queue Name]]))</f>
        <v>CONSUMER PRE BUREAU</v>
      </c>
      <c r="Q719" s="71" t="str">
        <f>IF(tbl_raw_data[[#This Row],[time_taken_in_min]]&lt;=settings!$D$2,"SLA_MET","SLA_NOT_MET")</f>
        <v>SLA_MET</v>
      </c>
    </row>
    <row r="720" spans="1:17" x14ac:dyDescent="0.3">
      <c r="A720" s="5" t="s">
        <v>1683</v>
      </c>
      <c r="B720" s="34">
        <v>45139.648819444446</v>
      </c>
      <c r="C720" s="38">
        <v>45139.656527777777</v>
      </c>
      <c r="D720" s="3" t="s">
        <v>47</v>
      </c>
      <c r="E720" s="3" t="s">
        <v>8</v>
      </c>
      <c r="F720" s="3" t="s">
        <v>19</v>
      </c>
      <c r="G720" s="3" t="s">
        <v>202</v>
      </c>
      <c r="H720" s="84" t="str">
        <f t="shared" si="11"/>
        <v>Incorrect Queue</v>
      </c>
      <c r="I720" s="63">
        <f>(tbl_raw_data[[#This Row],[Date Actioned]])-(tbl_raw_data[[#This Row],[Date Tagged]])</f>
        <v>7.7083333308110014E-3</v>
      </c>
      <c r="J720" s="66">
        <f>HOUR(tbl_raw_data[[#This Row],[time_taken]])*60+MINUTE(tbl_raw_data[[#This Row],[time_taken]])+SECOND(tbl_raw_data[[#This Row],[time_taken]])/60</f>
        <v>11.1</v>
      </c>
      <c r="K720" s="68">
        <f>DATE(YEAR(tbl_raw_data[[#This Row],[Date Actioned]]),MONTH(tbl_raw_data[[#This Row],[Date Actioned]]),DAY(tbl_raw_data[[#This Row],[Date Actioned]]))</f>
        <v>45139</v>
      </c>
      <c r="L720" s="65" t="str">
        <f>UPPER(TEXT(tbl_raw_data[[#This Row],[updated_date]],"MMMM"))</f>
        <v>AUGUST</v>
      </c>
      <c r="M720" s="65" t="str">
        <f>"WEEK "&amp;IF(ROUNDUP(DAY(tbl_raw_data[[#This Row],[updated_date]])/7,0)=5,4,ROUNDUP(DAY(tbl_raw_data[[#This Row],[updated_date]])/7,0))</f>
        <v>WEEK 1</v>
      </c>
      <c r="N720" s="71" t="str">
        <f>UPPER(VLOOKUP(tbl_raw_data[[#This Row],[Analyst]],settings!$A$1:$B$15,2,0))</f>
        <v>NAVED</v>
      </c>
      <c r="O720" s="71" t="str">
        <f>TRIM(UPPER(tbl_raw_data[[#This Row],[Outcome]]))</f>
        <v>WITHDRAW</v>
      </c>
      <c r="P720" s="71" t="str">
        <f>TRIM(UPPER(tbl_raw_data[[#This Row],[Queue Name]]))</f>
        <v>CONSUMER POST BUREAU</v>
      </c>
      <c r="Q720" s="71" t="str">
        <f>IF(tbl_raw_data[[#This Row],[time_taken_in_min]]&lt;=settings!$D$2,"SLA_MET","SLA_NOT_MET")</f>
        <v>SLA_MET</v>
      </c>
    </row>
    <row r="721" spans="1:17" x14ac:dyDescent="0.3">
      <c r="A721" s="7" t="s">
        <v>1684</v>
      </c>
      <c r="B721" s="36">
        <v>45139.656006944446</v>
      </c>
      <c r="C721" s="37">
        <v>45139.658819444441</v>
      </c>
      <c r="D721" s="6" t="s">
        <v>47</v>
      </c>
      <c r="E721" s="6" t="s">
        <v>18</v>
      </c>
      <c r="F721" s="6" t="s">
        <v>24</v>
      </c>
      <c r="G721" s="6" t="s">
        <v>67</v>
      </c>
      <c r="H721" s="84" t="str">
        <f t="shared" si="11"/>
        <v>Incomplete Details</v>
      </c>
      <c r="I721" s="63">
        <f>(tbl_raw_data[[#This Row],[Date Actioned]])-(tbl_raw_data[[#This Row],[Date Tagged]])</f>
        <v>2.8124999953433871E-3</v>
      </c>
      <c r="J721" s="66">
        <f>HOUR(tbl_raw_data[[#This Row],[time_taken]])*60+MINUTE(tbl_raw_data[[#This Row],[time_taken]])+SECOND(tbl_raw_data[[#This Row],[time_taken]])/60</f>
        <v>4.05</v>
      </c>
      <c r="K721" s="68">
        <f>DATE(YEAR(tbl_raw_data[[#This Row],[Date Actioned]]),MONTH(tbl_raw_data[[#This Row],[Date Actioned]]),DAY(tbl_raw_data[[#This Row],[Date Actioned]]))</f>
        <v>45139</v>
      </c>
      <c r="L721" s="65" t="str">
        <f>UPPER(TEXT(tbl_raw_data[[#This Row],[updated_date]],"MMMM"))</f>
        <v>AUGUST</v>
      </c>
      <c r="M721" s="65" t="str">
        <f>"WEEK "&amp;IF(ROUNDUP(DAY(tbl_raw_data[[#This Row],[updated_date]])/7,0)=5,4,ROUNDUP(DAY(tbl_raw_data[[#This Row],[updated_date]])/7,0))</f>
        <v>WEEK 1</v>
      </c>
      <c r="N721" s="71" t="str">
        <f>UPPER(VLOOKUP(tbl_raw_data[[#This Row],[Analyst]],settings!$A$1:$B$15,2,0))</f>
        <v>SAM</v>
      </c>
      <c r="O721" s="71" t="str">
        <f>TRIM(UPPER(tbl_raw_data[[#This Row],[Outcome]]))</f>
        <v>WITHDRAW</v>
      </c>
      <c r="P721" s="71" t="str">
        <f>TRIM(UPPER(tbl_raw_data[[#This Row],[Queue Name]]))</f>
        <v>CONSUMER PRE BUREAU</v>
      </c>
      <c r="Q721" s="71" t="str">
        <f>IF(tbl_raw_data[[#This Row],[time_taken_in_min]]&lt;=settings!$D$2,"SLA_MET","SLA_NOT_MET")</f>
        <v>SLA_MET</v>
      </c>
    </row>
    <row r="722" spans="1:17" x14ac:dyDescent="0.3">
      <c r="A722" s="1" t="s">
        <v>1685</v>
      </c>
      <c r="B722" s="34">
        <v>45139.675393518519</v>
      </c>
      <c r="C722" s="38">
        <v>45139.680833333332</v>
      </c>
      <c r="D722" s="3" t="s">
        <v>47</v>
      </c>
      <c r="E722" s="3" t="s">
        <v>18</v>
      </c>
      <c r="F722" s="3" t="s">
        <v>21</v>
      </c>
      <c r="G722" s="3" t="s">
        <v>111</v>
      </c>
      <c r="H722" s="84" t="str">
        <f t="shared" si="11"/>
        <v>Reason Unknown</v>
      </c>
      <c r="I722" s="63">
        <f>(tbl_raw_data[[#This Row],[Date Actioned]])-(tbl_raw_data[[#This Row],[Date Tagged]])</f>
        <v>5.4398148131440394E-3</v>
      </c>
      <c r="J722" s="66">
        <f>HOUR(tbl_raw_data[[#This Row],[time_taken]])*60+MINUTE(tbl_raw_data[[#This Row],[time_taken]])+SECOND(tbl_raw_data[[#This Row],[time_taken]])/60</f>
        <v>7.833333333333333</v>
      </c>
      <c r="K722" s="68">
        <f>DATE(YEAR(tbl_raw_data[[#This Row],[Date Actioned]]),MONTH(tbl_raw_data[[#This Row],[Date Actioned]]),DAY(tbl_raw_data[[#This Row],[Date Actioned]]))</f>
        <v>45139</v>
      </c>
      <c r="L722" s="65" t="str">
        <f>UPPER(TEXT(tbl_raw_data[[#This Row],[updated_date]],"MMMM"))</f>
        <v>AUGUST</v>
      </c>
      <c r="M722" s="65" t="str">
        <f>"WEEK "&amp;IF(ROUNDUP(DAY(tbl_raw_data[[#This Row],[updated_date]])/7,0)=5,4,ROUNDUP(DAY(tbl_raw_data[[#This Row],[updated_date]])/7,0))</f>
        <v>WEEK 1</v>
      </c>
      <c r="N722" s="71" t="str">
        <f>UPPER(VLOOKUP(tbl_raw_data[[#This Row],[Analyst]],settings!$A$1:$B$15,2,0))</f>
        <v>SHAHID</v>
      </c>
      <c r="O722" s="71" t="str">
        <f>TRIM(UPPER(tbl_raw_data[[#This Row],[Outcome]]))</f>
        <v>WITHDRAW</v>
      </c>
      <c r="P722" s="71" t="str">
        <f>TRIM(UPPER(tbl_raw_data[[#This Row],[Queue Name]]))</f>
        <v>CONSUMER PRE BUREAU</v>
      </c>
      <c r="Q722" s="71" t="str">
        <f>IF(tbl_raw_data[[#This Row],[time_taken_in_min]]&lt;=settings!$D$2,"SLA_MET","SLA_NOT_MET")</f>
        <v>SLA_MET</v>
      </c>
    </row>
    <row r="723" spans="1:17" x14ac:dyDescent="0.3">
      <c r="A723" s="5" t="s">
        <v>1686</v>
      </c>
      <c r="B723" s="36">
        <v>45139.703148148146</v>
      </c>
      <c r="C723" s="37">
        <v>45139.719953703701</v>
      </c>
      <c r="D723" s="6" t="s">
        <v>47</v>
      </c>
      <c r="E723" s="6" t="s">
        <v>11</v>
      </c>
      <c r="F723" s="6" t="s">
        <v>22</v>
      </c>
      <c r="G723" s="6" t="s">
        <v>203</v>
      </c>
      <c r="H723" s="84" t="str">
        <f t="shared" si="11"/>
        <v>Incomplete Details</v>
      </c>
      <c r="I723" s="63">
        <f>(tbl_raw_data[[#This Row],[Date Actioned]])-(tbl_raw_data[[#This Row],[Date Tagged]])</f>
        <v>1.6805555555038154E-2</v>
      </c>
      <c r="J723" s="66">
        <f>HOUR(tbl_raw_data[[#This Row],[time_taken]])*60+MINUTE(tbl_raw_data[[#This Row],[time_taken]])+SECOND(tbl_raw_data[[#This Row],[time_taken]])/60</f>
        <v>24.2</v>
      </c>
      <c r="K723" s="68">
        <f>DATE(YEAR(tbl_raw_data[[#This Row],[Date Actioned]]),MONTH(tbl_raw_data[[#This Row],[Date Actioned]]),DAY(tbl_raw_data[[#This Row],[Date Actioned]]))</f>
        <v>45139</v>
      </c>
      <c r="L723" s="65" t="str">
        <f>UPPER(TEXT(tbl_raw_data[[#This Row],[updated_date]],"MMMM"))</f>
        <v>AUGUST</v>
      </c>
      <c r="M723" s="65" t="str">
        <f>"WEEK "&amp;IF(ROUNDUP(DAY(tbl_raw_data[[#This Row],[updated_date]])/7,0)=5,4,ROUNDUP(DAY(tbl_raw_data[[#This Row],[updated_date]])/7,0))</f>
        <v>WEEK 1</v>
      </c>
      <c r="N723" s="71" t="str">
        <f>UPPER(VLOOKUP(tbl_raw_data[[#This Row],[Analyst]],settings!$A$1:$B$15,2,0))</f>
        <v>ROHAN</v>
      </c>
      <c r="O723" s="71" t="str">
        <f>TRIM(UPPER(tbl_raw_data[[#This Row],[Outcome]]))</f>
        <v>WITHDRAW</v>
      </c>
      <c r="P723" s="71" t="str">
        <f>TRIM(UPPER(tbl_raw_data[[#This Row],[Queue Name]]))</f>
        <v>CONSUMER EXISTING</v>
      </c>
      <c r="Q723" s="71" t="str">
        <f>IF(tbl_raw_data[[#This Row],[time_taken_in_min]]&lt;=settings!$D$2,"SLA_MET","SLA_NOT_MET")</f>
        <v>SLA_NOT_MET</v>
      </c>
    </row>
    <row r="724" spans="1:17" x14ac:dyDescent="0.3">
      <c r="A724" s="7" t="s">
        <v>1687</v>
      </c>
      <c r="B724" s="34">
        <v>45139.709189814814</v>
      </c>
      <c r="C724" s="38">
        <v>45139.71435185185</v>
      </c>
      <c r="D724" s="3" t="s">
        <v>47</v>
      </c>
      <c r="E724" s="3" t="s">
        <v>8</v>
      </c>
      <c r="F724" s="3" t="s">
        <v>25</v>
      </c>
      <c r="G724" s="3" t="s">
        <v>204</v>
      </c>
      <c r="H724" s="84" t="str">
        <f t="shared" si="11"/>
        <v>Incorrect Queue</v>
      </c>
      <c r="I724" s="63">
        <f>(tbl_raw_data[[#This Row],[Date Actioned]])-(tbl_raw_data[[#This Row],[Date Tagged]])</f>
        <v>5.1620370359160006E-3</v>
      </c>
      <c r="J724" s="66">
        <f>HOUR(tbl_raw_data[[#This Row],[time_taken]])*60+MINUTE(tbl_raw_data[[#This Row],[time_taken]])+SECOND(tbl_raw_data[[#This Row],[time_taken]])/60</f>
        <v>7.4333333333333336</v>
      </c>
      <c r="K724" s="68">
        <f>DATE(YEAR(tbl_raw_data[[#This Row],[Date Actioned]]),MONTH(tbl_raw_data[[#This Row],[Date Actioned]]),DAY(tbl_raw_data[[#This Row],[Date Actioned]]))</f>
        <v>45139</v>
      </c>
      <c r="L724" s="65" t="str">
        <f>UPPER(TEXT(tbl_raw_data[[#This Row],[updated_date]],"MMMM"))</f>
        <v>AUGUST</v>
      </c>
      <c r="M724" s="65" t="str">
        <f>"WEEK "&amp;IF(ROUNDUP(DAY(tbl_raw_data[[#This Row],[updated_date]])/7,0)=5,4,ROUNDUP(DAY(tbl_raw_data[[#This Row],[updated_date]])/7,0))</f>
        <v>WEEK 1</v>
      </c>
      <c r="N724" s="71" t="str">
        <f>UPPER(VLOOKUP(tbl_raw_data[[#This Row],[Analyst]],settings!$A$1:$B$15,2,0))</f>
        <v>ASIF</v>
      </c>
      <c r="O724" s="71" t="str">
        <f>TRIM(UPPER(tbl_raw_data[[#This Row],[Outcome]]))</f>
        <v>WITHDRAW</v>
      </c>
      <c r="P724" s="71" t="str">
        <f>TRIM(UPPER(tbl_raw_data[[#This Row],[Queue Name]]))</f>
        <v>CONSUMER POST BUREAU</v>
      </c>
      <c r="Q724" s="71" t="str">
        <f>IF(tbl_raw_data[[#This Row],[time_taken_in_min]]&lt;=settings!$D$2,"SLA_MET","SLA_NOT_MET")</f>
        <v>SLA_MET</v>
      </c>
    </row>
    <row r="725" spans="1:17" x14ac:dyDescent="0.3">
      <c r="A725" s="1" t="s">
        <v>1688</v>
      </c>
      <c r="B725" s="36">
        <v>45139.71974537037</v>
      </c>
      <c r="C725" s="37">
        <v>45139.724664351852</v>
      </c>
      <c r="D725" s="6" t="s">
        <v>47</v>
      </c>
      <c r="E725" s="6" t="s">
        <v>11</v>
      </c>
      <c r="F725" s="6" t="s">
        <v>17</v>
      </c>
      <c r="G725" s="6" t="s">
        <v>34</v>
      </c>
      <c r="H725" s="84" t="str">
        <f t="shared" si="11"/>
        <v>Overdue Bill</v>
      </c>
      <c r="I725" s="63">
        <f>(tbl_raw_data[[#This Row],[Date Actioned]])-(tbl_raw_data[[#This Row],[Date Tagged]])</f>
        <v>4.9189814817509614E-3</v>
      </c>
      <c r="J725" s="66">
        <f>HOUR(tbl_raw_data[[#This Row],[time_taken]])*60+MINUTE(tbl_raw_data[[#This Row],[time_taken]])+SECOND(tbl_raw_data[[#This Row],[time_taken]])/60</f>
        <v>7.083333333333333</v>
      </c>
      <c r="K725" s="68">
        <f>DATE(YEAR(tbl_raw_data[[#This Row],[Date Actioned]]),MONTH(tbl_raw_data[[#This Row],[Date Actioned]]),DAY(tbl_raw_data[[#This Row],[Date Actioned]]))</f>
        <v>45139</v>
      </c>
      <c r="L725" s="65" t="str">
        <f>UPPER(TEXT(tbl_raw_data[[#This Row],[updated_date]],"MMMM"))</f>
        <v>AUGUST</v>
      </c>
      <c r="M725" s="65" t="str">
        <f>"WEEK "&amp;IF(ROUNDUP(DAY(tbl_raw_data[[#This Row],[updated_date]])/7,0)=5,4,ROUNDUP(DAY(tbl_raw_data[[#This Row],[updated_date]])/7,0))</f>
        <v>WEEK 1</v>
      </c>
      <c r="N725" s="71" t="str">
        <f>UPPER(VLOOKUP(tbl_raw_data[[#This Row],[Analyst]],settings!$A$1:$B$15,2,0))</f>
        <v>MERCEDES</v>
      </c>
      <c r="O725" s="71" t="str">
        <f>TRIM(UPPER(tbl_raw_data[[#This Row],[Outcome]]))</f>
        <v>WITHDRAW</v>
      </c>
      <c r="P725" s="71" t="str">
        <f>TRIM(UPPER(tbl_raw_data[[#This Row],[Queue Name]]))</f>
        <v>CONSUMER EXISTING</v>
      </c>
      <c r="Q725" s="71" t="str">
        <f>IF(tbl_raw_data[[#This Row],[time_taken_in_min]]&lt;=settings!$D$2,"SLA_MET","SLA_NOT_MET")</f>
        <v>SLA_MET</v>
      </c>
    </row>
    <row r="726" spans="1:17" x14ac:dyDescent="0.3">
      <c r="A726" s="5" t="s">
        <v>1689</v>
      </c>
      <c r="B726" s="34">
        <v>45139.73810185185</v>
      </c>
      <c r="C726" s="35">
        <v>45139.745613425926</v>
      </c>
      <c r="D726" s="2" t="s">
        <v>55</v>
      </c>
      <c r="E726" s="3" t="s">
        <v>8</v>
      </c>
      <c r="F726" s="2" t="s">
        <v>22</v>
      </c>
      <c r="G726" s="4"/>
      <c r="H726" s="84" t="str">
        <f t="shared" si="11"/>
        <v>Reason Unknown</v>
      </c>
      <c r="I726" s="63">
        <f>(tbl_raw_data[[#This Row],[Date Actioned]])-(tbl_raw_data[[#This Row],[Date Tagged]])</f>
        <v>7.5115740764886141E-3</v>
      </c>
      <c r="J726" s="66">
        <f>HOUR(tbl_raw_data[[#This Row],[time_taken]])*60+MINUTE(tbl_raw_data[[#This Row],[time_taken]])+SECOND(tbl_raw_data[[#This Row],[time_taken]])/60</f>
        <v>10.816666666666666</v>
      </c>
      <c r="K726" s="68">
        <f>DATE(YEAR(tbl_raw_data[[#This Row],[Date Actioned]]),MONTH(tbl_raw_data[[#This Row],[Date Actioned]]),DAY(tbl_raw_data[[#This Row],[Date Actioned]]))</f>
        <v>45139</v>
      </c>
      <c r="L726" s="65" t="str">
        <f>UPPER(TEXT(tbl_raw_data[[#This Row],[updated_date]],"MMMM"))</f>
        <v>AUGUST</v>
      </c>
      <c r="M726" s="65" t="str">
        <f>"WEEK "&amp;IF(ROUNDUP(DAY(tbl_raw_data[[#This Row],[updated_date]])/7,0)=5,4,ROUNDUP(DAY(tbl_raw_data[[#This Row],[updated_date]])/7,0))</f>
        <v>WEEK 1</v>
      </c>
      <c r="N726" s="71" t="str">
        <f>UPPER(VLOOKUP(tbl_raw_data[[#This Row],[Analyst]],settings!$A$1:$B$15,2,0))</f>
        <v>ROHAN</v>
      </c>
      <c r="O726" s="71" t="str">
        <f>TRIM(UPPER(tbl_raw_data[[#This Row],[Outcome]]))</f>
        <v>WITHDRAW</v>
      </c>
      <c r="P726" s="71" t="str">
        <f>TRIM(UPPER(tbl_raw_data[[#This Row],[Queue Name]]))</f>
        <v>CONSUMER POST BUREAU</v>
      </c>
      <c r="Q726" s="71" t="str">
        <f>IF(tbl_raw_data[[#This Row],[time_taken_in_min]]&lt;=settings!$D$2,"SLA_MET","SLA_NOT_MET")</f>
        <v>SLA_MET</v>
      </c>
    </row>
    <row r="727" spans="1:17" x14ac:dyDescent="0.3">
      <c r="A727" s="7" t="s">
        <v>1690</v>
      </c>
      <c r="B727" s="36">
        <v>45139.751180555555</v>
      </c>
      <c r="C727" s="39">
        <v>45139.760729166665</v>
      </c>
      <c r="D727" s="8" t="s">
        <v>55</v>
      </c>
      <c r="E727" s="6" t="s">
        <v>8</v>
      </c>
      <c r="F727" s="8" t="s">
        <v>21</v>
      </c>
      <c r="G727" s="9"/>
      <c r="H727" s="84" t="str">
        <f t="shared" si="11"/>
        <v>Reason Unknown</v>
      </c>
      <c r="I727" s="63">
        <f>(tbl_raw_data[[#This Row],[Date Actioned]])-(tbl_raw_data[[#This Row],[Date Tagged]])</f>
        <v>9.5486111094942316E-3</v>
      </c>
      <c r="J727" s="66">
        <f>HOUR(tbl_raw_data[[#This Row],[time_taken]])*60+MINUTE(tbl_raw_data[[#This Row],[time_taken]])+SECOND(tbl_raw_data[[#This Row],[time_taken]])/60</f>
        <v>13.75</v>
      </c>
      <c r="K727" s="68">
        <f>DATE(YEAR(tbl_raw_data[[#This Row],[Date Actioned]]),MONTH(tbl_raw_data[[#This Row],[Date Actioned]]),DAY(tbl_raw_data[[#This Row],[Date Actioned]]))</f>
        <v>45139</v>
      </c>
      <c r="L727" s="65" t="str">
        <f>UPPER(TEXT(tbl_raw_data[[#This Row],[updated_date]],"MMMM"))</f>
        <v>AUGUST</v>
      </c>
      <c r="M727" s="65" t="str">
        <f>"WEEK "&amp;IF(ROUNDUP(DAY(tbl_raw_data[[#This Row],[updated_date]])/7,0)=5,4,ROUNDUP(DAY(tbl_raw_data[[#This Row],[updated_date]])/7,0))</f>
        <v>WEEK 1</v>
      </c>
      <c r="N727" s="71" t="str">
        <f>UPPER(VLOOKUP(tbl_raw_data[[#This Row],[Analyst]],settings!$A$1:$B$15,2,0))</f>
        <v>SHAHID</v>
      </c>
      <c r="O727" s="71" t="str">
        <f>TRIM(UPPER(tbl_raw_data[[#This Row],[Outcome]]))</f>
        <v>WITHDRAW</v>
      </c>
      <c r="P727" s="71" t="str">
        <f>TRIM(UPPER(tbl_raw_data[[#This Row],[Queue Name]]))</f>
        <v>CONSUMER POST BUREAU</v>
      </c>
      <c r="Q727" s="71" t="str">
        <f>IF(tbl_raw_data[[#This Row],[time_taken_in_min]]&lt;=settings!$D$2,"SLA_MET","SLA_NOT_MET")</f>
        <v>SLA_MET</v>
      </c>
    </row>
    <row r="728" spans="1:17" x14ac:dyDescent="0.3">
      <c r="A728" s="1" t="s">
        <v>1691</v>
      </c>
      <c r="B728" s="34">
        <v>45139.792546296296</v>
      </c>
      <c r="C728" s="35">
        <v>45139.80059027778</v>
      </c>
      <c r="D728" s="2" t="s">
        <v>55</v>
      </c>
      <c r="E728" s="3" t="s">
        <v>8</v>
      </c>
      <c r="F728" s="2" t="s">
        <v>21</v>
      </c>
      <c r="G728" s="4"/>
      <c r="H728" s="84" t="str">
        <f t="shared" si="11"/>
        <v>Reason Unknown</v>
      </c>
      <c r="I728" s="63">
        <f>(tbl_raw_data[[#This Row],[Date Actioned]])-(tbl_raw_data[[#This Row],[Date Tagged]])</f>
        <v>8.0439814846613444E-3</v>
      </c>
      <c r="J728" s="66">
        <f>HOUR(tbl_raw_data[[#This Row],[time_taken]])*60+MINUTE(tbl_raw_data[[#This Row],[time_taken]])+SECOND(tbl_raw_data[[#This Row],[time_taken]])/60</f>
        <v>11.583333333333334</v>
      </c>
      <c r="K728" s="68">
        <f>DATE(YEAR(tbl_raw_data[[#This Row],[Date Actioned]]),MONTH(tbl_raw_data[[#This Row],[Date Actioned]]),DAY(tbl_raw_data[[#This Row],[Date Actioned]]))</f>
        <v>45139</v>
      </c>
      <c r="L728" s="65" t="str">
        <f>UPPER(TEXT(tbl_raw_data[[#This Row],[updated_date]],"MMMM"))</f>
        <v>AUGUST</v>
      </c>
      <c r="M728" s="65" t="str">
        <f>"WEEK "&amp;IF(ROUNDUP(DAY(tbl_raw_data[[#This Row],[updated_date]])/7,0)=5,4,ROUNDUP(DAY(tbl_raw_data[[#This Row],[updated_date]])/7,0))</f>
        <v>WEEK 1</v>
      </c>
      <c r="N728" s="71" t="str">
        <f>UPPER(VLOOKUP(tbl_raw_data[[#This Row],[Analyst]],settings!$A$1:$B$15,2,0))</f>
        <v>SHAHID</v>
      </c>
      <c r="O728" s="71" t="str">
        <f>TRIM(UPPER(tbl_raw_data[[#This Row],[Outcome]]))</f>
        <v>WITHDRAW</v>
      </c>
      <c r="P728" s="71" t="str">
        <f>TRIM(UPPER(tbl_raw_data[[#This Row],[Queue Name]]))</f>
        <v>CONSUMER POST BUREAU</v>
      </c>
      <c r="Q728" s="71" t="str">
        <f>IF(tbl_raw_data[[#This Row],[time_taken_in_min]]&lt;=settings!$D$2,"SLA_MET","SLA_NOT_MET")</f>
        <v>SLA_MET</v>
      </c>
    </row>
    <row r="729" spans="1:17" x14ac:dyDescent="0.3">
      <c r="A729" s="5" t="s">
        <v>1692</v>
      </c>
      <c r="B729" s="36">
        <v>45139.79314814815</v>
      </c>
      <c r="C729" s="39">
        <v>45139.802534722221</v>
      </c>
      <c r="D729" s="8" t="s">
        <v>55</v>
      </c>
      <c r="E729" s="6" t="s">
        <v>8</v>
      </c>
      <c r="F729" s="8" t="s">
        <v>22</v>
      </c>
      <c r="G729" s="9"/>
      <c r="H729" s="84" t="str">
        <f t="shared" si="11"/>
        <v>Reason Unknown</v>
      </c>
      <c r="I729" s="63">
        <f>(tbl_raw_data[[#This Row],[Date Actioned]])-(tbl_raw_data[[#This Row],[Date Tagged]])</f>
        <v>9.3865740709588863E-3</v>
      </c>
      <c r="J729" s="66">
        <f>HOUR(tbl_raw_data[[#This Row],[time_taken]])*60+MINUTE(tbl_raw_data[[#This Row],[time_taken]])+SECOND(tbl_raw_data[[#This Row],[time_taken]])/60</f>
        <v>13.516666666666667</v>
      </c>
      <c r="K729" s="68">
        <f>DATE(YEAR(tbl_raw_data[[#This Row],[Date Actioned]]),MONTH(tbl_raw_data[[#This Row],[Date Actioned]]),DAY(tbl_raw_data[[#This Row],[Date Actioned]]))</f>
        <v>45139</v>
      </c>
      <c r="L729" s="65" t="str">
        <f>UPPER(TEXT(tbl_raw_data[[#This Row],[updated_date]],"MMMM"))</f>
        <v>AUGUST</v>
      </c>
      <c r="M729" s="65" t="str">
        <f>"WEEK "&amp;IF(ROUNDUP(DAY(tbl_raw_data[[#This Row],[updated_date]])/7,0)=5,4,ROUNDUP(DAY(tbl_raw_data[[#This Row],[updated_date]])/7,0))</f>
        <v>WEEK 1</v>
      </c>
      <c r="N729" s="71" t="str">
        <f>UPPER(VLOOKUP(tbl_raw_data[[#This Row],[Analyst]],settings!$A$1:$B$15,2,0))</f>
        <v>ROHAN</v>
      </c>
      <c r="O729" s="71" t="str">
        <f>TRIM(UPPER(tbl_raw_data[[#This Row],[Outcome]]))</f>
        <v>WITHDRAW</v>
      </c>
      <c r="P729" s="71" t="str">
        <f>TRIM(UPPER(tbl_raw_data[[#This Row],[Queue Name]]))</f>
        <v>CONSUMER POST BUREAU</v>
      </c>
      <c r="Q729" s="71" t="str">
        <f>IF(tbl_raw_data[[#This Row],[time_taken_in_min]]&lt;=settings!$D$2,"SLA_MET","SLA_NOT_MET")</f>
        <v>SLA_MET</v>
      </c>
    </row>
    <row r="730" spans="1:17" x14ac:dyDescent="0.3">
      <c r="A730" s="7" t="s">
        <v>1693</v>
      </c>
      <c r="B730" s="34">
        <v>45139.833171296297</v>
      </c>
      <c r="C730" s="38">
        <v>45139.840914351851</v>
      </c>
      <c r="D730" s="3" t="s">
        <v>47</v>
      </c>
      <c r="E730" s="3" t="s">
        <v>18</v>
      </c>
      <c r="F730" s="3" t="s">
        <v>25</v>
      </c>
      <c r="G730" s="3" t="s">
        <v>205</v>
      </c>
      <c r="H730" s="84" t="str">
        <f t="shared" si="11"/>
        <v>Incomplete Details</v>
      </c>
      <c r="I730" s="63">
        <f>(tbl_raw_data[[#This Row],[Date Actioned]])-(tbl_raw_data[[#This Row],[Date Tagged]])</f>
        <v>7.7430555538740009E-3</v>
      </c>
      <c r="J730" s="66">
        <f>HOUR(tbl_raw_data[[#This Row],[time_taken]])*60+MINUTE(tbl_raw_data[[#This Row],[time_taken]])+SECOND(tbl_raw_data[[#This Row],[time_taken]])/60</f>
        <v>11.15</v>
      </c>
      <c r="K730" s="68">
        <f>DATE(YEAR(tbl_raw_data[[#This Row],[Date Actioned]]),MONTH(tbl_raw_data[[#This Row],[Date Actioned]]),DAY(tbl_raw_data[[#This Row],[Date Actioned]]))</f>
        <v>45139</v>
      </c>
      <c r="L730" s="65" t="str">
        <f>UPPER(TEXT(tbl_raw_data[[#This Row],[updated_date]],"MMMM"))</f>
        <v>AUGUST</v>
      </c>
      <c r="M730" s="65" t="str">
        <f>"WEEK "&amp;IF(ROUNDUP(DAY(tbl_raw_data[[#This Row],[updated_date]])/7,0)=5,4,ROUNDUP(DAY(tbl_raw_data[[#This Row],[updated_date]])/7,0))</f>
        <v>WEEK 1</v>
      </c>
      <c r="N730" s="71" t="str">
        <f>UPPER(VLOOKUP(tbl_raw_data[[#This Row],[Analyst]],settings!$A$1:$B$15,2,0))</f>
        <v>ASIF</v>
      </c>
      <c r="O730" s="71" t="str">
        <f>TRIM(UPPER(tbl_raw_data[[#This Row],[Outcome]]))</f>
        <v>WITHDRAW</v>
      </c>
      <c r="P730" s="71" t="str">
        <f>TRIM(UPPER(tbl_raw_data[[#This Row],[Queue Name]]))</f>
        <v>CONSUMER PRE BUREAU</v>
      </c>
      <c r="Q730" s="71" t="str">
        <f>IF(tbl_raw_data[[#This Row],[time_taken_in_min]]&lt;=settings!$D$2,"SLA_MET","SLA_NOT_MET")</f>
        <v>SLA_MET</v>
      </c>
    </row>
    <row r="731" spans="1:17" hidden="1" x14ac:dyDescent="0.3">
      <c r="A731" s="1" t="s">
        <v>1694</v>
      </c>
      <c r="B731" s="36">
        <v>45140.374675925923</v>
      </c>
      <c r="C731" s="39">
        <v>45140.379699074074</v>
      </c>
      <c r="D731" s="8" t="s">
        <v>15</v>
      </c>
      <c r="E731" s="6" t="s">
        <v>8</v>
      </c>
      <c r="F731" s="8" t="s">
        <v>9</v>
      </c>
      <c r="G731" s="9"/>
      <c r="H731" s="84" t="str">
        <f t="shared" si="11"/>
        <v>Reason Unknown</v>
      </c>
      <c r="I731" s="63">
        <f>(tbl_raw_data[[#This Row],[Date Actioned]])-(tbl_raw_data[[#This Row],[Date Tagged]])</f>
        <v>5.02314815093996E-3</v>
      </c>
      <c r="J731" s="66">
        <f>HOUR(tbl_raw_data[[#This Row],[time_taken]])*60+MINUTE(tbl_raw_data[[#This Row],[time_taken]])+SECOND(tbl_raw_data[[#This Row],[time_taken]])/60</f>
        <v>7.2333333333333334</v>
      </c>
      <c r="K731" s="68">
        <f>DATE(YEAR(tbl_raw_data[[#This Row],[Date Actioned]]),MONTH(tbl_raw_data[[#This Row],[Date Actioned]]),DAY(tbl_raw_data[[#This Row],[Date Actioned]]))</f>
        <v>45140</v>
      </c>
      <c r="L731" s="65" t="str">
        <f>UPPER(TEXT(tbl_raw_data[[#This Row],[updated_date]],"MMMM"))</f>
        <v>AUGUST</v>
      </c>
      <c r="M731" s="65" t="str">
        <f>"WEEK "&amp;IF(ROUNDUP(DAY(tbl_raw_data[[#This Row],[updated_date]])/7,0)=5,4,ROUNDUP(DAY(tbl_raw_data[[#This Row],[updated_date]])/7,0))</f>
        <v>WEEK 1</v>
      </c>
      <c r="N731" s="71" t="str">
        <f>UPPER(VLOOKUP(tbl_raw_data[[#This Row],[Analyst]],settings!$A$1:$B$15,2,0))</f>
        <v>QUADIR</v>
      </c>
      <c r="O731" s="71" t="str">
        <f>TRIM(UPPER(tbl_raw_data[[#This Row],[Outcome]]))</f>
        <v>APPROVE</v>
      </c>
      <c r="P731" s="71" t="str">
        <f>TRIM(UPPER(tbl_raw_data[[#This Row],[Queue Name]]))</f>
        <v>CONSUMER POST BUREAU</v>
      </c>
      <c r="Q731" s="71" t="str">
        <f>IF(tbl_raw_data[[#This Row],[time_taken_in_min]]&lt;=settings!$D$2,"SLA_MET","SLA_NOT_MET")</f>
        <v>SLA_MET</v>
      </c>
    </row>
    <row r="732" spans="1:17" hidden="1" x14ac:dyDescent="0.3">
      <c r="A732" s="5" t="s">
        <v>1695</v>
      </c>
      <c r="B732" s="34">
        <v>45140.376145833332</v>
      </c>
      <c r="C732" s="38">
        <v>45140.38076388889</v>
      </c>
      <c r="D732" s="3" t="s">
        <v>10</v>
      </c>
      <c r="E732" s="3" t="s">
        <v>11</v>
      </c>
      <c r="F732" s="3" t="s">
        <v>206</v>
      </c>
      <c r="G732" s="3" t="s">
        <v>15</v>
      </c>
      <c r="H732" s="84" t="str">
        <f t="shared" si="11"/>
        <v>Reason Unknown</v>
      </c>
      <c r="I732" s="63">
        <f>(tbl_raw_data[[#This Row],[Date Actioned]])-(tbl_raw_data[[#This Row],[Date Tagged]])</f>
        <v>4.6180555582395755E-3</v>
      </c>
      <c r="J732" s="66">
        <f>HOUR(tbl_raw_data[[#This Row],[time_taken]])*60+MINUTE(tbl_raw_data[[#This Row],[time_taken]])+SECOND(tbl_raw_data[[#This Row],[time_taken]])/60</f>
        <v>6.65</v>
      </c>
      <c r="K732" s="68">
        <f>DATE(YEAR(tbl_raw_data[[#This Row],[Date Actioned]]),MONTH(tbl_raw_data[[#This Row],[Date Actioned]]),DAY(tbl_raw_data[[#This Row],[Date Actioned]]))</f>
        <v>45140</v>
      </c>
      <c r="L732" s="65" t="str">
        <f>UPPER(TEXT(tbl_raw_data[[#This Row],[updated_date]],"MMMM"))</f>
        <v>AUGUST</v>
      </c>
      <c r="M732" s="65" t="str">
        <f>"WEEK "&amp;IF(ROUNDUP(DAY(tbl_raw_data[[#This Row],[updated_date]])/7,0)=5,4,ROUNDUP(DAY(tbl_raw_data[[#This Row],[updated_date]])/7,0))</f>
        <v>WEEK 1</v>
      </c>
      <c r="N732" s="71" t="str">
        <f>UPPER(VLOOKUP(tbl_raw_data[[#This Row],[Analyst]],settings!$A$1:$B$15,2,0))</f>
        <v>HARDIK</v>
      </c>
      <c r="O732" s="71" t="str">
        <f>TRIM(UPPER(tbl_raw_data[[#This Row],[Outcome]]))</f>
        <v>APPROVE</v>
      </c>
      <c r="P732" s="71" t="str">
        <f>TRIM(UPPER(tbl_raw_data[[#This Row],[Queue Name]]))</f>
        <v>CONSUMER EXISTING</v>
      </c>
      <c r="Q732" s="71" t="str">
        <f>IF(tbl_raw_data[[#This Row],[time_taken_in_min]]&lt;=settings!$D$2,"SLA_MET","SLA_NOT_MET")</f>
        <v>SLA_MET</v>
      </c>
    </row>
    <row r="733" spans="1:17" hidden="1" x14ac:dyDescent="0.3">
      <c r="A733" s="7" t="s">
        <v>1696</v>
      </c>
      <c r="B733" s="36">
        <v>45140.40556712963</v>
      </c>
      <c r="C733" s="39">
        <v>45140.426701388889</v>
      </c>
      <c r="D733" s="8" t="s">
        <v>15</v>
      </c>
      <c r="E733" s="6" t="s">
        <v>8</v>
      </c>
      <c r="F733" s="8" t="s">
        <v>14</v>
      </c>
      <c r="G733" s="9"/>
      <c r="H733" s="84" t="str">
        <f t="shared" si="11"/>
        <v>Reason Unknown</v>
      </c>
      <c r="I733" s="63">
        <f>(tbl_raw_data[[#This Row],[Date Actioned]])-(tbl_raw_data[[#This Row],[Date Tagged]])</f>
        <v>2.1134259259270038E-2</v>
      </c>
      <c r="J733" s="66">
        <f>HOUR(tbl_raw_data[[#This Row],[time_taken]])*60+MINUTE(tbl_raw_data[[#This Row],[time_taken]])+SECOND(tbl_raw_data[[#This Row],[time_taken]])/60</f>
        <v>30.433333333333334</v>
      </c>
      <c r="K733" s="68">
        <f>DATE(YEAR(tbl_raw_data[[#This Row],[Date Actioned]]),MONTH(tbl_raw_data[[#This Row],[Date Actioned]]),DAY(tbl_raw_data[[#This Row],[Date Actioned]]))</f>
        <v>45140</v>
      </c>
      <c r="L733" s="65" t="str">
        <f>UPPER(TEXT(tbl_raw_data[[#This Row],[updated_date]],"MMMM"))</f>
        <v>AUGUST</v>
      </c>
      <c r="M733" s="65" t="str">
        <f>"WEEK "&amp;IF(ROUNDUP(DAY(tbl_raw_data[[#This Row],[updated_date]])/7,0)=5,4,ROUNDUP(DAY(tbl_raw_data[[#This Row],[updated_date]])/7,0))</f>
        <v>WEEK 1</v>
      </c>
      <c r="N733" s="71" t="str">
        <f>UPPER(VLOOKUP(tbl_raw_data[[#This Row],[Analyst]],settings!$A$1:$B$15,2,0))</f>
        <v>CAMROON</v>
      </c>
      <c r="O733" s="71" t="str">
        <f>TRIM(UPPER(tbl_raw_data[[#This Row],[Outcome]]))</f>
        <v>APPROVE</v>
      </c>
      <c r="P733" s="71" t="str">
        <f>TRIM(UPPER(tbl_raw_data[[#This Row],[Queue Name]]))</f>
        <v>CONSUMER POST BUREAU</v>
      </c>
      <c r="Q733" s="71" t="str">
        <f>IF(tbl_raw_data[[#This Row],[time_taken_in_min]]&lt;=settings!$D$2,"SLA_MET","SLA_NOT_MET")</f>
        <v>SLA_NOT_MET</v>
      </c>
    </row>
    <row r="734" spans="1:17" hidden="1" x14ac:dyDescent="0.3">
      <c r="A734" s="1" t="s">
        <v>1697</v>
      </c>
      <c r="B734" s="34">
        <v>45140.415381944447</v>
      </c>
      <c r="C734" s="38">
        <v>45140.417430555557</v>
      </c>
      <c r="D734" s="3" t="s">
        <v>10</v>
      </c>
      <c r="E734" s="3" t="s">
        <v>11</v>
      </c>
      <c r="F734" s="3" t="s">
        <v>206</v>
      </c>
      <c r="G734" s="3" t="s">
        <v>15</v>
      </c>
      <c r="H734" s="84" t="str">
        <f t="shared" si="11"/>
        <v>Reason Unknown</v>
      </c>
      <c r="I734" s="63">
        <f>(tbl_raw_data[[#This Row],[Date Actioned]])-(tbl_raw_data[[#This Row],[Date Tagged]])</f>
        <v>2.0486111097852699E-3</v>
      </c>
      <c r="J734" s="66">
        <f>HOUR(tbl_raw_data[[#This Row],[time_taken]])*60+MINUTE(tbl_raw_data[[#This Row],[time_taken]])+SECOND(tbl_raw_data[[#This Row],[time_taken]])/60</f>
        <v>2.95</v>
      </c>
      <c r="K734" s="68">
        <f>DATE(YEAR(tbl_raw_data[[#This Row],[Date Actioned]]),MONTH(tbl_raw_data[[#This Row],[Date Actioned]]),DAY(tbl_raw_data[[#This Row],[Date Actioned]]))</f>
        <v>45140</v>
      </c>
      <c r="L734" s="65" t="str">
        <f>UPPER(TEXT(tbl_raw_data[[#This Row],[updated_date]],"MMMM"))</f>
        <v>AUGUST</v>
      </c>
      <c r="M734" s="65" t="str">
        <f>"WEEK "&amp;IF(ROUNDUP(DAY(tbl_raw_data[[#This Row],[updated_date]])/7,0)=5,4,ROUNDUP(DAY(tbl_raw_data[[#This Row],[updated_date]])/7,0))</f>
        <v>WEEK 1</v>
      </c>
      <c r="N734" s="71" t="str">
        <f>UPPER(VLOOKUP(tbl_raw_data[[#This Row],[Analyst]],settings!$A$1:$B$15,2,0))</f>
        <v>HARDIK</v>
      </c>
      <c r="O734" s="71" t="str">
        <f>TRIM(UPPER(tbl_raw_data[[#This Row],[Outcome]]))</f>
        <v>APPROVE</v>
      </c>
      <c r="P734" s="71" t="str">
        <f>TRIM(UPPER(tbl_raw_data[[#This Row],[Queue Name]]))</f>
        <v>CONSUMER EXISTING</v>
      </c>
      <c r="Q734" s="71" t="str">
        <f>IF(tbl_raw_data[[#This Row],[time_taken_in_min]]&lt;=settings!$D$2,"SLA_MET","SLA_NOT_MET")</f>
        <v>SLA_MET</v>
      </c>
    </row>
    <row r="735" spans="1:17" hidden="1" x14ac:dyDescent="0.3">
      <c r="A735" s="5" t="s">
        <v>1698</v>
      </c>
      <c r="B735" s="36">
        <v>45140.422256944446</v>
      </c>
      <c r="C735" s="39">
        <v>45140.444039351853</v>
      </c>
      <c r="D735" s="8" t="s">
        <v>15</v>
      </c>
      <c r="E735" s="6" t="s">
        <v>8</v>
      </c>
      <c r="F735" s="8" t="s">
        <v>14</v>
      </c>
      <c r="G735" s="9"/>
      <c r="H735" s="84" t="str">
        <f t="shared" si="11"/>
        <v>Reason Unknown</v>
      </c>
      <c r="I735" s="63">
        <f>(tbl_raw_data[[#This Row],[Date Actioned]])-(tbl_raw_data[[#This Row],[Date Tagged]])</f>
        <v>2.1782407406135462E-2</v>
      </c>
      <c r="J735" s="66">
        <f>HOUR(tbl_raw_data[[#This Row],[time_taken]])*60+MINUTE(tbl_raw_data[[#This Row],[time_taken]])+SECOND(tbl_raw_data[[#This Row],[time_taken]])/60</f>
        <v>31.366666666666667</v>
      </c>
      <c r="K735" s="68">
        <f>DATE(YEAR(tbl_raw_data[[#This Row],[Date Actioned]]),MONTH(tbl_raw_data[[#This Row],[Date Actioned]]),DAY(tbl_raw_data[[#This Row],[Date Actioned]]))</f>
        <v>45140</v>
      </c>
      <c r="L735" s="65" t="str">
        <f>UPPER(TEXT(tbl_raw_data[[#This Row],[updated_date]],"MMMM"))</f>
        <v>AUGUST</v>
      </c>
      <c r="M735" s="65" t="str">
        <f>"WEEK "&amp;IF(ROUNDUP(DAY(tbl_raw_data[[#This Row],[updated_date]])/7,0)=5,4,ROUNDUP(DAY(tbl_raw_data[[#This Row],[updated_date]])/7,0))</f>
        <v>WEEK 1</v>
      </c>
      <c r="N735" s="71" t="str">
        <f>UPPER(VLOOKUP(tbl_raw_data[[#This Row],[Analyst]],settings!$A$1:$B$15,2,0))</f>
        <v>CAMROON</v>
      </c>
      <c r="O735" s="71" t="str">
        <f>TRIM(UPPER(tbl_raw_data[[#This Row],[Outcome]]))</f>
        <v>APPROVE</v>
      </c>
      <c r="P735" s="71" t="str">
        <f>TRIM(UPPER(tbl_raw_data[[#This Row],[Queue Name]]))</f>
        <v>CONSUMER POST BUREAU</v>
      </c>
      <c r="Q735" s="71" t="str">
        <f>IF(tbl_raw_data[[#This Row],[time_taken_in_min]]&lt;=settings!$D$2,"SLA_MET","SLA_NOT_MET")</f>
        <v>SLA_NOT_MET</v>
      </c>
    </row>
    <row r="736" spans="1:17" hidden="1" x14ac:dyDescent="0.3">
      <c r="A736" s="7" t="s">
        <v>1699</v>
      </c>
      <c r="B736" s="34">
        <v>45140.424131944441</v>
      </c>
      <c r="C736" s="38">
        <v>45140.428206018521</v>
      </c>
      <c r="D736" s="3" t="s">
        <v>10</v>
      </c>
      <c r="E736" s="3" t="s">
        <v>18</v>
      </c>
      <c r="F736" s="3" t="s">
        <v>207</v>
      </c>
      <c r="G736" s="3" t="s">
        <v>15</v>
      </c>
      <c r="H736" s="84" t="str">
        <f t="shared" si="11"/>
        <v>Reason Unknown</v>
      </c>
      <c r="I736" s="63">
        <f>(tbl_raw_data[[#This Row],[Date Actioned]])-(tbl_raw_data[[#This Row],[Date Tagged]])</f>
        <v>4.0740740805631503E-3</v>
      </c>
      <c r="J736" s="66">
        <f>HOUR(tbl_raw_data[[#This Row],[time_taken]])*60+MINUTE(tbl_raw_data[[#This Row],[time_taken]])+SECOND(tbl_raw_data[[#This Row],[time_taken]])/60</f>
        <v>5.8666666666666671</v>
      </c>
      <c r="K736" s="68">
        <f>DATE(YEAR(tbl_raw_data[[#This Row],[Date Actioned]]),MONTH(tbl_raw_data[[#This Row],[Date Actioned]]),DAY(tbl_raw_data[[#This Row],[Date Actioned]]))</f>
        <v>45140</v>
      </c>
      <c r="L736" s="65" t="str">
        <f>UPPER(TEXT(tbl_raw_data[[#This Row],[updated_date]],"MMMM"))</f>
        <v>AUGUST</v>
      </c>
      <c r="M736" s="65" t="str">
        <f>"WEEK "&amp;IF(ROUNDUP(DAY(tbl_raw_data[[#This Row],[updated_date]])/7,0)=5,4,ROUNDUP(DAY(tbl_raw_data[[#This Row],[updated_date]])/7,0))</f>
        <v>WEEK 1</v>
      </c>
      <c r="N736" s="71" t="str">
        <f>UPPER(VLOOKUP(tbl_raw_data[[#This Row],[Analyst]],settings!$A$1:$B$15,2,0))</f>
        <v>RAJ</v>
      </c>
      <c r="O736" s="71" t="str">
        <f>TRIM(UPPER(tbl_raw_data[[#This Row],[Outcome]]))</f>
        <v>APPROVE</v>
      </c>
      <c r="P736" s="71" t="str">
        <f>TRIM(UPPER(tbl_raw_data[[#This Row],[Queue Name]]))</f>
        <v>CONSUMER PRE BUREAU</v>
      </c>
      <c r="Q736" s="71" t="str">
        <f>IF(tbl_raw_data[[#This Row],[time_taken_in_min]]&lt;=settings!$D$2,"SLA_MET","SLA_NOT_MET")</f>
        <v>SLA_MET</v>
      </c>
    </row>
    <row r="737" spans="1:17" hidden="1" x14ac:dyDescent="0.3">
      <c r="A737" s="1" t="s">
        <v>1700</v>
      </c>
      <c r="B737" s="36">
        <v>45140.42597222222</v>
      </c>
      <c r="C737" s="39">
        <v>45140.450555555559</v>
      </c>
      <c r="D737" s="8" t="s">
        <v>15</v>
      </c>
      <c r="E737" s="6" t="s">
        <v>8</v>
      </c>
      <c r="F737" s="8" t="s">
        <v>14</v>
      </c>
      <c r="G737" s="9"/>
      <c r="H737" s="84" t="str">
        <f t="shared" si="11"/>
        <v>Reason Unknown</v>
      </c>
      <c r="I737" s="63">
        <f>(tbl_raw_data[[#This Row],[Date Actioned]])-(tbl_raw_data[[#This Row],[Date Tagged]])</f>
        <v>2.4583333339251112E-2</v>
      </c>
      <c r="J737" s="66">
        <f>HOUR(tbl_raw_data[[#This Row],[time_taken]])*60+MINUTE(tbl_raw_data[[#This Row],[time_taken]])+SECOND(tbl_raw_data[[#This Row],[time_taken]])/60</f>
        <v>35.4</v>
      </c>
      <c r="K737" s="68">
        <f>DATE(YEAR(tbl_raw_data[[#This Row],[Date Actioned]]),MONTH(tbl_raw_data[[#This Row],[Date Actioned]]),DAY(tbl_raw_data[[#This Row],[Date Actioned]]))</f>
        <v>45140</v>
      </c>
      <c r="L737" s="65" t="str">
        <f>UPPER(TEXT(tbl_raw_data[[#This Row],[updated_date]],"MMMM"))</f>
        <v>AUGUST</v>
      </c>
      <c r="M737" s="65" t="str">
        <f>"WEEK "&amp;IF(ROUNDUP(DAY(tbl_raw_data[[#This Row],[updated_date]])/7,0)=5,4,ROUNDUP(DAY(tbl_raw_data[[#This Row],[updated_date]])/7,0))</f>
        <v>WEEK 1</v>
      </c>
      <c r="N737" s="71" t="str">
        <f>UPPER(VLOOKUP(tbl_raw_data[[#This Row],[Analyst]],settings!$A$1:$B$15,2,0))</f>
        <v>CAMROON</v>
      </c>
      <c r="O737" s="71" t="str">
        <f>TRIM(UPPER(tbl_raw_data[[#This Row],[Outcome]]))</f>
        <v>APPROVE</v>
      </c>
      <c r="P737" s="71" t="str">
        <f>TRIM(UPPER(tbl_raw_data[[#This Row],[Queue Name]]))</f>
        <v>CONSUMER POST BUREAU</v>
      </c>
      <c r="Q737" s="71" t="str">
        <f>IF(tbl_raw_data[[#This Row],[time_taken_in_min]]&lt;=settings!$D$2,"SLA_MET","SLA_NOT_MET")</f>
        <v>SLA_NOT_MET</v>
      </c>
    </row>
    <row r="738" spans="1:17" hidden="1" x14ac:dyDescent="0.3">
      <c r="A738" s="5" t="s">
        <v>1701</v>
      </c>
      <c r="B738" s="34">
        <v>45140.432870370372</v>
      </c>
      <c r="C738" s="38">
        <v>45140.437025462961</v>
      </c>
      <c r="D738" s="3" t="s">
        <v>10</v>
      </c>
      <c r="E738" s="3" t="s">
        <v>11</v>
      </c>
      <c r="F738" s="3" t="s">
        <v>206</v>
      </c>
      <c r="G738" s="3" t="s">
        <v>15</v>
      </c>
      <c r="H738" s="84" t="str">
        <f t="shared" si="11"/>
        <v>Reason Unknown</v>
      </c>
      <c r="I738" s="63">
        <f>(tbl_raw_data[[#This Row],[Date Actioned]])-(tbl_raw_data[[#This Row],[Date Tagged]])</f>
        <v>4.1550925889168866E-3</v>
      </c>
      <c r="J738" s="66">
        <f>HOUR(tbl_raw_data[[#This Row],[time_taken]])*60+MINUTE(tbl_raw_data[[#This Row],[time_taken]])+SECOND(tbl_raw_data[[#This Row],[time_taken]])/60</f>
        <v>5.9833333333333334</v>
      </c>
      <c r="K738" s="68">
        <f>DATE(YEAR(tbl_raw_data[[#This Row],[Date Actioned]]),MONTH(tbl_raw_data[[#This Row],[Date Actioned]]),DAY(tbl_raw_data[[#This Row],[Date Actioned]]))</f>
        <v>45140</v>
      </c>
      <c r="L738" s="65" t="str">
        <f>UPPER(TEXT(tbl_raw_data[[#This Row],[updated_date]],"MMMM"))</f>
        <v>AUGUST</v>
      </c>
      <c r="M738" s="65" t="str">
        <f>"WEEK "&amp;IF(ROUNDUP(DAY(tbl_raw_data[[#This Row],[updated_date]])/7,0)=5,4,ROUNDUP(DAY(tbl_raw_data[[#This Row],[updated_date]])/7,0))</f>
        <v>WEEK 1</v>
      </c>
      <c r="N738" s="71" t="str">
        <f>UPPER(VLOOKUP(tbl_raw_data[[#This Row],[Analyst]],settings!$A$1:$B$15,2,0))</f>
        <v>HARDIK</v>
      </c>
      <c r="O738" s="71" t="str">
        <f>TRIM(UPPER(tbl_raw_data[[#This Row],[Outcome]]))</f>
        <v>APPROVE</v>
      </c>
      <c r="P738" s="71" t="str">
        <f>TRIM(UPPER(tbl_raw_data[[#This Row],[Queue Name]]))</f>
        <v>CONSUMER EXISTING</v>
      </c>
      <c r="Q738" s="71" t="str">
        <f>IF(tbl_raw_data[[#This Row],[time_taken_in_min]]&lt;=settings!$D$2,"SLA_MET","SLA_NOT_MET")</f>
        <v>SLA_MET</v>
      </c>
    </row>
    <row r="739" spans="1:17" hidden="1" x14ac:dyDescent="0.3">
      <c r="A739" s="7" t="s">
        <v>1702</v>
      </c>
      <c r="B739" s="36">
        <v>45140.433206018519</v>
      </c>
      <c r="C739" s="39">
        <v>45140.458645833336</v>
      </c>
      <c r="D739" s="8" t="s">
        <v>15</v>
      </c>
      <c r="E739" s="6" t="s">
        <v>11</v>
      </c>
      <c r="F739" s="8" t="s">
        <v>14</v>
      </c>
      <c r="G739" s="9"/>
      <c r="H739" s="84" t="str">
        <f t="shared" si="11"/>
        <v>Reason Unknown</v>
      </c>
      <c r="I739" s="63">
        <f>(tbl_raw_data[[#This Row],[Date Actioned]])-(tbl_raw_data[[#This Row],[Date Tagged]])</f>
        <v>2.5439814817218576E-2</v>
      </c>
      <c r="J739" s="66">
        <f>HOUR(tbl_raw_data[[#This Row],[time_taken]])*60+MINUTE(tbl_raw_data[[#This Row],[time_taken]])+SECOND(tbl_raw_data[[#This Row],[time_taken]])/60</f>
        <v>36.633333333333333</v>
      </c>
      <c r="K739" s="68">
        <f>DATE(YEAR(tbl_raw_data[[#This Row],[Date Actioned]]),MONTH(tbl_raw_data[[#This Row],[Date Actioned]]),DAY(tbl_raw_data[[#This Row],[Date Actioned]]))</f>
        <v>45140</v>
      </c>
      <c r="L739" s="65" t="str">
        <f>UPPER(TEXT(tbl_raw_data[[#This Row],[updated_date]],"MMMM"))</f>
        <v>AUGUST</v>
      </c>
      <c r="M739" s="65" t="str">
        <f>"WEEK "&amp;IF(ROUNDUP(DAY(tbl_raw_data[[#This Row],[updated_date]])/7,0)=5,4,ROUNDUP(DAY(tbl_raw_data[[#This Row],[updated_date]])/7,0))</f>
        <v>WEEK 1</v>
      </c>
      <c r="N739" s="71" t="str">
        <f>UPPER(VLOOKUP(tbl_raw_data[[#This Row],[Analyst]],settings!$A$1:$B$15,2,0))</f>
        <v>CAMROON</v>
      </c>
      <c r="O739" s="71" t="str">
        <f>TRIM(UPPER(tbl_raw_data[[#This Row],[Outcome]]))</f>
        <v>APPROVE</v>
      </c>
      <c r="P739" s="71" t="str">
        <f>TRIM(UPPER(tbl_raw_data[[#This Row],[Queue Name]]))</f>
        <v>CONSUMER EXISTING</v>
      </c>
      <c r="Q739" s="71" t="str">
        <f>IF(tbl_raw_data[[#This Row],[time_taken_in_min]]&lt;=settings!$D$2,"SLA_MET","SLA_NOT_MET")</f>
        <v>SLA_NOT_MET</v>
      </c>
    </row>
    <row r="740" spans="1:17" hidden="1" x14ac:dyDescent="0.3">
      <c r="A740" s="1" t="s">
        <v>1703</v>
      </c>
      <c r="B740" s="34">
        <v>45140.433807870373</v>
      </c>
      <c r="C740" s="38">
        <v>45140.438750000001</v>
      </c>
      <c r="D740" s="3" t="s">
        <v>10</v>
      </c>
      <c r="E740" s="3" t="s">
        <v>11</v>
      </c>
      <c r="F740" s="3" t="s">
        <v>207</v>
      </c>
      <c r="G740" s="3" t="s">
        <v>15</v>
      </c>
      <c r="H740" s="84" t="str">
        <f t="shared" si="11"/>
        <v>Reason Unknown</v>
      </c>
      <c r="I740" s="63">
        <f>(tbl_raw_data[[#This Row],[Date Actioned]])-(tbl_raw_data[[#This Row],[Date Tagged]])</f>
        <v>4.9421296280343086E-3</v>
      </c>
      <c r="J740" s="66">
        <f>HOUR(tbl_raw_data[[#This Row],[time_taken]])*60+MINUTE(tbl_raw_data[[#This Row],[time_taken]])+SECOND(tbl_raw_data[[#This Row],[time_taken]])/60</f>
        <v>7.1166666666666663</v>
      </c>
      <c r="K740" s="68">
        <f>DATE(YEAR(tbl_raw_data[[#This Row],[Date Actioned]]),MONTH(tbl_raw_data[[#This Row],[Date Actioned]]),DAY(tbl_raw_data[[#This Row],[Date Actioned]]))</f>
        <v>45140</v>
      </c>
      <c r="L740" s="65" t="str">
        <f>UPPER(TEXT(tbl_raw_data[[#This Row],[updated_date]],"MMMM"))</f>
        <v>AUGUST</v>
      </c>
      <c r="M740" s="65" t="str">
        <f>"WEEK "&amp;IF(ROUNDUP(DAY(tbl_raw_data[[#This Row],[updated_date]])/7,0)=5,4,ROUNDUP(DAY(tbl_raw_data[[#This Row],[updated_date]])/7,0))</f>
        <v>WEEK 1</v>
      </c>
      <c r="N740" s="71" t="str">
        <f>UPPER(VLOOKUP(tbl_raw_data[[#This Row],[Analyst]],settings!$A$1:$B$15,2,0))</f>
        <v>RAJ</v>
      </c>
      <c r="O740" s="71" t="str">
        <f>TRIM(UPPER(tbl_raw_data[[#This Row],[Outcome]]))</f>
        <v>APPROVE</v>
      </c>
      <c r="P740" s="71" t="str">
        <f>TRIM(UPPER(tbl_raw_data[[#This Row],[Queue Name]]))</f>
        <v>CONSUMER EXISTING</v>
      </c>
      <c r="Q740" s="71" t="str">
        <f>IF(tbl_raw_data[[#This Row],[time_taken_in_min]]&lt;=settings!$D$2,"SLA_MET","SLA_NOT_MET")</f>
        <v>SLA_MET</v>
      </c>
    </row>
    <row r="741" spans="1:17" hidden="1" x14ac:dyDescent="0.3">
      <c r="A741" s="5" t="s">
        <v>1704</v>
      </c>
      <c r="B741" s="36">
        <v>45140.435243055559</v>
      </c>
      <c r="C741" s="37">
        <v>45140.439340277779</v>
      </c>
      <c r="D741" s="6" t="s">
        <v>10</v>
      </c>
      <c r="E741" s="6" t="s">
        <v>18</v>
      </c>
      <c r="F741" s="6" t="s">
        <v>206</v>
      </c>
      <c r="G741" s="6" t="s">
        <v>15</v>
      </c>
      <c r="H741" s="84" t="str">
        <f t="shared" si="11"/>
        <v>Reason Unknown</v>
      </c>
      <c r="I741" s="63">
        <f>(tbl_raw_data[[#This Row],[Date Actioned]])-(tbl_raw_data[[#This Row],[Date Tagged]])</f>
        <v>4.0972222195705399E-3</v>
      </c>
      <c r="J741" s="66">
        <f>HOUR(tbl_raw_data[[#This Row],[time_taken]])*60+MINUTE(tbl_raw_data[[#This Row],[time_taken]])+SECOND(tbl_raw_data[[#This Row],[time_taken]])/60</f>
        <v>5.9</v>
      </c>
      <c r="K741" s="68">
        <f>DATE(YEAR(tbl_raw_data[[#This Row],[Date Actioned]]),MONTH(tbl_raw_data[[#This Row],[Date Actioned]]),DAY(tbl_raw_data[[#This Row],[Date Actioned]]))</f>
        <v>45140</v>
      </c>
      <c r="L741" s="65" t="str">
        <f>UPPER(TEXT(tbl_raw_data[[#This Row],[updated_date]],"MMMM"))</f>
        <v>AUGUST</v>
      </c>
      <c r="M741" s="65" t="str">
        <f>"WEEK "&amp;IF(ROUNDUP(DAY(tbl_raw_data[[#This Row],[updated_date]])/7,0)=5,4,ROUNDUP(DAY(tbl_raw_data[[#This Row],[updated_date]])/7,0))</f>
        <v>WEEK 1</v>
      </c>
      <c r="N741" s="71" t="str">
        <f>UPPER(VLOOKUP(tbl_raw_data[[#This Row],[Analyst]],settings!$A$1:$B$15,2,0))</f>
        <v>HARDIK</v>
      </c>
      <c r="O741" s="71" t="str">
        <f>TRIM(UPPER(tbl_raw_data[[#This Row],[Outcome]]))</f>
        <v>APPROVE</v>
      </c>
      <c r="P741" s="71" t="str">
        <f>TRIM(UPPER(tbl_raw_data[[#This Row],[Queue Name]]))</f>
        <v>CONSUMER PRE BUREAU</v>
      </c>
      <c r="Q741" s="71" t="str">
        <f>IF(tbl_raw_data[[#This Row],[time_taken_in_min]]&lt;=settings!$D$2,"SLA_MET","SLA_NOT_MET")</f>
        <v>SLA_MET</v>
      </c>
    </row>
    <row r="742" spans="1:17" hidden="1" x14ac:dyDescent="0.3">
      <c r="A742" s="7" t="s">
        <v>1705</v>
      </c>
      <c r="B742" s="34">
        <v>45140.437997685185</v>
      </c>
      <c r="C742" s="35">
        <v>45140.456423611111</v>
      </c>
      <c r="D742" s="2" t="s">
        <v>15</v>
      </c>
      <c r="E742" s="3" t="s">
        <v>8</v>
      </c>
      <c r="F742" s="2" t="s">
        <v>25</v>
      </c>
      <c r="G742" s="4"/>
      <c r="H742" s="84" t="str">
        <f t="shared" si="11"/>
        <v>Reason Unknown</v>
      </c>
      <c r="I742" s="63">
        <f>(tbl_raw_data[[#This Row],[Date Actioned]])-(tbl_raw_data[[#This Row],[Date Tagged]])</f>
        <v>1.8425925925839692E-2</v>
      </c>
      <c r="J742" s="66">
        <f>HOUR(tbl_raw_data[[#This Row],[time_taken]])*60+MINUTE(tbl_raw_data[[#This Row],[time_taken]])+SECOND(tbl_raw_data[[#This Row],[time_taken]])/60</f>
        <v>26.533333333333335</v>
      </c>
      <c r="K742" s="68">
        <f>DATE(YEAR(tbl_raw_data[[#This Row],[Date Actioned]]),MONTH(tbl_raw_data[[#This Row],[Date Actioned]]),DAY(tbl_raw_data[[#This Row],[Date Actioned]]))</f>
        <v>45140</v>
      </c>
      <c r="L742" s="65" t="str">
        <f>UPPER(TEXT(tbl_raw_data[[#This Row],[updated_date]],"MMMM"))</f>
        <v>AUGUST</v>
      </c>
      <c r="M742" s="65" t="str">
        <f>"WEEK "&amp;IF(ROUNDUP(DAY(tbl_raw_data[[#This Row],[updated_date]])/7,0)=5,4,ROUNDUP(DAY(tbl_raw_data[[#This Row],[updated_date]])/7,0))</f>
        <v>WEEK 1</v>
      </c>
      <c r="N742" s="71" t="str">
        <f>UPPER(VLOOKUP(tbl_raw_data[[#This Row],[Analyst]],settings!$A$1:$B$15,2,0))</f>
        <v>ASIF</v>
      </c>
      <c r="O742" s="71" t="str">
        <f>TRIM(UPPER(tbl_raw_data[[#This Row],[Outcome]]))</f>
        <v>APPROVE</v>
      </c>
      <c r="P742" s="71" t="str">
        <f>TRIM(UPPER(tbl_raw_data[[#This Row],[Queue Name]]))</f>
        <v>CONSUMER POST BUREAU</v>
      </c>
      <c r="Q742" s="71" t="str">
        <f>IF(tbl_raw_data[[#This Row],[time_taken_in_min]]&lt;=settings!$D$2,"SLA_MET","SLA_NOT_MET")</f>
        <v>SLA_NOT_MET</v>
      </c>
    </row>
    <row r="743" spans="1:17" hidden="1" x14ac:dyDescent="0.3">
      <c r="A743" s="1" t="s">
        <v>1706</v>
      </c>
      <c r="B743" s="36">
        <v>45140.43990740741</v>
      </c>
      <c r="C743" s="37">
        <v>45140.44195601852</v>
      </c>
      <c r="D743" s="6" t="s">
        <v>10</v>
      </c>
      <c r="E743" s="6" t="s">
        <v>11</v>
      </c>
      <c r="F743" s="6" t="s">
        <v>207</v>
      </c>
      <c r="G743" s="6" t="s">
        <v>15</v>
      </c>
      <c r="H743" s="84" t="str">
        <f t="shared" si="11"/>
        <v>Reason Unknown</v>
      </c>
      <c r="I743" s="63">
        <f>(tbl_raw_data[[#This Row],[Date Actioned]])-(tbl_raw_data[[#This Row],[Date Tagged]])</f>
        <v>2.0486111097852699E-3</v>
      </c>
      <c r="J743" s="66">
        <f>HOUR(tbl_raw_data[[#This Row],[time_taken]])*60+MINUTE(tbl_raw_data[[#This Row],[time_taken]])+SECOND(tbl_raw_data[[#This Row],[time_taken]])/60</f>
        <v>2.95</v>
      </c>
      <c r="K743" s="68">
        <f>DATE(YEAR(tbl_raw_data[[#This Row],[Date Actioned]]),MONTH(tbl_raw_data[[#This Row],[Date Actioned]]),DAY(tbl_raw_data[[#This Row],[Date Actioned]]))</f>
        <v>45140</v>
      </c>
      <c r="L743" s="65" t="str">
        <f>UPPER(TEXT(tbl_raw_data[[#This Row],[updated_date]],"MMMM"))</f>
        <v>AUGUST</v>
      </c>
      <c r="M743" s="65" t="str">
        <f>"WEEK "&amp;IF(ROUNDUP(DAY(tbl_raw_data[[#This Row],[updated_date]])/7,0)=5,4,ROUNDUP(DAY(tbl_raw_data[[#This Row],[updated_date]])/7,0))</f>
        <v>WEEK 1</v>
      </c>
      <c r="N743" s="71" t="str">
        <f>UPPER(VLOOKUP(tbl_raw_data[[#This Row],[Analyst]],settings!$A$1:$B$15,2,0))</f>
        <v>RAJ</v>
      </c>
      <c r="O743" s="71" t="str">
        <f>TRIM(UPPER(tbl_raw_data[[#This Row],[Outcome]]))</f>
        <v>APPROVE</v>
      </c>
      <c r="P743" s="71" t="str">
        <f>TRIM(UPPER(tbl_raw_data[[#This Row],[Queue Name]]))</f>
        <v>CONSUMER EXISTING</v>
      </c>
      <c r="Q743" s="71" t="str">
        <f>IF(tbl_raw_data[[#This Row],[time_taken_in_min]]&lt;=settings!$D$2,"SLA_MET","SLA_NOT_MET")</f>
        <v>SLA_MET</v>
      </c>
    </row>
    <row r="744" spans="1:17" hidden="1" x14ac:dyDescent="0.3">
      <c r="A744" s="5" t="s">
        <v>1707</v>
      </c>
      <c r="B744" s="34">
        <v>45140.444560185184</v>
      </c>
      <c r="C744" s="38">
        <v>45140.446504629632</v>
      </c>
      <c r="D744" s="3" t="s">
        <v>10</v>
      </c>
      <c r="E744" s="3" t="s">
        <v>18</v>
      </c>
      <c r="F744" s="3" t="s">
        <v>206</v>
      </c>
      <c r="G744" s="3" t="s">
        <v>15</v>
      </c>
      <c r="H744" s="84" t="str">
        <f t="shared" si="11"/>
        <v>Reason Unknown</v>
      </c>
      <c r="I744" s="63">
        <f>(tbl_raw_data[[#This Row],[Date Actioned]])-(tbl_raw_data[[#This Row],[Date Tagged]])</f>
        <v>1.9444444478722289E-3</v>
      </c>
      <c r="J744" s="66">
        <f>HOUR(tbl_raw_data[[#This Row],[time_taken]])*60+MINUTE(tbl_raw_data[[#This Row],[time_taken]])+SECOND(tbl_raw_data[[#This Row],[time_taken]])/60</f>
        <v>2.8</v>
      </c>
      <c r="K744" s="68">
        <f>DATE(YEAR(tbl_raw_data[[#This Row],[Date Actioned]]),MONTH(tbl_raw_data[[#This Row],[Date Actioned]]),DAY(tbl_raw_data[[#This Row],[Date Actioned]]))</f>
        <v>45140</v>
      </c>
      <c r="L744" s="65" t="str">
        <f>UPPER(TEXT(tbl_raw_data[[#This Row],[updated_date]],"MMMM"))</f>
        <v>AUGUST</v>
      </c>
      <c r="M744" s="65" t="str">
        <f>"WEEK "&amp;IF(ROUNDUP(DAY(tbl_raw_data[[#This Row],[updated_date]])/7,0)=5,4,ROUNDUP(DAY(tbl_raw_data[[#This Row],[updated_date]])/7,0))</f>
        <v>WEEK 1</v>
      </c>
      <c r="N744" s="71" t="str">
        <f>UPPER(VLOOKUP(tbl_raw_data[[#This Row],[Analyst]],settings!$A$1:$B$15,2,0))</f>
        <v>HARDIK</v>
      </c>
      <c r="O744" s="71" t="str">
        <f>TRIM(UPPER(tbl_raw_data[[#This Row],[Outcome]]))</f>
        <v>APPROVE</v>
      </c>
      <c r="P744" s="71" t="str">
        <f>TRIM(UPPER(tbl_raw_data[[#This Row],[Queue Name]]))</f>
        <v>CONSUMER PRE BUREAU</v>
      </c>
      <c r="Q744" s="71" t="str">
        <f>IF(tbl_raw_data[[#This Row],[time_taken_in_min]]&lt;=settings!$D$2,"SLA_MET","SLA_NOT_MET")</f>
        <v>SLA_MET</v>
      </c>
    </row>
    <row r="745" spans="1:17" hidden="1" x14ac:dyDescent="0.3">
      <c r="A745" s="7" t="s">
        <v>1708</v>
      </c>
      <c r="B745" s="36">
        <v>45140.449305555558</v>
      </c>
      <c r="C745" s="37">
        <v>45140.45144675926</v>
      </c>
      <c r="D745" s="6" t="s">
        <v>10</v>
      </c>
      <c r="E745" s="6" t="s">
        <v>11</v>
      </c>
      <c r="F745" s="6" t="s">
        <v>207</v>
      </c>
      <c r="G745" s="6" t="s">
        <v>15</v>
      </c>
      <c r="H745" s="84" t="str">
        <f t="shared" si="11"/>
        <v>Reason Unknown</v>
      </c>
      <c r="I745" s="63">
        <f>(tbl_raw_data[[#This Row],[Date Actioned]])-(tbl_raw_data[[#This Row],[Date Tagged]])</f>
        <v>2.1412037021946162E-3</v>
      </c>
      <c r="J745" s="66">
        <f>HOUR(tbl_raw_data[[#This Row],[time_taken]])*60+MINUTE(tbl_raw_data[[#This Row],[time_taken]])+SECOND(tbl_raw_data[[#This Row],[time_taken]])/60</f>
        <v>3.0833333333333335</v>
      </c>
      <c r="K745" s="68">
        <f>DATE(YEAR(tbl_raw_data[[#This Row],[Date Actioned]]),MONTH(tbl_raw_data[[#This Row],[Date Actioned]]),DAY(tbl_raw_data[[#This Row],[Date Actioned]]))</f>
        <v>45140</v>
      </c>
      <c r="L745" s="65" t="str">
        <f>UPPER(TEXT(tbl_raw_data[[#This Row],[updated_date]],"MMMM"))</f>
        <v>AUGUST</v>
      </c>
      <c r="M745" s="65" t="str">
        <f>"WEEK "&amp;IF(ROUNDUP(DAY(tbl_raw_data[[#This Row],[updated_date]])/7,0)=5,4,ROUNDUP(DAY(tbl_raw_data[[#This Row],[updated_date]])/7,0))</f>
        <v>WEEK 1</v>
      </c>
      <c r="N745" s="71" t="str">
        <f>UPPER(VLOOKUP(tbl_raw_data[[#This Row],[Analyst]],settings!$A$1:$B$15,2,0))</f>
        <v>RAJ</v>
      </c>
      <c r="O745" s="71" t="str">
        <f>TRIM(UPPER(tbl_raw_data[[#This Row],[Outcome]]))</f>
        <v>APPROVE</v>
      </c>
      <c r="P745" s="71" t="str">
        <f>TRIM(UPPER(tbl_raw_data[[#This Row],[Queue Name]]))</f>
        <v>CONSUMER EXISTING</v>
      </c>
      <c r="Q745" s="71" t="str">
        <f>IF(tbl_raw_data[[#This Row],[time_taken_in_min]]&lt;=settings!$D$2,"SLA_MET","SLA_NOT_MET")</f>
        <v>SLA_MET</v>
      </c>
    </row>
    <row r="746" spans="1:17" hidden="1" x14ac:dyDescent="0.3">
      <c r="A746" s="1" t="s">
        <v>1709</v>
      </c>
      <c r="B746" s="34">
        <v>45140.449548611112</v>
      </c>
      <c r="C746" s="35">
        <v>45140.461747685185</v>
      </c>
      <c r="D746" s="2" t="s">
        <v>15</v>
      </c>
      <c r="E746" s="3" t="s">
        <v>8</v>
      </c>
      <c r="F746" s="2" t="s">
        <v>25</v>
      </c>
      <c r="G746" s="4"/>
      <c r="H746" s="84" t="str">
        <f t="shared" si="11"/>
        <v>Reason Unknown</v>
      </c>
      <c r="I746" s="63">
        <f>(tbl_raw_data[[#This Row],[Date Actioned]])-(tbl_raw_data[[#This Row],[Date Tagged]])</f>
        <v>1.2199074073578231E-2</v>
      </c>
      <c r="J746" s="66">
        <f>HOUR(tbl_raw_data[[#This Row],[time_taken]])*60+MINUTE(tbl_raw_data[[#This Row],[time_taken]])+SECOND(tbl_raw_data[[#This Row],[time_taken]])/60</f>
        <v>17.566666666666666</v>
      </c>
      <c r="K746" s="68">
        <f>DATE(YEAR(tbl_raw_data[[#This Row],[Date Actioned]]),MONTH(tbl_raw_data[[#This Row],[Date Actioned]]),DAY(tbl_raw_data[[#This Row],[Date Actioned]]))</f>
        <v>45140</v>
      </c>
      <c r="L746" s="65" t="str">
        <f>UPPER(TEXT(tbl_raw_data[[#This Row],[updated_date]],"MMMM"))</f>
        <v>AUGUST</v>
      </c>
      <c r="M746" s="65" t="str">
        <f>"WEEK "&amp;IF(ROUNDUP(DAY(tbl_raw_data[[#This Row],[updated_date]])/7,0)=5,4,ROUNDUP(DAY(tbl_raw_data[[#This Row],[updated_date]])/7,0))</f>
        <v>WEEK 1</v>
      </c>
      <c r="N746" s="71" t="str">
        <f>UPPER(VLOOKUP(tbl_raw_data[[#This Row],[Analyst]],settings!$A$1:$B$15,2,0))</f>
        <v>ASIF</v>
      </c>
      <c r="O746" s="71" t="str">
        <f>TRIM(UPPER(tbl_raw_data[[#This Row],[Outcome]]))</f>
        <v>APPROVE</v>
      </c>
      <c r="P746" s="71" t="str">
        <f>TRIM(UPPER(tbl_raw_data[[#This Row],[Queue Name]]))</f>
        <v>CONSUMER POST BUREAU</v>
      </c>
      <c r="Q746" s="71" t="str">
        <f>IF(tbl_raw_data[[#This Row],[time_taken_in_min]]&lt;=settings!$D$2,"SLA_MET","SLA_NOT_MET")</f>
        <v>SLA_MET</v>
      </c>
    </row>
    <row r="747" spans="1:17" hidden="1" x14ac:dyDescent="0.3">
      <c r="A747" s="5" t="s">
        <v>1710</v>
      </c>
      <c r="B747" s="36">
        <v>45140.449664351851</v>
      </c>
      <c r="C747" s="37">
        <v>45140.45349537037</v>
      </c>
      <c r="D747" s="6" t="s">
        <v>10</v>
      </c>
      <c r="E747" s="6" t="s">
        <v>11</v>
      </c>
      <c r="F747" s="6" t="s">
        <v>207</v>
      </c>
      <c r="G747" s="6" t="s">
        <v>15</v>
      </c>
      <c r="H747" s="84" t="str">
        <f t="shared" si="11"/>
        <v>Reason Unknown</v>
      </c>
      <c r="I747" s="63">
        <f>(tbl_raw_data[[#This Row],[Date Actioned]])-(tbl_raw_data[[#This Row],[Date Tagged]])</f>
        <v>3.8310185191221535E-3</v>
      </c>
      <c r="J747" s="66">
        <f>HOUR(tbl_raw_data[[#This Row],[time_taken]])*60+MINUTE(tbl_raw_data[[#This Row],[time_taken]])+SECOND(tbl_raw_data[[#This Row],[time_taken]])/60</f>
        <v>5.5166666666666666</v>
      </c>
      <c r="K747" s="68">
        <f>DATE(YEAR(tbl_raw_data[[#This Row],[Date Actioned]]),MONTH(tbl_raw_data[[#This Row],[Date Actioned]]),DAY(tbl_raw_data[[#This Row],[Date Actioned]]))</f>
        <v>45140</v>
      </c>
      <c r="L747" s="65" t="str">
        <f>UPPER(TEXT(tbl_raw_data[[#This Row],[updated_date]],"MMMM"))</f>
        <v>AUGUST</v>
      </c>
      <c r="M747" s="65" t="str">
        <f>"WEEK "&amp;IF(ROUNDUP(DAY(tbl_raw_data[[#This Row],[updated_date]])/7,0)=5,4,ROUNDUP(DAY(tbl_raw_data[[#This Row],[updated_date]])/7,0))</f>
        <v>WEEK 1</v>
      </c>
      <c r="N747" s="71" t="str">
        <f>UPPER(VLOOKUP(tbl_raw_data[[#This Row],[Analyst]],settings!$A$1:$B$15,2,0))</f>
        <v>RAJ</v>
      </c>
      <c r="O747" s="71" t="str">
        <f>TRIM(UPPER(tbl_raw_data[[#This Row],[Outcome]]))</f>
        <v>APPROVE</v>
      </c>
      <c r="P747" s="71" t="str">
        <f>TRIM(UPPER(tbl_raw_data[[#This Row],[Queue Name]]))</f>
        <v>CONSUMER EXISTING</v>
      </c>
      <c r="Q747" s="71" t="str">
        <f>IF(tbl_raw_data[[#This Row],[time_taken_in_min]]&lt;=settings!$D$2,"SLA_MET","SLA_NOT_MET")</f>
        <v>SLA_MET</v>
      </c>
    </row>
    <row r="748" spans="1:17" hidden="1" x14ac:dyDescent="0.3">
      <c r="A748" s="7" t="s">
        <v>1711</v>
      </c>
      <c r="B748" s="34">
        <v>45140.453530092593</v>
      </c>
      <c r="C748" s="38">
        <v>45140.45722222222</v>
      </c>
      <c r="D748" s="3" t="s">
        <v>10</v>
      </c>
      <c r="E748" s="3" t="s">
        <v>8</v>
      </c>
      <c r="F748" s="3" t="s">
        <v>207</v>
      </c>
      <c r="G748" s="3" t="s">
        <v>23</v>
      </c>
      <c r="H748" s="84" t="str">
        <f t="shared" si="11"/>
        <v>Reason Unknown</v>
      </c>
      <c r="I748" s="63">
        <f>(tbl_raw_data[[#This Row],[Date Actioned]])-(tbl_raw_data[[#This Row],[Date Tagged]])</f>
        <v>3.6921296268701553E-3</v>
      </c>
      <c r="J748" s="66">
        <f>HOUR(tbl_raw_data[[#This Row],[time_taken]])*60+MINUTE(tbl_raw_data[[#This Row],[time_taken]])+SECOND(tbl_raw_data[[#This Row],[time_taken]])/60</f>
        <v>5.3166666666666664</v>
      </c>
      <c r="K748" s="68">
        <f>DATE(YEAR(tbl_raw_data[[#This Row],[Date Actioned]]),MONTH(tbl_raw_data[[#This Row],[Date Actioned]]),DAY(tbl_raw_data[[#This Row],[Date Actioned]]))</f>
        <v>45140</v>
      </c>
      <c r="L748" s="65" t="str">
        <f>UPPER(TEXT(tbl_raw_data[[#This Row],[updated_date]],"MMMM"))</f>
        <v>AUGUST</v>
      </c>
      <c r="M748" s="65" t="str">
        <f>"WEEK "&amp;IF(ROUNDUP(DAY(tbl_raw_data[[#This Row],[updated_date]])/7,0)=5,4,ROUNDUP(DAY(tbl_raw_data[[#This Row],[updated_date]])/7,0))</f>
        <v>WEEK 1</v>
      </c>
      <c r="N748" s="71" t="str">
        <f>UPPER(VLOOKUP(tbl_raw_data[[#This Row],[Analyst]],settings!$A$1:$B$15,2,0))</f>
        <v>RAJ</v>
      </c>
      <c r="O748" s="71" t="str">
        <f>TRIM(UPPER(tbl_raw_data[[#This Row],[Outcome]]))</f>
        <v>APPROVE</v>
      </c>
      <c r="P748" s="71" t="str">
        <f>TRIM(UPPER(tbl_raw_data[[#This Row],[Queue Name]]))</f>
        <v>CONSUMER POST BUREAU</v>
      </c>
      <c r="Q748" s="71" t="str">
        <f>IF(tbl_raw_data[[#This Row],[time_taken_in_min]]&lt;=settings!$D$2,"SLA_MET","SLA_NOT_MET")</f>
        <v>SLA_MET</v>
      </c>
    </row>
    <row r="749" spans="1:17" hidden="1" x14ac:dyDescent="0.3">
      <c r="A749" s="1" t="s">
        <v>1712</v>
      </c>
      <c r="B749" s="36">
        <v>45140.462326388886</v>
      </c>
      <c r="C749" s="37">
        <v>45140.465810185182</v>
      </c>
      <c r="D749" s="6" t="s">
        <v>10</v>
      </c>
      <c r="E749" s="6" t="s">
        <v>11</v>
      </c>
      <c r="F749" s="6" t="s">
        <v>206</v>
      </c>
      <c r="G749" s="6" t="s">
        <v>26</v>
      </c>
      <c r="H749" s="84" t="str">
        <f t="shared" si="11"/>
        <v>Reason Unknown</v>
      </c>
      <c r="I749" s="63">
        <f>(tbl_raw_data[[#This Row],[Date Actioned]])-(tbl_raw_data[[#This Row],[Date Tagged]])</f>
        <v>3.4837962957681157E-3</v>
      </c>
      <c r="J749" s="66">
        <f>HOUR(tbl_raw_data[[#This Row],[time_taken]])*60+MINUTE(tbl_raw_data[[#This Row],[time_taken]])+SECOND(tbl_raw_data[[#This Row],[time_taken]])/60</f>
        <v>5.0166666666666666</v>
      </c>
      <c r="K749" s="68">
        <f>DATE(YEAR(tbl_raw_data[[#This Row],[Date Actioned]]),MONTH(tbl_raw_data[[#This Row],[Date Actioned]]),DAY(tbl_raw_data[[#This Row],[Date Actioned]]))</f>
        <v>45140</v>
      </c>
      <c r="L749" s="65" t="str">
        <f>UPPER(TEXT(tbl_raw_data[[#This Row],[updated_date]],"MMMM"))</f>
        <v>AUGUST</v>
      </c>
      <c r="M749" s="65" t="str">
        <f>"WEEK "&amp;IF(ROUNDUP(DAY(tbl_raw_data[[#This Row],[updated_date]])/7,0)=5,4,ROUNDUP(DAY(tbl_raw_data[[#This Row],[updated_date]])/7,0))</f>
        <v>WEEK 1</v>
      </c>
      <c r="N749" s="71" t="str">
        <f>UPPER(VLOOKUP(tbl_raw_data[[#This Row],[Analyst]],settings!$A$1:$B$15,2,0))</f>
        <v>HARDIK</v>
      </c>
      <c r="O749" s="71" t="str">
        <f>TRIM(UPPER(tbl_raw_data[[#This Row],[Outcome]]))</f>
        <v>APPROVE</v>
      </c>
      <c r="P749" s="71" t="str">
        <f>TRIM(UPPER(tbl_raw_data[[#This Row],[Queue Name]]))</f>
        <v>CONSUMER EXISTING</v>
      </c>
      <c r="Q749" s="71" t="str">
        <f>IF(tbl_raw_data[[#This Row],[time_taken_in_min]]&lt;=settings!$D$2,"SLA_MET","SLA_NOT_MET")</f>
        <v>SLA_MET</v>
      </c>
    </row>
    <row r="750" spans="1:17" hidden="1" x14ac:dyDescent="0.3">
      <c r="A750" s="5" t="s">
        <v>1713</v>
      </c>
      <c r="B750" s="34">
        <v>45140.470289351855</v>
      </c>
      <c r="C750" s="38">
        <v>45140.476099537038</v>
      </c>
      <c r="D750" s="3" t="s">
        <v>10</v>
      </c>
      <c r="E750" s="3" t="s">
        <v>18</v>
      </c>
      <c r="F750" s="3" t="s">
        <v>206</v>
      </c>
      <c r="G750" s="3" t="s">
        <v>122</v>
      </c>
      <c r="H750" s="84" t="str">
        <f t="shared" si="11"/>
        <v>Reason Unknown</v>
      </c>
      <c r="I750" s="63">
        <f>(tbl_raw_data[[#This Row],[Date Actioned]])-(tbl_raw_data[[#This Row],[Date Tagged]])</f>
        <v>5.8101851827814244E-3</v>
      </c>
      <c r="J750" s="66">
        <f>HOUR(tbl_raw_data[[#This Row],[time_taken]])*60+MINUTE(tbl_raw_data[[#This Row],[time_taken]])+SECOND(tbl_raw_data[[#This Row],[time_taken]])/60</f>
        <v>8.3666666666666671</v>
      </c>
      <c r="K750" s="68">
        <f>DATE(YEAR(tbl_raw_data[[#This Row],[Date Actioned]]),MONTH(tbl_raw_data[[#This Row],[Date Actioned]]),DAY(tbl_raw_data[[#This Row],[Date Actioned]]))</f>
        <v>45140</v>
      </c>
      <c r="L750" s="65" t="str">
        <f>UPPER(TEXT(tbl_raw_data[[#This Row],[updated_date]],"MMMM"))</f>
        <v>AUGUST</v>
      </c>
      <c r="M750" s="65" t="str">
        <f>"WEEK "&amp;IF(ROUNDUP(DAY(tbl_raw_data[[#This Row],[updated_date]])/7,0)=5,4,ROUNDUP(DAY(tbl_raw_data[[#This Row],[updated_date]])/7,0))</f>
        <v>WEEK 1</v>
      </c>
      <c r="N750" s="71" t="str">
        <f>UPPER(VLOOKUP(tbl_raw_data[[#This Row],[Analyst]],settings!$A$1:$B$15,2,0))</f>
        <v>HARDIK</v>
      </c>
      <c r="O750" s="71" t="str">
        <f>TRIM(UPPER(tbl_raw_data[[#This Row],[Outcome]]))</f>
        <v>APPROVE</v>
      </c>
      <c r="P750" s="71" t="str">
        <f>TRIM(UPPER(tbl_raw_data[[#This Row],[Queue Name]]))</f>
        <v>CONSUMER PRE BUREAU</v>
      </c>
      <c r="Q750" s="71" t="str">
        <f>IF(tbl_raw_data[[#This Row],[time_taken_in_min]]&lt;=settings!$D$2,"SLA_MET","SLA_NOT_MET")</f>
        <v>SLA_MET</v>
      </c>
    </row>
    <row r="751" spans="1:17" hidden="1" x14ac:dyDescent="0.3">
      <c r="A751" s="7" t="s">
        <v>1714</v>
      </c>
      <c r="B751" s="36">
        <v>45140.480567129627</v>
      </c>
      <c r="C751" s="37">
        <v>45140.481342592589</v>
      </c>
      <c r="D751" s="6" t="s">
        <v>10</v>
      </c>
      <c r="E751" s="6" t="s">
        <v>18</v>
      </c>
      <c r="F751" s="6" t="s">
        <v>206</v>
      </c>
      <c r="G751" s="6" t="s">
        <v>208</v>
      </c>
      <c r="H751" s="84" t="str">
        <f t="shared" si="11"/>
        <v>Reason Unknown</v>
      </c>
      <c r="I751" s="63">
        <f>(tbl_raw_data[[#This Row],[Date Actioned]])-(tbl_raw_data[[#This Row],[Date Tagged]])</f>
        <v>7.7546296233776957E-4</v>
      </c>
      <c r="J751" s="66">
        <f>HOUR(tbl_raw_data[[#This Row],[time_taken]])*60+MINUTE(tbl_raw_data[[#This Row],[time_taken]])+SECOND(tbl_raw_data[[#This Row],[time_taken]])/60</f>
        <v>1.1166666666666667</v>
      </c>
      <c r="K751" s="68">
        <f>DATE(YEAR(tbl_raw_data[[#This Row],[Date Actioned]]),MONTH(tbl_raw_data[[#This Row],[Date Actioned]]),DAY(tbl_raw_data[[#This Row],[Date Actioned]]))</f>
        <v>45140</v>
      </c>
      <c r="L751" s="65" t="str">
        <f>UPPER(TEXT(tbl_raw_data[[#This Row],[updated_date]],"MMMM"))</f>
        <v>AUGUST</v>
      </c>
      <c r="M751" s="65" t="str">
        <f>"WEEK "&amp;IF(ROUNDUP(DAY(tbl_raw_data[[#This Row],[updated_date]])/7,0)=5,4,ROUNDUP(DAY(tbl_raw_data[[#This Row],[updated_date]])/7,0))</f>
        <v>WEEK 1</v>
      </c>
      <c r="N751" s="71" t="str">
        <f>UPPER(VLOOKUP(tbl_raw_data[[#This Row],[Analyst]],settings!$A$1:$B$15,2,0))</f>
        <v>HARDIK</v>
      </c>
      <c r="O751" s="71" t="str">
        <f>TRIM(UPPER(tbl_raw_data[[#This Row],[Outcome]]))</f>
        <v>APPROVE</v>
      </c>
      <c r="P751" s="71" t="str">
        <f>TRIM(UPPER(tbl_raw_data[[#This Row],[Queue Name]]))</f>
        <v>CONSUMER PRE BUREAU</v>
      </c>
      <c r="Q751" s="71" t="str">
        <f>IF(tbl_raw_data[[#This Row],[time_taken_in_min]]&lt;=settings!$D$2,"SLA_MET","SLA_NOT_MET")</f>
        <v>SLA_MET</v>
      </c>
    </row>
    <row r="752" spans="1:17" hidden="1" x14ac:dyDescent="0.3">
      <c r="A752" s="1" t="s">
        <v>1715</v>
      </c>
      <c r="B752" s="34">
        <v>45140.482719907406</v>
      </c>
      <c r="C752" s="35">
        <v>45140.493402777778</v>
      </c>
      <c r="D752" s="2" t="s">
        <v>15</v>
      </c>
      <c r="E752" s="3" t="s">
        <v>11</v>
      </c>
      <c r="F752" s="2" t="s">
        <v>25</v>
      </c>
      <c r="G752" s="4"/>
      <c r="H752" s="84" t="str">
        <f t="shared" si="11"/>
        <v>Reason Unknown</v>
      </c>
      <c r="I752" s="63">
        <f>(tbl_raw_data[[#This Row],[Date Actioned]])-(tbl_raw_data[[#This Row],[Date Tagged]])</f>
        <v>1.0682870371965691E-2</v>
      </c>
      <c r="J752" s="66">
        <f>HOUR(tbl_raw_data[[#This Row],[time_taken]])*60+MINUTE(tbl_raw_data[[#This Row],[time_taken]])+SECOND(tbl_raw_data[[#This Row],[time_taken]])/60</f>
        <v>15.383333333333333</v>
      </c>
      <c r="K752" s="68">
        <f>DATE(YEAR(tbl_raw_data[[#This Row],[Date Actioned]]),MONTH(tbl_raw_data[[#This Row],[Date Actioned]]),DAY(tbl_raw_data[[#This Row],[Date Actioned]]))</f>
        <v>45140</v>
      </c>
      <c r="L752" s="65" t="str">
        <f>UPPER(TEXT(tbl_raw_data[[#This Row],[updated_date]],"MMMM"))</f>
        <v>AUGUST</v>
      </c>
      <c r="M752" s="65" t="str">
        <f>"WEEK "&amp;IF(ROUNDUP(DAY(tbl_raw_data[[#This Row],[updated_date]])/7,0)=5,4,ROUNDUP(DAY(tbl_raw_data[[#This Row],[updated_date]])/7,0))</f>
        <v>WEEK 1</v>
      </c>
      <c r="N752" s="71" t="str">
        <f>UPPER(VLOOKUP(tbl_raw_data[[#This Row],[Analyst]],settings!$A$1:$B$15,2,0))</f>
        <v>ASIF</v>
      </c>
      <c r="O752" s="71" t="str">
        <f>TRIM(UPPER(tbl_raw_data[[#This Row],[Outcome]]))</f>
        <v>APPROVE</v>
      </c>
      <c r="P752" s="71" t="str">
        <f>TRIM(UPPER(tbl_raw_data[[#This Row],[Queue Name]]))</f>
        <v>CONSUMER EXISTING</v>
      </c>
      <c r="Q752" s="71" t="str">
        <f>IF(tbl_raw_data[[#This Row],[time_taken_in_min]]&lt;=settings!$D$2,"SLA_MET","SLA_NOT_MET")</f>
        <v>SLA_MET</v>
      </c>
    </row>
    <row r="753" spans="1:17" hidden="1" x14ac:dyDescent="0.3">
      <c r="A753" s="5" t="s">
        <v>1716</v>
      </c>
      <c r="B753" s="36">
        <v>45140.483506944445</v>
      </c>
      <c r="C753" s="37">
        <v>45140.489016203705</v>
      </c>
      <c r="D753" s="6" t="s">
        <v>10</v>
      </c>
      <c r="E753" s="6" t="s">
        <v>11</v>
      </c>
      <c r="F753" s="6" t="s">
        <v>19</v>
      </c>
      <c r="G753" s="6" t="s">
        <v>209</v>
      </c>
      <c r="H753" s="84" t="str">
        <f t="shared" si="11"/>
        <v>Reason Unknown</v>
      </c>
      <c r="I753" s="63">
        <f>(tbl_raw_data[[#This Row],[Date Actioned]])-(tbl_raw_data[[#This Row],[Date Tagged]])</f>
        <v>5.5092592592700385E-3</v>
      </c>
      <c r="J753" s="66">
        <f>HOUR(tbl_raw_data[[#This Row],[time_taken]])*60+MINUTE(tbl_raw_data[[#This Row],[time_taken]])+SECOND(tbl_raw_data[[#This Row],[time_taken]])/60</f>
        <v>7.9333333333333336</v>
      </c>
      <c r="K753" s="68">
        <f>DATE(YEAR(tbl_raw_data[[#This Row],[Date Actioned]]),MONTH(tbl_raw_data[[#This Row],[Date Actioned]]),DAY(tbl_raw_data[[#This Row],[Date Actioned]]))</f>
        <v>45140</v>
      </c>
      <c r="L753" s="65" t="str">
        <f>UPPER(TEXT(tbl_raw_data[[#This Row],[updated_date]],"MMMM"))</f>
        <v>AUGUST</v>
      </c>
      <c r="M753" s="65" t="str">
        <f>"WEEK "&amp;IF(ROUNDUP(DAY(tbl_raw_data[[#This Row],[updated_date]])/7,0)=5,4,ROUNDUP(DAY(tbl_raw_data[[#This Row],[updated_date]])/7,0))</f>
        <v>WEEK 1</v>
      </c>
      <c r="N753" s="71" t="str">
        <f>UPPER(VLOOKUP(tbl_raw_data[[#This Row],[Analyst]],settings!$A$1:$B$15,2,0))</f>
        <v>NAVED</v>
      </c>
      <c r="O753" s="71" t="str">
        <f>TRIM(UPPER(tbl_raw_data[[#This Row],[Outcome]]))</f>
        <v>APPROVE</v>
      </c>
      <c r="P753" s="71" t="str">
        <f>TRIM(UPPER(tbl_raw_data[[#This Row],[Queue Name]]))</f>
        <v>CONSUMER EXISTING</v>
      </c>
      <c r="Q753" s="71" t="str">
        <f>IF(tbl_raw_data[[#This Row],[time_taken_in_min]]&lt;=settings!$D$2,"SLA_MET","SLA_NOT_MET")</f>
        <v>SLA_MET</v>
      </c>
    </row>
    <row r="754" spans="1:17" hidden="1" x14ac:dyDescent="0.3">
      <c r="A754" s="7" t="s">
        <v>1717</v>
      </c>
      <c r="B754" s="34">
        <v>45140.492928240739</v>
      </c>
      <c r="C754" s="35">
        <v>45140.498252314814</v>
      </c>
      <c r="D754" s="2" t="s">
        <v>15</v>
      </c>
      <c r="E754" s="3" t="s">
        <v>8</v>
      </c>
      <c r="F754" s="2" t="s">
        <v>114</v>
      </c>
      <c r="G754" s="4"/>
      <c r="H754" s="84" t="str">
        <f t="shared" si="11"/>
        <v>Reason Unknown</v>
      </c>
      <c r="I754" s="63">
        <f>(tbl_raw_data[[#This Row],[Date Actioned]])-(tbl_raw_data[[#This Row],[Date Tagged]])</f>
        <v>5.324074074451346E-3</v>
      </c>
      <c r="J754" s="66">
        <f>HOUR(tbl_raw_data[[#This Row],[time_taken]])*60+MINUTE(tbl_raw_data[[#This Row],[time_taken]])+SECOND(tbl_raw_data[[#This Row],[time_taken]])/60</f>
        <v>7.666666666666667</v>
      </c>
      <c r="K754" s="68">
        <f>DATE(YEAR(tbl_raw_data[[#This Row],[Date Actioned]]),MONTH(tbl_raw_data[[#This Row],[Date Actioned]]),DAY(tbl_raw_data[[#This Row],[Date Actioned]]))</f>
        <v>45140</v>
      </c>
      <c r="L754" s="65" t="str">
        <f>UPPER(TEXT(tbl_raw_data[[#This Row],[updated_date]],"MMMM"))</f>
        <v>AUGUST</v>
      </c>
      <c r="M754" s="65" t="str">
        <f>"WEEK "&amp;IF(ROUNDUP(DAY(tbl_raw_data[[#This Row],[updated_date]])/7,0)=5,4,ROUNDUP(DAY(tbl_raw_data[[#This Row],[updated_date]])/7,0))</f>
        <v>WEEK 1</v>
      </c>
      <c r="N754" s="71" t="str">
        <f>UPPER(VLOOKUP(tbl_raw_data[[#This Row],[Analyst]],settings!$A$1:$B$15,2,0))</f>
        <v>FARDIN</v>
      </c>
      <c r="O754" s="71" t="str">
        <f>TRIM(UPPER(tbl_raw_data[[#This Row],[Outcome]]))</f>
        <v>APPROVE</v>
      </c>
      <c r="P754" s="71" t="str">
        <f>TRIM(UPPER(tbl_raw_data[[#This Row],[Queue Name]]))</f>
        <v>CONSUMER POST BUREAU</v>
      </c>
      <c r="Q754" s="71" t="str">
        <f>IF(tbl_raw_data[[#This Row],[time_taken_in_min]]&lt;=settings!$D$2,"SLA_MET","SLA_NOT_MET")</f>
        <v>SLA_MET</v>
      </c>
    </row>
    <row r="755" spans="1:17" hidden="1" x14ac:dyDescent="0.3">
      <c r="A755" s="1" t="s">
        <v>1718</v>
      </c>
      <c r="B755" s="36">
        <v>45140.496469907404</v>
      </c>
      <c r="C755" s="37">
        <v>45140.498842592591</v>
      </c>
      <c r="D755" s="6" t="s">
        <v>10</v>
      </c>
      <c r="E755" s="6" t="s">
        <v>18</v>
      </c>
      <c r="F755" s="6" t="s">
        <v>25</v>
      </c>
      <c r="G755" s="6" t="s">
        <v>30</v>
      </c>
      <c r="H755" s="84" t="str">
        <f t="shared" si="11"/>
        <v>Reason Unknown</v>
      </c>
      <c r="I755" s="63">
        <f>(tbl_raw_data[[#This Row],[Date Actioned]])-(tbl_raw_data[[#This Row],[Date Tagged]])</f>
        <v>2.3726851868559606E-3</v>
      </c>
      <c r="J755" s="66">
        <f>HOUR(tbl_raw_data[[#This Row],[time_taken]])*60+MINUTE(tbl_raw_data[[#This Row],[time_taken]])+SECOND(tbl_raw_data[[#This Row],[time_taken]])/60</f>
        <v>3.4166666666666665</v>
      </c>
      <c r="K755" s="68">
        <f>DATE(YEAR(tbl_raw_data[[#This Row],[Date Actioned]]),MONTH(tbl_raw_data[[#This Row],[Date Actioned]]),DAY(tbl_raw_data[[#This Row],[Date Actioned]]))</f>
        <v>45140</v>
      </c>
      <c r="L755" s="65" t="str">
        <f>UPPER(TEXT(tbl_raw_data[[#This Row],[updated_date]],"MMMM"))</f>
        <v>AUGUST</v>
      </c>
      <c r="M755" s="65" t="str">
        <f>"WEEK "&amp;IF(ROUNDUP(DAY(tbl_raw_data[[#This Row],[updated_date]])/7,0)=5,4,ROUNDUP(DAY(tbl_raw_data[[#This Row],[updated_date]])/7,0))</f>
        <v>WEEK 1</v>
      </c>
      <c r="N755" s="71" t="str">
        <f>UPPER(VLOOKUP(tbl_raw_data[[#This Row],[Analyst]],settings!$A$1:$B$15,2,0))</f>
        <v>ASIF</v>
      </c>
      <c r="O755" s="71" t="str">
        <f>TRIM(UPPER(tbl_raw_data[[#This Row],[Outcome]]))</f>
        <v>APPROVE</v>
      </c>
      <c r="P755" s="71" t="str">
        <f>TRIM(UPPER(tbl_raw_data[[#This Row],[Queue Name]]))</f>
        <v>CONSUMER PRE BUREAU</v>
      </c>
      <c r="Q755" s="71" t="str">
        <f>IF(tbl_raw_data[[#This Row],[time_taken_in_min]]&lt;=settings!$D$2,"SLA_MET","SLA_NOT_MET")</f>
        <v>SLA_MET</v>
      </c>
    </row>
    <row r="756" spans="1:17" hidden="1" x14ac:dyDescent="0.3">
      <c r="A756" s="5" t="s">
        <v>1719</v>
      </c>
      <c r="B756" s="34">
        <v>45140.49659722222</v>
      </c>
      <c r="C756" s="35">
        <v>45140.501504629632</v>
      </c>
      <c r="D756" s="2" t="s">
        <v>15</v>
      </c>
      <c r="E756" s="3" t="s">
        <v>8</v>
      </c>
      <c r="F756" s="2" t="s">
        <v>114</v>
      </c>
      <c r="G756" s="4"/>
      <c r="H756" s="84" t="str">
        <f t="shared" si="11"/>
        <v>Reason Unknown</v>
      </c>
      <c r="I756" s="63">
        <f>(tbl_raw_data[[#This Row],[Date Actioned]])-(tbl_raw_data[[#This Row],[Date Tagged]])</f>
        <v>4.9074074122472666E-3</v>
      </c>
      <c r="J756" s="66">
        <f>HOUR(tbl_raw_data[[#This Row],[time_taken]])*60+MINUTE(tbl_raw_data[[#This Row],[time_taken]])+SECOND(tbl_raw_data[[#This Row],[time_taken]])/60</f>
        <v>7.0666666666666664</v>
      </c>
      <c r="K756" s="68">
        <f>DATE(YEAR(tbl_raw_data[[#This Row],[Date Actioned]]),MONTH(tbl_raw_data[[#This Row],[Date Actioned]]),DAY(tbl_raw_data[[#This Row],[Date Actioned]]))</f>
        <v>45140</v>
      </c>
      <c r="L756" s="65" t="str">
        <f>UPPER(TEXT(tbl_raw_data[[#This Row],[updated_date]],"MMMM"))</f>
        <v>AUGUST</v>
      </c>
      <c r="M756" s="65" t="str">
        <f>"WEEK "&amp;IF(ROUNDUP(DAY(tbl_raw_data[[#This Row],[updated_date]])/7,0)=5,4,ROUNDUP(DAY(tbl_raw_data[[#This Row],[updated_date]])/7,0))</f>
        <v>WEEK 1</v>
      </c>
      <c r="N756" s="71" t="str">
        <f>UPPER(VLOOKUP(tbl_raw_data[[#This Row],[Analyst]],settings!$A$1:$B$15,2,0))</f>
        <v>FARDIN</v>
      </c>
      <c r="O756" s="71" t="str">
        <f>TRIM(UPPER(tbl_raw_data[[#This Row],[Outcome]]))</f>
        <v>APPROVE</v>
      </c>
      <c r="P756" s="71" t="str">
        <f>TRIM(UPPER(tbl_raw_data[[#This Row],[Queue Name]]))</f>
        <v>CONSUMER POST BUREAU</v>
      </c>
      <c r="Q756" s="71" t="str">
        <f>IF(tbl_raw_data[[#This Row],[time_taken_in_min]]&lt;=settings!$D$2,"SLA_MET","SLA_NOT_MET")</f>
        <v>SLA_MET</v>
      </c>
    </row>
    <row r="757" spans="1:17" hidden="1" x14ac:dyDescent="0.3">
      <c r="A757" s="7" t="s">
        <v>1720</v>
      </c>
      <c r="B757" s="36">
        <v>45140.498344907406</v>
      </c>
      <c r="C757" s="37">
        <v>45140.501342592594</v>
      </c>
      <c r="D757" s="6" t="s">
        <v>10</v>
      </c>
      <c r="E757" s="6" t="s">
        <v>18</v>
      </c>
      <c r="F757" s="6" t="s">
        <v>207</v>
      </c>
      <c r="G757" s="6" t="s">
        <v>30</v>
      </c>
      <c r="H757" s="84" t="str">
        <f t="shared" si="11"/>
        <v>Reason Unknown</v>
      </c>
      <c r="I757" s="63">
        <f>(tbl_raw_data[[#This Row],[Date Actioned]])-(tbl_raw_data[[#This Row],[Date Tagged]])</f>
        <v>2.9976851874380372E-3</v>
      </c>
      <c r="J757" s="66">
        <f>HOUR(tbl_raw_data[[#This Row],[time_taken]])*60+MINUTE(tbl_raw_data[[#This Row],[time_taken]])+SECOND(tbl_raw_data[[#This Row],[time_taken]])/60</f>
        <v>4.3166666666666664</v>
      </c>
      <c r="K757" s="68">
        <f>DATE(YEAR(tbl_raw_data[[#This Row],[Date Actioned]]),MONTH(tbl_raw_data[[#This Row],[Date Actioned]]),DAY(tbl_raw_data[[#This Row],[Date Actioned]]))</f>
        <v>45140</v>
      </c>
      <c r="L757" s="65" t="str">
        <f>UPPER(TEXT(tbl_raw_data[[#This Row],[updated_date]],"MMMM"))</f>
        <v>AUGUST</v>
      </c>
      <c r="M757" s="65" t="str">
        <f>"WEEK "&amp;IF(ROUNDUP(DAY(tbl_raw_data[[#This Row],[updated_date]])/7,0)=5,4,ROUNDUP(DAY(tbl_raw_data[[#This Row],[updated_date]])/7,0))</f>
        <v>WEEK 1</v>
      </c>
      <c r="N757" s="71" t="str">
        <f>UPPER(VLOOKUP(tbl_raw_data[[#This Row],[Analyst]],settings!$A$1:$B$15,2,0))</f>
        <v>RAJ</v>
      </c>
      <c r="O757" s="71" t="str">
        <f>TRIM(UPPER(tbl_raw_data[[#This Row],[Outcome]]))</f>
        <v>APPROVE</v>
      </c>
      <c r="P757" s="71" t="str">
        <f>TRIM(UPPER(tbl_raw_data[[#This Row],[Queue Name]]))</f>
        <v>CONSUMER PRE BUREAU</v>
      </c>
      <c r="Q757" s="71" t="str">
        <f>IF(tbl_raw_data[[#This Row],[time_taken_in_min]]&lt;=settings!$D$2,"SLA_MET","SLA_NOT_MET")</f>
        <v>SLA_MET</v>
      </c>
    </row>
    <row r="758" spans="1:17" hidden="1" x14ac:dyDescent="0.3">
      <c r="A758" s="1" t="s">
        <v>1721</v>
      </c>
      <c r="B758" s="34">
        <v>45140.50304398148</v>
      </c>
      <c r="C758" s="38">
        <v>45140.510335648149</v>
      </c>
      <c r="D758" s="3" t="s">
        <v>10</v>
      </c>
      <c r="E758" s="3" t="s">
        <v>18</v>
      </c>
      <c r="F758" s="3" t="s">
        <v>25</v>
      </c>
      <c r="G758" s="3" t="s">
        <v>122</v>
      </c>
      <c r="H758" s="84" t="str">
        <f t="shared" si="11"/>
        <v>Reason Unknown</v>
      </c>
      <c r="I758" s="63">
        <f>(tbl_raw_data[[#This Row],[Date Actioned]])-(tbl_raw_data[[#This Row],[Date Tagged]])</f>
        <v>7.291666668606922E-3</v>
      </c>
      <c r="J758" s="66">
        <f>HOUR(tbl_raw_data[[#This Row],[time_taken]])*60+MINUTE(tbl_raw_data[[#This Row],[time_taken]])+SECOND(tbl_raw_data[[#This Row],[time_taken]])/60</f>
        <v>10.5</v>
      </c>
      <c r="K758" s="68">
        <f>DATE(YEAR(tbl_raw_data[[#This Row],[Date Actioned]]),MONTH(tbl_raw_data[[#This Row],[Date Actioned]]),DAY(tbl_raw_data[[#This Row],[Date Actioned]]))</f>
        <v>45140</v>
      </c>
      <c r="L758" s="65" t="str">
        <f>UPPER(TEXT(tbl_raw_data[[#This Row],[updated_date]],"MMMM"))</f>
        <v>AUGUST</v>
      </c>
      <c r="M758" s="65" t="str">
        <f>"WEEK "&amp;IF(ROUNDUP(DAY(tbl_raw_data[[#This Row],[updated_date]])/7,0)=5,4,ROUNDUP(DAY(tbl_raw_data[[#This Row],[updated_date]])/7,0))</f>
        <v>WEEK 1</v>
      </c>
      <c r="N758" s="71" t="str">
        <f>UPPER(VLOOKUP(tbl_raw_data[[#This Row],[Analyst]],settings!$A$1:$B$15,2,0))</f>
        <v>ASIF</v>
      </c>
      <c r="O758" s="71" t="str">
        <f>TRIM(UPPER(tbl_raw_data[[#This Row],[Outcome]]))</f>
        <v>APPROVE</v>
      </c>
      <c r="P758" s="71" t="str">
        <f>TRIM(UPPER(tbl_raw_data[[#This Row],[Queue Name]]))</f>
        <v>CONSUMER PRE BUREAU</v>
      </c>
      <c r="Q758" s="71" t="str">
        <f>IF(tbl_raw_data[[#This Row],[time_taken_in_min]]&lt;=settings!$D$2,"SLA_MET","SLA_NOT_MET")</f>
        <v>SLA_MET</v>
      </c>
    </row>
    <row r="759" spans="1:17" hidden="1" x14ac:dyDescent="0.3">
      <c r="A759" s="5" t="s">
        <v>1722</v>
      </c>
      <c r="B759" s="36">
        <v>45140.507187499999</v>
      </c>
      <c r="C759" s="37">
        <v>45140.509293981479</v>
      </c>
      <c r="D759" s="6" t="s">
        <v>10</v>
      </c>
      <c r="E759" s="6" t="s">
        <v>11</v>
      </c>
      <c r="F759" s="6" t="s">
        <v>206</v>
      </c>
      <c r="G759" s="6" t="s">
        <v>15</v>
      </c>
      <c r="H759" s="84" t="str">
        <f t="shared" si="11"/>
        <v>Reason Unknown</v>
      </c>
      <c r="I759" s="63">
        <f>(tbl_raw_data[[#This Row],[Date Actioned]])-(tbl_raw_data[[#This Row],[Date Tagged]])</f>
        <v>2.1064814791316167E-3</v>
      </c>
      <c r="J759" s="66">
        <f>HOUR(tbl_raw_data[[#This Row],[time_taken]])*60+MINUTE(tbl_raw_data[[#This Row],[time_taken]])+SECOND(tbl_raw_data[[#This Row],[time_taken]])/60</f>
        <v>3.0333333333333332</v>
      </c>
      <c r="K759" s="68">
        <f>DATE(YEAR(tbl_raw_data[[#This Row],[Date Actioned]]),MONTH(tbl_raw_data[[#This Row],[Date Actioned]]),DAY(tbl_raw_data[[#This Row],[Date Actioned]]))</f>
        <v>45140</v>
      </c>
      <c r="L759" s="65" t="str">
        <f>UPPER(TEXT(tbl_raw_data[[#This Row],[updated_date]],"MMMM"))</f>
        <v>AUGUST</v>
      </c>
      <c r="M759" s="65" t="str">
        <f>"WEEK "&amp;IF(ROUNDUP(DAY(tbl_raw_data[[#This Row],[updated_date]])/7,0)=5,4,ROUNDUP(DAY(tbl_raw_data[[#This Row],[updated_date]])/7,0))</f>
        <v>WEEK 1</v>
      </c>
      <c r="N759" s="71" t="str">
        <f>UPPER(VLOOKUP(tbl_raw_data[[#This Row],[Analyst]],settings!$A$1:$B$15,2,0))</f>
        <v>HARDIK</v>
      </c>
      <c r="O759" s="71" t="str">
        <f>TRIM(UPPER(tbl_raw_data[[#This Row],[Outcome]]))</f>
        <v>APPROVE</v>
      </c>
      <c r="P759" s="71" t="str">
        <f>TRIM(UPPER(tbl_raw_data[[#This Row],[Queue Name]]))</f>
        <v>CONSUMER EXISTING</v>
      </c>
      <c r="Q759" s="71" t="str">
        <f>IF(tbl_raw_data[[#This Row],[time_taken_in_min]]&lt;=settings!$D$2,"SLA_MET","SLA_NOT_MET")</f>
        <v>SLA_MET</v>
      </c>
    </row>
    <row r="760" spans="1:17" hidden="1" x14ac:dyDescent="0.3">
      <c r="A760" s="7" t="s">
        <v>1723</v>
      </c>
      <c r="B760" s="34">
        <v>45140.516087962962</v>
      </c>
      <c r="C760" s="38">
        <v>45140.521064814813</v>
      </c>
      <c r="D760" s="3" t="s">
        <v>10</v>
      </c>
      <c r="E760" s="3" t="s">
        <v>8</v>
      </c>
      <c r="F760" s="3" t="s">
        <v>206</v>
      </c>
      <c r="G760" s="3" t="s">
        <v>15</v>
      </c>
      <c r="H760" s="84" t="str">
        <f t="shared" si="11"/>
        <v>Reason Unknown</v>
      </c>
      <c r="I760" s="63">
        <f>(tbl_raw_data[[#This Row],[Date Actioned]])-(tbl_raw_data[[#This Row],[Date Tagged]])</f>
        <v>4.9768518510973081E-3</v>
      </c>
      <c r="J760" s="66">
        <f>HOUR(tbl_raw_data[[#This Row],[time_taken]])*60+MINUTE(tbl_raw_data[[#This Row],[time_taken]])+SECOND(tbl_raw_data[[#This Row],[time_taken]])/60</f>
        <v>7.166666666666667</v>
      </c>
      <c r="K760" s="68">
        <f>DATE(YEAR(tbl_raw_data[[#This Row],[Date Actioned]]),MONTH(tbl_raw_data[[#This Row],[Date Actioned]]),DAY(tbl_raw_data[[#This Row],[Date Actioned]]))</f>
        <v>45140</v>
      </c>
      <c r="L760" s="65" t="str">
        <f>UPPER(TEXT(tbl_raw_data[[#This Row],[updated_date]],"MMMM"))</f>
        <v>AUGUST</v>
      </c>
      <c r="M760" s="65" t="str">
        <f>"WEEK "&amp;IF(ROUNDUP(DAY(tbl_raw_data[[#This Row],[updated_date]])/7,0)=5,4,ROUNDUP(DAY(tbl_raw_data[[#This Row],[updated_date]])/7,0))</f>
        <v>WEEK 1</v>
      </c>
      <c r="N760" s="71" t="str">
        <f>UPPER(VLOOKUP(tbl_raw_data[[#This Row],[Analyst]],settings!$A$1:$B$15,2,0))</f>
        <v>HARDIK</v>
      </c>
      <c r="O760" s="71" t="str">
        <f>TRIM(UPPER(tbl_raw_data[[#This Row],[Outcome]]))</f>
        <v>APPROVE</v>
      </c>
      <c r="P760" s="71" t="str">
        <f>TRIM(UPPER(tbl_raw_data[[#This Row],[Queue Name]]))</f>
        <v>CONSUMER POST BUREAU</v>
      </c>
      <c r="Q760" s="71" t="str">
        <f>IF(tbl_raw_data[[#This Row],[time_taken_in_min]]&lt;=settings!$D$2,"SLA_MET","SLA_NOT_MET")</f>
        <v>SLA_MET</v>
      </c>
    </row>
    <row r="761" spans="1:17" hidden="1" x14ac:dyDescent="0.3">
      <c r="A761" s="1" t="s">
        <v>1724</v>
      </c>
      <c r="B761" s="36">
        <v>45140.518449074072</v>
      </c>
      <c r="C761" s="37">
        <v>45140.522673611114</v>
      </c>
      <c r="D761" s="6" t="s">
        <v>10</v>
      </c>
      <c r="E761" s="6" t="s">
        <v>18</v>
      </c>
      <c r="F761" s="6" t="s">
        <v>114</v>
      </c>
      <c r="G761" s="6" t="s">
        <v>15</v>
      </c>
      <c r="H761" s="84" t="str">
        <f t="shared" si="11"/>
        <v>Reason Unknown</v>
      </c>
      <c r="I761" s="63">
        <f>(tbl_raw_data[[#This Row],[Date Actioned]])-(tbl_raw_data[[#This Row],[Date Tagged]])</f>
        <v>4.2245370423188433E-3</v>
      </c>
      <c r="J761" s="66">
        <f>HOUR(tbl_raw_data[[#This Row],[time_taken]])*60+MINUTE(tbl_raw_data[[#This Row],[time_taken]])+SECOND(tbl_raw_data[[#This Row],[time_taken]])/60</f>
        <v>6.083333333333333</v>
      </c>
      <c r="K761" s="68">
        <f>DATE(YEAR(tbl_raw_data[[#This Row],[Date Actioned]]),MONTH(tbl_raw_data[[#This Row],[Date Actioned]]),DAY(tbl_raw_data[[#This Row],[Date Actioned]]))</f>
        <v>45140</v>
      </c>
      <c r="L761" s="65" t="str">
        <f>UPPER(TEXT(tbl_raw_data[[#This Row],[updated_date]],"MMMM"))</f>
        <v>AUGUST</v>
      </c>
      <c r="M761" s="65" t="str">
        <f>"WEEK "&amp;IF(ROUNDUP(DAY(tbl_raw_data[[#This Row],[updated_date]])/7,0)=5,4,ROUNDUP(DAY(tbl_raw_data[[#This Row],[updated_date]])/7,0))</f>
        <v>WEEK 1</v>
      </c>
      <c r="N761" s="71" t="str">
        <f>UPPER(VLOOKUP(tbl_raw_data[[#This Row],[Analyst]],settings!$A$1:$B$15,2,0))</f>
        <v>FARDIN</v>
      </c>
      <c r="O761" s="71" t="str">
        <f>TRIM(UPPER(tbl_raw_data[[#This Row],[Outcome]]))</f>
        <v>APPROVE</v>
      </c>
      <c r="P761" s="71" t="str">
        <f>TRIM(UPPER(tbl_raw_data[[#This Row],[Queue Name]]))</f>
        <v>CONSUMER PRE BUREAU</v>
      </c>
      <c r="Q761" s="71" t="str">
        <f>IF(tbl_raw_data[[#This Row],[time_taken_in_min]]&lt;=settings!$D$2,"SLA_MET","SLA_NOT_MET")</f>
        <v>SLA_MET</v>
      </c>
    </row>
    <row r="762" spans="1:17" hidden="1" x14ac:dyDescent="0.3">
      <c r="A762" s="5" t="s">
        <v>1725</v>
      </c>
      <c r="B762" s="34">
        <v>45140.518449074072</v>
      </c>
      <c r="C762" s="38">
        <v>45140.523101851853</v>
      </c>
      <c r="D762" s="3" t="s">
        <v>10</v>
      </c>
      <c r="E762" s="3" t="s">
        <v>8</v>
      </c>
      <c r="F762" s="3" t="s">
        <v>206</v>
      </c>
      <c r="G762" s="3" t="s">
        <v>23</v>
      </c>
      <c r="H762" s="84" t="str">
        <f t="shared" si="11"/>
        <v>Reason Unknown</v>
      </c>
      <c r="I762" s="63">
        <f>(tbl_raw_data[[#This Row],[Date Actioned]])-(tbl_raw_data[[#This Row],[Date Tagged]])</f>
        <v>4.652777781302575E-3</v>
      </c>
      <c r="J762" s="66">
        <f>HOUR(tbl_raw_data[[#This Row],[time_taken]])*60+MINUTE(tbl_raw_data[[#This Row],[time_taken]])+SECOND(tbl_raw_data[[#This Row],[time_taken]])/60</f>
        <v>6.7</v>
      </c>
      <c r="K762" s="68">
        <f>DATE(YEAR(tbl_raw_data[[#This Row],[Date Actioned]]),MONTH(tbl_raw_data[[#This Row],[Date Actioned]]),DAY(tbl_raw_data[[#This Row],[Date Actioned]]))</f>
        <v>45140</v>
      </c>
      <c r="L762" s="65" t="str">
        <f>UPPER(TEXT(tbl_raw_data[[#This Row],[updated_date]],"MMMM"))</f>
        <v>AUGUST</v>
      </c>
      <c r="M762" s="65" t="str">
        <f>"WEEK "&amp;IF(ROUNDUP(DAY(tbl_raw_data[[#This Row],[updated_date]])/7,0)=5,4,ROUNDUP(DAY(tbl_raw_data[[#This Row],[updated_date]])/7,0))</f>
        <v>WEEK 1</v>
      </c>
      <c r="N762" s="71" t="str">
        <f>UPPER(VLOOKUP(tbl_raw_data[[#This Row],[Analyst]],settings!$A$1:$B$15,2,0))</f>
        <v>HARDIK</v>
      </c>
      <c r="O762" s="71" t="str">
        <f>TRIM(UPPER(tbl_raw_data[[#This Row],[Outcome]]))</f>
        <v>APPROVE</v>
      </c>
      <c r="P762" s="71" t="str">
        <f>TRIM(UPPER(tbl_raw_data[[#This Row],[Queue Name]]))</f>
        <v>CONSUMER POST BUREAU</v>
      </c>
      <c r="Q762" s="71" t="str">
        <f>IF(tbl_raw_data[[#This Row],[time_taken_in_min]]&lt;=settings!$D$2,"SLA_MET","SLA_NOT_MET")</f>
        <v>SLA_MET</v>
      </c>
    </row>
    <row r="763" spans="1:17" hidden="1" x14ac:dyDescent="0.3">
      <c r="A763" s="7" t="s">
        <v>1726</v>
      </c>
      <c r="B763" s="36">
        <v>45140.522303240738</v>
      </c>
      <c r="C763" s="39">
        <v>45140.530277777776</v>
      </c>
      <c r="D763" s="8" t="s">
        <v>15</v>
      </c>
      <c r="E763" s="6" t="s">
        <v>11</v>
      </c>
      <c r="F763" s="8" t="s">
        <v>9</v>
      </c>
      <c r="G763" s="9"/>
      <c r="H763" s="84" t="str">
        <f t="shared" si="11"/>
        <v>Reason Unknown</v>
      </c>
      <c r="I763" s="63">
        <f>(tbl_raw_data[[#This Row],[Date Actioned]])-(tbl_raw_data[[#This Row],[Date Tagged]])</f>
        <v>7.9745370385353453E-3</v>
      </c>
      <c r="J763" s="66">
        <f>HOUR(tbl_raw_data[[#This Row],[time_taken]])*60+MINUTE(tbl_raw_data[[#This Row],[time_taken]])+SECOND(tbl_raw_data[[#This Row],[time_taken]])/60</f>
        <v>11.483333333333333</v>
      </c>
      <c r="K763" s="68">
        <f>DATE(YEAR(tbl_raw_data[[#This Row],[Date Actioned]]),MONTH(tbl_raw_data[[#This Row],[Date Actioned]]),DAY(tbl_raw_data[[#This Row],[Date Actioned]]))</f>
        <v>45140</v>
      </c>
      <c r="L763" s="65" t="str">
        <f>UPPER(TEXT(tbl_raw_data[[#This Row],[updated_date]],"MMMM"))</f>
        <v>AUGUST</v>
      </c>
      <c r="M763" s="65" t="str">
        <f>"WEEK "&amp;IF(ROUNDUP(DAY(tbl_raw_data[[#This Row],[updated_date]])/7,0)=5,4,ROUNDUP(DAY(tbl_raw_data[[#This Row],[updated_date]])/7,0))</f>
        <v>WEEK 1</v>
      </c>
      <c r="N763" s="71" t="str">
        <f>UPPER(VLOOKUP(tbl_raw_data[[#This Row],[Analyst]],settings!$A$1:$B$15,2,0))</f>
        <v>QUADIR</v>
      </c>
      <c r="O763" s="71" t="str">
        <f>TRIM(UPPER(tbl_raw_data[[#This Row],[Outcome]]))</f>
        <v>APPROVE</v>
      </c>
      <c r="P763" s="71" t="str">
        <f>TRIM(UPPER(tbl_raw_data[[#This Row],[Queue Name]]))</f>
        <v>CONSUMER EXISTING</v>
      </c>
      <c r="Q763" s="71" t="str">
        <f>IF(tbl_raw_data[[#This Row],[time_taken_in_min]]&lt;=settings!$D$2,"SLA_MET","SLA_NOT_MET")</f>
        <v>SLA_MET</v>
      </c>
    </row>
    <row r="764" spans="1:17" hidden="1" x14ac:dyDescent="0.3">
      <c r="A764" s="1" t="s">
        <v>1727</v>
      </c>
      <c r="B764" s="34">
        <v>45140.522650462961</v>
      </c>
      <c r="C764" s="35">
        <v>45140.531469907408</v>
      </c>
      <c r="D764" s="2" t="s">
        <v>15</v>
      </c>
      <c r="E764" s="3" t="s">
        <v>11</v>
      </c>
      <c r="F764" s="2" t="s">
        <v>25</v>
      </c>
      <c r="G764" s="4"/>
      <c r="H764" s="84" t="str">
        <f t="shared" si="11"/>
        <v>Reason Unknown</v>
      </c>
      <c r="I764" s="63">
        <f>(tbl_raw_data[[#This Row],[Date Actioned]])-(tbl_raw_data[[#This Row],[Date Tagged]])</f>
        <v>8.819444446999114E-3</v>
      </c>
      <c r="J764" s="66">
        <f>HOUR(tbl_raw_data[[#This Row],[time_taken]])*60+MINUTE(tbl_raw_data[[#This Row],[time_taken]])+SECOND(tbl_raw_data[[#This Row],[time_taken]])/60</f>
        <v>12.7</v>
      </c>
      <c r="K764" s="68">
        <f>DATE(YEAR(tbl_raw_data[[#This Row],[Date Actioned]]),MONTH(tbl_raw_data[[#This Row],[Date Actioned]]),DAY(tbl_raw_data[[#This Row],[Date Actioned]]))</f>
        <v>45140</v>
      </c>
      <c r="L764" s="65" t="str">
        <f>UPPER(TEXT(tbl_raw_data[[#This Row],[updated_date]],"MMMM"))</f>
        <v>AUGUST</v>
      </c>
      <c r="M764" s="65" t="str">
        <f>"WEEK "&amp;IF(ROUNDUP(DAY(tbl_raw_data[[#This Row],[updated_date]])/7,0)=5,4,ROUNDUP(DAY(tbl_raw_data[[#This Row],[updated_date]])/7,0))</f>
        <v>WEEK 1</v>
      </c>
      <c r="N764" s="71" t="str">
        <f>UPPER(VLOOKUP(tbl_raw_data[[#This Row],[Analyst]],settings!$A$1:$B$15,2,0))</f>
        <v>ASIF</v>
      </c>
      <c r="O764" s="71" t="str">
        <f>TRIM(UPPER(tbl_raw_data[[#This Row],[Outcome]]))</f>
        <v>APPROVE</v>
      </c>
      <c r="P764" s="71" t="str">
        <f>TRIM(UPPER(tbl_raw_data[[#This Row],[Queue Name]]))</f>
        <v>CONSUMER EXISTING</v>
      </c>
      <c r="Q764" s="71" t="str">
        <f>IF(tbl_raw_data[[#This Row],[time_taken_in_min]]&lt;=settings!$D$2,"SLA_MET","SLA_NOT_MET")</f>
        <v>SLA_MET</v>
      </c>
    </row>
    <row r="765" spans="1:17" hidden="1" x14ac:dyDescent="0.3">
      <c r="A765" s="5" t="s">
        <v>1728</v>
      </c>
      <c r="B765" s="36">
        <v>45140.52648148148</v>
      </c>
      <c r="C765" s="37">
        <v>45140.531377314815</v>
      </c>
      <c r="D765" s="6" t="s">
        <v>10</v>
      </c>
      <c r="E765" s="6" t="s">
        <v>18</v>
      </c>
      <c r="F765" s="6" t="s">
        <v>206</v>
      </c>
      <c r="G765" s="6" t="s">
        <v>23</v>
      </c>
      <c r="H765" s="84" t="str">
        <f t="shared" si="11"/>
        <v>Reason Unknown</v>
      </c>
      <c r="I765" s="63">
        <f>(tbl_raw_data[[#This Row],[Date Actioned]])-(tbl_raw_data[[#This Row],[Date Tagged]])</f>
        <v>4.8958333354676142E-3</v>
      </c>
      <c r="J765" s="66">
        <f>HOUR(tbl_raw_data[[#This Row],[time_taken]])*60+MINUTE(tbl_raw_data[[#This Row],[time_taken]])+SECOND(tbl_raw_data[[#This Row],[time_taken]])/60</f>
        <v>7.05</v>
      </c>
      <c r="K765" s="68">
        <f>DATE(YEAR(tbl_raw_data[[#This Row],[Date Actioned]]),MONTH(tbl_raw_data[[#This Row],[Date Actioned]]),DAY(tbl_raw_data[[#This Row],[Date Actioned]]))</f>
        <v>45140</v>
      </c>
      <c r="L765" s="65" t="str">
        <f>UPPER(TEXT(tbl_raw_data[[#This Row],[updated_date]],"MMMM"))</f>
        <v>AUGUST</v>
      </c>
      <c r="M765" s="65" t="str">
        <f>"WEEK "&amp;IF(ROUNDUP(DAY(tbl_raw_data[[#This Row],[updated_date]])/7,0)=5,4,ROUNDUP(DAY(tbl_raw_data[[#This Row],[updated_date]])/7,0))</f>
        <v>WEEK 1</v>
      </c>
      <c r="N765" s="71" t="str">
        <f>UPPER(VLOOKUP(tbl_raw_data[[#This Row],[Analyst]],settings!$A$1:$B$15,2,0))</f>
        <v>HARDIK</v>
      </c>
      <c r="O765" s="71" t="str">
        <f>TRIM(UPPER(tbl_raw_data[[#This Row],[Outcome]]))</f>
        <v>APPROVE</v>
      </c>
      <c r="P765" s="71" t="str">
        <f>TRIM(UPPER(tbl_raw_data[[#This Row],[Queue Name]]))</f>
        <v>CONSUMER PRE BUREAU</v>
      </c>
      <c r="Q765" s="71" t="str">
        <f>IF(tbl_raw_data[[#This Row],[time_taken_in_min]]&lt;=settings!$D$2,"SLA_MET","SLA_NOT_MET")</f>
        <v>SLA_MET</v>
      </c>
    </row>
    <row r="766" spans="1:17" hidden="1" x14ac:dyDescent="0.3">
      <c r="A766" s="7" t="s">
        <v>1729</v>
      </c>
      <c r="B766" s="34">
        <v>45140.532187500001</v>
      </c>
      <c r="C766" s="38">
        <v>45140.535115740742</v>
      </c>
      <c r="D766" s="3" t="s">
        <v>10</v>
      </c>
      <c r="E766" s="3" t="s">
        <v>11</v>
      </c>
      <c r="F766" s="3" t="s">
        <v>22</v>
      </c>
      <c r="G766" s="3" t="s">
        <v>15</v>
      </c>
      <c r="H766" s="84" t="str">
        <f t="shared" si="11"/>
        <v>Reason Unknown</v>
      </c>
      <c r="I766" s="63">
        <f>(tbl_raw_data[[#This Row],[Date Actioned]])-(tbl_raw_data[[#This Row],[Date Tagged]])</f>
        <v>2.9282407413120382E-3</v>
      </c>
      <c r="J766" s="66">
        <f>HOUR(tbl_raw_data[[#This Row],[time_taken]])*60+MINUTE(tbl_raw_data[[#This Row],[time_taken]])+SECOND(tbl_raw_data[[#This Row],[time_taken]])/60</f>
        <v>4.2166666666666668</v>
      </c>
      <c r="K766" s="68">
        <f>DATE(YEAR(tbl_raw_data[[#This Row],[Date Actioned]]),MONTH(tbl_raw_data[[#This Row],[Date Actioned]]),DAY(tbl_raw_data[[#This Row],[Date Actioned]]))</f>
        <v>45140</v>
      </c>
      <c r="L766" s="65" t="str">
        <f>UPPER(TEXT(tbl_raw_data[[#This Row],[updated_date]],"MMMM"))</f>
        <v>AUGUST</v>
      </c>
      <c r="M766" s="65" t="str">
        <f>"WEEK "&amp;IF(ROUNDUP(DAY(tbl_raw_data[[#This Row],[updated_date]])/7,0)=5,4,ROUNDUP(DAY(tbl_raw_data[[#This Row],[updated_date]])/7,0))</f>
        <v>WEEK 1</v>
      </c>
      <c r="N766" s="71" t="str">
        <f>UPPER(VLOOKUP(tbl_raw_data[[#This Row],[Analyst]],settings!$A$1:$B$15,2,0))</f>
        <v>ROHAN</v>
      </c>
      <c r="O766" s="71" t="str">
        <f>TRIM(UPPER(tbl_raw_data[[#This Row],[Outcome]]))</f>
        <v>APPROVE</v>
      </c>
      <c r="P766" s="71" t="str">
        <f>TRIM(UPPER(tbl_raw_data[[#This Row],[Queue Name]]))</f>
        <v>CONSUMER EXISTING</v>
      </c>
      <c r="Q766" s="71" t="str">
        <f>IF(tbl_raw_data[[#This Row],[time_taken_in_min]]&lt;=settings!$D$2,"SLA_MET","SLA_NOT_MET")</f>
        <v>SLA_MET</v>
      </c>
    </row>
    <row r="767" spans="1:17" hidden="1" x14ac:dyDescent="0.3">
      <c r="A767" s="1" t="s">
        <v>1730</v>
      </c>
      <c r="B767" s="36">
        <v>45140.534942129627</v>
      </c>
      <c r="C767" s="37">
        <v>45140.538645833331</v>
      </c>
      <c r="D767" s="6" t="s">
        <v>10</v>
      </c>
      <c r="E767" s="6" t="s">
        <v>18</v>
      </c>
      <c r="F767" s="6" t="s">
        <v>114</v>
      </c>
      <c r="G767" s="6" t="s">
        <v>16</v>
      </c>
      <c r="H767" s="84" t="str">
        <f t="shared" si="11"/>
        <v>Reason Unknown</v>
      </c>
      <c r="I767" s="63">
        <f>(tbl_raw_data[[#This Row],[Date Actioned]])-(tbl_raw_data[[#This Row],[Date Tagged]])</f>
        <v>3.7037037036498077E-3</v>
      </c>
      <c r="J767" s="66">
        <f>HOUR(tbl_raw_data[[#This Row],[time_taken]])*60+MINUTE(tbl_raw_data[[#This Row],[time_taken]])+SECOND(tbl_raw_data[[#This Row],[time_taken]])/60</f>
        <v>5.333333333333333</v>
      </c>
      <c r="K767" s="68">
        <f>DATE(YEAR(tbl_raw_data[[#This Row],[Date Actioned]]),MONTH(tbl_raw_data[[#This Row],[Date Actioned]]),DAY(tbl_raw_data[[#This Row],[Date Actioned]]))</f>
        <v>45140</v>
      </c>
      <c r="L767" s="65" t="str">
        <f>UPPER(TEXT(tbl_raw_data[[#This Row],[updated_date]],"MMMM"))</f>
        <v>AUGUST</v>
      </c>
      <c r="M767" s="65" t="str">
        <f>"WEEK "&amp;IF(ROUNDUP(DAY(tbl_raw_data[[#This Row],[updated_date]])/7,0)=5,4,ROUNDUP(DAY(tbl_raw_data[[#This Row],[updated_date]])/7,0))</f>
        <v>WEEK 1</v>
      </c>
      <c r="N767" s="71" t="str">
        <f>UPPER(VLOOKUP(tbl_raw_data[[#This Row],[Analyst]],settings!$A$1:$B$15,2,0))</f>
        <v>FARDIN</v>
      </c>
      <c r="O767" s="71" t="str">
        <f>TRIM(UPPER(tbl_raw_data[[#This Row],[Outcome]]))</f>
        <v>APPROVE</v>
      </c>
      <c r="P767" s="71" t="str">
        <f>TRIM(UPPER(tbl_raw_data[[#This Row],[Queue Name]]))</f>
        <v>CONSUMER PRE BUREAU</v>
      </c>
      <c r="Q767" s="71" t="str">
        <f>IF(tbl_raw_data[[#This Row],[time_taken_in_min]]&lt;=settings!$D$2,"SLA_MET","SLA_NOT_MET")</f>
        <v>SLA_MET</v>
      </c>
    </row>
    <row r="768" spans="1:17" hidden="1" x14ac:dyDescent="0.3">
      <c r="A768" s="5" t="s">
        <v>1731</v>
      </c>
      <c r="B768" s="34">
        <v>45140.536087962966</v>
      </c>
      <c r="C768" s="38">
        <v>45140.543217592596</v>
      </c>
      <c r="D768" s="3" t="s">
        <v>10</v>
      </c>
      <c r="E768" s="3" t="s">
        <v>11</v>
      </c>
      <c r="F768" s="3" t="s">
        <v>22</v>
      </c>
      <c r="G768" s="3" t="s">
        <v>15</v>
      </c>
      <c r="H768" s="84" t="str">
        <f t="shared" si="11"/>
        <v>Reason Unknown</v>
      </c>
      <c r="I768" s="63">
        <f>(tbl_raw_data[[#This Row],[Date Actioned]])-(tbl_raw_data[[#This Row],[Date Tagged]])</f>
        <v>7.1296296300715767E-3</v>
      </c>
      <c r="J768" s="66">
        <f>HOUR(tbl_raw_data[[#This Row],[time_taken]])*60+MINUTE(tbl_raw_data[[#This Row],[time_taken]])+SECOND(tbl_raw_data[[#This Row],[time_taken]])/60</f>
        <v>10.266666666666667</v>
      </c>
      <c r="K768" s="68">
        <f>DATE(YEAR(tbl_raw_data[[#This Row],[Date Actioned]]),MONTH(tbl_raw_data[[#This Row],[Date Actioned]]),DAY(tbl_raw_data[[#This Row],[Date Actioned]]))</f>
        <v>45140</v>
      </c>
      <c r="L768" s="65" t="str">
        <f>UPPER(TEXT(tbl_raw_data[[#This Row],[updated_date]],"MMMM"))</f>
        <v>AUGUST</v>
      </c>
      <c r="M768" s="65" t="str">
        <f>"WEEK "&amp;IF(ROUNDUP(DAY(tbl_raw_data[[#This Row],[updated_date]])/7,0)=5,4,ROUNDUP(DAY(tbl_raw_data[[#This Row],[updated_date]])/7,0))</f>
        <v>WEEK 1</v>
      </c>
      <c r="N768" s="71" t="str">
        <f>UPPER(VLOOKUP(tbl_raw_data[[#This Row],[Analyst]],settings!$A$1:$B$15,2,0))</f>
        <v>ROHAN</v>
      </c>
      <c r="O768" s="71" t="str">
        <f>TRIM(UPPER(tbl_raw_data[[#This Row],[Outcome]]))</f>
        <v>APPROVE</v>
      </c>
      <c r="P768" s="71" t="str">
        <f>TRIM(UPPER(tbl_raw_data[[#This Row],[Queue Name]]))</f>
        <v>CONSUMER EXISTING</v>
      </c>
      <c r="Q768" s="71" t="str">
        <f>IF(tbl_raw_data[[#This Row],[time_taken_in_min]]&lt;=settings!$D$2,"SLA_MET","SLA_NOT_MET")</f>
        <v>SLA_MET</v>
      </c>
    </row>
    <row r="769" spans="1:17" hidden="1" x14ac:dyDescent="0.3">
      <c r="A769" s="7" t="s">
        <v>1732</v>
      </c>
      <c r="B769" s="36">
        <v>45140.538807870369</v>
      </c>
      <c r="C769" s="37">
        <v>45140.54583333333</v>
      </c>
      <c r="D769" s="6" t="s">
        <v>10</v>
      </c>
      <c r="E769" s="6" t="s">
        <v>11</v>
      </c>
      <c r="F769" s="6" t="s">
        <v>14</v>
      </c>
      <c r="G769" s="6" t="s">
        <v>26</v>
      </c>
      <c r="H769" s="84" t="str">
        <f t="shared" si="11"/>
        <v>Reason Unknown</v>
      </c>
      <c r="I769" s="63">
        <f>(tbl_raw_data[[#This Row],[Date Actioned]])-(tbl_raw_data[[#This Row],[Date Tagged]])</f>
        <v>7.025462960882578E-3</v>
      </c>
      <c r="J769" s="66">
        <f>HOUR(tbl_raw_data[[#This Row],[time_taken]])*60+MINUTE(tbl_raw_data[[#This Row],[time_taken]])+SECOND(tbl_raw_data[[#This Row],[time_taken]])/60</f>
        <v>10.116666666666667</v>
      </c>
      <c r="K769" s="68">
        <f>DATE(YEAR(tbl_raw_data[[#This Row],[Date Actioned]]),MONTH(tbl_raw_data[[#This Row],[Date Actioned]]),DAY(tbl_raw_data[[#This Row],[Date Actioned]]))</f>
        <v>45140</v>
      </c>
      <c r="L769" s="65" t="str">
        <f>UPPER(TEXT(tbl_raw_data[[#This Row],[updated_date]],"MMMM"))</f>
        <v>AUGUST</v>
      </c>
      <c r="M769" s="65" t="str">
        <f>"WEEK "&amp;IF(ROUNDUP(DAY(tbl_raw_data[[#This Row],[updated_date]])/7,0)=5,4,ROUNDUP(DAY(tbl_raw_data[[#This Row],[updated_date]])/7,0))</f>
        <v>WEEK 1</v>
      </c>
      <c r="N769" s="71" t="str">
        <f>UPPER(VLOOKUP(tbl_raw_data[[#This Row],[Analyst]],settings!$A$1:$B$15,2,0))</f>
        <v>CAMROON</v>
      </c>
      <c r="O769" s="71" t="str">
        <f>TRIM(UPPER(tbl_raw_data[[#This Row],[Outcome]]))</f>
        <v>APPROVE</v>
      </c>
      <c r="P769" s="71" t="str">
        <f>TRIM(UPPER(tbl_raw_data[[#This Row],[Queue Name]]))</f>
        <v>CONSUMER EXISTING</v>
      </c>
      <c r="Q769" s="71" t="str">
        <f>IF(tbl_raw_data[[#This Row],[time_taken_in_min]]&lt;=settings!$D$2,"SLA_MET","SLA_NOT_MET")</f>
        <v>SLA_MET</v>
      </c>
    </row>
    <row r="770" spans="1:17" hidden="1" x14ac:dyDescent="0.3">
      <c r="A770" s="1" t="s">
        <v>1733</v>
      </c>
      <c r="B770" s="34">
        <v>45140.538969907408</v>
      </c>
      <c r="C770" s="38">
        <v>45140.542488425926</v>
      </c>
      <c r="D770" s="3" t="s">
        <v>10</v>
      </c>
      <c r="E770" s="3" t="s">
        <v>11</v>
      </c>
      <c r="F770" s="3" t="s">
        <v>207</v>
      </c>
      <c r="G770" s="3" t="s">
        <v>23</v>
      </c>
      <c r="H770" s="84" t="str">
        <f t="shared" si="11"/>
        <v>Reason Unknown</v>
      </c>
      <c r="I770" s="63">
        <f>(tbl_raw_data[[#This Row],[Date Actioned]])-(tbl_raw_data[[#This Row],[Date Tagged]])</f>
        <v>3.5185185188311152E-3</v>
      </c>
      <c r="J770" s="66">
        <f>HOUR(tbl_raw_data[[#This Row],[time_taken]])*60+MINUTE(tbl_raw_data[[#This Row],[time_taken]])+SECOND(tbl_raw_data[[#This Row],[time_taken]])/60</f>
        <v>5.0666666666666664</v>
      </c>
      <c r="K770" s="68">
        <f>DATE(YEAR(tbl_raw_data[[#This Row],[Date Actioned]]),MONTH(tbl_raw_data[[#This Row],[Date Actioned]]),DAY(tbl_raw_data[[#This Row],[Date Actioned]]))</f>
        <v>45140</v>
      </c>
      <c r="L770" s="65" t="str">
        <f>UPPER(TEXT(tbl_raw_data[[#This Row],[updated_date]],"MMMM"))</f>
        <v>AUGUST</v>
      </c>
      <c r="M770" s="65" t="str">
        <f>"WEEK "&amp;IF(ROUNDUP(DAY(tbl_raw_data[[#This Row],[updated_date]])/7,0)=5,4,ROUNDUP(DAY(tbl_raw_data[[#This Row],[updated_date]])/7,0))</f>
        <v>WEEK 1</v>
      </c>
      <c r="N770" s="71" t="str">
        <f>UPPER(VLOOKUP(tbl_raw_data[[#This Row],[Analyst]],settings!$A$1:$B$15,2,0))</f>
        <v>RAJ</v>
      </c>
      <c r="O770" s="71" t="str">
        <f>TRIM(UPPER(tbl_raw_data[[#This Row],[Outcome]]))</f>
        <v>APPROVE</v>
      </c>
      <c r="P770" s="71" t="str">
        <f>TRIM(UPPER(tbl_raw_data[[#This Row],[Queue Name]]))</f>
        <v>CONSUMER EXISTING</v>
      </c>
      <c r="Q770" s="71" t="str">
        <f>IF(tbl_raw_data[[#This Row],[time_taken_in_min]]&lt;=settings!$D$2,"SLA_MET","SLA_NOT_MET")</f>
        <v>SLA_MET</v>
      </c>
    </row>
    <row r="771" spans="1:17" hidden="1" x14ac:dyDescent="0.3">
      <c r="A771" s="5" t="s">
        <v>1734</v>
      </c>
      <c r="B771" s="36">
        <v>45140.550543981481</v>
      </c>
      <c r="C771" s="37">
        <v>45140.55537037037</v>
      </c>
      <c r="D771" s="6" t="s">
        <v>10</v>
      </c>
      <c r="E771" s="6" t="s">
        <v>8</v>
      </c>
      <c r="F771" s="6" t="s">
        <v>19</v>
      </c>
      <c r="G771" s="6" t="s">
        <v>23</v>
      </c>
      <c r="H771" s="84" t="str">
        <f t="shared" ref="H771:H834" si="12">IF(OR(ISNUMBER(SEARCH("duplicate",G771)), ISNUMBER(SEARCH("previously",G771)), ISNUMBER(SEARCH("previously approved",G771))), "Duplicate Application",
IF(OR(ISNUMBER(SEARCH("incorrect",G771)), ISNUMBER(SEARCH("remove", G771))), "Incorrect Details",
IF(ISNUMBER(SEARCH("incomplete",G771)), "Incomplete Details",
IF(ISNUMBER(SEARCH("overdue",G771)), "Overdue Bill",
IF(OR(ISNUMBER(SEARCH("resubmit as", G771)), ISNUMBER(SEARCH("re-submit as", G771))), "Incorrect Queue",
IF(OR(ISNUMBER(SEARCH("100",G771)), ISNUMBER(SEARCH("correct", G771)), ISNUMBER(SEARCH("email", G771)), ISNUMBER(SEARCH("please submit", G771)), ISNUMBER(SEARCH("please resubmit",G771)), ISNUMBER(SEARCH("please re-submit", G771)), ISNUMBER(SEARCH("please send", G771))), "Incomplete Details",
IF(ISNUMBER(SEARCH("error", G771)), "System Error", "Reason Unknown")))))))</f>
        <v>Reason Unknown</v>
      </c>
      <c r="I771" s="63">
        <f>(tbl_raw_data[[#This Row],[Date Actioned]])-(tbl_raw_data[[#This Row],[Date Tagged]])</f>
        <v>4.8263888893416151E-3</v>
      </c>
      <c r="J771" s="66">
        <f>HOUR(tbl_raw_data[[#This Row],[time_taken]])*60+MINUTE(tbl_raw_data[[#This Row],[time_taken]])+SECOND(tbl_raw_data[[#This Row],[time_taken]])/60</f>
        <v>6.95</v>
      </c>
      <c r="K771" s="68">
        <f>DATE(YEAR(tbl_raw_data[[#This Row],[Date Actioned]]),MONTH(tbl_raw_data[[#This Row],[Date Actioned]]),DAY(tbl_raw_data[[#This Row],[Date Actioned]]))</f>
        <v>45140</v>
      </c>
      <c r="L771" s="65" t="str">
        <f>UPPER(TEXT(tbl_raw_data[[#This Row],[updated_date]],"MMMM"))</f>
        <v>AUGUST</v>
      </c>
      <c r="M771" s="65" t="str">
        <f>"WEEK "&amp;IF(ROUNDUP(DAY(tbl_raw_data[[#This Row],[updated_date]])/7,0)=5,4,ROUNDUP(DAY(tbl_raw_data[[#This Row],[updated_date]])/7,0))</f>
        <v>WEEK 1</v>
      </c>
      <c r="N771" s="71" t="str">
        <f>UPPER(VLOOKUP(tbl_raw_data[[#This Row],[Analyst]],settings!$A$1:$B$15,2,0))</f>
        <v>NAVED</v>
      </c>
      <c r="O771" s="71" t="str">
        <f>TRIM(UPPER(tbl_raw_data[[#This Row],[Outcome]]))</f>
        <v>APPROVE</v>
      </c>
      <c r="P771" s="71" t="str">
        <f>TRIM(UPPER(tbl_raw_data[[#This Row],[Queue Name]]))</f>
        <v>CONSUMER POST BUREAU</v>
      </c>
      <c r="Q771" s="71" t="str">
        <f>IF(tbl_raw_data[[#This Row],[time_taken_in_min]]&lt;=settings!$D$2,"SLA_MET","SLA_NOT_MET")</f>
        <v>SLA_MET</v>
      </c>
    </row>
    <row r="772" spans="1:17" hidden="1" x14ac:dyDescent="0.3">
      <c r="A772" s="7" t="s">
        <v>1735</v>
      </c>
      <c r="B772" s="34">
        <v>45140.558599537035</v>
      </c>
      <c r="C772" s="35">
        <v>45140.569166666668</v>
      </c>
      <c r="D772" s="2" t="s">
        <v>15</v>
      </c>
      <c r="E772" s="3" t="s">
        <v>11</v>
      </c>
      <c r="F772" s="2" t="s">
        <v>25</v>
      </c>
      <c r="G772" s="4"/>
      <c r="H772" s="84" t="str">
        <f t="shared" si="12"/>
        <v>Reason Unknown</v>
      </c>
      <c r="I772" s="63">
        <f>(tbl_raw_data[[#This Row],[Date Actioned]])-(tbl_raw_data[[#This Row],[Date Tagged]])</f>
        <v>1.0567129633272998E-2</v>
      </c>
      <c r="J772" s="66">
        <f>HOUR(tbl_raw_data[[#This Row],[time_taken]])*60+MINUTE(tbl_raw_data[[#This Row],[time_taken]])+SECOND(tbl_raw_data[[#This Row],[time_taken]])/60</f>
        <v>15.216666666666667</v>
      </c>
      <c r="K772" s="68">
        <f>DATE(YEAR(tbl_raw_data[[#This Row],[Date Actioned]]),MONTH(tbl_raw_data[[#This Row],[Date Actioned]]),DAY(tbl_raw_data[[#This Row],[Date Actioned]]))</f>
        <v>45140</v>
      </c>
      <c r="L772" s="65" t="str">
        <f>UPPER(TEXT(tbl_raw_data[[#This Row],[updated_date]],"MMMM"))</f>
        <v>AUGUST</v>
      </c>
      <c r="M772" s="65" t="str">
        <f>"WEEK "&amp;IF(ROUNDUP(DAY(tbl_raw_data[[#This Row],[updated_date]])/7,0)=5,4,ROUNDUP(DAY(tbl_raw_data[[#This Row],[updated_date]])/7,0))</f>
        <v>WEEK 1</v>
      </c>
      <c r="N772" s="71" t="str">
        <f>UPPER(VLOOKUP(tbl_raw_data[[#This Row],[Analyst]],settings!$A$1:$B$15,2,0))</f>
        <v>ASIF</v>
      </c>
      <c r="O772" s="71" t="str">
        <f>TRIM(UPPER(tbl_raw_data[[#This Row],[Outcome]]))</f>
        <v>APPROVE</v>
      </c>
      <c r="P772" s="71" t="str">
        <f>TRIM(UPPER(tbl_raw_data[[#This Row],[Queue Name]]))</f>
        <v>CONSUMER EXISTING</v>
      </c>
      <c r="Q772" s="71" t="str">
        <f>IF(tbl_raw_data[[#This Row],[time_taken_in_min]]&lt;=settings!$D$2,"SLA_MET","SLA_NOT_MET")</f>
        <v>SLA_MET</v>
      </c>
    </row>
    <row r="773" spans="1:17" hidden="1" x14ac:dyDescent="0.3">
      <c r="A773" s="1" t="s">
        <v>1736</v>
      </c>
      <c r="B773" s="36">
        <v>45140.568449074075</v>
      </c>
      <c r="C773" s="37">
        <v>45140.572476851848</v>
      </c>
      <c r="D773" s="6" t="s">
        <v>10</v>
      </c>
      <c r="E773" s="6" t="s">
        <v>11</v>
      </c>
      <c r="F773" s="6" t="s">
        <v>207</v>
      </c>
      <c r="G773" s="6" t="s">
        <v>16</v>
      </c>
      <c r="H773" s="84" t="str">
        <f t="shared" si="12"/>
        <v>Reason Unknown</v>
      </c>
      <c r="I773" s="63">
        <f>(tbl_raw_data[[#This Row],[Date Actioned]])-(tbl_raw_data[[#This Row],[Date Tagged]])</f>
        <v>4.0277777734445408E-3</v>
      </c>
      <c r="J773" s="66">
        <f>HOUR(tbl_raw_data[[#This Row],[time_taken]])*60+MINUTE(tbl_raw_data[[#This Row],[time_taken]])+SECOND(tbl_raw_data[[#This Row],[time_taken]])/60</f>
        <v>5.8</v>
      </c>
      <c r="K773" s="68">
        <f>DATE(YEAR(tbl_raw_data[[#This Row],[Date Actioned]]),MONTH(tbl_raw_data[[#This Row],[Date Actioned]]),DAY(tbl_raw_data[[#This Row],[Date Actioned]]))</f>
        <v>45140</v>
      </c>
      <c r="L773" s="65" t="str">
        <f>UPPER(TEXT(tbl_raw_data[[#This Row],[updated_date]],"MMMM"))</f>
        <v>AUGUST</v>
      </c>
      <c r="M773" s="65" t="str">
        <f>"WEEK "&amp;IF(ROUNDUP(DAY(tbl_raw_data[[#This Row],[updated_date]])/7,0)=5,4,ROUNDUP(DAY(tbl_raw_data[[#This Row],[updated_date]])/7,0))</f>
        <v>WEEK 1</v>
      </c>
      <c r="N773" s="71" t="str">
        <f>UPPER(VLOOKUP(tbl_raw_data[[#This Row],[Analyst]],settings!$A$1:$B$15,2,0))</f>
        <v>RAJ</v>
      </c>
      <c r="O773" s="71" t="str">
        <f>TRIM(UPPER(tbl_raw_data[[#This Row],[Outcome]]))</f>
        <v>APPROVE</v>
      </c>
      <c r="P773" s="71" t="str">
        <f>TRIM(UPPER(tbl_raw_data[[#This Row],[Queue Name]]))</f>
        <v>CONSUMER EXISTING</v>
      </c>
      <c r="Q773" s="71" t="str">
        <f>IF(tbl_raw_data[[#This Row],[time_taken_in_min]]&lt;=settings!$D$2,"SLA_MET","SLA_NOT_MET")</f>
        <v>SLA_MET</v>
      </c>
    </row>
    <row r="774" spans="1:17" hidden="1" x14ac:dyDescent="0.3">
      <c r="A774" s="5" t="s">
        <v>1737</v>
      </c>
      <c r="B774" s="34">
        <v>45140.571701388886</v>
      </c>
      <c r="C774" s="38">
        <v>45140.575416666667</v>
      </c>
      <c r="D774" s="3" t="s">
        <v>10</v>
      </c>
      <c r="E774" s="3" t="s">
        <v>11</v>
      </c>
      <c r="F774" s="3" t="s">
        <v>207</v>
      </c>
      <c r="G774" s="3" t="s">
        <v>15</v>
      </c>
      <c r="H774" s="84" t="str">
        <f t="shared" si="12"/>
        <v>Reason Unknown</v>
      </c>
      <c r="I774" s="63">
        <f>(tbl_raw_data[[#This Row],[Date Actioned]])-(tbl_raw_data[[#This Row],[Date Tagged]])</f>
        <v>3.7152777804294601E-3</v>
      </c>
      <c r="J774" s="66">
        <f>HOUR(tbl_raw_data[[#This Row],[time_taken]])*60+MINUTE(tbl_raw_data[[#This Row],[time_taken]])+SECOND(tbl_raw_data[[#This Row],[time_taken]])/60</f>
        <v>5.35</v>
      </c>
      <c r="K774" s="68">
        <f>DATE(YEAR(tbl_raw_data[[#This Row],[Date Actioned]]),MONTH(tbl_raw_data[[#This Row],[Date Actioned]]),DAY(tbl_raw_data[[#This Row],[Date Actioned]]))</f>
        <v>45140</v>
      </c>
      <c r="L774" s="65" t="str">
        <f>UPPER(TEXT(tbl_raw_data[[#This Row],[updated_date]],"MMMM"))</f>
        <v>AUGUST</v>
      </c>
      <c r="M774" s="65" t="str">
        <f>"WEEK "&amp;IF(ROUNDUP(DAY(tbl_raw_data[[#This Row],[updated_date]])/7,0)=5,4,ROUNDUP(DAY(tbl_raw_data[[#This Row],[updated_date]])/7,0))</f>
        <v>WEEK 1</v>
      </c>
      <c r="N774" s="71" t="str">
        <f>UPPER(VLOOKUP(tbl_raw_data[[#This Row],[Analyst]],settings!$A$1:$B$15,2,0))</f>
        <v>RAJ</v>
      </c>
      <c r="O774" s="71" t="str">
        <f>TRIM(UPPER(tbl_raw_data[[#This Row],[Outcome]]))</f>
        <v>APPROVE</v>
      </c>
      <c r="P774" s="71" t="str">
        <f>TRIM(UPPER(tbl_raw_data[[#This Row],[Queue Name]]))</f>
        <v>CONSUMER EXISTING</v>
      </c>
      <c r="Q774" s="71" t="str">
        <f>IF(tbl_raw_data[[#This Row],[time_taken_in_min]]&lt;=settings!$D$2,"SLA_MET","SLA_NOT_MET")</f>
        <v>SLA_MET</v>
      </c>
    </row>
    <row r="775" spans="1:17" hidden="1" x14ac:dyDescent="0.3">
      <c r="A775" s="7" t="s">
        <v>1738</v>
      </c>
      <c r="B775" s="36">
        <v>45140.574999999997</v>
      </c>
      <c r="C775" s="39">
        <v>45140.586712962962</v>
      </c>
      <c r="D775" s="8" t="s">
        <v>15</v>
      </c>
      <c r="E775" s="6" t="s">
        <v>8</v>
      </c>
      <c r="F775" s="8" t="s">
        <v>9</v>
      </c>
      <c r="G775" s="9"/>
      <c r="H775" s="84" t="str">
        <f t="shared" si="12"/>
        <v>Reason Unknown</v>
      </c>
      <c r="I775" s="63">
        <f>(tbl_raw_data[[#This Row],[Date Actioned]])-(tbl_raw_data[[#This Row],[Date Tagged]])</f>
        <v>1.1712962965248153E-2</v>
      </c>
      <c r="J775" s="66">
        <f>HOUR(tbl_raw_data[[#This Row],[time_taken]])*60+MINUTE(tbl_raw_data[[#This Row],[time_taken]])+SECOND(tbl_raw_data[[#This Row],[time_taken]])/60</f>
        <v>16.866666666666667</v>
      </c>
      <c r="K775" s="68">
        <f>DATE(YEAR(tbl_raw_data[[#This Row],[Date Actioned]]),MONTH(tbl_raw_data[[#This Row],[Date Actioned]]),DAY(tbl_raw_data[[#This Row],[Date Actioned]]))</f>
        <v>45140</v>
      </c>
      <c r="L775" s="65" t="str">
        <f>UPPER(TEXT(tbl_raw_data[[#This Row],[updated_date]],"MMMM"))</f>
        <v>AUGUST</v>
      </c>
      <c r="M775" s="65" t="str">
        <f>"WEEK "&amp;IF(ROUNDUP(DAY(tbl_raw_data[[#This Row],[updated_date]])/7,0)=5,4,ROUNDUP(DAY(tbl_raw_data[[#This Row],[updated_date]])/7,0))</f>
        <v>WEEK 1</v>
      </c>
      <c r="N775" s="71" t="str">
        <f>UPPER(VLOOKUP(tbl_raw_data[[#This Row],[Analyst]],settings!$A$1:$B$15,2,0))</f>
        <v>QUADIR</v>
      </c>
      <c r="O775" s="71" t="str">
        <f>TRIM(UPPER(tbl_raw_data[[#This Row],[Outcome]]))</f>
        <v>APPROVE</v>
      </c>
      <c r="P775" s="71" t="str">
        <f>TRIM(UPPER(tbl_raw_data[[#This Row],[Queue Name]]))</f>
        <v>CONSUMER POST BUREAU</v>
      </c>
      <c r="Q775" s="71" t="str">
        <f>IF(tbl_raw_data[[#This Row],[time_taken_in_min]]&lt;=settings!$D$2,"SLA_MET","SLA_NOT_MET")</f>
        <v>SLA_MET</v>
      </c>
    </row>
    <row r="776" spans="1:17" hidden="1" x14ac:dyDescent="0.3">
      <c r="A776" s="1" t="s">
        <v>1739</v>
      </c>
      <c r="B776" s="34">
        <v>45140.575752314813</v>
      </c>
      <c r="C776" s="38">
        <v>45140.580706018518</v>
      </c>
      <c r="D776" s="3" t="s">
        <v>10</v>
      </c>
      <c r="E776" s="3" t="s">
        <v>18</v>
      </c>
      <c r="F776" s="3" t="s">
        <v>12</v>
      </c>
      <c r="G776" s="3" t="s">
        <v>23</v>
      </c>
      <c r="H776" s="84" t="str">
        <f t="shared" si="12"/>
        <v>Reason Unknown</v>
      </c>
      <c r="I776" s="63">
        <f>(tbl_raw_data[[#This Row],[Date Actioned]])-(tbl_raw_data[[#This Row],[Date Tagged]])</f>
        <v>4.9537037048139609E-3</v>
      </c>
      <c r="J776" s="66">
        <f>HOUR(tbl_raw_data[[#This Row],[time_taken]])*60+MINUTE(tbl_raw_data[[#This Row],[time_taken]])+SECOND(tbl_raw_data[[#This Row],[time_taken]])/60</f>
        <v>7.1333333333333337</v>
      </c>
      <c r="K776" s="68">
        <f>DATE(YEAR(tbl_raw_data[[#This Row],[Date Actioned]]),MONTH(tbl_raw_data[[#This Row],[Date Actioned]]),DAY(tbl_raw_data[[#This Row],[Date Actioned]]))</f>
        <v>45140</v>
      </c>
      <c r="L776" s="65" t="str">
        <f>UPPER(TEXT(tbl_raw_data[[#This Row],[updated_date]],"MMMM"))</f>
        <v>AUGUST</v>
      </c>
      <c r="M776" s="65" t="str">
        <f>"WEEK "&amp;IF(ROUNDUP(DAY(tbl_raw_data[[#This Row],[updated_date]])/7,0)=5,4,ROUNDUP(DAY(tbl_raw_data[[#This Row],[updated_date]])/7,0))</f>
        <v>WEEK 1</v>
      </c>
      <c r="N776" s="71" t="str">
        <f>UPPER(VLOOKUP(tbl_raw_data[[#This Row],[Analyst]],settings!$A$1:$B$15,2,0))</f>
        <v>NITESH</v>
      </c>
      <c r="O776" s="71" t="str">
        <f>TRIM(UPPER(tbl_raw_data[[#This Row],[Outcome]]))</f>
        <v>APPROVE</v>
      </c>
      <c r="P776" s="71" t="str">
        <f>TRIM(UPPER(tbl_raw_data[[#This Row],[Queue Name]]))</f>
        <v>CONSUMER PRE BUREAU</v>
      </c>
      <c r="Q776" s="71" t="str">
        <f>IF(tbl_raw_data[[#This Row],[time_taken_in_min]]&lt;=settings!$D$2,"SLA_MET","SLA_NOT_MET")</f>
        <v>SLA_MET</v>
      </c>
    </row>
    <row r="777" spans="1:17" hidden="1" x14ac:dyDescent="0.3">
      <c r="A777" s="5" t="s">
        <v>1740</v>
      </c>
      <c r="B777" s="36">
        <v>45140.575902777775</v>
      </c>
      <c r="C777" s="37">
        <v>45140.586458333331</v>
      </c>
      <c r="D777" s="6" t="s">
        <v>10</v>
      </c>
      <c r="E777" s="6" t="s">
        <v>11</v>
      </c>
      <c r="F777" s="6" t="s">
        <v>207</v>
      </c>
      <c r="G777" s="6" t="s">
        <v>15</v>
      </c>
      <c r="H777" s="84" t="str">
        <f t="shared" si="12"/>
        <v>Reason Unknown</v>
      </c>
      <c r="I777" s="63">
        <f>(tbl_raw_data[[#This Row],[Date Actioned]])-(tbl_raw_data[[#This Row],[Date Tagged]])</f>
        <v>1.0555555556493346E-2</v>
      </c>
      <c r="J777" s="66">
        <f>HOUR(tbl_raw_data[[#This Row],[time_taken]])*60+MINUTE(tbl_raw_data[[#This Row],[time_taken]])+SECOND(tbl_raw_data[[#This Row],[time_taken]])/60</f>
        <v>15.2</v>
      </c>
      <c r="K777" s="68">
        <f>DATE(YEAR(tbl_raw_data[[#This Row],[Date Actioned]]),MONTH(tbl_raw_data[[#This Row],[Date Actioned]]),DAY(tbl_raw_data[[#This Row],[Date Actioned]]))</f>
        <v>45140</v>
      </c>
      <c r="L777" s="65" t="str">
        <f>UPPER(TEXT(tbl_raw_data[[#This Row],[updated_date]],"MMMM"))</f>
        <v>AUGUST</v>
      </c>
      <c r="M777" s="65" t="str">
        <f>"WEEK "&amp;IF(ROUNDUP(DAY(tbl_raw_data[[#This Row],[updated_date]])/7,0)=5,4,ROUNDUP(DAY(tbl_raw_data[[#This Row],[updated_date]])/7,0))</f>
        <v>WEEK 1</v>
      </c>
      <c r="N777" s="71" t="str">
        <f>UPPER(VLOOKUP(tbl_raw_data[[#This Row],[Analyst]],settings!$A$1:$B$15,2,0))</f>
        <v>RAJ</v>
      </c>
      <c r="O777" s="71" t="str">
        <f>TRIM(UPPER(tbl_raw_data[[#This Row],[Outcome]]))</f>
        <v>APPROVE</v>
      </c>
      <c r="P777" s="71" t="str">
        <f>TRIM(UPPER(tbl_raw_data[[#This Row],[Queue Name]]))</f>
        <v>CONSUMER EXISTING</v>
      </c>
      <c r="Q777" s="71" t="str">
        <f>IF(tbl_raw_data[[#This Row],[time_taken_in_min]]&lt;=settings!$D$2,"SLA_MET","SLA_NOT_MET")</f>
        <v>SLA_MET</v>
      </c>
    </row>
    <row r="778" spans="1:17" hidden="1" x14ac:dyDescent="0.3">
      <c r="A778" s="7" t="s">
        <v>1741</v>
      </c>
      <c r="B778" s="34">
        <v>45140.576458333337</v>
      </c>
      <c r="C778" s="35">
        <v>45140.589050925926</v>
      </c>
      <c r="D778" s="2" t="s">
        <v>15</v>
      </c>
      <c r="E778" s="3" t="s">
        <v>11</v>
      </c>
      <c r="F778" s="2" t="s">
        <v>9</v>
      </c>
      <c r="G778" s="4"/>
      <c r="H778" s="84" t="str">
        <f t="shared" si="12"/>
        <v>Reason Unknown</v>
      </c>
      <c r="I778" s="63">
        <f>(tbl_raw_data[[#This Row],[Date Actioned]])-(tbl_raw_data[[#This Row],[Date Tagged]])</f>
        <v>1.2592592589498963E-2</v>
      </c>
      <c r="J778" s="66">
        <f>HOUR(tbl_raw_data[[#This Row],[time_taken]])*60+MINUTE(tbl_raw_data[[#This Row],[time_taken]])+SECOND(tbl_raw_data[[#This Row],[time_taken]])/60</f>
        <v>18.133333333333333</v>
      </c>
      <c r="K778" s="68">
        <f>DATE(YEAR(tbl_raw_data[[#This Row],[Date Actioned]]),MONTH(tbl_raw_data[[#This Row],[Date Actioned]]),DAY(tbl_raw_data[[#This Row],[Date Actioned]]))</f>
        <v>45140</v>
      </c>
      <c r="L778" s="65" t="str">
        <f>UPPER(TEXT(tbl_raw_data[[#This Row],[updated_date]],"MMMM"))</f>
        <v>AUGUST</v>
      </c>
      <c r="M778" s="65" t="str">
        <f>"WEEK "&amp;IF(ROUNDUP(DAY(tbl_raw_data[[#This Row],[updated_date]])/7,0)=5,4,ROUNDUP(DAY(tbl_raw_data[[#This Row],[updated_date]])/7,0))</f>
        <v>WEEK 1</v>
      </c>
      <c r="N778" s="71" t="str">
        <f>UPPER(VLOOKUP(tbl_raw_data[[#This Row],[Analyst]],settings!$A$1:$B$15,2,0))</f>
        <v>QUADIR</v>
      </c>
      <c r="O778" s="71" t="str">
        <f>TRIM(UPPER(tbl_raw_data[[#This Row],[Outcome]]))</f>
        <v>APPROVE</v>
      </c>
      <c r="P778" s="71" t="str">
        <f>TRIM(UPPER(tbl_raw_data[[#This Row],[Queue Name]]))</f>
        <v>CONSUMER EXISTING</v>
      </c>
      <c r="Q778" s="71" t="str">
        <f>IF(tbl_raw_data[[#This Row],[time_taken_in_min]]&lt;=settings!$D$2,"SLA_MET","SLA_NOT_MET")</f>
        <v>SLA_MET</v>
      </c>
    </row>
    <row r="779" spans="1:17" hidden="1" x14ac:dyDescent="0.3">
      <c r="A779" s="1" t="s">
        <v>1742</v>
      </c>
      <c r="B779" s="36">
        <v>45140.577291666668</v>
      </c>
      <c r="C779" s="37">
        <v>45140.5859375</v>
      </c>
      <c r="D779" s="6" t="s">
        <v>10</v>
      </c>
      <c r="E779" s="6" t="s">
        <v>11</v>
      </c>
      <c r="F779" s="6" t="s">
        <v>19</v>
      </c>
      <c r="G779" s="6" t="s">
        <v>26</v>
      </c>
      <c r="H779" s="84" t="str">
        <f t="shared" si="12"/>
        <v>Reason Unknown</v>
      </c>
      <c r="I779" s="63">
        <f>(tbl_raw_data[[#This Row],[Date Actioned]])-(tbl_raw_data[[#This Row],[Date Tagged]])</f>
        <v>8.6458333316841163E-3</v>
      </c>
      <c r="J779" s="66">
        <f>HOUR(tbl_raw_data[[#This Row],[time_taken]])*60+MINUTE(tbl_raw_data[[#This Row],[time_taken]])+SECOND(tbl_raw_data[[#This Row],[time_taken]])/60</f>
        <v>12.45</v>
      </c>
      <c r="K779" s="68">
        <f>DATE(YEAR(tbl_raw_data[[#This Row],[Date Actioned]]),MONTH(tbl_raw_data[[#This Row],[Date Actioned]]),DAY(tbl_raw_data[[#This Row],[Date Actioned]]))</f>
        <v>45140</v>
      </c>
      <c r="L779" s="65" t="str">
        <f>UPPER(TEXT(tbl_raw_data[[#This Row],[updated_date]],"MMMM"))</f>
        <v>AUGUST</v>
      </c>
      <c r="M779" s="65" t="str">
        <f>"WEEK "&amp;IF(ROUNDUP(DAY(tbl_raw_data[[#This Row],[updated_date]])/7,0)=5,4,ROUNDUP(DAY(tbl_raw_data[[#This Row],[updated_date]])/7,0))</f>
        <v>WEEK 1</v>
      </c>
      <c r="N779" s="71" t="str">
        <f>UPPER(VLOOKUP(tbl_raw_data[[#This Row],[Analyst]],settings!$A$1:$B$15,2,0))</f>
        <v>NAVED</v>
      </c>
      <c r="O779" s="71" t="str">
        <f>TRIM(UPPER(tbl_raw_data[[#This Row],[Outcome]]))</f>
        <v>APPROVE</v>
      </c>
      <c r="P779" s="71" t="str">
        <f>TRIM(UPPER(tbl_raw_data[[#This Row],[Queue Name]]))</f>
        <v>CONSUMER EXISTING</v>
      </c>
      <c r="Q779" s="71" t="str">
        <f>IF(tbl_raw_data[[#This Row],[time_taken_in_min]]&lt;=settings!$D$2,"SLA_MET","SLA_NOT_MET")</f>
        <v>SLA_MET</v>
      </c>
    </row>
    <row r="780" spans="1:17" hidden="1" x14ac:dyDescent="0.3">
      <c r="A780" s="5" t="s">
        <v>1743</v>
      </c>
      <c r="B780" s="34">
        <v>45140.578622685185</v>
      </c>
      <c r="C780" s="38">
        <v>45140.584467592591</v>
      </c>
      <c r="D780" s="3" t="s">
        <v>10</v>
      </c>
      <c r="E780" s="3" t="s">
        <v>11</v>
      </c>
      <c r="F780" s="3" t="s">
        <v>25</v>
      </c>
      <c r="G780" s="3" t="s">
        <v>26</v>
      </c>
      <c r="H780" s="84" t="str">
        <f t="shared" si="12"/>
        <v>Reason Unknown</v>
      </c>
      <c r="I780" s="63">
        <f>(tbl_raw_data[[#This Row],[Date Actioned]])-(tbl_raw_data[[#This Row],[Date Tagged]])</f>
        <v>5.8449074058444239E-3</v>
      </c>
      <c r="J780" s="66">
        <f>HOUR(tbl_raw_data[[#This Row],[time_taken]])*60+MINUTE(tbl_raw_data[[#This Row],[time_taken]])+SECOND(tbl_raw_data[[#This Row],[time_taken]])/60</f>
        <v>8.4166666666666661</v>
      </c>
      <c r="K780" s="68">
        <f>DATE(YEAR(tbl_raw_data[[#This Row],[Date Actioned]]),MONTH(tbl_raw_data[[#This Row],[Date Actioned]]),DAY(tbl_raw_data[[#This Row],[Date Actioned]]))</f>
        <v>45140</v>
      </c>
      <c r="L780" s="65" t="str">
        <f>UPPER(TEXT(tbl_raw_data[[#This Row],[updated_date]],"MMMM"))</f>
        <v>AUGUST</v>
      </c>
      <c r="M780" s="65" t="str">
        <f>"WEEK "&amp;IF(ROUNDUP(DAY(tbl_raw_data[[#This Row],[updated_date]])/7,0)=5,4,ROUNDUP(DAY(tbl_raw_data[[#This Row],[updated_date]])/7,0))</f>
        <v>WEEK 1</v>
      </c>
      <c r="N780" s="71" t="str">
        <f>UPPER(VLOOKUP(tbl_raw_data[[#This Row],[Analyst]],settings!$A$1:$B$15,2,0))</f>
        <v>ASIF</v>
      </c>
      <c r="O780" s="71" t="str">
        <f>TRIM(UPPER(tbl_raw_data[[#This Row],[Outcome]]))</f>
        <v>APPROVE</v>
      </c>
      <c r="P780" s="71" t="str">
        <f>TRIM(UPPER(tbl_raw_data[[#This Row],[Queue Name]]))</f>
        <v>CONSUMER EXISTING</v>
      </c>
      <c r="Q780" s="71" t="str">
        <f>IF(tbl_raw_data[[#This Row],[time_taken_in_min]]&lt;=settings!$D$2,"SLA_MET","SLA_NOT_MET")</f>
        <v>SLA_MET</v>
      </c>
    </row>
    <row r="781" spans="1:17" hidden="1" x14ac:dyDescent="0.3">
      <c r="A781" s="7" t="s">
        <v>1744</v>
      </c>
      <c r="B781" s="36">
        <v>45140.579131944447</v>
      </c>
      <c r="C781" s="37">
        <v>45140.589525462965</v>
      </c>
      <c r="D781" s="6" t="s">
        <v>10</v>
      </c>
      <c r="E781" s="6" t="s">
        <v>11</v>
      </c>
      <c r="F781" s="6" t="s">
        <v>206</v>
      </c>
      <c r="G781" s="6" t="s">
        <v>15</v>
      </c>
      <c r="H781" s="84" t="str">
        <f t="shared" si="12"/>
        <v>Reason Unknown</v>
      </c>
      <c r="I781" s="63">
        <f>(tbl_raw_data[[#This Row],[Date Actioned]])-(tbl_raw_data[[#This Row],[Date Tagged]])</f>
        <v>1.0393518517958E-2</v>
      </c>
      <c r="J781" s="66">
        <f>HOUR(tbl_raw_data[[#This Row],[time_taken]])*60+MINUTE(tbl_raw_data[[#This Row],[time_taken]])+SECOND(tbl_raw_data[[#This Row],[time_taken]])/60</f>
        <v>14.966666666666667</v>
      </c>
      <c r="K781" s="68">
        <f>DATE(YEAR(tbl_raw_data[[#This Row],[Date Actioned]]),MONTH(tbl_raw_data[[#This Row],[Date Actioned]]),DAY(tbl_raw_data[[#This Row],[Date Actioned]]))</f>
        <v>45140</v>
      </c>
      <c r="L781" s="65" t="str">
        <f>UPPER(TEXT(tbl_raw_data[[#This Row],[updated_date]],"MMMM"))</f>
        <v>AUGUST</v>
      </c>
      <c r="M781" s="65" t="str">
        <f>"WEEK "&amp;IF(ROUNDUP(DAY(tbl_raw_data[[#This Row],[updated_date]])/7,0)=5,4,ROUNDUP(DAY(tbl_raw_data[[#This Row],[updated_date]])/7,0))</f>
        <v>WEEK 1</v>
      </c>
      <c r="N781" s="71" t="str">
        <f>UPPER(VLOOKUP(tbl_raw_data[[#This Row],[Analyst]],settings!$A$1:$B$15,2,0))</f>
        <v>HARDIK</v>
      </c>
      <c r="O781" s="71" t="str">
        <f>TRIM(UPPER(tbl_raw_data[[#This Row],[Outcome]]))</f>
        <v>APPROVE</v>
      </c>
      <c r="P781" s="71" t="str">
        <f>TRIM(UPPER(tbl_raw_data[[#This Row],[Queue Name]]))</f>
        <v>CONSUMER EXISTING</v>
      </c>
      <c r="Q781" s="71" t="str">
        <f>IF(tbl_raw_data[[#This Row],[time_taken_in_min]]&lt;=settings!$D$2,"SLA_MET","SLA_NOT_MET")</f>
        <v>SLA_MET</v>
      </c>
    </row>
    <row r="782" spans="1:17" hidden="1" x14ac:dyDescent="0.3">
      <c r="A782" s="1" t="s">
        <v>1745</v>
      </c>
      <c r="B782" s="34">
        <v>45140.580752314818</v>
      </c>
      <c r="C782" s="35">
        <v>45140.587384259263</v>
      </c>
      <c r="D782" s="2" t="s">
        <v>15</v>
      </c>
      <c r="E782" s="3" t="s">
        <v>11</v>
      </c>
      <c r="F782" s="2" t="s">
        <v>14</v>
      </c>
      <c r="G782" s="4"/>
      <c r="H782" s="84" t="str">
        <f t="shared" si="12"/>
        <v>Reason Unknown</v>
      </c>
      <c r="I782" s="63">
        <f>(tbl_raw_data[[#This Row],[Date Actioned]])-(tbl_raw_data[[#This Row],[Date Tagged]])</f>
        <v>6.6319444449618459E-3</v>
      </c>
      <c r="J782" s="66">
        <f>HOUR(tbl_raw_data[[#This Row],[time_taken]])*60+MINUTE(tbl_raw_data[[#This Row],[time_taken]])+SECOND(tbl_raw_data[[#This Row],[time_taken]])/60</f>
        <v>9.5500000000000007</v>
      </c>
      <c r="K782" s="68">
        <f>DATE(YEAR(tbl_raw_data[[#This Row],[Date Actioned]]),MONTH(tbl_raw_data[[#This Row],[Date Actioned]]),DAY(tbl_raw_data[[#This Row],[Date Actioned]]))</f>
        <v>45140</v>
      </c>
      <c r="L782" s="65" t="str">
        <f>UPPER(TEXT(tbl_raw_data[[#This Row],[updated_date]],"MMMM"))</f>
        <v>AUGUST</v>
      </c>
      <c r="M782" s="65" t="str">
        <f>"WEEK "&amp;IF(ROUNDUP(DAY(tbl_raw_data[[#This Row],[updated_date]])/7,0)=5,4,ROUNDUP(DAY(tbl_raw_data[[#This Row],[updated_date]])/7,0))</f>
        <v>WEEK 1</v>
      </c>
      <c r="N782" s="71" t="str">
        <f>UPPER(VLOOKUP(tbl_raw_data[[#This Row],[Analyst]],settings!$A$1:$B$15,2,0))</f>
        <v>CAMROON</v>
      </c>
      <c r="O782" s="71" t="str">
        <f>TRIM(UPPER(tbl_raw_data[[#This Row],[Outcome]]))</f>
        <v>APPROVE</v>
      </c>
      <c r="P782" s="71" t="str">
        <f>TRIM(UPPER(tbl_raw_data[[#This Row],[Queue Name]]))</f>
        <v>CONSUMER EXISTING</v>
      </c>
      <c r="Q782" s="71" t="str">
        <f>IF(tbl_raw_data[[#This Row],[time_taken_in_min]]&lt;=settings!$D$2,"SLA_MET","SLA_NOT_MET")</f>
        <v>SLA_MET</v>
      </c>
    </row>
    <row r="783" spans="1:17" hidden="1" x14ac:dyDescent="0.3">
      <c r="A783" s="5" t="s">
        <v>1746</v>
      </c>
      <c r="B783" s="36">
        <v>45140.587881944448</v>
      </c>
      <c r="C783" s="37">
        <v>45140.591168981482</v>
      </c>
      <c r="D783" s="6" t="s">
        <v>10</v>
      </c>
      <c r="E783" s="6" t="s">
        <v>11</v>
      </c>
      <c r="F783" s="6" t="s">
        <v>207</v>
      </c>
      <c r="G783" s="6" t="s">
        <v>123</v>
      </c>
      <c r="H783" s="84" t="str">
        <f t="shared" si="12"/>
        <v>Reason Unknown</v>
      </c>
      <c r="I783" s="63">
        <f>(tbl_raw_data[[#This Row],[Date Actioned]])-(tbl_raw_data[[#This Row],[Date Tagged]])</f>
        <v>3.2870370341697708E-3</v>
      </c>
      <c r="J783" s="66">
        <f>HOUR(tbl_raw_data[[#This Row],[time_taken]])*60+MINUTE(tbl_raw_data[[#This Row],[time_taken]])+SECOND(tbl_raw_data[[#This Row],[time_taken]])/60</f>
        <v>4.7333333333333334</v>
      </c>
      <c r="K783" s="68">
        <f>DATE(YEAR(tbl_raw_data[[#This Row],[Date Actioned]]),MONTH(tbl_raw_data[[#This Row],[Date Actioned]]),DAY(tbl_raw_data[[#This Row],[Date Actioned]]))</f>
        <v>45140</v>
      </c>
      <c r="L783" s="65" t="str">
        <f>UPPER(TEXT(tbl_raw_data[[#This Row],[updated_date]],"MMMM"))</f>
        <v>AUGUST</v>
      </c>
      <c r="M783" s="65" t="str">
        <f>"WEEK "&amp;IF(ROUNDUP(DAY(tbl_raw_data[[#This Row],[updated_date]])/7,0)=5,4,ROUNDUP(DAY(tbl_raw_data[[#This Row],[updated_date]])/7,0))</f>
        <v>WEEK 1</v>
      </c>
      <c r="N783" s="71" t="str">
        <f>UPPER(VLOOKUP(tbl_raw_data[[#This Row],[Analyst]],settings!$A$1:$B$15,2,0))</f>
        <v>RAJ</v>
      </c>
      <c r="O783" s="71" t="str">
        <f>TRIM(UPPER(tbl_raw_data[[#This Row],[Outcome]]))</f>
        <v>APPROVE</v>
      </c>
      <c r="P783" s="71" t="str">
        <f>TRIM(UPPER(tbl_raw_data[[#This Row],[Queue Name]]))</f>
        <v>CONSUMER EXISTING</v>
      </c>
      <c r="Q783" s="71" t="str">
        <f>IF(tbl_raw_data[[#This Row],[time_taken_in_min]]&lt;=settings!$D$2,"SLA_MET","SLA_NOT_MET")</f>
        <v>SLA_MET</v>
      </c>
    </row>
    <row r="784" spans="1:17" hidden="1" x14ac:dyDescent="0.3">
      <c r="A784" s="7" t="s">
        <v>1747</v>
      </c>
      <c r="B784" s="34">
        <v>45140.58929398148</v>
      </c>
      <c r="C784" s="38">
        <v>45140.593981481485</v>
      </c>
      <c r="D784" s="3" t="s">
        <v>10</v>
      </c>
      <c r="E784" s="3" t="s">
        <v>8</v>
      </c>
      <c r="F784" s="3" t="s">
        <v>206</v>
      </c>
      <c r="G784" s="3" t="s">
        <v>16</v>
      </c>
      <c r="H784" s="84" t="str">
        <f t="shared" si="12"/>
        <v>Reason Unknown</v>
      </c>
      <c r="I784" s="63">
        <f>(tbl_raw_data[[#This Row],[Date Actioned]])-(tbl_raw_data[[#This Row],[Date Tagged]])</f>
        <v>4.6875000043655746E-3</v>
      </c>
      <c r="J784" s="66">
        <f>HOUR(tbl_raw_data[[#This Row],[time_taken]])*60+MINUTE(tbl_raw_data[[#This Row],[time_taken]])+SECOND(tbl_raw_data[[#This Row],[time_taken]])/60</f>
        <v>6.75</v>
      </c>
      <c r="K784" s="68">
        <f>DATE(YEAR(tbl_raw_data[[#This Row],[Date Actioned]]),MONTH(tbl_raw_data[[#This Row],[Date Actioned]]),DAY(tbl_raw_data[[#This Row],[Date Actioned]]))</f>
        <v>45140</v>
      </c>
      <c r="L784" s="65" t="str">
        <f>UPPER(TEXT(tbl_raw_data[[#This Row],[updated_date]],"MMMM"))</f>
        <v>AUGUST</v>
      </c>
      <c r="M784" s="65" t="str">
        <f>"WEEK "&amp;IF(ROUNDUP(DAY(tbl_raw_data[[#This Row],[updated_date]])/7,0)=5,4,ROUNDUP(DAY(tbl_raw_data[[#This Row],[updated_date]])/7,0))</f>
        <v>WEEK 1</v>
      </c>
      <c r="N784" s="71" t="str">
        <f>UPPER(VLOOKUP(tbl_raw_data[[#This Row],[Analyst]],settings!$A$1:$B$15,2,0))</f>
        <v>HARDIK</v>
      </c>
      <c r="O784" s="71" t="str">
        <f>TRIM(UPPER(tbl_raw_data[[#This Row],[Outcome]]))</f>
        <v>APPROVE</v>
      </c>
      <c r="P784" s="71" t="str">
        <f>TRIM(UPPER(tbl_raw_data[[#This Row],[Queue Name]]))</f>
        <v>CONSUMER POST BUREAU</v>
      </c>
      <c r="Q784" s="71" t="str">
        <f>IF(tbl_raw_data[[#This Row],[time_taken_in_min]]&lt;=settings!$D$2,"SLA_MET","SLA_NOT_MET")</f>
        <v>SLA_MET</v>
      </c>
    </row>
    <row r="785" spans="1:17" hidden="1" x14ac:dyDescent="0.3">
      <c r="A785" s="1" t="s">
        <v>1748</v>
      </c>
      <c r="B785" s="36">
        <v>45140.593935185185</v>
      </c>
      <c r="C785" s="37">
        <v>45140.595034722224</v>
      </c>
      <c r="D785" s="6" t="s">
        <v>10</v>
      </c>
      <c r="E785" s="6" t="s">
        <v>11</v>
      </c>
      <c r="F785" s="6" t="s">
        <v>24</v>
      </c>
      <c r="G785" s="6" t="s">
        <v>26</v>
      </c>
      <c r="H785" s="84" t="str">
        <f t="shared" si="12"/>
        <v>Reason Unknown</v>
      </c>
      <c r="I785" s="63">
        <f>(tbl_raw_data[[#This Row],[Date Actioned]])-(tbl_raw_data[[#This Row],[Date Tagged]])</f>
        <v>1.0995370394084603E-3</v>
      </c>
      <c r="J785" s="66">
        <f>HOUR(tbl_raw_data[[#This Row],[time_taken]])*60+MINUTE(tbl_raw_data[[#This Row],[time_taken]])+SECOND(tbl_raw_data[[#This Row],[time_taken]])/60</f>
        <v>1.5833333333333335</v>
      </c>
      <c r="K785" s="68">
        <f>DATE(YEAR(tbl_raw_data[[#This Row],[Date Actioned]]),MONTH(tbl_raw_data[[#This Row],[Date Actioned]]),DAY(tbl_raw_data[[#This Row],[Date Actioned]]))</f>
        <v>45140</v>
      </c>
      <c r="L785" s="65" t="str">
        <f>UPPER(TEXT(tbl_raw_data[[#This Row],[updated_date]],"MMMM"))</f>
        <v>AUGUST</v>
      </c>
      <c r="M785" s="65" t="str">
        <f>"WEEK "&amp;IF(ROUNDUP(DAY(tbl_raw_data[[#This Row],[updated_date]])/7,0)=5,4,ROUNDUP(DAY(tbl_raw_data[[#This Row],[updated_date]])/7,0))</f>
        <v>WEEK 1</v>
      </c>
      <c r="N785" s="71" t="str">
        <f>UPPER(VLOOKUP(tbl_raw_data[[#This Row],[Analyst]],settings!$A$1:$B$15,2,0))</f>
        <v>SAM</v>
      </c>
      <c r="O785" s="71" t="str">
        <f>TRIM(UPPER(tbl_raw_data[[#This Row],[Outcome]]))</f>
        <v>APPROVE</v>
      </c>
      <c r="P785" s="71" t="str">
        <f>TRIM(UPPER(tbl_raw_data[[#This Row],[Queue Name]]))</f>
        <v>CONSUMER EXISTING</v>
      </c>
      <c r="Q785" s="71" t="str">
        <f>IF(tbl_raw_data[[#This Row],[time_taken_in_min]]&lt;=settings!$D$2,"SLA_MET","SLA_NOT_MET")</f>
        <v>SLA_MET</v>
      </c>
    </row>
    <row r="786" spans="1:17" hidden="1" x14ac:dyDescent="0.3">
      <c r="A786" s="5" t="s">
        <v>1749</v>
      </c>
      <c r="B786" s="34">
        <v>45140.594375000001</v>
      </c>
      <c r="C786" s="35">
        <v>45140.608923611115</v>
      </c>
      <c r="D786" s="2" t="s">
        <v>15</v>
      </c>
      <c r="E786" s="3" t="s">
        <v>11</v>
      </c>
      <c r="F786" s="2" t="s">
        <v>24</v>
      </c>
      <c r="G786" s="4"/>
      <c r="H786" s="84" t="str">
        <f t="shared" si="12"/>
        <v>Reason Unknown</v>
      </c>
      <c r="I786" s="63">
        <f>(tbl_raw_data[[#This Row],[Date Actioned]])-(tbl_raw_data[[#This Row],[Date Tagged]])</f>
        <v>1.4548611114150845E-2</v>
      </c>
      <c r="J786" s="66">
        <f>HOUR(tbl_raw_data[[#This Row],[time_taken]])*60+MINUTE(tbl_raw_data[[#This Row],[time_taken]])+SECOND(tbl_raw_data[[#This Row],[time_taken]])/60</f>
        <v>20.95</v>
      </c>
      <c r="K786" s="68">
        <f>DATE(YEAR(tbl_raw_data[[#This Row],[Date Actioned]]),MONTH(tbl_raw_data[[#This Row],[Date Actioned]]),DAY(tbl_raw_data[[#This Row],[Date Actioned]]))</f>
        <v>45140</v>
      </c>
      <c r="L786" s="65" t="str">
        <f>UPPER(TEXT(tbl_raw_data[[#This Row],[updated_date]],"MMMM"))</f>
        <v>AUGUST</v>
      </c>
      <c r="M786" s="65" t="str">
        <f>"WEEK "&amp;IF(ROUNDUP(DAY(tbl_raw_data[[#This Row],[updated_date]])/7,0)=5,4,ROUNDUP(DAY(tbl_raw_data[[#This Row],[updated_date]])/7,0))</f>
        <v>WEEK 1</v>
      </c>
      <c r="N786" s="71" t="str">
        <f>UPPER(VLOOKUP(tbl_raw_data[[#This Row],[Analyst]],settings!$A$1:$B$15,2,0))</f>
        <v>SAM</v>
      </c>
      <c r="O786" s="71" t="str">
        <f>TRIM(UPPER(tbl_raw_data[[#This Row],[Outcome]]))</f>
        <v>APPROVE</v>
      </c>
      <c r="P786" s="71" t="str">
        <f>TRIM(UPPER(tbl_raw_data[[#This Row],[Queue Name]]))</f>
        <v>CONSUMER EXISTING</v>
      </c>
      <c r="Q786" s="71" t="str">
        <f>IF(tbl_raw_data[[#This Row],[time_taken_in_min]]&lt;=settings!$D$2,"SLA_MET","SLA_NOT_MET")</f>
        <v>SLA_NOT_MET</v>
      </c>
    </row>
    <row r="787" spans="1:17" hidden="1" x14ac:dyDescent="0.3">
      <c r="A787" s="7" t="s">
        <v>1750</v>
      </c>
      <c r="B787" s="36">
        <v>45140.597662037035</v>
      </c>
      <c r="C787" s="39">
        <v>45140.60527777778</v>
      </c>
      <c r="D787" s="8" t="s">
        <v>15</v>
      </c>
      <c r="E787" s="6" t="s">
        <v>11</v>
      </c>
      <c r="F787" s="8" t="s">
        <v>14</v>
      </c>
      <c r="G787" s="9"/>
      <c r="H787" s="84" t="str">
        <f t="shared" si="12"/>
        <v>Reason Unknown</v>
      </c>
      <c r="I787" s="63">
        <f>(tbl_raw_data[[#This Row],[Date Actioned]])-(tbl_raw_data[[#This Row],[Date Tagged]])</f>
        <v>7.6157407456776127E-3</v>
      </c>
      <c r="J787" s="66">
        <f>HOUR(tbl_raw_data[[#This Row],[time_taken]])*60+MINUTE(tbl_raw_data[[#This Row],[time_taken]])+SECOND(tbl_raw_data[[#This Row],[time_taken]])/60</f>
        <v>10.966666666666667</v>
      </c>
      <c r="K787" s="68">
        <f>DATE(YEAR(tbl_raw_data[[#This Row],[Date Actioned]]),MONTH(tbl_raw_data[[#This Row],[Date Actioned]]),DAY(tbl_raw_data[[#This Row],[Date Actioned]]))</f>
        <v>45140</v>
      </c>
      <c r="L787" s="65" t="str">
        <f>UPPER(TEXT(tbl_raw_data[[#This Row],[updated_date]],"MMMM"))</f>
        <v>AUGUST</v>
      </c>
      <c r="M787" s="65" t="str">
        <f>"WEEK "&amp;IF(ROUNDUP(DAY(tbl_raw_data[[#This Row],[updated_date]])/7,0)=5,4,ROUNDUP(DAY(tbl_raw_data[[#This Row],[updated_date]])/7,0))</f>
        <v>WEEK 1</v>
      </c>
      <c r="N787" s="71" t="str">
        <f>UPPER(VLOOKUP(tbl_raw_data[[#This Row],[Analyst]],settings!$A$1:$B$15,2,0))</f>
        <v>CAMROON</v>
      </c>
      <c r="O787" s="71" t="str">
        <f>TRIM(UPPER(tbl_raw_data[[#This Row],[Outcome]]))</f>
        <v>APPROVE</v>
      </c>
      <c r="P787" s="71" t="str">
        <f>TRIM(UPPER(tbl_raw_data[[#This Row],[Queue Name]]))</f>
        <v>CONSUMER EXISTING</v>
      </c>
      <c r="Q787" s="71" t="str">
        <f>IF(tbl_raw_data[[#This Row],[time_taken_in_min]]&lt;=settings!$D$2,"SLA_MET","SLA_NOT_MET")</f>
        <v>SLA_MET</v>
      </c>
    </row>
    <row r="788" spans="1:17" hidden="1" x14ac:dyDescent="0.3">
      <c r="A788" s="1" t="s">
        <v>1751</v>
      </c>
      <c r="B788" s="34">
        <v>45140.599143518521</v>
      </c>
      <c r="C788" s="38">
        <v>45140.605798611112</v>
      </c>
      <c r="D788" s="3" t="s">
        <v>10</v>
      </c>
      <c r="E788" s="3" t="s">
        <v>18</v>
      </c>
      <c r="F788" s="3" t="s">
        <v>19</v>
      </c>
      <c r="G788" s="3" t="s">
        <v>15</v>
      </c>
      <c r="H788" s="84" t="str">
        <f t="shared" si="12"/>
        <v>Reason Unknown</v>
      </c>
      <c r="I788" s="63">
        <f>(tbl_raw_data[[#This Row],[Date Actioned]])-(tbl_raw_data[[#This Row],[Date Tagged]])</f>
        <v>6.655092591245193E-3</v>
      </c>
      <c r="J788" s="66">
        <f>HOUR(tbl_raw_data[[#This Row],[time_taken]])*60+MINUTE(tbl_raw_data[[#This Row],[time_taken]])+SECOND(tbl_raw_data[[#This Row],[time_taken]])/60</f>
        <v>9.5833333333333339</v>
      </c>
      <c r="K788" s="68">
        <f>DATE(YEAR(tbl_raw_data[[#This Row],[Date Actioned]]),MONTH(tbl_raw_data[[#This Row],[Date Actioned]]),DAY(tbl_raw_data[[#This Row],[Date Actioned]]))</f>
        <v>45140</v>
      </c>
      <c r="L788" s="65" t="str">
        <f>UPPER(TEXT(tbl_raw_data[[#This Row],[updated_date]],"MMMM"))</f>
        <v>AUGUST</v>
      </c>
      <c r="M788" s="65" t="str">
        <f>"WEEK "&amp;IF(ROUNDUP(DAY(tbl_raw_data[[#This Row],[updated_date]])/7,0)=5,4,ROUNDUP(DAY(tbl_raw_data[[#This Row],[updated_date]])/7,0))</f>
        <v>WEEK 1</v>
      </c>
      <c r="N788" s="71" t="str">
        <f>UPPER(VLOOKUP(tbl_raw_data[[#This Row],[Analyst]],settings!$A$1:$B$15,2,0))</f>
        <v>NAVED</v>
      </c>
      <c r="O788" s="71" t="str">
        <f>TRIM(UPPER(tbl_raw_data[[#This Row],[Outcome]]))</f>
        <v>APPROVE</v>
      </c>
      <c r="P788" s="71" t="str">
        <f>TRIM(UPPER(tbl_raw_data[[#This Row],[Queue Name]]))</f>
        <v>CONSUMER PRE BUREAU</v>
      </c>
      <c r="Q788" s="71" t="str">
        <f>IF(tbl_raw_data[[#This Row],[time_taken_in_min]]&lt;=settings!$D$2,"SLA_MET","SLA_NOT_MET")</f>
        <v>SLA_MET</v>
      </c>
    </row>
    <row r="789" spans="1:17" hidden="1" x14ac:dyDescent="0.3">
      <c r="A789" s="5" t="s">
        <v>1752</v>
      </c>
      <c r="B789" s="36">
        <v>45140.602488425924</v>
      </c>
      <c r="C789" s="37">
        <v>45140.609398148146</v>
      </c>
      <c r="D789" s="6" t="s">
        <v>10</v>
      </c>
      <c r="E789" s="6" t="s">
        <v>8</v>
      </c>
      <c r="F789" s="6" t="s">
        <v>207</v>
      </c>
      <c r="G789" s="6" t="s">
        <v>15</v>
      </c>
      <c r="H789" s="84" t="str">
        <f t="shared" si="12"/>
        <v>Reason Unknown</v>
      </c>
      <c r="I789" s="63">
        <f>(tbl_raw_data[[#This Row],[Date Actioned]])-(tbl_raw_data[[#This Row],[Date Tagged]])</f>
        <v>6.9097222221898846E-3</v>
      </c>
      <c r="J789" s="66">
        <f>HOUR(tbl_raw_data[[#This Row],[time_taken]])*60+MINUTE(tbl_raw_data[[#This Row],[time_taken]])+SECOND(tbl_raw_data[[#This Row],[time_taken]])/60</f>
        <v>9.9499999999999993</v>
      </c>
      <c r="K789" s="68">
        <f>DATE(YEAR(tbl_raw_data[[#This Row],[Date Actioned]]),MONTH(tbl_raw_data[[#This Row],[Date Actioned]]),DAY(tbl_raw_data[[#This Row],[Date Actioned]]))</f>
        <v>45140</v>
      </c>
      <c r="L789" s="65" t="str">
        <f>UPPER(TEXT(tbl_raw_data[[#This Row],[updated_date]],"MMMM"))</f>
        <v>AUGUST</v>
      </c>
      <c r="M789" s="65" t="str">
        <f>"WEEK "&amp;IF(ROUNDUP(DAY(tbl_raw_data[[#This Row],[updated_date]])/7,0)=5,4,ROUNDUP(DAY(tbl_raw_data[[#This Row],[updated_date]])/7,0))</f>
        <v>WEEK 1</v>
      </c>
      <c r="N789" s="71" t="str">
        <f>UPPER(VLOOKUP(tbl_raw_data[[#This Row],[Analyst]],settings!$A$1:$B$15,2,0))</f>
        <v>RAJ</v>
      </c>
      <c r="O789" s="71" t="str">
        <f>TRIM(UPPER(tbl_raw_data[[#This Row],[Outcome]]))</f>
        <v>APPROVE</v>
      </c>
      <c r="P789" s="71" t="str">
        <f>TRIM(UPPER(tbl_raw_data[[#This Row],[Queue Name]]))</f>
        <v>CONSUMER POST BUREAU</v>
      </c>
      <c r="Q789" s="71" t="str">
        <f>IF(tbl_raw_data[[#This Row],[time_taken_in_min]]&lt;=settings!$D$2,"SLA_MET","SLA_NOT_MET")</f>
        <v>SLA_MET</v>
      </c>
    </row>
    <row r="790" spans="1:17" hidden="1" x14ac:dyDescent="0.3">
      <c r="A790" s="7" t="s">
        <v>1753</v>
      </c>
      <c r="B790" s="34">
        <v>45140.603993055556</v>
      </c>
      <c r="C790" s="35">
        <v>45140.613425925927</v>
      </c>
      <c r="D790" s="2" t="s">
        <v>15</v>
      </c>
      <c r="E790" s="3" t="s">
        <v>11</v>
      </c>
      <c r="F790" s="2" t="s">
        <v>14</v>
      </c>
      <c r="G790" s="4"/>
      <c r="H790" s="84" t="str">
        <f t="shared" si="12"/>
        <v>Reason Unknown</v>
      </c>
      <c r="I790" s="63">
        <f>(tbl_raw_data[[#This Row],[Date Actioned]])-(tbl_raw_data[[#This Row],[Date Tagged]])</f>
        <v>9.4328703708015382E-3</v>
      </c>
      <c r="J790" s="66">
        <f>HOUR(tbl_raw_data[[#This Row],[time_taken]])*60+MINUTE(tbl_raw_data[[#This Row],[time_taken]])+SECOND(tbl_raw_data[[#This Row],[time_taken]])/60</f>
        <v>13.583333333333334</v>
      </c>
      <c r="K790" s="68">
        <f>DATE(YEAR(tbl_raw_data[[#This Row],[Date Actioned]]),MONTH(tbl_raw_data[[#This Row],[Date Actioned]]),DAY(tbl_raw_data[[#This Row],[Date Actioned]]))</f>
        <v>45140</v>
      </c>
      <c r="L790" s="65" t="str">
        <f>UPPER(TEXT(tbl_raw_data[[#This Row],[updated_date]],"MMMM"))</f>
        <v>AUGUST</v>
      </c>
      <c r="M790" s="65" t="str">
        <f>"WEEK "&amp;IF(ROUNDUP(DAY(tbl_raw_data[[#This Row],[updated_date]])/7,0)=5,4,ROUNDUP(DAY(tbl_raw_data[[#This Row],[updated_date]])/7,0))</f>
        <v>WEEK 1</v>
      </c>
      <c r="N790" s="71" t="str">
        <f>UPPER(VLOOKUP(tbl_raw_data[[#This Row],[Analyst]],settings!$A$1:$B$15,2,0))</f>
        <v>CAMROON</v>
      </c>
      <c r="O790" s="71" t="str">
        <f>TRIM(UPPER(tbl_raw_data[[#This Row],[Outcome]]))</f>
        <v>APPROVE</v>
      </c>
      <c r="P790" s="71" t="str">
        <f>TRIM(UPPER(tbl_raw_data[[#This Row],[Queue Name]]))</f>
        <v>CONSUMER EXISTING</v>
      </c>
      <c r="Q790" s="71" t="str">
        <f>IF(tbl_raw_data[[#This Row],[time_taken_in_min]]&lt;=settings!$D$2,"SLA_MET","SLA_NOT_MET")</f>
        <v>SLA_MET</v>
      </c>
    </row>
    <row r="791" spans="1:17" hidden="1" x14ac:dyDescent="0.3">
      <c r="A791" s="1" t="s">
        <v>1754</v>
      </c>
      <c r="B791" s="36">
        <v>45140.606053240743</v>
      </c>
      <c r="C791" s="37">
        <v>45140.612881944442</v>
      </c>
      <c r="D791" s="6" t="s">
        <v>10</v>
      </c>
      <c r="E791" s="6" t="s">
        <v>18</v>
      </c>
      <c r="F791" s="6" t="s">
        <v>19</v>
      </c>
      <c r="G791" s="6" t="s">
        <v>23</v>
      </c>
      <c r="H791" s="84" t="str">
        <f t="shared" si="12"/>
        <v>Reason Unknown</v>
      </c>
      <c r="I791" s="63">
        <f>(tbl_raw_data[[#This Row],[Date Actioned]])-(tbl_raw_data[[#This Row],[Date Tagged]])</f>
        <v>6.8287036992842332E-3</v>
      </c>
      <c r="J791" s="66">
        <f>HOUR(tbl_raw_data[[#This Row],[time_taken]])*60+MINUTE(tbl_raw_data[[#This Row],[time_taken]])+SECOND(tbl_raw_data[[#This Row],[time_taken]])/60</f>
        <v>9.8333333333333339</v>
      </c>
      <c r="K791" s="68">
        <f>DATE(YEAR(tbl_raw_data[[#This Row],[Date Actioned]]),MONTH(tbl_raw_data[[#This Row],[Date Actioned]]),DAY(tbl_raw_data[[#This Row],[Date Actioned]]))</f>
        <v>45140</v>
      </c>
      <c r="L791" s="65" t="str">
        <f>UPPER(TEXT(tbl_raw_data[[#This Row],[updated_date]],"MMMM"))</f>
        <v>AUGUST</v>
      </c>
      <c r="M791" s="65" t="str">
        <f>"WEEK "&amp;IF(ROUNDUP(DAY(tbl_raw_data[[#This Row],[updated_date]])/7,0)=5,4,ROUNDUP(DAY(tbl_raw_data[[#This Row],[updated_date]])/7,0))</f>
        <v>WEEK 1</v>
      </c>
      <c r="N791" s="71" t="str">
        <f>UPPER(VLOOKUP(tbl_raw_data[[#This Row],[Analyst]],settings!$A$1:$B$15,2,0))</f>
        <v>NAVED</v>
      </c>
      <c r="O791" s="71" t="str">
        <f>TRIM(UPPER(tbl_raw_data[[#This Row],[Outcome]]))</f>
        <v>APPROVE</v>
      </c>
      <c r="P791" s="71" t="str">
        <f>TRIM(UPPER(tbl_raw_data[[#This Row],[Queue Name]]))</f>
        <v>CONSUMER PRE BUREAU</v>
      </c>
      <c r="Q791" s="71" t="str">
        <f>IF(tbl_raw_data[[#This Row],[time_taken_in_min]]&lt;=settings!$D$2,"SLA_MET","SLA_NOT_MET")</f>
        <v>SLA_MET</v>
      </c>
    </row>
    <row r="792" spans="1:17" hidden="1" x14ac:dyDescent="0.3">
      <c r="A792" s="5" t="s">
        <v>1755</v>
      </c>
      <c r="B792" s="34">
        <v>45140.608807870369</v>
      </c>
      <c r="C792" s="38">
        <v>45140.61146990741</v>
      </c>
      <c r="D792" s="3" t="s">
        <v>10</v>
      </c>
      <c r="E792" s="3" t="s">
        <v>11</v>
      </c>
      <c r="F792" s="3" t="s">
        <v>207</v>
      </c>
      <c r="G792" s="3" t="s">
        <v>26</v>
      </c>
      <c r="H792" s="84" t="str">
        <f t="shared" si="12"/>
        <v>Reason Unknown</v>
      </c>
      <c r="I792" s="63">
        <f>(tbl_raw_data[[#This Row],[Date Actioned]])-(tbl_raw_data[[#This Row],[Date Tagged]])</f>
        <v>2.6620370408636518E-3</v>
      </c>
      <c r="J792" s="66">
        <f>HOUR(tbl_raw_data[[#This Row],[time_taken]])*60+MINUTE(tbl_raw_data[[#This Row],[time_taken]])+SECOND(tbl_raw_data[[#This Row],[time_taken]])/60</f>
        <v>3.8333333333333335</v>
      </c>
      <c r="K792" s="68">
        <f>DATE(YEAR(tbl_raw_data[[#This Row],[Date Actioned]]),MONTH(tbl_raw_data[[#This Row],[Date Actioned]]),DAY(tbl_raw_data[[#This Row],[Date Actioned]]))</f>
        <v>45140</v>
      </c>
      <c r="L792" s="65" t="str">
        <f>UPPER(TEXT(tbl_raw_data[[#This Row],[updated_date]],"MMMM"))</f>
        <v>AUGUST</v>
      </c>
      <c r="M792" s="65" t="str">
        <f>"WEEK "&amp;IF(ROUNDUP(DAY(tbl_raw_data[[#This Row],[updated_date]])/7,0)=5,4,ROUNDUP(DAY(tbl_raw_data[[#This Row],[updated_date]])/7,0))</f>
        <v>WEEK 1</v>
      </c>
      <c r="N792" s="71" t="str">
        <f>UPPER(VLOOKUP(tbl_raw_data[[#This Row],[Analyst]],settings!$A$1:$B$15,2,0))</f>
        <v>RAJ</v>
      </c>
      <c r="O792" s="71" t="str">
        <f>TRIM(UPPER(tbl_raw_data[[#This Row],[Outcome]]))</f>
        <v>APPROVE</v>
      </c>
      <c r="P792" s="71" t="str">
        <f>TRIM(UPPER(tbl_raw_data[[#This Row],[Queue Name]]))</f>
        <v>CONSUMER EXISTING</v>
      </c>
      <c r="Q792" s="71" t="str">
        <f>IF(tbl_raw_data[[#This Row],[time_taken_in_min]]&lt;=settings!$D$2,"SLA_MET","SLA_NOT_MET")</f>
        <v>SLA_MET</v>
      </c>
    </row>
    <row r="793" spans="1:17" hidden="1" x14ac:dyDescent="0.3">
      <c r="A793" s="7" t="s">
        <v>1756</v>
      </c>
      <c r="B793" s="36">
        <v>45140.610092592593</v>
      </c>
      <c r="C793" s="37">
        <v>45140.612291666665</v>
      </c>
      <c r="D793" s="6" t="s">
        <v>10</v>
      </c>
      <c r="E793" s="6" t="s">
        <v>18</v>
      </c>
      <c r="F793" s="6" t="s">
        <v>24</v>
      </c>
      <c r="G793" s="6" t="s">
        <v>30</v>
      </c>
      <c r="H793" s="84" t="str">
        <f t="shared" si="12"/>
        <v>Reason Unknown</v>
      </c>
      <c r="I793" s="63">
        <f>(tbl_raw_data[[#This Row],[Date Actioned]])-(tbl_raw_data[[#This Row],[Date Tagged]])</f>
        <v>2.1990740715409629E-3</v>
      </c>
      <c r="J793" s="66">
        <f>HOUR(tbl_raw_data[[#This Row],[time_taken]])*60+MINUTE(tbl_raw_data[[#This Row],[time_taken]])+SECOND(tbl_raw_data[[#This Row],[time_taken]])/60</f>
        <v>3.1666666666666665</v>
      </c>
      <c r="K793" s="68">
        <f>DATE(YEAR(tbl_raw_data[[#This Row],[Date Actioned]]),MONTH(tbl_raw_data[[#This Row],[Date Actioned]]),DAY(tbl_raw_data[[#This Row],[Date Actioned]]))</f>
        <v>45140</v>
      </c>
      <c r="L793" s="65" t="str">
        <f>UPPER(TEXT(tbl_raw_data[[#This Row],[updated_date]],"MMMM"))</f>
        <v>AUGUST</v>
      </c>
      <c r="M793" s="65" t="str">
        <f>"WEEK "&amp;IF(ROUNDUP(DAY(tbl_raw_data[[#This Row],[updated_date]])/7,0)=5,4,ROUNDUP(DAY(tbl_raw_data[[#This Row],[updated_date]])/7,0))</f>
        <v>WEEK 1</v>
      </c>
      <c r="N793" s="71" t="str">
        <f>UPPER(VLOOKUP(tbl_raw_data[[#This Row],[Analyst]],settings!$A$1:$B$15,2,0))</f>
        <v>SAM</v>
      </c>
      <c r="O793" s="71" t="str">
        <f>TRIM(UPPER(tbl_raw_data[[#This Row],[Outcome]]))</f>
        <v>APPROVE</v>
      </c>
      <c r="P793" s="71" t="str">
        <f>TRIM(UPPER(tbl_raw_data[[#This Row],[Queue Name]]))</f>
        <v>CONSUMER PRE BUREAU</v>
      </c>
      <c r="Q793" s="71" t="str">
        <f>IF(tbl_raw_data[[#This Row],[time_taken_in_min]]&lt;=settings!$D$2,"SLA_MET","SLA_NOT_MET")</f>
        <v>SLA_MET</v>
      </c>
    </row>
    <row r="794" spans="1:17" hidden="1" x14ac:dyDescent="0.3">
      <c r="A794" s="1" t="s">
        <v>1757</v>
      </c>
      <c r="B794" s="34">
        <v>45140.61377314815</v>
      </c>
      <c r="C794" s="38">
        <v>45140.617199074077</v>
      </c>
      <c r="D794" s="3" t="s">
        <v>10</v>
      </c>
      <c r="E794" s="3" t="s">
        <v>11</v>
      </c>
      <c r="F794" s="3" t="s">
        <v>24</v>
      </c>
      <c r="G794" s="3" t="s">
        <v>15</v>
      </c>
      <c r="H794" s="84" t="str">
        <f t="shared" si="12"/>
        <v>Reason Unknown</v>
      </c>
      <c r="I794" s="63">
        <f>(tbl_raw_data[[#This Row],[Date Actioned]])-(tbl_raw_data[[#This Row],[Date Tagged]])</f>
        <v>3.425925926421769E-3</v>
      </c>
      <c r="J794" s="66">
        <f>HOUR(tbl_raw_data[[#This Row],[time_taken]])*60+MINUTE(tbl_raw_data[[#This Row],[time_taken]])+SECOND(tbl_raw_data[[#This Row],[time_taken]])/60</f>
        <v>4.9333333333333336</v>
      </c>
      <c r="K794" s="68">
        <f>DATE(YEAR(tbl_raw_data[[#This Row],[Date Actioned]]),MONTH(tbl_raw_data[[#This Row],[Date Actioned]]),DAY(tbl_raw_data[[#This Row],[Date Actioned]]))</f>
        <v>45140</v>
      </c>
      <c r="L794" s="65" t="str">
        <f>UPPER(TEXT(tbl_raw_data[[#This Row],[updated_date]],"MMMM"))</f>
        <v>AUGUST</v>
      </c>
      <c r="M794" s="65" t="str">
        <f>"WEEK "&amp;IF(ROUNDUP(DAY(tbl_raw_data[[#This Row],[updated_date]])/7,0)=5,4,ROUNDUP(DAY(tbl_raw_data[[#This Row],[updated_date]])/7,0))</f>
        <v>WEEK 1</v>
      </c>
      <c r="N794" s="71" t="str">
        <f>UPPER(VLOOKUP(tbl_raw_data[[#This Row],[Analyst]],settings!$A$1:$B$15,2,0))</f>
        <v>SAM</v>
      </c>
      <c r="O794" s="71" t="str">
        <f>TRIM(UPPER(tbl_raw_data[[#This Row],[Outcome]]))</f>
        <v>APPROVE</v>
      </c>
      <c r="P794" s="71" t="str">
        <f>TRIM(UPPER(tbl_raw_data[[#This Row],[Queue Name]]))</f>
        <v>CONSUMER EXISTING</v>
      </c>
      <c r="Q794" s="71" t="str">
        <f>IF(tbl_raw_data[[#This Row],[time_taken_in_min]]&lt;=settings!$D$2,"SLA_MET","SLA_NOT_MET")</f>
        <v>SLA_MET</v>
      </c>
    </row>
    <row r="795" spans="1:17" hidden="1" x14ac:dyDescent="0.3">
      <c r="A795" s="5" t="s">
        <v>1758</v>
      </c>
      <c r="B795" s="36">
        <v>45140.62054398148</v>
      </c>
      <c r="C795" s="39">
        <v>45140.629166666666</v>
      </c>
      <c r="D795" s="8" t="s">
        <v>15</v>
      </c>
      <c r="E795" s="6" t="s">
        <v>8</v>
      </c>
      <c r="F795" s="8" t="s">
        <v>24</v>
      </c>
      <c r="G795" s="9"/>
      <c r="H795" s="84" t="str">
        <f t="shared" si="12"/>
        <v>Reason Unknown</v>
      </c>
      <c r="I795" s="63">
        <f>(tbl_raw_data[[#This Row],[Date Actioned]])-(tbl_raw_data[[#This Row],[Date Tagged]])</f>
        <v>8.6226851854007691E-3</v>
      </c>
      <c r="J795" s="66">
        <f>HOUR(tbl_raw_data[[#This Row],[time_taken]])*60+MINUTE(tbl_raw_data[[#This Row],[time_taken]])+SECOND(tbl_raw_data[[#This Row],[time_taken]])/60</f>
        <v>12.416666666666666</v>
      </c>
      <c r="K795" s="68">
        <f>DATE(YEAR(tbl_raw_data[[#This Row],[Date Actioned]]),MONTH(tbl_raw_data[[#This Row],[Date Actioned]]),DAY(tbl_raw_data[[#This Row],[Date Actioned]]))</f>
        <v>45140</v>
      </c>
      <c r="L795" s="65" t="str">
        <f>UPPER(TEXT(tbl_raw_data[[#This Row],[updated_date]],"MMMM"))</f>
        <v>AUGUST</v>
      </c>
      <c r="M795" s="65" t="str">
        <f>"WEEK "&amp;IF(ROUNDUP(DAY(tbl_raw_data[[#This Row],[updated_date]])/7,0)=5,4,ROUNDUP(DAY(tbl_raw_data[[#This Row],[updated_date]])/7,0))</f>
        <v>WEEK 1</v>
      </c>
      <c r="N795" s="71" t="str">
        <f>UPPER(VLOOKUP(tbl_raw_data[[#This Row],[Analyst]],settings!$A$1:$B$15,2,0))</f>
        <v>SAM</v>
      </c>
      <c r="O795" s="71" t="str">
        <f>TRIM(UPPER(tbl_raw_data[[#This Row],[Outcome]]))</f>
        <v>APPROVE</v>
      </c>
      <c r="P795" s="71" t="str">
        <f>TRIM(UPPER(tbl_raw_data[[#This Row],[Queue Name]]))</f>
        <v>CONSUMER POST BUREAU</v>
      </c>
      <c r="Q795" s="71" t="str">
        <f>IF(tbl_raw_data[[#This Row],[time_taken_in_min]]&lt;=settings!$D$2,"SLA_MET","SLA_NOT_MET")</f>
        <v>SLA_MET</v>
      </c>
    </row>
    <row r="796" spans="1:17" hidden="1" x14ac:dyDescent="0.3">
      <c r="A796" s="7" t="s">
        <v>1759</v>
      </c>
      <c r="B796" s="34">
        <v>45140.621550925927</v>
      </c>
      <c r="C796" s="38">
        <v>45140.625879629632</v>
      </c>
      <c r="D796" s="3" t="s">
        <v>10</v>
      </c>
      <c r="E796" s="3" t="s">
        <v>18</v>
      </c>
      <c r="F796" s="3" t="s">
        <v>19</v>
      </c>
      <c r="G796" s="3" t="s">
        <v>15</v>
      </c>
      <c r="H796" s="84" t="str">
        <f t="shared" si="12"/>
        <v>Reason Unknown</v>
      </c>
      <c r="I796" s="63">
        <f>(tbl_raw_data[[#This Row],[Date Actioned]])-(tbl_raw_data[[#This Row],[Date Tagged]])</f>
        <v>4.3287037042318843E-3</v>
      </c>
      <c r="J796" s="66">
        <f>HOUR(tbl_raw_data[[#This Row],[time_taken]])*60+MINUTE(tbl_raw_data[[#This Row],[time_taken]])+SECOND(tbl_raw_data[[#This Row],[time_taken]])/60</f>
        <v>6.2333333333333334</v>
      </c>
      <c r="K796" s="68">
        <f>DATE(YEAR(tbl_raw_data[[#This Row],[Date Actioned]]),MONTH(tbl_raw_data[[#This Row],[Date Actioned]]),DAY(tbl_raw_data[[#This Row],[Date Actioned]]))</f>
        <v>45140</v>
      </c>
      <c r="L796" s="65" t="str">
        <f>UPPER(TEXT(tbl_raw_data[[#This Row],[updated_date]],"MMMM"))</f>
        <v>AUGUST</v>
      </c>
      <c r="M796" s="65" t="str">
        <f>"WEEK "&amp;IF(ROUNDUP(DAY(tbl_raw_data[[#This Row],[updated_date]])/7,0)=5,4,ROUNDUP(DAY(tbl_raw_data[[#This Row],[updated_date]])/7,0))</f>
        <v>WEEK 1</v>
      </c>
      <c r="N796" s="71" t="str">
        <f>UPPER(VLOOKUP(tbl_raw_data[[#This Row],[Analyst]],settings!$A$1:$B$15,2,0))</f>
        <v>NAVED</v>
      </c>
      <c r="O796" s="71" t="str">
        <f>TRIM(UPPER(tbl_raw_data[[#This Row],[Outcome]]))</f>
        <v>APPROVE</v>
      </c>
      <c r="P796" s="71" t="str">
        <f>TRIM(UPPER(tbl_raw_data[[#This Row],[Queue Name]]))</f>
        <v>CONSUMER PRE BUREAU</v>
      </c>
      <c r="Q796" s="71" t="str">
        <f>IF(tbl_raw_data[[#This Row],[time_taken_in_min]]&lt;=settings!$D$2,"SLA_MET","SLA_NOT_MET")</f>
        <v>SLA_MET</v>
      </c>
    </row>
    <row r="797" spans="1:17" hidden="1" x14ac:dyDescent="0.3">
      <c r="A797" s="1" t="s">
        <v>1760</v>
      </c>
      <c r="B797" s="36">
        <v>45140.623171296298</v>
      </c>
      <c r="C797" s="37">
        <v>45140.633113425924</v>
      </c>
      <c r="D797" s="6" t="s">
        <v>10</v>
      </c>
      <c r="E797" s="6" t="s">
        <v>11</v>
      </c>
      <c r="F797" s="6" t="s">
        <v>114</v>
      </c>
      <c r="G797" s="6" t="s">
        <v>23</v>
      </c>
      <c r="H797" s="84" t="str">
        <f t="shared" si="12"/>
        <v>Reason Unknown</v>
      </c>
      <c r="I797" s="63">
        <f>(tbl_raw_data[[#This Row],[Date Actioned]])-(tbl_raw_data[[#This Row],[Date Tagged]])</f>
        <v>9.9421296254149638E-3</v>
      </c>
      <c r="J797" s="66">
        <f>HOUR(tbl_raw_data[[#This Row],[time_taken]])*60+MINUTE(tbl_raw_data[[#This Row],[time_taken]])+SECOND(tbl_raw_data[[#This Row],[time_taken]])/60</f>
        <v>14.316666666666666</v>
      </c>
      <c r="K797" s="68">
        <f>DATE(YEAR(tbl_raw_data[[#This Row],[Date Actioned]]),MONTH(tbl_raw_data[[#This Row],[Date Actioned]]),DAY(tbl_raw_data[[#This Row],[Date Actioned]]))</f>
        <v>45140</v>
      </c>
      <c r="L797" s="65" t="str">
        <f>UPPER(TEXT(tbl_raw_data[[#This Row],[updated_date]],"MMMM"))</f>
        <v>AUGUST</v>
      </c>
      <c r="M797" s="65" t="str">
        <f>"WEEK "&amp;IF(ROUNDUP(DAY(tbl_raw_data[[#This Row],[updated_date]])/7,0)=5,4,ROUNDUP(DAY(tbl_raw_data[[#This Row],[updated_date]])/7,0))</f>
        <v>WEEK 1</v>
      </c>
      <c r="N797" s="71" t="str">
        <f>UPPER(VLOOKUP(tbl_raw_data[[#This Row],[Analyst]],settings!$A$1:$B$15,2,0))</f>
        <v>FARDIN</v>
      </c>
      <c r="O797" s="71" t="str">
        <f>TRIM(UPPER(tbl_raw_data[[#This Row],[Outcome]]))</f>
        <v>APPROVE</v>
      </c>
      <c r="P797" s="71" t="str">
        <f>TRIM(UPPER(tbl_raw_data[[#This Row],[Queue Name]]))</f>
        <v>CONSUMER EXISTING</v>
      </c>
      <c r="Q797" s="71" t="str">
        <f>IF(tbl_raw_data[[#This Row],[time_taken_in_min]]&lt;=settings!$D$2,"SLA_MET","SLA_NOT_MET")</f>
        <v>SLA_MET</v>
      </c>
    </row>
    <row r="798" spans="1:17" hidden="1" x14ac:dyDescent="0.3">
      <c r="A798" s="5" t="s">
        <v>1761</v>
      </c>
      <c r="B798" s="34">
        <v>45140.62327546296</v>
      </c>
      <c r="C798" s="38">
        <v>45140.629178240742</v>
      </c>
      <c r="D798" s="3" t="s">
        <v>10</v>
      </c>
      <c r="E798" s="3" t="s">
        <v>18</v>
      </c>
      <c r="F798" s="3" t="s">
        <v>206</v>
      </c>
      <c r="G798" s="3" t="s">
        <v>15</v>
      </c>
      <c r="H798" s="84" t="str">
        <f t="shared" si="12"/>
        <v>Reason Unknown</v>
      </c>
      <c r="I798" s="63">
        <f>(tbl_raw_data[[#This Row],[Date Actioned]])-(tbl_raw_data[[#This Row],[Date Tagged]])</f>
        <v>5.9027777824667282E-3</v>
      </c>
      <c r="J798" s="66">
        <f>HOUR(tbl_raw_data[[#This Row],[time_taken]])*60+MINUTE(tbl_raw_data[[#This Row],[time_taken]])+SECOND(tbl_raw_data[[#This Row],[time_taken]])/60</f>
        <v>8.5</v>
      </c>
      <c r="K798" s="68">
        <f>DATE(YEAR(tbl_raw_data[[#This Row],[Date Actioned]]),MONTH(tbl_raw_data[[#This Row],[Date Actioned]]),DAY(tbl_raw_data[[#This Row],[Date Actioned]]))</f>
        <v>45140</v>
      </c>
      <c r="L798" s="65" t="str">
        <f>UPPER(TEXT(tbl_raw_data[[#This Row],[updated_date]],"MMMM"))</f>
        <v>AUGUST</v>
      </c>
      <c r="M798" s="65" t="str">
        <f>"WEEK "&amp;IF(ROUNDUP(DAY(tbl_raw_data[[#This Row],[updated_date]])/7,0)=5,4,ROUNDUP(DAY(tbl_raw_data[[#This Row],[updated_date]])/7,0))</f>
        <v>WEEK 1</v>
      </c>
      <c r="N798" s="71" t="str">
        <f>UPPER(VLOOKUP(tbl_raw_data[[#This Row],[Analyst]],settings!$A$1:$B$15,2,0))</f>
        <v>HARDIK</v>
      </c>
      <c r="O798" s="71" t="str">
        <f>TRIM(UPPER(tbl_raw_data[[#This Row],[Outcome]]))</f>
        <v>APPROVE</v>
      </c>
      <c r="P798" s="71" t="str">
        <f>TRIM(UPPER(tbl_raw_data[[#This Row],[Queue Name]]))</f>
        <v>CONSUMER PRE BUREAU</v>
      </c>
      <c r="Q798" s="71" t="str">
        <f>IF(tbl_raw_data[[#This Row],[time_taken_in_min]]&lt;=settings!$D$2,"SLA_MET","SLA_NOT_MET")</f>
        <v>SLA_MET</v>
      </c>
    </row>
    <row r="799" spans="1:17" hidden="1" x14ac:dyDescent="0.3">
      <c r="A799" s="7" t="s">
        <v>1762</v>
      </c>
      <c r="B799" s="36">
        <v>45140.627986111111</v>
      </c>
      <c r="C799" s="37">
        <v>45140.631412037037</v>
      </c>
      <c r="D799" s="6" t="s">
        <v>10</v>
      </c>
      <c r="E799" s="6" t="s">
        <v>18</v>
      </c>
      <c r="F799" s="6" t="s">
        <v>207</v>
      </c>
      <c r="G799" s="6" t="s">
        <v>16</v>
      </c>
      <c r="H799" s="84" t="str">
        <f t="shared" si="12"/>
        <v>Reason Unknown</v>
      </c>
      <c r="I799" s="63">
        <f>(tbl_raw_data[[#This Row],[Date Actioned]])-(tbl_raw_data[[#This Row],[Date Tagged]])</f>
        <v>3.425925926421769E-3</v>
      </c>
      <c r="J799" s="66">
        <f>HOUR(tbl_raw_data[[#This Row],[time_taken]])*60+MINUTE(tbl_raw_data[[#This Row],[time_taken]])+SECOND(tbl_raw_data[[#This Row],[time_taken]])/60</f>
        <v>4.9333333333333336</v>
      </c>
      <c r="K799" s="68">
        <f>DATE(YEAR(tbl_raw_data[[#This Row],[Date Actioned]]),MONTH(tbl_raw_data[[#This Row],[Date Actioned]]),DAY(tbl_raw_data[[#This Row],[Date Actioned]]))</f>
        <v>45140</v>
      </c>
      <c r="L799" s="65" t="str">
        <f>UPPER(TEXT(tbl_raw_data[[#This Row],[updated_date]],"MMMM"))</f>
        <v>AUGUST</v>
      </c>
      <c r="M799" s="65" t="str">
        <f>"WEEK "&amp;IF(ROUNDUP(DAY(tbl_raw_data[[#This Row],[updated_date]])/7,0)=5,4,ROUNDUP(DAY(tbl_raw_data[[#This Row],[updated_date]])/7,0))</f>
        <v>WEEK 1</v>
      </c>
      <c r="N799" s="71" t="str">
        <f>UPPER(VLOOKUP(tbl_raw_data[[#This Row],[Analyst]],settings!$A$1:$B$15,2,0))</f>
        <v>RAJ</v>
      </c>
      <c r="O799" s="71" t="str">
        <f>TRIM(UPPER(tbl_raw_data[[#This Row],[Outcome]]))</f>
        <v>APPROVE</v>
      </c>
      <c r="P799" s="71" t="str">
        <f>TRIM(UPPER(tbl_raw_data[[#This Row],[Queue Name]]))</f>
        <v>CONSUMER PRE BUREAU</v>
      </c>
      <c r="Q799" s="71" t="str">
        <f>IF(tbl_raw_data[[#This Row],[time_taken_in_min]]&lt;=settings!$D$2,"SLA_MET","SLA_NOT_MET")</f>
        <v>SLA_MET</v>
      </c>
    </row>
    <row r="800" spans="1:17" hidden="1" x14ac:dyDescent="0.3">
      <c r="A800" s="1" t="s">
        <v>1763</v>
      </c>
      <c r="B800" s="34">
        <v>45140.630312499998</v>
      </c>
      <c r="C800" s="38">
        <v>45140.643657407411</v>
      </c>
      <c r="D800" s="3" t="s">
        <v>10</v>
      </c>
      <c r="E800" s="3" t="s">
        <v>11</v>
      </c>
      <c r="F800" s="3" t="s">
        <v>12</v>
      </c>
      <c r="G800" s="3" t="s">
        <v>15</v>
      </c>
      <c r="H800" s="84" t="str">
        <f t="shared" si="12"/>
        <v>Reason Unknown</v>
      </c>
      <c r="I800" s="63">
        <f>(tbl_raw_data[[#This Row],[Date Actioned]])-(tbl_raw_data[[#This Row],[Date Tagged]])</f>
        <v>1.3344907412829343E-2</v>
      </c>
      <c r="J800" s="66">
        <f>HOUR(tbl_raw_data[[#This Row],[time_taken]])*60+MINUTE(tbl_raw_data[[#This Row],[time_taken]])+SECOND(tbl_raw_data[[#This Row],[time_taken]])/60</f>
        <v>19.216666666666665</v>
      </c>
      <c r="K800" s="68">
        <f>DATE(YEAR(tbl_raw_data[[#This Row],[Date Actioned]]),MONTH(tbl_raw_data[[#This Row],[Date Actioned]]),DAY(tbl_raw_data[[#This Row],[Date Actioned]]))</f>
        <v>45140</v>
      </c>
      <c r="L800" s="65" t="str">
        <f>UPPER(TEXT(tbl_raw_data[[#This Row],[updated_date]],"MMMM"))</f>
        <v>AUGUST</v>
      </c>
      <c r="M800" s="65" t="str">
        <f>"WEEK "&amp;IF(ROUNDUP(DAY(tbl_raw_data[[#This Row],[updated_date]])/7,0)=5,4,ROUNDUP(DAY(tbl_raw_data[[#This Row],[updated_date]])/7,0))</f>
        <v>WEEK 1</v>
      </c>
      <c r="N800" s="71" t="str">
        <f>UPPER(VLOOKUP(tbl_raw_data[[#This Row],[Analyst]],settings!$A$1:$B$15,2,0))</f>
        <v>NITESH</v>
      </c>
      <c r="O800" s="71" t="str">
        <f>TRIM(UPPER(tbl_raw_data[[#This Row],[Outcome]]))</f>
        <v>APPROVE</v>
      </c>
      <c r="P800" s="71" t="str">
        <f>TRIM(UPPER(tbl_raw_data[[#This Row],[Queue Name]]))</f>
        <v>CONSUMER EXISTING</v>
      </c>
      <c r="Q800" s="71" t="str">
        <f>IF(tbl_raw_data[[#This Row],[time_taken_in_min]]&lt;=settings!$D$2,"SLA_MET","SLA_NOT_MET")</f>
        <v>SLA_MET</v>
      </c>
    </row>
    <row r="801" spans="1:17" hidden="1" x14ac:dyDescent="0.3">
      <c r="A801" s="5" t="s">
        <v>1764</v>
      </c>
      <c r="B801" s="36">
        <v>45140.634953703702</v>
      </c>
      <c r="C801" s="37">
        <v>45140.639548611114</v>
      </c>
      <c r="D801" s="6" t="s">
        <v>10</v>
      </c>
      <c r="E801" s="6" t="s">
        <v>11</v>
      </c>
      <c r="F801" s="6" t="s">
        <v>19</v>
      </c>
      <c r="G801" s="6" t="s">
        <v>15</v>
      </c>
      <c r="H801" s="84" t="str">
        <f t="shared" si="12"/>
        <v>Reason Unknown</v>
      </c>
      <c r="I801" s="63">
        <f>(tbl_raw_data[[#This Row],[Date Actioned]])-(tbl_raw_data[[#This Row],[Date Tagged]])</f>
        <v>4.5949074119562283E-3</v>
      </c>
      <c r="J801" s="66">
        <f>HOUR(tbl_raw_data[[#This Row],[time_taken]])*60+MINUTE(tbl_raw_data[[#This Row],[time_taken]])+SECOND(tbl_raw_data[[#This Row],[time_taken]])/60</f>
        <v>6.6166666666666671</v>
      </c>
      <c r="K801" s="68">
        <f>DATE(YEAR(tbl_raw_data[[#This Row],[Date Actioned]]),MONTH(tbl_raw_data[[#This Row],[Date Actioned]]),DAY(tbl_raw_data[[#This Row],[Date Actioned]]))</f>
        <v>45140</v>
      </c>
      <c r="L801" s="65" t="str">
        <f>UPPER(TEXT(tbl_raw_data[[#This Row],[updated_date]],"MMMM"))</f>
        <v>AUGUST</v>
      </c>
      <c r="M801" s="65" t="str">
        <f>"WEEK "&amp;IF(ROUNDUP(DAY(tbl_raw_data[[#This Row],[updated_date]])/7,0)=5,4,ROUNDUP(DAY(tbl_raw_data[[#This Row],[updated_date]])/7,0))</f>
        <v>WEEK 1</v>
      </c>
      <c r="N801" s="71" t="str">
        <f>UPPER(VLOOKUP(tbl_raw_data[[#This Row],[Analyst]],settings!$A$1:$B$15,2,0))</f>
        <v>NAVED</v>
      </c>
      <c r="O801" s="71" t="str">
        <f>TRIM(UPPER(tbl_raw_data[[#This Row],[Outcome]]))</f>
        <v>APPROVE</v>
      </c>
      <c r="P801" s="71" t="str">
        <f>TRIM(UPPER(tbl_raw_data[[#This Row],[Queue Name]]))</f>
        <v>CONSUMER EXISTING</v>
      </c>
      <c r="Q801" s="71" t="str">
        <f>IF(tbl_raw_data[[#This Row],[time_taken_in_min]]&lt;=settings!$D$2,"SLA_MET","SLA_NOT_MET")</f>
        <v>SLA_MET</v>
      </c>
    </row>
    <row r="802" spans="1:17" hidden="1" x14ac:dyDescent="0.3">
      <c r="A802" s="7" t="s">
        <v>1765</v>
      </c>
      <c r="B802" s="34">
        <v>45140.636759259258</v>
      </c>
      <c r="C802" s="38">
        <v>45140.641574074078</v>
      </c>
      <c r="D802" s="3" t="s">
        <v>10</v>
      </c>
      <c r="E802" s="3" t="s">
        <v>18</v>
      </c>
      <c r="F802" s="3" t="s">
        <v>206</v>
      </c>
      <c r="G802" s="3" t="s">
        <v>120</v>
      </c>
      <c r="H802" s="84" t="str">
        <f t="shared" si="12"/>
        <v>Reason Unknown</v>
      </c>
      <c r="I802" s="63">
        <f>(tbl_raw_data[[#This Row],[Date Actioned]])-(tbl_raw_data[[#This Row],[Date Tagged]])</f>
        <v>4.8148148198379204E-3</v>
      </c>
      <c r="J802" s="66">
        <f>HOUR(tbl_raw_data[[#This Row],[time_taken]])*60+MINUTE(tbl_raw_data[[#This Row],[time_taken]])+SECOND(tbl_raw_data[[#This Row],[time_taken]])/60</f>
        <v>6.9333333333333336</v>
      </c>
      <c r="K802" s="68">
        <f>DATE(YEAR(tbl_raw_data[[#This Row],[Date Actioned]]),MONTH(tbl_raw_data[[#This Row],[Date Actioned]]),DAY(tbl_raw_data[[#This Row],[Date Actioned]]))</f>
        <v>45140</v>
      </c>
      <c r="L802" s="65" t="str">
        <f>UPPER(TEXT(tbl_raw_data[[#This Row],[updated_date]],"MMMM"))</f>
        <v>AUGUST</v>
      </c>
      <c r="M802" s="65" t="str">
        <f>"WEEK "&amp;IF(ROUNDUP(DAY(tbl_raw_data[[#This Row],[updated_date]])/7,0)=5,4,ROUNDUP(DAY(tbl_raw_data[[#This Row],[updated_date]])/7,0))</f>
        <v>WEEK 1</v>
      </c>
      <c r="N802" s="71" t="str">
        <f>UPPER(VLOOKUP(tbl_raw_data[[#This Row],[Analyst]],settings!$A$1:$B$15,2,0))</f>
        <v>HARDIK</v>
      </c>
      <c r="O802" s="71" t="str">
        <f>TRIM(UPPER(tbl_raw_data[[#This Row],[Outcome]]))</f>
        <v>APPROVE</v>
      </c>
      <c r="P802" s="71" t="str">
        <f>TRIM(UPPER(tbl_raw_data[[#This Row],[Queue Name]]))</f>
        <v>CONSUMER PRE BUREAU</v>
      </c>
      <c r="Q802" s="71" t="str">
        <f>IF(tbl_raw_data[[#This Row],[time_taken_in_min]]&lt;=settings!$D$2,"SLA_MET","SLA_NOT_MET")</f>
        <v>SLA_MET</v>
      </c>
    </row>
    <row r="803" spans="1:17" hidden="1" x14ac:dyDescent="0.3">
      <c r="A803" s="1" t="s">
        <v>1766</v>
      </c>
      <c r="B803" s="36">
        <v>45140.637916666667</v>
      </c>
      <c r="C803" s="37">
        <v>45140.642187500001</v>
      </c>
      <c r="D803" s="6" t="s">
        <v>10</v>
      </c>
      <c r="E803" s="6" t="s">
        <v>18</v>
      </c>
      <c r="F803" s="6" t="s">
        <v>207</v>
      </c>
      <c r="G803" s="6" t="s">
        <v>122</v>
      </c>
      <c r="H803" s="84" t="str">
        <f t="shared" si="12"/>
        <v>Reason Unknown</v>
      </c>
      <c r="I803" s="63">
        <f>(tbl_raw_data[[#This Row],[Date Actioned]])-(tbl_raw_data[[#This Row],[Date Tagged]])</f>
        <v>4.2708333348855376E-3</v>
      </c>
      <c r="J803" s="66">
        <f>HOUR(tbl_raw_data[[#This Row],[time_taken]])*60+MINUTE(tbl_raw_data[[#This Row],[time_taken]])+SECOND(tbl_raw_data[[#This Row],[time_taken]])/60</f>
        <v>6.15</v>
      </c>
      <c r="K803" s="68">
        <f>DATE(YEAR(tbl_raw_data[[#This Row],[Date Actioned]]),MONTH(tbl_raw_data[[#This Row],[Date Actioned]]),DAY(tbl_raw_data[[#This Row],[Date Actioned]]))</f>
        <v>45140</v>
      </c>
      <c r="L803" s="65" t="str">
        <f>UPPER(TEXT(tbl_raw_data[[#This Row],[updated_date]],"MMMM"))</f>
        <v>AUGUST</v>
      </c>
      <c r="M803" s="65" t="str">
        <f>"WEEK "&amp;IF(ROUNDUP(DAY(tbl_raw_data[[#This Row],[updated_date]])/7,0)=5,4,ROUNDUP(DAY(tbl_raw_data[[#This Row],[updated_date]])/7,0))</f>
        <v>WEEK 1</v>
      </c>
      <c r="N803" s="71" t="str">
        <f>UPPER(VLOOKUP(tbl_raw_data[[#This Row],[Analyst]],settings!$A$1:$B$15,2,0))</f>
        <v>RAJ</v>
      </c>
      <c r="O803" s="71" t="str">
        <f>TRIM(UPPER(tbl_raw_data[[#This Row],[Outcome]]))</f>
        <v>APPROVE</v>
      </c>
      <c r="P803" s="71" t="str">
        <f>TRIM(UPPER(tbl_raw_data[[#This Row],[Queue Name]]))</f>
        <v>CONSUMER PRE BUREAU</v>
      </c>
      <c r="Q803" s="71" t="str">
        <f>IF(tbl_raw_data[[#This Row],[time_taken_in_min]]&lt;=settings!$D$2,"SLA_MET","SLA_NOT_MET")</f>
        <v>SLA_MET</v>
      </c>
    </row>
    <row r="804" spans="1:17" hidden="1" x14ac:dyDescent="0.3">
      <c r="A804" s="5" t="s">
        <v>1767</v>
      </c>
      <c r="B804" s="34">
        <v>45140.642581018517</v>
      </c>
      <c r="C804" s="35">
        <v>45140.648599537039</v>
      </c>
      <c r="D804" s="2" t="s">
        <v>15</v>
      </c>
      <c r="E804" s="3" t="s">
        <v>8</v>
      </c>
      <c r="F804" s="2" t="s">
        <v>14</v>
      </c>
      <c r="G804" s="4"/>
      <c r="H804" s="84" t="str">
        <f t="shared" si="12"/>
        <v>Reason Unknown</v>
      </c>
      <c r="I804" s="63">
        <f>(tbl_raw_data[[#This Row],[Date Actioned]])-(tbl_raw_data[[#This Row],[Date Tagged]])</f>
        <v>6.0185185211594217E-3</v>
      </c>
      <c r="J804" s="66">
        <f>HOUR(tbl_raw_data[[#This Row],[time_taken]])*60+MINUTE(tbl_raw_data[[#This Row],[time_taken]])+SECOND(tbl_raw_data[[#This Row],[time_taken]])/60</f>
        <v>8.6666666666666661</v>
      </c>
      <c r="K804" s="68">
        <f>DATE(YEAR(tbl_raw_data[[#This Row],[Date Actioned]]),MONTH(tbl_raw_data[[#This Row],[Date Actioned]]),DAY(tbl_raw_data[[#This Row],[Date Actioned]]))</f>
        <v>45140</v>
      </c>
      <c r="L804" s="65" t="str">
        <f>UPPER(TEXT(tbl_raw_data[[#This Row],[updated_date]],"MMMM"))</f>
        <v>AUGUST</v>
      </c>
      <c r="M804" s="65" t="str">
        <f>"WEEK "&amp;IF(ROUNDUP(DAY(tbl_raw_data[[#This Row],[updated_date]])/7,0)=5,4,ROUNDUP(DAY(tbl_raw_data[[#This Row],[updated_date]])/7,0))</f>
        <v>WEEK 1</v>
      </c>
      <c r="N804" s="71" t="str">
        <f>UPPER(VLOOKUP(tbl_raw_data[[#This Row],[Analyst]],settings!$A$1:$B$15,2,0))</f>
        <v>CAMROON</v>
      </c>
      <c r="O804" s="71" t="str">
        <f>TRIM(UPPER(tbl_raw_data[[#This Row],[Outcome]]))</f>
        <v>APPROVE</v>
      </c>
      <c r="P804" s="71" t="str">
        <f>TRIM(UPPER(tbl_raw_data[[#This Row],[Queue Name]]))</f>
        <v>CONSUMER POST BUREAU</v>
      </c>
      <c r="Q804" s="71" t="str">
        <f>IF(tbl_raw_data[[#This Row],[time_taken_in_min]]&lt;=settings!$D$2,"SLA_MET","SLA_NOT_MET")</f>
        <v>SLA_MET</v>
      </c>
    </row>
    <row r="805" spans="1:17" hidden="1" x14ac:dyDescent="0.3">
      <c r="A805" s="7" t="s">
        <v>1768</v>
      </c>
      <c r="B805" s="36">
        <v>45140.643657407411</v>
      </c>
      <c r="C805" s="39">
        <v>45140.649062500001</v>
      </c>
      <c r="D805" s="8" t="s">
        <v>15</v>
      </c>
      <c r="E805" s="6" t="s">
        <v>11</v>
      </c>
      <c r="F805" s="8" t="s">
        <v>22</v>
      </c>
      <c r="G805" s="9"/>
      <c r="H805" s="84" t="str">
        <f t="shared" si="12"/>
        <v>Reason Unknown</v>
      </c>
      <c r="I805" s="63">
        <f>(tbl_raw_data[[#This Row],[Date Actioned]])-(tbl_raw_data[[#This Row],[Date Tagged]])</f>
        <v>5.4050925900810398E-3</v>
      </c>
      <c r="J805" s="66">
        <f>HOUR(tbl_raw_data[[#This Row],[time_taken]])*60+MINUTE(tbl_raw_data[[#This Row],[time_taken]])+SECOND(tbl_raw_data[[#This Row],[time_taken]])/60</f>
        <v>7.7833333333333332</v>
      </c>
      <c r="K805" s="68">
        <f>DATE(YEAR(tbl_raw_data[[#This Row],[Date Actioned]]),MONTH(tbl_raw_data[[#This Row],[Date Actioned]]),DAY(tbl_raw_data[[#This Row],[Date Actioned]]))</f>
        <v>45140</v>
      </c>
      <c r="L805" s="65" t="str">
        <f>UPPER(TEXT(tbl_raw_data[[#This Row],[updated_date]],"MMMM"))</f>
        <v>AUGUST</v>
      </c>
      <c r="M805" s="65" t="str">
        <f>"WEEK "&amp;IF(ROUNDUP(DAY(tbl_raw_data[[#This Row],[updated_date]])/7,0)=5,4,ROUNDUP(DAY(tbl_raw_data[[#This Row],[updated_date]])/7,0))</f>
        <v>WEEK 1</v>
      </c>
      <c r="N805" s="71" t="str">
        <f>UPPER(VLOOKUP(tbl_raw_data[[#This Row],[Analyst]],settings!$A$1:$B$15,2,0))</f>
        <v>ROHAN</v>
      </c>
      <c r="O805" s="71" t="str">
        <f>TRIM(UPPER(tbl_raw_data[[#This Row],[Outcome]]))</f>
        <v>APPROVE</v>
      </c>
      <c r="P805" s="71" t="str">
        <f>TRIM(UPPER(tbl_raw_data[[#This Row],[Queue Name]]))</f>
        <v>CONSUMER EXISTING</v>
      </c>
      <c r="Q805" s="71" t="str">
        <f>IF(tbl_raw_data[[#This Row],[time_taken_in_min]]&lt;=settings!$D$2,"SLA_MET","SLA_NOT_MET")</f>
        <v>SLA_MET</v>
      </c>
    </row>
    <row r="806" spans="1:17" hidden="1" x14ac:dyDescent="0.3">
      <c r="A806" s="1" t="s">
        <v>1769</v>
      </c>
      <c r="B806" s="34">
        <v>45140.645648148151</v>
      </c>
      <c r="C806" s="38">
        <v>45140.650567129633</v>
      </c>
      <c r="D806" s="3" t="s">
        <v>10</v>
      </c>
      <c r="E806" s="3" t="s">
        <v>18</v>
      </c>
      <c r="F806" s="3" t="s">
        <v>19</v>
      </c>
      <c r="G806" s="3" t="s">
        <v>16</v>
      </c>
      <c r="H806" s="84" t="str">
        <f t="shared" si="12"/>
        <v>Reason Unknown</v>
      </c>
      <c r="I806" s="63">
        <f>(tbl_raw_data[[#This Row],[Date Actioned]])-(tbl_raw_data[[#This Row],[Date Tagged]])</f>
        <v>4.9189814817509614E-3</v>
      </c>
      <c r="J806" s="66">
        <f>HOUR(tbl_raw_data[[#This Row],[time_taken]])*60+MINUTE(tbl_raw_data[[#This Row],[time_taken]])+SECOND(tbl_raw_data[[#This Row],[time_taken]])/60</f>
        <v>7.083333333333333</v>
      </c>
      <c r="K806" s="68">
        <f>DATE(YEAR(tbl_raw_data[[#This Row],[Date Actioned]]),MONTH(tbl_raw_data[[#This Row],[Date Actioned]]),DAY(tbl_raw_data[[#This Row],[Date Actioned]]))</f>
        <v>45140</v>
      </c>
      <c r="L806" s="65" t="str">
        <f>UPPER(TEXT(tbl_raw_data[[#This Row],[updated_date]],"MMMM"))</f>
        <v>AUGUST</v>
      </c>
      <c r="M806" s="65" t="str">
        <f>"WEEK "&amp;IF(ROUNDUP(DAY(tbl_raw_data[[#This Row],[updated_date]])/7,0)=5,4,ROUNDUP(DAY(tbl_raw_data[[#This Row],[updated_date]])/7,0))</f>
        <v>WEEK 1</v>
      </c>
      <c r="N806" s="71" t="str">
        <f>UPPER(VLOOKUP(tbl_raw_data[[#This Row],[Analyst]],settings!$A$1:$B$15,2,0))</f>
        <v>NAVED</v>
      </c>
      <c r="O806" s="71" t="str">
        <f>TRIM(UPPER(tbl_raw_data[[#This Row],[Outcome]]))</f>
        <v>APPROVE</v>
      </c>
      <c r="P806" s="71" t="str">
        <f>TRIM(UPPER(tbl_raw_data[[#This Row],[Queue Name]]))</f>
        <v>CONSUMER PRE BUREAU</v>
      </c>
      <c r="Q806" s="71" t="str">
        <f>IF(tbl_raw_data[[#This Row],[time_taken_in_min]]&lt;=settings!$D$2,"SLA_MET","SLA_NOT_MET")</f>
        <v>SLA_MET</v>
      </c>
    </row>
    <row r="807" spans="1:17" hidden="1" x14ac:dyDescent="0.3">
      <c r="A807" s="5" t="s">
        <v>1770</v>
      </c>
      <c r="B807" s="36">
        <v>45140.649965277778</v>
      </c>
      <c r="C807" s="37">
        <v>45140.662858796299</v>
      </c>
      <c r="D807" s="6" t="s">
        <v>10</v>
      </c>
      <c r="E807" s="6" t="s">
        <v>18</v>
      </c>
      <c r="F807" s="6" t="s">
        <v>12</v>
      </c>
      <c r="G807" s="6" t="s">
        <v>15</v>
      </c>
      <c r="H807" s="84" t="str">
        <f t="shared" si="12"/>
        <v>Reason Unknown</v>
      </c>
      <c r="I807" s="63">
        <f>(tbl_raw_data[[#This Row],[Date Actioned]])-(tbl_raw_data[[#This Row],[Date Tagged]])</f>
        <v>1.2893518520286307E-2</v>
      </c>
      <c r="J807" s="66">
        <f>HOUR(tbl_raw_data[[#This Row],[time_taken]])*60+MINUTE(tbl_raw_data[[#This Row],[time_taken]])+SECOND(tbl_raw_data[[#This Row],[time_taken]])/60</f>
        <v>18.566666666666666</v>
      </c>
      <c r="K807" s="68">
        <f>DATE(YEAR(tbl_raw_data[[#This Row],[Date Actioned]]),MONTH(tbl_raw_data[[#This Row],[Date Actioned]]),DAY(tbl_raw_data[[#This Row],[Date Actioned]]))</f>
        <v>45140</v>
      </c>
      <c r="L807" s="65" t="str">
        <f>UPPER(TEXT(tbl_raw_data[[#This Row],[updated_date]],"MMMM"))</f>
        <v>AUGUST</v>
      </c>
      <c r="M807" s="65" t="str">
        <f>"WEEK "&amp;IF(ROUNDUP(DAY(tbl_raw_data[[#This Row],[updated_date]])/7,0)=5,4,ROUNDUP(DAY(tbl_raw_data[[#This Row],[updated_date]])/7,0))</f>
        <v>WEEK 1</v>
      </c>
      <c r="N807" s="71" t="str">
        <f>UPPER(VLOOKUP(tbl_raw_data[[#This Row],[Analyst]],settings!$A$1:$B$15,2,0))</f>
        <v>NITESH</v>
      </c>
      <c r="O807" s="71" t="str">
        <f>TRIM(UPPER(tbl_raw_data[[#This Row],[Outcome]]))</f>
        <v>APPROVE</v>
      </c>
      <c r="P807" s="71" t="str">
        <f>TRIM(UPPER(tbl_raw_data[[#This Row],[Queue Name]]))</f>
        <v>CONSUMER PRE BUREAU</v>
      </c>
      <c r="Q807" s="71" t="str">
        <f>IF(tbl_raw_data[[#This Row],[time_taken_in_min]]&lt;=settings!$D$2,"SLA_MET","SLA_NOT_MET")</f>
        <v>SLA_MET</v>
      </c>
    </row>
    <row r="808" spans="1:17" hidden="1" x14ac:dyDescent="0.3">
      <c r="A808" s="7" t="s">
        <v>1771</v>
      </c>
      <c r="B808" s="34">
        <v>45140.651435185187</v>
      </c>
      <c r="C808" s="38">
        <v>45140.659641203703</v>
      </c>
      <c r="D808" s="3" t="s">
        <v>10</v>
      </c>
      <c r="E808" s="3" t="s">
        <v>11</v>
      </c>
      <c r="F808" s="3" t="s">
        <v>206</v>
      </c>
      <c r="G808" s="3" t="s">
        <v>15</v>
      </c>
      <c r="H808" s="84" t="str">
        <f t="shared" si="12"/>
        <v>Reason Unknown</v>
      </c>
      <c r="I808" s="63">
        <f>(tbl_raw_data[[#This Row],[Date Actioned]])-(tbl_raw_data[[#This Row],[Date Tagged]])</f>
        <v>8.2060185159207322E-3</v>
      </c>
      <c r="J808" s="66">
        <f>HOUR(tbl_raw_data[[#This Row],[time_taken]])*60+MINUTE(tbl_raw_data[[#This Row],[time_taken]])+SECOND(tbl_raw_data[[#This Row],[time_taken]])/60</f>
        <v>11.816666666666666</v>
      </c>
      <c r="K808" s="68">
        <f>DATE(YEAR(tbl_raw_data[[#This Row],[Date Actioned]]),MONTH(tbl_raw_data[[#This Row],[Date Actioned]]),DAY(tbl_raw_data[[#This Row],[Date Actioned]]))</f>
        <v>45140</v>
      </c>
      <c r="L808" s="65" t="str">
        <f>UPPER(TEXT(tbl_raw_data[[#This Row],[updated_date]],"MMMM"))</f>
        <v>AUGUST</v>
      </c>
      <c r="M808" s="65" t="str">
        <f>"WEEK "&amp;IF(ROUNDUP(DAY(tbl_raw_data[[#This Row],[updated_date]])/7,0)=5,4,ROUNDUP(DAY(tbl_raw_data[[#This Row],[updated_date]])/7,0))</f>
        <v>WEEK 1</v>
      </c>
      <c r="N808" s="71" t="str">
        <f>UPPER(VLOOKUP(tbl_raw_data[[#This Row],[Analyst]],settings!$A$1:$B$15,2,0))</f>
        <v>HARDIK</v>
      </c>
      <c r="O808" s="71" t="str">
        <f>TRIM(UPPER(tbl_raw_data[[#This Row],[Outcome]]))</f>
        <v>APPROVE</v>
      </c>
      <c r="P808" s="71" t="str">
        <f>TRIM(UPPER(tbl_raw_data[[#This Row],[Queue Name]]))</f>
        <v>CONSUMER EXISTING</v>
      </c>
      <c r="Q808" s="71" t="str">
        <f>IF(tbl_raw_data[[#This Row],[time_taken_in_min]]&lt;=settings!$D$2,"SLA_MET","SLA_NOT_MET")</f>
        <v>SLA_MET</v>
      </c>
    </row>
    <row r="809" spans="1:17" hidden="1" x14ac:dyDescent="0.3">
      <c r="A809" s="1" t="s">
        <v>1772</v>
      </c>
      <c r="B809" s="36">
        <v>45140.654722222222</v>
      </c>
      <c r="C809" s="39">
        <v>45140.659074074072</v>
      </c>
      <c r="D809" s="8" t="s">
        <v>15</v>
      </c>
      <c r="E809" s="6" t="s">
        <v>8</v>
      </c>
      <c r="F809" s="8" t="s">
        <v>22</v>
      </c>
      <c r="G809" s="9"/>
      <c r="H809" s="84" t="str">
        <f t="shared" si="12"/>
        <v>Reason Unknown</v>
      </c>
      <c r="I809" s="63">
        <f>(tbl_raw_data[[#This Row],[Date Actioned]])-(tbl_raw_data[[#This Row],[Date Tagged]])</f>
        <v>4.3518518505152315E-3</v>
      </c>
      <c r="J809" s="66">
        <f>HOUR(tbl_raw_data[[#This Row],[time_taken]])*60+MINUTE(tbl_raw_data[[#This Row],[time_taken]])+SECOND(tbl_raw_data[[#This Row],[time_taken]])/60</f>
        <v>6.2666666666666666</v>
      </c>
      <c r="K809" s="68">
        <f>DATE(YEAR(tbl_raw_data[[#This Row],[Date Actioned]]),MONTH(tbl_raw_data[[#This Row],[Date Actioned]]),DAY(tbl_raw_data[[#This Row],[Date Actioned]]))</f>
        <v>45140</v>
      </c>
      <c r="L809" s="65" t="str">
        <f>UPPER(TEXT(tbl_raw_data[[#This Row],[updated_date]],"MMMM"))</f>
        <v>AUGUST</v>
      </c>
      <c r="M809" s="65" t="str">
        <f>"WEEK "&amp;IF(ROUNDUP(DAY(tbl_raw_data[[#This Row],[updated_date]])/7,0)=5,4,ROUNDUP(DAY(tbl_raw_data[[#This Row],[updated_date]])/7,0))</f>
        <v>WEEK 1</v>
      </c>
      <c r="N809" s="71" t="str">
        <f>UPPER(VLOOKUP(tbl_raw_data[[#This Row],[Analyst]],settings!$A$1:$B$15,2,0))</f>
        <v>ROHAN</v>
      </c>
      <c r="O809" s="71" t="str">
        <f>TRIM(UPPER(tbl_raw_data[[#This Row],[Outcome]]))</f>
        <v>APPROVE</v>
      </c>
      <c r="P809" s="71" t="str">
        <f>TRIM(UPPER(tbl_raw_data[[#This Row],[Queue Name]]))</f>
        <v>CONSUMER POST BUREAU</v>
      </c>
      <c r="Q809" s="71" t="str">
        <f>IF(tbl_raw_data[[#This Row],[time_taken_in_min]]&lt;=settings!$D$2,"SLA_MET","SLA_NOT_MET")</f>
        <v>SLA_MET</v>
      </c>
    </row>
    <row r="810" spans="1:17" hidden="1" x14ac:dyDescent="0.3">
      <c r="A810" s="5" t="s">
        <v>1773</v>
      </c>
      <c r="B810" s="34">
        <v>45140.659224537034</v>
      </c>
      <c r="C810" s="35">
        <v>45140.670729166668</v>
      </c>
      <c r="D810" s="2" t="s">
        <v>15</v>
      </c>
      <c r="E810" s="3" t="s">
        <v>11</v>
      </c>
      <c r="F810" s="2" t="s">
        <v>25</v>
      </c>
      <c r="G810" s="4"/>
      <c r="H810" s="84" t="str">
        <f t="shared" si="12"/>
        <v>Reason Unknown</v>
      </c>
      <c r="I810" s="63">
        <f>(tbl_raw_data[[#This Row],[Date Actioned]])-(tbl_raw_data[[#This Row],[Date Tagged]])</f>
        <v>1.1504629634146113E-2</v>
      </c>
      <c r="J810" s="66">
        <f>HOUR(tbl_raw_data[[#This Row],[time_taken]])*60+MINUTE(tbl_raw_data[[#This Row],[time_taken]])+SECOND(tbl_raw_data[[#This Row],[time_taken]])/60</f>
        <v>16.566666666666666</v>
      </c>
      <c r="K810" s="68">
        <f>DATE(YEAR(tbl_raw_data[[#This Row],[Date Actioned]]),MONTH(tbl_raw_data[[#This Row],[Date Actioned]]),DAY(tbl_raw_data[[#This Row],[Date Actioned]]))</f>
        <v>45140</v>
      </c>
      <c r="L810" s="65" t="str">
        <f>UPPER(TEXT(tbl_raw_data[[#This Row],[updated_date]],"MMMM"))</f>
        <v>AUGUST</v>
      </c>
      <c r="M810" s="65" t="str">
        <f>"WEEK "&amp;IF(ROUNDUP(DAY(tbl_raw_data[[#This Row],[updated_date]])/7,0)=5,4,ROUNDUP(DAY(tbl_raw_data[[#This Row],[updated_date]])/7,0))</f>
        <v>WEEK 1</v>
      </c>
      <c r="N810" s="71" t="str">
        <f>UPPER(VLOOKUP(tbl_raw_data[[#This Row],[Analyst]],settings!$A$1:$B$15,2,0))</f>
        <v>ASIF</v>
      </c>
      <c r="O810" s="71" t="str">
        <f>TRIM(UPPER(tbl_raw_data[[#This Row],[Outcome]]))</f>
        <v>APPROVE</v>
      </c>
      <c r="P810" s="71" t="str">
        <f>TRIM(UPPER(tbl_raw_data[[#This Row],[Queue Name]]))</f>
        <v>CONSUMER EXISTING</v>
      </c>
      <c r="Q810" s="71" t="str">
        <f>IF(tbl_raw_data[[#This Row],[time_taken_in_min]]&lt;=settings!$D$2,"SLA_MET","SLA_NOT_MET")</f>
        <v>SLA_MET</v>
      </c>
    </row>
    <row r="811" spans="1:17" hidden="1" x14ac:dyDescent="0.3">
      <c r="A811" s="7" t="s">
        <v>1774</v>
      </c>
      <c r="B811" s="36">
        <v>45140.663506944446</v>
      </c>
      <c r="C811" s="37">
        <v>45140.677708333336</v>
      </c>
      <c r="D811" s="6" t="s">
        <v>10</v>
      </c>
      <c r="E811" s="6" t="s">
        <v>18</v>
      </c>
      <c r="F811" s="6" t="s">
        <v>14</v>
      </c>
      <c r="G811" s="6" t="s">
        <v>122</v>
      </c>
      <c r="H811" s="84" t="str">
        <f t="shared" si="12"/>
        <v>Reason Unknown</v>
      </c>
      <c r="I811" s="63">
        <f>(tbl_raw_data[[#This Row],[Date Actioned]])-(tbl_raw_data[[#This Row],[Date Tagged]])</f>
        <v>1.4201388890796807E-2</v>
      </c>
      <c r="J811" s="66">
        <f>HOUR(tbl_raw_data[[#This Row],[time_taken]])*60+MINUTE(tbl_raw_data[[#This Row],[time_taken]])+SECOND(tbl_raw_data[[#This Row],[time_taken]])/60</f>
        <v>20.45</v>
      </c>
      <c r="K811" s="68">
        <f>DATE(YEAR(tbl_raw_data[[#This Row],[Date Actioned]]),MONTH(tbl_raw_data[[#This Row],[Date Actioned]]),DAY(tbl_raw_data[[#This Row],[Date Actioned]]))</f>
        <v>45140</v>
      </c>
      <c r="L811" s="65" t="str">
        <f>UPPER(TEXT(tbl_raw_data[[#This Row],[updated_date]],"MMMM"))</f>
        <v>AUGUST</v>
      </c>
      <c r="M811" s="65" t="str">
        <f>"WEEK "&amp;IF(ROUNDUP(DAY(tbl_raw_data[[#This Row],[updated_date]])/7,0)=5,4,ROUNDUP(DAY(tbl_raw_data[[#This Row],[updated_date]])/7,0))</f>
        <v>WEEK 1</v>
      </c>
      <c r="N811" s="71" t="str">
        <f>UPPER(VLOOKUP(tbl_raw_data[[#This Row],[Analyst]],settings!$A$1:$B$15,2,0))</f>
        <v>CAMROON</v>
      </c>
      <c r="O811" s="71" t="str">
        <f>TRIM(UPPER(tbl_raw_data[[#This Row],[Outcome]]))</f>
        <v>APPROVE</v>
      </c>
      <c r="P811" s="71" t="str">
        <f>TRIM(UPPER(tbl_raw_data[[#This Row],[Queue Name]]))</f>
        <v>CONSUMER PRE BUREAU</v>
      </c>
      <c r="Q811" s="71" t="str">
        <f>IF(tbl_raw_data[[#This Row],[time_taken_in_min]]&lt;=settings!$D$2,"SLA_MET","SLA_NOT_MET")</f>
        <v>SLA_NOT_MET</v>
      </c>
    </row>
    <row r="812" spans="1:17" hidden="1" x14ac:dyDescent="0.3">
      <c r="A812" s="1" t="s">
        <v>1775</v>
      </c>
      <c r="B812" s="34">
        <v>45140.665486111109</v>
      </c>
      <c r="C812" s="38">
        <v>45140.683946759258</v>
      </c>
      <c r="D812" s="3" t="s">
        <v>10</v>
      </c>
      <c r="E812" s="3" t="s">
        <v>18</v>
      </c>
      <c r="F812" s="3" t="s">
        <v>12</v>
      </c>
      <c r="G812" s="3" t="s">
        <v>15</v>
      </c>
      <c r="H812" s="84" t="str">
        <f t="shared" si="12"/>
        <v>Reason Unknown</v>
      </c>
      <c r="I812" s="63">
        <f>(tbl_raw_data[[#This Row],[Date Actioned]])-(tbl_raw_data[[#This Row],[Date Tagged]])</f>
        <v>1.8460648148902692E-2</v>
      </c>
      <c r="J812" s="66">
        <f>HOUR(tbl_raw_data[[#This Row],[time_taken]])*60+MINUTE(tbl_raw_data[[#This Row],[time_taken]])+SECOND(tbl_raw_data[[#This Row],[time_taken]])/60</f>
        <v>26.583333333333332</v>
      </c>
      <c r="K812" s="68">
        <f>DATE(YEAR(tbl_raw_data[[#This Row],[Date Actioned]]),MONTH(tbl_raw_data[[#This Row],[Date Actioned]]),DAY(tbl_raw_data[[#This Row],[Date Actioned]]))</f>
        <v>45140</v>
      </c>
      <c r="L812" s="65" t="str">
        <f>UPPER(TEXT(tbl_raw_data[[#This Row],[updated_date]],"MMMM"))</f>
        <v>AUGUST</v>
      </c>
      <c r="M812" s="65" t="str">
        <f>"WEEK "&amp;IF(ROUNDUP(DAY(tbl_raw_data[[#This Row],[updated_date]])/7,0)=5,4,ROUNDUP(DAY(tbl_raw_data[[#This Row],[updated_date]])/7,0))</f>
        <v>WEEK 1</v>
      </c>
      <c r="N812" s="71" t="str">
        <f>UPPER(VLOOKUP(tbl_raw_data[[#This Row],[Analyst]],settings!$A$1:$B$15,2,0))</f>
        <v>NITESH</v>
      </c>
      <c r="O812" s="71" t="str">
        <f>TRIM(UPPER(tbl_raw_data[[#This Row],[Outcome]]))</f>
        <v>APPROVE</v>
      </c>
      <c r="P812" s="71" t="str">
        <f>TRIM(UPPER(tbl_raw_data[[#This Row],[Queue Name]]))</f>
        <v>CONSUMER PRE BUREAU</v>
      </c>
      <c r="Q812" s="71" t="str">
        <f>IF(tbl_raw_data[[#This Row],[time_taken_in_min]]&lt;=settings!$D$2,"SLA_MET","SLA_NOT_MET")</f>
        <v>SLA_NOT_MET</v>
      </c>
    </row>
    <row r="813" spans="1:17" hidden="1" x14ac:dyDescent="0.3">
      <c r="A813" s="5" t="s">
        <v>1776</v>
      </c>
      <c r="B813" s="36">
        <v>45140.668252314812</v>
      </c>
      <c r="C813" s="37">
        <v>45140.673587962963</v>
      </c>
      <c r="D813" s="6" t="s">
        <v>10</v>
      </c>
      <c r="E813" s="6" t="s">
        <v>8</v>
      </c>
      <c r="F813" s="6" t="s">
        <v>17</v>
      </c>
      <c r="G813" s="6" t="s">
        <v>15</v>
      </c>
      <c r="H813" s="84" t="str">
        <f t="shared" si="12"/>
        <v>Reason Unknown</v>
      </c>
      <c r="I813" s="63">
        <f>(tbl_raw_data[[#This Row],[Date Actioned]])-(tbl_raw_data[[#This Row],[Date Tagged]])</f>
        <v>5.3356481512309983E-3</v>
      </c>
      <c r="J813" s="66">
        <f>HOUR(tbl_raw_data[[#This Row],[time_taken]])*60+MINUTE(tbl_raw_data[[#This Row],[time_taken]])+SECOND(tbl_raw_data[[#This Row],[time_taken]])/60</f>
        <v>7.6833333333333336</v>
      </c>
      <c r="K813" s="68">
        <f>DATE(YEAR(tbl_raw_data[[#This Row],[Date Actioned]]),MONTH(tbl_raw_data[[#This Row],[Date Actioned]]),DAY(tbl_raw_data[[#This Row],[Date Actioned]]))</f>
        <v>45140</v>
      </c>
      <c r="L813" s="65" t="str">
        <f>UPPER(TEXT(tbl_raw_data[[#This Row],[updated_date]],"MMMM"))</f>
        <v>AUGUST</v>
      </c>
      <c r="M813" s="65" t="str">
        <f>"WEEK "&amp;IF(ROUNDUP(DAY(tbl_raw_data[[#This Row],[updated_date]])/7,0)=5,4,ROUNDUP(DAY(tbl_raw_data[[#This Row],[updated_date]])/7,0))</f>
        <v>WEEK 1</v>
      </c>
      <c r="N813" s="71" t="str">
        <f>UPPER(VLOOKUP(tbl_raw_data[[#This Row],[Analyst]],settings!$A$1:$B$15,2,0))</f>
        <v>MERCEDES</v>
      </c>
      <c r="O813" s="71" t="str">
        <f>TRIM(UPPER(tbl_raw_data[[#This Row],[Outcome]]))</f>
        <v>APPROVE</v>
      </c>
      <c r="P813" s="71" t="str">
        <f>TRIM(UPPER(tbl_raw_data[[#This Row],[Queue Name]]))</f>
        <v>CONSUMER POST BUREAU</v>
      </c>
      <c r="Q813" s="71" t="str">
        <f>IF(tbl_raw_data[[#This Row],[time_taken_in_min]]&lt;=settings!$D$2,"SLA_MET","SLA_NOT_MET")</f>
        <v>SLA_MET</v>
      </c>
    </row>
    <row r="814" spans="1:17" hidden="1" x14ac:dyDescent="0.3">
      <c r="A814" s="7" t="s">
        <v>1777</v>
      </c>
      <c r="B814" s="34">
        <v>45140.66915509259</v>
      </c>
      <c r="C814" s="38">
        <v>45140.673402777778</v>
      </c>
      <c r="D814" s="3" t="s">
        <v>10</v>
      </c>
      <c r="E814" s="3" t="s">
        <v>11</v>
      </c>
      <c r="F814" s="3" t="s">
        <v>114</v>
      </c>
      <c r="G814" s="3" t="s">
        <v>26</v>
      </c>
      <c r="H814" s="84" t="str">
        <f t="shared" si="12"/>
        <v>Reason Unknown</v>
      </c>
      <c r="I814" s="63">
        <f>(tbl_raw_data[[#This Row],[Date Actioned]])-(tbl_raw_data[[#This Row],[Date Tagged]])</f>
        <v>4.2476851886021905E-3</v>
      </c>
      <c r="J814" s="66">
        <f>HOUR(tbl_raw_data[[#This Row],[time_taken]])*60+MINUTE(tbl_raw_data[[#This Row],[time_taken]])+SECOND(tbl_raw_data[[#This Row],[time_taken]])/60</f>
        <v>6.1166666666666663</v>
      </c>
      <c r="K814" s="68">
        <f>DATE(YEAR(tbl_raw_data[[#This Row],[Date Actioned]]),MONTH(tbl_raw_data[[#This Row],[Date Actioned]]),DAY(tbl_raw_data[[#This Row],[Date Actioned]]))</f>
        <v>45140</v>
      </c>
      <c r="L814" s="65" t="str">
        <f>UPPER(TEXT(tbl_raw_data[[#This Row],[updated_date]],"MMMM"))</f>
        <v>AUGUST</v>
      </c>
      <c r="M814" s="65" t="str">
        <f>"WEEK "&amp;IF(ROUNDUP(DAY(tbl_raw_data[[#This Row],[updated_date]])/7,0)=5,4,ROUNDUP(DAY(tbl_raw_data[[#This Row],[updated_date]])/7,0))</f>
        <v>WEEK 1</v>
      </c>
      <c r="N814" s="71" t="str">
        <f>UPPER(VLOOKUP(tbl_raw_data[[#This Row],[Analyst]],settings!$A$1:$B$15,2,0))</f>
        <v>FARDIN</v>
      </c>
      <c r="O814" s="71" t="str">
        <f>TRIM(UPPER(tbl_raw_data[[#This Row],[Outcome]]))</f>
        <v>APPROVE</v>
      </c>
      <c r="P814" s="71" t="str">
        <f>TRIM(UPPER(tbl_raw_data[[#This Row],[Queue Name]]))</f>
        <v>CONSUMER EXISTING</v>
      </c>
      <c r="Q814" s="71" t="str">
        <f>IF(tbl_raw_data[[#This Row],[time_taken_in_min]]&lt;=settings!$D$2,"SLA_MET","SLA_NOT_MET")</f>
        <v>SLA_MET</v>
      </c>
    </row>
    <row r="815" spans="1:17" hidden="1" x14ac:dyDescent="0.3">
      <c r="A815" s="1" t="s">
        <v>1778</v>
      </c>
      <c r="B815" s="36">
        <v>45140.669618055559</v>
      </c>
      <c r="C815" s="37">
        <v>45140.674571759257</v>
      </c>
      <c r="D815" s="6" t="s">
        <v>10</v>
      </c>
      <c r="E815" s="6" t="s">
        <v>18</v>
      </c>
      <c r="F815" s="6" t="s">
        <v>19</v>
      </c>
      <c r="G815" s="6" t="s">
        <v>23</v>
      </c>
      <c r="H815" s="84" t="str">
        <f t="shared" si="12"/>
        <v>Reason Unknown</v>
      </c>
      <c r="I815" s="63">
        <f>(tbl_raw_data[[#This Row],[Date Actioned]])-(tbl_raw_data[[#This Row],[Date Tagged]])</f>
        <v>4.9537036975380033E-3</v>
      </c>
      <c r="J815" s="66">
        <f>HOUR(tbl_raw_data[[#This Row],[time_taken]])*60+MINUTE(tbl_raw_data[[#This Row],[time_taken]])+SECOND(tbl_raw_data[[#This Row],[time_taken]])/60</f>
        <v>7.1333333333333337</v>
      </c>
      <c r="K815" s="68">
        <f>DATE(YEAR(tbl_raw_data[[#This Row],[Date Actioned]]),MONTH(tbl_raw_data[[#This Row],[Date Actioned]]),DAY(tbl_raw_data[[#This Row],[Date Actioned]]))</f>
        <v>45140</v>
      </c>
      <c r="L815" s="65" t="str">
        <f>UPPER(TEXT(tbl_raw_data[[#This Row],[updated_date]],"MMMM"))</f>
        <v>AUGUST</v>
      </c>
      <c r="M815" s="65" t="str">
        <f>"WEEK "&amp;IF(ROUNDUP(DAY(tbl_raw_data[[#This Row],[updated_date]])/7,0)=5,4,ROUNDUP(DAY(tbl_raw_data[[#This Row],[updated_date]])/7,0))</f>
        <v>WEEK 1</v>
      </c>
      <c r="N815" s="71" t="str">
        <f>UPPER(VLOOKUP(tbl_raw_data[[#This Row],[Analyst]],settings!$A$1:$B$15,2,0))</f>
        <v>NAVED</v>
      </c>
      <c r="O815" s="71" t="str">
        <f>TRIM(UPPER(tbl_raw_data[[#This Row],[Outcome]]))</f>
        <v>APPROVE</v>
      </c>
      <c r="P815" s="71" t="str">
        <f>TRIM(UPPER(tbl_raw_data[[#This Row],[Queue Name]]))</f>
        <v>CONSUMER PRE BUREAU</v>
      </c>
      <c r="Q815" s="71" t="str">
        <f>IF(tbl_raw_data[[#This Row],[time_taken_in_min]]&lt;=settings!$D$2,"SLA_MET","SLA_NOT_MET")</f>
        <v>SLA_MET</v>
      </c>
    </row>
    <row r="816" spans="1:17" hidden="1" x14ac:dyDescent="0.3">
      <c r="A816" s="5" t="s">
        <v>1779</v>
      </c>
      <c r="B816" s="34">
        <v>45140.670335648145</v>
      </c>
      <c r="C816" s="35">
        <v>45140.674016203702</v>
      </c>
      <c r="D816" s="2" t="s">
        <v>15</v>
      </c>
      <c r="E816" s="3" t="s">
        <v>8</v>
      </c>
      <c r="F816" s="2" t="s">
        <v>25</v>
      </c>
      <c r="G816" s="4"/>
      <c r="H816" s="84" t="str">
        <f t="shared" si="12"/>
        <v>Reason Unknown</v>
      </c>
      <c r="I816" s="63">
        <f>(tbl_raw_data[[#This Row],[Date Actioned]])-(tbl_raw_data[[#This Row],[Date Tagged]])</f>
        <v>3.6805555573664606E-3</v>
      </c>
      <c r="J816" s="66">
        <f>HOUR(tbl_raw_data[[#This Row],[time_taken]])*60+MINUTE(tbl_raw_data[[#This Row],[time_taken]])+SECOND(tbl_raw_data[[#This Row],[time_taken]])/60</f>
        <v>5.3</v>
      </c>
      <c r="K816" s="68">
        <f>DATE(YEAR(tbl_raw_data[[#This Row],[Date Actioned]]),MONTH(tbl_raw_data[[#This Row],[Date Actioned]]),DAY(tbl_raw_data[[#This Row],[Date Actioned]]))</f>
        <v>45140</v>
      </c>
      <c r="L816" s="65" t="str">
        <f>UPPER(TEXT(tbl_raw_data[[#This Row],[updated_date]],"MMMM"))</f>
        <v>AUGUST</v>
      </c>
      <c r="M816" s="65" t="str">
        <f>"WEEK "&amp;IF(ROUNDUP(DAY(tbl_raw_data[[#This Row],[updated_date]])/7,0)=5,4,ROUNDUP(DAY(tbl_raw_data[[#This Row],[updated_date]])/7,0))</f>
        <v>WEEK 1</v>
      </c>
      <c r="N816" s="71" t="str">
        <f>UPPER(VLOOKUP(tbl_raw_data[[#This Row],[Analyst]],settings!$A$1:$B$15,2,0))</f>
        <v>ASIF</v>
      </c>
      <c r="O816" s="71" t="str">
        <f>TRIM(UPPER(tbl_raw_data[[#This Row],[Outcome]]))</f>
        <v>APPROVE</v>
      </c>
      <c r="P816" s="71" t="str">
        <f>TRIM(UPPER(tbl_raw_data[[#This Row],[Queue Name]]))</f>
        <v>CONSUMER POST BUREAU</v>
      </c>
      <c r="Q816" s="71" t="str">
        <f>IF(tbl_raw_data[[#This Row],[time_taken_in_min]]&lt;=settings!$D$2,"SLA_MET","SLA_NOT_MET")</f>
        <v>SLA_MET</v>
      </c>
    </row>
    <row r="817" spans="1:17" hidden="1" x14ac:dyDescent="0.3">
      <c r="A817" s="7" t="s">
        <v>1780</v>
      </c>
      <c r="B817" s="36">
        <v>45140.674641203703</v>
      </c>
      <c r="C817" s="37">
        <v>45140.680092592593</v>
      </c>
      <c r="D817" s="6" t="s">
        <v>10</v>
      </c>
      <c r="E817" s="6" t="s">
        <v>18</v>
      </c>
      <c r="F817" s="6" t="s">
        <v>24</v>
      </c>
      <c r="G817" s="6" t="s">
        <v>16</v>
      </c>
      <c r="H817" s="84" t="str">
        <f t="shared" si="12"/>
        <v>Reason Unknown</v>
      </c>
      <c r="I817" s="63">
        <f>(tbl_raw_data[[#This Row],[Date Actioned]])-(tbl_raw_data[[#This Row],[Date Tagged]])</f>
        <v>5.4513888899236917E-3</v>
      </c>
      <c r="J817" s="66">
        <f>HOUR(tbl_raw_data[[#This Row],[time_taken]])*60+MINUTE(tbl_raw_data[[#This Row],[time_taken]])+SECOND(tbl_raw_data[[#This Row],[time_taken]])/60</f>
        <v>7.85</v>
      </c>
      <c r="K817" s="68">
        <f>DATE(YEAR(tbl_raw_data[[#This Row],[Date Actioned]]),MONTH(tbl_raw_data[[#This Row],[Date Actioned]]),DAY(tbl_raw_data[[#This Row],[Date Actioned]]))</f>
        <v>45140</v>
      </c>
      <c r="L817" s="65" t="str">
        <f>UPPER(TEXT(tbl_raw_data[[#This Row],[updated_date]],"MMMM"))</f>
        <v>AUGUST</v>
      </c>
      <c r="M817" s="65" t="str">
        <f>"WEEK "&amp;IF(ROUNDUP(DAY(tbl_raw_data[[#This Row],[updated_date]])/7,0)=5,4,ROUNDUP(DAY(tbl_raw_data[[#This Row],[updated_date]])/7,0))</f>
        <v>WEEK 1</v>
      </c>
      <c r="N817" s="71" t="str">
        <f>UPPER(VLOOKUP(tbl_raw_data[[#This Row],[Analyst]],settings!$A$1:$B$15,2,0))</f>
        <v>SAM</v>
      </c>
      <c r="O817" s="71" t="str">
        <f>TRIM(UPPER(tbl_raw_data[[#This Row],[Outcome]]))</f>
        <v>APPROVE</v>
      </c>
      <c r="P817" s="71" t="str">
        <f>TRIM(UPPER(tbl_raw_data[[#This Row],[Queue Name]]))</f>
        <v>CONSUMER PRE BUREAU</v>
      </c>
      <c r="Q817" s="71" t="str">
        <f>IF(tbl_raw_data[[#This Row],[time_taken_in_min]]&lt;=settings!$D$2,"SLA_MET","SLA_NOT_MET")</f>
        <v>SLA_MET</v>
      </c>
    </row>
    <row r="818" spans="1:17" hidden="1" x14ac:dyDescent="0.3">
      <c r="A818" s="1" t="s">
        <v>1781</v>
      </c>
      <c r="B818" s="34">
        <v>45140.675092592595</v>
      </c>
      <c r="C818" s="38">
        <v>45140.678703703707</v>
      </c>
      <c r="D818" s="3" t="s">
        <v>10</v>
      </c>
      <c r="E818" s="3" t="s">
        <v>8</v>
      </c>
      <c r="F818" s="3" t="s">
        <v>207</v>
      </c>
      <c r="G818" s="3" t="s">
        <v>16</v>
      </c>
      <c r="H818" s="84" t="str">
        <f t="shared" si="12"/>
        <v>Reason Unknown</v>
      </c>
      <c r="I818" s="63">
        <f>(tbl_raw_data[[#This Row],[Date Actioned]])-(tbl_raw_data[[#This Row],[Date Tagged]])</f>
        <v>3.6111111112404615E-3</v>
      </c>
      <c r="J818" s="66">
        <f>HOUR(tbl_raw_data[[#This Row],[time_taken]])*60+MINUTE(tbl_raw_data[[#This Row],[time_taken]])+SECOND(tbl_raw_data[[#This Row],[time_taken]])/60</f>
        <v>5.2</v>
      </c>
      <c r="K818" s="68">
        <f>DATE(YEAR(tbl_raw_data[[#This Row],[Date Actioned]]),MONTH(tbl_raw_data[[#This Row],[Date Actioned]]),DAY(tbl_raw_data[[#This Row],[Date Actioned]]))</f>
        <v>45140</v>
      </c>
      <c r="L818" s="65" t="str">
        <f>UPPER(TEXT(tbl_raw_data[[#This Row],[updated_date]],"MMMM"))</f>
        <v>AUGUST</v>
      </c>
      <c r="M818" s="65" t="str">
        <f>"WEEK "&amp;IF(ROUNDUP(DAY(tbl_raw_data[[#This Row],[updated_date]])/7,0)=5,4,ROUNDUP(DAY(tbl_raw_data[[#This Row],[updated_date]])/7,0))</f>
        <v>WEEK 1</v>
      </c>
      <c r="N818" s="71" t="str">
        <f>UPPER(VLOOKUP(tbl_raw_data[[#This Row],[Analyst]],settings!$A$1:$B$15,2,0))</f>
        <v>RAJ</v>
      </c>
      <c r="O818" s="71" t="str">
        <f>TRIM(UPPER(tbl_raw_data[[#This Row],[Outcome]]))</f>
        <v>APPROVE</v>
      </c>
      <c r="P818" s="71" t="str">
        <f>TRIM(UPPER(tbl_raw_data[[#This Row],[Queue Name]]))</f>
        <v>CONSUMER POST BUREAU</v>
      </c>
      <c r="Q818" s="71" t="str">
        <f>IF(tbl_raw_data[[#This Row],[time_taken_in_min]]&lt;=settings!$D$2,"SLA_MET","SLA_NOT_MET")</f>
        <v>SLA_MET</v>
      </c>
    </row>
    <row r="819" spans="1:17" hidden="1" x14ac:dyDescent="0.3">
      <c r="A819" s="5" t="s">
        <v>1782</v>
      </c>
      <c r="B819" s="36">
        <v>45140.677719907406</v>
      </c>
      <c r="C819" s="37">
        <v>45140.680358796293</v>
      </c>
      <c r="D819" s="6" t="s">
        <v>10</v>
      </c>
      <c r="E819" s="6" t="s">
        <v>11</v>
      </c>
      <c r="F819" s="6" t="s">
        <v>19</v>
      </c>
      <c r="G819" s="6" t="s">
        <v>15</v>
      </c>
      <c r="H819" s="84" t="str">
        <f t="shared" si="12"/>
        <v>Reason Unknown</v>
      </c>
      <c r="I819" s="63">
        <f>(tbl_raw_data[[#This Row],[Date Actioned]])-(tbl_raw_data[[#This Row],[Date Tagged]])</f>
        <v>2.638888887304347E-3</v>
      </c>
      <c r="J819" s="66">
        <f>HOUR(tbl_raw_data[[#This Row],[time_taken]])*60+MINUTE(tbl_raw_data[[#This Row],[time_taken]])+SECOND(tbl_raw_data[[#This Row],[time_taken]])/60</f>
        <v>3.8</v>
      </c>
      <c r="K819" s="68">
        <f>DATE(YEAR(tbl_raw_data[[#This Row],[Date Actioned]]),MONTH(tbl_raw_data[[#This Row],[Date Actioned]]),DAY(tbl_raw_data[[#This Row],[Date Actioned]]))</f>
        <v>45140</v>
      </c>
      <c r="L819" s="65" t="str">
        <f>UPPER(TEXT(tbl_raw_data[[#This Row],[updated_date]],"MMMM"))</f>
        <v>AUGUST</v>
      </c>
      <c r="M819" s="65" t="str">
        <f>"WEEK "&amp;IF(ROUNDUP(DAY(tbl_raw_data[[#This Row],[updated_date]])/7,0)=5,4,ROUNDUP(DAY(tbl_raw_data[[#This Row],[updated_date]])/7,0))</f>
        <v>WEEK 1</v>
      </c>
      <c r="N819" s="71" t="str">
        <f>UPPER(VLOOKUP(tbl_raw_data[[#This Row],[Analyst]],settings!$A$1:$B$15,2,0))</f>
        <v>NAVED</v>
      </c>
      <c r="O819" s="71" t="str">
        <f>TRIM(UPPER(tbl_raw_data[[#This Row],[Outcome]]))</f>
        <v>APPROVE</v>
      </c>
      <c r="P819" s="71" t="str">
        <f>TRIM(UPPER(tbl_raw_data[[#This Row],[Queue Name]]))</f>
        <v>CONSUMER EXISTING</v>
      </c>
      <c r="Q819" s="71" t="str">
        <f>IF(tbl_raw_data[[#This Row],[time_taken_in_min]]&lt;=settings!$D$2,"SLA_MET","SLA_NOT_MET")</f>
        <v>SLA_MET</v>
      </c>
    </row>
    <row r="820" spans="1:17" hidden="1" x14ac:dyDescent="0.3">
      <c r="A820" s="7" t="s">
        <v>1783</v>
      </c>
      <c r="B820" s="34">
        <v>45140.682141203702</v>
      </c>
      <c r="C820" s="35">
        <v>45140.690185185187</v>
      </c>
      <c r="D820" s="2" t="s">
        <v>15</v>
      </c>
      <c r="E820" s="3" t="s">
        <v>8</v>
      </c>
      <c r="F820" s="2" t="s">
        <v>25</v>
      </c>
      <c r="G820" s="4"/>
      <c r="H820" s="84" t="str">
        <f t="shared" si="12"/>
        <v>Reason Unknown</v>
      </c>
      <c r="I820" s="63">
        <f>(tbl_raw_data[[#This Row],[Date Actioned]])-(tbl_raw_data[[#This Row],[Date Tagged]])</f>
        <v>8.0439814846613444E-3</v>
      </c>
      <c r="J820" s="66">
        <f>HOUR(tbl_raw_data[[#This Row],[time_taken]])*60+MINUTE(tbl_raw_data[[#This Row],[time_taken]])+SECOND(tbl_raw_data[[#This Row],[time_taken]])/60</f>
        <v>11.583333333333334</v>
      </c>
      <c r="K820" s="68">
        <f>DATE(YEAR(tbl_raw_data[[#This Row],[Date Actioned]]),MONTH(tbl_raw_data[[#This Row],[Date Actioned]]),DAY(tbl_raw_data[[#This Row],[Date Actioned]]))</f>
        <v>45140</v>
      </c>
      <c r="L820" s="65" t="str">
        <f>UPPER(TEXT(tbl_raw_data[[#This Row],[updated_date]],"MMMM"))</f>
        <v>AUGUST</v>
      </c>
      <c r="M820" s="65" t="str">
        <f>"WEEK "&amp;IF(ROUNDUP(DAY(tbl_raw_data[[#This Row],[updated_date]])/7,0)=5,4,ROUNDUP(DAY(tbl_raw_data[[#This Row],[updated_date]])/7,0))</f>
        <v>WEEK 1</v>
      </c>
      <c r="N820" s="71" t="str">
        <f>UPPER(VLOOKUP(tbl_raw_data[[#This Row],[Analyst]],settings!$A$1:$B$15,2,0))</f>
        <v>ASIF</v>
      </c>
      <c r="O820" s="71" t="str">
        <f>TRIM(UPPER(tbl_raw_data[[#This Row],[Outcome]]))</f>
        <v>APPROVE</v>
      </c>
      <c r="P820" s="71" t="str">
        <f>TRIM(UPPER(tbl_raw_data[[#This Row],[Queue Name]]))</f>
        <v>CONSUMER POST BUREAU</v>
      </c>
      <c r="Q820" s="71" t="str">
        <f>IF(tbl_raw_data[[#This Row],[time_taken_in_min]]&lt;=settings!$D$2,"SLA_MET","SLA_NOT_MET")</f>
        <v>SLA_MET</v>
      </c>
    </row>
    <row r="821" spans="1:17" hidden="1" x14ac:dyDescent="0.3">
      <c r="A821" s="1" t="s">
        <v>1784</v>
      </c>
      <c r="B821" s="36">
        <v>45140.689513888887</v>
      </c>
      <c r="C821" s="39">
        <v>45140.701898148145</v>
      </c>
      <c r="D821" s="8" t="s">
        <v>15</v>
      </c>
      <c r="E821" s="6" t="s">
        <v>8</v>
      </c>
      <c r="F821" s="8" t="s">
        <v>9</v>
      </c>
      <c r="G821" s="9"/>
      <c r="H821" s="84" t="str">
        <f t="shared" si="12"/>
        <v>Reason Unknown</v>
      </c>
      <c r="I821" s="63">
        <f>(tbl_raw_data[[#This Row],[Date Actioned]])-(tbl_raw_data[[#This Row],[Date Tagged]])</f>
        <v>1.2384259258396924E-2</v>
      </c>
      <c r="J821" s="66">
        <f>HOUR(tbl_raw_data[[#This Row],[time_taken]])*60+MINUTE(tbl_raw_data[[#This Row],[time_taken]])+SECOND(tbl_raw_data[[#This Row],[time_taken]])/60</f>
        <v>17.833333333333332</v>
      </c>
      <c r="K821" s="68">
        <f>DATE(YEAR(tbl_raw_data[[#This Row],[Date Actioned]]),MONTH(tbl_raw_data[[#This Row],[Date Actioned]]),DAY(tbl_raw_data[[#This Row],[Date Actioned]]))</f>
        <v>45140</v>
      </c>
      <c r="L821" s="65" t="str">
        <f>UPPER(TEXT(tbl_raw_data[[#This Row],[updated_date]],"MMMM"))</f>
        <v>AUGUST</v>
      </c>
      <c r="M821" s="65" t="str">
        <f>"WEEK "&amp;IF(ROUNDUP(DAY(tbl_raw_data[[#This Row],[updated_date]])/7,0)=5,4,ROUNDUP(DAY(tbl_raw_data[[#This Row],[updated_date]])/7,0))</f>
        <v>WEEK 1</v>
      </c>
      <c r="N821" s="71" t="str">
        <f>UPPER(VLOOKUP(tbl_raw_data[[#This Row],[Analyst]],settings!$A$1:$B$15,2,0))</f>
        <v>QUADIR</v>
      </c>
      <c r="O821" s="71" t="str">
        <f>TRIM(UPPER(tbl_raw_data[[#This Row],[Outcome]]))</f>
        <v>APPROVE</v>
      </c>
      <c r="P821" s="71" t="str">
        <f>TRIM(UPPER(tbl_raw_data[[#This Row],[Queue Name]]))</f>
        <v>CONSUMER POST BUREAU</v>
      </c>
      <c r="Q821" s="71" t="str">
        <f>IF(tbl_raw_data[[#This Row],[time_taken_in_min]]&lt;=settings!$D$2,"SLA_MET","SLA_NOT_MET")</f>
        <v>SLA_MET</v>
      </c>
    </row>
    <row r="822" spans="1:17" hidden="1" x14ac:dyDescent="0.3">
      <c r="A822" s="5" t="s">
        <v>1785</v>
      </c>
      <c r="B822" s="34">
        <v>45140.690347222226</v>
      </c>
      <c r="C822" s="35">
        <v>45140.699687499997</v>
      </c>
      <c r="D822" s="2" t="s">
        <v>15</v>
      </c>
      <c r="E822" s="3" t="s">
        <v>11</v>
      </c>
      <c r="F822" s="2" t="s">
        <v>25</v>
      </c>
      <c r="G822" s="4"/>
      <c r="H822" s="84" t="str">
        <f t="shared" si="12"/>
        <v>Reason Unknown</v>
      </c>
      <c r="I822" s="63">
        <f>(tbl_raw_data[[#This Row],[Date Actioned]])-(tbl_raw_data[[#This Row],[Date Tagged]])</f>
        <v>9.3402777711162344E-3</v>
      </c>
      <c r="J822" s="66">
        <f>HOUR(tbl_raw_data[[#This Row],[time_taken]])*60+MINUTE(tbl_raw_data[[#This Row],[time_taken]])+SECOND(tbl_raw_data[[#This Row],[time_taken]])/60</f>
        <v>13.45</v>
      </c>
      <c r="K822" s="68">
        <f>DATE(YEAR(tbl_raw_data[[#This Row],[Date Actioned]]),MONTH(tbl_raw_data[[#This Row],[Date Actioned]]),DAY(tbl_raw_data[[#This Row],[Date Actioned]]))</f>
        <v>45140</v>
      </c>
      <c r="L822" s="65" t="str">
        <f>UPPER(TEXT(tbl_raw_data[[#This Row],[updated_date]],"MMMM"))</f>
        <v>AUGUST</v>
      </c>
      <c r="M822" s="65" t="str">
        <f>"WEEK "&amp;IF(ROUNDUP(DAY(tbl_raw_data[[#This Row],[updated_date]])/7,0)=5,4,ROUNDUP(DAY(tbl_raw_data[[#This Row],[updated_date]])/7,0))</f>
        <v>WEEK 1</v>
      </c>
      <c r="N822" s="71" t="str">
        <f>UPPER(VLOOKUP(tbl_raw_data[[#This Row],[Analyst]],settings!$A$1:$B$15,2,0))</f>
        <v>ASIF</v>
      </c>
      <c r="O822" s="71" t="str">
        <f>TRIM(UPPER(tbl_raw_data[[#This Row],[Outcome]]))</f>
        <v>APPROVE</v>
      </c>
      <c r="P822" s="71" t="str">
        <f>TRIM(UPPER(tbl_raw_data[[#This Row],[Queue Name]]))</f>
        <v>CONSUMER EXISTING</v>
      </c>
      <c r="Q822" s="71" t="str">
        <f>IF(tbl_raw_data[[#This Row],[time_taken_in_min]]&lt;=settings!$D$2,"SLA_MET","SLA_NOT_MET")</f>
        <v>SLA_MET</v>
      </c>
    </row>
    <row r="823" spans="1:17" hidden="1" x14ac:dyDescent="0.3">
      <c r="A823" s="7" t="s">
        <v>1786</v>
      </c>
      <c r="B823" s="36">
        <v>45140.694108796299</v>
      </c>
      <c r="C823" s="37">
        <v>45140.697858796295</v>
      </c>
      <c r="D823" s="6" t="s">
        <v>10</v>
      </c>
      <c r="E823" s="6" t="s">
        <v>11</v>
      </c>
      <c r="F823" s="6" t="s">
        <v>207</v>
      </c>
      <c r="G823" s="6" t="s">
        <v>15</v>
      </c>
      <c r="H823" s="84" t="str">
        <f t="shared" si="12"/>
        <v>Reason Unknown</v>
      </c>
      <c r="I823" s="63">
        <f>(tbl_raw_data[[#This Row],[Date Actioned]])-(tbl_raw_data[[#This Row],[Date Tagged]])</f>
        <v>3.749999996216502E-3</v>
      </c>
      <c r="J823" s="66">
        <f>HOUR(tbl_raw_data[[#This Row],[time_taken]])*60+MINUTE(tbl_raw_data[[#This Row],[time_taken]])+SECOND(tbl_raw_data[[#This Row],[time_taken]])/60</f>
        <v>5.4</v>
      </c>
      <c r="K823" s="68">
        <f>DATE(YEAR(tbl_raw_data[[#This Row],[Date Actioned]]),MONTH(tbl_raw_data[[#This Row],[Date Actioned]]),DAY(tbl_raw_data[[#This Row],[Date Actioned]]))</f>
        <v>45140</v>
      </c>
      <c r="L823" s="65" t="str">
        <f>UPPER(TEXT(tbl_raw_data[[#This Row],[updated_date]],"MMMM"))</f>
        <v>AUGUST</v>
      </c>
      <c r="M823" s="65" t="str">
        <f>"WEEK "&amp;IF(ROUNDUP(DAY(tbl_raw_data[[#This Row],[updated_date]])/7,0)=5,4,ROUNDUP(DAY(tbl_raw_data[[#This Row],[updated_date]])/7,0))</f>
        <v>WEEK 1</v>
      </c>
      <c r="N823" s="71" t="str">
        <f>UPPER(VLOOKUP(tbl_raw_data[[#This Row],[Analyst]],settings!$A$1:$B$15,2,0))</f>
        <v>RAJ</v>
      </c>
      <c r="O823" s="71" t="str">
        <f>TRIM(UPPER(tbl_raw_data[[#This Row],[Outcome]]))</f>
        <v>APPROVE</v>
      </c>
      <c r="P823" s="71" t="str">
        <f>TRIM(UPPER(tbl_raw_data[[#This Row],[Queue Name]]))</f>
        <v>CONSUMER EXISTING</v>
      </c>
      <c r="Q823" s="71" t="str">
        <f>IF(tbl_raw_data[[#This Row],[time_taken_in_min]]&lt;=settings!$D$2,"SLA_MET","SLA_NOT_MET")</f>
        <v>SLA_MET</v>
      </c>
    </row>
    <row r="824" spans="1:17" hidden="1" x14ac:dyDescent="0.3">
      <c r="A824" s="1" t="s">
        <v>1787</v>
      </c>
      <c r="B824" s="34">
        <v>45140.695405092592</v>
      </c>
      <c r="C824" s="35">
        <v>45140.711631944447</v>
      </c>
      <c r="D824" s="2" t="s">
        <v>15</v>
      </c>
      <c r="E824" s="3" t="s">
        <v>11</v>
      </c>
      <c r="F824" s="2" t="s">
        <v>24</v>
      </c>
      <c r="G824" s="4"/>
      <c r="H824" s="84" t="str">
        <f t="shared" si="12"/>
        <v>Reason Unknown</v>
      </c>
      <c r="I824" s="63">
        <f>(tbl_raw_data[[#This Row],[Date Actioned]])-(tbl_raw_data[[#This Row],[Date Tagged]])</f>
        <v>1.6226851854298729E-2</v>
      </c>
      <c r="J824" s="66">
        <f>HOUR(tbl_raw_data[[#This Row],[time_taken]])*60+MINUTE(tbl_raw_data[[#This Row],[time_taken]])+SECOND(tbl_raw_data[[#This Row],[time_taken]])/60</f>
        <v>23.366666666666667</v>
      </c>
      <c r="K824" s="68">
        <f>DATE(YEAR(tbl_raw_data[[#This Row],[Date Actioned]]),MONTH(tbl_raw_data[[#This Row],[Date Actioned]]),DAY(tbl_raw_data[[#This Row],[Date Actioned]]))</f>
        <v>45140</v>
      </c>
      <c r="L824" s="65" t="str">
        <f>UPPER(TEXT(tbl_raw_data[[#This Row],[updated_date]],"MMMM"))</f>
        <v>AUGUST</v>
      </c>
      <c r="M824" s="65" t="str">
        <f>"WEEK "&amp;IF(ROUNDUP(DAY(tbl_raw_data[[#This Row],[updated_date]])/7,0)=5,4,ROUNDUP(DAY(tbl_raw_data[[#This Row],[updated_date]])/7,0))</f>
        <v>WEEK 1</v>
      </c>
      <c r="N824" s="71" t="str">
        <f>UPPER(VLOOKUP(tbl_raw_data[[#This Row],[Analyst]],settings!$A$1:$B$15,2,0))</f>
        <v>SAM</v>
      </c>
      <c r="O824" s="71" t="str">
        <f>TRIM(UPPER(tbl_raw_data[[#This Row],[Outcome]]))</f>
        <v>APPROVE</v>
      </c>
      <c r="P824" s="71" t="str">
        <f>TRIM(UPPER(tbl_raw_data[[#This Row],[Queue Name]]))</f>
        <v>CONSUMER EXISTING</v>
      </c>
      <c r="Q824" s="71" t="str">
        <f>IF(tbl_raw_data[[#This Row],[time_taken_in_min]]&lt;=settings!$D$2,"SLA_MET","SLA_NOT_MET")</f>
        <v>SLA_NOT_MET</v>
      </c>
    </row>
    <row r="825" spans="1:17" hidden="1" x14ac:dyDescent="0.3">
      <c r="A825" s="5" t="s">
        <v>1788</v>
      </c>
      <c r="B825" s="36">
        <v>45140.697638888887</v>
      </c>
      <c r="C825" s="37">
        <v>45140.702557870369</v>
      </c>
      <c r="D825" s="6" t="s">
        <v>10</v>
      </c>
      <c r="E825" s="6" t="s">
        <v>11</v>
      </c>
      <c r="F825" s="6" t="s">
        <v>114</v>
      </c>
      <c r="G825" s="6" t="s">
        <v>15</v>
      </c>
      <c r="H825" s="84" t="str">
        <f t="shared" si="12"/>
        <v>Reason Unknown</v>
      </c>
      <c r="I825" s="63">
        <f>(tbl_raw_data[[#This Row],[Date Actioned]])-(tbl_raw_data[[#This Row],[Date Tagged]])</f>
        <v>4.9189814817509614E-3</v>
      </c>
      <c r="J825" s="66">
        <f>HOUR(tbl_raw_data[[#This Row],[time_taken]])*60+MINUTE(tbl_raw_data[[#This Row],[time_taken]])+SECOND(tbl_raw_data[[#This Row],[time_taken]])/60</f>
        <v>7.083333333333333</v>
      </c>
      <c r="K825" s="68">
        <f>DATE(YEAR(tbl_raw_data[[#This Row],[Date Actioned]]),MONTH(tbl_raw_data[[#This Row],[Date Actioned]]),DAY(tbl_raw_data[[#This Row],[Date Actioned]]))</f>
        <v>45140</v>
      </c>
      <c r="L825" s="65" t="str">
        <f>UPPER(TEXT(tbl_raw_data[[#This Row],[updated_date]],"MMMM"))</f>
        <v>AUGUST</v>
      </c>
      <c r="M825" s="65" t="str">
        <f>"WEEK "&amp;IF(ROUNDUP(DAY(tbl_raw_data[[#This Row],[updated_date]])/7,0)=5,4,ROUNDUP(DAY(tbl_raw_data[[#This Row],[updated_date]])/7,0))</f>
        <v>WEEK 1</v>
      </c>
      <c r="N825" s="71" t="str">
        <f>UPPER(VLOOKUP(tbl_raw_data[[#This Row],[Analyst]],settings!$A$1:$B$15,2,0))</f>
        <v>FARDIN</v>
      </c>
      <c r="O825" s="71" t="str">
        <f>TRIM(UPPER(tbl_raw_data[[#This Row],[Outcome]]))</f>
        <v>APPROVE</v>
      </c>
      <c r="P825" s="71" t="str">
        <f>TRIM(UPPER(tbl_raw_data[[#This Row],[Queue Name]]))</f>
        <v>CONSUMER EXISTING</v>
      </c>
      <c r="Q825" s="71" t="str">
        <f>IF(tbl_raw_data[[#This Row],[time_taken_in_min]]&lt;=settings!$D$2,"SLA_MET","SLA_NOT_MET")</f>
        <v>SLA_MET</v>
      </c>
    </row>
    <row r="826" spans="1:17" hidden="1" x14ac:dyDescent="0.3">
      <c r="A826" s="7" t="s">
        <v>1789</v>
      </c>
      <c r="B826" s="34">
        <v>45140.69771990741</v>
      </c>
      <c r="C826" s="38">
        <v>45140.701527777775</v>
      </c>
      <c r="D826" s="3" t="s">
        <v>10</v>
      </c>
      <c r="E826" s="3" t="s">
        <v>11</v>
      </c>
      <c r="F826" s="3" t="s">
        <v>207</v>
      </c>
      <c r="G826" s="3" t="s">
        <v>119</v>
      </c>
      <c r="H826" s="84" t="str">
        <f t="shared" si="12"/>
        <v>Reason Unknown</v>
      </c>
      <c r="I826" s="63">
        <f>(tbl_raw_data[[#This Row],[Date Actioned]])-(tbl_raw_data[[#This Row],[Date Tagged]])</f>
        <v>3.8078703655628487E-3</v>
      </c>
      <c r="J826" s="66">
        <f>HOUR(tbl_raw_data[[#This Row],[time_taken]])*60+MINUTE(tbl_raw_data[[#This Row],[time_taken]])+SECOND(tbl_raw_data[[#This Row],[time_taken]])/60</f>
        <v>5.4833333333333334</v>
      </c>
      <c r="K826" s="68">
        <f>DATE(YEAR(tbl_raw_data[[#This Row],[Date Actioned]]),MONTH(tbl_raw_data[[#This Row],[Date Actioned]]),DAY(tbl_raw_data[[#This Row],[Date Actioned]]))</f>
        <v>45140</v>
      </c>
      <c r="L826" s="65" t="str">
        <f>UPPER(TEXT(tbl_raw_data[[#This Row],[updated_date]],"MMMM"))</f>
        <v>AUGUST</v>
      </c>
      <c r="M826" s="65" t="str">
        <f>"WEEK "&amp;IF(ROUNDUP(DAY(tbl_raw_data[[#This Row],[updated_date]])/7,0)=5,4,ROUNDUP(DAY(tbl_raw_data[[#This Row],[updated_date]])/7,0))</f>
        <v>WEEK 1</v>
      </c>
      <c r="N826" s="71" t="str">
        <f>UPPER(VLOOKUP(tbl_raw_data[[#This Row],[Analyst]],settings!$A$1:$B$15,2,0))</f>
        <v>RAJ</v>
      </c>
      <c r="O826" s="71" t="str">
        <f>TRIM(UPPER(tbl_raw_data[[#This Row],[Outcome]]))</f>
        <v>APPROVE</v>
      </c>
      <c r="P826" s="71" t="str">
        <f>TRIM(UPPER(tbl_raw_data[[#This Row],[Queue Name]]))</f>
        <v>CONSUMER EXISTING</v>
      </c>
      <c r="Q826" s="71" t="str">
        <f>IF(tbl_raw_data[[#This Row],[time_taken_in_min]]&lt;=settings!$D$2,"SLA_MET","SLA_NOT_MET")</f>
        <v>SLA_MET</v>
      </c>
    </row>
    <row r="827" spans="1:17" hidden="1" x14ac:dyDescent="0.3">
      <c r="A827" s="1" t="s">
        <v>1790</v>
      </c>
      <c r="B827" s="36">
        <v>45140.70516203704</v>
      </c>
      <c r="C827" s="37">
        <v>45140.707997685182</v>
      </c>
      <c r="D827" s="6" t="s">
        <v>10</v>
      </c>
      <c r="E827" s="6" t="s">
        <v>11</v>
      </c>
      <c r="F827" s="6" t="s">
        <v>207</v>
      </c>
      <c r="G827" s="6" t="s">
        <v>15</v>
      </c>
      <c r="H827" s="84" t="str">
        <f t="shared" si="12"/>
        <v>Reason Unknown</v>
      </c>
      <c r="I827" s="63">
        <f>(tbl_raw_data[[#This Row],[Date Actioned]])-(tbl_raw_data[[#This Row],[Date Tagged]])</f>
        <v>2.8356481416267343E-3</v>
      </c>
      <c r="J827" s="66">
        <f>HOUR(tbl_raw_data[[#This Row],[time_taken]])*60+MINUTE(tbl_raw_data[[#This Row],[time_taken]])+SECOND(tbl_raw_data[[#This Row],[time_taken]])/60</f>
        <v>4.083333333333333</v>
      </c>
      <c r="K827" s="68">
        <f>DATE(YEAR(tbl_raw_data[[#This Row],[Date Actioned]]),MONTH(tbl_raw_data[[#This Row],[Date Actioned]]),DAY(tbl_raw_data[[#This Row],[Date Actioned]]))</f>
        <v>45140</v>
      </c>
      <c r="L827" s="65" t="str">
        <f>UPPER(TEXT(tbl_raw_data[[#This Row],[updated_date]],"MMMM"))</f>
        <v>AUGUST</v>
      </c>
      <c r="M827" s="65" t="str">
        <f>"WEEK "&amp;IF(ROUNDUP(DAY(tbl_raw_data[[#This Row],[updated_date]])/7,0)=5,4,ROUNDUP(DAY(tbl_raw_data[[#This Row],[updated_date]])/7,0))</f>
        <v>WEEK 1</v>
      </c>
      <c r="N827" s="71" t="str">
        <f>UPPER(VLOOKUP(tbl_raw_data[[#This Row],[Analyst]],settings!$A$1:$B$15,2,0))</f>
        <v>RAJ</v>
      </c>
      <c r="O827" s="71" t="str">
        <f>TRIM(UPPER(tbl_raw_data[[#This Row],[Outcome]]))</f>
        <v>APPROVE</v>
      </c>
      <c r="P827" s="71" t="str">
        <f>TRIM(UPPER(tbl_raw_data[[#This Row],[Queue Name]]))</f>
        <v>CONSUMER EXISTING</v>
      </c>
      <c r="Q827" s="71" t="str">
        <f>IF(tbl_raw_data[[#This Row],[time_taken_in_min]]&lt;=settings!$D$2,"SLA_MET","SLA_NOT_MET")</f>
        <v>SLA_MET</v>
      </c>
    </row>
    <row r="828" spans="1:17" hidden="1" x14ac:dyDescent="0.3">
      <c r="A828" s="5" t="s">
        <v>1791</v>
      </c>
      <c r="B828" s="34">
        <v>45140.706134259257</v>
      </c>
      <c r="C828" s="35">
        <v>45140.713807870372</v>
      </c>
      <c r="D828" s="2" t="s">
        <v>15</v>
      </c>
      <c r="E828" s="3" t="s">
        <v>11</v>
      </c>
      <c r="F828" s="2" t="s">
        <v>22</v>
      </c>
      <c r="G828" s="4"/>
      <c r="H828" s="84" t="str">
        <f t="shared" si="12"/>
        <v>Reason Unknown</v>
      </c>
      <c r="I828" s="63">
        <f>(tbl_raw_data[[#This Row],[Date Actioned]])-(tbl_raw_data[[#This Row],[Date Tagged]])</f>
        <v>7.6736111150239594E-3</v>
      </c>
      <c r="J828" s="66">
        <f>HOUR(tbl_raw_data[[#This Row],[time_taken]])*60+MINUTE(tbl_raw_data[[#This Row],[time_taken]])+SECOND(tbl_raw_data[[#This Row],[time_taken]])/60</f>
        <v>11.05</v>
      </c>
      <c r="K828" s="68">
        <f>DATE(YEAR(tbl_raw_data[[#This Row],[Date Actioned]]),MONTH(tbl_raw_data[[#This Row],[Date Actioned]]),DAY(tbl_raw_data[[#This Row],[Date Actioned]]))</f>
        <v>45140</v>
      </c>
      <c r="L828" s="65" t="str">
        <f>UPPER(TEXT(tbl_raw_data[[#This Row],[updated_date]],"MMMM"))</f>
        <v>AUGUST</v>
      </c>
      <c r="M828" s="65" t="str">
        <f>"WEEK "&amp;IF(ROUNDUP(DAY(tbl_raw_data[[#This Row],[updated_date]])/7,0)=5,4,ROUNDUP(DAY(tbl_raw_data[[#This Row],[updated_date]])/7,0))</f>
        <v>WEEK 1</v>
      </c>
      <c r="N828" s="71" t="str">
        <f>UPPER(VLOOKUP(tbl_raw_data[[#This Row],[Analyst]],settings!$A$1:$B$15,2,0))</f>
        <v>ROHAN</v>
      </c>
      <c r="O828" s="71" t="str">
        <f>TRIM(UPPER(tbl_raw_data[[#This Row],[Outcome]]))</f>
        <v>APPROVE</v>
      </c>
      <c r="P828" s="71" t="str">
        <f>TRIM(UPPER(tbl_raw_data[[#This Row],[Queue Name]]))</f>
        <v>CONSUMER EXISTING</v>
      </c>
      <c r="Q828" s="71" t="str">
        <f>IF(tbl_raw_data[[#This Row],[time_taken_in_min]]&lt;=settings!$D$2,"SLA_MET","SLA_NOT_MET")</f>
        <v>SLA_MET</v>
      </c>
    </row>
    <row r="829" spans="1:17" hidden="1" x14ac:dyDescent="0.3">
      <c r="A829" s="7" t="s">
        <v>1792</v>
      </c>
      <c r="B829" s="36">
        <v>45140.706493055557</v>
      </c>
      <c r="C829" s="39">
        <v>45140.716284722221</v>
      </c>
      <c r="D829" s="8" t="s">
        <v>15</v>
      </c>
      <c r="E829" s="6" t="s">
        <v>11</v>
      </c>
      <c r="F829" s="8" t="s">
        <v>22</v>
      </c>
      <c r="G829" s="9"/>
      <c r="H829" s="84" t="str">
        <f t="shared" si="12"/>
        <v>Reason Unknown</v>
      </c>
      <c r="I829" s="63">
        <f>(tbl_raw_data[[#This Row],[Date Actioned]])-(tbl_raw_data[[#This Row],[Date Tagged]])</f>
        <v>9.7916666636592709E-3</v>
      </c>
      <c r="J829" s="66">
        <f>HOUR(tbl_raw_data[[#This Row],[time_taken]])*60+MINUTE(tbl_raw_data[[#This Row],[time_taken]])+SECOND(tbl_raw_data[[#This Row],[time_taken]])/60</f>
        <v>14.1</v>
      </c>
      <c r="K829" s="68">
        <f>DATE(YEAR(tbl_raw_data[[#This Row],[Date Actioned]]),MONTH(tbl_raw_data[[#This Row],[Date Actioned]]),DAY(tbl_raw_data[[#This Row],[Date Actioned]]))</f>
        <v>45140</v>
      </c>
      <c r="L829" s="65" t="str">
        <f>UPPER(TEXT(tbl_raw_data[[#This Row],[updated_date]],"MMMM"))</f>
        <v>AUGUST</v>
      </c>
      <c r="M829" s="65" t="str">
        <f>"WEEK "&amp;IF(ROUNDUP(DAY(tbl_raw_data[[#This Row],[updated_date]])/7,0)=5,4,ROUNDUP(DAY(tbl_raw_data[[#This Row],[updated_date]])/7,0))</f>
        <v>WEEK 1</v>
      </c>
      <c r="N829" s="71" t="str">
        <f>UPPER(VLOOKUP(tbl_raw_data[[#This Row],[Analyst]],settings!$A$1:$B$15,2,0))</f>
        <v>ROHAN</v>
      </c>
      <c r="O829" s="71" t="str">
        <f>TRIM(UPPER(tbl_raw_data[[#This Row],[Outcome]]))</f>
        <v>APPROVE</v>
      </c>
      <c r="P829" s="71" t="str">
        <f>TRIM(UPPER(tbl_raw_data[[#This Row],[Queue Name]]))</f>
        <v>CONSUMER EXISTING</v>
      </c>
      <c r="Q829" s="71" t="str">
        <f>IF(tbl_raw_data[[#This Row],[time_taken_in_min]]&lt;=settings!$D$2,"SLA_MET","SLA_NOT_MET")</f>
        <v>SLA_MET</v>
      </c>
    </row>
    <row r="830" spans="1:17" hidden="1" x14ac:dyDescent="0.3">
      <c r="A830" s="1" t="s">
        <v>1793</v>
      </c>
      <c r="B830" s="34">
        <v>45140.707743055558</v>
      </c>
      <c r="C830" s="38">
        <v>45140.712557870371</v>
      </c>
      <c r="D830" s="3" t="s">
        <v>10</v>
      </c>
      <c r="E830" s="3" t="s">
        <v>18</v>
      </c>
      <c r="F830" s="3" t="s">
        <v>114</v>
      </c>
      <c r="G830" s="3" t="s">
        <v>23</v>
      </c>
      <c r="H830" s="84" t="str">
        <f t="shared" si="12"/>
        <v>Reason Unknown</v>
      </c>
      <c r="I830" s="63">
        <f>(tbl_raw_data[[#This Row],[Date Actioned]])-(tbl_raw_data[[#This Row],[Date Tagged]])</f>
        <v>4.8148148125619628E-3</v>
      </c>
      <c r="J830" s="66">
        <f>HOUR(tbl_raw_data[[#This Row],[time_taken]])*60+MINUTE(tbl_raw_data[[#This Row],[time_taken]])+SECOND(tbl_raw_data[[#This Row],[time_taken]])/60</f>
        <v>6.9333333333333336</v>
      </c>
      <c r="K830" s="68">
        <f>DATE(YEAR(tbl_raw_data[[#This Row],[Date Actioned]]),MONTH(tbl_raw_data[[#This Row],[Date Actioned]]),DAY(tbl_raw_data[[#This Row],[Date Actioned]]))</f>
        <v>45140</v>
      </c>
      <c r="L830" s="65" t="str">
        <f>UPPER(TEXT(tbl_raw_data[[#This Row],[updated_date]],"MMMM"))</f>
        <v>AUGUST</v>
      </c>
      <c r="M830" s="65" t="str">
        <f>"WEEK "&amp;IF(ROUNDUP(DAY(tbl_raw_data[[#This Row],[updated_date]])/7,0)=5,4,ROUNDUP(DAY(tbl_raw_data[[#This Row],[updated_date]])/7,0))</f>
        <v>WEEK 1</v>
      </c>
      <c r="N830" s="71" t="str">
        <f>UPPER(VLOOKUP(tbl_raw_data[[#This Row],[Analyst]],settings!$A$1:$B$15,2,0))</f>
        <v>FARDIN</v>
      </c>
      <c r="O830" s="71" t="str">
        <f>TRIM(UPPER(tbl_raw_data[[#This Row],[Outcome]]))</f>
        <v>APPROVE</v>
      </c>
      <c r="P830" s="71" t="str">
        <f>TRIM(UPPER(tbl_raw_data[[#This Row],[Queue Name]]))</f>
        <v>CONSUMER PRE BUREAU</v>
      </c>
      <c r="Q830" s="71" t="str">
        <f>IF(tbl_raw_data[[#This Row],[time_taken_in_min]]&lt;=settings!$D$2,"SLA_MET","SLA_NOT_MET")</f>
        <v>SLA_MET</v>
      </c>
    </row>
    <row r="831" spans="1:17" hidden="1" x14ac:dyDescent="0.3">
      <c r="A831" s="5" t="s">
        <v>1794</v>
      </c>
      <c r="B831" s="36">
        <v>45140.713923611111</v>
      </c>
      <c r="C831" s="37">
        <v>45140.720879629633</v>
      </c>
      <c r="D831" s="6" t="s">
        <v>10</v>
      </c>
      <c r="E831" s="6" t="s">
        <v>11</v>
      </c>
      <c r="F831" s="6" t="s">
        <v>114</v>
      </c>
      <c r="G831" s="6" t="s">
        <v>15</v>
      </c>
      <c r="H831" s="84" t="str">
        <f t="shared" si="12"/>
        <v>Reason Unknown</v>
      </c>
      <c r="I831" s="63">
        <f>(tbl_raw_data[[#This Row],[Date Actioned]])-(tbl_raw_data[[#This Row],[Date Tagged]])</f>
        <v>6.9560185220325366E-3</v>
      </c>
      <c r="J831" s="66">
        <f>HOUR(tbl_raw_data[[#This Row],[time_taken]])*60+MINUTE(tbl_raw_data[[#This Row],[time_taken]])+SECOND(tbl_raw_data[[#This Row],[time_taken]])/60</f>
        <v>10.016666666666667</v>
      </c>
      <c r="K831" s="68">
        <f>DATE(YEAR(tbl_raw_data[[#This Row],[Date Actioned]]),MONTH(tbl_raw_data[[#This Row],[Date Actioned]]),DAY(tbl_raw_data[[#This Row],[Date Actioned]]))</f>
        <v>45140</v>
      </c>
      <c r="L831" s="65" t="str">
        <f>UPPER(TEXT(tbl_raw_data[[#This Row],[updated_date]],"MMMM"))</f>
        <v>AUGUST</v>
      </c>
      <c r="M831" s="65" t="str">
        <f>"WEEK "&amp;IF(ROUNDUP(DAY(tbl_raw_data[[#This Row],[updated_date]])/7,0)=5,4,ROUNDUP(DAY(tbl_raw_data[[#This Row],[updated_date]])/7,0))</f>
        <v>WEEK 1</v>
      </c>
      <c r="N831" s="71" t="str">
        <f>UPPER(VLOOKUP(tbl_raw_data[[#This Row],[Analyst]],settings!$A$1:$B$15,2,0))</f>
        <v>FARDIN</v>
      </c>
      <c r="O831" s="71" t="str">
        <f>TRIM(UPPER(tbl_raw_data[[#This Row],[Outcome]]))</f>
        <v>APPROVE</v>
      </c>
      <c r="P831" s="71" t="str">
        <f>TRIM(UPPER(tbl_raw_data[[#This Row],[Queue Name]]))</f>
        <v>CONSUMER EXISTING</v>
      </c>
      <c r="Q831" s="71" t="str">
        <f>IF(tbl_raw_data[[#This Row],[time_taken_in_min]]&lt;=settings!$D$2,"SLA_MET","SLA_NOT_MET")</f>
        <v>SLA_MET</v>
      </c>
    </row>
    <row r="832" spans="1:17" hidden="1" x14ac:dyDescent="0.3">
      <c r="A832" s="7" t="s">
        <v>1795</v>
      </c>
      <c r="B832" s="34">
        <v>45140.717650462961</v>
      </c>
      <c r="C832" s="38">
        <v>45140.720127314817</v>
      </c>
      <c r="D832" s="3" t="s">
        <v>10</v>
      </c>
      <c r="E832" s="3" t="s">
        <v>18</v>
      </c>
      <c r="F832" s="3" t="s">
        <v>24</v>
      </c>
      <c r="G832" s="3" t="s">
        <v>23</v>
      </c>
      <c r="H832" s="84" t="str">
        <f t="shared" si="12"/>
        <v>Reason Unknown</v>
      </c>
      <c r="I832" s="63">
        <f>(tbl_raw_data[[#This Row],[Date Actioned]])-(tbl_raw_data[[#This Row],[Date Tagged]])</f>
        <v>2.4768518560449593E-3</v>
      </c>
      <c r="J832" s="66">
        <f>HOUR(tbl_raw_data[[#This Row],[time_taken]])*60+MINUTE(tbl_raw_data[[#This Row],[time_taken]])+SECOND(tbl_raw_data[[#This Row],[time_taken]])/60</f>
        <v>3.5666666666666664</v>
      </c>
      <c r="K832" s="68">
        <f>DATE(YEAR(tbl_raw_data[[#This Row],[Date Actioned]]),MONTH(tbl_raw_data[[#This Row],[Date Actioned]]),DAY(tbl_raw_data[[#This Row],[Date Actioned]]))</f>
        <v>45140</v>
      </c>
      <c r="L832" s="65" t="str">
        <f>UPPER(TEXT(tbl_raw_data[[#This Row],[updated_date]],"MMMM"))</f>
        <v>AUGUST</v>
      </c>
      <c r="M832" s="65" t="str">
        <f>"WEEK "&amp;IF(ROUNDUP(DAY(tbl_raw_data[[#This Row],[updated_date]])/7,0)=5,4,ROUNDUP(DAY(tbl_raw_data[[#This Row],[updated_date]])/7,0))</f>
        <v>WEEK 1</v>
      </c>
      <c r="N832" s="71" t="str">
        <f>UPPER(VLOOKUP(tbl_raw_data[[#This Row],[Analyst]],settings!$A$1:$B$15,2,0))</f>
        <v>SAM</v>
      </c>
      <c r="O832" s="71" t="str">
        <f>TRIM(UPPER(tbl_raw_data[[#This Row],[Outcome]]))</f>
        <v>APPROVE</v>
      </c>
      <c r="P832" s="71" t="str">
        <f>TRIM(UPPER(tbl_raw_data[[#This Row],[Queue Name]]))</f>
        <v>CONSUMER PRE BUREAU</v>
      </c>
      <c r="Q832" s="71" t="str">
        <f>IF(tbl_raw_data[[#This Row],[time_taken_in_min]]&lt;=settings!$D$2,"SLA_MET","SLA_NOT_MET")</f>
        <v>SLA_MET</v>
      </c>
    </row>
    <row r="833" spans="1:17" hidden="1" x14ac:dyDescent="0.3">
      <c r="A833" s="1" t="s">
        <v>1796</v>
      </c>
      <c r="B833" s="36">
        <v>45140.719652777778</v>
      </c>
      <c r="C833" s="37">
        <v>45140.72488425926</v>
      </c>
      <c r="D833" s="6" t="s">
        <v>10</v>
      </c>
      <c r="E833" s="6" t="s">
        <v>11</v>
      </c>
      <c r="F833" s="6" t="s">
        <v>206</v>
      </c>
      <c r="G833" s="6" t="s">
        <v>15</v>
      </c>
      <c r="H833" s="84" t="str">
        <f t="shared" si="12"/>
        <v>Reason Unknown</v>
      </c>
      <c r="I833" s="63">
        <f>(tbl_raw_data[[#This Row],[Date Actioned]])-(tbl_raw_data[[#This Row],[Date Tagged]])</f>
        <v>5.2314814820419997E-3</v>
      </c>
      <c r="J833" s="66">
        <f>HOUR(tbl_raw_data[[#This Row],[time_taken]])*60+MINUTE(tbl_raw_data[[#This Row],[time_taken]])+SECOND(tbl_raw_data[[#This Row],[time_taken]])/60</f>
        <v>7.5333333333333332</v>
      </c>
      <c r="K833" s="68">
        <f>DATE(YEAR(tbl_raw_data[[#This Row],[Date Actioned]]),MONTH(tbl_raw_data[[#This Row],[Date Actioned]]),DAY(tbl_raw_data[[#This Row],[Date Actioned]]))</f>
        <v>45140</v>
      </c>
      <c r="L833" s="65" t="str">
        <f>UPPER(TEXT(tbl_raw_data[[#This Row],[updated_date]],"MMMM"))</f>
        <v>AUGUST</v>
      </c>
      <c r="M833" s="65" t="str">
        <f>"WEEK "&amp;IF(ROUNDUP(DAY(tbl_raw_data[[#This Row],[updated_date]])/7,0)=5,4,ROUNDUP(DAY(tbl_raw_data[[#This Row],[updated_date]])/7,0))</f>
        <v>WEEK 1</v>
      </c>
      <c r="N833" s="71" t="str">
        <f>UPPER(VLOOKUP(tbl_raw_data[[#This Row],[Analyst]],settings!$A$1:$B$15,2,0))</f>
        <v>HARDIK</v>
      </c>
      <c r="O833" s="71" t="str">
        <f>TRIM(UPPER(tbl_raw_data[[#This Row],[Outcome]]))</f>
        <v>APPROVE</v>
      </c>
      <c r="P833" s="71" t="str">
        <f>TRIM(UPPER(tbl_raw_data[[#This Row],[Queue Name]]))</f>
        <v>CONSUMER EXISTING</v>
      </c>
      <c r="Q833" s="71" t="str">
        <f>IF(tbl_raw_data[[#This Row],[time_taken_in_min]]&lt;=settings!$D$2,"SLA_MET","SLA_NOT_MET")</f>
        <v>SLA_MET</v>
      </c>
    </row>
    <row r="834" spans="1:17" hidden="1" x14ac:dyDescent="0.3">
      <c r="A834" s="5" t="s">
        <v>1797</v>
      </c>
      <c r="B834" s="34">
        <v>45140.724479166667</v>
      </c>
      <c r="C834" s="38">
        <v>45140.730266203704</v>
      </c>
      <c r="D834" s="3" t="s">
        <v>10</v>
      </c>
      <c r="E834" s="3" t="s">
        <v>11</v>
      </c>
      <c r="F834" s="3" t="s">
        <v>24</v>
      </c>
      <c r="G834" s="3" t="s">
        <v>26</v>
      </c>
      <c r="H834" s="84" t="str">
        <f t="shared" si="12"/>
        <v>Reason Unknown</v>
      </c>
      <c r="I834" s="63">
        <f>(tbl_raw_data[[#This Row],[Date Actioned]])-(tbl_raw_data[[#This Row],[Date Tagged]])</f>
        <v>5.7870370364980772E-3</v>
      </c>
      <c r="J834" s="66">
        <f>HOUR(tbl_raw_data[[#This Row],[time_taken]])*60+MINUTE(tbl_raw_data[[#This Row],[time_taken]])+SECOND(tbl_raw_data[[#This Row],[time_taken]])/60</f>
        <v>8.3333333333333339</v>
      </c>
      <c r="K834" s="68">
        <f>DATE(YEAR(tbl_raw_data[[#This Row],[Date Actioned]]),MONTH(tbl_raw_data[[#This Row],[Date Actioned]]),DAY(tbl_raw_data[[#This Row],[Date Actioned]]))</f>
        <v>45140</v>
      </c>
      <c r="L834" s="65" t="str">
        <f>UPPER(TEXT(tbl_raw_data[[#This Row],[updated_date]],"MMMM"))</f>
        <v>AUGUST</v>
      </c>
      <c r="M834" s="65" t="str">
        <f>"WEEK "&amp;IF(ROUNDUP(DAY(tbl_raw_data[[#This Row],[updated_date]])/7,0)=5,4,ROUNDUP(DAY(tbl_raw_data[[#This Row],[updated_date]])/7,0))</f>
        <v>WEEK 1</v>
      </c>
      <c r="N834" s="71" t="str">
        <f>UPPER(VLOOKUP(tbl_raw_data[[#This Row],[Analyst]],settings!$A$1:$B$15,2,0))</f>
        <v>SAM</v>
      </c>
      <c r="O834" s="71" t="str">
        <f>TRIM(UPPER(tbl_raw_data[[#This Row],[Outcome]]))</f>
        <v>APPROVE</v>
      </c>
      <c r="P834" s="71" t="str">
        <f>TRIM(UPPER(tbl_raw_data[[#This Row],[Queue Name]]))</f>
        <v>CONSUMER EXISTING</v>
      </c>
      <c r="Q834" s="71" t="str">
        <f>IF(tbl_raw_data[[#This Row],[time_taken_in_min]]&lt;=settings!$D$2,"SLA_MET","SLA_NOT_MET")</f>
        <v>SLA_MET</v>
      </c>
    </row>
    <row r="835" spans="1:17" hidden="1" x14ac:dyDescent="0.3">
      <c r="A835" s="7" t="s">
        <v>1798</v>
      </c>
      <c r="B835" s="36">
        <v>45140.72483796296</v>
      </c>
      <c r="C835" s="39">
        <v>45140.733229166668</v>
      </c>
      <c r="D835" s="8" t="s">
        <v>15</v>
      </c>
      <c r="E835" s="6" t="s">
        <v>11</v>
      </c>
      <c r="F835" s="8" t="s">
        <v>9</v>
      </c>
      <c r="G835" s="9"/>
      <c r="H835" s="84" t="str">
        <f t="shared" ref="H835:H898" si="13">IF(OR(ISNUMBER(SEARCH("duplicate",G835)), ISNUMBER(SEARCH("previously",G835)), ISNUMBER(SEARCH("previously approved",G835))), "Duplicate Application",
IF(OR(ISNUMBER(SEARCH("incorrect",G835)), ISNUMBER(SEARCH("remove", G835))), "Incorrect Details",
IF(ISNUMBER(SEARCH("incomplete",G835)), "Incomplete Details",
IF(ISNUMBER(SEARCH("overdue",G835)), "Overdue Bill",
IF(OR(ISNUMBER(SEARCH("resubmit as", G835)), ISNUMBER(SEARCH("re-submit as", G835))), "Incorrect Queue",
IF(OR(ISNUMBER(SEARCH("100",G835)), ISNUMBER(SEARCH("correct", G835)), ISNUMBER(SEARCH("email", G835)), ISNUMBER(SEARCH("please submit", G835)), ISNUMBER(SEARCH("please resubmit",G835)), ISNUMBER(SEARCH("please re-submit", G835)), ISNUMBER(SEARCH("please send", G835))), "Incomplete Details",
IF(ISNUMBER(SEARCH("error", G835)), "System Error", "Reason Unknown")))))))</f>
        <v>Reason Unknown</v>
      </c>
      <c r="I835" s="63">
        <f>(tbl_raw_data[[#This Row],[Date Actioned]])-(tbl_raw_data[[#This Row],[Date Tagged]])</f>
        <v>8.3912037080153823E-3</v>
      </c>
      <c r="J835" s="66">
        <f>HOUR(tbl_raw_data[[#This Row],[time_taken]])*60+MINUTE(tbl_raw_data[[#This Row],[time_taken]])+SECOND(tbl_raw_data[[#This Row],[time_taken]])/60</f>
        <v>12.083333333333334</v>
      </c>
      <c r="K835" s="68">
        <f>DATE(YEAR(tbl_raw_data[[#This Row],[Date Actioned]]),MONTH(tbl_raw_data[[#This Row],[Date Actioned]]),DAY(tbl_raw_data[[#This Row],[Date Actioned]]))</f>
        <v>45140</v>
      </c>
      <c r="L835" s="65" t="str">
        <f>UPPER(TEXT(tbl_raw_data[[#This Row],[updated_date]],"MMMM"))</f>
        <v>AUGUST</v>
      </c>
      <c r="M835" s="65" t="str">
        <f>"WEEK "&amp;IF(ROUNDUP(DAY(tbl_raw_data[[#This Row],[updated_date]])/7,0)=5,4,ROUNDUP(DAY(tbl_raw_data[[#This Row],[updated_date]])/7,0))</f>
        <v>WEEK 1</v>
      </c>
      <c r="N835" s="71" t="str">
        <f>UPPER(VLOOKUP(tbl_raw_data[[#This Row],[Analyst]],settings!$A$1:$B$15,2,0))</f>
        <v>QUADIR</v>
      </c>
      <c r="O835" s="71" t="str">
        <f>TRIM(UPPER(tbl_raw_data[[#This Row],[Outcome]]))</f>
        <v>APPROVE</v>
      </c>
      <c r="P835" s="71" t="str">
        <f>TRIM(UPPER(tbl_raw_data[[#This Row],[Queue Name]]))</f>
        <v>CONSUMER EXISTING</v>
      </c>
      <c r="Q835" s="71" t="str">
        <f>IF(tbl_raw_data[[#This Row],[time_taken_in_min]]&lt;=settings!$D$2,"SLA_MET","SLA_NOT_MET")</f>
        <v>SLA_MET</v>
      </c>
    </row>
    <row r="836" spans="1:17" hidden="1" x14ac:dyDescent="0.3">
      <c r="A836" s="1" t="s">
        <v>1799</v>
      </c>
      <c r="B836" s="34">
        <v>45140.725115740737</v>
      </c>
      <c r="C836" s="35">
        <v>45140.743321759262</v>
      </c>
      <c r="D836" s="2" t="s">
        <v>15</v>
      </c>
      <c r="E836" s="3" t="s">
        <v>8</v>
      </c>
      <c r="F836" s="2" t="s">
        <v>25</v>
      </c>
      <c r="G836" s="4"/>
      <c r="H836" s="84" t="str">
        <f t="shared" si="13"/>
        <v>Reason Unknown</v>
      </c>
      <c r="I836" s="63">
        <f>(tbl_raw_data[[#This Row],[Date Actioned]])-(tbl_raw_data[[#This Row],[Date Tagged]])</f>
        <v>1.8206018525233958E-2</v>
      </c>
      <c r="J836" s="66">
        <f>HOUR(tbl_raw_data[[#This Row],[time_taken]])*60+MINUTE(tbl_raw_data[[#This Row],[time_taken]])+SECOND(tbl_raw_data[[#This Row],[time_taken]])/60</f>
        <v>26.216666666666665</v>
      </c>
      <c r="K836" s="68">
        <f>DATE(YEAR(tbl_raw_data[[#This Row],[Date Actioned]]),MONTH(tbl_raw_data[[#This Row],[Date Actioned]]),DAY(tbl_raw_data[[#This Row],[Date Actioned]]))</f>
        <v>45140</v>
      </c>
      <c r="L836" s="65" t="str">
        <f>UPPER(TEXT(tbl_raw_data[[#This Row],[updated_date]],"MMMM"))</f>
        <v>AUGUST</v>
      </c>
      <c r="M836" s="65" t="str">
        <f>"WEEK "&amp;IF(ROUNDUP(DAY(tbl_raw_data[[#This Row],[updated_date]])/7,0)=5,4,ROUNDUP(DAY(tbl_raw_data[[#This Row],[updated_date]])/7,0))</f>
        <v>WEEK 1</v>
      </c>
      <c r="N836" s="71" t="str">
        <f>UPPER(VLOOKUP(tbl_raw_data[[#This Row],[Analyst]],settings!$A$1:$B$15,2,0))</f>
        <v>ASIF</v>
      </c>
      <c r="O836" s="71" t="str">
        <f>TRIM(UPPER(tbl_raw_data[[#This Row],[Outcome]]))</f>
        <v>APPROVE</v>
      </c>
      <c r="P836" s="71" t="str">
        <f>TRIM(UPPER(tbl_raw_data[[#This Row],[Queue Name]]))</f>
        <v>CONSUMER POST BUREAU</v>
      </c>
      <c r="Q836" s="71" t="str">
        <f>IF(tbl_raw_data[[#This Row],[time_taken_in_min]]&lt;=settings!$D$2,"SLA_MET","SLA_NOT_MET")</f>
        <v>SLA_NOT_MET</v>
      </c>
    </row>
    <row r="837" spans="1:17" hidden="1" x14ac:dyDescent="0.3">
      <c r="A837" s="5" t="s">
        <v>1800</v>
      </c>
      <c r="B837" s="36">
        <v>45140.728437500002</v>
      </c>
      <c r="C837" s="37">
        <v>45140.731793981482</v>
      </c>
      <c r="D837" s="6" t="s">
        <v>10</v>
      </c>
      <c r="E837" s="6" t="s">
        <v>18</v>
      </c>
      <c r="F837" s="6" t="s">
        <v>14</v>
      </c>
      <c r="G837" s="6" t="s">
        <v>23</v>
      </c>
      <c r="H837" s="84" t="str">
        <f t="shared" si="13"/>
        <v>Reason Unknown</v>
      </c>
      <c r="I837" s="63">
        <f>(tbl_raw_data[[#This Row],[Date Actioned]])-(tbl_raw_data[[#This Row],[Date Tagged]])</f>
        <v>3.3564814802957699E-3</v>
      </c>
      <c r="J837" s="66">
        <f>HOUR(tbl_raw_data[[#This Row],[time_taken]])*60+MINUTE(tbl_raw_data[[#This Row],[time_taken]])+SECOND(tbl_raw_data[[#This Row],[time_taken]])/60</f>
        <v>4.833333333333333</v>
      </c>
      <c r="K837" s="68">
        <f>DATE(YEAR(tbl_raw_data[[#This Row],[Date Actioned]]),MONTH(tbl_raw_data[[#This Row],[Date Actioned]]),DAY(tbl_raw_data[[#This Row],[Date Actioned]]))</f>
        <v>45140</v>
      </c>
      <c r="L837" s="65" t="str">
        <f>UPPER(TEXT(tbl_raw_data[[#This Row],[updated_date]],"MMMM"))</f>
        <v>AUGUST</v>
      </c>
      <c r="M837" s="65" t="str">
        <f>"WEEK "&amp;IF(ROUNDUP(DAY(tbl_raw_data[[#This Row],[updated_date]])/7,0)=5,4,ROUNDUP(DAY(tbl_raw_data[[#This Row],[updated_date]])/7,0))</f>
        <v>WEEK 1</v>
      </c>
      <c r="N837" s="71" t="str">
        <f>UPPER(VLOOKUP(tbl_raw_data[[#This Row],[Analyst]],settings!$A$1:$B$15,2,0))</f>
        <v>CAMROON</v>
      </c>
      <c r="O837" s="71" t="str">
        <f>TRIM(UPPER(tbl_raw_data[[#This Row],[Outcome]]))</f>
        <v>APPROVE</v>
      </c>
      <c r="P837" s="71" t="str">
        <f>TRIM(UPPER(tbl_raw_data[[#This Row],[Queue Name]]))</f>
        <v>CONSUMER PRE BUREAU</v>
      </c>
      <c r="Q837" s="71" t="str">
        <f>IF(tbl_raw_data[[#This Row],[time_taken_in_min]]&lt;=settings!$D$2,"SLA_MET","SLA_NOT_MET")</f>
        <v>SLA_MET</v>
      </c>
    </row>
    <row r="838" spans="1:17" hidden="1" x14ac:dyDescent="0.3">
      <c r="A838" s="7" t="s">
        <v>1801</v>
      </c>
      <c r="B838" s="34">
        <v>45140.736250000002</v>
      </c>
      <c r="C838" s="38">
        <v>45140.742164351854</v>
      </c>
      <c r="D838" s="3" t="s">
        <v>10</v>
      </c>
      <c r="E838" s="3" t="s">
        <v>18</v>
      </c>
      <c r="F838" s="3" t="s">
        <v>14</v>
      </c>
      <c r="G838" s="3" t="s">
        <v>120</v>
      </c>
      <c r="H838" s="84" t="str">
        <f t="shared" si="13"/>
        <v>Reason Unknown</v>
      </c>
      <c r="I838" s="63">
        <f>(tbl_raw_data[[#This Row],[Date Actioned]])-(tbl_raw_data[[#This Row],[Date Tagged]])</f>
        <v>5.914351851970423E-3</v>
      </c>
      <c r="J838" s="66">
        <f>HOUR(tbl_raw_data[[#This Row],[time_taken]])*60+MINUTE(tbl_raw_data[[#This Row],[time_taken]])+SECOND(tbl_raw_data[[#This Row],[time_taken]])/60</f>
        <v>8.5166666666666675</v>
      </c>
      <c r="K838" s="68">
        <f>DATE(YEAR(tbl_raw_data[[#This Row],[Date Actioned]]),MONTH(tbl_raw_data[[#This Row],[Date Actioned]]),DAY(tbl_raw_data[[#This Row],[Date Actioned]]))</f>
        <v>45140</v>
      </c>
      <c r="L838" s="65" t="str">
        <f>UPPER(TEXT(tbl_raw_data[[#This Row],[updated_date]],"MMMM"))</f>
        <v>AUGUST</v>
      </c>
      <c r="M838" s="65" t="str">
        <f>"WEEK "&amp;IF(ROUNDUP(DAY(tbl_raw_data[[#This Row],[updated_date]])/7,0)=5,4,ROUNDUP(DAY(tbl_raw_data[[#This Row],[updated_date]])/7,0))</f>
        <v>WEEK 1</v>
      </c>
      <c r="N838" s="71" t="str">
        <f>UPPER(VLOOKUP(tbl_raw_data[[#This Row],[Analyst]],settings!$A$1:$B$15,2,0))</f>
        <v>CAMROON</v>
      </c>
      <c r="O838" s="71" t="str">
        <f>TRIM(UPPER(tbl_raw_data[[#This Row],[Outcome]]))</f>
        <v>APPROVE</v>
      </c>
      <c r="P838" s="71" t="str">
        <f>TRIM(UPPER(tbl_raw_data[[#This Row],[Queue Name]]))</f>
        <v>CONSUMER PRE BUREAU</v>
      </c>
      <c r="Q838" s="71" t="str">
        <f>IF(tbl_raw_data[[#This Row],[time_taken_in_min]]&lt;=settings!$D$2,"SLA_MET","SLA_NOT_MET")</f>
        <v>SLA_MET</v>
      </c>
    </row>
    <row r="839" spans="1:17" hidden="1" x14ac:dyDescent="0.3">
      <c r="A839" s="1" t="s">
        <v>1802</v>
      </c>
      <c r="B839" s="36">
        <v>45140.741053240738</v>
      </c>
      <c r="C839" s="39">
        <v>45140.75340277778</v>
      </c>
      <c r="D839" s="8" t="s">
        <v>15</v>
      </c>
      <c r="E839" s="6" t="s">
        <v>8</v>
      </c>
      <c r="F839" s="8" t="s">
        <v>114</v>
      </c>
      <c r="G839" s="9"/>
      <c r="H839" s="84" t="str">
        <f t="shared" si="13"/>
        <v>Reason Unknown</v>
      </c>
      <c r="I839" s="63">
        <f>(tbl_raw_data[[#This Row],[Date Actioned]])-(tbl_raw_data[[#This Row],[Date Tagged]])</f>
        <v>1.2349537042609882E-2</v>
      </c>
      <c r="J839" s="66">
        <f>HOUR(tbl_raw_data[[#This Row],[time_taken]])*60+MINUTE(tbl_raw_data[[#This Row],[time_taken]])+SECOND(tbl_raw_data[[#This Row],[time_taken]])/60</f>
        <v>17.783333333333335</v>
      </c>
      <c r="K839" s="68">
        <f>DATE(YEAR(tbl_raw_data[[#This Row],[Date Actioned]]),MONTH(tbl_raw_data[[#This Row],[Date Actioned]]),DAY(tbl_raw_data[[#This Row],[Date Actioned]]))</f>
        <v>45140</v>
      </c>
      <c r="L839" s="65" t="str">
        <f>UPPER(TEXT(tbl_raw_data[[#This Row],[updated_date]],"MMMM"))</f>
        <v>AUGUST</v>
      </c>
      <c r="M839" s="65" t="str">
        <f>"WEEK "&amp;IF(ROUNDUP(DAY(tbl_raw_data[[#This Row],[updated_date]])/7,0)=5,4,ROUNDUP(DAY(tbl_raw_data[[#This Row],[updated_date]])/7,0))</f>
        <v>WEEK 1</v>
      </c>
      <c r="N839" s="71" t="str">
        <f>UPPER(VLOOKUP(tbl_raw_data[[#This Row],[Analyst]],settings!$A$1:$B$15,2,0))</f>
        <v>FARDIN</v>
      </c>
      <c r="O839" s="71" t="str">
        <f>TRIM(UPPER(tbl_raw_data[[#This Row],[Outcome]]))</f>
        <v>APPROVE</v>
      </c>
      <c r="P839" s="71" t="str">
        <f>TRIM(UPPER(tbl_raw_data[[#This Row],[Queue Name]]))</f>
        <v>CONSUMER POST BUREAU</v>
      </c>
      <c r="Q839" s="71" t="str">
        <f>IF(tbl_raw_data[[#This Row],[time_taken_in_min]]&lt;=settings!$D$2,"SLA_MET","SLA_NOT_MET")</f>
        <v>SLA_MET</v>
      </c>
    </row>
    <row r="840" spans="1:17" hidden="1" x14ac:dyDescent="0.3">
      <c r="A840" s="5" t="s">
        <v>1803</v>
      </c>
      <c r="B840" s="34">
        <v>45140.757708333331</v>
      </c>
      <c r="C840" s="38">
        <v>45140.765659722223</v>
      </c>
      <c r="D840" s="3" t="s">
        <v>10</v>
      </c>
      <c r="E840" s="3" t="s">
        <v>8</v>
      </c>
      <c r="F840" s="3" t="s">
        <v>14</v>
      </c>
      <c r="G840" s="3" t="s">
        <v>16</v>
      </c>
      <c r="H840" s="84" t="str">
        <f t="shared" si="13"/>
        <v>Reason Unknown</v>
      </c>
      <c r="I840" s="63">
        <f>(tbl_raw_data[[#This Row],[Date Actioned]])-(tbl_raw_data[[#This Row],[Date Tagged]])</f>
        <v>7.9513888922519982E-3</v>
      </c>
      <c r="J840" s="66">
        <f>HOUR(tbl_raw_data[[#This Row],[time_taken]])*60+MINUTE(tbl_raw_data[[#This Row],[time_taken]])+SECOND(tbl_raw_data[[#This Row],[time_taken]])/60</f>
        <v>11.45</v>
      </c>
      <c r="K840" s="68">
        <f>DATE(YEAR(tbl_raw_data[[#This Row],[Date Actioned]]),MONTH(tbl_raw_data[[#This Row],[Date Actioned]]),DAY(tbl_raw_data[[#This Row],[Date Actioned]]))</f>
        <v>45140</v>
      </c>
      <c r="L840" s="65" t="str">
        <f>UPPER(TEXT(tbl_raw_data[[#This Row],[updated_date]],"MMMM"))</f>
        <v>AUGUST</v>
      </c>
      <c r="M840" s="65" t="str">
        <f>"WEEK "&amp;IF(ROUNDUP(DAY(tbl_raw_data[[#This Row],[updated_date]])/7,0)=5,4,ROUNDUP(DAY(tbl_raw_data[[#This Row],[updated_date]])/7,0))</f>
        <v>WEEK 1</v>
      </c>
      <c r="N840" s="71" t="str">
        <f>UPPER(VLOOKUP(tbl_raw_data[[#This Row],[Analyst]],settings!$A$1:$B$15,2,0))</f>
        <v>CAMROON</v>
      </c>
      <c r="O840" s="71" t="str">
        <f>TRIM(UPPER(tbl_raw_data[[#This Row],[Outcome]]))</f>
        <v>APPROVE</v>
      </c>
      <c r="P840" s="71" t="str">
        <f>TRIM(UPPER(tbl_raw_data[[#This Row],[Queue Name]]))</f>
        <v>CONSUMER POST BUREAU</v>
      </c>
      <c r="Q840" s="71" t="str">
        <f>IF(tbl_raw_data[[#This Row],[time_taken_in_min]]&lt;=settings!$D$2,"SLA_MET","SLA_NOT_MET")</f>
        <v>SLA_MET</v>
      </c>
    </row>
    <row r="841" spans="1:17" hidden="1" x14ac:dyDescent="0.3">
      <c r="A841" s="7" t="s">
        <v>1804</v>
      </c>
      <c r="B841" s="36">
        <v>45140.759004629632</v>
      </c>
      <c r="C841" s="37">
        <v>45140.760983796295</v>
      </c>
      <c r="D841" s="6" t="s">
        <v>10</v>
      </c>
      <c r="E841" s="6" t="s">
        <v>11</v>
      </c>
      <c r="F841" s="6" t="s">
        <v>207</v>
      </c>
      <c r="G841" s="6" t="s">
        <v>23</v>
      </c>
      <c r="H841" s="84" t="str">
        <f t="shared" si="13"/>
        <v>Reason Unknown</v>
      </c>
      <c r="I841" s="63">
        <f>(tbl_raw_data[[#This Row],[Date Actioned]])-(tbl_raw_data[[#This Row],[Date Tagged]])</f>
        <v>1.9791666636592709E-3</v>
      </c>
      <c r="J841" s="66">
        <f>HOUR(tbl_raw_data[[#This Row],[time_taken]])*60+MINUTE(tbl_raw_data[[#This Row],[time_taken]])+SECOND(tbl_raw_data[[#This Row],[time_taken]])/60</f>
        <v>2.85</v>
      </c>
      <c r="K841" s="68">
        <f>DATE(YEAR(tbl_raw_data[[#This Row],[Date Actioned]]),MONTH(tbl_raw_data[[#This Row],[Date Actioned]]),DAY(tbl_raw_data[[#This Row],[Date Actioned]]))</f>
        <v>45140</v>
      </c>
      <c r="L841" s="65" t="str">
        <f>UPPER(TEXT(tbl_raw_data[[#This Row],[updated_date]],"MMMM"))</f>
        <v>AUGUST</v>
      </c>
      <c r="M841" s="65" t="str">
        <f>"WEEK "&amp;IF(ROUNDUP(DAY(tbl_raw_data[[#This Row],[updated_date]])/7,0)=5,4,ROUNDUP(DAY(tbl_raw_data[[#This Row],[updated_date]])/7,0))</f>
        <v>WEEK 1</v>
      </c>
      <c r="N841" s="71" t="str">
        <f>UPPER(VLOOKUP(tbl_raw_data[[#This Row],[Analyst]],settings!$A$1:$B$15,2,0))</f>
        <v>RAJ</v>
      </c>
      <c r="O841" s="71" t="str">
        <f>TRIM(UPPER(tbl_raw_data[[#This Row],[Outcome]]))</f>
        <v>APPROVE</v>
      </c>
      <c r="P841" s="71" t="str">
        <f>TRIM(UPPER(tbl_raw_data[[#This Row],[Queue Name]]))</f>
        <v>CONSUMER EXISTING</v>
      </c>
      <c r="Q841" s="71" t="str">
        <f>IF(tbl_raw_data[[#This Row],[time_taken_in_min]]&lt;=settings!$D$2,"SLA_MET","SLA_NOT_MET")</f>
        <v>SLA_MET</v>
      </c>
    </row>
    <row r="842" spans="1:17" hidden="1" x14ac:dyDescent="0.3">
      <c r="A842" s="1" t="s">
        <v>1805</v>
      </c>
      <c r="B842" s="34">
        <v>45140.763194444444</v>
      </c>
      <c r="C842" s="35">
        <v>45140.767743055556</v>
      </c>
      <c r="D842" s="2" t="s">
        <v>15</v>
      </c>
      <c r="E842" s="3" t="s">
        <v>11</v>
      </c>
      <c r="F842" s="2" t="s">
        <v>114</v>
      </c>
      <c r="G842" s="4"/>
      <c r="H842" s="84" t="str">
        <f t="shared" si="13"/>
        <v>Reason Unknown</v>
      </c>
      <c r="I842" s="63">
        <f>(tbl_raw_data[[#This Row],[Date Actioned]])-(tbl_raw_data[[#This Row],[Date Tagged]])</f>
        <v>4.5486111121135764E-3</v>
      </c>
      <c r="J842" s="66">
        <f>HOUR(tbl_raw_data[[#This Row],[time_taken]])*60+MINUTE(tbl_raw_data[[#This Row],[time_taken]])+SECOND(tbl_raw_data[[#This Row],[time_taken]])/60</f>
        <v>6.55</v>
      </c>
      <c r="K842" s="68">
        <f>DATE(YEAR(tbl_raw_data[[#This Row],[Date Actioned]]),MONTH(tbl_raw_data[[#This Row],[Date Actioned]]),DAY(tbl_raw_data[[#This Row],[Date Actioned]]))</f>
        <v>45140</v>
      </c>
      <c r="L842" s="65" t="str">
        <f>UPPER(TEXT(tbl_raw_data[[#This Row],[updated_date]],"MMMM"))</f>
        <v>AUGUST</v>
      </c>
      <c r="M842" s="65" t="str">
        <f>"WEEK "&amp;IF(ROUNDUP(DAY(tbl_raw_data[[#This Row],[updated_date]])/7,0)=5,4,ROUNDUP(DAY(tbl_raw_data[[#This Row],[updated_date]])/7,0))</f>
        <v>WEEK 1</v>
      </c>
      <c r="N842" s="71" t="str">
        <f>UPPER(VLOOKUP(tbl_raw_data[[#This Row],[Analyst]],settings!$A$1:$B$15,2,0))</f>
        <v>FARDIN</v>
      </c>
      <c r="O842" s="71" t="str">
        <f>TRIM(UPPER(tbl_raw_data[[#This Row],[Outcome]]))</f>
        <v>APPROVE</v>
      </c>
      <c r="P842" s="71" t="str">
        <f>TRIM(UPPER(tbl_raw_data[[#This Row],[Queue Name]]))</f>
        <v>CONSUMER EXISTING</v>
      </c>
      <c r="Q842" s="71" t="str">
        <f>IF(tbl_raw_data[[#This Row],[time_taken_in_min]]&lt;=settings!$D$2,"SLA_MET","SLA_NOT_MET")</f>
        <v>SLA_MET</v>
      </c>
    </row>
    <row r="843" spans="1:17" hidden="1" x14ac:dyDescent="0.3">
      <c r="A843" s="5" t="s">
        <v>1806</v>
      </c>
      <c r="B843" s="36">
        <v>45140.770752314813</v>
      </c>
      <c r="C843" s="39">
        <v>45140.777916666666</v>
      </c>
      <c r="D843" s="8" t="s">
        <v>15</v>
      </c>
      <c r="E843" s="6" t="s">
        <v>8</v>
      </c>
      <c r="F843" s="8" t="s">
        <v>114</v>
      </c>
      <c r="G843" s="9"/>
      <c r="H843" s="84" t="str">
        <f t="shared" si="13"/>
        <v>Reason Unknown</v>
      </c>
      <c r="I843" s="63">
        <f>(tbl_raw_data[[#This Row],[Date Actioned]])-(tbl_raw_data[[#This Row],[Date Tagged]])</f>
        <v>7.1643518531345762E-3</v>
      </c>
      <c r="J843" s="66">
        <f>HOUR(tbl_raw_data[[#This Row],[time_taken]])*60+MINUTE(tbl_raw_data[[#This Row],[time_taken]])+SECOND(tbl_raw_data[[#This Row],[time_taken]])/60</f>
        <v>10.316666666666666</v>
      </c>
      <c r="K843" s="68">
        <f>DATE(YEAR(tbl_raw_data[[#This Row],[Date Actioned]]),MONTH(tbl_raw_data[[#This Row],[Date Actioned]]),DAY(tbl_raw_data[[#This Row],[Date Actioned]]))</f>
        <v>45140</v>
      </c>
      <c r="L843" s="65" t="str">
        <f>UPPER(TEXT(tbl_raw_data[[#This Row],[updated_date]],"MMMM"))</f>
        <v>AUGUST</v>
      </c>
      <c r="M843" s="65" t="str">
        <f>"WEEK "&amp;IF(ROUNDUP(DAY(tbl_raw_data[[#This Row],[updated_date]])/7,0)=5,4,ROUNDUP(DAY(tbl_raw_data[[#This Row],[updated_date]])/7,0))</f>
        <v>WEEK 1</v>
      </c>
      <c r="N843" s="71" t="str">
        <f>UPPER(VLOOKUP(tbl_raw_data[[#This Row],[Analyst]],settings!$A$1:$B$15,2,0))</f>
        <v>FARDIN</v>
      </c>
      <c r="O843" s="71" t="str">
        <f>TRIM(UPPER(tbl_raw_data[[#This Row],[Outcome]]))</f>
        <v>APPROVE</v>
      </c>
      <c r="P843" s="71" t="str">
        <f>TRIM(UPPER(tbl_raw_data[[#This Row],[Queue Name]]))</f>
        <v>CONSUMER POST BUREAU</v>
      </c>
      <c r="Q843" s="71" t="str">
        <f>IF(tbl_raw_data[[#This Row],[time_taken_in_min]]&lt;=settings!$D$2,"SLA_MET","SLA_NOT_MET")</f>
        <v>SLA_MET</v>
      </c>
    </row>
    <row r="844" spans="1:17" hidden="1" x14ac:dyDescent="0.3">
      <c r="A844" s="7" t="s">
        <v>1807</v>
      </c>
      <c r="B844" s="34">
        <v>45140.770891203705</v>
      </c>
      <c r="C844" s="35">
        <v>45140.776620370372</v>
      </c>
      <c r="D844" s="2" t="s">
        <v>15</v>
      </c>
      <c r="E844" s="3" t="s">
        <v>11</v>
      </c>
      <c r="F844" s="2" t="s">
        <v>25</v>
      </c>
      <c r="G844" s="4"/>
      <c r="H844" s="84" t="str">
        <f t="shared" si="13"/>
        <v>Reason Unknown</v>
      </c>
      <c r="I844" s="63">
        <f>(tbl_raw_data[[#This Row],[Date Actioned]])-(tbl_raw_data[[#This Row],[Date Tagged]])</f>
        <v>5.7291666671517305E-3</v>
      </c>
      <c r="J844" s="66">
        <f>HOUR(tbl_raw_data[[#This Row],[time_taken]])*60+MINUTE(tbl_raw_data[[#This Row],[time_taken]])+SECOND(tbl_raw_data[[#This Row],[time_taken]])/60</f>
        <v>8.25</v>
      </c>
      <c r="K844" s="68">
        <f>DATE(YEAR(tbl_raw_data[[#This Row],[Date Actioned]]),MONTH(tbl_raw_data[[#This Row],[Date Actioned]]),DAY(tbl_raw_data[[#This Row],[Date Actioned]]))</f>
        <v>45140</v>
      </c>
      <c r="L844" s="65" t="str">
        <f>UPPER(TEXT(tbl_raw_data[[#This Row],[updated_date]],"MMMM"))</f>
        <v>AUGUST</v>
      </c>
      <c r="M844" s="65" t="str">
        <f>"WEEK "&amp;IF(ROUNDUP(DAY(tbl_raw_data[[#This Row],[updated_date]])/7,0)=5,4,ROUNDUP(DAY(tbl_raw_data[[#This Row],[updated_date]])/7,0))</f>
        <v>WEEK 1</v>
      </c>
      <c r="N844" s="71" t="str">
        <f>UPPER(VLOOKUP(tbl_raw_data[[#This Row],[Analyst]],settings!$A$1:$B$15,2,0))</f>
        <v>ASIF</v>
      </c>
      <c r="O844" s="71" t="str">
        <f>TRIM(UPPER(tbl_raw_data[[#This Row],[Outcome]]))</f>
        <v>APPROVE</v>
      </c>
      <c r="P844" s="71" t="str">
        <f>TRIM(UPPER(tbl_raw_data[[#This Row],[Queue Name]]))</f>
        <v>CONSUMER EXISTING</v>
      </c>
      <c r="Q844" s="71" t="str">
        <f>IF(tbl_raw_data[[#This Row],[time_taken_in_min]]&lt;=settings!$D$2,"SLA_MET","SLA_NOT_MET")</f>
        <v>SLA_MET</v>
      </c>
    </row>
    <row r="845" spans="1:17" hidden="1" x14ac:dyDescent="0.3">
      <c r="A845" s="1" t="s">
        <v>1808</v>
      </c>
      <c r="B845" s="36">
        <v>45140.771840277775</v>
      </c>
      <c r="C845" s="39">
        <v>45140.783020833333</v>
      </c>
      <c r="D845" s="8" t="s">
        <v>15</v>
      </c>
      <c r="E845" s="6" t="s">
        <v>11</v>
      </c>
      <c r="F845" s="8" t="s">
        <v>25</v>
      </c>
      <c r="G845" s="9"/>
      <c r="H845" s="84" t="str">
        <f t="shared" si="13"/>
        <v>Reason Unknown</v>
      </c>
      <c r="I845" s="63">
        <f>(tbl_raw_data[[#This Row],[Date Actioned]])-(tbl_raw_data[[#This Row],[Date Tagged]])</f>
        <v>1.1180555557075422E-2</v>
      </c>
      <c r="J845" s="66">
        <f>HOUR(tbl_raw_data[[#This Row],[time_taken]])*60+MINUTE(tbl_raw_data[[#This Row],[time_taken]])+SECOND(tbl_raw_data[[#This Row],[time_taken]])/60</f>
        <v>16.100000000000001</v>
      </c>
      <c r="K845" s="68">
        <f>DATE(YEAR(tbl_raw_data[[#This Row],[Date Actioned]]),MONTH(tbl_raw_data[[#This Row],[Date Actioned]]),DAY(tbl_raw_data[[#This Row],[Date Actioned]]))</f>
        <v>45140</v>
      </c>
      <c r="L845" s="65" t="str">
        <f>UPPER(TEXT(tbl_raw_data[[#This Row],[updated_date]],"MMMM"))</f>
        <v>AUGUST</v>
      </c>
      <c r="M845" s="65" t="str">
        <f>"WEEK "&amp;IF(ROUNDUP(DAY(tbl_raw_data[[#This Row],[updated_date]])/7,0)=5,4,ROUNDUP(DAY(tbl_raw_data[[#This Row],[updated_date]])/7,0))</f>
        <v>WEEK 1</v>
      </c>
      <c r="N845" s="71" t="str">
        <f>UPPER(VLOOKUP(tbl_raw_data[[#This Row],[Analyst]],settings!$A$1:$B$15,2,0))</f>
        <v>ASIF</v>
      </c>
      <c r="O845" s="71" t="str">
        <f>TRIM(UPPER(tbl_raw_data[[#This Row],[Outcome]]))</f>
        <v>APPROVE</v>
      </c>
      <c r="P845" s="71" t="str">
        <f>TRIM(UPPER(tbl_raw_data[[#This Row],[Queue Name]]))</f>
        <v>CONSUMER EXISTING</v>
      </c>
      <c r="Q845" s="71" t="str">
        <f>IF(tbl_raw_data[[#This Row],[time_taken_in_min]]&lt;=settings!$D$2,"SLA_MET","SLA_NOT_MET")</f>
        <v>SLA_MET</v>
      </c>
    </row>
    <row r="846" spans="1:17" hidden="1" x14ac:dyDescent="0.3">
      <c r="A846" s="5" t="s">
        <v>1809</v>
      </c>
      <c r="B846" s="34">
        <v>45140.773506944446</v>
      </c>
      <c r="C846" s="38">
        <v>45140.776469907411</v>
      </c>
      <c r="D846" s="3" t="s">
        <v>10</v>
      </c>
      <c r="E846" s="3" t="s">
        <v>18</v>
      </c>
      <c r="F846" s="3" t="s">
        <v>19</v>
      </c>
      <c r="G846" s="3" t="s">
        <v>15</v>
      </c>
      <c r="H846" s="84" t="str">
        <f t="shared" si="13"/>
        <v>Reason Unknown</v>
      </c>
      <c r="I846" s="63">
        <f>(tbl_raw_data[[#This Row],[Date Actioned]])-(tbl_raw_data[[#This Row],[Date Tagged]])</f>
        <v>2.9629629643750377E-3</v>
      </c>
      <c r="J846" s="66">
        <f>HOUR(tbl_raw_data[[#This Row],[time_taken]])*60+MINUTE(tbl_raw_data[[#This Row],[time_taken]])+SECOND(tbl_raw_data[[#This Row],[time_taken]])/60</f>
        <v>4.2666666666666666</v>
      </c>
      <c r="K846" s="68">
        <f>DATE(YEAR(tbl_raw_data[[#This Row],[Date Actioned]]),MONTH(tbl_raw_data[[#This Row],[Date Actioned]]),DAY(tbl_raw_data[[#This Row],[Date Actioned]]))</f>
        <v>45140</v>
      </c>
      <c r="L846" s="65" t="str">
        <f>UPPER(TEXT(tbl_raw_data[[#This Row],[updated_date]],"MMMM"))</f>
        <v>AUGUST</v>
      </c>
      <c r="M846" s="65" t="str">
        <f>"WEEK "&amp;IF(ROUNDUP(DAY(tbl_raw_data[[#This Row],[updated_date]])/7,0)=5,4,ROUNDUP(DAY(tbl_raw_data[[#This Row],[updated_date]])/7,0))</f>
        <v>WEEK 1</v>
      </c>
      <c r="N846" s="71" t="str">
        <f>UPPER(VLOOKUP(tbl_raw_data[[#This Row],[Analyst]],settings!$A$1:$B$15,2,0))</f>
        <v>NAVED</v>
      </c>
      <c r="O846" s="71" t="str">
        <f>TRIM(UPPER(tbl_raw_data[[#This Row],[Outcome]]))</f>
        <v>APPROVE</v>
      </c>
      <c r="P846" s="71" t="str">
        <f>TRIM(UPPER(tbl_raw_data[[#This Row],[Queue Name]]))</f>
        <v>CONSUMER PRE BUREAU</v>
      </c>
      <c r="Q846" s="71" t="str">
        <f>IF(tbl_raw_data[[#This Row],[time_taken_in_min]]&lt;=settings!$D$2,"SLA_MET","SLA_NOT_MET")</f>
        <v>SLA_MET</v>
      </c>
    </row>
    <row r="847" spans="1:17" hidden="1" x14ac:dyDescent="0.3">
      <c r="A847" s="7" t="s">
        <v>1810</v>
      </c>
      <c r="B847" s="36">
        <v>45140.774872685186</v>
      </c>
      <c r="C847" s="39">
        <v>45140.779791666668</v>
      </c>
      <c r="D847" s="8" t="s">
        <v>15</v>
      </c>
      <c r="E847" s="6" t="s">
        <v>11</v>
      </c>
      <c r="F847" s="8" t="s">
        <v>22</v>
      </c>
      <c r="G847" s="9"/>
      <c r="H847" s="84" t="str">
        <f t="shared" si="13"/>
        <v>Reason Unknown</v>
      </c>
      <c r="I847" s="63">
        <f>(tbl_raw_data[[#This Row],[Date Actioned]])-(tbl_raw_data[[#This Row],[Date Tagged]])</f>
        <v>4.9189814817509614E-3</v>
      </c>
      <c r="J847" s="66">
        <f>HOUR(tbl_raw_data[[#This Row],[time_taken]])*60+MINUTE(tbl_raw_data[[#This Row],[time_taken]])+SECOND(tbl_raw_data[[#This Row],[time_taken]])/60</f>
        <v>7.083333333333333</v>
      </c>
      <c r="K847" s="68">
        <f>DATE(YEAR(tbl_raw_data[[#This Row],[Date Actioned]]),MONTH(tbl_raw_data[[#This Row],[Date Actioned]]),DAY(tbl_raw_data[[#This Row],[Date Actioned]]))</f>
        <v>45140</v>
      </c>
      <c r="L847" s="65" t="str">
        <f>UPPER(TEXT(tbl_raw_data[[#This Row],[updated_date]],"MMMM"))</f>
        <v>AUGUST</v>
      </c>
      <c r="M847" s="65" t="str">
        <f>"WEEK "&amp;IF(ROUNDUP(DAY(tbl_raw_data[[#This Row],[updated_date]])/7,0)=5,4,ROUNDUP(DAY(tbl_raw_data[[#This Row],[updated_date]])/7,0))</f>
        <v>WEEK 1</v>
      </c>
      <c r="N847" s="71" t="str">
        <f>UPPER(VLOOKUP(tbl_raw_data[[#This Row],[Analyst]],settings!$A$1:$B$15,2,0))</f>
        <v>ROHAN</v>
      </c>
      <c r="O847" s="71" t="str">
        <f>TRIM(UPPER(tbl_raw_data[[#This Row],[Outcome]]))</f>
        <v>APPROVE</v>
      </c>
      <c r="P847" s="71" t="str">
        <f>TRIM(UPPER(tbl_raw_data[[#This Row],[Queue Name]]))</f>
        <v>CONSUMER EXISTING</v>
      </c>
      <c r="Q847" s="71" t="str">
        <f>IF(tbl_raw_data[[#This Row],[time_taken_in_min]]&lt;=settings!$D$2,"SLA_MET","SLA_NOT_MET")</f>
        <v>SLA_MET</v>
      </c>
    </row>
    <row r="848" spans="1:17" hidden="1" x14ac:dyDescent="0.3">
      <c r="A848" s="1" t="s">
        <v>1811</v>
      </c>
      <c r="B848" s="34">
        <v>45140.781851851854</v>
      </c>
      <c r="C848" s="35">
        <v>45140.785115740742</v>
      </c>
      <c r="D848" s="2" t="s">
        <v>15</v>
      </c>
      <c r="E848" s="3" t="s">
        <v>11</v>
      </c>
      <c r="F848" s="2" t="s">
        <v>22</v>
      </c>
      <c r="G848" s="4"/>
      <c r="H848" s="84" t="str">
        <f t="shared" si="13"/>
        <v>Reason Unknown</v>
      </c>
      <c r="I848" s="63">
        <f>(tbl_raw_data[[#This Row],[Date Actioned]])-(tbl_raw_data[[#This Row],[Date Tagged]])</f>
        <v>3.2638888878864236E-3</v>
      </c>
      <c r="J848" s="66">
        <f>HOUR(tbl_raw_data[[#This Row],[time_taken]])*60+MINUTE(tbl_raw_data[[#This Row],[time_taken]])+SECOND(tbl_raw_data[[#This Row],[time_taken]])/60</f>
        <v>4.7</v>
      </c>
      <c r="K848" s="68">
        <f>DATE(YEAR(tbl_raw_data[[#This Row],[Date Actioned]]),MONTH(tbl_raw_data[[#This Row],[Date Actioned]]),DAY(tbl_raw_data[[#This Row],[Date Actioned]]))</f>
        <v>45140</v>
      </c>
      <c r="L848" s="65" t="str">
        <f>UPPER(TEXT(tbl_raw_data[[#This Row],[updated_date]],"MMMM"))</f>
        <v>AUGUST</v>
      </c>
      <c r="M848" s="65" t="str">
        <f>"WEEK "&amp;IF(ROUNDUP(DAY(tbl_raw_data[[#This Row],[updated_date]])/7,0)=5,4,ROUNDUP(DAY(tbl_raw_data[[#This Row],[updated_date]])/7,0))</f>
        <v>WEEK 1</v>
      </c>
      <c r="N848" s="71" t="str">
        <f>UPPER(VLOOKUP(tbl_raw_data[[#This Row],[Analyst]],settings!$A$1:$B$15,2,0))</f>
        <v>ROHAN</v>
      </c>
      <c r="O848" s="71" t="str">
        <f>TRIM(UPPER(tbl_raw_data[[#This Row],[Outcome]]))</f>
        <v>APPROVE</v>
      </c>
      <c r="P848" s="71" t="str">
        <f>TRIM(UPPER(tbl_raw_data[[#This Row],[Queue Name]]))</f>
        <v>CONSUMER EXISTING</v>
      </c>
      <c r="Q848" s="71" t="str">
        <f>IF(tbl_raw_data[[#This Row],[time_taken_in_min]]&lt;=settings!$D$2,"SLA_MET","SLA_NOT_MET")</f>
        <v>SLA_MET</v>
      </c>
    </row>
    <row r="849" spans="1:17" hidden="1" x14ac:dyDescent="0.3">
      <c r="A849" s="5" t="s">
        <v>1812</v>
      </c>
      <c r="B849" s="36">
        <v>45140.786446759259</v>
      </c>
      <c r="C849" s="39">
        <v>45140.793958333335</v>
      </c>
      <c r="D849" s="8" t="s">
        <v>15</v>
      </c>
      <c r="E849" s="6" t="s">
        <v>11</v>
      </c>
      <c r="F849" s="8" t="s">
        <v>25</v>
      </c>
      <c r="G849" s="9"/>
      <c r="H849" s="84" t="str">
        <f t="shared" si="13"/>
        <v>Reason Unknown</v>
      </c>
      <c r="I849" s="63">
        <f>(tbl_raw_data[[#This Row],[Date Actioned]])-(tbl_raw_data[[#This Row],[Date Tagged]])</f>
        <v>7.5115740764886141E-3</v>
      </c>
      <c r="J849" s="66">
        <f>HOUR(tbl_raw_data[[#This Row],[time_taken]])*60+MINUTE(tbl_raw_data[[#This Row],[time_taken]])+SECOND(tbl_raw_data[[#This Row],[time_taken]])/60</f>
        <v>10.816666666666666</v>
      </c>
      <c r="K849" s="68">
        <f>DATE(YEAR(tbl_raw_data[[#This Row],[Date Actioned]]),MONTH(tbl_raw_data[[#This Row],[Date Actioned]]),DAY(tbl_raw_data[[#This Row],[Date Actioned]]))</f>
        <v>45140</v>
      </c>
      <c r="L849" s="65" t="str">
        <f>UPPER(TEXT(tbl_raw_data[[#This Row],[updated_date]],"MMMM"))</f>
        <v>AUGUST</v>
      </c>
      <c r="M849" s="65" t="str">
        <f>"WEEK "&amp;IF(ROUNDUP(DAY(tbl_raw_data[[#This Row],[updated_date]])/7,0)=5,4,ROUNDUP(DAY(tbl_raw_data[[#This Row],[updated_date]])/7,0))</f>
        <v>WEEK 1</v>
      </c>
      <c r="N849" s="71" t="str">
        <f>UPPER(VLOOKUP(tbl_raw_data[[#This Row],[Analyst]],settings!$A$1:$B$15,2,0))</f>
        <v>ASIF</v>
      </c>
      <c r="O849" s="71" t="str">
        <f>TRIM(UPPER(tbl_raw_data[[#This Row],[Outcome]]))</f>
        <v>APPROVE</v>
      </c>
      <c r="P849" s="71" t="str">
        <f>TRIM(UPPER(tbl_raw_data[[#This Row],[Queue Name]]))</f>
        <v>CONSUMER EXISTING</v>
      </c>
      <c r="Q849" s="71" t="str">
        <f>IF(tbl_raw_data[[#This Row],[time_taken_in_min]]&lt;=settings!$D$2,"SLA_MET","SLA_NOT_MET")</f>
        <v>SLA_MET</v>
      </c>
    </row>
    <row r="850" spans="1:17" hidden="1" x14ac:dyDescent="0.3">
      <c r="A850" s="7" t="s">
        <v>1813</v>
      </c>
      <c r="B850" s="34">
        <v>45140.788090277776</v>
      </c>
      <c r="C850" s="35">
        <v>45140.791701388887</v>
      </c>
      <c r="D850" s="2" t="s">
        <v>15</v>
      </c>
      <c r="E850" s="3" t="s">
        <v>11</v>
      </c>
      <c r="F850" s="2" t="s">
        <v>22</v>
      </c>
      <c r="G850" s="4"/>
      <c r="H850" s="84" t="str">
        <f t="shared" si="13"/>
        <v>Reason Unknown</v>
      </c>
      <c r="I850" s="63">
        <f>(tbl_raw_data[[#This Row],[Date Actioned]])-(tbl_raw_data[[#This Row],[Date Tagged]])</f>
        <v>3.6111111112404615E-3</v>
      </c>
      <c r="J850" s="66">
        <f>HOUR(tbl_raw_data[[#This Row],[time_taken]])*60+MINUTE(tbl_raw_data[[#This Row],[time_taken]])+SECOND(tbl_raw_data[[#This Row],[time_taken]])/60</f>
        <v>5.2</v>
      </c>
      <c r="K850" s="68">
        <f>DATE(YEAR(tbl_raw_data[[#This Row],[Date Actioned]]),MONTH(tbl_raw_data[[#This Row],[Date Actioned]]),DAY(tbl_raw_data[[#This Row],[Date Actioned]]))</f>
        <v>45140</v>
      </c>
      <c r="L850" s="65" t="str">
        <f>UPPER(TEXT(tbl_raw_data[[#This Row],[updated_date]],"MMMM"))</f>
        <v>AUGUST</v>
      </c>
      <c r="M850" s="65" t="str">
        <f>"WEEK "&amp;IF(ROUNDUP(DAY(tbl_raw_data[[#This Row],[updated_date]])/7,0)=5,4,ROUNDUP(DAY(tbl_raw_data[[#This Row],[updated_date]])/7,0))</f>
        <v>WEEK 1</v>
      </c>
      <c r="N850" s="71" t="str">
        <f>UPPER(VLOOKUP(tbl_raw_data[[#This Row],[Analyst]],settings!$A$1:$B$15,2,0))</f>
        <v>ROHAN</v>
      </c>
      <c r="O850" s="71" t="str">
        <f>TRIM(UPPER(tbl_raw_data[[#This Row],[Outcome]]))</f>
        <v>APPROVE</v>
      </c>
      <c r="P850" s="71" t="str">
        <f>TRIM(UPPER(tbl_raw_data[[#This Row],[Queue Name]]))</f>
        <v>CONSUMER EXISTING</v>
      </c>
      <c r="Q850" s="71" t="str">
        <f>IF(tbl_raw_data[[#This Row],[time_taken_in_min]]&lt;=settings!$D$2,"SLA_MET","SLA_NOT_MET")</f>
        <v>SLA_MET</v>
      </c>
    </row>
    <row r="851" spans="1:17" hidden="1" x14ac:dyDescent="0.3">
      <c r="A851" s="1" t="s">
        <v>1814</v>
      </c>
      <c r="B851" s="36">
        <v>45140.789293981485</v>
      </c>
      <c r="C851" s="37">
        <v>45140.793506944443</v>
      </c>
      <c r="D851" s="6" t="s">
        <v>10</v>
      </c>
      <c r="E851" s="6" t="s">
        <v>18</v>
      </c>
      <c r="F851" s="6" t="s">
        <v>24</v>
      </c>
      <c r="G851" s="6" t="s">
        <v>120</v>
      </c>
      <c r="H851" s="84" t="str">
        <f t="shared" si="13"/>
        <v>Reason Unknown</v>
      </c>
      <c r="I851" s="63">
        <f>(tbl_raw_data[[#This Row],[Date Actioned]])-(tbl_raw_data[[#This Row],[Date Tagged]])</f>
        <v>4.2129629582632333E-3</v>
      </c>
      <c r="J851" s="66">
        <f>HOUR(tbl_raw_data[[#This Row],[time_taken]])*60+MINUTE(tbl_raw_data[[#This Row],[time_taken]])+SECOND(tbl_raw_data[[#This Row],[time_taken]])/60</f>
        <v>6.0666666666666664</v>
      </c>
      <c r="K851" s="68">
        <f>DATE(YEAR(tbl_raw_data[[#This Row],[Date Actioned]]),MONTH(tbl_raw_data[[#This Row],[Date Actioned]]),DAY(tbl_raw_data[[#This Row],[Date Actioned]]))</f>
        <v>45140</v>
      </c>
      <c r="L851" s="65" t="str">
        <f>UPPER(TEXT(tbl_raw_data[[#This Row],[updated_date]],"MMMM"))</f>
        <v>AUGUST</v>
      </c>
      <c r="M851" s="65" t="str">
        <f>"WEEK "&amp;IF(ROUNDUP(DAY(tbl_raw_data[[#This Row],[updated_date]])/7,0)=5,4,ROUNDUP(DAY(tbl_raw_data[[#This Row],[updated_date]])/7,0))</f>
        <v>WEEK 1</v>
      </c>
      <c r="N851" s="71" t="str">
        <f>UPPER(VLOOKUP(tbl_raw_data[[#This Row],[Analyst]],settings!$A$1:$B$15,2,0))</f>
        <v>SAM</v>
      </c>
      <c r="O851" s="71" t="str">
        <f>TRIM(UPPER(tbl_raw_data[[#This Row],[Outcome]]))</f>
        <v>APPROVE</v>
      </c>
      <c r="P851" s="71" t="str">
        <f>TRIM(UPPER(tbl_raw_data[[#This Row],[Queue Name]]))</f>
        <v>CONSUMER PRE BUREAU</v>
      </c>
      <c r="Q851" s="71" t="str">
        <f>IF(tbl_raw_data[[#This Row],[time_taken_in_min]]&lt;=settings!$D$2,"SLA_MET","SLA_NOT_MET")</f>
        <v>SLA_MET</v>
      </c>
    </row>
    <row r="852" spans="1:17" hidden="1" x14ac:dyDescent="0.3">
      <c r="A852" s="5" t="s">
        <v>1815</v>
      </c>
      <c r="B852" s="34">
        <v>45140.792222222219</v>
      </c>
      <c r="C852" s="35">
        <v>45140.800185185188</v>
      </c>
      <c r="D852" s="2" t="s">
        <v>15</v>
      </c>
      <c r="E852" s="3" t="s">
        <v>8</v>
      </c>
      <c r="F852" s="2" t="s">
        <v>22</v>
      </c>
      <c r="G852" s="4"/>
      <c r="H852" s="84" t="str">
        <f t="shared" si="13"/>
        <v>Reason Unknown</v>
      </c>
      <c r="I852" s="63">
        <f>(tbl_raw_data[[#This Row],[Date Actioned]])-(tbl_raw_data[[#This Row],[Date Tagged]])</f>
        <v>7.9629629690316506E-3</v>
      </c>
      <c r="J852" s="66">
        <f>HOUR(tbl_raw_data[[#This Row],[time_taken]])*60+MINUTE(tbl_raw_data[[#This Row],[time_taken]])+SECOND(tbl_raw_data[[#This Row],[time_taken]])/60</f>
        <v>11.466666666666667</v>
      </c>
      <c r="K852" s="68">
        <f>DATE(YEAR(tbl_raw_data[[#This Row],[Date Actioned]]),MONTH(tbl_raw_data[[#This Row],[Date Actioned]]),DAY(tbl_raw_data[[#This Row],[Date Actioned]]))</f>
        <v>45140</v>
      </c>
      <c r="L852" s="65" t="str">
        <f>UPPER(TEXT(tbl_raw_data[[#This Row],[updated_date]],"MMMM"))</f>
        <v>AUGUST</v>
      </c>
      <c r="M852" s="65" t="str">
        <f>"WEEK "&amp;IF(ROUNDUP(DAY(tbl_raw_data[[#This Row],[updated_date]])/7,0)=5,4,ROUNDUP(DAY(tbl_raw_data[[#This Row],[updated_date]])/7,0))</f>
        <v>WEEK 1</v>
      </c>
      <c r="N852" s="71" t="str">
        <f>UPPER(VLOOKUP(tbl_raw_data[[#This Row],[Analyst]],settings!$A$1:$B$15,2,0))</f>
        <v>ROHAN</v>
      </c>
      <c r="O852" s="71" t="str">
        <f>TRIM(UPPER(tbl_raw_data[[#This Row],[Outcome]]))</f>
        <v>APPROVE</v>
      </c>
      <c r="P852" s="71" t="str">
        <f>TRIM(UPPER(tbl_raw_data[[#This Row],[Queue Name]]))</f>
        <v>CONSUMER POST BUREAU</v>
      </c>
      <c r="Q852" s="71" t="str">
        <f>IF(tbl_raw_data[[#This Row],[time_taken_in_min]]&lt;=settings!$D$2,"SLA_MET","SLA_NOT_MET")</f>
        <v>SLA_MET</v>
      </c>
    </row>
    <row r="853" spans="1:17" hidden="1" x14ac:dyDescent="0.3">
      <c r="A853" s="7" t="s">
        <v>1816</v>
      </c>
      <c r="B853" s="36">
        <v>45140.795023148145</v>
      </c>
      <c r="C853" s="37">
        <v>45140.801805555559</v>
      </c>
      <c r="D853" s="6" t="s">
        <v>10</v>
      </c>
      <c r="E853" s="6" t="s">
        <v>11</v>
      </c>
      <c r="F853" s="6" t="s">
        <v>24</v>
      </c>
      <c r="G853" s="6" t="s">
        <v>15</v>
      </c>
      <c r="H853" s="84" t="str">
        <f t="shared" si="13"/>
        <v>Reason Unknown</v>
      </c>
      <c r="I853" s="63">
        <f>(tbl_raw_data[[#This Row],[Date Actioned]])-(tbl_raw_data[[#This Row],[Date Tagged]])</f>
        <v>6.7824074139934964E-3</v>
      </c>
      <c r="J853" s="66">
        <f>HOUR(tbl_raw_data[[#This Row],[time_taken]])*60+MINUTE(tbl_raw_data[[#This Row],[time_taken]])+SECOND(tbl_raw_data[[#This Row],[time_taken]])/60</f>
        <v>9.7666666666666675</v>
      </c>
      <c r="K853" s="68">
        <f>DATE(YEAR(tbl_raw_data[[#This Row],[Date Actioned]]),MONTH(tbl_raw_data[[#This Row],[Date Actioned]]),DAY(tbl_raw_data[[#This Row],[Date Actioned]]))</f>
        <v>45140</v>
      </c>
      <c r="L853" s="65" t="str">
        <f>UPPER(TEXT(tbl_raw_data[[#This Row],[updated_date]],"MMMM"))</f>
        <v>AUGUST</v>
      </c>
      <c r="M853" s="65" t="str">
        <f>"WEEK "&amp;IF(ROUNDUP(DAY(tbl_raw_data[[#This Row],[updated_date]])/7,0)=5,4,ROUNDUP(DAY(tbl_raw_data[[#This Row],[updated_date]])/7,0))</f>
        <v>WEEK 1</v>
      </c>
      <c r="N853" s="71" t="str">
        <f>UPPER(VLOOKUP(tbl_raw_data[[#This Row],[Analyst]],settings!$A$1:$B$15,2,0))</f>
        <v>SAM</v>
      </c>
      <c r="O853" s="71" t="str">
        <f>TRIM(UPPER(tbl_raw_data[[#This Row],[Outcome]]))</f>
        <v>APPROVE</v>
      </c>
      <c r="P853" s="71" t="str">
        <f>TRIM(UPPER(tbl_raw_data[[#This Row],[Queue Name]]))</f>
        <v>CONSUMER EXISTING</v>
      </c>
      <c r="Q853" s="71" t="str">
        <f>IF(tbl_raw_data[[#This Row],[time_taken_in_min]]&lt;=settings!$D$2,"SLA_MET","SLA_NOT_MET")</f>
        <v>SLA_MET</v>
      </c>
    </row>
    <row r="854" spans="1:17" hidden="1" x14ac:dyDescent="0.3">
      <c r="A854" s="1" t="s">
        <v>1817</v>
      </c>
      <c r="B854" s="34">
        <v>45140.795775462961</v>
      </c>
      <c r="C854" s="35">
        <v>45140.805381944447</v>
      </c>
      <c r="D854" s="2" t="s">
        <v>15</v>
      </c>
      <c r="E854" s="3" t="s">
        <v>11</v>
      </c>
      <c r="F854" s="2" t="s">
        <v>25</v>
      </c>
      <c r="G854" s="4"/>
      <c r="H854" s="84" t="str">
        <f t="shared" si="13"/>
        <v>Reason Unknown</v>
      </c>
      <c r="I854" s="63">
        <f>(tbl_raw_data[[#This Row],[Date Actioned]])-(tbl_raw_data[[#This Row],[Date Tagged]])</f>
        <v>9.606481486116536E-3</v>
      </c>
      <c r="J854" s="66">
        <f>HOUR(tbl_raw_data[[#This Row],[time_taken]])*60+MINUTE(tbl_raw_data[[#This Row],[time_taken]])+SECOND(tbl_raw_data[[#This Row],[time_taken]])/60</f>
        <v>13.833333333333334</v>
      </c>
      <c r="K854" s="68">
        <f>DATE(YEAR(tbl_raw_data[[#This Row],[Date Actioned]]),MONTH(tbl_raw_data[[#This Row],[Date Actioned]]),DAY(tbl_raw_data[[#This Row],[Date Actioned]]))</f>
        <v>45140</v>
      </c>
      <c r="L854" s="65" t="str">
        <f>UPPER(TEXT(tbl_raw_data[[#This Row],[updated_date]],"MMMM"))</f>
        <v>AUGUST</v>
      </c>
      <c r="M854" s="65" t="str">
        <f>"WEEK "&amp;IF(ROUNDUP(DAY(tbl_raw_data[[#This Row],[updated_date]])/7,0)=5,4,ROUNDUP(DAY(tbl_raw_data[[#This Row],[updated_date]])/7,0))</f>
        <v>WEEK 1</v>
      </c>
      <c r="N854" s="71" t="str">
        <f>UPPER(VLOOKUP(tbl_raw_data[[#This Row],[Analyst]],settings!$A$1:$B$15,2,0))</f>
        <v>ASIF</v>
      </c>
      <c r="O854" s="71" t="str">
        <f>TRIM(UPPER(tbl_raw_data[[#This Row],[Outcome]]))</f>
        <v>APPROVE</v>
      </c>
      <c r="P854" s="71" t="str">
        <f>TRIM(UPPER(tbl_raw_data[[#This Row],[Queue Name]]))</f>
        <v>CONSUMER EXISTING</v>
      </c>
      <c r="Q854" s="71" t="str">
        <f>IF(tbl_raw_data[[#This Row],[time_taken_in_min]]&lt;=settings!$D$2,"SLA_MET","SLA_NOT_MET")</f>
        <v>SLA_MET</v>
      </c>
    </row>
    <row r="855" spans="1:17" hidden="1" x14ac:dyDescent="0.3">
      <c r="A855" s="5" t="s">
        <v>1818</v>
      </c>
      <c r="B855" s="36">
        <v>45140.798078703701</v>
      </c>
      <c r="C855" s="37">
        <v>45140.807557870372</v>
      </c>
      <c r="D855" s="6" t="s">
        <v>10</v>
      </c>
      <c r="E855" s="6" t="s">
        <v>11</v>
      </c>
      <c r="F855" s="6" t="s">
        <v>19</v>
      </c>
      <c r="G855" s="6" t="s">
        <v>15</v>
      </c>
      <c r="H855" s="84" t="str">
        <f t="shared" si="13"/>
        <v>Reason Unknown</v>
      </c>
      <c r="I855" s="63">
        <f>(tbl_raw_data[[#This Row],[Date Actioned]])-(tbl_raw_data[[#This Row],[Date Tagged]])</f>
        <v>9.4791666706441902E-3</v>
      </c>
      <c r="J855" s="66">
        <f>HOUR(tbl_raw_data[[#This Row],[time_taken]])*60+MINUTE(tbl_raw_data[[#This Row],[time_taken]])+SECOND(tbl_raw_data[[#This Row],[time_taken]])/60</f>
        <v>13.65</v>
      </c>
      <c r="K855" s="68">
        <f>DATE(YEAR(tbl_raw_data[[#This Row],[Date Actioned]]),MONTH(tbl_raw_data[[#This Row],[Date Actioned]]),DAY(tbl_raw_data[[#This Row],[Date Actioned]]))</f>
        <v>45140</v>
      </c>
      <c r="L855" s="65" t="str">
        <f>UPPER(TEXT(tbl_raw_data[[#This Row],[updated_date]],"MMMM"))</f>
        <v>AUGUST</v>
      </c>
      <c r="M855" s="65" t="str">
        <f>"WEEK "&amp;IF(ROUNDUP(DAY(tbl_raw_data[[#This Row],[updated_date]])/7,0)=5,4,ROUNDUP(DAY(tbl_raw_data[[#This Row],[updated_date]])/7,0))</f>
        <v>WEEK 1</v>
      </c>
      <c r="N855" s="71" t="str">
        <f>UPPER(VLOOKUP(tbl_raw_data[[#This Row],[Analyst]],settings!$A$1:$B$15,2,0))</f>
        <v>NAVED</v>
      </c>
      <c r="O855" s="71" t="str">
        <f>TRIM(UPPER(tbl_raw_data[[#This Row],[Outcome]]))</f>
        <v>APPROVE</v>
      </c>
      <c r="P855" s="71" t="str">
        <f>TRIM(UPPER(tbl_raw_data[[#This Row],[Queue Name]]))</f>
        <v>CONSUMER EXISTING</v>
      </c>
      <c r="Q855" s="71" t="str">
        <f>IF(tbl_raw_data[[#This Row],[time_taken_in_min]]&lt;=settings!$D$2,"SLA_MET","SLA_NOT_MET")</f>
        <v>SLA_MET</v>
      </c>
    </row>
    <row r="856" spans="1:17" hidden="1" x14ac:dyDescent="0.3">
      <c r="A856" s="7" t="s">
        <v>1819</v>
      </c>
      <c r="B856" s="34">
        <v>45140.800300925926</v>
      </c>
      <c r="C856" s="38">
        <v>45140.807326388887</v>
      </c>
      <c r="D856" s="3" t="s">
        <v>10</v>
      </c>
      <c r="E856" s="3" t="s">
        <v>18</v>
      </c>
      <c r="F856" s="3" t="s">
        <v>24</v>
      </c>
      <c r="G856" s="3" t="s">
        <v>16</v>
      </c>
      <c r="H856" s="84" t="str">
        <f t="shared" si="13"/>
        <v>Reason Unknown</v>
      </c>
      <c r="I856" s="63">
        <f>(tbl_raw_data[[#This Row],[Date Actioned]])-(tbl_raw_data[[#This Row],[Date Tagged]])</f>
        <v>7.025462960882578E-3</v>
      </c>
      <c r="J856" s="66">
        <f>HOUR(tbl_raw_data[[#This Row],[time_taken]])*60+MINUTE(tbl_raw_data[[#This Row],[time_taken]])+SECOND(tbl_raw_data[[#This Row],[time_taken]])/60</f>
        <v>10.116666666666667</v>
      </c>
      <c r="K856" s="68">
        <f>DATE(YEAR(tbl_raw_data[[#This Row],[Date Actioned]]),MONTH(tbl_raw_data[[#This Row],[Date Actioned]]),DAY(tbl_raw_data[[#This Row],[Date Actioned]]))</f>
        <v>45140</v>
      </c>
      <c r="L856" s="65" t="str">
        <f>UPPER(TEXT(tbl_raw_data[[#This Row],[updated_date]],"MMMM"))</f>
        <v>AUGUST</v>
      </c>
      <c r="M856" s="65" t="str">
        <f>"WEEK "&amp;IF(ROUNDUP(DAY(tbl_raw_data[[#This Row],[updated_date]])/7,0)=5,4,ROUNDUP(DAY(tbl_raw_data[[#This Row],[updated_date]])/7,0))</f>
        <v>WEEK 1</v>
      </c>
      <c r="N856" s="71" t="str">
        <f>UPPER(VLOOKUP(tbl_raw_data[[#This Row],[Analyst]],settings!$A$1:$B$15,2,0))</f>
        <v>SAM</v>
      </c>
      <c r="O856" s="71" t="str">
        <f>TRIM(UPPER(tbl_raw_data[[#This Row],[Outcome]]))</f>
        <v>APPROVE</v>
      </c>
      <c r="P856" s="71" t="str">
        <f>TRIM(UPPER(tbl_raw_data[[#This Row],[Queue Name]]))</f>
        <v>CONSUMER PRE BUREAU</v>
      </c>
      <c r="Q856" s="71" t="str">
        <f>IF(tbl_raw_data[[#This Row],[time_taken_in_min]]&lt;=settings!$D$2,"SLA_MET","SLA_NOT_MET")</f>
        <v>SLA_MET</v>
      </c>
    </row>
    <row r="857" spans="1:17" hidden="1" x14ac:dyDescent="0.3">
      <c r="A857" s="1" t="s">
        <v>1820</v>
      </c>
      <c r="B857" s="36">
        <v>45140.803298611114</v>
      </c>
      <c r="C857" s="39">
        <v>45140.812106481484</v>
      </c>
      <c r="D857" s="8" t="s">
        <v>15</v>
      </c>
      <c r="E857" s="6" t="s">
        <v>8</v>
      </c>
      <c r="F857" s="8" t="s">
        <v>22</v>
      </c>
      <c r="G857" s="9"/>
      <c r="H857" s="84" t="str">
        <f t="shared" si="13"/>
        <v>Reason Unknown</v>
      </c>
      <c r="I857" s="63">
        <f>(tbl_raw_data[[#This Row],[Date Actioned]])-(tbl_raw_data[[#This Row],[Date Tagged]])</f>
        <v>8.8078703702194616E-3</v>
      </c>
      <c r="J857" s="66">
        <f>HOUR(tbl_raw_data[[#This Row],[time_taken]])*60+MINUTE(tbl_raw_data[[#This Row],[time_taken]])+SECOND(tbl_raw_data[[#This Row],[time_taken]])/60</f>
        <v>12.683333333333334</v>
      </c>
      <c r="K857" s="68">
        <f>DATE(YEAR(tbl_raw_data[[#This Row],[Date Actioned]]),MONTH(tbl_raw_data[[#This Row],[Date Actioned]]),DAY(tbl_raw_data[[#This Row],[Date Actioned]]))</f>
        <v>45140</v>
      </c>
      <c r="L857" s="65" t="str">
        <f>UPPER(TEXT(tbl_raw_data[[#This Row],[updated_date]],"MMMM"))</f>
        <v>AUGUST</v>
      </c>
      <c r="M857" s="65" t="str">
        <f>"WEEK "&amp;IF(ROUNDUP(DAY(tbl_raw_data[[#This Row],[updated_date]])/7,0)=5,4,ROUNDUP(DAY(tbl_raw_data[[#This Row],[updated_date]])/7,0))</f>
        <v>WEEK 1</v>
      </c>
      <c r="N857" s="71" t="str">
        <f>UPPER(VLOOKUP(tbl_raw_data[[#This Row],[Analyst]],settings!$A$1:$B$15,2,0))</f>
        <v>ROHAN</v>
      </c>
      <c r="O857" s="71" t="str">
        <f>TRIM(UPPER(tbl_raw_data[[#This Row],[Outcome]]))</f>
        <v>APPROVE</v>
      </c>
      <c r="P857" s="71" t="str">
        <f>TRIM(UPPER(tbl_raw_data[[#This Row],[Queue Name]]))</f>
        <v>CONSUMER POST BUREAU</v>
      </c>
      <c r="Q857" s="71" t="str">
        <f>IF(tbl_raw_data[[#This Row],[time_taken_in_min]]&lt;=settings!$D$2,"SLA_MET","SLA_NOT_MET")</f>
        <v>SLA_MET</v>
      </c>
    </row>
    <row r="858" spans="1:17" hidden="1" x14ac:dyDescent="0.3">
      <c r="A858" s="5" t="s">
        <v>1821</v>
      </c>
      <c r="B858" s="34">
        <v>45140.807974537034</v>
      </c>
      <c r="C858" s="38">
        <v>45140.8284375</v>
      </c>
      <c r="D858" s="3" t="s">
        <v>10</v>
      </c>
      <c r="E858" s="3" t="s">
        <v>8</v>
      </c>
      <c r="F858" s="3" t="s">
        <v>12</v>
      </c>
      <c r="G858" s="3" t="s">
        <v>23</v>
      </c>
      <c r="H858" s="84" t="str">
        <f t="shared" si="13"/>
        <v>Reason Unknown</v>
      </c>
      <c r="I858" s="63">
        <f>(tbl_raw_data[[#This Row],[Date Actioned]])-(tbl_raw_data[[#This Row],[Date Tagged]])</f>
        <v>2.0462962966121268E-2</v>
      </c>
      <c r="J858" s="66">
        <f>HOUR(tbl_raw_data[[#This Row],[time_taken]])*60+MINUTE(tbl_raw_data[[#This Row],[time_taken]])+SECOND(tbl_raw_data[[#This Row],[time_taken]])/60</f>
        <v>29.466666666666665</v>
      </c>
      <c r="K858" s="68">
        <f>DATE(YEAR(tbl_raw_data[[#This Row],[Date Actioned]]),MONTH(tbl_raw_data[[#This Row],[Date Actioned]]),DAY(tbl_raw_data[[#This Row],[Date Actioned]]))</f>
        <v>45140</v>
      </c>
      <c r="L858" s="65" t="str">
        <f>UPPER(TEXT(tbl_raw_data[[#This Row],[updated_date]],"MMMM"))</f>
        <v>AUGUST</v>
      </c>
      <c r="M858" s="65" t="str">
        <f>"WEEK "&amp;IF(ROUNDUP(DAY(tbl_raw_data[[#This Row],[updated_date]])/7,0)=5,4,ROUNDUP(DAY(tbl_raw_data[[#This Row],[updated_date]])/7,0))</f>
        <v>WEEK 1</v>
      </c>
      <c r="N858" s="71" t="str">
        <f>UPPER(VLOOKUP(tbl_raw_data[[#This Row],[Analyst]],settings!$A$1:$B$15,2,0))</f>
        <v>NITESH</v>
      </c>
      <c r="O858" s="71" t="str">
        <f>TRIM(UPPER(tbl_raw_data[[#This Row],[Outcome]]))</f>
        <v>APPROVE</v>
      </c>
      <c r="P858" s="71" t="str">
        <f>TRIM(UPPER(tbl_raw_data[[#This Row],[Queue Name]]))</f>
        <v>CONSUMER POST BUREAU</v>
      </c>
      <c r="Q858" s="71" t="str">
        <f>IF(tbl_raw_data[[#This Row],[time_taken_in_min]]&lt;=settings!$D$2,"SLA_MET","SLA_NOT_MET")</f>
        <v>SLA_NOT_MET</v>
      </c>
    </row>
    <row r="859" spans="1:17" hidden="1" x14ac:dyDescent="0.3">
      <c r="A859" s="7" t="s">
        <v>1822</v>
      </c>
      <c r="B859" s="36">
        <v>45140.809537037036</v>
      </c>
      <c r="C859" s="37">
        <v>45140.815266203703</v>
      </c>
      <c r="D859" s="6" t="s">
        <v>10</v>
      </c>
      <c r="E859" s="6" t="s">
        <v>11</v>
      </c>
      <c r="F859" s="6" t="s">
        <v>25</v>
      </c>
      <c r="G859" s="6" t="s">
        <v>26</v>
      </c>
      <c r="H859" s="84" t="str">
        <f t="shared" si="13"/>
        <v>Reason Unknown</v>
      </c>
      <c r="I859" s="63">
        <f>(tbl_raw_data[[#This Row],[Date Actioned]])-(tbl_raw_data[[#This Row],[Date Tagged]])</f>
        <v>5.7291666671517305E-3</v>
      </c>
      <c r="J859" s="66">
        <f>HOUR(tbl_raw_data[[#This Row],[time_taken]])*60+MINUTE(tbl_raw_data[[#This Row],[time_taken]])+SECOND(tbl_raw_data[[#This Row],[time_taken]])/60</f>
        <v>8.25</v>
      </c>
      <c r="K859" s="68">
        <f>DATE(YEAR(tbl_raw_data[[#This Row],[Date Actioned]]),MONTH(tbl_raw_data[[#This Row],[Date Actioned]]),DAY(tbl_raw_data[[#This Row],[Date Actioned]]))</f>
        <v>45140</v>
      </c>
      <c r="L859" s="65" t="str">
        <f>UPPER(TEXT(tbl_raw_data[[#This Row],[updated_date]],"MMMM"))</f>
        <v>AUGUST</v>
      </c>
      <c r="M859" s="65" t="str">
        <f>"WEEK "&amp;IF(ROUNDUP(DAY(tbl_raw_data[[#This Row],[updated_date]])/7,0)=5,4,ROUNDUP(DAY(tbl_raw_data[[#This Row],[updated_date]])/7,0))</f>
        <v>WEEK 1</v>
      </c>
      <c r="N859" s="71" t="str">
        <f>UPPER(VLOOKUP(tbl_raw_data[[#This Row],[Analyst]],settings!$A$1:$B$15,2,0))</f>
        <v>ASIF</v>
      </c>
      <c r="O859" s="71" t="str">
        <f>TRIM(UPPER(tbl_raw_data[[#This Row],[Outcome]]))</f>
        <v>APPROVE</v>
      </c>
      <c r="P859" s="71" t="str">
        <f>TRIM(UPPER(tbl_raw_data[[#This Row],[Queue Name]]))</f>
        <v>CONSUMER EXISTING</v>
      </c>
      <c r="Q859" s="71" t="str">
        <f>IF(tbl_raw_data[[#This Row],[time_taken_in_min]]&lt;=settings!$D$2,"SLA_MET","SLA_NOT_MET")</f>
        <v>SLA_MET</v>
      </c>
    </row>
    <row r="860" spans="1:17" hidden="1" x14ac:dyDescent="0.3">
      <c r="A860" s="1" t="s">
        <v>1823</v>
      </c>
      <c r="B860" s="34">
        <v>45140.811944444446</v>
      </c>
      <c r="C860" s="38">
        <v>45140.81517361111</v>
      </c>
      <c r="D860" s="3" t="s">
        <v>10</v>
      </c>
      <c r="E860" s="3" t="s">
        <v>11</v>
      </c>
      <c r="F860" s="3" t="s">
        <v>24</v>
      </c>
      <c r="G860" s="3" t="s">
        <v>15</v>
      </c>
      <c r="H860" s="84" t="str">
        <f t="shared" si="13"/>
        <v>Reason Unknown</v>
      </c>
      <c r="I860" s="63">
        <f>(tbl_raw_data[[#This Row],[Date Actioned]])-(tbl_raw_data[[#This Row],[Date Tagged]])</f>
        <v>3.2291666648234241E-3</v>
      </c>
      <c r="J860" s="66">
        <f>HOUR(tbl_raw_data[[#This Row],[time_taken]])*60+MINUTE(tbl_raw_data[[#This Row],[time_taken]])+SECOND(tbl_raw_data[[#This Row],[time_taken]])/60</f>
        <v>4.6500000000000004</v>
      </c>
      <c r="K860" s="68">
        <f>DATE(YEAR(tbl_raw_data[[#This Row],[Date Actioned]]),MONTH(tbl_raw_data[[#This Row],[Date Actioned]]),DAY(tbl_raw_data[[#This Row],[Date Actioned]]))</f>
        <v>45140</v>
      </c>
      <c r="L860" s="65" t="str">
        <f>UPPER(TEXT(tbl_raw_data[[#This Row],[updated_date]],"MMMM"))</f>
        <v>AUGUST</v>
      </c>
      <c r="M860" s="65" t="str">
        <f>"WEEK "&amp;IF(ROUNDUP(DAY(tbl_raw_data[[#This Row],[updated_date]])/7,0)=5,4,ROUNDUP(DAY(tbl_raw_data[[#This Row],[updated_date]])/7,0))</f>
        <v>WEEK 1</v>
      </c>
      <c r="N860" s="71" t="str">
        <f>UPPER(VLOOKUP(tbl_raw_data[[#This Row],[Analyst]],settings!$A$1:$B$15,2,0))</f>
        <v>SAM</v>
      </c>
      <c r="O860" s="71" t="str">
        <f>TRIM(UPPER(tbl_raw_data[[#This Row],[Outcome]]))</f>
        <v>APPROVE</v>
      </c>
      <c r="P860" s="71" t="str">
        <f>TRIM(UPPER(tbl_raw_data[[#This Row],[Queue Name]]))</f>
        <v>CONSUMER EXISTING</v>
      </c>
      <c r="Q860" s="71" t="str">
        <f>IF(tbl_raw_data[[#This Row],[time_taken_in_min]]&lt;=settings!$D$2,"SLA_MET","SLA_NOT_MET")</f>
        <v>SLA_MET</v>
      </c>
    </row>
    <row r="861" spans="1:17" hidden="1" x14ac:dyDescent="0.3">
      <c r="A861" s="5" t="s">
        <v>1824</v>
      </c>
      <c r="B861" s="36">
        <v>45140.812349537038</v>
      </c>
      <c r="C861" s="37">
        <v>45140.817997685182</v>
      </c>
      <c r="D861" s="6" t="s">
        <v>10</v>
      </c>
      <c r="E861" s="6" t="s">
        <v>11</v>
      </c>
      <c r="F861" s="6" t="s">
        <v>25</v>
      </c>
      <c r="G861" s="6" t="s">
        <v>26</v>
      </c>
      <c r="H861" s="84" t="str">
        <f t="shared" si="13"/>
        <v>Reason Unknown</v>
      </c>
      <c r="I861" s="63">
        <f>(tbl_raw_data[[#This Row],[Date Actioned]])-(tbl_raw_data[[#This Row],[Date Tagged]])</f>
        <v>5.648148144246079E-3</v>
      </c>
      <c r="J861" s="66">
        <f>HOUR(tbl_raw_data[[#This Row],[time_taken]])*60+MINUTE(tbl_raw_data[[#This Row],[time_taken]])+SECOND(tbl_raw_data[[#This Row],[time_taken]])/60</f>
        <v>8.1333333333333329</v>
      </c>
      <c r="K861" s="68">
        <f>DATE(YEAR(tbl_raw_data[[#This Row],[Date Actioned]]),MONTH(tbl_raw_data[[#This Row],[Date Actioned]]),DAY(tbl_raw_data[[#This Row],[Date Actioned]]))</f>
        <v>45140</v>
      </c>
      <c r="L861" s="65" t="str">
        <f>UPPER(TEXT(tbl_raw_data[[#This Row],[updated_date]],"MMMM"))</f>
        <v>AUGUST</v>
      </c>
      <c r="M861" s="65" t="str">
        <f>"WEEK "&amp;IF(ROUNDUP(DAY(tbl_raw_data[[#This Row],[updated_date]])/7,0)=5,4,ROUNDUP(DAY(tbl_raw_data[[#This Row],[updated_date]])/7,0))</f>
        <v>WEEK 1</v>
      </c>
      <c r="N861" s="71" t="str">
        <f>UPPER(VLOOKUP(tbl_raw_data[[#This Row],[Analyst]],settings!$A$1:$B$15,2,0))</f>
        <v>ASIF</v>
      </c>
      <c r="O861" s="71" t="str">
        <f>TRIM(UPPER(tbl_raw_data[[#This Row],[Outcome]]))</f>
        <v>APPROVE</v>
      </c>
      <c r="P861" s="71" t="str">
        <f>TRIM(UPPER(tbl_raw_data[[#This Row],[Queue Name]]))</f>
        <v>CONSUMER EXISTING</v>
      </c>
      <c r="Q861" s="71" t="str">
        <f>IF(tbl_raw_data[[#This Row],[time_taken_in_min]]&lt;=settings!$D$2,"SLA_MET","SLA_NOT_MET")</f>
        <v>SLA_MET</v>
      </c>
    </row>
    <row r="862" spans="1:17" hidden="1" x14ac:dyDescent="0.3">
      <c r="A862" s="7" t="s">
        <v>1825</v>
      </c>
      <c r="B862" s="34">
        <v>45140.814328703702</v>
      </c>
      <c r="C862" s="38">
        <v>45140.821898148148</v>
      </c>
      <c r="D862" s="3" t="s">
        <v>10</v>
      </c>
      <c r="E862" s="3" t="s">
        <v>11</v>
      </c>
      <c r="F862" s="3" t="s">
        <v>19</v>
      </c>
      <c r="G862" s="3" t="s">
        <v>15</v>
      </c>
      <c r="H862" s="84" t="str">
        <f t="shared" si="13"/>
        <v>Reason Unknown</v>
      </c>
      <c r="I862" s="63">
        <f>(tbl_raw_data[[#This Row],[Date Actioned]])-(tbl_raw_data[[#This Row],[Date Tagged]])</f>
        <v>7.5694444458349608E-3</v>
      </c>
      <c r="J862" s="66">
        <f>HOUR(tbl_raw_data[[#This Row],[time_taken]])*60+MINUTE(tbl_raw_data[[#This Row],[time_taken]])+SECOND(tbl_raw_data[[#This Row],[time_taken]])/60</f>
        <v>10.9</v>
      </c>
      <c r="K862" s="68">
        <f>DATE(YEAR(tbl_raw_data[[#This Row],[Date Actioned]]),MONTH(tbl_raw_data[[#This Row],[Date Actioned]]),DAY(tbl_raw_data[[#This Row],[Date Actioned]]))</f>
        <v>45140</v>
      </c>
      <c r="L862" s="65" t="str">
        <f>UPPER(TEXT(tbl_raw_data[[#This Row],[updated_date]],"MMMM"))</f>
        <v>AUGUST</v>
      </c>
      <c r="M862" s="65" t="str">
        <f>"WEEK "&amp;IF(ROUNDUP(DAY(tbl_raw_data[[#This Row],[updated_date]])/7,0)=5,4,ROUNDUP(DAY(tbl_raw_data[[#This Row],[updated_date]])/7,0))</f>
        <v>WEEK 1</v>
      </c>
      <c r="N862" s="71" t="str">
        <f>UPPER(VLOOKUP(tbl_raw_data[[#This Row],[Analyst]],settings!$A$1:$B$15,2,0))</f>
        <v>NAVED</v>
      </c>
      <c r="O862" s="71" t="str">
        <f>TRIM(UPPER(tbl_raw_data[[#This Row],[Outcome]]))</f>
        <v>APPROVE</v>
      </c>
      <c r="P862" s="71" t="str">
        <f>TRIM(UPPER(tbl_raw_data[[#This Row],[Queue Name]]))</f>
        <v>CONSUMER EXISTING</v>
      </c>
      <c r="Q862" s="71" t="str">
        <f>IF(tbl_raw_data[[#This Row],[time_taken_in_min]]&lt;=settings!$D$2,"SLA_MET","SLA_NOT_MET")</f>
        <v>SLA_MET</v>
      </c>
    </row>
    <row r="863" spans="1:17" hidden="1" x14ac:dyDescent="0.3">
      <c r="A863" s="1" t="s">
        <v>1826</v>
      </c>
      <c r="B863" s="36">
        <v>45140.817557870374</v>
      </c>
      <c r="C863" s="39">
        <v>45140.823240740741</v>
      </c>
      <c r="D863" s="8" t="s">
        <v>15</v>
      </c>
      <c r="E863" s="6" t="s">
        <v>11</v>
      </c>
      <c r="F863" s="8" t="s">
        <v>114</v>
      </c>
      <c r="G863" s="9"/>
      <c r="H863" s="84" t="str">
        <f t="shared" si="13"/>
        <v>Reason Unknown</v>
      </c>
      <c r="I863" s="63">
        <f>(tbl_raw_data[[#This Row],[Date Actioned]])-(tbl_raw_data[[#This Row],[Date Tagged]])</f>
        <v>5.6828703673090786E-3</v>
      </c>
      <c r="J863" s="66">
        <f>HOUR(tbl_raw_data[[#This Row],[time_taken]])*60+MINUTE(tbl_raw_data[[#This Row],[time_taken]])+SECOND(tbl_raw_data[[#This Row],[time_taken]])/60</f>
        <v>8.1833333333333336</v>
      </c>
      <c r="K863" s="68">
        <f>DATE(YEAR(tbl_raw_data[[#This Row],[Date Actioned]]),MONTH(tbl_raw_data[[#This Row],[Date Actioned]]),DAY(tbl_raw_data[[#This Row],[Date Actioned]]))</f>
        <v>45140</v>
      </c>
      <c r="L863" s="65" t="str">
        <f>UPPER(TEXT(tbl_raw_data[[#This Row],[updated_date]],"MMMM"))</f>
        <v>AUGUST</v>
      </c>
      <c r="M863" s="65" t="str">
        <f>"WEEK "&amp;IF(ROUNDUP(DAY(tbl_raw_data[[#This Row],[updated_date]])/7,0)=5,4,ROUNDUP(DAY(tbl_raw_data[[#This Row],[updated_date]])/7,0))</f>
        <v>WEEK 1</v>
      </c>
      <c r="N863" s="71" t="str">
        <f>UPPER(VLOOKUP(tbl_raw_data[[#This Row],[Analyst]],settings!$A$1:$B$15,2,0))</f>
        <v>FARDIN</v>
      </c>
      <c r="O863" s="71" t="str">
        <f>TRIM(UPPER(tbl_raw_data[[#This Row],[Outcome]]))</f>
        <v>APPROVE</v>
      </c>
      <c r="P863" s="71" t="str">
        <f>TRIM(UPPER(tbl_raw_data[[#This Row],[Queue Name]]))</f>
        <v>CONSUMER EXISTING</v>
      </c>
      <c r="Q863" s="71" t="str">
        <f>IF(tbl_raw_data[[#This Row],[time_taken_in_min]]&lt;=settings!$D$2,"SLA_MET","SLA_NOT_MET")</f>
        <v>SLA_MET</v>
      </c>
    </row>
    <row r="864" spans="1:17" hidden="1" x14ac:dyDescent="0.3">
      <c r="A864" s="5" t="s">
        <v>1827</v>
      </c>
      <c r="B864" s="34">
        <v>45140.81826388889</v>
      </c>
      <c r="C864" s="38">
        <v>45140.821909722225</v>
      </c>
      <c r="D864" s="3" t="s">
        <v>10</v>
      </c>
      <c r="E864" s="3" t="s">
        <v>11</v>
      </c>
      <c r="F864" s="3" t="s">
        <v>25</v>
      </c>
      <c r="G864" s="3" t="s">
        <v>15</v>
      </c>
      <c r="H864" s="84" t="str">
        <f t="shared" si="13"/>
        <v>Reason Unknown</v>
      </c>
      <c r="I864" s="63">
        <f>(tbl_raw_data[[#This Row],[Date Actioned]])-(tbl_raw_data[[#This Row],[Date Tagged]])</f>
        <v>3.645833334303461E-3</v>
      </c>
      <c r="J864" s="66">
        <f>HOUR(tbl_raw_data[[#This Row],[time_taken]])*60+MINUTE(tbl_raw_data[[#This Row],[time_taken]])+SECOND(tbl_raw_data[[#This Row],[time_taken]])/60</f>
        <v>5.25</v>
      </c>
      <c r="K864" s="68">
        <f>DATE(YEAR(tbl_raw_data[[#This Row],[Date Actioned]]),MONTH(tbl_raw_data[[#This Row],[Date Actioned]]),DAY(tbl_raw_data[[#This Row],[Date Actioned]]))</f>
        <v>45140</v>
      </c>
      <c r="L864" s="65" t="str">
        <f>UPPER(TEXT(tbl_raw_data[[#This Row],[updated_date]],"MMMM"))</f>
        <v>AUGUST</v>
      </c>
      <c r="M864" s="65" t="str">
        <f>"WEEK "&amp;IF(ROUNDUP(DAY(tbl_raw_data[[#This Row],[updated_date]])/7,0)=5,4,ROUNDUP(DAY(tbl_raw_data[[#This Row],[updated_date]])/7,0))</f>
        <v>WEEK 1</v>
      </c>
      <c r="N864" s="71" t="str">
        <f>UPPER(VLOOKUP(tbl_raw_data[[#This Row],[Analyst]],settings!$A$1:$B$15,2,0))</f>
        <v>ASIF</v>
      </c>
      <c r="O864" s="71" t="str">
        <f>TRIM(UPPER(tbl_raw_data[[#This Row],[Outcome]]))</f>
        <v>APPROVE</v>
      </c>
      <c r="P864" s="71" t="str">
        <f>TRIM(UPPER(tbl_raw_data[[#This Row],[Queue Name]]))</f>
        <v>CONSUMER EXISTING</v>
      </c>
      <c r="Q864" s="71" t="str">
        <f>IF(tbl_raw_data[[#This Row],[time_taken_in_min]]&lt;=settings!$D$2,"SLA_MET","SLA_NOT_MET")</f>
        <v>SLA_MET</v>
      </c>
    </row>
    <row r="865" spans="1:17" hidden="1" x14ac:dyDescent="0.3">
      <c r="A865" s="7" t="s">
        <v>1828</v>
      </c>
      <c r="B865" s="36">
        <v>45140.821087962962</v>
      </c>
      <c r="C865" s="37">
        <v>45140.824317129627</v>
      </c>
      <c r="D865" s="6" t="s">
        <v>10</v>
      </c>
      <c r="E865" s="6" t="s">
        <v>18</v>
      </c>
      <c r="F865" s="6" t="s">
        <v>24</v>
      </c>
      <c r="G865" s="6" t="s">
        <v>30</v>
      </c>
      <c r="H865" s="84" t="str">
        <f t="shared" si="13"/>
        <v>Reason Unknown</v>
      </c>
      <c r="I865" s="63">
        <f>(tbl_raw_data[[#This Row],[Date Actioned]])-(tbl_raw_data[[#This Row],[Date Tagged]])</f>
        <v>3.2291666648234241E-3</v>
      </c>
      <c r="J865" s="66">
        <f>HOUR(tbl_raw_data[[#This Row],[time_taken]])*60+MINUTE(tbl_raw_data[[#This Row],[time_taken]])+SECOND(tbl_raw_data[[#This Row],[time_taken]])/60</f>
        <v>4.6500000000000004</v>
      </c>
      <c r="K865" s="68">
        <f>DATE(YEAR(tbl_raw_data[[#This Row],[Date Actioned]]),MONTH(tbl_raw_data[[#This Row],[Date Actioned]]),DAY(tbl_raw_data[[#This Row],[Date Actioned]]))</f>
        <v>45140</v>
      </c>
      <c r="L865" s="65" t="str">
        <f>UPPER(TEXT(tbl_raw_data[[#This Row],[updated_date]],"MMMM"))</f>
        <v>AUGUST</v>
      </c>
      <c r="M865" s="65" t="str">
        <f>"WEEK "&amp;IF(ROUNDUP(DAY(tbl_raw_data[[#This Row],[updated_date]])/7,0)=5,4,ROUNDUP(DAY(tbl_raw_data[[#This Row],[updated_date]])/7,0))</f>
        <v>WEEK 1</v>
      </c>
      <c r="N865" s="71" t="str">
        <f>UPPER(VLOOKUP(tbl_raw_data[[#This Row],[Analyst]],settings!$A$1:$B$15,2,0))</f>
        <v>SAM</v>
      </c>
      <c r="O865" s="71" t="str">
        <f>TRIM(UPPER(tbl_raw_data[[#This Row],[Outcome]]))</f>
        <v>APPROVE</v>
      </c>
      <c r="P865" s="71" t="str">
        <f>TRIM(UPPER(tbl_raw_data[[#This Row],[Queue Name]]))</f>
        <v>CONSUMER PRE BUREAU</v>
      </c>
      <c r="Q865" s="71" t="str">
        <f>IF(tbl_raw_data[[#This Row],[time_taken_in_min]]&lt;=settings!$D$2,"SLA_MET","SLA_NOT_MET")</f>
        <v>SLA_MET</v>
      </c>
    </row>
    <row r="866" spans="1:17" hidden="1" x14ac:dyDescent="0.3">
      <c r="A866" s="1" t="s">
        <v>1829</v>
      </c>
      <c r="B866" s="34">
        <v>45140.834814814814</v>
      </c>
      <c r="C866" s="38">
        <v>45140.842847222222</v>
      </c>
      <c r="D866" s="3" t="s">
        <v>10</v>
      </c>
      <c r="E866" s="3" t="s">
        <v>11</v>
      </c>
      <c r="F866" s="3" t="s">
        <v>114</v>
      </c>
      <c r="G866" s="3" t="s">
        <v>15</v>
      </c>
      <c r="H866" s="84" t="str">
        <f t="shared" si="13"/>
        <v>Reason Unknown</v>
      </c>
      <c r="I866" s="63">
        <f>(tbl_raw_data[[#This Row],[Date Actioned]])-(tbl_raw_data[[#This Row],[Date Tagged]])</f>
        <v>8.0324074078816921E-3</v>
      </c>
      <c r="J866" s="66">
        <f>HOUR(tbl_raw_data[[#This Row],[time_taken]])*60+MINUTE(tbl_raw_data[[#This Row],[time_taken]])+SECOND(tbl_raw_data[[#This Row],[time_taken]])/60</f>
        <v>11.566666666666666</v>
      </c>
      <c r="K866" s="68">
        <f>DATE(YEAR(tbl_raw_data[[#This Row],[Date Actioned]]),MONTH(tbl_raw_data[[#This Row],[Date Actioned]]),DAY(tbl_raw_data[[#This Row],[Date Actioned]]))</f>
        <v>45140</v>
      </c>
      <c r="L866" s="65" t="str">
        <f>UPPER(TEXT(tbl_raw_data[[#This Row],[updated_date]],"MMMM"))</f>
        <v>AUGUST</v>
      </c>
      <c r="M866" s="65" t="str">
        <f>"WEEK "&amp;IF(ROUNDUP(DAY(tbl_raw_data[[#This Row],[updated_date]])/7,0)=5,4,ROUNDUP(DAY(tbl_raw_data[[#This Row],[updated_date]])/7,0))</f>
        <v>WEEK 1</v>
      </c>
      <c r="N866" s="71" t="str">
        <f>UPPER(VLOOKUP(tbl_raw_data[[#This Row],[Analyst]],settings!$A$1:$B$15,2,0))</f>
        <v>FARDIN</v>
      </c>
      <c r="O866" s="71" t="str">
        <f>TRIM(UPPER(tbl_raw_data[[#This Row],[Outcome]]))</f>
        <v>APPROVE</v>
      </c>
      <c r="P866" s="71" t="str">
        <f>TRIM(UPPER(tbl_raw_data[[#This Row],[Queue Name]]))</f>
        <v>CONSUMER EXISTING</v>
      </c>
      <c r="Q866" s="71" t="str">
        <f>IF(tbl_raw_data[[#This Row],[time_taken_in_min]]&lt;=settings!$D$2,"SLA_MET","SLA_NOT_MET")</f>
        <v>SLA_MET</v>
      </c>
    </row>
    <row r="867" spans="1:17" hidden="1" x14ac:dyDescent="0.3">
      <c r="A867" s="5" t="s">
        <v>1830</v>
      </c>
      <c r="B867" s="36">
        <v>45140.834814814814</v>
      </c>
      <c r="C867" s="37">
        <v>45140.844710648147</v>
      </c>
      <c r="D867" s="6" t="s">
        <v>10</v>
      </c>
      <c r="E867" s="6" t="s">
        <v>11</v>
      </c>
      <c r="F867" s="6" t="s">
        <v>24</v>
      </c>
      <c r="G867" s="6" t="s">
        <v>15</v>
      </c>
      <c r="H867" s="84" t="str">
        <f t="shared" si="13"/>
        <v>Reason Unknown</v>
      </c>
      <c r="I867" s="63">
        <f>(tbl_raw_data[[#This Row],[Date Actioned]])-(tbl_raw_data[[#This Row],[Date Tagged]])</f>
        <v>9.8958333328482695E-3</v>
      </c>
      <c r="J867" s="66">
        <f>HOUR(tbl_raw_data[[#This Row],[time_taken]])*60+MINUTE(tbl_raw_data[[#This Row],[time_taken]])+SECOND(tbl_raw_data[[#This Row],[time_taken]])/60</f>
        <v>14.25</v>
      </c>
      <c r="K867" s="68">
        <f>DATE(YEAR(tbl_raw_data[[#This Row],[Date Actioned]]),MONTH(tbl_raw_data[[#This Row],[Date Actioned]]),DAY(tbl_raw_data[[#This Row],[Date Actioned]]))</f>
        <v>45140</v>
      </c>
      <c r="L867" s="65" t="str">
        <f>UPPER(TEXT(tbl_raw_data[[#This Row],[updated_date]],"MMMM"))</f>
        <v>AUGUST</v>
      </c>
      <c r="M867" s="65" t="str">
        <f>"WEEK "&amp;IF(ROUNDUP(DAY(tbl_raw_data[[#This Row],[updated_date]])/7,0)=5,4,ROUNDUP(DAY(tbl_raw_data[[#This Row],[updated_date]])/7,0))</f>
        <v>WEEK 1</v>
      </c>
      <c r="N867" s="71" t="str">
        <f>UPPER(VLOOKUP(tbl_raw_data[[#This Row],[Analyst]],settings!$A$1:$B$15,2,0))</f>
        <v>SAM</v>
      </c>
      <c r="O867" s="71" t="str">
        <f>TRIM(UPPER(tbl_raw_data[[#This Row],[Outcome]]))</f>
        <v>APPROVE</v>
      </c>
      <c r="P867" s="71" t="str">
        <f>TRIM(UPPER(tbl_raw_data[[#This Row],[Queue Name]]))</f>
        <v>CONSUMER EXISTING</v>
      </c>
      <c r="Q867" s="71" t="str">
        <f>IF(tbl_raw_data[[#This Row],[time_taken_in_min]]&lt;=settings!$D$2,"SLA_MET","SLA_NOT_MET")</f>
        <v>SLA_MET</v>
      </c>
    </row>
    <row r="868" spans="1:17" hidden="1" x14ac:dyDescent="0.3">
      <c r="A868" s="7" t="s">
        <v>1831</v>
      </c>
      <c r="B868" s="34">
        <v>45140.83797453704</v>
      </c>
      <c r="C868" s="38">
        <v>45140.847222222219</v>
      </c>
      <c r="D868" s="3" t="s">
        <v>10</v>
      </c>
      <c r="E868" s="3" t="s">
        <v>11</v>
      </c>
      <c r="F868" s="3" t="s">
        <v>114</v>
      </c>
      <c r="G868" s="3" t="s">
        <v>15</v>
      </c>
      <c r="H868" s="84" t="str">
        <f t="shared" si="13"/>
        <v>Reason Unknown</v>
      </c>
      <c r="I868" s="63">
        <f>(tbl_raw_data[[#This Row],[Date Actioned]])-(tbl_raw_data[[#This Row],[Date Tagged]])</f>
        <v>9.2476851787068881E-3</v>
      </c>
      <c r="J868" s="66">
        <f>HOUR(tbl_raw_data[[#This Row],[time_taken]])*60+MINUTE(tbl_raw_data[[#This Row],[time_taken]])+SECOND(tbl_raw_data[[#This Row],[time_taken]])/60</f>
        <v>13.316666666666666</v>
      </c>
      <c r="K868" s="68">
        <f>DATE(YEAR(tbl_raw_data[[#This Row],[Date Actioned]]),MONTH(tbl_raw_data[[#This Row],[Date Actioned]]),DAY(tbl_raw_data[[#This Row],[Date Actioned]]))</f>
        <v>45140</v>
      </c>
      <c r="L868" s="65" t="str">
        <f>UPPER(TEXT(tbl_raw_data[[#This Row],[updated_date]],"MMMM"))</f>
        <v>AUGUST</v>
      </c>
      <c r="M868" s="65" t="str">
        <f>"WEEK "&amp;IF(ROUNDUP(DAY(tbl_raw_data[[#This Row],[updated_date]])/7,0)=5,4,ROUNDUP(DAY(tbl_raw_data[[#This Row],[updated_date]])/7,0))</f>
        <v>WEEK 1</v>
      </c>
      <c r="N868" s="71" t="str">
        <f>UPPER(VLOOKUP(tbl_raw_data[[#This Row],[Analyst]],settings!$A$1:$B$15,2,0))</f>
        <v>FARDIN</v>
      </c>
      <c r="O868" s="71" t="str">
        <f>TRIM(UPPER(tbl_raw_data[[#This Row],[Outcome]]))</f>
        <v>APPROVE</v>
      </c>
      <c r="P868" s="71" t="str">
        <f>TRIM(UPPER(tbl_raw_data[[#This Row],[Queue Name]]))</f>
        <v>CONSUMER EXISTING</v>
      </c>
      <c r="Q868" s="71" t="str">
        <f>IF(tbl_raw_data[[#This Row],[time_taken_in_min]]&lt;=settings!$D$2,"SLA_MET","SLA_NOT_MET")</f>
        <v>SLA_MET</v>
      </c>
    </row>
    <row r="869" spans="1:17" hidden="1" x14ac:dyDescent="0.3">
      <c r="A869" s="1" t="s">
        <v>1832</v>
      </c>
      <c r="B869" s="36">
        <v>45140.842488425929</v>
      </c>
      <c r="C869" s="37">
        <v>45140.851759259262</v>
      </c>
      <c r="D869" s="6" t="s">
        <v>10</v>
      </c>
      <c r="E869" s="6" t="s">
        <v>11</v>
      </c>
      <c r="F869" s="6" t="s">
        <v>12</v>
      </c>
      <c r="G869" s="6" t="s">
        <v>15</v>
      </c>
      <c r="H869" s="84" t="str">
        <f t="shared" si="13"/>
        <v>Reason Unknown</v>
      </c>
      <c r="I869" s="63">
        <f>(tbl_raw_data[[#This Row],[Date Actioned]])-(tbl_raw_data[[#This Row],[Date Tagged]])</f>
        <v>9.2708333322661929E-3</v>
      </c>
      <c r="J869" s="66">
        <f>HOUR(tbl_raw_data[[#This Row],[time_taken]])*60+MINUTE(tbl_raw_data[[#This Row],[time_taken]])+SECOND(tbl_raw_data[[#This Row],[time_taken]])/60</f>
        <v>13.35</v>
      </c>
      <c r="K869" s="68">
        <f>DATE(YEAR(tbl_raw_data[[#This Row],[Date Actioned]]),MONTH(tbl_raw_data[[#This Row],[Date Actioned]]),DAY(tbl_raw_data[[#This Row],[Date Actioned]]))</f>
        <v>45140</v>
      </c>
      <c r="L869" s="65" t="str">
        <f>UPPER(TEXT(tbl_raw_data[[#This Row],[updated_date]],"MMMM"))</f>
        <v>AUGUST</v>
      </c>
      <c r="M869" s="65" t="str">
        <f>"WEEK "&amp;IF(ROUNDUP(DAY(tbl_raw_data[[#This Row],[updated_date]])/7,0)=5,4,ROUNDUP(DAY(tbl_raw_data[[#This Row],[updated_date]])/7,0))</f>
        <v>WEEK 1</v>
      </c>
      <c r="N869" s="71" t="str">
        <f>UPPER(VLOOKUP(tbl_raw_data[[#This Row],[Analyst]],settings!$A$1:$B$15,2,0))</f>
        <v>NITESH</v>
      </c>
      <c r="O869" s="71" t="str">
        <f>TRIM(UPPER(tbl_raw_data[[#This Row],[Outcome]]))</f>
        <v>APPROVE</v>
      </c>
      <c r="P869" s="71" t="str">
        <f>TRIM(UPPER(tbl_raw_data[[#This Row],[Queue Name]]))</f>
        <v>CONSUMER EXISTING</v>
      </c>
      <c r="Q869" s="71" t="str">
        <f>IF(tbl_raw_data[[#This Row],[time_taken_in_min]]&lt;=settings!$D$2,"SLA_MET","SLA_NOT_MET")</f>
        <v>SLA_MET</v>
      </c>
    </row>
    <row r="870" spans="1:17" hidden="1" x14ac:dyDescent="0.3">
      <c r="A870" s="5" t="s">
        <v>1833</v>
      </c>
      <c r="B870" s="34">
        <v>45140.847233796296</v>
      </c>
      <c r="C870" s="35">
        <v>45140.852372685185</v>
      </c>
      <c r="D870" s="2" t="s">
        <v>15</v>
      </c>
      <c r="E870" s="3" t="s">
        <v>11</v>
      </c>
      <c r="F870" s="2" t="s">
        <v>24</v>
      </c>
      <c r="G870" s="4"/>
      <c r="H870" s="84" t="str">
        <f t="shared" si="13"/>
        <v>Reason Unknown</v>
      </c>
      <c r="I870" s="63">
        <f>(tbl_raw_data[[#This Row],[Date Actioned]])-(tbl_raw_data[[#This Row],[Date Tagged]])</f>
        <v>5.1388888896326534E-3</v>
      </c>
      <c r="J870" s="66">
        <f>HOUR(tbl_raw_data[[#This Row],[time_taken]])*60+MINUTE(tbl_raw_data[[#This Row],[time_taken]])+SECOND(tbl_raw_data[[#This Row],[time_taken]])/60</f>
        <v>7.4</v>
      </c>
      <c r="K870" s="68">
        <f>DATE(YEAR(tbl_raw_data[[#This Row],[Date Actioned]]),MONTH(tbl_raw_data[[#This Row],[Date Actioned]]),DAY(tbl_raw_data[[#This Row],[Date Actioned]]))</f>
        <v>45140</v>
      </c>
      <c r="L870" s="65" t="str">
        <f>UPPER(TEXT(tbl_raw_data[[#This Row],[updated_date]],"MMMM"))</f>
        <v>AUGUST</v>
      </c>
      <c r="M870" s="65" t="str">
        <f>"WEEK "&amp;IF(ROUNDUP(DAY(tbl_raw_data[[#This Row],[updated_date]])/7,0)=5,4,ROUNDUP(DAY(tbl_raw_data[[#This Row],[updated_date]])/7,0))</f>
        <v>WEEK 1</v>
      </c>
      <c r="N870" s="71" t="str">
        <f>UPPER(VLOOKUP(tbl_raw_data[[#This Row],[Analyst]],settings!$A$1:$B$15,2,0))</f>
        <v>SAM</v>
      </c>
      <c r="O870" s="71" t="str">
        <f>TRIM(UPPER(tbl_raw_data[[#This Row],[Outcome]]))</f>
        <v>APPROVE</v>
      </c>
      <c r="P870" s="71" t="str">
        <f>TRIM(UPPER(tbl_raw_data[[#This Row],[Queue Name]]))</f>
        <v>CONSUMER EXISTING</v>
      </c>
      <c r="Q870" s="71" t="str">
        <f>IF(tbl_raw_data[[#This Row],[time_taken_in_min]]&lt;=settings!$D$2,"SLA_MET","SLA_NOT_MET")</f>
        <v>SLA_MET</v>
      </c>
    </row>
    <row r="871" spans="1:17" hidden="1" x14ac:dyDescent="0.3">
      <c r="A871" s="7" t="s">
        <v>1834</v>
      </c>
      <c r="B871" s="36">
        <v>45140.849027777775</v>
      </c>
      <c r="C871" s="39">
        <v>45140.855092592596</v>
      </c>
      <c r="D871" s="8" t="s">
        <v>15</v>
      </c>
      <c r="E871" s="6" t="s">
        <v>8</v>
      </c>
      <c r="F871" s="8" t="s">
        <v>24</v>
      </c>
      <c r="G871" s="9"/>
      <c r="H871" s="84" t="str">
        <f t="shared" si="13"/>
        <v>Reason Unknown</v>
      </c>
      <c r="I871" s="63">
        <f>(tbl_raw_data[[#This Row],[Date Actioned]])-(tbl_raw_data[[#This Row],[Date Tagged]])</f>
        <v>6.0648148210020736E-3</v>
      </c>
      <c r="J871" s="66">
        <f>HOUR(tbl_raw_data[[#This Row],[time_taken]])*60+MINUTE(tbl_raw_data[[#This Row],[time_taken]])+SECOND(tbl_raw_data[[#This Row],[time_taken]])/60</f>
        <v>8.7333333333333325</v>
      </c>
      <c r="K871" s="68">
        <f>DATE(YEAR(tbl_raw_data[[#This Row],[Date Actioned]]),MONTH(tbl_raw_data[[#This Row],[Date Actioned]]),DAY(tbl_raw_data[[#This Row],[Date Actioned]]))</f>
        <v>45140</v>
      </c>
      <c r="L871" s="65" t="str">
        <f>UPPER(TEXT(tbl_raw_data[[#This Row],[updated_date]],"MMMM"))</f>
        <v>AUGUST</v>
      </c>
      <c r="M871" s="65" t="str">
        <f>"WEEK "&amp;IF(ROUNDUP(DAY(tbl_raw_data[[#This Row],[updated_date]])/7,0)=5,4,ROUNDUP(DAY(tbl_raw_data[[#This Row],[updated_date]])/7,0))</f>
        <v>WEEK 1</v>
      </c>
      <c r="N871" s="71" t="str">
        <f>UPPER(VLOOKUP(tbl_raw_data[[#This Row],[Analyst]],settings!$A$1:$B$15,2,0))</f>
        <v>SAM</v>
      </c>
      <c r="O871" s="71" t="str">
        <f>TRIM(UPPER(tbl_raw_data[[#This Row],[Outcome]]))</f>
        <v>APPROVE</v>
      </c>
      <c r="P871" s="71" t="str">
        <f>TRIM(UPPER(tbl_raw_data[[#This Row],[Queue Name]]))</f>
        <v>CONSUMER POST BUREAU</v>
      </c>
      <c r="Q871" s="71" t="str">
        <f>IF(tbl_raw_data[[#This Row],[time_taken_in_min]]&lt;=settings!$D$2,"SLA_MET","SLA_NOT_MET")</f>
        <v>SLA_MET</v>
      </c>
    </row>
    <row r="872" spans="1:17" hidden="1" x14ac:dyDescent="0.3">
      <c r="A872" s="1" t="s">
        <v>1835</v>
      </c>
      <c r="B872" s="34">
        <v>45140.852326388886</v>
      </c>
      <c r="C872" s="35">
        <v>45140.859606481485</v>
      </c>
      <c r="D872" s="2" t="s">
        <v>15</v>
      </c>
      <c r="E872" s="3" t="s">
        <v>11</v>
      </c>
      <c r="F872" s="2" t="s">
        <v>24</v>
      </c>
      <c r="G872" s="4"/>
      <c r="H872" s="84" t="str">
        <f t="shared" si="13"/>
        <v>Reason Unknown</v>
      </c>
      <c r="I872" s="63">
        <f>(tbl_raw_data[[#This Row],[Date Actioned]])-(tbl_raw_data[[#This Row],[Date Tagged]])</f>
        <v>7.2800925991032273E-3</v>
      </c>
      <c r="J872" s="66">
        <f>HOUR(tbl_raw_data[[#This Row],[time_taken]])*60+MINUTE(tbl_raw_data[[#This Row],[time_taken]])+SECOND(tbl_raw_data[[#This Row],[time_taken]])/60</f>
        <v>10.483333333333333</v>
      </c>
      <c r="K872" s="68">
        <f>DATE(YEAR(tbl_raw_data[[#This Row],[Date Actioned]]),MONTH(tbl_raw_data[[#This Row],[Date Actioned]]),DAY(tbl_raw_data[[#This Row],[Date Actioned]]))</f>
        <v>45140</v>
      </c>
      <c r="L872" s="65" t="str">
        <f>UPPER(TEXT(tbl_raw_data[[#This Row],[updated_date]],"MMMM"))</f>
        <v>AUGUST</v>
      </c>
      <c r="M872" s="65" t="str">
        <f>"WEEK "&amp;IF(ROUNDUP(DAY(tbl_raw_data[[#This Row],[updated_date]])/7,0)=5,4,ROUNDUP(DAY(tbl_raw_data[[#This Row],[updated_date]])/7,0))</f>
        <v>WEEK 1</v>
      </c>
      <c r="N872" s="71" t="str">
        <f>UPPER(VLOOKUP(tbl_raw_data[[#This Row],[Analyst]],settings!$A$1:$B$15,2,0))</f>
        <v>SAM</v>
      </c>
      <c r="O872" s="71" t="str">
        <f>TRIM(UPPER(tbl_raw_data[[#This Row],[Outcome]]))</f>
        <v>APPROVE</v>
      </c>
      <c r="P872" s="71" t="str">
        <f>TRIM(UPPER(tbl_raw_data[[#This Row],[Queue Name]]))</f>
        <v>CONSUMER EXISTING</v>
      </c>
      <c r="Q872" s="71" t="str">
        <f>IF(tbl_raw_data[[#This Row],[time_taken_in_min]]&lt;=settings!$D$2,"SLA_MET","SLA_NOT_MET")</f>
        <v>SLA_MET</v>
      </c>
    </row>
    <row r="873" spans="1:17" hidden="1" x14ac:dyDescent="0.3">
      <c r="A873" s="5" t="s">
        <v>1836</v>
      </c>
      <c r="B873" s="36">
        <v>45140.853067129632</v>
      </c>
      <c r="C873" s="37">
        <v>45140.862719907411</v>
      </c>
      <c r="D873" s="6" t="s">
        <v>10</v>
      </c>
      <c r="E873" s="6" t="s">
        <v>8</v>
      </c>
      <c r="F873" s="6" t="s">
        <v>12</v>
      </c>
      <c r="G873" s="6" t="s">
        <v>23</v>
      </c>
      <c r="H873" s="84" t="str">
        <f t="shared" si="13"/>
        <v>Reason Unknown</v>
      </c>
      <c r="I873" s="63">
        <f>(tbl_raw_data[[#This Row],[Date Actioned]])-(tbl_raw_data[[#This Row],[Date Tagged]])</f>
        <v>9.6527777786832303E-3</v>
      </c>
      <c r="J873" s="66">
        <f>HOUR(tbl_raw_data[[#This Row],[time_taken]])*60+MINUTE(tbl_raw_data[[#This Row],[time_taken]])+SECOND(tbl_raw_data[[#This Row],[time_taken]])/60</f>
        <v>13.9</v>
      </c>
      <c r="K873" s="68">
        <f>DATE(YEAR(tbl_raw_data[[#This Row],[Date Actioned]]),MONTH(tbl_raw_data[[#This Row],[Date Actioned]]),DAY(tbl_raw_data[[#This Row],[Date Actioned]]))</f>
        <v>45140</v>
      </c>
      <c r="L873" s="65" t="str">
        <f>UPPER(TEXT(tbl_raw_data[[#This Row],[updated_date]],"MMMM"))</f>
        <v>AUGUST</v>
      </c>
      <c r="M873" s="65" t="str">
        <f>"WEEK "&amp;IF(ROUNDUP(DAY(tbl_raw_data[[#This Row],[updated_date]])/7,0)=5,4,ROUNDUP(DAY(tbl_raw_data[[#This Row],[updated_date]])/7,0))</f>
        <v>WEEK 1</v>
      </c>
      <c r="N873" s="71" t="str">
        <f>UPPER(VLOOKUP(tbl_raw_data[[#This Row],[Analyst]],settings!$A$1:$B$15,2,0))</f>
        <v>NITESH</v>
      </c>
      <c r="O873" s="71" t="str">
        <f>TRIM(UPPER(tbl_raw_data[[#This Row],[Outcome]]))</f>
        <v>APPROVE</v>
      </c>
      <c r="P873" s="71" t="str">
        <f>TRIM(UPPER(tbl_raw_data[[#This Row],[Queue Name]]))</f>
        <v>CONSUMER POST BUREAU</v>
      </c>
      <c r="Q873" s="71" t="str">
        <f>IF(tbl_raw_data[[#This Row],[time_taken_in_min]]&lt;=settings!$D$2,"SLA_MET","SLA_NOT_MET")</f>
        <v>SLA_MET</v>
      </c>
    </row>
    <row r="874" spans="1:17" hidden="1" x14ac:dyDescent="0.3">
      <c r="A874" s="7" t="s">
        <v>1837</v>
      </c>
      <c r="B874" s="34">
        <v>45140.856053240743</v>
      </c>
      <c r="C874" s="38">
        <v>45140.868217592593</v>
      </c>
      <c r="D874" s="3" t="s">
        <v>10</v>
      </c>
      <c r="E874" s="3" t="s">
        <v>18</v>
      </c>
      <c r="F874" s="3" t="s">
        <v>12</v>
      </c>
      <c r="G874" s="3" t="s">
        <v>15</v>
      </c>
      <c r="H874" s="84" t="str">
        <f t="shared" si="13"/>
        <v>Reason Unknown</v>
      </c>
      <c r="I874" s="63">
        <f>(tbl_raw_data[[#This Row],[Date Actioned]])-(tbl_raw_data[[#This Row],[Date Tagged]])</f>
        <v>1.2164351850515231E-2</v>
      </c>
      <c r="J874" s="66">
        <f>HOUR(tbl_raw_data[[#This Row],[time_taken]])*60+MINUTE(tbl_raw_data[[#This Row],[time_taken]])+SECOND(tbl_raw_data[[#This Row],[time_taken]])/60</f>
        <v>17.516666666666666</v>
      </c>
      <c r="K874" s="68">
        <f>DATE(YEAR(tbl_raw_data[[#This Row],[Date Actioned]]),MONTH(tbl_raw_data[[#This Row],[Date Actioned]]),DAY(tbl_raw_data[[#This Row],[Date Actioned]]))</f>
        <v>45140</v>
      </c>
      <c r="L874" s="65" t="str">
        <f>UPPER(TEXT(tbl_raw_data[[#This Row],[updated_date]],"MMMM"))</f>
        <v>AUGUST</v>
      </c>
      <c r="M874" s="65" t="str">
        <f>"WEEK "&amp;IF(ROUNDUP(DAY(tbl_raw_data[[#This Row],[updated_date]])/7,0)=5,4,ROUNDUP(DAY(tbl_raw_data[[#This Row],[updated_date]])/7,0))</f>
        <v>WEEK 1</v>
      </c>
      <c r="N874" s="71" t="str">
        <f>UPPER(VLOOKUP(tbl_raw_data[[#This Row],[Analyst]],settings!$A$1:$B$15,2,0))</f>
        <v>NITESH</v>
      </c>
      <c r="O874" s="71" t="str">
        <f>TRIM(UPPER(tbl_raw_data[[#This Row],[Outcome]]))</f>
        <v>APPROVE</v>
      </c>
      <c r="P874" s="71" t="str">
        <f>TRIM(UPPER(tbl_raw_data[[#This Row],[Queue Name]]))</f>
        <v>CONSUMER PRE BUREAU</v>
      </c>
      <c r="Q874" s="71" t="str">
        <f>IF(tbl_raw_data[[#This Row],[time_taken_in_min]]&lt;=settings!$D$2,"SLA_MET","SLA_NOT_MET")</f>
        <v>SLA_MET</v>
      </c>
    </row>
    <row r="875" spans="1:17" hidden="1" x14ac:dyDescent="0.3">
      <c r="A875" s="1" t="s">
        <v>1838</v>
      </c>
      <c r="B875" s="36">
        <v>45140.859780092593</v>
      </c>
      <c r="C875" s="39">
        <v>45140.864930555559</v>
      </c>
      <c r="D875" s="8" t="s">
        <v>15</v>
      </c>
      <c r="E875" s="6" t="s">
        <v>8</v>
      </c>
      <c r="F875" s="8" t="s">
        <v>24</v>
      </c>
      <c r="G875" s="9"/>
      <c r="H875" s="84" t="str">
        <f t="shared" si="13"/>
        <v>Reason Unknown</v>
      </c>
      <c r="I875" s="63">
        <f>(tbl_raw_data[[#This Row],[Date Actioned]])-(tbl_raw_data[[#This Row],[Date Tagged]])</f>
        <v>5.1504629664123058E-3</v>
      </c>
      <c r="J875" s="66">
        <f>HOUR(tbl_raw_data[[#This Row],[time_taken]])*60+MINUTE(tbl_raw_data[[#This Row],[time_taken]])+SECOND(tbl_raw_data[[#This Row],[time_taken]])/60</f>
        <v>7.416666666666667</v>
      </c>
      <c r="K875" s="68">
        <f>DATE(YEAR(tbl_raw_data[[#This Row],[Date Actioned]]),MONTH(tbl_raw_data[[#This Row],[Date Actioned]]),DAY(tbl_raw_data[[#This Row],[Date Actioned]]))</f>
        <v>45140</v>
      </c>
      <c r="L875" s="65" t="str">
        <f>UPPER(TEXT(tbl_raw_data[[#This Row],[updated_date]],"MMMM"))</f>
        <v>AUGUST</v>
      </c>
      <c r="M875" s="65" t="str">
        <f>"WEEK "&amp;IF(ROUNDUP(DAY(tbl_raw_data[[#This Row],[updated_date]])/7,0)=5,4,ROUNDUP(DAY(tbl_raw_data[[#This Row],[updated_date]])/7,0))</f>
        <v>WEEK 1</v>
      </c>
      <c r="N875" s="71" t="str">
        <f>UPPER(VLOOKUP(tbl_raw_data[[#This Row],[Analyst]],settings!$A$1:$B$15,2,0))</f>
        <v>SAM</v>
      </c>
      <c r="O875" s="71" t="str">
        <f>TRIM(UPPER(tbl_raw_data[[#This Row],[Outcome]]))</f>
        <v>APPROVE</v>
      </c>
      <c r="P875" s="71" t="str">
        <f>TRIM(UPPER(tbl_raw_data[[#This Row],[Queue Name]]))</f>
        <v>CONSUMER POST BUREAU</v>
      </c>
      <c r="Q875" s="71" t="str">
        <f>IF(tbl_raw_data[[#This Row],[time_taken_in_min]]&lt;=settings!$D$2,"SLA_MET","SLA_NOT_MET")</f>
        <v>SLA_MET</v>
      </c>
    </row>
    <row r="876" spans="1:17" hidden="1" x14ac:dyDescent="0.3">
      <c r="A876" s="5" t="s">
        <v>1839</v>
      </c>
      <c r="B876" s="34">
        <v>45140.867696759262</v>
      </c>
      <c r="C876" s="38">
        <v>45140.902627314812</v>
      </c>
      <c r="D876" s="3" t="s">
        <v>10</v>
      </c>
      <c r="E876" s="3" t="s">
        <v>11</v>
      </c>
      <c r="F876" s="3" t="s">
        <v>12</v>
      </c>
      <c r="G876" s="3" t="s">
        <v>23</v>
      </c>
      <c r="H876" s="84" t="str">
        <f t="shared" si="13"/>
        <v>Reason Unknown</v>
      </c>
      <c r="I876" s="63">
        <f>(tbl_raw_data[[#This Row],[Date Actioned]])-(tbl_raw_data[[#This Row],[Date Tagged]])</f>
        <v>3.4930555550090503E-2</v>
      </c>
      <c r="J876" s="66">
        <f>HOUR(tbl_raw_data[[#This Row],[time_taken]])*60+MINUTE(tbl_raw_data[[#This Row],[time_taken]])+SECOND(tbl_raw_data[[#This Row],[time_taken]])/60</f>
        <v>50.3</v>
      </c>
      <c r="K876" s="68">
        <f>DATE(YEAR(tbl_raw_data[[#This Row],[Date Actioned]]),MONTH(tbl_raw_data[[#This Row],[Date Actioned]]),DAY(tbl_raw_data[[#This Row],[Date Actioned]]))</f>
        <v>45140</v>
      </c>
      <c r="L876" s="65" t="str">
        <f>UPPER(TEXT(tbl_raw_data[[#This Row],[updated_date]],"MMMM"))</f>
        <v>AUGUST</v>
      </c>
      <c r="M876" s="65" t="str">
        <f>"WEEK "&amp;IF(ROUNDUP(DAY(tbl_raw_data[[#This Row],[updated_date]])/7,0)=5,4,ROUNDUP(DAY(tbl_raw_data[[#This Row],[updated_date]])/7,0))</f>
        <v>WEEK 1</v>
      </c>
      <c r="N876" s="71" t="str">
        <f>UPPER(VLOOKUP(tbl_raw_data[[#This Row],[Analyst]],settings!$A$1:$B$15,2,0))</f>
        <v>NITESH</v>
      </c>
      <c r="O876" s="71" t="str">
        <f>TRIM(UPPER(tbl_raw_data[[#This Row],[Outcome]]))</f>
        <v>APPROVE</v>
      </c>
      <c r="P876" s="71" t="str">
        <f>TRIM(UPPER(tbl_raw_data[[#This Row],[Queue Name]]))</f>
        <v>CONSUMER EXISTING</v>
      </c>
      <c r="Q876" s="71" t="str">
        <f>IF(tbl_raw_data[[#This Row],[time_taken_in_min]]&lt;=settings!$D$2,"SLA_MET","SLA_NOT_MET")</f>
        <v>SLA_NOT_MET</v>
      </c>
    </row>
    <row r="877" spans="1:17" hidden="1" x14ac:dyDescent="0.3">
      <c r="A877" s="7" t="s">
        <v>1840</v>
      </c>
      <c r="B877" s="36">
        <v>45140.873680555553</v>
      </c>
      <c r="C877" s="39">
        <v>45140.886446759258</v>
      </c>
      <c r="D877" s="8" t="s">
        <v>15</v>
      </c>
      <c r="E877" s="6" t="s">
        <v>11</v>
      </c>
      <c r="F877" s="8" t="s">
        <v>24</v>
      </c>
      <c r="G877" s="9"/>
      <c r="H877" s="84" t="str">
        <f t="shared" si="13"/>
        <v>Reason Unknown</v>
      </c>
      <c r="I877" s="63">
        <f>(tbl_raw_data[[#This Row],[Date Actioned]])-(tbl_raw_data[[#This Row],[Date Tagged]])</f>
        <v>1.2766203704813961E-2</v>
      </c>
      <c r="J877" s="66">
        <f>HOUR(tbl_raw_data[[#This Row],[time_taken]])*60+MINUTE(tbl_raw_data[[#This Row],[time_taken]])+SECOND(tbl_raw_data[[#This Row],[time_taken]])/60</f>
        <v>18.383333333333333</v>
      </c>
      <c r="K877" s="68">
        <f>DATE(YEAR(tbl_raw_data[[#This Row],[Date Actioned]]),MONTH(tbl_raw_data[[#This Row],[Date Actioned]]),DAY(tbl_raw_data[[#This Row],[Date Actioned]]))</f>
        <v>45140</v>
      </c>
      <c r="L877" s="65" t="str">
        <f>UPPER(TEXT(tbl_raw_data[[#This Row],[updated_date]],"MMMM"))</f>
        <v>AUGUST</v>
      </c>
      <c r="M877" s="65" t="str">
        <f>"WEEK "&amp;IF(ROUNDUP(DAY(tbl_raw_data[[#This Row],[updated_date]])/7,0)=5,4,ROUNDUP(DAY(tbl_raw_data[[#This Row],[updated_date]])/7,0))</f>
        <v>WEEK 1</v>
      </c>
      <c r="N877" s="71" t="str">
        <f>UPPER(VLOOKUP(tbl_raw_data[[#This Row],[Analyst]],settings!$A$1:$B$15,2,0))</f>
        <v>SAM</v>
      </c>
      <c r="O877" s="71" t="str">
        <f>TRIM(UPPER(tbl_raw_data[[#This Row],[Outcome]]))</f>
        <v>APPROVE</v>
      </c>
      <c r="P877" s="71" t="str">
        <f>TRIM(UPPER(tbl_raw_data[[#This Row],[Queue Name]]))</f>
        <v>CONSUMER EXISTING</v>
      </c>
      <c r="Q877" s="71" t="str">
        <f>IF(tbl_raw_data[[#This Row],[time_taken_in_min]]&lt;=settings!$D$2,"SLA_MET","SLA_NOT_MET")</f>
        <v>SLA_MET</v>
      </c>
    </row>
    <row r="878" spans="1:17" hidden="1" x14ac:dyDescent="0.3">
      <c r="A878" s="1" t="s">
        <v>1841</v>
      </c>
      <c r="B878" s="34">
        <v>45140.916875000003</v>
      </c>
      <c r="C878" s="38">
        <v>45140.922650462962</v>
      </c>
      <c r="D878" s="3" t="s">
        <v>10</v>
      </c>
      <c r="E878" s="3" t="s">
        <v>18</v>
      </c>
      <c r="F878" s="3" t="s">
        <v>24</v>
      </c>
      <c r="G878" s="3" t="s">
        <v>15</v>
      </c>
      <c r="H878" s="84" t="str">
        <f t="shared" si="13"/>
        <v>Reason Unknown</v>
      </c>
      <c r="I878" s="63">
        <f>(tbl_raw_data[[#This Row],[Date Actioned]])-(tbl_raw_data[[#This Row],[Date Tagged]])</f>
        <v>5.7754629597184248E-3</v>
      </c>
      <c r="J878" s="66">
        <f>HOUR(tbl_raw_data[[#This Row],[time_taken]])*60+MINUTE(tbl_raw_data[[#This Row],[time_taken]])+SECOND(tbl_raw_data[[#This Row],[time_taken]])/60</f>
        <v>8.3166666666666664</v>
      </c>
      <c r="K878" s="68">
        <f>DATE(YEAR(tbl_raw_data[[#This Row],[Date Actioned]]),MONTH(tbl_raw_data[[#This Row],[Date Actioned]]),DAY(tbl_raw_data[[#This Row],[Date Actioned]]))</f>
        <v>45140</v>
      </c>
      <c r="L878" s="65" t="str">
        <f>UPPER(TEXT(tbl_raw_data[[#This Row],[updated_date]],"MMMM"))</f>
        <v>AUGUST</v>
      </c>
      <c r="M878" s="65" t="str">
        <f>"WEEK "&amp;IF(ROUNDUP(DAY(tbl_raw_data[[#This Row],[updated_date]])/7,0)=5,4,ROUNDUP(DAY(tbl_raw_data[[#This Row],[updated_date]])/7,0))</f>
        <v>WEEK 1</v>
      </c>
      <c r="N878" s="71" t="str">
        <f>UPPER(VLOOKUP(tbl_raw_data[[#This Row],[Analyst]],settings!$A$1:$B$15,2,0))</f>
        <v>SAM</v>
      </c>
      <c r="O878" s="71" t="str">
        <f>TRIM(UPPER(tbl_raw_data[[#This Row],[Outcome]]))</f>
        <v>APPROVE</v>
      </c>
      <c r="P878" s="71" t="str">
        <f>TRIM(UPPER(tbl_raw_data[[#This Row],[Queue Name]]))</f>
        <v>CONSUMER PRE BUREAU</v>
      </c>
      <c r="Q878" s="71" t="str">
        <f>IF(tbl_raw_data[[#This Row],[time_taken_in_min]]&lt;=settings!$D$2,"SLA_MET","SLA_NOT_MET")</f>
        <v>SLA_MET</v>
      </c>
    </row>
    <row r="879" spans="1:17" hidden="1" x14ac:dyDescent="0.3">
      <c r="A879" s="5" t="s">
        <v>1842</v>
      </c>
      <c r="B879" s="36">
        <v>45140.91778935185</v>
      </c>
      <c r="C879" s="37">
        <v>45140.929525462961</v>
      </c>
      <c r="D879" s="6" t="s">
        <v>10</v>
      </c>
      <c r="E879" s="6" t="s">
        <v>8</v>
      </c>
      <c r="F879" s="6" t="s">
        <v>12</v>
      </c>
      <c r="G879" s="6" t="s">
        <v>15</v>
      </c>
      <c r="H879" s="84" t="str">
        <f t="shared" si="13"/>
        <v>Reason Unknown</v>
      </c>
      <c r="I879" s="63">
        <f>(tbl_raw_data[[#This Row],[Date Actioned]])-(tbl_raw_data[[#This Row],[Date Tagged]])</f>
        <v>1.17361111115315E-2</v>
      </c>
      <c r="J879" s="66">
        <f>HOUR(tbl_raw_data[[#This Row],[time_taken]])*60+MINUTE(tbl_raw_data[[#This Row],[time_taken]])+SECOND(tbl_raw_data[[#This Row],[time_taken]])/60</f>
        <v>16.899999999999999</v>
      </c>
      <c r="K879" s="68">
        <f>DATE(YEAR(tbl_raw_data[[#This Row],[Date Actioned]]),MONTH(tbl_raw_data[[#This Row],[Date Actioned]]),DAY(tbl_raw_data[[#This Row],[Date Actioned]]))</f>
        <v>45140</v>
      </c>
      <c r="L879" s="65" t="str">
        <f>UPPER(TEXT(tbl_raw_data[[#This Row],[updated_date]],"MMMM"))</f>
        <v>AUGUST</v>
      </c>
      <c r="M879" s="65" t="str">
        <f>"WEEK "&amp;IF(ROUNDUP(DAY(tbl_raw_data[[#This Row],[updated_date]])/7,0)=5,4,ROUNDUP(DAY(tbl_raw_data[[#This Row],[updated_date]])/7,0))</f>
        <v>WEEK 1</v>
      </c>
      <c r="N879" s="71" t="str">
        <f>UPPER(VLOOKUP(tbl_raw_data[[#This Row],[Analyst]],settings!$A$1:$B$15,2,0))</f>
        <v>NITESH</v>
      </c>
      <c r="O879" s="71" t="str">
        <f>TRIM(UPPER(tbl_raw_data[[#This Row],[Outcome]]))</f>
        <v>APPROVE</v>
      </c>
      <c r="P879" s="71" t="str">
        <f>TRIM(UPPER(tbl_raw_data[[#This Row],[Queue Name]]))</f>
        <v>CONSUMER POST BUREAU</v>
      </c>
      <c r="Q879" s="71" t="str">
        <f>IF(tbl_raw_data[[#This Row],[time_taken_in_min]]&lt;=settings!$D$2,"SLA_MET","SLA_NOT_MET")</f>
        <v>SLA_MET</v>
      </c>
    </row>
    <row r="880" spans="1:17" hidden="1" x14ac:dyDescent="0.3">
      <c r="A880" s="7" t="s">
        <v>1843</v>
      </c>
      <c r="B880" s="34">
        <v>45140.920381944445</v>
      </c>
      <c r="C880" s="38">
        <v>45140.927662037036</v>
      </c>
      <c r="D880" s="3" t="s">
        <v>10</v>
      </c>
      <c r="E880" s="3" t="s">
        <v>8</v>
      </c>
      <c r="F880" s="3" t="s">
        <v>24</v>
      </c>
      <c r="G880" s="3" t="s">
        <v>16</v>
      </c>
      <c r="H880" s="84" t="str">
        <f t="shared" si="13"/>
        <v>Reason Unknown</v>
      </c>
      <c r="I880" s="63">
        <f>(tbl_raw_data[[#This Row],[Date Actioned]])-(tbl_raw_data[[#This Row],[Date Tagged]])</f>
        <v>7.2800925918272696E-3</v>
      </c>
      <c r="J880" s="66">
        <f>HOUR(tbl_raw_data[[#This Row],[time_taken]])*60+MINUTE(tbl_raw_data[[#This Row],[time_taken]])+SECOND(tbl_raw_data[[#This Row],[time_taken]])/60</f>
        <v>10.483333333333333</v>
      </c>
      <c r="K880" s="68">
        <f>DATE(YEAR(tbl_raw_data[[#This Row],[Date Actioned]]),MONTH(tbl_raw_data[[#This Row],[Date Actioned]]),DAY(tbl_raw_data[[#This Row],[Date Actioned]]))</f>
        <v>45140</v>
      </c>
      <c r="L880" s="65" t="str">
        <f>UPPER(TEXT(tbl_raw_data[[#This Row],[updated_date]],"MMMM"))</f>
        <v>AUGUST</v>
      </c>
      <c r="M880" s="65" t="str">
        <f>"WEEK "&amp;IF(ROUNDUP(DAY(tbl_raw_data[[#This Row],[updated_date]])/7,0)=5,4,ROUNDUP(DAY(tbl_raw_data[[#This Row],[updated_date]])/7,0))</f>
        <v>WEEK 1</v>
      </c>
      <c r="N880" s="71" t="str">
        <f>UPPER(VLOOKUP(tbl_raw_data[[#This Row],[Analyst]],settings!$A$1:$B$15,2,0))</f>
        <v>SAM</v>
      </c>
      <c r="O880" s="71" t="str">
        <f>TRIM(UPPER(tbl_raw_data[[#This Row],[Outcome]]))</f>
        <v>APPROVE</v>
      </c>
      <c r="P880" s="71" t="str">
        <f>TRIM(UPPER(tbl_raw_data[[#This Row],[Queue Name]]))</f>
        <v>CONSUMER POST BUREAU</v>
      </c>
      <c r="Q880" s="71" t="str">
        <f>IF(tbl_raw_data[[#This Row],[time_taken_in_min]]&lt;=settings!$D$2,"SLA_MET","SLA_NOT_MET")</f>
        <v>SLA_MET</v>
      </c>
    </row>
    <row r="881" spans="1:17" hidden="1" x14ac:dyDescent="0.3">
      <c r="A881" s="1" t="s">
        <v>1844</v>
      </c>
      <c r="B881" s="36">
        <v>45140.925486111111</v>
      </c>
      <c r="C881" s="37">
        <v>45140.935914351852</v>
      </c>
      <c r="D881" s="6" t="s">
        <v>10</v>
      </c>
      <c r="E881" s="6" t="s">
        <v>8</v>
      </c>
      <c r="F881" s="6" t="s">
        <v>12</v>
      </c>
      <c r="G881" s="6" t="s">
        <v>23</v>
      </c>
      <c r="H881" s="84" t="str">
        <f t="shared" si="13"/>
        <v>Reason Unknown</v>
      </c>
      <c r="I881" s="63">
        <f>(tbl_raw_data[[#This Row],[Date Actioned]])-(tbl_raw_data[[#This Row],[Date Tagged]])</f>
        <v>1.0428240741021E-2</v>
      </c>
      <c r="J881" s="66">
        <f>HOUR(tbl_raw_data[[#This Row],[time_taken]])*60+MINUTE(tbl_raw_data[[#This Row],[time_taken]])+SECOND(tbl_raw_data[[#This Row],[time_taken]])/60</f>
        <v>15.016666666666667</v>
      </c>
      <c r="K881" s="68">
        <f>DATE(YEAR(tbl_raw_data[[#This Row],[Date Actioned]]),MONTH(tbl_raw_data[[#This Row],[Date Actioned]]),DAY(tbl_raw_data[[#This Row],[Date Actioned]]))</f>
        <v>45140</v>
      </c>
      <c r="L881" s="65" t="str">
        <f>UPPER(TEXT(tbl_raw_data[[#This Row],[updated_date]],"MMMM"))</f>
        <v>AUGUST</v>
      </c>
      <c r="M881" s="65" t="str">
        <f>"WEEK "&amp;IF(ROUNDUP(DAY(tbl_raw_data[[#This Row],[updated_date]])/7,0)=5,4,ROUNDUP(DAY(tbl_raw_data[[#This Row],[updated_date]])/7,0))</f>
        <v>WEEK 1</v>
      </c>
      <c r="N881" s="71" t="str">
        <f>UPPER(VLOOKUP(tbl_raw_data[[#This Row],[Analyst]],settings!$A$1:$B$15,2,0))</f>
        <v>NITESH</v>
      </c>
      <c r="O881" s="71" t="str">
        <f>TRIM(UPPER(tbl_raw_data[[#This Row],[Outcome]]))</f>
        <v>APPROVE</v>
      </c>
      <c r="P881" s="71" t="str">
        <f>TRIM(UPPER(tbl_raw_data[[#This Row],[Queue Name]]))</f>
        <v>CONSUMER POST BUREAU</v>
      </c>
      <c r="Q881" s="71" t="str">
        <f>IF(tbl_raw_data[[#This Row],[time_taken_in_min]]&lt;=settings!$D$2,"SLA_MET","SLA_NOT_MET")</f>
        <v>SLA_MET</v>
      </c>
    </row>
    <row r="882" spans="1:17" hidden="1" x14ac:dyDescent="0.3">
      <c r="A882" s="5" t="s">
        <v>1845</v>
      </c>
      <c r="B882" s="34">
        <v>45140.938043981485</v>
      </c>
      <c r="C882" s="35">
        <v>45140.942280092589</v>
      </c>
      <c r="D882" s="2" t="s">
        <v>15</v>
      </c>
      <c r="E882" s="3" t="s">
        <v>8</v>
      </c>
      <c r="F882" s="2" t="s">
        <v>24</v>
      </c>
      <c r="G882" s="4"/>
      <c r="H882" s="84" t="str">
        <f t="shared" si="13"/>
        <v>Reason Unknown</v>
      </c>
      <c r="I882" s="63">
        <f>(tbl_raw_data[[#This Row],[Date Actioned]])-(tbl_raw_data[[#This Row],[Date Tagged]])</f>
        <v>4.2361111045465805E-3</v>
      </c>
      <c r="J882" s="66">
        <f>HOUR(tbl_raw_data[[#This Row],[time_taken]])*60+MINUTE(tbl_raw_data[[#This Row],[time_taken]])+SECOND(tbl_raw_data[[#This Row],[time_taken]])/60</f>
        <v>6.1</v>
      </c>
      <c r="K882" s="68">
        <f>DATE(YEAR(tbl_raw_data[[#This Row],[Date Actioned]]),MONTH(tbl_raw_data[[#This Row],[Date Actioned]]),DAY(tbl_raw_data[[#This Row],[Date Actioned]]))</f>
        <v>45140</v>
      </c>
      <c r="L882" s="65" t="str">
        <f>UPPER(TEXT(tbl_raw_data[[#This Row],[updated_date]],"MMMM"))</f>
        <v>AUGUST</v>
      </c>
      <c r="M882" s="65" t="str">
        <f>"WEEK "&amp;IF(ROUNDUP(DAY(tbl_raw_data[[#This Row],[updated_date]])/7,0)=5,4,ROUNDUP(DAY(tbl_raw_data[[#This Row],[updated_date]])/7,0))</f>
        <v>WEEK 1</v>
      </c>
      <c r="N882" s="71" t="str">
        <f>UPPER(VLOOKUP(tbl_raw_data[[#This Row],[Analyst]],settings!$A$1:$B$15,2,0))</f>
        <v>SAM</v>
      </c>
      <c r="O882" s="71" t="str">
        <f>TRIM(UPPER(tbl_raw_data[[#This Row],[Outcome]]))</f>
        <v>APPROVE</v>
      </c>
      <c r="P882" s="71" t="str">
        <f>TRIM(UPPER(tbl_raw_data[[#This Row],[Queue Name]]))</f>
        <v>CONSUMER POST BUREAU</v>
      </c>
      <c r="Q882" s="71" t="str">
        <f>IF(tbl_raw_data[[#This Row],[time_taken_in_min]]&lt;=settings!$D$2,"SLA_MET","SLA_NOT_MET")</f>
        <v>SLA_MET</v>
      </c>
    </row>
    <row r="883" spans="1:17" hidden="1" x14ac:dyDescent="0.3">
      <c r="A883" s="7" t="s">
        <v>1846</v>
      </c>
      <c r="B883" s="36">
        <v>45140.945601851854</v>
      </c>
      <c r="C883" s="37">
        <v>45140.946747685186</v>
      </c>
      <c r="D883" s="6" t="s">
        <v>10</v>
      </c>
      <c r="E883" s="6" t="s">
        <v>11</v>
      </c>
      <c r="F883" s="6" t="s">
        <v>24</v>
      </c>
      <c r="G883" s="6" t="s">
        <v>23</v>
      </c>
      <c r="H883" s="84" t="str">
        <f t="shared" si="13"/>
        <v>Reason Unknown</v>
      </c>
      <c r="I883" s="63">
        <f>(tbl_raw_data[[#This Row],[Date Actioned]])-(tbl_raw_data[[#This Row],[Date Tagged]])</f>
        <v>1.1458333319751546E-3</v>
      </c>
      <c r="J883" s="66">
        <f>HOUR(tbl_raw_data[[#This Row],[time_taken]])*60+MINUTE(tbl_raw_data[[#This Row],[time_taken]])+SECOND(tbl_raw_data[[#This Row],[time_taken]])/60</f>
        <v>1.65</v>
      </c>
      <c r="K883" s="68">
        <f>DATE(YEAR(tbl_raw_data[[#This Row],[Date Actioned]]),MONTH(tbl_raw_data[[#This Row],[Date Actioned]]),DAY(tbl_raw_data[[#This Row],[Date Actioned]]))</f>
        <v>45140</v>
      </c>
      <c r="L883" s="65" t="str">
        <f>UPPER(TEXT(tbl_raw_data[[#This Row],[updated_date]],"MMMM"))</f>
        <v>AUGUST</v>
      </c>
      <c r="M883" s="65" t="str">
        <f>"WEEK "&amp;IF(ROUNDUP(DAY(tbl_raw_data[[#This Row],[updated_date]])/7,0)=5,4,ROUNDUP(DAY(tbl_raw_data[[#This Row],[updated_date]])/7,0))</f>
        <v>WEEK 1</v>
      </c>
      <c r="N883" s="71" t="str">
        <f>UPPER(VLOOKUP(tbl_raw_data[[#This Row],[Analyst]],settings!$A$1:$B$15,2,0))</f>
        <v>SAM</v>
      </c>
      <c r="O883" s="71" t="str">
        <f>TRIM(UPPER(tbl_raw_data[[#This Row],[Outcome]]))</f>
        <v>APPROVE</v>
      </c>
      <c r="P883" s="71" t="str">
        <f>TRIM(UPPER(tbl_raw_data[[#This Row],[Queue Name]]))</f>
        <v>CONSUMER EXISTING</v>
      </c>
      <c r="Q883" s="71" t="str">
        <f>IF(tbl_raw_data[[#This Row],[time_taken_in_min]]&lt;=settings!$D$2,"SLA_MET","SLA_NOT_MET")</f>
        <v>SLA_MET</v>
      </c>
    </row>
    <row r="884" spans="1:17" hidden="1" x14ac:dyDescent="0.3">
      <c r="A884" s="1" t="s">
        <v>1847</v>
      </c>
      <c r="B884" s="34">
        <v>45140.957708333335</v>
      </c>
      <c r="C884" s="35">
        <v>45140.962881944448</v>
      </c>
      <c r="D884" s="2" t="s">
        <v>15</v>
      </c>
      <c r="E884" s="3" t="s">
        <v>8</v>
      </c>
      <c r="F884" s="2" t="s">
        <v>24</v>
      </c>
      <c r="G884" s="4"/>
      <c r="H884" s="84" t="str">
        <f t="shared" si="13"/>
        <v>Reason Unknown</v>
      </c>
      <c r="I884" s="63">
        <f>(tbl_raw_data[[#This Row],[Date Actioned]])-(tbl_raw_data[[#This Row],[Date Tagged]])</f>
        <v>5.173611112695653E-3</v>
      </c>
      <c r="J884" s="66">
        <f>HOUR(tbl_raw_data[[#This Row],[time_taken]])*60+MINUTE(tbl_raw_data[[#This Row],[time_taken]])+SECOND(tbl_raw_data[[#This Row],[time_taken]])/60</f>
        <v>7.45</v>
      </c>
      <c r="K884" s="68">
        <f>DATE(YEAR(tbl_raw_data[[#This Row],[Date Actioned]]),MONTH(tbl_raw_data[[#This Row],[Date Actioned]]),DAY(tbl_raw_data[[#This Row],[Date Actioned]]))</f>
        <v>45140</v>
      </c>
      <c r="L884" s="65" t="str">
        <f>UPPER(TEXT(tbl_raw_data[[#This Row],[updated_date]],"MMMM"))</f>
        <v>AUGUST</v>
      </c>
      <c r="M884" s="65" t="str">
        <f>"WEEK "&amp;IF(ROUNDUP(DAY(tbl_raw_data[[#This Row],[updated_date]])/7,0)=5,4,ROUNDUP(DAY(tbl_raw_data[[#This Row],[updated_date]])/7,0))</f>
        <v>WEEK 1</v>
      </c>
      <c r="N884" s="71" t="str">
        <f>UPPER(VLOOKUP(tbl_raw_data[[#This Row],[Analyst]],settings!$A$1:$B$15,2,0))</f>
        <v>SAM</v>
      </c>
      <c r="O884" s="71" t="str">
        <f>TRIM(UPPER(tbl_raw_data[[#This Row],[Outcome]]))</f>
        <v>APPROVE</v>
      </c>
      <c r="P884" s="71" t="str">
        <f>TRIM(UPPER(tbl_raw_data[[#This Row],[Queue Name]]))</f>
        <v>CONSUMER POST BUREAU</v>
      </c>
      <c r="Q884" s="71" t="str">
        <f>IF(tbl_raw_data[[#This Row],[time_taken_in_min]]&lt;=settings!$D$2,"SLA_MET","SLA_NOT_MET")</f>
        <v>SLA_MET</v>
      </c>
    </row>
    <row r="885" spans="1:17" x14ac:dyDescent="0.3">
      <c r="A885" s="5" t="s">
        <v>1848</v>
      </c>
      <c r="B885" s="36">
        <v>45140.428888888891</v>
      </c>
      <c r="C885" s="39">
        <v>45140.44940972222</v>
      </c>
      <c r="D885" s="8" t="s">
        <v>36</v>
      </c>
      <c r="E885" s="6" t="s">
        <v>11</v>
      </c>
      <c r="F885" s="8" t="s">
        <v>25</v>
      </c>
      <c r="G885" s="9"/>
      <c r="H885" s="84" t="str">
        <f t="shared" si="13"/>
        <v>Reason Unknown</v>
      </c>
      <c r="I885" s="63">
        <f>(tbl_raw_data[[#This Row],[Date Actioned]])-(tbl_raw_data[[#This Row],[Date Tagged]])</f>
        <v>2.0520833328191657E-2</v>
      </c>
      <c r="J885" s="66">
        <f>HOUR(tbl_raw_data[[#This Row],[time_taken]])*60+MINUTE(tbl_raw_data[[#This Row],[time_taken]])+SECOND(tbl_raw_data[[#This Row],[time_taken]])/60</f>
        <v>29.55</v>
      </c>
      <c r="K885" s="68">
        <f>DATE(YEAR(tbl_raw_data[[#This Row],[Date Actioned]]),MONTH(tbl_raw_data[[#This Row],[Date Actioned]]),DAY(tbl_raw_data[[#This Row],[Date Actioned]]))</f>
        <v>45140</v>
      </c>
      <c r="L885" s="65" t="str">
        <f>UPPER(TEXT(tbl_raw_data[[#This Row],[updated_date]],"MMMM"))</f>
        <v>AUGUST</v>
      </c>
      <c r="M885" s="65" t="str">
        <f>"WEEK "&amp;IF(ROUNDUP(DAY(tbl_raw_data[[#This Row],[updated_date]])/7,0)=5,4,ROUNDUP(DAY(tbl_raw_data[[#This Row],[updated_date]])/7,0))</f>
        <v>WEEK 1</v>
      </c>
      <c r="N885" s="71" t="str">
        <f>UPPER(VLOOKUP(tbl_raw_data[[#This Row],[Analyst]],settings!$A$1:$B$15,2,0))</f>
        <v>ASIF</v>
      </c>
      <c r="O885" s="71" t="str">
        <f>TRIM(UPPER(tbl_raw_data[[#This Row],[Outcome]]))</f>
        <v>DECLINE</v>
      </c>
      <c r="P885" s="71" t="str">
        <f>TRIM(UPPER(tbl_raw_data[[#This Row],[Queue Name]]))</f>
        <v>CONSUMER EXISTING</v>
      </c>
      <c r="Q885" s="71" t="str">
        <f>IF(tbl_raw_data[[#This Row],[time_taken_in_min]]&lt;=settings!$D$2,"SLA_MET","SLA_NOT_MET")</f>
        <v>SLA_NOT_MET</v>
      </c>
    </row>
    <row r="886" spans="1:17" x14ac:dyDescent="0.3">
      <c r="A886" s="7" t="s">
        <v>1849</v>
      </c>
      <c r="B886" s="34">
        <v>45140.431875000002</v>
      </c>
      <c r="C886" s="35">
        <v>45140.45212962963</v>
      </c>
      <c r="D886" s="2" t="s">
        <v>36</v>
      </c>
      <c r="E886" s="3" t="s">
        <v>8</v>
      </c>
      <c r="F886" s="2" t="s">
        <v>25</v>
      </c>
      <c r="G886" s="4"/>
      <c r="H886" s="84" t="str">
        <f t="shared" si="13"/>
        <v>Reason Unknown</v>
      </c>
      <c r="I886" s="63">
        <f>(tbl_raw_data[[#This Row],[Date Actioned]])-(tbl_raw_data[[#This Row],[Date Tagged]])</f>
        <v>2.025462962774327E-2</v>
      </c>
      <c r="J886" s="66">
        <f>HOUR(tbl_raw_data[[#This Row],[time_taken]])*60+MINUTE(tbl_raw_data[[#This Row],[time_taken]])+SECOND(tbl_raw_data[[#This Row],[time_taken]])/60</f>
        <v>29.166666666666668</v>
      </c>
      <c r="K886" s="68">
        <f>DATE(YEAR(tbl_raw_data[[#This Row],[Date Actioned]]),MONTH(tbl_raw_data[[#This Row],[Date Actioned]]),DAY(tbl_raw_data[[#This Row],[Date Actioned]]))</f>
        <v>45140</v>
      </c>
      <c r="L886" s="65" t="str">
        <f>UPPER(TEXT(tbl_raw_data[[#This Row],[updated_date]],"MMMM"))</f>
        <v>AUGUST</v>
      </c>
      <c r="M886" s="65" t="str">
        <f>"WEEK "&amp;IF(ROUNDUP(DAY(tbl_raw_data[[#This Row],[updated_date]])/7,0)=5,4,ROUNDUP(DAY(tbl_raw_data[[#This Row],[updated_date]])/7,0))</f>
        <v>WEEK 1</v>
      </c>
      <c r="N886" s="71" t="str">
        <f>UPPER(VLOOKUP(tbl_raw_data[[#This Row],[Analyst]],settings!$A$1:$B$15,2,0))</f>
        <v>ASIF</v>
      </c>
      <c r="O886" s="71" t="str">
        <f>TRIM(UPPER(tbl_raw_data[[#This Row],[Outcome]]))</f>
        <v>DECLINE</v>
      </c>
      <c r="P886" s="71" t="str">
        <f>TRIM(UPPER(tbl_raw_data[[#This Row],[Queue Name]]))</f>
        <v>CONSUMER POST BUREAU</v>
      </c>
      <c r="Q886" s="71" t="str">
        <f>IF(tbl_raw_data[[#This Row],[time_taken_in_min]]&lt;=settings!$D$2,"SLA_MET","SLA_NOT_MET")</f>
        <v>SLA_NOT_MET</v>
      </c>
    </row>
    <row r="887" spans="1:17" x14ac:dyDescent="0.3">
      <c r="A887" s="1" t="s">
        <v>1850</v>
      </c>
      <c r="B887" s="36">
        <v>45140.457499999997</v>
      </c>
      <c r="C887" s="39">
        <v>45140.466168981482</v>
      </c>
      <c r="D887" s="8" t="s">
        <v>36</v>
      </c>
      <c r="E887" s="6" t="s">
        <v>8</v>
      </c>
      <c r="F887" s="8" t="s">
        <v>14</v>
      </c>
      <c r="G887" s="9"/>
      <c r="H887" s="84" t="str">
        <f t="shared" si="13"/>
        <v>Reason Unknown</v>
      </c>
      <c r="I887" s="63">
        <f>(tbl_raw_data[[#This Row],[Date Actioned]])-(tbl_raw_data[[#This Row],[Date Tagged]])</f>
        <v>8.668981485243421E-3</v>
      </c>
      <c r="J887" s="66">
        <f>HOUR(tbl_raw_data[[#This Row],[time_taken]])*60+MINUTE(tbl_raw_data[[#This Row],[time_taken]])+SECOND(tbl_raw_data[[#This Row],[time_taken]])/60</f>
        <v>12.483333333333333</v>
      </c>
      <c r="K887" s="68">
        <f>DATE(YEAR(tbl_raw_data[[#This Row],[Date Actioned]]),MONTH(tbl_raw_data[[#This Row],[Date Actioned]]),DAY(tbl_raw_data[[#This Row],[Date Actioned]]))</f>
        <v>45140</v>
      </c>
      <c r="L887" s="65" t="str">
        <f>UPPER(TEXT(tbl_raw_data[[#This Row],[updated_date]],"MMMM"))</f>
        <v>AUGUST</v>
      </c>
      <c r="M887" s="65" t="str">
        <f>"WEEK "&amp;IF(ROUNDUP(DAY(tbl_raw_data[[#This Row],[updated_date]])/7,0)=5,4,ROUNDUP(DAY(tbl_raw_data[[#This Row],[updated_date]])/7,0))</f>
        <v>WEEK 1</v>
      </c>
      <c r="N887" s="71" t="str">
        <f>UPPER(VLOOKUP(tbl_raw_data[[#This Row],[Analyst]],settings!$A$1:$B$15,2,0))</f>
        <v>CAMROON</v>
      </c>
      <c r="O887" s="71" t="str">
        <f>TRIM(UPPER(tbl_raw_data[[#This Row],[Outcome]]))</f>
        <v>DECLINE</v>
      </c>
      <c r="P887" s="71" t="str">
        <f>TRIM(UPPER(tbl_raw_data[[#This Row],[Queue Name]]))</f>
        <v>CONSUMER POST BUREAU</v>
      </c>
      <c r="Q887" s="71" t="str">
        <f>IF(tbl_raw_data[[#This Row],[time_taken_in_min]]&lt;=settings!$D$2,"SLA_MET","SLA_NOT_MET")</f>
        <v>SLA_MET</v>
      </c>
    </row>
    <row r="888" spans="1:17" x14ac:dyDescent="0.3">
      <c r="A888" s="5" t="s">
        <v>1851</v>
      </c>
      <c r="B888" s="34">
        <v>45140.46738425926</v>
      </c>
      <c r="C888" s="38">
        <v>45140.472361111111</v>
      </c>
      <c r="D888" s="3" t="s">
        <v>33</v>
      </c>
      <c r="E888" s="3" t="s">
        <v>11</v>
      </c>
      <c r="F888" s="3" t="s">
        <v>19</v>
      </c>
      <c r="G888" s="3" t="s">
        <v>210</v>
      </c>
      <c r="H888" s="84" t="str">
        <f t="shared" si="13"/>
        <v>Overdue Bill</v>
      </c>
      <c r="I888" s="63">
        <f>(tbl_raw_data[[#This Row],[Date Actioned]])-(tbl_raw_data[[#This Row],[Date Tagged]])</f>
        <v>4.9768518510973081E-3</v>
      </c>
      <c r="J888" s="66">
        <f>HOUR(tbl_raw_data[[#This Row],[time_taken]])*60+MINUTE(tbl_raw_data[[#This Row],[time_taken]])+SECOND(tbl_raw_data[[#This Row],[time_taken]])/60</f>
        <v>7.166666666666667</v>
      </c>
      <c r="K888" s="68">
        <f>DATE(YEAR(tbl_raw_data[[#This Row],[Date Actioned]]),MONTH(tbl_raw_data[[#This Row],[Date Actioned]]),DAY(tbl_raw_data[[#This Row],[Date Actioned]]))</f>
        <v>45140</v>
      </c>
      <c r="L888" s="65" t="str">
        <f>UPPER(TEXT(tbl_raw_data[[#This Row],[updated_date]],"MMMM"))</f>
        <v>AUGUST</v>
      </c>
      <c r="M888" s="65" t="str">
        <f>"WEEK "&amp;IF(ROUNDUP(DAY(tbl_raw_data[[#This Row],[updated_date]])/7,0)=5,4,ROUNDUP(DAY(tbl_raw_data[[#This Row],[updated_date]])/7,0))</f>
        <v>WEEK 1</v>
      </c>
      <c r="N888" s="71" t="str">
        <f>UPPER(VLOOKUP(tbl_raw_data[[#This Row],[Analyst]],settings!$A$1:$B$15,2,0))</f>
        <v>NAVED</v>
      </c>
      <c r="O888" s="71" t="str">
        <f>TRIM(UPPER(tbl_raw_data[[#This Row],[Outcome]]))</f>
        <v>DECLINE</v>
      </c>
      <c r="P888" s="71" t="str">
        <f>TRIM(UPPER(tbl_raw_data[[#This Row],[Queue Name]]))</f>
        <v>CONSUMER EXISTING</v>
      </c>
      <c r="Q888" s="71" t="str">
        <f>IF(tbl_raw_data[[#This Row],[time_taken_in_min]]&lt;=settings!$D$2,"SLA_MET","SLA_NOT_MET")</f>
        <v>SLA_MET</v>
      </c>
    </row>
    <row r="889" spans="1:17" x14ac:dyDescent="0.3">
      <c r="A889" s="7" t="s">
        <v>1852</v>
      </c>
      <c r="B889" s="36">
        <v>45140.484664351854</v>
      </c>
      <c r="C889" s="39">
        <v>45140.505474537036</v>
      </c>
      <c r="D889" s="8" t="s">
        <v>36</v>
      </c>
      <c r="E889" s="6" t="s">
        <v>11</v>
      </c>
      <c r="F889" s="8" t="s">
        <v>9</v>
      </c>
      <c r="G889" s="9"/>
      <c r="H889" s="84" t="str">
        <f t="shared" si="13"/>
        <v>Reason Unknown</v>
      </c>
      <c r="I889" s="63">
        <f>(tbl_raw_data[[#This Row],[Date Actioned]])-(tbl_raw_data[[#This Row],[Date Tagged]])</f>
        <v>2.0810185182199348E-2</v>
      </c>
      <c r="J889" s="66">
        <f>HOUR(tbl_raw_data[[#This Row],[time_taken]])*60+MINUTE(tbl_raw_data[[#This Row],[time_taken]])+SECOND(tbl_raw_data[[#This Row],[time_taken]])/60</f>
        <v>29.966666666666665</v>
      </c>
      <c r="K889" s="68">
        <f>DATE(YEAR(tbl_raw_data[[#This Row],[Date Actioned]]),MONTH(tbl_raw_data[[#This Row],[Date Actioned]]),DAY(tbl_raw_data[[#This Row],[Date Actioned]]))</f>
        <v>45140</v>
      </c>
      <c r="L889" s="65" t="str">
        <f>UPPER(TEXT(tbl_raw_data[[#This Row],[updated_date]],"MMMM"))</f>
        <v>AUGUST</v>
      </c>
      <c r="M889" s="65" t="str">
        <f>"WEEK "&amp;IF(ROUNDUP(DAY(tbl_raw_data[[#This Row],[updated_date]])/7,0)=5,4,ROUNDUP(DAY(tbl_raw_data[[#This Row],[updated_date]])/7,0))</f>
        <v>WEEK 1</v>
      </c>
      <c r="N889" s="71" t="str">
        <f>UPPER(VLOOKUP(tbl_raw_data[[#This Row],[Analyst]],settings!$A$1:$B$15,2,0))</f>
        <v>QUADIR</v>
      </c>
      <c r="O889" s="71" t="str">
        <f>TRIM(UPPER(tbl_raw_data[[#This Row],[Outcome]]))</f>
        <v>DECLINE</v>
      </c>
      <c r="P889" s="71" t="str">
        <f>TRIM(UPPER(tbl_raw_data[[#This Row],[Queue Name]]))</f>
        <v>CONSUMER EXISTING</v>
      </c>
      <c r="Q889" s="71" t="str">
        <f>IF(tbl_raw_data[[#This Row],[time_taken_in_min]]&lt;=settings!$D$2,"SLA_MET","SLA_NOT_MET")</f>
        <v>SLA_NOT_MET</v>
      </c>
    </row>
    <row r="890" spans="1:17" x14ac:dyDescent="0.3">
      <c r="A890" s="1" t="s">
        <v>1853</v>
      </c>
      <c r="B890" s="34">
        <v>45140.525509259256</v>
      </c>
      <c r="C890" s="35">
        <v>45140.533854166664</v>
      </c>
      <c r="D890" s="2" t="s">
        <v>36</v>
      </c>
      <c r="E890" s="3" t="s">
        <v>8</v>
      </c>
      <c r="F890" s="2" t="s">
        <v>14</v>
      </c>
      <c r="G890" s="4"/>
      <c r="H890" s="84" t="str">
        <f t="shared" si="13"/>
        <v>Reason Unknown</v>
      </c>
      <c r="I890" s="63">
        <f>(tbl_raw_data[[#This Row],[Date Actioned]])-(tbl_raw_data[[#This Row],[Date Tagged]])</f>
        <v>8.3449074081727304E-3</v>
      </c>
      <c r="J890" s="66">
        <f>HOUR(tbl_raw_data[[#This Row],[time_taken]])*60+MINUTE(tbl_raw_data[[#This Row],[time_taken]])+SECOND(tbl_raw_data[[#This Row],[time_taken]])/60</f>
        <v>12.016666666666667</v>
      </c>
      <c r="K890" s="68">
        <f>DATE(YEAR(tbl_raw_data[[#This Row],[Date Actioned]]),MONTH(tbl_raw_data[[#This Row],[Date Actioned]]),DAY(tbl_raw_data[[#This Row],[Date Actioned]]))</f>
        <v>45140</v>
      </c>
      <c r="L890" s="65" t="str">
        <f>UPPER(TEXT(tbl_raw_data[[#This Row],[updated_date]],"MMMM"))</f>
        <v>AUGUST</v>
      </c>
      <c r="M890" s="65" t="str">
        <f>"WEEK "&amp;IF(ROUNDUP(DAY(tbl_raw_data[[#This Row],[updated_date]])/7,0)=5,4,ROUNDUP(DAY(tbl_raw_data[[#This Row],[updated_date]])/7,0))</f>
        <v>WEEK 1</v>
      </c>
      <c r="N890" s="71" t="str">
        <f>UPPER(VLOOKUP(tbl_raw_data[[#This Row],[Analyst]],settings!$A$1:$B$15,2,0))</f>
        <v>CAMROON</v>
      </c>
      <c r="O890" s="71" t="str">
        <f>TRIM(UPPER(tbl_raw_data[[#This Row],[Outcome]]))</f>
        <v>DECLINE</v>
      </c>
      <c r="P890" s="71" t="str">
        <f>TRIM(UPPER(tbl_raw_data[[#This Row],[Queue Name]]))</f>
        <v>CONSUMER POST BUREAU</v>
      </c>
      <c r="Q890" s="71" t="str">
        <f>IF(tbl_raw_data[[#This Row],[time_taken_in_min]]&lt;=settings!$D$2,"SLA_MET","SLA_NOT_MET")</f>
        <v>SLA_MET</v>
      </c>
    </row>
    <row r="891" spans="1:17" x14ac:dyDescent="0.3">
      <c r="A891" s="5" t="s">
        <v>1854</v>
      </c>
      <c r="B891" s="36">
        <v>45140.541956018518</v>
      </c>
      <c r="C891" s="37">
        <v>45140.549201388887</v>
      </c>
      <c r="D891" s="6" t="s">
        <v>33</v>
      </c>
      <c r="E891" s="6" t="s">
        <v>18</v>
      </c>
      <c r="F891" s="6" t="s">
        <v>19</v>
      </c>
      <c r="G891" s="6" t="s">
        <v>211</v>
      </c>
      <c r="H891" s="84" t="str">
        <f t="shared" si="13"/>
        <v>Overdue Bill</v>
      </c>
      <c r="I891" s="63">
        <f>(tbl_raw_data[[#This Row],[Date Actioned]])-(tbl_raw_data[[#This Row],[Date Tagged]])</f>
        <v>7.2453703687642701E-3</v>
      </c>
      <c r="J891" s="66">
        <f>HOUR(tbl_raw_data[[#This Row],[time_taken]])*60+MINUTE(tbl_raw_data[[#This Row],[time_taken]])+SECOND(tbl_raw_data[[#This Row],[time_taken]])/60</f>
        <v>10.433333333333334</v>
      </c>
      <c r="K891" s="68">
        <f>DATE(YEAR(tbl_raw_data[[#This Row],[Date Actioned]]),MONTH(tbl_raw_data[[#This Row],[Date Actioned]]),DAY(tbl_raw_data[[#This Row],[Date Actioned]]))</f>
        <v>45140</v>
      </c>
      <c r="L891" s="65" t="str">
        <f>UPPER(TEXT(tbl_raw_data[[#This Row],[updated_date]],"MMMM"))</f>
        <v>AUGUST</v>
      </c>
      <c r="M891" s="65" t="str">
        <f>"WEEK "&amp;IF(ROUNDUP(DAY(tbl_raw_data[[#This Row],[updated_date]])/7,0)=5,4,ROUNDUP(DAY(tbl_raw_data[[#This Row],[updated_date]])/7,0))</f>
        <v>WEEK 1</v>
      </c>
      <c r="N891" s="71" t="str">
        <f>UPPER(VLOOKUP(tbl_raw_data[[#This Row],[Analyst]],settings!$A$1:$B$15,2,0))</f>
        <v>NAVED</v>
      </c>
      <c r="O891" s="71" t="str">
        <f>TRIM(UPPER(tbl_raw_data[[#This Row],[Outcome]]))</f>
        <v>DECLINE</v>
      </c>
      <c r="P891" s="71" t="str">
        <f>TRIM(UPPER(tbl_raw_data[[#This Row],[Queue Name]]))</f>
        <v>CONSUMER PRE BUREAU</v>
      </c>
      <c r="Q891" s="71" t="str">
        <f>IF(tbl_raw_data[[#This Row],[time_taken_in_min]]&lt;=settings!$D$2,"SLA_MET","SLA_NOT_MET")</f>
        <v>SLA_MET</v>
      </c>
    </row>
    <row r="892" spans="1:17" x14ac:dyDescent="0.3">
      <c r="A892" s="7" t="s">
        <v>1855</v>
      </c>
      <c r="B892" s="34">
        <v>45140.549212962964</v>
      </c>
      <c r="C892" s="38">
        <v>45140.555833333332</v>
      </c>
      <c r="D892" s="3" t="s">
        <v>33</v>
      </c>
      <c r="E892" s="3" t="s">
        <v>18</v>
      </c>
      <c r="F892" s="3" t="s">
        <v>25</v>
      </c>
      <c r="G892" s="3" t="s">
        <v>39</v>
      </c>
      <c r="H892" s="84" t="str">
        <f t="shared" si="13"/>
        <v>Reason Unknown</v>
      </c>
      <c r="I892" s="63">
        <f>(tbl_raw_data[[#This Row],[Date Actioned]])-(tbl_raw_data[[#This Row],[Date Tagged]])</f>
        <v>6.6203703681821935E-3</v>
      </c>
      <c r="J892" s="66">
        <f>HOUR(tbl_raw_data[[#This Row],[time_taken]])*60+MINUTE(tbl_raw_data[[#This Row],[time_taken]])+SECOND(tbl_raw_data[[#This Row],[time_taken]])/60</f>
        <v>9.5333333333333332</v>
      </c>
      <c r="K892" s="68">
        <f>DATE(YEAR(tbl_raw_data[[#This Row],[Date Actioned]]),MONTH(tbl_raw_data[[#This Row],[Date Actioned]]),DAY(tbl_raw_data[[#This Row],[Date Actioned]]))</f>
        <v>45140</v>
      </c>
      <c r="L892" s="65" t="str">
        <f>UPPER(TEXT(tbl_raw_data[[#This Row],[updated_date]],"MMMM"))</f>
        <v>AUGUST</v>
      </c>
      <c r="M892" s="65" t="str">
        <f>"WEEK "&amp;IF(ROUNDUP(DAY(tbl_raw_data[[#This Row],[updated_date]])/7,0)=5,4,ROUNDUP(DAY(tbl_raw_data[[#This Row],[updated_date]])/7,0))</f>
        <v>WEEK 1</v>
      </c>
      <c r="N892" s="71" t="str">
        <f>UPPER(VLOOKUP(tbl_raw_data[[#This Row],[Analyst]],settings!$A$1:$B$15,2,0))</f>
        <v>ASIF</v>
      </c>
      <c r="O892" s="71" t="str">
        <f>TRIM(UPPER(tbl_raw_data[[#This Row],[Outcome]]))</f>
        <v>DECLINE</v>
      </c>
      <c r="P892" s="71" t="str">
        <f>TRIM(UPPER(tbl_raw_data[[#This Row],[Queue Name]]))</f>
        <v>CONSUMER PRE BUREAU</v>
      </c>
      <c r="Q892" s="71" t="str">
        <f>IF(tbl_raw_data[[#This Row],[time_taken_in_min]]&lt;=settings!$D$2,"SLA_MET","SLA_NOT_MET")</f>
        <v>SLA_MET</v>
      </c>
    </row>
    <row r="893" spans="1:17" x14ac:dyDescent="0.3">
      <c r="A893" s="1" t="s">
        <v>1856</v>
      </c>
      <c r="B893" s="36">
        <v>45140.55877314815</v>
      </c>
      <c r="C893" s="39">
        <v>45140.577118055553</v>
      </c>
      <c r="D893" s="8" t="s">
        <v>36</v>
      </c>
      <c r="E893" s="6" t="s">
        <v>11</v>
      </c>
      <c r="F893" s="8" t="s">
        <v>9</v>
      </c>
      <c r="G893" s="9"/>
      <c r="H893" s="84" t="str">
        <f t="shared" si="13"/>
        <v>Reason Unknown</v>
      </c>
      <c r="I893" s="63">
        <f>(tbl_raw_data[[#This Row],[Date Actioned]])-(tbl_raw_data[[#This Row],[Date Tagged]])</f>
        <v>1.8344907402934041E-2</v>
      </c>
      <c r="J893" s="66">
        <f>HOUR(tbl_raw_data[[#This Row],[time_taken]])*60+MINUTE(tbl_raw_data[[#This Row],[time_taken]])+SECOND(tbl_raw_data[[#This Row],[time_taken]])/60</f>
        <v>26.416666666666668</v>
      </c>
      <c r="K893" s="68">
        <f>DATE(YEAR(tbl_raw_data[[#This Row],[Date Actioned]]),MONTH(tbl_raw_data[[#This Row],[Date Actioned]]),DAY(tbl_raw_data[[#This Row],[Date Actioned]]))</f>
        <v>45140</v>
      </c>
      <c r="L893" s="65" t="str">
        <f>UPPER(TEXT(tbl_raw_data[[#This Row],[updated_date]],"MMMM"))</f>
        <v>AUGUST</v>
      </c>
      <c r="M893" s="65" t="str">
        <f>"WEEK "&amp;IF(ROUNDUP(DAY(tbl_raw_data[[#This Row],[updated_date]])/7,0)=5,4,ROUNDUP(DAY(tbl_raw_data[[#This Row],[updated_date]])/7,0))</f>
        <v>WEEK 1</v>
      </c>
      <c r="N893" s="71" t="str">
        <f>UPPER(VLOOKUP(tbl_raw_data[[#This Row],[Analyst]],settings!$A$1:$B$15,2,0))</f>
        <v>QUADIR</v>
      </c>
      <c r="O893" s="71" t="str">
        <f>TRIM(UPPER(tbl_raw_data[[#This Row],[Outcome]]))</f>
        <v>DECLINE</v>
      </c>
      <c r="P893" s="71" t="str">
        <f>TRIM(UPPER(tbl_raw_data[[#This Row],[Queue Name]]))</f>
        <v>CONSUMER EXISTING</v>
      </c>
      <c r="Q893" s="71" t="str">
        <f>IF(tbl_raw_data[[#This Row],[time_taken_in_min]]&lt;=settings!$D$2,"SLA_MET","SLA_NOT_MET")</f>
        <v>SLA_NOT_MET</v>
      </c>
    </row>
    <row r="894" spans="1:17" x14ac:dyDescent="0.3">
      <c r="A894" s="5" t="s">
        <v>1857</v>
      </c>
      <c r="B894" s="34">
        <v>45140.569016203706</v>
      </c>
      <c r="C894" s="35">
        <v>45140.581886574073</v>
      </c>
      <c r="D894" s="2" t="s">
        <v>36</v>
      </c>
      <c r="E894" s="3" t="s">
        <v>8</v>
      </c>
      <c r="F894" s="2" t="s">
        <v>114</v>
      </c>
      <c r="G894" s="4"/>
      <c r="H894" s="84" t="str">
        <f t="shared" si="13"/>
        <v>Reason Unknown</v>
      </c>
      <c r="I894" s="63">
        <f>(tbl_raw_data[[#This Row],[Date Actioned]])-(tbl_raw_data[[#This Row],[Date Tagged]])</f>
        <v>1.2870370366727002E-2</v>
      </c>
      <c r="J894" s="66">
        <f>HOUR(tbl_raw_data[[#This Row],[time_taken]])*60+MINUTE(tbl_raw_data[[#This Row],[time_taken]])+SECOND(tbl_raw_data[[#This Row],[time_taken]])/60</f>
        <v>18.533333333333335</v>
      </c>
      <c r="K894" s="68">
        <f>DATE(YEAR(tbl_raw_data[[#This Row],[Date Actioned]]),MONTH(tbl_raw_data[[#This Row],[Date Actioned]]),DAY(tbl_raw_data[[#This Row],[Date Actioned]]))</f>
        <v>45140</v>
      </c>
      <c r="L894" s="65" t="str">
        <f>UPPER(TEXT(tbl_raw_data[[#This Row],[updated_date]],"MMMM"))</f>
        <v>AUGUST</v>
      </c>
      <c r="M894" s="65" t="str">
        <f>"WEEK "&amp;IF(ROUNDUP(DAY(tbl_raw_data[[#This Row],[updated_date]])/7,0)=5,4,ROUNDUP(DAY(tbl_raw_data[[#This Row],[updated_date]])/7,0))</f>
        <v>WEEK 1</v>
      </c>
      <c r="N894" s="71" t="str">
        <f>UPPER(VLOOKUP(tbl_raw_data[[#This Row],[Analyst]],settings!$A$1:$B$15,2,0))</f>
        <v>FARDIN</v>
      </c>
      <c r="O894" s="71" t="str">
        <f>TRIM(UPPER(tbl_raw_data[[#This Row],[Outcome]]))</f>
        <v>DECLINE</v>
      </c>
      <c r="P894" s="71" t="str">
        <f>TRIM(UPPER(tbl_raw_data[[#This Row],[Queue Name]]))</f>
        <v>CONSUMER POST BUREAU</v>
      </c>
      <c r="Q894" s="71" t="str">
        <f>IF(tbl_raw_data[[#This Row],[time_taken_in_min]]&lt;=settings!$D$2,"SLA_MET","SLA_NOT_MET")</f>
        <v>SLA_MET</v>
      </c>
    </row>
    <row r="895" spans="1:17" x14ac:dyDescent="0.3">
      <c r="A895" s="7" t="s">
        <v>1858</v>
      </c>
      <c r="B895" s="36">
        <v>45140.571215277778</v>
      </c>
      <c r="C895" s="37">
        <v>45140.576736111114</v>
      </c>
      <c r="D895" s="6" t="s">
        <v>33</v>
      </c>
      <c r="E895" s="6" t="s">
        <v>11</v>
      </c>
      <c r="F895" s="6" t="s">
        <v>25</v>
      </c>
      <c r="G895" s="6" t="s">
        <v>126</v>
      </c>
      <c r="H895" s="84" t="str">
        <f t="shared" si="13"/>
        <v>Reason Unknown</v>
      </c>
      <c r="I895" s="63">
        <f>(tbl_raw_data[[#This Row],[Date Actioned]])-(tbl_raw_data[[#This Row],[Date Tagged]])</f>
        <v>5.5208333360496908E-3</v>
      </c>
      <c r="J895" s="66">
        <f>HOUR(tbl_raw_data[[#This Row],[time_taken]])*60+MINUTE(tbl_raw_data[[#This Row],[time_taken]])+SECOND(tbl_raw_data[[#This Row],[time_taken]])/60</f>
        <v>7.95</v>
      </c>
      <c r="K895" s="68">
        <f>DATE(YEAR(tbl_raw_data[[#This Row],[Date Actioned]]),MONTH(tbl_raw_data[[#This Row],[Date Actioned]]),DAY(tbl_raw_data[[#This Row],[Date Actioned]]))</f>
        <v>45140</v>
      </c>
      <c r="L895" s="65" t="str">
        <f>UPPER(TEXT(tbl_raw_data[[#This Row],[updated_date]],"MMMM"))</f>
        <v>AUGUST</v>
      </c>
      <c r="M895" s="65" t="str">
        <f>"WEEK "&amp;IF(ROUNDUP(DAY(tbl_raw_data[[#This Row],[updated_date]])/7,0)=5,4,ROUNDUP(DAY(tbl_raw_data[[#This Row],[updated_date]])/7,0))</f>
        <v>WEEK 1</v>
      </c>
      <c r="N895" s="71" t="str">
        <f>UPPER(VLOOKUP(tbl_raw_data[[#This Row],[Analyst]],settings!$A$1:$B$15,2,0))</f>
        <v>ASIF</v>
      </c>
      <c r="O895" s="71" t="str">
        <f>TRIM(UPPER(tbl_raw_data[[#This Row],[Outcome]]))</f>
        <v>DECLINE</v>
      </c>
      <c r="P895" s="71" t="str">
        <f>TRIM(UPPER(tbl_raw_data[[#This Row],[Queue Name]]))</f>
        <v>CONSUMER EXISTING</v>
      </c>
      <c r="Q895" s="71" t="str">
        <f>IF(tbl_raw_data[[#This Row],[time_taken_in_min]]&lt;=settings!$D$2,"SLA_MET","SLA_NOT_MET")</f>
        <v>SLA_MET</v>
      </c>
    </row>
    <row r="896" spans="1:17" x14ac:dyDescent="0.3">
      <c r="A896" s="1" t="s">
        <v>1859</v>
      </c>
      <c r="B896" s="34">
        <v>45140.629432870373</v>
      </c>
      <c r="C896" s="35">
        <v>45140.638888888891</v>
      </c>
      <c r="D896" s="2" t="s">
        <v>36</v>
      </c>
      <c r="E896" s="3" t="s">
        <v>8</v>
      </c>
      <c r="F896" s="2" t="s">
        <v>24</v>
      </c>
      <c r="G896" s="4"/>
      <c r="H896" s="84" t="str">
        <f t="shared" si="13"/>
        <v>Reason Unknown</v>
      </c>
      <c r="I896" s="63">
        <f>(tbl_raw_data[[#This Row],[Date Actioned]])-(tbl_raw_data[[#This Row],[Date Tagged]])</f>
        <v>9.4560185170848854E-3</v>
      </c>
      <c r="J896" s="66">
        <f>HOUR(tbl_raw_data[[#This Row],[time_taken]])*60+MINUTE(tbl_raw_data[[#This Row],[time_taken]])+SECOND(tbl_raw_data[[#This Row],[time_taken]])/60</f>
        <v>13.616666666666667</v>
      </c>
      <c r="K896" s="68">
        <f>DATE(YEAR(tbl_raw_data[[#This Row],[Date Actioned]]),MONTH(tbl_raw_data[[#This Row],[Date Actioned]]),DAY(tbl_raw_data[[#This Row],[Date Actioned]]))</f>
        <v>45140</v>
      </c>
      <c r="L896" s="65" t="str">
        <f>UPPER(TEXT(tbl_raw_data[[#This Row],[updated_date]],"MMMM"))</f>
        <v>AUGUST</v>
      </c>
      <c r="M896" s="65" t="str">
        <f>"WEEK "&amp;IF(ROUNDUP(DAY(tbl_raw_data[[#This Row],[updated_date]])/7,0)=5,4,ROUNDUP(DAY(tbl_raw_data[[#This Row],[updated_date]])/7,0))</f>
        <v>WEEK 1</v>
      </c>
      <c r="N896" s="71" t="str">
        <f>UPPER(VLOOKUP(tbl_raw_data[[#This Row],[Analyst]],settings!$A$1:$B$15,2,0))</f>
        <v>SAM</v>
      </c>
      <c r="O896" s="71" t="str">
        <f>TRIM(UPPER(tbl_raw_data[[#This Row],[Outcome]]))</f>
        <v>DECLINE</v>
      </c>
      <c r="P896" s="71" t="str">
        <f>TRIM(UPPER(tbl_raw_data[[#This Row],[Queue Name]]))</f>
        <v>CONSUMER POST BUREAU</v>
      </c>
      <c r="Q896" s="71" t="str">
        <f>IF(tbl_raw_data[[#This Row],[time_taken_in_min]]&lt;=settings!$D$2,"SLA_MET","SLA_NOT_MET")</f>
        <v>SLA_MET</v>
      </c>
    </row>
    <row r="897" spans="1:17" x14ac:dyDescent="0.3">
      <c r="A897" s="5" t="s">
        <v>1860</v>
      </c>
      <c r="B897" s="36">
        <v>45140.646238425928</v>
      </c>
      <c r="C897" s="37">
        <v>45140.653657407405</v>
      </c>
      <c r="D897" s="6" t="s">
        <v>33</v>
      </c>
      <c r="E897" s="6" t="s">
        <v>8</v>
      </c>
      <c r="F897" s="6" t="s">
        <v>114</v>
      </c>
      <c r="G897" s="6" t="s">
        <v>212</v>
      </c>
      <c r="H897" s="84" t="str">
        <f t="shared" si="13"/>
        <v>Reason Unknown</v>
      </c>
      <c r="I897" s="63">
        <f>(tbl_raw_data[[#This Row],[Date Actioned]])-(tbl_raw_data[[#This Row],[Date Tagged]])</f>
        <v>7.4189814768033102E-3</v>
      </c>
      <c r="J897" s="66">
        <f>HOUR(tbl_raw_data[[#This Row],[time_taken]])*60+MINUTE(tbl_raw_data[[#This Row],[time_taken]])+SECOND(tbl_raw_data[[#This Row],[time_taken]])/60</f>
        <v>10.683333333333334</v>
      </c>
      <c r="K897" s="68">
        <f>DATE(YEAR(tbl_raw_data[[#This Row],[Date Actioned]]),MONTH(tbl_raw_data[[#This Row],[Date Actioned]]),DAY(tbl_raw_data[[#This Row],[Date Actioned]]))</f>
        <v>45140</v>
      </c>
      <c r="L897" s="65" t="str">
        <f>UPPER(TEXT(tbl_raw_data[[#This Row],[updated_date]],"MMMM"))</f>
        <v>AUGUST</v>
      </c>
      <c r="M897" s="65" t="str">
        <f>"WEEK "&amp;IF(ROUNDUP(DAY(tbl_raw_data[[#This Row],[updated_date]])/7,0)=5,4,ROUNDUP(DAY(tbl_raw_data[[#This Row],[updated_date]])/7,0))</f>
        <v>WEEK 1</v>
      </c>
      <c r="N897" s="71" t="str">
        <f>UPPER(VLOOKUP(tbl_raw_data[[#This Row],[Analyst]],settings!$A$1:$B$15,2,0))</f>
        <v>FARDIN</v>
      </c>
      <c r="O897" s="71" t="str">
        <f>TRIM(UPPER(tbl_raw_data[[#This Row],[Outcome]]))</f>
        <v>DECLINE</v>
      </c>
      <c r="P897" s="71" t="str">
        <f>TRIM(UPPER(tbl_raw_data[[#This Row],[Queue Name]]))</f>
        <v>CONSUMER POST BUREAU</v>
      </c>
      <c r="Q897" s="71" t="str">
        <f>IF(tbl_raw_data[[#This Row],[time_taken_in_min]]&lt;=settings!$D$2,"SLA_MET","SLA_NOT_MET")</f>
        <v>SLA_MET</v>
      </c>
    </row>
    <row r="898" spans="1:17" x14ac:dyDescent="0.3">
      <c r="A898" s="7" t="s">
        <v>1861</v>
      </c>
      <c r="B898" s="34">
        <v>45140.654710648145</v>
      </c>
      <c r="C898" s="38">
        <v>45140.659583333334</v>
      </c>
      <c r="D898" s="3" t="s">
        <v>33</v>
      </c>
      <c r="E898" s="3" t="s">
        <v>11</v>
      </c>
      <c r="F898" s="3" t="s">
        <v>207</v>
      </c>
      <c r="G898" s="3" t="s">
        <v>127</v>
      </c>
      <c r="H898" s="84" t="str">
        <f t="shared" si="13"/>
        <v>Reason Unknown</v>
      </c>
      <c r="I898" s="63">
        <f>(tbl_raw_data[[#This Row],[Date Actioned]])-(tbl_raw_data[[#This Row],[Date Tagged]])</f>
        <v>4.8726851891842671E-3</v>
      </c>
      <c r="J898" s="66">
        <f>HOUR(tbl_raw_data[[#This Row],[time_taken]])*60+MINUTE(tbl_raw_data[[#This Row],[time_taken]])+SECOND(tbl_raw_data[[#This Row],[time_taken]])/60</f>
        <v>7.0166666666666666</v>
      </c>
      <c r="K898" s="68">
        <f>DATE(YEAR(tbl_raw_data[[#This Row],[Date Actioned]]),MONTH(tbl_raw_data[[#This Row],[Date Actioned]]),DAY(tbl_raw_data[[#This Row],[Date Actioned]]))</f>
        <v>45140</v>
      </c>
      <c r="L898" s="65" t="str">
        <f>UPPER(TEXT(tbl_raw_data[[#This Row],[updated_date]],"MMMM"))</f>
        <v>AUGUST</v>
      </c>
      <c r="M898" s="65" t="str">
        <f>"WEEK "&amp;IF(ROUNDUP(DAY(tbl_raw_data[[#This Row],[updated_date]])/7,0)=5,4,ROUNDUP(DAY(tbl_raw_data[[#This Row],[updated_date]])/7,0))</f>
        <v>WEEK 1</v>
      </c>
      <c r="N898" s="71" t="str">
        <f>UPPER(VLOOKUP(tbl_raw_data[[#This Row],[Analyst]],settings!$A$1:$B$15,2,0))</f>
        <v>RAJ</v>
      </c>
      <c r="O898" s="71" t="str">
        <f>TRIM(UPPER(tbl_raw_data[[#This Row],[Outcome]]))</f>
        <v>DECLINE</v>
      </c>
      <c r="P898" s="71" t="str">
        <f>TRIM(UPPER(tbl_raw_data[[#This Row],[Queue Name]]))</f>
        <v>CONSUMER EXISTING</v>
      </c>
      <c r="Q898" s="71" t="str">
        <f>IF(tbl_raw_data[[#This Row],[time_taken_in_min]]&lt;=settings!$D$2,"SLA_MET","SLA_NOT_MET")</f>
        <v>SLA_MET</v>
      </c>
    </row>
    <row r="899" spans="1:17" x14ac:dyDescent="0.3">
      <c r="A899" s="1" t="s">
        <v>1862</v>
      </c>
      <c r="B899" s="36">
        <v>45140.66684027778</v>
      </c>
      <c r="C899" s="37">
        <v>45140.674872685187</v>
      </c>
      <c r="D899" s="6" t="s">
        <v>33</v>
      </c>
      <c r="E899" s="6" t="s">
        <v>8</v>
      </c>
      <c r="F899" s="6" t="s">
        <v>207</v>
      </c>
      <c r="G899" s="6" t="s">
        <v>213</v>
      </c>
      <c r="H899" s="84" t="str">
        <f t="shared" ref="H899:H962" si="14">IF(OR(ISNUMBER(SEARCH("duplicate",G899)), ISNUMBER(SEARCH("previously",G899)), ISNUMBER(SEARCH("previously approved",G899))), "Duplicate Application",
IF(OR(ISNUMBER(SEARCH("incorrect",G899)), ISNUMBER(SEARCH("remove", G899))), "Incorrect Details",
IF(ISNUMBER(SEARCH("incomplete",G899)), "Incomplete Details",
IF(ISNUMBER(SEARCH("overdue",G899)), "Overdue Bill",
IF(OR(ISNUMBER(SEARCH("resubmit as", G899)), ISNUMBER(SEARCH("re-submit as", G899))), "Incorrect Queue",
IF(OR(ISNUMBER(SEARCH("100",G899)), ISNUMBER(SEARCH("correct", G899)), ISNUMBER(SEARCH("email", G899)), ISNUMBER(SEARCH("please submit", G899)), ISNUMBER(SEARCH("please resubmit",G899)), ISNUMBER(SEARCH("please re-submit", G899)), ISNUMBER(SEARCH("please send", G899))), "Incomplete Details",
IF(ISNUMBER(SEARCH("error", G899)), "System Error", "Reason Unknown")))))))</f>
        <v>Reason Unknown</v>
      </c>
      <c r="I899" s="63">
        <f>(tbl_raw_data[[#This Row],[Date Actioned]])-(tbl_raw_data[[#This Row],[Date Tagged]])</f>
        <v>8.0324074078816921E-3</v>
      </c>
      <c r="J899" s="66">
        <f>HOUR(tbl_raw_data[[#This Row],[time_taken]])*60+MINUTE(tbl_raw_data[[#This Row],[time_taken]])+SECOND(tbl_raw_data[[#This Row],[time_taken]])/60</f>
        <v>11.566666666666666</v>
      </c>
      <c r="K899" s="68">
        <f>DATE(YEAR(tbl_raw_data[[#This Row],[Date Actioned]]),MONTH(tbl_raw_data[[#This Row],[Date Actioned]]),DAY(tbl_raw_data[[#This Row],[Date Actioned]]))</f>
        <v>45140</v>
      </c>
      <c r="L899" s="65" t="str">
        <f>UPPER(TEXT(tbl_raw_data[[#This Row],[updated_date]],"MMMM"))</f>
        <v>AUGUST</v>
      </c>
      <c r="M899" s="65" t="str">
        <f>"WEEK "&amp;IF(ROUNDUP(DAY(tbl_raw_data[[#This Row],[updated_date]])/7,0)=5,4,ROUNDUP(DAY(tbl_raw_data[[#This Row],[updated_date]])/7,0))</f>
        <v>WEEK 1</v>
      </c>
      <c r="N899" s="71" t="str">
        <f>UPPER(VLOOKUP(tbl_raw_data[[#This Row],[Analyst]],settings!$A$1:$B$15,2,0))</f>
        <v>RAJ</v>
      </c>
      <c r="O899" s="71" t="str">
        <f>TRIM(UPPER(tbl_raw_data[[#This Row],[Outcome]]))</f>
        <v>DECLINE</v>
      </c>
      <c r="P899" s="71" t="str">
        <f>TRIM(UPPER(tbl_raw_data[[#This Row],[Queue Name]]))</f>
        <v>CONSUMER POST BUREAU</v>
      </c>
      <c r="Q899" s="71" t="str">
        <f>IF(tbl_raw_data[[#This Row],[time_taken_in_min]]&lt;=settings!$D$2,"SLA_MET","SLA_NOT_MET")</f>
        <v>SLA_MET</v>
      </c>
    </row>
    <row r="900" spans="1:17" x14ac:dyDescent="0.3">
      <c r="A900" s="5" t="s">
        <v>1863</v>
      </c>
      <c r="B900" s="34">
        <v>45140.678761574076</v>
      </c>
      <c r="C900" s="38">
        <v>45140.682523148149</v>
      </c>
      <c r="D900" s="3" t="s">
        <v>33</v>
      </c>
      <c r="E900" s="3" t="s">
        <v>8</v>
      </c>
      <c r="F900" s="3" t="s">
        <v>17</v>
      </c>
      <c r="G900" s="3" t="s">
        <v>37</v>
      </c>
      <c r="H900" s="84" t="str">
        <f t="shared" si="14"/>
        <v>Reason Unknown</v>
      </c>
      <c r="I900" s="63">
        <f>(tbl_raw_data[[#This Row],[Date Actioned]])-(tbl_raw_data[[#This Row],[Date Tagged]])</f>
        <v>3.7615740729961544E-3</v>
      </c>
      <c r="J900" s="66">
        <f>HOUR(tbl_raw_data[[#This Row],[time_taken]])*60+MINUTE(tbl_raw_data[[#This Row],[time_taken]])+SECOND(tbl_raw_data[[#This Row],[time_taken]])/60</f>
        <v>5.416666666666667</v>
      </c>
      <c r="K900" s="68">
        <f>DATE(YEAR(tbl_raw_data[[#This Row],[Date Actioned]]),MONTH(tbl_raw_data[[#This Row],[Date Actioned]]),DAY(tbl_raw_data[[#This Row],[Date Actioned]]))</f>
        <v>45140</v>
      </c>
      <c r="L900" s="65" t="str">
        <f>UPPER(TEXT(tbl_raw_data[[#This Row],[updated_date]],"MMMM"))</f>
        <v>AUGUST</v>
      </c>
      <c r="M900" s="65" t="str">
        <f>"WEEK "&amp;IF(ROUNDUP(DAY(tbl_raw_data[[#This Row],[updated_date]])/7,0)=5,4,ROUNDUP(DAY(tbl_raw_data[[#This Row],[updated_date]])/7,0))</f>
        <v>WEEK 1</v>
      </c>
      <c r="N900" s="71" t="str">
        <f>UPPER(VLOOKUP(tbl_raw_data[[#This Row],[Analyst]],settings!$A$1:$B$15,2,0))</f>
        <v>MERCEDES</v>
      </c>
      <c r="O900" s="71" t="str">
        <f>TRIM(UPPER(tbl_raw_data[[#This Row],[Outcome]]))</f>
        <v>DECLINE</v>
      </c>
      <c r="P900" s="71" t="str">
        <f>TRIM(UPPER(tbl_raw_data[[#This Row],[Queue Name]]))</f>
        <v>CONSUMER POST BUREAU</v>
      </c>
      <c r="Q900" s="71" t="str">
        <f>IF(tbl_raw_data[[#This Row],[time_taken_in_min]]&lt;=settings!$D$2,"SLA_MET","SLA_NOT_MET")</f>
        <v>SLA_MET</v>
      </c>
    </row>
    <row r="901" spans="1:17" x14ac:dyDescent="0.3">
      <c r="A901" s="7" t="s">
        <v>1864</v>
      </c>
      <c r="B901" s="36">
        <v>45140.680925925924</v>
      </c>
      <c r="C901" s="37">
        <v>45140.68644675926</v>
      </c>
      <c r="D901" s="6" t="s">
        <v>33</v>
      </c>
      <c r="E901" s="6" t="s">
        <v>8</v>
      </c>
      <c r="F901" s="6" t="s">
        <v>207</v>
      </c>
      <c r="G901" s="52" t="s">
        <v>214</v>
      </c>
      <c r="H901" s="84" t="str">
        <f t="shared" si="14"/>
        <v>Duplicate Application</v>
      </c>
      <c r="I901" s="63">
        <f>(tbl_raw_data[[#This Row],[Date Actioned]])-(tbl_raw_data[[#This Row],[Date Tagged]])</f>
        <v>5.5208333360496908E-3</v>
      </c>
      <c r="J901" s="66">
        <f>HOUR(tbl_raw_data[[#This Row],[time_taken]])*60+MINUTE(tbl_raw_data[[#This Row],[time_taken]])+SECOND(tbl_raw_data[[#This Row],[time_taken]])/60</f>
        <v>7.95</v>
      </c>
      <c r="K901" s="68">
        <f>DATE(YEAR(tbl_raw_data[[#This Row],[Date Actioned]]),MONTH(tbl_raw_data[[#This Row],[Date Actioned]]),DAY(tbl_raw_data[[#This Row],[Date Actioned]]))</f>
        <v>45140</v>
      </c>
      <c r="L901" s="65" t="str">
        <f>UPPER(TEXT(tbl_raw_data[[#This Row],[updated_date]],"MMMM"))</f>
        <v>AUGUST</v>
      </c>
      <c r="M901" s="65" t="str">
        <f>"WEEK "&amp;IF(ROUNDUP(DAY(tbl_raw_data[[#This Row],[updated_date]])/7,0)=5,4,ROUNDUP(DAY(tbl_raw_data[[#This Row],[updated_date]])/7,0))</f>
        <v>WEEK 1</v>
      </c>
      <c r="N901" s="71" t="str">
        <f>UPPER(VLOOKUP(tbl_raw_data[[#This Row],[Analyst]],settings!$A$1:$B$15,2,0))</f>
        <v>RAJ</v>
      </c>
      <c r="O901" s="71" t="str">
        <f>TRIM(UPPER(tbl_raw_data[[#This Row],[Outcome]]))</f>
        <v>DECLINE</v>
      </c>
      <c r="P901" s="71" t="str">
        <f>TRIM(UPPER(tbl_raw_data[[#This Row],[Queue Name]]))</f>
        <v>CONSUMER POST BUREAU</v>
      </c>
      <c r="Q901" s="71" t="str">
        <f>IF(tbl_raw_data[[#This Row],[time_taken_in_min]]&lt;=settings!$D$2,"SLA_MET","SLA_NOT_MET")</f>
        <v>SLA_MET</v>
      </c>
    </row>
    <row r="902" spans="1:17" x14ac:dyDescent="0.3">
      <c r="A902" s="1" t="s">
        <v>1865</v>
      </c>
      <c r="B902" s="34">
        <v>45140.689803240741</v>
      </c>
      <c r="C902" s="38">
        <v>45140.692071759258</v>
      </c>
      <c r="D902" s="3" t="s">
        <v>33</v>
      </c>
      <c r="E902" s="3" t="s">
        <v>18</v>
      </c>
      <c r="F902" s="3" t="s">
        <v>114</v>
      </c>
      <c r="G902" s="3" t="s">
        <v>37</v>
      </c>
      <c r="H902" s="84" t="str">
        <f t="shared" si="14"/>
        <v>Reason Unknown</v>
      </c>
      <c r="I902" s="63">
        <f>(tbl_raw_data[[#This Row],[Date Actioned]])-(tbl_raw_data[[#This Row],[Date Tagged]])</f>
        <v>2.268518517666962E-3</v>
      </c>
      <c r="J902" s="66">
        <f>HOUR(tbl_raw_data[[#This Row],[time_taken]])*60+MINUTE(tbl_raw_data[[#This Row],[time_taken]])+SECOND(tbl_raw_data[[#This Row],[time_taken]])/60</f>
        <v>3.2666666666666666</v>
      </c>
      <c r="K902" s="68">
        <f>DATE(YEAR(tbl_raw_data[[#This Row],[Date Actioned]]),MONTH(tbl_raw_data[[#This Row],[Date Actioned]]),DAY(tbl_raw_data[[#This Row],[Date Actioned]]))</f>
        <v>45140</v>
      </c>
      <c r="L902" s="65" t="str">
        <f>UPPER(TEXT(tbl_raw_data[[#This Row],[updated_date]],"MMMM"))</f>
        <v>AUGUST</v>
      </c>
      <c r="M902" s="65" t="str">
        <f>"WEEK "&amp;IF(ROUNDUP(DAY(tbl_raw_data[[#This Row],[updated_date]])/7,0)=5,4,ROUNDUP(DAY(tbl_raw_data[[#This Row],[updated_date]])/7,0))</f>
        <v>WEEK 1</v>
      </c>
      <c r="N902" s="71" t="str">
        <f>UPPER(VLOOKUP(tbl_raw_data[[#This Row],[Analyst]],settings!$A$1:$B$15,2,0))</f>
        <v>FARDIN</v>
      </c>
      <c r="O902" s="71" t="str">
        <f>TRIM(UPPER(tbl_raw_data[[#This Row],[Outcome]]))</f>
        <v>DECLINE</v>
      </c>
      <c r="P902" s="71" t="str">
        <f>TRIM(UPPER(tbl_raw_data[[#This Row],[Queue Name]]))</f>
        <v>CONSUMER PRE BUREAU</v>
      </c>
      <c r="Q902" s="71" t="str">
        <f>IF(tbl_raw_data[[#This Row],[time_taken_in_min]]&lt;=settings!$D$2,"SLA_MET","SLA_NOT_MET")</f>
        <v>SLA_MET</v>
      </c>
    </row>
    <row r="903" spans="1:17" x14ac:dyDescent="0.3">
      <c r="A903" s="5" t="s">
        <v>1866</v>
      </c>
      <c r="B903" s="36">
        <v>45140.69158564815</v>
      </c>
      <c r="C903" s="39">
        <v>45140.701562499999</v>
      </c>
      <c r="D903" s="8" t="s">
        <v>36</v>
      </c>
      <c r="E903" s="6" t="s">
        <v>11</v>
      </c>
      <c r="F903" s="8" t="s">
        <v>24</v>
      </c>
      <c r="G903" s="9"/>
      <c r="H903" s="84" t="str">
        <f t="shared" si="14"/>
        <v>Reason Unknown</v>
      </c>
      <c r="I903" s="63">
        <f>(tbl_raw_data[[#This Row],[Date Actioned]])-(tbl_raw_data[[#This Row],[Date Tagged]])</f>
        <v>9.9768518484779634E-3</v>
      </c>
      <c r="J903" s="66">
        <f>HOUR(tbl_raw_data[[#This Row],[time_taken]])*60+MINUTE(tbl_raw_data[[#This Row],[time_taken]])+SECOND(tbl_raw_data[[#This Row],[time_taken]])/60</f>
        <v>14.366666666666667</v>
      </c>
      <c r="K903" s="68">
        <f>DATE(YEAR(tbl_raw_data[[#This Row],[Date Actioned]]),MONTH(tbl_raw_data[[#This Row],[Date Actioned]]),DAY(tbl_raw_data[[#This Row],[Date Actioned]]))</f>
        <v>45140</v>
      </c>
      <c r="L903" s="65" t="str">
        <f>UPPER(TEXT(tbl_raw_data[[#This Row],[updated_date]],"MMMM"))</f>
        <v>AUGUST</v>
      </c>
      <c r="M903" s="65" t="str">
        <f>"WEEK "&amp;IF(ROUNDUP(DAY(tbl_raw_data[[#This Row],[updated_date]])/7,0)=5,4,ROUNDUP(DAY(tbl_raw_data[[#This Row],[updated_date]])/7,0))</f>
        <v>WEEK 1</v>
      </c>
      <c r="N903" s="71" t="str">
        <f>UPPER(VLOOKUP(tbl_raw_data[[#This Row],[Analyst]],settings!$A$1:$B$15,2,0))</f>
        <v>SAM</v>
      </c>
      <c r="O903" s="71" t="str">
        <f>TRIM(UPPER(tbl_raw_data[[#This Row],[Outcome]]))</f>
        <v>DECLINE</v>
      </c>
      <c r="P903" s="71" t="str">
        <f>TRIM(UPPER(tbl_raw_data[[#This Row],[Queue Name]]))</f>
        <v>CONSUMER EXISTING</v>
      </c>
      <c r="Q903" s="71" t="str">
        <f>IF(tbl_raw_data[[#This Row],[time_taken_in_min]]&lt;=settings!$D$2,"SLA_MET","SLA_NOT_MET")</f>
        <v>SLA_MET</v>
      </c>
    </row>
    <row r="904" spans="1:17" x14ac:dyDescent="0.3">
      <c r="A904" s="7" t="s">
        <v>1867</v>
      </c>
      <c r="B904" s="34">
        <v>45140.692118055558</v>
      </c>
      <c r="C904" s="35">
        <v>45140.705011574071</v>
      </c>
      <c r="D904" s="2" t="s">
        <v>36</v>
      </c>
      <c r="E904" s="3" t="s">
        <v>8</v>
      </c>
      <c r="F904" s="2" t="s">
        <v>25</v>
      </c>
      <c r="G904" s="4"/>
      <c r="H904" s="84" t="str">
        <f t="shared" si="14"/>
        <v>Reason Unknown</v>
      </c>
      <c r="I904" s="63">
        <f>(tbl_raw_data[[#This Row],[Date Actioned]])-(tbl_raw_data[[#This Row],[Date Tagged]])</f>
        <v>1.2893518513010349E-2</v>
      </c>
      <c r="J904" s="66">
        <f>HOUR(tbl_raw_data[[#This Row],[time_taken]])*60+MINUTE(tbl_raw_data[[#This Row],[time_taken]])+SECOND(tbl_raw_data[[#This Row],[time_taken]])/60</f>
        <v>18.566666666666666</v>
      </c>
      <c r="K904" s="68">
        <f>DATE(YEAR(tbl_raw_data[[#This Row],[Date Actioned]]),MONTH(tbl_raw_data[[#This Row],[Date Actioned]]),DAY(tbl_raw_data[[#This Row],[Date Actioned]]))</f>
        <v>45140</v>
      </c>
      <c r="L904" s="65" t="str">
        <f>UPPER(TEXT(tbl_raw_data[[#This Row],[updated_date]],"MMMM"))</f>
        <v>AUGUST</v>
      </c>
      <c r="M904" s="65" t="str">
        <f>"WEEK "&amp;IF(ROUNDUP(DAY(tbl_raw_data[[#This Row],[updated_date]])/7,0)=5,4,ROUNDUP(DAY(tbl_raw_data[[#This Row],[updated_date]])/7,0))</f>
        <v>WEEK 1</v>
      </c>
      <c r="N904" s="71" t="str">
        <f>UPPER(VLOOKUP(tbl_raw_data[[#This Row],[Analyst]],settings!$A$1:$B$15,2,0))</f>
        <v>ASIF</v>
      </c>
      <c r="O904" s="71" t="str">
        <f>TRIM(UPPER(tbl_raw_data[[#This Row],[Outcome]]))</f>
        <v>DECLINE</v>
      </c>
      <c r="P904" s="71" t="str">
        <f>TRIM(UPPER(tbl_raw_data[[#This Row],[Queue Name]]))</f>
        <v>CONSUMER POST BUREAU</v>
      </c>
      <c r="Q904" s="71" t="str">
        <f>IF(tbl_raw_data[[#This Row],[time_taken_in_min]]&lt;=settings!$D$2,"SLA_MET","SLA_NOT_MET")</f>
        <v>SLA_MET</v>
      </c>
    </row>
    <row r="905" spans="1:17" x14ac:dyDescent="0.3">
      <c r="A905" s="1" t="s">
        <v>1868</v>
      </c>
      <c r="B905" s="36">
        <v>45140.716597222221</v>
      </c>
      <c r="C905" s="37">
        <v>45140.722546296296</v>
      </c>
      <c r="D905" s="6" t="s">
        <v>33</v>
      </c>
      <c r="E905" s="6" t="s">
        <v>11</v>
      </c>
      <c r="F905" s="6" t="s">
        <v>19</v>
      </c>
      <c r="G905" s="6" t="s">
        <v>215</v>
      </c>
      <c r="H905" s="84" t="str">
        <f t="shared" si="14"/>
        <v>Reason Unknown</v>
      </c>
      <c r="I905" s="63">
        <f>(tbl_raw_data[[#This Row],[Date Actioned]])-(tbl_raw_data[[#This Row],[Date Tagged]])</f>
        <v>5.9490740750334226E-3</v>
      </c>
      <c r="J905" s="66">
        <f>HOUR(tbl_raw_data[[#This Row],[time_taken]])*60+MINUTE(tbl_raw_data[[#This Row],[time_taken]])+SECOND(tbl_raw_data[[#This Row],[time_taken]])/60</f>
        <v>8.5666666666666664</v>
      </c>
      <c r="K905" s="68">
        <f>DATE(YEAR(tbl_raw_data[[#This Row],[Date Actioned]]),MONTH(tbl_raw_data[[#This Row],[Date Actioned]]),DAY(tbl_raw_data[[#This Row],[Date Actioned]]))</f>
        <v>45140</v>
      </c>
      <c r="L905" s="65" t="str">
        <f>UPPER(TEXT(tbl_raw_data[[#This Row],[updated_date]],"MMMM"))</f>
        <v>AUGUST</v>
      </c>
      <c r="M905" s="65" t="str">
        <f>"WEEK "&amp;IF(ROUNDUP(DAY(tbl_raw_data[[#This Row],[updated_date]])/7,0)=5,4,ROUNDUP(DAY(tbl_raw_data[[#This Row],[updated_date]])/7,0))</f>
        <v>WEEK 1</v>
      </c>
      <c r="N905" s="71" t="str">
        <f>UPPER(VLOOKUP(tbl_raw_data[[#This Row],[Analyst]],settings!$A$1:$B$15,2,0))</f>
        <v>NAVED</v>
      </c>
      <c r="O905" s="71" t="str">
        <f>TRIM(UPPER(tbl_raw_data[[#This Row],[Outcome]]))</f>
        <v>DECLINE</v>
      </c>
      <c r="P905" s="71" t="str">
        <f>TRIM(UPPER(tbl_raw_data[[#This Row],[Queue Name]]))</f>
        <v>CONSUMER EXISTING</v>
      </c>
      <c r="Q905" s="71" t="str">
        <f>IF(tbl_raw_data[[#This Row],[time_taken_in_min]]&lt;=settings!$D$2,"SLA_MET","SLA_NOT_MET")</f>
        <v>SLA_MET</v>
      </c>
    </row>
    <row r="906" spans="1:17" x14ac:dyDescent="0.3">
      <c r="A906" s="5" t="s">
        <v>1869</v>
      </c>
      <c r="B906" s="34">
        <v>45140.733194444445</v>
      </c>
      <c r="C906" s="38">
        <v>45140.738518518519</v>
      </c>
      <c r="D906" s="3" t="s">
        <v>33</v>
      </c>
      <c r="E906" s="3" t="s">
        <v>18</v>
      </c>
      <c r="F906" s="3" t="s">
        <v>19</v>
      </c>
      <c r="G906" s="3" t="s">
        <v>216</v>
      </c>
      <c r="H906" s="84" t="str">
        <f t="shared" si="14"/>
        <v>Reason Unknown</v>
      </c>
      <c r="I906" s="63">
        <f>(tbl_raw_data[[#This Row],[Date Actioned]])-(tbl_raw_data[[#This Row],[Date Tagged]])</f>
        <v>5.324074074451346E-3</v>
      </c>
      <c r="J906" s="66">
        <f>HOUR(tbl_raw_data[[#This Row],[time_taken]])*60+MINUTE(tbl_raw_data[[#This Row],[time_taken]])+SECOND(tbl_raw_data[[#This Row],[time_taken]])/60</f>
        <v>7.666666666666667</v>
      </c>
      <c r="K906" s="68">
        <f>DATE(YEAR(tbl_raw_data[[#This Row],[Date Actioned]]),MONTH(tbl_raw_data[[#This Row],[Date Actioned]]),DAY(tbl_raw_data[[#This Row],[Date Actioned]]))</f>
        <v>45140</v>
      </c>
      <c r="L906" s="65" t="str">
        <f>UPPER(TEXT(tbl_raw_data[[#This Row],[updated_date]],"MMMM"))</f>
        <v>AUGUST</v>
      </c>
      <c r="M906" s="65" t="str">
        <f>"WEEK "&amp;IF(ROUNDUP(DAY(tbl_raw_data[[#This Row],[updated_date]])/7,0)=5,4,ROUNDUP(DAY(tbl_raw_data[[#This Row],[updated_date]])/7,0))</f>
        <v>WEEK 1</v>
      </c>
      <c r="N906" s="71" t="str">
        <f>UPPER(VLOOKUP(tbl_raw_data[[#This Row],[Analyst]],settings!$A$1:$B$15,2,0))</f>
        <v>NAVED</v>
      </c>
      <c r="O906" s="71" t="str">
        <f>TRIM(UPPER(tbl_raw_data[[#This Row],[Outcome]]))</f>
        <v>DECLINE</v>
      </c>
      <c r="P906" s="71" t="str">
        <f>TRIM(UPPER(tbl_raw_data[[#This Row],[Queue Name]]))</f>
        <v>CONSUMER PRE BUREAU</v>
      </c>
      <c r="Q906" s="71" t="str">
        <f>IF(tbl_raw_data[[#This Row],[time_taken_in_min]]&lt;=settings!$D$2,"SLA_MET","SLA_NOT_MET")</f>
        <v>SLA_MET</v>
      </c>
    </row>
    <row r="907" spans="1:17" x14ac:dyDescent="0.3">
      <c r="A907" s="7" t="s">
        <v>1870</v>
      </c>
      <c r="B907" s="36">
        <v>45140.767800925925</v>
      </c>
      <c r="C907" s="37">
        <v>45140.770972222221</v>
      </c>
      <c r="D907" s="6" t="s">
        <v>33</v>
      </c>
      <c r="E907" s="6" t="s">
        <v>18</v>
      </c>
      <c r="F907" s="6" t="s">
        <v>24</v>
      </c>
      <c r="G907" s="6" t="s">
        <v>39</v>
      </c>
      <c r="H907" s="84" t="str">
        <f t="shared" si="14"/>
        <v>Reason Unknown</v>
      </c>
      <c r="I907" s="63">
        <f>(tbl_raw_data[[#This Row],[Date Actioned]])-(tbl_raw_data[[#This Row],[Date Tagged]])</f>
        <v>3.1712962954770774E-3</v>
      </c>
      <c r="J907" s="66">
        <f>HOUR(tbl_raw_data[[#This Row],[time_taken]])*60+MINUTE(tbl_raw_data[[#This Row],[time_taken]])+SECOND(tbl_raw_data[[#This Row],[time_taken]])/60</f>
        <v>4.5666666666666664</v>
      </c>
      <c r="K907" s="68">
        <f>DATE(YEAR(tbl_raw_data[[#This Row],[Date Actioned]]),MONTH(tbl_raw_data[[#This Row],[Date Actioned]]),DAY(tbl_raw_data[[#This Row],[Date Actioned]]))</f>
        <v>45140</v>
      </c>
      <c r="L907" s="65" t="str">
        <f>UPPER(TEXT(tbl_raw_data[[#This Row],[updated_date]],"MMMM"))</f>
        <v>AUGUST</v>
      </c>
      <c r="M907" s="65" t="str">
        <f>"WEEK "&amp;IF(ROUNDUP(DAY(tbl_raw_data[[#This Row],[updated_date]])/7,0)=5,4,ROUNDUP(DAY(tbl_raw_data[[#This Row],[updated_date]])/7,0))</f>
        <v>WEEK 1</v>
      </c>
      <c r="N907" s="71" t="str">
        <f>UPPER(VLOOKUP(tbl_raw_data[[#This Row],[Analyst]],settings!$A$1:$B$15,2,0))</f>
        <v>SAM</v>
      </c>
      <c r="O907" s="71" t="str">
        <f>TRIM(UPPER(tbl_raw_data[[#This Row],[Outcome]]))</f>
        <v>DECLINE</v>
      </c>
      <c r="P907" s="71" t="str">
        <f>TRIM(UPPER(tbl_raw_data[[#This Row],[Queue Name]]))</f>
        <v>CONSUMER PRE BUREAU</v>
      </c>
      <c r="Q907" s="71" t="str">
        <f>IF(tbl_raw_data[[#This Row],[time_taken_in_min]]&lt;=settings!$D$2,"SLA_MET","SLA_NOT_MET")</f>
        <v>SLA_MET</v>
      </c>
    </row>
    <row r="908" spans="1:17" x14ac:dyDescent="0.3">
      <c r="A908" s="1" t="s">
        <v>1871</v>
      </c>
      <c r="B908" s="34">
        <v>45140.785555555558</v>
      </c>
      <c r="C908" s="38">
        <v>45140.789583333331</v>
      </c>
      <c r="D908" s="3" t="s">
        <v>33</v>
      </c>
      <c r="E908" s="3" t="s">
        <v>11</v>
      </c>
      <c r="F908" s="3" t="s">
        <v>24</v>
      </c>
      <c r="G908" s="53" t="s">
        <v>43</v>
      </c>
      <c r="H908" s="84" t="str">
        <f t="shared" si="14"/>
        <v>Reason Unknown</v>
      </c>
      <c r="I908" s="63">
        <f>(tbl_raw_data[[#This Row],[Date Actioned]])-(tbl_raw_data[[#This Row],[Date Tagged]])</f>
        <v>4.0277777734445408E-3</v>
      </c>
      <c r="J908" s="66">
        <f>HOUR(tbl_raw_data[[#This Row],[time_taken]])*60+MINUTE(tbl_raw_data[[#This Row],[time_taken]])+SECOND(tbl_raw_data[[#This Row],[time_taken]])/60</f>
        <v>5.8</v>
      </c>
      <c r="K908" s="68">
        <f>DATE(YEAR(tbl_raw_data[[#This Row],[Date Actioned]]),MONTH(tbl_raw_data[[#This Row],[Date Actioned]]),DAY(tbl_raw_data[[#This Row],[Date Actioned]]))</f>
        <v>45140</v>
      </c>
      <c r="L908" s="65" t="str">
        <f>UPPER(TEXT(tbl_raw_data[[#This Row],[updated_date]],"MMMM"))</f>
        <v>AUGUST</v>
      </c>
      <c r="M908" s="65" t="str">
        <f>"WEEK "&amp;IF(ROUNDUP(DAY(tbl_raw_data[[#This Row],[updated_date]])/7,0)=5,4,ROUNDUP(DAY(tbl_raw_data[[#This Row],[updated_date]])/7,0))</f>
        <v>WEEK 1</v>
      </c>
      <c r="N908" s="71" t="str">
        <f>UPPER(VLOOKUP(tbl_raw_data[[#This Row],[Analyst]],settings!$A$1:$B$15,2,0))</f>
        <v>SAM</v>
      </c>
      <c r="O908" s="71" t="str">
        <f>TRIM(UPPER(tbl_raw_data[[#This Row],[Outcome]]))</f>
        <v>DECLINE</v>
      </c>
      <c r="P908" s="71" t="str">
        <f>TRIM(UPPER(tbl_raw_data[[#This Row],[Queue Name]]))</f>
        <v>CONSUMER EXISTING</v>
      </c>
      <c r="Q908" s="71" t="str">
        <f>IF(tbl_raw_data[[#This Row],[time_taken_in_min]]&lt;=settings!$D$2,"SLA_MET","SLA_NOT_MET")</f>
        <v>SLA_MET</v>
      </c>
    </row>
    <row r="909" spans="1:17" x14ac:dyDescent="0.3">
      <c r="A909" s="5" t="s">
        <v>1872</v>
      </c>
      <c r="B909" s="36">
        <v>45140.785729166666</v>
      </c>
      <c r="C909" s="39">
        <v>45140.792314814818</v>
      </c>
      <c r="D909" s="8" t="s">
        <v>36</v>
      </c>
      <c r="E909" s="6" t="s">
        <v>11</v>
      </c>
      <c r="F909" s="8" t="s">
        <v>114</v>
      </c>
      <c r="G909" s="9"/>
      <c r="H909" s="84" t="str">
        <f t="shared" si="14"/>
        <v>Reason Unknown</v>
      </c>
      <c r="I909" s="63">
        <f>(tbl_raw_data[[#This Row],[Date Actioned]])-(tbl_raw_data[[#This Row],[Date Tagged]])</f>
        <v>6.5856481523951516E-3</v>
      </c>
      <c r="J909" s="66">
        <f>HOUR(tbl_raw_data[[#This Row],[time_taken]])*60+MINUTE(tbl_raw_data[[#This Row],[time_taken]])+SECOND(tbl_raw_data[[#This Row],[time_taken]])/60</f>
        <v>9.4833333333333325</v>
      </c>
      <c r="K909" s="68">
        <f>DATE(YEAR(tbl_raw_data[[#This Row],[Date Actioned]]),MONTH(tbl_raw_data[[#This Row],[Date Actioned]]),DAY(tbl_raw_data[[#This Row],[Date Actioned]]))</f>
        <v>45140</v>
      </c>
      <c r="L909" s="65" t="str">
        <f>UPPER(TEXT(tbl_raw_data[[#This Row],[updated_date]],"MMMM"))</f>
        <v>AUGUST</v>
      </c>
      <c r="M909" s="65" t="str">
        <f>"WEEK "&amp;IF(ROUNDUP(DAY(tbl_raw_data[[#This Row],[updated_date]])/7,0)=5,4,ROUNDUP(DAY(tbl_raw_data[[#This Row],[updated_date]])/7,0))</f>
        <v>WEEK 1</v>
      </c>
      <c r="N909" s="71" t="str">
        <f>UPPER(VLOOKUP(tbl_raw_data[[#This Row],[Analyst]],settings!$A$1:$B$15,2,0))</f>
        <v>FARDIN</v>
      </c>
      <c r="O909" s="71" t="str">
        <f>TRIM(UPPER(tbl_raw_data[[#This Row],[Outcome]]))</f>
        <v>DECLINE</v>
      </c>
      <c r="P909" s="71" t="str">
        <f>TRIM(UPPER(tbl_raw_data[[#This Row],[Queue Name]]))</f>
        <v>CONSUMER EXISTING</v>
      </c>
      <c r="Q909" s="71" t="str">
        <f>IF(tbl_raw_data[[#This Row],[time_taken_in_min]]&lt;=settings!$D$2,"SLA_MET","SLA_NOT_MET")</f>
        <v>SLA_MET</v>
      </c>
    </row>
    <row r="910" spans="1:17" x14ac:dyDescent="0.3">
      <c r="A910" s="7" t="s">
        <v>1873</v>
      </c>
      <c r="B910" s="34">
        <v>45140.79965277778</v>
      </c>
      <c r="C910" s="35">
        <v>45140.806261574071</v>
      </c>
      <c r="D910" s="2" t="s">
        <v>36</v>
      </c>
      <c r="E910" s="3" t="s">
        <v>8</v>
      </c>
      <c r="F910" s="2" t="s">
        <v>22</v>
      </c>
      <c r="G910" s="4"/>
      <c r="H910" s="84" t="str">
        <f t="shared" si="14"/>
        <v>Reason Unknown</v>
      </c>
      <c r="I910" s="63">
        <f>(tbl_raw_data[[#This Row],[Date Actioned]])-(tbl_raw_data[[#This Row],[Date Tagged]])</f>
        <v>6.6087962914025411E-3</v>
      </c>
      <c r="J910" s="66">
        <f>HOUR(tbl_raw_data[[#This Row],[time_taken]])*60+MINUTE(tbl_raw_data[[#This Row],[time_taken]])+SECOND(tbl_raw_data[[#This Row],[time_taken]])/60</f>
        <v>9.5166666666666675</v>
      </c>
      <c r="K910" s="68">
        <f>DATE(YEAR(tbl_raw_data[[#This Row],[Date Actioned]]),MONTH(tbl_raw_data[[#This Row],[Date Actioned]]),DAY(tbl_raw_data[[#This Row],[Date Actioned]]))</f>
        <v>45140</v>
      </c>
      <c r="L910" s="65" t="str">
        <f>UPPER(TEXT(tbl_raw_data[[#This Row],[updated_date]],"MMMM"))</f>
        <v>AUGUST</v>
      </c>
      <c r="M910" s="65" t="str">
        <f>"WEEK "&amp;IF(ROUNDUP(DAY(tbl_raw_data[[#This Row],[updated_date]])/7,0)=5,4,ROUNDUP(DAY(tbl_raw_data[[#This Row],[updated_date]])/7,0))</f>
        <v>WEEK 1</v>
      </c>
      <c r="N910" s="71" t="str">
        <f>UPPER(VLOOKUP(tbl_raw_data[[#This Row],[Analyst]],settings!$A$1:$B$15,2,0))</f>
        <v>ROHAN</v>
      </c>
      <c r="O910" s="71" t="str">
        <f>TRIM(UPPER(tbl_raw_data[[#This Row],[Outcome]]))</f>
        <v>DECLINE</v>
      </c>
      <c r="P910" s="71" t="str">
        <f>TRIM(UPPER(tbl_raw_data[[#This Row],[Queue Name]]))</f>
        <v>CONSUMER POST BUREAU</v>
      </c>
      <c r="Q910" s="71" t="str">
        <f>IF(tbl_raw_data[[#This Row],[time_taken_in_min]]&lt;=settings!$D$2,"SLA_MET","SLA_NOT_MET")</f>
        <v>SLA_MET</v>
      </c>
    </row>
    <row r="911" spans="1:17" x14ac:dyDescent="0.3">
      <c r="A911" s="1" t="s">
        <v>1874</v>
      </c>
      <c r="B911" s="36">
        <v>45140.805787037039</v>
      </c>
      <c r="C911" s="39">
        <v>45140.822662037041</v>
      </c>
      <c r="D911" s="8" t="s">
        <v>36</v>
      </c>
      <c r="E911" s="6" t="s">
        <v>8</v>
      </c>
      <c r="F911" s="8" t="s">
        <v>22</v>
      </c>
      <c r="G911" s="9"/>
      <c r="H911" s="84" t="str">
        <f t="shared" si="14"/>
        <v>Reason Unknown</v>
      </c>
      <c r="I911" s="63">
        <f>(tbl_raw_data[[#This Row],[Date Actioned]])-(tbl_raw_data[[#This Row],[Date Tagged]])</f>
        <v>1.6875000001164153E-2</v>
      </c>
      <c r="J911" s="66">
        <f>HOUR(tbl_raw_data[[#This Row],[time_taken]])*60+MINUTE(tbl_raw_data[[#This Row],[time_taken]])+SECOND(tbl_raw_data[[#This Row],[time_taken]])/60</f>
        <v>24.3</v>
      </c>
      <c r="K911" s="68">
        <f>DATE(YEAR(tbl_raw_data[[#This Row],[Date Actioned]]),MONTH(tbl_raw_data[[#This Row],[Date Actioned]]),DAY(tbl_raw_data[[#This Row],[Date Actioned]]))</f>
        <v>45140</v>
      </c>
      <c r="L911" s="65" t="str">
        <f>UPPER(TEXT(tbl_raw_data[[#This Row],[updated_date]],"MMMM"))</f>
        <v>AUGUST</v>
      </c>
      <c r="M911" s="65" t="str">
        <f>"WEEK "&amp;IF(ROUNDUP(DAY(tbl_raw_data[[#This Row],[updated_date]])/7,0)=5,4,ROUNDUP(DAY(tbl_raw_data[[#This Row],[updated_date]])/7,0))</f>
        <v>WEEK 1</v>
      </c>
      <c r="N911" s="71" t="str">
        <f>UPPER(VLOOKUP(tbl_raw_data[[#This Row],[Analyst]],settings!$A$1:$B$15,2,0))</f>
        <v>ROHAN</v>
      </c>
      <c r="O911" s="71" t="str">
        <f>TRIM(UPPER(tbl_raw_data[[#This Row],[Outcome]]))</f>
        <v>DECLINE</v>
      </c>
      <c r="P911" s="71" t="str">
        <f>TRIM(UPPER(tbl_raw_data[[#This Row],[Queue Name]]))</f>
        <v>CONSUMER POST BUREAU</v>
      </c>
      <c r="Q911" s="71" t="str">
        <f>IF(tbl_raw_data[[#This Row],[time_taken_in_min]]&lt;=settings!$D$2,"SLA_MET","SLA_NOT_MET")</f>
        <v>SLA_NOT_MET</v>
      </c>
    </row>
    <row r="912" spans="1:17" x14ac:dyDescent="0.3">
      <c r="A912" s="5" t="s">
        <v>1875</v>
      </c>
      <c r="B912" s="34">
        <v>45140.833182870374</v>
      </c>
      <c r="C912" s="38">
        <v>45140.841770833336</v>
      </c>
      <c r="D912" s="3" t="s">
        <v>33</v>
      </c>
      <c r="E912" s="3" t="s">
        <v>11</v>
      </c>
      <c r="F912" s="3" t="s">
        <v>12</v>
      </c>
      <c r="G912" s="3" t="s">
        <v>43</v>
      </c>
      <c r="H912" s="84" t="str">
        <f t="shared" si="14"/>
        <v>Reason Unknown</v>
      </c>
      <c r="I912" s="63">
        <f>(tbl_raw_data[[#This Row],[Date Actioned]])-(tbl_raw_data[[#This Row],[Date Tagged]])</f>
        <v>8.5879629623377696E-3</v>
      </c>
      <c r="J912" s="66">
        <f>HOUR(tbl_raw_data[[#This Row],[time_taken]])*60+MINUTE(tbl_raw_data[[#This Row],[time_taken]])+SECOND(tbl_raw_data[[#This Row],[time_taken]])/60</f>
        <v>12.366666666666667</v>
      </c>
      <c r="K912" s="68">
        <f>DATE(YEAR(tbl_raw_data[[#This Row],[Date Actioned]]),MONTH(tbl_raw_data[[#This Row],[Date Actioned]]),DAY(tbl_raw_data[[#This Row],[Date Actioned]]))</f>
        <v>45140</v>
      </c>
      <c r="L912" s="65" t="str">
        <f>UPPER(TEXT(tbl_raw_data[[#This Row],[updated_date]],"MMMM"))</f>
        <v>AUGUST</v>
      </c>
      <c r="M912" s="65" t="str">
        <f>"WEEK "&amp;IF(ROUNDUP(DAY(tbl_raw_data[[#This Row],[updated_date]])/7,0)=5,4,ROUNDUP(DAY(tbl_raw_data[[#This Row],[updated_date]])/7,0))</f>
        <v>WEEK 1</v>
      </c>
      <c r="N912" s="71" t="str">
        <f>UPPER(VLOOKUP(tbl_raw_data[[#This Row],[Analyst]],settings!$A$1:$B$15,2,0))</f>
        <v>NITESH</v>
      </c>
      <c r="O912" s="71" t="str">
        <f>TRIM(UPPER(tbl_raw_data[[#This Row],[Outcome]]))</f>
        <v>DECLINE</v>
      </c>
      <c r="P912" s="71" t="str">
        <f>TRIM(UPPER(tbl_raw_data[[#This Row],[Queue Name]]))</f>
        <v>CONSUMER EXISTING</v>
      </c>
      <c r="Q912" s="71" t="str">
        <f>IF(tbl_raw_data[[#This Row],[time_taken_in_min]]&lt;=settings!$D$2,"SLA_MET","SLA_NOT_MET")</f>
        <v>SLA_MET</v>
      </c>
    </row>
    <row r="913" spans="1:17" x14ac:dyDescent="0.3">
      <c r="A913" s="7" t="s">
        <v>1876</v>
      </c>
      <c r="B913" s="36">
        <v>45140.845914351848</v>
      </c>
      <c r="C913" s="37">
        <v>45140.84878472222</v>
      </c>
      <c r="D913" s="6" t="s">
        <v>33</v>
      </c>
      <c r="E913" s="6" t="s">
        <v>11</v>
      </c>
      <c r="F913" s="6" t="s">
        <v>24</v>
      </c>
      <c r="G913" s="6" t="s">
        <v>127</v>
      </c>
      <c r="H913" s="84" t="str">
        <f t="shared" si="14"/>
        <v>Reason Unknown</v>
      </c>
      <c r="I913" s="63">
        <f>(tbl_raw_data[[#This Row],[Date Actioned]])-(tbl_raw_data[[#This Row],[Date Tagged]])</f>
        <v>2.8703703719656914E-3</v>
      </c>
      <c r="J913" s="66">
        <f>HOUR(tbl_raw_data[[#This Row],[time_taken]])*60+MINUTE(tbl_raw_data[[#This Row],[time_taken]])+SECOND(tbl_raw_data[[#This Row],[time_taken]])/60</f>
        <v>4.1333333333333337</v>
      </c>
      <c r="K913" s="68">
        <f>DATE(YEAR(tbl_raw_data[[#This Row],[Date Actioned]]),MONTH(tbl_raw_data[[#This Row],[Date Actioned]]),DAY(tbl_raw_data[[#This Row],[Date Actioned]]))</f>
        <v>45140</v>
      </c>
      <c r="L913" s="65" t="str">
        <f>UPPER(TEXT(tbl_raw_data[[#This Row],[updated_date]],"MMMM"))</f>
        <v>AUGUST</v>
      </c>
      <c r="M913" s="65" t="str">
        <f>"WEEK "&amp;IF(ROUNDUP(DAY(tbl_raw_data[[#This Row],[updated_date]])/7,0)=5,4,ROUNDUP(DAY(tbl_raw_data[[#This Row],[updated_date]])/7,0))</f>
        <v>WEEK 1</v>
      </c>
      <c r="N913" s="71" t="str">
        <f>UPPER(VLOOKUP(tbl_raw_data[[#This Row],[Analyst]],settings!$A$1:$B$15,2,0))</f>
        <v>SAM</v>
      </c>
      <c r="O913" s="71" t="str">
        <f>TRIM(UPPER(tbl_raw_data[[#This Row],[Outcome]]))</f>
        <v>DECLINE</v>
      </c>
      <c r="P913" s="71" t="str">
        <f>TRIM(UPPER(tbl_raw_data[[#This Row],[Queue Name]]))</f>
        <v>CONSUMER EXISTING</v>
      </c>
      <c r="Q913" s="71" t="str">
        <f>IF(tbl_raw_data[[#This Row],[time_taken_in_min]]&lt;=settings!$D$2,"SLA_MET","SLA_NOT_MET")</f>
        <v>SLA_MET</v>
      </c>
    </row>
    <row r="914" spans="1:17" x14ac:dyDescent="0.3">
      <c r="A914" s="1" t="s">
        <v>1877</v>
      </c>
      <c r="B914" s="34">
        <v>45140.381331018521</v>
      </c>
      <c r="C914" s="38">
        <v>45140.387361111112</v>
      </c>
      <c r="D914" s="3" t="s">
        <v>47</v>
      </c>
      <c r="E914" s="3" t="s">
        <v>11</v>
      </c>
      <c r="F914" s="3" t="s">
        <v>206</v>
      </c>
      <c r="G914" s="3" t="s">
        <v>217</v>
      </c>
      <c r="H914" s="84" t="str">
        <f t="shared" si="14"/>
        <v>Incomplete Details</v>
      </c>
      <c r="I914" s="63">
        <f>(tbl_raw_data[[#This Row],[Date Actioned]])-(tbl_raw_data[[#This Row],[Date Tagged]])</f>
        <v>6.0300925906631164E-3</v>
      </c>
      <c r="J914" s="66">
        <f>HOUR(tbl_raw_data[[#This Row],[time_taken]])*60+MINUTE(tbl_raw_data[[#This Row],[time_taken]])+SECOND(tbl_raw_data[[#This Row],[time_taken]])/60</f>
        <v>8.6833333333333336</v>
      </c>
      <c r="K914" s="68">
        <f>DATE(YEAR(tbl_raw_data[[#This Row],[Date Actioned]]),MONTH(tbl_raw_data[[#This Row],[Date Actioned]]),DAY(tbl_raw_data[[#This Row],[Date Actioned]]))</f>
        <v>45140</v>
      </c>
      <c r="L914" s="65" t="str">
        <f>UPPER(TEXT(tbl_raw_data[[#This Row],[updated_date]],"MMMM"))</f>
        <v>AUGUST</v>
      </c>
      <c r="M914" s="65" t="str">
        <f>"WEEK "&amp;IF(ROUNDUP(DAY(tbl_raw_data[[#This Row],[updated_date]])/7,0)=5,4,ROUNDUP(DAY(tbl_raw_data[[#This Row],[updated_date]])/7,0))</f>
        <v>WEEK 1</v>
      </c>
      <c r="N914" s="71" t="str">
        <f>UPPER(VLOOKUP(tbl_raw_data[[#This Row],[Analyst]],settings!$A$1:$B$15,2,0))</f>
        <v>HARDIK</v>
      </c>
      <c r="O914" s="71" t="str">
        <f>TRIM(UPPER(tbl_raw_data[[#This Row],[Outcome]]))</f>
        <v>WITHDRAW</v>
      </c>
      <c r="P914" s="71" t="str">
        <f>TRIM(UPPER(tbl_raw_data[[#This Row],[Queue Name]]))</f>
        <v>CONSUMER EXISTING</v>
      </c>
      <c r="Q914" s="71" t="str">
        <f>IF(tbl_raw_data[[#This Row],[time_taken_in_min]]&lt;=settings!$D$2,"SLA_MET","SLA_NOT_MET")</f>
        <v>SLA_MET</v>
      </c>
    </row>
    <row r="915" spans="1:17" x14ac:dyDescent="0.3">
      <c r="A915" s="5" t="s">
        <v>1878</v>
      </c>
      <c r="B915" s="36">
        <v>45140.391840277778</v>
      </c>
      <c r="C915" s="37">
        <v>45140.396203703705</v>
      </c>
      <c r="D915" s="6" t="s">
        <v>47</v>
      </c>
      <c r="E915" s="6" t="s">
        <v>8</v>
      </c>
      <c r="F915" s="6" t="s">
        <v>206</v>
      </c>
      <c r="G915" s="6" t="s">
        <v>78</v>
      </c>
      <c r="H915" s="84" t="str">
        <f t="shared" si="14"/>
        <v>Incomplete Details</v>
      </c>
      <c r="I915" s="63">
        <f>(tbl_raw_data[[#This Row],[Date Actioned]])-(tbl_raw_data[[#This Row],[Date Tagged]])</f>
        <v>4.3634259272948839E-3</v>
      </c>
      <c r="J915" s="66">
        <f>HOUR(tbl_raw_data[[#This Row],[time_taken]])*60+MINUTE(tbl_raw_data[[#This Row],[time_taken]])+SECOND(tbl_raw_data[[#This Row],[time_taken]])/60</f>
        <v>6.2833333333333332</v>
      </c>
      <c r="K915" s="68">
        <f>DATE(YEAR(tbl_raw_data[[#This Row],[Date Actioned]]),MONTH(tbl_raw_data[[#This Row],[Date Actioned]]),DAY(tbl_raw_data[[#This Row],[Date Actioned]]))</f>
        <v>45140</v>
      </c>
      <c r="L915" s="65" t="str">
        <f>UPPER(TEXT(tbl_raw_data[[#This Row],[updated_date]],"MMMM"))</f>
        <v>AUGUST</v>
      </c>
      <c r="M915" s="65" t="str">
        <f>"WEEK "&amp;IF(ROUNDUP(DAY(tbl_raw_data[[#This Row],[updated_date]])/7,0)=5,4,ROUNDUP(DAY(tbl_raw_data[[#This Row],[updated_date]])/7,0))</f>
        <v>WEEK 1</v>
      </c>
      <c r="N915" s="71" t="str">
        <f>UPPER(VLOOKUP(tbl_raw_data[[#This Row],[Analyst]],settings!$A$1:$B$15,2,0))</f>
        <v>HARDIK</v>
      </c>
      <c r="O915" s="71" t="str">
        <f>TRIM(UPPER(tbl_raw_data[[#This Row],[Outcome]]))</f>
        <v>WITHDRAW</v>
      </c>
      <c r="P915" s="71" t="str">
        <f>TRIM(UPPER(tbl_raw_data[[#This Row],[Queue Name]]))</f>
        <v>CONSUMER POST BUREAU</v>
      </c>
      <c r="Q915" s="71" t="str">
        <f>IF(tbl_raw_data[[#This Row],[time_taken_in_min]]&lt;=settings!$D$2,"SLA_MET","SLA_NOT_MET")</f>
        <v>SLA_MET</v>
      </c>
    </row>
    <row r="916" spans="1:17" x14ac:dyDescent="0.3">
      <c r="A916" s="7" t="s">
        <v>1879</v>
      </c>
      <c r="B916" s="34">
        <v>45140.411932870367</v>
      </c>
      <c r="C916" s="38">
        <v>45140.417442129627</v>
      </c>
      <c r="D916" s="3" t="s">
        <v>47</v>
      </c>
      <c r="E916" s="3" t="s">
        <v>18</v>
      </c>
      <c r="F916" s="3" t="s">
        <v>207</v>
      </c>
      <c r="G916" s="3" t="s">
        <v>218</v>
      </c>
      <c r="H916" s="84" t="str">
        <f t="shared" si="14"/>
        <v>Incomplete Details</v>
      </c>
      <c r="I916" s="63">
        <f>(tbl_raw_data[[#This Row],[Date Actioned]])-(tbl_raw_data[[#This Row],[Date Tagged]])</f>
        <v>5.5092592592700385E-3</v>
      </c>
      <c r="J916" s="66">
        <f>HOUR(tbl_raw_data[[#This Row],[time_taken]])*60+MINUTE(tbl_raw_data[[#This Row],[time_taken]])+SECOND(tbl_raw_data[[#This Row],[time_taken]])/60</f>
        <v>7.9333333333333336</v>
      </c>
      <c r="K916" s="68">
        <f>DATE(YEAR(tbl_raw_data[[#This Row],[Date Actioned]]),MONTH(tbl_raw_data[[#This Row],[Date Actioned]]),DAY(tbl_raw_data[[#This Row],[Date Actioned]]))</f>
        <v>45140</v>
      </c>
      <c r="L916" s="65" t="str">
        <f>UPPER(TEXT(tbl_raw_data[[#This Row],[updated_date]],"MMMM"))</f>
        <v>AUGUST</v>
      </c>
      <c r="M916" s="65" t="str">
        <f>"WEEK "&amp;IF(ROUNDUP(DAY(tbl_raw_data[[#This Row],[updated_date]])/7,0)=5,4,ROUNDUP(DAY(tbl_raw_data[[#This Row],[updated_date]])/7,0))</f>
        <v>WEEK 1</v>
      </c>
      <c r="N916" s="71" t="str">
        <f>UPPER(VLOOKUP(tbl_raw_data[[#This Row],[Analyst]],settings!$A$1:$B$15,2,0))</f>
        <v>RAJ</v>
      </c>
      <c r="O916" s="71" t="str">
        <f>TRIM(UPPER(tbl_raw_data[[#This Row],[Outcome]]))</f>
        <v>WITHDRAW</v>
      </c>
      <c r="P916" s="71" t="str">
        <f>TRIM(UPPER(tbl_raw_data[[#This Row],[Queue Name]]))</f>
        <v>CONSUMER PRE BUREAU</v>
      </c>
      <c r="Q916" s="71" t="str">
        <f>IF(tbl_raw_data[[#This Row],[time_taken_in_min]]&lt;=settings!$D$2,"SLA_MET","SLA_NOT_MET")</f>
        <v>SLA_MET</v>
      </c>
    </row>
    <row r="917" spans="1:17" x14ac:dyDescent="0.3">
      <c r="A917" s="1" t="s">
        <v>1880</v>
      </c>
      <c r="B917" s="36">
        <v>45140.418796296297</v>
      </c>
      <c r="C917" s="37">
        <v>45140.421319444446</v>
      </c>
      <c r="D917" s="6" t="s">
        <v>47</v>
      </c>
      <c r="E917" s="6" t="s">
        <v>8</v>
      </c>
      <c r="F917" s="6" t="s">
        <v>207</v>
      </c>
      <c r="G917" s="6" t="s">
        <v>219</v>
      </c>
      <c r="H917" s="84" t="str">
        <f t="shared" si="14"/>
        <v>Overdue Bill</v>
      </c>
      <c r="I917" s="63">
        <f>(tbl_raw_data[[#This Row],[Date Actioned]])-(tbl_raw_data[[#This Row],[Date Tagged]])</f>
        <v>2.5231481486116536E-3</v>
      </c>
      <c r="J917" s="66">
        <f>HOUR(tbl_raw_data[[#This Row],[time_taken]])*60+MINUTE(tbl_raw_data[[#This Row],[time_taken]])+SECOND(tbl_raw_data[[#This Row],[time_taken]])/60</f>
        <v>3.6333333333333333</v>
      </c>
      <c r="K917" s="68">
        <f>DATE(YEAR(tbl_raw_data[[#This Row],[Date Actioned]]),MONTH(tbl_raw_data[[#This Row],[Date Actioned]]),DAY(tbl_raw_data[[#This Row],[Date Actioned]]))</f>
        <v>45140</v>
      </c>
      <c r="L917" s="65" t="str">
        <f>UPPER(TEXT(tbl_raw_data[[#This Row],[updated_date]],"MMMM"))</f>
        <v>AUGUST</v>
      </c>
      <c r="M917" s="65" t="str">
        <f>"WEEK "&amp;IF(ROUNDUP(DAY(tbl_raw_data[[#This Row],[updated_date]])/7,0)=5,4,ROUNDUP(DAY(tbl_raw_data[[#This Row],[updated_date]])/7,0))</f>
        <v>WEEK 1</v>
      </c>
      <c r="N917" s="71" t="str">
        <f>UPPER(VLOOKUP(tbl_raw_data[[#This Row],[Analyst]],settings!$A$1:$B$15,2,0))</f>
        <v>RAJ</v>
      </c>
      <c r="O917" s="71" t="str">
        <f>TRIM(UPPER(tbl_raw_data[[#This Row],[Outcome]]))</f>
        <v>WITHDRAW</v>
      </c>
      <c r="P917" s="71" t="str">
        <f>TRIM(UPPER(tbl_raw_data[[#This Row],[Queue Name]]))</f>
        <v>CONSUMER POST BUREAU</v>
      </c>
      <c r="Q917" s="71" t="str">
        <f>IF(tbl_raw_data[[#This Row],[time_taken_in_min]]&lt;=settings!$D$2,"SLA_MET","SLA_NOT_MET")</f>
        <v>SLA_MET</v>
      </c>
    </row>
    <row r="918" spans="1:17" x14ac:dyDescent="0.3">
      <c r="A918" s="5" t="s">
        <v>1881</v>
      </c>
      <c r="B918" s="34">
        <v>45140.42391203704</v>
      </c>
      <c r="C918" s="38">
        <v>45140.426562499997</v>
      </c>
      <c r="D918" s="3" t="s">
        <v>47</v>
      </c>
      <c r="E918" s="3" t="s">
        <v>18</v>
      </c>
      <c r="F918" s="3" t="s">
        <v>206</v>
      </c>
      <c r="G918" s="3" t="s">
        <v>220</v>
      </c>
      <c r="H918" s="84" t="str">
        <f t="shared" si="14"/>
        <v>Incomplete Details</v>
      </c>
      <c r="I918" s="63">
        <f>(tbl_raw_data[[#This Row],[Date Actioned]])-(tbl_raw_data[[#This Row],[Date Tagged]])</f>
        <v>2.6504629568080418E-3</v>
      </c>
      <c r="J918" s="66">
        <f>HOUR(tbl_raw_data[[#This Row],[time_taken]])*60+MINUTE(tbl_raw_data[[#This Row],[time_taken]])+SECOND(tbl_raw_data[[#This Row],[time_taken]])/60</f>
        <v>3.8166666666666664</v>
      </c>
      <c r="K918" s="68">
        <f>DATE(YEAR(tbl_raw_data[[#This Row],[Date Actioned]]),MONTH(tbl_raw_data[[#This Row],[Date Actioned]]),DAY(tbl_raw_data[[#This Row],[Date Actioned]]))</f>
        <v>45140</v>
      </c>
      <c r="L918" s="65" t="str">
        <f>UPPER(TEXT(tbl_raw_data[[#This Row],[updated_date]],"MMMM"))</f>
        <v>AUGUST</v>
      </c>
      <c r="M918" s="65" t="str">
        <f>"WEEK "&amp;IF(ROUNDUP(DAY(tbl_raw_data[[#This Row],[updated_date]])/7,0)=5,4,ROUNDUP(DAY(tbl_raw_data[[#This Row],[updated_date]])/7,0))</f>
        <v>WEEK 1</v>
      </c>
      <c r="N918" s="71" t="str">
        <f>UPPER(VLOOKUP(tbl_raw_data[[#This Row],[Analyst]],settings!$A$1:$B$15,2,0))</f>
        <v>HARDIK</v>
      </c>
      <c r="O918" s="71" t="str">
        <f>TRIM(UPPER(tbl_raw_data[[#This Row],[Outcome]]))</f>
        <v>WITHDRAW</v>
      </c>
      <c r="P918" s="71" t="str">
        <f>TRIM(UPPER(tbl_raw_data[[#This Row],[Queue Name]]))</f>
        <v>CONSUMER PRE BUREAU</v>
      </c>
      <c r="Q918" s="71" t="str">
        <f>IF(tbl_raw_data[[#This Row],[time_taken_in_min]]&lt;=settings!$D$2,"SLA_MET","SLA_NOT_MET")</f>
        <v>SLA_MET</v>
      </c>
    </row>
    <row r="919" spans="1:17" x14ac:dyDescent="0.3">
      <c r="A919" s="7" t="s">
        <v>1882</v>
      </c>
      <c r="B919" s="36">
        <v>45140.432870370372</v>
      </c>
      <c r="C919" s="37">
        <v>45140.436782407407</v>
      </c>
      <c r="D919" s="6" t="s">
        <v>47</v>
      </c>
      <c r="E919" s="6" t="s">
        <v>18</v>
      </c>
      <c r="F919" s="6" t="s">
        <v>207</v>
      </c>
      <c r="G919" s="6" t="s">
        <v>221</v>
      </c>
      <c r="H919" s="84" t="str">
        <f t="shared" si="14"/>
        <v>Incomplete Details</v>
      </c>
      <c r="I919" s="63">
        <f>(tbl_raw_data[[#This Row],[Date Actioned]])-(tbl_raw_data[[#This Row],[Date Tagged]])</f>
        <v>3.9120370347518474E-3</v>
      </c>
      <c r="J919" s="66">
        <f>HOUR(tbl_raw_data[[#This Row],[time_taken]])*60+MINUTE(tbl_raw_data[[#This Row],[time_taken]])+SECOND(tbl_raw_data[[#This Row],[time_taken]])/60</f>
        <v>5.6333333333333329</v>
      </c>
      <c r="K919" s="68">
        <f>DATE(YEAR(tbl_raw_data[[#This Row],[Date Actioned]]),MONTH(tbl_raw_data[[#This Row],[Date Actioned]]),DAY(tbl_raw_data[[#This Row],[Date Actioned]]))</f>
        <v>45140</v>
      </c>
      <c r="L919" s="65" t="str">
        <f>UPPER(TEXT(tbl_raw_data[[#This Row],[updated_date]],"MMMM"))</f>
        <v>AUGUST</v>
      </c>
      <c r="M919" s="65" t="str">
        <f>"WEEK "&amp;IF(ROUNDUP(DAY(tbl_raw_data[[#This Row],[updated_date]])/7,0)=5,4,ROUNDUP(DAY(tbl_raw_data[[#This Row],[updated_date]])/7,0))</f>
        <v>WEEK 1</v>
      </c>
      <c r="N919" s="71" t="str">
        <f>UPPER(VLOOKUP(tbl_raw_data[[#This Row],[Analyst]],settings!$A$1:$B$15,2,0))</f>
        <v>RAJ</v>
      </c>
      <c r="O919" s="71" t="str">
        <f>TRIM(UPPER(tbl_raw_data[[#This Row],[Outcome]]))</f>
        <v>WITHDRAW</v>
      </c>
      <c r="P919" s="71" t="str">
        <f>TRIM(UPPER(tbl_raw_data[[#This Row],[Queue Name]]))</f>
        <v>CONSUMER PRE BUREAU</v>
      </c>
      <c r="Q919" s="71" t="str">
        <f>IF(tbl_raw_data[[#This Row],[time_taken_in_min]]&lt;=settings!$D$2,"SLA_MET","SLA_NOT_MET")</f>
        <v>SLA_MET</v>
      </c>
    </row>
    <row r="920" spans="1:17" x14ac:dyDescent="0.3">
      <c r="A920" s="1" t="s">
        <v>1883</v>
      </c>
      <c r="B920" s="34">
        <v>45140.457083333335</v>
      </c>
      <c r="C920" s="38">
        <v>45140.461770833332</v>
      </c>
      <c r="D920" s="3" t="s">
        <v>47</v>
      </c>
      <c r="E920" s="3" t="s">
        <v>18</v>
      </c>
      <c r="F920" s="3" t="s">
        <v>19</v>
      </c>
      <c r="G920" s="3" t="s">
        <v>72</v>
      </c>
      <c r="H920" s="84" t="str">
        <f t="shared" si="14"/>
        <v>Incomplete Details</v>
      </c>
      <c r="I920" s="63">
        <f>(tbl_raw_data[[#This Row],[Date Actioned]])-(tbl_raw_data[[#This Row],[Date Tagged]])</f>
        <v>4.687499997089617E-3</v>
      </c>
      <c r="J920" s="66">
        <f>HOUR(tbl_raw_data[[#This Row],[time_taken]])*60+MINUTE(tbl_raw_data[[#This Row],[time_taken]])+SECOND(tbl_raw_data[[#This Row],[time_taken]])/60</f>
        <v>6.75</v>
      </c>
      <c r="K920" s="68">
        <f>DATE(YEAR(tbl_raw_data[[#This Row],[Date Actioned]]),MONTH(tbl_raw_data[[#This Row],[Date Actioned]]),DAY(tbl_raw_data[[#This Row],[Date Actioned]]))</f>
        <v>45140</v>
      </c>
      <c r="L920" s="65" t="str">
        <f>UPPER(TEXT(tbl_raw_data[[#This Row],[updated_date]],"MMMM"))</f>
        <v>AUGUST</v>
      </c>
      <c r="M920" s="65" t="str">
        <f>"WEEK "&amp;IF(ROUNDUP(DAY(tbl_raw_data[[#This Row],[updated_date]])/7,0)=5,4,ROUNDUP(DAY(tbl_raw_data[[#This Row],[updated_date]])/7,0))</f>
        <v>WEEK 1</v>
      </c>
      <c r="N920" s="71" t="str">
        <f>UPPER(VLOOKUP(tbl_raw_data[[#This Row],[Analyst]],settings!$A$1:$B$15,2,0))</f>
        <v>NAVED</v>
      </c>
      <c r="O920" s="71" t="str">
        <f>TRIM(UPPER(tbl_raw_data[[#This Row],[Outcome]]))</f>
        <v>WITHDRAW</v>
      </c>
      <c r="P920" s="71" t="str">
        <f>TRIM(UPPER(tbl_raw_data[[#This Row],[Queue Name]]))</f>
        <v>CONSUMER PRE BUREAU</v>
      </c>
      <c r="Q920" s="71" t="str">
        <f>IF(tbl_raw_data[[#This Row],[time_taken_in_min]]&lt;=settings!$D$2,"SLA_MET","SLA_NOT_MET")</f>
        <v>SLA_MET</v>
      </c>
    </row>
    <row r="921" spans="1:17" x14ac:dyDescent="0.3">
      <c r="A921" s="5" t="s">
        <v>1884</v>
      </c>
      <c r="B921" s="36">
        <v>45140.462870370371</v>
      </c>
      <c r="C921" s="37">
        <v>45140.465983796297</v>
      </c>
      <c r="D921" s="6" t="s">
        <v>47</v>
      </c>
      <c r="E921" s="6" t="s">
        <v>8</v>
      </c>
      <c r="F921" s="6" t="s">
        <v>207</v>
      </c>
      <c r="G921" s="6" t="s">
        <v>222</v>
      </c>
      <c r="H921" s="84" t="str">
        <f t="shared" si="14"/>
        <v>Incorrect Queue</v>
      </c>
      <c r="I921" s="63">
        <f>(tbl_raw_data[[#This Row],[Date Actioned]])-(tbl_raw_data[[#This Row],[Date Tagged]])</f>
        <v>3.1134259261307307E-3</v>
      </c>
      <c r="J921" s="66">
        <f>HOUR(tbl_raw_data[[#This Row],[time_taken]])*60+MINUTE(tbl_raw_data[[#This Row],[time_taken]])+SECOND(tbl_raw_data[[#This Row],[time_taken]])/60</f>
        <v>4.4833333333333334</v>
      </c>
      <c r="K921" s="68">
        <f>DATE(YEAR(tbl_raw_data[[#This Row],[Date Actioned]]),MONTH(tbl_raw_data[[#This Row],[Date Actioned]]),DAY(tbl_raw_data[[#This Row],[Date Actioned]]))</f>
        <v>45140</v>
      </c>
      <c r="L921" s="65" t="str">
        <f>UPPER(TEXT(tbl_raw_data[[#This Row],[updated_date]],"MMMM"))</f>
        <v>AUGUST</v>
      </c>
      <c r="M921" s="65" t="str">
        <f>"WEEK "&amp;IF(ROUNDUP(DAY(tbl_raw_data[[#This Row],[updated_date]])/7,0)=5,4,ROUNDUP(DAY(tbl_raw_data[[#This Row],[updated_date]])/7,0))</f>
        <v>WEEK 1</v>
      </c>
      <c r="N921" s="71" t="str">
        <f>UPPER(VLOOKUP(tbl_raw_data[[#This Row],[Analyst]],settings!$A$1:$B$15,2,0))</f>
        <v>RAJ</v>
      </c>
      <c r="O921" s="71" t="str">
        <f>TRIM(UPPER(tbl_raw_data[[#This Row],[Outcome]]))</f>
        <v>WITHDRAW</v>
      </c>
      <c r="P921" s="71" t="str">
        <f>TRIM(UPPER(tbl_raw_data[[#This Row],[Queue Name]]))</f>
        <v>CONSUMER POST BUREAU</v>
      </c>
      <c r="Q921" s="71" t="str">
        <f>IF(tbl_raw_data[[#This Row],[time_taken_in_min]]&lt;=settings!$D$2,"SLA_MET","SLA_NOT_MET")</f>
        <v>SLA_MET</v>
      </c>
    </row>
    <row r="922" spans="1:17" x14ac:dyDescent="0.3">
      <c r="A922" s="7" t="s">
        <v>1885</v>
      </c>
      <c r="B922" s="34">
        <v>45140.497430555559</v>
      </c>
      <c r="C922" s="38">
        <v>45140.500810185185</v>
      </c>
      <c r="D922" s="3" t="s">
        <v>47</v>
      </c>
      <c r="E922" s="3" t="s">
        <v>18</v>
      </c>
      <c r="F922" s="3" t="s">
        <v>206</v>
      </c>
      <c r="G922" s="3" t="s">
        <v>78</v>
      </c>
      <c r="H922" s="84" t="str">
        <f t="shared" si="14"/>
        <v>Incomplete Details</v>
      </c>
      <c r="I922" s="63">
        <f>(tbl_raw_data[[#This Row],[Date Actioned]])-(tbl_raw_data[[#This Row],[Date Tagged]])</f>
        <v>3.379629626579117E-3</v>
      </c>
      <c r="J922" s="66">
        <f>HOUR(tbl_raw_data[[#This Row],[time_taken]])*60+MINUTE(tbl_raw_data[[#This Row],[time_taken]])+SECOND(tbl_raw_data[[#This Row],[time_taken]])/60</f>
        <v>4.8666666666666671</v>
      </c>
      <c r="K922" s="68">
        <f>DATE(YEAR(tbl_raw_data[[#This Row],[Date Actioned]]),MONTH(tbl_raw_data[[#This Row],[Date Actioned]]),DAY(tbl_raw_data[[#This Row],[Date Actioned]]))</f>
        <v>45140</v>
      </c>
      <c r="L922" s="65" t="str">
        <f>UPPER(TEXT(tbl_raw_data[[#This Row],[updated_date]],"MMMM"))</f>
        <v>AUGUST</v>
      </c>
      <c r="M922" s="65" t="str">
        <f>"WEEK "&amp;IF(ROUNDUP(DAY(tbl_raw_data[[#This Row],[updated_date]])/7,0)=5,4,ROUNDUP(DAY(tbl_raw_data[[#This Row],[updated_date]])/7,0))</f>
        <v>WEEK 1</v>
      </c>
      <c r="N922" s="71" t="str">
        <f>UPPER(VLOOKUP(tbl_raw_data[[#This Row],[Analyst]],settings!$A$1:$B$15,2,0))</f>
        <v>HARDIK</v>
      </c>
      <c r="O922" s="71" t="str">
        <f>TRIM(UPPER(tbl_raw_data[[#This Row],[Outcome]]))</f>
        <v>WITHDRAW</v>
      </c>
      <c r="P922" s="71" t="str">
        <f>TRIM(UPPER(tbl_raw_data[[#This Row],[Queue Name]]))</f>
        <v>CONSUMER PRE BUREAU</v>
      </c>
      <c r="Q922" s="71" t="str">
        <f>IF(tbl_raw_data[[#This Row],[time_taken_in_min]]&lt;=settings!$D$2,"SLA_MET","SLA_NOT_MET")</f>
        <v>SLA_MET</v>
      </c>
    </row>
    <row r="923" spans="1:17" x14ac:dyDescent="0.3">
      <c r="A923" s="1" t="s">
        <v>1886</v>
      </c>
      <c r="B923" s="36">
        <v>45140.500891203701</v>
      </c>
      <c r="C923" s="37">
        <v>45140.505636574075</v>
      </c>
      <c r="D923" s="6" t="s">
        <v>47</v>
      </c>
      <c r="E923" s="6" t="s">
        <v>11</v>
      </c>
      <c r="F923" s="6" t="s">
        <v>206</v>
      </c>
      <c r="G923" s="6" t="s">
        <v>223</v>
      </c>
      <c r="H923" s="84" t="str">
        <f t="shared" si="14"/>
        <v>Incorrect Queue</v>
      </c>
      <c r="I923" s="63">
        <f>(tbl_raw_data[[#This Row],[Date Actioned]])-(tbl_raw_data[[#This Row],[Date Tagged]])</f>
        <v>4.7453703737119213E-3</v>
      </c>
      <c r="J923" s="66">
        <f>HOUR(tbl_raw_data[[#This Row],[time_taken]])*60+MINUTE(tbl_raw_data[[#This Row],[time_taken]])+SECOND(tbl_raw_data[[#This Row],[time_taken]])/60</f>
        <v>6.833333333333333</v>
      </c>
      <c r="K923" s="68">
        <f>DATE(YEAR(tbl_raw_data[[#This Row],[Date Actioned]]),MONTH(tbl_raw_data[[#This Row],[Date Actioned]]),DAY(tbl_raw_data[[#This Row],[Date Actioned]]))</f>
        <v>45140</v>
      </c>
      <c r="L923" s="65" t="str">
        <f>UPPER(TEXT(tbl_raw_data[[#This Row],[updated_date]],"MMMM"))</f>
        <v>AUGUST</v>
      </c>
      <c r="M923" s="65" t="str">
        <f>"WEEK "&amp;IF(ROUNDUP(DAY(tbl_raw_data[[#This Row],[updated_date]])/7,0)=5,4,ROUNDUP(DAY(tbl_raw_data[[#This Row],[updated_date]])/7,0))</f>
        <v>WEEK 1</v>
      </c>
      <c r="N923" s="71" t="str">
        <f>UPPER(VLOOKUP(tbl_raw_data[[#This Row],[Analyst]],settings!$A$1:$B$15,2,0))</f>
        <v>HARDIK</v>
      </c>
      <c r="O923" s="71" t="str">
        <f>TRIM(UPPER(tbl_raw_data[[#This Row],[Outcome]]))</f>
        <v>WITHDRAW</v>
      </c>
      <c r="P923" s="71" t="str">
        <f>TRIM(UPPER(tbl_raw_data[[#This Row],[Queue Name]]))</f>
        <v>CONSUMER EXISTING</v>
      </c>
      <c r="Q923" s="71" t="str">
        <f>IF(tbl_raw_data[[#This Row],[time_taken_in_min]]&lt;=settings!$D$2,"SLA_MET","SLA_NOT_MET")</f>
        <v>SLA_MET</v>
      </c>
    </row>
    <row r="924" spans="1:17" x14ac:dyDescent="0.3">
      <c r="A924" s="5" t="s">
        <v>1887</v>
      </c>
      <c r="B924" s="34">
        <v>45140.510046296295</v>
      </c>
      <c r="C924" s="38">
        <v>45140.512326388889</v>
      </c>
      <c r="D924" s="3" t="s">
        <v>47</v>
      </c>
      <c r="E924" s="3" t="s">
        <v>18</v>
      </c>
      <c r="F924" s="3" t="s">
        <v>206</v>
      </c>
      <c r="G924" s="3" t="s">
        <v>106</v>
      </c>
      <c r="H924" s="84" t="str">
        <f t="shared" si="14"/>
        <v>Incomplete Details</v>
      </c>
      <c r="I924" s="63">
        <f>(tbl_raw_data[[#This Row],[Date Actioned]])-(tbl_raw_data[[#This Row],[Date Tagged]])</f>
        <v>2.2800925944466144E-3</v>
      </c>
      <c r="J924" s="66">
        <f>HOUR(tbl_raw_data[[#This Row],[time_taken]])*60+MINUTE(tbl_raw_data[[#This Row],[time_taken]])+SECOND(tbl_raw_data[[#This Row],[time_taken]])/60</f>
        <v>3.2833333333333332</v>
      </c>
      <c r="K924" s="68">
        <f>DATE(YEAR(tbl_raw_data[[#This Row],[Date Actioned]]),MONTH(tbl_raw_data[[#This Row],[Date Actioned]]),DAY(tbl_raw_data[[#This Row],[Date Actioned]]))</f>
        <v>45140</v>
      </c>
      <c r="L924" s="65" t="str">
        <f>UPPER(TEXT(tbl_raw_data[[#This Row],[updated_date]],"MMMM"))</f>
        <v>AUGUST</v>
      </c>
      <c r="M924" s="65" t="str">
        <f>"WEEK "&amp;IF(ROUNDUP(DAY(tbl_raw_data[[#This Row],[updated_date]])/7,0)=5,4,ROUNDUP(DAY(tbl_raw_data[[#This Row],[updated_date]])/7,0))</f>
        <v>WEEK 1</v>
      </c>
      <c r="N924" s="71" t="str">
        <f>UPPER(VLOOKUP(tbl_raw_data[[#This Row],[Analyst]],settings!$A$1:$B$15,2,0))</f>
        <v>HARDIK</v>
      </c>
      <c r="O924" s="71" t="str">
        <f>TRIM(UPPER(tbl_raw_data[[#This Row],[Outcome]]))</f>
        <v>WITHDRAW</v>
      </c>
      <c r="P924" s="71" t="str">
        <f>TRIM(UPPER(tbl_raw_data[[#This Row],[Queue Name]]))</f>
        <v>CONSUMER PRE BUREAU</v>
      </c>
      <c r="Q924" s="71" t="str">
        <f>IF(tbl_raw_data[[#This Row],[time_taken_in_min]]&lt;=settings!$D$2,"SLA_MET","SLA_NOT_MET")</f>
        <v>SLA_MET</v>
      </c>
    </row>
    <row r="925" spans="1:17" x14ac:dyDescent="0.3">
      <c r="A925" s="7" t="s">
        <v>1888</v>
      </c>
      <c r="B925" s="36">
        <v>45140.513564814813</v>
      </c>
      <c r="C925" s="37">
        <v>45140.522800925923</v>
      </c>
      <c r="D925" s="6" t="s">
        <v>47</v>
      </c>
      <c r="E925" s="6" t="s">
        <v>18</v>
      </c>
      <c r="F925" s="6" t="s">
        <v>19</v>
      </c>
      <c r="G925" s="6" t="s">
        <v>224</v>
      </c>
      <c r="H925" s="84" t="str">
        <f t="shared" si="14"/>
        <v>Incomplete Details</v>
      </c>
      <c r="I925" s="63">
        <f>(tbl_raw_data[[#This Row],[Date Actioned]])-(tbl_raw_data[[#This Row],[Date Tagged]])</f>
        <v>9.2361111092031933E-3</v>
      </c>
      <c r="J925" s="66">
        <f>HOUR(tbl_raw_data[[#This Row],[time_taken]])*60+MINUTE(tbl_raw_data[[#This Row],[time_taken]])+SECOND(tbl_raw_data[[#This Row],[time_taken]])/60</f>
        <v>13.3</v>
      </c>
      <c r="K925" s="68">
        <f>DATE(YEAR(tbl_raw_data[[#This Row],[Date Actioned]]),MONTH(tbl_raw_data[[#This Row],[Date Actioned]]),DAY(tbl_raw_data[[#This Row],[Date Actioned]]))</f>
        <v>45140</v>
      </c>
      <c r="L925" s="65" t="str">
        <f>UPPER(TEXT(tbl_raw_data[[#This Row],[updated_date]],"MMMM"))</f>
        <v>AUGUST</v>
      </c>
      <c r="M925" s="65" t="str">
        <f>"WEEK "&amp;IF(ROUNDUP(DAY(tbl_raw_data[[#This Row],[updated_date]])/7,0)=5,4,ROUNDUP(DAY(tbl_raw_data[[#This Row],[updated_date]])/7,0))</f>
        <v>WEEK 1</v>
      </c>
      <c r="N925" s="71" t="str">
        <f>UPPER(VLOOKUP(tbl_raw_data[[#This Row],[Analyst]],settings!$A$1:$B$15,2,0))</f>
        <v>NAVED</v>
      </c>
      <c r="O925" s="71" t="str">
        <f>TRIM(UPPER(tbl_raw_data[[#This Row],[Outcome]]))</f>
        <v>WITHDRAW</v>
      </c>
      <c r="P925" s="71" t="str">
        <f>TRIM(UPPER(tbl_raw_data[[#This Row],[Queue Name]]))</f>
        <v>CONSUMER PRE BUREAU</v>
      </c>
      <c r="Q925" s="71" t="str">
        <f>IF(tbl_raw_data[[#This Row],[time_taken_in_min]]&lt;=settings!$D$2,"SLA_MET","SLA_NOT_MET")</f>
        <v>SLA_MET</v>
      </c>
    </row>
    <row r="926" spans="1:17" x14ac:dyDescent="0.3">
      <c r="A926" s="1" t="s">
        <v>1889</v>
      </c>
      <c r="B926" s="34">
        <v>45140.516215277778</v>
      </c>
      <c r="C926" s="38">
        <v>45140.522719907407</v>
      </c>
      <c r="D926" s="3" t="s">
        <v>47</v>
      </c>
      <c r="E926" s="3" t="s">
        <v>18</v>
      </c>
      <c r="F926" s="3" t="s">
        <v>22</v>
      </c>
      <c r="G926" s="3" t="s">
        <v>78</v>
      </c>
      <c r="H926" s="84" t="str">
        <f t="shared" si="14"/>
        <v>Incomplete Details</v>
      </c>
      <c r="I926" s="63">
        <f>(tbl_raw_data[[#This Row],[Date Actioned]])-(tbl_raw_data[[#This Row],[Date Tagged]])</f>
        <v>6.5046296294895001E-3</v>
      </c>
      <c r="J926" s="66">
        <f>HOUR(tbl_raw_data[[#This Row],[time_taken]])*60+MINUTE(tbl_raw_data[[#This Row],[time_taken]])+SECOND(tbl_raw_data[[#This Row],[time_taken]])/60</f>
        <v>9.3666666666666671</v>
      </c>
      <c r="K926" s="68">
        <f>DATE(YEAR(tbl_raw_data[[#This Row],[Date Actioned]]),MONTH(tbl_raw_data[[#This Row],[Date Actioned]]),DAY(tbl_raw_data[[#This Row],[Date Actioned]]))</f>
        <v>45140</v>
      </c>
      <c r="L926" s="65" t="str">
        <f>UPPER(TEXT(tbl_raw_data[[#This Row],[updated_date]],"MMMM"))</f>
        <v>AUGUST</v>
      </c>
      <c r="M926" s="65" t="str">
        <f>"WEEK "&amp;IF(ROUNDUP(DAY(tbl_raw_data[[#This Row],[updated_date]])/7,0)=5,4,ROUNDUP(DAY(tbl_raw_data[[#This Row],[updated_date]])/7,0))</f>
        <v>WEEK 1</v>
      </c>
      <c r="N926" s="71" t="str">
        <f>UPPER(VLOOKUP(tbl_raw_data[[#This Row],[Analyst]],settings!$A$1:$B$15,2,0))</f>
        <v>ROHAN</v>
      </c>
      <c r="O926" s="71" t="str">
        <f>TRIM(UPPER(tbl_raw_data[[#This Row],[Outcome]]))</f>
        <v>WITHDRAW</v>
      </c>
      <c r="P926" s="71" t="str">
        <f>TRIM(UPPER(tbl_raw_data[[#This Row],[Queue Name]]))</f>
        <v>CONSUMER PRE BUREAU</v>
      </c>
      <c r="Q926" s="71" t="str">
        <f>IF(tbl_raw_data[[#This Row],[time_taken_in_min]]&lt;=settings!$D$2,"SLA_MET","SLA_NOT_MET")</f>
        <v>SLA_MET</v>
      </c>
    </row>
    <row r="927" spans="1:17" x14ac:dyDescent="0.3">
      <c r="A927" s="5" t="s">
        <v>1890</v>
      </c>
      <c r="B927" s="36">
        <v>45140.516284722224</v>
      </c>
      <c r="C927" s="37">
        <v>45140.550196759257</v>
      </c>
      <c r="D927" s="6" t="s">
        <v>47</v>
      </c>
      <c r="E927" s="6" t="s">
        <v>11</v>
      </c>
      <c r="F927" s="6" t="s">
        <v>12</v>
      </c>
      <c r="G927" s="6" t="s">
        <v>225</v>
      </c>
      <c r="H927" s="84" t="str">
        <f t="shared" si="14"/>
        <v>Incomplete Details</v>
      </c>
      <c r="I927" s="63">
        <f>(tbl_raw_data[[#This Row],[Date Actioned]])-(tbl_raw_data[[#This Row],[Date Tagged]])</f>
        <v>3.3912037033587694E-2</v>
      </c>
      <c r="J927" s="66">
        <f>HOUR(tbl_raw_data[[#This Row],[time_taken]])*60+MINUTE(tbl_raw_data[[#This Row],[time_taken]])+SECOND(tbl_raw_data[[#This Row],[time_taken]])/60</f>
        <v>48.833333333333336</v>
      </c>
      <c r="K927" s="68">
        <f>DATE(YEAR(tbl_raw_data[[#This Row],[Date Actioned]]),MONTH(tbl_raw_data[[#This Row],[Date Actioned]]),DAY(tbl_raw_data[[#This Row],[Date Actioned]]))</f>
        <v>45140</v>
      </c>
      <c r="L927" s="65" t="str">
        <f>UPPER(TEXT(tbl_raw_data[[#This Row],[updated_date]],"MMMM"))</f>
        <v>AUGUST</v>
      </c>
      <c r="M927" s="65" t="str">
        <f>"WEEK "&amp;IF(ROUNDUP(DAY(tbl_raw_data[[#This Row],[updated_date]])/7,0)=5,4,ROUNDUP(DAY(tbl_raw_data[[#This Row],[updated_date]])/7,0))</f>
        <v>WEEK 1</v>
      </c>
      <c r="N927" s="71" t="str">
        <f>UPPER(VLOOKUP(tbl_raw_data[[#This Row],[Analyst]],settings!$A$1:$B$15,2,0))</f>
        <v>NITESH</v>
      </c>
      <c r="O927" s="71" t="str">
        <f>TRIM(UPPER(tbl_raw_data[[#This Row],[Outcome]]))</f>
        <v>WITHDRAW</v>
      </c>
      <c r="P927" s="71" t="str">
        <f>TRIM(UPPER(tbl_raw_data[[#This Row],[Queue Name]]))</f>
        <v>CONSUMER EXISTING</v>
      </c>
      <c r="Q927" s="71" t="str">
        <f>IF(tbl_raw_data[[#This Row],[time_taken_in_min]]&lt;=settings!$D$2,"SLA_MET","SLA_NOT_MET")</f>
        <v>SLA_NOT_MET</v>
      </c>
    </row>
    <row r="928" spans="1:17" x14ac:dyDescent="0.3">
      <c r="A928" s="7" t="s">
        <v>1891</v>
      </c>
      <c r="B928" s="34">
        <v>45140.517418981479</v>
      </c>
      <c r="C928" s="38">
        <v>45140.521180555559</v>
      </c>
      <c r="D928" s="3" t="s">
        <v>47</v>
      </c>
      <c r="E928" s="3" t="s">
        <v>8</v>
      </c>
      <c r="F928" s="3" t="s">
        <v>207</v>
      </c>
      <c r="G928" s="3" t="s">
        <v>226</v>
      </c>
      <c r="H928" s="84" t="str">
        <f t="shared" si="14"/>
        <v>Incorrect Queue</v>
      </c>
      <c r="I928" s="63">
        <f>(tbl_raw_data[[#This Row],[Date Actioned]])-(tbl_raw_data[[#This Row],[Date Tagged]])</f>
        <v>3.761574080272112E-3</v>
      </c>
      <c r="J928" s="66">
        <f>HOUR(tbl_raw_data[[#This Row],[time_taken]])*60+MINUTE(tbl_raw_data[[#This Row],[time_taken]])+SECOND(tbl_raw_data[[#This Row],[time_taken]])/60</f>
        <v>5.416666666666667</v>
      </c>
      <c r="K928" s="68">
        <f>DATE(YEAR(tbl_raw_data[[#This Row],[Date Actioned]]),MONTH(tbl_raw_data[[#This Row],[Date Actioned]]),DAY(tbl_raw_data[[#This Row],[Date Actioned]]))</f>
        <v>45140</v>
      </c>
      <c r="L928" s="65" t="str">
        <f>UPPER(TEXT(tbl_raw_data[[#This Row],[updated_date]],"MMMM"))</f>
        <v>AUGUST</v>
      </c>
      <c r="M928" s="65" t="str">
        <f>"WEEK "&amp;IF(ROUNDUP(DAY(tbl_raw_data[[#This Row],[updated_date]])/7,0)=5,4,ROUNDUP(DAY(tbl_raw_data[[#This Row],[updated_date]])/7,0))</f>
        <v>WEEK 1</v>
      </c>
      <c r="N928" s="71" t="str">
        <f>UPPER(VLOOKUP(tbl_raw_data[[#This Row],[Analyst]],settings!$A$1:$B$15,2,0))</f>
        <v>RAJ</v>
      </c>
      <c r="O928" s="71" t="str">
        <f>TRIM(UPPER(tbl_raw_data[[#This Row],[Outcome]]))</f>
        <v>WITHDRAW</v>
      </c>
      <c r="P928" s="71" t="str">
        <f>TRIM(UPPER(tbl_raw_data[[#This Row],[Queue Name]]))</f>
        <v>CONSUMER POST BUREAU</v>
      </c>
      <c r="Q928" s="71" t="str">
        <f>IF(tbl_raw_data[[#This Row],[time_taken_in_min]]&lt;=settings!$D$2,"SLA_MET","SLA_NOT_MET")</f>
        <v>SLA_MET</v>
      </c>
    </row>
    <row r="929" spans="1:17" x14ac:dyDescent="0.3">
      <c r="A929" s="1" t="s">
        <v>1892</v>
      </c>
      <c r="B929" s="36">
        <v>45140.526030092595</v>
      </c>
      <c r="C929" s="37">
        <v>45140.534097222226</v>
      </c>
      <c r="D929" s="6" t="s">
        <v>47</v>
      </c>
      <c r="E929" s="6" t="s">
        <v>11</v>
      </c>
      <c r="F929" s="6" t="s">
        <v>114</v>
      </c>
      <c r="G929" s="6" t="s">
        <v>193</v>
      </c>
      <c r="H929" s="84" t="str">
        <f t="shared" si="14"/>
        <v>Incorrect Details</v>
      </c>
      <c r="I929" s="63">
        <f>(tbl_raw_data[[#This Row],[Date Actioned]])-(tbl_raw_data[[#This Row],[Date Tagged]])</f>
        <v>8.0671296309446916E-3</v>
      </c>
      <c r="J929" s="66">
        <f>HOUR(tbl_raw_data[[#This Row],[time_taken]])*60+MINUTE(tbl_raw_data[[#This Row],[time_taken]])+SECOND(tbl_raw_data[[#This Row],[time_taken]])/60</f>
        <v>11.616666666666667</v>
      </c>
      <c r="K929" s="68">
        <f>DATE(YEAR(tbl_raw_data[[#This Row],[Date Actioned]]),MONTH(tbl_raw_data[[#This Row],[Date Actioned]]),DAY(tbl_raw_data[[#This Row],[Date Actioned]]))</f>
        <v>45140</v>
      </c>
      <c r="L929" s="65" t="str">
        <f>UPPER(TEXT(tbl_raw_data[[#This Row],[updated_date]],"MMMM"))</f>
        <v>AUGUST</v>
      </c>
      <c r="M929" s="65" t="str">
        <f>"WEEK "&amp;IF(ROUNDUP(DAY(tbl_raw_data[[#This Row],[updated_date]])/7,0)=5,4,ROUNDUP(DAY(tbl_raw_data[[#This Row],[updated_date]])/7,0))</f>
        <v>WEEK 1</v>
      </c>
      <c r="N929" s="71" t="str">
        <f>UPPER(VLOOKUP(tbl_raw_data[[#This Row],[Analyst]],settings!$A$1:$B$15,2,0))</f>
        <v>FARDIN</v>
      </c>
      <c r="O929" s="71" t="str">
        <f>TRIM(UPPER(tbl_raw_data[[#This Row],[Outcome]]))</f>
        <v>WITHDRAW</v>
      </c>
      <c r="P929" s="71" t="str">
        <f>TRIM(UPPER(tbl_raw_data[[#This Row],[Queue Name]]))</f>
        <v>CONSUMER EXISTING</v>
      </c>
      <c r="Q929" s="71" t="str">
        <f>IF(tbl_raw_data[[#This Row],[time_taken_in_min]]&lt;=settings!$D$2,"SLA_MET","SLA_NOT_MET")</f>
        <v>SLA_MET</v>
      </c>
    </row>
    <row r="930" spans="1:17" x14ac:dyDescent="0.3">
      <c r="A930" s="5" t="s">
        <v>1893</v>
      </c>
      <c r="B930" s="34">
        <v>45140.538530092592</v>
      </c>
      <c r="C930" s="38">
        <v>45140.542615740742</v>
      </c>
      <c r="D930" s="3" t="s">
        <v>47</v>
      </c>
      <c r="E930" s="3" t="s">
        <v>18</v>
      </c>
      <c r="F930" s="3" t="s">
        <v>114</v>
      </c>
      <c r="G930" s="3" t="s">
        <v>67</v>
      </c>
      <c r="H930" s="84" t="str">
        <f t="shared" si="14"/>
        <v>Incomplete Details</v>
      </c>
      <c r="I930" s="63">
        <f>(tbl_raw_data[[#This Row],[Date Actioned]])-(tbl_raw_data[[#This Row],[Date Tagged]])</f>
        <v>4.0856481500668451E-3</v>
      </c>
      <c r="J930" s="66">
        <f>HOUR(tbl_raw_data[[#This Row],[time_taken]])*60+MINUTE(tbl_raw_data[[#This Row],[time_taken]])+SECOND(tbl_raw_data[[#This Row],[time_taken]])/60</f>
        <v>5.8833333333333329</v>
      </c>
      <c r="K930" s="68">
        <f>DATE(YEAR(tbl_raw_data[[#This Row],[Date Actioned]]),MONTH(tbl_raw_data[[#This Row],[Date Actioned]]),DAY(tbl_raw_data[[#This Row],[Date Actioned]]))</f>
        <v>45140</v>
      </c>
      <c r="L930" s="65" t="str">
        <f>UPPER(TEXT(tbl_raw_data[[#This Row],[updated_date]],"MMMM"))</f>
        <v>AUGUST</v>
      </c>
      <c r="M930" s="65" t="str">
        <f>"WEEK "&amp;IF(ROUNDUP(DAY(tbl_raw_data[[#This Row],[updated_date]])/7,0)=5,4,ROUNDUP(DAY(tbl_raw_data[[#This Row],[updated_date]])/7,0))</f>
        <v>WEEK 1</v>
      </c>
      <c r="N930" s="71" t="str">
        <f>UPPER(VLOOKUP(tbl_raw_data[[#This Row],[Analyst]],settings!$A$1:$B$15,2,0))</f>
        <v>FARDIN</v>
      </c>
      <c r="O930" s="71" t="str">
        <f>TRIM(UPPER(tbl_raw_data[[#This Row],[Outcome]]))</f>
        <v>WITHDRAW</v>
      </c>
      <c r="P930" s="71" t="str">
        <f>TRIM(UPPER(tbl_raw_data[[#This Row],[Queue Name]]))</f>
        <v>CONSUMER PRE BUREAU</v>
      </c>
      <c r="Q930" s="71" t="str">
        <f>IF(tbl_raw_data[[#This Row],[time_taken_in_min]]&lt;=settings!$D$2,"SLA_MET","SLA_NOT_MET")</f>
        <v>SLA_MET</v>
      </c>
    </row>
    <row r="931" spans="1:17" x14ac:dyDescent="0.3">
      <c r="A931" s="7" t="s">
        <v>1894</v>
      </c>
      <c r="B931" s="36">
        <v>45140.5471875</v>
      </c>
      <c r="C931" s="37">
        <v>45140.550763888888</v>
      </c>
      <c r="D931" s="6" t="s">
        <v>47</v>
      </c>
      <c r="E931" s="6" t="s">
        <v>18</v>
      </c>
      <c r="F931" s="6" t="s">
        <v>207</v>
      </c>
      <c r="G931" s="6" t="s">
        <v>227</v>
      </c>
      <c r="H931" s="84" t="str">
        <f t="shared" si="14"/>
        <v>Incomplete Details</v>
      </c>
      <c r="I931" s="63">
        <f>(tbl_raw_data[[#This Row],[Date Actioned]])-(tbl_raw_data[[#This Row],[Date Tagged]])</f>
        <v>3.5763888881774619E-3</v>
      </c>
      <c r="J931" s="66">
        <f>HOUR(tbl_raw_data[[#This Row],[time_taken]])*60+MINUTE(tbl_raw_data[[#This Row],[time_taken]])+SECOND(tbl_raw_data[[#This Row],[time_taken]])/60</f>
        <v>5.15</v>
      </c>
      <c r="K931" s="68">
        <f>DATE(YEAR(tbl_raw_data[[#This Row],[Date Actioned]]),MONTH(tbl_raw_data[[#This Row],[Date Actioned]]),DAY(tbl_raw_data[[#This Row],[Date Actioned]]))</f>
        <v>45140</v>
      </c>
      <c r="L931" s="65" t="str">
        <f>UPPER(TEXT(tbl_raw_data[[#This Row],[updated_date]],"MMMM"))</f>
        <v>AUGUST</v>
      </c>
      <c r="M931" s="65" t="str">
        <f>"WEEK "&amp;IF(ROUNDUP(DAY(tbl_raw_data[[#This Row],[updated_date]])/7,0)=5,4,ROUNDUP(DAY(tbl_raw_data[[#This Row],[updated_date]])/7,0))</f>
        <v>WEEK 1</v>
      </c>
      <c r="N931" s="71" t="str">
        <f>UPPER(VLOOKUP(tbl_raw_data[[#This Row],[Analyst]],settings!$A$1:$B$15,2,0))</f>
        <v>RAJ</v>
      </c>
      <c r="O931" s="71" t="str">
        <f>TRIM(UPPER(tbl_raw_data[[#This Row],[Outcome]]))</f>
        <v>WITHDRAW</v>
      </c>
      <c r="P931" s="71" t="str">
        <f>TRIM(UPPER(tbl_raw_data[[#This Row],[Queue Name]]))</f>
        <v>CONSUMER PRE BUREAU</v>
      </c>
      <c r="Q931" s="71" t="str">
        <f>IF(tbl_raw_data[[#This Row],[time_taken_in_min]]&lt;=settings!$D$2,"SLA_MET","SLA_NOT_MET")</f>
        <v>SLA_MET</v>
      </c>
    </row>
    <row r="932" spans="1:17" x14ac:dyDescent="0.3">
      <c r="A932" s="1" t="s">
        <v>1895</v>
      </c>
      <c r="B932" s="34">
        <v>45140.554062499999</v>
      </c>
      <c r="C932" s="38">
        <v>45140.559872685182</v>
      </c>
      <c r="D932" s="3" t="s">
        <v>47</v>
      </c>
      <c r="E932" s="3" t="s">
        <v>11</v>
      </c>
      <c r="F932" s="3" t="s">
        <v>207</v>
      </c>
      <c r="G932" s="3" t="s">
        <v>228</v>
      </c>
      <c r="H932" s="84" t="str">
        <f t="shared" si="14"/>
        <v>Reason Unknown</v>
      </c>
      <c r="I932" s="63">
        <f>(tbl_raw_data[[#This Row],[Date Actioned]])-(tbl_raw_data[[#This Row],[Date Tagged]])</f>
        <v>5.8101851827814244E-3</v>
      </c>
      <c r="J932" s="66">
        <f>HOUR(tbl_raw_data[[#This Row],[time_taken]])*60+MINUTE(tbl_raw_data[[#This Row],[time_taken]])+SECOND(tbl_raw_data[[#This Row],[time_taken]])/60</f>
        <v>8.3666666666666671</v>
      </c>
      <c r="K932" s="68">
        <f>DATE(YEAR(tbl_raw_data[[#This Row],[Date Actioned]]),MONTH(tbl_raw_data[[#This Row],[Date Actioned]]),DAY(tbl_raw_data[[#This Row],[Date Actioned]]))</f>
        <v>45140</v>
      </c>
      <c r="L932" s="65" t="str">
        <f>UPPER(TEXT(tbl_raw_data[[#This Row],[updated_date]],"MMMM"))</f>
        <v>AUGUST</v>
      </c>
      <c r="M932" s="65" t="str">
        <f>"WEEK "&amp;IF(ROUNDUP(DAY(tbl_raw_data[[#This Row],[updated_date]])/7,0)=5,4,ROUNDUP(DAY(tbl_raw_data[[#This Row],[updated_date]])/7,0))</f>
        <v>WEEK 1</v>
      </c>
      <c r="N932" s="71" t="str">
        <f>UPPER(VLOOKUP(tbl_raw_data[[#This Row],[Analyst]],settings!$A$1:$B$15,2,0))</f>
        <v>RAJ</v>
      </c>
      <c r="O932" s="71" t="str">
        <f>TRIM(UPPER(tbl_raw_data[[#This Row],[Outcome]]))</f>
        <v>WITHDRAW</v>
      </c>
      <c r="P932" s="71" t="str">
        <f>TRIM(UPPER(tbl_raw_data[[#This Row],[Queue Name]]))</f>
        <v>CONSUMER EXISTING</v>
      </c>
      <c r="Q932" s="71" t="str">
        <f>IF(tbl_raw_data[[#This Row],[time_taken_in_min]]&lt;=settings!$D$2,"SLA_MET","SLA_NOT_MET")</f>
        <v>SLA_MET</v>
      </c>
    </row>
    <row r="933" spans="1:17" x14ac:dyDescent="0.3">
      <c r="A933" s="5" t="s">
        <v>1896</v>
      </c>
      <c r="B933" s="36">
        <v>45140.554965277777</v>
      </c>
      <c r="C933" s="37">
        <v>45140.559872685182</v>
      </c>
      <c r="D933" s="6" t="s">
        <v>47</v>
      </c>
      <c r="E933" s="6" t="s">
        <v>18</v>
      </c>
      <c r="F933" s="6" t="s">
        <v>19</v>
      </c>
      <c r="G933" s="6" t="s">
        <v>67</v>
      </c>
      <c r="H933" s="84" t="str">
        <f t="shared" si="14"/>
        <v>Incomplete Details</v>
      </c>
      <c r="I933" s="63">
        <f>(tbl_raw_data[[#This Row],[Date Actioned]])-(tbl_raw_data[[#This Row],[Date Tagged]])</f>
        <v>4.907407404971309E-3</v>
      </c>
      <c r="J933" s="66">
        <f>HOUR(tbl_raw_data[[#This Row],[time_taken]])*60+MINUTE(tbl_raw_data[[#This Row],[time_taken]])+SECOND(tbl_raw_data[[#This Row],[time_taken]])/60</f>
        <v>7.0666666666666664</v>
      </c>
      <c r="K933" s="68">
        <f>DATE(YEAR(tbl_raw_data[[#This Row],[Date Actioned]]),MONTH(tbl_raw_data[[#This Row],[Date Actioned]]),DAY(tbl_raw_data[[#This Row],[Date Actioned]]))</f>
        <v>45140</v>
      </c>
      <c r="L933" s="65" t="str">
        <f>UPPER(TEXT(tbl_raw_data[[#This Row],[updated_date]],"MMMM"))</f>
        <v>AUGUST</v>
      </c>
      <c r="M933" s="65" t="str">
        <f>"WEEK "&amp;IF(ROUNDUP(DAY(tbl_raw_data[[#This Row],[updated_date]])/7,0)=5,4,ROUNDUP(DAY(tbl_raw_data[[#This Row],[updated_date]])/7,0))</f>
        <v>WEEK 1</v>
      </c>
      <c r="N933" s="71" t="str">
        <f>UPPER(VLOOKUP(tbl_raw_data[[#This Row],[Analyst]],settings!$A$1:$B$15,2,0))</f>
        <v>NAVED</v>
      </c>
      <c r="O933" s="71" t="str">
        <f>TRIM(UPPER(tbl_raw_data[[#This Row],[Outcome]]))</f>
        <v>WITHDRAW</v>
      </c>
      <c r="P933" s="71" t="str">
        <f>TRIM(UPPER(tbl_raw_data[[#This Row],[Queue Name]]))</f>
        <v>CONSUMER PRE BUREAU</v>
      </c>
      <c r="Q933" s="71" t="str">
        <f>IF(tbl_raw_data[[#This Row],[time_taken_in_min]]&lt;=settings!$D$2,"SLA_MET","SLA_NOT_MET")</f>
        <v>SLA_MET</v>
      </c>
    </row>
    <row r="934" spans="1:17" x14ac:dyDescent="0.3">
      <c r="A934" s="7" t="s">
        <v>1897</v>
      </c>
      <c r="B934" s="34">
        <v>45140.58221064815</v>
      </c>
      <c r="C934" s="38">
        <v>45140.591516203705</v>
      </c>
      <c r="D934" s="3" t="s">
        <v>47</v>
      </c>
      <c r="E934" s="3" t="s">
        <v>11</v>
      </c>
      <c r="F934" s="3" t="s">
        <v>24</v>
      </c>
      <c r="G934" s="3" t="s">
        <v>229</v>
      </c>
      <c r="H934" s="84" t="str">
        <f t="shared" si="14"/>
        <v>Incorrect Queue</v>
      </c>
      <c r="I934" s="63">
        <f>(tbl_raw_data[[#This Row],[Date Actioned]])-(tbl_raw_data[[#This Row],[Date Tagged]])</f>
        <v>9.3055555553291924E-3</v>
      </c>
      <c r="J934" s="66">
        <f>HOUR(tbl_raw_data[[#This Row],[time_taken]])*60+MINUTE(tbl_raw_data[[#This Row],[time_taken]])+SECOND(tbl_raw_data[[#This Row],[time_taken]])/60</f>
        <v>13.4</v>
      </c>
      <c r="K934" s="68">
        <f>DATE(YEAR(tbl_raw_data[[#This Row],[Date Actioned]]),MONTH(tbl_raw_data[[#This Row],[Date Actioned]]),DAY(tbl_raw_data[[#This Row],[Date Actioned]]))</f>
        <v>45140</v>
      </c>
      <c r="L934" s="65" t="str">
        <f>UPPER(TEXT(tbl_raw_data[[#This Row],[updated_date]],"MMMM"))</f>
        <v>AUGUST</v>
      </c>
      <c r="M934" s="65" t="str">
        <f>"WEEK "&amp;IF(ROUNDUP(DAY(tbl_raw_data[[#This Row],[updated_date]])/7,0)=5,4,ROUNDUP(DAY(tbl_raw_data[[#This Row],[updated_date]])/7,0))</f>
        <v>WEEK 1</v>
      </c>
      <c r="N934" s="71" t="str">
        <f>UPPER(VLOOKUP(tbl_raw_data[[#This Row],[Analyst]],settings!$A$1:$B$15,2,0))</f>
        <v>SAM</v>
      </c>
      <c r="O934" s="71" t="str">
        <f>TRIM(UPPER(tbl_raw_data[[#This Row],[Outcome]]))</f>
        <v>WITHDRAW</v>
      </c>
      <c r="P934" s="71" t="str">
        <f>TRIM(UPPER(tbl_raw_data[[#This Row],[Queue Name]]))</f>
        <v>CONSUMER EXISTING</v>
      </c>
      <c r="Q934" s="71" t="str">
        <f>IF(tbl_raw_data[[#This Row],[time_taken_in_min]]&lt;=settings!$D$2,"SLA_MET","SLA_NOT_MET")</f>
        <v>SLA_MET</v>
      </c>
    </row>
    <row r="935" spans="1:17" x14ac:dyDescent="0.3">
      <c r="A935" s="1" t="s">
        <v>1898</v>
      </c>
      <c r="B935" s="36">
        <v>45140.58289351852</v>
      </c>
      <c r="C935" s="37">
        <v>45140.593043981484</v>
      </c>
      <c r="D935" s="6" t="s">
        <v>47</v>
      </c>
      <c r="E935" s="6" t="s">
        <v>18</v>
      </c>
      <c r="F935" s="6" t="s">
        <v>12</v>
      </c>
      <c r="G935" s="6" t="s">
        <v>67</v>
      </c>
      <c r="H935" s="84" t="str">
        <f t="shared" si="14"/>
        <v>Incomplete Details</v>
      </c>
      <c r="I935" s="63">
        <f>(tbl_raw_data[[#This Row],[Date Actioned]])-(tbl_raw_data[[#This Row],[Date Tagged]])</f>
        <v>1.0150462963792961E-2</v>
      </c>
      <c r="J935" s="66">
        <f>HOUR(tbl_raw_data[[#This Row],[time_taken]])*60+MINUTE(tbl_raw_data[[#This Row],[time_taken]])+SECOND(tbl_raw_data[[#This Row],[time_taken]])/60</f>
        <v>14.616666666666667</v>
      </c>
      <c r="K935" s="68">
        <f>DATE(YEAR(tbl_raw_data[[#This Row],[Date Actioned]]),MONTH(tbl_raw_data[[#This Row],[Date Actioned]]),DAY(tbl_raw_data[[#This Row],[Date Actioned]]))</f>
        <v>45140</v>
      </c>
      <c r="L935" s="65" t="str">
        <f>UPPER(TEXT(tbl_raw_data[[#This Row],[updated_date]],"MMMM"))</f>
        <v>AUGUST</v>
      </c>
      <c r="M935" s="65" t="str">
        <f>"WEEK "&amp;IF(ROUNDUP(DAY(tbl_raw_data[[#This Row],[updated_date]])/7,0)=5,4,ROUNDUP(DAY(tbl_raw_data[[#This Row],[updated_date]])/7,0))</f>
        <v>WEEK 1</v>
      </c>
      <c r="N935" s="71" t="str">
        <f>UPPER(VLOOKUP(tbl_raw_data[[#This Row],[Analyst]],settings!$A$1:$B$15,2,0))</f>
        <v>NITESH</v>
      </c>
      <c r="O935" s="71" t="str">
        <f>TRIM(UPPER(tbl_raw_data[[#This Row],[Outcome]]))</f>
        <v>WITHDRAW</v>
      </c>
      <c r="P935" s="71" t="str">
        <f>TRIM(UPPER(tbl_raw_data[[#This Row],[Queue Name]]))</f>
        <v>CONSUMER PRE BUREAU</v>
      </c>
      <c r="Q935" s="71" t="str">
        <f>IF(tbl_raw_data[[#This Row],[time_taken_in_min]]&lt;=settings!$D$2,"SLA_MET","SLA_NOT_MET")</f>
        <v>SLA_MET</v>
      </c>
    </row>
    <row r="936" spans="1:17" x14ac:dyDescent="0.3">
      <c r="A936" s="5" t="s">
        <v>1899</v>
      </c>
      <c r="B936" s="34">
        <v>45140.602696759262</v>
      </c>
      <c r="C936" s="38">
        <v>45140.605902777781</v>
      </c>
      <c r="D936" s="3" t="s">
        <v>47</v>
      </c>
      <c r="E936" s="3" t="s">
        <v>18</v>
      </c>
      <c r="F936" s="3" t="s">
        <v>206</v>
      </c>
      <c r="G936" s="3" t="s">
        <v>230</v>
      </c>
      <c r="H936" s="84" t="str">
        <f t="shared" si="14"/>
        <v>Duplicate Application</v>
      </c>
      <c r="I936" s="63">
        <f>(tbl_raw_data[[#This Row],[Date Actioned]])-(tbl_raw_data[[#This Row],[Date Tagged]])</f>
        <v>3.2060185185400769E-3</v>
      </c>
      <c r="J936" s="66">
        <f>HOUR(tbl_raw_data[[#This Row],[time_taken]])*60+MINUTE(tbl_raw_data[[#This Row],[time_taken]])+SECOND(tbl_raw_data[[#This Row],[time_taken]])/60</f>
        <v>4.6166666666666671</v>
      </c>
      <c r="K936" s="68">
        <f>DATE(YEAR(tbl_raw_data[[#This Row],[Date Actioned]]),MONTH(tbl_raw_data[[#This Row],[Date Actioned]]),DAY(tbl_raw_data[[#This Row],[Date Actioned]]))</f>
        <v>45140</v>
      </c>
      <c r="L936" s="65" t="str">
        <f>UPPER(TEXT(tbl_raw_data[[#This Row],[updated_date]],"MMMM"))</f>
        <v>AUGUST</v>
      </c>
      <c r="M936" s="65" t="str">
        <f>"WEEK "&amp;IF(ROUNDUP(DAY(tbl_raw_data[[#This Row],[updated_date]])/7,0)=5,4,ROUNDUP(DAY(tbl_raw_data[[#This Row],[updated_date]])/7,0))</f>
        <v>WEEK 1</v>
      </c>
      <c r="N936" s="71" t="str">
        <f>UPPER(VLOOKUP(tbl_raw_data[[#This Row],[Analyst]],settings!$A$1:$B$15,2,0))</f>
        <v>HARDIK</v>
      </c>
      <c r="O936" s="71" t="str">
        <f>TRIM(UPPER(tbl_raw_data[[#This Row],[Outcome]]))</f>
        <v>WITHDRAW</v>
      </c>
      <c r="P936" s="71" t="str">
        <f>TRIM(UPPER(tbl_raw_data[[#This Row],[Queue Name]]))</f>
        <v>CONSUMER PRE BUREAU</v>
      </c>
      <c r="Q936" s="71" t="str">
        <f>IF(tbl_raw_data[[#This Row],[time_taken_in_min]]&lt;=settings!$D$2,"SLA_MET","SLA_NOT_MET")</f>
        <v>SLA_MET</v>
      </c>
    </row>
    <row r="937" spans="1:17" x14ac:dyDescent="0.3">
      <c r="A937" s="7" t="s">
        <v>1900</v>
      </c>
      <c r="B937" s="36">
        <v>45140.603784722225</v>
      </c>
      <c r="C937" s="37">
        <v>45140.608240740738</v>
      </c>
      <c r="D937" s="6" t="s">
        <v>47</v>
      </c>
      <c r="E937" s="6" t="s">
        <v>18</v>
      </c>
      <c r="F937" s="6" t="s">
        <v>19</v>
      </c>
      <c r="G937" s="6" t="s">
        <v>150</v>
      </c>
      <c r="H937" s="84" t="str">
        <f t="shared" si="14"/>
        <v>Incorrect Queue</v>
      </c>
      <c r="I937" s="63">
        <f>(tbl_raw_data[[#This Row],[Date Actioned]])-(tbl_raw_data[[#This Row],[Date Tagged]])</f>
        <v>4.4560185124282725E-3</v>
      </c>
      <c r="J937" s="66">
        <f>HOUR(tbl_raw_data[[#This Row],[time_taken]])*60+MINUTE(tbl_raw_data[[#This Row],[time_taken]])+SECOND(tbl_raw_data[[#This Row],[time_taken]])/60</f>
        <v>6.416666666666667</v>
      </c>
      <c r="K937" s="68">
        <f>DATE(YEAR(tbl_raw_data[[#This Row],[Date Actioned]]),MONTH(tbl_raw_data[[#This Row],[Date Actioned]]),DAY(tbl_raw_data[[#This Row],[Date Actioned]]))</f>
        <v>45140</v>
      </c>
      <c r="L937" s="65" t="str">
        <f>UPPER(TEXT(tbl_raw_data[[#This Row],[updated_date]],"MMMM"))</f>
        <v>AUGUST</v>
      </c>
      <c r="M937" s="65" t="str">
        <f>"WEEK "&amp;IF(ROUNDUP(DAY(tbl_raw_data[[#This Row],[updated_date]])/7,0)=5,4,ROUNDUP(DAY(tbl_raw_data[[#This Row],[updated_date]])/7,0))</f>
        <v>WEEK 1</v>
      </c>
      <c r="N937" s="71" t="str">
        <f>UPPER(VLOOKUP(tbl_raw_data[[#This Row],[Analyst]],settings!$A$1:$B$15,2,0))</f>
        <v>NAVED</v>
      </c>
      <c r="O937" s="71" t="str">
        <f>TRIM(UPPER(tbl_raw_data[[#This Row],[Outcome]]))</f>
        <v>WITHDRAW</v>
      </c>
      <c r="P937" s="71" t="str">
        <f>TRIM(UPPER(tbl_raw_data[[#This Row],[Queue Name]]))</f>
        <v>CONSUMER PRE BUREAU</v>
      </c>
      <c r="Q937" s="71" t="str">
        <f>IF(tbl_raw_data[[#This Row],[time_taken_in_min]]&lt;=settings!$D$2,"SLA_MET","SLA_NOT_MET")</f>
        <v>SLA_MET</v>
      </c>
    </row>
    <row r="938" spans="1:17" x14ac:dyDescent="0.3">
      <c r="A938" s="1" t="s">
        <v>1901</v>
      </c>
      <c r="B938" s="34">
        <v>45140.603807870371</v>
      </c>
      <c r="C938" s="38">
        <v>45140.611608796295</v>
      </c>
      <c r="D938" s="3" t="s">
        <v>47</v>
      </c>
      <c r="E938" s="3" t="s">
        <v>18</v>
      </c>
      <c r="F938" s="3" t="s">
        <v>206</v>
      </c>
      <c r="G938" s="3" t="s">
        <v>231</v>
      </c>
      <c r="H938" s="84" t="str">
        <f t="shared" si="14"/>
        <v>System Error</v>
      </c>
      <c r="I938" s="63">
        <f>(tbl_raw_data[[#This Row],[Date Actioned]])-(tbl_raw_data[[#This Row],[Date Tagged]])</f>
        <v>7.8009259232203476E-3</v>
      </c>
      <c r="J938" s="66">
        <f>HOUR(tbl_raw_data[[#This Row],[time_taken]])*60+MINUTE(tbl_raw_data[[#This Row],[time_taken]])+SECOND(tbl_raw_data[[#This Row],[time_taken]])/60</f>
        <v>11.233333333333333</v>
      </c>
      <c r="K938" s="68">
        <f>DATE(YEAR(tbl_raw_data[[#This Row],[Date Actioned]]),MONTH(tbl_raw_data[[#This Row],[Date Actioned]]),DAY(tbl_raw_data[[#This Row],[Date Actioned]]))</f>
        <v>45140</v>
      </c>
      <c r="L938" s="65" t="str">
        <f>UPPER(TEXT(tbl_raw_data[[#This Row],[updated_date]],"MMMM"))</f>
        <v>AUGUST</v>
      </c>
      <c r="M938" s="65" t="str">
        <f>"WEEK "&amp;IF(ROUNDUP(DAY(tbl_raw_data[[#This Row],[updated_date]])/7,0)=5,4,ROUNDUP(DAY(tbl_raw_data[[#This Row],[updated_date]])/7,0))</f>
        <v>WEEK 1</v>
      </c>
      <c r="N938" s="71" t="str">
        <f>UPPER(VLOOKUP(tbl_raw_data[[#This Row],[Analyst]],settings!$A$1:$B$15,2,0))</f>
        <v>HARDIK</v>
      </c>
      <c r="O938" s="71" t="str">
        <f>TRIM(UPPER(tbl_raw_data[[#This Row],[Outcome]]))</f>
        <v>WITHDRAW</v>
      </c>
      <c r="P938" s="71" t="str">
        <f>TRIM(UPPER(tbl_raw_data[[#This Row],[Queue Name]]))</f>
        <v>CONSUMER PRE BUREAU</v>
      </c>
      <c r="Q938" s="71" t="str">
        <f>IF(tbl_raw_data[[#This Row],[time_taken_in_min]]&lt;=settings!$D$2,"SLA_MET","SLA_NOT_MET")</f>
        <v>SLA_MET</v>
      </c>
    </row>
    <row r="939" spans="1:17" x14ac:dyDescent="0.3">
      <c r="A939" s="5" t="s">
        <v>1902</v>
      </c>
      <c r="B939" s="36">
        <v>45140.608344907407</v>
      </c>
      <c r="C939" s="37">
        <v>45140.614270833335</v>
      </c>
      <c r="D939" s="6" t="s">
        <v>47</v>
      </c>
      <c r="E939" s="6" t="s">
        <v>8</v>
      </c>
      <c r="F939" s="6" t="s">
        <v>25</v>
      </c>
      <c r="G939" s="6" t="s">
        <v>232</v>
      </c>
      <c r="H939" s="84" t="str">
        <f t="shared" si="14"/>
        <v>Incomplete Details</v>
      </c>
      <c r="I939" s="63">
        <f>(tbl_raw_data[[#This Row],[Date Actioned]])-(tbl_raw_data[[#This Row],[Date Tagged]])</f>
        <v>5.9259259287500754E-3</v>
      </c>
      <c r="J939" s="66">
        <f>HOUR(tbl_raw_data[[#This Row],[time_taken]])*60+MINUTE(tbl_raw_data[[#This Row],[time_taken]])+SECOND(tbl_raw_data[[#This Row],[time_taken]])/60</f>
        <v>8.5333333333333332</v>
      </c>
      <c r="K939" s="68">
        <f>DATE(YEAR(tbl_raw_data[[#This Row],[Date Actioned]]),MONTH(tbl_raw_data[[#This Row],[Date Actioned]]),DAY(tbl_raw_data[[#This Row],[Date Actioned]]))</f>
        <v>45140</v>
      </c>
      <c r="L939" s="65" t="str">
        <f>UPPER(TEXT(tbl_raw_data[[#This Row],[updated_date]],"MMMM"))</f>
        <v>AUGUST</v>
      </c>
      <c r="M939" s="65" t="str">
        <f>"WEEK "&amp;IF(ROUNDUP(DAY(tbl_raw_data[[#This Row],[updated_date]])/7,0)=5,4,ROUNDUP(DAY(tbl_raw_data[[#This Row],[updated_date]])/7,0))</f>
        <v>WEEK 1</v>
      </c>
      <c r="N939" s="71" t="str">
        <f>UPPER(VLOOKUP(tbl_raw_data[[#This Row],[Analyst]],settings!$A$1:$B$15,2,0))</f>
        <v>ASIF</v>
      </c>
      <c r="O939" s="71" t="str">
        <f>TRIM(UPPER(tbl_raw_data[[#This Row],[Outcome]]))</f>
        <v>WITHDRAW</v>
      </c>
      <c r="P939" s="71" t="str">
        <f>TRIM(UPPER(tbl_raw_data[[#This Row],[Queue Name]]))</f>
        <v>CONSUMER POST BUREAU</v>
      </c>
      <c r="Q939" s="71" t="str">
        <f>IF(tbl_raw_data[[#This Row],[time_taken_in_min]]&lt;=settings!$D$2,"SLA_MET","SLA_NOT_MET")</f>
        <v>SLA_MET</v>
      </c>
    </row>
    <row r="940" spans="1:17" x14ac:dyDescent="0.3">
      <c r="A940" s="7" t="s">
        <v>1903</v>
      </c>
      <c r="B940" s="34">
        <v>45140.622916666667</v>
      </c>
      <c r="C940" s="38">
        <v>45140.625648148147</v>
      </c>
      <c r="D940" s="3" t="s">
        <v>47</v>
      </c>
      <c r="E940" s="3" t="s">
        <v>8</v>
      </c>
      <c r="F940" s="3" t="s">
        <v>206</v>
      </c>
      <c r="G940" s="3" t="s">
        <v>78</v>
      </c>
      <c r="H940" s="84" t="str">
        <f t="shared" si="14"/>
        <v>Incomplete Details</v>
      </c>
      <c r="I940" s="63">
        <f>(tbl_raw_data[[#This Row],[Date Actioned]])-(tbl_raw_data[[#This Row],[Date Tagged]])</f>
        <v>2.7314814797136933E-3</v>
      </c>
      <c r="J940" s="66">
        <f>HOUR(tbl_raw_data[[#This Row],[time_taken]])*60+MINUTE(tbl_raw_data[[#This Row],[time_taken]])+SECOND(tbl_raw_data[[#This Row],[time_taken]])/60</f>
        <v>3.9333333333333336</v>
      </c>
      <c r="K940" s="68">
        <f>DATE(YEAR(tbl_raw_data[[#This Row],[Date Actioned]]),MONTH(tbl_raw_data[[#This Row],[Date Actioned]]),DAY(tbl_raw_data[[#This Row],[Date Actioned]]))</f>
        <v>45140</v>
      </c>
      <c r="L940" s="65" t="str">
        <f>UPPER(TEXT(tbl_raw_data[[#This Row],[updated_date]],"MMMM"))</f>
        <v>AUGUST</v>
      </c>
      <c r="M940" s="65" t="str">
        <f>"WEEK "&amp;IF(ROUNDUP(DAY(tbl_raw_data[[#This Row],[updated_date]])/7,0)=5,4,ROUNDUP(DAY(tbl_raw_data[[#This Row],[updated_date]])/7,0))</f>
        <v>WEEK 1</v>
      </c>
      <c r="N940" s="71" t="str">
        <f>UPPER(VLOOKUP(tbl_raw_data[[#This Row],[Analyst]],settings!$A$1:$B$15,2,0))</f>
        <v>HARDIK</v>
      </c>
      <c r="O940" s="71" t="str">
        <f>TRIM(UPPER(tbl_raw_data[[#This Row],[Outcome]]))</f>
        <v>WITHDRAW</v>
      </c>
      <c r="P940" s="71" t="str">
        <f>TRIM(UPPER(tbl_raw_data[[#This Row],[Queue Name]]))</f>
        <v>CONSUMER POST BUREAU</v>
      </c>
      <c r="Q940" s="71" t="str">
        <f>IF(tbl_raw_data[[#This Row],[time_taken_in_min]]&lt;=settings!$D$2,"SLA_MET","SLA_NOT_MET")</f>
        <v>SLA_MET</v>
      </c>
    </row>
    <row r="941" spans="1:17" x14ac:dyDescent="0.3">
      <c r="A941" s="1" t="s">
        <v>1904</v>
      </c>
      <c r="B941" s="36">
        <v>45140.623842592591</v>
      </c>
      <c r="C941" s="37">
        <v>45140.62809027778</v>
      </c>
      <c r="D941" s="6" t="s">
        <v>47</v>
      </c>
      <c r="E941" s="6" t="s">
        <v>18</v>
      </c>
      <c r="F941" s="6" t="s">
        <v>19</v>
      </c>
      <c r="G941" s="6" t="s">
        <v>150</v>
      </c>
      <c r="H941" s="84" t="str">
        <f t="shared" si="14"/>
        <v>Incorrect Queue</v>
      </c>
      <c r="I941" s="63">
        <f>(tbl_raw_data[[#This Row],[Date Actioned]])-(tbl_raw_data[[#This Row],[Date Tagged]])</f>
        <v>4.2476851886021905E-3</v>
      </c>
      <c r="J941" s="66">
        <f>HOUR(tbl_raw_data[[#This Row],[time_taken]])*60+MINUTE(tbl_raw_data[[#This Row],[time_taken]])+SECOND(tbl_raw_data[[#This Row],[time_taken]])/60</f>
        <v>6.1166666666666663</v>
      </c>
      <c r="K941" s="68">
        <f>DATE(YEAR(tbl_raw_data[[#This Row],[Date Actioned]]),MONTH(tbl_raw_data[[#This Row],[Date Actioned]]),DAY(tbl_raw_data[[#This Row],[Date Actioned]]))</f>
        <v>45140</v>
      </c>
      <c r="L941" s="65" t="str">
        <f>UPPER(TEXT(tbl_raw_data[[#This Row],[updated_date]],"MMMM"))</f>
        <v>AUGUST</v>
      </c>
      <c r="M941" s="65" t="str">
        <f>"WEEK "&amp;IF(ROUNDUP(DAY(tbl_raw_data[[#This Row],[updated_date]])/7,0)=5,4,ROUNDUP(DAY(tbl_raw_data[[#This Row],[updated_date]])/7,0))</f>
        <v>WEEK 1</v>
      </c>
      <c r="N941" s="71" t="str">
        <f>UPPER(VLOOKUP(tbl_raw_data[[#This Row],[Analyst]],settings!$A$1:$B$15,2,0))</f>
        <v>NAVED</v>
      </c>
      <c r="O941" s="71" t="str">
        <f>TRIM(UPPER(tbl_raw_data[[#This Row],[Outcome]]))</f>
        <v>WITHDRAW</v>
      </c>
      <c r="P941" s="71" t="str">
        <f>TRIM(UPPER(tbl_raw_data[[#This Row],[Queue Name]]))</f>
        <v>CONSUMER PRE BUREAU</v>
      </c>
      <c r="Q941" s="71" t="str">
        <f>IF(tbl_raw_data[[#This Row],[time_taken_in_min]]&lt;=settings!$D$2,"SLA_MET","SLA_NOT_MET")</f>
        <v>SLA_MET</v>
      </c>
    </row>
    <row r="942" spans="1:17" x14ac:dyDescent="0.3">
      <c r="A942" s="5" t="s">
        <v>1905</v>
      </c>
      <c r="B942" s="34">
        <v>45140.629675925928</v>
      </c>
      <c r="C942" s="38">
        <v>45140.633055555554</v>
      </c>
      <c r="D942" s="3" t="s">
        <v>47</v>
      </c>
      <c r="E942" s="3" t="s">
        <v>18</v>
      </c>
      <c r="F942" s="3" t="s">
        <v>206</v>
      </c>
      <c r="G942" s="3" t="s">
        <v>233</v>
      </c>
      <c r="H942" s="84" t="str">
        <f t="shared" si="14"/>
        <v>Incomplete Details</v>
      </c>
      <c r="I942" s="63">
        <f>(tbl_raw_data[[#This Row],[Date Actioned]])-(tbl_raw_data[[#This Row],[Date Tagged]])</f>
        <v>3.379629626579117E-3</v>
      </c>
      <c r="J942" s="66">
        <f>HOUR(tbl_raw_data[[#This Row],[time_taken]])*60+MINUTE(tbl_raw_data[[#This Row],[time_taken]])+SECOND(tbl_raw_data[[#This Row],[time_taken]])/60</f>
        <v>4.8666666666666671</v>
      </c>
      <c r="K942" s="68">
        <f>DATE(YEAR(tbl_raw_data[[#This Row],[Date Actioned]]),MONTH(tbl_raw_data[[#This Row],[Date Actioned]]),DAY(tbl_raw_data[[#This Row],[Date Actioned]]))</f>
        <v>45140</v>
      </c>
      <c r="L942" s="65" t="str">
        <f>UPPER(TEXT(tbl_raw_data[[#This Row],[updated_date]],"MMMM"))</f>
        <v>AUGUST</v>
      </c>
      <c r="M942" s="65" t="str">
        <f>"WEEK "&amp;IF(ROUNDUP(DAY(tbl_raw_data[[#This Row],[updated_date]])/7,0)=5,4,ROUNDUP(DAY(tbl_raw_data[[#This Row],[updated_date]])/7,0))</f>
        <v>WEEK 1</v>
      </c>
      <c r="N942" s="71" t="str">
        <f>UPPER(VLOOKUP(tbl_raw_data[[#This Row],[Analyst]],settings!$A$1:$B$15,2,0))</f>
        <v>HARDIK</v>
      </c>
      <c r="O942" s="71" t="str">
        <f>TRIM(UPPER(tbl_raw_data[[#This Row],[Outcome]]))</f>
        <v>WITHDRAW</v>
      </c>
      <c r="P942" s="71" t="str">
        <f>TRIM(UPPER(tbl_raw_data[[#This Row],[Queue Name]]))</f>
        <v>CONSUMER PRE BUREAU</v>
      </c>
      <c r="Q942" s="71" t="str">
        <f>IF(tbl_raw_data[[#This Row],[time_taken_in_min]]&lt;=settings!$D$2,"SLA_MET","SLA_NOT_MET")</f>
        <v>SLA_MET</v>
      </c>
    </row>
    <row r="943" spans="1:17" x14ac:dyDescent="0.3">
      <c r="A943" s="7" t="s">
        <v>1906</v>
      </c>
      <c r="B943" s="36">
        <v>45140.63685185185</v>
      </c>
      <c r="C943" s="37">
        <v>45140.639479166668</v>
      </c>
      <c r="D943" s="6" t="s">
        <v>47</v>
      </c>
      <c r="E943" s="6" t="s">
        <v>18</v>
      </c>
      <c r="F943" s="6" t="s">
        <v>207</v>
      </c>
      <c r="G943" s="6" t="s">
        <v>234</v>
      </c>
      <c r="H943" s="84" t="str">
        <f t="shared" si="14"/>
        <v>Incorrect Details</v>
      </c>
      <c r="I943" s="63">
        <f>(tbl_raw_data[[#This Row],[Date Actioned]])-(tbl_raw_data[[#This Row],[Date Tagged]])</f>
        <v>2.6273148178006522E-3</v>
      </c>
      <c r="J943" s="66">
        <f>HOUR(tbl_raw_data[[#This Row],[time_taken]])*60+MINUTE(tbl_raw_data[[#This Row],[time_taken]])+SECOND(tbl_raw_data[[#This Row],[time_taken]])/60</f>
        <v>3.7833333333333332</v>
      </c>
      <c r="K943" s="68">
        <f>DATE(YEAR(tbl_raw_data[[#This Row],[Date Actioned]]),MONTH(tbl_raw_data[[#This Row],[Date Actioned]]),DAY(tbl_raw_data[[#This Row],[Date Actioned]]))</f>
        <v>45140</v>
      </c>
      <c r="L943" s="65" t="str">
        <f>UPPER(TEXT(tbl_raw_data[[#This Row],[updated_date]],"MMMM"))</f>
        <v>AUGUST</v>
      </c>
      <c r="M943" s="65" t="str">
        <f>"WEEK "&amp;IF(ROUNDUP(DAY(tbl_raw_data[[#This Row],[updated_date]])/7,0)=5,4,ROUNDUP(DAY(tbl_raw_data[[#This Row],[updated_date]])/7,0))</f>
        <v>WEEK 1</v>
      </c>
      <c r="N943" s="71" t="str">
        <f>UPPER(VLOOKUP(tbl_raw_data[[#This Row],[Analyst]],settings!$A$1:$B$15,2,0))</f>
        <v>RAJ</v>
      </c>
      <c r="O943" s="71" t="str">
        <f>TRIM(UPPER(tbl_raw_data[[#This Row],[Outcome]]))</f>
        <v>WITHDRAW</v>
      </c>
      <c r="P943" s="71" t="str">
        <f>TRIM(UPPER(tbl_raw_data[[#This Row],[Queue Name]]))</f>
        <v>CONSUMER PRE BUREAU</v>
      </c>
      <c r="Q943" s="71" t="str">
        <f>IF(tbl_raw_data[[#This Row],[time_taken_in_min]]&lt;=settings!$D$2,"SLA_MET","SLA_NOT_MET")</f>
        <v>SLA_MET</v>
      </c>
    </row>
    <row r="944" spans="1:17" x14ac:dyDescent="0.3">
      <c r="A944" s="1" t="s">
        <v>1907</v>
      </c>
      <c r="B944" s="34">
        <v>45140.637141203704</v>
      </c>
      <c r="C944" s="38">
        <v>45140.641504629632</v>
      </c>
      <c r="D944" s="3" t="s">
        <v>47</v>
      </c>
      <c r="E944" s="3" t="s">
        <v>18</v>
      </c>
      <c r="F944" s="3" t="s">
        <v>25</v>
      </c>
      <c r="G944" s="3" t="s">
        <v>235</v>
      </c>
      <c r="H944" s="84" t="str">
        <f t="shared" si="14"/>
        <v>Incomplete Details</v>
      </c>
      <c r="I944" s="63">
        <f>(tbl_raw_data[[#This Row],[Date Actioned]])-(tbl_raw_data[[#This Row],[Date Tagged]])</f>
        <v>4.3634259272948839E-3</v>
      </c>
      <c r="J944" s="66">
        <f>HOUR(tbl_raw_data[[#This Row],[time_taken]])*60+MINUTE(tbl_raw_data[[#This Row],[time_taken]])+SECOND(tbl_raw_data[[#This Row],[time_taken]])/60</f>
        <v>6.2833333333333332</v>
      </c>
      <c r="K944" s="68">
        <f>DATE(YEAR(tbl_raw_data[[#This Row],[Date Actioned]]),MONTH(tbl_raw_data[[#This Row],[Date Actioned]]),DAY(tbl_raw_data[[#This Row],[Date Actioned]]))</f>
        <v>45140</v>
      </c>
      <c r="L944" s="65" t="str">
        <f>UPPER(TEXT(tbl_raw_data[[#This Row],[updated_date]],"MMMM"))</f>
        <v>AUGUST</v>
      </c>
      <c r="M944" s="65" t="str">
        <f>"WEEK "&amp;IF(ROUNDUP(DAY(tbl_raw_data[[#This Row],[updated_date]])/7,0)=5,4,ROUNDUP(DAY(tbl_raw_data[[#This Row],[updated_date]])/7,0))</f>
        <v>WEEK 1</v>
      </c>
      <c r="N944" s="71" t="str">
        <f>UPPER(VLOOKUP(tbl_raw_data[[#This Row],[Analyst]],settings!$A$1:$B$15,2,0))</f>
        <v>ASIF</v>
      </c>
      <c r="O944" s="71" t="str">
        <f>TRIM(UPPER(tbl_raw_data[[#This Row],[Outcome]]))</f>
        <v>WITHDRAW</v>
      </c>
      <c r="P944" s="71" t="str">
        <f>TRIM(UPPER(tbl_raw_data[[#This Row],[Queue Name]]))</f>
        <v>CONSUMER PRE BUREAU</v>
      </c>
      <c r="Q944" s="71" t="str">
        <f>IF(tbl_raw_data[[#This Row],[time_taken_in_min]]&lt;=settings!$D$2,"SLA_MET","SLA_NOT_MET")</f>
        <v>SLA_MET</v>
      </c>
    </row>
    <row r="945" spans="1:17" x14ac:dyDescent="0.3">
      <c r="A945" s="5" t="s">
        <v>1908</v>
      </c>
      <c r="B945" s="36">
        <v>45140.639803240738</v>
      </c>
      <c r="C945" s="37">
        <v>45140.64199074074</v>
      </c>
      <c r="D945" s="6" t="s">
        <v>47</v>
      </c>
      <c r="E945" s="6" t="s">
        <v>18</v>
      </c>
      <c r="F945" s="6" t="s">
        <v>19</v>
      </c>
      <c r="G945" s="6" t="s">
        <v>67</v>
      </c>
      <c r="H945" s="84" t="str">
        <f t="shared" si="14"/>
        <v>Incomplete Details</v>
      </c>
      <c r="I945" s="63">
        <f>(tbl_raw_data[[#This Row],[Date Actioned]])-(tbl_raw_data[[#This Row],[Date Tagged]])</f>
        <v>2.1875000020372681E-3</v>
      </c>
      <c r="J945" s="66">
        <f>HOUR(tbl_raw_data[[#This Row],[time_taken]])*60+MINUTE(tbl_raw_data[[#This Row],[time_taken]])+SECOND(tbl_raw_data[[#This Row],[time_taken]])/60</f>
        <v>3.15</v>
      </c>
      <c r="K945" s="68">
        <f>DATE(YEAR(tbl_raw_data[[#This Row],[Date Actioned]]),MONTH(tbl_raw_data[[#This Row],[Date Actioned]]),DAY(tbl_raw_data[[#This Row],[Date Actioned]]))</f>
        <v>45140</v>
      </c>
      <c r="L945" s="65" t="str">
        <f>UPPER(TEXT(tbl_raw_data[[#This Row],[updated_date]],"MMMM"))</f>
        <v>AUGUST</v>
      </c>
      <c r="M945" s="65" t="str">
        <f>"WEEK "&amp;IF(ROUNDUP(DAY(tbl_raw_data[[#This Row],[updated_date]])/7,0)=5,4,ROUNDUP(DAY(tbl_raw_data[[#This Row],[updated_date]])/7,0))</f>
        <v>WEEK 1</v>
      </c>
      <c r="N945" s="71" t="str">
        <f>UPPER(VLOOKUP(tbl_raw_data[[#This Row],[Analyst]],settings!$A$1:$B$15,2,0))</f>
        <v>NAVED</v>
      </c>
      <c r="O945" s="71" t="str">
        <f>TRIM(UPPER(tbl_raw_data[[#This Row],[Outcome]]))</f>
        <v>WITHDRAW</v>
      </c>
      <c r="P945" s="71" t="str">
        <f>TRIM(UPPER(tbl_raw_data[[#This Row],[Queue Name]]))</f>
        <v>CONSUMER PRE BUREAU</v>
      </c>
      <c r="Q945" s="71" t="str">
        <f>IF(tbl_raw_data[[#This Row],[time_taken_in_min]]&lt;=settings!$D$2,"SLA_MET","SLA_NOT_MET")</f>
        <v>SLA_MET</v>
      </c>
    </row>
    <row r="946" spans="1:17" x14ac:dyDescent="0.3">
      <c r="A946" s="7" t="s">
        <v>1909</v>
      </c>
      <c r="B946" s="34">
        <v>45140.651701388888</v>
      </c>
      <c r="C946" s="38">
        <v>45140.654386574075</v>
      </c>
      <c r="D946" s="3" t="s">
        <v>47</v>
      </c>
      <c r="E946" s="3" t="s">
        <v>18</v>
      </c>
      <c r="F946" s="3" t="s">
        <v>207</v>
      </c>
      <c r="G946" s="3" t="s">
        <v>236</v>
      </c>
      <c r="H946" s="84" t="str">
        <f t="shared" si="14"/>
        <v>Incomplete Details</v>
      </c>
      <c r="I946" s="63">
        <f>(tbl_raw_data[[#This Row],[Date Actioned]])-(tbl_raw_data[[#This Row],[Date Tagged]])</f>
        <v>2.6851851871469989E-3</v>
      </c>
      <c r="J946" s="66">
        <f>HOUR(tbl_raw_data[[#This Row],[time_taken]])*60+MINUTE(tbl_raw_data[[#This Row],[time_taken]])+SECOND(tbl_raw_data[[#This Row],[time_taken]])/60</f>
        <v>3.8666666666666667</v>
      </c>
      <c r="K946" s="68">
        <f>DATE(YEAR(tbl_raw_data[[#This Row],[Date Actioned]]),MONTH(tbl_raw_data[[#This Row],[Date Actioned]]),DAY(tbl_raw_data[[#This Row],[Date Actioned]]))</f>
        <v>45140</v>
      </c>
      <c r="L946" s="65" t="str">
        <f>UPPER(TEXT(tbl_raw_data[[#This Row],[updated_date]],"MMMM"))</f>
        <v>AUGUST</v>
      </c>
      <c r="M946" s="65" t="str">
        <f>"WEEK "&amp;IF(ROUNDUP(DAY(tbl_raw_data[[#This Row],[updated_date]])/7,0)=5,4,ROUNDUP(DAY(tbl_raw_data[[#This Row],[updated_date]])/7,0))</f>
        <v>WEEK 1</v>
      </c>
      <c r="N946" s="71" t="str">
        <f>UPPER(VLOOKUP(tbl_raw_data[[#This Row],[Analyst]],settings!$A$1:$B$15,2,0))</f>
        <v>RAJ</v>
      </c>
      <c r="O946" s="71" t="str">
        <f>TRIM(UPPER(tbl_raw_data[[#This Row],[Outcome]]))</f>
        <v>WITHDRAW</v>
      </c>
      <c r="P946" s="71" t="str">
        <f>TRIM(UPPER(tbl_raw_data[[#This Row],[Queue Name]]))</f>
        <v>CONSUMER PRE BUREAU</v>
      </c>
      <c r="Q946" s="71" t="str">
        <f>IF(tbl_raw_data[[#This Row],[time_taken_in_min]]&lt;=settings!$D$2,"SLA_MET","SLA_NOT_MET")</f>
        <v>SLA_MET</v>
      </c>
    </row>
    <row r="947" spans="1:17" x14ac:dyDescent="0.3">
      <c r="A947" s="1" t="s">
        <v>1910</v>
      </c>
      <c r="B947" s="36">
        <v>45140.654756944445</v>
      </c>
      <c r="C947" s="37">
        <v>45140.659826388888</v>
      </c>
      <c r="D947" s="6" t="s">
        <v>47</v>
      </c>
      <c r="E947" s="6" t="s">
        <v>11</v>
      </c>
      <c r="F947" s="6" t="s">
        <v>14</v>
      </c>
      <c r="G947" s="6" t="s">
        <v>78</v>
      </c>
      <c r="H947" s="84" t="str">
        <f t="shared" si="14"/>
        <v>Incomplete Details</v>
      </c>
      <c r="I947" s="63">
        <f>(tbl_raw_data[[#This Row],[Date Actioned]])-(tbl_raw_data[[#This Row],[Date Tagged]])</f>
        <v>5.0694444435066544E-3</v>
      </c>
      <c r="J947" s="66">
        <f>HOUR(tbl_raw_data[[#This Row],[time_taken]])*60+MINUTE(tbl_raw_data[[#This Row],[time_taken]])+SECOND(tbl_raw_data[[#This Row],[time_taken]])/60</f>
        <v>7.3</v>
      </c>
      <c r="K947" s="68">
        <f>DATE(YEAR(tbl_raw_data[[#This Row],[Date Actioned]]),MONTH(tbl_raw_data[[#This Row],[Date Actioned]]),DAY(tbl_raw_data[[#This Row],[Date Actioned]]))</f>
        <v>45140</v>
      </c>
      <c r="L947" s="65" t="str">
        <f>UPPER(TEXT(tbl_raw_data[[#This Row],[updated_date]],"MMMM"))</f>
        <v>AUGUST</v>
      </c>
      <c r="M947" s="65" t="str">
        <f>"WEEK "&amp;IF(ROUNDUP(DAY(tbl_raw_data[[#This Row],[updated_date]])/7,0)=5,4,ROUNDUP(DAY(tbl_raw_data[[#This Row],[updated_date]])/7,0))</f>
        <v>WEEK 1</v>
      </c>
      <c r="N947" s="71" t="str">
        <f>UPPER(VLOOKUP(tbl_raw_data[[#This Row],[Analyst]],settings!$A$1:$B$15,2,0))</f>
        <v>CAMROON</v>
      </c>
      <c r="O947" s="71" t="str">
        <f>TRIM(UPPER(tbl_raw_data[[#This Row],[Outcome]]))</f>
        <v>WITHDRAW</v>
      </c>
      <c r="P947" s="71" t="str">
        <f>TRIM(UPPER(tbl_raw_data[[#This Row],[Queue Name]]))</f>
        <v>CONSUMER EXISTING</v>
      </c>
      <c r="Q947" s="71" t="str">
        <f>IF(tbl_raw_data[[#This Row],[time_taken_in_min]]&lt;=settings!$D$2,"SLA_MET","SLA_NOT_MET")</f>
        <v>SLA_MET</v>
      </c>
    </row>
    <row r="948" spans="1:17" x14ac:dyDescent="0.3">
      <c r="A948" s="5" t="s">
        <v>1911</v>
      </c>
      <c r="B948" s="34">
        <v>45140.657152777778</v>
      </c>
      <c r="C948" s="38">
        <v>45140.662465277775</v>
      </c>
      <c r="D948" s="3" t="s">
        <v>47</v>
      </c>
      <c r="E948" s="3" t="s">
        <v>18</v>
      </c>
      <c r="F948" s="3" t="s">
        <v>19</v>
      </c>
      <c r="G948" s="3" t="s">
        <v>237</v>
      </c>
      <c r="H948" s="84" t="str">
        <f t="shared" si="14"/>
        <v>Incorrect Details</v>
      </c>
      <c r="I948" s="63">
        <f>(tbl_raw_data[[#This Row],[Date Actioned]])-(tbl_raw_data[[#This Row],[Date Tagged]])</f>
        <v>5.3124999976716936E-3</v>
      </c>
      <c r="J948" s="66">
        <f>HOUR(tbl_raw_data[[#This Row],[time_taken]])*60+MINUTE(tbl_raw_data[[#This Row],[time_taken]])+SECOND(tbl_raw_data[[#This Row],[time_taken]])/60</f>
        <v>7.65</v>
      </c>
      <c r="K948" s="68">
        <f>DATE(YEAR(tbl_raw_data[[#This Row],[Date Actioned]]),MONTH(tbl_raw_data[[#This Row],[Date Actioned]]),DAY(tbl_raw_data[[#This Row],[Date Actioned]]))</f>
        <v>45140</v>
      </c>
      <c r="L948" s="65" t="str">
        <f>UPPER(TEXT(tbl_raw_data[[#This Row],[updated_date]],"MMMM"))</f>
        <v>AUGUST</v>
      </c>
      <c r="M948" s="65" t="str">
        <f>"WEEK "&amp;IF(ROUNDUP(DAY(tbl_raw_data[[#This Row],[updated_date]])/7,0)=5,4,ROUNDUP(DAY(tbl_raw_data[[#This Row],[updated_date]])/7,0))</f>
        <v>WEEK 1</v>
      </c>
      <c r="N948" s="71" t="str">
        <f>UPPER(VLOOKUP(tbl_raw_data[[#This Row],[Analyst]],settings!$A$1:$B$15,2,0))</f>
        <v>NAVED</v>
      </c>
      <c r="O948" s="71" t="str">
        <f>TRIM(UPPER(tbl_raw_data[[#This Row],[Outcome]]))</f>
        <v>WITHDRAW</v>
      </c>
      <c r="P948" s="71" t="str">
        <f>TRIM(UPPER(tbl_raw_data[[#This Row],[Queue Name]]))</f>
        <v>CONSUMER PRE BUREAU</v>
      </c>
      <c r="Q948" s="71" t="str">
        <f>IF(tbl_raw_data[[#This Row],[time_taken_in_min]]&lt;=settings!$D$2,"SLA_MET","SLA_NOT_MET")</f>
        <v>SLA_MET</v>
      </c>
    </row>
    <row r="949" spans="1:17" x14ac:dyDescent="0.3">
      <c r="A949" s="7" t="s">
        <v>1912</v>
      </c>
      <c r="B949" s="36">
        <v>45140.672743055555</v>
      </c>
      <c r="C949" s="37">
        <v>45140.679594907408</v>
      </c>
      <c r="D949" s="6" t="s">
        <v>47</v>
      </c>
      <c r="E949" s="6" t="s">
        <v>18</v>
      </c>
      <c r="F949" s="6" t="s">
        <v>114</v>
      </c>
      <c r="G949" s="6" t="s">
        <v>238</v>
      </c>
      <c r="H949" s="84" t="str">
        <f t="shared" si="14"/>
        <v>Incorrect Details</v>
      </c>
      <c r="I949" s="63">
        <f>(tbl_raw_data[[#This Row],[Date Actioned]])-(tbl_raw_data[[#This Row],[Date Tagged]])</f>
        <v>6.8518518528435379E-3</v>
      </c>
      <c r="J949" s="66">
        <f>HOUR(tbl_raw_data[[#This Row],[time_taken]])*60+MINUTE(tbl_raw_data[[#This Row],[time_taken]])+SECOND(tbl_raw_data[[#This Row],[time_taken]])/60</f>
        <v>9.8666666666666671</v>
      </c>
      <c r="K949" s="68">
        <f>DATE(YEAR(tbl_raw_data[[#This Row],[Date Actioned]]),MONTH(tbl_raw_data[[#This Row],[Date Actioned]]),DAY(tbl_raw_data[[#This Row],[Date Actioned]]))</f>
        <v>45140</v>
      </c>
      <c r="L949" s="65" t="str">
        <f>UPPER(TEXT(tbl_raw_data[[#This Row],[updated_date]],"MMMM"))</f>
        <v>AUGUST</v>
      </c>
      <c r="M949" s="65" t="str">
        <f>"WEEK "&amp;IF(ROUNDUP(DAY(tbl_raw_data[[#This Row],[updated_date]])/7,0)=5,4,ROUNDUP(DAY(tbl_raw_data[[#This Row],[updated_date]])/7,0))</f>
        <v>WEEK 1</v>
      </c>
      <c r="N949" s="71" t="str">
        <f>UPPER(VLOOKUP(tbl_raw_data[[#This Row],[Analyst]],settings!$A$1:$B$15,2,0))</f>
        <v>FARDIN</v>
      </c>
      <c r="O949" s="71" t="str">
        <f>TRIM(UPPER(tbl_raw_data[[#This Row],[Outcome]]))</f>
        <v>WITHDRAW</v>
      </c>
      <c r="P949" s="71" t="str">
        <f>TRIM(UPPER(tbl_raw_data[[#This Row],[Queue Name]]))</f>
        <v>CONSUMER PRE BUREAU</v>
      </c>
      <c r="Q949" s="71" t="str">
        <f>IF(tbl_raw_data[[#This Row],[time_taken_in_min]]&lt;=settings!$D$2,"SLA_MET","SLA_NOT_MET")</f>
        <v>SLA_MET</v>
      </c>
    </row>
    <row r="950" spans="1:17" x14ac:dyDescent="0.3">
      <c r="A950" s="1" t="s">
        <v>1913</v>
      </c>
      <c r="B950" s="34">
        <v>45140.704722222225</v>
      </c>
      <c r="C950" s="38">
        <v>45140.709178240744</v>
      </c>
      <c r="D950" s="3" t="s">
        <v>47</v>
      </c>
      <c r="E950" s="3" t="s">
        <v>18</v>
      </c>
      <c r="F950" s="3" t="s">
        <v>19</v>
      </c>
      <c r="G950" s="3" t="s">
        <v>67</v>
      </c>
      <c r="H950" s="84" t="str">
        <f t="shared" si="14"/>
        <v>Incomplete Details</v>
      </c>
      <c r="I950" s="63">
        <f>(tbl_raw_data[[#This Row],[Date Actioned]])-(tbl_raw_data[[#This Row],[Date Tagged]])</f>
        <v>4.4560185197042301E-3</v>
      </c>
      <c r="J950" s="66">
        <f>HOUR(tbl_raw_data[[#This Row],[time_taken]])*60+MINUTE(tbl_raw_data[[#This Row],[time_taken]])+SECOND(tbl_raw_data[[#This Row],[time_taken]])/60</f>
        <v>6.416666666666667</v>
      </c>
      <c r="K950" s="68">
        <f>DATE(YEAR(tbl_raw_data[[#This Row],[Date Actioned]]),MONTH(tbl_raw_data[[#This Row],[Date Actioned]]),DAY(tbl_raw_data[[#This Row],[Date Actioned]]))</f>
        <v>45140</v>
      </c>
      <c r="L950" s="65" t="str">
        <f>UPPER(TEXT(tbl_raw_data[[#This Row],[updated_date]],"MMMM"))</f>
        <v>AUGUST</v>
      </c>
      <c r="M950" s="65" t="str">
        <f>"WEEK "&amp;IF(ROUNDUP(DAY(tbl_raw_data[[#This Row],[updated_date]])/7,0)=5,4,ROUNDUP(DAY(tbl_raw_data[[#This Row],[updated_date]])/7,0))</f>
        <v>WEEK 1</v>
      </c>
      <c r="N950" s="71" t="str">
        <f>UPPER(VLOOKUP(tbl_raw_data[[#This Row],[Analyst]],settings!$A$1:$B$15,2,0))</f>
        <v>NAVED</v>
      </c>
      <c r="O950" s="71" t="str">
        <f>TRIM(UPPER(tbl_raw_data[[#This Row],[Outcome]]))</f>
        <v>WITHDRAW</v>
      </c>
      <c r="P950" s="71" t="str">
        <f>TRIM(UPPER(tbl_raw_data[[#This Row],[Queue Name]]))</f>
        <v>CONSUMER PRE BUREAU</v>
      </c>
      <c r="Q950" s="71" t="str">
        <f>IF(tbl_raw_data[[#This Row],[time_taken_in_min]]&lt;=settings!$D$2,"SLA_MET","SLA_NOT_MET")</f>
        <v>SLA_MET</v>
      </c>
    </row>
    <row r="951" spans="1:17" x14ac:dyDescent="0.3">
      <c r="A951" s="5" t="s">
        <v>1914</v>
      </c>
      <c r="B951" s="36">
        <v>45140.736250000002</v>
      </c>
      <c r="C951" s="37">
        <v>45140.740277777775</v>
      </c>
      <c r="D951" s="6" t="s">
        <v>47</v>
      </c>
      <c r="E951" s="6" t="s">
        <v>18</v>
      </c>
      <c r="F951" s="6" t="s">
        <v>24</v>
      </c>
      <c r="G951" s="6" t="s">
        <v>239</v>
      </c>
      <c r="H951" s="84" t="str">
        <f t="shared" si="14"/>
        <v>Incomplete Details</v>
      </c>
      <c r="I951" s="63">
        <f>(tbl_raw_data[[#This Row],[Date Actioned]])-(tbl_raw_data[[#This Row],[Date Tagged]])</f>
        <v>4.0277777734445408E-3</v>
      </c>
      <c r="J951" s="66">
        <f>HOUR(tbl_raw_data[[#This Row],[time_taken]])*60+MINUTE(tbl_raw_data[[#This Row],[time_taken]])+SECOND(tbl_raw_data[[#This Row],[time_taken]])/60</f>
        <v>5.8</v>
      </c>
      <c r="K951" s="68">
        <f>DATE(YEAR(tbl_raw_data[[#This Row],[Date Actioned]]),MONTH(tbl_raw_data[[#This Row],[Date Actioned]]),DAY(tbl_raw_data[[#This Row],[Date Actioned]]))</f>
        <v>45140</v>
      </c>
      <c r="L951" s="65" t="str">
        <f>UPPER(TEXT(tbl_raw_data[[#This Row],[updated_date]],"MMMM"))</f>
        <v>AUGUST</v>
      </c>
      <c r="M951" s="65" t="str">
        <f>"WEEK "&amp;IF(ROUNDUP(DAY(tbl_raw_data[[#This Row],[updated_date]])/7,0)=5,4,ROUNDUP(DAY(tbl_raw_data[[#This Row],[updated_date]])/7,0))</f>
        <v>WEEK 1</v>
      </c>
      <c r="N951" s="71" t="str">
        <f>UPPER(VLOOKUP(tbl_raw_data[[#This Row],[Analyst]],settings!$A$1:$B$15,2,0))</f>
        <v>SAM</v>
      </c>
      <c r="O951" s="71" t="str">
        <f>TRIM(UPPER(tbl_raw_data[[#This Row],[Outcome]]))</f>
        <v>WITHDRAW</v>
      </c>
      <c r="P951" s="71" t="str">
        <f>TRIM(UPPER(tbl_raw_data[[#This Row],[Queue Name]]))</f>
        <v>CONSUMER PRE BUREAU</v>
      </c>
      <c r="Q951" s="71" t="str">
        <f>IF(tbl_raw_data[[#This Row],[time_taken_in_min]]&lt;=settings!$D$2,"SLA_MET","SLA_NOT_MET")</f>
        <v>SLA_MET</v>
      </c>
    </row>
    <row r="952" spans="1:17" x14ac:dyDescent="0.3">
      <c r="A952" s="7" t="s">
        <v>1915</v>
      </c>
      <c r="B952" s="34">
        <v>45140.737118055556</v>
      </c>
      <c r="C952" s="38">
        <v>45140.74181712963</v>
      </c>
      <c r="D952" s="3" t="s">
        <v>47</v>
      </c>
      <c r="E952" s="3" t="s">
        <v>18</v>
      </c>
      <c r="F952" s="3" t="s">
        <v>24</v>
      </c>
      <c r="G952" s="3" t="s">
        <v>67</v>
      </c>
      <c r="H952" s="84" t="str">
        <f t="shared" si="14"/>
        <v>Incomplete Details</v>
      </c>
      <c r="I952" s="63">
        <f>(tbl_raw_data[[#This Row],[Date Actioned]])-(tbl_raw_data[[#This Row],[Date Tagged]])</f>
        <v>4.6990740738692693E-3</v>
      </c>
      <c r="J952" s="66">
        <f>HOUR(tbl_raw_data[[#This Row],[time_taken]])*60+MINUTE(tbl_raw_data[[#This Row],[time_taken]])+SECOND(tbl_raw_data[[#This Row],[time_taken]])/60</f>
        <v>6.7666666666666666</v>
      </c>
      <c r="K952" s="68">
        <f>DATE(YEAR(tbl_raw_data[[#This Row],[Date Actioned]]),MONTH(tbl_raw_data[[#This Row],[Date Actioned]]),DAY(tbl_raw_data[[#This Row],[Date Actioned]]))</f>
        <v>45140</v>
      </c>
      <c r="L952" s="65" t="str">
        <f>UPPER(TEXT(tbl_raw_data[[#This Row],[updated_date]],"MMMM"))</f>
        <v>AUGUST</v>
      </c>
      <c r="M952" s="65" t="str">
        <f>"WEEK "&amp;IF(ROUNDUP(DAY(tbl_raw_data[[#This Row],[updated_date]])/7,0)=5,4,ROUNDUP(DAY(tbl_raw_data[[#This Row],[updated_date]])/7,0))</f>
        <v>WEEK 1</v>
      </c>
      <c r="N952" s="71" t="str">
        <f>UPPER(VLOOKUP(tbl_raw_data[[#This Row],[Analyst]],settings!$A$1:$B$15,2,0))</f>
        <v>SAM</v>
      </c>
      <c r="O952" s="71" t="str">
        <f>TRIM(UPPER(tbl_raw_data[[#This Row],[Outcome]]))</f>
        <v>WITHDRAW</v>
      </c>
      <c r="P952" s="71" t="str">
        <f>TRIM(UPPER(tbl_raw_data[[#This Row],[Queue Name]]))</f>
        <v>CONSUMER PRE BUREAU</v>
      </c>
      <c r="Q952" s="71" t="str">
        <f>IF(tbl_raw_data[[#This Row],[time_taken_in_min]]&lt;=settings!$D$2,"SLA_MET","SLA_NOT_MET")</f>
        <v>SLA_MET</v>
      </c>
    </row>
    <row r="953" spans="1:17" x14ac:dyDescent="0.3">
      <c r="A953" s="1" t="s">
        <v>1916</v>
      </c>
      <c r="B953" s="36">
        <v>45140.744398148148</v>
      </c>
      <c r="C953" s="37">
        <v>45140.747083333335</v>
      </c>
      <c r="D953" s="6" t="s">
        <v>47</v>
      </c>
      <c r="E953" s="6" t="s">
        <v>11</v>
      </c>
      <c r="F953" s="6" t="s">
        <v>14</v>
      </c>
      <c r="G953" s="6" t="s">
        <v>240</v>
      </c>
      <c r="H953" s="84" t="str">
        <f t="shared" si="14"/>
        <v>Incorrect Queue</v>
      </c>
      <c r="I953" s="63">
        <f>(tbl_raw_data[[#This Row],[Date Actioned]])-(tbl_raw_data[[#This Row],[Date Tagged]])</f>
        <v>2.6851851871469989E-3</v>
      </c>
      <c r="J953" s="66">
        <f>HOUR(tbl_raw_data[[#This Row],[time_taken]])*60+MINUTE(tbl_raw_data[[#This Row],[time_taken]])+SECOND(tbl_raw_data[[#This Row],[time_taken]])/60</f>
        <v>3.8666666666666667</v>
      </c>
      <c r="K953" s="68">
        <f>DATE(YEAR(tbl_raw_data[[#This Row],[Date Actioned]]),MONTH(tbl_raw_data[[#This Row],[Date Actioned]]),DAY(tbl_raw_data[[#This Row],[Date Actioned]]))</f>
        <v>45140</v>
      </c>
      <c r="L953" s="65" t="str">
        <f>UPPER(TEXT(tbl_raw_data[[#This Row],[updated_date]],"MMMM"))</f>
        <v>AUGUST</v>
      </c>
      <c r="M953" s="65" t="str">
        <f>"WEEK "&amp;IF(ROUNDUP(DAY(tbl_raw_data[[#This Row],[updated_date]])/7,0)=5,4,ROUNDUP(DAY(tbl_raw_data[[#This Row],[updated_date]])/7,0))</f>
        <v>WEEK 1</v>
      </c>
      <c r="N953" s="71" t="str">
        <f>UPPER(VLOOKUP(tbl_raw_data[[#This Row],[Analyst]],settings!$A$1:$B$15,2,0))</f>
        <v>CAMROON</v>
      </c>
      <c r="O953" s="71" t="str">
        <f>TRIM(UPPER(tbl_raw_data[[#This Row],[Outcome]]))</f>
        <v>WITHDRAW</v>
      </c>
      <c r="P953" s="71" t="str">
        <f>TRIM(UPPER(tbl_raw_data[[#This Row],[Queue Name]]))</f>
        <v>CONSUMER EXISTING</v>
      </c>
      <c r="Q953" s="71" t="str">
        <f>IF(tbl_raw_data[[#This Row],[time_taken_in_min]]&lt;=settings!$D$2,"SLA_MET","SLA_NOT_MET")</f>
        <v>SLA_MET</v>
      </c>
    </row>
    <row r="954" spans="1:17" x14ac:dyDescent="0.3">
      <c r="A954" s="5" t="s">
        <v>1917</v>
      </c>
      <c r="B954" s="34">
        <v>45140.75849537037</v>
      </c>
      <c r="C954" s="38">
        <v>45140.762870370374</v>
      </c>
      <c r="D954" s="3" t="s">
        <v>47</v>
      </c>
      <c r="E954" s="3" t="s">
        <v>18</v>
      </c>
      <c r="F954" s="3" t="s">
        <v>24</v>
      </c>
      <c r="G954" s="3" t="s">
        <v>241</v>
      </c>
      <c r="H954" s="84" t="str">
        <f t="shared" si="14"/>
        <v>Incorrect Details</v>
      </c>
      <c r="I954" s="63">
        <f>(tbl_raw_data[[#This Row],[Date Actioned]])-(tbl_raw_data[[#This Row],[Date Tagged]])</f>
        <v>4.3750000040745363E-3</v>
      </c>
      <c r="J954" s="66">
        <f>HOUR(tbl_raw_data[[#This Row],[time_taken]])*60+MINUTE(tbl_raw_data[[#This Row],[time_taken]])+SECOND(tbl_raw_data[[#This Row],[time_taken]])/60</f>
        <v>6.3</v>
      </c>
      <c r="K954" s="68">
        <f>DATE(YEAR(tbl_raw_data[[#This Row],[Date Actioned]]),MONTH(tbl_raw_data[[#This Row],[Date Actioned]]),DAY(tbl_raw_data[[#This Row],[Date Actioned]]))</f>
        <v>45140</v>
      </c>
      <c r="L954" s="65" t="str">
        <f>UPPER(TEXT(tbl_raw_data[[#This Row],[updated_date]],"MMMM"))</f>
        <v>AUGUST</v>
      </c>
      <c r="M954" s="65" t="str">
        <f>"WEEK "&amp;IF(ROUNDUP(DAY(tbl_raw_data[[#This Row],[updated_date]])/7,0)=5,4,ROUNDUP(DAY(tbl_raw_data[[#This Row],[updated_date]])/7,0))</f>
        <v>WEEK 1</v>
      </c>
      <c r="N954" s="71" t="str">
        <f>UPPER(VLOOKUP(tbl_raw_data[[#This Row],[Analyst]],settings!$A$1:$B$15,2,0))</f>
        <v>SAM</v>
      </c>
      <c r="O954" s="71" t="str">
        <f>TRIM(UPPER(tbl_raw_data[[#This Row],[Outcome]]))</f>
        <v>WITHDRAW</v>
      </c>
      <c r="P954" s="71" t="str">
        <f>TRIM(UPPER(tbl_raw_data[[#This Row],[Queue Name]]))</f>
        <v>CONSUMER PRE BUREAU</v>
      </c>
      <c r="Q954" s="71" t="str">
        <f>IF(tbl_raw_data[[#This Row],[time_taken_in_min]]&lt;=settings!$D$2,"SLA_MET","SLA_NOT_MET")</f>
        <v>SLA_MET</v>
      </c>
    </row>
    <row r="955" spans="1:17" x14ac:dyDescent="0.3">
      <c r="A955" s="7" t="s">
        <v>1918</v>
      </c>
      <c r="B955" s="36">
        <v>45140.764050925929</v>
      </c>
      <c r="C955" s="37">
        <v>45140.766631944447</v>
      </c>
      <c r="D955" s="6" t="s">
        <v>47</v>
      </c>
      <c r="E955" s="6" t="s">
        <v>18</v>
      </c>
      <c r="F955" s="6" t="s">
        <v>24</v>
      </c>
      <c r="G955" s="6" t="s">
        <v>196</v>
      </c>
      <c r="H955" s="84" t="str">
        <f t="shared" si="14"/>
        <v>Incorrect Queue</v>
      </c>
      <c r="I955" s="63">
        <f>(tbl_raw_data[[#This Row],[Date Actioned]])-(tbl_raw_data[[#This Row],[Date Tagged]])</f>
        <v>2.5810185179580003E-3</v>
      </c>
      <c r="J955" s="66">
        <f>HOUR(tbl_raw_data[[#This Row],[time_taken]])*60+MINUTE(tbl_raw_data[[#This Row],[time_taken]])+SECOND(tbl_raw_data[[#This Row],[time_taken]])/60</f>
        <v>3.7166666666666668</v>
      </c>
      <c r="K955" s="68">
        <f>DATE(YEAR(tbl_raw_data[[#This Row],[Date Actioned]]),MONTH(tbl_raw_data[[#This Row],[Date Actioned]]),DAY(tbl_raw_data[[#This Row],[Date Actioned]]))</f>
        <v>45140</v>
      </c>
      <c r="L955" s="65" t="str">
        <f>UPPER(TEXT(tbl_raw_data[[#This Row],[updated_date]],"MMMM"))</f>
        <v>AUGUST</v>
      </c>
      <c r="M955" s="65" t="str">
        <f>"WEEK "&amp;IF(ROUNDUP(DAY(tbl_raw_data[[#This Row],[updated_date]])/7,0)=5,4,ROUNDUP(DAY(tbl_raw_data[[#This Row],[updated_date]])/7,0))</f>
        <v>WEEK 1</v>
      </c>
      <c r="N955" s="71" t="str">
        <f>UPPER(VLOOKUP(tbl_raw_data[[#This Row],[Analyst]],settings!$A$1:$B$15,2,0))</f>
        <v>SAM</v>
      </c>
      <c r="O955" s="71" t="str">
        <f>TRIM(UPPER(tbl_raw_data[[#This Row],[Outcome]]))</f>
        <v>WITHDRAW</v>
      </c>
      <c r="P955" s="71" t="str">
        <f>TRIM(UPPER(tbl_raw_data[[#This Row],[Queue Name]]))</f>
        <v>CONSUMER PRE BUREAU</v>
      </c>
      <c r="Q955" s="71" t="str">
        <f>IF(tbl_raw_data[[#This Row],[time_taken_in_min]]&lt;=settings!$D$2,"SLA_MET","SLA_NOT_MET")</f>
        <v>SLA_MET</v>
      </c>
    </row>
    <row r="956" spans="1:17" x14ac:dyDescent="0.3">
      <c r="A956" s="1" t="s">
        <v>1919</v>
      </c>
      <c r="B956" s="34">
        <v>45140.765972222223</v>
      </c>
      <c r="C956" s="35">
        <v>45140.776412037034</v>
      </c>
      <c r="D956" s="2" t="s">
        <v>55</v>
      </c>
      <c r="E956" s="3" t="s">
        <v>8</v>
      </c>
      <c r="F956" s="2" t="s">
        <v>22</v>
      </c>
      <c r="G956" s="4"/>
      <c r="H956" s="84" t="str">
        <f t="shared" si="14"/>
        <v>Reason Unknown</v>
      </c>
      <c r="I956" s="63">
        <f>(tbl_raw_data[[#This Row],[Date Actioned]])-(tbl_raw_data[[#This Row],[Date Tagged]])</f>
        <v>1.0439814810524695E-2</v>
      </c>
      <c r="J956" s="66">
        <f>HOUR(tbl_raw_data[[#This Row],[time_taken]])*60+MINUTE(tbl_raw_data[[#This Row],[time_taken]])+SECOND(tbl_raw_data[[#This Row],[time_taken]])/60</f>
        <v>15.033333333333333</v>
      </c>
      <c r="K956" s="68">
        <f>DATE(YEAR(tbl_raw_data[[#This Row],[Date Actioned]]),MONTH(tbl_raw_data[[#This Row],[Date Actioned]]),DAY(tbl_raw_data[[#This Row],[Date Actioned]]))</f>
        <v>45140</v>
      </c>
      <c r="L956" s="65" t="str">
        <f>UPPER(TEXT(tbl_raw_data[[#This Row],[updated_date]],"MMMM"))</f>
        <v>AUGUST</v>
      </c>
      <c r="M956" s="65" t="str">
        <f>"WEEK "&amp;IF(ROUNDUP(DAY(tbl_raw_data[[#This Row],[updated_date]])/7,0)=5,4,ROUNDUP(DAY(tbl_raw_data[[#This Row],[updated_date]])/7,0))</f>
        <v>WEEK 1</v>
      </c>
      <c r="N956" s="71" t="str">
        <f>UPPER(VLOOKUP(tbl_raw_data[[#This Row],[Analyst]],settings!$A$1:$B$15,2,0))</f>
        <v>ROHAN</v>
      </c>
      <c r="O956" s="71" t="str">
        <f>TRIM(UPPER(tbl_raw_data[[#This Row],[Outcome]]))</f>
        <v>WITHDRAW</v>
      </c>
      <c r="P956" s="71" t="str">
        <f>TRIM(UPPER(tbl_raw_data[[#This Row],[Queue Name]]))</f>
        <v>CONSUMER POST BUREAU</v>
      </c>
      <c r="Q956" s="71" t="str">
        <f>IF(tbl_raw_data[[#This Row],[time_taken_in_min]]&lt;=settings!$D$2,"SLA_MET","SLA_NOT_MET")</f>
        <v>SLA_MET</v>
      </c>
    </row>
    <row r="957" spans="1:17" x14ac:dyDescent="0.3">
      <c r="A957" s="5" t="s">
        <v>1920</v>
      </c>
      <c r="B957" s="36">
        <v>45140.770335648151</v>
      </c>
      <c r="C957" s="37">
        <v>45140.772511574076</v>
      </c>
      <c r="D957" s="6" t="s">
        <v>47</v>
      </c>
      <c r="E957" s="6" t="s">
        <v>18</v>
      </c>
      <c r="F957" s="6" t="s">
        <v>24</v>
      </c>
      <c r="G957" s="6" t="s">
        <v>67</v>
      </c>
      <c r="H957" s="84" t="str">
        <f t="shared" si="14"/>
        <v>Incomplete Details</v>
      </c>
      <c r="I957" s="63">
        <f>(tbl_raw_data[[#This Row],[Date Actioned]])-(tbl_raw_data[[#This Row],[Date Tagged]])</f>
        <v>2.1759259252576157E-3</v>
      </c>
      <c r="J957" s="66">
        <f>HOUR(tbl_raw_data[[#This Row],[time_taken]])*60+MINUTE(tbl_raw_data[[#This Row],[time_taken]])+SECOND(tbl_raw_data[[#This Row],[time_taken]])/60</f>
        <v>3.1333333333333333</v>
      </c>
      <c r="K957" s="68">
        <f>DATE(YEAR(tbl_raw_data[[#This Row],[Date Actioned]]),MONTH(tbl_raw_data[[#This Row],[Date Actioned]]),DAY(tbl_raw_data[[#This Row],[Date Actioned]]))</f>
        <v>45140</v>
      </c>
      <c r="L957" s="65" t="str">
        <f>UPPER(TEXT(tbl_raw_data[[#This Row],[updated_date]],"MMMM"))</f>
        <v>AUGUST</v>
      </c>
      <c r="M957" s="65" t="str">
        <f>"WEEK "&amp;IF(ROUNDUP(DAY(tbl_raw_data[[#This Row],[updated_date]])/7,0)=5,4,ROUNDUP(DAY(tbl_raw_data[[#This Row],[updated_date]])/7,0))</f>
        <v>WEEK 1</v>
      </c>
      <c r="N957" s="71" t="str">
        <f>UPPER(VLOOKUP(tbl_raw_data[[#This Row],[Analyst]],settings!$A$1:$B$15,2,0))</f>
        <v>SAM</v>
      </c>
      <c r="O957" s="71" t="str">
        <f>TRIM(UPPER(tbl_raw_data[[#This Row],[Outcome]]))</f>
        <v>WITHDRAW</v>
      </c>
      <c r="P957" s="71" t="str">
        <f>TRIM(UPPER(tbl_raw_data[[#This Row],[Queue Name]]))</f>
        <v>CONSUMER PRE BUREAU</v>
      </c>
      <c r="Q957" s="71" t="str">
        <f>IF(tbl_raw_data[[#This Row],[time_taken_in_min]]&lt;=settings!$D$2,"SLA_MET","SLA_NOT_MET")</f>
        <v>SLA_MET</v>
      </c>
    </row>
    <row r="958" spans="1:17" x14ac:dyDescent="0.3">
      <c r="A958" s="7" t="s">
        <v>1921</v>
      </c>
      <c r="B958" s="34">
        <v>45140.790914351855</v>
      </c>
      <c r="C958" s="38">
        <v>45140.796296296299</v>
      </c>
      <c r="D958" s="3" t="s">
        <v>47</v>
      </c>
      <c r="E958" s="3" t="s">
        <v>18</v>
      </c>
      <c r="F958" s="3" t="s">
        <v>19</v>
      </c>
      <c r="G958" s="3" t="s">
        <v>67</v>
      </c>
      <c r="H958" s="84" t="str">
        <f t="shared" si="14"/>
        <v>Incomplete Details</v>
      </c>
      <c r="I958" s="63">
        <f>(tbl_raw_data[[#This Row],[Date Actioned]])-(tbl_raw_data[[#This Row],[Date Tagged]])</f>
        <v>5.3819444437976927E-3</v>
      </c>
      <c r="J958" s="66">
        <f>HOUR(tbl_raw_data[[#This Row],[time_taken]])*60+MINUTE(tbl_raw_data[[#This Row],[time_taken]])+SECOND(tbl_raw_data[[#This Row],[time_taken]])/60</f>
        <v>7.75</v>
      </c>
      <c r="K958" s="68">
        <f>DATE(YEAR(tbl_raw_data[[#This Row],[Date Actioned]]),MONTH(tbl_raw_data[[#This Row],[Date Actioned]]),DAY(tbl_raw_data[[#This Row],[Date Actioned]]))</f>
        <v>45140</v>
      </c>
      <c r="L958" s="65" t="str">
        <f>UPPER(TEXT(tbl_raw_data[[#This Row],[updated_date]],"MMMM"))</f>
        <v>AUGUST</v>
      </c>
      <c r="M958" s="65" t="str">
        <f>"WEEK "&amp;IF(ROUNDUP(DAY(tbl_raw_data[[#This Row],[updated_date]])/7,0)=5,4,ROUNDUP(DAY(tbl_raw_data[[#This Row],[updated_date]])/7,0))</f>
        <v>WEEK 1</v>
      </c>
      <c r="N958" s="71" t="str">
        <f>UPPER(VLOOKUP(tbl_raw_data[[#This Row],[Analyst]],settings!$A$1:$B$15,2,0))</f>
        <v>NAVED</v>
      </c>
      <c r="O958" s="71" t="str">
        <f>TRIM(UPPER(tbl_raw_data[[#This Row],[Outcome]]))</f>
        <v>WITHDRAW</v>
      </c>
      <c r="P958" s="71" t="str">
        <f>TRIM(UPPER(tbl_raw_data[[#This Row],[Queue Name]]))</f>
        <v>CONSUMER PRE BUREAU</v>
      </c>
      <c r="Q958" s="71" t="str">
        <f>IF(tbl_raw_data[[#This Row],[time_taken_in_min]]&lt;=settings!$D$2,"SLA_MET","SLA_NOT_MET")</f>
        <v>SLA_MET</v>
      </c>
    </row>
    <row r="959" spans="1:17" x14ac:dyDescent="0.3">
      <c r="A959" s="1" t="s">
        <v>1922</v>
      </c>
      <c r="B959" s="36">
        <v>45140.803194444445</v>
      </c>
      <c r="C959" s="37">
        <v>45140.817314814813</v>
      </c>
      <c r="D959" s="6" t="s">
        <v>47</v>
      </c>
      <c r="E959" s="6" t="s">
        <v>8</v>
      </c>
      <c r="F959" s="6" t="s">
        <v>19</v>
      </c>
      <c r="G959" s="6" t="s">
        <v>242</v>
      </c>
      <c r="H959" s="84" t="str">
        <f t="shared" si="14"/>
        <v>Incomplete Details</v>
      </c>
      <c r="I959" s="63">
        <f>(tbl_raw_data[[#This Row],[Date Actioned]])-(tbl_raw_data[[#This Row],[Date Tagged]])</f>
        <v>1.4120370367891155E-2</v>
      </c>
      <c r="J959" s="66">
        <f>HOUR(tbl_raw_data[[#This Row],[time_taken]])*60+MINUTE(tbl_raw_data[[#This Row],[time_taken]])+SECOND(tbl_raw_data[[#This Row],[time_taken]])/60</f>
        <v>20.333333333333332</v>
      </c>
      <c r="K959" s="68">
        <f>DATE(YEAR(tbl_raw_data[[#This Row],[Date Actioned]]),MONTH(tbl_raw_data[[#This Row],[Date Actioned]]),DAY(tbl_raw_data[[#This Row],[Date Actioned]]))</f>
        <v>45140</v>
      </c>
      <c r="L959" s="65" t="str">
        <f>UPPER(TEXT(tbl_raw_data[[#This Row],[updated_date]],"MMMM"))</f>
        <v>AUGUST</v>
      </c>
      <c r="M959" s="65" t="str">
        <f>"WEEK "&amp;IF(ROUNDUP(DAY(tbl_raw_data[[#This Row],[updated_date]])/7,0)=5,4,ROUNDUP(DAY(tbl_raw_data[[#This Row],[updated_date]])/7,0))</f>
        <v>WEEK 1</v>
      </c>
      <c r="N959" s="71" t="str">
        <f>UPPER(VLOOKUP(tbl_raw_data[[#This Row],[Analyst]],settings!$A$1:$B$15,2,0))</f>
        <v>NAVED</v>
      </c>
      <c r="O959" s="71" t="str">
        <f>TRIM(UPPER(tbl_raw_data[[#This Row],[Outcome]]))</f>
        <v>WITHDRAW</v>
      </c>
      <c r="P959" s="71" t="str">
        <f>TRIM(UPPER(tbl_raw_data[[#This Row],[Queue Name]]))</f>
        <v>CONSUMER POST BUREAU</v>
      </c>
      <c r="Q959" s="71" t="str">
        <f>IF(tbl_raw_data[[#This Row],[time_taken_in_min]]&lt;=settings!$D$2,"SLA_MET","SLA_NOT_MET")</f>
        <v>SLA_NOT_MET</v>
      </c>
    </row>
    <row r="960" spans="1:17" x14ac:dyDescent="0.3">
      <c r="A960" s="5" t="s">
        <v>1923</v>
      </c>
      <c r="B960" s="34">
        <v>45140.807962962965</v>
      </c>
      <c r="C960" s="38">
        <v>45140.813159722224</v>
      </c>
      <c r="D960" s="3" t="s">
        <v>47</v>
      </c>
      <c r="E960" s="3" t="s">
        <v>18</v>
      </c>
      <c r="F960" s="3" t="s">
        <v>24</v>
      </c>
      <c r="G960" s="3" t="s">
        <v>243</v>
      </c>
      <c r="H960" s="84" t="str">
        <f t="shared" si="14"/>
        <v>Incorrect Queue</v>
      </c>
      <c r="I960" s="63">
        <f>(tbl_raw_data[[#This Row],[Date Actioned]])-(tbl_raw_data[[#This Row],[Date Tagged]])</f>
        <v>5.1967592589790002E-3</v>
      </c>
      <c r="J960" s="66">
        <f>HOUR(tbl_raw_data[[#This Row],[time_taken]])*60+MINUTE(tbl_raw_data[[#This Row],[time_taken]])+SECOND(tbl_raw_data[[#This Row],[time_taken]])/60</f>
        <v>7.4833333333333334</v>
      </c>
      <c r="K960" s="68">
        <f>DATE(YEAR(tbl_raw_data[[#This Row],[Date Actioned]]),MONTH(tbl_raw_data[[#This Row],[Date Actioned]]),DAY(tbl_raw_data[[#This Row],[Date Actioned]]))</f>
        <v>45140</v>
      </c>
      <c r="L960" s="65" t="str">
        <f>UPPER(TEXT(tbl_raw_data[[#This Row],[updated_date]],"MMMM"))</f>
        <v>AUGUST</v>
      </c>
      <c r="M960" s="65" t="str">
        <f>"WEEK "&amp;IF(ROUNDUP(DAY(tbl_raw_data[[#This Row],[updated_date]])/7,0)=5,4,ROUNDUP(DAY(tbl_raw_data[[#This Row],[updated_date]])/7,0))</f>
        <v>WEEK 1</v>
      </c>
      <c r="N960" s="71" t="str">
        <f>UPPER(VLOOKUP(tbl_raw_data[[#This Row],[Analyst]],settings!$A$1:$B$15,2,0))</f>
        <v>SAM</v>
      </c>
      <c r="O960" s="71" t="str">
        <f>TRIM(UPPER(tbl_raw_data[[#This Row],[Outcome]]))</f>
        <v>WITHDRAW</v>
      </c>
      <c r="P960" s="71" t="str">
        <f>TRIM(UPPER(tbl_raw_data[[#This Row],[Queue Name]]))</f>
        <v>CONSUMER PRE BUREAU</v>
      </c>
      <c r="Q960" s="71" t="str">
        <f>IF(tbl_raw_data[[#This Row],[time_taken_in_min]]&lt;=settings!$D$2,"SLA_MET","SLA_NOT_MET")</f>
        <v>SLA_MET</v>
      </c>
    </row>
    <row r="961" spans="1:17" x14ac:dyDescent="0.3">
      <c r="A961" s="7" t="s">
        <v>1924</v>
      </c>
      <c r="B961" s="36">
        <v>45140.812337962961</v>
      </c>
      <c r="C961" s="37">
        <v>45140.818668981483</v>
      </c>
      <c r="D961" s="6" t="s">
        <v>47</v>
      </c>
      <c r="E961" s="6" t="s">
        <v>18</v>
      </c>
      <c r="F961" s="6" t="s">
        <v>24</v>
      </c>
      <c r="G961" s="6" t="s">
        <v>244</v>
      </c>
      <c r="H961" s="84" t="str">
        <f t="shared" si="14"/>
        <v>Incorrect Details</v>
      </c>
      <c r="I961" s="63">
        <f>(tbl_raw_data[[#This Row],[Date Actioned]])-(tbl_raw_data[[#This Row],[Date Tagged]])</f>
        <v>6.33101852145046E-3</v>
      </c>
      <c r="J961" s="66">
        <f>HOUR(tbl_raw_data[[#This Row],[time_taken]])*60+MINUTE(tbl_raw_data[[#This Row],[time_taken]])+SECOND(tbl_raw_data[[#This Row],[time_taken]])/60</f>
        <v>9.1166666666666671</v>
      </c>
      <c r="K961" s="68">
        <f>DATE(YEAR(tbl_raw_data[[#This Row],[Date Actioned]]),MONTH(tbl_raw_data[[#This Row],[Date Actioned]]),DAY(tbl_raw_data[[#This Row],[Date Actioned]]))</f>
        <v>45140</v>
      </c>
      <c r="L961" s="65" t="str">
        <f>UPPER(TEXT(tbl_raw_data[[#This Row],[updated_date]],"MMMM"))</f>
        <v>AUGUST</v>
      </c>
      <c r="M961" s="65" t="str">
        <f>"WEEK "&amp;IF(ROUNDUP(DAY(tbl_raw_data[[#This Row],[updated_date]])/7,0)=5,4,ROUNDUP(DAY(tbl_raw_data[[#This Row],[updated_date]])/7,0))</f>
        <v>WEEK 1</v>
      </c>
      <c r="N961" s="71" t="str">
        <f>UPPER(VLOOKUP(tbl_raw_data[[#This Row],[Analyst]],settings!$A$1:$B$15,2,0))</f>
        <v>SAM</v>
      </c>
      <c r="O961" s="71" t="str">
        <f>TRIM(UPPER(tbl_raw_data[[#This Row],[Outcome]]))</f>
        <v>WITHDRAW</v>
      </c>
      <c r="P961" s="71" t="str">
        <f>TRIM(UPPER(tbl_raw_data[[#This Row],[Queue Name]]))</f>
        <v>CONSUMER PRE BUREAU</v>
      </c>
      <c r="Q961" s="71" t="str">
        <f>IF(tbl_raw_data[[#This Row],[time_taken_in_min]]&lt;=settings!$D$2,"SLA_MET","SLA_NOT_MET")</f>
        <v>SLA_MET</v>
      </c>
    </row>
    <row r="962" spans="1:17" x14ac:dyDescent="0.3">
      <c r="A962" s="1" t="s">
        <v>1925</v>
      </c>
      <c r="B962" s="34">
        <v>45140.83221064815</v>
      </c>
      <c r="C962" s="35">
        <v>45140.84107638889</v>
      </c>
      <c r="D962" s="2" t="s">
        <v>55</v>
      </c>
      <c r="E962" s="3" t="s">
        <v>8</v>
      </c>
      <c r="F962" s="2" t="s">
        <v>22</v>
      </c>
      <c r="G962" s="4"/>
      <c r="H962" s="84" t="str">
        <f t="shared" si="14"/>
        <v>Reason Unknown</v>
      </c>
      <c r="I962" s="63">
        <f>(tbl_raw_data[[#This Row],[Date Actioned]])-(tbl_raw_data[[#This Row],[Date Tagged]])</f>
        <v>8.8657407395658083E-3</v>
      </c>
      <c r="J962" s="66">
        <f>HOUR(tbl_raw_data[[#This Row],[time_taken]])*60+MINUTE(tbl_raw_data[[#This Row],[time_taken]])+SECOND(tbl_raw_data[[#This Row],[time_taken]])/60</f>
        <v>12.766666666666667</v>
      </c>
      <c r="K962" s="68">
        <f>DATE(YEAR(tbl_raw_data[[#This Row],[Date Actioned]]),MONTH(tbl_raw_data[[#This Row],[Date Actioned]]),DAY(tbl_raw_data[[#This Row],[Date Actioned]]))</f>
        <v>45140</v>
      </c>
      <c r="L962" s="65" t="str">
        <f>UPPER(TEXT(tbl_raw_data[[#This Row],[updated_date]],"MMMM"))</f>
        <v>AUGUST</v>
      </c>
      <c r="M962" s="65" t="str">
        <f>"WEEK "&amp;IF(ROUNDUP(DAY(tbl_raw_data[[#This Row],[updated_date]])/7,0)=5,4,ROUNDUP(DAY(tbl_raw_data[[#This Row],[updated_date]])/7,0))</f>
        <v>WEEK 1</v>
      </c>
      <c r="N962" s="71" t="str">
        <f>UPPER(VLOOKUP(tbl_raw_data[[#This Row],[Analyst]],settings!$A$1:$B$15,2,0))</f>
        <v>ROHAN</v>
      </c>
      <c r="O962" s="71" t="str">
        <f>TRIM(UPPER(tbl_raw_data[[#This Row],[Outcome]]))</f>
        <v>WITHDRAW</v>
      </c>
      <c r="P962" s="71" t="str">
        <f>TRIM(UPPER(tbl_raw_data[[#This Row],[Queue Name]]))</f>
        <v>CONSUMER POST BUREAU</v>
      </c>
      <c r="Q962" s="71" t="str">
        <f>IF(tbl_raw_data[[#This Row],[time_taken_in_min]]&lt;=settings!$D$2,"SLA_MET","SLA_NOT_MET")</f>
        <v>SLA_MET</v>
      </c>
    </row>
    <row r="963" spans="1:17" x14ac:dyDescent="0.3">
      <c r="A963" s="5" t="s">
        <v>1926</v>
      </c>
      <c r="B963" s="36">
        <v>45140.845543981479</v>
      </c>
      <c r="C963" s="37">
        <v>45140.852025462962</v>
      </c>
      <c r="D963" s="6" t="s">
        <v>47</v>
      </c>
      <c r="E963" s="6" t="s">
        <v>245</v>
      </c>
      <c r="F963" s="6" t="s">
        <v>114</v>
      </c>
      <c r="G963" s="6" t="s">
        <v>67</v>
      </c>
      <c r="H963" s="84" t="str">
        <f t="shared" ref="H963:H1026" si="15">IF(OR(ISNUMBER(SEARCH("duplicate",G963)), ISNUMBER(SEARCH("previously",G963)), ISNUMBER(SEARCH("previously approved",G963))), "Duplicate Application",
IF(OR(ISNUMBER(SEARCH("incorrect",G963)), ISNUMBER(SEARCH("remove", G963))), "Incorrect Details",
IF(ISNUMBER(SEARCH("incomplete",G963)), "Incomplete Details",
IF(ISNUMBER(SEARCH("overdue",G963)), "Overdue Bill",
IF(OR(ISNUMBER(SEARCH("resubmit as", G963)), ISNUMBER(SEARCH("re-submit as", G963))), "Incorrect Queue",
IF(OR(ISNUMBER(SEARCH("100",G963)), ISNUMBER(SEARCH("correct", G963)), ISNUMBER(SEARCH("email", G963)), ISNUMBER(SEARCH("please submit", G963)), ISNUMBER(SEARCH("please resubmit",G963)), ISNUMBER(SEARCH("please re-submit", G963)), ISNUMBER(SEARCH("please send", G963))), "Incomplete Details",
IF(ISNUMBER(SEARCH("error", G963)), "System Error", "Reason Unknown")))))))</f>
        <v>Incomplete Details</v>
      </c>
      <c r="I963" s="63">
        <f>(tbl_raw_data[[#This Row],[Date Actioned]])-(tbl_raw_data[[#This Row],[Date Tagged]])</f>
        <v>6.4814814832061529E-3</v>
      </c>
      <c r="J963" s="66">
        <f>HOUR(tbl_raw_data[[#This Row],[time_taken]])*60+MINUTE(tbl_raw_data[[#This Row],[time_taken]])+SECOND(tbl_raw_data[[#This Row],[time_taken]])/60</f>
        <v>9.3333333333333339</v>
      </c>
      <c r="K963" s="68">
        <f>DATE(YEAR(tbl_raw_data[[#This Row],[Date Actioned]]),MONTH(tbl_raw_data[[#This Row],[Date Actioned]]),DAY(tbl_raw_data[[#This Row],[Date Actioned]]))</f>
        <v>45140</v>
      </c>
      <c r="L963" s="65" t="str">
        <f>UPPER(TEXT(tbl_raw_data[[#This Row],[updated_date]],"MMMM"))</f>
        <v>AUGUST</v>
      </c>
      <c r="M963" s="65" t="str">
        <f>"WEEK "&amp;IF(ROUNDUP(DAY(tbl_raw_data[[#This Row],[updated_date]])/7,0)=5,4,ROUNDUP(DAY(tbl_raw_data[[#This Row],[updated_date]])/7,0))</f>
        <v>WEEK 1</v>
      </c>
      <c r="N963" s="71" t="str">
        <f>UPPER(VLOOKUP(tbl_raw_data[[#This Row],[Analyst]],settings!$A$1:$B$15,2,0))</f>
        <v>FARDIN</v>
      </c>
      <c r="O963" s="71" t="str">
        <f>TRIM(UPPER(tbl_raw_data[[#This Row],[Outcome]]))</f>
        <v>WITHDRAW</v>
      </c>
      <c r="P963" s="71" t="str">
        <f>TRIM(UPPER(tbl_raw_data[[#This Row],[Queue Name]]))</f>
        <v>VISA CHECK</v>
      </c>
      <c r="Q963" s="71" t="str">
        <f>IF(tbl_raw_data[[#This Row],[time_taken_in_min]]&lt;=settings!$D$2,"SLA_MET","SLA_NOT_MET")</f>
        <v>SLA_MET</v>
      </c>
    </row>
    <row r="964" spans="1:17" x14ac:dyDescent="0.3">
      <c r="A964" s="7" t="s">
        <v>1927</v>
      </c>
      <c r="B964" s="34">
        <v>45140.857175925928</v>
      </c>
      <c r="C964" s="38">
        <v>45140.881655092591</v>
      </c>
      <c r="D964" s="3" t="s">
        <v>47</v>
      </c>
      <c r="E964" s="3" t="s">
        <v>18</v>
      </c>
      <c r="F964" s="3" t="s">
        <v>12</v>
      </c>
      <c r="G964" s="3" t="s">
        <v>246</v>
      </c>
      <c r="H964" s="84" t="str">
        <f t="shared" si="15"/>
        <v>Incomplete Details</v>
      </c>
      <c r="I964" s="63">
        <f>(tbl_raw_data[[#This Row],[Date Actioned]])-(tbl_raw_data[[#This Row],[Date Tagged]])</f>
        <v>2.4479166662786156E-2</v>
      </c>
      <c r="J964" s="66">
        <f>HOUR(tbl_raw_data[[#This Row],[time_taken]])*60+MINUTE(tbl_raw_data[[#This Row],[time_taken]])+SECOND(tbl_raw_data[[#This Row],[time_taken]])/60</f>
        <v>35.25</v>
      </c>
      <c r="K964" s="68">
        <f>DATE(YEAR(tbl_raw_data[[#This Row],[Date Actioned]]),MONTH(tbl_raw_data[[#This Row],[Date Actioned]]),DAY(tbl_raw_data[[#This Row],[Date Actioned]]))</f>
        <v>45140</v>
      </c>
      <c r="L964" s="65" t="str">
        <f>UPPER(TEXT(tbl_raw_data[[#This Row],[updated_date]],"MMMM"))</f>
        <v>AUGUST</v>
      </c>
      <c r="M964" s="65" t="str">
        <f>"WEEK "&amp;IF(ROUNDUP(DAY(tbl_raw_data[[#This Row],[updated_date]])/7,0)=5,4,ROUNDUP(DAY(tbl_raw_data[[#This Row],[updated_date]])/7,0))</f>
        <v>WEEK 1</v>
      </c>
      <c r="N964" s="71" t="str">
        <f>UPPER(VLOOKUP(tbl_raw_data[[#This Row],[Analyst]],settings!$A$1:$B$15,2,0))</f>
        <v>NITESH</v>
      </c>
      <c r="O964" s="71" t="str">
        <f>TRIM(UPPER(tbl_raw_data[[#This Row],[Outcome]]))</f>
        <v>WITHDRAW</v>
      </c>
      <c r="P964" s="71" t="str">
        <f>TRIM(UPPER(tbl_raw_data[[#This Row],[Queue Name]]))</f>
        <v>CONSUMER PRE BUREAU</v>
      </c>
      <c r="Q964" s="71" t="str">
        <f>IF(tbl_raw_data[[#This Row],[time_taken_in_min]]&lt;=settings!$D$2,"SLA_MET","SLA_NOT_MET")</f>
        <v>SLA_NOT_MET</v>
      </c>
    </row>
    <row r="965" spans="1:17" x14ac:dyDescent="0.3">
      <c r="A965" s="1" t="s">
        <v>1928</v>
      </c>
      <c r="B965" s="36">
        <v>45140.858310185184</v>
      </c>
      <c r="C965" s="37">
        <v>45140.893865740742</v>
      </c>
      <c r="D965" s="6" t="s">
        <v>47</v>
      </c>
      <c r="E965" s="6" t="s">
        <v>11</v>
      </c>
      <c r="F965" s="6" t="s">
        <v>12</v>
      </c>
      <c r="G965" s="6" t="s">
        <v>247</v>
      </c>
      <c r="H965" s="84" t="str">
        <f t="shared" si="15"/>
        <v>Incomplete Details</v>
      </c>
      <c r="I965" s="63">
        <f>(tbl_raw_data[[#This Row],[Date Actioned]])-(tbl_raw_data[[#This Row],[Date Tagged]])</f>
        <v>3.5555555557948537E-2</v>
      </c>
      <c r="J965" s="66">
        <f>HOUR(tbl_raw_data[[#This Row],[time_taken]])*60+MINUTE(tbl_raw_data[[#This Row],[time_taken]])+SECOND(tbl_raw_data[[#This Row],[time_taken]])/60</f>
        <v>51.2</v>
      </c>
      <c r="K965" s="68">
        <f>DATE(YEAR(tbl_raw_data[[#This Row],[Date Actioned]]),MONTH(tbl_raw_data[[#This Row],[Date Actioned]]),DAY(tbl_raw_data[[#This Row],[Date Actioned]]))</f>
        <v>45140</v>
      </c>
      <c r="L965" s="65" t="str">
        <f>UPPER(TEXT(tbl_raw_data[[#This Row],[updated_date]],"MMMM"))</f>
        <v>AUGUST</v>
      </c>
      <c r="M965" s="65" t="str">
        <f>"WEEK "&amp;IF(ROUNDUP(DAY(tbl_raw_data[[#This Row],[updated_date]])/7,0)=5,4,ROUNDUP(DAY(tbl_raw_data[[#This Row],[updated_date]])/7,0))</f>
        <v>WEEK 1</v>
      </c>
      <c r="N965" s="71" t="str">
        <f>UPPER(VLOOKUP(tbl_raw_data[[#This Row],[Analyst]],settings!$A$1:$B$15,2,0))</f>
        <v>NITESH</v>
      </c>
      <c r="O965" s="71" t="str">
        <f>TRIM(UPPER(tbl_raw_data[[#This Row],[Outcome]]))</f>
        <v>WITHDRAW</v>
      </c>
      <c r="P965" s="71" t="str">
        <f>TRIM(UPPER(tbl_raw_data[[#This Row],[Queue Name]]))</f>
        <v>CONSUMER EXISTING</v>
      </c>
      <c r="Q965" s="71" t="str">
        <f>IF(tbl_raw_data[[#This Row],[time_taken_in_min]]&lt;=settings!$D$2,"SLA_MET","SLA_NOT_MET")</f>
        <v>SLA_NOT_MET</v>
      </c>
    </row>
    <row r="966" spans="1:17" x14ac:dyDescent="0.3">
      <c r="A966" s="5" t="s">
        <v>1929</v>
      </c>
      <c r="B966" s="34">
        <v>45140.868680555555</v>
      </c>
      <c r="C966" s="35">
        <v>45140.879976851851</v>
      </c>
      <c r="D966" s="2" t="s">
        <v>55</v>
      </c>
      <c r="E966" s="3" t="s">
        <v>8</v>
      </c>
      <c r="F966" s="2" t="s">
        <v>24</v>
      </c>
      <c r="G966" s="4"/>
      <c r="H966" s="84" t="str">
        <f t="shared" si="15"/>
        <v>Reason Unknown</v>
      </c>
      <c r="I966" s="63">
        <f>(tbl_raw_data[[#This Row],[Date Actioned]])-(tbl_raw_data[[#This Row],[Date Tagged]])</f>
        <v>1.1296296295768116E-2</v>
      </c>
      <c r="J966" s="66">
        <f>HOUR(tbl_raw_data[[#This Row],[time_taken]])*60+MINUTE(tbl_raw_data[[#This Row],[time_taken]])+SECOND(tbl_raw_data[[#This Row],[time_taken]])/60</f>
        <v>16.266666666666666</v>
      </c>
      <c r="K966" s="68">
        <f>DATE(YEAR(tbl_raw_data[[#This Row],[Date Actioned]]),MONTH(tbl_raw_data[[#This Row],[Date Actioned]]),DAY(tbl_raw_data[[#This Row],[Date Actioned]]))</f>
        <v>45140</v>
      </c>
      <c r="L966" s="65" t="str">
        <f>UPPER(TEXT(tbl_raw_data[[#This Row],[updated_date]],"MMMM"))</f>
        <v>AUGUST</v>
      </c>
      <c r="M966" s="65" t="str">
        <f>"WEEK "&amp;IF(ROUNDUP(DAY(tbl_raw_data[[#This Row],[updated_date]])/7,0)=5,4,ROUNDUP(DAY(tbl_raw_data[[#This Row],[updated_date]])/7,0))</f>
        <v>WEEK 1</v>
      </c>
      <c r="N966" s="71" t="str">
        <f>UPPER(VLOOKUP(tbl_raw_data[[#This Row],[Analyst]],settings!$A$1:$B$15,2,0))</f>
        <v>SAM</v>
      </c>
      <c r="O966" s="71" t="str">
        <f>TRIM(UPPER(tbl_raw_data[[#This Row],[Outcome]]))</f>
        <v>WITHDRAW</v>
      </c>
      <c r="P966" s="71" t="str">
        <f>TRIM(UPPER(tbl_raw_data[[#This Row],[Queue Name]]))</f>
        <v>CONSUMER POST BUREAU</v>
      </c>
      <c r="Q966" s="71" t="str">
        <f>IF(tbl_raw_data[[#This Row],[time_taken_in_min]]&lt;=settings!$D$2,"SLA_MET","SLA_NOT_MET")</f>
        <v>SLA_MET</v>
      </c>
    </row>
    <row r="967" spans="1:17" x14ac:dyDescent="0.3">
      <c r="A967" s="7" t="s">
        <v>1930</v>
      </c>
      <c r="B967" s="36">
        <v>45140.885335648149</v>
      </c>
      <c r="C967" s="37">
        <v>45140.910011574073</v>
      </c>
      <c r="D967" s="6" t="s">
        <v>47</v>
      </c>
      <c r="E967" s="6" t="s">
        <v>18</v>
      </c>
      <c r="F967" s="6" t="s">
        <v>12</v>
      </c>
      <c r="G967" s="6" t="s">
        <v>248</v>
      </c>
      <c r="H967" s="84" t="str">
        <f t="shared" si="15"/>
        <v>Incomplete Details</v>
      </c>
      <c r="I967" s="63">
        <f>(tbl_raw_data[[#This Row],[Date Actioned]])-(tbl_raw_data[[#This Row],[Date Tagged]])</f>
        <v>2.4675925924384501E-2</v>
      </c>
      <c r="J967" s="66">
        <f>HOUR(tbl_raw_data[[#This Row],[time_taken]])*60+MINUTE(tbl_raw_data[[#This Row],[time_taken]])+SECOND(tbl_raw_data[[#This Row],[time_taken]])/60</f>
        <v>35.533333333333331</v>
      </c>
      <c r="K967" s="68">
        <f>DATE(YEAR(tbl_raw_data[[#This Row],[Date Actioned]]),MONTH(tbl_raw_data[[#This Row],[Date Actioned]]),DAY(tbl_raw_data[[#This Row],[Date Actioned]]))</f>
        <v>45140</v>
      </c>
      <c r="L967" s="65" t="str">
        <f>UPPER(TEXT(tbl_raw_data[[#This Row],[updated_date]],"MMMM"))</f>
        <v>AUGUST</v>
      </c>
      <c r="M967" s="65" t="str">
        <f>"WEEK "&amp;IF(ROUNDUP(DAY(tbl_raw_data[[#This Row],[updated_date]])/7,0)=5,4,ROUNDUP(DAY(tbl_raw_data[[#This Row],[updated_date]])/7,0))</f>
        <v>WEEK 1</v>
      </c>
      <c r="N967" s="71" t="str">
        <f>UPPER(VLOOKUP(tbl_raw_data[[#This Row],[Analyst]],settings!$A$1:$B$15,2,0))</f>
        <v>NITESH</v>
      </c>
      <c r="O967" s="71" t="str">
        <f>TRIM(UPPER(tbl_raw_data[[#This Row],[Outcome]]))</f>
        <v>WITHDRAW</v>
      </c>
      <c r="P967" s="71" t="str">
        <f>TRIM(UPPER(tbl_raw_data[[#This Row],[Queue Name]]))</f>
        <v>CONSUMER PRE BUREAU</v>
      </c>
      <c r="Q967" s="71" t="str">
        <f>IF(tbl_raw_data[[#This Row],[time_taken_in_min]]&lt;=settings!$D$2,"SLA_MET","SLA_NOT_MET")</f>
        <v>SLA_NOT_MET</v>
      </c>
    </row>
    <row r="968" spans="1:17" x14ac:dyDescent="0.3">
      <c r="A968" s="1" t="s">
        <v>1931</v>
      </c>
      <c r="B968" s="34">
        <v>45140.891030092593</v>
      </c>
      <c r="C968" s="35">
        <v>45140.911956018521</v>
      </c>
      <c r="D968" s="2" t="s">
        <v>55</v>
      </c>
      <c r="E968" s="3" t="s">
        <v>8</v>
      </c>
      <c r="F968" s="2" t="s">
        <v>24</v>
      </c>
      <c r="G968" s="4"/>
      <c r="H968" s="84" t="str">
        <f t="shared" si="15"/>
        <v>Reason Unknown</v>
      </c>
      <c r="I968" s="63">
        <f>(tbl_raw_data[[#This Row],[Date Actioned]])-(tbl_raw_data[[#This Row],[Date Tagged]])</f>
        <v>2.0925925928167999E-2</v>
      </c>
      <c r="J968" s="66">
        <f>HOUR(tbl_raw_data[[#This Row],[time_taken]])*60+MINUTE(tbl_raw_data[[#This Row],[time_taken]])+SECOND(tbl_raw_data[[#This Row],[time_taken]])/60</f>
        <v>30.133333333333333</v>
      </c>
      <c r="K968" s="68">
        <f>DATE(YEAR(tbl_raw_data[[#This Row],[Date Actioned]]),MONTH(tbl_raw_data[[#This Row],[Date Actioned]]),DAY(tbl_raw_data[[#This Row],[Date Actioned]]))</f>
        <v>45140</v>
      </c>
      <c r="L968" s="65" t="str">
        <f>UPPER(TEXT(tbl_raw_data[[#This Row],[updated_date]],"MMMM"))</f>
        <v>AUGUST</v>
      </c>
      <c r="M968" s="65" t="str">
        <f>"WEEK "&amp;IF(ROUNDUP(DAY(tbl_raw_data[[#This Row],[updated_date]])/7,0)=5,4,ROUNDUP(DAY(tbl_raw_data[[#This Row],[updated_date]])/7,0))</f>
        <v>WEEK 1</v>
      </c>
      <c r="N968" s="71" t="str">
        <f>UPPER(VLOOKUP(tbl_raw_data[[#This Row],[Analyst]],settings!$A$1:$B$15,2,0))</f>
        <v>SAM</v>
      </c>
      <c r="O968" s="71" t="str">
        <f>TRIM(UPPER(tbl_raw_data[[#This Row],[Outcome]]))</f>
        <v>WITHDRAW</v>
      </c>
      <c r="P968" s="71" t="str">
        <f>TRIM(UPPER(tbl_raw_data[[#This Row],[Queue Name]]))</f>
        <v>CONSUMER POST BUREAU</v>
      </c>
      <c r="Q968" s="71" t="str">
        <f>IF(tbl_raw_data[[#This Row],[time_taken_in_min]]&lt;=settings!$D$2,"SLA_MET","SLA_NOT_MET")</f>
        <v>SLA_NOT_MET</v>
      </c>
    </row>
    <row r="969" spans="1:17" x14ac:dyDescent="0.3">
      <c r="A969" s="5" t="s">
        <v>1932</v>
      </c>
      <c r="B969" s="36">
        <v>45140.898587962962</v>
      </c>
      <c r="C969" s="37">
        <v>45140.915219907409</v>
      </c>
      <c r="D969" s="6" t="s">
        <v>47</v>
      </c>
      <c r="E969" s="6" t="s">
        <v>18</v>
      </c>
      <c r="F969" s="6" t="s">
        <v>24</v>
      </c>
      <c r="G969" s="6" t="s">
        <v>67</v>
      </c>
      <c r="H969" s="84" t="str">
        <f t="shared" si="15"/>
        <v>Incomplete Details</v>
      </c>
      <c r="I969" s="63">
        <f>(tbl_raw_data[[#This Row],[Date Actioned]])-(tbl_raw_data[[#This Row],[Date Tagged]])</f>
        <v>1.6631944446999114E-2</v>
      </c>
      <c r="J969" s="66">
        <f>HOUR(tbl_raw_data[[#This Row],[time_taken]])*60+MINUTE(tbl_raw_data[[#This Row],[time_taken]])+SECOND(tbl_raw_data[[#This Row],[time_taken]])/60</f>
        <v>23.95</v>
      </c>
      <c r="K969" s="68">
        <f>DATE(YEAR(tbl_raw_data[[#This Row],[Date Actioned]]),MONTH(tbl_raw_data[[#This Row],[Date Actioned]]),DAY(tbl_raw_data[[#This Row],[Date Actioned]]))</f>
        <v>45140</v>
      </c>
      <c r="L969" s="65" t="str">
        <f>UPPER(TEXT(tbl_raw_data[[#This Row],[updated_date]],"MMMM"))</f>
        <v>AUGUST</v>
      </c>
      <c r="M969" s="65" t="str">
        <f>"WEEK "&amp;IF(ROUNDUP(DAY(tbl_raw_data[[#This Row],[updated_date]])/7,0)=5,4,ROUNDUP(DAY(tbl_raw_data[[#This Row],[updated_date]])/7,0))</f>
        <v>WEEK 1</v>
      </c>
      <c r="N969" s="71" t="str">
        <f>UPPER(VLOOKUP(tbl_raw_data[[#This Row],[Analyst]],settings!$A$1:$B$15,2,0))</f>
        <v>SAM</v>
      </c>
      <c r="O969" s="71" t="str">
        <f>TRIM(UPPER(tbl_raw_data[[#This Row],[Outcome]]))</f>
        <v>WITHDRAW</v>
      </c>
      <c r="P969" s="71" t="str">
        <f>TRIM(UPPER(tbl_raw_data[[#This Row],[Queue Name]]))</f>
        <v>CONSUMER PRE BUREAU</v>
      </c>
      <c r="Q969" s="71" t="str">
        <f>IF(tbl_raw_data[[#This Row],[time_taken_in_min]]&lt;=settings!$D$2,"SLA_MET","SLA_NOT_MET")</f>
        <v>SLA_NOT_MET</v>
      </c>
    </row>
    <row r="970" spans="1:17" x14ac:dyDescent="0.3">
      <c r="A970" s="7" t="s">
        <v>1933</v>
      </c>
      <c r="B970" s="34">
        <v>45140.910034722219</v>
      </c>
      <c r="C970" s="38">
        <v>45140.917951388888</v>
      </c>
      <c r="D970" s="3" t="s">
        <v>47</v>
      </c>
      <c r="E970" s="3" t="s">
        <v>18</v>
      </c>
      <c r="F970" s="3" t="s">
        <v>12</v>
      </c>
      <c r="G970" s="3" t="s">
        <v>248</v>
      </c>
      <c r="H970" s="84" t="str">
        <f t="shared" si="15"/>
        <v>Incomplete Details</v>
      </c>
      <c r="I970" s="63">
        <f>(tbl_raw_data[[#This Row],[Date Actioned]])-(tbl_raw_data[[#This Row],[Date Tagged]])</f>
        <v>7.9166666691889986E-3</v>
      </c>
      <c r="J970" s="66">
        <f>HOUR(tbl_raw_data[[#This Row],[time_taken]])*60+MINUTE(tbl_raw_data[[#This Row],[time_taken]])+SECOND(tbl_raw_data[[#This Row],[time_taken]])/60</f>
        <v>11.4</v>
      </c>
      <c r="K970" s="68">
        <f>DATE(YEAR(tbl_raw_data[[#This Row],[Date Actioned]]),MONTH(tbl_raw_data[[#This Row],[Date Actioned]]),DAY(tbl_raw_data[[#This Row],[Date Actioned]]))</f>
        <v>45140</v>
      </c>
      <c r="L970" s="65" t="str">
        <f>UPPER(TEXT(tbl_raw_data[[#This Row],[updated_date]],"MMMM"))</f>
        <v>AUGUST</v>
      </c>
      <c r="M970" s="65" t="str">
        <f>"WEEK "&amp;IF(ROUNDUP(DAY(tbl_raw_data[[#This Row],[updated_date]])/7,0)=5,4,ROUNDUP(DAY(tbl_raw_data[[#This Row],[updated_date]])/7,0))</f>
        <v>WEEK 1</v>
      </c>
      <c r="N970" s="71" t="str">
        <f>UPPER(VLOOKUP(tbl_raw_data[[#This Row],[Analyst]],settings!$A$1:$B$15,2,0))</f>
        <v>NITESH</v>
      </c>
      <c r="O970" s="71" t="str">
        <f>TRIM(UPPER(tbl_raw_data[[#This Row],[Outcome]]))</f>
        <v>WITHDRAW</v>
      </c>
      <c r="P970" s="71" t="str">
        <f>TRIM(UPPER(tbl_raw_data[[#This Row],[Queue Name]]))</f>
        <v>CONSUMER PRE BUREAU</v>
      </c>
      <c r="Q970" s="71" t="str">
        <f>IF(tbl_raw_data[[#This Row],[time_taken_in_min]]&lt;=settings!$D$2,"SLA_MET","SLA_NOT_MET")</f>
        <v>SLA_MET</v>
      </c>
    </row>
    <row r="971" spans="1:17" x14ac:dyDescent="0.3">
      <c r="A971" s="1" t="s">
        <v>1934</v>
      </c>
      <c r="B971" s="36">
        <v>45140.91815972222</v>
      </c>
      <c r="C971" s="37">
        <v>45140.923541666663</v>
      </c>
      <c r="D971" s="6" t="s">
        <v>47</v>
      </c>
      <c r="E971" s="6" t="s">
        <v>18</v>
      </c>
      <c r="F971" s="6" t="s">
        <v>24</v>
      </c>
      <c r="G971" s="6" t="s">
        <v>67</v>
      </c>
      <c r="H971" s="84" t="str">
        <f t="shared" si="15"/>
        <v>Incomplete Details</v>
      </c>
      <c r="I971" s="63">
        <f>(tbl_raw_data[[#This Row],[Date Actioned]])-(tbl_raw_data[[#This Row],[Date Tagged]])</f>
        <v>5.3819444437976927E-3</v>
      </c>
      <c r="J971" s="66">
        <f>HOUR(tbl_raw_data[[#This Row],[time_taken]])*60+MINUTE(tbl_raw_data[[#This Row],[time_taken]])+SECOND(tbl_raw_data[[#This Row],[time_taken]])/60</f>
        <v>7.75</v>
      </c>
      <c r="K971" s="68">
        <f>DATE(YEAR(tbl_raw_data[[#This Row],[Date Actioned]]),MONTH(tbl_raw_data[[#This Row],[Date Actioned]]),DAY(tbl_raw_data[[#This Row],[Date Actioned]]))</f>
        <v>45140</v>
      </c>
      <c r="L971" s="65" t="str">
        <f>UPPER(TEXT(tbl_raw_data[[#This Row],[updated_date]],"MMMM"))</f>
        <v>AUGUST</v>
      </c>
      <c r="M971" s="65" t="str">
        <f>"WEEK "&amp;IF(ROUNDUP(DAY(tbl_raw_data[[#This Row],[updated_date]])/7,0)=5,4,ROUNDUP(DAY(tbl_raw_data[[#This Row],[updated_date]])/7,0))</f>
        <v>WEEK 1</v>
      </c>
      <c r="N971" s="71" t="str">
        <f>UPPER(VLOOKUP(tbl_raw_data[[#This Row],[Analyst]],settings!$A$1:$B$15,2,0))</f>
        <v>SAM</v>
      </c>
      <c r="O971" s="71" t="str">
        <f>TRIM(UPPER(tbl_raw_data[[#This Row],[Outcome]]))</f>
        <v>WITHDRAW</v>
      </c>
      <c r="P971" s="71" t="str">
        <f>TRIM(UPPER(tbl_raw_data[[#This Row],[Queue Name]]))</f>
        <v>CONSUMER PRE BUREAU</v>
      </c>
      <c r="Q971" s="71" t="str">
        <f>IF(tbl_raw_data[[#This Row],[time_taken_in_min]]&lt;=settings!$D$2,"SLA_MET","SLA_NOT_MET")</f>
        <v>SLA_MET</v>
      </c>
    </row>
    <row r="972" spans="1:17" x14ac:dyDescent="0.3">
      <c r="A972" s="5" t="s">
        <v>1935</v>
      </c>
      <c r="B972" s="34">
        <v>45140.920740740738</v>
      </c>
      <c r="C972" s="38">
        <v>45140.931423611109</v>
      </c>
      <c r="D972" s="3" t="s">
        <v>47</v>
      </c>
      <c r="E972" s="3" t="s">
        <v>8</v>
      </c>
      <c r="F972" s="3" t="s">
        <v>24</v>
      </c>
      <c r="G972" s="3" t="s">
        <v>249</v>
      </c>
      <c r="H972" s="84" t="str">
        <f t="shared" si="15"/>
        <v>Incomplete Details</v>
      </c>
      <c r="I972" s="63">
        <f>(tbl_raw_data[[#This Row],[Date Actioned]])-(tbl_raw_data[[#This Row],[Date Tagged]])</f>
        <v>1.0682870371965691E-2</v>
      </c>
      <c r="J972" s="66">
        <f>HOUR(tbl_raw_data[[#This Row],[time_taken]])*60+MINUTE(tbl_raw_data[[#This Row],[time_taken]])+SECOND(tbl_raw_data[[#This Row],[time_taken]])/60</f>
        <v>15.383333333333333</v>
      </c>
      <c r="K972" s="68">
        <f>DATE(YEAR(tbl_raw_data[[#This Row],[Date Actioned]]),MONTH(tbl_raw_data[[#This Row],[Date Actioned]]),DAY(tbl_raw_data[[#This Row],[Date Actioned]]))</f>
        <v>45140</v>
      </c>
      <c r="L972" s="65" t="str">
        <f>UPPER(TEXT(tbl_raw_data[[#This Row],[updated_date]],"MMMM"))</f>
        <v>AUGUST</v>
      </c>
      <c r="M972" s="65" t="str">
        <f>"WEEK "&amp;IF(ROUNDUP(DAY(tbl_raw_data[[#This Row],[updated_date]])/7,0)=5,4,ROUNDUP(DAY(tbl_raw_data[[#This Row],[updated_date]])/7,0))</f>
        <v>WEEK 1</v>
      </c>
      <c r="N972" s="71" t="str">
        <f>UPPER(VLOOKUP(tbl_raw_data[[#This Row],[Analyst]],settings!$A$1:$B$15,2,0))</f>
        <v>SAM</v>
      </c>
      <c r="O972" s="71" t="str">
        <f>TRIM(UPPER(tbl_raw_data[[#This Row],[Outcome]]))</f>
        <v>WITHDRAW</v>
      </c>
      <c r="P972" s="71" t="str">
        <f>TRIM(UPPER(tbl_raw_data[[#This Row],[Queue Name]]))</f>
        <v>CONSUMER POST BUREAU</v>
      </c>
      <c r="Q972" s="71" t="str">
        <f>IF(tbl_raw_data[[#This Row],[time_taken_in_min]]&lt;=settings!$D$2,"SLA_MET","SLA_NOT_MET")</f>
        <v>SLA_MET</v>
      </c>
    </row>
    <row r="973" spans="1:17" x14ac:dyDescent="0.3">
      <c r="A973" s="7" t="s">
        <v>1936</v>
      </c>
      <c r="B973" s="36">
        <v>45140.934305555558</v>
      </c>
      <c r="C973" s="37">
        <v>45140.935543981483</v>
      </c>
      <c r="D973" s="6" t="s">
        <v>47</v>
      </c>
      <c r="E973" s="6" t="s">
        <v>18</v>
      </c>
      <c r="F973" s="6" t="s">
        <v>24</v>
      </c>
      <c r="G973" s="6" t="s">
        <v>67</v>
      </c>
      <c r="H973" s="84" t="str">
        <f t="shared" si="15"/>
        <v>Incomplete Details</v>
      </c>
      <c r="I973" s="63">
        <f>(tbl_raw_data[[#This Row],[Date Actioned]])-(tbl_raw_data[[#This Row],[Date Tagged]])</f>
        <v>1.2384259243845008E-3</v>
      </c>
      <c r="J973" s="66">
        <f>HOUR(tbl_raw_data[[#This Row],[time_taken]])*60+MINUTE(tbl_raw_data[[#This Row],[time_taken]])+SECOND(tbl_raw_data[[#This Row],[time_taken]])/60</f>
        <v>1.7833333333333332</v>
      </c>
      <c r="K973" s="68">
        <f>DATE(YEAR(tbl_raw_data[[#This Row],[Date Actioned]]),MONTH(tbl_raw_data[[#This Row],[Date Actioned]]),DAY(tbl_raw_data[[#This Row],[Date Actioned]]))</f>
        <v>45140</v>
      </c>
      <c r="L973" s="65" t="str">
        <f>UPPER(TEXT(tbl_raw_data[[#This Row],[updated_date]],"MMMM"))</f>
        <v>AUGUST</v>
      </c>
      <c r="M973" s="65" t="str">
        <f>"WEEK "&amp;IF(ROUNDUP(DAY(tbl_raw_data[[#This Row],[updated_date]])/7,0)=5,4,ROUNDUP(DAY(tbl_raw_data[[#This Row],[updated_date]])/7,0))</f>
        <v>WEEK 1</v>
      </c>
      <c r="N973" s="71" t="str">
        <f>UPPER(VLOOKUP(tbl_raw_data[[#This Row],[Analyst]],settings!$A$1:$B$15,2,0))</f>
        <v>SAM</v>
      </c>
      <c r="O973" s="71" t="str">
        <f>TRIM(UPPER(tbl_raw_data[[#This Row],[Outcome]]))</f>
        <v>WITHDRAW</v>
      </c>
      <c r="P973" s="71" t="str">
        <f>TRIM(UPPER(tbl_raw_data[[#This Row],[Queue Name]]))</f>
        <v>CONSUMER PRE BUREAU</v>
      </c>
      <c r="Q973" s="71" t="str">
        <f>IF(tbl_raw_data[[#This Row],[time_taken_in_min]]&lt;=settings!$D$2,"SLA_MET","SLA_NOT_MET")</f>
        <v>SLA_MET</v>
      </c>
    </row>
    <row r="974" spans="1:17" hidden="1" x14ac:dyDescent="0.3">
      <c r="A974" s="1" t="s">
        <v>1937</v>
      </c>
      <c r="B974" s="34">
        <v>45141.385625000003</v>
      </c>
      <c r="C974" s="38">
        <v>45141.392754629633</v>
      </c>
      <c r="D974" s="3" t="s">
        <v>10</v>
      </c>
      <c r="E974" s="3" t="s">
        <v>11</v>
      </c>
      <c r="F974" s="3" t="s">
        <v>206</v>
      </c>
      <c r="G974" s="3" t="s">
        <v>15</v>
      </c>
      <c r="H974" s="84" t="str">
        <f t="shared" si="15"/>
        <v>Reason Unknown</v>
      </c>
      <c r="I974" s="63">
        <f>(tbl_raw_data[[#This Row],[Date Actioned]])-(tbl_raw_data[[#This Row],[Date Tagged]])</f>
        <v>7.1296296300715767E-3</v>
      </c>
      <c r="J974" s="66">
        <f>HOUR(tbl_raw_data[[#This Row],[time_taken]])*60+MINUTE(tbl_raw_data[[#This Row],[time_taken]])+SECOND(tbl_raw_data[[#This Row],[time_taken]])/60</f>
        <v>10.266666666666667</v>
      </c>
      <c r="K974" s="68">
        <f>DATE(YEAR(tbl_raw_data[[#This Row],[Date Actioned]]),MONTH(tbl_raw_data[[#This Row],[Date Actioned]]),DAY(tbl_raw_data[[#This Row],[Date Actioned]]))</f>
        <v>45141</v>
      </c>
      <c r="L974" s="65" t="str">
        <f>UPPER(TEXT(tbl_raw_data[[#This Row],[updated_date]],"MMMM"))</f>
        <v>AUGUST</v>
      </c>
      <c r="M974" s="65" t="str">
        <f>"WEEK "&amp;IF(ROUNDUP(DAY(tbl_raw_data[[#This Row],[updated_date]])/7,0)=5,4,ROUNDUP(DAY(tbl_raw_data[[#This Row],[updated_date]])/7,0))</f>
        <v>WEEK 1</v>
      </c>
      <c r="N974" s="71" t="str">
        <f>UPPER(VLOOKUP(tbl_raw_data[[#This Row],[Analyst]],settings!$A$1:$B$15,2,0))</f>
        <v>HARDIK</v>
      </c>
      <c r="O974" s="71" t="str">
        <f>TRIM(UPPER(tbl_raw_data[[#This Row],[Outcome]]))</f>
        <v>APPROVE</v>
      </c>
      <c r="P974" s="71" t="str">
        <f>TRIM(UPPER(tbl_raw_data[[#This Row],[Queue Name]]))</f>
        <v>CONSUMER EXISTING</v>
      </c>
      <c r="Q974" s="71" t="str">
        <f>IF(tbl_raw_data[[#This Row],[time_taken_in_min]]&lt;=settings!$D$2,"SLA_MET","SLA_NOT_MET")</f>
        <v>SLA_MET</v>
      </c>
    </row>
    <row r="975" spans="1:17" hidden="1" x14ac:dyDescent="0.3">
      <c r="A975" s="5" t="s">
        <v>1938</v>
      </c>
      <c r="B975" s="36">
        <v>45141.40525462963</v>
      </c>
      <c r="C975" s="39">
        <v>45141.412256944444</v>
      </c>
      <c r="D975" s="8" t="s">
        <v>15</v>
      </c>
      <c r="E975" s="6" t="s">
        <v>11</v>
      </c>
      <c r="F975" s="8" t="s">
        <v>114</v>
      </c>
      <c r="G975" s="9"/>
      <c r="H975" s="84" t="str">
        <f t="shared" si="15"/>
        <v>Reason Unknown</v>
      </c>
      <c r="I975" s="63">
        <f>(tbl_raw_data[[#This Row],[Date Actioned]])-(tbl_raw_data[[#This Row],[Date Tagged]])</f>
        <v>7.0023148145992309E-3</v>
      </c>
      <c r="J975" s="66">
        <f>HOUR(tbl_raw_data[[#This Row],[time_taken]])*60+MINUTE(tbl_raw_data[[#This Row],[time_taken]])+SECOND(tbl_raw_data[[#This Row],[time_taken]])/60</f>
        <v>10.083333333333334</v>
      </c>
      <c r="K975" s="68">
        <f>DATE(YEAR(tbl_raw_data[[#This Row],[Date Actioned]]),MONTH(tbl_raw_data[[#This Row],[Date Actioned]]),DAY(tbl_raw_data[[#This Row],[Date Actioned]]))</f>
        <v>45141</v>
      </c>
      <c r="L975" s="65" t="str">
        <f>UPPER(TEXT(tbl_raw_data[[#This Row],[updated_date]],"MMMM"))</f>
        <v>AUGUST</v>
      </c>
      <c r="M975" s="65" t="str">
        <f>"WEEK "&amp;IF(ROUNDUP(DAY(tbl_raw_data[[#This Row],[updated_date]])/7,0)=5,4,ROUNDUP(DAY(tbl_raw_data[[#This Row],[updated_date]])/7,0))</f>
        <v>WEEK 1</v>
      </c>
      <c r="N975" s="71" t="str">
        <f>UPPER(VLOOKUP(tbl_raw_data[[#This Row],[Analyst]],settings!$A$1:$B$15,2,0))</f>
        <v>FARDIN</v>
      </c>
      <c r="O975" s="71" t="str">
        <f>TRIM(UPPER(tbl_raw_data[[#This Row],[Outcome]]))</f>
        <v>APPROVE</v>
      </c>
      <c r="P975" s="71" t="str">
        <f>TRIM(UPPER(tbl_raw_data[[#This Row],[Queue Name]]))</f>
        <v>CONSUMER EXISTING</v>
      </c>
      <c r="Q975" s="71" t="str">
        <f>IF(tbl_raw_data[[#This Row],[time_taken_in_min]]&lt;=settings!$D$2,"SLA_MET","SLA_NOT_MET")</f>
        <v>SLA_MET</v>
      </c>
    </row>
    <row r="976" spans="1:17" hidden="1" x14ac:dyDescent="0.3">
      <c r="A976" s="7" t="s">
        <v>1939</v>
      </c>
      <c r="B976" s="34">
        <v>45141.411053240743</v>
      </c>
      <c r="C976" s="35">
        <v>45141.418668981481</v>
      </c>
      <c r="D976" s="2" t="s">
        <v>15</v>
      </c>
      <c r="E976" s="3" t="s">
        <v>11</v>
      </c>
      <c r="F976" s="2" t="s">
        <v>114</v>
      </c>
      <c r="G976" s="4"/>
      <c r="H976" s="84" t="str">
        <f t="shared" si="15"/>
        <v>Reason Unknown</v>
      </c>
      <c r="I976" s="63">
        <f>(tbl_raw_data[[#This Row],[Date Actioned]])-(tbl_raw_data[[#This Row],[Date Tagged]])</f>
        <v>7.6157407384016551E-3</v>
      </c>
      <c r="J976" s="66">
        <f>HOUR(tbl_raw_data[[#This Row],[time_taken]])*60+MINUTE(tbl_raw_data[[#This Row],[time_taken]])+SECOND(tbl_raw_data[[#This Row],[time_taken]])/60</f>
        <v>10.966666666666667</v>
      </c>
      <c r="K976" s="68">
        <f>DATE(YEAR(tbl_raw_data[[#This Row],[Date Actioned]]),MONTH(tbl_raw_data[[#This Row],[Date Actioned]]),DAY(tbl_raw_data[[#This Row],[Date Actioned]]))</f>
        <v>45141</v>
      </c>
      <c r="L976" s="65" t="str">
        <f>UPPER(TEXT(tbl_raw_data[[#This Row],[updated_date]],"MMMM"))</f>
        <v>AUGUST</v>
      </c>
      <c r="M976" s="65" t="str">
        <f>"WEEK "&amp;IF(ROUNDUP(DAY(tbl_raw_data[[#This Row],[updated_date]])/7,0)=5,4,ROUNDUP(DAY(tbl_raw_data[[#This Row],[updated_date]])/7,0))</f>
        <v>WEEK 1</v>
      </c>
      <c r="N976" s="71" t="str">
        <f>UPPER(VLOOKUP(tbl_raw_data[[#This Row],[Analyst]],settings!$A$1:$B$15,2,0))</f>
        <v>FARDIN</v>
      </c>
      <c r="O976" s="71" t="str">
        <f>TRIM(UPPER(tbl_raw_data[[#This Row],[Outcome]]))</f>
        <v>APPROVE</v>
      </c>
      <c r="P976" s="71" t="str">
        <f>TRIM(UPPER(tbl_raw_data[[#This Row],[Queue Name]]))</f>
        <v>CONSUMER EXISTING</v>
      </c>
      <c r="Q976" s="71" t="str">
        <f>IF(tbl_raw_data[[#This Row],[time_taken_in_min]]&lt;=settings!$D$2,"SLA_MET","SLA_NOT_MET")</f>
        <v>SLA_MET</v>
      </c>
    </row>
    <row r="977" spans="1:17" hidden="1" x14ac:dyDescent="0.3">
      <c r="A977" s="1" t="s">
        <v>1940</v>
      </c>
      <c r="B977" s="36">
        <v>45141.421666666669</v>
      </c>
      <c r="C977" s="37">
        <v>45141.422627314816</v>
      </c>
      <c r="D977" s="6" t="s">
        <v>10</v>
      </c>
      <c r="E977" s="6" t="s">
        <v>11</v>
      </c>
      <c r="F977" s="6" t="s">
        <v>207</v>
      </c>
      <c r="G977" s="6" t="s">
        <v>15</v>
      </c>
      <c r="H977" s="84" t="str">
        <f t="shared" si="15"/>
        <v>Reason Unknown</v>
      </c>
      <c r="I977" s="63">
        <f>(tbl_raw_data[[#This Row],[Date Actioned]])-(tbl_raw_data[[#This Row],[Date Tagged]])</f>
        <v>9.6064814715646207E-4</v>
      </c>
      <c r="J977" s="66">
        <f>HOUR(tbl_raw_data[[#This Row],[time_taken]])*60+MINUTE(tbl_raw_data[[#This Row],[time_taken]])+SECOND(tbl_raw_data[[#This Row],[time_taken]])/60</f>
        <v>1.3833333333333333</v>
      </c>
      <c r="K977" s="68">
        <f>DATE(YEAR(tbl_raw_data[[#This Row],[Date Actioned]]),MONTH(tbl_raw_data[[#This Row],[Date Actioned]]),DAY(tbl_raw_data[[#This Row],[Date Actioned]]))</f>
        <v>45141</v>
      </c>
      <c r="L977" s="65" t="str">
        <f>UPPER(TEXT(tbl_raw_data[[#This Row],[updated_date]],"MMMM"))</f>
        <v>AUGUST</v>
      </c>
      <c r="M977" s="65" t="str">
        <f>"WEEK "&amp;IF(ROUNDUP(DAY(tbl_raw_data[[#This Row],[updated_date]])/7,0)=5,4,ROUNDUP(DAY(tbl_raw_data[[#This Row],[updated_date]])/7,0))</f>
        <v>WEEK 1</v>
      </c>
      <c r="N977" s="71" t="str">
        <f>UPPER(VLOOKUP(tbl_raw_data[[#This Row],[Analyst]],settings!$A$1:$B$15,2,0))</f>
        <v>RAJ</v>
      </c>
      <c r="O977" s="71" t="str">
        <f>TRIM(UPPER(tbl_raw_data[[#This Row],[Outcome]]))</f>
        <v>APPROVE</v>
      </c>
      <c r="P977" s="71" t="str">
        <f>TRIM(UPPER(tbl_raw_data[[#This Row],[Queue Name]]))</f>
        <v>CONSUMER EXISTING</v>
      </c>
      <c r="Q977" s="71" t="str">
        <f>IF(tbl_raw_data[[#This Row],[time_taken_in_min]]&lt;=settings!$D$2,"SLA_MET","SLA_NOT_MET")</f>
        <v>SLA_MET</v>
      </c>
    </row>
    <row r="978" spans="1:17" hidden="1" x14ac:dyDescent="0.3">
      <c r="A978" s="5" t="s">
        <v>1941</v>
      </c>
      <c r="B978" s="34">
        <v>45141.431481481479</v>
      </c>
      <c r="C978" s="35">
        <v>45141.438217592593</v>
      </c>
      <c r="D978" s="2" t="s">
        <v>15</v>
      </c>
      <c r="E978" s="3" t="s">
        <v>11</v>
      </c>
      <c r="F978" s="2" t="s">
        <v>14</v>
      </c>
      <c r="G978" s="4"/>
      <c r="H978" s="84" t="str">
        <f t="shared" si="15"/>
        <v>Reason Unknown</v>
      </c>
      <c r="I978" s="63">
        <f>(tbl_raw_data[[#This Row],[Date Actioned]])-(tbl_raw_data[[#This Row],[Date Tagged]])</f>
        <v>6.7361111141508445E-3</v>
      </c>
      <c r="J978" s="66">
        <f>HOUR(tbl_raw_data[[#This Row],[time_taken]])*60+MINUTE(tbl_raw_data[[#This Row],[time_taken]])+SECOND(tbl_raw_data[[#This Row],[time_taken]])/60</f>
        <v>9.6999999999999993</v>
      </c>
      <c r="K978" s="68">
        <f>DATE(YEAR(tbl_raw_data[[#This Row],[Date Actioned]]),MONTH(tbl_raw_data[[#This Row],[Date Actioned]]),DAY(tbl_raw_data[[#This Row],[Date Actioned]]))</f>
        <v>45141</v>
      </c>
      <c r="L978" s="65" t="str">
        <f>UPPER(TEXT(tbl_raw_data[[#This Row],[updated_date]],"MMMM"))</f>
        <v>AUGUST</v>
      </c>
      <c r="M978" s="65" t="str">
        <f>"WEEK "&amp;IF(ROUNDUP(DAY(tbl_raw_data[[#This Row],[updated_date]])/7,0)=5,4,ROUNDUP(DAY(tbl_raw_data[[#This Row],[updated_date]])/7,0))</f>
        <v>WEEK 1</v>
      </c>
      <c r="N978" s="71" t="str">
        <f>UPPER(VLOOKUP(tbl_raw_data[[#This Row],[Analyst]],settings!$A$1:$B$15,2,0))</f>
        <v>CAMROON</v>
      </c>
      <c r="O978" s="71" t="str">
        <f>TRIM(UPPER(tbl_raw_data[[#This Row],[Outcome]]))</f>
        <v>APPROVE</v>
      </c>
      <c r="P978" s="71" t="str">
        <f>TRIM(UPPER(tbl_raw_data[[#This Row],[Queue Name]]))</f>
        <v>CONSUMER EXISTING</v>
      </c>
      <c r="Q978" s="71" t="str">
        <f>IF(tbl_raw_data[[#This Row],[time_taken_in_min]]&lt;=settings!$D$2,"SLA_MET","SLA_NOT_MET")</f>
        <v>SLA_MET</v>
      </c>
    </row>
    <row r="979" spans="1:17" hidden="1" x14ac:dyDescent="0.3">
      <c r="A979" s="7" t="s">
        <v>1942</v>
      </c>
      <c r="B979" s="36">
        <v>45141.441724537035</v>
      </c>
      <c r="C979" s="39">
        <v>45141.450057870374</v>
      </c>
      <c r="D979" s="8" t="s">
        <v>15</v>
      </c>
      <c r="E979" s="6" t="s">
        <v>8</v>
      </c>
      <c r="F979" s="8" t="s">
        <v>114</v>
      </c>
      <c r="G979" s="9"/>
      <c r="H979" s="84" t="str">
        <f t="shared" si="15"/>
        <v>Reason Unknown</v>
      </c>
      <c r="I979" s="63">
        <f>(tbl_raw_data[[#This Row],[Date Actioned]])-(tbl_raw_data[[#This Row],[Date Tagged]])</f>
        <v>8.3333333386690356E-3</v>
      </c>
      <c r="J979" s="66">
        <f>HOUR(tbl_raw_data[[#This Row],[time_taken]])*60+MINUTE(tbl_raw_data[[#This Row],[time_taken]])+SECOND(tbl_raw_data[[#This Row],[time_taken]])/60</f>
        <v>12</v>
      </c>
      <c r="K979" s="68">
        <f>DATE(YEAR(tbl_raw_data[[#This Row],[Date Actioned]]),MONTH(tbl_raw_data[[#This Row],[Date Actioned]]),DAY(tbl_raw_data[[#This Row],[Date Actioned]]))</f>
        <v>45141</v>
      </c>
      <c r="L979" s="65" t="str">
        <f>UPPER(TEXT(tbl_raw_data[[#This Row],[updated_date]],"MMMM"))</f>
        <v>AUGUST</v>
      </c>
      <c r="M979" s="65" t="str">
        <f>"WEEK "&amp;IF(ROUNDUP(DAY(tbl_raw_data[[#This Row],[updated_date]])/7,0)=5,4,ROUNDUP(DAY(tbl_raw_data[[#This Row],[updated_date]])/7,0))</f>
        <v>WEEK 1</v>
      </c>
      <c r="N979" s="71" t="str">
        <f>UPPER(VLOOKUP(tbl_raw_data[[#This Row],[Analyst]],settings!$A$1:$B$15,2,0))</f>
        <v>FARDIN</v>
      </c>
      <c r="O979" s="71" t="str">
        <f>TRIM(UPPER(tbl_raw_data[[#This Row],[Outcome]]))</f>
        <v>APPROVE</v>
      </c>
      <c r="P979" s="71" t="str">
        <f>TRIM(UPPER(tbl_raw_data[[#This Row],[Queue Name]]))</f>
        <v>CONSUMER POST BUREAU</v>
      </c>
      <c r="Q979" s="71" t="str">
        <f>IF(tbl_raw_data[[#This Row],[time_taken_in_min]]&lt;=settings!$D$2,"SLA_MET","SLA_NOT_MET")</f>
        <v>SLA_MET</v>
      </c>
    </row>
    <row r="980" spans="1:17" hidden="1" x14ac:dyDescent="0.3">
      <c r="A980" s="1" t="s">
        <v>1943</v>
      </c>
      <c r="B980" s="34">
        <v>45141.444641203707</v>
      </c>
      <c r="C980" s="38">
        <v>45141.45548611111</v>
      </c>
      <c r="D980" s="3" t="s">
        <v>10</v>
      </c>
      <c r="E980" s="3" t="s">
        <v>18</v>
      </c>
      <c r="F980" s="3" t="s">
        <v>12</v>
      </c>
      <c r="G980" s="3" t="s">
        <v>15</v>
      </c>
      <c r="H980" s="84" t="str">
        <f t="shared" si="15"/>
        <v>Reason Unknown</v>
      </c>
      <c r="I980" s="63">
        <f>(tbl_raw_data[[#This Row],[Date Actioned]])-(tbl_raw_data[[#This Row],[Date Tagged]])</f>
        <v>1.0844907403225079E-2</v>
      </c>
      <c r="J980" s="66">
        <f>HOUR(tbl_raw_data[[#This Row],[time_taken]])*60+MINUTE(tbl_raw_data[[#This Row],[time_taken]])+SECOND(tbl_raw_data[[#This Row],[time_taken]])/60</f>
        <v>15.616666666666667</v>
      </c>
      <c r="K980" s="68">
        <f>DATE(YEAR(tbl_raw_data[[#This Row],[Date Actioned]]),MONTH(tbl_raw_data[[#This Row],[Date Actioned]]),DAY(tbl_raw_data[[#This Row],[Date Actioned]]))</f>
        <v>45141</v>
      </c>
      <c r="L980" s="65" t="str">
        <f>UPPER(TEXT(tbl_raw_data[[#This Row],[updated_date]],"MMMM"))</f>
        <v>AUGUST</v>
      </c>
      <c r="M980" s="65" t="str">
        <f>"WEEK "&amp;IF(ROUNDUP(DAY(tbl_raw_data[[#This Row],[updated_date]])/7,0)=5,4,ROUNDUP(DAY(tbl_raw_data[[#This Row],[updated_date]])/7,0))</f>
        <v>WEEK 1</v>
      </c>
      <c r="N980" s="71" t="str">
        <f>UPPER(VLOOKUP(tbl_raw_data[[#This Row],[Analyst]],settings!$A$1:$B$15,2,0))</f>
        <v>NITESH</v>
      </c>
      <c r="O980" s="71" t="str">
        <f>TRIM(UPPER(tbl_raw_data[[#This Row],[Outcome]]))</f>
        <v>APPROVE</v>
      </c>
      <c r="P980" s="71" t="str">
        <f>TRIM(UPPER(tbl_raw_data[[#This Row],[Queue Name]]))</f>
        <v>CONSUMER PRE BUREAU</v>
      </c>
      <c r="Q980" s="71" t="str">
        <f>IF(tbl_raw_data[[#This Row],[time_taken_in_min]]&lt;=settings!$D$2,"SLA_MET","SLA_NOT_MET")</f>
        <v>SLA_MET</v>
      </c>
    </row>
    <row r="981" spans="1:17" hidden="1" x14ac:dyDescent="0.3">
      <c r="A981" s="5" t="s">
        <v>1944</v>
      </c>
      <c r="B981" s="36">
        <v>45141.456446759257</v>
      </c>
      <c r="C981" s="37">
        <v>45141.46162037037</v>
      </c>
      <c r="D981" s="6" t="s">
        <v>10</v>
      </c>
      <c r="E981" s="6" t="s">
        <v>18</v>
      </c>
      <c r="F981" s="6" t="s">
        <v>206</v>
      </c>
      <c r="G981" s="6" t="s">
        <v>15</v>
      </c>
      <c r="H981" s="84" t="str">
        <f t="shared" si="15"/>
        <v>Reason Unknown</v>
      </c>
      <c r="I981" s="63">
        <f>(tbl_raw_data[[#This Row],[Date Actioned]])-(tbl_raw_data[[#This Row],[Date Tagged]])</f>
        <v>5.173611112695653E-3</v>
      </c>
      <c r="J981" s="66">
        <f>HOUR(tbl_raw_data[[#This Row],[time_taken]])*60+MINUTE(tbl_raw_data[[#This Row],[time_taken]])+SECOND(tbl_raw_data[[#This Row],[time_taken]])/60</f>
        <v>7.45</v>
      </c>
      <c r="K981" s="68">
        <f>DATE(YEAR(tbl_raw_data[[#This Row],[Date Actioned]]),MONTH(tbl_raw_data[[#This Row],[Date Actioned]]),DAY(tbl_raw_data[[#This Row],[Date Actioned]]))</f>
        <v>45141</v>
      </c>
      <c r="L981" s="65" t="str">
        <f>UPPER(TEXT(tbl_raw_data[[#This Row],[updated_date]],"MMMM"))</f>
        <v>AUGUST</v>
      </c>
      <c r="M981" s="65" t="str">
        <f>"WEEK "&amp;IF(ROUNDUP(DAY(tbl_raw_data[[#This Row],[updated_date]])/7,0)=5,4,ROUNDUP(DAY(tbl_raw_data[[#This Row],[updated_date]])/7,0))</f>
        <v>WEEK 1</v>
      </c>
      <c r="N981" s="71" t="str">
        <f>UPPER(VLOOKUP(tbl_raw_data[[#This Row],[Analyst]],settings!$A$1:$B$15,2,0))</f>
        <v>HARDIK</v>
      </c>
      <c r="O981" s="71" t="str">
        <f>TRIM(UPPER(tbl_raw_data[[#This Row],[Outcome]]))</f>
        <v>APPROVE</v>
      </c>
      <c r="P981" s="71" t="str">
        <f>TRIM(UPPER(tbl_raw_data[[#This Row],[Queue Name]]))</f>
        <v>CONSUMER PRE BUREAU</v>
      </c>
      <c r="Q981" s="71" t="str">
        <f>IF(tbl_raw_data[[#This Row],[time_taken_in_min]]&lt;=settings!$D$2,"SLA_MET","SLA_NOT_MET")</f>
        <v>SLA_MET</v>
      </c>
    </row>
    <row r="982" spans="1:17" hidden="1" x14ac:dyDescent="0.3">
      <c r="A982" s="7" t="s">
        <v>1945</v>
      </c>
      <c r="B982" s="34">
        <v>45141.463078703702</v>
      </c>
      <c r="C982" s="35">
        <v>45141.473819444444</v>
      </c>
      <c r="D982" s="2" t="s">
        <v>15</v>
      </c>
      <c r="E982" s="3" t="s">
        <v>11</v>
      </c>
      <c r="F982" s="2" t="s">
        <v>14</v>
      </c>
      <c r="G982" s="4"/>
      <c r="H982" s="84" t="str">
        <f t="shared" si="15"/>
        <v>Reason Unknown</v>
      </c>
      <c r="I982" s="63">
        <f>(tbl_raw_data[[#This Row],[Date Actioned]])-(tbl_raw_data[[#This Row],[Date Tagged]])</f>
        <v>1.0740740741312038E-2</v>
      </c>
      <c r="J982" s="66">
        <f>HOUR(tbl_raw_data[[#This Row],[time_taken]])*60+MINUTE(tbl_raw_data[[#This Row],[time_taken]])+SECOND(tbl_raw_data[[#This Row],[time_taken]])/60</f>
        <v>15.466666666666667</v>
      </c>
      <c r="K982" s="68">
        <f>DATE(YEAR(tbl_raw_data[[#This Row],[Date Actioned]]),MONTH(tbl_raw_data[[#This Row],[Date Actioned]]),DAY(tbl_raw_data[[#This Row],[Date Actioned]]))</f>
        <v>45141</v>
      </c>
      <c r="L982" s="65" t="str">
        <f>UPPER(TEXT(tbl_raw_data[[#This Row],[updated_date]],"MMMM"))</f>
        <v>AUGUST</v>
      </c>
      <c r="M982" s="65" t="str">
        <f>"WEEK "&amp;IF(ROUNDUP(DAY(tbl_raw_data[[#This Row],[updated_date]])/7,0)=5,4,ROUNDUP(DAY(tbl_raw_data[[#This Row],[updated_date]])/7,0))</f>
        <v>WEEK 1</v>
      </c>
      <c r="N982" s="71" t="str">
        <f>UPPER(VLOOKUP(tbl_raw_data[[#This Row],[Analyst]],settings!$A$1:$B$15,2,0))</f>
        <v>CAMROON</v>
      </c>
      <c r="O982" s="71" t="str">
        <f>TRIM(UPPER(tbl_raw_data[[#This Row],[Outcome]]))</f>
        <v>APPROVE</v>
      </c>
      <c r="P982" s="71" t="str">
        <f>TRIM(UPPER(tbl_raw_data[[#This Row],[Queue Name]]))</f>
        <v>CONSUMER EXISTING</v>
      </c>
      <c r="Q982" s="71" t="str">
        <f>IF(tbl_raw_data[[#This Row],[time_taken_in_min]]&lt;=settings!$D$2,"SLA_MET","SLA_NOT_MET")</f>
        <v>SLA_MET</v>
      </c>
    </row>
    <row r="983" spans="1:17" hidden="1" x14ac:dyDescent="0.3">
      <c r="A983" s="1" t="s">
        <v>1946</v>
      </c>
      <c r="B983" s="36">
        <v>45141.465219907404</v>
      </c>
      <c r="C983" s="39">
        <v>45141.475902777776</v>
      </c>
      <c r="D983" s="8" t="s">
        <v>15</v>
      </c>
      <c r="E983" s="6" t="s">
        <v>11</v>
      </c>
      <c r="F983" s="8" t="s">
        <v>114</v>
      </c>
      <c r="G983" s="9"/>
      <c r="H983" s="84" t="str">
        <f t="shared" si="15"/>
        <v>Reason Unknown</v>
      </c>
      <c r="I983" s="63">
        <f>(tbl_raw_data[[#This Row],[Date Actioned]])-(tbl_raw_data[[#This Row],[Date Tagged]])</f>
        <v>1.0682870371965691E-2</v>
      </c>
      <c r="J983" s="66">
        <f>HOUR(tbl_raw_data[[#This Row],[time_taken]])*60+MINUTE(tbl_raw_data[[#This Row],[time_taken]])+SECOND(tbl_raw_data[[#This Row],[time_taken]])/60</f>
        <v>15.383333333333333</v>
      </c>
      <c r="K983" s="68">
        <f>DATE(YEAR(tbl_raw_data[[#This Row],[Date Actioned]]),MONTH(tbl_raw_data[[#This Row],[Date Actioned]]),DAY(tbl_raw_data[[#This Row],[Date Actioned]]))</f>
        <v>45141</v>
      </c>
      <c r="L983" s="65" t="str">
        <f>UPPER(TEXT(tbl_raw_data[[#This Row],[updated_date]],"MMMM"))</f>
        <v>AUGUST</v>
      </c>
      <c r="M983" s="65" t="str">
        <f>"WEEK "&amp;IF(ROUNDUP(DAY(tbl_raw_data[[#This Row],[updated_date]])/7,0)=5,4,ROUNDUP(DAY(tbl_raw_data[[#This Row],[updated_date]])/7,0))</f>
        <v>WEEK 1</v>
      </c>
      <c r="N983" s="71" t="str">
        <f>UPPER(VLOOKUP(tbl_raw_data[[#This Row],[Analyst]],settings!$A$1:$B$15,2,0))</f>
        <v>FARDIN</v>
      </c>
      <c r="O983" s="71" t="str">
        <f>TRIM(UPPER(tbl_raw_data[[#This Row],[Outcome]]))</f>
        <v>APPROVE</v>
      </c>
      <c r="P983" s="71" t="str">
        <f>TRIM(UPPER(tbl_raw_data[[#This Row],[Queue Name]]))</f>
        <v>CONSUMER EXISTING</v>
      </c>
      <c r="Q983" s="71" t="str">
        <f>IF(tbl_raw_data[[#This Row],[time_taken_in_min]]&lt;=settings!$D$2,"SLA_MET","SLA_NOT_MET")</f>
        <v>SLA_MET</v>
      </c>
    </row>
    <row r="984" spans="1:17" hidden="1" x14ac:dyDescent="0.3">
      <c r="A984" s="5" t="s">
        <v>1947</v>
      </c>
      <c r="B984" s="34">
        <v>45141.479120370372</v>
      </c>
      <c r="C984" s="38">
        <v>45141.481979166667</v>
      </c>
      <c r="D984" s="3" t="s">
        <v>10</v>
      </c>
      <c r="E984" s="3" t="s">
        <v>18</v>
      </c>
      <c r="F984" s="3" t="s">
        <v>207</v>
      </c>
      <c r="G984" s="3" t="s">
        <v>16</v>
      </c>
      <c r="H984" s="84" t="str">
        <f t="shared" si="15"/>
        <v>Reason Unknown</v>
      </c>
      <c r="I984" s="63">
        <f>(tbl_raw_data[[#This Row],[Date Actioned]])-(tbl_raw_data[[#This Row],[Date Tagged]])</f>
        <v>2.8587962951860391E-3</v>
      </c>
      <c r="J984" s="66">
        <f>HOUR(tbl_raw_data[[#This Row],[time_taken]])*60+MINUTE(tbl_raw_data[[#This Row],[time_taken]])+SECOND(tbl_raw_data[[#This Row],[time_taken]])/60</f>
        <v>4.1166666666666663</v>
      </c>
      <c r="K984" s="68">
        <f>DATE(YEAR(tbl_raw_data[[#This Row],[Date Actioned]]),MONTH(tbl_raw_data[[#This Row],[Date Actioned]]),DAY(tbl_raw_data[[#This Row],[Date Actioned]]))</f>
        <v>45141</v>
      </c>
      <c r="L984" s="65" t="str">
        <f>UPPER(TEXT(tbl_raw_data[[#This Row],[updated_date]],"MMMM"))</f>
        <v>AUGUST</v>
      </c>
      <c r="M984" s="65" t="str">
        <f>"WEEK "&amp;IF(ROUNDUP(DAY(tbl_raw_data[[#This Row],[updated_date]])/7,0)=5,4,ROUNDUP(DAY(tbl_raw_data[[#This Row],[updated_date]])/7,0))</f>
        <v>WEEK 1</v>
      </c>
      <c r="N984" s="71" t="str">
        <f>UPPER(VLOOKUP(tbl_raw_data[[#This Row],[Analyst]],settings!$A$1:$B$15,2,0))</f>
        <v>RAJ</v>
      </c>
      <c r="O984" s="71" t="str">
        <f>TRIM(UPPER(tbl_raw_data[[#This Row],[Outcome]]))</f>
        <v>APPROVE</v>
      </c>
      <c r="P984" s="71" t="str">
        <f>TRIM(UPPER(tbl_raw_data[[#This Row],[Queue Name]]))</f>
        <v>CONSUMER PRE BUREAU</v>
      </c>
      <c r="Q984" s="71" t="str">
        <f>IF(tbl_raw_data[[#This Row],[time_taken_in_min]]&lt;=settings!$D$2,"SLA_MET","SLA_NOT_MET")</f>
        <v>SLA_MET</v>
      </c>
    </row>
    <row r="985" spans="1:17" hidden="1" x14ac:dyDescent="0.3">
      <c r="A985" s="7" t="s">
        <v>1948</v>
      </c>
      <c r="B985" s="36">
        <v>45141.481793981482</v>
      </c>
      <c r="C985" s="39">
        <v>45141.490173611113</v>
      </c>
      <c r="D985" s="8" t="s">
        <v>15</v>
      </c>
      <c r="E985" s="6" t="s">
        <v>8</v>
      </c>
      <c r="F985" s="8" t="s">
        <v>14</v>
      </c>
      <c r="G985" s="9"/>
      <c r="H985" s="84" t="str">
        <f t="shared" si="15"/>
        <v>Reason Unknown</v>
      </c>
      <c r="I985" s="63">
        <f>(tbl_raw_data[[#This Row],[Date Actioned]])-(tbl_raw_data[[#This Row],[Date Tagged]])</f>
        <v>8.3796296312357299E-3</v>
      </c>
      <c r="J985" s="66">
        <f>HOUR(tbl_raw_data[[#This Row],[time_taken]])*60+MINUTE(tbl_raw_data[[#This Row],[time_taken]])+SECOND(tbl_raw_data[[#This Row],[time_taken]])/60</f>
        <v>12.066666666666666</v>
      </c>
      <c r="K985" s="68">
        <f>DATE(YEAR(tbl_raw_data[[#This Row],[Date Actioned]]),MONTH(tbl_raw_data[[#This Row],[Date Actioned]]),DAY(tbl_raw_data[[#This Row],[Date Actioned]]))</f>
        <v>45141</v>
      </c>
      <c r="L985" s="65" t="str">
        <f>UPPER(TEXT(tbl_raw_data[[#This Row],[updated_date]],"MMMM"))</f>
        <v>AUGUST</v>
      </c>
      <c r="M985" s="65" t="str">
        <f>"WEEK "&amp;IF(ROUNDUP(DAY(tbl_raw_data[[#This Row],[updated_date]])/7,0)=5,4,ROUNDUP(DAY(tbl_raw_data[[#This Row],[updated_date]])/7,0))</f>
        <v>WEEK 1</v>
      </c>
      <c r="N985" s="71" t="str">
        <f>UPPER(VLOOKUP(tbl_raw_data[[#This Row],[Analyst]],settings!$A$1:$B$15,2,0))</f>
        <v>CAMROON</v>
      </c>
      <c r="O985" s="71" t="str">
        <f>TRIM(UPPER(tbl_raw_data[[#This Row],[Outcome]]))</f>
        <v>APPROVE</v>
      </c>
      <c r="P985" s="71" t="str">
        <f>TRIM(UPPER(tbl_raw_data[[#This Row],[Queue Name]]))</f>
        <v>CONSUMER POST BUREAU</v>
      </c>
      <c r="Q985" s="71" t="str">
        <f>IF(tbl_raw_data[[#This Row],[time_taken_in_min]]&lt;=settings!$D$2,"SLA_MET","SLA_NOT_MET")</f>
        <v>SLA_MET</v>
      </c>
    </row>
    <row r="986" spans="1:17" hidden="1" x14ac:dyDescent="0.3">
      <c r="A986" s="1" t="s">
        <v>1949</v>
      </c>
      <c r="B986" s="34">
        <v>45141.48232638889</v>
      </c>
      <c r="C986" s="38">
        <v>45141.483171296299</v>
      </c>
      <c r="D986" s="3" t="s">
        <v>10</v>
      </c>
      <c r="E986" s="3" t="s">
        <v>18</v>
      </c>
      <c r="F986" s="3" t="s">
        <v>207</v>
      </c>
      <c r="G986" s="3" t="s">
        <v>16</v>
      </c>
      <c r="H986" s="84" t="str">
        <f t="shared" si="15"/>
        <v>Reason Unknown</v>
      </c>
      <c r="I986" s="63">
        <f>(tbl_raw_data[[#This Row],[Date Actioned]])-(tbl_raw_data[[#This Row],[Date Tagged]])</f>
        <v>8.4490740846376866E-4</v>
      </c>
      <c r="J986" s="66">
        <f>HOUR(tbl_raw_data[[#This Row],[time_taken]])*60+MINUTE(tbl_raw_data[[#This Row],[time_taken]])+SECOND(tbl_raw_data[[#This Row],[time_taken]])/60</f>
        <v>1.2166666666666668</v>
      </c>
      <c r="K986" s="68">
        <f>DATE(YEAR(tbl_raw_data[[#This Row],[Date Actioned]]),MONTH(tbl_raw_data[[#This Row],[Date Actioned]]),DAY(tbl_raw_data[[#This Row],[Date Actioned]]))</f>
        <v>45141</v>
      </c>
      <c r="L986" s="65" t="str">
        <f>UPPER(TEXT(tbl_raw_data[[#This Row],[updated_date]],"MMMM"))</f>
        <v>AUGUST</v>
      </c>
      <c r="M986" s="65" t="str">
        <f>"WEEK "&amp;IF(ROUNDUP(DAY(tbl_raw_data[[#This Row],[updated_date]])/7,0)=5,4,ROUNDUP(DAY(tbl_raw_data[[#This Row],[updated_date]])/7,0))</f>
        <v>WEEK 1</v>
      </c>
      <c r="N986" s="71" t="str">
        <f>UPPER(VLOOKUP(tbl_raw_data[[#This Row],[Analyst]],settings!$A$1:$B$15,2,0))</f>
        <v>RAJ</v>
      </c>
      <c r="O986" s="71" t="str">
        <f>TRIM(UPPER(tbl_raw_data[[#This Row],[Outcome]]))</f>
        <v>APPROVE</v>
      </c>
      <c r="P986" s="71" t="str">
        <f>TRIM(UPPER(tbl_raw_data[[#This Row],[Queue Name]]))</f>
        <v>CONSUMER PRE BUREAU</v>
      </c>
      <c r="Q986" s="71" t="str">
        <f>IF(tbl_raw_data[[#This Row],[time_taken_in_min]]&lt;=settings!$D$2,"SLA_MET","SLA_NOT_MET")</f>
        <v>SLA_MET</v>
      </c>
    </row>
    <row r="987" spans="1:17" hidden="1" x14ac:dyDescent="0.3">
      <c r="A987" s="5" t="s">
        <v>1950</v>
      </c>
      <c r="B987" s="36">
        <v>45141.484166666669</v>
      </c>
      <c r="C987" s="37">
        <v>45141.488969907405</v>
      </c>
      <c r="D987" s="6" t="s">
        <v>10</v>
      </c>
      <c r="E987" s="6" t="s">
        <v>11</v>
      </c>
      <c r="F987" s="6" t="s">
        <v>19</v>
      </c>
      <c r="G987" s="6" t="s">
        <v>23</v>
      </c>
      <c r="H987" s="84" t="str">
        <f t="shared" si="15"/>
        <v>Reason Unknown</v>
      </c>
      <c r="I987" s="63">
        <f>(tbl_raw_data[[#This Row],[Date Actioned]])-(tbl_raw_data[[#This Row],[Date Tagged]])</f>
        <v>4.8032407357823104E-3</v>
      </c>
      <c r="J987" s="66">
        <f>HOUR(tbl_raw_data[[#This Row],[time_taken]])*60+MINUTE(tbl_raw_data[[#This Row],[time_taken]])+SECOND(tbl_raw_data[[#This Row],[time_taken]])/60</f>
        <v>6.916666666666667</v>
      </c>
      <c r="K987" s="68">
        <f>DATE(YEAR(tbl_raw_data[[#This Row],[Date Actioned]]),MONTH(tbl_raw_data[[#This Row],[Date Actioned]]),DAY(tbl_raw_data[[#This Row],[Date Actioned]]))</f>
        <v>45141</v>
      </c>
      <c r="L987" s="65" t="str">
        <f>UPPER(TEXT(tbl_raw_data[[#This Row],[updated_date]],"MMMM"))</f>
        <v>AUGUST</v>
      </c>
      <c r="M987" s="65" t="str">
        <f>"WEEK "&amp;IF(ROUNDUP(DAY(tbl_raw_data[[#This Row],[updated_date]])/7,0)=5,4,ROUNDUP(DAY(tbl_raw_data[[#This Row],[updated_date]])/7,0))</f>
        <v>WEEK 1</v>
      </c>
      <c r="N987" s="71" t="str">
        <f>UPPER(VLOOKUP(tbl_raw_data[[#This Row],[Analyst]],settings!$A$1:$B$15,2,0))</f>
        <v>NAVED</v>
      </c>
      <c r="O987" s="71" t="str">
        <f>TRIM(UPPER(tbl_raw_data[[#This Row],[Outcome]]))</f>
        <v>APPROVE</v>
      </c>
      <c r="P987" s="71" t="str">
        <f>TRIM(UPPER(tbl_raw_data[[#This Row],[Queue Name]]))</f>
        <v>CONSUMER EXISTING</v>
      </c>
      <c r="Q987" s="71" t="str">
        <f>IF(tbl_raw_data[[#This Row],[time_taken_in_min]]&lt;=settings!$D$2,"SLA_MET","SLA_NOT_MET")</f>
        <v>SLA_MET</v>
      </c>
    </row>
    <row r="988" spans="1:17" hidden="1" x14ac:dyDescent="0.3">
      <c r="A988" s="7" t="s">
        <v>1951</v>
      </c>
      <c r="B988" s="34">
        <v>45141.49082175926</v>
      </c>
      <c r="C988" s="35">
        <v>45141.501562500001</v>
      </c>
      <c r="D988" s="2" t="s">
        <v>15</v>
      </c>
      <c r="E988" s="3" t="s">
        <v>8</v>
      </c>
      <c r="F988" s="2" t="s">
        <v>114</v>
      </c>
      <c r="G988" s="4"/>
      <c r="H988" s="84" t="str">
        <f t="shared" si="15"/>
        <v>Reason Unknown</v>
      </c>
      <c r="I988" s="63">
        <f>(tbl_raw_data[[#This Row],[Date Actioned]])-(tbl_raw_data[[#This Row],[Date Tagged]])</f>
        <v>1.0740740741312038E-2</v>
      </c>
      <c r="J988" s="66">
        <f>HOUR(tbl_raw_data[[#This Row],[time_taken]])*60+MINUTE(tbl_raw_data[[#This Row],[time_taken]])+SECOND(tbl_raw_data[[#This Row],[time_taken]])/60</f>
        <v>15.466666666666667</v>
      </c>
      <c r="K988" s="68">
        <f>DATE(YEAR(tbl_raw_data[[#This Row],[Date Actioned]]),MONTH(tbl_raw_data[[#This Row],[Date Actioned]]),DAY(tbl_raw_data[[#This Row],[Date Actioned]]))</f>
        <v>45141</v>
      </c>
      <c r="L988" s="65" t="str">
        <f>UPPER(TEXT(tbl_raw_data[[#This Row],[updated_date]],"MMMM"))</f>
        <v>AUGUST</v>
      </c>
      <c r="M988" s="65" t="str">
        <f>"WEEK "&amp;IF(ROUNDUP(DAY(tbl_raw_data[[#This Row],[updated_date]])/7,0)=5,4,ROUNDUP(DAY(tbl_raw_data[[#This Row],[updated_date]])/7,0))</f>
        <v>WEEK 1</v>
      </c>
      <c r="N988" s="71" t="str">
        <f>UPPER(VLOOKUP(tbl_raw_data[[#This Row],[Analyst]],settings!$A$1:$B$15,2,0))</f>
        <v>FARDIN</v>
      </c>
      <c r="O988" s="71" t="str">
        <f>TRIM(UPPER(tbl_raw_data[[#This Row],[Outcome]]))</f>
        <v>APPROVE</v>
      </c>
      <c r="P988" s="71" t="str">
        <f>TRIM(UPPER(tbl_raw_data[[#This Row],[Queue Name]]))</f>
        <v>CONSUMER POST BUREAU</v>
      </c>
      <c r="Q988" s="71" t="str">
        <f>IF(tbl_raw_data[[#This Row],[time_taken_in_min]]&lt;=settings!$D$2,"SLA_MET","SLA_NOT_MET")</f>
        <v>SLA_MET</v>
      </c>
    </row>
    <row r="989" spans="1:17" hidden="1" x14ac:dyDescent="0.3">
      <c r="A989" s="1" t="s">
        <v>1952</v>
      </c>
      <c r="B989" s="36">
        <v>45141.494050925925</v>
      </c>
      <c r="C989" s="37">
        <v>45141.496261574073</v>
      </c>
      <c r="D989" s="6" t="s">
        <v>10</v>
      </c>
      <c r="E989" s="6" t="s">
        <v>11</v>
      </c>
      <c r="F989" s="6" t="s">
        <v>207</v>
      </c>
      <c r="G989" s="6" t="s">
        <v>250</v>
      </c>
      <c r="H989" s="84" t="str">
        <f t="shared" si="15"/>
        <v>Reason Unknown</v>
      </c>
      <c r="I989" s="63">
        <f>(tbl_raw_data[[#This Row],[Date Actioned]])-(tbl_raw_data[[#This Row],[Date Tagged]])</f>
        <v>2.2106481483206153E-3</v>
      </c>
      <c r="J989" s="66">
        <f>HOUR(tbl_raw_data[[#This Row],[time_taken]])*60+MINUTE(tbl_raw_data[[#This Row],[time_taken]])+SECOND(tbl_raw_data[[#This Row],[time_taken]])/60</f>
        <v>3.1833333333333331</v>
      </c>
      <c r="K989" s="68">
        <f>DATE(YEAR(tbl_raw_data[[#This Row],[Date Actioned]]),MONTH(tbl_raw_data[[#This Row],[Date Actioned]]),DAY(tbl_raw_data[[#This Row],[Date Actioned]]))</f>
        <v>45141</v>
      </c>
      <c r="L989" s="65" t="str">
        <f>UPPER(TEXT(tbl_raw_data[[#This Row],[updated_date]],"MMMM"))</f>
        <v>AUGUST</v>
      </c>
      <c r="M989" s="65" t="str">
        <f>"WEEK "&amp;IF(ROUNDUP(DAY(tbl_raw_data[[#This Row],[updated_date]])/7,0)=5,4,ROUNDUP(DAY(tbl_raw_data[[#This Row],[updated_date]])/7,0))</f>
        <v>WEEK 1</v>
      </c>
      <c r="N989" s="71" t="str">
        <f>UPPER(VLOOKUP(tbl_raw_data[[#This Row],[Analyst]],settings!$A$1:$B$15,2,0))</f>
        <v>RAJ</v>
      </c>
      <c r="O989" s="71" t="str">
        <f>TRIM(UPPER(tbl_raw_data[[#This Row],[Outcome]]))</f>
        <v>APPROVE</v>
      </c>
      <c r="P989" s="71" t="str">
        <f>TRIM(UPPER(tbl_raw_data[[#This Row],[Queue Name]]))</f>
        <v>CONSUMER EXISTING</v>
      </c>
      <c r="Q989" s="71" t="str">
        <f>IF(tbl_raw_data[[#This Row],[time_taken_in_min]]&lt;=settings!$D$2,"SLA_MET","SLA_NOT_MET")</f>
        <v>SLA_MET</v>
      </c>
    </row>
    <row r="990" spans="1:17" hidden="1" x14ac:dyDescent="0.3">
      <c r="A990" s="5" t="s">
        <v>1953</v>
      </c>
      <c r="B990" s="34">
        <v>45141.495462962965</v>
      </c>
      <c r="C990" s="35">
        <v>45141.507569444446</v>
      </c>
      <c r="D990" s="2" t="s">
        <v>15</v>
      </c>
      <c r="E990" s="3" t="s">
        <v>11</v>
      </c>
      <c r="F990" s="2" t="s">
        <v>22</v>
      </c>
      <c r="G990" s="4"/>
      <c r="H990" s="84" t="str">
        <f t="shared" si="15"/>
        <v>Reason Unknown</v>
      </c>
      <c r="I990" s="63">
        <f>(tbl_raw_data[[#This Row],[Date Actioned]])-(tbl_raw_data[[#This Row],[Date Tagged]])</f>
        <v>1.2106481481168885E-2</v>
      </c>
      <c r="J990" s="66">
        <f>HOUR(tbl_raw_data[[#This Row],[time_taken]])*60+MINUTE(tbl_raw_data[[#This Row],[time_taken]])+SECOND(tbl_raw_data[[#This Row],[time_taken]])/60</f>
        <v>17.433333333333334</v>
      </c>
      <c r="K990" s="68">
        <f>DATE(YEAR(tbl_raw_data[[#This Row],[Date Actioned]]),MONTH(tbl_raw_data[[#This Row],[Date Actioned]]),DAY(tbl_raw_data[[#This Row],[Date Actioned]]))</f>
        <v>45141</v>
      </c>
      <c r="L990" s="65" t="str">
        <f>UPPER(TEXT(tbl_raw_data[[#This Row],[updated_date]],"MMMM"))</f>
        <v>AUGUST</v>
      </c>
      <c r="M990" s="65" t="str">
        <f>"WEEK "&amp;IF(ROUNDUP(DAY(tbl_raw_data[[#This Row],[updated_date]])/7,0)=5,4,ROUNDUP(DAY(tbl_raw_data[[#This Row],[updated_date]])/7,0))</f>
        <v>WEEK 1</v>
      </c>
      <c r="N990" s="71" t="str">
        <f>UPPER(VLOOKUP(tbl_raw_data[[#This Row],[Analyst]],settings!$A$1:$B$15,2,0))</f>
        <v>ROHAN</v>
      </c>
      <c r="O990" s="71" t="str">
        <f>TRIM(UPPER(tbl_raw_data[[#This Row],[Outcome]]))</f>
        <v>APPROVE</v>
      </c>
      <c r="P990" s="71" t="str">
        <f>TRIM(UPPER(tbl_raw_data[[#This Row],[Queue Name]]))</f>
        <v>CONSUMER EXISTING</v>
      </c>
      <c r="Q990" s="71" t="str">
        <f>IF(tbl_raw_data[[#This Row],[time_taken_in_min]]&lt;=settings!$D$2,"SLA_MET","SLA_NOT_MET")</f>
        <v>SLA_MET</v>
      </c>
    </row>
    <row r="991" spans="1:17" hidden="1" x14ac:dyDescent="0.3">
      <c r="A991" s="7" t="s">
        <v>1954</v>
      </c>
      <c r="B991" s="36">
        <v>45141.497858796298</v>
      </c>
      <c r="C991" s="39">
        <v>45141.508159722223</v>
      </c>
      <c r="D991" s="8" t="s">
        <v>15</v>
      </c>
      <c r="E991" s="6" t="s">
        <v>8</v>
      </c>
      <c r="F991" s="8" t="s">
        <v>114</v>
      </c>
      <c r="G991" s="9"/>
      <c r="H991" s="84" t="str">
        <f t="shared" si="15"/>
        <v>Reason Unknown</v>
      </c>
      <c r="I991" s="63">
        <f>(tbl_raw_data[[#This Row],[Date Actioned]])-(tbl_raw_data[[#This Row],[Date Tagged]])</f>
        <v>1.0300925925548654E-2</v>
      </c>
      <c r="J991" s="66">
        <f>HOUR(tbl_raw_data[[#This Row],[time_taken]])*60+MINUTE(tbl_raw_data[[#This Row],[time_taken]])+SECOND(tbl_raw_data[[#This Row],[time_taken]])/60</f>
        <v>14.833333333333334</v>
      </c>
      <c r="K991" s="68">
        <f>DATE(YEAR(tbl_raw_data[[#This Row],[Date Actioned]]),MONTH(tbl_raw_data[[#This Row],[Date Actioned]]),DAY(tbl_raw_data[[#This Row],[Date Actioned]]))</f>
        <v>45141</v>
      </c>
      <c r="L991" s="65" t="str">
        <f>UPPER(TEXT(tbl_raw_data[[#This Row],[updated_date]],"MMMM"))</f>
        <v>AUGUST</v>
      </c>
      <c r="M991" s="65" t="str">
        <f>"WEEK "&amp;IF(ROUNDUP(DAY(tbl_raw_data[[#This Row],[updated_date]])/7,0)=5,4,ROUNDUP(DAY(tbl_raw_data[[#This Row],[updated_date]])/7,0))</f>
        <v>WEEK 1</v>
      </c>
      <c r="N991" s="71" t="str">
        <f>UPPER(VLOOKUP(tbl_raw_data[[#This Row],[Analyst]],settings!$A$1:$B$15,2,0))</f>
        <v>FARDIN</v>
      </c>
      <c r="O991" s="71" t="str">
        <f>TRIM(UPPER(tbl_raw_data[[#This Row],[Outcome]]))</f>
        <v>APPROVE</v>
      </c>
      <c r="P991" s="71" t="str">
        <f>TRIM(UPPER(tbl_raw_data[[#This Row],[Queue Name]]))</f>
        <v>CONSUMER POST BUREAU</v>
      </c>
      <c r="Q991" s="71" t="str">
        <f>IF(tbl_raw_data[[#This Row],[time_taken_in_min]]&lt;=settings!$D$2,"SLA_MET","SLA_NOT_MET")</f>
        <v>SLA_MET</v>
      </c>
    </row>
    <row r="992" spans="1:17" hidden="1" x14ac:dyDescent="0.3">
      <c r="A992" s="1" t="s">
        <v>1955</v>
      </c>
      <c r="B992" s="34">
        <v>45141.512349537035</v>
      </c>
      <c r="C992" s="38">
        <v>45141.519074074073</v>
      </c>
      <c r="D992" s="3" t="s">
        <v>10</v>
      </c>
      <c r="E992" s="3" t="s">
        <v>18</v>
      </c>
      <c r="F992" s="3" t="s">
        <v>19</v>
      </c>
      <c r="G992" s="3" t="s">
        <v>15</v>
      </c>
      <c r="H992" s="84" t="str">
        <f t="shared" si="15"/>
        <v>Reason Unknown</v>
      </c>
      <c r="I992" s="63">
        <f>(tbl_raw_data[[#This Row],[Date Actioned]])-(tbl_raw_data[[#This Row],[Date Tagged]])</f>
        <v>6.7245370373711921E-3</v>
      </c>
      <c r="J992" s="66">
        <f>HOUR(tbl_raw_data[[#This Row],[time_taken]])*60+MINUTE(tbl_raw_data[[#This Row],[time_taken]])+SECOND(tbl_raw_data[[#This Row],[time_taken]])/60</f>
        <v>9.6833333333333336</v>
      </c>
      <c r="K992" s="68">
        <f>DATE(YEAR(tbl_raw_data[[#This Row],[Date Actioned]]),MONTH(tbl_raw_data[[#This Row],[Date Actioned]]),DAY(tbl_raw_data[[#This Row],[Date Actioned]]))</f>
        <v>45141</v>
      </c>
      <c r="L992" s="65" t="str">
        <f>UPPER(TEXT(tbl_raw_data[[#This Row],[updated_date]],"MMMM"))</f>
        <v>AUGUST</v>
      </c>
      <c r="M992" s="65" t="str">
        <f>"WEEK "&amp;IF(ROUNDUP(DAY(tbl_raw_data[[#This Row],[updated_date]])/7,0)=5,4,ROUNDUP(DAY(tbl_raw_data[[#This Row],[updated_date]])/7,0))</f>
        <v>WEEK 1</v>
      </c>
      <c r="N992" s="71" t="str">
        <f>UPPER(VLOOKUP(tbl_raw_data[[#This Row],[Analyst]],settings!$A$1:$B$15,2,0))</f>
        <v>NAVED</v>
      </c>
      <c r="O992" s="71" t="str">
        <f>TRIM(UPPER(tbl_raw_data[[#This Row],[Outcome]]))</f>
        <v>APPROVE</v>
      </c>
      <c r="P992" s="71" t="str">
        <f>TRIM(UPPER(tbl_raw_data[[#This Row],[Queue Name]]))</f>
        <v>CONSUMER PRE BUREAU</v>
      </c>
      <c r="Q992" s="71" t="str">
        <f>IF(tbl_raw_data[[#This Row],[time_taken_in_min]]&lt;=settings!$D$2,"SLA_MET","SLA_NOT_MET")</f>
        <v>SLA_MET</v>
      </c>
    </row>
    <row r="993" spans="1:17" hidden="1" x14ac:dyDescent="0.3">
      <c r="A993" s="5" t="s">
        <v>1956</v>
      </c>
      <c r="B993" s="36">
        <v>45141.513333333336</v>
      </c>
      <c r="C993" s="37">
        <v>45141.518703703703</v>
      </c>
      <c r="D993" s="6" t="s">
        <v>10</v>
      </c>
      <c r="E993" s="6" t="s">
        <v>11</v>
      </c>
      <c r="F993" s="6" t="s">
        <v>206</v>
      </c>
      <c r="G993" s="6" t="s">
        <v>15</v>
      </c>
      <c r="H993" s="84" t="str">
        <f t="shared" si="15"/>
        <v>Reason Unknown</v>
      </c>
      <c r="I993" s="63">
        <f>(tbl_raw_data[[#This Row],[Date Actioned]])-(tbl_raw_data[[#This Row],[Date Tagged]])</f>
        <v>5.3703703670180403E-3</v>
      </c>
      <c r="J993" s="66">
        <f>HOUR(tbl_raw_data[[#This Row],[time_taken]])*60+MINUTE(tbl_raw_data[[#This Row],[time_taken]])+SECOND(tbl_raw_data[[#This Row],[time_taken]])/60</f>
        <v>7.7333333333333334</v>
      </c>
      <c r="K993" s="68">
        <f>DATE(YEAR(tbl_raw_data[[#This Row],[Date Actioned]]),MONTH(tbl_raw_data[[#This Row],[Date Actioned]]),DAY(tbl_raw_data[[#This Row],[Date Actioned]]))</f>
        <v>45141</v>
      </c>
      <c r="L993" s="65" t="str">
        <f>UPPER(TEXT(tbl_raw_data[[#This Row],[updated_date]],"MMMM"))</f>
        <v>AUGUST</v>
      </c>
      <c r="M993" s="65" t="str">
        <f>"WEEK "&amp;IF(ROUNDUP(DAY(tbl_raw_data[[#This Row],[updated_date]])/7,0)=5,4,ROUNDUP(DAY(tbl_raw_data[[#This Row],[updated_date]])/7,0))</f>
        <v>WEEK 1</v>
      </c>
      <c r="N993" s="71" t="str">
        <f>UPPER(VLOOKUP(tbl_raw_data[[#This Row],[Analyst]],settings!$A$1:$B$15,2,0))</f>
        <v>HARDIK</v>
      </c>
      <c r="O993" s="71" t="str">
        <f>TRIM(UPPER(tbl_raw_data[[#This Row],[Outcome]]))</f>
        <v>APPROVE</v>
      </c>
      <c r="P993" s="71" t="str">
        <f>TRIM(UPPER(tbl_raw_data[[#This Row],[Queue Name]]))</f>
        <v>CONSUMER EXISTING</v>
      </c>
      <c r="Q993" s="71" t="str">
        <f>IF(tbl_raw_data[[#This Row],[time_taken_in_min]]&lt;=settings!$D$2,"SLA_MET","SLA_NOT_MET")</f>
        <v>SLA_MET</v>
      </c>
    </row>
    <row r="994" spans="1:17" hidden="1" x14ac:dyDescent="0.3">
      <c r="A994" s="7" t="s">
        <v>1957</v>
      </c>
      <c r="B994" s="34">
        <v>45141.516192129631</v>
      </c>
      <c r="C994" s="38">
        <v>45141.52784722222</v>
      </c>
      <c r="D994" s="3" t="s">
        <v>10</v>
      </c>
      <c r="E994" s="3" t="s">
        <v>11</v>
      </c>
      <c r="F994" s="3" t="s">
        <v>12</v>
      </c>
      <c r="G994" s="3" t="s">
        <v>15</v>
      </c>
      <c r="H994" s="84" t="str">
        <f t="shared" si="15"/>
        <v>Reason Unknown</v>
      </c>
      <c r="I994" s="63">
        <f>(tbl_raw_data[[#This Row],[Date Actioned]])-(tbl_raw_data[[#This Row],[Date Tagged]])</f>
        <v>1.1655092588625848E-2</v>
      </c>
      <c r="J994" s="66">
        <f>HOUR(tbl_raw_data[[#This Row],[time_taken]])*60+MINUTE(tbl_raw_data[[#This Row],[time_taken]])+SECOND(tbl_raw_data[[#This Row],[time_taken]])/60</f>
        <v>16.783333333333335</v>
      </c>
      <c r="K994" s="68">
        <f>DATE(YEAR(tbl_raw_data[[#This Row],[Date Actioned]]),MONTH(tbl_raw_data[[#This Row],[Date Actioned]]),DAY(tbl_raw_data[[#This Row],[Date Actioned]]))</f>
        <v>45141</v>
      </c>
      <c r="L994" s="65" t="str">
        <f>UPPER(TEXT(tbl_raw_data[[#This Row],[updated_date]],"MMMM"))</f>
        <v>AUGUST</v>
      </c>
      <c r="M994" s="65" t="str">
        <f>"WEEK "&amp;IF(ROUNDUP(DAY(tbl_raw_data[[#This Row],[updated_date]])/7,0)=5,4,ROUNDUP(DAY(tbl_raw_data[[#This Row],[updated_date]])/7,0))</f>
        <v>WEEK 1</v>
      </c>
      <c r="N994" s="71" t="str">
        <f>UPPER(VLOOKUP(tbl_raw_data[[#This Row],[Analyst]],settings!$A$1:$B$15,2,0))</f>
        <v>NITESH</v>
      </c>
      <c r="O994" s="71" t="str">
        <f>TRIM(UPPER(tbl_raw_data[[#This Row],[Outcome]]))</f>
        <v>APPROVE</v>
      </c>
      <c r="P994" s="71" t="str">
        <f>TRIM(UPPER(tbl_raw_data[[#This Row],[Queue Name]]))</f>
        <v>CONSUMER EXISTING</v>
      </c>
      <c r="Q994" s="71" t="str">
        <f>IF(tbl_raw_data[[#This Row],[time_taken_in_min]]&lt;=settings!$D$2,"SLA_MET","SLA_NOT_MET")</f>
        <v>SLA_MET</v>
      </c>
    </row>
    <row r="995" spans="1:17" hidden="1" x14ac:dyDescent="0.3">
      <c r="A995" s="1" t="s">
        <v>1958</v>
      </c>
      <c r="B995" s="36">
        <v>45141.522615740738</v>
      </c>
      <c r="C995" s="39">
        <v>45141.526365740741</v>
      </c>
      <c r="D995" s="8" t="s">
        <v>15</v>
      </c>
      <c r="E995" s="6" t="s">
        <v>11</v>
      </c>
      <c r="F995" s="8" t="s">
        <v>22</v>
      </c>
      <c r="G995" s="9"/>
      <c r="H995" s="84" t="str">
        <f t="shared" si="15"/>
        <v>Reason Unknown</v>
      </c>
      <c r="I995" s="63">
        <f>(tbl_raw_data[[#This Row],[Date Actioned]])-(tbl_raw_data[[#This Row],[Date Tagged]])</f>
        <v>3.7500000034924597E-3</v>
      </c>
      <c r="J995" s="66">
        <f>HOUR(tbl_raw_data[[#This Row],[time_taken]])*60+MINUTE(tbl_raw_data[[#This Row],[time_taken]])+SECOND(tbl_raw_data[[#This Row],[time_taken]])/60</f>
        <v>5.4</v>
      </c>
      <c r="K995" s="68">
        <f>DATE(YEAR(tbl_raw_data[[#This Row],[Date Actioned]]),MONTH(tbl_raw_data[[#This Row],[Date Actioned]]),DAY(tbl_raw_data[[#This Row],[Date Actioned]]))</f>
        <v>45141</v>
      </c>
      <c r="L995" s="65" t="str">
        <f>UPPER(TEXT(tbl_raw_data[[#This Row],[updated_date]],"MMMM"))</f>
        <v>AUGUST</v>
      </c>
      <c r="M995" s="65" t="str">
        <f>"WEEK "&amp;IF(ROUNDUP(DAY(tbl_raw_data[[#This Row],[updated_date]])/7,0)=5,4,ROUNDUP(DAY(tbl_raw_data[[#This Row],[updated_date]])/7,0))</f>
        <v>WEEK 1</v>
      </c>
      <c r="N995" s="71" t="str">
        <f>UPPER(VLOOKUP(tbl_raw_data[[#This Row],[Analyst]],settings!$A$1:$B$15,2,0))</f>
        <v>ROHAN</v>
      </c>
      <c r="O995" s="71" t="str">
        <f>TRIM(UPPER(tbl_raw_data[[#This Row],[Outcome]]))</f>
        <v>APPROVE</v>
      </c>
      <c r="P995" s="71" t="str">
        <f>TRIM(UPPER(tbl_raw_data[[#This Row],[Queue Name]]))</f>
        <v>CONSUMER EXISTING</v>
      </c>
      <c r="Q995" s="71" t="str">
        <f>IF(tbl_raw_data[[#This Row],[time_taken_in_min]]&lt;=settings!$D$2,"SLA_MET","SLA_NOT_MET")</f>
        <v>SLA_MET</v>
      </c>
    </row>
    <row r="996" spans="1:17" hidden="1" x14ac:dyDescent="0.3">
      <c r="A996" s="5" t="s">
        <v>1959</v>
      </c>
      <c r="B996" s="34">
        <v>45141.524861111109</v>
      </c>
      <c r="C996" s="35">
        <v>45141.52988425926</v>
      </c>
      <c r="D996" s="2" t="s">
        <v>15</v>
      </c>
      <c r="E996" s="3" t="s">
        <v>11</v>
      </c>
      <c r="F996" s="2" t="s">
        <v>14</v>
      </c>
      <c r="G996" s="4"/>
      <c r="H996" s="84" t="str">
        <f t="shared" si="15"/>
        <v>Reason Unknown</v>
      </c>
      <c r="I996" s="63">
        <f>(tbl_raw_data[[#This Row],[Date Actioned]])-(tbl_raw_data[[#This Row],[Date Tagged]])</f>
        <v>5.02314815093996E-3</v>
      </c>
      <c r="J996" s="66">
        <f>HOUR(tbl_raw_data[[#This Row],[time_taken]])*60+MINUTE(tbl_raw_data[[#This Row],[time_taken]])+SECOND(tbl_raw_data[[#This Row],[time_taken]])/60</f>
        <v>7.2333333333333334</v>
      </c>
      <c r="K996" s="68">
        <f>DATE(YEAR(tbl_raw_data[[#This Row],[Date Actioned]]),MONTH(tbl_raw_data[[#This Row],[Date Actioned]]),DAY(tbl_raw_data[[#This Row],[Date Actioned]]))</f>
        <v>45141</v>
      </c>
      <c r="L996" s="65" t="str">
        <f>UPPER(TEXT(tbl_raw_data[[#This Row],[updated_date]],"MMMM"))</f>
        <v>AUGUST</v>
      </c>
      <c r="M996" s="65" t="str">
        <f>"WEEK "&amp;IF(ROUNDUP(DAY(tbl_raw_data[[#This Row],[updated_date]])/7,0)=5,4,ROUNDUP(DAY(tbl_raw_data[[#This Row],[updated_date]])/7,0))</f>
        <v>WEEK 1</v>
      </c>
      <c r="N996" s="71" t="str">
        <f>UPPER(VLOOKUP(tbl_raw_data[[#This Row],[Analyst]],settings!$A$1:$B$15,2,0))</f>
        <v>CAMROON</v>
      </c>
      <c r="O996" s="71" t="str">
        <f>TRIM(UPPER(tbl_raw_data[[#This Row],[Outcome]]))</f>
        <v>APPROVE</v>
      </c>
      <c r="P996" s="71" t="str">
        <f>TRIM(UPPER(tbl_raw_data[[#This Row],[Queue Name]]))</f>
        <v>CONSUMER EXISTING</v>
      </c>
      <c r="Q996" s="71" t="str">
        <f>IF(tbl_raw_data[[#This Row],[time_taken_in_min]]&lt;=settings!$D$2,"SLA_MET","SLA_NOT_MET")</f>
        <v>SLA_MET</v>
      </c>
    </row>
    <row r="997" spans="1:17" hidden="1" x14ac:dyDescent="0.3">
      <c r="A997" s="7" t="s">
        <v>1960</v>
      </c>
      <c r="B997" s="36">
        <v>45141.531608796293</v>
      </c>
      <c r="C997" s="39">
        <v>45141.540289351855</v>
      </c>
      <c r="D997" s="8" t="s">
        <v>15</v>
      </c>
      <c r="E997" s="6" t="s">
        <v>8</v>
      </c>
      <c r="F997" s="8" t="s">
        <v>114</v>
      </c>
      <c r="G997" s="9"/>
      <c r="H997" s="84" t="str">
        <f t="shared" si="15"/>
        <v>Reason Unknown</v>
      </c>
      <c r="I997" s="63">
        <f>(tbl_raw_data[[#This Row],[Date Actioned]])-(tbl_raw_data[[#This Row],[Date Tagged]])</f>
        <v>8.6805555620230734E-3</v>
      </c>
      <c r="J997" s="66">
        <f>HOUR(tbl_raw_data[[#This Row],[time_taken]])*60+MINUTE(tbl_raw_data[[#This Row],[time_taken]])+SECOND(tbl_raw_data[[#This Row],[time_taken]])/60</f>
        <v>12.5</v>
      </c>
      <c r="K997" s="68">
        <f>DATE(YEAR(tbl_raw_data[[#This Row],[Date Actioned]]),MONTH(tbl_raw_data[[#This Row],[Date Actioned]]),DAY(tbl_raw_data[[#This Row],[Date Actioned]]))</f>
        <v>45141</v>
      </c>
      <c r="L997" s="65" t="str">
        <f>UPPER(TEXT(tbl_raw_data[[#This Row],[updated_date]],"MMMM"))</f>
        <v>AUGUST</v>
      </c>
      <c r="M997" s="65" t="str">
        <f>"WEEK "&amp;IF(ROUNDUP(DAY(tbl_raw_data[[#This Row],[updated_date]])/7,0)=5,4,ROUNDUP(DAY(tbl_raw_data[[#This Row],[updated_date]])/7,0))</f>
        <v>WEEK 1</v>
      </c>
      <c r="N997" s="71" t="str">
        <f>UPPER(VLOOKUP(tbl_raw_data[[#This Row],[Analyst]],settings!$A$1:$B$15,2,0))</f>
        <v>FARDIN</v>
      </c>
      <c r="O997" s="71" t="str">
        <f>TRIM(UPPER(tbl_raw_data[[#This Row],[Outcome]]))</f>
        <v>APPROVE</v>
      </c>
      <c r="P997" s="71" t="str">
        <f>TRIM(UPPER(tbl_raw_data[[#This Row],[Queue Name]]))</f>
        <v>CONSUMER POST BUREAU</v>
      </c>
      <c r="Q997" s="71" t="str">
        <f>IF(tbl_raw_data[[#This Row],[time_taken_in_min]]&lt;=settings!$D$2,"SLA_MET","SLA_NOT_MET")</f>
        <v>SLA_MET</v>
      </c>
    </row>
    <row r="998" spans="1:17" hidden="1" x14ac:dyDescent="0.3">
      <c r="A998" s="1" t="s">
        <v>1961</v>
      </c>
      <c r="B998" s="34">
        <v>45141.54</v>
      </c>
      <c r="C998" s="35">
        <v>45141.550879629627</v>
      </c>
      <c r="D998" s="2" t="s">
        <v>15</v>
      </c>
      <c r="E998" s="3" t="s">
        <v>11</v>
      </c>
      <c r="F998" s="2" t="s">
        <v>114</v>
      </c>
      <c r="G998" s="4"/>
      <c r="H998" s="84" t="str">
        <f t="shared" si="15"/>
        <v>Reason Unknown</v>
      </c>
      <c r="I998" s="63">
        <f>(tbl_raw_data[[#This Row],[Date Actioned]])-(tbl_raw_data[[#This Row],[Date Tagged]])</f>
        <v>1.0879629626288079E-2</v>
      </c>
      <c r="J998" s="66">
        <f>HOUR(tbl_raw_data[[#This Row],[time_taken]])*60+MINUTE(tbl_raw_data[[#This Row],[time_taken]])+SECOND(tbl_raw_data[[#This Row],[time_taken]])/60</f>
        <v>15.666666666666666</v>
      </c>
      <c r="K998" s="68">
        <f>DATE(YEAR(tbl_raw_data[[#This Row],[Date Actioned]]),MONTH(tbl_raw_data[[#This Row],[Date Actioned]]),DAY(tbl_raw_data[[#This Row],[Date Actioned]]))</f>
        <v>45141</v>
      </c>
      <c r="L998" s="65" t="str">
        <f>UPPER(TEXT(tbl_raw_data[[#This Row],[updated_date]],"MMMM"))</f>
        <v>AUGUST</v>
      </c>
      <c r="M998" s="65" t="str">
        <f>"WEEK "&amp;IF(ROUNDUP(DAY(tbl_raw_data[[#This Row],[updated_date]])/7,0)=5,4,ROUNDUP(DAY(tbl_raw_data[[#This Row],[updated_date]])/7,0))</f>
        <v>WEEK 1</v>
      </c>
      <c r="N998" s="71" t="str">
        <f>UPPER(VLOOKUP(tbl_raw_data[[#This Row],[Analyst]],settings!$A$1:$B$15,2,0))</f>
        <v>FARDIN</v>
      </c>
      <c r="O998" s="71" t="str">
        <f>TRIM(UPPER(tbl_raw_data[[#This Row],[Outcome]]))</f>
        <v>APPROVE</v>
      </c>
      <c r="P998" s="71" t="str">
        <f>TRIM(UPPER(tbl_raw_data[[#This Row],[Queue Name]]))</f>
        <v>CONSUMER EXISTING</v>
      </c>
      <c r="Q998" s="71" t="str">
        <f>IF(tbl_raw_data[[#This Row],[time_taken_in_min]]&lt;=settings!$D$2,"SLA_MET","SLA_NOT_MET")</f>
        <v>SLA_MET</v>
      </c>
    </row>
    <row r="999" spans="1:17" hidden="1" x14ac:dyDescent="0.3">
      <c r="A999" s="5" t="s">
        <v>1962</v>
      </c>
      <c r="B999" s="36">
        <v>45141.541064814817</v>
      </c>
      <c r="C999" s="39">
        <v>45141.562789351854</v>
      </c>
      <c r="D999" s="8" t="s">
        <v>15</v>
      </c>
      <c r="E999" s="6" t="s">
        <v>11</v>
      </c>
      <c r="F999" s="8" t="s">
        <v>114</v>
      </c>
      <c r="G999" s="9"/>
      <c r="H999" s="84" t="str">
        <f t="shared" si="15"/>
        <v>Reason Unknown</v>
      </c>
      <c r="I999" s="63">
        <f>(tbl_raw_data[[#This Row],[Date Actioned]])-(tbl_raw_data[[#This Row],[Date Tagged]])</f>
        <v>2.1724537036789116E-2</v>
      </c>
      <c r="J999" s="66">
        <f>HOUR(tbl_raw_data[[#This Row],[time_taken]])*60+MINUTE(tbl_raw_data[[#This Row],[time_taken]])+SECOND(tbl_raw_data[[#This Row],[time_taken]])/60</f>
        <v>31.283333333333335</v>
      </c>
      <c r="K999" s="68">
        <f>DATE(YEAR(tbl_raw_data[[#This Row],[Date Actioned]]),MONTH(tbl_raw_data[[#This Row],[Date Actioned]]),DAY(tbl_raw_data[[#This Row],[Date Actioned]]))</f>
        <v>45141</v>
      </c>
      <c r="L999" s="65" t="str">
        <f>UPPER(TEXT(tbl_raw_data[[#This Row],[updated_date]],"MMMM"))</f>
        <v>AUGUST</v>
      </c>
      <c r="M999" s="65" t="str">
        <f>"WEEK "&amp;IF(ROUNDUP(DAY(tbl_raw_data[[#This Row],[updated_date]])/7,0)=5,4,ROUNDUP(DAY(tbl_raw_data[[#This Row],[updated_date]])/7,0))</f>
        <v>WEEK 1</v>
      </c>
      <c r="N999" s="71" t="str">
        <f>UPPER(VLOOKUP(tbl_raw_data[[#This Row],[Analyst]],settings!$A$1:$B$15,2,0))</f>
        <v>FARDIN</v>
      </c>
      <c r="O999" s="71" t="str">
        <f>TRIM(UPPER(tbl_raw_data[[#This Row],[Outcome]]))</f>
        <v>APPROVE</v>
      </c>
      <c r="P999" s="71" t="str">
        <f>TRIM(UPPER(tbl_raw_data[[#This Row],[Queue Name]]))</f>
        <v>CONSUMER EXISTING</v>
      </c>
      <c r="Q999" s="71" t="str">
        <f>IF(tbl_raw_data[[#This Row],[time_taken_in_min]]&lt;=settings!$D$2,"SLA_MET","SLA_NOT_MET")</f>
        <v>SLA_NOT_MET</v>
      </c>
    </row>
    <row r="1000" spans="1:17" hidden="1" x14ac:dyDescent="0.3">
      <c r="A1000" s="7" t="s">
        <v>1963</v>
      </c>
      <c r="B1000" s="34">
        <v>45141.54519675926</v>
      </c>
      <c r="C1000" s="38">
        <v>45141.554976851854</v>
      </c>
      <c r="D1000" s="3" t="s">
        <v>10</v>
      </c>
      <c r="E1000" s="3" t="s">
        <v>18</v>
      </c>
      <c r="F1000" s="3" t="s">
        <v>206</v>
      </c>
      <c r="G1000" s="3" t="s">
        <v>15</v>
      </c>
      <c r="H1000" s="84" t="str">
        <f t="shared" si="15"/>
        <v>Reason Unknown</v>
      </c>
      <c r="I1000" s="63">
        <f>(tbl_raw_data[[#This Row],[Date Actioned]])-(tbl_raw_data[[#This Row],[Date Tagged]])</f>
        <v>9.7800925941555761E-3</v>
      </c>
      <c r="J1000" s="66">
        <f>HOUR(tbl_raw_data[[#This Row],[time_taken]])*60+MINUTE(tbl_raw_data[[#This Row],[time_taken]])+SECOND(tbl_raw_data[[#This Row],[time_taken]])/60</f>
        <v>14.083333333333334</v>
      </c>
      <c r="K1000" s="68">
        <f>DATE(YEAR(tbl_raw_data[[#This Row],[Date Actioned]]),MONTH(tbl_raw_data[[#This Row],[Date Actioned]]),DAY(tbl_raw_data[[#This Row],[Date Actioned]]))</f>
        <v>45141</v>
      </c>
      <c r="L1000" s="65" t="str">
        <f>UPPER(TEXT(tbl_raw_data[[#This Row],[updated_date]],"MMMM"))</f>
        <v>AUGUST</v>
      </c>
      <c r="M1000" s="65" t="str">
        <f>"WEEK "&amp;IF(ROUNDUP(DAY(tbl_raw_data[[#This Row],[updated_date]])/7,0)=5,4,ROUNDUP(DAY(tbl_raw_data[[#This Row],[updated_date]])/7,0))</f>
        <v>WEEK 1</v>
      </c>
      <c r="N1000" s="71" t="str">
        <f>UPPER(VLOOKUP(tbl_raw_data[[#This Row],[Analyst]],settings!$A$1:$B$15,2,0))</f>
        <v>HARDIK</v>
      </c>
      <c r="O1000" s="71" t="str">
        <f>TRIM(UPPER(tbl_raw_data[[#This Row],[Outcome]]))</f>
        <v>APPROVE</v>
      </c>
      <c r="P1000" s="71" t="str">
        <f>TRIM(UPPER(tbl_raw_data[[#This Row],[Queue Name]]))</f>
        <v>CONSUMER PRE BUREAU</v>
      </c>
      <c r="Q1000" s="71" t="str">
        <f>IF(tbl_raw_data[[#This Row],[time_taken_in_min]]&lt;=settings!$D$2,"SLA_MET","SLA_NOT_MET")</f>
        <v>SLA_MET</v>
      </c>
    </row>
    <row r="1001" spans="1:17" hidden="1" x14ac:dyDescent="0.3">
      <c r="A1001" s="1" t="s">
        <v>1964</v>
      </c>
      <c r="B1001" s="36">
        <v>45141.545601851853</v>
      </c>
      <c r="C1001" s="37">
        <v>45141.549189814818</v>
      </c>
      <c r="D1001" s="6" t="s">
        <v>10</v>
      </c>
      <c r="E1001" s="6" t="s">
        <v>11</v>
      </c>
      <c r="F1001" s="6" t="s">
        <v>207</v>
      </c>
      <c r="G1001" s="6" t="s">
        <v>15</v>
      </c>
      <c r="H1001" s="84" t="str">
        <f t="shared" si="15"/>
        <v>Reason Unknown</v>
      </c>
      <c r="I1001" s="63">
        <f>(tbl_raw_data[[#This Row],[Date Actioned]])-(tbl_raw_data[[#This Row],[Date Tagged]])</f>
        <v>3.5879629649571143E-3</v>
      </c>
      <c r="J1001" s="66">
        <f>HOUR(tbl_raw_data[[#This Row],[time_taken]])*60+MINUTE(tbl_raw_data[[#This Row],[time_taken]])+SECOND(tbl_raw_data[[#This Row],[time_taken]])/60</f>
        <v>5.166666666666667</v>
      </c>
      <c r="K1001" s="68">
        <f>DATE(YEAR(tbl_raw_data[[#This Row],[Date Actioned]]),MONTH(tbl_raw_data[[#This Row],[Date Actioned]]),DAY(tbl_raw_data[[#This Row],[Date Actioned]]))</f>
        <v>45141</v>
      </c>
      <c r="L1001" s="65" t="str">
        <f>UPPER(TEXT(tbl_raw_data[[#This Row],[updated_date]],"MMMM"))</f>
        <v>AUGUST</v>
      </c>
      <c r="M1001" s="65" t="str">
        <f>"WEEK "&amp;IF(ROUNDUP(DAY(tbl_raw_data[[#This Row],[updated_date]])/7,0)=5,4,ROUNDUP(DAY(tbl_raw_data[[#This Row],[updated_date]])/7,0))</f>
        <v>WEEK 1</v>
      </c>
      <c r="N1001" s="71" t="str">
        <f>UPPER(VLOOKUP(tbl_raw_data[[#This Row],[Analyst]],settings!$A$1:$B$15,2,0))</f>
        <v>RAJ</v>
      </c>
      <c r="O1001" s="71" t="str">
        <f>TRIM(UPPER(tbl_raw_data[[#This Row],[Outcome]]))</f>
        <v>APPROVE</v>
      </c>
      <c r="P1001" s="71" t="str">
        <f>TRIM(UPPER(tbl_raw_data[[#This Row],[Queue Name]]))</f>
        <v>CONSUMER EXISTING</v>
      </c>
      <c r="Q1001" s="71" t="str">
        <f>IF(tbl_raw_data[[#This Row],[time_taken_in_min]]&lt;=settings!$D$2,"SLA_MET","SLA_NOT_MET")</f>
        <v>SLA_MET</v>
      </c>
    </row>
    <row r="1002" spans="1:17" hidden="1" x14ac:dyDescent="0.3">
      <c r="A1002" s="5" t="s">
        <v>1965</v>
      </c>
      <c r="B1002" s="34">
        <v>45141.546365740738</v>
      </c>
      <c r="C1002" s="38">
        <v>45141.554594907408</v>
      </c>
      <c r="D1002" s="3" t="s">
        <v>10</v>
      </c>
      <c r="E1002" s="3" t="s">
        <v>18</v>
      </c>
      <c r="F1002" s="3" t="s">
        <v>19</v>
      </c>
      <c r="G1002" s="3" t="s">
        <v>15</v>
      </c>
      <c r="H1002" s="84" t="str">
        <f t="shared" si="15"/>
        <v>Reason Unknown</v>
      </c>
      <c r="I1002" s="63">
        <f>(tbl_raw_data[[#This Row],[Date Actioned]])-(tbl_raw_data[[#This Row],[Date Tagged]])</f>
        <v>8.2291666694800369E-3</v>
      </c>
      <c r="J1002" s="66">
        <f>HOUR(tbl_raw_data[[#This Row],[time_taken]])*60+MINUTE(tbl_raw_data[[#This Row],[time_taken]])+SECOND(tbl_raw_data[[#This Row],[time_taken]])/60</f>
        <v>11.85</v>
      </c>
      <c r="K1002" s="68">
        <f>DATE(YEAR(tbl_raw_data[[#This Row],[Date Actioned]]),MONTH(tbl_raw_data[[#This Row],[Date Actioned]]),DAY(tbl_raw_data[[#This Row],[Date Actioned]]))</f>
        <v>45141</v>
      </c>
      <c r="L1002" s="65" t="str">
        <f>UPPER(TEXT(tbl_raw_data[[#This Row],[updated_date]],"MMMM"))</f>
        <v>AUGUST</v>
      </c>
      <c r="M1002" s="65" t="str">
        <f>"WEEK "&amp;IF(ROUNDUP(DAY(tbl_raw_data[[#This Row],[updated_date]])/7,0)=5,4,ROUNDUP(DAY(tbl_raw_data[[#This Row],[updated_date]])/7,0))</f>
        <v>WEEK 1</v>
      </c>
      <c r="N1002" s="71" t="str">
        <f>UPPER(VLOOKUP(tbl_raw_data[[#This Row],[Analyst]],settings!$A$1:$B$15,2,0))</f>
        <v>NAVED</v>
      </c>
      <c r="O1002" s="71" t="str">
        <f>TRIM(UPPER(tbl_raw_data[[#This Row],[Outcome]]))</f>
        <v>APPROVE</v>
      </c>
      <c r="P1002" s="71" t="str">
        <f>TRIM(UPPER(tbl_raw_data[[#This Row],[Queue Name]]))</f>
        <v>CONSUMER PRE BUREAU</v>
      </c>
      <c r="Q1002" s="71" t="str">
        <f>IF(tbl_raw_data[[#This Row],[time_taken_in_min]]&lt;=settings!$D$2,"SLA_MET","SLA_NOT_MET")</f>
        <v>SLA_MET</v>
      </c>
    </row>
    <row r="1003" spans="1:17" hidden="1" x14ac:dyDescent="0.3">
      <c r="A1003" s="7" t="s">
        <v>1966</v>
      </c>
      <c r="B1003" s="36">
        <v>45141.546412037038</v>
      </c>
      <c r="C1003" s="37">
        <v>45141.554780092592</v>
      </c>
      <c r="D1003" s="6" t="s">
        <v>10</v>
      </c>
      <c r="E1003" s="6" t="s">
        <v>11</v>
      </c>
      <c r="F1003" s="6" t="s">
        <v>17</v>
      </c>
      <c r="G1003" s="6" t="s">
        <v>15</v>
      </c>
      <c r="H1003" s="84" t="str">
        <f t="shared" si="15"/>
        <v>Reason Unknown</v>
      </c>
      <c r="I1003" s="63">
        <f>(tbl_raw_data[[#This Row],[Date Actioned]])-(tbl_raw_data[[#This Row],[Date Tagged]])</f>
        <v>8.3680555544560775E-3</v>
      </c>
      <c r="J1003" s="66">
        <f>HOUR(tbl_raw_data[[#This Row],[time_taken]])*60+MINUTE(tbl_raw_data[[#This Row],[time_taken]])+SECOND(tbl_raw_data[[#This Row],[time_taken]])/60</f>
        <v>12.05</v>
      </c>
      <c r="K1003" s="68">
        <f>DATE(YEAR(tbl_raw_data[[#This Row],[Date Actioned]]),MONTH(tbl_raw_data[[#This Row],[Date Actioned]]),DAY(tbl_raw_data[[#This Row],[Date Actioned]]))</f>
        <v>45141</v>
      </c>
      <c r="L1003" s="65" t="str">
        <f>UPPER(TEXT(tbl_raw_data[[#This Row],[updated_date]],"MMMM"))</f>
        <v>AUGUST</v>
      </c>
      <c r="M1003" s="65" t="str">
        <f>"WEEK "&amp;IF(ROUNDUP(DAY(tbl_raw_data[[#This Row],[updated_date]])/7,0)=5,4,ROUNDUP(DAY(tbl_raw_data[[#This Row],[updated_date]])/7,0))</f>
        <v>WEEK 1</v>
      </c>
      <c r="N1003" s="71" t="str">
        <f>UPPER(VLOOKUP(tbl_raw_data[[#This Row],[Analyst]],settings!$A$1:$B$15,2,0))</f>
        <v>MERCEDES</v>
      </c>
      <c r="O1003" s="71" t="str">
        <f>TRIM(UPPER(tbl_raw_data[[#This Row],[Outcome]]))</f>
        <v>APPROVE</v>
      </c>
      <c r="P1003" s="71" t="str">
        <f>TRIM(UPPER(tbl_raw_data[[#This Row],[Queue Name]]))</f>
        <v>CONSUMER EXISTING</v>
      </c>
      <c r="Q1003" s="71" t="str">
        <f>IF(tbl_raw_data[[#This Row],[time_taken_in_min]]&lt;=settings!$D$2,"SLA_MET","SLA_NOT_MET")</f>
        <v>SLA_MET</v>
      </c>
    </row>
    <row r="1004" spans="1:17" hidden="1" x14ac:dyDescent="0.3">
      <c r="A1004" s="1" t="s">
        <v>1967</v>
      </c>
      <c r="B1004" s="34">
        <v>45141.547083333331</v>
      </c>
      <c r="C1004" s="35">
        <v>45141.564826388887</v>
      </c>
      <c r="D1004" s="2" t="s">
        <v>15</v>
      </c>
      <c r="E1004" s="3" t="s">
        <v>11</v>
      </c>
      <c r="F1004" s="2" t="s">
        <v>17</v>
      </c>
      <c r="G1004" s="4"/>
      <c r="H1004" s="84" t="str">
        <f t="shared" si="15"/>
        <v>Reason Unknown</v>
      </c>
      <c r="I1004" s="63">
        <f>(tbl_raw_data[[#This Row],[Date Actioned]])-(tbl_raw_data[[#This Row],[Date Tagged]])</f>
        <v>1.7743055555911269E-2</v>
      </c>
      <c r="J1004" s="66">
        <f>HOUR(tbl_raw_data[[#This Row],[time_taken]])*60+MINUTE(tbl_raw_data[[#This Row],[time_taken]])+SECOND(tbl_raw_data[[#This Row],[time_taken]])/60</f>
        <v>25.55</v>
      </c>
      <c r="K1004" s="68">
        <f>DATE(YEAR(tbl_raw_data[[#This Row],[Date Actioned]]),MONTH(tbl_raw_data[[#This Row],[Date Actioned]]),DAY(tbl_raw_data[[#This Row],[Date Actioned]]))</f>
        <v>45141</v>
      </c>
      <c r="L1004" s="65" t="str">
        <f>UPPER(TEXT(tbl_raw_data[[#This Row],[updated_date]],"MMMM"))</f>
        <v>AUGUST</v>
      </c>
      <c r="M1004" s="65" t="str">
        <f>"WEEK "&amp;IF(ROUNDUP(DAY(tbl_raw_data[[#This Row],[updated_date]])/7,0)=5,4,ROUNDUP(DAY(tbl_raw_data[[#This Row],[updated_date]])/7,0))</f>
        <v>WEEK 1</v>
      </c>
      <c r="N1004" s="71" t="str">
        <f>UPPER(VLOOKUP(tbl_raw_data[[#This Row],[Analyst]],settings!$A$1:$B$15,2,0))</f>
        <v>MERCEDES</v>
      </c>
      <c r="O1004" s="71" t="str">
        <f>TRIM(UPPER(tbl_raw_data[[#This Row],[Outcome]]))</f>
        <v>APPROVE</v>
      </c>
      <c r="P1004" s="71" t="str">
        <f>TRIM(UPPER(tbl_raw_data[[#This Row],[Queue Name]]))</f>
        <v>CONSUMER EXISTING</v>
      </c>
      <c r="Q1004" s="71" t="str">
        <f>IF(tbl_raw_data[[#This Row],[time_taken_in_min]]&lt;=settings!$D$2,"SLA_MET","SLA_NOT_MET")</f>
        <v>SLA_NOT_MET</v>
      </c>
    </row>
    <row r="1005" spans="1:17" hidden="1" x14ac:dyDescent="0.3">
      <c r="A1005" s="5" t="s">
        <v>1968</v>
      </c>
      <c r="B1005" s="36">
        <v>45141.550312500003</v>
      </c>
      <c r="C1005" s="37">
        <v>45141.557847222219</v>
      </c>
      <c r="D1005" s="6" t="s">
        <v>10</v>
      </c>
      <c r="E1005" s="6" t="s">
        <v>18</v>
      </c>
      <c r="F1005" s="6" t="s">
        <v>207</v>
      </c>
      <c r="G1005" s="6" t="s">
        <v>16</v>
      </c>
      <c r="H1005" s="84" t="str">
        <f t="shared" si="15"/>
        <v>Reason Unknown</v>
      </c>
      <c r="I1005" s="63">
        <f>(tbl_raw_data[[#This Row],[Date Actioned]])-(tbl_raw_data[[#This Row],[Date Tagged]])</f>
        <v>7.5347222154960036E-3</v>
      </c>
      <c r="J1005" s="66">
        <f>HOUR(tbl_raw_data[[#This Row],[time_taken]])*60+MINUTE(tbl_raw_data[[#This Row],[time_taken]])+SECOND(tbl_raw_data[[#This Row],[time_taken]])/60</f>
        <v>10.85</v>
      </c>
      <c r="K1005" s="68">
        <f>DATE(YEAR(tbl_raw_data[[#This Row],[Date Actioned]]),MONTH(tbl_raw_data[[#This Row],[Date Actioned]]),DAY(tbl_raw_data[[#This Row],[Date Actioned]]))</f>
        <v>45141</v>
      </c>
      <c r="L1005" s="65" t="str">
        <f>UPPER(TEXT(tbl_raw_data[[#This Row],[updated_date]],"MMMM"))</f>
        <v>AUGUST</v>
      </c>
      <c r="M1005" s="65" t="str">
        <f>"WEEK "&amp;IF(ROUNDUP(DAY(tbl_raw_data[[#This Row],[updated_date]])/7,0)=5,4,ROUNDUP(DAY(tbl_raw_data[[#This Row],[updated_date]])/7,0))</f>
        <v>WEEK 1</v>
      </c>
      <c r="N1005" s="71" t="str">
        <f>UPPER(VLOOKUP(tbl_raw_data[[#This Row],[Analyst]],settings!$A$1:$B$15,2,0))</f>
        <v>RAJ</v>
      </c>
      <c r="O1005" s="71" t="str">
        <f>TRIM(UPPER(tbl_raw_data[[#This Row],[Outcome]]))</f>
        <v>APPROVE</v>
      </c>
      <c r="P1005" s="71" t="str">
        <f>TRIM(UPPER(tbl_raw_data[[#This Row],[Queue Name]]))</f>
        <v>CONSUMER PRE BUREAU</v>
      </c>
      <c r="Q1005" s="71" t="str">
        <f>IF(tbl_raw_data[[#This Row],[time_taken_in_min]]&lt;=settings!$D$2,"SLA_MET","SLA_NOT_MET")</f>
        <v>SLA_MET</v>
      </c>
    </row>
    <row r="1006" spans="1:17" hidden="1" x14ac:dyDescent="0.3">
      <c r="A1006" s="7" t="s">
        <v>1969</v>
      </c>
      <c r="B1006" s="34">
        <v>45141.55263888889</v>
      </c>
      <c r="C1006" s="38">
        <v>45141.56045138889</v>
      </c>
      <c r="D1006" s="3" t="s">
        <v>10</v>
      </c>
      <c r="E1006" s="3" t="s">
        <v>8</v>
      </c>
      <c r="F1006" s="3" t="s">
        <v>19</v>
      </c>
      <c r="G1006" s="3" t="s">
        <v>15</v>
      </c>
      <c r="H1006" s="84" t="str">
        <f t="shared" si="15"/>
        <v>Reason Unknown</v>
      </c>
      <c r="I1006" s="63">
        <f>(tbl_raw_data[[#This Row],[Date Actioned]])-(tbl_raw_data[[#This Row],[Date Tagged]])</f>
        <v>7.8125E-3</v>
      </c>
      <c r="J1006" s="66">
        <f>HOUR(tbl_raw_data[[#This Row],[time_taken]])*60+MINUTE(tbl_raw_data[[#This Row],[time_taken]])+SECOND(tbl_raw_data[[#This Row],[time_taken]])/60</f>
        <v>11.25</v>
      </c>
      <c r="K1006" s="68">
        <f>DATE(YEAR(tbl_raw_data[[#This Row],[Date Actioned]]),MONTH(tbl_raw_data[[#This Row],[Date Actioned]]),DAY(tbl_raw_data[[#This Row],[Date Actioned]]))</f>
        <v>45141</v>
      </c>
      <c r="L1006" s="65" t="str">
        <f>UPPER(TEXT(tbl_raw_data[[#This Row],[updated_date]],"MMMM"))</f>
        <v>AUGUST</v>
      </c>
      <c r="M1006" s="65" t="str">
        <f>"WEEK "&amp;IF(ROUNDUP(DAY(tbl_raw_data[[#This Row],[updated_date]])/7,0)=5,4,ROUNDUP(DAY(tbl_raw_data[[#This Row],[updated_date]])/7,0))</f>
        <v>WEEK 1</v>
      </c>
      <c r="N1006" s="71" t="str">
        <f>UPPER(VLOOKUP(tbl_raw_data[[#This Row],[Analyst]],settings!$A$1:$B$15,2,0))</f>
        <v>NAVED</v>
      </c>
      <c r="O1006" s="71" t="str">
        <f>TRIM(UPPER(tbl_raw_data[[#This Row],[Outcome]]))</f>
        <v>APPROVE</v>
      </c>
      <c r="P1006" s="71" t="str">
        <f>TRIM(UPPER(tbl_raw_data[[#This Row],[Queue Name]]))</f>
        <v>CONSUMER POST BUREAU</v>
      </c>
      <c r="Q1006" s="71" t="str">
        <f>IF(tbl_raw_data[[#This Row],[time_taken_in_min]]&lt;=settings!$D$2,"SLA_MET","SLA_NOT_MET")</f>
        <v>SLA_MET</v>
      </c>
    </row>
    <row r="1007" spans="1:17" hidden="1" x14ac:dyDescent="0.3">
      <c r="A1007" s="1" t="s">
        <v>1970</v>
      </c>
      <c r="B1007" s="36">
        <v>45141.553935185184</v>
      </c>
      <c r="C1007" s="37">
        <v>45141.559618055559</v>
      </c>
      <c r="D1007" s="6" t="s">
        <v>10</v>
      </c>
      <c r="E1007" s="6" t="s">
        <v>11</v>
      </c>
      <c r="F1007" s="6" t="s">
        <v>17</v>
      </c>
      <c r="G1007" s="6" t="s">
        <v>15</v>
      </c>
      <c r="H1007" s="84" t="str">
        <f t="shared" si="15"/>
        <v>Reason Unknown</v>
      </c>
      <c r="I1007" s="63">
        <f>(tbl_raw_data[[#This Row],[Date Actioned]])-(tbl_raw_data[[#This Row],[Date Tagged]])</f>
        <v>5.6828703745850362E-3</v>
      </c>
      <c r="J1007" s="66">
        <f>HOUR(tbl_raw_data[[#This Row],[time_taken]])*60+MINUTE(tbl_raw_data[[#This Row],[time_taken]])+SECOND(tbl_raw_data[[#This Row],[time_taken]])/60</f>
        <v>8.1833333333333336</v>
      </c>
      <c r="K1007" s="68">
        <f>DATE(YEAR(tbl_raw_data[[#This Row],[Date Actioned]]),MONTH(tbl_raw_data[[#This Row],[Date Actioned]]),DAY(tbl_raw_data[[#This Row],[Date Actioned]]))</f>
        <v>45141</v>
      </c>
      <c r="L1007" s="65" t="str">
        <f>UPPER(TEXT(tbl_raw_data[[#This Row],[updated_date]],"MMMM"))</f>
        <v>AUGUST</v>
      </c>
      <c r="M1007" s="65" t="str">
        <f>"WEEK "&amp;IF(ROUNDUP(DAY(tbl_raw_data[[#This Row],[updated_date]])/7,0)=5,4,ROUNDUP(DAY(tbl_raw_data[[#This Row],[updated_date]])/7,0))</f>
        <v>WEEK 1</v>
      </c>
      <c r="N1007" s="71" t="str">
        <f>UPPER(VLOOKUP(tbl_raw_data[[#This Row],[Analyst]],settings!$A$1:$B$15,2,0))</f>
        <v>MERCEDES</v>
      </c>
      <c r="O1007" s="71" t="str">
        <f>TRIM(UPPER(tbl_raw_data[[#This Row],[Outcome]]))</f>
        <v>APPROVE</v>
      </c>
      <c r="P1007" s="71" t="str">
        <f>TRIM(UPPER(tbl_raw_data[[#This Row],[Queue Name]]))</f>
        <v>CONSUMER EXISTING</v>
      </c>
      <c r="Q1007" s="71" t="str">
        <f>IF(tbl_raw_data[[#This Row],[time_taken_in_min]]&lt;=settings!$D$2,"SLA_MET","SLA_NOT_MET")</f>
        <v>SLA_MET</v>
      </c>
    </row>
    <row r="1008" spans="1:17" hidden="1" x14ac:dyDescent="0.3">
      <c r="A1008" s="5" t="s">
        <v>1971</v>
      </c>
      <c r="B1008" s="34">
        <v>45141.555381944447</v>
      </c>
      <c r="C1008" s="35">
        <v>45141.570416666669</v>
      </c>
      <c r="D1008" s="2" t="s">
        <v>15</v>
      </c>
      <c r="E1008" s="3" t="s">
        <v>11</v>
      </c>
      <c r="F1008" s="2" t="s">
        <v>114</v>
      </c>
      <c r="G1008" s="4"/>
      <c r="H1008" s="84" t="str">
        <f t="shared" si="15"/>
        <v>Reason Unknown</v>
      </c>
      <c r="I1008" s="63">
        <f>(tbl_raw_data[[#This Row],[Date Actioned]])-(tbl_raw_data[[#This Row],[Date Tagged]])</f>
        <v>1.5034722222480923E-2</v>
      </c>
      <c r="J1008" s="66">
        <f>HOUR(tbl_raw_data[[#This Row],[time_taken]])*60+MINUTE(tbl_raw_data[[#This Row],[time_taken]])+SECOND(tbl_raw_data[[#This Row],[time_taken]])/60</f>
        <v>21.65</v>
      </c>
      <c r="K1008" s="68">
        <f>DATE(YEAR(tbl_raw_data[[#This Row],[Date Actioned]]),MONTH(tbl_raw_data[[#This Row],[Date Actioned]]),DAY(tbl_raw_data[[#This Row],[Date Actioned]]))</f>
        <v>45141</v>
      </c>
      <c r="L1008" s="65" t="str">
        <f>UPPER(TEXT(tbl_raw_data[[#This Row],[updated_date]],"MMMM"))</f>
        <v>AUGUST</v>
      </c>
      <c r="M1008" s="65" t="str">
        <f>"WEEK "&amp;IF(ROUNDUP(DAY(tbl_raw_data[[#This Row],[updated_date]])/7,0)=5,4,ROUNDUP(DAY(tbl_raw_data[[#This Row],[updated_date]])/7,0))</f>
        <v>WEEK 1</v>
      </c>
      <c r="N1008" s="71" t="str">
        <f>UPPER(VLOOKUP(tbl_raw_data[[#This Row],[Analyst]],settings!$A$1:$B$15,2,0))</f>
        <v>FARDIN</v>
      </c>
      <c r="O1008" s="71" t="str">
        <f>TRIM(UPPER(tbl_raw_data[[#This Row],[Outcome]]))</f>
        <v>APPROVE</v>
      </c>
      <c r="P1008" s="71" t="str">
        <f>TRIM(UPPER(tbl_raw_data[[#This Row],[Queue Name]]))</f>
        <v>CONSUMER EXISTING</v>
      </c>
      <c r="Q1008" s="71" t="str">
        <f>IF(tbl_raw_data[[#This Row],[time_taken_in_min]]&lt;=settings!$D$2,"SLA_MET","SLA_NOT_MET")</f>
        <v>SLA_NOT_MET</v>
      </c>
    </row>
    <row r="1009" spans="1:17" hidden="1" x14ac:dyDescent="0.3">
      <c r="A1009" s="7" t="s">
        <v>1972</v>
      </c>
      <c r="B1009" s="36">
        <v>45141.560034722221</v>
      </c>
      <c r="C1009" s="39">
        <v>45141.569872685184</v>
      </c>
      <c r="D1009" s="8" t="s">
        <v>15</v>
      </c>
      <c r="E1009" s="6" t="s">
        <v>8</v>
      </c>
      <c r="F1009" s="8" t="s">
        <v>17</v>
      </c>
      <c r="G1009" s="9"/>
      <c r="H1009" s="84" t="str">
        <f t="shared" si="15"/>
        <v>Reason Unknown</v>
      </c>
      <c r="I1009" s="63">
        <f>(tbl_raw_data[[#This Row],[Date Actioned]])-(tbl_raw_data[[#This Row],[Date Tagged]])</f>
        <v>9.8379629635019228E-3</v>
      </c>
      <c r="J1009" s="66">
        <f>HOUR(tbl_raw_data[[#This Row],[time_taken]])*60+MINUTE(tbl_raw_data[[#This Row],[time_taken]])+SECOND(tbl_raw_data[[#This Row],[time_taken]])/60</f>
        <v>14.166666666666666</v>
      </c>
      <c r="K1009" s="68">
        <f>DATE(YEAR(tbl_raw_data[[#This Row],[Date Actioned]]),MONTH(tbl_raw_data[[#This Row],[Date Actioned]]),DAY(tbl_raw_data[[#This Row],[Date Actioned]]))</f>
        <v>45141</v>
      </c>
      <c r="L1009" s="65" t="str">
        <f>UPPER(TEXT(tbl_raw_data[[#This Row],[updated_date]],"MMMM"))</f>
        <v>AUGUST</v>
      </c>
      <c r="M1009" s="65" t="str">
        <f>"WEEK "&amp;IF(ROUNDUP(DAY(tbl_raw_data[[#This Row],[updated_date]])/7,0)=5,4,ROUNDUP(DAY(tbl_raw_data[[#This Row],[updated_date]])/7,0))</f>
        <v>WEEK 1</v>
      </c>
      <c r="N1009" s="71" t="str">
        <f>UPPER(VLOOKUP(tbl_raw_data[[#This Row],[Analyst]],settings!$A$1:$B$15,2,0))</f>
        <v>MERCEDES</v>
      </c>
      <c r="O1009" s="71" t="str">
        <f>TRIM(UPPER(tbl_raw_data[[#This Row],[Outcome]]))</f>
        <v>APPROVE</v>
      </c>
      <c r="P1009" s="71" t="str">
        <f>TRIM(UPPER(tbl_raw_data[[#This Row],[Queue Name]]))</f>
        <v>CONSUMER POST BUREAU</v>
      </c>
      <c r="Q1009" s="71" t="str">
        <f>IF(tbl_raw_data[[#This Row],[time_taken_in_min]]&lt;=settings!$D$2,"SLA_MET","SLA_NOT_MET")</f>
        <v>SLA_MET</v>
      </c>
    </row>
    <row r="1010" spans="1:17" hidden="1" x14ac:dyDescent="0.3">
      <c r="A1010" s="1" t="s">
        <v>1973</v>
      </c>
      <c r="B1010" s="34">
        <v>45141.566018518519</v>
      </c>
      <c r="C1010" s="38">
        <v>45141.568472222221</v>
      </c>
      <c r="D1010" s="3" t="s">
        <v>10</v>
      </c>
      <c r="E1010" s="3" t="s">
        <v>11</v>
      </c>
      <c r="F1010" s="3" t="s">
        <v>207</v>
      </c>
      <c r="G1010" s="3" t="s">
        <v>15</v>
      </c>
      <c r="H1010" s="84" t="str">
        <f t="shared" si="15"/>
        <v>Reason Unknown</v>
      </c>
      <c r="I1010" s="63">
        <f>(tbl_raw_data[[#This Row],[Date Actioned]])-(tbl_raw_data[[#This Row],[Date Tagged]])</f>
        <v>2.4537037024856545E-3</v>
      </c>
      <c r="J1010" s="66">
        <f>HOUR(tbl_raw_data[[#This Row],[time_taken]])*60+MINUTE(tbl_raw_data[[#This Row],[time_taken]])+SECOND(tbl_raw_data[[#This Row],[time_taken]])/60</f>
        <v>3.5333333333333332</v>
      </c>
      <c r="K1010" s="68">
        <f>DATE(YEAR(tbl_raw_data[[#This Row],[Date Actioned]]),MONTH(tbl_raw_data[[#This Row],[Date Actioned]]),DAY(tbl_raw_data[[#This Row],[Date Actioned]]))</f>
        <v>45141</v>
      </c>
      <c r="L1010" s="65" t="str">
        <f>UPPER(TEXT(tbl_raw_data[[#This Row],[updated_date]],"MMMM"))</f>
        <v>AUGUST</v>
      </c>
      <c r="M1010" s="65" t="str">
        <f>"WEEK "&amp;IF(ROUNDUP(DAY(tbl_raw_data[[#This Row],[updated_date]])/7,0)=5,4,ROUNDUP(DAY(tbl_raw_data[[#This Row],[updated_date]])/7,0))</f>
        <v>WEEK 1</v>
      </c>
      <c r="N1010" s="71" t="str">
        <f>UPPER(VLOOKUP(tbl_raw_data[[#This Row],[Analyst]],settings!$A$1:$B$15,2,0))</f>
        <v>RAJ</v>
      </c>
      <c r="O1010" s="71" t="str">
        <f>TRIM(UPPER(tbl_raw_data[[#This Row],[Outcome]]))</f>
        <v>APPROVE</v>
      </c>
      <c r="P1010" s="71" t="str">
        <f>TRIM(UPPER(tbl_raw_data[[#This Row],[Queue Name]]))</f>
        <v>CONSUMER EXISTING</v>
      </c>
      <c r="Q1010" s="71" t="str">
        <f>IF(tbl_raw_data[[#This Row],[time_taken_in_min]]&lt;=settings!$D$2,"SLA_MET","SLA_NOT_MET")</f>
        <v>SLA_MET</v>
      </c>
    </row>
    <row r="1011" spans="1:17" hidden="1" x14ac:dyDescent="0.3">
      <c r="A1011" s="5" t="s">
        <v>1974</v>
      </c>
      <c r="B1011" s="36">
        <v>45141.566203703704</v>
      </c>
      <c r="C1011" s="39">
        <v>45141.577951388892</v>
      </c>
      <c r="D1011" s="8" t="s">
        <v>15</v>
      </c>
      <c r="E1011" s="6" t="s">
        <v>8</v>
      </c>
      <c r="F1011" s="8" t="s">
        <v>14</v>
      </c>
      <c r="G1011" s="9"/>
      <c r="H1011" s="84" t="str">
        <f t="shared" si="15"/>
        <v>Reason Unknown</v>
      </c>
      <c r="I1011" s="63">
        <f>(tbl_raw_data[[#This Row],[Date Actioned]])-(tbl_raw_data[[#This Row],[Date Tagged]])</f>
        <v>1.1747685188311152E-2</v>
      </c>
      <c r="J1011" s="66">
        <f>HOUR(tbl_raw_data[[#This Row],[time_taken]])*60+MINUTE(tbl_raw_data[[#This Row],[time_taken]])+SECOND(tbl_raw_data[[#This Row],[time_taken]])/60</f>
        <v>16.916666666666668</v>
      </c>
      <c r="K1011" s="68">
        <f>DATE(YEAR(tbl_raw_data[[#This Row],[Date Actioned]]),MONTH(tbl_raw_data[[#This Row],[Date Actioned]]),DAY(tbl_raw_data[[#This Row],[Date Actioned]]))</f>
        <v>45141</v>
      </c>
      <c r="L1011" s="65" t="str">
        <f>UPPER(TEXT(tbl_raw_data[[#This Row],[updated_date]],"MMMM"))</f>
        <v>AUGUST</v>
      </c>
      <c r="M1011" s="65" t="str">
        <f>"WEEK "&amp;IF(ROUNDUP(DAY(tbl_raw_data[[#This Row],[updated_date]])/7,0)=5,4,ROUNDUP(DAY(tbl_raw_data[[#This Row],[updated_date]])/7,0))</f>
        <v>WEEK 1</v>
      </c>
      <c r="N1011" s="71" t="str">
        <f>UPPER(VLOOKUP(tbl_raw_data[[#This Row],[Analyst]],settings!$A$1:$B$15,2,0))</f>
        <v>CAMROON</v>
      </c>
      <c r="O1011" s="71" t="str">
        <f>TRIM(UPPER(tbl_raw_data[[#This Row],[Outcome]]))</f>
        <v>APPROVE</v>
      </c>
      <c r="P1011" s="71" t="str">
        <f>TRIM(UPPER(tbl_raw_data[[#This Row],[Queue Name]]))</f>
        <v>CONSUMER POST BUREAU</v>
      </c>
      <c r="Q1011" s="71" t="str">
        <f>IF(tbl_raw_data[[#This Row],[time_taken_in_min]]&lt;=settings!$D$2,"SLA_MET","SLA_NOT_MET")</f>
        <v>SLA_MET</v>
      </c>
    </row>
    <row r="1012" spans="1:17" hidden="1" x14ac:dyDescent="0.3">
      <c r="A1012" s="7" t="s">
        <v>1975</v>
      </c>
      <c r="B1012" s="34">
        <v>45141.566365740742</v>
      </c>
      <c r="C1012" s="38">
        <v>45141.576932870368</v>
      </c>
      <c r="D1012" s="3" t="s">
        <v>10</v>
      </c>
      <c r="E1012" s="3" t="s">
        <v>18</v>
      </c>
      <c r="F1012" s="3" t="s">
        <v>19</v>
      </c>
      <c r="G1012" s="3" t="s">
        <v>15</v>
      </c>
      <c r="H1012" s="84" t="str">
        <f t="shared" si="15"/>
        <v>Reason Unknown</v>
      </c>
      <c r="I1012" s="63">
        <f>(tbl_raw_data[[#This Row],[Date Actioned]])-(tbl_raw_data[[#This Row],[Date Tagged]])</f>
        <v>1.056712962599704E-2</v>
      </c>
      <c r="J1012" s="66">
        <f>HOUR(tbl_raw_data[[#This Row],[time_taken]])*60+MINUTE(tbl_raw_data[[#This Row],[time_taken]])+SECOND(tbl_raw_data[[#This Row],[time_taken]])/60</f>
        <v>15.216666666666667</v>
      </c>
      <c r="K1012" s="68">
        <f>DATE(YEAR(tbl_raw_data[[#This Row],[Date Actioned]]),MONTH(tbl_raw_data[[#This Row],[Date Actioned]]),DAY(tbl_raw_data[[#This Row],[Date Actioned]]))</f>
        <v>45141</v>
      </c>
      <c r="L1012" s="65" t="str">
        <f>UPPER(TEXT(tbl_raw_data[[#This Row],[updated_date]],"MMMM"))</f>
        <v>AUGUST</v>
      </c>
      <c r="M1012" s="65" t="str">
        <f>"WEEK "&amp;IF(ROUNDUP(DAY(tbl_raw_data[[#This Row],[updated_date]])/7,0)=5,4,ROUNDUP(DAY(tbl_raw_data[[#This Row],[updated_date]])/7,0))</f>
        <v>WEEK 1</v>
      </c>
      <c r="N1012" s="71" t="str">
        <f>UPPER(VLOOKUP(tbl_raw_data[[#This Row],[Analyst]],settings!$A$1:$B$15,2,0))</f>
        <v>NAVED</v>
      </c>
      <c r="O1012" s="71" t="str">
        <f>TRIM(UPPER(tbl_raw_data[[#This Row],[Outcome]]))</f>
        <v>APPROVE</v>
      </c>
      <c r="P1012" s="71" t="str">
        <f>TRIM(UPPER(tbl_raw_data[[#This Row],[Queue Name]]))</f>
        <v>CONSUMER PRE BUREAU</v>
      </c>
      <c r="Q1012" s="71" t="str">
        <f>IF(tbl_raw_data[[#This Row],[time_taken_in_min]]&lt;=settings!$D$2,"SLA_MET","SLA_NOT_MET")</f>
        <v>SLA_MET</v>
      </c>
    </row>
    <row r="1013" spans="1:17" hidden="1" x14ac:dyDescent="0.3">
      <c r="A1013" s="1" t="s">
        <v>1976</v>
      </c>
      <c r="B1013" s="36">
        <v>45141.567256944443</v>
      </c>
      <c r="C1013" s="37">
        <v>45141.574317129627</v>
      </c>
      <c r="D1013" s="6" t="s">
        <v>10</v>
      </c>
      <c r="E1013" s="6" t="s">
        <v>18</v>
      </c>
      <c r="F1013" s="6" t="s">
        <v>207</v>
      </c>
      <c r="G1013" s="6" t="s">
        <v>16</v>
      </c>
      <c r="H1013" s="84" t="str">
        <f t="shared" si="15"/>
        <v>Reason Unknown</v>
      </c>
      <c r="I1013" s="63">
        <f>(tbl_raw_data[[#This Row],[Date Actioned]])-(tbl_raw_data[[#This Row],[Date Tagged]])</f>
        <v>7.0601851839455776E-3</v>
      </c>
      <c r="J1013" s="66">
        <f>HOUR(tbl_raw_data[[#This Row],[time_taken]])*60+MINUTE(tbl_raw_data[[#This Row],[time_taken]])+SECOND(tbl_raw_data[[#This Row],[time_taken]])/60</f>
        <v>10.166666666666666</v>
      </c>
      <c r="K1013" s="68">
        <f>DATE(YEAR(tbl_raw_data[[#This Row],[Date Actioned]]),MONTH(tbl_raw_data[[#This Row],[Date Actioned]]),DAY(tbl_raw_data[[#This Row],[Date Actioned]]))</f>
        <v>45141</v>
      </c>
      <c r="L1013" s="65" t="str">
        <f>UPPER(TEXT(tbl_raw_data[[#This Row],[updated_date]],"MMMM"))</f>
        <v>AUGUST</v>
      </c>
      <c r="M1013" s="65" t="str">
        <f>"WEEK "&amp;IF(ROUNDUP(DAY(tbl_raw_data[[#This Row],[updated_date]])/7,0)=5,4,ROUNDUP(DAY(tbl_raw_data[[#This Row],[updated_date]])/7,0))</f>
        <v>WEEK 1</v>
      </c>
      <c r="N1013" s="71" t="str">
        <f>UPPER(VLOOKUP(tbl_raw_data[[#This Row],[Analyst]],settings!$A$1:$B$15,2,0))</f>
        <v>RAJ</v>
      </c>
      <c r="O1013" s="71" t="str">
        <f>TRIM(UPPER(tbl_raw_data[[#This Row],[Outcome]]))</f>
        <v>APPROVE</v>
      </c>
      <c r="P1013" s="71" t="str">
        <f>TRIM(UPPER(tbl_raw_data[[#This Row],[Queue Name]]))</f>
        <v>CONSUMER PRE BUREAU</v>
      </c>
      <c r="Q1013" s="71" t="str">
        <f>IF(tbl_raw_data[[#This Row],[time_taken_in_min]]&lt;=settings!$D$2,"SLA_MET","SLA_NOT_MET")</f>
        <v>SLA_MET</v>
      </c>
    </row>
    <row r="1014" spans="1:17" hidden="1" x14ac:dyDescent="0.3">
      <c r="A1014" s="5" t="s">
        <v>1977</v>
      </c>
      <c r="B1014" s="34">
        <v>45141.574004629627</v>
      </c>
      <c r="C1014" s="38">
        <v>45141.575740740744</v>
      </c>
      <c r="D1014" s="3" t="s">
        <v>10</v>
      </c>
      <c r="E1014" s="3" t="s">
        <v>11</v>
      </c>
      <c r="F1014" s="3" t="s">
        <v>207</v>
      </c>
      <c r="G1014" s="3" t="s">
        <v>26</v>
      </c>
      <c r="H1014" s="84" t="str">
        <f t="shared" si="15"/>
        <v>Reason Unknown</v>
      </c>
      <c r="I1014" s="63">
        <f>(tbl_raw_data[[#This Row],[Date Actioned]])-(tbl_raw_data[[#This Row],[Date Tagged]])</f>
        <v>1.7361111167701893E-3</v>
      </c>
      <c r="J1014" s="66">
        <f>HOUR(tbl_raw_data[[#This Row],[time_taken]])*60+MINUTE(tbl_raw_data[[#This Row],[time_taken]])+SECOND(tbl_raw_data[[#This Row],[time_taken]])/60</f>
        <v>2.5</v>
      </c>
      <c r="K1014" s="68">
        <f>DATE(YEAR(tbl_raw_data[[#This Row],[Date Actioned]]),MONTH(tbl_raw_data[[#This Row],[Date Actioned]]),DAY(tbl_raw_data[[#This Row],[Date Actioned]]))</f>
        <v>45141</v>
      </c>
      <c r="L1014" s="65" t="str">
        <f>UPPER(TEXT(tbl_raw_data[[#This Row],[updated_date]],"MMMM"))</f>
        <v>AUGUST</v>
      </c>
      <c r="M1014" s="65" t="str">
        <f>"WEEK "&amp;IF(ROUNDUP(DAY(tbl_raw_data[[#This Row],[updated_date]])/7,0)=5,4,ROUNDUP(DAY(tbl_raw_data[[#This Row],[updated_date]])/7,0))</f>
        <v>WEEK 1</v>
      </c>
      <c r="N1014" s="71" t="str">
        <f>UPPER(VLOOKUP(tbl_raw_data[[#This Row],[Analyst]],settings!$A$1:$B$15,2,0))</f>
        <v>RAJ</v>
      </c>
      <c r="O1014" s="71" t="str">
        <f>TRIM(UPPER(tbl_raw_data[[#This Row],[Outcome]]))</f>
        <v>APPROVE</v>
      </c>
      <c r="P1014" s="71" t="str">
        <f>TRIM(UPPER(tbl_raw_data[[#This Row],[Queue Name]]))</f>
        <v>CONSUMER EXISTING</v>
      </c>
      <c r="Q1014" s="71" t="str">
        <f>IF(tbl_raw_data[[#This Row],[time_taken_in_min]]&lt;=settings!$D$2,"SLA_MET","SLA_NOT_MET")</f>
        <v>SLA_MET</v>
      </c>
    </row>
    <row r="1015" spans="1:17" hidden="1" x14ac:dyDescent="0.3">
      <c r="A1015" s="7" t="s">
        <v>1978</v>
      </c>
      <c r="B1015" s="36">
        <v>45141.581122685187</v>
      </c>
      <c r="C1015" s="37">
        <v>45141.587650462963</v>
      </c>
      <c r="D1015" s="6" t="s">
        <v>10</v>
      </c>
      <c r="E1015" s="6" t="s">
        <v>11</v>
      </c>
      <c r="F1015" s="6" t="s">
        <v>12</v>
      </c>
      <c r="G1015" s="6" t="s">
        <v>15</v>
      </c>
      <c r="H1015" s="84" t="str">
        <f t="shared" si="15"/>
        <v>Reason Unknown</v>
      </c>
      <c r="I1015" s="63">
        <f>(tbl_raw_data[[#This Row],[Date Actioned]])-(tbl_raw_data[[#This Row],[Date Tagged]])</f>
        <v>6.5277777757728472E-3</v>
      </c>
      <c r="J1015" s="66">
        <f>HOUR(tbl_raw_data[[#This Row],[time_taken]])*60+MINUTE(tbl_raw_data[[#This Row],[time_taken]])+SECOND(tbl_raw_data[[#This Row],[time_taken]])/60</f>
        <v>9.4</v>
      </c>
      <c r="K1015" s="68">
        <f>DATE(YEAR(tbl_raw_data[[#This Row],[Date Actioned]]),MONTH(tbl_raw_data[[#This Row],[Date Actioned]]),DAY(tbl_raw_data[[#This Row],[Date Actioned]]))</f>
        <v>45141</v>
      </c>
      <c r="L1015" s="65" t="str">
        <f>UPPER(TEXT(tbl_raw_data[[#This Row],[updated_date]],"MMMM"))</f>
        <v>AUGUST</v>
      </c>
      <c r="M1015" s="65" t="str">
        <f>"WEEK "&amp;IF(ROUNDUP(DAY(tbl_raw_data[[#This Row],[updated_date]])/7,0)=5,4,ROUNDUP(DAY(tbl_raw_data[[#This Row],[updated_date]])/7,0))</f>
        <v>WEEK 1</v>
      </c>
      <c r="N1015" s="71" t="str">
        <f>UPPER(VLOOKUP(tbl_raw_data[[#This Row],[Analyst]],settings!$A$1:$B$15,2,0))</f>
        <v>NITESH</v>
      </c>
      <c r="O1015" s="71" t="str">
        <f>TRIM(UPPER(tbl_raw_data[[#This Row],[Outcome]]))</f>
        <v>APPROVE</v>
      </c>
      <c r="P1015" s="71" t="str">
        <f>TRIM(UPPER(tbl_raw_data[[#This Row],[Queue Name]]))</f>
        <v>CONSUMER EXISTING</v>
      </c>
      <c r="Q1015" s="71" t="str">
        <f>IF(tbl_raw_data[[#This Row],[time_taken_in_min]]&lt;=settings!$D$2,"SLA_MET","SLA_NOT_MET")</f>
        <v>SLA_MET</v>
      </c>
    </row>
    <row r="1016" spans="1:17" hidden="1" x14ac:dyDescent="0.3">
      <c r="A1016" s="1" t="s">
        <v>1979</v>
      </c>
      <c r="B1016" s="34">
        <v>45141.58353009259</v>
      </c>
      <c r="C1016" s="38">
        <v>45141.586585648147</v>
      </c>
      <c r="D1016" s="3" t="s">
        <v>10</v>
      </c>
      <c r="E1016" s="3" t="s">
        <v>8</v>
      </c>
      <c r="F1016" s="3" t="s">
        <v>207</v>
      </c>
      <c r="G1016" s="3" t="s">
        <v>16</v>
      </c>
      <c r="H1016" s="84" t="str">
        <f t="shared" si="15"/>
        <v>Reason Unknown</v>
      </c>
      <c r="I1016" s="63">
        <f>(tbl_raw_data[[#This Row],[Date Actioned]])-(tbl_raw_data[[#This Row],[Date Tagged]])</f>
        <v>3.055555556784384E-3</v>
      </c>
      <c r="J1016" s="66">
        <f>HOUR(tbl_raw_data[[#This Row],[time_taken]])*60+MINUTE(tbl_raw_data[[#This Row],[time_taken]])+SECOND(tbl_raw_data[[#This Row],[time_taken]])/60</f>
        <v>4.4000000000000004</v>
      </c>
      <c r="K1016" s="68">
        <f>DATE(YEAR(tbl_raw_data[[#This Row],[Date Actioned]]),MONTH(tbl_raw_data[[#This Row],[Date Actioned]]),DAY(tbl_raw_data[[#This Row],[Date Actioned]]))</f>
        <v>45141</v>
      </c>
      <c r="L1016" s="65" t="str">
        <f>UPPER(TEXT(tbl_raw_data[[#This Row],[updated_date]],"MMMM"))</f>
        <v>AUGUST</v>
      </c>
      <c r="M1016" s="65" t="str">
        <f>"WEEK "&amp;IF(ROUNDUP(DAY(tbl_raw_data[[#This Row],[updated_date]])/7,0)=5,4,ROUNDUP(DAY(tbl_raw_data[[#This Row],[updated_date]])/7,0))</f>
        <v>WEEK 1</v>
      </c>
      <c r="N1016" s="71" t="str">
        <f>UPPER(VLOOKUP(tbl_raw_data[[#This Row],[Analyst]],settings!$A$1:$B$15,2,0))</f>
        <v>RAJ</v>
      </c>
      <c r="O1016" s="71" t="str">
        <f>TRIM(UPPER(tbl_raw_data[[#This Row],[Outcome]]))</f>
        <v>APPROVE</v>
      </c>
      <c r="P1016" s="71" t="str">
        <f>TRIM(UPPER(tbl_raw_data[[#This Row],[Queue Name]]))</f>
        <v>CONSUMER POST BUREAU</v>
      </c>
      <c r="Q1016" s="71" t="str">
        <f>IF(tbl_raw_data[[#This Row],[time_taken_in_min]]&lt;=settings!$D$2,"SLA_MET","SLA_NOT_MET")</f>
        <v>SLA_MET</v>
      </c>
    </row>
    <row r="1017" spans="1:17" hidden="1" x14ac:dyDescent="0.3">
      <c r="A1017" s="5" t="s">
        <v>1980</v>
      </c>
      <c r="B1017" s="36">
        <v>45141.589513888888</v>
      </c>
      <c r="C1017" s="39">
        <v>45141.597627314812</v>
      </c>
      <c r="D1017" s="8" t="s">
        <v>15</v>
      </c>
      <c r="E1017" s="6" t="s">
        <v>8</v>
      </c>
      <c r="F1017" s="8" t="s">
        <v>22</v>
      </c>
      <c r="G1017" s="9"/>
      <c r="H1017" s="84" t="str">
        <f t="shared" si="15"/>
        <v>Reason Unknown</v>
      </c>
      <c r="I1017" s="63">
        <f>(tbl_raw_data[[#This Row],[Date Actioned]])-(tbl_raw_data[[#This Row],[Date Tagged]])</f>
        <v>8.1134259235113859E-3</v>
      </c>
      <c r="J1017" s="66">
        <f>HOUR(tbl_raw_data[[#This Row],[time_taken]])*60+MINUTE(tbl_raw_data[[#This Row],[time_taken]])+SECOND(tbl_raw_data[[#This Row],[time_taken]])/60</f>
        <v>11.683333333333334</v>
      </c>
      <c r="K1017" s="68">
        <f>DATE(YEAR(tbl_raw_data[[#This Row],[Date Actioned]]),MONTH(tbl_raw_data[[#This Row],[Date Actioned]]),DAY(tbl_raw_data[[#This Row],[Date Actioned]]))</f>
        <v>45141</v>
      </c>
      <c r="L1017" s="65" t="str">
        <f>UPPER(TEXT(tbl_raw_data[[#This Row],[updated_date]],"MMMM"))</f>
        <v>AUGUST</v>
      </c>
      <c r="M1017" s="65" t="str">
        <f>"WEEK "&amp;IF(ROUNDUP(DAY(tbl_raw_data[[#This Row],[updated_date]])/7,0)=5,4,ROUNDUP(DAY(tbl_raw_data[[#This Row],[updated_date]])/7,0))</f>
        <v>WEEK 1</v>
      </c>
      <c r="N1017" s="71" t="str">
        <f>UPPER(VLOOKUP(tbl_raw_data[[#This Row],[Analyst]],settings!$A$1:$B$15,2,0))</f>
        <v>ROHAN</v>
      </c>
      <c r="O1017" s="71" t="str">
        <f>TRIM(UPPER(tbl_raw_data[[#This Row],[Outcome]]))</f>
        <v>APPROVE</v>
      </c>
      <c r="P1017" s="71" t="str">
        <f>TRIM(UPPER(tbl_raw_data[[#This Row],[Queue Name]]))</f>
        <v>CONSUMER POST BUREAU</v>
      </c>
      <c r="Q1017" s="71" t="str">
        <f>IF(tbl_raw_data[[#This Row],[time_taken_in_min]]&lt;=settings!$D$2,"SLA_MET","SLA_NOT_MET")</f>
        <v>SLA_MET</v>
      </c>
    </row>
    <row r="1018" spans="1:17" hidden="1" x14ac:dyDescent="0.3">
      <c r="A1018" s="7" t="s">
        <v>1981</v>
      </c>
      <c r="B1018" s="34">
        <v>45141.5937037037</v>
      </c>
      <c r="C1018" s="35">
        <v>45141.601319444446</v>
      </c>
      <c r="D1018" s="2" t="s">
        <v>15</v>
      </c>
      <c r="E1018" s="3" t="s">
        <v>11</v>
      </c>
      <c r="F1018" s="2" t="s">
        <v>14</v>
      </c>
      <c r="G1018" s="4"/>
      <c r="H1018" s="84" t="str">
        <f t="shared" si="15"/>
        <v>Reason Unknown</v>
      </c>
      <c r="I1018" s="63">
        <f>(tbl_raw_data[[#This Row],[Date Actioned]])-(tbl_raw_data[[#This Row],[Date Tagged]])</f>
        <v>7.6157407456776127E-3</v>
      </c>
      <c r="J1018" s="66">
        <f>HOUR(tbl_raw_data[[#This Row],[time_taken]])*60+MINUTE(tbl_raw_data[[#This Row],[time_taken]])+SECOND(tbl_raw_data[[#This Row],[time_taken]])/60</f>
        <v>10.966666666666667</v>
      </c>
      <c r="K1018" s="68">
        <f>DATE(YEAR(tbl_raw_data[[#This Row],[Date Actioned]]),MONTH(tbl_raw_data[[#This Row],[Date Actioned]]),DAY(tbl_raw_data[[#This Row],[Date Actioned]]))</f>
        <v>45141</v>
      </c>
      <c r="L1018" s="65" t="str">
        <f>UPPER(TEXT(tbl_raw_data[[#This Row],[updated_date]],"MMMM"))</f>
        <v>AUGUST</v>
      </c>
      <c r="M1018" s="65" t="str">
        <f>"WEEK "&amp;IF(ROUNDUP(DAY(tbl_raw_data[[#This Row],[updated_date]])/7,0)=5,4,ROUNDUP(DAY(tbl_raw_data[[#This Row],[updated_date]])/7,0))</f>
        <v>WEEK 1</v>
      </c>
      <c r="N1018" s="71" t="str">
        <f>UPPER(VLOOKUP(tbl_raw_data[[#This Row],[Analyst]],settings!$A$1:$B$15,2,0))</f>
        <v>CAMROON</v>
      </c>
      <c r="O1018" s="71" t="str">
        <f>TRIM(UPPER(tbl_raw_data[[#This Row],[Outcome]]))</f>
        <v>APPROVE</v>
      </c>
      <c r="P1018" s="71" t="str">
        <f>TRIM(UPPER(tbl_raw_data[[#This Row],[Queue Name]]))</f>
        <v>CONSUMER EXISTING</v>
      </c>
      <c r="Q1018" s="71" t="str">
        <f>IF(tbl_raw_data[[#This Row],[time_taken_in_min]]&lt;=settings!$D$2,"SLA_MET","SLA_NOT_MET")</f>
        <v>SLA_MET</v>
      </c>
    </row>
    <row r="1019" spans="1:17" hidden="1" x14ac:dyDescent="0.3">
      <c r="A1019" s="1" t="s">
        <v>1982</v>
      </c>
      <c r="B1019" s="36">
        <v>45141.599236111113</v>
      </c>
      <c r="C1019" s="39">
        <v>45141.605486111112</v>
      </c>
      <c r="D1019" s="8" t="s">
        <v>15</v>
      </c>
      <c r="E1019" s="6" t="s">
        <v>8</v>
      </c>
      <c r="F1019" s="8" t="s">
        <v>114</v>
      </c>
      <c r="G1019" s="9"/>
      <c r="H1019" s="84" t="str">
        <f t="shared" si="15"/>
        <v>Reason Unknown</v>
      </c>
      <c r="I1019" s="63">
        <f>(tbl_raw_data[[#This Row],[Date Actioned]])-(tbl_raw_data[[#This Row],[Date Tagged]])</f>
        <v>6.2499999985448085E-3</v>
      </c>
      <c r="J1019" s="66">
        <f>HOUR(tbl_raw_data[[#This Row],[time_taken]])*60+MINUTE(tbl_raw_data[[#This Row],[time_taken]])+SECOND(tbl_raw_data[[#This Row],[time_taken]])/60</f>
        <v>9</v>
      </c>
      <c r="K1019" s="68">
        <f>DATE(YEAR(tbl_raw_data[[#This Row],[Date Actioned]]),MONTH(tbl_raw_data[[#This Row],[Date Actioned]]),DAY(tbl_raw_data[[#This Row],[Date Actioned]]))</f>
        <v>45141</v>
      </c>
      <c r="L1019" s="65" t="str">
        <f>UPPER(TEXT(tbl_raw_data[[#This Row],[updated_date]],"MMMM"))</f>
        <v>AUGUST</v>
      </c>
      <c r="M1019" s="65" t="str">
        <f>"WEEK "&amp;IF(ROUNDUP(DAY(tbl_raw_data[[#This Row],[updated_date]])/7,0)=5,4,ROUNDUP(DAY(tbl_raw_data[[#This Row],[updated_date]])/7,0))</f>
        <v>WEEK 1</v>
      </c>
      <c r="N1019" s="71" t="str">
        <f>UPPER(VLOOKUP(tbl_raw_data[[#This Row],[Analyst]],settings!$A$1:$B$15,2,0))</f>
        <v>FARDIN</v>
      </c>
      <c r="O1019" s="71" t="str">
        <f>TRIM(UPPER(tbl_raw_data[[#This Row],[Outcome]]))</f>
        <v>APPROVE</v>
      </c>
      <c r="P1019" s="71" t="str">
        <f>TRIM(UPPER(tbl_raw_data[[#This Row],[Queue Name]]))</f>
        <v>CONSUMER POST BUREAU</v>
      </c>
      <c r="Q1019" s="71" t="str">
        <f>IF(tbl_raw_data[[#This Row],[time_taken_in_min]]&lt;=settings!$D$2,"SLA_MET","SLA_NOT_MET")</f>
        <v>SLA_MET</v>
      </c>
    </row>
    <row r="1020" spans="1:17" hidden="1" x14ac:dyDescent="0.3">
      <c r="A1020" s="5" t="s">
        <v>1983</v>
      </c>
      <c r="B1020" s="34">
        <v>45141.60324074074</v>
      </c>
      <c r="C1020" s="38">
        <v>45141.606469907405</v>
      </c>
      <c r="D1020" s="3" t="s">
        <v>10</v>
      </c>
      <c r="E1020" s="3" t="s">
        <v>11</v>
      </c>
      <c r="F1020" s="3" t="s">
        <v>207</v>
      </c>
      <c r="G1020" s="3" t="s">
        <v>15</v>
      </c>
      <c r="H1020" s="84" t="str">
        <f t="shared" si="15"/>
        <v>Reason Unknown</v>
      </c>
      <c r="I1020" s="63">
        <f>(tbl_raw_data[[#This Row],[Date Actioned]])-(tbl_raw_data[[#This Row],[Date Tagged]])</f>
        <v>3.2291666648234241E-3</v>
      </c>
      <c r="J1020" s="66">
        <f>HOUR(tbl_raw_data[[#This Row],[time_taken]])*60+MINUTE(tbl_raw_data[[#This Row],[time_taken]])+SECOND(tbl_raw_data[[#This Row],[time_taken]])/60</f>
        <v>4.6500000000000004</v>
      </c>
      <c r="K1020" s="68">
        <f>DATE(YEAR(tbl_raw_data[[#This Row],[Date Actioned]]),MONTH(tbl_raw_data[[#This Row],[Date Actioned]]),DAY(tbl_raw_data[[#This Row],[Date Actioned]]))</f>
        <v>45141</v>
      </c>
      <c r="L1020" s="65" t="str">
        <f>UPPER(TEXT(tbl_raw_data[[#This Row],[updated_date]],"MMMM"))</f>
        <v>AUGUST</v>
      </c>
      <c r="M1020" s="65" t="str">
        <f>"WEEK "&amp;IF(ROUNDUP(DAY(tbl_raw_data[[#This Row],[updated_date]])/7,0)=5,4,ROUNDUP(DAY(tbl_raw_data[[#This Row],[updated_date]])/7,0))</f>
        <v>WEEK 1</v>
      </c>
      <c r="N1020" s="71" t="str">
        <f>UPPER(VLOOKUP(tbl_raw_data[[#This Row],[Analyst]],settings!$A$1:$B$15,2,0))</f>
        <v>RAJ</v>
      </c>
      <c r="O1020" s="71" t="str">
        <f>TRIM(UPPER(tbl_raw_data[[#This Row],[Outcome]]))</f>
        <v>APPROVE</v>
      </c>
      <c r="P1020" s="71" t="str">
        <f>TRIM(UPPER(tbl_raw_data[[#This Row],[Queue Name]]))</f>
        <v>CONSUMER EXISTING</v>
      </c>
      <c r="Q1020" s="71" t="str">
        <f>IF(tbl_raw_data[[#This Row],[time_taken_in_min]]&lt;=settings!$D$2,"SLA_MET","SLA_NOT_MET")</f>
        <v>SLA_MET</v>
      </c>
    </row>
    <row r="1021" spans="1:17" hidden="1" x14ac:dyDescent="0.3">
      <c r="A1021" s="7" t="s">
        <v>1984</v>
      </c>
      <c r="B1021" s="36">
        <v>45141.606550925928</v>
      </c>
      <c r="C1021" s="37">
        <v>45141.611238425925</v>
      </c>
      <c r="D1021" s="6" t="s">
        <v>10</v>
      </c>
      <c r="E1021" s="6" t="s">
        <v>11</v>
      </c>
      <c r="F1021" s="6" t="s">
        <v>207</v>
      </c>
      <c r="G1021" s="6" t="s">
        <v>15</v>
      </c>
      <c r="H1021" s="84" t="str">
        <f t="shared" si="15"/>
        <v>Reason Unknown</v>
      </c>
      <c r="I1021" s="63">
        <f>(tbl_raw_data[[#This Row],[Date Actioned]])-(tbl_raw_data[[#This Row],[Date Tagged]])</f>
        <v>4.687499997089617E-3</v>
      </c>
      <c r="J1021" s="66">
        <f>HOUR(tbl_raw_data[[#This Row],[time_taken]])*60+MINUTE(tbl_raw_data[[#This Row],[time_taken]])+SECOND(tbl_raw_data[[#This Row],[time_taken]])/60</f>
        <v>6.75</v>
      </c>
      <c r="K1021" s="68">
        <f>DATE(YEAR(tbl_raw_data[[#This Row],[Date Actioned]]),MONTH(tbl_raw_data[[#This Row],[Date Actioned]]),DAY(tbl_raw_data[[#This Row],[Date Actioned]]))</f>
        <v>45141</v>
      </c>
      <c r="L1021" s="65" t="str">
        <f>UPPER(TEXT(tbl_raw_data[[#This Row],[updated_date]],"MMMM"))</f>
        <v>AUGUST</v>
      </c>
      <c r="M1021" s="65" t="str">
        <f>"WEEK "&amp;IF(ROUNDUP(DAY(tbl_raw_data[[#This Row],[updated_date]])/7,0)=5,4,ROUNDUP(DAY(tbl_raw_data[[#This Row],[updated_date]])/7,0))</f>
        <v>WEEK 1</v>
      </c>
      <c r="N1021" s="71" t="str">
        <f>UPPER(VLOOKUP(tbl_raw_data[[#This Row],[Analyst]],settings!$A$1:$B$15,2,0))</f>
        <v>RAJ</v>
      </c>
      <c r="O1021" s="71" t="str">
        <f>TRIM(UPPER(tbl_raw_data[[#This Row],[Outcome]]))</f>
        <v>APPROVE</v>
      </c>
      <c r="P1021" s="71" t="str">
        <f>TRIM(UPPER(tbl_raw_data[[#This Row],[Queue Name]]))</f>
        <v>CONSUMER EXISTING</v>
      </c>
      <c r="Q1021" s="71" t="str">
        <f>IF(tbl_raw_data[[#This Row],[time_taken_in_min]]&lt;=settings!$D$2,"SLA_MET","SLA_NOT_MET")</f>
        <v>SLA_MET</v>
      </c>
    </row>
    <row r="1022" spans="1:17" hidden="1" x14ac:dyDescent="0.3">
      <c r="A1022" s="1" t="s">
        <v>1985</v>
      </c>
      <c r="B1022" s="34">
        <v>45141.609085648146</v>
      </c>
      <c r="C1022" s="38">
        <v>45141.619803240741</v>
      </c>
      <c r="D1022" s="3" t="s">
        <v>10</v>
      </c>
      <c r="E1022" s="3" t="s">
        <v>18</v>
      </c>
      <c r="F1022" s="3" t="s">
        <v>19</v>
      </c>
      <c r="G1022" s="3" t="s">
        <v>15</v>
      </c>
      <c r="H1022" s="84" t="str">
        <f t="shared" si="15"/>
        <v>Reason Unknown</v>
      </c>
      <c r="I1022" s="63">
        <f>(tbl_raw_data[[#This Row],[Date Actioned]])-(tbl_raw_data[[#This Row],[Date Tagged]])</f>
        <v>1.0717592595028691E-2</v>
      </c>
      <c r="J1022" s="66">
        <f>HOUR(tbl_raw_data[[#This Row],[time_taken]])*60+MINUTE(tbl_raw_data[[#This Row],[time_taken]])+SECOND(tbl_raw_data[[#This Row],[time_taken]])/60</f>
        <v>15.433333333333334</v>
      </c>
      <c r="K1022" s="68">
        <f>DATE(YEAR(tbl_raw_data[[#This Row],[Date Actioned]]),MONTH(tbl_raw_data[[#This Row],[Date Actioned]]),DAY(tbl_raw_data[[#This Row],[Date Actioned]]))</f>
        <v>45141</v>
      </c>
      <c r="L1022" s="65" t="str">
        <f>UPPER(TEXT(tbl_raw_data[[#This Row],[updated_date]],"MMMM"))</f>
        <v>AUGUST</v>
      </c>
      <c r="M1022" s="65" t="str">
        <f>"WEEK "&amp;IF(ROUNDUP(DAY(tbl_raw_data[[#This Row],[updated_date]])/7,0)=5,4,ROUNDUP(DAY(tbl_raw_data[[#This Row],[updated_date]])/7,0))</f>
        <v>WEEK 1</v>
      </c>
      <c r="N1022" s="71" t="str">
        <f>UPPER(VLOOKUP(tbl_raw_data[[#This Row],[Analyst]],settings!$A$1:$B$15,2,0))</f>
        <v>NAVED</v>
      </c>
      <c r="O1022" s="71" t="str">
        <f>TRIM(UPPER(tbl_raw_data[[#This Row],[Outcome]]))</f>
        <v>APPROVE</v>
      </c>
      <c r="P1022" s="71" t="str">
        <f>TRIM(UPPER(tbl_raw_data[[#This Row],[Queue Name]]))</f>
        <v>CONSUMER PRE BUREAU</v>
      </c>
      <c r="Q1022" s="71" t="str">
        <f>IF(tbl_raw_data[[#This Row],[time_taken_in_min]]&lt;=settings!$D$2,"SLA_MET","SLA_NOT_MET")</f>
        <v>SLA_MET</v>
      </c>
    </row>
    <row r="1023" spans="1:17" hidden="1" x14ac:dyDescent="0.3">
      <c r="A1023" s="5" t="s">
        <v>1986</v>
      </c>
      <c r="B1023" s="36">
        <v>45141.613368055558</v>
      </c>
      <c r="C1023" s="39">
        <v>45141.627233796295</v>
      </c>
      <c r="D1023" s="8" t="s">
        <v>15</v>
      </c>
      <c r="E1023" s="6" t="s">
        <v>11</v>
      </c>
      <c r="F1023" s="8" t="s">
        <v>24</v>
      </c>
      <c r="G1023" s="9"/>
      <c r="H1023" s="84" t="str">
        <f t="shared" si="15"/>
        <v>Reason Unknown</v>
      </c>
      <c r="I1023" s="63">
        <f>(tbl_raw_data[[#This Row],[Date Actioned]])-(tbl_raw_data[[#This Row],[Date Tagged]])</f>
        <v>1.3865740736946464E-2</v>
      </c>
      <c r="J1023" s="66">
        <f>HOUR(tbl_raw_data[[#This Row],[time_taken]])*60+MINUTE(tbl_raw_data[[#This Row],[time_taken]])+SECOND(tbl_raw_data[[#This Row],[time_taken]])/60</f>
        <v>19.966666666666665</v>
      </c>
      <c r="K1023" s="68">
        <f>DATE(YEAR(tbl_raw_data[[#This Row],[Date Actioned]]),MONTH(tbl_raw_data[[#This Row],[Date Actioned]]),DAY(tbl_raw_data[[#This Row],[Date Actioned]]))</f>
        <v>45141</v>
      </c>
      <c r="L1023" s="65" t="str">
        <f>UPPER(TEXT(tbl_raw_data[[#This Row],[updated_date]],"MMMM"))</f>
        <v>AUGUST</v>
      </c>
      <c r="M1023" s="65" t="str">
        <f>"WEEK "&amp;IF(ROUNDUP(DAY(tbl_raw_data[[#This Row],[updated_date]])/7,0)=5,4,ROUNDUP(DAY(tbl_raw_data[[#This Row],[updated_date]])/7,0))</f>
        <v>WEEK 1</v>
      </c>
      <c r="N1023" s="71" t="str">
        <f>UPPER(VLOOKUP(tbl_raw_data[[#This Row],[Analyst]],settings!$A$1:$B$15,2,0))</f>
        <v>SAM</v>
      </c>
      <c r="O1023" s="71" t="str">
        <f>TRIM(UPPER(tbl_raw_data[[#This Row],[Outcome]]))</f>
        <v>APPROVE</v>
      </c>
      <c r="P1023" s="71" t="str">
        <f>TRIM(UPPER(tbl_raw_data[[#This Row],[Queue Name]]))</f>
        <v>CONSUMER EXISTING</v>
      </c>
      <c r="Q1023" s="71" t="str">
        <f>IF(tbl_raw_data[[#This Row],[time_taken_in_min]]&lt;=settings!$D$2,"SLA_MET","SLA_NOT_MET")</f>
        <v>SLA_MET</v>
      </c>
    </row>
    <row r="1024" spans="1:17" hidden="1" x14ac:dyDescent="0.3">
      <c r="A1024" s="7" t="s">
        <v>1987</v>
      </c>
      <c r="B1024" s="34">
        <v>45141.616886574076</v>
      </c>
      <c r="C1024" s="38">
        <v>45141.622499999998</v>
      </c>
      <c r="D1024" s="3" t="s">
        <v>10</v>
      </c>
      <c r="E1024" s="3" t="s">
        <v>18</v>
      </c>
      <c r="F1024" s="3" t="s">
        <v>12</v>
      </c>
      <c r="G1024" s="3" t="s">
        <v>23</v>
      </c>
      <c r="H1024" s="84" t="str">
        <f t="shared" si="15"/>
        <v>Reason Unknown</v>
      </c>
      <c r="I1024" s="63">
        <f>(tbl_raw_data[[#This Row],[Date Actioned]])-(tbl_raw_data[[#This Row],[Date Tagged]])</f>
        <v>5.6134259211830795E-3</v>
      </c>
      <c r="J1024" s="66">
        <f>HOUR(tbl_raw_data[[#This Row],[time_taken]])*60+MINUTE(tbl_raw_data[[#This Row],[time_taken]])+SECOND(tbl_raw_data[[#This Row],[time_taken]])/60</f>
        <v>8.0833333333333339</v>
      </c>
      <c r="K1024" s="68">
        <f>DATE(YEAR(tbl_raw_data[[#This Row],[Date Actioned]]),MONTH(tbl_raw_data[[#This Row],[Date Actioned]]),DAY(tbl_raw_data[[#This Row],[Date Actioned]]))</f>
        <v>45141</v>
      </c>
      <c r="L1024" s="65" t="str">
        <f>UPPER(TEXT(tbl_raw_data[[#This Row],[updated_date]],"MMMM"))</f>
        <v>AUGUST</v>
      </c>
      <c r="M1024" s="65" t="str">
        <f>"WEEK "&amp;IF(ROUNDUP(DAY(tbl_raw_data[[#This Row],[updated_date]])/7,0)=5,4,ROUNDUP(DAY(tbl_raw_data[[#This Row],[updated_date]])/7,0))</f>
        <v>WEEK 1</v>
      </c>
      <c r="N1024" s="71" t="str">
        <f>UPPER(VLOOKUP(tbl_raw_data[[#This Row],[Analyst]],settings!$A$1:$B$15,2,0))</f>
        <v>NITESH</v>
      </c>
      <c r="O1024" s="71" t="str">
        <f>TRIM(UPPER(tbl_raw_data[[#This Row],[Outcome]]))</f>
        <v>APPROVE</v>
      </c>
      <c r="P1024" s="71" t="str">
        <f>TRIM(UPPER(tbl_raw_data[[#This Row],[Queue Name]]))</f>
        <v>CONSUMER PRE BUREAU</v>
      </c>
      <c r="Q1024" s="71" t="str">
        <f>IF(tbl_raw_data[[#This Row],[time_taken_in_min]]&lt;=settings!$D$2,"SLA_MET","SLA_NOT_MET")</f>
        <v>SLA_MET</v>
      </c>
    </row>
    <row r="1025" spans="1:17" hidden="1" x14ac:dyDescent="0.3">
      <c r="A1025" s="1" t="s">
        <v>1988</v>
      </c>
      <c r="B1025" s="36">
        <v>45141.622129629628</v>
      </c>
      <c r="C1025" s="37">
        <v>45141.627187500002</v>
      </c>
      <c r="D1025" s="6" t="s">
        <v>10</v>
      </c>
      <c r="E1025" s="6" t="s">
        <v>8</v>
      </c>
      <c r="F1025" s="6" t="s">
        <v>207</v>
      </c>
      <c r="G1025" s="6" t="s">
        <v>15</v>
      </c>
      <c r="H1025" s="84" t="str">
        <f t="shared" si="15"/>
        <v>Reason Unknown</v>
      </c>
      <c r="I1025" s="63">
        <f>(tbl_raw_data[[#This Row],[Date Actioned]])-(tbl_raw_data[[#This Row],[Date Tagged]])</f>
        <v>5.0578703740029596E-3</v>
      </c>
      <c r="J1025" s="66">
        <f>HOUR(tbl_raw_data[[#This Row],[time_taken]])*60+MINUTE(tbl_raw_data[[#This Row],[time_taken]])+SECOND(tbl_raw_data[[#This Row],[time_taken]])/60</f>
        <v>7.2833333333333332</v>
      </c>
      <c r="K1025" s="68">
        <f>DATE(YEAR(tbl_raw_data[[#This Row],[Date Actioned]]),MONTH(tbl_raw_data[[#This Row],[Date Actioned]]),DAY(tbl_raw_data[[#This Row],[Date Actioned]]))</f>
        <v>45141</v>
      </c>
      <c r="L1025" s="65" t="str">
        <f>UPPER(TEXT(tbl_raw_data[[#This Row],[updated_date]],"MMMM"))</f>
        <v>AUGUST</v>
      </c>
      <c r="M1025" s="65" t="str">
        <f>"WEEK "&amp;IF(ROUNDUP(DAY(tbl_raw_data[[#This Row],[updated_date]])/7,0)=5,4,ROUNDUP(DAY(tbl_raw_data[[#This Row],[updated_date]])/7,0))</f>
        <v>WEEK 1</v>
      </c>
      <c r="N1025" s="71" t="str">
        <f>UPPER(VLOOKUP(tbl_raw_data[[#This Row],[Analyst]],settings!$A$1:$B$15,2,0))</f>
        <v>RAJ</v>
      </c>
      <c r="O1025" s="71" t="str">
        <f>TRIM(UPPER(tbl_raw_data[[#This Row],[Outcome]]))</f>
        <v>APPROVE</v>
      </c>
      <c r="P1025" s="71" t="str">
        <f>TRIM(UPPER(tbl_raw_data[[#This Row],[Queue Name]]))</f>
        <v>CONSUMER POST BUREAU</v>
      </c>
      <c r="Q1025" s="71" t="str">
        <f>IF(tbl_raw_data[[#This Row],[time_taken_in_min]]&lt;=settings!$D$2,"SLA_MET","SLA_NOT_MET")</f>
        <v>SLA_MET</v>
      </c>
    </row>
    <row r="1026" spans="1:17" hidden="1" x14ac:dyDescent="0.3">
      <c r="A1026" s="5" t="s">
        <v>1989</v>
      </c>
      <c r="B1026" s="34">
        <v>45141.624386574076</v>
      </c>
      <c r="C1026" s="35">
        <v>45141.637037037035</v>
      </c>
      <c r="D1026" s="2" t="s">
        <v>15</v>
      </c>
      <c r="E1026" s="3" t="s">
        <v>11</v>
      </c>
      <c r="F1026" s="2" t="s">
        <v>24</v>
      </c>
      <c r="G1026" s="4"/>
      <c r="H1026" s="84" t="str">
        <f t="shared" si="15"/>
        <v>Reason Unknown</v>
      </c>
      <c r="I1026" s="63">
        <f>(tbl_raw_data[[#This Row],[Date Actioned]])-(tbl_raw_data[[#This Row],[Date Tagged]])</f>
        <v>1.265046295884531E-2</v>
      </c>
      <c r="J1026" s="66">
        <f>HOUR(tbl_raw_data[[#This Row],[time_taken]])*60+MINUTE(tbl_raw_data[[#This Row],[time_taken]])+SECOND(tbl_raw_data[[#This Row],[time_taken]])/60</f>
        <v>18.216666666666665</v>
      </c>
      <c r="K1026" s="68">
        <f>DATE(YEAR(tbl_raw_data[[#This Row],[Date Actioned]]),MONTH(tbl_raw_data[[#This Row],[Date Actioned]]),DAY(tbl_raw_data[[#This Row],[Date Actioned]]))</f>
        <v>45141</v>
      </c>
      <c r="L1026" s="65" t="str">
        <f>UPPER(TEXT(tbl_raw_data[[#This Row],[updated_date]],"MMMM"))</f>
        <v>AUGUST</v>
      </c>
      <c r="M1026" s="65" t="str">
        <f>"WEEK "&amp;IF(ROUNDUP(DAY(tbl_raw_data[[#This Row],[updated_date]])/7,0)=5,4,ROUNDUP(DAY(tbl_raw_data[[#This Row],[updated_date]])/7,0))</f>
        <v>WEEK 1</v>
      </c>
      <c r="N1026" s="71" t="str">
        <f>UPPER(VLOOKUP(tbl_raw_data[[#This Row],[Analyst]],settings!$A$1:$B$15,2,0))</f>
        <v>SAM</v>
      </c>
      <c r="O1026" s="71" t="str">
        <f>TRIM(UPPER(tbl_raw_data[[#This Row],[Outcome]]))</f>
        <v>APPROVE</v>
      </c>
      <c r="P1026" s="71" t="str">
        <f>TRIM(UPPER(tbl_raw_data[[#This Row],[Queue Name]]))</f>
        <v>CONSUMER EXISTING</v>
      </c>
      <c r="Q1026" s="71" t="str">
        <f>IF(tbl_raw_data[[#This Row],[time_taken_in_min]]&lt;=settings!$D$2,"SLA_MET","SLA_NOT_MET")</f>
        <v>SLA_MET</v>
      </c>
    </row>
    <row r="1027" spans="1:17" hidden="1" x14ac:dyDescent="0.3">
      <c r="A1027" s="7" t="s">
        <v>1990</v>
      </c>
      <c r="B1027" s="36">
        <v>45141.628564814811</v>
      </c>
      <c r="C1027" s="39">
        <v>45141.640162037038</v>
      </c>
      <c r="D1027" s="8" t="s">
        <v>15</v>
      </c>
      <c r="E1027" s="6" t="s">
        <v>11</v>
      </c>
      <c r="F1027" s="8" t="s">
        <v>24</v>
      </c>
      <c r="G1027" s="9"/>
      <c r="H1027" s="84" t="str">
        <f t="shared" ref="H1027:H1090" si="16">IF(OR(ISNUMBER(SEARCH("duplicate",G1027)), ISNUMBER(SEARCH("previously",G1027)), ISNUMBER(SEARCH("previously approved",G1027))), "Duplicate Application",
IF(OR(ISNUMBER(SEARCH("incorrect",G1027)), ISNUMBER(SEARCH("remove", G1027))), "Incorrect Details",
IF(ISNUMBER(SEARCH("incomplete",G1027)), "Incomplete Details",
IF(ISNUMBER(SEARCH("overdue",G1027)), "Overdue Bill",
IF(OR(ISNUMBER(SEARCH("resubmit as", G1027)), ISNUMBER(SEARCH("re-submit as", G1027))), "Incorrect Queue",
IF(OR(ISNUMBER(SEARCH("100",G1027)), ISNUMBER(SEARCH("correct", G1027)), ISNUMBER(SEARCH("email", G1027)), ISNUMBER(SEARCH("please submit", G1027)), ISNUMBER(SEARCH("please resubmit",G1027)), ISNUMBER(SEARCH("please re-submit", G1027)), ISNUMBER(SEARCH("please send", G1027))), "Incomplete Details",
IF(ISNUMBER(SEARCH("error", G1027)), "System Error", "Reason Unknown")))))))</f>
        <v>Reason Unknown</v>
      </c>
      <c r="I1027" s="63">
        <f>(tbl_raw_data[[#This Row],[Date Actioned]])-(tbl_raw_data[[#This Row],[Date Tagged]])</f>
        <v>1.1597222226555459E-2</v>
      </c>
      <c r="J1027" s="66">
        <f>HOUR(tbl_raw_data[[#This Row],[time_taken]])*60+MINUTE(tbl_raw_data[[#This Row],[time_taken]])+SECOND(tbl_raw_data[[#This Row],[time_taken]])/60</f>
        <v>16.7</v>
      </c>
      <c r="K1027" s="68">
        <f>DATE(YEAR(tbl_raw_data[[#This Row],[Date Actioned]]),MONTH(tbl_raw_data[[#This Row],[Date Actioned]]),DAY(tbl_raw_data[[#This Row],[Date Actioned]]))</f>
        <v>45141</v>
      </c>
      <c r="L1027" s="65" t="str">
        <f>UPPER(TEXT(tbl_raw_data[[#This Row],[updated_date]],"MMMM"))</f>
        <v>AUGUST</v>
      </c>
      <c r="M1027" s="65" t="str">
        <f>"WEEK "&amp;IF(ROUNDUP(DAY(tbl_raw_data[[#This Row],[updated_date]])/7,0)=5,4,ROUNDUP(DAY(tbl_raw_data[[#This Row],[updated_date]])/7,0))</f>
        <v>WEEK 1</v>
      </c>
      <c r="N1027" s="71" t="str">
        <f>UPPER(VLOOKUP(tbl_raw_data[[#This Row],[Analyst]],settings!$A$1:$B$15,2,0))</f>
        <v>SAM</v>
      </c>
      <c r="O1027" s="71" t="str">
        <f>TRIM(UPPER(tbl_raw_data[[#This Row],[Outcome]]))</f>
        <v>APPROVE</v>
      </c>
      <c r="P1027" s="71" t="str">
        <f>TRIM(UPPER(tbl_raw_data[[#This Row],[Queue Name]]))</f>
        <v>CONSUMER EXISTING</v>
      </c>
      <c r="Q1027" s="71" t="str">
        <f>IF(tbl_raw_data[[#This Row],[time_taken_in_min]]&lt;=settings!$D$2,"SLA_MET","SLA_NOT_MET")</f>
        <v>SLA_MET</v>
      </c>
    </row>
    <row r="1028" spans="1:17" hidden="1" x14ac:dyDescent="0.3">
      <c r="A1028" s="1" t="s">
        <v>1991</v>
      </c>
      <c r="B1028" s="34">
        <v>45141.629293981481</v>
      </c>
      <c r="C1028" s="38">
        <v>45141.632280092592</v>
      </c>
      <c r="D1028" s="3" t="s">
        <v>10</v>
      </c>
      <c r="E1028" s="3" t="s">
        <v>8</v>
      </c>
      <c r="F1028" s="3" t="s">
        <v>207</v>
      </c>
      <c r="G1028" s="3" t="s">
        <v>16</v>
      </c>
      <c r="H1028" s="84" t="str">
        <f t="shared" si="16"/>
        <v>Reason Unknown</v>
      </c>
      <c r="I1028" s="63">
        <f>(tbl_raw_data[[#This Row],[Date Actioned]])-(tbl_raw_data[[#This Row],[Date Tagged]])</f>
        <v>2.9861111106583849E-3</v>
      </c>
      <c r="J1028" s="66">
        <f>HOUR(tbl_raw_data[[#This Row],[time_taken]])*60+MINUTE(tbl_raw_data[[#This Row],[time_taken]])+SECOND(tbl_raw_data[[#This Row],[time_taken]])/60</f>
        <v>4.3</v>
      </c>
      <c r="K1028" s="68">
        <f>DATE(YEAR(tbl_raw_data[[#This Row],[Date Actioned]]),MONTH(tbl_raw_data[[#This Row],[Date Actioned]]),DAY(tbl_raw_data[[#This Row],[Date Actioned]]))</f>
        <v>45141</v>
      </c>
      <c r="L1028" s="65" t="str">
        <f>UPPER(TEXT(tbl_raw_data[[#This Row],[updated_date]],"MMMM"))</f>
        <v>AUGUST</v>
      </c>
      <c r="M1028" s="65" t="str">
        <f>"WEEK "&amp;IF(ROUNDUP(DAY(tbl_raw_data[[#This Row],[updated_date]])/7,0)=5,4,ROUNDUP(DAY(tbl_raw_data[[#This Row],[updated_date]])/7,0))</f>
        <v>WEEK 1</v>
      </c>
      <c r="N1028" s="71" t="str">
        <f>UPPER(VLOOKUP(tbl_raw_data[[#This Row],[Analyst]],settings!$A$1:$B$15,2,0))</f>
        <v>RAJ</v>
      </c>
      <c r="O1028" s="71" t="str">
        <f>TRIM(UPPER(tbl_raw_data[[#This Row],[Outcome]]))</f>
        <v>APPROVE</v>
      </c>
      <c r="P1028" s="71" t="str">
        <f>TRIM(UPPER(tbl_raw_data[[#This Row],[Queue Name]]))</f>
        <v>CONSUMER POST BUREAU</v>
      </c>
      <c r="Q1028" s="71" t="str">
        <f>IF(tbl_raw_data[[#This Row],[time_taken_in_min]]&lt;=settings!$D$2,"SLA_MET","SLA_NOT_MET")</f>
        <v>SLA_MET</v>
      </c>
    </row>
    <row r="1029" spans="1:17" hidden="1" x14ac:dyDescent="0.3">
      <c r="A1029" s="5" t="s">
        <v>1992</v>
      </c>
      <c r="B1029" s="36">
        <v>45141.629791666666</v>
      </c>
      <c r="C1029" s="37">
        <v>45141.637557870374</v>
      </c>
      <c r="D1029" s="6" t="s">
        <v>10</v>
      </c>
      <c r="E1029" s="6" t="s">
        <v>18</v>
      </c>
      <c r="F1029" s="6" t="s">
        <v>19</v>
      </c>
      <c r="G1029" s="6" t="s">
        <v>122</v>
      </c>
      <c r="H1029" s="84" t="str">
        <f t="shared" si="16"/>
        <v>Reason Unknown</v>
      </c>
      <c r="I1029" s="63">
        <f>(tbl_raw_data[[#This Row],[Date Actioned]])-(tbl_raw_data[[#This Row],[Date Tagged]])</f>
        <v>7.7662037074333057E-3</v>
      </c>
      <c r="J1029" s="66">
        <f>HOUR(tbl_raw_data[[#This Row],[time_taken]])*60+MINUTE(tbl_raw_data[[#This Row],[time_taken]])+SECOND(tbl_raw_data[[#This Row],[time_taken]])/60</f>
        <v>11.183333333333334</v>
      </c>
      <c r="K1029" s="68">
        <f>DATE(YEAR(tbl_raw_data[[#This Row],[Date Actioned]]),MONTH(tbl_raw_data[[#This Row],[Date Actioned]]),DAY(tbl_raw_data[[#This Row],[Date Actioned]]))</f>
        <v>45141</v>
      </c>
      <c r="L1029" s="65" t="str">
        <f>UPPER(TEXT(tbl_raw_data[[#This Row],[updated_date]],"MMMM"))</f>
        <v>AUGUST</v>
      </c>
      <c r="M1029" s="65" t="str">
        <f>"WEEK "&amp;IF(ROUNDUP(DAY(tbl_raw_data[[#This Row],[updated_date]])/7,0)=5,4,ROUNDUP(DAY(tbl_raw_data[[#This Row],[updated_date]])/7,0))</f>
        <v>WEEK 1</v>
      </c>
      <c r="N1029" s="71" t="str">
        <f>UPPER(VLOOKUP(tbl_raw_data[[#This Row],[Analyst]],settings!$A$1:$B$15,2,0))</f>
        <v>NAVED</v>
      </c>
      <c r="O1029" s="71" t="str">
        <f>TRIM(UPPER(tbl_raw_data[[#This Row],[Outcome]]))</f>
        <v>APPROVE</v>
      </c>
      <c r="P1029" s="71" t="str">
        <f>TRIM(UPPER(tbl_raw_data[[#This Row],[Queue Name]]))</f>
        <v>CONSUMER PRE BUREAU</v>
      </c>
      <c r="Q1029" s="71" t="str">
        <f>IF(tbl_raw_data[[#This Row],[time_taken_in_min]]&lt;=settings!$D$2,"SLA_MET","SLA_NOT_MET")</f>
        <v>SLA_MET</v>
      </c>
    </row>
    <row r="1030" spans="1:17" hidden="1" x14ac:dyDescent="0.3">
      <c r="A1030" s="7" t="s">
        <v>1993</v>
      </c>
      <c r="B1030" s="34">
        <v>45141.631041666667</v>
      </c>
      <c r="C1030" s="38">
        <v>45141.636481481481</v>
      </c>
      <c r="D1030" s="3" t="s">
        <v>10</v>
      </c>
      <c r="E1030" s="3" t="s">
        <v>11</v>
      </c>
      <c r="F1030" s="3" t="s">
        <v>17</v>
      </c>
      <c r="G1030" s="3" t="s">
        <v>15</v>
      </c>
      <c r="H1030" s="84" t="str">
        <f t="shared" si="16"/>
        <v>Reason Unknown</v>
      </c>
      <c r="I1030" s="63">
        <f>(tbl_raw_data[[#This Row],[Date Actioned]])-(tbl_raw_data[[#This Row],[Date Tagged]])</f>
        <v>5.4398148131440394E-3</v>
      </c>
      <c r="J1030" s="66">
        <f>HOUR(tbl_raw_data[[#This Row],[time_taken]])*60+MINUTE(tbl_raw_data[[#This Row],[time_taken]])+SECOND(tbl_raw_data[[#This Row],[time_taken]])/60</f>
        <v>7.833333333333333</v>
      </c>
      <c r="K1030" s="68">
        <f>DATE(YEAR(tbl_raw_data[[#This Row],[Date Actioned]]),MONTH(tbl_raw_data[[#This Row],[Date Actioned]]),DAY(tbl_raw_data[[#This Row],[Date Actioned]]))</f>
        <v>45141</v>
      </c>
      <c r="L1030" s="65" t="str">
        <f>UPPER(TEXT(tbl_raw_data[[#This Row],[updated_date]],"MMMM"))</f>
        <v>AUGUST</v>
      </c>
      <c r="M1030" s="65" t="str">
        <f>"WEEK "&amp;IF(ROUNDUP(DAY(tbl_raw_data[[#This Row],[updated_date]])/7,0)=5,4,ROUNDUP(DAY(tbl_raw_data[[#This Row],[updated_date]])/7,0))</f>
        <v>WEEK 1</v>
      </c>
      <c r="N1030" s="71" t="str">
        <f>UPPER(VLOOKUP(tbl_raw_data[[#This Row],[Analyst]],settings!$A$1:$B$15,2,0))</f>
        <v>MERCEDES</v>
      </c>
      <c r="O1030" s="71" t="str">
        <f>TRIM(UPPER(tbl_raw_data[[#This Row],[Outcome]]))</f>
        <v>APPROVE</v>
      </c>
      <c r="P1030" s="71" t="str">
        <f>TRIM(UPPER(tbl_raw_data[[#This Row],[Queue Name]]))</f>
        <v>CONSUMER EXISTING</v>
      </c>
      <c r="Q1030" s="71" t="str">
        <f>IF(tbl_raw_data[[#This Row],[time_taken_in_min]]&lt;=settings!$D$2,"SLA_MET","SLA_NOT_MET")</f>
        <v>SLA_MET</v>
      </c>
    </row>
    <row r="1031" spans="1:17" hidden="1" x14ac:dyDescent="0.3">
      <c r="A1031" s="1" t="s">
        <v>1994</v>
      </c>
      <c r="B1031" s="36">
        <v>45141.631874999999</v>
      </c>
      <c r="C1031" s="39">
        <v>45141.641284722224</v>
      </c>
      <c r="D1031" s="8" t="s">
        <v>15</v>
      </c>
      <c r="E1031" s="6" t="s">
        <v>11</v>
      </c>
      <c r="F1031" s="8" t="s">
        <v>17</v>
      </c>
      <c r="G1031" s="9"/>
      <c r="H1031" s="84" t="str">
        <f t="shared" si="16"/>
        <v>Reason Unknown</v>
      </c>
      <c r="I1031" s="63">
        <f>(tbl_raw_data[[#This Row],[Date Actioned]])-(tbl_raw_data[[#This Row],[Date Tagged]])</f>
        <v>9.4097222245181911E-3</v>
      </c>
      <c r="J1031" s="66">
        <f>HOUR(tbl_raw_data[[#This Row],[time_taken]])*60+MINUTE(tbl_raw_data[[#This Row],[time_taken]])+SECOND(tbl_raw_data[[#This Row],[time_taken]])/60</f>
        <v>13.55</v>
      </c>
      <c r="K1031" s="68">
        <f>DATE(YEAR(tbl_raw_data[[#This Row],[Date Actioned]]),MONTH(tbl_raw_data[[#This Row],[Date Actioned]]),DAY(tbl_raw_data[[#This Row],[Date Actioned]]))</f>
        <v>45141</v>
      </c>
      <c r="L1031" s="65" t="str">
        <f>UPPER(TEXT(tbl_raw_data[[#This Row],[updated_date]],"MMMM"))</f>
        <v>AUGUST</v>
      </c>
      <c r="M1031" s="65" t="str">
        <f>"WEEK "&amp;IF(ROUNDUP(DAY(tbl_raw_data[[#This Row],[updated_date]])/7,0)=5,4,ROUNDUP(DAY(tbl_raw_data[[#This Row],[updated_date]])/7,0))</f>
        <v>WEEK 1</v>
      </c>
      <c r="N1031" s="71" t="str">
        <f>UPPER(VLOOKUP(tbl_raw_data[[#This Row],[Analyst]],settings!$A$1:$B$15,2,0))</f>
        <v>MERCEDES</v>
      </c>
      <c r="O1031" s="71" t="str">
        <f>TRIM(UPPER(tbl_raw_data[[#This Row],[Outcome]]))</f>
        <v>APPROVE</v>
      </c>
      <c r="P1031" s="71" t="str">
        <f>TRIM(UPPER(tbl_raw_data[[#This Row],[Queue Name]]))</f>
        <v>CONSUMER EXISTING</v>
      </c>
      <c r="Q1031" s="71" t="str">
        <f>IF(tbl_raw_data[[#This Row],[time_taken_in_min]]&lt;=settings!$D$2,"SLA_MET","SLA_NOT_MET")</f>
        <v>SLA_MET</v>
      </c>
    </row>
    <row r="1032" spans="1:17" hidden="1" x14ac:dyDescent="0.3">
      <c r="A1032" s="5" t="s">
        <v>1995</v>
      </c>
      <c r="B1032" s="34">
        <v>45141.635671296295</v>
      </c>
      <c r="C1032" s="35">
        <v>45141.642488425925</v>
      </c>
      <c r="D1032" s="2" t="s">
        <v>15</v>
      </c>
      <c r="E1032" s="3" t="s">
        <v>11</v>
      </c>
      <c r="F1032" s="2" t="s">
        <v>24</v>
      </c>
      <c r="G1032" s="4"/>
      <c r="H1032" s="84" t="str">
        <f t="shared" si="16"/>
        <v>Reason Unknown</v>
      </c>
      <c r="I1032" s="63">
        <f>(tbl_raw_data[[#This Row],[Date Actioned]])-(tbl_raw_data[[#This Row],[Date Tagged]])</f>
        <v>6.8171296297805384E-3</v>
      </c>
      <c r="J1032" s="66">
        <f>HOUR(tbl_raw_data[[#This Row],[time_taken]])*60+MINUTE(tbl_raw_data[[#This Row],[time_taken]])+SECOND(tbl_raw_data[[#This Row],[time_taken]])/60</f>
        <v>9.8166666666666664</v>
      </c>
      <c r="K1032" s="68">
        <f>DATE(YEAR(tbl_raw_data[[#This Row],[Date Actioned]]),MONTH(tbl_raw_data[[#This Row],[Date Actioned]]),DAY(tbl_raw_data[[#This Row],[Date Actioned]]))</f>
        <v>45141</v>
      </c>
      <c r="L1032" s="65" t="str">
        <f>UPPER(TEXT(tbl_raw_data[[#This Row],[updated_date]],"MMMM"))</f>
        <v>AUGUST</v>
      </c>
      <c r="M1032" s="65" t="str">
        <f>"WEEK "&amp;IF(ROUNDUP(DAY(tbl_raw_data[[#This Row],[updated_date]])/7,0)=5,4,ROUNDUP(DAY(tbl_raw_data[[#This Row],[updated_date]])/7,0))</f>
        <v>WEEK 1</v>
      </c>
      <c r="N1032" s="71" t="str">
        <f>UPPER(VLOOKUP(tbl_raw_data[[#This Row],[Analyst]],settings!$A$1:$B$15,2,0))</f>
        <v>SAM</v>
      </c>
      <c r="O1032" s="71" t="str">
        <f>TRIM(UPPER(tbl_raw_data[[#This Row],[Outcome]]))</f>
        <v>APPROVE</v>
      </c>
      <c r="P1032" s="71" t="str">
        <f>TRIM(UPPER(tbl_raw_data[[#This Row],[Queue Name]]))</f>
        <v>CONSUMER EXISTING</v>
      </c>
      <c r="Q1032" s="71" t="str">
        <f>IF(tbl_raw_data[[#This Row],[time_taken_in_min]]&lt;=settings!$D$2,"SLA_MET","SLA_NOT_MET")</f>
        <v>SLA_MET</v>
      </c>
    </row>
    <row r="1033" spans="1:17" hidden="1" x14ac:dyDescent="0.3">
      <c r="A1033" s="7" t="s">
        <v>1996</v>
      </c>
      <c r="B1033" s="36">
        <v>45141.635775462964</v>
      </c>
      <c r="C1033" s="39">
        <v>45141.647569444445</v>
      </c>
      <c r="D1033" s="8" t="s">
        <v>15</v>
      </c>
      <c r="E1033" s="6" t="s">
        <v>8</v>
      </c>
      <c r="F1033" s="8" t="s">
        <v>24</v>
      </c>
      <c r="G1033" s="9"/>
      <c r="H1033" s="84" t="str">
        <f t="shared" si="16"/>
        <v>Reason Unknown</v>
      </c>
      <c r="I1033" s="63">
        <f>(tbl_raw_data[[#This Row],[Date Actioned]])-(tbl_raw_data[[#This Row],[Date Tagged]])</f>
        <v>1.1793981480877846E-2</v>
      </c>
      <c r="J1033" s="66">
        <f>HOUR(tbl_raw_data[[#This Row],[time_taken]])*60+MINUTE(tbl_raw_data[[#This Row],[time_taken]])+SECOND(tbl_raw_data[[#This Row],[time_taken]])/60</f>
        <v>16.983333333333334</v>
      </c>
      <c r="K1033" s="68">
        <f>DATE(YEAR(tbl_raw_data[[#This Row],[Date Actioned]]),MONTH(tbl_raw_data[[#This Row],[Date Actioned]]),DAY(tbl_raw_data[[#This Row],[Date Actioned]]))</f>
        <v>45141</v>
      </c>
      <c r="L1033" s="65" t="str">
        <f>UPPER(TEXT(tbl_raw_data[[#This Row],[updated_date]],"MMMM"))</f>
        <v>AUGUST</v>
      </c>
      <c r="M1033" s="65" t="str">
        <f>"WEEK "&amp;IF(ROUNDUP(DAY(tbl_raw_data[[#This Row],[updated_date]])/7,0)=5,4,ROUNDUP(DAY(tbl_raw_data[[#This Row],[updated_date]])/7,0))</f>
        <v>WEEK 1</v>
      </c>
      <c r="N1033" s="71" t="str">
        <f>UPPER(VLOOKUP(tbl_raw_data[[#This Row],[Analyst]],settings!$A$1:$B$15,2,0))</f>
        <v>SAM</v>
      </c>
      <c r="O1033" s="71" t="str">
        <f>TRIM(UPPER(tbl_raw_data[[#This Row],[Outcome]]))</f>
        <v>APPROVE</v>
      </c>
      <c r="P1033" s="71" t="str">
        <f>TRIM(UPPER(tbl_raw_data[[#This Row],[Queue Name]]))</f>
        <v>CONSUMER POST BUREAU</v>
      </c>
      <c r="Q1033" s="71" t="str">
        <f>IF(tbl_raw_data[[#This Row],[time_taken_in_min]]&lt;=settings!$D$2,"SLA_MET","SLA_NOT_MET")</f>
        <v>SLA_MET</v>
      </c>
    </row>
    <row r="1034" spans="1:17" hidden="1" x14ac:dyDescent="0.3">
      <c r="A1034" s="1" t="s">
        <v>1997</v>
      </c>
      <c r="B1034" s="34">
        <v>45141.636562500003</v>
      </c>
      <c r="C1034" s="35">
        <v>45141.647986111115</v>
      </c>
      <c r="D1034" s="2" t="s">
        <v>15</v>
      </c>
      <c r="E1034" s="3" t="s">
        <v>8</v>
      </c>
      <c r="F1034" s="2" t="s">
        <v>17</v>
      </c>
      <c r="G1034" s="4"/>
      <c r="H1034" s="84" t="str">
        <f t="shared" si="16"/>
        <v>Reason Unknown</v>
      </c>
      <c r="I1034" s="63">
        <f>(tbl_raw_data[[#This Row],[Date Actioned]])-(tbl_raw_data[[#This Row],[Date Tagged]])</f>
        <v>1.1423611111240461E-2</v>
      </c>
      <c r="J1034" s="66">
        <f>HOUR(tbl_raw_data[[#This Row],[time_taken]])*60+MINUTE(tbl_raw_data[[#This Row],[time_taken]])+SECOND(tbl_raw_data[[#This Row],[time_taken]])/60</f>
        <v>16.45</v>
      </c>
      <c r="K1034" s="68">
        <f>DATE(YEAR(tbl_raw_data[[#This Row],[Date Actioned]]),MONTH(tbl_raw_data[[#This Row],[Date Actioned]]),DAY(tbl_raw_data[[#This Row],[Date Actioned]]))</f>
        <v>45141</v>
      </c>
      <c r="L1034" s="65" t="str">
        <f>UPPER(TEXT(tbl_raw_data[[#This Row],[updated_date]],"MMMM"))</f>
        <v>AUGUST</v>
      </c>
      <c r="M1034" s="65" t="str">
        <f>"WEEK "&amp;IF(ROUNDUP(DAY(tbl_raw_data[[#This Row],[updated_date]])/7,0)=5,4,ROUNDUP(DAY(tbl_raw_data[[#This Row],[updated_date]])/7,0))</f>
        <v>WEEK 1</v>
      </c>
      <c r="N1034" s="71" t="str">
        <f>UPPER(VLOOKUP(tbl_raw_data[[#This Row],[Analyst]],settings!$A$1:$B$15,2,0))</f>
        <v>MERCEDES</v>
      </c>
      <c r="O1034" s="71" t="str">
        <f>TRIM(UPPER(tbl_raw_data[[#This Row],[Outcome]]))</f>
        <v>APPROVE</v>
      </c>
      <c r="P1034" s="71" t="str">
        <f>TRIM(UPPER(tbl_raw_data[[#This Row],[Queue Name]]))</f>
        <v>CONSUMER POST BUREAU</v>
      </c>
      <c r="Q1034" s="71" t="str">
        <f>IF(tbl_raw_data[[#This Row],[time_taken_in_min]]&lt;=settings!$D$2,"SLA_MET","SLA_NOT_MET")</f>
        <v>SLA_MET</v>
      </c>
    </row>
    <row r="1035" spans="1:17" hidden="1" x14ac:dyDescent="0.3">
      <c r="A1035" s="5" t="s">
        <v>1998</v>
      </c>
      <c r="B1035" s="36">
        <v>45141.637708333335</v>
      </c>
      <c r="C1035" s="37">
        <v>45141.64471064815</v>
      </c>
      <c r="D1035" s="6" t="s">
        <v>10</v>
      </c>
      <c r="E1035" s="6" t="s">
        <v>18</v>
      </c>
      <c r="F1035" s="6" t="s">
        <v>19</v>
      </c>
      <c r="G1035" s="6" t="s">
        <v>15</v>
      </c>
      <c r="H1035" s="84" t="str">
        <f t="shared" si="16"/>
        <v>Reason Unknown</v>
      </c>
      <c r="I1035" s="63">
        <f>(tbl_raw_data[[#This Row],[Date Actioned]])-(tbl_raw_data[[#This Row],[Date Tagged]])</f>
        <v>7.0023148145992309E-3</v>
      </c>
      <c r="J1035" s="66">
        <f>HOUR(tbl_raw_data[[#This Row],[time_taken]])*60+MINUTE(tbl_raw_data[[#This Row],[time_taken]])+SECOND(tbl_raw_data[[#This Row],[time_taken]])/60</f>
        <v>10.083333333333334</v>
      </c>
      <c r="K1035" s="68">
        <f>DATE(YEAR(tbl_raw_data[[#This Row],[Date Actioned]]),MONTH(tbl_raw_data[[#This Row],[Date Actioned]]),DAY(tbl_raw_data[[#This Row],[Date Actioned]]))</f>
        <v>45141</v>
      </c>
      <c r="L1035" s="65" t="str">
        <f>UPPER(TEXT(tbl_raw_data[[#This Row],[updated_date]],"MMMM"))</f>
        <v>AUGUST</v>
      </c>
      <c r="M1035" s="65" t="str">
        <f>"WEEK "&amp;IF(ROUNDUP(DAY(tbl_raw_data[[#This Row],[updated_date]])/7,0)=5,4,ROUNDUP(DAY(tbl_raw_data[[#This Row],[updated_date]])/7,0))</f>
        <v>WEEK 1</v>
      </c>
      <c r="N1035" s="71" t="str">
        <f>UPPER(VLOOKUP(tbl_raw_data[[#This Row],[Analyst]],settings!$A$1:$B$15,2,0))</f>
        <v>NAVED</v>
      </c>
      <c r="O1035" s="71" t="str">
        <f>TRIM(UPPER(tbl_raw_data[[#This Row],[Outcome]]))</f>
        <v>APPROVE</v>
      </c>
      <c r="P1035" s="71" t="str">
        <f>TRIM(UPPER(tbl_raw_data[[#This Row],[Queue Name]]))</f>
        <v>CONSUMER PRE BUREAU</v>
      </c>
      <c r="Q1035" s="71" t="str">
        <f>IF(tbl_raw_data[[#This Row],[time_taken_in_min]]&lt;=settings!$D$2,"SLA_MET","SLA_NOT_MET")</f>
        <v>SLA_MET</v>
      </c>
    </row>
    <row r="1036" spans="1:17" hidden="1" x14ac:dyDescent="0.3">
      <c r="A1036" s="7" t="s">
        <v>1999</v>
      </c>
      <c r="B1036" s="34">
        <v>45141.64675925926</v>
      </c>
      <c r="C1036" s="38">
        <v>45141.652604166666</v>
      </c>
      <c r="D1036" s="3" t="s">
        <v>10</v>
      </c>
      <c r="E1036" s="3" t="s">
        <v>18</v>
      </c>
      <c r="F1036" s="3" t="s">
        <v>12</v>
      </c>
      <c r="G1036" s="3" t="s">
        <v>15</v>
      </c>
      <c r="H1036" s="84" t="str">
        <f t="shared" si="16"/>
        <v>Reason Unknown</v>
      </c>
      <c r="I1036" s="63">
        <f>(tbl_raw_data[[#This Row],[Date Actioned]])-(tbl_raw_data[[#This Row],[Date Tagged]])</f>
        <v>5.8449074058444239E-3</v>
      </c>
      <c r="J1036" s="66">
        <f>HOUR(tbl_raw_data[[#This Row],[time_taken]])*60+MINUTE(tbl_raw_data[[#This Row],[time_taken]])+SECOND(tbl_raw_data[[#This Row],[time_taken]])/60</f>
        <v>8.4166666666666661</v>
      </c>
      <c r="K1036" s="68">
        <f>DATE(YEAR(tbl_raw_data[[#This Row],[Date Actioned]]),MONTH(tbl_raw_data[[#This Row],[Date Actioned]]),DAY(tbl_raw_data[[#This Row],[Date Actioned]]))</f>
        <v>45141</v>
      </c>
      <c r="L1036" s="65" t="str">
        <f>UPPER(TEXT(tbl_raw_data[[#This Row],[updated_date]],"MMMM"))</f>
        <v>AUGUST</v>
      </c>
      <c r="M1036" s="65" t="str">
        <f>"WEEK "&amp;IF(ROUNDUP(DAY(tbl_raw_data[[#This Row],[updated_date]])/7,0)=5,4,ROUNDUP(DAY(tbl_raw_data[[#This Row],[updated_date]])/7,0))</f>
        <v>WEEK 1</v>
      </c>
      <c r="N1036" s="71" t="str">
        <f>UPPER(VLOOKUP(tbl_raw_data[[#This Row],[Analyst]],settings!$A$1:$B$15,2,0))</f>
        <v>NITESH</v>
      </c>
      <c r="O1036" s="71" t="str">
        <f>TRIM(UPPER(tbl_raw_data[[#This Row],[Outcome]]))</f>
        <v>APPROVE</v>
      </c>
      <c r="P1036" s="71" t="str">
        <f>TRIM(UPPER(tbl_raw_data[[#This Row],[Queue Name]]))</f>
        <v>CONSUMER PRE BUREAU</v>
      </c>
      <c r="Q1036" s="71" t="str">
        <f>IF(tbl_raw_data[[#This Row],[time_taken_in_min]]&lt;=settings!$D$2,"SLA_MET","SLA_NOT_MET")</f>
        <v>SLA_MET</v>
      </c>
    </row>
    <row r="1037" spans="1:17" hidden="1" x14ac:dyDescent="0.3">
      <c r="A1037" s="1" t="s">
        <v>2000</v>
      </c>
      <c r="B1037" s="36">
        <v>45141.647268518522</v>
      </c>
      <c r="C1037" s="39">
        <v>45141.658518518518</v>
      </c>
      <c r="D1037" s="8" t="s">
        <v>15</v>
      </c>
      <c r="E1037" s="6" t="s">
        <v>11</v>
      </c>
      <c r="F1037" s="8" t="s">
        <v>24</v>
      </c>
      <c r="G1037" s="9"/>
      <c r="H1037" s="84" t="str">
        <f t="shared" si="16"/>
        <v>Reason Unknown</v>
      </c>
      <c r="I1037" s="63">
        <f>(tbl_raw_data[[#This Row],[Date Actioned]])-(tbl_raw_data[[#This Row],[Date Tagged]])</f>
        <v>1.1249999995925464E-2</v>
      </c>
      <c r="J1037" s="66">
        <f>HOUR(tbl_raw_data[[#This Row],[time_taken]])*60+MINUTE(tbl_raw_data[[#This Row],[time_taken]])+SECOND(tbl_raw_data[[#This Row],[time_taken]])/60</f>
        <v>16.2</v>
      </c>
      <c r="K1037" s="68">
        <f>DATE(YEAR(tbl_raw_data[[#This Row],[Date Actioned]]),MONTH(tbl_raw_data[[#This Row],[Date Actioned]]),DAY(tbl_raw_data[[#This Row],[Date Actioned]]))</f>
        <v>45141</v>
      </c>
      <c r="L1037" s="65" t="str">
        <f>UPPER(TEXT(tbl_raw_data[[#This Row],[updated_date]],"MMMM"))</f>
        <v>AUGUST</v>
      </c>
      <c r="M1037" s="65" t="str">
        <f>"WEEK "&amp;IF(ROUNDUP(DAY(tbl_raw_data[[#This Row],[updated_date]])/7,0)=5,4,ROUNDUP(DAY(tbl_raw_data[[#This Row],[updated_date]])/7,0))</f>
        <v>WEEK 1</v>
      </c>
      <c r="N1037" s="71" t="str">
        <f>UPPER(VLOOKUP(tbl_raw_data[[#This Row],[Analyst]],settings!$A$1:$B$15,2,0))</f>
        <v>SAM</v>
      </c>
      <c r="O1037" s="71" t="str">
        <f>TRIM(UPPER(tbl_raw_data[[#This Row],[Outcome]]))</f>
        <v>APPROVE</v>
      </c>
      <c r="P1037" s="71" t="str">
        <f>TRIM(UPPER(tbl_raw_data[[#This Row],[Queue Name]]))</f>
        <v>CONSUMER EXISTING</v>
      </c>
      <c r="Q1037" s="71" t="str">
        <f>IF(tbl_raw_data[[#This Row],[time_taken_in_min]]&lt;=settings!$D$2,"SLA_MET","SLA_NOT_MET")</f>
        <v>SLA_MET</v>
      </c>
    </row>
    <row r="1038" spans="1:17" hidden="1" x14ac:dyDescent="0.3">
      <c r="A1038" s="5" t="s">
        <v>2001</v>
      </c>
      <c r="B1038" s="34">
        <v>45141.649212962962</v>
      </c>
      <c r="C1038" s="38">
        <v>45141.655300925922</v>
      </c>
      <c r="D1038" s="3" t="s">
        <v>10</v>
      </c>
      <c r="E1038" s="3" t="s">
        <v>18</v>
      </c>
      <c r="F1038" s="3" t="s">
        <v>206</v>
      </c>
      <c r="G1038" s="3" t="s">
        <v>15</v>
      </c>
      <c r="H1038" s="84" t="str">
        <f t="shared" si="16"/>
        <v>Reason Unknown</v>
      </c>
      <c r="I1038" s="63">
        <f>(tbl_raw_data[[#This Row],[Date Actioned]])-(tbl_raw_data[[#This Row],[Date Tagged]])</f>
        <v>6.0879629600094631E-3</v>
      </c>
      <c r="J1038" s="66">
        <f>HOUR(tbl_raw_data[[#This Row],[time_taken]])*60+MINUTE(tbl_raw_data[[#This Row],[time_taken]])+SECOND(tbl_raw_data[[#This Row],[time_taken]])/60</f>
        <v>8.7666666666666675</v>
      </c>
      <c r="K1038" s="68">
        <f>DATE(YEAR(tbl_raw_data[[#This Row],[Date Actioned]]),MONTH(tbl_raw_data[[#This Row],[Date Actioned]]),DAY(tbl_raw_data[[#This Row],[Date Actioned]]))</f>
        <v>45141</v>
      </c>
      <c r="L1038" s="65" t="str">
        <f>UPPER(TEXT(tbl_raw_data[[#This Row],[updated_date]],"MMMM"))</f>
        <v>AUGUST</v>
      </c>
      <c r="M1038" s="65" t="str">
        <f>"WEEK "&amp;IF(ROUNDUP(DAY(tbl_raw_data[[#This Row],[updated_date]])/7,0)=5,4,ROUNDUP(DAY(tbl_raw_data[[#This Row],[updated_date]])/7,0))</f>
        <v>WEEK 1</v>
      </c>
      <c r="N1038" s="71" t="str">
        <f>UPPER(VLOOKUP(tbl_raw_data[[#This Row],[Analyst]],settings!$A$1:$B$15,2,0))</f>
        <v>HARDIK</v>
      </c>
      <c r="O1038" s="71" t="str">
        <f>TRIM(UPPER(tbl_raw_data[[#This Row],[Outcome]]))</f>
        <v>APPROVE</v>
      </c>
      <c r="P1038" s="71" t="str">
        <f>TRIM(UPPER(tbl_raw_data[[#This Row],[Queue Name]]))</f>
        <v>CONSUMER PRE BUREAU</v>
      </c>
      <c r="Q1038" s="71" t="str">
        <f>IF(tbl_raw_data[[#This Row],[time_taken_in_min]]&lt;=settings!$D$2,"SLA_MET","SLA_NOT_MET")</f>
        <v>SLA_MET</v>
      </c>
    </row>
    <row r="1039" spans="1:17" hidden="1" x14ac:dyDescent="0.3">
      <c r="A1039" s="7" t="s">
        <v>2002</v>
      </c>
      <c r="B1039" s="36">
        <v>45141.649884259263</v>
      </c>
      <c r="C1039" s="39">
        <v>45141.663877314815</v>
      </c>
      <c r="D1039" s="8" t="s">
        <v>15</v>
      </c>
      <c r="E1039" s="6" t="s">
        <v>8</v>
      </c>
      <c r="F1039" s="8" t="s">
        <v>24</v>
      </c>
      <c r="G1039" s="9"/>
      <c r="H1039" s="84" t="str">
        <f t="shared" si="16"/>
        <v>Reason Unknown</v>
      </c>
      <c r="I1039" s="63">
        <f>(tbl_raw_data[[#This Row],[Date Actioned]])-(tbl_raw_data[[#This Row],[Date Tagged]])</f>
        <v>1.3993055552418809E-2</v>
      </c>
      <c r="J1039" s="66">
        <f>HOUR(tbl_raw_data[[#This Row],[time_taken]])*60+MINUTE(tbl_raw_data[[#This Row],[time_taken]])+SECOND(tbl_raw_data[[#This Row],[time_taken]])/60</f>
        <v>20.149999999999999</v>
      </c>
      <c r="K1039" s="68">
        <f>DATE(YEAR(tbl_raw_data[[#This Row],[Date Actioned]]),MONTH(tbl_raw_data[[#This Row],[Date Actioned]]),DAY(tbl_raw_data[[#This Row],[Date Actioned]]))</f>
        <v>45141</v>
      </c>
      <c r="L1039" s="65" t="str">
        <f>UPPER(TEXT(tbl_raw_data[[#This Row],[updated_date]],"MMMM"))</f>
        <v>AUGUST</v>
      </c>
      <c r="M1039" s="65" t="str">
        <f>"WEEK "&amp;IF(ROUNDUP(DAY(tbl_raw_data[[#This Row],[updated_date]])/7,0)=5,4,ROUNDUP(DAY(tbl_raw_data[[#This Row],[updated_date]])/7,0))</f>
        <v>WEEK 1</v>
      </c>
      <c r="N1039" s="71" t="str">
        <f>UPPER(VLOOKUP(tbl_raw_data[[#This Row],[Analyst]],settings!$A$1:$B$15,2,0))</f>
        <v>SAM</v>
      </c>
      <c r="O1039" s="71" t="str">
        <f>TRIM(UPPER(tbl_raw_data[[#This Row],[Outcome]]))</f>
        <v>APPROVE</v>
      </c>
      <c r="P1039" s="71" t="str">
        <f>TRIM(UPPER(tbl_raw_data[[#This Row],[Queue Name]]))</f>
        <v>CONSUMER POST BUREAU</v>
      </c>
      <c r="Q1039" s="71" t="str">
        <f>IF(tbl_raw_data[[#This Row],[time_taken_in_min]]&lt;=settings!$D$2,"SLA_MET","SLA_NOT_MET")</f>
        <v>SLA_NOT_MET</v>
      </c>
    </row>
    <row r="1040" spans="1:17" hidden="1" x14ac:dyDescent="0.3">
      <c r="A1040" s="1" t="s">
        <v>2003</v>
      </c>
      <c r="B1040" s="34">
        <v>45141.651828703703</v>
      </c>
      <c r="C1040" s="38">
        <v>45141.662175925929</v>
      </c>
      <c r="D1040" s="3" t="s">
        <v>10</v>
      </c>
      <c r="E1040" s="3" t="s">
        <v>11</v>
      </c>
      <c r="F1040" s="3" t="s">
        <v>206</v>
      </c>
      <c r="G1040" s="3" t="s">
        <v>26</v>
      </c>
      <c r="H1040" s="84" t="str">
        <f t="shared" si="16"/>
        <v>Reason Unknown</v>
      </c>
      <c r="I1040" s="63">
        <f>(tbl_raw_data[[#This Row],[Date Actioned]])-(tbl_raw_data[[#This Row],[Date Tagged]])</f>
        <v>1.0347222225391306E-2</v>
      </c>
      <c r="J1040" s="66">
        <f>HOUR(tbl_raw_data[[#This Row],[time_taken]])*60+MINUTE(tbl_raw_data[[#This Row],[time_taken]])+SECOND(tbl_raw_data[[#This Row],[time_taken]])/60</f>
        <v>14.9</v>
      </c>
      <c r="K1040" s="68">
        <f>DATE(YEAR(tbl_raw_data[[#This Row],[Date Actioned]]),MONTH(tbl_raw_data[[#This Row],[Date Actioned]]),DAY(tbl_raw_data[[#This Row],[Date Actioned]]))</f>
        <v>45141</v>
      </c>
      <c r="L1040" s="65" t="str">
        <f>UPPER(TEXT(tbl_raw_data[[#This Row],[updated_date]],"MMMM"))</f>
        <v>AUGUST</v>
      </c>
      <c r="M1040" s="65" t="str">
        <f>"WEEK "&amp;IF(ROUNDUP(DAY(tbl_raw_data[[#This Row],[updated_date]])/7,0)=5,4,ROUNDUP(DAY(tbl_raw_data[[#This Row],[updated_date]])/7,0))</f>
        <v>WEEK 1</v>
      </c>
      <c r="N1040" s="71" t="str">
        <f>UPPER(VLOOKUP(tbl_raw_data[[#This Row],[Analyst]],settings!$A$1:$B$15,2,0))</f>
        <v>HARDIK</v>
      </c>
      <c r="O1040" s="71" t="str">
        <f>TRIM(UPPER(tbl_raw_data[[#This Row],[Outcome]]))</f>
        <v>APPROVE</v>
      </c>
      <c r="P1040" s="71" t="str">
        <f>TRIM(UPPER(tbl_raw_data[[#This Row],[Queue Name]]))</f>
        <v>CONSUMER EXISTING</v>
      </c>
      <c r="Q1040" s="71" t="str">
        <f>IF(tbl_raw_data[[#This Row],[time_taken_in_min]]&lt;=settings!$D$2,"SLA_MET","SLA_NOT_MET")</f>
        <v>SLA_MET</v>
      </c>
    </row>
    <row r="1041" spans="1:17" hidden="1" x14ac:dyDescent="0.3">
      <c r="A1041" s="5" t="s">
        <v>2004</v>
      </c>
      <c r="B1041" s="36">
        <v>45141.653171296297</v>
      </c>
      <c r="C1041" s="37">
        <v>45141.666435185187</v>
      </c>
      <c r="D1041" s="6" t="s">
        <v>10</v>
      </c>
      <c r="E1041" s="6" t="s">
        <v>18</v>
      </c>
      <c r="F1041" s="6" t="s">
        <v>206</v>
      </c>
      <c r="G1041" s="6" t="s">
        <v>15</v>
      </c>
      <c r="H1041" s="84" t="str">
        <f t="shared" si="16"/>
        <v>Reason Unknown</v>
      </c>
      <c r="I1041" s="63">
        <f>(tbl_raw_data[[#This Row],[Date Actioned]])-(tbl_raw_data[[#This Row],[Date Tagged]])</f>
        <v>1.3263888889923692E-2</v>
      </c>
      <c r="J1041" s="66">
        <f>HOUR(tbl_raw_data[[#This Row],[time_taken]])*60+MINUTE(tbl_raw_data[[#This Row],[time_taken]])+SECOND(tbl_raw_data[[#This Row],[time_taken]])/60</f>
        <v>19.100000000000001</v>
      </c>
      <c r="K1041" s="68">
        <f>DATE(YEAR(tbl_raw_data[[#This Row],[Date Actioned]]),MONTH(tbl_raw_data[[#This Row],[Date Actioned]]),DAY(tbl_raw_data[[#This Row],[Date Actioned]]))</f>
        <v>45141</v>
      </c>
      <c r="L1041" s="65" t="str">
        <f>UPPER(TEXT(tbl_raw_data[[#This Row],[updated_date]],"MMMM"))</f>
        <v>AUGUST</v>
      </c>
      <c r="M1041" s="65" t="str">
        <f>"WEEK "&amp;IF(ROUNDUP(DAY(tbl_raw_data[[#This Row],[updated_date]])/7,0)=5,4,ROUNDUP(DAY(tbl_raw_data[[#This Row],[updated_date]])/7,0))</f>
        <v>WEEK 1</v>
      </c>
      <c r="N1041" s="71" t="str">
        <f>UPPER(VLOOKUP(tbl_raw_data[[#This Row],[Analyst]],settings!$A$1:$B$15,2,0))</f>
        <v>HARDIK</v>
      </c>
      <c r="O1041" s="71" t="str">
        <f>TRIM(UPPER(tbl_raw_data[[#This Row],[Outcome]]))</f>
        <v>APPROVE</v>
      </c>
      <c r="P1041" s="71" t="str">
        <f>TRIM(UPPER(tbl_raw_data[[#This Row],[Queue Name]]))</f>
        <v>CONSUMER PRE BUREAU</v>
      </c>
      <c r="Q1041" s="71" t="str">
        <f>IF(tbl_raw_data[[#This Row],[time_taken_in_min]]&lt;=settings!$D$2,"SLA_MET","SLA_NOT_MET")</f>
        <v>SLA_MET</v>
      </c>
    </row>
    <row r="1042" spans="1:17" hidden="1" x14ac:dyDescent="0.3">
      <c r="A1042" s="7" t="s">
        <v>2005</v>
      </c>
      <c r="B1042" s="34">
        <v>45141.653993055559</v>
      </c>
      <c r="C1042" s="38">
        <v>45141.666307870371</v>
      </c>
      <c r="D1042" s="3" t="s">
        <v>10</v>
      </c>
      <c r="E1042" s="3" t="s">
        <v>8</v>
      </c>
      <c r="F1042" s="3" t="s">
        <v>207</v>
      </c>
      <c r="G1042" s="3" t="s">
        <v>15</v>
      </c>
      <c r="H1042" s="84" t="str">
        <f t="shared" si="16"/>
        <v>Reason Unknown</v>
      </c>
      <c r="I1042" s="63">
        <f>(tbl_raw_data[[#This Row],[Date Actioned]])-(tbl_raw_data[[#This Row],[Date Tagged]])</f>
        <v>1.2314814812270924E-2</v>
      </c>
      <c r="J1042" s="66">
        <f>HOUR(tbl_raw_data[[#This Row],[time_taken]])*60+MINUTE(tbl_raw_data[[#This Row],[time_taken]])+SECOND(tbl_raw_data[[#This Row],[time_taken]])/60</f>
        <v>17.733333333333334</v>
      </c>
      <c r="K1042" s="68">
        <f>DATE(YEAR(tbl_raw_data[[#This Row],[Date Actioned]]),MONTH(tbl_raw_data[[#This Row],[Date Actioned]]),DAY(tbl_raw_data[[#This Row],[Date Actioned]]))</f>
        <v>45141</v>
      </c>
      <c r="L1042" s="65" t="str">
        <f>UPPER(TEXT(tbl_raw_data[[#This Row],[updated_date]],"MMMM"))</f>
        <v>AUGUST</v>
      </c>
      <c r="M1042" s="65" t="str">
        <f>"WEEK "&amp;IF(ROUNDUP(DAY(tbl_raw_data[[#This Row],[updated_date]])/7,0)=5,4,ROUNDUP(DAY(tbl_raw_data[[#This Row],[updated_date]])/7,0))</f>
        <v>WEEK 1</v>
      </c>
      <c r="N1042" s="71" t="str">
        <f>UPPER(VLOOKUP(tbl_raw_data[[#This Row],[Analyst]],settings!$A$1:$B$15,2,0))</f>
        <v>RAJ</v>
      </c>
      <c r="O1042" s="71" t="str">
        <f>TRIM(UPPER(tbl_raw_data[[#This Row],[Outcome]]))</f>
        <v>APPROVE</v>
      </c>
      <c r="P1042" s="71" t="str">
        <f>TRIM(UPPER(tbl_raw_data[[#This Row],[Queue Name]]))</f>
        <v>CONSUMER POST BUREAU</v>
      </c>
      <c r="Q1042" s="71" t="str">
        <f>IF(tbl_raw_data[[#This Row],[time_taken_in_min]]&lt;=settings!$D$2,"SLA_MET","SLA_NOT_MET")</f>
        <v>SLA_MET</v>
      </c>
    </row>
    <row r="1043" spans="1:17" hidden="1" x14ac:dyDescent="0.3">
      <c r="A1043" s="1" t="s">
        <v>2006</v>
      </c>
      <c r="B1043" s="36">
        <v>45141.656284722223</v>
      </c>
      <c r="C1043" s="37">
        <v>45141.667581018519</v>
      </c>
      <c r="D1043" s="6" t="s">
        <v>10</v>
      </c>
      <c r="E1043" s="6" t="s">
        <v>11</v>
      </c>
      <c r="F1043" s="6" t="s">
        <v>19</v>
      </c>
      <c r="G1043" s="6" t="s">
        <v>23</v>
      </c>
      <c r="H1043" s="84" t="str">
        <f t="shared" si="16"/>
        <v>Reason Unknown</v>
      </c>
      <c r="I1043" s="63">
        <f>(tbl_raw_data[[#This Row],[Date Actioned]])-(tbl_raw_data[[#This Row],[Date Tagged]])</f>
        <v>1.1296296295768116E-2</v>
      </c>
      <c r="J1043" s="66">
        <f>HOUR(tbl_raw_data[[#This Row],[time_taken]])*60+MINUTE(tbl_raw_data[[#This Row],[time_taken]])+SECOND(tbl_raw_data[[#This Row],[time_taken]])/60</f>
        <v>16.266666666666666</v>
      </c>
      <c r="K1043" s="68">
        <f>DATE(YEAR(tbl_raw_data[[#This Row],[Date Actioned]]),MONTH(tbl_raw_data[[#This Row],[Date Actioned]]),DAY(tbl_raw_data[[#This Row],[Date Actioned]]))</f>
        <v>45141</v>
      </c>
      <c r="L1043" s="65" t="str">
        <f>UPPER(TEXT(tbl_raw_data[[#This Row],[updated_date]],"MMMM"))</f>
        <v>AUGUST</v>
      </c>
      <c r="M1043" s="65" t="str">
        <f>"WEEK "&amp;IF(ROUNDUP(DAY(tbl_raw_data[[#This Row],[updated_date]])/7,0)=5,4,ROUNDUP(DAY(tbl_raw_data[[#This Row],[updated_date]])/7,0))</f>
        <v>WEEK 1</v>
      </c>
      <c r="N1043" s="71" t="str">
        <f>UPPER(VLOOKUP(tbl_raw_data[[#This Row],[Analyst]],settings!$A$1:$B$15,2,0))</f>
        <v>NAVED</v>
      </c>
      <c r="O1043" s="71" t="str">
        <f>TRIM(UPPER(tbl_raw_data[[#This Row],[Outcome]]))</f>
        <v>APPROVE</v>
      </c>
      <c r="P1043" s="71" t="str">
        <f>TRIM(UPPER(tbl_raw_data[[#This Row],[Queue Name]]))</f>
        <v>CONSUMER EXISTING</v>
      </c>
      <c r="Q1043" s="71" t="str">
        <f>IF(tbl_raw_data[[#This Row],[time_taken_in_min]]&lt;=settings!$D$2,"SLA_MET","SLA_NOT_MET")</f>
        <v>SLA_MET</v>
      </c>
    </row>
    <row r="1044" spans="1:17" hidden="1" x14ac:dyDescent="0.3">
      <c r="A1044" s="5" t="s">
        <v>2007</v>
      </c>
      <c r="B1044" s="34">
        <v>45141.661944444444</v>
      </c>
      <c r="C1044" s="35">
        <v>45141.667546296296</v>
      </c>
      <c r="D1044" s="2" t="s">
        <v>15</v>
      </c>
      <c r="E1044" s="3" t="s">
        <v>11</v>
      </c>
      <c r="F1044" s="2" t="s">
        <v>114</v>
      </c>
      <c r="G1044" s="4"/>
      <c r="H1044" s="84" t="str">
        <f t="shared" si="16"/>
        <v>Reason Unknown</v>
      </c>
      <c r="I1044" s="63">
        <f>(tbl_raw_data[[#This Row],[Date Actioned]])-(tbl_raw_data[[#This Row],[Date Tagged]])</f>
        <v>5.6018518516793847E-3</v>
      </c>
      <c r="J1044" s="66">
        <f>HOUR(tbl_raw_data[[#This Row],[time_taken]])*60+MINUTE(tbl_raw_data[[#This Row],[time_taken]])+SECOND(tbl_raw_data[[#This Row],[time_taken]])/60</f>
        <v>8.0666666666666664</v>
      </c>
      <c r="K1044" s="68">
        <f>DATE(YEAR(tbl_raw_data[[#This Row],[Date Actioned]]),MONTH(tbl_raw_data[[#This Row],[Date Actioned]]),DAY(tbl_raw_data[[#This Row],[Date Actioned]]))</f>
        <v>45141</v>
      </c>
      <c r="L1044" s="65" t="str">
        <f>UPPER(TEXT(tbl_raw_data[[#This Row],[updated_date]],"MMMM"))</f>
        <v>AUGUST</v>
      </c>
      <c r="M1044" s="65" t="str">
        <f>"WEEK "&amp;IF(ROUNDUP(DAY(tbl_raw_data[[#This Row],[updated_date]])/7,0)=5,4,ROUNDUP(DAY(tbl_raw_data[[#This Row],[updated_date]])/7,0))</f>
        <v>WEEK 1</v>
      </c>
      <c r="N1044" s="71" t="str">
        <f>UPPER(VLOOKUP(tbl_raw_data[[#This Row],[Analyst]],settings!$A$1:$B$15,2,0))</f>
        <v>FARDIN</v>
      </c>
      <c r="O1044" s="71" t="str">
        <f>TRIM(UPPER(tbl_raw_data[[#This Row],[Outcome]]))</f>
        <v>APPROVE</v>
      </c>
      <c r="P1044" s="71" t="str">
        <f>TRIM(UPPER(tbl_raw_data[[#This Row],[Queue Name]]))</f>
        <v>CONSUMER EXISTING</v>
      </c>
      <c r="Q1044" s="71" t="str">
        <f>IF(tbl_raw_data[[#This Row],[time_taken_in_min]]&lt;=settings!$D$2,"SLA_MET","SLA_NOT_MET")</f>
        <v>SLA_MET</v>
      </c>
    </row>
    <row r="1045" spans="1:17" hidden="1" x14ac:dyDescent="0.3">
      <c r="A1045" s="7" t="s">
        <v>2008</v>
      </c>
      <c r="B1045" s="36">
        <v>45141.667245370372</v>
      </c>
      <c r="C1045" s="37">
        <v>45141.675995370373</v>
      </c>
      <c r="D1045" s="6" t="s">
        <v>10</v>
      </c>
      <c r="E1045" s="6" t="s">
        <v>18</v>
      </c>
      <c r="F1045" s="6" t="s">
        <v>19</v>
      </c>
      <c r="G1045" s="6" t="s">
        <v>16</v>
      </c>
      <c r="H1045" s="84" t="str">
        <f t="shared" si="16"/>
        <v>Reason Unknown</v>
      </c>
      <c r="I1045" s="63">
        <f>(tbl_raw_data[[#This Row],[Date Actioned]])-(tbl_raw_data[[#This Row],[Date Tagged]])</f>
        <v>8.7500000008731149E-3</v>
      </c>
      <c r="J1045" s="66">
        <f>HOUR(tbl_raw_data[[#This Row],[time_taken]])*60+MINUTE(tbl_raw_data[[#This Row],[time_taken]])+SECOND(tbl_raw_data[[#This Row],[time_taken]])/60</f>
        <v>12.6</v>
      </c>
      <c r="K1045" s="68">
        <f>DATE(YEAR(tbl_raw_data[[#This Row],[Date Actioned]]),MONTH(tbl_raw_data[[#This Row],[Date Actioned]]),DAY(tbl_raw_data[[#This Row],[Date Actioned]]))</f>
        <v>45141</v>
      </c>
      <c r="L1045" s="65" t="str">
        <f>UPPER(TEXT(tbl_raw_data[[#This Row],[updated_date]],"MMMM"))</f>
        <v>AUGUST</v>
      </c>
      <c r="M1045" s="65" t="str">
        <f>"WEEK "&amp;IF(ROUNDUP(DAY(tbl_raw_data[[#This Row],[updated_date]])/7,0)=5,4,ROUNDUP(DAY(tbl_raw_data[[#This Row],[updated_date]])/7,0))</f>
        <v>WEEK 1</v>
      </c>
      <c r="N1045" s="71" t="str">
        <f>UPPER(VLOOKUP(tbl_raw_data[[#This Row],[Analyst]],settings!$A$1:$B$15,2,0))</f>
        <v>NAVED</v>
      </c>
      <c r="O1045" s="71" t="str">
        <f>TRIM(UPPER(tbl_raw_data[[#This Row],[Outcome]]))</f>
        <v>APPROVE</v>
      </c>
      <c r="P1045" s="71" t="str">
        <f>TRIM(UPPER(tbl_raw_data[[#This Row],[Queue Name]]))</f>
        <v>CONSUMER PRE BUREAU</v>
      </c>
      <c r="Q1045" s="71" t="str">
        <f>IF(tbl_raw_data[[#This Row],[time_taken_in_min]]&lt;=settings!$D$2,"SLA_MET","SLA_NOT_MET")</f>
        <v>SLA_MET</v>
      </c>
    </row>
    <row r="1046" spans="1:17" hidden="1" x14ac:dyDescent="0.3">
      <c r="A1046" s="1" t="s">
        <v>2009</v>
      </c>
      <c r="B1046" s="34">
        <v>45141.668055555558</v>
      </c>
      <c r="C1046" s="35">
        <v>45141.680289351854</v>
      </c>
      <c r="D1046" s="2" t="s">
        <v>15</v>
      </c>
      <c r="E1046" s="3" t="s">
        <v>8</v>
      </c>
      <c r="F1046" s="2" t="s">
        <v>24</v>
      </c>
      <c r="G1046" s="4"/>
      <c r="H1046" s="84" t="str">
        <f t="shared" si="16"/>
        <v>Reason Unknown</v>
      </c>
      <c r="I1046" s="63">
        <f>(tbl_raw_data[[#This Row],[Date Actioned]])-(tbl_raw_data[[#This Row],[Date Tagged]])</f>
        <v>1.2233796296641231E-2</v>
      </c>
      <c r="J1046" s="66">
        <f>HOUR(tbl_raw_data[[#This Row],[time_taken]])*60+MINUTE(tbl_raw_data[[#This Row],[time_taken]])+SECOND(tbl_raw_data[[#This Row],[time_taken]])/60</f>
        <v>17.616666666666667</v>
      </c>
      <c r="K1046" s="68">
        <f>DATE(YEAR(tbl_raw_data[[#This Row],[Date Actioned]]),MONTH(tbl_raw_data[[#This Row],[Date Actioned]]),DAY(tbl_raw_data[[#This Row],[Date Actioned]]))</f>
        <v>45141</v>
      </c>
      <c r="L1046" s="65" t="str">
        <f>UPPER(TEXT(tbl_raw_data[[#This Row],[updated_date]],"MMMM"))</f>
        <v>AUGUST</v>
      </c>
      <c r="M1046" s="65" t="str">
        <f>"WEEK "&amp;IF(ROUNDUP(DAY(tbl_raw_data[[#This Row],[updated_date]])/7,0)=5,4,ROUNDUP(DAY(tbl_raw_data[[#This Row],[updated_date]])/7,0))</f>
        <v>WEEK 1</v>
      </c>
      <c r="N1046" s="71" t="str">
        <f>UPPER(VLOOKUP(tbl_raw_data[[#This Row],[Analyst]],settings!$A$1:$B$15,2,0))</f>
        <v>SAM</v>
      </c>
      <c r="O1046" s="71" t="str">
        <f>TRIM(UPPER(tbl_raw_data[[#This Row],[Outcome]]))</f>
        <v>APPROVE</v>
      </c>
      <c r="P1046" s="71" t="str">
        <f>TRIM(UPPER(tbl_raw_data[[#This Row],[Queue Name]]))</f>
        <v>CONSUMER POST BUREAU</v>
      </c>
      <c r="Q1046" s="71" t="str">
        <f>IF(tbl_raw_data[[#This Row],[time_taken_in_min]]&lt;=settings!$D$2,"SLA_MET","SLA_NOT_MET")</f>
        <v>SLA_MET</v>
      </c>
    </row>
    <row r="1047" spans="1:17" hidden="1" x14ac:dyDescent="0.3">
      <c r="A1047" s="5" t="s">
        <v>2010</v>
      </c>
      <c r="B1047" s="36">
        <v>45141.675578703704</v>
      </c>
      <c r="C1047" s="39">
        <v>45141.684791666667</v>
      </c>
      <c r="D1047" s="8" t="s">
        <v>15</v>
      </c>
      <c r="E1047" s="6" t="s">
        <v>11</v>
      </c>
      <c r="F1047" s="8" t="s">
        <v>14</v>
      </c>
      <c r="G1047" s="9"/>
      <c r="H1047" s="84" t="str">
        <f t="shared" si="16"/>
        <v>Reason Unknown</v>
      </c>
      <c r="I1047" s="63">
        <f>(tbl_raw_data[[#This Row],[Date Actioned]])-(tbl_raw_data[[#This Row],[Date Tagged]])</f>
        <v>9.2129629629198462E-3</v>
      </c>
      <c r="J1047" s="66">
        <f>HOUR(tbl_raw_data[[#This Row],[time_taken]])*60+MINUTE(tbl_raw_data[[#This Row],[time_taken]])+SECOND(tbl_raw_data[[#This Row],[time_taken]])/60</f>
        <v>13.266666666666667</v>
      </c>
      <c r="K1047" s="68">
        <f>DATE(YEAR(tbl_raw_data[[#This Row],[Date Actioned]]),MONTH(tbl_raw_data[[#This Row],[Date Actioned]]),DAY(tbl_raw_data[[#This Row],[Date Actioned]]))</f>
        <v>45141</v>
      </c>
      <c r="L1047" s="65" t="str">
        <f>UPPER(TEXT(tbl_raw_data[[#This Row],[updated_date]],"MMMM"))</f>
        <v>AUGUST</v>
      </c>
      <c r="M1047" s="65" t="str">
        <f>"WEEK "&amp;IF(ROUNDUP(DAY(tbl_raw_data[[#This Row],[updated_date]])/7,0)=5,4,ROUNDUP(DAY(tbl_raw_data[[#This Row],[updated_date]])/7,0))</f>
        <v>WEEK 1</v>
      </c>
      <c r="N1047" s="71" t="str">
        <f>UPPER(VLOOKUP(tbl_raw_data[[#This Row],[Analyst]],settings!$A$1:$B$15,2,0))</f>
        <v>CAMROON</v>
      </c>
      <c r="O1047" s="71" t="str">
        <f>TRIM(UPPER(tbl_raw_data[[#This Row],[Outcome]]))</f>
        <v>APPROVE</v>
      </c>
      <c r="P1047" s="71" t="str">
        <f>TRIM(UPPER(tbl_raw_data[[#This Row],[Queue Name]]))</f>
        <v>CONSUMER EXISTING</v>
      </c>
      <c r="Q1047" s="71" t="str">
        <f>IF(tbl_raw_data[[#This Row],[time_taken_in_min]]&lt;=settings!$D$2,"SLA_MET","SLA_NOT_MET")</f>
        <v>SLA_MET</v>
      </c>
    </row>
    <row r="1048" spans="1:17" hidden="1" x14ac:dyDescent="0.3">
      <c r="A1048" s="7" t="s">
        <v>2011</v>
      </c>
      <c r="B1048" s="34">
        <v>45141.677673611113</v>
      </c>
      <c r="C1048" s="38">
        <v>45141.68241898148</v>
      </c>
      <c r="D1048" s="3" t="s">
        <v>10</v>
      </c>
      <c r="E1048" s="3" t="s">
        <v>8</v>
      </c>
      <c r="F1048" s="3" t="s">
        <v>12</v>
      </c>
      <c r="G1048" s="3" t="s">
        <v>23</v>
      </c>
      <c r="H1048" s="84" t="str">
        <f t="shared" si="16"/>
        <v>Reason Unknown</v>
      </c>
      <c r="I1048" s="63">
        <f>(tbl_raw_data[[#This Row],[Date Actioned]])-(tbl_raw_data[[#This Row],[Date Tagged]])</f>
        <v>4.7453703664359637E-3</v>
      </c>
      <c r="J1048" s="66">
        <f>HOUR(tbl_raw_data[[#This Row],[time_taken]])*60+MINUTE(tbl_raw_data[[#This Row],[time_taken]])+SECOND(tbl_raw_data[[#This Row],[time_taken]])/60</f>
        <v>6.833333333333333</v>
      </c>
      <c r="K1048" s="68">
        <f>DATE(YEAR(tbl_raw_data[[#This Row],[Date Actioned]]),MONTH(tbl_raw_data[[#This Row],[Date Actioned]]),DAY(tbl_raw_data[[#This Row],[Date Actioned]]))</f>
        <v>45141</v>
      </c>
      <c r="L1048" s="65" t="str">
        <f>UPPER(TEXT(tbl_raw_data[[#This Row],[updated_date]],"MMMM"))</f>
        <v>AUGUST</v>
      </c>
      <c r="M1048" s="65" t="str">
        <f>"WEEK "&amp;IF(ROUNDUP(DAY(tbl_raw_data[[#This Row],[updated_date]])/7,0)=5,4,ROUNDUP(DAY(tbl_raw_data[[#This Row],[updated_date]])/7,0))</f>
        <v>WEEK 1</v>
      </c>
      <c r="N1048" s="71" t="str">
        <f>UPPER(VLOOKUP(tbl_raw_data[[#This Row],[Analyst]],settings!$A$1:$B$15,2,0))</f>
        <v>NITESH</v>
      </c>
      <c r="O1048" s="71" t="str">
        <f>TRIM(UPPER(tbl_raw_data[[#This Row],[Outcome]]))</f>
        <v>APPROVE</v>
      </c>
      <c r="P1048" s="71" t="str">
        <f>TRIM(UPPER(tbl_raw_data[[#This Row],[Queue Name]]))</f>
        <v>CONSUMER POST BUREAU</v>
      </c>
      <c r="Q1048" s="71" t="str">
        <f>IF(tbl_raw_data[[#This Row],[time_taken_in_min]]&lt;=settings!$D$2,"SLA_MET","SLA_NOT_MET")</f>
        <v>SLA_MET</v>
      </c>
    </row>
    <row r="1049" spans="1:17" hidden="1" x14ac:dyDescent="0.3">
      <c r="A1049" s="1" t="s">
        <v>2012</v>
      </c>
      <c r="B1049" s="36">
        <v>45141.680324074077</v>
      </c>
      <c r="C1049" s="37">
        <v>45141.682696759257</v>
      </c>
      <c r="D1049" s="6" t="s">
        <v>10</v>
      </c>
      <c r="E1049" s="6" t="s">
        <v>11</v>
      </c>
      <c r="F1049" s="6" t="s">
        <v>207</v>
      </c>
      <c r="G1049" s="6" t="s">
        <v>26</v>
      </c>
      <c r="H1049" s="84" t="str">
        <f t="shared" si="16"/>
        <v>Reason Unknown</v>
      </c>
      <c r="I1049" s="63">
        <f>(tbl_raw_data[[#This Row],[Date Actioned]])-(tbl_raw_data[[#This Row],[Date Tagged]])</f>
        <v>2.372685179580003E-3</v>
      </c>
      <c r="J1049" s="66">
        <f>HOUR(tbl_raw_data[[#This Row],[time_taken]])*60+MINUTE(tbl_raw_data[[#This Row],[time_taken]])+SECOND(tbl_raw_data[[#This Row],[time_taken]])/60</f>
        <v>3.4166666666666665</v>
      </c>
      <c r="K1049" s="68">
        <f>DATE(YEAR(tbl_raw_data[[#This Row],[Date Actioned]]),MONTH(tbl_raw_data[[#This Row],[Date Actioned]]),DAY(tbl_raw_data[[#This Row],[Date Actioned]]))</f>
        <v>45141</v>
      </c>
      <c r="L1049" s="65" t="str">
        <f>UPPER(TEXT(tbl_raw_data[[#This Row],[updated_date]],"MMMM"))</f>
        <v>AUGUST</v>
      </c>
      <c r="M1049" s="65" t="str">
        <f>"WEEK "&amp;IF(ROUNDUP(DAY(tbl_raw_data[[#This Row],[updated_date]])/7,0)=5,4,ROUNDUP(DAY(tbl_raw_data[[#This Row],[updated_date]])/7,0))</f>
        <v>WEEK 1</v>
      </c>
      <c r="N1049" s="71" t="str">
        <f>UPPER(VLOOKUP(tbl_raw_data[[#This Row],[Analyst]],settings!$A$1:$B$15,2,0))</f>
        <v>RAJ</v>
      </c>
      <c r="O1049" s="71" t="str">
        <f>TRIM(UPPER(tbl_raw_data[[#This Row],[Outcome]]))</f>
        <v>APPROVE</v>
      </c>
      <c r="P1049" s="71" t="str">
        <f>TRIM(UPPER(tbl_raw_data[[#This Row],[Queue Name]]))</f>
        <v>CONSUMER EXISTING</v>
      </c>
      <c r="Q1049" s="71" t="str">
        <f>IF(tbl_raw_data[[#This Row],[time_taken_in_min]]&lt;=settings!$D$2,"SLA_MET","SLA_NOT_MET")</f>
        <v>SLA_MET</v>
      </c>
    </row>
    <row r="1050" spans="1:17" hidden="1" x14ac:dyDescent="0.3">
      <c r="A1050" s="5" t="s">
        <v>2013</v>
      </c>
      <c r="B1050" s="34">
        <v>45141.682893518519</v>
      </c>
      <c r="C1050" s="38">
        <v>45141.683796296296</v>
      </c>
      <c r="D1050" s="3" t="s">
        <v>10</v>
      </c>
      <c r="E1050" s="3" t="s">
        <v>18</v>
      </c>
      <c r="F1050" s="3" t="s">
        <v>207</v>
      </c>
      <c r="G1050" s="3" t="s">
        <v>120</v>
      </c>
      <c r="H1050" s="84" t="str">
        <f t="shared" si="16"/>
        <v>Reason Unknown</v>
      </c>
      <c r="I1050" s="63">
        <f>(tbl_raw_data[[#This Row],[Date Actioned]])-(tbl_raw_data[[#This Row],[Date Tagged]])</f>
        <v>9.0277777781011537E-4</v>
      </c>
      <c r="J1050" s="66">
        <f>HOUR(tbl_raw_data[[#This Row],[time_taken]])*60+MINUTE(tbl_raw_data[[#This Row],[time_taken]])+SECOND(tbl_raw_data[[#This Row],[time_taken]])/60</f>
        <v>1.3</v>
      </c>
      <c r="K1050" s="68">
        <f>DATE(YEAR(tbl_raw_data[[#This Row],[Date Actioned]]),MONTH(tbl_raw_data[[#This Row],[Date Actioned]]),DAY(tbl_raw_data[[#This Row],[Date Actioned]]))</f>
        <v>45141</v>
      </c>
      <c r="L1050" s="65" t="str">
        <f>UPPER(TEXT(tbl_raw_data[[#This Row],[updated_date]],"MMMM"))</f>
        <v>AUGUST</v>
      </c>
      <c r="M1050" s="65" t="str">
        <f>"WEEK "&amp;IF(ROUNDUP(DAY(tbl_raw_data[[#This Row],[updated_date]])/7,0)=5,4,ROUNDUP(DAY(tbl_raw_data[[#This Row],[updated_date]])/7,0))</f>
        <v>WEEK 1</v>
      </c>
      <c r="N1050" s="71" t="str">
        <f>UPPER(VLOOKUP(tbl_raw_data[[#This Row],[Analyst]],settings!$A$1:$B$15,2,0))</f>
        <v>RAJ</v>
      </c>
      <c r="O1050" s="71" t="str">
        <f>TRIM(UPPER(tbl_raw_data[[#This Row],[Outcome]]))</f>
        <v>APPROVE</v>
      </c>
      <c r="P1050" s="71" t="str">
        <f>TRIM(UPPER(tbl_raw_data[[#This Row],[Queue Name]]))</f>
        <v>CONSUMER PRE BUREAU</v>
      </c>
      <c r="Q1050" s="71" t="str">
        <f>IF(tbl_raw_data[[#This Row],[time_taken_in_min]]&lt;=settings!$D$2,"SLA_MET","SLA_NOT_MET")</f>
        <v>SLA_MET</v>
      </c>
    </row>
    <row r="1051" spans="1:17" hidden="1" x14ac:dyDescent="0.3">
      <c r="A1051" s="7" t="s">
        <v>2014</v>
      </c>
      <c r="B1051" s="36">
        <v>45141.688611111109</v>
      </c>
      <c r="C1051" s="37">
        <v>45141.690138888887</v>
      </c>
      <c r="D1051" s="6" t="s">
        <v>10</v>
      </c>
      <c r="E1051" s="6" t="s">
        <v>11</v>
      </c>
      <c r="F1051" s="6" t="s">
        <v>207</v>
      </c>
      <c r="G1051" s="6" t="s">
        <v>26</v>
      </c>
      <c r="H1051" s="84" t="str">
        <f t="shared" si="16"/>
        <v>Reason Unknown</v>
      </c>
      <c r="I1051" s="63">
        <f>(tbl_raw_data[[#This Row],[Date Actioned]])-(tbl_raw_data[[#This Row],[Date Tagged]])</f>
        <v>1.527777778392192E-3</v>
      </c>
      <c r="J1051" s="66">
        <f>HOUR(tbl_raw_data[[#This Row],[time_taken]])*60+MINUTE(tbl_raw_data[[#This Row],[time_taken]])+SECOND(tbl_raw_data[[#This Row],[time_taken]])/60</f>
        <v>2.2000000000000002</v>
      </c>
      <c r="K1051" s="68">
        <f>DATE(YEAR(tbl_raw_data[[#This Row],[Date Actioned]]),MONTH(tbl_raw_data[[#This Row],[Date Actioned]]),DAY(tbl_raw_data[[#This Row],[Date Actioned]]))</f>
        <v>45141</v>
      </c>
      <c r="L1051" s="65" t="str">
        <f>UPPER(TEXT(tbl_raw_data[[#This Row],[updated_date]],"MMMM"))</f>
        <v>AUGUST</v>
      </c>
      <c r="M1051" s="65" t="str">
        <f>"WEEK "&amp;IF(ROUNDUP(DAY(tbl_raw_data[[#This Row],[updated_date]])/7,0)=5,4,ROUNDUP(DAY(tbl_raw_data[[#This Row],[updated_date]])/7,0))</f>
        <v>WEEK 1</v>
      </c>
      <c r="N1051" s="71" t="str">
        <f>UPPER(VLOOKUP(tbl_raw_data[[#This Row],[Analyst]],settings!$A$1:$B$15,2,0))</f>
        <v>RAJ</v>
      </c>
      <c r="O1051" s="71" t="str">
        <f>TRIM(UPPER(tbl_raw_data[[#This Row],[Outcome]]))</f>
        <v>APPROVE</v>
      </c>
      <c r="P1051" s="71" t="str">
        <f>TRIM(UPPER(tbl_raw_data[[#This Row],[Queue Name]]))</f>
        <v>CONSUMER EXISTING</v>
      </c>
      <c r="Q1051" s="71" t="str">
        <f>IF(tbl_raw_data[[#This Row],[time_taken_in_min]]&lt;=settings!$D$2,"SLA_MET","SLA_NOT_MET")</f>
        <v>SLA_MET</v>
      </c>
    </row>
    <row r="1052" spans="1:17" hidden="1" x14ac:dyDescent="0.3">
      <c r="A1052" s="1" t="s">
        <v>2015</v>
      </c>
      <c r="B1052" s="34">
        <v>45141.702708333331</v>
      </c>
      <c r="C1052" s="38">
        <v>45141.705555555556</v>
      </c>
      <c r="D1052" s="3" t="s">
        <v>10</v>
      </c>
      <c r="E1052" s="3" t="s">
        <v>18</v>
      </c>
      <c r="F1052" s="3" t="s">
        <v>207</v>
      </c>
      <c r="G1052" s="3" t="s">
        <v>15</v>
      </c>
      <c r="H1052" s="84" t="str">
        <f t="shared" si="16"/>
        <v>Reason Unknown</v>
      </c>
      <c r="I1052" s="63">
        <f>(tbl_raw_data[[#This Row],[Date Actioned]])-(tbl_raw_data[[#This Row],[Date Tagged]])</f>
        <v>2.8472222256823443E-3</v>
      </c>
      <c r="J1052" s="66">
        <f>HOUR(tbl_raw_data[[#This Row],[time_taken]])*60+MINUTE(tbl_raw_data[[#This Row],[time_taken]])+SECOND(tbl_raw_data[[#This Row],[time_taken]])/60</f>
        <v>4.0999999999999996</v>
      </c>
      <c r="K1052" s="68">
        <f>DATE(YEAR(tbl_raw_data[[#This Row],[Date Actioned]]),MONTH(tbl_raw_data[[#This Row],[Date Actioned]]),DAY(tbl_raw_data[[#This Row],[Date Actioned]]))</f>
        <v>45141</v>
      </c>
      <c r="L1052" s="65" t="str">
        <f>UPPER(TEXT(tbl_raw_data[[#This Row],[updated_date]],"MMMM"))</f>
        <v>AUGUST</v>
      </c>
      <c r="M1052" s="65" t="str">
        <f>"WEEK "&amp;IF(ROUNDUP(DAY(tbl_raw_data[[#This Row],[updated_date]])/7,0)=5,4,ROUNDUP(DAY(tbl_raw_data[[#This Row],[updated_date]])/7,0))</f>
        <v>WEEK 1</v>
      </c>
      <c r="N1052" s="71" t="str">
        <f>UPPER(VLOOKUP(tbl_raw_data[[#This Row],[Analyst]],settings!$A$1:$B$15,2,0))</f>
        <v>RAJ</v>
      </c>
      <c r="O1052" s="71" t="str">
        <f>TRIM(UPPER(tbl_raw_data[[#This Row],[Outcome]]))</f>
        <v>APPROVE</v>
      </c>
      <c r="P1052" s="71" t="str">
        <f>TRIM(UPPER(tbl_raw_data[[#This Row],[Queue Name]]))</f>
        <v>CONSUMER PRE BUREAU</v>
      </c>
      <c r="Q1052" s="71" t="str">
        <f>IF(tbl_raw_data[[#This Row],[time_taken_in_min]]&lt;=settings!$D$2,"SLA_MET","SLA_NOT_MET")</f>
        <v>SLA_MET</v>
      </c>
    </row>
    <row r="1053" spans="1:17" hidden="1" x14ac:dyDescent="0.3">
      <c r="A1053" s="5" t="s">
        <v>2016</v>
      </c>
      <c r="B1053" s="36">
        <v>45141.703969907408</v>
      </c>
      <c r="C1053" s="37">
        <v>45141.710590277777</v>
      </c>
      <c r="D1053" s="6" t="s">
        <v>10</v>
      </c>
      <c r="E1053" s="6" t="s">
        <v>11</v>
      </c>
      <c r="F1053" s="6" t="s">
        <v>12</v>
      </c>
      <c r="G1053" s="6" t="s">
        <v>15</v>
      </c>
      <c r="H1053" s="84" t="str">
        <f t="shared" si="16"/>
        <v>Reason Unknown</v>
      </c>
      <c r="I1053" s="63">
        <f>(tbl_raw_data[[#This Row],[Date Actioned]])-(tbl_raw_data[[#This Row],[Date Tagged]])</f>
        <v>6.6203703681821935E-3</v>
      </c>
      <c r="J1053" s="66">
        <f>HOUR(tbl_raw_data[[#This Row],[time_taken]])*60+MINUTE(tbl_raw_data[[#This Row],[time_taken]])+SECOND(tbl_raw_data[[#This Row],[time_taken]])/60</f>
        <v>9.5333333333333332</v>
      </c>
      <c r="K1053" s="68">
        <f>DATE(YEAR(tbl_raw_data[[#This Row],[Date Actioned]]),MONTH(tbl_raw_data[[#This Row],[Date Actioned]]),DAY(tbl_raw_data[[#This Row],[Date Actioned]]))</f>
        <v>45141</v>
      </c>
      <c r="L1053" s="65" t="str">
        <f>UPPER(TEXT(tbl_raw_data[[#This Row],[updated_date]],"MMMM"))</f>
        <v>AUGUST</v>
      </c>
      <c r="M1053" s="65" t="str">
        <f>"WEEK "&amp;IF(ROUNDUP(DAY(tbl_raw_data[[#This Row],[updated_date]])/7,0)=5,4,ROUNDUP(DAY(tbl_raw_data[[#This Row],[updated_date]])/7,0))</f>
        <v>WEEK 1</v>
      </c>
      <c r="N1053" s="71" t="str">
        <f>UPPER(VLOOKUP(tbl_raw_data[[#This Row],[Analyst]],settings!$A$1:$B$15,2,0))</f>
        <v>NITESH</v>
      </c>
      <c r="O1053" s="71" t="str">
        <f>TRIM(UPPER(tbl_raw_data[[#This Row],[Outcome]]))</f>
        <v>APPROVE</v>
      </c>
      <c r="P1053" s="71" t="str">
        <f>TRIM(UPPER(tbl_raw_data[[#This Row],[Queue Name]]))</f>
        <v>CONSUMER EXISTING</v>
      </c>
      <c r="Q1053" s="71" t="str">
        <f>IF(tbl_raw_data[[#This Row],[time_taken_in_min]]&lt;=settings!$D$2,"SLA_MET","SLA_NOT_MET")</f>
        <v>SLA_MET</v>
      </c>
    </row>
    <row r="1054" spans="1:17" hidden="1" x14ac:dyDescent="0.3">
      <c r="A1054" s="7" t="s">
        <v>2017</v>
      </c>
      <c r="B1054" s="34">
        <v>45141.707604166666</v>
      </c>
      <c r="C1054" s="38">
        <v>45141.711076388892</v>
      </c>
      <c r="D1054" s="3" t="s">
        <v>10</v>
      </c>
      <c r="E1054" s="3" t="s">
        <v>11</v>
      </c>
      <c r="F1054" s="3" t="s">
        <v>207</v>
      </c>
      <c r="G1054" s="3" t="s">
        <v>15</v>
      </c>
      <c r="H1054" s="84" t="str">
        <f t="shared" si="16"/>
        <v>Reason Unknown</v>
      </c>
      <c r="I1054" s="63">
        <f>(tbl_raw_data[[#This Row],[Date Actioned]])-(tbl_raw_data[[#This Row],[Date Tagged]])</f>
        <v>3.4722222262644209E-3</v>
      </c>
      <c r="J1054" s="66">
        <f>HOUR(tbl_raw_data[[#This Row],[time_taken]])*60+MINUTE(tbl_raw_data[[#This Row],[time_taken]])+SECOND(tbl_raw_data[[#This Row],[time_taken]])/60</f>
        <v>5</v>
      </c>
      <c r="K1054" s="68">
        <f>DATE(YEAR(tbl_raw_data[[#This Row],[Date Actioned]]),MONTH(tbl_raw_data[[#This Row],[Date Actioned]]),DAY(tbl_raw_data[[#This Row],[Date Actioned]]))</f>
        <v>45141</v>
      </c>
      <c r="L1054" s="65" t="str">
        <f>UPPER(TEXT(tbl_raw_data[[#This Row],[updated_date]],"MMMM"))</f>
        <v>AUGUST</v>
      </c>
      <c r="M1054" s="65" t="str">
        <f>"WEEK "&amp;IF(ROUNDUP(DAY(tbl_raw_data[[#This Row],[updated_date]])/7,0)=5,4,ROUNDUP(DAY(tbl_raw_data[[#This Row],[updated_date]])/7,0))</f>
        <v>WEEK 1</v>
      </c>
      <c r="N1054" s="71" t="str">
        <f>UPPER(VLOOKUP(tbl_raw_data[[#This Row],[Analyst]],settings!$A$1:$B$15,2,0))</f>
        <v>RAJ</v>
      </c>
      <c r="O1054" s="71" t="str">
        <f>TRIM(UPPER(tbl_raw_data[[#This Row],[Outcome]]))</f>
        <v>APPROVE</v>
      </c>
      <c r="P1054" s="71" t="str">
        <f>TRIM(UPPER(tbl_raw_data[[#This Row],[Queue Name]]))</f>
        <v>CONSUMER EXISTING</v>
      </c>
      <c r="Q1054" s="71" t="str">
        <f>IF(tbl_raw_data[[#This Row],[time_taken_in_min]]&lt;=settings!$D$2,"SLA_MET","SLA_NOT_MET")</f>
        <v>SLA_MET</v>
      </c>
    </row>
    <row r="1055" spans="1:17" hidden="1" x14ac:dyDescent="0.3">
      <c r="A1055" s="1" t="s">
        <v>2018</v>
      </c>
      <c r="B1055" s="36">
        <v>45141.711909722224</v>
      </c>
      <c r="C1055" s="39">
        <v>45141.716180555559</v>
      </c>
      <c r="D1055" s="8" t="s">
        <v>15</v>
      </c>
      <c r="E1055" s="6" t="s">
        <v>11</v>
      </c>
      <c r="F1055" s="8" t="s">
        <v>24</v>
      </c>
      <c r="G1055" s="9"/>
      <c r="H1055" s="84" t="str">
        <f t="shared" si="16"/>
        <v>Reason Unknown</v>
      </c>
      <c r="I1055" s="63">
        <f>(tbl_raw_data[[#This Row],[Date Actioned]])-(tbl_raw_data[[#This Row],[Date Tagged]])</f>
        <v>4.2708333348855376E-3</v>
      </c>
      <c r="J1055" s="66">
        <f>HOUR(tbl_raw_data[[#This Row],[time_taken]])*60+MINUTE(tbl_raw_data[[#This Row],[time_taken]])+SECOND(tbl_raw_data[[#This Row],[time_taken]])/60</f>
        <v>6.15</v>
      </c>
      <c r="K1055" s="68">
        <f>DATE(YEAR(tbl_raw_data[[#This Row],[Date Actioned]]),MONTH(tbl_raw_data[[#This Row],[Date Actioned]]),DAY(tbl_raw_data[[#This Row],[Date Actioned]]))</f>
        <v>45141</v>
      </c>
      <c r="L1055" s="65" t="str">
        <f>UPPER(TEXT(tbl_raw_data[[#This Row],[updated_date]],"MMMM"))</f>
        <v>AUGUST</v>
      </c>
      <c r="M1055" s="65" t="str">
        <f>"WEEK "&amp;IF(ROUNDUP(DAY(tbl_raw_data[[#This Row],[updated_date]])/7,0)=5,4,ROUNDUP(DAY(tbl_raw_data[[#This Row],[updated_date]])/7,0))</f>
        <v>WEEK 1</v>
      </c>
      <c r="N1055" s="71" t="str">
        <f>UPPER(VLOOKUP(tbl_raw_data[[#This Row],[Analyst]],settings!$A$1:$B$15,2,0))</f>
        <v>SAM</v>
      </c>
      <c r="O1055" s="71" t="str">
        <f>TRIM(UPPER(tbl_raw_data[[#This Row],[Outcome]]))</f>
        <v>APPROVE</v>
      </c>
      <c r="P1055" s="71" t="str">
        <f>TRIM(UPPER(tbl_raw_data[[#This Row],[Queue Name]]))</f>
        <v>CONSUMER EXISTING</v>
      </c>
      <c r="Q1055" s="71" t="str">
        <f>IF(tbl_raw_data[[#This Row],[time_taken_in_min]]&lt;=settings!$D$2,"SLA_MET","SLA_NOT_MET")</f>
        <v>SLA_MET</v>
      </c>
    </row>
    <row r="1056" spans="1:17" hidden="1" x14ac:dyDescent="0.3">
      <c r="A1056" s="5" t="s">
        <v>2019</v>
      </c>
      <c r="B1056" s="34">
        <v>45141.714224537034</v>
      </c>
      <c r="C1056" s="38">
        <v>45141.716296296298</v>
      </c>
      <c r="D1056" s="3" t="s">
        <v>10</v>
      </c>
      <c r="E1056" s="3" t="s">
        <v>11</v>
      </c>
      <c r="F1056" s="3" t="s">
        <v>206</v>
      </c>
      <c r="G1056" s="3" t="s">
        <v>15</v>
      </c>
      <c r="H1056" s="84" t="str">
        <f t="shared" si="16"/>
        <v>Reason Unknown</v>
      </c>
      <c r="I1056" s="63">
        <f>(tbl_raw_data[[#This Row],[Date Actioned]])-(tbl_raw_data[[#This Row],[Date Tagged]])</f>
        <v>2.0717592633445747E-3</v>
      </c>
      <c r="J1056" s="66">
        <f>HOUR(tbl_raw_data[[#This Row],[time_taken]])*60+MINUTE(tbl_raw_data[[#This Row],[time_taken]])+SECOND(tbl_raw_data[[#This Row],[time_taken]])/60</f>
        <v>2.9833333333333334</v>
      </c>
      <c r="K1056" s="68">
        <f>DATE(YEAR(tbl_raw_data[[#This Row],[Date Actioned]]),MONTH(tbl_raw_data[[#This Row],[Date Actioned]]),DAY(tbl_raw_data[[#This Row],[Date Actioned]]))</f>
        <v>45141</v>
      </c>
      <c r="L1056" s="65" t="str">
        <f>UPPER(TEXT(tbl_raw_data[[#This Row],[updated_date]],"MMMM"))</f>
        <v>AUGUST</v>
      </c>
      <c r="M1056" s="65" t="str">
        <f>"WEEK "&amp;IF(ROUNDUP(DAY(tbl_raw_data[[#This Row],[updated_date]])/7,0)=5,4,ROUNDUP(DAY(tbl_raw_data[[#This Row],[updated_date]])/7,0))</f>
        <v>WEEK 1</v>
      </c>
      <c r="N1056" s="71" t="str">
        <f>UPPER(VLOOKUP(tbl_raw_data[[#This Row],[Analyst]],settings!$A$1:$B$15,2,0))</f>
        <v>HARDIK</v>
      </c>
      <c r="O1056" s="71" t="str">
        <f>TRIM(UPPER(tbl_raw_data[[#This Row],[Outcome]]))</f>
        <v>APPROVE</v>
      </c>
      <c r="P1056" s="71" t="str">
        <f>TRIM(UPPER(tbl_raw_data[[#This Row],[Queue Name]]))</f>
        <v>CONSUMER EXISTING</v>
      </c>
      <c r="Q1056" s="71" t="str">
        <f>IF(tbl_raw_data[[#This Row],[time_taken_in_min]]&lt;=settings!$D$2,"SLA_MET","SLA_NOT_MET")</f>
        <v>SLA_MET</v>
      </c>
    </row>
    <row r="1057" spans="1:17" hidden="1" x14ac:dyDescent="0.3">
      <c r="A1057" s="7" t="s">
        <v>2020</v>
      </c>
      <c r="B1057" s="36">
        <v>45141.717361111114</v>
      </c>
      <c r="C1057" s="37">
        <v>45141.725243055553</v>
      </c>
      <c r="D1057" s="6" t="s">
        <v>10</v>
      </c>
      <c r="E1057" s="6" t="s">
        <v>11</v>
      </c>
      <c r="F1057" s="6" t="s">
        <v>12</v>
      </c>
      <c r="G1057" s="6" t="s">
        <v>15</v>
      </c>
      <c r="H1057" s="84" t="str">
        <f t="shared" si="16"/>
        <v>Reason Unknown</v>
      </c>
      <c r="I1057" s="63">
        <f>(tbl_raw_data[[#This Row],[Date Actioned]])-(tbl_raw_data[[#This Row],[Date Tagged]])</f>
        <v>7.8819444388500415E-3</v>
      </c>
      <c r="J1057" s="66">
        <f>HOUR(tbl_raw_data[[#This Row],[time_taken]])*60+MINUTE(tbl_raw_data[[#This Row],[time_taken]])+SECOND(tbl_raw_data[[#This Row],[time_taken]])/60</f>
        <v>11.35</v>
      </c>
      <c r="K1057" s="68">
        <f>DATE(YEAR(tbl_raw_data[[#This Row],[Date Actioned]]),MONTH(tbl_raw_data[[#This Row],[Date Actioned]]),DAY(tbl_raw_data[[#This Row],[Date Actioned]]))</f>
        <v>45141</v>
      </c>
      <c r="L1057" s="65" t="str">
        <f>UPPER(TEXT(tbl_raw_data[[#This Row],[updated_date]],"MMMM"))</f>
        <v>AUGUST</v>
      </c>
      <c r="M1057" s="65" t="str">
        <f>"WEEK "&amp;IF(ROUNDUP(DAY(tbl_raw_data[[#This Row],[updated_date]])/7,0)=5,4,ROUNDUP(DAY(tbl_raw_data[[#This Row],[updated_date]])/7,0))</f>
        <v>WEEK 1</v>
      </c>
      <c r="N1057" s="71" t="str">
        <f>UPPER(VLOOKUP(tbl_raw_data[[#This Row],[Analyst]],settings!$A$1:$B$15,2,0))</f>
        <v>NITESH</v>
      </c>
      <c r="O1057" s="71" t="str">
        <f>TRIM(UPPER(tbl_raw_data[[#This Row],[Outcome]]))</f>
        <v>APPROVE</v>
      </c>
      <c r="P1057" s="71" t="str">
        <f>TRIM(UPPER(tbl_raw_data[[#This Row],[Queue Name]]))</f>
        <v>CONSUMER EXISTING</v>
      </c>
      <c r="Q1057" s="71" t="str">
        <f>IF(tbl_raw_data[[#This Row],[time_taken_in_min]]&lt;=settings!$D$2,"SLA_MET","SLA_NOT_MET")</f>
        <v>SLA_MET</v>
      </c>
    </row>
    <row r="1058" spans="1:17" hidden="1" x14ac:dyDescent="0.3">
      <c r="A1058" s="1" t="s">
        <v>2021</v>
      </c>
      <c r="B1058" s="34">
        <v>45141.71769675926</v>
      </c>
      <c r="C1058" s="38">
        <v>45141.727997685186</v>
      </c>
      <c r="D1058" s="3" t="s">
        <v>10</v>
      </c>
      <c r="E1058" s="3" t="s">
        <v>18</v>
      </c>
      <c r="F1058" s="3" t="s">
        <v>22</v>
      </c>
      <c r="G1058" s="3" t="s">
        <v>15</v>
      </c>
      <c r="H1058" s="84" t="str">
        <f t="shared" si="16"/>
        <v>Reason Unknown</v>
      </c>
      <c r="I1058" s="63">
        <f>(tbl_raw_data[[#This Row],[Date Actioned]])-(tbl_raw_data[[#This Row],[Date Tagged]])</f>
        <v>1.0300925925548654E-2</v>
      </c>
      <c r="J1058" s="66">
        <f>HOUR(tbl_raw_data[[#This Row],[time_taken]])*60+MINUTE(tbl_raw_data[[#This Row],[time_taken]])+SECOND(tbl_raw_data[[#This Row],[time_taken]])/60</f>
        <v>14.833333333333334</v>
      </c>
      <c r="K1058" s="68">
        <f>DATE(YEAR(tbl_raw_data[[#This Row],[Date Actioned]]),MONTH(tbl_raw_data[[#This Row],[Date Actioned]]),DAY(tbl_raw_data[[#This Row],[Date Actioned]]))</f>
        <v>45141</v>
      </c>
      <c r="L1058" s="65" t="str">
        <f>UPPER(TEXT(tbl_raw_data[[#This Row],[updated_date]],"MMMM"))</f>
        <v>AUGUST</v>
      </c>
      <c r="M1058" s="65" t="str">
        <f>"WEEK "&amp;IF(ROUNDUP(DAY(tbl_raw_data[[#This Row],[updated_date]])/7,0)=5,4,ROUNDUP(DAY(tbl_raw_data[[#This Row],[updated_date]])/7,0))</f>
        <v>WEEK 1</v>
      </c>
      <c r="N1058" s="71" t="str">
        <f>UPPER(VLOOKUP(tbl_raw_data[[#This Row],[Analyst]],settings!$A$1:$B$15,2,0))</f>
        <v>ROHAN</v>
      </c>
      <c r="O1058" s="71" t="str">
        <f>TRIM(UPPER(tbl_raw_data[[#This Row],[Outcome]]))</f>
        <v>APPROVE</v>
      </c>
      <c r="P1058" s="71" t="str">
        <f>TRIM(UPPER(tbl_raw_data[[#This Row],[Queue Name]]))</f>
        <v>CONSUMER PRE BUREAU</v>
      </c>
      <c r="Q1058" s="71" t="str">
        <f>IF(tbl_raw_data[[#This Row],[time_taken_in_min]]&lt;=settings!$D$2,"SLA_MET","SLA_NOT_MET")</f>
        <v>SLA_MET</v>
      </c>
    </row>
    <row r="1059" spans="1:17" hidden="1" x14ac:dyDescent="0.3">
      <c r="A1059" s="5" t="s">
        <v>2022</v>
      </c>
      <c r="B1059" s="36">
        <v>45141.7184375</v>
      </c>
      <c r="C1059" s="37">
        <v>45141.720891203702</v>
      </c>
      <c r="D1059" s="6" t="s">
        <v>10</v>
      </c>
      <c r="E1059" s="6" t="s">
        <v>11</v>
      </c>
      <c r="F1059" s="6" t="s">
        <v>206</v>
      </c>
      <c r="G1059" s="6" t="s">
        <v>15</v>
      </c>
      <c r="H1059" s="84" t="str">
        <f t="shared" si="16"/>
        <v>Reason Unknown</v>
      </c>
      <c r="I1059" s="63">
        <f>(tbl_raw_data[[#This Row],[Date Actioned]])-(tbl_raw_data[[#This Row],[Date Tagged]])</f>
        <v>2.4537037024856545E-3</v>
      </c>
      <c r="J1059" s="66">
        <f>HOUR(tbl_raw_data[[#This Row],[time_taken]])*60+MINUTE(tbl_raw_data[[#This Row],[time_taken]])+SECOND(tbl_raw_data[[#This Row],[time_taken]])/60</f>
        <v>3.5333333333333332</v>
      </c>
      <c r="K1059" s="68">
        <f>DATE(YEAR(tbl_raw_data[[#This Row],[Date Actioned]]),MONTH(tbl_raw_data[[#This Row],[Date Actioned]]),DAY(tbl_raw_data[[#This Row],[Date Actioned]]))</f>
        <v>45141</v>
      </c>
      <c r="L1059" s="65" t="str">
        <f>UPPER(TEXT(tbl_raw_data[[#This Row],[updated_date]],"MMMM"))</f>
        <v>AUGUST</v>
      </c>
      <c r="M1059" s="65" t="str">
        <f>"WEEK "&amp;IF(ROUNDUP(DAY(tbl_raw_data[[#This Row],[updated_date]])/7,0)=5,4,ROUNDUP(DAY(tbl_raw_data[[#This Row],[updated_date]])/7,0))</f>
        <v>WEEK 1</v>
      </c>
      <c r="N1059" s="71" t="str">
        <f>UPPER(VLOOKUP(tbl_raw_data[[#This Row],[Analyst]],settings!$A$1:$B$15,2,0))</f>
        <v>HARDIK</v>
      </c>
      <c r="O1059" s="71" t="str">
        <f>TRIM(UPPER(tbl_raw_data[[#This Row],[Outcome]]))</f>
        <v>APPROVE</v>
      </c>
      <c r="P1059" s="71" t="str">
        <f>TRIM(UPPER(tbl_raw_data[[#This Row],[Queue Name]]))</f>
        <v>CONSUMER EXISTING</v>
      </c>
      <c r="Q1059" s="71" t="str">
        <f>IF(tbl_raw_data[[#This Row],[time_taken_in_min]]&lt;=settings!$D$2,"SLA_MET","SLA_NOT_MET")</f>
        <v>SLA_MET</v>
      </c>
    </row>
    <row r="1060" spans="1:17" hidden="1" x14ac:dyDescent="0.3">
      <c r="A1060" s="7" t="s">
        <v>2023</v>
      </c>
      <c r="B1060" s="34">
        <v>45141.720300925925</v>
      </c>
      <c r="C1060" s="38">
        <v>45141.726712962962</v>
      </c>
      <c r="D1060" s="3" t="s">
        <v>10</v>
      </c>
      <c r="E1060" s="3" t="s">
        <v>18</v>
      </c>
      <c r="F1060" s="3" t="s">
        <v>206</v>
      </c>
      <c r="G1060" s="3" t="s">
        <v>15</v>
      </c>
      <c r="H1060" s="84" t="str">
        <f t="shared" si="16"/>
        <v>Reason Unknown</v>
      </c>
      <c r="I1060" s="63">
        <f>(tbl_raw_data[[#This Row],[Date Actioned]])-(tbl_raw_data[[#This Row],[Date Tagged]])</f>
        <v>6.4120370370801538E-3</v>
      </c>
      <c r="J1060" s="66">
        <f>HOUR(tbl_raw_data[[#This Row],[time_taken]])*60+MINUTE(tbl_raw_data[[#This Row],[time_taken]])+SECOND(tbl_raw_data[[#This Row],[time_taken]])/60</f>
        <v>9.2333333333333325</v>
      </c>
      <c r="K1060" s="68">
        <f>DATE(YEAR(tbl_raw_data[[#This Row],[Date Actioned]]),MONTH(tbl_raw_data[[#This Row],[Date Actioned]]),DAY(tbl_raw_data[[#This Row],[Date Actioned]]))</f>
        <v>45141</v>
      </c>
      <c r="L1060" s="65" t="str">
        <f>UPPER(TEXT(tbl_raw_data[[#This Row],[updated_date]],"MMMM"))</f>
        <v>AUGUST</v>
      </c>
      <c r="M1060" s="65" t="str">
        <f>"WEEK "&amp;IF(ROUNDUP(DAY(tbl_raw_data[[#This Row],[updated_date]])/7,0)=5,4,ROUNDUP(DAY(tbl_raw_data[[#This Row],[updated_date]])/7,0))</f>
        <v>WEEK 1</v>
      </c>
      <c r="N1060" s="71" t="str">
        <f>UPPER(VLOOKUP(tbl_raw_data[[#This Row],[Analyst]],settings!$A$1:$B$15,2,0))</f>
        <v>HARDIK</v>
      </c>
      <c r="O1060" s="71" t="str">
        <f>TRIM(UPPER(tbl_raw_data[[#This Row],[Outcome]]))</f>
        <v>APPROVE</v>
      </c>
      <c r="P1060" s="71" t="str">
        <f>TRIM(UPPER(tbl_raw_data[[#This Row],[Queue Name]]))</f>
        <v>CONSUMER PRE BUREAU</v>
      </c>
      <c r="Q1060" s="71" t="str">
        <f>IF(tbl_raw_data[[#This Row],[time_taken_in_min]]&lt;=settings!$D$2,"SLA_MET","SLA_NOT_MET")</f>
        <v>SLA_MET</v>
      </c>
    </row>
    <row r="1061" spans="1:17" hidden="1" x14ac:dyDescent="0.3">
      <c r="A1061" s="1" t="s">
        <v>2024</v>
      </c>
      <c r="B1061" s="36">
        <v>45141.720590277779</v>
      </c>
      <c r="C1061" s="39">
        <v>45141.728946759256</v>
      </c>
      <c r="D1061" s="8" t="s">
        <v>15</v>
      </c>
      <c r="E1061" s="6" t="s">
        <v>8</v>
      </c>
      <c r="F1061" s="8" t="s">
        <v>24</v>
      </c>
      <c r="G1061" s="9"/>
      <c r="H1061" s="84" t="str">
        <f t="shared" si="16"/>
        <v>Reason Unknown</v>
      </c>
      <c r="I1061" s="63">
        <f>(tbl_raw_data[[#This Row],[Date Actioned]])-(tbl_raw_data[[#This Row],[Date Tagged]])</f>
        <v>8.3564814776764251E-3</v>
      </c>
      <c r="J1061" s="66">
        <f>HOUR(tbl_raw_data[[#This Row],[time_taken]])*60+MINUTE(tbl_raw_data[[#This Row],[time_taken]])+SECOND(tbl_raw_data[[#This Row],[time_taken]])/60</f>
        <v>12.033333333333333</v>
      </c>
      <c r="K1061" s="68">
        <f>DATE(YEAR(tbl_raw_data[[#This Row],[Date Actioned]]),MONTH(tbl_raw_data[[#This Row],[Date Actioned]]),DAY(tbl_raw_data[[#This Row],[Date Actioned]]))</f>
        <v>45141</v>
      </c>
      <c r="L1061" s="65" t="str">
        <f>UPPER(TEXT(tbl_raw_data[[#This Row],[updated_date]],"MMMM"))</f>
        <v>AUGUST</v>
      </c>
      <c r="M1061" s="65" t="str">
        <f>"WEEK "&amp;IF(ROUNDUP(DAY(tbl_raw_data[[#This Row],[updated_date]])/7,0)=5,4,ROUNDUP(DAY(tbl_raw_data[[#This Row],[updated_date]])/7,0))</f>
        <v>WEEK 1</v>
      </c>
      <c r="N1061" s="71" t="str">
        <f>UPPER(VLOOKUP(tbl_raw_data[[#This Row],[Analyst]],settings!$A$1:$B$15,2,0))</f>
        <v>SAM</v>
      </c>
      <c r="O1061" s="71" t="str">
        <f>TRIM(UPPER(tbl_raw_data[[#This Row],[Outcome]]))</f>
        <v>APPROVE</v>
      </c>
      <c r="P1061" s="71" t="str">
        <f>TRIM(UPPER(tbl_raw_data[[#This Row],[Queue Name]]))</f>
        <v>CONSUMER POST BUREAU</v>
      </c>
      <c r="Q1061" s="71" t="str">
        <f>IF(tbl_raw_data[[#This Row],[time_taken_in_min]]&lt;=settings!$D$2,"SLA_MET","SLA_NOT_MET")</f>
        <v>SLA_MET</v>
      </c>
    </row>
    <row r="1062" spans="1:17" hidden="1" x14ac:dyDescent="0.3">
      <c r="A1062" s="5" t="s">
        <v>2025</v>
      </c>
      <c r="B1062" s="34">
        <v>45141.725393518522</v>
      </c>
      <c r="C1062" s="38">
        <v>45141.732002314813</v>
      </c>
      <c r="D1062" s="3" t="s">
        <v>10</v>
      </c>
      <c r="E1062" s="3" t="s">
        <v>18</v>
      </c>
      <c r="F1062" s="3" t="s">
        <v>12</v>
      </c>
      <c r="G1062" s="3" t="s">
        <v>23</v>
      </c>
      <c r="H1062" s="84" t="str">
        <f t="shared" si="16"/>
        <v>Reason Unknown</v>
      </c>
      <c r="I1062" s="63">
        <f>(tbl_raw_data[[#This Row],[Date Actioned]])-(tbl_raw_data[[#This Row],[Date Tagged]])</f>
        <v>6.6087962914025411E-3</v>
      </c>
      <c r="J1062" s="66">
        <f>HOUR(tbl_raw_data[[#This Row],[time_taken]])*60+MINUTE(tbl_raw_data[[#This Row],[time_taken]])+SECOND(tbl_raw_data[[#This Row],[time_taken]])/60</f>
        <v>9.5166666666666675</v>
      </c>
      <c r="K1062" s="68">
        <f>DATE(YEAR(tbl_raw_data[[#This Row],[Date Actioned]]),MONTH(tbl_raw_data[[#This Row],[Date Actioned]]),DAY(tbl_raw_data[[#This Row],[Date Actioned]]))</f>
        <v>45141</v>
      </c>
      <c r="L1062" s="65" t="str">
        <f>UPPER(TEXT(tbl_raw_data[[#This Row],[updated_date]],"MMMM"))</f>
        <v>AUGUST</v>
      </c>
      <c r="M1062" s="65" t="str">
        <f>"WEEK "&amp;IF(ROUNDUP(DAY(tbl_raw_data[[#This Row],[updated_date]])/7,0)=5,4,ROUNDUP(DAY(tbl_raw_data[[#This Row],[updated_date]])/7,0))</f>
        <v>WEEK 1</v>
      </c>
      <c r="N1062" s="71" t="str">
        <f>UPPER(VLOOKUP(tbl_raw_data[[#This Row],[Analyst]],settings!$A$1:$B$15,2,0))</f>
        <v>NITESH</v>
      </c>
      <c r="O1062" s="71" t="str">
        <f>TRIM(UPPER(tbl_raw_data[[#This Row],[Outcome]]))</f>
        <v>APPROVE</v>
      </c>
      <c r="P1062" s="71" t="str">
        <f>TRIM(UPPER(tbl_raw_data[[#This Row],[Queue Name]]))</f>
        <v>CONSUMER PRE BUREAU</v>
      </c>
      <c r="Q1062" s="71" t="str">
        <f>IF(tbl_raw_data[[#This Row],[time_taken_in_min]]&lt;=settings!$D$2,"SLA_MET","SLA_NOT_MET")</f>
        <v>SLA_MET</v>
      </c>
    </row>
    <row r="1063" spans="1:17" hidden="1" x14ac:dyDescent="0.3">
      <c r="A1063" s="7" t="s">
        <v>2026</v>
      </c>
      <c r="B1063" s="36">
        <v>45141.726990740739</v>
      </c>
      <c r="C1063" s="39">
        <v>45141.734317129631</v>
      </c>
      <c r="D1063" s="8" t="s">
        <v>15</v>
      </c>
      <c r="E1063" s="6" t="s">
        <v>8</v>
      </c>
      <c r="F1063" s="8" t="s">
        <v>14</v>
      </c>
      <c r="G1063" s="9"/>
      <c r="H1063" s="84" t="str">
        <f t="shared" si="16"/>
        <v>Reason Unknown</v>
      </c>
      <c r="I1063" s="63">
        <f>(tbl_raw_data[[#This Row],[Date Actioned]])-(tbl_raw_data[[#This Row],[Date Tagged]])</f>
        <v>7.3263888916699216E-3</v>
      </c>
      <c r="J1063" s="66">
        <f>HOUR(tbl_raw_data[[#This Row],[time_taken]])*60+MINUTE(tbl_raw_data[[#This Row],[time_taken]])+SECOND(tbl_raw_data[[#This Row],[time_taken]])/60</f>
        <v>10.55</v>
      </c>
      <c r="K1063" s="68">
        <f>DATE(YEAR(tbl_raw_data[[#This Row],[Date Actioned]]),MONTH(tbl_raw_data[[#This Row],[Date Actioned]]),DAY(tbl_raw_data[[#This Row],[Date Actioned]]))</f>
        <v>45141</v>
      </c>
      <c r="L1063" s="65" t="str">
        <f>UPPER(TEXT(tbl_raw_data[[#This Row],[updated_date]],"MMMM"))</f>
        <v>AUGUST</v>
      </c>
      <c r="M1063" s="65" t="str">
        <f>"WEEK "&amp;IF(ROUNDUP(DAY(tbl_raw_data[[#This Row],[updated_date]])/7,0)=5,4,ROUNDUP(DAY(tbl_raw_data[[#This Row],[updated_date]])/7,0))</f>
        <v>WEEK 1</v>
      </c>
      <c r="N1063" s="71" t="str">
        <f>UPPER(VLOOKUP(tbl_raw_data[[#This Row],[Analyst]],settings!$A$1:$B$15,2,0))</f>
        <v>CAMROON</v>
      </c>
      <c r="O1063" s="71" t="str">
        <f>TRIM(UPPER(tbl_raw_data[[#This Row],[Outcome]]))</f>
        <v>APPROVE</v>
      </c>
      <c r="P1063" s="71" t="str">
        <f>TRIM(UPPER(tbl_raw_data[[#This Row],[Queue Name]]))</f>
        <v>CONSUMER POST BUREAU</v>
      </c>
      <c r="Q1063" s="71" t="str">
        <f>IF(tbl_raw_data[[#This Row],[time_taken_in_min]]&lt;=settings!$D$2,"SLA_MET","SLA_NOT_MET")</f>
        <v>SLA_MET</v>
      </c>
    </row>
    <row r="1064" spans="1:17" hidden="1" x14ac:dyDescent="0.3">
      <c r="A1064" s="1" t="s">
        <v>2027</v>
      </c>
      <c r="B1064" s="34">
        <v>45141.735844907409</v>
      </c>
      <c r="C1064" s="38">
        <v>45141.73847222222</v>
      </c>
      <c r="D1064" s="3" t="s">
        <v>10</v>
      </c>
      <c r="E1064" s="3" t="s">
        <v>18</v>
      </c>
      <c r="F1064" s="3" t="s">
        <v>207</v>
      </c>
      <c r="G1064" s="3" t="s">
        <v>122</v>
      </c>
      <c r="H1064" s="84" t="str">
        <f t="shared" si="16"/>
        <v>Reason Unknown</v>
      </c>
      <c r="I1064" s="63">
        <f>(tbl_raw_data[[#This Row],[Date Actioned]])-(tbl_raw_data[[#This Row],[Date Tagged]])</f>
        <v>2.6273148105246946E-3</v>
      </c>
      <c r="J1064" s="66">
        <f>HOUR(tbl_raw_data[[#This Row],[time_taken]])*60+MINUTE(tbl_raw_data[[#This Row],[time_taken]])+SECOND(tbl_raw_data[[#This Row],[time_taken]])/60</f>
        <v>3.7833333333333332</v>
      </c>
      <c r="K1064" s="68">
        <f>DATE(YEAR(tbl_raw_data[[#This Row],[Date Actioned]]),MONTH(tbl_raw_data[[#This Row],[Date Actioned]]),DAY(tbl_raw_data[[#This Row],[Date Actioned]]))</f>
        <v>45141</v>
      </c>
      <c r="L1064" s="65" t="str">
        <f>UPPER(TEXT(tbl_raw_data[[#This Row],[updated_date]],"MMMM"))</f>
        <v>AUGUST</v>
      </c>
      <c r="M1064" s="65" t="str">
        <f>"WEEK "&amp;IF(ROUNDUP(DAY(tbl_raw_data[[#This Row],[updated_date]])/7,0)=5,4,ROUNDUP(DAY(tbl_raw_data[[#This Row],[updated_date]])/7,0))</f>
        <v>WEEK 1</v>
      </c>
      <c r="N1064" s="71" t="str">
        <f>UPPER(VLOOKUP(tbl_raw_data[[#This Row],[Analyst]],settings!$A$1:$B$15,2,0))</f>
        <v>RAJ</v>
      </c>
      <c r="O1064" s="71" t="str">
        <f>TRIM(UPPER(tbl_raw_data[[#This Row],[Outcome]]))</f>
        <v>APPROVE</v>
      </c>
      <c r="P1064" s="71" t="str">
        <f>TRIM(UPPER(tbl_raw_data[[#This Row],[Queue Name]]))</f>
        <v>CONSUMER PRE BUREAU</v>
      </c>
      <c r="Q1064" s="71" t="str">
        <f>IF(tbl_raw_data[[#This Row],[time_taken_in_min]]&lt;=settings!$D$2,"SLA_MET","SLA_NOT_MET")</f>
        <v>SLA_MET</v>
      </c>
    </row>
    <row r="1065" spans="1:17" hidden="1" x14ac:dyDescent="0.3">
      <c r="A1065" s="5" t="s">
        <v>2028</v>
      </c>
      <c r="B1065" s="36">
        <v>45141.73746527778</v>
      </c>
      <c r="C1065" s="37">
        <v>45141.743900462963</v>
      </c>
      <c r="D1065" s="6" t="s">
        <v>10</v>
      </c>
      <c r="E1065" s="6" t="s">
        <v>11</v>
      </c>
      <c r="F1065" s="6" t="s">
        <v>19</v>
      </c>
      <c r="G1065" s="6" t="s">
        <v>23</v>
      </c>
      <c r="H1065" s="84" t="str">
        <f t="shared" si="16"/>
        <v>Reason Unknown</v>
      </c>
      <c r="I1065" s="63">
        <f>(tbl_raw_data[[#This Row],[Date Actioned]])-(tbl_raw_data[[#This Row],[Date Tagged]])</f>
        <v>6.435185183363501E-3</v>
      </c>
      <c r="J1065" s="66">
        <f>HOUR(tbl_raw_data[[#This Row],[time_taken]])*60+MINUTE(tbl_raw_data[[#This Row],[time_taken]])+SECOND(tbl_raw_data[[#This Row],[time_taken]])/60</f>
        <v>9.2666666666666675</v>
      </c>
      <c r="K1065" s="68">
        <f>DATE(YEAR(tbl_raw_data[[#This Row],[Date Actioned]]),MONTH(tbl_raw_data[[#This Row],[Date Actioned]]),DAY(tbl_raw_data[[#This Row],[Date Actioned]]))</f>
        <v>45141</v>
      </c>
      <c r="L1065" s="65" t="str">
        <f>UPPER(TEXT(tbl_raw_data[[#This Row],[updated_date]],"MMMM"))</f>
        <v>AUGUST</v>
      </c>
      <c r="M1065" s="65" t="str">
        <f>"WEEK "&amp;IF(ROUNDUP(DAY(tbl_raw_data[[#This Row],[updated_date]])/7,0)=5,4,ROUNDUP(DAY(tbl_raw_data[[#This Row],[updated_date]])/7,0))</f>
        <v>WEEK 1</v>
      </c>
      <c r="N1065" s="71" t="str">
        <f>UPPER(VLOOKUP(tbl_raw_data[[#This Row],[Analyst]],settings!$A$1:$B$15,2,0))</f>
        <v>NAVED</v>
      </c>
      <c r="O1065" s="71" t="str">
        <f>TRIM(UPPER(tbl_raw_data[[#This Row],[Outcome]]))</f>
        <v>APPROVE</v>
      </c>
      <c r="P1065" s="71" t="str">
        <f>TRIM(UPPER(tbl_raw_data[[#This Row],[Queue Name]]))</f>
        <v>CONSUMER EXISTING</v>
      </c>
      <c r="Q1065" s="71" t="str">
        <f>IF(tbl_raw_data[[#This Row],[time_taken_in_min]]&lt;=settings!$D$2,"SLA_MET","SLA_NOT_MET")</f>
        <v>SLA_MET</v>
      </c>
    </row>
    <row r="1066" spans="1:17" hidden="1" x14ac:dyDescent="0.3">
      <c r="A1066" s="7" t="s">
        <v>2029</v>
      </c>
      <c r="B1066" s="34">
        <v>45141.742962962962</v>
      </c>
      <c r="C1066" s="38">
        <v>45141.749618055554</v>
      </c>
      <c r="D1066" s="3" t="s">
        <v>10</v>
      </c>
      <c r="E1066" s="3" t="s">
        <v>18</v>
      </c>
      <c r="F1066" s="3" t="s">
        <v>12</v>
      </c>
      <c r="G1066" s="3" t="s">
        <v>23</v>
      </c>
      <c r="H1066" s="84" t="str">
        <f t="shared" si="16"/>
        <v>Reason Unknown</v>
      </c>
      <c r="I1066" s="63">
        <f>(tbl_raw_data[[#This Row],[Date Actioned]])-(tbl_raw_data[[#This Row],[Date Tagged]])</f>
        <v>6.655092591245193E-3</v>
      </c>
      <c r="J1066" s="66">
        <f>HOUR(tbl_raw_data[[#This Row],[time_taken]])*60+MINUTE(tbl_raw_data[[#This Row],[time_taken]])+SECOND(tbl_raw_data[[#This Row],[time_taken]])/60</f>
        <v>9.5833333333333339</v>
      </c>
      <c r="K1066" s="68">
        <f>DATE(YEAR(tbl_raw_data[[#This Row],[Date Actioned]]),MONTH(tbl_raw_data[[#This Row],[Date Actioned]]),DAY(tbl_raw_data[[#This Row],[Date Actioned]]))</f>
        <v>45141</v>
      </c>
      <c r="L1066" s="65" t="str">
        <f>UPPER(TEXT(tbl_raw_data[[#This Row],[updated_date]],"MMMM"))</f>
        <v>AUGUST</v>
      </c>
      <c r="M1066" s="65" t="str">
        <f>"WEEK "&amp;IF(ROUNDUP(DAY(tbl_raw_data[[#This Row],[updated_date]])/7,0)=5,4,ROUNDUP(DAY(tbl_raw_data[[#This Row],[updated_date]])/7,0))</f>
        <v>WEEK 1</v>
      </c>
      <c r="N1066" s="71" t="str">
        <f>UPPER(VLOOKUP(tbl_raw_data[[#This Row],[Analyst]],settings!$A$1:$B$15,2,0))</f>
        <v>NITESH</v>
      </c>
      <c r="O1066" s="71" t="str">
        <f>TRIM(UPPER(tbl_raw_data[[#This Row],[Outcome]]))</f>
        <v>APPROVE</v>
      </c>
      <c r="P1066" s="71" t="str">
        <f>TRIM(UPPER(tbl_raw_data[[#This Row],[Queue Name]]))</f>
        <v>CONSUMER PRE BUREAU</v>
      </c>
      <c r="Q1066" s="71" t="str">
        <f>IF(tbl_raw_data[[#This Row],[time_taken_in_min]]&lt;=settings!$D$2,"SLA_MET","SLA_NOT_MET")</f>
        <v>SLA_MET</v>
      </c>
    </row>
    <row r="1067" spans="1:17" hidden="1" x14ac:dyDescent="0.3">
      <c r="A1067" s="1" t="s">
        <v>2030</v>
      </c>
      <c r="B1067" s="36">
        <v>45141.747256944444</v>
      </c>
      <c r="C1067" s="37">
        <v>45141.75509259259</v>
      </c>
      <c r="D1067" s="6" t="s">
        <v>10</v>
      </c>
      <c r="E1067" s="6" t="s">
        <v>18</v>
      </c>
      <c r="F1067" s="6" t="s">
        <v>12</v>
      </c>
      <c r="G1067" s="6" t="s">
        <v>119</v>
      </c>
      <c r="H1067" s="84" t="str">
        <f t="shared" si="16"/>
        <v>Reason Unknown</v>
      </c>
      <c r="I1067" s="63">
        <f>(tbl_raw_data[[#This Row],[Date Actioned]])-(tbl_raw_data[[#This Row],[Date Tagged]])</f>
        <v>7.8356481462833472E-3</v>
      </c>
      <c r="J1067" s="66">
        <f>HOUR(tbl_raw_data[[#This Row],[time_taken]])*60+MINUTE(tbl_raw_data[[#This Row],[time_taken]])+SECOND(tbl_raw_data[[#This Row],[time_taken]])/60</f>
        <v>11.283333333333333</v>
      </c>
      <c r="K1067" s="68">
        <f>DATE(YEAR(tbl_raw_data[[#This Row],[Date Actioned]]),MONTH(tbl_raw_data[[#This Row],[Date Actioned]]),DAY(tbl_raw_data[[#This Row],[Date Actioned]]))</f>
        <v>45141</v>
      </c>
      <c r="L1067" s="65" t="str">
        <f>UPPER(TEXT(tbl_raw_data[[#This Row],[updated_date]],"MMMM"))</f>
        <v>AUGUST</v>
      </c>
      <c r="M1067" s="65" t="str">
        <f>"WEEK "&amp;IF(ROUNDUP(DAY(tbl_raw_data[[#This Row],[updated_date]])/7,0)=5,4,ROUNDUP(DAY(tbl_raw_data[[#This Row],[updated_date]])/7,0))</f>
        <v>WEEK 1</v>
      </c>
      <c r="N1067" s="71" t="str">
        <f>UPPER(VLOOKUP(tbl_raw_data[[#This Row],[Analyst]],settings!$A$1:$B$15,2,0))</f>
        <v>NITESH</v>
      </c>
      <c r="O1067" s="71" t="str">
        <f>TRIM(UPPER(tbl_raw_data[[#This Row],[Outcome]]))</f>
        <v>APPROVE</v>
      </c>
      <c r="P1067" s="71" t="str">
        <f>TRIM(UPPER(tbl_raw_data[[#This Row],[Queue Name]]))</f>
        <v>CONSUMER PRE BUREAU</v>
      </c>
      <c r="Q1067" s="71" t="str">
        <f>IF(tbl_raw_data[[#This Row],[time_taken_in_min]]&lt;=settings!$D$2,"SLA_MET","SLA_NOT_MET")</f>
        <v>SLA_MET</v>
      </c>
    </row>
    <row r="1068" spans="1:17" hidden="1" x14ac:dyDescent="0.3">
      <c r="A1068" s="5" t="s">
        <v>2031</v>
      </c>
      <c r="B1068" s="34">
        <v>45141.752638888887</v>
      </c>
      <c r="C1068" s="38">
        <v>45141.766770833332</v>
      </c>
      <c r="D1068" s="3" t="s">
        <v>10</v>
      </c>
      <c r="E1068" s="3" t="s">
        <v>18</v>
      </c>
      <c r="F1068" s="3" t="s">
        <v>19</v>
      </c>
      <c r="G1068" s="3" t="s">
        <v>16</v>
      </c>
      <c r="H1068" s="84" t="str">
        <f t="shared" si="16"/>
        <v>Reason Unknown</v>
      </c>
      <c r="I1068" s="63">
        <f>(tbl_raw_data[[#This Row],[Date Actioned]])-(tbl_raw_data[[#This Row],[Date Tagged]])</f>
        <v>1.4131944444670808E-2</v>
      </c>
      <c r="J1068" s="66">
        <f>HOUR(tbl_raw_data[[#This Row],[time_taken]])*60+MINUTE(tbl_raw_data[[#This Row],[time_taken]])+SECOND(tbl_raw_data[[#This Row],[time_taken]])/60</f>
        <v>20.350000000000001</v>
      </c>
      <c r="K1068" s="68">
        <f>DATE(YEAR(tbl_raw_data[[#This Row],[Date Actioned]]),MONTH(tbl_raw_data[[#This Row],[Date Actioned]]),DAY(tbl_raw_data[[#This Row],[Date Actioned]]))</f>
        <v>45141</v>
      </c>
      <c r="L1068" s="65" t="str">
        <f>UPPER(TEXT(tbl_raw_data[[#This Row],[updated_date]],"MMMM"))</f>
        <v>AUGUST</v>
      </c>
      <c r="M1068" s="65" t="str">
        <f>"WEEK "&amp;IF(ROUNDUP(DAY(tbl_raw_data[[#This Row],[updated_date]])/7,0)=5,4,ROUNDUP(DAY(tbl_raw_data[[#This Row],[updated_date]])/7,0))</f>
        <v>WEEK 1</v>
      </c>
      <c r="N1068" s="71" t="str">
        <f>UPPER(VLOOKUP(tbl_raw_data[[#This Row],[Analyst]],settings!$A$1:$B$15,2,0))</f>
        <v>NAVED</v>
      </c>
      <c r="O1068" s="71" t="str">
        <f>TRIM(UPPER(tbl_raw_data[[#This Row],[Outcome]]))</f>
        <v>APPROVE</v>
      </c>
      <c r="P1068" s="71" t="str">
        <f>TRIM(UPPER(tbl_raw_data[[#This Row],[Queue Name]]))</f>
        <v>CONSUMER PRE BUREAU</v>
      </c>
      <c r="Q1068" s="71" t="str">
        <f>IF(tbl_raw_data[[#This Row],[time_taken_in_min]]&lt;=settings!$D$2,"SLA_MET","SLA_NOT_MET")</f>
        <v>SLA_NOT_MET</v>
      </c>
    </row>
    <row r="1069" spans="1:17" hidden="1" x14ac:dyDescent="0.3">
      <c r="A1069" s="7" t="s">
        <v>2032</v>
      </c>
      <c r="B1069" s="36">
        <v>45141.753842592596</v>
      </c>
      <c r="C1069" s="37">
        <v>45141.761180555557</v>
      </c>
      <c r="D1069" s="6" t="s">
        <v>10</v>
      </c>
      <c r="E1069" s="6" t="s">
        <v>18</v>
      </c>
      <c r="F1069" s="6" t="s">
        <v>17</v>
      </c>
      <c r="G1069" s="6" t="s">
        <v>23</v>
      </c>
      <c r="H1069" s="84" t="str">
        <f t="shared" si="16"/>
        <v>Reason Unknown</v>
      </c>
      <c r="I1069" s="63">
        <f>(tbl_raw_data[[#This Row],[Date Actioned]])-(tbl_raw_data[[#This Row],[Date Tagged]])</f>
        <v>7.3379629611736163E-3</v>
      </c>
      <c r="J1069" s="66">
        <f>HOUR(tbl_raw_data[[#This Row],[time_taken]])*60+MINUTE(tbl_raw_data[[#This Row],[time_taken]])+SECOND(tbl_raw_data[[#This Row],[time_taken]])/60</f>
        <v>10.566666666666666</v>
      </c>
      <c r="K1069" s="68">
        <f>DATE(YEAR(tbl_raw_data[[#This Row],[Date Actioned]]),MONTH(tbl_raw_data[[#This Row],[Date Actioned]]),DAY(tbl_raw_data[[#This Row],[Date Actioned]]))</f>
        <v>45141</v>
      </c>
      <c r="L1069" s="65" t="str">
        <f>UPPER(TEXT(tbl_raw_data[[#This Row],[updated_date]],"MMMM"))</f>
        <v>AUGUST</v>
      </c>
      <c r="M1069" s="65" t="str">
        <f>"WEEK "&amp;IF(ROUNDUP(DAY(tbl_raw_data[[#This Row],[updated_date]])/7,0)=5,4,ROUNDUP(DAY(tbl_raw_data[[#This Row],[updated_date]])/7,0))</f>
        <v>WEEK 1</v>
      </c>
      <c r="N1069" s="71" t="str">
        <f>UPPER(VLOOKUP(tbl_raw_data[[#This Row],[Analyst]],settings!$A$1:$B$15,2,0))</f>
        <v>MERCEDES</v>
      </c>
      <c r="O1069" s="71" t="str">
        <f>TRIM(UPPER(tbl_raw_data[[#This Row],[Outcome]]))</f>
        <v>APPROVE</v>
      </c>
      <c r="P1069" s="71" t="str">
        <f>TRIM(UPPER(tbl_raw_data[[#This Row],[Queue Name]]))</f>
        <v>CONSUMER PRE BUREAU</v>
      </c>
      <c r="Q1069" s="71" t="str">
        <f>IF(tbl_raw_data[[#This Row],[time_taken_in_min]]&lt;=settings!$D$2,"SLA_MET","SLA_NOT_MET")</f>
        <v>SLA_MET</v>
      </c>
    </row>
    <row r="1070" spans="1:17" hidden="1" x14ac:dyDescent="0.3">
      <c r="A1070" s="1" t="s">
        <v>2033</v>
      </c>
      <c r="B1070" s="34">
        <v>45141.756226851852</v>
      </c>
      <c r="C1070" s="38">
        <v>45141.76048611111</v>
      </c>
      <c r="D1070" s="3" t="s">
        <v>10</v>
      </c>
      <c r="E1070" s="3" t="s">
        <v>11</v>
      </c>
      <c r="F1070" s="3" t="s">
        <v>207</v>
      </c>
      <c r="G1070" s="3" t="s">
        <v>26</v>
      </c>
      <c r="H1070" s="84" t="str">
        <f t="shared" si="16"/>
        <v>Reason Unknown</v>
      </c>
      <c r="I1070" s="63">
        <f>(tbl_raw_data[[#This Row],[Date Actioned]])-(tbl_raw_data[[#This Row],[Date Tagged]])</f>
        <v>4.2592592581058852E-3</v>
      </c>
      <c r="J1070" s="66">
        <f>HOUR(tbl_raw_data[[#This Row],[time_taken]])*60+MINUTE(tbl_raw_data[[#This Row],[time_taken]])+SECOND(tbl_raw_data[[#This Row],[time_taken]])/60</f>
        <v>6.1333333333333337</v>
      </c>
      <c r="K1070" s="68">
        <f>DATE(YEAR(tbl_raw_data[[#This Row],[Date Actioned]]),MONTH(tbl_raw_data[[#This Row],[Date Actioned]]),DAY(tbl_raw_data[[#This Row],[Date Actioned]]))</f>
        <v>45141</v>
      </c>
      <c r="L1070" s="65" t="str">
        <f>UPPER(TEXT(tbl_raw_data[[#This Row],[updated_date]],"MMMM"))</f>
        <v>AUGUST</v>
      </c>
      <c r="M1070" s="65" t="str">
        <f>"WEEK "&amp;IF(ROUNDUP(DAY(tbl_raw_data[[#This Row],[updated_date]])/7,0)=5,4,ROUNDUP(DAY(tbl_raw_data[[#This Row],[updated_date]])/7,0))</f>
        <v>WEEK 1</v>
      </c>
      <c r="N1070" s="71" t="str">
        <f>UPPER(VLOOKUP(tbl_raw_data[[#This Row],[Analyst]],settings!$A$1:$B$15,2,0))</f>
        <v>RAJ</v>
      </c>
      <c r="O1070" s="71" t="str">
        <f>TRIM(UPPER(tbl_raw_data[[#This Row],[Outcome]]))</f>
        <v>APPROVE</v>
      </c>
      <c r="P1070" s="71" t="str">
        <f>TRIM(UPPER(tbl_raw_data[[#This Row],[Queue Name]]))</f>
        <v>CONSUMER EXISTING</v>
      </c>
      <c r="Q1070" s="71" t="str">
        <f>IF(tbl_raw_data[[#This Row],[time_taken_in_min]]&lt;=settings!$D$2,"SLA_MET","SLA_NOT_MET")</f>
        <v>SLA_MET</v>
      </c>
    </row>
    <row r="1071" spans="1:17" hidden="1" x14ac:dyDescent="0.3">
      <c r="A1071" s="5" t="s">
        <v>2034</v>
      </c>
      <c r="B1071" s="36">
        <v>45141.762002314812</v>
      </c>
      <c r="C1071" s="39">
        <v>45141.769479166665</v>
      </c>
      <c r="D1071" s="8" t="s">
        <v>15</v>
      </c>
      <c r="E1071" s="6" t="s">
        <v>11</v>
      </c>
      <c r="F1071" s="8" t="s">
        <v>24</v>
      </c>
      <c r="G1071" s="9"/>
      <c r="H1071" s="84" t="str">
        <f t="shared" si="16"/>
        <v>Reason Unknown</v>
      </c>
      <c r="I1071" s="63">
        <f>(tbl_raw_data[[#This Row],[Date Actioned]])-(tbl_raw_data[[#This Row],[Date Tagged]])</f>
        <v>7.4768518534256145E-3</v>
      </c>
      <c r="J1071" s="66">
        <f>HOUR(tbl_raw_data[[#This Row],[time_taken]])*60+MINUTE(tbl_raw_data[[#This Row],[time_taken]])+SECOND(tbl_raw_data[[#This Row],[time_taken]])/60</f>
        <v>10.766666666666667</v>
      </c>
      <c r="K1071" s="68">
        <f>DATE(YEAR(tbl_raw_data[[#This Row],[Date Actioned]]),MONTH(tbl_raw_data[[#This Row],[Date Actioned]]),DAY(tbl_raw_data[[#This Row],[Date Actioned]]))</f>
        <v>45141</v>
      </c>
      <c r="L1071" s="65" t="str">
        <f>UPPER(TEXT(tbl_raw_data[[#This Row],[updated_date]],"MMMM"))</f>
        <v>AUGUST</v>
      </c>
      <c r="M1071" s="65" t="str">
        <f>"WEEK "&amp;IF(ROUNDUP(DAY(tbl_raw_data[[#This Row],[updated_date]])/7,0)=5,4,ROUNDUP(DAY(tbl_raw_data[[#This Row],[updated_date]])/7,0))</f>
        <v>WEEK 1</v>
      </c>
      <c r="N1071" s="71" t="str">
        <f>UPPER(VLOOKUP(tbl_raw_data[[#This Row],[Analyst]],settings!$A$1:$B$15,2,0))</f>
        <v>SAM</v>
      </c>
      <c r="O1071" s="71" t="str">
        <f>TRIM(UPPER(tbl_raw_data[[#This Row],[Outcome]]))</f>
        <v>APPROVE</v>
      </c>
      <c r="P1071" s="71" t="str">
        <f>TRIM(UPPER(tbl_raw_data[[#This Row],[Queue Name]]))</f>
        <v>CONSUMER EXISTING</v>
      </c>
      <c r="Q1071" s="71" t="str">
        <f>IF(tbl_raw_data[[#This Row],[time_taken_in_min]]&lt;=settings!$D$2,"SLA_MET","SLA_NOT_MET")</f>
        <v>SLA_MET</v>
      </c>
    </row>
    <row r="1072" spans="1:17" hidden="1" x14ac:dyDescent="0.3">
      <c r="A1072" s="7" t="s">
        <v>2035</v>
      </c>
      <c r="B1072" s="34">
        <v>45141.765069444446</v>
      </c>
      <c r="C1072" s="35">
        <v>45141.777615740742</v>
      </c>
      <c r="D1072" s="2" t="s">
        <v>15</v>
      </c>
      <c r="E1072" s="3" t="s">
        <v>8</v>
      </c>
      <c r="F1072" s="2" t="s">
        <v>22</v>
      </c>
      <c r="G1072" s="4"/>
      <c r="H1072" s="84" t="str">
        <f t="shared" si="16"/>
        <v>Reason Unknown</v>
      </c>
      <c r="I1072" s="63">
        <f>(tbl_raw_data[[#This Row],[Date Actioned]])-(tbl_raw_data[[#This Row],[Date Tagged]])</f>
        <v>1.2546296296932269E-2</v>
      </c>
      <c r="J1072" s="66">
        <f>HOUR(tbl_raw_data[[#This Row],[time_taken]])*60+MINUTE(tbl_raw_data[[#This Row],[time_taken]])+SECOND(tbl_raw_data[[#This Row],[time_taken]])/60</f>
        <v>18.066666666666666</v>
      </c>
      <c r="K1072" s="68">
        <f>DATE(YEAR(tbl_raw_data[[#This Row],[Date Actioned]]),MONTH(tbl_raw_data[[#This Row],[Date Actioned]]),DAY(tbl_raw_data[[#This Row],[Date Actioned]]))</f>
        <v>45141</v>
      </c>
      <c r="L1072" s="65" t="str">
        <f>UPPER(TEXT(tbl_raw_data[[#This Row],[updated_date]],"MMMM"))</f>
        <v>AUGUST</v>
      </c>
      <c r="M1072" s="65" t="str">
        <f>"WEEK "&amp;IF(ROUNDUP(DAY(tbl_raw_data[[#This Row],[updated_date]])/7,0)=5,4,ROUNDUP(DAY(tbl_raw_data[[#This Row],[updated_date]])/7,0))</f>
        <v>WEEK 1</v>
      </c>
      <c r="N1072" s="71" t="str">
        <f>UPPER(VLOOKUP(tbl_raw_data[[#This Row],[Analyst]],settings!$A$1:$B$15,2,0))</f>
        <v>ROHAN</v>
      </c>
      <c r="O1072" s="71" t="str">
        <f>TRIM(UPPER(tbl_raw_data[[#This Row],[Outcome]]))</f>
        <v>APPROVE</v>
      </c>
      <c r="P1072" s="71" t="str">
        <f>TRIM(UPPER(tbl_raw_data[[#This Row],[Queue Name]]))</f>
        <v>CONSUMER POST BUREAU</v>
      </c>
      <c r="Q1072" s="71" t="str">
        <f>IF(tbl_raw_data[[#This Row],[time_taken_in_min]]&lt;=settings!$D$2,"SLA_MET","SLA_NOT_MET")</f>
        <v>SLA_MET</v>
      </c>
    </row>
    <row r="1073" spans="1:17" hidden="1" x14ac:dyDescent="0.3">
      <c r="A1073" s="1" t="s">
        <v>2036</v>
      </c>
      <c r="B1073" s="36">
        <v>45141.767928240741</v>
      </c>
      <c r="C1073" s="37">
        <v>45141.76934027778</v>
      </c>
      <c r="D1073" s="6" t="s">
        <v>10</v>
      </c>
      <c r="E1073" s="6" t="s">
        <v>18</v>
      </c>
      <c r="F1073" s="6" t="s">
        <v>207</v>
      </c>
      <c r="G1073" s="6" t="s">
        <v>23</v>
      </c>
      <c r="H1073" s="84" t="str">
        <f t="shared" si="16"/>
        <v>Reason Unknown</v>
      </c>
      <c r="I1073" s="63">
        <f>(tbl_raw_data[[#This Row],[Date Actioned]])-(tbl_raw_data[[#This Row],[Date Tagged]])</f>
        <v>1.4120370396994986E-3</v>
      </c>
      <c r="J1073" s="66">
        <f>HOUR(tbl_raw_data[[#This Row],[time_taken]])*60+MINUTE(tbl_raw_data[[#This Row],[time_taken]])+SECOND(tbl_raw_data[[#This Row],[time_taken]])/60</f>
        <v>2.0333333333333332</v>
      </c>
      <c r="K1073" s="68">
        <f>DATE(YEAR(tbl_raw_data[[#This Row],[Date Actioned]]),MONTH(tbl_raw_data[[#This Row],[Date Actioned]]),DAY(tbl_raw_data[[#This Row],[Date Actioned]]))</f>
        <v>45141</v>
      </c>
      <c r="L1073" s="65" t="str">
        <f>UPPER(TEXT(tbl_raw_data[[#This Row],[updated_date]],"MMMM"))</f>
        <v>AUGUST</v>
      </c>
      <c r="M1073" s="65" t="str">
        <f>"WEEK "&amp;IF(ROUNDUP(DAY(tbl_raw_data[[#This Row],[updated_date]])/7,0)=5,4,ROUNDUP(DAY(tbl_raw_data[[#This Row],[updated_date]])/7,0))</f>
        <v>WEEK 1</v>
      </c>
      <c r="N1073" s="71" t="str">
        <f>UPPER(VLOOKUP(tbl_raw_data[[#This Row],[Analyst]],settings!$A$1:$B$15,2,0))</f>
        <v>RAJ</v>
      </c>
      <c r="O1073" s="71" t="str">
        <f>TRIM(UPPER(tbl_raw_data[[#This Row],[Outcome]]))</f>
        <v>APPROVE</v>
      </c>
      <c r="P1073" s="71" t="str">
        <f>TRIM(UPPER(tbl_raw_data[[#This Row],[Queue Name]]))</f>
        <v>CONSUMER PRE BUREAU</v>
      </c>
      <c r="Q1073" s="71" t="str">
        <f>IF(tbl_raw_data[[#This Row],[time_taken_in_min]]&lt;=settings!$D$2,"SLA_MET","SLA_NOT_MET")</f>
        <v>SLA_MET</v>
      </c>
    </row>
    <row r="1074" spans="1:17" hidden="1" x14ac:dyDescent="0.3">
      <c r="A1074" s="5" t="s">
        <v>2037</v>
      </c>
      <c r="B1074" s="34">
        <v>45141.768946759257</v>
      </c>
      <c r="C1074" s="35">
        <v>45141.776250000003</v>
      </c>
      <c r="D1074" s="2" t="s">
        <v>15</v>
      </c>
      <c r="E1074" s="3" t="s">
        <v>11</v>
      </c>
      <c r="F1074" s="2" t="s">
        <v>17</v>
      </c>
      <c r="G1074" s="4"/>
      <c r="H1074" s="84" t="str">
        <f t="shared" si="16"/>
        <v>Reason Unknown</v>
      </c>
      <c r="I1074" s="63">
        <f>(tbl_raw_data[[#This Row],[Date Actioned]])-(tbl_raw_data[[#This Row],[Date Tagged]])</f>
        <v>7.3032407453865744E-3</v>
      </c>
      <c r="J1074" s="66">
        <f>HOUR(tbl_raw_data[[#This Row],[time_taken]])*60+MINUTE(tbl_raw_data[[#This Row],[time_taken]])+SECOND(tbl_raw_data[[#This Row],[time_taken]])/60</f>
        <v>10.516666666666667</v>
      </c>
      <c r="K1074" s="68">
        <f>DATE(YEAR(tbl_raw_data[[#This Row],[Date Actioned]]),MONTH(tbl_raw_data[[#This Row],[Date Actioned]]),DAY(tbl_raw_data[[#This Row],[Date Actioned]]))</f>
        <v>45141</v>
      </c>
      <c r="L1074" s="65" t="str">
        <f>UPPER(TEXT(tbl_raw_data[[#This Row],[updated_date]],"MMMM"))</f>
        <v>AUGUST</v>
      </c>
      <c r="M1074" s="65" t="str">
        <f>"WEEK "&amp;IF(ROUNDUP(DAY(tbl_raw_data[[#This Row],[updated_date]])/7,0)=5,4,ROUNDUP(DAY(tbl_raw_data[[#This Row],[updated_date]])/7,0))</f>
        <v>WEEK 1</v>
      </c>
      <c r="N1074" s="71" t="str">
        <f>UPPER(VLOOKUP(tbl_raw_data[[#This Row],[Analyst]],settings!$A$1:$B$15,2,0))</f>
        <v>MERCEDES</v>
      </c>
      <c r="O1074" s="71" t="str">
        <f>TRIM(UPPER(tbl_raw_data[[#This Row],[Outcome]]))</f>
        <v>APPROVE</v>
      </c>
      <c r="P1074" s="71" t="str">
        <f>TRIM(UPPER(tbl_raw_data[[#This Row],[Queue Name]]))</f>
        <v>CONSUMER EXISTING</v>
      </c>
      <c r="Q1074" s="71" t="str">
        <f>IF(tbl_raw_data[[#This Row],[time_taken_in_min]]&lt;=settings!$D$2,"SLA_MET","SLA_NOT_MET")</f>
        <v>SLA_MET</v>
      </c>
    </row>
    <row r="1075" spans="1:17" hidden="1" x14ac:dyDescent="0.3">
      <c r="A1075" s="7" t="s">
        <v>2038</v>
      </c>
      <c r="B1075" s="36">
        <v>45141.770208333335</v>
      </c>
      <c r="C1075" s="37">
        <v>45141.778634259259</v>
      </c>
      <c r="D1075" s="6" t="s">
        <v>10</v>
      </c>
      <c r="E1075" s="6" t="s">
        <v>18</v>
      </c>
      <c r="F1075" s="6" t="s">
        <v>19</v>
      </c>
      <c r="G1075" s="6" t="s">
        <v>23</v>
      </c>
      <c r="H1075" s="84" t="str">
        <f t="shared" si="16"/>
        <v>Reason Unknown</v>
      </c>
      <c r="I1075" s="63">
        <f>(tbl_raw_data[[#This Row],[Date Actioned]])-(tbl_raw_data[[#This Row],[Date Tagged]])</f>
        <v>8.4259259238024242E-3</v>
      </c>
      <c r="J1075" s="66">
        <f>HOUR(tbl_raw_data[[#This Row],[time_taken]])*60+MINUTE(tbl_raw_data[[#This Row],[time_taken]])+SECOND(tbl_raw_data[[#This Row],[time_taken]])/60</f>
        <v>12.133333333333333</v>
      </c>
      <c r="K1075" s="68">
        <f>DATE(YEAR(tbl_raw_data[[#This Row],[Date Actioned]]),MONTH(tbl_raw_data[[#This Row],[Date Actioned]]),DAY(tbl_raw_data[[#This Row],[Date Actioned]]))</f>
        <v>45141</v>
      </c>
      <c r="L1075" s="65" t="str">
        <f>UPPER(TEXT(tbl_raw_data[[#This Row],[updated_date]],"MMMM"))</f>
        <v>AUGUST</v>
      </c>
      <c r="M1075" s="65" t="str">
        <f>"WEEK "&amp;IF(ROUNDUP(DAY(tbl_raw_data[[#This Row],[updated_date]])/7,0)=5,4,ROUNDUP(DAY(tbl_raw_data[[#This Row],[updated_date]])/7,0))</f>
        <v>WEEK 1</v>
      </c>
      <c r="N1075" s="71" t="str">
        <f>UPPER(VLOOKUP(tbl_raw_data[[#This Row],[Analyst]],settings!$A$1:$B$15,2,0))</f>
        <v>NAVED</v>
      </c>
      <c r="O1075" s="71" t="str">
        <f>TRIM(UPPER(tbl_raw_data[[#This Row],[Outcome]]))</f>
        <v>APPROVE</v>
      </c>
      <c r="P1075" s="71" t="str">
        <f>TRIM(UPPER(tbl_raw_data[[#This Row],[Queue Name]]))</f>
        <v>CONSUMER PRE BUREAU</v>
      </c>
      <c r="Q1075" s="71" t="str">
        <f>IF(tbl_raw_data[[#This Row],[time_taken_in_min]]&lt;=settings!$D$2,"SLA_MET","SLA_NOT_MET")</f>
        <v>SLA_MET</v>
      </c>
    </row>
    <row r="1076" spans="1:17" hidden="1" x14ac:dyDescent="0.3">
      <c r="A1076" s="1" t="s">
        <v>2039</v>
      </c>
      <c r="B1076" s="34">
        <v>45141.770844907405</v>
      </c>
      <c r="C1076" s="38">
        <v>45141.772314814814</v>
      </c>
      <c r="D1076" s="3" t="s">
        <v>10</v>
      </c>
      <c r="E1076" s="3" t="s">
        <v>18</v>
      </c>
      <c r="F1076" s="3" t="s">
        <v>207</v>
      </c>
      <c r="G1076" s="3" t="s">
        <v>15</v>
      </c>
      <c r="H1076" s="84" t="str">
        <f t="shared" si="16"/>
        <v>Reason Unknown</v>
      </c>
      <c r="I1076" s="63">
        <f>(tbl_raw_data[[#This Row],[Date Actioned]])-(tbl_raw_data[[#This Row],[Date Tagged]])</f>
        <v>1.4699074090458453E-3</v>
      </c>
      <c r="J1076" s="66">
        <f>HOUR(tbl_raw_data[[#This Row],[time_taken]])*60+MINUTE(tbl_raw_data[[#This Row],[time_taken]])+SECOND(tbl_raw_data[[#This Row],[time_taken]])/60</f>
        <v>2.1166666666666667</v>
      </c>
      <c r="K1076" s="68">
        <f>DATE(YEAR(tbl_raw_data[[#This Row],[Date Actioned]]),MONTH(tbl_raw_data[[#This Row],[Date Actioned]]),DAY(tbl_raw_data[[#This Row],[Date Actioned]]))</f>
        <v>45141</v>
      </c>
      <c r="L1076" s="65" t="str">
        <f>UPPER(TEXT(tbl_raw_data[[#This Row],[updated_date]],"MMMM"))</f>
        <v>AUGUST</v>
      </c>
      <c r="M1076" s="65" t="str">
        <f>"WEEK "&amp;IF(ROUNDUP(DAY(tbl_raw_data[[#This Row],[updated_date]])/7,0)=5,4,ROUNDUP(DAY(tbl_raw_data[[#This Row],[updated_date]])/7,0))</f>
        <v>WEEK 1</v>
      </c>
      <c r="N1076" s="71" t="str">
        <f>UPPER(VLOOKUP(tbl_raw_data[[#This Row],[Analyst]],settings!$A$1:$B$15,2,0))</f>
        <v>RAJ</v>
      </c>
      <c r="O1076" s="71" t="str">
        <f>TRIM(UPPER(tbl_raw_data[[#This Row],[Outcome]]))</f>
        <v>APPROVE</v>
      </c>
      <c r="P1076" s="71" t="str">
        <f>TRIM(UPPER(tbl_raw_data[[#This Row],[Queue Name]]))</f>
        <v>CONSUMER PRE BUREAU</v>
      </c>
      <c r="Q1076" s="71" t="str">
        <f>IF(tbl_raw_data[[#This Row],[time_taken_in_min]]&lt;=settings!$D$2,"SLA_MET","SLA_NOT_MET")</f>
        <v>SLA_MET</v>
      </c>
    </row>
    <row r="1077" spans="1:17" hidden="1" x14ac:dyDescent="0.3">
      <c r="A1077" s="5" t="s">
        <v>2040</v>
      </c>
      <c r="B1077" s="36">
        <v>45141.771018518521</v>
      </c>
      <c r="C1077" s="37">
        <v>45141.775833333333</v>
      </c>
      <c r="D1077" s="6" t="s">
        <v>10</v>
      </c>
      <c r="E1077" s="6" t="s">
        <v>11</v>
      </c>
      <c r="F1077" s="6" t="s">
        <v>207</v>
      </c>
      <c r="G1077" s="6" t="s">
        <v>15</v>
      </c>
      <c r="H1077" s="84" t="str">
        <f t="shared" si="16"/>
        <v>Reason Unknown</v>
      </c>
      <c r="I1077" s="63">
        <f>(tbl_raw_data[[#This Row],[Date Actioned]])-(tbl_raw_data[[#This Row],[Date Tagged]])</f>
        <v>4.8148148125619628E-3</v>
      </c>
      <c r="J1077" s="66">
        <f>HOUR(tbl_raw_data[[#This Row],[time_taken]])*60+MINUTE(tbl_raw_data[[#This Row],[time_taken]])+SECOND(tbl_raw_data[[#This Row],[time_taken]])/60</f>
        <v>6.9333333333333336</v>
      </c>
      <c r="K1077" s="68">
        <f>DATE(YEAR(tbl_raw_data[[#This Row],[Date Actioned]]),MONTH(tbl_raw_data[[#This Row],[Date Actioned]]),DAY(tbl_raw_data[[#This Row],[Date Actioned]]))</f>
        <v>45141</v>
      </c>
      <c r="L1077" s="65" t="str">
        <f>UPPER(TEXT(tbl_raw_data[[#This Row],[updated_date]],"MMMM"))</f>
        <v>AUGUST</v>
      </c>
      <c r="M1077" s="65" t="str">
        <f>"WEEK "&amp;IF(ROUNDUP(DAY(tbl_raw_data[[#This Row],[updated_date]])/7,0)=5,4,ROUNDUP(DAY(tbl_raw_data[[#This Row],[updated_date]])/7,0))</f>
        <v>WEEK 1</v>
      </c>
      <c r="N1077" s="71" t="str">
        <f>UPPER(VLOOKUP(tbl_raw_data[[#This Row],[Analyst]],settings!$A$1:$B$15,2,0))</f>
        <v>RAJ</v>
      </c>
      <c r="O1077" s="71" t="str">
        <f>TRIM(UPPER(tbl_raw_data[[#This Row],[Outcome]]))</f>
        <v>APPROVE</v>
      </c>
      <c r="P1077" s="71" t="str">
        <f>TRIM(UPPER(tbl_raw_data[[#This Row],[Queue Name]]))</f>
        <v>CONSUMER EXISTING</v>
      </c>
      <c r="Q1077" s="71" t="str">
        <f>IF(tbl_raw_data[[#This Row],[time_taken_in_min]]&lt;=settings!$D$2,"SLA_MET","SLA_NOT_MET")</f>
        <v>SLA_MET</v>
      </c>
    </row>
    <row r="1078" spans="1:17" hidden="1" x14ac:dyDescent="0.3">
      <c r="A1078" s="7" t="s">
        <v>2041</v>
      </c>
      <c r="B1078" s="34">
        <v>45141.771747685183</v>
      </c>
      <c r="C1078" s="38">
        <v>45141.777314814812</v>
      </c>
      <c r="D1078" s="3" t="s">
        <v>10</v>
      </c>
      <c r="E1078" s="3" t="s">
        <v>8</v>
      </c>
      <c r="F1078" s="3" t="s">
        <v>207</v>
      </c>
      <c r="G1078" s="3" t="s">
        <v>23</v>
      </c>
      <c r="H1078" s="84" t="str">
        <f t="shared" si="16"/>
        <v>Reason Unknown</v>
      </c>
      <c r="I1078" s="63">
        <f>(tbl_raw_data[[#This Row],[Date Actioned]])-(tbl_raw_data[[#This Row],[Date Tagged]])</f>
        <v>5.5671296286163852E-3</v>
      </c>
      <c r="J1078" s="66">
        <f>HOUR(tbl_raw_data[[#This Row],[time_taken]])*60+MINUTE(tbl_raw_data[[#This Row],[time_taken]])+SECOND(tbl_raw_data[[#This Row],[time_taken]])/60</f>
        <v>8.0166666666666675</v>
      </c>
      <c r="K1078" s="68">
        <f>DATE(YEAR(tbl_raw_data[[#This Row],[Date Actioned]]),MONTH(tbl_raw_data[[#This Row],[Date Actioned]]),DAY(tbl_raw_data[[#This Row],[Date Actioned]]))</f>
        <v>45141</v>
      </c>
      <c r="L1078" s="65" t="str">
        <f>UPPER(TEXT(tbl_raw_data[[#This Row],[updated_date]],"MMMM"))</f>
        <v>AUGUST</v>
      </c>
      <c r="M1078" s="65" t="str">
        <f>"WEEK "&amp;IF(ROUNDUP(DAY(tbl_raw_data[[#This Row],[updated_date]])/7,0)=5,4,ROUNDUP(DAY(tbl_raw_data[[#This Row],[updated_date]])/7,0))</f>
        <v>WEEK 1</v>
      </c>
      <c r="N1078" s="71" t="str">
        <f>UPPER(VLOOKUP(tbl_raw_data[[#This Row],[Analyst]],settings!$A$1:$B$15,2,0))</f>
        <v>RAJ</v>
      </c>
      <c r="O1078" s="71" t="str">
        <f>TRIM(UPPER(tbl_raw_data[[#This Row],[Outcome]]))</f>
        <v>APPROVE</v>
      </c>
      <c r="P1078" s="71" t="str">
        <f>TRIM(UPPER(tbl_raw_data[[#This Row],[Queue Name]]))</f>
        <v>CONSUMER POST BUREAU</v>
      </c>
      <c r="Q1078" s="71" t="str">
        <f>IF(tbl_raw_data[[#This Row],[time_taken_in_min]]&lt;=settings!$D$2,"SLA_MET","SLA_NOT_MET")</f>
        <v>SLA_MET</v>
      </c>
    </row>
    <row r="1079" spans="1:17" hidden="1" x14ac:dyDescent="0.3">
      <c r="A1079" s="1" t="s">
        <v>2042</v>
      </c>
      <c r="B1079" s="36">
        <v>45141.773738425924</v>
      </c>
      <c r="C1079" s="37">
        <v>45141.778402777774</v>
      </c>
      <c r="D1079" s="6" t="s">
        <v>10</v>
      </c>
      <c r="E1079" s="6" t="s">
        <v>8</v>
      </c>
      <c r="F1079" s="6" t="s">
        <v>207</v>
      </c>
      <c r="G1079" s="6" t="s">
        <v>23</v>
      </c>
      <c r="H1079" s="84" t="str">
        <f t="shared" si="16"/>
        <v>Reason Unknown</v>
      </c>
      <c r="I1079" s="63">
        <f>(tbl_raw_data[[#This Row],[Date Actioned]])-(tbl_raw_data[[#This Row],[Date Tagged]])</f>
        <v>4.6643518508062698E-3</v>
      </c>
      <c r="J1079" s="66">
        <f>HOUR(tbl_raw_data[[#This Row],[time_taken]])*60+MINUTE(tbl_raw_data[[#This Row],[time_taken]])+SECOND(tbl_raw_data[[#This Row],[time_taken]])/60</f>
        <v>6.7166666666666668</v>
      </c>
      <c r="K1079" s="68">
        <f>DATE(YEAR(tbl_raw_data[[#This Row],[Date Actioned]]),MONTH(tbl_raw_data[[#This Row],[Date Actioned]]),DAY(tbl_raw_data[[#This Row],[Date Actioned]]))</f>
        <v>45141</v>
      </c>
      <c r="L1079" s="65" t="str">
        <f>UPPER(TEXT(tbl_raw_data[[#This Row],[updated_date]],"MMMM"))</f>
        <v>AUGUST</v>
      </c>
      <c r="M1079" s="65" t="str">
        <f>"WEEK "&amp;IF(ROUNDUP(DAY(tbl_raw_data[[#This Row],[updated_date]])/7,0)=5,4,ROUNDUP(DAY(tbl_raw_data[[#This Row],[updated_date]])/7,0))</f>
        <v>WEEK 1</v>
      </c>
      <c r="N1079" s="71" t="str">
        <f>UPPER(VLOOKUP(tbl_raw_data[[#This Row],[Analyst]],settings!$A$1:$B$15,2,0))</f>
        <v>RAJ</v>
      </c>
      <c r="O1079" s="71" t="str">
        <f>TRIM(UPPER(tbl_raw_data[[#This Row],[Outcome]]))</f>
        <v>APPROVE</v>
      </c>
      <c r="P1079" s="71" t="str">
        <f>TRIM(UPPER(tbl_raw_data[[#This Row],[Queue Name]]))</f>
        <v>CONSUMER POST BUREAU</v>
      </c>
      <c r="Q1079" s="71" t="str">
        <f>IF(tbl_raw_data[[#This Row],[time_taken_in_min]]&lt;=settings!$D$2,"SLA_MET","SLA_NOT_MET")</f>
        <v>SLA_MET</v>
      </c>
    </row>
    <row r="1080" spans="1:17" hidden="1" x14ac:dyDescent="0.3">
      <c r="A1080" s="5" t="s">
        <v>2043</v>
      </c>
      <c r="B1080" s="34">
        <v>45141.77611111111</v>
      </c>
      <c r="C1080" s="35">
        <v>45141.782164351855</v>
      </c>
      <c r="D1080" s="2" t="s">
        <v>15</v>
      </c>
      <c r="E1080" s="3" t="s">
        <v>8</v>
      </c>
      <c r="F1080" s="2" t="s">
        <v>22</v>
      </c>
      <c r="G1080" s="4"/>
      <c r="H1080" s="84" t="str">
        <f t="shared" si="16"/>
        <v>Reason Unknown</v>
      </c>
      <c r="I1080" s="63">
        <f>(tbl_raw_data[[#This Row],[Date Actioned]])-(tbl_raw_data[[#This Row],[Date Tagged]])</f>
        <v>6.0532407442224212E-3</v>
      </c>
      <c r="J1080" s="66">
        <f>HOUR(tbl_raw_data[[#This Row],[time_taken]])*60+MINUTE(tbl_raw_data[[#This Row],[time_taken]])+SECOND(tbl_raw_data[[#This Row],[time_taken]])/60</f>
        <v>8.7166666666666668</v>
      </c>
      <c r="K1080" s="68">
        <f>DATE(YEAR(tbl_raw_data[[#This Row],[Date Actioned]]),MONTH(tbl_raw_data[[#This Row],[Date Actioned]]),DAY(tbl_raw_data[[#This Row],[Date Actioned]]))</f>
        <v>45141</v>
      </c>
      <c r="L1080" s="65" t="str">
        <f>UPPER(TEXT(tbl_raw_data[[#This Row],[updated_date]],"MMMM"))</f>
        <v>AUGUST</v>
      </c>
      <c r="M1080" s="65" t="str">
        <f>"WEEK "&amp;IF(ROUNDUP(DAY(tbl_raw_data[[#This Row],[updated_date]])/7,0)=5,4,ROUNDUP(DAY(tbl_raw_data[[#This Row],[updated_date]])/7,0))</f>
        <v>WEEK 1</v>
      </c>
      <c r="N1080" s="71" t="str">
        <f>UPPER(VLOOKUP(tbl_raw_data[[#This Row],[Analyst]],settings!$A$1:$B$15,2,0))</f>
        <v>ROHAN</v>
      </c>
      <c r="O1080" s="71" t="str">
        <f>TRIM(UPPER(tbl_raw_data[[#This Row],[Outcome]]))</f>
        <v>APPROVE</v>
      </c>
      <c r="P1080" s="71" t="str">
        <f>TRIM(UPPER(tbl_raw_data[[#This Row],[Queue Name]]))</f>
        <v>CONSUMER POST BUREAU</v>
      </c>
      <c r="Q1080" s="71" t="str">
        <f>IF(tbl_raw_data[[#This Row],[time_taken_in_min]]&lt;=settings!$D$2,"SLA_MET","SLA_NOT_MET")</f>
        <v>SLA_MET</v>
      </c>
    </row>
    <row r="1081" spans="1:17" hidden="1" x14ac:dyDescent="0.3">
      <c r="A1081" s="7" t="s">
        <v>2044</v>
      </c>
      <c r="B1081" s="36">
        <v>45141.788460648146</v>
      </c>
      <c r="C1081" s="39">
        <v>45141.792129629626</v>
      </c>
      <c r="D1081" s="8" t="s">
        <v>15</v>
      </c>
      <c r="E1081" s="6" t="s">
        <v>8</v>
      </c>
      <c r="F1081" s="8" t="s">
        <v>24</v>
      </c>
      <c r="G1081" s="9"/>
      <c r="H1081" s="84" t="str">
        <f t="shared" si="16"/>
        <v>Reason Unknown</v>
      </c>
      <c r="I1081" s="63">
        <f>(tbl_raw_data[[#This Row],[Date Actioned]])-(tbl_raw_data[[#This Row],[Date Tagged]])</f>
        <v>3.6689814805868082E-3</v>
      </c>
      <c r="J1081" s="66">
        <f>HOUR(tbl_raw_data[[#This Row],[time_taken]])*60+MINUTE(tbl_raw_data[[#This Row],[time_taken]])+SECOND(tbl_raw_data[[#This Row],[time_taken]])/60</f>
        <v>5.2833333333333332</v>
      </c>
      <c r="K1081" s="68">
        <f>DATE(YEAR(tbl_raw_data[[#This Row],[Date Actioned]]),MONTH(tbl_raw_data[[#This Row],[Date Actioned]]),DAY(tbl_raw_data[[#This Row],[Date Actioned]]))</f>
        <v>45141</v>
      </c>
      <c r="L1081" s="65" t="str">
        <f>UPPER(TEXT(tbl_raw_data[[#This Row],[updated_date]],"MMMM"))</f>
        <v>AUGUST</v>
      </c>
      <c r="M1081" s="65" t="str">
        <f>"WEEK "&amp;IF(ROUNDUP(DAY(tbl_raw_data[[#This Row],[updated_date]])/7,0)=5,4,ROUNDUP(DAY(tbl_raw_data[[#This Row],[updated_date]])/7,0))</f>
        <v>WEEK 1</v>
      </c>
      <c r="N1081" s="71" t="str">
        <f>UPPER(VLOOKUP(tbl_raw_data[[#This Row],[Analyst]],settings!$A$1:$B$15,2,0))</f>
        <v>SAM</v>
      </c>
      <c r="O1081" s="71" t="str">
        <f>TRIM(UPPER(tbl_raw_data[[#This Row],[Outcome]]))</f>
        <v>APPROVE</v>
      </c>
      <c r="P1081" s="71" t="str">
        <f>TRIM(UPPER(tbl_raw_data[[#This Row],[Queue Name]]))</f>
        <v>CONSUMER POST BUREAU</v>
      </c>
      <c r="Q1081" s="71" t="str">
        <f>IF(tbl_raw_data[[#This Row],[time_taken_in_min]]&lt;=settings!$D$2,"SLA_MET","SLA_NOT_MET")</f>
        <v>SLA_MET</v>
      </c>
    </row>
    <row r="1082" spans="1:17" hidden="1" x14ac:dyDescent="0.3">
      <c r="A1082" s="1" t="s">
        <v>2045</v>
      </c>
      <c r="B1082" s="34">
        <v>45141.795717592591</v>
      </c>
      <c r="C1082" s="38">
        <v>45141.799409722225</v>
      </c>
      <c r="D1082" s="3" t="s">
        <v>10</v>
      </c>
      <c r="E1082" s="3" t="s">
        <v>8</v>
      </c>
      <c r="F1082" s="3" t="s">
        <v>19</v>
      </c>
      <c r="G1082" s="3" t="s">
        <v>23</v>
      </c>
      <c r="H1082" s="84" t="str">
        <f t="shared" si="16"/>
        <v>Reason Unknown</v>
      </c>
      <c r="I1082" s="63">
        <f>(tbl_raw_data[[#This Row],[Date Actioned]])-(tbl_raw_data[[#This Row],[Date Tagged]])</f>
        <v>3.6921296341461129E-3</v>
      </c>
      <c r="J1082" s="66">
        <f>HOUR(tbl_raw_data[[#This Row],[time_taken]])*60+MINUTE(tbl_raw_data[[#This Row],[time_taken]])+SECOND(tbl_raw_data[[#This Row],[time_taken]])/60</f>
        <v>5.3166666666666664</v>
      </c>
      <c r="K1082" s="68">
        <f>DATE(YEAR(tbl_raw_data[[#This Row],[Date Actioned]]),MONTH(tbl_raw_data[[#This Row],[Date Actioned]]),DAY(tbl_raw_data[[#This Row],[Date Actioned]]))</f>
        <v>45141</v>
      </c>
      <c r="L1082" s="65" t="str">
        <f>UPPER(TEXT(tbl_raw_data[[#This Row],[updated_date]],"MMMM"))</f>
        <v>AUGUST</v>
      </c>
      <c r="M1082" s="65" t="str">
        <f>"WEEK "&amp;IF(ROUNDUP(DAY(tbl_raw_data[[#This Row],[updated_date]])/7,0)=5,4,ROUNDUP(DAY(tbl_raw_data[[#This Row],[updated_date]])/7,0))</f>
        <v>WEEK 1</v>
      </c>
      <c r="N1082" s="71" t="str">
        <f>UPPER(VLOOKUP(tbl_raw_data[[#This Row],[Analyst]],settings!$A$1:$B$15,2,0))</f>
        <v>NAVED</v>
      </c>
      <c r="O1082" s="71" t="str">
        <f>TRIM(UPPER(tbl_raw_data[[#This Row],[Outcome]]))</f>
        <v>APPROVE</v>
      </c>
      <c r="P1082" s="71" t="str">
        <f>TRIM(UPPER(tbl_raw_data[[#This Row],[Queue Name]]))</f>
        <v>CONSUMER POST BUREAU</v>
      </c>
      <c r="Q1082" s="71" t="str">
        <f>IF(tbl_raw_data[[#This Row],[time_taken_in_min]]&lt;=settings!$D$2,"SLA_MET","SLA_NOT_MET")</f>
        <v>SLA_MET</v>
      </c>
    </row>
    <row r="1083" spans="1:17" hidden="1" x14ac:dyDescent="0.3">
      <c r="A1083" s="5" t="s">
        <v>2046</v>
      </c>
      <c r="B1083" s="36">
        <v>45141.796469907407</v>
      </c>
      <c r="C1083" s="37">
        <v>45141.80672453704</v>
      </c>
      <c r="D1083" s="6" t="s">
        <v>10</v>
      </c>
      <c r="E1083" s="6" t="s">
        <v>11</v>
      </c>
      <c r="F1083" s="6" t="s">
        <v>22</v>
      </c>
      <c r="G1083" s="6" t="s">
        <v>23</v>
      </c>
      <c r="H1083" s="84" t="str">
        <f t="shared" si="16"/>
        <v>Reason Unknown</v>
      </c>
      <c r="I1083" s="63">
        <f>(tbl_raw_data[[#This Row],[Date Actioned]])-(tbl_raw_data[[#This Row],[Date Tagged]])</f>
        <v>1.025462963298196E-2</v>
      </c>
      <c r="J1083" s="66">
        <f>HOUR(tbl_raw_data[[#This Row],[time_taken]])*60+MINUTE(tbl_raw_data[[#This Row],[time_taken]])+SECOND(tbl_raw_data[[#This Row],[time_taken]])/60</f>
        <v>14.766666666666667</v>
      </c>
      <c r="K1083" s="68">
        <f>DATE(YEAR(tbl_raw_data[[#This Row],[Date Actioned]]),MONTH(tbl_raw_data[[#This Row],[Date Actioned]]),DAY(tbl_raw_data[[#This Row],[Date Actioned]]))</f>
        <v>45141</v>
      </c>
      <c r="L1083" s="65" t="str">
        <f>UPPER(TEXT(tbl_raw_data[[#This Row],[updated_date]],"MMMM"))</f>
        <v>AUGUST</v>
      </c>
      <c r="M1083" s="65" t="str">
        <f>"WEEK "&amp;IF(ROUNDUP(DAY(tbl_raw_data[[#This Row],[updated_date]])/7,0)=5,4,ROUNDUP(DAY(tbl_raw_data[[#This Row],[updated_date]])/7,0))</f>
        <v>WEEK 1</v>
      </c>
      <c r="N1083" s="71" t="str">
        <f>UPPER(VLOOKUP(tbl_raw_data[[#This Row],[Analyst]],settings!$A$1:$B$15,2,0))</f>
        <v>ROHAN</v>
      </c>
      <c r="O1083" s="71" t="str">
        <f>TRIM(UPPER(tbl_raw_data[[#This Row],[Outcome]]))</f>
        <v>APPROVE</v>
      </c>
      <c r="P1083" s="71" t="str">
        <f>TRIM(UPPER(tbl_raw_data[[#This Row],[Queue Name]]))</f>
        <v>CONSUMER EXISTING</v>
      </c>
      <c r="Q1083" s="71" t="str">
        <f>IF(tbl_raw_data[[#This Row],[time_taken_in_min]]&lt;=settings!$D$2,"SLA_MET","SLA_NOT_MET")</f>
        <v>SLA_MET</v>
      </c>
    </row>
    <row r="1084" spans="1:17" hidden="1" x14ac:dyDescent="0.3">
      <c r="A1084" s="7" t="s">
        <v>2047</v>
      </c>
      <c r="B1084" s="34">
        <v>45141.802939814814</v>
      </c>
      <c r="C1084" s="38">
        <v>45141.812037037038</v>
      </c>
      <c r="D1084" s="3" t="s">
        <v>10</v>
      </c>
      <c r="E1084" s="3" t="s">
        <v>11</v>
      </c>
      <c r="F1084" s="3" t="s">
        <v>24</v>
      </c>
      <c r="G1084" s="3" t="s">
        <v>15</v>
      </c>
      <c r="H1084" s="84" t="str">
        <f t="shared" si="16"/>
        <v>Reason Unknown</v>
      </c>
      <c r="I1084" s="63">
        <f>(tbl_raw_data[[#This Row],[Date Actioned]])-(tbl_raw_data[[#This Row],[Date Tagged]])</f>
        <v>9.0972222242271528E-3</v>
      </c>
      <c r="J1084" s="66">
        <f>HOUR(tbl_raw_data[[#This Row],[time_taken]])*60+MINUTE(tbl_raw_data[[#This Row],[time_taken]])+SECOND(tbl_raw_data[[#This Row],[time_taken]])/60</f>
        <v>13.1</v>
      </c>
      <c r="K1084" s="68">
        <f>DATE(YEAR(tbl_raw_data[[#This Row],[Date Actioned]]),MONTH(tbl_raw_data[[#This Row],[Date Actioned]]),DAY(tbl_raw_data[[#This Row],[Date Actioned]]))</f>
        <v>45141</v>
      </c>
      <c r="L1084" s="65" t="str">
        <f>UPPER(TEXT(tbl_raw_data[[#This Row],[updated_date]],"MMMM"))</f>
        <v>AUGUST</v>
      </c>
      <c r="M1084" s="65" t="str">
        <f>"WEEK "&amp;IF(ROUNDUP(DAY(tbl_raw_data[[#This Row],[updated_date]])/7,0)=5,4,ROUNDUP(DAY(tbl_raw_data[[#This Row],[updated_date]])/7,0))</f>
        <v>WEEK 1</v>
      </c>
      <c r="N1084" s="71" t="str">
        <f>UPPER(VLOOKUP(tbl_raw_data[[#This Row],[Analyst]],settings!$A$1:$B$15,2,0))</f>
        <v>SAM</v>
      </c>
      <c r="O1084" s="71" t="str">
        <f>TRIM(UPPER(tbl_raw_data[[#This Row],[Outcome]]))</f>
        <v>APPROVE</v>
      </c>
      <c r="P1084" s="71" t="str">
        <f>TRIM(UPPER(tbl_raw_data[[#This Row],[Queue Name]]))</f>
        <v>CONSUMER EXISTING</v>
      </c>
      <c r="Q1084" s="71" t="str">
        <f>IF(tbl_raw_data[[#This Row],[time_taken_in_min]]&lt;=settings!$D$2,"SLA_MET","SLA_NOT_MET")</f>
        <v>SLA_MET</v>
      </c>
    </row>
    <row r="1085" spans="1:17" hidden="1" x14ac:dyDescent="0.3">
      <c r="A1085" s="1" t="s">
        <v>2048</v>
      </c>
      <c r="B1085" s="36">
        <v>45141.810682870368</v>
      </c>
      <c r="C1085" s="37">
        <v>45141.816932870373</v>
      </c>
      <c r="D1085" s="6" t="s">
        <v>10</v>
      </c>
      <c r="E1085" s="6" t="s">
        <v>11</v>
      </c>
      <c r="F1085" s="6" t="s">
        <v>24</v>
      </c>
      <c r="G1085" s="6" t="s">
        <v>15</v>
      </c>
      <c r="H1085" s="84" t="str">
        <f t="shared" si="16"/>
        <v>Reason Unknown</v>
      </c>
      <c r="I1085" s="63">
        <f>(tbl_raw_data[[#This Row],[Date Actioned]])-(tbl_raw_data[[#This Row],[Date Tagged]])</f>
        <v>6.2500000058207661E-3</v>
      </c>
      <c r="J1085" s="66">
        <f>HOUR(tbl_raw_data[[#This Row],[time_taken]])*60+MINUTE(tbl_raw_data[[#This Row],[time_taken]])+SECOND(tbl_raw_data[[#This Row],[time_taken]])/60</f>
        <v>9</v>
      </c>
      <c r="K1085" s="68">
        <f>DATE(YEAR(tbl_raw_data[[#This Row],[Date Actioned]]),MONTH(tbl_raw_data[[#This Row],[Date Actioned]]),DAY(tbl_raw_data[[#This Row],[Date Actioned]]))</f>
        <v>45141</v>
      </c>
      <c r="L1085" s="65" t="str">
        <f>UPPER(TEXT(tbl_raw_data[[#This Row],[updated_date]],"MMMM"))</f>
        <v>AUGUST</v>
      </c>
      <c r="M1085" s="65" t="str">
        <f>"WEEK "&amp;IF(ROUNDUP(DAY(tbl_raw_data[[#This Row],[updated_date]])/7,0)=5,4,ROUNDUP(DAY(tbl_raw_data[[#This Row],[updated_date]])/7,0))</f>
        <v>WEEK 1</v>
      </c>
      <c r="N1085" s="71" t="str">
        <f>UPPER(VLOOKUP(tbl_raw_data[[#This Row],[Analyst]],settings!$A$1:$B$15,2,0))</f>
        <v>SAM</v>
      </c>
      <c r="O1085" s="71" t="str">
        <f>TRIM(UPPER(tbl_raw_data[[#This Row],[Outcome]]))</f>
        <v>APPROVE</v>
      </c>
      <c r="P1085" s="71" t="str">
        <f>TRIM(UPPER(tbl_raw_data[[#This Row],[Queue Name]]))</f>
        <v>CONSUMER EXISTING</v>
      </c>
      <c r="Q1085" s="71" t="str">
        <f>IF(tbl_raw_data[[#This Row],[time_taken_in_min]]&lt;=settings!$D$2,"SLA_MET","SLA_NOT_MET")</f>
        <v>SLA_MET</v>
      </c>
    </row>
    <row r="1086" spans="1:17" hidden="1" x14ac:dyDescent="0.3">
      <c r="A1086" s="5" t="s">
        <v>2049</v>
      </c>
      <c r="B1086" s="34">
        <v>45141.814768518518</v>
      </c>
      <c r="C1086" s="35">
        <v>45141.819409722222</v>
      </c>
      <c r="D1086" s="2" t="s">
        <v>15</v>
      </c>
      <c r="E1086" s="3" t="s">
        <v>11</v>
      </c>
      <c r="F1086" s="2" t="s">
        <v>17</v>
      </c>
      <c r="G1086" s="4"/>
      <c r="H1086" s="84" t="str">
        <f t="shared" si="16"/>
        <v>Reason Unknown</v>
      </c>
      <c r="I1086" s="63">
        <f>(tbl_raw_data[[#This Row],[Date Actioned]])-(tbl_raw_data[[#This Row],[Date Tagged]])</f>
        <v>4.6412037045229226E-3</v>
      </c>
      <c r="J1086" s="66">
        <f>HOUR(tbl_raw_data[[#This Row],[time_taken]])*60+MINUTE(tbl_raw_data[[#This Row],[time_taken]])+SECOND(tbl_raw_data[[#This Row],[time_taken]])/60</f>
        <v>6.6833333333333336</v>
      </c>
      <c r="K1086" s="68">
        <f>DATE(YEAR(tbl_raw_data[[#This Row],[Date Actioned]]),MONTH(tbl_raw_data[[#This Row],[Date Actioned]]),DAY(tbl_raw_data[[#This Row],[Date Actioned]]))</f>
        <v>45141</v>
      </c>
      <c r="L1086" s="65" t="str">
        <f>UPPER(TEXT(tbl_raw_data[[#This Row],[updated_date]],"MMMM"))</f>
        <v>AUGUST</v>
      </c>
      <c r="M1086" s="65" t="str">
        <f>"WEEK "&amp;IF(ROUNDUP(DAY(tbl_raw_data[[#This Row],[updated_date]])/7,0)=5,4,ROUNDUP(DAY(tbl_raw_data[[#This Row],[updated_date]])/7,0))</f>
        <v>WEEK 1</v>
      </c>
      <c r="N1086" s="71" t="str">
        <f>UPPER(VLOOKUP(tbl_raw_data[[#This Row],[Analyst]],settings!$A$1:$B$15,2,0))</f>
        <v>MERCEDES</v>
      </c>
      <c r="O1086" s="71" t="str">
        <f>TRIM(UPPER(tbl_raw_data[[#This Row],[Outcome]]))</f>
        <v>APPROVE</v>
      </c>
      <c r="P1086" s="71" t="str">
        <f>TRIM(UPPER(tbl_raw_data[[#This Row],[Queue Name]]))</f>
        <v>CONSUMER EXISTING</v>
      </c>
      <c r="Q1086" s="71" t="str">
        <f>IF(tbl_raw_data[[#This Row],[time_taken_in_min]]&lt;=settings!$D$2,"SLA_MET","SLA_NOT_MET")</f>
        <v>SLA_MET</v>
      </c>
    </row>
    <row r="1087" spans="1:17" hidden="1" x14ac:dyDescent="0.3">
      <c r="A1087" s="7" t="s">
        <v>2050</v>
      </c>
      <c r="B1087" s="36">
        <v>45141.816157407404</v>
      </c>
      <c r="C1087" s="37">
        <v>45141.823611111111</v>
      </c>
      <c r="D1087" s="6" t="s">
        <v>10</v>
      </c>
      <c r="E1087" s="6" t="s">
        <v>11</v>
      </c>
      <c r="F1087" s="6" t="s">
        <v>19</v>
      </c>
      <c r="G1087" s="6" t="s">
        <v>15</v>
      </c>
      <c r="H1087" s="84" t="str">
        <f t="shared" si="16"/>
        <v>Reason Unknown</v>
      </c>
      <c r="I1087" s="63">
        <f>(tbl_raw_data[[#This Row],[Date Actioned]])-(tbl_raw_data[[#This Row],[Date Tagged]])</f>
        <v>7.4537037071422674E-3</v>
      </c>
      <c r="J1087" s="66">
        <f>HOUR(tbl_raw_data[[#This Row],[time_taken]])*60+MINUTE(tbl_raw_data[[#This Row],[time_taken]])+SECOND(tbl_raw_data[[#This Row],[time_taken]])/60</f>
        <v>10.733333333333333</v>
      </c>
      <c r="K1087" s="68">
        <f>DATE(YEAR(tbl_raw_data[[#This Row],[Date Actioned]]),MONTH(tbl_raw_data[[#This Row],[Date Actioned]]),DAY(tbl_raw_data[[#This Row],[Date Actioned]]))</f>
        <v>45141</v>
      </c>
      <c r="L1087" s="65" t="str">
        <f>UPPER(TEXT(tbl_raw_data[[#This Row],[updated_date]],"MMMM"))</f>
        <v>AUGUST</v>
      </c>
      <c r="M1087" s="65" t="str">
        <f>"WEEK "&amp;IF(ROUNDUP(DAY(tbl_raw_data[[#This Row],[updated_date]])/7,0)=5,4,ROUNDUP(DAY(tbl_raw_data[[#This Row],[updated_date]])/7,0))</f>
        <v>WEEK 1</v>
      </c>
      <c r="N1087" s="71" t="str">
        <f>UPPER(VLOOKUP(tbl_raw_data[[#This Row],[Analyst]],settings!$A$1:$B$15,2,0))</f>
        <v>NAVED</v>
      </c>
      <c r="O1087" s="71" t="str">
        <f>TRIM(UPPER(tbl_raw_data[[#This Row],[Outcome]]))</f>
        <v>APPROVE</v>
      </c>
      <c r="P1087" s="71" t="str">
        <f>TRIM(UPPER(tbl_raw_data[[#This Row],[Queue Name]]))</f>
        <v>CONSUMER EXISTING</v>
      </c>
      <c r="Q1087" s="71" t="str">
        <f>IF(tbl_raw_data[[#This Row],[time_taken_in_min]]&lt;=settings!$D$2,"SLA_MET","SLA_NOT_MET")</f>
        <v>SLA_MET</v>
      </c>
    </row>
    <row r="1088" spans="1:17" hidden="1" x14ac:dyDescent="0.3">
      <c r="A1088" s="1" t="s">
        <v>2051</v>
      </c>
      <c r="B1088" s="34">
        <v>45141.82172453704</v>
      </c>
      <c r="C1088" s="35">
        <v>45141.826898148145</v>
      </c>
      <c r="D1088" s="2" t="s">
        <v>15</v>
      </c>
      <c r="E1088" s="3" t="s">
        <v>11</v>
      </c>
      <c r="F1088" s="2" t="s">
        <v>17</v>
      </c>
      <c r="G1088" s="4"/>
      <c r="H1088" s="84" t="str">
        <f t="shared" si="16"/>
        <v>Reason Unknown</v>
      </c>
      <c r="I1088" s="63">
        <f>(tbl_raw_data[[#This Row],[Date Actioned]])-(tbl_raw_data[[#This Row],[Date Tagged]])</f>
        <v>5.1736111054196954E-3</v>
      </c>
      <c r="J1088" s="66">
        <f>HOUR(tbl_raw_data[[#This Row],[time_taken]])*60+MINUTE(tbl_raw_data[[#This Row],[time_taken]])+SECOND(tbl_raw_data[[#This Row],[time_taken]])/60</f>
        <v>7.45</v>
      </c>
      <c r="K1088" s="68">
        <f>DATE(YEAR(tbl_raw_data[[#This Row],[Date Actioned]]),MONTH(tbl_raw_data[[#This Row],[Date Actioned]]),DAY(tbl_raw_data[[#This Row],[Date Actioned]]))</f>
        <v>45141</v>
      </c>
      <c r="L1088" s="65" t="str">
        <f>UPPER(TEXT(tbl_raw_data[[#This Row],[updated_date]],"MMMM"))</f>
        <v>AUGUST</v>
      </c>
      <c r="M1088" s="65" t="str">
        <f>"WEEK "&amp;IF(ROUNDUP(DAY(tbl_raw_data[[#This Row],[updated_date]])/7,0)=5,4,ROUNDUP(DAY(tbl_raw_data[[#This Row],[updated_date]])/7,0))</f>
        <v>WEEK 1</v>
      </c>
      <c r="N1088" s="71" t="str">
        <f>UPPER(VLOOKUP(tbl_raw_data[[#This Row],[Analyst]],settings!$A$1:$B$15,2,0))</f>
        <v>MERCEDES</v>
      </c>
      <c r="O1088" s="71" t="str">
        <f>TRIM(UPPER(tbl_raw_data[[#This Row],[Outcome]]))</f>
        <v>APPROVE</v>
      </c>
      <c r="P1088" s="71" t="str">
        <f>TRIM(UPPER(tbl_raw_data[[#This Row],[Queue Name]]))</f>
        <v>CONSUMER EXISTING</v>
      </c>
      <c r="Q1088" s="71" t="str">
        <f>IF(tbl_raw_data[[#This Row],[time_taken_in_min]]&lt;=settings!$D$2,"SLA_MET","SLA_NOT_MET")</f>
        <v>SLA_MET</v>
      </c>
    </row>
    <row r="1089" spans="1:17" hidden="1" x14ac:dyDescent="0.3">
      <c r="A1089" s="5" t="s">
        <v>2052</v>
      </c>
      <c r="B1089" s="36">
        <v>45141.82199074074</v>
      </c>
      <c r="C1089" s="37">
        <v>45141.829571759263</v>
      </c>
      <c r="D1089" s="6" t="s">
        <v>10</v>
      </c>
      <c r="E1089" s="6" t="s">
        <v>8</v>
      </c>
      <c r="F1089" s="6" t="s">
        <v>24</v>
      </c>
      <c r="G1089" s="6" t="s">
        <v>15</v>
      </c>
      <c r="H1089" s="84" t="str">
        <f t="shared" si="16"/>
        <v>Reason Unknown</v>
      </c>
      <c r="I1089" s="63">
        <f>(tbl_raw_data[[#This Row],[Date Actioned]])-(tbl_raw_data[[#This Row],[Date Tagged]])</f>
        <v>7.5810185226146132E-3</v>
      </c>
      <c r="J1089" s="66">
        <f>HOUR(tbl_raw_data[[#This Row],[time_taken]])*60+MINUTE(tbl_raw_data[[#This Row],[time_taken]])+SECOND(tbl_raw_data[[#This Row],[time_taken]])/60</f>
        <v>10.916666666666666</v>
      </c>
      <c r="K1089" s="68">
        <f>DATE(YEAR(tbl_raw_data[[#This Row],[Date Actioned]]),MONTH(tbl_raw_data[[#This Row],[Date Actioned]]),DAY(tbl_raw_data[[#This Row],[Date Actioned]]))</f>
        <v>45141</v>
      </c>
      <c r="L1089" s="65" t="str">
        <f>UPPER(TEXT(tbl_raw_data[[#This Row],[updated_date]],"MMMM"))</f>
        <v>AUGUST</v>
      </c>
      <c r="M1089" s="65" t="str">
        <f>"WEEK "&amp;IF(ROUNDUP(DAY(tbl_raw_data[[#This Row],[updated_date]])/7,0)=5,4,ROUNDUP(DAY(tbl_raw_data[[#This Row],[updated_date]])/7,0))</f>
        <v>WEEK 1</v>
      </c>
      <c r="N1089" s="71" t="str">
        <f>UPPER(VLOOKUP(tbl_raw_data[[#This Row],[Analyst]],settings!$A$1:$B$15,2,0))</f>
        <v>SAM</v>
      </c>
      <c r="O1089" s="71" t="str">
        <f>TRIM(UPPER(tbl_raw_data[[#This Row],[Outcome]]))</f>
        <v>APPROVE</v>
      </c>
      <c r="P1089" s="71" t="str">
        <f>TRIM(UPPER(tbl_raw_data[[#This Row],[Queue Name]]))</f>
        <v>CONSUMER POST BUREAU</v>
      </c>
      <c r="Q1089" s="71" t="str">
        <f>IF(tbl_raw_data[[#This Row],[time_taken_in_min]]&lt;=settings!$D$2,"SLA_MET","SLA_NOT_MET")</f>
        <v>SLA_MET</v>
      </c>
    </row>
    <row r="1090" spans="1:17" hidden="1" x14ac:dyDescent="0.3">
      <c r="A1090" s="7" t="s">
        <v>2053</v>
      </c>
      <c r="B1090" s="34">
        <v>45141.826412037037</v>
      </c>
      <c r="C1090" s="38">
        <v>45141.835462962961</v>
      </c>
      <c r="D1090" s="3" t="s">
        <v>10</v>
      </c>
      <c r="E1090" s="3" t="s">
        <v>11</v>
      </c>
      <c r="F1090" s="3" t="s">
        <v>19</v>
      </c>
      <c r="G1090" s="3" t="s">
        <v>15</v>
      </c>
      <c r="H1090" s="84" t="str">
        <f t="shared" si="16"/>
        <v>Reason Unknown</v>
      </c>
      <c r="I1090" s="63">
        <f>(tbl_raw_data[[#This Row],[Date Actioned]])-(tbl_raw_data[[#This Row],[Date Tagged]])</f>
        <v>9.0509259243845008E-3</v>
      </c>
      <c r="J1090" s="66">
        <f>HOUR(tbl_raw_data[[#This Row],[time_taken]])*60+MINUTE(tbl_raw_data[[#This Row],[time_taken]])+SECOND(tbl_raw_data[[#This Row],[time_taken]])/60</f>
        <v>13.033333333333333</v>
      </c>
      <c r="K1090" s="68">
        <f>DATE(YEAR(tbl_raw_data[[#This Row],[Date Actioned]]),MONTH(tbl_raw_data[[#This Row],[Date Actioned]]),DAY(tbl_raw_data[[#This Row],[Date Actioned]]))</f>
        <v>45141</v>
      </c>
      <c r="L1090" s="65" t="str">
        <f>UPPER(TEXT(tbl_raw_data[[#This Row],[updated_date]],"MMMM"))</f>
        <v>AUGUST</v>
      </c>
      <c r="M1090" s="65" t="str">
        <f>"WEEK "&amp;IF(ROUNDUP(DAY(tbl_raw_data[[#This Row],[updated_date]])/7,0)=5,4,ROUNDUP(DAY(tbl_raw_data[[#This Row],[updated_date]])/7,0))</f>
        <v>WEEK 1</v>
      </c>
      <c r="N1090" s="71" t="str">
        <f>UPPER(VLOOKUP(tbl_raw_data[[#This Row],[Analyst]],settings!$A$1:$B$15,2,0))</f>
        <v>NAVED</v>
      </c>
      <c r="O1090" s="71" t="str">
        <f>TRIM(UPPER(tbl_raw_data[[#This Row],[Outcome]]))</f>
        <v>APPROVE</v>
      </c>
      <c r="P1090" s="71" t="str">
        <f>TRIM(UPPER(tbl_raw_data[[#This Row],[Queue Name]]))</f>
        <v>CONSUMER EXISTING</v>
      </c>
      <c r="Q1090" s="71" t="str">
        <f>IF(tbl_raw_data[[#This Row],[time_taken_in_min]]&lt;=settings!$D$2,"SLA_MET","SLA_NOT_MET")</f>
        <v>SLA_MET</v>
      </c>
    </row>
    <row r="1091" spans="1:17" hidden="1" x14ac:dyDescent="0.3">
      <c r="A1091" s="1" t="s">
        <v>2054</v>
      </c>
      <c r="B1091" s="36">
        <v>45141.836099537039</v>
      </c>
      <c r="C1091" s="37">
        <v>45141.839641203704</v>
      </c>
      <c r="D1091" s="6" t="s">
        <v>10</v>
      </c>
      <c r="E1091" s="6" t="s">
        <v>11</v>
      </c>
      <c r="F1091" s="6" t="s">
        <v>24</v>
      </c>
      <c r="G1091" s="6" t="s">
        <v>23</v>
      </c>
      <c r="H1091" s="84" t="str">
        <f t="shared" ref="H1091:H1154" si="17">IF(OR(ISNUMBER(SEARCH("duplicate",G1091)), ISNUMBER(SEARCH("previously",G1091)), ISNUMBER(SEARCH("previously approved",G1091))), "Duplicate Application",
IF(OR(ISNUMBER(SEARCH("incorrect",G1091)), ISNUMBER(SEARCH("remove", G1091))), "Incorrect Details",
IF(ISNUMBER(SEARCH("incomplete",G1091)), "Incomplete Details",
IF(ISNUMBER(SEARCH("overdue",G1091)), "Overdue Bill",
IF(OR(ISNUMBER(SEARCH("resubmit as", G1091)), ISNUMBER(SEARCH("re-submit as", G1091))), "Incorrect Queue",
IF(OR(ISNUMBER(SEARCH("100",G1091)), ISNUMBER(SEARCH("correct", G1091)), ISNUMBER(SEARCH("email", G1091)), ISNUMBER(SEARCH("please submit", G1091)), ISNUMBER(SEARCH("please resubmit",G1091)), ISNUMBER(SEARCH("please re-submit", G1091)), ISNUMBER(SEARCH("please send", G1091))), "Incomplete Details",
IF(ISNUMBER(SEARCH("error", G1091)), "System Error", "Reason Unknown")))))))</f>
        <v>Reason Unknown</v>
      </c>
      <c r="I1091" s="63">
        <f>(tbl_raw_data[[#This Row],[Date Actioned]])-(tbl_raw_data[[#This Row],[Date Tagged]])</f>
        <v>3.5416666651144624E-3</v>
      </c>
      <c r="J1091" s="66">
        <f>HOUR(tbl_raw_data[[#This Row],[time_taken]])*60+MINUTE(tbl_raw_data[[#This Row],[time_taken]])+SECOND(tbl_raw_data[[#This Row],[time_taken]])/60</f>
        <v>5.0999999999999996</v>
      </c>
      <c r="K1091" s="68">
        <f>DATE(YEAR(tbl_raw_data[[#This Row],[Date Actioned]]),MONTH(tbl_raw_data[[#This Row],[Date Actioned]]),DAY(tbl_raw_data[[#This Row],[Date Actioned]]))</f>
        <v>45141</v>
      </c>
      <c r="L1091" s="65" t="str">
        <f>UPPER(TEXT(tbl_raw_data[[#This Row],[updated_date]],"MMMM"))</f>
        <v>AUGUST</v>
      </c>
      <c r="M1091" s="65" t="str">
        <f>"WEEK "&amp;IF(ROUNDUP(DAY(tbl_raw_data[[#This Row],[updated_date]])/7,0)=5,4,ROUNDUP(DAY(tbl_raw_data[[#This Row],[updated_date]])/7,0))</f>
        <v>WEEK 1</v>
      </c>
      <c r="N1091" s="71" t="str">
        <f>UPPER(VLOOKUP(tbl_raw_data[[#This Row],[Analyst]],settings!$A$1:$B$15,2,0))</f>
        <v>SAM</v>
      </c>
      <c r="O1091" s="71" t="str">
        <f>TRIM(UPPER(tbl_raw_data[[#This Row],[Outcome]]))</f>
        <v>APPROVE</v>
      </c>
      <c r="P1091" s="71" t="str">
        <f>TRIM(UPPER(tbl_raw_data[[#This Row],[Queue Name]]))</f>
        <v>CONSUMER EXISTING</v>
      </c>
      <c r="Q1091" s="71" t="str">
        <f>IF(tbl_raw_data[[#This Row],[time_taken_in_min]]&lt;=settings!$D$2,"SLA_MET","SLA_NOT_MET")</f>
        <v>SLA_MET</v>
      </c>
    </row>
    <row r="1092" spans="1:17" hidden="1" x14ac:dyDescent="0.3">
      <c r="A1092" s="5" t="s">
        <v>2055</v>
      </c>
      <c r="B1092" s="34">
        <v>45141.839236111111</v>
      </c>
      <c r="C1092" s="38">
        <v>45141.843935185185</v>
      </c>
      <c r="D1092" s="3" t="s">
        <v>10</v>
      </c>
      <c r="E1092" s="3" t="s">
        <v>18</v>
      </c>
      <c r="F1092" s="3" t="s">
        <v>19</v>
      </c>
      <c r="G1092" s="3" t="s">
        <v>15</v>
      </c>
      <c r="H1092" s="84" t="str">
        <f t="shared" si="17"/>
        <v>Reason Unknown</v>
      </c>
      <c r="I1092" s="63">
        <f>(tbl_raw_data[[#This Row],[Date Actioned]])-(tbl_raw_data[[#This Row],[Date Tagged]])</f>
        <v>4.6990740738692693E-3</v>
      </c>
      <c r="J1092" s="66">
        <f>HOUR(tbl_raw_data[[#This Row],[time_taken]])*60+MINUTE(tbl_raw_data[[#This Row],[time_taken]])+SECOND(tbl_raw_data[[#This Row],[time_taken]])/60</f>
        <v>6.7666666666666666</v>
      </c>
      <c r="K1092" s="68">
        <f>DATE(YEAR(tbl_raw_data[[#This Row],[Date Actioned]]),MONTH(tbl_raw_data[[#This Row],[Date Actioned]]),DAY(tbl_raw_data[[#This Row],[Date Actioned]]))</f>
        <v>45141</v>
      </c>
      <c r="L1092" s="65" t="str">
        <f>UPPER(TEXT(tbl_raw_data[[#This Row],[updated_date]],"MMMM"))</f>
        <v>AUGUST</v>
      </c>
      <c r="M1092" s="65" t="str">
        <f>"WEEK "&amp;IF(ROUNDUP(DAY(tbl_raw_data[[#This Row],[updated_date]])/7,0)=5,4,ROUNDUP(DAY(tbl_raw_data[[#This Row],[updated_date]])/7,0))</f>
        <v>WEEK 1</v>
      </c>
      <c r="N1092" s="71" t="str">
        <f>UPPER(VLOOKUP(tbl_raw_data[[#This Row],[Analyst]],settings!$A$1:$B$15,2,0))</f>
        <v>NAVED</v>
      </c>
      <c r="O1092" s="71" t="str">
        <f>TRIM(UPPER(tbl_raw_data[[#This Row],[Outcome]]))</f>
        <v>APPROVE</v>
      </c>
      <c r="P1092" s="71" t="str">
        <f>TRIM(UPPER(tbl_raw_data[[#This Row],[Queue Name]]))</f>
        <v>CONSUMER PRE BUREAU</v>
      </c>
      <c r="Q1092" s="71" t="str">
        <f>IF(tbl_raw_data[[#This Row],[time_taken_in_min]]&lt;=settings!$D$2,"SLA_MET","SLA_NOT_MET")</f>
        <v>SLA_MET</v>
      </c>
    </row>
    <row r="1093" spans="1:17" hidden="1" x14ac:dyDescent="0.3">
      <c r="A1093" s="7" t="s">
        <v>2056</v>
      </c>
      <c r="B1093" s="36">
        <v>45141.856377314813</v>
      </c>
      <c r="C1093" s="37">
        <v>45141.864479166667</v>
      </c>
      <c r="D1093" s="6" t="s">
        <v>10</v>
      </c>
      <c r="E1093" s="6" t="s">
        <v>11</v>
      </c>
      <c r="F1093" s="6" t="s">
        <v>17</v>
      </c>
      <c r="G1093" s="6" t="s">
        <v>15</v>
      </c>
      <c r="H1093" s="84" t="str">
        <f t="shared" si="17"/>
        <v>Reason Unknown</v>
      </c>
      <c r="I1093" s="63">
        <f>(tbl_raw_data[[#This Row],[Date Actioned]])-(tbl_raw_data[[#This Row],[Date Tagged]])</f>
        <v>8.1018518540076911E-3</v>
      </c>
      <c r="J1093" s="66">
        <f>HOUR(tbl_raw_data[[#This Row],[time_taken]])*60+MINUTE(tbl_raw_data[[#This Row],[time_taken]])+SECOND(tbl_raw_data[[#This Row],[time_taken]])/60</f>
        <v>11.666666666666666</v>
      </c>
      <c r="K1093" s="68">
        <f>DATE(YEAR(tbl_raw_data[[#This Row],[Date Actioned]]),MONTH(tbl_raw_data[[#This Row],[Date Actioned]]),DAY(tbl_raw_data[[#This Row],[Date Actioned]]))</f>
        <v>45141</v>
      </c>
      <c r="L1093" s="65" t="str">
        <f>UPPER(TEXT(tbl_raw_data[[#This Row],[updated_date]],"MMMM"))</f>
        <v>AUGUST</v>
      </c>
      <c r="M1093" s="65" t="str">
        <f>"WEEK "&amp;IF(ROUNDUP(DAY(tbl_raw_data[[#This Row],[updated_date]])/7,0)=5,4,ROUNDUP(DAY(tbl_raw_data[[#This Row],[updated_date]])/7,0))</f>
        <v>WEEK 1</v>
      </c>
      <c r="N1093" s="71" t="str">
        <f>UPPER(VLOOKUP(tbl_raw_data[[#This Row],[Analyst]],settings!$A$1:$B$15,2,0))</f>
        <v>MERCEDES</v>
      </c>
      <c r="O1093" s="71" t="str">
        <f>TRIM(UPPER(tbl_raw_data[[#This Row],[Outcome]]))</f>
        <v>APPROVE</v>
      </c>
      <c r="P1093" s="71" t="str">
        <f>TRIM(UPPER(tbl_raw_data[[#This Row],[Queue Name]]))</f>
        <v>CONSUMER EXISTING</v>
      </c>
      <c r="Q1093" s="71" t="str">
        <f>IF(tbl_raw_data[[#This Row],[time_taken_in_min]]&lt;=settings!$D$2,"SLA_MET","SLA_NOT_MET")</f>
        <v>SLA_MET</v>
      </c>
    </row>
    <row r="1094" spans="1:17" hidden="1" x14ac:dyDescent="0.3">
      <c r="A1094" s="1" t="s">
        <v>2057</v>
      </c>
      <c r="B1094" s="34">
        <v>45141.863020833334</v>
      </c>
      <c r="C1094" s="35">
        <v>45141.866944444446</v>
      </c>
      <c r="D1094" s="2" t="s">
        <v>15</v>
      </c>
      <c r="E1094" s="3" t="s">
        <v>8</v>
      </c>
      <c r="F1094" s="2" t="s">
        <v>24</v>
      </c>
      <c r="G1094" s="4"/>
      <c r="H1094" s="84" t="str">
        <f t="shared" si="17"/>
        <v>Reason Unknown</v>
      </c>
      <c r="I1094" s="63">
        <f>(tbl_raw_data[[#This Row],[Date Actioned]])-(tbl_raw_data[[#This Row],[Date Tagged]])</f>
        <v>3.9236111115314998E-3</v>
      </c>
      <c r="J1094" s="66">
        <f>HOUR(tbl_raw_data[[#This Row],[time_taken]])*60+MINUTE(tbl_raw_data[[#This Row],[time_taken]])+SECOND(tbl_raw_data[[#This Row],[time_taken]])/60</f>
        <v>5.65</v>
      </c>
      <c r="K1094" s="68">
        <f>DATE(YEAR(tbl_raw_data[[#This Row],[Date Actioned]]),MONTH(tbl_raw_data[[#This Row],[Date Actioned]]),DAY(tbl_raw_data[[#This Row],[Date Actioned]]))</f>
        <v>45141</v>
      </c>
      <c r="L1094" s="65" t="str">
        <f>UPPER(TEXT(tbl_raw_data[[#This Row],[updated_date]],"MMMM"))</f>
        <v>AUGUST</v>
      </c>
      <c r="M1094" s="65" t="str">
        <f>"WEEK "&amp;IF(ROUNDUP(DAY(tbl_raw_data[[#This Row],[updated_date]])/7,0)=5,4,ROUNDUP(DAY(tbl_raw_data[[#This Row],[updated_date]])/7,0))</f>
        <v>WEEK 1</v>
      </c>
      <c r="N1094" s="71" t="str">
        <f>UPPER(VLOOKUP(tbl_raw_data[[#This Row],[Analyst]],settings!$A$1:$B$15,2,0))</f>
        <v>SAM</v>
      </c>
      <c r="O1094" s="71" t="str">
        <f>TRIM(UPPER(tbl_raw_data[[#This Row],[Outcome]]))</f>
        <v>APPROVE</v>
      </c>
      <c r="P1094" s="71" t="str">
        <f>TRIM(UPPER(tbl_raw_data[[#This Row],[Queue Name]]))</f>
        <v>CONSUMER POST BUREAU</v>
      </c>
      <c r="Q1094" s="71" t="str">
        <f>IF(tbl_raw_data[[#This Row],[time_taken_in_min]]&lt;=settings!$D$2,"SLA_MET","SLA_NOT_MET")</f>
        <v>SLA_MET</v>
      </c>
    </row>
    <row r="1095" spans="1:17" hidden="1" x14ac:dyDescent="0.3">
      <c r="A1095" s="5" t="s">
        <v>2058</v>
      </c>
      <c r="B1095" s="36">
        <v>45141.912280092591</v>
      </c>
      <c r="C1095" s="39">
        <v>45141.919537037036</v>
      </c>
      <c r="D1095" s="8" t="s">
        <v>15</v>
      </c>
      <c r="E1095" s="6" t="s">
        <v>11</v>
      </c>
      <c r="F1095" s="8" t="s">
        <v>24</v>
      </c>
      <c r="G1095" s="9"/>
      <c r="H1095" s="84" t="str">
        <f t="shared" si="17"/>
        <v>Reason Unknown</v>
      </c>
      <c r="I1095" s="63">
        <f>(tbl_raw_data[[#This Row],[Date Actioned]])-(tbl_raw_data[[#This Row],[Date Tagged]])</f>
        <v>7.2569444455439225E-3</v>
      </c>
      <c r="J1095" s="66">
        <f>HOUR(tbl_raw_data[[#This Row],[time_taken]])*60+MINUTE(tbl_raw_data[[#This Row],[time_taken]])+SECOND(tbl_raw_data[[#This Row],[time_taken]])/60</f>
        <v>10.45</v>
      </c>
      <c r="K1095" s="68">
        <f>DATE(YEAR(tbl_raw_data[[#This Row],[Date Actioned]]),MONTH(tbl_raw_data[[#This Row],[Date Actioned]]),DAY(tbl_raw_data[[#This Row],[Date Actioned]]))</f>
        <v>45141</v>
      </c>
      <c r="L1095" s="65" t="str">
        <f>UPPER(TEXT(tbl_raw_data[[#This Row],[updated_date]],"MMMM"))</f>
        <v>AUGUST</v>
      </c>
      <c r="M1095" s="65" t="str">
        <f>"WEEK "&amp;IF(ROUNDUP(DAY(tbl_raw_data[[#This Row],[updated_date]])/7,0)=5,4,ROUNDUP(DAY(tbl_raw_data[[#This Row],[updated_date]])/7,0))</f>
        <v>WEEK 1</v>
      </c>
      <c r="N1095" s="71" t="str">
        <f>UPPER(VLOOKUP(tbl_raw_data[[#This Row],[Analyst]],settings!$A$1:$B$15,2,0))</f>
        <v>SAM</v>
      </c>
      <c r="O1095" s="71" t="str">
        <f>TRIM(UPPER(tbl_raw_data[[#This Row],[Outcome]]))</f>
        <v>APPROVE</v>
      </c>
      <c r="P1095" s="71" t="str">
        <f>TRIM(UPPER(tbl_raw_data[[#This Row],[Queue Name]]))</f>
        <v>CONSUMER EXISTING</v>
      </c>
      <c r="Q1095" s="71" t="str">
        <f>IF(tbl_raw_data[[#This Row],[time_taken_in_min]]&lt;=settings!$D$2,"SLA_MET","SLA_NOT_MET")</f>
        <v>SLA_MET</v>
      </c>
    </row>
    <row r="1096" spans="1:17" x14ac:dyDescent="0.3">
      <c r="A1096" s="7" t="s">
        <v>2059</v>
      </c>
      <c r="B1096" s="34">
        <v>45141.431712962964</v>
      </c>
      <c r="C1096" s="35">
        <v>45141.442847222221</v>
      </c>
      <c r="D1096" s="2" t="s">
        <v>36</v>
      </c>
      <c r="E1096" s="3" t="s">
        <v>8</v>
      </c>
      <c r="F1096" s="2" t="s">
        <v>14</v>
      </c>
      <c r="G1096" s="4"/>
      <c r="H1096" s="84" t="str">
        <f t="shared" si="17"/>
        <v>Reason Unknown</v>
      </c>
      <c r="I1096" s="63">
        <f>(tbl_raw_data[[#This Row],[Date Actioned]])-(tbl_raw_data[[#This Row],[Date Tagged]])</f>
        <v>1.113425925723277E-2</v>
      </c>
      <c r="J1096" s="66">
        <f>HOUR(tbl_raw_data[[#This Row],[time_taken]])*60+MINUTE(tbl_raw_data[[#This Row],[time_taken]])+SECOND(tbl_raw_data[[#This Row],[time_taken]])/60</f>
        <v>16.033333333333335</v>
      </c>
      <c r="K1096" s="68">
        <f>DATE(YEAR(tbl_raw_data[[#This Row],[Date Actioned]]),MONTH(tbl_raw_data[[#This Row],[Date Actioned]]),DAY(tbl_raw_data[[#This Row],[Date Actioned]]))</f>
        <v>45141</v>
      </c>
      <c r="L1096" s="65" t="str">
        <f>UPPER(TEXT(tbl_raw_data[[#This Row],[updated_date]],"MMMM"))</f>
        <v>AUGUST</v>
      </c>
      <c r="M1096" s="65" t="str">
        <f>"WEEK "&amp;IF(ROUNDUP(DAY(tbl_raw_data[[#This Row],[updated_date]])/7,0)=5,4,ROUNDUP(DAY(tbl_raw_data[[#This Row],[updated_date]])/7,0))</f>
        <v>WEEK 1</v>
      </c>
      <c r="N1096" s="71" t="str">
        <f>UPPER(VLOOKUP(tbl_raw_data[[#This Row],[Analyst]],settings!$A$1:$B$15,2,0))</f>
        <v>CAMROON</v>
      </c>
      <c r="O1096" s="71" t="str">
        <f>TRIM(UPPER(tbl_raw_data[[#This Row],[Outcome]]))</f>
        <v>DECLINE</v>
      </c>
      <c r="P1096" s="71" t="str">
        <f>TRIM(UPPER(tbl_raw_data[[#This Row],[Queue Name]]))</f>
        <v>CONSUMER POST BUREAU</v>
      </c>
      <c r="Q1096" s="71" t="str">
        <f>IF(tbl_raw_data[[#This Row],[time_taken_in_min]]&lt;=settings!$D$2,"SLA_MET","SLA_NOT_MET")</f>
        <v>SLA_MET</v>
      </c>
    </row>
    <row r="1097" spans="1:17" x14ac:dyDescent="0.3">
      <c r="A1097" s="1" t="s">
        <v>2060</v>
      </c>
      <c r="B1097" s="36">
        <v>45141.442280092589</v>
      </c>
      <c r="C1097" s="37">
        <v>45141.444826388892</v>
      </c>
      <c r="D1097" s="6" t="s">
        <v>33</v>
      </c>
      <c r="E1097" s="6" t="s">
        <v>11</v>
      </c>
      <c r="F1097" s="6" t="s">
        <v>207</v>
      </c>
      <c r="G1097" s="6" t="s">
        <v>43</v>
      </c>
      <c r="H1097" s="84" t="str">
        <f t="shared" si="17"/>
        <v>Reason Unknown</v>
      </c>
      <c r="I1097" s="63">
        <f>(tbl_raw_data[[#This Row],[Date Actioned]])-(tbl_raw_data[[#This Row],[Date Tagged]])</f>
        <v>2.5462963021709584E-3</v>
      </c>
      <c r="J1097" s="66">
        <f>HOUR(tbl_raw_data[[#This Row],[time_taken]])*60+MINUTE(tbl_raw_data[[#This Row],[time_taken]])+SECOND(tbl_raw_data[[#This Row],[time_taken]])/60</f>
        <v>3.6666666666666665</v>
      </c>
      <c r="K1097" s="68">
        <f>DATE(YEAR(tbl_raw_data[[#This Row],[Date Actioned]]),MONTH(tbl_raw_data[[#This Row],[Date Actioned]]),DAY(tbl_raw_data[[#This Row],[Date Actioned]]))</f>
        <v>45141</v>
      </c>
      <c r="L1097" s="65" t="str">
        <f>UPPER(TEXT(tbl_raw_data[[#This Row],[updated_date]],"MMMM"))</f>
        <v>AUGUST</v>
      </c>
      <c r="M1097" s="65" t="str">
        <f>"WEEK "&amp;IF(ROUNDUP(DAY(tbl_raw_data[[#This Row],[updated_date]])/7,0)=5,4,ROUNDUP(DAY(tbl_raw_data[[#This Row],[updated_date]])/7,0))</f>
        <v>WEEK 1</v>
      </c>
      <c r="N1097" s="71" t="str">
        <f>UPPER(VLOOKUP(tbl_raw_data[[#This Row],[Analyst]],settings!$A$1:$B$15,2,0))</f>
        <v>RAJ</v>
      </c>
      <c r="O1097" s="71" t="str">
        <f>TRIM(UPPER(tbl_raw_data[[#This Row],[Outcome]]))</f>
        <v>DECLINE</v>
      </c>
      <c r="P1097" s="71" t="str">
        <f>TRIM(UPPER(tbl_raw_data[[#This Row],[Queue Name]]))</f>
        <v>CONSUMER EXISTING</v>
      </c>
      <c r="Q1097" s="71" t="str">
        <f>IF(tbl_raw_data[[#This Row],[time_taken_in_min]]&lt;=settings!$D$2,"SLA_MET","SLA_NOT_MET")</f>
        <v>SLA_MET</v>
      </c>
    </row>
    <row r="1098" spans="1:17" x14ac:dyDescent="0.3">
      <c r="A1098" s="5" t="s">
        <v>2061</v>
      </c>
      <c r="B1098" s="34">
        <v>45141.460243055553</v>
      </c>
      <c r="C1098" s="35">
        <v>45141.468391203707</v>
      </c>
      <c r="D1098" s="2" t="s">
        <v>36</v>
      </c>
      <c r="E1098" s="3" t="s">
        <v>8</v>
      </c>
      <c r="F1098" s="2" t="s">
        <v>14</v>
      </c>
      <c r="G1098" s="4"/>
      <c r="H1098" s="84" t="str">
        <f t="shared" si="17"/>
        <v>Reason Unknown</v>
      </c>
      <c r="I1098" s="63">
        <f>(tbl_raw_data[[#This Row],[Date Actioned]])-(tbl_raw_data[[#This Row],[Date Tagged]])</f>
        <v>8.1481481538503431E-3</v>
      </c>
      <c r="J1098" s="66">
        <f>HOUR(tbl_raw_data[[#This Row],[time_taken]])*60+MINUTE(tbl_raw_data[[#This Row],[time_taken]])+SECOND(tbl_raw_data[[#This Row],[time_taken]])/60</f>
        <v>11.733333333333333</v>
      </c>
      <c r="K1098" s="68">
        <f>DATE(YEAR(tbl_raw_data[[#This Row],[Date Actioned]]),MONTH(tbl_raw_data[[#This Row],[Date Actioned]]),DAY(tbl_raw_data[[#This Row],[Date Actioned]]))</f>
        <v>45141</v>
      </c>
      <c r="L1098" s="65" t="str">
        <f>UPPER(TEXT(tbl_raw_data[[#This Row],[updated_date]],"MMMM"))</f>
        <v>AUGUST</v>
      </c>
      <c r="M1098" s="65" t="str">
        <f>"WEEK "&amp;IF(ROUNDUP(DAY(tbl_raw_data[[#This Row],[updated_date]])/7,0)=5,4,ROUNDUP(DAY(tbl_raw_data[[#This Row],[updated_date]])/7,0))</f>
        <v>WEEK 1</v>
      </c>
      <c r="N1098" s="71" t="str">
        <f>UPPER(VLOOKUP(tbl_raw_data[[#This Row],[Analyst]],settings!$A$1:$B$15,2,0))</f>
        <v>CAMROON</v>
      </c>
      <c r="O1098" s="71" t="str">
        <f>TRIM(UPPER(tbl_raw_data[[#This Row],[Outcome]]))</f>
        <v>DECLINE</v>
      </c>
      <c r="P1098" s="71" t="str">
        <f>TRIM(UPPER(tbl_raw_data[[#This Row],[Queue Name]]))</f>
        <v>CONSUMER POST BUREAU</v>
      </c>
      <c r="Q1098" s="71" t="str">
        <f>IF(tbl_raw_data[[#This Row],[time_taken_in_min]]&lt;=settings!$D$2,"SLA_MET","SLA_NOT_MET")</f>
        <v>SLA_MET</v>
      </c>
    </row>
    <row r="1099" spans="1:17" x14ac:dyDescent="0.3">
      <c r="A1099" s="7" t="s">
        <v>2062</v>
      </c>
      <c r="B1099" s="36">
        <v>45141.487187500003</v>
      </c>
      <c r="C1099" s="37">
        <v>45141.494085648148</v>
      </c>
      <c r="D1099" s="6" t="s">
        <v>33</v>
      </c>
      <c r="E1099" s="6" t="s">
        <v>18</v>
      </c>
      <c r="F1099" s="6" t="s">
        <v>206</v>
      </c>
      <c r="G1099" s="52" t="s">
        <v>251</v>
      </c>
      <c r="H1099" s="84" t="str">
        <f t="shared" si="17"/>
        <v>Reason Unknown</v>
      </c>
      <c r="I1099" s="63">
        <f>(tbl_raw_data[[#This Row],[Date Actioned]])-(tbl_raw_data[[#This Row],[Date Tagged]])</f>
        <v>6.8981481454102322E-3</v>
      </c>
      <c r="J1099" s="66">
        <f>HOUR(tbl_raw_data[[#This Row],[time_taken]])*60+MINUTE(tbl_raw_data[[#This Row],[time_taken]])+SECOND(tbl_raw_data[[#This Row],[time_taken]])/60</f>
        <v>9.9333333333333336</v>
      </c>
      <c r="K1099" s="68">
        <f>DATE(YEAR(tbl_raw_data[[#This Row],[Date Actioned]]),MONTH(tbl_raw_data[[#This Row],[Date Actioned]]),DAY(tbl_raw_data[[#This Row],[Date Actioned]]))</f>
        <v>45141</v>
      </c>
      <c r="L1099" s="65" t="str">
        <f>UPPER(TEXT(tbl_raw_data[[#This Row],[updated_date]],"MMMM"))</f>
        <v>AUGUST</v>
      </c>
      <c r="M1099" s="65" t="str">
        <f>"WEEK "&amp;IF(ROUNDUP(DAY(tbl_raw_data[[#This Row],[updated_date]])/7,0)=5,4,ROUNDUP(DAY(tbl_raw_data[[#This Row],[updated_date]])/7,0))</f>
        <v>WEEK 1</v>
      </c>
      <c r="N1099" s="71" t="str">
        <f>UPPER(VLOOKUP(tbl_raw_data[[#This Row],[Analyst]],settings!$A$1:$B$15,2,0))</f>
        <v>HARDIK</v>
      </c>
      <c r="O1099" s="71" t="str">
        <f>TRIM(UPPER(tbl_raw_data[[#This Row],[Outcome]]))</f>
        <v>DECLINE</v>
      </c>
      <c r="P1099" s="71" t="str">
        <f>TRIM(UPPER(tbl_raw_data[[#This Row],[Queue Name]]))</f>
        <v>CONSUMER PRE BUREAU</v>
      </c>
      <c r="Q1099" s="71" t="str">
        <f>IF(tbl_raw_data[[#This Row],[time_taken_in_min]]&lt;=settings!$D$2,"SLA_MET","SLA_NOT_MET")</f>
        <v>SLA_MET</v>
      </c>
    </row>
    <row r="1100" spans="1:17" x14ac:dyDescent="0.3">
      <c r="A1100" s="1" t="s">
        <v>2063</v>
      </c>
      <c r="B1100" s="34">
        <v>45141.488981481481</v>
      </c>
      <c r="C1100" s="38">
        <v>45141.505173611113</v>
      </c>
      <c r="D1100" s="3" t="s">
        <v>33</v>
      </c>
      <c r="E1100" s="3" t="s">
        <v>11</v>
      </c>
      <c r="F1100" s="3" t="s">
        <v>19</v>
      </c>
      <c r="G1100" s="3" t="s">
        <v>42</v>
      </c>
      <c r="H1100" s="84" t="str">
        <f t="shared" si="17"/>
        <v>Reason Unknown</v>
      </c>
      <c r="I1100" s="63">
        <f>(tbl_raw_data[[#This Row],[Date Actioned]])-(tbl_raw_data[[#This Row],[Date Tagged]])</f>
        <v>1.619212963123573E-2</v>
      </c>
      <c r="J1100" s="66">
        <f>HOUR(tbl_raw_data[[#This Row],[time_taken]])*60+MINUTE(tbl_raw_data[[#This Row],[time_taken]])+SECOND(tbl_raw_data[[#This Row],[time_taken]])/60</f>
        <v>23.316666666666666</v>
      </c>
      <c r="K1100" s="68">
        <f>DATE(YEAR(tbl_raw_data[[#This Row],[Date Actioned]]),MONTH(tbl_raw_data[[#This Row],[Date Actioned]]),DAY(tbl_raw_data[[#This Row],[Date Actioned]]))</f>
        <v>45141</v>
      </c>
      <c r="L1100" s="65" t="str">
        <f>UPPER(TEXT(tbl_raw_data[[#This Row],[updated_date]],"MMMM"))</f>
        <v>AUGUST</v>
      </c>
      <c r="M1100" s="65" t="str">
        <f>"WEEK "&amp;IF(ROUNDUP(DAY(tbl_raw_data[[#This Row],[updated_date]])/7,0)=5,4,ROUNDUP(DAY(tbl_raw_data[[#This Row],[updated_date]])/7,0))</f>
        <v>WEEK 1</v>
      </c>
      <c r="N1100" s="71" t="str">
        <f>UPPER(VLOOKUP(tbl_raw_data[[#This Row],[Analyst]],settings!$A$1:$B$15,2,0))</f>
        <v>NAVED</v>
      </c>
      <c r="O1100" s="71" t="str">
        <f>TRIM(UPPER(tbl_raw_data[[#This Row],[Outcome]]))</f>
        <v>DECLINE</v>
      </c>
      <c r="P1100" s="71" t="str">
        <f>TRIM(UPPER(tbl_raw_data[[#This Row],[Queue Name]]))</f>
        <v>CONSUMER EXISTING</v>
      </c>
      <c r="Q1100" s="71" t="str">
        <f>IF(tbl_raw_data[[#This Row],[time_taken_in_min]]&lt;=settings!$D$2,"SLA_MET","SLA_NOT_MET")</f>
        <v>SLA_NOT_MET</v>
      </c>
    </row>
    <row r="1101" spans="1:17" x14ac:dyDescent="0.3">
      <c r="A1101" s="5" t="s">
        <v>2064</v>
      </c>
      <c r="B1101" s="36">
        <v>45141.507997685185</v>
      </c>
      <c r="C1101" s="37">
        <v>45141.510613425926</v>
      </c>
      <c r="D1101" s="6" t="s">
        <v>33</v>
      </c>
      <c r="E1101" s="6" t="s">
        <v>8</v>
      </c>
      <c r="F1101" s="6" t="s">
        <v>17</v>
      </c>
      <c r="G1101" s="6" t="s">
        <v>37</v>
      </c>
      <c r="H1101" s="84" t="str">
        <f t="shared" si="17"/>
        <v>Reason Unknown</v>
      </c>
      <c r="I1101" s="63">
        <f>(tbl_raw_data[[#This Row],[Date Actioned]])-(tbl_raw_data[[#This Row],[Date Tagged]])</f>
        <v>2.6157407410209998E-3</v>
      </c>
      <c r="J1101" s="66">
        <f>HOUR(tbl_raw_data[[#This Row],[time_taken]])*60+MINUTE(tbl_raw_data[[#This Row],[time_taken]])+SECOND(tbl_raw_data[[#This Row],[time_taken]])/60</f>
        <v>3.7666666666666666</v>
      </c>
      <c r="K1101" s="68">
        <f>DATE(YEAR(tbl_raw_data[[#This Row],[Date Actioned]]),MONTH(tbl_raw_data[[#This Row],[Date Actioned]]),DAY(tbl_raw_data[[#This Row],[Date Actioned]]))</f>
        <v>45141</v>
      </c>
      <c r="L1101" s="65" t="str">
        <f>UPPER(TEXT(tbl_raw_data[[#This Row],[updated_date]],"MMMM"))</f>
        <v>AUGUST</v>
      </c>
      <c r="M1101" s="65" t="str">
        <f>"WEEK "&amp;IF(ROUNDUP(DAY(tbl_raw_data[[#This Row],[updated_date]])/7,0)=5,4,ROUNDUP(DAY(tbl_raw_data[[#This Row],[updated_date]])/7,0))</f>
        <v>WEEK 1</v>
      </c>
      <c r="N1101" s="71" t="str">
        <f>UPPER(VLOOKUP(tbl_raw_data[[#This Row],[Analyst]],settings!$A$1:$B$15,2,0))</f>
        <v>MERCEDES</v>
      </c>
      <c r="O1101" s="71" t="str">
        <f>TRIM(UPPER(tbl_raw_data[[#This Row],[Outcome]]))</f>
        <v>DECLINE</v>
      </c>
      <c r="P1101" s="71" t="str">
        <f>TRIM(UPPER(tbl_raw_data[[#This Row],[Queue Name]]))</f>
        <v>CONSUMER POST BUREAU</v>
      </c>
      <c r="Q1101" s="71" t="str">
        <f>IF(tbl_raw_data[[#This Row],[time_taken_in_min]]&lt;=settings!$D$2,"SLA_MET","SLA_NOT_MET")</f>
        <v>SLA_MET</v>
      </c>
    </row>
    <row r="1102" spans="1:17" x14ac:dyDescent="0.3">
      <c r="A1102" s="7" t="s">
        <v>2065</v>
      </c>
      <c r="B1102" s="34">
        <v>45141.521192129629</v>
      </c>
      <c r="C1102" s="38">
        <v>45141.523784722223</v>
      </c>
      <c r="D1102" s="3" t="s">
        <v>33</v>
      </c>
      <c r="E1102" s="3" t="s">
        <v>8</v>
      </c>
      <c r="F1102" s="3" t="s">
        <v>207</v>
      </c>
      <c r="G1102" s="54" t="s">
        <v>128</v>
      </c>
      <c r="H1102" s="84" t="str">
        <f t="shared" si="17"/>
        <v>Reason Unknown</v>
      </c>
      <c r="I1102" s="63">
        <f>(tbl_raw_data[[#This Row],[Date Actioned]])-(tbl_raw_data[[#This Row],[Date Tagged]])</f>
        <v>2.5925925947376527E-3</v>
      </c>
      <c r="J1102" s="66">
        <f>HOUR(tbl_raw_data[[#This Row],[time_taken]])*60+MINUTE(tbl_raw_data[[#This Row],[time_taken]])+SECOND(tbl_raw_data[[#This Row],[time_taken]])/60</f>
        <v>3.7333333333333334</v>
      </c>
      <c r="K1102" s="68">
        <f>DATE(YEAR(tbl_raw_data[[#This Row],[Date Actioned]]),MONTH(tbl_raw_data[[#This Row],[Date Actioned]]),DAY(tbl_raw_data[[#This Row],[Date Actioned]]))</f>
        <v>45141</v>
      </c>
      <c r="L1102" s="65" t="str">
        <f>UPPER(TEXT(tbl_raw_data[[#This Row],[updated_date]],"MMMM"))</f>
        <v>AUGUST</v>
      </c>
      <c r="M1102" s="65" t="str">
        <f>"WEEK "&amp;IF(ROUNDUP(DAY(tbl_raw_data[[#This Row],[updated_date]])/7,0)=5,4,ROUNDUP(DAY(tbl_raw_data[[#This Row],[updated_date]])/7,0))</f>
        <v>WEEK 1</v>
      </c>
      <c r="N1102" s="71" t="str">
        <f>UPPER(VLOOKUP(tbl_raw_data[[#This Row],[Analyst]],settings!$A$1:$B$15,2,0))</f>
        <v>RAJ</v>
      </c>
      <c r="O1102" s="71" t="str">
        <f>TRIM(UPPER(tbl_raw_data[[#This Row],[Outcome]]))</f>
        <v>DECLINE</v>
      </c>
      <c r="P1102" s="71" t="str">
        <f>TRIM(UPPER(tbl_raw_data[[#This Row],[Queue Name]]))</f>
        <v>CONSUMER POST BUREAU</v>
      </c>
      <c r="Q1102" s="71" t="str">
        <f>IF(tbl_raw_data[[#This Row],[time_taken_in_min]]&lt;=settings!$D$2,"SLA_MET","SLA_NOT_MET")</f>
        <v>SLA_MET</v>
      </c>
    </row>
    <row r="1103" spans="1:17" x14ac:dyDescent="0.3">
      <c r="A1103" s="1" t="s">
        <v>2066</v>
      </c>
      <c r="B1103" s="36">
        <v>45141.536319444444</v>
      </c>
      <c r="C1103" s="37">
        <v>45141.540960648148</v>
      </c>
      <c r="D1103" s="6" t="s">
        <v>33</v>
      </c>
      <c r="E1103" s="6" t="s">
        <v>11</v>
      </c>
      <c r="F1103" s="6" t="s">
        <v>206</v>
      </c>
      <c r="G1103" s="6" t="s">
        <v>34</v>
      </c>
      <c r="H1103" s="84" t="str">
        <f t="shared" si="17"/>
        <v>Overdue Bill</v>
      </c>
      <c r="I1103" s="63">
        <f>(tbl_raw_data[[#This Row],[Date Actioned]])-(tbl_raw_data[[#This Row],[Date Tagged]])</f>
        <v>4.6412037045229226E-3</v>
      </c>
      <c r="J1103" s="66">
        <f>HOUR(tbl_raw_data[[#This Row],[time_taken]])*60+MINUTE(tbl_raw_data[[#This Row],[time_taken]])+SECOND(tbl_raw_data[[#This Row],[time_taken]])/60</f>
        <v>6.6833333333333336</v>
      </c>
      <c r="K1103" s="68">
        <f>DATE(YEAR(tbl_raw_data[[#This Row],[Date Actioned]]),MONTH(tbl_raw_data[[#This Row],[Date Actioned]]),DAY(tbl_raw_data[[#This Row],[Date Actioned]]))</f>
        <v>45141</v>
      </c>
      <c r="L1103" s="65" t="str">
        <f>UPPER(TEXT(tbl_raw_data[[#This Row],[updated_date]],"MMMM"))</f>
        <v>AUGUST</v>
      </c>
      <c r="M1103" s="65" t="str">
        <f>"WEEK "&amp;IF(ROUNDUP(DAY(tbl_raw_data[[#This Row],[updated_date]])/7,0)=5,4,ROUNDUP(DAY(tbl_raw_data[[#This Row],[updated_date]])/7,0))</f>
        <v>WEEK 1</v>
      </c>
      <c r="N1103" s="71" t="str">
        <f>UPPER(VLOOKUP(tbl_raw_data[[#This Row],[Analyst]],settings!$A$1:$B$15,2,0))</f>
        <v>HARDIK</v>
      </c>
      <c r="O1103" s="71" t="str">
        <f>TRIM(UPPER(tbl_raw_data[[#This Row],[Outcome]]))</f>
        <v>DECLINE</v>
      </c>
      <c r="P1103" s="71" t="str">
        <f>TRIM(UPPER(tbl_raw_data[[#This Row],[Queue Name]]))</f>
        <v>CONSUMER EXISTING</v>
      </c>
      <c r="Q1103" s="71" t="str">
        <f>IF(tbl_raw_data[[#This Row],[time_taken_in_min]]&lt;=settings!$D$2,"SLA_MET","SLA_NOT_MET")</f>
        <v>SLA_MET</v>
      </c>
    </row>
    <row r="1104" spans="1:17" x14ac:dyDescent="0.3">
      <c r="A1104" s="5" t="s">
        <v>2067</v>
      </c>
      <c r="B1104" s="34">
        <v>45141.587847222225</v>
      </c>
      <c r="C1104" s="38">
        <v>45141.58971064815</v>
      </c>
      <c r="D1104" s="3" t="s">
        <v>33</v>
      </c>
      <c r="E1104" s="3" t="s">
        <v>18</v>
      </c>
      <c r="F1104" s="3" t="s">
        <v>206</v>
      </c>
      <c r="G1104" s="3" t="s">
        <v>128</v>
      </c>
      <c r="H1104" s="84" t="str">
        <f t="shared" si="17"/>
        <v>Reason Unknown</v>
      </c>
      <c r="I1104" s="63">
        <f>(tbl_raw_data[[#This Row],[Date Actioned]])-(tbl_raw_data[[#This Row],[Date Tagged]])</f>
        <v>1.8634259249665774E-3</v>
      </c>
      <c r="J1104" s="66">
        <f>HOUR(tbl_raw_data[[#This Row],[time_taken]])*60+MINUTE(tbl_raw_data[[#This Row],[time_taken]])+SECOND(tbl_raw_data[[#This Row],[time_taken]])/60</f>
        <v>2.6833333333333336</v>
      </c>
      <c r="K1104" s="68">
        <f>DATE(YEAR(tbl_raw_data[[#This Row],[Date Actioned]]),MONTH(tbl_raw_data[[#This Row],[Date Actioned]]),DAY(tbl_raw_data[[#This Row],[Date Actioned]]))</f>
        <v>45141</v>
      </c>
      <c r="L1104" s="65" t="str">
        <f>UPPER(TEXT(tbl_raw_data[[#This Row],[updated_date]],"MMMM"))</f>
        <v>AUGUST</v>
      </c>
      <c r="M1104" s="65" t="str">
        <f>"WEEK "&amp;IF(ROUNDUP(DAY(tbl_raw_data[[#This Row],[updated_date]])/7,0)=5,4,ROUNDUP(DAY(tbl_raw_data[[#This Row],[updated_date]])/7,0))</f>
        <v>WEEK 1</v>
      </c>
      <c r="N1104" s="71" t="str">
        <f>UPPER(VLOOKUP(tbl_raw_data[[#This Row],[Analyst]],settings!$A$1:$B$15,2,0))</f>
        <v>HARDIK</v>
      </c>
      <c r="O1104" s="71" t="str">
        <f>TRIM(UPPER(tbl_raw_data[[#This Row],[Outcome]]))</f>
        <v>DECLINE</v>
      </c>
      <c r="P1104" s="71" t="str">
        <f>TRIM(UPPER(tbl_raw_data[[#This Row],[Queue Name]]))</f>
        <v>CONSUMER PRE BUREAU</v>
      </c>
      <c r="Q1104" s="71" t="str">
        <f>IF(tbl_raw_data[[#This Row],[time_taken_in_min]]&lt;=settings!$D$2,"SLA_MET","SLA_NOT_MET")</f>
        <v>SLA_MET</v>
      </c>
    </row>
    <row r="1105" spans="1:17" x14ac:dyDescent="0.3">
      <c r="A1105" s="7" t="s">
        <v>2068</v>
      </c>
      <c r="B1105" s="36">
        <v>45141.592523148145</v>
      </c>
      <c r="C1105" s="37">
        <v>45141.597129629627</v>
      </c>
      <c r="D1105" s="6" t="s">
        <v>33</v>
      </c>
      <c r="E1105" s="6" t="s">
        <v>11</v>
      </c>
      <c r="F1105" s="6" t="s">
        <v>207</v>
      </c>
      <c r="G1105" s="6" t="s">
        <v>43</v>
      </c>
      <c r="H1105" s="84" t="str">
        <f t="shared" si="17"/>
        <v>Reason Unknown</v>
      </c>
      <c r="I1105" s="63">
        <f>(tbl_raw_data[[#This Row],[Date Actioned]])-(tbl_raw_data[[#This Row],[Date Tagged]])</f>
        <v>4.6064814814599231E-3</v>
      </c>
      <c r="J1105" s="66">
        <f>HOUR(tbl_raw_data[[#This Row],[time_taken]])*60+MINUTE(tbl_raw_data[[#This Row],[time_taken]])+SECOND(tbl_raw_data[[#This Row],[time_taken]])/60</f>
        <v>6.6333333333333329</v>
      </c>
      <c r="K1105" s="68">
        <f>DATE(YEAR(tbl_raw_data[[#This Row],[Date Actioned]]),MONTH(tbl_raw_data[[#This Row],[Date Actioned]]),DAY(tbl_raw_data[[#This Row],[Date Actioned]]))</f>
        <v>45141</v>
      </c>
      <c r="L1105" s="65" t="str">
        <f>UPPER(TEXT(tbl_raw_data[[#This Row],[updated_date]],"MMMM"))</f>
        <v>AUGUST</v>
      </c>
      <c r="M1105" s="65" t="str">
        <f>"WEEK "&amp;IF(ROUNDUP(DAY(tbl_raw_data[[#This Row],[updated_date]])/7,0)=5,4,ROUNDUP(DAY(tbl_raw_data[[#This Row],[updated_date]])/7,0))</f>
        <v>WEEK 1</v>
      </c>
      <c r="N1105" s="71" t="str">
        <f>UPPER(VLOOKUP(tbl_raw_data[[#This Row],[Analyst]],settings!$A$1:$B$15,2,0))</f>
        <v>RAJ</v>
      </c>
      <c r="O1105" s="71" t="str">
        <f>TRIM(UPPER(tbl_raw_data[[#This Row],[Outcome]]))</f>
        <v>DECLINE</v>
      </c>
      <c r="P1105" s="71" t="str">
        <f>TRIM(UPPER(tbl_raw_data[[#This Row],[Queue Name]]))</f>
        <v>CONSUMER EXISTING</v>
      </c>
      <c r="Q1105" s="71" t="str">
        <f>IF(tbl_raw_data[[#This Row],[time_taken_in_min]]&lt;=settings!$D$2,"SLA_MET","SLA_NOT_MET")</f>
        <v>SLA_MET</v>
      </c>
    </row>
    <row r="1106" spans="1:17" x14ac:dyDescent="0.3">
      <c r="A1106" s="1" t="s">
        <v>2069</v>
      </c>
      <c r="B1106" s="34">
        <v>45141.623726851853</v>
      </c>
      <c r="C1106" s="38">
        <v>45141.632407407407</v>
      </c>
      <c r="D1106" s="3" t="s">
        <v>33</v>
      </c>
      <c r="E1106" s="3" t="s">
        <v>8</v>
      </c>
      <c r="F1106" s="3" t="s">
        <v>206</v>
      </c>
      <c r="G1106" s="3" t="s">
        <v>42</v>
      </c>
      <c r="H1106" s="84" t="str">
        <f t="shared" si="17"/>
        <v>Reason Unknown</v>
      </c>
      <c r="I1106" s="63">
        <f>(tbl_raw_data[[#This Row],[Date Actioned]])-(tbl_raw_data[[#This Row],[Date Tagged]])</f>
        <v>8.6805555547471158E-3</v>
      </c>
      <c r="J1106" s="66">
        <f>HOUR(tbl_raw_data[[#This Row],[time_taken]])*60+MINUTE(tbl_raw_data[[#This Row],[time_taken]])+SECOND(tbl_raw_data[[#This Row],[time_taken]])/60</f>
        <v>12.5</v>
      </c>
      <c r="K1106" s="68">
        <f>DATE(YEAR(tbl_raw_data[[#This Row],[Date Actioned]]),MONTH(tbl_raw_data[[#This Row],[Date Actioned]]),DAY(tbl_raw_data[[#This Row],[Date Actioned]]))</f>
        <v>45141</v>
      </c>
      <c r="L1106" s="65" t="str">
        <f>UPPER(TEXT(tbl_raw_data[[#This Row],[updated_date]],"MMMM"))</f>
        <v>AUGUST</v>
      </c>
      <c r="M1106" s="65" t="str">
        <f>"WEEK "&amp;IF(ROUNDUP(DAY(tbl_raw_data[[#This Row],[updated_date]])/7,0)=5,4,ROUNDUP(DAY(tbl_raw_data[[#This Row],[updated_date]])/7,0))</f>
        <v>WEEK 1</v>
      </c>
      <c r="N1106" s="71" t="str">
        <f>UPPER(VLOOKUP(tbl_raw_data[[#This Row],[Analyst]],settings!$A$1:$B$15,2,0))</f>
        <v>HARDIK</v>
      </c>
      <c r="O1106" s="71" t="str">
        <f>TRIM(UPPER(tbl_raw_data[[#This Row],[Outcome]]))</f>
        <v>DECLINE</v>
      </c>
      <c r="P1106" s="71" t="str">
        <f>TRIM(UPPER(tbl_raw_data[[#This Row],[Queue Name]]))</f>
        <v>CONSUMER POST BUREAU</v>
      </c>
      <c r="Q1106" s="71" t="str">
        <f>IF(tbl_raw_data[[#This Row],[time_taken_in_min]]&lt;=settings!$D$2,"SLA_MET","SLA_NOT_MET")</f>
        <v>SLA_MET</v>
      </c>
    </row>
    <row r="1107" spans="1:17" x14ac:dyDescent="0.3">
      <c r="A1107" s="5" t="s">
        <v>2070</v>
      </c>
      <c r="B1107" s="36">
        <v>45141.666342592594</v>
      </c>
      <c r="C1107" s="37">
        <v>45141.679664351854</v>
      </c>
      <c r="D1107" s="6" t="s">
        <v>33</v>
      </c>
      <c r="E1107" s="6" t="s">
        <v>11</v>
      </c>
      <c r="F1107" s="6" t="s">
        <v>206</v>
      </c>
      <c r="G1107" s="6" t="s">
        <v>43</v>
      </c>
      <c r="H1107" s="84" t="str">
        <f t="shared" si="17"/>
        <v>Reason Unknown</v>
      </c>
      <c r="I1107" s="63">
        <f>(tbl_raw_data[[#This Row],[Date Actioned]])-(tbl_raw_data[[#This Row],[Date Tagged]])</f>
        <v>1.3321759259270038E-2</v>
      </c>
      <c r="J1107" s="66">
        <f>HOUR(tbl_raw_data[[#This Row],[time_taken]])*60+MINUTE(tbl_raw_data[[#This Row],[time_taken]])+SECOND(tbl_raw_data[[#This Row],[time_taken]])/60</f>
        <v>19.183333333333334</v>
      </c>
      <c r="K1107" s="68">
        <f>DATE(YEAR(tbl_raw_data[[#This Row],[Date Actioned]]),MONTH(tbl_raw_data[[#This Row],[Date Actioned]]),DAY(tbl_raw_data[[#This Row],[Date Actioned]]))</f>
        <v>45141</v>
      </c>
      <c r="L1107" s="65" t="str">
        <f>UPPER(TEXT(tbl_raw_data[[#This Row],[updated_date]],"MMMM"))</f>
        <v>AUGUST</v>
      </c>
      <c r="M1107" s="65" t="str">
        <f>"WEEK "&amp;IF(ROUNDUP(DAY(tbl_raw_data[[#This Row],[updated_date]])/7,0)=5,4,ROUNDUP(DAY(tbl_raw_data[[#This Row],[updated_date]])/7,0))</f>
        <v>WEEK 1</v>
      </c>
      <c r="N1107" s="71" t="str">
        <f>UPPER(VLOOKUP(tbl_raw_data[[#This Row],[Analyst]],settings!$A$1:$B$15,2,0))</f>
        <v>HARDIK</v>
      </c>
      <c r="O1107" s="71" t="str">
        <f>TRIM(UPPER(tbl_raw_data[[#This Row],[Outcome]]))</f>
        <v>DECLINE</v>
      </c>
      <c r="P1107" s="71" t="str">
        <f>TRIM(UPPER(tbl_raw_data[[#This Row],[Queue Name]]))</f>
        <v>CONSUMER EXISTING</v>
      </c>
      <c r="Q1107" s="71" t="str">
        <f>IF(tbl_raw_data[[#This Row],[time_taken_in_min]]&lt;=settings!$D$2,"SLA_MET","SLA_NOT_MET")</f>
        <v>SLA_MET</v>
      </c>
    </row>
    <row r="1108" spans="1:17" x14ac:dyDescent="0.3">
      <c r="A1108" s="7" t="s">
        <v>2071</v>
      </c>
      <c r="B1108" s="34">
        <v>45141.681388888886</v>
      </c>
      <c r="C1108" s="35">
        <v>45141.684629629628</v>
      </c>
      <c r="D1108" s="2" t="s">
        <v>36</v>
      </c>
      <c r="E1108" s="3" t="s">
        <v>8</v>
      </c>
      <c r="F1108" s="2" t="s">
        <v>24</v>
      </c>
      <c r="G1108" s="4"/>
      <c r="H1108" s="84" t="str">
        <f t="shared" si="17"/>
        <v>Reason Unknown</v>
      </c>
      <c r="I1108" s="63">
        <f>(tbl_raw_data[[#This Row],[Date Actioned]])-(tbl_raw_data[[#This Row],[Date Tagged]])</f>
        <v>3.2407407416030765E-3</v>
      </c>
      <c r="J1108" s="66">
        <f>HOUR(tbl_raw_data[[#This Row],[time_taken]])*60+MINUTE(tbl_raw_data[[#This Row],[time_taken]])+SECOND(tbl_raw_data[[#This Row],[time_taken]])/60</f>
        <v>4.666666666666667</v>
      </c>
      <c r="K1108" s="68">
        <f>DATE(YEAR(tbl_raw_data[[#This Row],[Date Actioned]]),MONTH(tbl_raw_data[[#This Row],[Date Actioned]]),DAY(tbl_raw_data[[#This Row],[Date Actioned]]))</f>
        <v>45141</v>
      </c>
      <c r="L1108" s="65" t="str">
        <f>UPPER(TEXT(tbl_raw_data[[#This Row],[updated_date]],"MMMM"))</f>
        <v>AUGUST</v>
      </c>
      <c r="M1108" s="65" t="str">
        <f>"WEEK "&amp;IF(ROUNDUP(DAY(tbl_raw_data[[#This Row],[updated_date]])/7,0)=5,4,ROUNDUP(DAY(tbl_raw_data[[#This Row],[updated_date]])/7,0))</f>
        <v>WEEK 1</v>
      </c>
      <c r="N1108" s="71" t="str">
        <f>UPPER(VLOOKUP(tbl_raw_data[[#This Row],[Analyst]],settings!$A$1:$B$15,2,0))</f>
        <v>SAM</v>
      </c>
      <c r="O1108" s="71" t="str">
        <f>TRIM(UPPER(tbl_raw_data[[#This Row],[Outcome]]))</f>
        <v>DECLINE</v>
      </c>
      <c r="P1108" s="71" t="str">
        <f>TRIM(UPPER(tbl_raw_data[[#This Row],[Queue Name]]))</f>
        <v>CONSUMER POST BUREAU</v>
      </c>
      <c r="Q1108" s="71" t="str">
        <f>IF(tbl_raw_data[[#This Row],[time_taken_in_min]]&lt;=settings!$D$2,"SLA_MET","SLA_NOT_MET")</f>
        <v>SLA_MET</v>
      </c>
    </row>
    <row r="1109" spans="1:17" x14ac:dyDescent="0.3">
      <c r="A1109" s="1" t="s">
        <v>2072</v>
      </c>
      <c r="B1109" s="36">
        <v>45141.683182870373</v>
      </c>
      <c r="C1109" s="37">
        <v>45141.685046296298</v>
      </c>
      <c r="D1109" s="6" t="s">
        <v>33</v>
      </c>
      <c r="E1109" s="6" t="s">
        <v>11</v>
      </c>
      <c r="F1109" s="6" t="s">
        <v>17</v>
      </c>
      <c r="G1109" s="6" t="s">
        <v>37</v>
      </c>
      <c r="H1109" s="84" t="str">
        <f t="shared" si="17"/>
        <v>Reason Unknown</v>
      </c>
      <c r="I1109" s="63">
        <f>(tbl_raw_data[[#This Row],[Date Actioned]])-(tbl_raw_data[[#This Row],[Date Tagged]])</f>
        <v>1.8634259249665774E-3</v>
      </c>
      <c r="J1109" s="66">
        <f>HOUR(tbl_raw_data[[#This Row],[time_taken]])*60+MINUTE(tbl_raw_data[[#This Row],[time_taken]])+SECOND(tbl_raw_data[[#This Row],[time_taken]])/60</f>
        <v>2.6833333333333336</v>
      </c>
      <c r="K1109" s="68">
        <f>DATE(YEAR(tbl_raw_data[[#This Row],[Date Actioned]]),MONTH(tbl_raw_data[[#This Row],[Date Actioned]]),DAY(tbl_raw_data[[#This Row],[Date Actioned]]))</f>
        <v>45141</v>
      </c>
      <c r="L1109" s="65" t="str">
        <f>UPPER(TEXT(tbl_raw_data[[#This Row],[updated_date]],"MMMM"))</f>
        <v>AUGUST</v>
      </c>
      <c r="M1109" s="65" t="str">
        <f>"WEEK "&amp;IF(ROUNDUP(DAY(tbl_raw_data[[#This Row],[updated_date]])/7,0)=5,4,ROUNDUP(DAY(tbl_raw_data[[#This Row],[updated_date]])/7,0))</f>
        <v>WEEK 1</v>
      </c>
      <c r="N1109" s="71" t="str">
        <f>UPPER(VLOOKUP(tbl_raw_data[[#This Row],[Analyst]],settings!$A$1:$B$15,2,0))</f>
        <v>MERCEDES</v>
      </c>
      <c r="O1109" s="71" t="str">
        <f>TRIM(UPPER(tbl_raw_data[[#This Row],[Outcome]]))</f>
        <v>DECLINE</v>
      </c>
      <c r="P1109" s="71" t="str">
        <f>TRIM(UPPER(tbl_raw_data[[#This Row],[Queue Name]]))</f>
        <v>CONSUMER EXISTING</v>
      </c>
      <c r="Q1109" s="71" t="str">
        <f>IF(tbl_raw_data[[#This Row],[time_taken_in_min]]&lt;=settings!$D$2,"SLA_MET","SLA_NOT_MET")</f>
        <v>SLA_MET</v>
      </c>
    </row>
    <row r="1110" spans="1:17" x14ac:dyDescent="0.3">
      <c r="A1110" s="5" t="s">
        <v>2073</v>
      </c>
      <c r="B1110" s="34">
        <v>45141.724062499998</v>
      </c>
      <c r="C1110" s="35">
        <v>45141.73065972222</v>
      </c>
      <c r="D1110" s="2" t="s">
        <v>36</v>
      </c>
      <c r="E1110" s="3" t="s">
        <v>11</v>
      </c>
      <c r="F1110" s="2" t="s">
        <v>114</v>
      </c>
      <c r="G1110" s="4"/>
      <c r="H1110" s="84" t="str">
        <f t="shared" si="17"/>
        <v>Reason Unknown</v>
      </c>
      <c r="I1110" s="63">
        <f>(tbl_raw_data[[#This Row],[Date Actioned]])-(tbl_raw_data[[#This Row],[Date Tagged]])</f>
        <v>6.5972222218988463E-3</v>
      </c>
      <c r="J1110" s="66">
        <f>HOUR(tbl_raw_data[[#This Row],[time_taken]])*60+MINUTE(tbl_raw_data[[#This Row],[time_taken]])+SECOND(tbl_raw_data[[#This Row],[time_taken]])/60</f>
        <v>9.5</v>
      </c>
      <c r="K1110" s="68">
        <f>DATE(YEAR(tbl_raw_data[[#This Row],[Date Actioned]]),MONTH(tbl_raw_data[[#This Row],[Date Actioned]]),DAY(tbl_raw_data[[#This Row],[Date Actioned]]))</f>
        <v>45141</v>
      </c>
      <c r="L1110" s="65" t="str">
        <f>UPPER(TEXT(tbl_raw_data[[#This Row],[updated_date]],"MMMM"))</f>
        <v>AUGUST</v>
      </c>
      <c r="M1110" s="65" t="str">
        <f>"WEEK "&amp;IF(ROUNDUP(DAY(tbl_raw_data[[#This Row],[updated_date]])/7,0)=5,4,ROUNDUP(DAY(tbl_raw_data[[#This Row],[updated_date]])/7,0))</f>
        <v>WEEK 1</v>
      </c>
      <c r="N1110" s="71" t="str">
        <f>UPPER(VLOOKUP(tbl_raw_data[[#This Row],[Analyst]],settings!$A$1:$B$15,2,0))</f>
        <v>FARDIN</v>
      </c>
      <c r="O1110" s="71" t="str">
        <f>TRIM(UPPER(tbl_raw_data[[#This Row],[Outcome]]))</f>
        <v>DECLINE</v>
      </c>
      <c r="P1110" s="71" t="str">
        <f>TRIM(UPPER(tbl_raw_data[[#This Row],[Queue Name]]))</f>
        <v>CONSUMER EXISTING</v>
      </c>
      <c r="Q1110" s="71" t="str">
        <f>IF(tbl_raw_data[[#This Row],[time_taken_in_min]]&lt;=settings!$D$2,"SLA_MET","SLA_NOT_MET")</f>
        <v>SLA_MET</v>
      </c>
    </row>
    <row r="1111" spans="1:17" x14ac:dyDescent="0.3">
      <c r="A1111" s="7" t="s">
        <v>2074</v>
      </c>
      <c r="B1111" s="36">
        <v>45141.725393518522</v>
      </c>
      <c r="C1111" s="37">
        <v>45141.729120370372</v>
      </c>
      <c r="D1111" s="6" t="s">
        <v>33</v>
      </c>
      <c r="E1111" s="6" t="s">
        <v>8</v>
      </c>
      <c r="F1111" s="6" t="s">
        <v>206</v>
      </c>
      <c r="G1111" s="6" t="s">
        <v>128</v>
      </c>
      <c r="H1111" s="84" t="str">
        <f t="shared" si="17"/>
        <v>Reason Unknown</v>
      </c>
      <c r="I1111" s="63">
        <f>(tbl_raw_data[[#This Row],[Date Actioned]])-(tbl_raw_data[[#This Row],[Date Tagged]])</f>
        <v>3.7268518499331549E-3</v>
      </c>
      <c r="J1111" s="66">
        <f>HOUR(tbl_raw_data[[#This Row],[time_taken]])*60+MINUTE(tbl_raw_data[[#This Row],[time_taken]])+SECOND(tbl_raw_data[[#This Row],[time_taken]])/60</f>
        <v>5.3666666666666663</v>
      </c>
      <c r="K1111" s="68">
        <f>DATE(YEAR(tbl_raw_data[[#This Row],[Date Actioned]]),MONTH(tbl_raw_data[[#This Row],[Date Actioned]]),DAY(tbl_raw_data[[#This Row],[Date Actioned]]))</f>
        <v>45141</v>
      </c>
      <c r="L1111" s="65" t="str">
        <f>UPPER(TEXT(tbl_raw_data[[#This Row],[updated_date]],"MMMM"))</f>
        <v>AUGUST</v>
      </c>
      <c r="M1111" s="65" t="str">
        <f>"WEEK "&amp;IF(ROUNDUP(DAY(tbl_raw_data[[#This Row],[updated_date]])/7,0)=5,4,ROUNDUP(DAY(tbl_raw_data[[#This Row],[updated_date]])/7,0))</f>
        <v>WEEK 1</v>
      </c>
      <c r="N1111" s="71" t="str">
        <f>UPPER(VLOOKUP(tbl_raw_data[[#This Row],[Analyst]],settings!$A$1:$B$15,2,0))</f>
        <v>HARDIK</v>
      </c>
      <c r="O1111" s="71" t="str">
        <f>TRIM(UPPER(tbl_raw_data[[#This Row],[Outcome]]))</f>
        <v>DECLINE</v>
      </c>
      <c r="P1111" s="71" t="str">
        <f>TRIM(UPPER(tbl_raw_data[[#This Row],[Queue Name]]))</f>
        <v>CONSUMER POST BUREAU</v>
      </c>
      <c r="Q1111" s="71" t="str">
        <f>IF(tbl_raw_data[[#This Row],[time_taken_in_min]]&lt;=settings!$D$2,"SLA_MET","SLA_NOT_MET")</f>
        <v>SLA_MET</v>
      </c>
    </row>
    <row r="1112" spans="1:17" x14ac:dyDescent="0.3">
      <c r="A1112" s="1" t="s">
        <v>2075</v>
      </c>
      <c r="B1112" s="34">
        <v>45141.742893518516</v>
      </c>
      <c r="C1112" s="35">
        <v>45141.756550925929</v>
      </c>
      <c r="D1112" s="2" t="s">
        <v>36</v>
      </c>
      <c r="E1112" s="3" t="s">
        <v>11</v>
      </c>
      <c r="F1112" s="2" t="s">
        <v>114</v>
      </c>
      <c r="G1112" s="4"/>
      <c r="H1112" s="84" t="str">
        <f t="shared" si="17"/>
        <v>Reason Unknown</v>
      </c>
      <c r="I1112" s="63">
        <f>(tbl_raw_data[[#This Row],[Date Actioned]])-(tbl_raw_data[[#This Row],[Date Tagged]])</f>
        <v>1.3657407413120382E-2</v>
      </c>
      <c r="J1112" s="66">
        <f>HOUR(tbl_raw_data[[#This Row],[time_taken]])*60+MINUTE(tbl_raw_data[[#This Row],[time_taken]])+SECOND(tbl_raw_data[[#This Row],[time_taken]])/60</f>
        <v>19.666666666666668</v>
      </c>
      <c r="K1112" s="68">
        <f>DATE(YEAR(tbl_raw_data[[#This Row],[Date Actioned]]),MONTH(tbl_raw_data[[#This Row],[Date Actioned]]),DAY(tbl_raw_data[[#This Row],[Date Actioned]]))</f>
        <v>45141</v>
      </c>
      <c r="L1112" s="65" t="str">
        <f>UPPER(TEXT(tbl_raw_data[[#This Row],[updated_date]],"MMMM"))</f>
        <v>AUGUST</v>
      </c>
      <c r="M1112" s="65" t="str">
        <f>"WEEK "&amp;IF(ROUNDUP(DAY(tbl_raw_data[[#This Row],[updated_date]])/7,0)=5,4,ROUNDUP(DAY(tbl_raw_data[[#This Row],[updated_date]])/7,0))</f>
        <v>WEEK 1</v>
      </c>
      <c r="N1112" s="71" t="str">
        <f>UPPER(VLOOKUP(tbl_raw_data[[#This Row],[Analyst]],settings!$A$1:$B$15,2,0))</f>
        <v>FARDIN</v>
      </c>
      <c r="O1112" s="71" t="str">
        <f>TRIM(UPPER(tbl_raw_data[[#This Row],[Outcome]]))</f>
        <v>DECLINE</v>
      </c>
      <c r="P1112" s="71" t="str">
        <f>TRIM(UPPER(tbl_raw_data[[#This Row],[Queue Name]]))</f>
        <v>CONSUMER EXISTING</v>
      </c>
      <c r="Q1112" s="71" t="str">
        <f>IF(tbl_raw_data[[#This Row],[time_taken_in_min]]&lt;=settings!$D$2,"SLA_MET","SLA_NOT_MET")</f>
        <v>SLA_MET</v>
      </c>
    </row>
    <row r="1113" spans="1:17" x14ac:dyDescent="0.3">
      <c r="A1113" s="5" t="s">
        <v>2076</v>
      </c>
      <c r="B1113" s="36">
        <v>45141.764837962961</v>
      </c>
      <c r="C1113" s="39">
        <v>45141.776956018519</v>
      </c>
      <c r="D1113" s="8" t="s">
        <v>36</v>
      </c>
      <c r="E1113" s="6" t="s">
        <v>8</v>
      </c>
      <c r="F1113" s="8" t="s">
        <v>114</v>
      </c>
      <c r="G1113" s="9"/>
      <c r="H1113" s="84" t="str">
        <f t="shared" si="17"/>
        <v>Reason Unknown</v>
      </c>
      <c r="I1113" s="63">
        <f>(tbl_raw_data[[#This Row],[Date Actioned]])-(tbl_raw_data[[#This Row],[Date Tagged]])</f>
        <v>1.2118055557948537E-2</v>
      </c>
      <c r="J1113" s="66">
        <f>HOUR(tbl_raw_data[[#This Row],[time_taken]])*60+MINUTE(tbl_raw_data[[#This Row],[time_taken]])+SECOND(tbl_raw_data[[#This Row],[time_taken]])/60</f>
        <v>17.45</v>
      </c>
      <c r="K1113" s="68">
        <f>DATE(YEAR(tbl_raw_data[[#This Row],[Date Actioned]]),MONTH(tbl_raw_data[[#This Row],[Date Actioned]]),DAY(tbl_raw_data[[#This Row],[Date Actioned]]))</f>
        <v>45141</v>
      </c>
      <c r="L1113" s="65" t="str">
        <f>UPPER(TEXT(tbl_raw_data[[#This Row],[updated_date]],"MMMM"))</f>
        <v>AUGUST</v>
      </c>
      <c r="M1113" s="65" t="str">
        <f>"WEEK "&amp;IF(ROUNDUP(DAY(tbl_raw_data[[#This Row],[updated_date]])/7,0)=5,4,ROUNDUP(DAY(tbl_raw_data[[#This Row],[updated_date]])/7,0))</f>
        <v>WEEK 1</v>
      </c>
      <c r="N1113" s="71" t="str">
        <f>UPPER(VLOOKUP(tbl_raw_data[[#This Row],[Analyst]],settings!$A$1:$B$15,2,0))</f>
        <v>FARDIN</v>
      </c>
      <c r="O1113" s="71" t="str">
        <f>TRIM(UPPER(tbl_raw_data[[#This Row],[Outcome]]))</f>
        <v>DECLINE</v>
      </c>
      <c r="P1113" s="71" t="str">
        <f>TRIM(UPPER(tbl_raw_data[[#This Row],[Queue Name]]))</f>
        <v>CONSUMER POST BUREAU</v>
      </c>
      <c r="Q1113" s="71" t="str">
        <f>IF(tbl_raw_data[[#This Row],[time_taken_in_min]]&lt;=settings!$D$2,"SLA_MET","SLA_NOT_MET")</f>
        <v>SLA_MET</v>
      </c>
    </row>
    <row r="1114" spans="1:17" x14ac:dyDescent="0.3">
      <c r="A1114" s="7" t="s">
        <v>2077</v>
      </c>
      <c r="B1114" s="34">
        <v>45141.78434027778</v>
      </c>
      <c r="C1114" s="38">
        <v>45141.788622685184</v>
      </c>
      <c r="D1114" s="3" t="s">
        <v>33</v>
      </c>
      <c r="E1114" s="3" t="s">
        <v>11</v>
      </c>
      <c r="F1114" s="3" t="s">
        <v>19</v>
      </c>
      <c r="G1114" s="3" t="s">
        <v>252</v>
      </c>
      <c r="H1114" s="84" t="str">
        <f t="shared" si="17"/>
        <v>Reason Unknown</v>
      </c>
      <c r="I1114" s="63">
        <f>(tbl_raw_data[[#This Row],[Date Actioned]])-(tbl_raw_data[[#This Row],[Date Tagged]])</f>
        <v>4.2824074043892324E-3</v>
      </c>
      <c r="J1114" s="66">
        <f>HOUR(tbl_raw_data[[#This Row],[time_taken]])*60+MINUTE(tbl_raw_data[[#This Row],[time_taken]])+SECOND(tbl_raw_data[[#This Row],[time_taken]])/60</f>
        <v>6.166666666666667</v>
      </c>
      <c r="K1114" s="68">
        <f>DATE(YEAR(tbl_raw_data[[#This Row],[Date Actioned]]),MONTH(tbl_raw_data[[#This Row],[Date Actioned]]),DAY(tbl_raw_data[[#This Row],[Date Actioned]]))</f>
        <v>45141</v>
      </c>
      <c r="L1114" s="65" t="str">
        <f>UPPER(TEXT(tbl_raw_data[[#This Row],[updated_date]],"MMMM"))</f>
        <v>AUGUST</v>
      </c>
      <c r="M1114" s="65" t="str">
        <f>"WEEK "&amp;IF(ROUNDUP(DAY(tbl_raw_data[[#This Row],[updated_date]])/7,0)=5,4,ROUNDUP(DAY(tbl_raw_data[[#This Row],[updated_date]])/7,0))</f>
        <v>WEEK 1</v>
      </c>
      <c r="N1114" s="71" t="str">
        <f>UPPER(VLOOKUP(tbl_raw_data[[#This Row],[Analyst]],settings!$A$1:$B$15,2,0))</f>
        <v>NAVED</v>
      </c>
      <c r="O1114" s="71" t="str">
        <f>TRIM(UPPER(tbl_raw_data[[#This Row],[Outcome]]))</f>
        <v>DECLINE</v>
      </c>
      <c r="P1114" s="71" t="str">
        <f>TRIM(UPPER(tbl_raw_data[[#This Row],[Queue Name]]))</f>
        <v>CONSUMER EXISTING</v>
      </c>
      <c r="Q1114" s="71" t="str">
        <f>IF(tbl_raw_data[[#This Row],[time_taken_in_min]]&lt;=settings!$D$2,"SLA_MET","SLA_NOT_MET")</f>
        <v>SLA_MET</v>
      </c>
    </row>
    <row r="1115" spans="1:17" x14ac:dyDescent="0.3">
      <c r="A1115" s="1" t="s">
        <v>2078</v>
      </c>
      <c r="B1115" s="36">
        <v>45141.828831018516</v>
      </c>
      <c r="C1115" s="37">
        <v>45141.837326388886</v>
      </c>
      <c r="D1115" s="6" t="s">
        <v>33</v>
      </c>
      <c r="E1115" s="6" t="s">
        <v>18</v>
      </c>
      <c r="F1115" s="6" t="s">
        <v>17</v>
      </c>
      <c r="G1115" s="6" t="s">
        <v>42</v>
      </c>
      <c r="H1115" s="84" t="str">
        <f t="shared" si="17"/>
        <v>Reason Unknown</v>
      </c>
      <c r="I1115" s="63">
        <f>(tbl_raw_data[[#This Row],[Date Actioned]])-(tbl_raw_data[[#This Row],[Date Tagged]])</f>
        <v>8.4953703699284233E-3</v>
      </c>
      <c r="J1115" s="66">
        <f>HOUR(tbl_raw_data[[#This Row],[time_taken]])*60+MINUTE(tbl_raw_data[[#This Row],[time_taken]])+SECOND(tbl_raw_data[[#This Row],[time_taken]])/60</f>
        <v>12.233333333333333</v>
      </c>
      <c r="K1115" s="68">
        <f>DATE(YEAR(tbl_raw_data[[#This Row],[Date Actioned]]),MONTH(tbl_raw_data[[#This Row],[Date Actioned]]),DAY(tbl_raw_data[[#This Row],[Date Actioned]]))</f>
        <v>45141</v>
      </c>
      <c r="L1115" s="65" t="str">
        <f>UPPER(TEXT(tbl_raw_data[[#This Row],[updated_date]],"MMMM"))</f>
        <v>AUGUST</v>
      </c>
      <c r="M1115" s="65" t="str">
        <f>"WEEK "&amp;IF(ROUNDUP(DAY(tbl_raw_data[[#This Row],[updated_date]])/7,0)=5,4,ROUNDUP(DAY(tbl_raw_data[[#This Row],[updated_date]])/7,0))</f>
        <v>WEEK 1</v>
      </c>
      <c r="N1115" s="71" t="str">
        <f>UPPER(VLOOKUP(tbl_raw_data[[#This Row],[Analyst]],settings!$A$1:$B$15,2,0))</f>
        <v>MERCEDES</v>
      </c>
      <c r="O1115" s="71" t="str">
        <f>TRIM(UPPER(tbl_raw_data[[#This Row],[Outcome]]))</f>
        <v>DECLINE</v>
      </c>
      <c r="P1115" s="71" t="str">
        <f>TRIM(UPPER(tbl_raw_data[[#This Row],[Queue Name]]))</f>
        <v>CONSUMER PRE BUREAU</v>
      </c>
      <c r="Q1115" s="71" t="str">
        <f>IF(tbl_raw_data[[#This Row],[time_taken_in_min]]&lt;=settings!$D$2,"SLA_MET","SLA_NOT_MET")</f>
        <v>SLA_MET</v>
      </c>
    </row>
    <row r="1116" spans="1:17" x14ac:dyDescent="0.3">
      <c r="A1116" s="5" t="s">
        <v>2079</v>
      </c>
      <c r="B1116" s="34">
        <v>45141.076886574076</v>
      </c>
      <c r="C1116" s="35">
        <v>45141.391909722224</v>
      </c>
      <c r="D1116" s="2" t="s">
        <v>55</v>
      </c>
      <c r="E1116" s="3" t="s">
        <v>8</v>
      </c>
      <c r="F1116" s="2" t="s">
        <v>14</v>
      </c>
      <c r="G1116" s="4"/>
      <c r="H1116" s="84" t="str">
        <f t="shared" si="17"/>
        <v>Reason Unknown</v>
      </c>
      <c r="I1116" s="63">
        <f>(tbl_raw_data[[#This Row],[Date Actioned]])-(tbl_raw_data[[#This Row],[Date Tagged]])</f>
        <v>0.31502314814861165</v>
      </c>
      <c r="J1116" s="66">
        <f>HOUR(tbl_raw_data[[#This Row],[time_taken]])*60+MINUTE(tbl_raw_data[[#This Row],[time_taken]])+SECOND(tbl_raw_data[[#This Row],[time_taken]])/60</f>
        <v>453.63333333333333</v>
      </c>
      <c r="K1116" s="68">
        <f>DATE(YEAR(tbl_raw_data[[#This Row],[Date Actioned]]),MONTH(tbl_raw_data[[#This Row],[Date Actioned]]),DAY(tbl_raw_data[[#This Row],[Date Actioned]]))</f>
        <v>45141</v>
      </c>
      <c r="L1116" s="65" t="str">
        <f>UPPER(TEXT(tbl_raw_data[[#This Row],[updated_date]],"MMMM"))</f>
        <v>AUGUST</v>
      </c>
      <c r="M1116" s="65" t="str">
        <f>"WEEK "&amp;IF(ROUNDUP(DAY(tbl_raw_data[[#This Row],[updated_date]])/7,0)=5,4,ROUNDUP(DAY(tbl_raw_data[[#This Row],[updated_date]])/7,0))</f>
        <v>WEEK 1</v>
      </c>
      <c r="N1116" s="71" t="str">
        <f>UPPER(VLOOKUP(tbl_raw_data[[#This Row],[Analyst]],settings!$A$1:$B$15,2,0))</f>
        <v>CAMROON</v>
      </c>
      <c r="O1116" s="71" t="str">
        <f>TRIM(UPPER(tbl_raw_data[[#This Row],[Outcome]]))</f>
        <v>WITHDRAW</v>
      </c>
      <c r="P1116" s="71" t="str">
        <f>TRIM(UPPER(tbl_raw_data[[#This Row],[Queue Name]]))</f>
        <v>CONSUMER POST BUREAU</v>
      </c>
      <c r="Q1116" s="71" t="str">
        <f>IF(tbl_raw_data[[#This Row],[time_taken_in_min]]&lt;=settings!$D$2,"SLA_MET","SLA_NOT_MET")</f>
        <v>SLA_NOT_MET</v>
      </c>
    </row>
    <row r="1117" spans="1:17" x14ac:dyDescent="0.3">
      <c r="A1117" s="7" t="s">
        <v>2080</v>
      </c>
      <c r="B1117" s="36">
        <v>45141.392245370371</v>
      </c>
      <c r="C1117" s="37">
        <v>45141.397835648146</v>
      </c>
      <c r="D1117" s="6" t="s">
        <v>47</v>
      </c>
      <c r="E1117" s="6" t="s">
        <v>18</v>
      </c>
      <c r="F1117" s="6" t="s">
        <v>207</v>
      </c>
      <c r="G1117" s="6" t="s">
        <v>253</v>
      </c>
      <c r="H1117" s="84" t="str">
        <f t="shared" si="17"/>
        <v>Incomplete Details</v>
      </c>
      <c r="I1117" s="63">
        <f>(tbl_raw_data[[#This Row],[Date Actioned]])-(tbl_raw_data[[#This Row],[Date Tagged]])</f>
        <v>5.5902777748997323E-3</v>
      </c>
      <c r="J1117" s="66">
        <f>HOUR(tbl_raw_data[[#This Row],[time_taken]])*60+MINUTE(tbl_raw_data[[#This Row],[time_taken]])+SECOND(tbl_raw_data[[#This Row],[time_taken]])/60</f>
        <v>8.0500000000000007</v>
      </c>
      <c r="K1117" s="68">
        <f>DATE(YEAR(tbl_raw_data[[#This Row],[Date Actioned]]),MONTH(tbl_raw_data[[#This Row],[Date Actioned]]),DAY(tbl_raw_data[[#This Row],[Date Actioned]]))</f>
        <v>45141</v>
      </c>
      <c r="L1117" s="65" t="str">
        <f>UPPER(TEXT(tbl_raw_data[[#This Row],[updated_date]],"MMMM"))</f>
        <v>AUGUST</v>
      </c>
      <c r="M1117" s="65" t="str">
        <f>"WEEK "&amp;IF(ROUNDUP(DAY(tbl_raw_data[[#This Row],[updated_date]])/7,0)=5,4,ROUNDUP(DAY(tbl_raw_data[[#This Row],[updated_date]])/7,0))</f>
        <v>WEEK 1</v>
      </c>
      <c r="N1117" s="71" t="str">
        <f>UPPER(VLOOKUP(tbl_raw_data[[#This Row],[Analyst]],settings!$A$1:$B$15,2,0))</f>
        <v>RAJ</v>
      </c>
      <c r="O1117" s="71" t="str">
        <f>TRIM(UPPER(tbl_raw_data[[#This Row],[Outcome]]))</f>
        <v>WITHDRAW</v>
      </c>
      <c r="P1117" s="71" t="str">
        <f>TRIM(UPPER(tbl_raw_data[[#This Row],[Queue Name]]))</f>
        <v>CONSUMER PRE BUREAU</v>
      </c>
      <c r="Q1117" s="71" t="str">
        <f>IF(tbl_raw_data[[#This Row],[time_taken_in_min]]&lt;=settings!$D$2,"SLA_MET","SLA_NOT_MET")</f>
        <v>SLA_MET</v>
      </c>
    </row>
    <row r="1118" spans="1:17" x14ac:dyDescent="0.3">
      <c r="A1118" s="1" t="s">
        <v>2081</v>
      </c>
      <c r="B1118" s="34">
        <v>45141.413148148145</v>
      </c>
      <c r="C1118" s="38">
        <v>45141.419699074075</v>
      </c>
      <c r="D1118" s="3" t="s">
        <v>47</v>
      </c>
      <c r="E1118" s="3" t="s">
        <v>11</v>
      </c>
      <c r="F1118" s="3" t="s">
        <v>206</v>
      </c>
      <c r="G1118" s="3" t="s">
        <v>254</v>
      </c>
      <c r="H1118" s="84" t="str">
        <f t="shared" si="17"/>
        <v>Overdue Bill</v>
      </c>
      <c r="I1118" s="63">
        <f>(tbl_raw_data[[#This Row],[Date Actioned]])-(tbl_raw_data[[#This Row],[Date Tagged]])</f>
        <v>6.550925929332152E-3</v>
      </c>
      <c r="J1118" s="66">
        <f>HOUR(tbl_raw_data[[#This Row],[time_taken]])*60+MINUTE(tbl_raw_data[[#This Row],[time_taken]])+SECOND(tbl_raw_data[[#This Row],[time_taken]])/60</f>
        <v>9.4333333333333336</v>
      </c>
      <c r="K1118" s="68">
        <f>DATE(YEAR(tbl_raw_data[[#This Row],[Date Actioned]]),MONTH(tbl_raw_data[[#This Row],[Date Actioned]]),DAY(tbl_raw_data[[#This Row],[Date Actioned]]))</f>
        <v>45141</v>
      </c>
      <c r="L1118" s="65" t="str">
        <f>UPPER(TEXT(tbl_raw_data[[#This Row],[updated_date]],"MMMM"))</f>
        <v>AUGUST</v>
      </c>
      <c r="M1118" s="65" t="str">
        <f>"WEEK "&amp;IF(ROUNDUP(DAY(tbl_raw_data[[#This Row],[updated_date]])/7,0)=5,4,ROUNDUP(DAY(tbl_raw_data[[#This Row],[updated_date]])/7,0))</f>
        <v>WEEK 1</v>
      </c>
      <c r="N1118" s="71" t="str">
        <f>UPPER(VLOOKUP(tbl_raw_data[[#This Row],[Analyst]],settings!$A$1:$B$15,2,0))</f>
        <v>HARDIK</v>
      </c>
      <c r="O1118" s="71" t="str">
        <f>TRIM(UPPER(tbl_raw_data[[#This Row],[Outcome]]))</f>
        <v>WITHDRAW</v>
      </c>
      <c r="P1118" s="71" t="str">
        <f>TRIM(UPPER(tbl_raw_data[[#This Row],[Queue Name]]))</f>
        <v>CONSUMER EXISTING</v>
      </c>
      <c r="Q1118" s="71" t="str">
        <f>IF(tbl_raw_data[[#This Row],[time_taken_in_min]]&lt;=settings!$D$2,"SLA_MET","SLA_NOT_MET")</f>
        <v>SLA_MET</v>
      </c>
    </row>
    <row r="1119" spans="1:17" x14ac:dyDescent="0.3">
      <c r="A1119" s="5" t="s">
        <v>2082</v>
      </c>
      <c r="B1119" s="36">
        <v>45141.429537037038</v>
      </c>
      <c r="C1119" s="37">
        <v>45141.438321759262</v>
      </c>
      <c r="D1119" s="6" t="s">
        <v>47</v>
      </c>
      <c r="E1119" s="6" t="s">
        <v>11</v>
      </c>
      <c r="F1119" s="6" t="s">
        <v>206</v>
      </c>
      <c r="G1119" s="6" t="s">
        <v>34</v>
      </c>
      <c r="H1119" s="84" t="str">
        <f t="shared" si="17"/>
        <v>Overdue Bill</v>
      </c>
      <c r="I1119" s="63">
        <f>(tbl_raw_data[[#This Row],[Date Actioned]])-(tbl_raw_data[[#This Row],[Date Tagged]])</f>
        <v>8.7847222239361145E-3</v>
      </c>
      <c r="J1119" s="66">
        <f>HOUR(tbl_raw_data[[#This Row],[time_taken]])*60+MINUTE(tbl_raw_data[[#This Row],[time_taken]])+SECOND(tbl_raw_data[[#This Row],[time_taken]])/60</f>
        <v>12.65</v>
      </c>
      <c r="K1119" s="68">
        <f>DATE(YEAR(tbl_raw_data[[#This Row],[Date Actioned]]),MONTH(tbl_raw_data[[#This Row],[Date Actioned]]),DAY(tbl_raw_data[[#This Row],[Date Actioned]]))</f>
        <v>45141</v>
      </c>
      <c r="L1119" s="65" t="str">
        <f>UPPER(TEXT(tbl_raw_data[[#This Row],[updated_date]],"MMMM"))</f>
        <v>AUGUST</v>
      </c>
      <c r="M1119" s="65" t="str">
        <f>"WEEK "&amp;IF(ROUNDUP(DAY(tbl_raw_data[[#This Row],[updated_date]])/7,0)=5,4,ROUNDUP(DAY(tbl_raw_data[[#This Row],[updated_date]])/7,0))</f>
        <v>WEEK 1</v>
      </c>
      <c r="N1119" s="71" t="str">
        <f>UPPER(VLOOKUP(tbl_raw_data[[#This Row],[Analyst]],settings!$A$1:$B$15,2,0))</f>
        <v>HARDIK</v>
      </c>
      <c r="O1119" s="71" t="str">
        <f>TRIM(UPPER(tbl_raw_data[[#This Row],[Outcome]]))</f>
        <v>WITHDRAW</v>
      </c>
      <c r="P1119" s="71" t="str">
        <f>TRIM(UPPER(tbl_raw_data[[#This Row],[Queue Name]]))</f>
        <v>CONSUMER EXISTING</v>
      </c>
      <c r="Q1119" s="71" t="str">
        <f>IF(tbl_raw_data[[#This Row],[time_taken_in_min]]&lt;=settings!$D$2,"SLA_MET","SLA_NOT_MET")</f>
        <v>SLA_MET</v>
      </c>
    </row>
    <row r="1120" spans="1:17" x14ac:dyDescent="0.3">
      <c r="A1120" s="7" t="s">
        <v>2083</v>
      </c>
      <c r="B1120" s="34">
        <v>45141.436736111114</v>
      </c>
      <c r="C1120" s="35">
        <v>45141.45039351852</v>
      </c>
      <c r="D1120" s="2" t="s">
        <v>55</v>
      </c>
      <c r="E1120" s="3" t="s">
        <v>8</v>
      </c>
      <c r="F1120" s="2" t="s">
        <v>14</v>
      </c>
      <c r="G1120" s="4"/>
      <c r="H1120" s="84" t="str">
        <f t="shared" si="17"/>
        <v>Reason Unknown</v>
      </c>
      <c r="I1120" s="63">
        <f>(tbl_raw_data[[#This Row],[Date Actioned]])-(tbl_raw_data[[#This Row],[Date Tagged]])</f>
        <v>1.3657407405844424E-2</v>
      </c>
      <c r="J1120" s="66">
        <f>HOUR(tbl_raw_data[[#This Row],[time_taken]])*60+MINUTE(tbl_raw_data[[#This Row],[time_taken]])+SECOND(tbl_raw_data[[#This Row],[time_taken]])/60</f>
        <v>19.666666666666668</v>
      </c>
      <c r="K1120" s="68">
        <f>DATE(YEAR(tbl_raw_data[[#This Row],[Date Actioned]]),MONTH(tbl_raw_data[[#This Row],[Date Actioned]]),DAY(tbl_raw_data[[#This Row],[Date Actioned]]))</f>
        <v>45141</v>
      </c>
      <c r="L1120" s="65" t="str">
        <f>UPPER(TEXT(tbl_raw_data[[#This Row],[updated_date]],"MMMM"))</f>
        <v>AUGUST</v>
      </c>
      <c r="M1120" s="65" t="str">
        <f>"WEEK "&amp;IF(ROUNDUP(DAY(tbl_raw_data[[#This Row],[updated_date]])/7,0)=5,4,ROUNDUP(DAY(tbl_raw_data[[#This Row],[updated_date]])/7,0))</f>
        <v>WEEK 1</v>
      </c>
      <c r="N1120" s="71" t="str">
        <f>UPPER(VLOOKUP(tbl_raw_data[[#This Row],[Analyst]],settings!$A$1:$B$15,2,0))</f>
        <v>CAMROON</v>
      </c>
      <c r="O1120" s="71" t="str">
        <f>TRIM(UPPER(tbl_raw_data[[#This Row],[Outcome]]))</f>
        <v>WITHDRAW</v>
      </c>
      <c r="P1120" s="71" t="str">
        <f>TRIM(UPPER(tbl_raw_data[[#This Row],[Queue Name]]))</f>
        <v>CONSUMER POST BUREAU</v>
      </c>
      <c r="Q1120" s="71" t="str">
        <f>IF(tbl_raw_data[[#This Row],[time_taken_in_min]]&lt;=settings!$D$2,"SLA_MET","SLA_NOT_MET")</f>
        <v>SLA_MET</v>
      </c>
    </row>
    <row r="1121" spans="1:17" x14ac:dyDescent="0.3">
      <c r="A1121" s="1" t="s">
        <v>2084</v>
      </c>
      <c r="B1121" s="36">
        <v>45141.453159722223</v>
      </c>
      <c r="C1121" s="37">
        <v>45141.454270833332</v>
      </c>
      <c r="D1121" s="6" t="s">
        <v>47</v>
      </c>
      <c r="E1121" s="6" t="s">
        <v>18</v>
      </c>
      <c r="F1121" s="6" t="s">
        <v>207</v>
      </c>
      <c r="G1121" s="6" t="s">
        <v>111</v>
      </c>
      <c r="H1121" s="84" t="str">
        <f t="shared" si="17"/>
        <v>Reason Unknown</v>
      </c>
      <c r="I1121" s="63">
        <f>(tbl_raw_data[[#This Row],[Date Actioned]])-(tbl_raw_data[[#This Row],[Date Tagged]])</f>
        <v>1.111111108912155E-3</v>
      </c>
      <c r="J1121" s="66">
        <f>HOUR(tbl_raw_data[[#This Row],[time_taken]])*60+MINUTE(tbl_raw_data[[#This Row],[time_taken]])+SECOND(tbl_raw_data[[#This Row],[time_taken]])/60</f>
        <v>1.6</v>
      </c>
      <c r="K1121" s="68">
        <f>DATE(YEAR(tbl_raw_data[[#This Row],[Date Actioned]]),MONTH(tbl_raw_data[[#This Row],[Date Actioned]]),DAY(tbl_raw_data[[#This Row],[Date Actioned]]))</f>
        <v>45141</v>
      </c>
      <c r="L1121" s="65" t="str">
        <f>UPPER(TEXT(tbl_raw_data[[#This Row],[updated_date]],"MMMM"))</f>
        <v>AUGUST</v>
      </c>
      <c r="M1121" s="65" t="str">
        <f>"WEEK "&amp;IF(ROUNDUP(DAY(tbl_raw_data[[#This Row],[updated_date]])/7,0)=5,4,ROUNDUP(DAY(tbl_raw_data[[#This Row],[updated_date]])/7,0))</f>
        <v>WEEK 1</v>
      </c>
      <c r="N1121" s="71" t="str">
        <f>UPPER(VLOOKUP(tbl_raw_data[[#This Row],[Analyst]],settings!$A$1:$B$15,2,0))</f>
        <v>RAJ</v>
      </c>
      <c r="O1121" s="71" t="str">
        <f>TRIM(UPPER(tbl_raw_data[[#This Row],[Outcome]]))</f>
        <v>WITHDRAW</v>
      </c>
      <c r="P1121" s="71" t="str">
        <f>TRIM(UPPER(tbl_raw_data[[#This Row],[Queue Name]]))</f>
        <v>CONSUMER PRE BUREAU</v>
      </c>
      <c r="Q1121" s="71" t="str">
        <f>IF(tbl_raw_data[[#This Row],[time_taken_in_min]]&lt;=settings!$D$2,"SLA_MET","SLA_NOT_MET")</f>
        <v>SLA_MET</v>
      </c>
    </row>
    <row r="1122" spans="1:17" x14ac:dyDescent="0.3">
      <c r="A1122" s="5" t="s">
        <v>2085</v>
      </c>
      <c r="B1122" s="34">
        <v>45141.454155092593</v>
      </c>
      <c r="C1122" s="38">
        <v>45141.457430555558</v>
      </c>
      <c r="D1122" s="3" t="s">
        <v>47</v>
      </c>
      <c r="E1122" s="3" t="s">
        <v>18</v>
      </c>
      <c r="F1122" s="3" t="s">
        <v>207</v>
      </c>
      <c r="G1122" s="3" t="s">
        <v>255</v>
      </c>
      <c r="H1122" s="84" t="str">
        <f t="shared" si="17"/>
        <v>Incomplete Details</v>
      </c>
      <c r="I1122" s="63">
        <f>(tbl_raw_data[[#This Row],[Date Actioned]])-(tbl_raw_data[[#This Row],[Date Tagged]])</f>
        <v>3.275462964666076E-3</v>
      </c>
      <c r="J1122" s="66">
        <f>HOUR(tbl_raw_data[[#This Row],[time_taken]])*60+MINUTE(tbl_raw_data[[#This Row],[time_taken]])+SECOND(tbl_raw_data[[#This Row],[time_taken]])/60</f>
        <v>4.7166666666666668</v>
      </c>
      <c r="K1122" s="68">
        <f>DATE(YEAR(tbl_raw_data[[#This Row],[Date Actioned]]),MONTH(tbl_raw_data[[#This Row],[Date Actioned]]),DAY(tbl_raw_data[[#This Row],[Date Actioned]]))</f>
        <v>45141</v>
      </c>
      <c r="L1122" s="65" t="str">
        <f>UPPER(TEXT(tbl_raw_data[[#This Row],[updated_date]],"MMMM"))</f>
        <v>AUGUST</v>
      </c>
      <c r="M1122" s="65" t="str">
        <f>"WEEK "&amp;IF(ROUNDUP(DAY(tbl_raw_data[[#This Row],[updated_date]])/7,0)=5,4,ROUNDUP(DAY(tbl_raw_data[[#This Row],[updated_date]])/7,0))</f>
        <v>WEEK 1</v>
      </c>
      <c r="N1122" s="71" t="str">
        <f>UPPER(VLOOKUP(tbl_raw_data[[#This Row],[Analyst]],settings!$A$1:$B$15,2,0))</f>
        <v>RAJ</v>
      </c>
      <c r="O1122" s="71" t="str">
        <f>TRIM(UPPER(tbl_raw_data[[#This Row],[Outcome]]))</f>
        <v>WITHDRAW</v>
      </c>
      <c r="P1122" s="71" t="str">
        <f>TRIM(UPPER(tbl_raw_data[[#This Row],[Queue Name]]))</f>
        <v>CONSUMER PRE BUREAU</v>
      </c>
      <c r="Q1122" s="71" t="str">
        <f>IF(tbl_raw_data[[#This Row],[time_taken_in_min]]&lt;=settings!$D$2,"SLA_MET","SLA_NOT_MET")</f>
        <v>SLA_MET</v>
      </c>
    </row>
    <row r="1123" spans="1:17" x14ac:dyDescent="0.3">
      <c r="A1123" s="7" t="s">
        <v>2086</v>
      </c>
      <c r="B1123" s="36">
        <v>45141.454895833333</v>
      </c>
      <c r="C1123" s="39">
        <v>45141.470601851855</v>
      </c>
      <c r="D1123" s="8" t="s">
        <v>55</v>
      </c>
      <c r="E1123" s="6" t="s">
        <v>8</v>
      </c>
      <c r="F1123" s="8" t="s">
        <v>114</v>
      </c>
      <c r="G1123" s="9"/>
      <c r="H1123" s="84" t="str">
        <f t="shared" si="17"/>
        <v>Reason Unknown</v>
      </c>
      <c r="I1123" s="63">
        <f>(tbl_raw_data[[#This Row],[Date Actioned]])-(tbl_raw_data[[#This Row],[Date Tagged]])</f>
        <v>1.5706018522905651E-2</v>
      </c>
      <c r="J1123" s="66">
        <f>HOUR(tbl_raw_data[[#This Row],[time_taken]])*60+MINUTE(tbl_raw_data[[#This Row],[time_taken]])+SECOND(tbl_raw_data[[#This Row],[time_taken]])/60</f>
        <v>22.616666666666667</v>
      </c>
      <c r="K1123" s="68">
        <f>DATE(YEAR(tbl_raw_data[[#This Row],[Date Actioned]]),MONTH(tbl_raw_data[[#This Row],[Date Actioned]]),DAY(tbl_raw_data[[#This Row],[Date Actioned]]))</f>
        <v>45141</v>
      </c>
      <c r="L1123" s="65" t="str">
        <f>UPPER(TEXT(tbl_raw_data[[#This Row],[updated_date]],"MMMM"))</f>
        <v>AUGUST</v>
      </c>
      <c r="M1123" s="65" t="str">
        <f>"WEEK "&amp;IF(ROUNDUP(DAY(tbl_raw_data[[#This Row],[updated_date]])/7,0)=5,4,ROUNDUP(DAY(tbl_raw_data[[#This Row],[updated_date]])/7,0))</f>
        <v>WEEK 1</v>
      </c>
      <c r="N1123" s="71" t="str">
        <f>UPPER(VLOOKUP(tbl_raw_data[[#This Row],[Analyst]],settings!$A$1:$B$15,2,0))</f>
        <v>FARDIN</v>
      </c>
      <c r="O1123" s="71" t="str">
        <f>TRIM(UPPER(tbl_raw_data[[#This Row],[Outcome]]))</f>
        <v>WITHDRAW</v>
      </c>
      <c r="P1123" s="71" t="str">
        <f>TRIM(UPPER(tbl_raw_data[[#This Row],[Queue Name]]))</f>
        <v>CONSUMER POST BUREAU</v>
      </c>
      <c r="Q1123" s="71" t="str">
        <f>IF(tbl_raw_data[[#This Row],[time_taken_in_min]]&lt;=settings!$D$2,"SLA_MET","SLA_NOT_MET")</f>
        <v>SLA_NOT_MET</v>
      </c>
    </row>
    <row r="1124" spans="1:17" x14ac:dyDescent="0.3">
      <c r="A1124" s="1" t="s">
        <v>2087</v>
      </c>
      <c r="B1124" s="34">
        <v>45141.469444444447</v>
      </c>
      <c r="C1124" s="35">
        <v>45141.479710648149</v>
      </c>
      <c r="D1124" s="2" t="s">
        <v>55</v>
      </c>
      <c r="E1124" s="3" t="s">
        <v>8</v>
      </c>
      <c r="F1124" s="2" t="s">
        <v>14</v>
      </c>
      <c r="G1124" s="4"/>
      <c r="H1124" s="84" t="str">
        <f t="shared" si="17"/>
        <v>Reason Unknown</v>
      </c>
      <c r="I1124" s="63">
        <f>(tbl_raw_data[[#This Row],[Date Actioned]])-(tbl_raw_data[[#This Row],[Date Tagged]])</f>
        <v>1.0266203702485655E-2</v>
      </c>
      <c r="J1124" s="66">
        <f>HOUR(tbl_raw_data[[#This Row],[time_taken]])*60+MINUTE(tbl_raw_data[[#This Row],[time_taken]])+SECOND(tbl_raw_data[[#This Row],[time_taken]])/60</f>
        <v>14.783333333333333</v>
      </c>
      <c r="K1124" s="68">
        <f>DATE(YEAR(tbl_raw_data[[#This Row],[Date Actioned]]),MONTH(tbl_raw_data[[#This Row],[Date Actioned]]),DAY(tbl_raw_data[[#This Row],[Date Actioned]]))</f>
        <v>45141</v>
      </c>
      <c r="L1124" s="65" t="str">
        <f>UPPER(TEXT(tbl_raw_data[[#This Row],[updated_date]],"MMMM"))</f>
        <v>AUGUST</v>
      </c>
      <c r="M1124" s="65" t="str">
        <f>"WEEK "&amp;IF(ROUNDUP(DAY(tbl_raw_data[[#This Row],[updated_date]])/7,0)=5,4,ROUNDUP(DAY(tbl_raw_data[[#This Row],[updated_date]])/7,0))</f>
        <v>WEEK 1</v>
      </c>
      <c r="N1124" s="71" t="str">
        <f>UPPER(VLOOKUP(tbl_raw_data[[#This Row],[Analyst]],settings!$A$1:$B$15,2,0))</f>
        <v>CAMROON</v>
      </c>
      <c r="O1124" s="71" t="str">
        <f>TRIM(UPPER(tbl_raw_data[[#This Row],[Outcome]]))</f>
        <v>WITHDRAW</v>
      </c>
      <c r="P1124" s="71" t="str">
        <f>TRIM(UPPER(tbl_raw_data[[#This Row],[Queue Name]]))</f>
        <v>CONSUMER POST BUREAU</v>
      </c>
      <c r="Q1124" s="71" t="str">
        <f>IF(tbl_raw_data[[#This Row],[time_taken_in_min]]&lt;=settings!$D$2,"SLA_MET","SLA_NOT_MET")</f>
        <v>SLA_MET</v>
      </c>
    </row>
    <row r="1125" spans="1:17" x14ac:dyDescent="0.3">
      <c r="A1125" s="5" t="s">
        <v>2088</v>
      </c>
      <c r="B1125" s="36">
        <v>45141.47079861111</v>
      </c>
      <c r="C1125" s="37">
        <v>45141.476215277777</v>
      </c>
      <c r="D1125" s="6" t="s">
        <v>47</v>
      </c>
      <c r="E1125" s="6" t="s">
        <v>18</v>
      </c>
      <c r="F1125" s="6" t="s">
        <v>207</v>
      </c>
      <c r="G1125" s="6" t="s">
        <v>111</v>
      </c>
      <c r="H1125" s="84" t="str">
        <f t="shared" si="17"/>
        <v>Reason Unknown</v>
      </c>
      <c r="I1125" s="63">
        <f>(tbl_raw_data[[#This Row],[Date Actioned]])-(tbl_raw_data[[#This Row],[Date Tagged]])</f>
        <v>5.4166666668606922E-3</v>
      </c>
      <c r="J1125" s="66">
        <f>HOUR(tbl_raw_data[[#This Row],[time_taken]])*60+MINUTE(tbl_raw_data[[#This Row],[time_taken]])+SECOND(tbl_raw_data[[#This Row],[time_taken]])/60</f>
        <v>7.8</v>
      </c>
      <c r="K1125" s="68">
        <f>DATE(YEAR(tbl_raw_data[[#This Row],[Date Actioned]]),MONTH(tbl_raw_data[[#This Row],[Date Actioned]]),DAY(tbl_raw_data[[#This Row],[Date Actioned]]))</f>
        <v>45141</v>
      </c>
      <c r="L1125" s="65" t="str">
        <f>UPPER(TEXT(tbl_raw_data[[#This Row],[updated_date]],"MMMM"))</f>
        <v>AUGUST</v>
      </c>
      <c r="M1125" s="65" t="str">
        <f>"WEEK "&amp;IF(ROUNDUP(DAY(tbl_raw_data[[#This Row],[updated_date]])/7,0)=5,4,ROUNDUP(DAY(tbl_raw_data[[#This Row],[updated_date]])/7,0))</f>
        <v>WEEK 1</v>
      </c>
      <c r="N1125" s="71" t="str">
        <f>UPPER(VLOOKUP(tbl_raw_data[[#This Row],[Analyst]],settings!$A$1:$B$15,2,0))</f>
        <v>RAJ</v>
      </c>
      <c r="O1125" s="71" t="str">
        <f>TRIM(UPPER(tbl_raw_data[[#This Row],[Outcome]]))</f>
        <v>WITHDRAW</v>
      </c>
      <c r="P1125" s="71" t="str">
        <f>TRIM(UPPER(tbl_raw_data[[#This Row],[Queue Name]]))</f>
        <v>CONSUMER PRE BUREAU</v>
      </c>
      <c r="Q1125" s="71" t="str">
        <f>IF(tbl_raw_data[[#This Row],[time_taken_in_min]]&lt;=settings!$D$2,"SLA_MET","SLA_NOT_MET")</f>
        <v>SLA_MET</v>
      </c>
    </row>
    <row r="1126" spans="1:17" x14ac:dyDescent="0.3">
      <c r="A1126" s="7" t="s">
        <v>2089</v>
      </c>
      <c r="B1126" s="34">
        <v>45141.472604166665</v>
      </c>
      <c r="C1126" s="38">
        <v>45141.480243055557</v>
      </c>
      <c r="D1126" s="3" t="s">
        <v>47</v>
      </c>
      <c r="E1126" s="3" t="s">
        <v>8</v>
      </c>
      <c r="F1126" s="3" t="s">
        <v>206</v>
      </c>
      <c r="G1126" s="3" t="s">
        <v>256</v>
      </c>
      <c r="H1126" s="84" t="str">
        <f t="shared" si="17"/>
        <v>Duplicate Application</v>
      </c>
      <c r="I1126" s="63">
        <f>(tbl_raw_data[[#This Row],[Date Actioned]])-(tbl_raw_data[[#This Row],[Date Tagged]])</f>
        <v>7.6388888919609599E-3</v>
      </c>
      <c r="J1126" s="66">
        <f>HOUR(tbl_raw_data[[#This Row],[time_taken]])*60+MINUTE(tbl_raw_data[[#This Row],[time_taken]])+SECOND(tbl_raw_data[[#This Row],[time_taken]])/60</f>
        <v>11</v>
      </c>
      <c r="K1126" s="68">
        <f>DATE(YEAR(tbl_raw_data[[#This Row],[Date Actioned]]),MONTH(tbl_raw_data[[#This Row],[Date Actioned]]),DAY(tbl_raw_data[[#This Row],[Date Actioned]]))</f>
        <v>45141</v>
      </c>
      <c r="L1126" s="65" t="str">
        <f>UPPER(TEXT(tbl_raw_data[[#This Row],[updated_date]],"MMMM"))</f>
        <v>AUGUST</v>
      </c>
      <c r="M1126" s="65" t="str">
        <f>"WEEK "&amp;IF(ROUNDUP(DAY(tbl_raw_data[[#This Row],[updated_date]])/7,0)=5,4,ROUNDUP(DAY(tbl_raw_data[[#This Row],[updated_date]])/7,0))</f>
        <v>WEEK 1</v>
      </c>
      <c r="N1126" s="71" t="str">
        <f>UPPER(VLOOKUP(tbl_raw_data[[#This Row],[Analyst]],settings!$A$1:$B$15,2,0))</f>
        <v>HARDIK</v>
      </c>
      <c r="O1126" s="71" t="str">
        <f>TRIM(UPPER(tbl_raw_data[[#This Row],[Outcome]]))</f>
        <v>WITHDRAW</v>
      </c>
      <c r="P1126" s="71" t="str">
        <f>TRIM(UPPER(tbl_raw_data[[#This Row],[Queue Name]]))</f>
        <v>CONSUMER POST BUREAU</v>
      </c>
      <c r="Q1126" s="71" t="str">
        <f>IF(tbl_raw_data[[#This Row],[time_taken_in_min]]&lt;=settings!$D$2,"SLA_MET","SLA_NOT_MET")</f>
        <v>SLA_MET</v>
      </c>
    </row>
    <row r="1127" spans="1:17" x14ac:dyDescent="0.3">
      <c r="A1127" s="1" t="s">
        <v>2090</v>
      </c>
      <c r="B1127" s="36">
        <v>45141.473344907405</v>
      </c>
      <c r="C1127" s="37">
        <v>45141.486134259256</v>
      </c>
      <c r="D1127" s="6" t="s">
        <v>47</v>
      </c>
      <c r="E1127" s="6" t="s">
        <v>18</v>
      </c>
      <c r="F1127" s="6" t="s">
        <v>12</v>
      </c>
      <c r="G1127" s="6" t="s">
        <v>257</v>
      </c>
      <c r="H1127" s="84" t="str">
        <f t="shared" si="17"/>
        <v>Incomplete Details</v>
      </c>
      <c r="I1127" s="63">
        <f>(tbl_raw_data[[#This Row],[Date Actioned]])-(tbl_raw_data[[#This Row],[Date Tagged]])</f>
        <v>1.2789351851097308E-2</v>
      </c>
      <c r="J1127" s="66">
        <f>HOUR(tbl_raw_data[[#This Row],[time_taken]])*60+MINUTE(tbl_raw_data[[#This Row],[time_taken]])+SECOND(tbl_raw_data[[#This Row],[time_taken]])/60</f>
        <v>18.416666666666668</v>
      </c>
      <c r="K1127" s="68">
        <f>DATE(YEAR(tbl_raw_data[[#This Row],[Date Actioned]]),MONTH(tbl_raw_data[[#This Row],[Date Actioned]]),DAY(tbl_raw_data[[#This Row],[Date Actioned]]))</f>
        <v>45141</v>
      </c>
      <c r="L1127" s="65" t="str">
        <f>UPPER(TEXT(tbl_raw_data[[#This Row],[updated_date]],"MMMM"))</f>
        <v>AUGUST</v>
      </c>
      <c r="M1127" s="65" t="str">
        <f>"WEEK "&amp;IF(ROUNDUP(DAY(tbl_raw_data[[#This Row],[updated_date]])/7,0)=5,4,ROUNDUP(DAY(tbl_raw_data[[#This Row],[updated_date]])/7,0))</f>
        <v>WEEK 1</v>
      </c>
      <c r="N1127" s="71" t="str">
        <f>UPPER(VLOOKUP(tbl_raw_data[[#This Row],[Analyst]],settings!$A$1:$B$15,2,0))</f>
        <v>NITESH</v>
      </c>
      <c r="O1127" s="71" t="str">
        <f>TRIM(UPPER(tbl_raw_data[[#This Row],[Outcome]]))</f>
        <v>WITHDRAW</v>
      </c>
      <c r="P1127" s="71" t="str">
        <f>TRIM(UPPER(tbl_raw_data[[#This Row],[Queue Name]]))</f>
        <v>CONSUMER PRE BUREAU</v>
      </c>
      <c r="Q1127" s="71" t="str">
        <f>IF(tbl_raw_data[[#This Row],[time_taken_in_min]]&lt;=settings!$D$2,"SLA_MET","SLA_NOT_MET")</f>
        <v>SLA_MET</v>
      </c>
    </row>
    <row r="1128" spans="1:17" x14ac:dyDescent="0.3">
      <c r="A1128" s="5" t="s">
        <v>2091</v>
      </c>
      <c r="B1128" s="34">
        <v>45141.488321759258</v>
      </c>
      <c r="C1128" s="38">
        <v>45141.491168981483</v>
      </c>
      <c r="D1128" s="3" t="s">
        <v>47</v>
      </c>
      <c r="E1128" s="3" t="s">
        <v>8</v>
      </c>
      <c r="F1128" s="3" t="s">
        <v>207</v>
      </c>
      <c r="G1128" s="3" t="s">
        <v>258</v>
      </c>
      <c r="H1128" s="84" t="str">
        <f t="shared" si="17"/>
        <v>Incorrect Queue</v>
      </c>
      <c r="I1128" s="63">
        <f>(tbl_raw_data[[#This Row],[Date Actioned]])-(tbl_raw_data[[#This Row],[Date Tagged]])</f>
        <v>2.8472222256823443E-3</v>
      </c>
      <c r="J1128" s="66">
        <f>HOUR(tbl_raw_data[[#This Row],[time_taken]])*60+MINUTE(tbl_raw_data[[#This Row],[time_taken]])+SECOND(tbl_raw_data[[#This Row],[time_taken]])/60</f>
        <v>4.0999999999999996</v>
      </c>
      <c r="K1128" s="68">
        <f>DATE(YEAR(tbl_raw_data[[#This Row],[Date Actioned]]),MONTH(tbl_raw_data[[#This Row],[Date Actioned]]),DAY(tbl_raw_data[[#This Row],[Date Actioned]]))</f>
        <v>45141</v>
      </c>
      <c r="L1128" s="65" t="str">
        <f>UPPER(TEXT(tbl_raw_data[[#This Row],[updated_date]],"MMMM"))</f>
        <v>AUGUST</v>
      </c>
      <c r="M1128" s="65" t="str">
        <f>"WEEK "&amp;IF(ROUNDUP(DAY(tbl_raw_data[[#This Row],[updated_date]])/7,0)=5,4,ROUNDUP(DAY(tbl_raw_data[[#This Row],[updated_date]])/7,0))</f>
        <v>WEEK 1</v>
      </c>
      <c r="N1128" s="71" t="str">
        <f>UPPER(VLOOKUP(tbl_raw_data[[#This Row],[Analyst]],settings!$A$1:$B$15,2,0))</f>
        <v>RAJ</v>
      </c>
      <c r="O1128" s="71" t="str">
        <f>TRIM(UPPER(tbl_raw_data[[#This Row],[Outcome]]))</f>
        <v>WITHDRAW</v>
      </c>
      <c r="P1128" s="71" t="str">
        <f>TRIM(UPPER(tbl_raw_data[[#This Row],[Queue Name]]))</f>
        <v>CONSUMER POST BUREAU</v>
      </c>
      <c r="Q1128" s="71" t="str">
        <f>IF(tbl_raw_data[[#This Row],[time_taken_in_min]]&lt;=settings!$D$2,"SLA_MET","SLA_NOT_MET")</f>
        <v>SLA_MET</v>
      </c>
    </row>
    <row r="1129" spans="1:17" x14ac:dyDescent="0.3">
      <c r="A1129" s="7" t="s">
        <v>2092</v>
      </c>
      <c r="B1129" s="36">
        <v>45141.496099537035</v>
      </c>
      <c r="C1129" s="37">
        <v>45141.50136574074</v>
      </c>
      <c r="D1129" s="6" t="s">
        <v>47</v>
      </c>
      <c r="E1129" s="6" t="s">
        <v>8</v>
      </c>
      <c r="F1129" s="6" t="s">
        <v>206</v>
      </c>
      <c r="G1129" s="6" t="s">
        <v>259</v>
      </c>
      <c r="H1129" s="84" t="str">
        <f t="shared" si="17"/>
        <v>Incomplete Details</v>
      </c>
      <c r="I1129" s="63">
        <f>(tbl_raw_data[[#This Row],[Date Actioned]])-(tbl_raw_data[[#This Row],[Date Tagged]])</f>
        <v>5.2662037051049992E-3</v>
      </c>
      <c r="J1129" s="66">
        <f>HOUR(tbl_raw_data[[#This Row],[time_taken]])*60+MINUTE(tbl_raw_data[[#This Row],[time_taken]])+SECOND(tbl_raw_data[[#This Row],[time_taken]])/60</f>
        <v>7.583333333333333</v>
      </c>
      <c r="K1129" s="68">
        <f>DATE(YEAR(tbl_raw_data[[#This Row],[Date Actioned]]),MONTH(tbl_raw_data[[#This Row],[Date Actioned]]),DAY(tbl_raw_data[[#This Row],[Date Actioned]]))</f>
        <v>45141</v>
      </c>
      <c r="L1129" s="65" t="str">
        <f>UPPER(TEXT(tbl_raw_data[[#This Row],[updated_date]],"MMMM"))</f>
        <v>AUGUST</v>
      </c>
      <c r="M1129" s="65" t="str">
        <f>"WEEK "&amp;IF(ROUNDUP(DAY(tbl_raw_data[[#This Row],[updated_date]])/7,0)=5,4,ROUNDUP(DAY(tbl_raw_data[[#This Row],[updated_date]])/7,0))</f>
        <v>WEEK 1</v>
      </c>
      <c r="N1129" s="71" t="str">
        <f>UPPER(VLOOKUP(tbl_raw_data[[#This Row],[Analyst]],settings!$A$1:$B$15,2,0))</f>
        <v>HARDIK</v>
      </c>
      <c r="O1129" s="71" t="str">
        <f>TRIM(UPPER(tbl_raw_data[[#This Row],[Outcome]]))</f>
        <v>WITHDRAW</v>
      </c>
      <c r="P1129" s="71" t="str">
        <f>TRIM(UPPER(tbl_raw_data[[#This Row],[Queue Name]]))</f>
        <v>CONSUMER POST BUREAU</v>
      </c>
      <c r="Q1129" s="71" t="str">
        <f>IF(tbl_raw_data[[#This Row],[time_taken_in_min]]&lt;=settings!$D$2,"SLA_MET","SLA_NOT_MET")</f>
        <v>SLA_MET</v>
      </c>
    </row>
    <row r="1130" spans="1:17" x14ac:dyDescent="0.3">
      <c r="A1130" s="1" t="s">
        <v>2093</v>
      </c>
      <c r="B1130" s="34">
        <v>45141.497442129628</v>
      </c>
      <c r="C1130" s="38">
        <v>45141.502962962964</v>
      </c>
      <c r="D1130" s="3" t="s">
        <v>47</v>
      </c>
      <c r="E1130" s="3" t="s">
        <v>18</v>
      </c>
      <c r="F1130" s="3" t="s">
        <v>207</v>
      </c>
      <c r="G1130" s="3" t="s">
        <v>260</v>
      </c>
      <c r="H1130" s="84" t="str">
        <f t="shared" si="17"/>
        <v>Incomplete Details</v>
      </c>
      <c r="I1130" s="63">
        <f>(tbl_raw_data[[#This Row],[Date Actioned]])-(tbl_raw_data[[#This Row],[Date Tagged]])</f>
        <v>5.5208333360496908E-3</v>
      </c>
      <c r="J1130" s="66">
        <f>HOUR(tbl_raw_data[[#This Row],[time_taken]])*60+MINUTE(tbl_raw_data[[#This Row],[time_taken]])+SECOND(tbl_raw_data[[#This Row],[time_taken]])/60</f>
        <v>7.95</v>
      </c>
      <c r="K1130" s="68">
        <f>DATE(YEAR(tbl_raw_data[[#This Row],[Date Actioned]]),MONTH(tbl_raw_data[[#This Row],[Date Actioned]]),DAY(tbl_raw_data[[#This Row],[Date Actioned]]))</f>
        <v>45141</v>
      </c>
      <c r="L1130" s="65" t="str">
        <f>UPPER(TEXT(tbl_raw_data[[#This Row],[updated_date]],"MMMM"))</f>
        <v>AUGUST</v>
      </c>
      <c r="M1130" s="65" t="str">
        <f>"WEEK "&amp;IF(ROUNDUP(DAY(tbl_raw_data[[#This Row],[updated_date]])/7,0)=5,4,ROUNDUP(DAY(tbl_raw_data[[#This Row],[updated_date]])/7,0))</f>
        <v>WEEK 1</v>
      </c>
      <c r="N1130" s="71" t="str">
        <f>UPPER(VLOOKUP(tbl_raw_data[[#This Row],[Analyst]],settings!$A$1:$B$15,2,0))</f>
        <v>RAJ</v>
      </c>
      <c r="O1130" s="71" t="str">
        <f>TRIM(UPPER(tbl_raw_data[[#This Row],[Outcome]]))</f>
        <v>WITHDRAW</v>
      </c>
      <c r="P1130" s="71" t="str">
        <f>TRIM(UPPER(tbl_raw_data[[#This Row],[Queue Name]]))</f>
        <v>CONSUMER PRE BUREAU</v>
      </c>
      <c r="Q1130" s="71" t="str">
        <f>IF(tbl_raw_data[[#This Row],[time_taken_in_min]]&lt;=settings!$D$2,"SLA_MET","SLA_NOT_MET")</f>
        <v>SLA_MET</v>
      </c>
    </row>
    <row r="1131" spans="1:17" x14ac:dyDescent="0.3">
      <c r="A1131" s="5" t="s">
        <v>2094</v>
      </c>
      <c r="B1131" s="36">
        <v>45141.499189814815</v>
      </c>
      <c r="C1131" s="37">
        <v>45141.505497685182</v>
      </c>
      <c r="D1131" s="6" t="s">
        <v>47</v>
      </c>
      <c r="E1131" s="6" t="s">
        <v>18</v>
      </c>
      <c r="F1131" s="6" t="s">
        <v>12</v>
      </c>
      <c r="G1131" s="6" t="s">
        <v>261</v>
      </c>
      <c r="H1131" s="84" t="str">
        <f t="shared" si="17"/>
        <v>Incomplete Details</v>
      </c>
      <c r="I1131" s="63">
        <f>(tbl_raw_data[[#This Row],[Date Actioned]])-(tbl_raw_data[[#This Row],[Date Tagged]])</f>
        <v>6.3078703678911552E-3</v>
      </c>
      <c r="J1131" s="66">
        <f>HOUR(tbl_raw_data[[#This Row],[time_taken]])*60+MINUTE(tbl_raw_data[[#This Row],[time_taken]])+SECOND(tbl_raw_data[[#This Row],[time_taken]])/60</f>
        <v>9.0833333333333339</v>
      </c>
      <c r="K1131" s="68">
        <f>DATE(YEAR(tbl_raw_data[[#This Row],[Date Actioned]]),MONTH(tbl_raw_data[[#This Row],[Date Actioned]]),DAY(tbl_raw_data[[#This Row],[Date Actioned]]))</f>
        <v>45141</v>
      </c>
      <c r="L1131" s="65" t="str">
        <f>UPPER(TEXT(tbl_raw_data[[#This Row],[updated_date]],"MMMM"))</f>
        <v>AUGUST</v>
      </c>
      <c r="M1131" s="65" t="str">
        <f>"WEEK "&amp;IF(ROUNDUP(DAY(tbl_raw_data[[#This Row],[updated_date]])/7,0)=5,4,ROUNDUP(DAY(tbl_raw_data[[#This Row],[updated_date]])/7,0))</f>
        <v>WEEK 1</v>
      </c>
      <c r="N1131" s="71" t="str">
        <f>UPPER(VLOOKUP(tbl_raw_data[[#This Row],[Analyst]],settings!$A$1:$B$15,2,0))</f>
        <v>NITESH</v>
      </c>
      <c r="O1131" s="71" t="str">
        <f>TRIM(UPPER(tbl_raw_data[[#This Row],[Outcome]]))</f>
        <v>WITHDRAW</v>
      </c>
      <c r="P1131" s="71" t="str">
        <f>TRIM(UPPER(tbl_raw_data[[#This Row],[Queue Name]]))</f>
        <v>CONSUMER PRE BUREAU</v>
      </c>
      <c r="Q1131" s="71" t="str">
        <f>IF(tbl_raw_data[[#This Row],[time_taken_in_min]]&lt;=settings!$D$2,"SLA_MET","SLA_NOT_MET")</f>
        <v>SLA_MET</v>
      </c>
    </row>
    <row r="1132" spans="1:17" x14ac:dyDescent="0.3">
      <c r="A1132" s="7" t="s">
        <v>2095</v>
      </c>
      <c r="B1132" s="34">
        <v>45141.514664351853</v>
      </c>
      <c r="C1132" s="38">
        <v>45141.519513888888</v>
      </c>
      <c r="D1132" s="3" t="s">
        <v>47</v>
      </c>
      <c r="E1132" s="3" t="s">
        <v>18</v>
      </c>
      <c r="F1132" s="3" t="s">
        <v>17</v>
      </c>
      <c r="G1132" s="3" t="s">
        <v>262</v>
      </c>
      <c r="H1132" s="84" t="str">
        <f t="shared" si="17"/>
        <v>Incorrect Details</v>
      </c>
      <c r="I1132" s="63">
        <f>(tbl_raw_data[[#This Row],[Date Actioned]])-(tbl_raw_data[[#This Row],[Date Tagged]])</f>
        <v>4.8495370356249623E-3</v>
      </c>
      <c r="J1132" s="66">
        <f>HOUR(tbl_raw_data[[#This Row],[time_taken]])*60+MINUTE(tbl_raw_data[[#This Row],[time_taken]])+SECOND(tbl_raw_data[[#This Row],[time_taken]])/60</f>
        <v>6.9833333333333334</v>
      </c>
      <c r="K1132" s="68">
        <f>DATE(YEAR(tbl_raw_data[[#This Row],[Date Actioned]]),MONTH(tbl_raw_data[[#This Row],[Date Actioned]]),DAY(tbl_raw_data[[#This Row],[Date Actioned]]))</f>
        <v>45141</v>
      </c>
      <c r="L1132" s="65" t="str">
        <f>UPPER(TEXT(tbl_raw_data[[#This Row],[updated_date]],"MMMM"))</f>
        <v>AUGUST</v>
      </c>
      <c r="M1132" s="65" t="str">
        <f>"WEEK "&amp;IF(ROUNDUP(DAY(tbl_raw_data[[#This Row],[updated_date]])/7,0)=5,4,ROUNDUP(DAY(tbl_raw_data[[#This Row],[updated_date]])/7,0))</f>
        <v>WEEK 1</v>
      </c>
      <c r="N1132" s="71" t="str">
        <f>UPPER(VLOOKUP(tbl_raw_data[[#This Row],[Analyst]],settings!$A$1:$B$15,2,0))</f>
        <v>MERCEDES</v>
      </c>
      <c r="O1132" s="71" t="str">
        <f>TRIM(UPPER(tbl_raw_data[[#This Row],[Outcome]]))</f>
        <v>WITHDRAW</v>
      </c>
      <c r="P1132" s="71" t="str">
        <f>TRIM(UPPER(tbl_raw_data[[#This Row],[Queue Name]]))</f>
        <v>CONSUMER PRE BUREAU</v>
      </c>
      <c r="Q1132" s="71" t="str">
        <f>IF(tbl_raw_data[[#This Row],[time_taken_in_min]]&lt;=settings!$D$2,"SLA_MET","SLA_NOT_MET")</f>
        <v>SLA_MET</v>
      </c>
    </row>
    <row r="1133" spans="1:17" x14ac:dyDescent="0.3">
      <c r="A1133" s="1" t="s">
        <v>2096</v>
      </c>
      <c r="B1133" s="36">
        <v>45141.515069444446</v>
      </c>
      <c r="C1133" s="37">
        <v>45141.519155092596</v>
      </c>
      <c r="D1133" s="6" t="s">
        <v>47</v>
      </c>
      <c r="E1133" s="6" t="s">
        <v>18</v>
      </c>
      <c r="F1133" s="6" t="s">
        <v>207</v>
      </c>
      <c r="G1133" s="6" t="s">
        <v>263</v>
      </c>
      <c r="H1133" s="84" t="str">
        <f t="shared" si="17"/>
        <v>Incomplete Details</v>
      </c>
      <c r="I1133" s="63">
        <f>(tbl_raw_data[[#This Row],[Date Actioned]])-(tbl_raw_data[[#This Row],[Date Tagged]])</f>
        <v>4.0856481500668451E-3</v>
      </c>
      <c r="J1133" s="66">
        <f>HOUR(tbl_raw_data[[#This Row],[time_taken]])*60+MINUTE(tbl_raw_data[[#This Row],[time_taken]])+SECOND(tbl_raw_data[[#This Row],[time_taken]])/60</f>
        <v>5.8833333333333329</v>
      </c>
      <c r="K1133" s="68">
        <f>DATE(YEAR(tbl_raw_data[[#This Row],[Date Actioned]]),MONTH(tbl_raw_data[[#This Row],[Date Actioned]]),DAY(tbl_raw_data[[#This Row],[Date Actioned]]))</f>
        <v>45141</v>
      </c>
      <c r="L1133" s="65" t="str">
        <f>UPPER(TEXT(tbl_raw_data[[#This Row],[updated_date]],"MMMM"))</f>
        <v>AUGUST</v>
      </c>
      <c r="M1133" s="65" t="str">
        <f>"WEEK "&amp;IF(ROUNDUP(DAY(tbl_raw_data[[#This Row],[updated_date]])/7,0)=5,4,ROUNDUP(DAY(tbl_raw_data[[#This Row],[updated_date]])/7,0))</f>
        <v>WEEK 1</v>
      </c>
      <c r="N1133" s="71" t="str">
        <f>UPPER(VLOOKUP(tbl_raw_data[[#This Row],[Analyst]],settings!$A$1:$B$15,2,0))</f>
        <v>RAJ</v>
      </c>
      <c r="O1133" s="71" t="str">
        <f>TRIM(UPPER(tbl_raw_data[[#This Row],[Outcome]]))</f>
        <v>WITHDRAW</v>
      </c>
      <c r="P1133" s="71" t="str">
        <f>TRIM(UPPER(tbl_raw_data[[#This Row],[Queue Name]]))</f>
        <v>CONSUMER PRE BUREAU</v>
      </c>
      <c r="Q1133" s="71" t="str">
        <f>IF(tbl_raw_data[[#This Row],[time_taken_in_min]]&lt;=settings!$D$2,"SLA_MET","SLA_NOT_MET")</f>
        <v>SLA_MET</v>
      </c>
    </row>
    <row r="1134" spans="1:17" x14ac:dyDescent="0.3">
      <c r="A1134" s="5" t="s">
        <v>2097</v>
      </c>
      <c r="B1134" s="34">
        <v>45141.515081018515</v>
      </c>
      <c r="C1134" s="35">
        <v>45141.522233796299</v>
      </c>
      <c r="D1134" s="2" t="s">
        <v>55</v>
      </c>
      <c r="E1134" s="3" t="s">
        <v>11</v>
      </c>
      <c r="F1134" s="2" t="s">
        <v>14</v>
      </c>
      <c r="G1134" s="4"/>
      <c r="H1134" s="84" t="str">
        <f t="shared" si="17"/>
        <v>Reason Unknown</v>
      </c>
      <c r="I1134" s="63">
        <f>(tbl_raw_data[[#This Row],[Date Actioned]])-(tbl_raw_data[[#This Row],[Date Tagged]])</f>
        <v>7.1527777836308815E-3</v>
      </c>
      <c r="J1134" s="66">
        <f>HOUR(tbl_raw_data[[#This Row],[time_taken]])*60+MINUTE(tbl_raw_data[[#This Row],[time_taken]])+SECOND(tbl_raw_data[[#This Row],[time_taken]])/60</f>
        <v>10.3</v>
      </c>
      <c r="K1134" s="68">
        <f>DATE(YEAR(tbl_raw_data[[#This Row],[Date Actioned]]),MONTH(tbl_raw_data[[#This Row],[Date Actioned]]),DAY(tbl_raw_data[[#This Row],[Date Actioned]]))</f>
        <v>45141</v>
      </c>
      <c r="L1134" s="65" t="str">
        <f>UPPER(TEXT(tbl_raw_data[[#This Row],[updated_date]],"MMMM"))</f>
        <v>AUGUST</v>
      </c>
      <c r="M1134" s="65" t="str">
        <f>"WEEK "&amp;IF(ROUNDUP(DAY(tbl_raw_data[[#This Row],[updated_date]])/7,0)=5,4,ROUNDUP(DAY(tbl_raw_data[[#This Row],[updated_date]])/7,0))</f>
        <v>WEEK 1</v>
      </c>
      <c r="N1134" s="71" t="str">
        <f>UPPER(VLOOKUP(tbl_raw_data[[#This Row],[Analyst]],settings!$A$1:$B$15,2,0))</f>
        <v>CAMROON</v>
      </c>
      <c r="O1134" s="71" t="str">
        <f>TRIM(UPPER(tbl_raw_data[[#This Row],[Outcome]]))</f>
        <v>WITHDRAW</v>
      </c>
      <c r="P1134" s="71" t="str">
        <f>TRIM(UPPER(tbl_raw_data[[#This Row],[Queue Name]]))</f>
        <v>CONSUMER EXISTING</v>
      </c>
      <c r="Q1134" s="71" t="str">
        <f>IF(tbl_raw_data[[#This Row],[time_taken_in_min]]&lt;=settings!$D$2,"SLA_MET","SLA_NOT_MET")</f>
        <v>SLA_MET</v>
      </c>
    </row>
    <row r="1135" spans="1:17" x14ac:dyDescent="0.3">
      <c r="A1135" s="7" t="s">
        <v>2098</v>
      </c>
      <c r="B1135" s="36">
        <v>45141.518726851849</v>
      </c>
      <c r="C1135" s="37">
        <v>45141.524548611109</v>
      </c>
      <c r="D1135" s="6" t="s">
        <v>47</v>
      </c>
      <c r="E1135" s="6" t="s">
        <v>18</v>
      </c>
      <c r="F1135" s="6" t="s">
        <v>206</v>
      </c>
      <c r="G1135" s="6" t="s">
        <v>264</v>
      </c>
      <c r="H1135" s="84" t="str">
        <f t="shared" si="17"/>
        <v>Incorrect Queue</v>
      </c>
      <c r="I1135" s="63">
        <f>(tbl_raw_data[[#This Row],[Date Actioned]])-(tbl_raw_data[[#This Row],[Date Tagged]])</f>
        <v>5.8217592595610768E-3</v>
      </c>
      <c r="J1135" s="66">
        <f>HOUR(tbl_raw_data[[#This Row],[time_taken]])*60+MINUTE(tbl_raw_data[[#This Row],[time_taken]])+SECOND(tbl_raw_data[[#This Row],[time_taken]])/60</f>
        <v>8.3833333333333329</v>
      </c>
      <c r="K1135" s="68">
        <f>DATE(YEAR(tbl_raw_data[[#This Row],[Date Actioned]]),MONTH(tbl_raw_data[[#This Row],[Date Actioned]]),DAY(tbl_raw_data[[#This Row],[Date Actioned]]))</f>
        <v>45141</v>
      </c>
      <c r="L1135" s="65" t="str">
        <f>UPPER(TEXT(tbl_raw_data[[#This Row],[updated_date]],"MMMM"))</f>
        <v>AUGUST</v>
      </c>
      <c r="M1135" s="65" t="str">
        <f>"WEEK "&amp;IF(ROUNDUP(DAY(tbl_raw_data[[#This Row],[updated_date]])/7,0)=5,4,ROUNDUP(DAY(tbl_raw_data[[#This Row],[updated_date]])/7,0))</f>
        <v>WEEK 1</v>
      </c>
      <c r="N1135" s="71" t="str">
        <f>UPPER(VLOOKUP(tbl_raw_data[[#This Row],[Analyst]],settings!$A$1:$B$15,2,0))</f>
        <v>HARDIK</v>
      </c>
      <c r="O1135" s="71" t="str">
        <f>TRIM(UPPER(tbl_raw_data[[#This Row],[Outcome]]))</f>
        <v>WITHDRAW</v>
      </c>
      <c r="P1135" s="71" t="str">
        <f>TRIM(UPPER(tbl_raw_data[[#This Row],[Queue Name]]))</f>
        <v>CONSUMER PRE BUREAU</v>
      </c>
      <c r="Q1135" s="71" t="str">
        <f>IF(tbl_raw_data[[#This Row],[time_taken_in_min]]&lt;=settings!$D$2,"SLA_MET","SLA_NOT_MET")</f>
        <v>SLA_MET</v>
      </c>
    </row>
    <row r="1136" spans="1:17" x14ac:dyDescent="0.3">
      <c r="A1136" s="1" t="s">
        <v>2099</v>
      </c>
      <c r="B1136" s="34">
        <v>45141.534884259258</v>
      </c>
      <c r="C1136" s="35">
        <v>45141.542905092596</v>
      </c>
      <c r="D1136" s="2" t="s">
        <v>55</v>
      </c>
      <c r="E1136" s="3" t="s">
        <v>8</v>
      </c>
      <c r="F1136" s="2" t="s">
        <v>22</v>
      </c>
      <c r="G1136" s="4"/>
      <c r="H1136" s="84" t="str">
        <f t="shared" si="17"/>
        <v>Reason Unknown</v>
      </c>
      <c r="I1136" s="63">
        <f>(tbl_raw_data[[#This Row],[Date Actioned]])-(tbl_raw_data[[#This Row],[Date Tagged]])</f>
        <v>8.0208333383779973E-3</v>
      </c>
      <c r="J1136" s="66">
        <f>HOUR(tbl_raw_data[[#This Row],[time_taken]])*60+MINUTE(tbl_raw_data[[#This Row],[time_taken]])+SECOND(tbl_raw_data[[#This Row],[time_taken]])/60</f>
        <v>11.55</v>
      </c>
      <c r="K1136" s="68">
        <f>DATE(YEAR(tbl_raw_data[[#This Row],[Date Actioned]]),MONTH(tbl_raw_data[[#This Row],[Date Actioned]]),DAY(tbl_raw_data[[#This Row],[Date Actioned]]))</f>
        <v>45141</v>
      </c>
      <c r="L1136" s="65" t="str">
        <f>UPPER(TEXT(tbl_raw_data[[#This Row],[updated_date]],"MMMM"))</f>
        <v>AUGUST</v>
      </c>
      <c r="M1136" s="65" t="str">
        <f>"WEEK "&amp;IF(ROUNDUP(DAY(tbl_raw_data[[#This Row],[updated_date]])/7,0)=5,4,ROUNDUP(DAY(tbl_raw_data[[#This Row],[updated_date]])/7,0))</f>
        <v>WEEK 1</v>
      </c>
      <c r="N1136" s="71" t="str">
        <f>UPPER(VLOOKUP(tbl_raw_data[[#This Row],[Analyst]],settings!$A$1:$B$15,2,0))</f>
        <v>ROHAN</v>
      </c>
      <c r="O1136" s="71" t="str">
        <f>TRIM(UPPER(tbl_raw_data[[#This Row],[Outcome]]))</f>
        <v>WITHDRAW</v>
      </c>
      <c r="P1136" s="71" t="str">
        <f>TRIM(UPPER(tbl_raw_data[[#This Row],[Queue Name]]))</f>
        <v>CONSUMER POST BUREAU</v>
      </c>
      <c r="Q1136" s="71" t="str">
        <f>IF(tbl_raw_data[[#This Row],[time_taken_in_min]]&lt;=settings!$D$2,"SLA_MET","SLA_NOT_MET")</f>
        <v>SLA_MET</v>
      </c>
    </row>
    <row r="1137" spans="1:17" x14ac:dyDescent="0.3">
      <c r="A1137" s="5" t="s">
        <v>2100</v>
      </c>
      <c r="B1137" s="36">
        <v>45141.536886574075</v>
      </c>
      <c r="C1137" s="37">
        <v>45141.547175925924</v>
      </c>
      <c r="D1137" s="6" t="s">
        <v>47</v>
      </c>
      <c r="E1137" s="6" t="s">
        <v>8</v>
      </c>
      <c r="F1137" s="6" t="s">
        <v>19</v>
      </c>
      <c r="G1137" s="6" t="s">
        <v>83</v>
      </c>
      <c r="H1137" s="84" t="str">
        <f t="shared" si="17"/>
        <v>Incomplete Details</v>
      </c>
      <c r="I1137" s="63">
        <f>(tbl_raw_data[[#This Row],[Date Actioned]])-(tbl_raw_data[[#This Row],[Date Tagged]])</f>
        <v>1.0289351848769002E-2</v>
      </c>
      <c r="J1137" s="66">
        <f>HOUR(tbl_raw_data[[#This Row],[time_taken]])*60+MINUTE(tbl_raw_data[[#This Row],[time_taken]])+SECOND(tbl_raw_data[[#This Row],[time_taken]])/60</f>
        <v>14.816666666666666</v>
      </c>
      <c r="K1137" s="68">
        <f>DATE(YEAR(tbl_raw_data[[#This Row],[Date Actioned]]),MONTH(tbl_raw_data[[#This Row],[Date Actioned]]),DAY(tbl_raw_data[[#This Row],[Date Actioned]]))</f>
        <v>45141</v>
      </c>
      <c r="L1137" s="65" t="str">
        <f>UPPER(TEXT(tbl_raw_data[[#This Row],[updated_date]],"MMMM"))</f>
        <v>AUGUST</v>
      </c>
      <c r="M1137" s="65" t="str">
        <f>"WEEK "&amp;IF(ROUNDUP(DAY(tbl_raw_data[[#This Row],[updated_date]])/7,0)=5,4,ROUNDUP(DAY(tbl_raw_data[[#This Row],[updated_date]])/7,0))</f>
        <v>WEEK 1</v>
      </c>
      <c r="N1137" s="71" t="str">
        <f>UPPER(VLOOKUP(tbl_raw_data[[#This Row],[Analyst]],settings!$A$1:$B$15,2,0))</f>
        <v>NAVED</v>
      </c>
      <c r="O1137" s="71" t="str">
        <f>TRIM(UPPER(tbl_raw_data[[#This Row],[Outcome]]))</f>
        <v>WITHDRAW</v>
      </c>
      <c r="P1137" s="71" t="str">
        <f>TRIM(UPPER(tbl_raw_data[[#This Row],[Queue Name]]))</f>
        <v>CONSUMER POST BUREAU</v>
      </c>
      <c r="Q1137" s="71" t="str">
        <f>IF(tbl_raw_data[[#This Row],[time_taken_in_min]]&lt;=settings!$D$2,"SLA_MET","SLA_NOT_MET")</f>
        <v>SLA_MET</v>
      </c>
    </row>
    <row r="1138" spans="1:17" x14ac:dyDescent="0.3">
      <c r="A1138" s="7" t="s">
        <v>2101</v>
      </c>
      <c r="B1138" s="34">
        <v>45141.537291666667</v>
      </c>
      <c r="C1138" s="38">
        <v>45141.54115740741</v>
      </c>
      <c r="D1138" s="3" t="s">
        <v>47</v>
      </c>
      <c r="E1138" s="3" t="s">
        <v>11</v>
      </c>
      <c r="F1138" s="3" t="s">
        <v>207</v>
      </c>
      <c r="G1138" s="3" t="s">
        <v>265</v>
      </c>
      <c r="H1138" s="84" t="str">
        <f t="shared" si="17"/>
        <v>Incomplete Details</v>
      </c>
      <c r="I1138" s="63">
        <f>(tbl_raw_data[[#This Row],[Date Actioned]])-(tbl_raw_data[[#This Row],[Date Tagged]])</f>
        <v>3.8657407421851531E-3</v>
      </c>
      <c r="J1138" s="66">
        <f>HOUR(tbl_raw_data[[#This Row],[time_taken]])*60+MINUTE(tbl_raw_data[[#This Row],[time_taken]])+SECOND(tbl_raw_data[[#This Row],[time_taken]])/60</f>
        <v>5.5666666666666664</v>
      </c>
      <c r="K1138" s="68">
        <f>DATE(YEAR(tbl_raw_data[[#This Row],[Date Actioned]]),MONTH(tbl_raw_data[[#This Row],[Date Actioned]]),DAY(tbl_raw_data[[#This Row],[Date Actioned]]))</f>
        <v>45141</v>
      </c>
      <c r="L1138" s="65" t="str">
        <f>UPPER(TEXT(tbl_raw_data[[#This Row],[updated_date]],"MMMM"))</f>
        <v>AUGUST</v>
      </c>
      <c r="M1138" s="65" t="str">
        <f>"WEEK "&amp;IF(ROUNDUP(DAY(tbl_raw_data[[#This Row],[updated_date]])/7,0)=5,4,ROUNDUP(DAY(tbl_raw_data[[#This Row],[updated_date]])/7,0))</f>
        <v>WEEK 1</v>
      </c>
      <c r="N1138" s="71" t="str">
        <f>UPPER(VLOOKUP(tbl_raw_data[[#This Row],[Analyst]],settings!$A$1:$B$15,2,0))</f>
        <v>RAJ</v>
      </c>
      <c r="O1138" s="71" t="str">
        <f>TRIM(UPPER(tbl_raw_data[[#This Row],[Outcome]]))</f>
        <v>WITHDRAW</v>
      </c>
      <c r="P1138" s="71" t="str">
        <f>TRIM(UPPER(tbl_raw_data[[#This Row],[Queue Name]]))</f>
        <v>CONSUMER EXISTING</v>
      </c>
      <c r="Q1138" s="71" t="str">
        <f>IF(tbl_raw_data[[#This Row],[time_taken_in_min]]&lt;=settings!$D$2,"SLA_MET","SLA_NOT_MET")</f>
        <v>SLA_MET</v>
      </c>
    </row>
    <row r="1139" spans="1:17" x14ac:dyDescent="0.3">
      <c r="A1139" s="1" t="s">
        <v>2102</v>
      </c>
      <c r="B1139" s="36">
        <v>45141.541712962964</v>
      </c>
      <c r="C1139" s="39">
        <v>45141.564155092594</v>
      </c>
      <c r="D1139" s="8" t="s">
        <v>55</v>
      </c>
      <c r="E1139" s="6" t="s">
        <v>8</v>
      </c>
      <c r="F1139" s="8" t="s">
        <v>22</v>
      </c>
      <c r="G1139" s="9"/>
      <c r="H1139" s="84" t="str">
        <f t="shared" si="17"/>
        <v>Reason Unknown</v>
      </c>
      <c r="I1139" s="63">
        <f>(tbl_raw_data[[#This Row],[Date Actioned]])-(tbl_raw_data[[#This Row],[Date Tagged]])</f>
        <v>2.2442129629780538E-2</v>
      </c>
      <c r="J1139" s="66">
        <f>HOUR(tbl_raw_data[[#This Row],[time_taken]])*60+MINUTE(tbl_raw_data[[#This Row],[time_taken]])+SECOND(tbl_raw_data[[#This Row],[time_taken]])/60</f>
        <v>32.31666666666667</v>
      </c>
      <c r="K1139" s="68">
        <f>DATE(YEAR(tbl_raw_data[[#This Row],[Date Actioned]]),MONTH(tbl_raw_data[[#This Row],[Date Actioned]]),DAY(tbl_raw_data[[#This Row],[Date Actioned]]))</f>
        <v>45141</v>
      </c>
      <c r="L1139" s="65" t="str">
        <f>UPPER(TEXT(tbl_raw_data[[#This Row],[updated_date]],"MMMM"))</f>
        <v>AUGUST</v>
      </c>
      <c r="M1139" s="65" t="str">
        <f>"WEEK "&amp;IF(ROUNDUP(DAY(tbl_raw_data[[#This Row],[updated_date]])/7,0)=5,4,ROUNDUP(DAY(tbl_raw_data[[#This Row],[updated_date]])/7,0))</f>
        <v>WEEK 1</v>
      </c>
      <c r="N1139" s="71" t="str">
        <f>UPPER(VLOOKUP(tbl_raw_data[[#This Row],[Analyst]],settings!$A$1:$B$15,2,0))</f>
        <v>ROHAN</v>
      </c>
      <c r="O1139" s="71" t="str">
        <f>TRIM(UPPER(tbl_raw_data[[#This Row],[Outcome]]))</f>
        <v>WITHDRAW</v>
      </c>
      <c r="P1139" s="71" t="str">
        <f>TRIM(UPPER(tbl_raw_data[[#This Row],[Queue Name]]))</f>
        <v>CONSUMER POST BUREAU</v>
      </c>
      <c r="Q1139" s="71" t="str">
        <f>IF(tbl_raw_data[[#This Row],[time_taken_in_min]]&lt;=settings!$D$2,"SLA_MET","SLA_NOT_MET")</f>
        <v>SLA_NOT_MET</v>
      </c>
    </row>
    <row r="1140" spans="1:17" x14ac:dyDescent="0.3">
      <c r="A1140" s="5" t="s">
        <v>2103</v>
      </c>
      <c r="B1140" s="34">
        <v>45141.545902777776</v>
      </c>
      <c r="C1140" s="38">
        <v>45141.552905092591</v>
      </c>
      <c r="D1140" s="3" t="s">
        <v>47</v>
      </c>
      <c r="E1140" s="3" t="s">
        <v>18</v>
      </c>
      <c r="F1140" s="3" t="s">
        <v>12</v>
      </c>
      <c r="G1140" s="3" t="s">
        <v>266</v>
      </c>
      <c r="H1140" s="84" t="str">
        <f t="shared" si="17"/>
        <v>Incomplete Details</v>
      </c>
      <c r="I1140" s="63">
        <f>(tbl_raw_data[[#This Row],[Date Actioned]])-(tbl_raw_data[[#This Row],[Date Tagged]])</f>
        <v>7.0023148145992309E-3</v>
      </c>
      <c r="J1140" s="66">
        <f>HOUR(tbl_raw_data[[#This Row],[time_taken]])*60+MINUTE(tbl_raw_data[[#This Row],[time_taken]])+SECOND(tbl_raw_data[[#This Row],[time_taken]])/60</f>
        <v>10.083333333333334</v>
      </c>
      <c r="K1140" s="68">
        <f>DATE(YEAR(tbl_raw_data[[#This Row],[Date Actioned]]),MONTH(tbl_raw_data[[#This Row],[Date Actioned]]),DAY(tbl_raw_data[[#This Row],[Date Actioned]]))</f>
        <v>45141</v>
      </c>
      <c r="L1140" s="65" t="str">
        <f>UPPER(TEXT(tbl_raw_data[[#This Row],[updated_date]],"MMMM"))</f>
        <v>AUGUST</v>
      </c>
      <c r="M1140" s="65" t="str">
        <f>"WEEK "&amp;IF(ROUNDUP(DAY(tbl_raw_data[[#This Row],[updated_date]])/7,0)=5,4,ROUNDUP(DAY(tbl_raw_data[[#This Row],[updated_date]])/7,0))</f>
        <v>WEEK 1</v>
      </c>
      <c r="N1140" s="71" t="str">
        <f>UPPER(VLOOKUP(tbl_raw_data[[#This Row],[Analyst]],settings!$A$1:$B$15,2,0))</f>
        <v>NITESH</v>
      </c>
      <c r="O1140" s="71" t="str">
        <f>TRIM(UPPER(tbl_raw_data[[#This Row],[Outcome]]))</f>
        <v>WITHDRAW</v>
      </c>
      <c r="P1140" s="71" t="str">
        <f>TRIM(UPPER(tbl_raw_data[[#This Row],[Queue Name]]))</f>
        <v>CONSUMER PRE BUREAU</v>
      </c>
      <c r="Q1140" s="71" t="str">
        <f>IF(tbl_raw_data[[#This Row],[time_taken_in_min]]&lt;=settings!$D$2,"SLA_MET","SLA_NOT_MET")</f>
        <v>SLA_MET</v>
      </c>
    </row>
    <row r="1141" spans="1:17" x14ac:dyDescent="0.3">
      <c r="A1141" s="7" t="s">
        <v>2104</v>
      </c>
      <c r="B1141" s="36">
        <v>45141.550312500003</v>
      </c>
      <c r="C1141" s="37">
        <v>45141.561122685183</v>
      </c>
      <c r="D1141" s="6" t="s">
        <v>47</v>
      </c>
      <c r="E1141" s="6" t="s">
        <v>11</v>
      </c>
      <c r="F1141" s="6" t="s">
        <v>12</v>
      </c>
      <c r="G1141" s="6" t="s">
        <v>266</v>
      </c>
      <c r="H1141" s="84" t="str">
        <f t="shared" si="17"/>
        <v>Incomplete Details</v>
      </c>
      <c r="I1141" s="63">
        <f>(tbl_raw_data[[#This Row],[Date Actioned]])-(tbl_raw_data[[#This Row],[Date Tagged]])</f>
        <v>1.081018518016208E-2</v>
      </c>
      <c r="J1141" s="66">
        <f>HOUR(tbl_raw_data[[#This Row],[time_taken]])*60+MINUTE(tbl_raw_data[[#This Row],[time_taken]])+SECOND(tbl_raw_data[[#This Row],[time_taken]])/60</f>
        <v>15.566666666666666</v>
      </c>
      <c r="K1141" s="68">
        <f>DATE(YEAR(tbl_raw_data[[#This Row],[Date Actioned]]),MONTH(tbl_raw_data[[#This Row],[Date Actioned]]),DAY(tbl_raw_data[[#This Row],[Date Actioned]]))</f>
        <v>45141</v>
      </c>
      <c r="L1141" s="65" t="str">
        <f>UPPER(TEXT(tbl_raw_data[[#This Row],[updated_date]],"MMMM"))</f>
        <v>AUGUST</v>
      </c>
      <c r="M1141" s="65" t="str">
        <f>"WEEK "&amp;IF(ROUNDUP(DAY(tbl_raw_data[[#This Row],[updated_date]])/7,0)=5,4,ROUNDUP(DAY(tbl_raw_data[[#This Row],[updated_date]])/7,0))</f>
        <v>WEEK 1</v>
      </c>
      <c r="N1141" s="71" t="str">
        <f>UPPER(VLOOKUP(tbl_raw_data[[#This Row],[Analyst]],settings!$A$1:$B$15,2,0))</f>
        <v>NITESH</v>
      </c>
      <c r="O1141" s="71" t="str">
        <f>TRIM(UPPER(tbl_raw_data[[#This Row],[Outcome]]))</f>
        <v>WITHDRAW</v>
      </c>
      <c r="P1141" s="71" t="str">
        <f>TRIM(UPPER(tbl_raw_data[[#This Row],[Queue Name]]))</f>
        <v>CONSUMER EXISTING</v>
      </c>
      <c r="Q1141" s="71" t="str">
        <f>IF(tbl_raw_data[[#This Row],[time_taken_in_min]]&lt;=settings!$D$2,"SLA_MET","SLA_NOT_MET")</f>
        <v>SLA_MET</v>
      </c>
    </row>
    <row r="1142" spans="1:17" x14ac:dyDescent="0.3">
      <c r="A1142" s="1" t="s">
        <v>2105</v>
      </c>
      <c r="B1142" s="34">
        <v>45141.56890046296</v>
      </c>
      <c r="C1142" s="38">
        <v>45141.574687499997</v>
      </c>
      <c r="D1142" s="3" t="s">
        <v>47</v>
      </c>
      <c r="E1142" s="3" t="s">
        <v>11</v>
      </c>
      <c r="F1142" s="3" t="s">
        <v>12</v>
      </c>
      <c r="G1142" s="3" t="s">
        <v>34</v>
      </c>
      <c r="H1142" s="84" t="str">
        <f t="shared" si="17"/>
        <v>Overdue Bill</v>
      </c>
      <c r="I1142" s="63">
        <f>(tbl_raw_data[[#This Row],[Date Actioned]])-(tbl_raw_data[[#This Row],[Date Tagged]])</f>
        <v>5.7870370364980772E-3</v>
      </c>
      <c r="J1142" s="66">
        <f>HOUR(tbl_raw_data[[#This Row],[time_taken]])*60+MINUTE(tbl_raw_data[[#This Row],[time_taken]])+SECOND(tbl_raw_data[[#This Row],[time_taken]])/60</f>
        <v>8.3333333333333339</v>
      </c>
      <c r="K1142" s="68">
        <f>DATE(YEAR(tbl_raw_data[[#This Row],[Date Actioned]]),MONTH(tbl_raw_data[[#This Row],[Date Actioned]]),DAY(tbl_raw_data[[#This Row],[Date Actioned]]))</f>
        <v>45141</v>
      </c>
      <c r="L1142" s="65" t="str">
        <f>UPPER(TEXT(tbl_raw_data[[#This Row],[updated_date]],"MMMM"))</f>
        <v>AUGUST</v>
      </c>
      <c r="M1142" s="65" t="str">
        <f>"WEEK "&amp;IF(ROUNDUP(DAY(tbl_raw_data[[#This Row],[updated_date]])/7,0)=5,4,ROUNDUP(DAY(tbl_raw_data[[#This Row],[updated_date]])/7,0))</f>
        <v>WEEK 1</v>
      </c>
      <c r="N1142" s="71" t="str">
        <f>UPPER(VLOOKUP(tbl_raw_data[[#This Row],[Analyst]],settings!$A$1:$B$15,2,0))</f>
        <v>NITESH</v>
      </c>
      <c r="O1142" s="71" t="str">
        <f>TRIM(UPPER(tbl_raw_data[[#This Row],[Outcome]]))</f>
        <v>WITHDRAW</v>
      </c>
      <c r="P1142" s="71" t="str">
        <f>TRIM(UPPER(tbl_raw_data[[#This Row],[Queue Name]]))</f>
        <v>CONSUMER EXISTING</v>
      </c>
      <c r="Q1142" s="71" t="str">
        <f>IF(tbl_raw_data[[#This Row],[time_taken_in_min]]&lt;=settings!$D$2,"SLA_MET","SLA_NOT_MET")</f>
        <v>SLA_MET</v>
      </c>
    </row>
    <row r="1143" spans="1:17" x14ac:dyDescent="0.3">
      <c r="A1143" s="5" t="s">
        <v>2106</v>
      </c>
      <c r="B1143" s="36">
        <v>45141.581122685187</v>
      </c>
      <c r="C1143" s="37">
        <v>45141.584131944444</v>
      </c>
      <c r="D1143" s="6" t="s">
        <v>47</v>
      </c>
      <c r="E1143" s="6" t="s">
        <v>11</v>
      </c>
      <c r="F1143" s="6" t="s">
        <v>207</v>
      </c>
      <c r="G1143" s="6" t="s">
        <v>34</v>
      </c>
      <c r="H1143" s="84" t="str">
        <f t="shared" si="17"/>
        <v>Overdue Bill</v>
      </c>
      <c r="I1143" s="63">
        <f>(tbl_raw_data[[#This Row],[Date Actioned]])-(tbl_raw_data[[#This Row],[Date Tagged]])</f>
        <v>3.009259256941732E-3</v>
      </c>
      <c r="J1143" s="66">
        <f>HOUR(tbl_raw_data[[#This Row],[time_taken]])*60+MINUTE(tbl_raw_data[[#This Row],[time_taken]])+SECOND(tbl_raw_data[[#This Row],[time_taken]])/60</f>
        <v>4.333333333333333</v>
      </c>
      <c r="K1143" s="68">
        <f>DATE(YEAR(tbl_raw_data[[#This Row],[Date Actioned]]),MONTH(tbl_raw_data[[#This Row],[Date Actioned]]),DAY(tbl_raw_data[[#This Row],[Date Actioned]]))</f>
        <v>45141</v>
      </c>
      <c r="L1143" s="65" t="str">
        <f>UPPER(TEXT(tbl_raw_data[[#This Row],[updated_date]],"MMMM"))</f>
        <v>AUGUST</v>
      </c>
      <c r="M1143" s="65" t="str">
        <f>"WEEK "&amp;IF(ROUNDUP(DAY(tbl_raw_data[[#This Row],[updated_date]])/7,0)=5,4,ROUNDUP(DAY(tbl_raw_data[[#This Row],[updated_date]])/7,0))</f>
        <v>WEEK 1</v>
      </c>
      <c r="N1143" s="71" t="str">
        <f>UPPER(VLOOKUP(tbl_raw_data[[#This Row],[Analyst]],settings!$A$1:$B$15,2,0))</f>
        <v>RAJ</v>
      </c>
      <c r="O1143" s="71" t="str">
        <f>TRIM(UPPER(tbl_raw_data[[#This Row],[Outcome]]))</f>
        <v>WITHDRAW</v>
      </c>
      <c r="P1143" s="71" t="str">
        <f>TRIM(UPPER(tbl_raw_data[[#This Row],[Queue Name]]))</f>
        <v>CONSUMER EXISTING</v>
      </c>
      <c r="Q1143" s="71" t="str">
        <f>IF(tbl_raw_data[[#This Row],[time_taken_in_min]]&lt;=settings!$D$2,"SLA_MET","SLA_NOT_MET")</f>
        <v>SLA_MET</v>
      </c>
    </row>
    <row r="1144" spans="1:17" x14ac:dyDescent="0.3">
      <c r="A1144" s="7" t="s">
        <v>2107</v>
      </c>
      <c r="B1144" s="34">
        <v>45141.604525462964</v>
      </c>
      <c r="C1144" s="38">
        <v>45141.612245370372</v>
      </c>
      <c r="D1144" s="3" t="s">
        <v>47</v>
      </c>
      <c r="E1144" s="3" t="s">
        <v>8</v>
      </c>
      <c r="F1144" s="3" t="s">
        <v>206</v>
      </c>
      <c r="G1144" s="3" t="s">
        <v>232</v>
      </c>
      <c r="H1144" s="84" t="str">
        <f t="shared" si="17"/>
        <v>Incomplete Details</v>
      </c>
      <c r="I1144" s="63">
        <f>(tbl_raw_data[[#This Row],[Date Actioned]])-(tbl_raw_data[[#This Row],[Date Tagged]])</f>
        <v>7.7199074075906537E-3</v>
      </c>
      <c r="J1144" s="66">
        <f>HOUR(tbl_raw_data[[#This Row],[time_taken]])*60+MINUTE(tbl_raw_data[[#This Row],[time_taken]])+SECOND(tbl_raw_data[[#This Row],[time_taken]])/60</f>
        <v>11.116666666666667</v>
      </c>
      <c r="K1144" s="68">
        <f>DATE(YEAR(tbl_raw_data[[#This Row],[Date Actioned]]),MONTH(tbl_raw_data[[#This Row],[Date Actioned]]),DAY(tbl_raw_data[[#This Row],[Date Actioned]]))</f>
        <v>45141</v>
      </c>
      <c r="L1144" s="65" t="str">
        <f>UPPER(TEXT(tbl_raw_data[[#This Row],[updated_date]],"MMMM"))</f>
        <v>AUGUST</v>
      </c>
      <c r="M1144" s="65" t="str">
        <f>"WEEK "&amp;IF(ROUNDUP(DAY(tbl_raw_data[[#This Row],[updated_date]])/7,0)=5,4,ROUNDUP(DAY(tbl_raw_data[[#This Row],[updated_date]])/7,0))</f>
        <v>WEEK 1</v>
      </c>
      <c r="N1144" s="71" t="str">
        <f>UPPER(VLOOKUP(tbl_raw_data[[#This Row],[Analyst]],settings!$A$1:$B$15,2,0))</f>
        <v>HARDIK</v>
      </c>
      <c r="O1144" s="71" t="str">
        <f>TRIM(UPPER(tbl_raw_data[[#This Row],[Outcome]]))</f>
        <v>WITHDRAW</v>
      </c>
      <c r="P1144" s="71" t="str">
        <f>TRIM(UPPER(tbl_raw_data[[#This Row],[Queue Name]]))</f>
        <v>CONSUMER POST BUREAU</v>
      </c>
      <c r="Q1144" s="71" t="str">
        <f>IF(tbl_raw_data[[#This Row],[time_taken_in_min]]&lt;=settings!$D$2,"SLA_MET","SLA_NOT_MET")</f>
        <v>SLA_MET</v>
      </c>
    </row>
    <row r="1145" spans="1:17" x14ac:dyDescent="0.3">
      <c r="A1145" s="1" t="s">
        <v>2108</v>
      </c>
      <c r="B1145" s="36">
        <v>45141.607569444444</v>
      </c>
      <c r="C1145" s="37">
        <v>45141.61577546296</v>
      </c>
      <c r="D1145" s="6" t="s">
        <v>47</v>
      </c>
      <c r="E1145" s="6" t="s">
        <v>18</v>
      </c>
      <c r="F1145" s="6" t="s">
        <v>14</v>
      </c>
      <c r="G1145" s="6" t="s">
        <v>267</v>
      </c>
      <c r="H1145" s="84" t="str">
        <f t="shared" si="17"/>
        <v>Incorrect Queue</v>
      </c>
      <c r="I1145" s="63">
        <f>(tbl_raw_data[[#This Row],[Date Actioned]])-(tbl_raw_data[[#This Row],[Date Tagged]])</f>
        <v>8.2060185159207322E-3</v>
      </c>
      <c r="J1145" s="66">
        <f>HOUR(tbl_raw_data[[#This Row],[time_taken]])*60+MINUTE(tbl_raw_data[[#This Row],[time_taken]])+SECOND(tbl_raw_data[[#This Row],[time_taken]])/60</f>
        <v>11.816666666666666</v>
      </c>
      <c r="K1145" s="68">
        <f>DATE(YEAR(tbl_raw_data[[#This Row],[Date Actioned]]),MONTH(tbl_raw_data[[#This Row],[Date Actioned]]),DAY(tbl_raw_data[[#This Row],[Date Actioned]]))</f>
        <v>45141</v>
      </c>
      <c r="L1145" s="65" t="str">
        <f>UPPER(TEXT(tbl_raw_data[[#This Row],[updated_date]],"MMMM"))</f>
        <v>AUGUST</v>
      </c>
      <c r="M1145" s="65" t="str">
        <f>"WEEK "&amp;IF(ROUNDUP(DAY(tbl_raw_data[[#This Row],[updated_date]])/7,0)=5,4,ROUNDUP(DAY(tbl_raw_data[[#This Row],[updated_date]])/7,0))</f>
        <v>WEEK 1</v>
      </c>
      <c r="N1145" s="71" t="str">
        <f>UPPER(VLOOKUP(tbl_raw_data[[#This Row],[Analyst]],settings!$A$1:$B$15,2,0))</f>
        <v>CAMROON</v>
      </c>
      <c r="O1145" s="71" t="str">
        <f>TRIM(UPPER(tbl_raw_data[[#This Row],[Outcome]]))</f>
        <v>WITHDRAW</v>
      </c>
      <c r="P1145" s="71" t="str">
        <f>TRIM(UPPER(tbl_raw_data[[#This Row],[Queue Name]]))</f>
        <v>CONSUMER PRE BUREAU</v>
      </c>
      <c r="Q1145" s="71" t="str">
        <f>IF(tbl_raw_data[[#This Row],[time_taken_in_min]]&lt;=settings!$D$2,"SLA_MET","SLA_NOT_MET")</f>
        <v>SLA_MET</v>
      </c>
    </row>
    <row r="1146" spans="1:17" x14ac:dyDescent="0.3">
      <c r="A1146" s="5" t="s">
        <v>2109</v>
      </c>
      <c r="B1146" s="34">
        <v>45141.617291666669</v>
      </c>
      <c r="C1146" s="38">
        <v>45141.624293981484</v>
      </c>
      <c r="D1146" s="3" t="s">
        <v>47</v>
      </c>
      <c r="E1146" s="3" t="s">
        <v>18</v>
      </c>
      <c r="F1146" s="3" t="s">
        <v>206</v>
      </c>
      <c r="G1146" s="3" t="s">
        <v>268</v>
      </c>
      <c r="H1146" s="84" t="str">
        <f t="shared" si="17"/>
        <v>Incomplete Details</v>
      </c>
      <c r="I1146" s="63">
        <f>(tbl_raw_data[[#This Row],[Date Actioned]])-(tbl_raw_data[[#This Row],[Date Tagged]])</f>
        <v>7.0023148145992309E-3</v>
      </c>
      <c r="J1146" s="66">
        <f>HOUR(tbl_raw_data[[#This Row],[time_taken]])*60+MINUTE(tbl_raw_data[[#This Row],[time_taken]])+SECOND(tbl_raw_data[[#This Row],[time_taken]])/60</f>
        <v>10.083333333333334</v>
      </c>
      <c r="K1146" s="68">
        <f>DATE(YEAR(tbl_raw_data[[#This Row],[Date Actioned]]),MONTH(tbl_raw_data[[#This Row],[Date Actioned]]),DAY(tbl_raw_data[[#This Row],[Date Actioned]]))</f>
        <v>45141</v>
      </c>
      <c r="L1146" s="65" t="str">
        <f>UPPER(TEXT(tbl_raw_data[[#This Row],[updated_date]],"MMMM"))</f>
        <v>AUGUST</v>
      </c>
      <c r="M1146" s="65" t="str">
        <f>"WEEK "&amp;IF(ROUNDUP(DAY(tbl_raw_data[[#This Row],[updated_date]])/7,0)=5,4,ROUNDUP(DAY(tbl_raw_data[[#This Row],[updated_date]])/7,0))</f>
        <v>WEEK 1</v>
      </c>
      <c r="N1146" s="71" t="str">
        <f>UPPER(VLOOKUP(tbl_raw_data[[#This Row],[Analyst]],settings!$A$1:$B$15,2,0))</f>
        <v>HARDIK</v>
      </c>
      <c r="O1146" s="71" t="str">
        <f>TRIM(UPPER(tbl_raw_data[[#This Row],[Outcome]]))</f>
        <v>WITHDRAW</v>
      </c>
      <c r="P1146" s="71" t="str">
        <f>TRIM(UPPER(tbl_raw_data[[#This Row],[Queue Name]]))</f>
        <v>CONSUMER PRE BUREAU</v>
      </c>
      <c r="Q1146" s="71" t="str">
        <f>IF(tbl_raw_data[[#This Row],[time_taken_in_min]]&lt;=settings!$D$2,"SLA_MET","SLA_NOT_MET")</f>
        <v>SLA_MET</v>
      </c>
    </row>
    <row r="1147" spans="1:17" x14ac:dyDescent="0.3">
      <c r="A1147" s="7" t="s">
        <v>2110</v>
      </c>
      <c r="B1147" s="36">
        <v>45141.62096064815</v>
      </c>
      <c r="C1147" s="37">
        <v>45141.625775462962</v>
      </c>
      <c r="D1147" s="6" t="s">
        <v>47</v>
      </c>
      <c r="E1147" s="6" t="s">
        <v>11</v>
      </c>
      <c r="F1147" s="6" t="s">
        <v>19</v>
      </c>
      <c r="G1147" s="6" t="s">
        <v>269</v>
      </c>
      <c r="H1147" s="84" t="str">
        <f t="shared" si="17"/>
        <v>Incomplete Details</v>
      </c>
      <c r="I1147" s="63">
        <f>(tbl_raw_data[[#This Row],[Date Actioned]])-(tbl_raw_data[[#This Row],[Date Tagged]])</f>
        <v>4.8148148125619628E-3</v>
      </c>
      <c r="J1147" s="66">
        <f>HOUR(tbl_raw_data[[#This Row],[time_taken]])*60+MINUTE(tbl_raw_data[[#This Row],[time_taken]])+SECOND(tbl_raw_data[[#This Row],[time_taken]])/60</f>
        <v>6.9333333333333336</v>
      </c>
      <c r="K1147" s="68">
        <f>DATE(YEAR(tbl_raw_data[[#This Row],[Date Actioned]]),MONTH(tbl_raw_data[[#This Row],[Date Actioned]]),DAY(tbl_raw_data[[#This Row],[Date Actioned]]))</f>
        <v>45141</v>
      </c>
      <c r="L1147" s="65" t="str">
        <f>UPPER(TEXT(tbl_raw_data[[#This Row],[updated_date]],"MMMM"))</f>
        <v>AUGUST</v>
      </c>
      <c r="M1147" s="65" t="str">
        <f>"WEEK "&amp;IF(ROUNDUP(DAY(tbl_raw_data[[#This Row],[updated_date]])/7,0)=5,4,ROUNDUP(DAY(tbl_raw_data[[#This Row],[updated_date]])/7,0))</f>
        <v>WEEK 1</v>
      </c>
      <c r="N1147" s="71" t="str">
        <f>UPPER(VLOOKUP(tbl_raw_data[[#This Row],[Analyst]],settings!$A$1:$B$15,2,0))</f>
        <v>NAVED</v>
      </c>
      <c r="O1147" s="71" t="str">
        <f>TRIM(UPPER(tbl_raw_data[[#This Row],[Outcome]]))</f>
        <v>WITHDRAW</v>
      </c>
      <c r="P1147" s="71" t="str">
        <f>TRIM(UPPER(tbl_raw_data[[#This Row],[Queue Name]]))</f>
        <v>CONSUMER EXISTING</v>
      </c>
      <c r="Q1147" s="71" t="str">
        <f>IF(tbl_raw_data[[#This Row],[time_taken_in_min]]&lt;=settings!$D$2,"SLA_MET","SLA_NOT_MET")</f>
        <v>SLA_MET</v>
      </c>
    </row>
    <row r="1148" spans="1:17" x14ac:dyDescent="0.3">
      <c r="A1148" s="1" t="s">
        <v>2111</v>
      </c>
      <c r="B1148" s="34">
        <v>45141.623726851853</v>
      </c>
      <c r="C1148" s="38">
        <v>45141.630555555559</v>
      </c>
      <c r="D1148" s="3" t="s">
        <v>47</v>
      </c>
      <c r="E1148" s="3" t="s">
        <v>18</v>
      </c>
      <c r="F1148" s="3" t="s">
        <v>12</v>
      </c>
      <c r="G1148" s="3" t="s">
        <v>261</v>
      </c>
      <c r="H1148" s="84" t="str">
        <f t="shared" si="17"/>
        <v>Incomplete Details</v>
      </c>
      <c r="I1148" s="63">
        <f>(tbl_raw_data[[#This Row],[Date Actioned]])-(tbl_raw_data[[#This Row],[Date Tagged]])</f>
        <v>6.8287037065601908E-3</v>
      </c>
      <c r="J1148" s="66">
        <f>HOUR(tbl_raw_data[[#This Row],[time_taken]])*60+MINUTE(tbl_raw_data[[#This Row],[time_taken]])+SECOND(tbl_raw_data[[#This Row],[time_taken]])/60</f>
        <v>9.8333333333333339</v>
      </c>
      <c r="K1148" s="68">
        <f>DATE(YEAR(tbl_raw_data[[#This Row],[Date Actioned]]),MONTH(tbl_raw_data[[#This Row],[Date Actioned]]),DAY(tbl_raw_data[[#This Row],[Date Actioned]]))</f>
        <v>45141</v>
      </c>
      <c r="L1148" s="65" t="str">
        <f>UPPER(TEXT(tbl_raw_data[[#This Row],[updated_date]],"MMMM"))</f>
        <v>AUGUST</v>
      </c>
      <c r="M1148" s="65" t="str">
        <f>"WEEK "&amp;IF(ROUNDUP(DAY(tbl_raw_data[[#This Row],[updated_date]])/7,0)=5,4,ROUNDUP(DAY(tbl_raw_data[[#This Row],[updated_date]])/7,0))</f>
        <v>WEEK 1</v>
      </c>
      <c r="N1148" s="71" t="str">
        <f>UPPER(VLOOKUP(tbl_raw_data[[#This Row],[Analyst]],settings!$A$1:$B$15,2,0))</f>
        <v>NITESH</v>
      </c>
      <c r="O1148" s="71" t="str">
        <f>TRIM(UPPER(tbl_raw_data[[#This Row],[Outcome]]))</f>
        <v>WITHDRAW</v>
      </c>
      <c r="P1148" s="71" t="str">
        <f>TRIM(UPPER(tbl_raw_data[[#This Row],[Queue Name]]))</f>
        <v>CONSUMER PRE BUREAU</v>
      </c>
      <c r="Q1148" s="71" t="str">
        <f>IF(tbl_raw_data[[#This Row],[time_taken_in_min]]&lt;=settings!$D$2,"SLA_MET","SLA_NOT_MET")</f>
        <v>SLA_MET</v>
      </c>
    </row>
    <row r="1149" spans="1:17" x14ac:dyDescent="0.3">
      <c r="A1149" s="5" t="s">
        <v>2112</v>
      </c>
      <c r="B1149" s="36">
        <v>45141.636388888888</v>
      </c>
      <c r="C1149" s="37">
        <v>45141.641539351855</v>
      </c>
      <c r="D1149" s="6" t="s">
        <v>47</v>
      </c>
      <c r="E1149" s="6" t="s">
        <v>8</v>
      </c>
      <c r="F1149" s="6" t="s">
        <v>206</v>
      </c>
      <c r="G1149" s="6" t="s">
        <v>78</v>
      </c>
      <c r="H1149" s="84" t="str">
        <f t="shared" si="17"/>
        <v>Incomplete Details</v>
      </c>
      <c r="I1149" s="63">
        <f>(tbl_raw_data[[#This Row],[Date Actioned]])-(tbl_raw_data[[#This Row],[Date Tagged]])</f>
        <v>5.1504629664123058E-3</v>
      </c>
      <c r="J1149" s="66">
        <f>HOUR(tbl_raw_data[[#This Row],[time_taken]])*60+MINUTE(tbl_raw_data[[#This Row],[time_taken]])+SECOND(tbl_raw_data[[#This Row],[time_taken]])/60</f>
        <v>7.416666666666667</v>
      </c>
      <c r="K1149" s="68">
        <f>DATE(YEAR(tbl_raw_data[[#This Row],[Date Actioned]]),MONTH(tbl_raw_data[[#This Row],[Date Actioned]]),DAY(tbl_raw_data[[#This Row],[Date Actioned]]))</f>
        <v>45141</v>
      </c>
      <c r="L1149" s="65" t="str">
        <f>UPPER(TEXT(tbl_raw_data[[#This Row],[updated_date]],"MMMM"))</f>
        <v>AUGUST</v>
      </c>
      <c r="M1149" s="65" t="str">
        <f>"WEEK "&amp;IF(ROUNDUP(DAY(tbl_raw_data[[#This Row],[updated_date]])/7,0)=5,4,ROUNDUP(DAY(tbl_raw_data[[#This Row],[updated_date]])/7,0))</f>
        <v>WEEK 1</v>
      </c>
      <c r="N1149" s="71" t="str">
        <f>UPPER(VLOOKUP(tbl_raw_data[[#This Row],[Analyst]],settings!$A$1:$B$15,2,0))</f>
        <v>HARDIK</v>
      </c>
      <c r="O1149" s="71" t="str">
        <f>TRIM(UPPER(tbl_raw_data[[#This Row],[Outcome]]))</f>
        <v>WITHDRAW</v>
      </c>
      <c r="P1149" s="71" t="str">
        <f>TRIM(UPPER(tbl_raw_data[[#This Row],[Queue Name]]))</f>
        <v>CONSUMER POST BUREAU</v>
      </c>
      <c r="Q1149" s="71" t="str">
        <f>IF(tbl_raw_data[[#This Row],[time_taken_in_min]]&lt;=settings!$D$2,"SLA_MET","SLA_NOT_MET")</f>
        <v>SLA_MET</v>
      </c>
    </row>
    <row r="1150" spans="1:17" x14ac:dyDescent="0.3">
      <c r="A1150" s="7" t="s">
        <v>2113</v>
      </c>
      <c r="B1150" s="34">
        <v>45141.642696759256</v>
      </c>
      <c r="C1150" s="38">
        <v>45141.644050925926</v>
      </c>
      <c r="D1150" s="3" t="s">
        <v>47</v>
      </c>
      <c r="E1150" s="3" t="s">
        <v>8</v>
      </c>
      <c r="F1150" s="3" t="s">
        <v>207</v>
      </c>
      <c r="G1150" s="3" t="s">
        <v>232</v>
      </c>
      <c r="H1150" s="84" t="str">
        <f t="shared" si="17"/>
        <v>Incomplete Details</v>
      </c>
      <c r="I1150" s="63">
        <f>(tbl_raw_data[[#This Row],[Date Actioned]])-(tbl_raw_data[[#This Row],[Date Tagged]])</f>
        <v>1.3541666703531519E-3</v>
      </c>
      <c r="J1150" s="66">
        <f>HOUR(tbl_raw_data[[#This Row],[time_taken]])*60+MINUTE(tbl_raw_data[[#This Row],[time_taken]])+SECOND(tbl_raw_data[[#This Row],[time_taken]])/60</f>
        <v>1.95</v>
      </c>
      <c r="K1150" s="68">
        <f>DATE(YEAR(tbl_raw_data[[#This Row],[Date Actioned]]),MONTH(tbl_raw_data[[#This Row],[Date Actioned]]),DAY(tbl_raw_data[[#This Row],[Date Actioned]]))</f>
        <v>45141</v>
      </c>
      <c r="L1150" s="65" t="str">
        <f>UPPER(TEXT(tbl_raw_data[[#This Row],[updated_date]],"MMMM"))</f>
        <v>AUGUST</v>
      </c>
      <c r="M1150" s="65" t="str">
        <f>"WEEK "&amp;IF(ROUNDUP(DAY(tbl_raw_data[[#This Row],[updated_date]])/7,0)=5,4,ROUNDUP(DAY(tbl_raw_data[[#This Row],[updated_date]])/7,0))</f>
        <v>WEEK 1</v>
      </c>
      <c r="N1150" s="71" t="str">
        <f>UPPER(VLOOKUP(tbl_raw_data[[#This Row],[Analyst]],settings!$A$1:$B$15,2,0))</f>
        <v>RAJ</v>
      </c>
      <c r="O1150" s="71" t="str">
        <f>TRIM(UPPER(tbl_raw_data[[#This Row],[Outcome]]))</f>
        <v>WITHDRAW</v>
      </c>
      <c r="P1150" s="71" t="str">
        <f>TRIM(UPPER(tbl_raw_data[[#This Row],[Queue Name]]))</f>
        <v>CONSUMER POST BUREAU</v>
      </c>
      <c r="Q1150" s="71" t="str">
        <f>IF(tbl_raw_data[[#This Row],[time_taken_in_min]]&lt;=settings!$D$2,"SLA_MET","SLA_NOT_MET")</f>
        <v>SLA_MET</v>
      </c>
    </row>
    <row r="1151" spans="1:17" x14ac:dyDescent="0.3">
      <c r="A1151" s="1" t="s">
        <v>2114</v>
      </c>
      <c r="B1151" s="36">
        <v>45141.643101851849</v>
      </c>
      <c r="C1151" s="37">
        <v>45141.648761574077</v>
      </c>
      <c r="D1151" s="6" t="s">
        <v>47</v>
      </c>
      <c r="E1151" s="6" t="s">
        <v>8</v>
      </c>
      <c r="F1151" s="6" t="s">
        <v>206</v>
      </c>
      <c r="G1151" s="6" t="s">
        <v>78</v>
      </c>
      <c r="H1151" s="84" t="str">
        <f t="shared" si="17"/>
        <v>Incomplete Details</v>
      </c>
      <c r="I1151" s="63">
        <f>(tbl_raw_data[[#This Row],[Date Actioned]])-(tbl_raw_data[[#This Row],[Date Tagged]])</f>
        <v>5.659722228301689E-3</v>
      </c>
      <c r="J1151" s="66">
        <f>HOUR(tbl_raw_data[[#This Row],[time_taken]])*60+MINUTE(tbl_raw_data[[#This Row],[time_taken]])+SECOND(tbl_raw_data[[#This Row],[time_taken]])/60</f>
        <v>8.15</v>
      </c>
      <c r="K1151" s="68">
        <f>DATE(YEAR(tbl_raw_data[[#This Row],[Date Actioned]]),MONTH(tbl_raw_data[[#This Row],[Date Actioned]]),DAY(tbl_raw_data[[#This Row],[Date Actioned]]))</f>
        <v>45141</v>
      </c>
      <c r="L1151" s="65" t="str">
        <f>UPPER(TEXT(tbl_raw_data[[#This Row],[updated_date]],"MMMM"))</f>
        <v>AUGUST</v>
      </c>
      <c r="M1151" s="65" t="str">
        <f>"WEEK "&amp;IF(ROUNDUP(DAY(tbl_raw_data[[#This Row],[updated_date]])/7,0)=5,4,ROUNDUP(DAY(tbl_raw_data[[#This Row],[updated_date]])/7,0))</f>
        <v>WEEK 1</v>
      </c>
      <c r="N1151" s="71" t="str">
        <f>UPPER(VLOOKUP(tbl_raw_data[[#This Row],[Analyst]],settings!$A$1:$B$15,2,0))</f>
        <v>HARDIK</v>
      </c>
      <c r="O1151" s="71" t="str">
        <f>TRIM(UPPER(tbl_raw_data[[#This Row],[Outcome]]))</f>
        <v>WITHDRAW</v>
      </c>
      <c r="P1151" s="71" t="str">
        <f>TRIM(UPPER(tbl_raw_data[[#This Row],[Queue Name]]))</f>
        <v>CONSUMER POST BUREAU</v>
      </c>
      <c r="Q1151" s="71" t="str">
        <f>IF(tbl_raw_data[[#This Row],[time_taken_in_min]]&lt;=settings!$D$2,"SLA_MET","SLA_NOT_MET")</f>
        <v>SLA_MET</v>
      </c>
    </row>
    <row r="1152" spans="1:17" x14ac:dyDescent="0.3">
      <c r="A1152" s="5" t="s">
        <v>2115</v>
      </c>
      <c r="B1152" s="34">
        <v>45141.649618055555</v>
      </c>
      <c r="C1152" s="38">
        <v>45141.661608796298</v>
      </c>
      <c r="D1152" s="3" t="s">
        <v>47</v>
      </c>
      <c r="E1152" s="3" t="s">
        <v>11</v>
      </c>
      <c r="F1152" s="3" t="s">
        <v>12</v>
      </c>
      <c r="G1152" s="3" t="s">
        <v>78</v>
      </c>
      <c r="H1152" s="84" t="str">
        <f t="shared" si="17"/>
        <v>Incomplete Details</v>
      </c>
      <c r="I1152" s="63">
        <f>(tbl_raw_data[[#This Row],[Date Actioned]])-(tbl_raw_data[[#This Row],[Date Tagged]])</f>
        <v>1.1990740742476191E-2</v>
      </c>
      <c r="J1152" s="66">
        <f>HOUR(tbl_raw_data[[#This Row],[time_taken]])*60+MINUTE(tbl_raw_data[[#This Row],[time_taken]])+SECOND(tbl_raw_data[[#This Row],[time_taken]])/60</f>
        <v>17.266666666666666</v>
      </c>
      <c r="K1152" s="68">
        <f>DATE(YEAR(tbl_raw_data[[#This Row],[Date Actioned]]),MONTH(tbl_raw_data[[#This Row],[Date Actioned]]),DAY(tbl_raw_data[[#This Row],[Date Actioned]]))</f>
        <v>45141</v>
      </c>
      <c r="L1152" s="65" t="str">
        <f>UPPER(TEXT(tbl_raw_data[[#This Row],[updated_date]],"MMMM"))</f>
        <v>AUGUST</v>
      </c>
      <c r="M1152" s="65" t="str">
        <f>"WEEK "&amp;IF(ROUNDUP(DAY(tbl_raw_data[[#This Row],[updated_date]])/7,0)=5,4,ROUNDUP(DAY(tbl_raw_data[[#This Row],[updated_date]])/7,0))</f>
        <v>WEEK 1</v>
      </c>
      <c r="N1152" s="71" t="str">
        <f>UPPER(VLOOKUP(tbl_raw_data[[#This Row],[Analyst]],settings!$A$1:$B$15,2,0))</f>
        <v>NITESH</v>
      </c>
      <c r="O1152" s="71" t="str">
        <f>TRIM(UPPER(tbl_raw_data[[#This Row],[Outcome]]))</f>
        <v>WITHDRAW</v>
      </c>
      <c r="P1152" s="71" t="str">
        <f>TRIM(UPPER(tbl_raw_data[[#This Row],[Queue Name]]))</f>
        <v>CONSUMER EXISTING</v>
      </c>
      <c r="Q1152" s="71" t="str">
        <f>IF(tbl_raw_data[[#This Row],[time_taken_in_min]]&lt;=settings!$D$2,"SLA_MET","SLA_NOT_MET")</f>
        <v>SLA_MET</v>
      </c>
    </row>
    <row r="1153" spans="1:17" x14ac:dyDescent="0.3">
      <c r="A1153" s="7" t="s">
        <v>2116</v>
      </c>
      <c r="B1153" s="36">
        <v>45141.660729166666</v>
      </c>
      <c r="C1153" s="37">
        <v>45141.672013888892</v>
      </c>
      <c r="D1153" s="6" t="s">
        <v>47</v>
      </c>
      <c r="E1153" s="6" t="s">
        <v>18</v>
      </c>
      <c r="F1153" s="6" t="s">
        <v>12</v>
      </c>
      <c r="G1153" s="6" t="s">
        <v>78</v>
      </c>
      <c r="H1153" s="84" t="str">
        <f t="shared" si="17"/>
        <v>Incomplete Details</v>
      </c>
      <c r="I1153" s="63">
        <f>(tbl_raw_data[[#This Row],[Date Actioned]])-(tbl_raw_data[[#This Row],[Date Tagged]])</f>
        <v>1.1284722226264421E-2</v>
      </c>
      <c r="J1153" s="66">
        <f>HOUR(tbl_raw_data[[#This Row],[time_taken]])*60+MINUTE(tbl_raw_data[[#This Row],[time_taken]])+SECOND(tbl_raw_data[[#This Row],[time_taken]])/60</f>
        <v>16.25</v>
      </c>
      <c r="K1153" s="68">
        <f>DATE(YEAR(tbl_raw_data[[#This Row],[Date Actioned]]),MONTH(tbl_raw_data[[#This Row],[Date Actioned]]),DAY(tbl_raw_data[[#This Row],[Date Actioned]]))</f>
        <v>45141</v>
      </c>
      <c r="L1153" s="65" t="str">
        <f>UPPER(TEXT(tbl_raw_data[[#This Row],[updated_date]],"MMMM"))</f>
        <v>AUGUST</v>
      </c>
      <c r="M1153" s="65" t="str">
        <f>"WEEK "&amp;IF(ROUNDUP(DAY(tbl_raw_data[[#This Row],[updated_date]])/7,0)=5,4,ROUNDUP(DAY(tbl_raw_data[[#This Row],[updated_date]])/7,0))</f>
        <v>WEEK 1</v>
      </c>
      <c r="N1153" s="71" t="str">
        <f>UPPER(VLOOKUP(tbl_raw_data[[#This Row],[Analyst]],settings!$A$1:$B$15,2,0))</f>
        <v>NITESH</v>
      </c>
      <c r="O1153" s="71" t="str">
        <f>TRIM(UPPER(tbl_raw_data[[#This Row],[Outcome]]))</f>
        <v>WITHDRAW</v>
      </c>
      <c r="P1153" s="71" t="str">
        <f>TRIM(UPPER(tbl_raw_data[[#This Row],[Queue Name]]))</f>
        <v>CONSUMER PRE BUREAU</v>
      </c>
      <c r="Q1153" s="71" t="str">
        <f>IF(tbl_raw_data[[#This Row],[time_taken_in_min]]&lt;=settings!$D$2,"SLA_MET","SLA_NOT_MET")</f>
        <v>SLA_MET</v>
      </c>
    </row>
    <row r="1154" spans="1:17" x14ac:dyDescent="0.3">
      <c r="A1154" s="1" t="s">
        <v>2117</v>
      </c>
      <c r="B1154" s="34">
        <v>45141.66333333333</v>
      </c>
      <c r="C1154" s="38">
        <v>45141.671064814815</v>
      </c>
      <c r="D1154" s="3" t="s">
        <v>47</v>
      </c>
      <c r="E1154" s="3" t="s">
        <v>18</v>
      </c>
      <c r="F1154" s="3" t="s">
        <v>22</v>
      </c>
      <c r="G1154" s="3" t="s">
        <v>193</v>
      </c>
      <c r="H1154" s="84" t="str">
        <f t="shared" si="17"/>
        <v>Incorrect Details</v>
      </c>
      <c r="I1154" s="63">
        <f>(tbl_raw_data[[#This Row],[Date Actioned]])-(tbl_raw_data[[#This Row],[Date Tagged]])</f>
        <v>7.7314814843703061E-3</v>
      </c>
      <c r="J1154" s="66">
        <f>HOUR(tbl_raw_data[[#This Row],[time_taken]])*60+MINUTE(tbl_raw_data[[#This Row],[time_taken]])+SECOND(tbl_raw_data[[#This Row],[time_taken]])/60</f>
        <v>11.133333333333333</v>
      </c>
      <c r="K1154" s="68">
        <f>DATE(YEAR(tbl_raw_data[[#This Row],[Date Actioned]]),MONTH(tbl_raw_data[[#This Row],[Date Actioned]]),DAY(tbl_raw_data[[#This Row],[Date Actioned]]))</f>
        <v>45141</v>
      </c>
      <c r="L1154" s="65" t="str">
        <f>UPPER(TEXT(tbl_raw_data[[#This Row],[updated_date]],"MMMM"))</f>
        <v>AUGUST</v>
      </c>
      <c r="M1154" s="65" t="str">
        <f>"WEEK "&amp;IF(ROUNDUP(DAY(tbl_raw_data[[#This Row],[updated_date]])/7,0)=5,4,ROUNDUP(DAY(tbl_raw_data[[#This Row],[updated_date]])/7,0))</f>
        <v>WEEK 1</v>
      </c>
      <c r="N1154" s="71" t="str">
        <f>UPPER(VLOOKUP(tbl_raw_data[[#This Row],[Analyst]],settings!$A$1:$B$15,2,0))</f>
        <v>ROHAN</v>
      </c>
      <c r="O1154" s="71" t="str">
        <f>TRIM(UPPER(tbl_raw_data[[#This Row],[Outcome]]))</f>
        <v>WITHDRAW</v>
      </c>
      <c r="P1154" s="71" t="str">
        <f>TRIM(UPPER(tbl_raw_data[[#This Row],[Queue Name]]))</f>
        <v>CONSUMER PRE BUREAU</v>
      </c>
      <c r="Q1154" s="71" t="str">
        <f>IF(tbl_raw_data[[#This Row],[time_taken_in_min]]&lt;=settings!$D$2,"SLA_MET","SLA_NOT_MET")</f>
        <v>SLA_MET</v>
      </c>
    </row>
    <row r="1155" spans="1:17" x14ac:dyDescent="0.3">
      <c r="A1155" s="5" t="s">
        <v>2118</v>
      </c>
      <c r="B1155" s="36">
        <v>45141.664375</v>
      </c>
      <c r="C1155" s="37">
        <v>45141.667812500003</v>
      </c>
      <c r="D1155" s="6" t="s">
        <v>47</v>
      </c>
      <c r="E1155" s="6" t="s">
        <v>18</v>
      </c>
      <c r="F1155" s="6" t="s">
        <v>207</v>
      </c>
      <c r="G1155" s="6" t="s">
        <v>111</v>
      </c>
      <c r="H1155" s="84" t="str">
        <f t="shared" ref="H1155:H1218" si="18">IF(OR(ISNUMBER(SEARCH("duplicate",G1155)), ISNUMBER(SEARCH("previously",G1155)), ISNUMBER(SEARCH("previously approved",G1155))), "Duplicate Application",
IF(OR(ISNUMBER(SEARCH("incorrect",G1155)), ISNUMBER(SEARCH("remove", G1155))), "Incorrect Details",
IF(ISNUMBER(SEARCH("incomplete",G1155)), "Incomplete Details",
IF(ISNUMBER(SEARCH("overdue",G1155)), "Overdue Bill",
IF(OR(ISNUMBER(SEARCH("resubmit as", G1155)), ISNUMBER(SEARCH("re-submit as", G1155))), "Incorrect Queue",
IF(OR(ISNUMBER(SEARCH("100",G1155)), ISNUMBER(SEARCH("correct", G1155)), ISNUMBER(SEARCH("email", G1155)), ISNUMBER(SEARCH("please submit", G1155)), ISNUMBER(SEARCH("please resubmit",G1155)), ISNUMBER(SEARCH("please re-submit", G1155)), ISNUMBER(SEARCH("please send", G1155))), "Incomplete Details",
IF(ISNUMBER(SEARCH("error", G1155)), "System Error", "Reason Unknown")))))))</f>
        <v>Reason Unknown</v>
      </c>
      <c r="I1155" s="63">
        <f>(tbl_raw_data[[#This Row],[Date Actioned]])-(tbl_raw_data[[#This Row],[Date Tagged]])</f>
        <v>3.4375000032014214E-3</v>
      </c>
      <c r="J1155" s="66">
        <f>HOUR(tbl_raw_data[[#This Row],[time_taken]])*60+MINUTE(tbl_raw_data[[#This Row],[time_taken]])+SECOND(tbl_raw_data[[#This Row],[time_taken]])/60</f>
        <v>4.95</v>
      </c>
      <c r="K1155" s="68">
        <f>DATE(YEAR(tbl_raw_data[[#This Row],[Date Actioned]]),MONTH(tbl_raw_data[[#This Row],[Date Actioned]]),DAY(tbl_raw_data[[#This Row],[Date Actioned]]))</f>
        <v>45141</v>
      </c>
      <c r="L1155" s="65" t="str">
        <f>UPPER(TEXT(tbl_raw_data[[#This Row],[updated_date]],"MMMM"))</f>
        <v>AUGUST</v>
      </c>
      <c r="M1155" s="65" t="str">
        <f>"WEEK "&amp;IF(ROUNDUP(DAY(tbl_raw_data[[#This Row],[updated_date]])/7,0)=5,4,ROUNDUP(DAY(tbl_raw_data[[#This Row],[updated_date]])/7,0))</f>
        <v>WEEK 1</v>
      </c>
      <c r="N1155" s="71" t="str">
        <f>UPPER(VLOOKUP(tbl_raw_data[[#This Row],[Analyst]],settings!$A$1:$B$15,2,0))</f>
        <v>RAJ</v>
      </c>
      <c r="O1155" s="71" t="str">
        <f>TRIM(UPPER(tbl_raw_data[[#This Row],[Outcome]]))</f>
        <v>WITHDRAW</v>
      </c>
      <c r="P1155" s="71" t="str">
        <f>TRIM(UPPER(tbl_raw_data[[#This Row],[Queue Name]]))</f>
        <v>CONSUMER PRE BUREAU</v>
      </c>
      <c r="Q1155" s="71" t="str">
        <f>IF(tbl_raw_data[[#This Row],[time_taken_in_min]]&lt;=settings!$D$2,"SLA_MET","SLA_NOT_MET")</f>
        <v>SLA_MET</v>
      </c>
    </row>
    <row r="1156" spans="1:17" x14ac:dyDescent="0.3">
      <c r="A1156" s="7" t="s">
        <v>2119</v>
      </c>
      <c r="B1156" s="34">
        <v>45141.667650462965</v>
      </c>
      <c r="C1156" s="38">
        <v>45141.671354166669</v>
      </c>
      <c r="D1156" s="3" t="s">
        <v>47</v>
      </c>
      <c r="E1156" s="3" t="s">
        <v>8</v>
      </c>
      <c r="F1156" s="3" t="s">
        <v>207</v>
      </c>
      <c r="G1156" s="3" t="s">
        <v>270</v>
      </c>
      <c r="H1156" s="84" t="str">
        <f t="shared" si="18"/>
        <v>Incomplete Details</v>
      </c>
      <c r="I1156" s="63">
        <f>(tbl_raw_data[[#This Row],[Date Actioned]])-(tbl_raw_data[[#This Row],[Date Tagged]])</f>
        <v>3.7037037036498077E-3</v>
      </c>
      <c r="J1156" s="66">
        <f>HOUR(tbl_raw_data[[#This Row],[time_taken]])*60+MINUTE(tbl_raw_data[[#This Row],[time_taken]])+SECOND(tbl_raw_data[[#This Row],[time_taken]])/60</f>
        <v>5.333333333333333</v>
      </c>
      <c r="K1156" s="68">
        <f>DATE(YEAR(tbl_raw_data[[#This Row],[Date Actioned]]),MONTH(tbl_raw_data[[#This Row],[Date Actioned]]),DAY(tbl_raw_data[[#This Row],[Date Actioned]]))</f>
        <v>45141</v>
      </c>
      <c r="L1156" s="65" t="str">
        <f>UPPER(TEXT(tbl_raw_data[[#This Row],[updated_date]],"MMMM"))</f>
        <v>AUGUST</v>
      </c>
      <c r="M1156" s="65" t="str">
        <f>"WEEK "&amp;IF(ROUNDUP(DAY(tbl_raw_data[[#This Row],[updated_date]])/7,0)=5,4,ROUNDUP(DAY(tbl_raw_data[[#This Row],[updated_date]])/7,0))</f>
        <v>WEEK 1</v>
      </c>
      <c r="N1156" s="71" t="str">
        <f>UPPER(VLOOKUP(tbl_raw_data[[#This Row],[Analyst]],settings!$A$1:$B$15,2,0))</f>
        <v>RAJ</v>
      </c>
      <c r="O1156" s="71" t="str">
        <f>TRIM(UPPER(tbl_raw_data[[#This Row],[Outcome]]))</f>
        <v>WITHDRAW</v>
      </c>
      <c r="P1156" s="71" t="str">
        <f>TRIM(UPPER(tbl_raw_data[[#This Row],[Queue Name]]))</f>
        <v>CONSUMER POST BUREAU</v>
      </c>
      <c r="Q1156" s="71" t="str">
        <f>IF(tbl_raw_data[[#This Row],[time_taken_in_min]]&lt;=settings!$D$2,"SLA_MET","SLA_NOT_MET")</f>
        <v>SLA_MET</v>
      </c>
    </row>
    <row r="1157" spans="1:17" x14ac:dyDescent="0.3">
      <c r="A1157" s="1" t="s">
        <v>2120</v>
      </c>
      <c r="B1157" s="36">
        <v>45141.671932870369</v>
      </c>
      <c r="C1157" s="37">
        <v>45141.67827546296</v>
      </c>
      <c r="D1157" s="6" t="s">
        <v>47</v>
      </c>
      <c r="E1157" s="6" t="s">
        <v>18</v>
      </c>
      <c r="F1157" s="6" t="s">
        <v>22</v>
      </c>
      <c r="G1157" s="6" t="s">
        <v>271</v>
      </c>
      <c r="H1157" s="84" t="str">
        <f t="shared" si="18"/>
        <v>Incomplete Details</v>
      </c>
      <c r="I1157" s="63">
        <f>(tbl_raw_data[[#This Row],[Date Actioned]])-(tbl_raw_data[[#This Row],[Date Tagged]])</f>
        <v>6.3425925909541547E-3</v>
      </c>
      <c r="J1157" s="66">
        <f>HOUR(tbl_raw_data[[#This Row],[time_taken]])*60+MINUTE(tbl_raw_data[[#This Row],[time_taken]])+SECOND(tbl_raw_data[[#This Row],[time_taken]])/60</f>
        <v>9.1333333333333329</v>
      </c>
      <c r="K1157" s="68">
        <f>DATE(YEAR(tbl_raw_data[[#This Row],[Date Actioned]]),MONTH(tbl_raw_data[[#This Row],[Date Actioned]]),DAY(tbl_raw_data[[#This Row],[Date Actioned]]))</f>
        <v>45141</v>
      </c>
      <c r="L1157" s="65" t="str">
        <f>UPPER(TEXT(tbl_raw_data[[#This Row],[updated_date]],"MMMM"))</f>
        <v>AUGUST</v>
      </c>
      <c r="M1157" s="65" t="str">
        <f>"WEEK "&amp;IF(ROUNDUP(DAY(tbl_raw_data[[#This Row],[updated_date]])/7,0)=5,4,ROUNDUP(DAY(tbl_raw_data[[#This Row],[updated_date]])/7,0))</f>
        <v>WEEK 1</v>
      </c>
      <c r="N1157" s="71" t="str">
        <f>UPPER(VLOOKUP(tbl_raw_data[[#This Row],[Analyst]],settings!$A$1:$B$15,2,0))</f>
        <v>ROHAN</v>
      </c>
      <c r="O1157" s="71" t="str">
        <f>TRIM(UPPER(tbl_raw_data[[#This Row],[Outcome]]))</f>
        <v>WITHDRAW</v>
      </c>
      <c r="P1157" s="71" t="str">
        <f>TRIM(UPPER(tbl_raw_data[[#This Row],[Queue Name]]))</f>
        <v>CONSUMER PRE BUREAU</v>
      </c>
      <c r="Q1157" s="71" t="str">
        <f>IF(tbl_raw_data[[#This Row],[time_taken_in_min]]&lt;=settings!$D$2,"SLA_MET","SLA_NOT_MET")</f>
        <v>SLA_MET</v>
      </c>
    </row>
    <row r="1158" spans="1:17" x14ac:dyDescent="0.3">
      <c r="A1158" s="5" t="s">
        <v>2121</v>
      </c>
      <c r="B1158" s="34">
        <v>45141.676354166666</v>
      </c>
      <c r="C1158" s="38">
        <v>45141.679664351854</v>
      </c>
      <c r="D1158" s="3" t="s">
        <v>47</v>
      </c>
      <c r="E1158" s="3" t="s">
        <v>18</v>
      </c>
      <c r="F1158" s="3" t="s">
        <v>207</v>
      </c>
      <c r="G1158" s="3" t="s">
        <v>272</v>
      </c>
      <c r="H1158" s="84" t="str">
        <f t="shared" si="18"/>
        <v>Incomplete Details</v>
      </c>
      <c r="I1158" s="63">
        <f>(tbl_raw_data[[#This Row],[Date Actioned]])-(tbl_raw_data[[#This Row],[Date Tagged]])</f>
        <v>3.3101851877290756E-3</v>
      </c>
      <c r="J1158" s="66">
        <f>HOUR(tbl_raw_data[[#This Row],[time_taken]])*60+MINUTE(tbl_raw_data[[#This Row],[time_taken]])+SECOND(tbl_raw_data[[#This Row],[time_taken]])/60</f>
        <v>4.7666666666666666</v>
      </c>
      <c r="K1158" s="68">
        <f>DATE(YEAR(tbl_raw_data[[#This Row],[Date Actioned]]),MONTH(tbl_raw_data[[#This Row],[Date Actioned]]),DAY(tbl_raw_data[[#This Row],[Date Actioned]]))</f>
        <v>45141</v>
      </c>
      <c r="L1158" s="65" t="str">
        <f>UPPER(TEXT(tbl_raw_data[[#This Row],[updated_date]],"MMMM"))</f>
        <v>AUGUST</v>
      </c>
      <c r="M1158" s="65" t="str">
        <f>"WEEK "&amp;IF(ROUNDUP(DAY(tbl_raw_data[[#This Row],[updated_date]])/7,0)=5,4,ROUNDUP(DAY(tbl_raw_data[[#This Row],[updated_date]])/7,0))</f>
        <v>WEEK 1</v>
      </c>
      <c r="N1158" s="71" t="str">
        <f>UPPER(VLOOKUP(tbl_raw_data[[#This Row],[Analyst]],settings!$A$1:$B$15,2,0))</f>
        <v>RAJ</v>
      </c>
      <c r="O1158" s="71" t="str">
        <f>TRIM(UPPER(tbl_raw_data[[#This Row],[Outcome]]))</f>
        <v>WITHDRAW</v>
      </c>
      <c r="P1158" s="71" t="str">
        <f>TRIM(UPPER(tbl_raw_data[[#This Row],[Queue Name]]))</f>
        <v>CONSUMER PRE BUREAU</v>
      </c>
      <c r="Q1158" s="71" t="str">
        <f>IF(tbl_raw_data[[#This Row],[time_taken_in_min]]&lt;=settings!$D$2,"SLA_MET","SLA_NOT_MET")</f>
        <v>SLA_MET</v>
      </c>
    </row>
    <row r="1159" spans="1:17" x14ac:dyDescent="0.3">
      <c r="A1159" s="7" t="s">
        <v>2122</v>
      </c>
      <c r="B1159" s="36">
        <v>45141.676354166666</v>
      </c>
      <c r="C1159" s="37">
        <v>45141.682326388887</v>
      </c>
      <c r="D1159" s="6" t="s">
        <v>47</v>
      </c>
      <c r="E1159" s="6" t="s">
        <v>11</v>
      </c>
      <c r="F1159" s="6" t="s">
        <v>17</v>
      </c>
      <c r="G1159" s="6" t="s">
        <v>78</v>
      </c>
      <c r="H1159" s="84" t="str">
        <f t="shared" si="18"/>
        <v>Incomplete Details</v>
      </c>
      <c r="I1159" s="63">
        <f>(tbl_raw_data[[#This Row],[Date Actioned]])-(tbl_raw_data[[#This Row],[Date Tagged]])</f>
        <v>5.9722222213167697E-3</v>
      </c>
      <c r="J1159" s="66">
        <f>HOUR(tbl_raw_data[[#This Row],[time_taken]])*60+MINUTE(tbl_raw_data[[#This Row],[time_taken]])+SECOND(tbl_raw_data[[#This Row],[time_taken]])/60</f>
        <v>8.6</v>
      </c>
      <c r="K1159" s="68">
        <f>DATE(YEAR(tbl_raw_data[[#This Row],[Date Actioned]]),MONTH(tbl_raw_data[[#This Row],[Date Actioned]]),DAY(tbl_raw_data[[#This Row],[Date Actioned]]))</f>
        <v>45141</v>
      </c>
      <c r="L1159" s="65" t="str">
        <f>UPPER(TEXT(tbl_raw_data[[#This Row],[updated_date]],"MMMM"))</f>
        <v>AUGUST</v>
      </c>
      <c r="M1159" s="65" t="str">
        <f>"WEEK "&amp;IF(ROUNDUP(DAY(tbl_raw_data[[#This Row],[updated_date]])/7,0)=5,4,ROUNDUP(DAY(tbl_raw_data[[#This Row],[updated_date]])/7,0))</f>
        <v>WEEK 1</v>
      </c>
      <c r="N1159" s="71" t="str">
        <f>UPPER(VLOOKUP(tbl_raw_data[[#This Row],[Analyst]],settings!$A$1:$B$15,2,0))</f>
        <v>MERCEDES</v>
      </c>
      <c r="O1159" s="71" t="str">
        <f>TRIM(UPPER(tbl_raw_data[[#This Row],[Outcome]]))</f>
        <v>WITHDRAW</v>
      </c>
      <c r="P1159" s="71" t="str">
        <f>TRIM(UPPER(tbl_raw_data[[#This Row],[Queue Name]]))</f>
        <v>CONSUMER EXISTING</v>
      </c>
      <c r="Q1159" s="71" t="str">
        <f>IF(tbl_raw_data[[#This Row],[time_taken_in_min]]&lt;=settings!$D$2,"SLA_MET","SLA_NOT_MET")</f>
        <v>SLA_MET</v>
      </c>
    </row>
    <row r="1160" spans="1:17" x14ac:dyDescent="0.3">
      <c r="A1160" s="1" t="s">
        <v>2123</v>
      </c>
      <c r="B1160" s="34">
        <v>45141.678344907406</v>
      </c>
      <c r="C1160" s="38">
        <v>45141.687384259261</v>
      </c>
      <c r="D1160" s="3" t="s">
        <v>47</v>
      </c>
      <c r="E1160" s="3" t="s">
        <v>18</v>
      </c>
      <c r="F1160" s="3" t="s">
        <v>22</v>
      </c>
      <c r="G1160" s="3" t="s">
        <v>273</v>
      </c>
      <c r="H1160" s="84" t="str">
        <f t="shared" si="18"/>
        <v>Incomplete Details</v>
      </c>
      <c r="I1160" s="63">
        <f>(tbl_raw_data[[#This Row],[Date Actioned]])-(tbl_raw_data[[#This Row],[Date Tagged]])</f>
        <v>9.0393518548808061E-3</v>
      </c>
      <c r="J1160" s="66">
        <f>HOUR(tbl_raw_data[[#This Row],[time_taken]])*60+MINUTE(tbl_raw_data[[#This Row],[time_taken]])+SECOND(tbl_raw_data[[#This Row],[time_taken]])/60</f>
        <v>13.016666666666667</v>
      </c>
      <c r="K1160" s="68">
        <f>DATE(YEAR(tbl_raw_data[[#This Row],[Date Actioned]]),MONTH(tbl_raw_data[[#This Row],[Date Actioned]]),DAY(tbl_raw_data[[#This Row],[Date Actioned]]))</f>
        <v>45141</v>
      </c>
      <c r="L1160" s="65" t="str">
        <f>UPPER(TEXT(tbl_raw_data[[#This Row],[updated_date]],"MMMM"))</f>
        <v>AUGUST</v>
      </c>
      <c r="M1160" s="65" t="str">
        <f>"WEEK "&amp;IF(ROUNDUP(DAY(tbl_raw_data[[#This Row],[updated_date]])/7,0)=5,4,ROUNDUP(DAY(tbl_raw_data[[#This Row],[updated_date]])/7,0))</f>
        <v>WEEK 1</v>
      </c>
      <c r="N1160" s="71" t="str">
        <f>UPPER(VLOOKUP(tbl_raw_data[[#This Row],[Analyst]],settings!$A$1:$B$15,2,0))</f>
        <v>ROHAN</v>
      </c>
      <c r="O1160" s="71" t="str">
        <f>TRIM(UPPER(tbl_raw_data[[#This Row],[Outcome]]))</f>
        <v>WITHDRAW</v>
      </c>
      <c r="P1160" s="71" t="str">
        <f>TRIM(UPPER(tbl_raw_data[[#This Row],[Queue Name]]))</f>
        <v>CONSUMER PRE BUREAU</v>
      </c>
      <c r="Q1160" s="71" t="str">
        <f>IF(tbl_raw_data[[#This Row],[time_taken_in_min]]&lt;=settings!$D$2,"SLA_MET","SLA_NOT_MET")</f>
        <v>SLA_MET</v>
      </c>
    </row>
    <row r="1161" spans="1:17" x14ac:dyDescent="0.3">
      <c r="A1161" s="5" t="s">
        <v>2124</v>
      </c>
      <c r="B1161" s="36">
        <v>45141.681018518517</v>
      </c>
      <c r="C1161" s="37">
        <v>45141.68550925926</v>
      </c>
      <c r="D1161" s="6" t="s">
        <v>47</v>
      </c>
      <c r="E1161" s="6" t="s">
        <v>11</v>
      </c>
      <c r="F1161" s="6" t="s">
        <v>19</v>
      </c>
      <c r="G1161" s="6" t="s">
        <v>150</v>
      </c>
      <c r="H1161" s="84" t="str">
        <f t="shared" si="18"/>
        <v>Incorrect Queue</v>
      </c>
      <c r="I1161" s="63">
        <f>(tbl_raw_data[[#This Row],[Date Actioned]])-(tbl_raw_data[[#This Row],[Date Tagged]])</f>
        <v>4.4907407427672297E-3</v>
      </c>
      <c r="J1161" s="66">
        <f>HOUR(tbl_raw_data[[#This Row],[time_taken]])*60+MINUTE(tbl_raw_data[[#This Row],[time_taken]])+SECOND(tbl_raw_data[[#This Row],[time_taken]])/60</f>
        <v>6.4666666666666668</v>
      </c>
      <c r="K1161" s="68">
        <f>DATE(YEAR(tbl_raw_data[[#This Row],[Date Actioned]]),MONTH(tbl_raw_data[[#This Row],[Date Actioned]]),DAY(tbl_raw_data[[#This Row],[Date Actioned]]))</f>
        <v>45141</v>
      </c>
      <c r="L1161" s="65" t="str">
        <f>UPPER(TEXT(tbl_raw_data[[#This Row],[updated_date]],"MMMM"))</f>
        <v>AUGUST</v>
      </c>
      <c r="M1161" s="65" t="str">
        <f>"WEEK "&amp;IF(ROUNDUP(DAY(tbl_raw_data[[#This Row],[updated_date]])/7,0)=5,4,ROUNDUP(DAY(tbl_raw_data[[#This Row],[updated_date]])/7,0))</f>
        <v>WEEK 1</v>
      </c>
      <c r="N1161" s="71" t="str">
        <f>UPPER(VLOOKUP(tbl_raw_data[[#This Row],[Analyst]],settings!$A$1:$B$15,2,0))</f>
        <v>NAVED</v>
      </c>
      <c r="O1161" s="71" t="str">
        <f>TRIM(UPPER(tbl_raw_data[[#This Row],[Outcome]]))</f>
        <v>WITHDRAW</v>
      </c>
      <c r="P1161" s="71" t="str">
        <f>TRIM(UPPER(tbl_raw_data[[#This Row],[Queue Name]]))</f>
        <v>CONSUMER EXISTING</v>
      </c>
      <c r="Q1161" s="71" t="str">
        <f>IF(tbl_raw_data[[#This Row],[time_taken_in_min]]&lt;=settings!$D$2,"SLA_MET","SLA_NOT_MET")</f>
        <v>SLA_MET</v>
      </c>
    </row>
    <row r="1162" spans="1:17" x14ac:dyDescent="0.3">
      <c r="A1162" s="7" t="s">
        <v>2125</v>
      </c>
      <c r="B1162" s="34">
        <v>45141.688506944447</v>
      </c>
      <c r="C1162" s="38">
        <v>45141.691006944442</v>
      </c>
      <c r="D1162" s="3" t="s">
        <v>47</v>
      </c>
      <c r="E1162" s="3" t="s">
        <v>11</v>
      </c>
      <c r="F1162" s="3" t="s">
        <v>17</v>
      </c>
      <c r="G1162" s="3" t="s">
        <v>34</v>
      </c>
      <c r="H1162" s="84" t="str">
        <f t="shared" si="18"/>
        <v>Overdue Bill</v>
      </c>
      <c r="I1162" s="63">
        <f>(tbl_raw_data[[#This Row],[Date Actioned]])-(tbl_raw_data[[#This Row],[Date Tagged]])</f>
        <v>2.4999999950523488E-3</v>
      </c>
      <c r="J1162" s="66">
        <f>HOUR(tbl_raw_data[[#This Row],[time_taken]])*60+MINUTE(tbl_raw_data[[#This Row],[time_taken]])+SECOND(tbl_raw_data[[#This Row],[time_taken]])/60</f>
        <v>3.6</v>
      </c>
      <c r="K1162" s="68">
        <f>DATE(YEAR(tbl_raw_data[[#This Row],[Date Actioned]]),MONTH(tbl_raw_data[[#This Row],[Date Actioned]]),DAY(tbl_raw_data[[#This Row],[Date Actioned]]))</f>
        <v>45141</v>
      </c>
      <c r="L1162" s="65" t="str">
        <f>UPPER(TEXT(tbl_raw_data[[#This Row],[updated_date]],"MMMM"))</f>
        <v>AUGUST</v>
      </c>
      <c r="M1162" s="65" t="str">
        <f>"WEEK "&amp;IF(ROUNDUP(DAY(tbl_raw_data[[#This Row],[updated_date]])/7,0)=5,4,ROUNDUP(DAY(tbl_raw_data[[#This Row],[updated_date]])/7,0))</f>
        <v>WEEK 1</v>
      </c>
      <c r="N1162" s="71" t="str">
        <f>UPPER(VLOOKUP(tbl_raw_data[[#This Row],[Analyst]],settings!$A$1:$B$15,2,0))</f>
        <v>MERCEDES</v>
      </c>
      <c r="O1162" s="71" t="str">
        <f>TRIM(UPPER(tbl_raw_data[[#This Row],[Outcome]]))</f>
        <v>WITHDRAW</v>
      </c>
      <c r="P1162" s="71" t="str">
        <f>TRIM(UPPER(tbl_raw_data[[#This Row],[Queue Name]]))</f>
        <v>CONSUMER EXISTING</v>
      </c>
      <c r="Q1162" s="71" t="str">
        <f>IF(tbl_raw_data[[#This Row],[time_taken_in_min]]&lt;=settings!$D$2,"SLA_MET","SLA_NOT_MET")</f>
        <v>SLA_MET</v>
      </c>
    </row>
    <row r="1163" spans="1:17" x14ac:dyDescent="0.3">
      <c r="A1163" s="1" t="s">
        <v>2126</v>
      </c>
      <c r="B1163" s="36">
        <v>45141.691180555557</v>
      </c>
      <c r="C1163" s="37">
        <v>45141.693645833337</v>
      </c>
      <c r="D1163" s="6" t="s">
        <v>47</v>
      </c>
      <c r="E1163" s="6" t="s">
        <v>18</v>
      </c>
      <c r="F1163" s="6" t="s">
        <v>207</v>
      </c>
      <c r="G1163" s="6" t="s">
        <v>263</v>
      </c>
      <c r="H1163" s="84" t="str">
        <f t="shared" si="18"/>
        <v>Incomplete Details</v>
      </c>
      <c r="I1163" s="63">
        <f>(tbl_raw_data[[#This Row],[Date Actioned]])-(tbl_raw_data[[#This Row],[Date Tagged]])</f>
        <v>2.4652777792653069E-3</v>
      </c>
      <c r="J1163" s="66">
        <f>HOUR(tbl_raw_data[[#This Row],[time_taken]])*60+MINUTE(tbl_raw_data[[#This Row],[time_taken]])+SECOND(tbl_raw_data[[#This Row],[time_taken]])/60</f>
        <v>3.55</v>
      </c>
      <c r="K1163" s="68">
        <f>DATE(YEAR(tbl_raw_data[[#This Row],[Date Actioned]]),MONTH(tbl_raw_data[[#This Row],[Date Actioned]]),DAY(tbl_raw_data[[#This Row],[Date Actioned]]))</f>
        <v>45141</v>
      </c>
      <c r="L1163" s="65" t="str">
        <f>UPPER(TEXT(tbl_raw_data[[#This Row],[updated_date]],"MMMM"))</f>
        <v>AUGUST</v>
      </c>
      <c r="M1163" s="65" t="str">
        <f>"WEEK "&amp;IF(ROUNDUP(DAY(tbl_raw_data[[#This Row],[updated_date]])/7,0)=5,4,ROUNDUP(DAY(tbl_raw_data[[#This Row],[updated_date]])/7,0))</f>
        <v>WEEK 1</v>
      </c>
      <c r="N1163" s="71" t="str">
        <f>UPPER(VLOOKUP(tbl_raw_data[[#This Row],[Analyst]],settings!$A$1:$B$15,2,0))</f>
        <v>RAJ</v>
      </c>
      <c r="O1163" s="71" t="str">
        <f>TRIM(UPPER(tbl_raw_data[[#This Row],[Outcome]]))</f>
        <v>WITHDRAW</v>
      </c>
      <c r="P1163" s="71" t="str">
        <f>TRIM(UPPER(tbl_raw_data[[#This Row],[Queue Name]]))</f>
        <v>CONSUMER PRE BUREAU</v>
      </c>
      <c r="Q1163" s="71" t="str">
        <f>IF(tbl_raw_data[[#This Row],[time_taken_in_min]]&lt;=settings!$D$2,"SLA_MET","SLA_NOT_MET")</f>
        <v>SLA_MET</v>
      </c>
    </row>
    <row r="1164" spans="1:17" x14ac:dyDescent="0.3">
      <c r="A1164" s="5" t="s">
        <v>2127</v>
      </c>
      <c r="B1164" s="34">
        <v>45141.696469907409</v>
      </c>
      <c r="C1164" s="38">
        <v>45141.699918981481</v>
      </c>
      <c r="D1164" s="3" t="s">
        <v>47</v>
      </c>
      <c r="E1164" s="3" t="s">
        <v>11</v>
      </c>
      <c r="F1164" s="3" t="s">
        <v>207</v>
      </c>
      <c r="G1164" s="3" t="s">
        <v>78</v>
      </c>
      <c r="H1164" s="84" t="str">
        <f t="shared" si="18"/>
        <v>Incomplete Details</v>
      </c>
      <c r="I1164" s="63">
        <f>(tbl_raw_data[[#This Row],[Date Actioned]])-(tbl_raw_data[[#This Row],[Date Tagged]])</f>
        <v>3.4490740727051161E-3</v>
      </c>
      <c r="J1164" s="66">
        <f>HOUR(tbl_raw_data[[#This Row],[time_taken]])*60+MINUTE(tbl_raw_data[[#This Row],[time_taken]])+SECOND(tbl_raw_data[[#This Row],[time_taken]])/60</f>
        <v>4.9666666666666668</v>
      </c>
      <c r="K1164" s="68">
        <f>DATE(YEAR(tbl_raw_data[[#This Row],[Date Actioned]]),MONTH(tbl_raw_data[[#This Row],[Date Actioned]]),DAY(tbl_raw_data[[#This Row],[Date Actioned]]))</f>
        <v>45141</v>
      </c>
      <c r="L1164" s="65" t="str">
        <f>UPPER(TEXT(tbl_raw_data[[#This Row],[updated_date]],"MMMM"))</f>
        <v>AUGUST</v>
      </c>
      <c r="M1164" s="65" t="str">
        <f>"WEEK "&amp;IF(ROUNDUP(DAY(tbl_raw_data[[#This Row],[updated_date]])/7,0)=5,4,ROUNDUP(DAY(tbl_raw_data[[#This Row],[updated_date]])/7,0))</f>
        <v>WEEK 1</v>
      </c>
      <c r="N1164" s="71" t="str">
        <f>UPPER(VLOOKUP(tbl_raw_data[[#This Row],[Analyst]],settings!$A$1:$B$15,2,0))</f>
        <v>RAJ</v>
      </c>
      <c r="O1164" s="71" t="str">
        <f>TRIM(UPPER(tbl_raw_data[[#This Row],[Outcome]]))</f>
        <v>WITHDRAW</v>
      </c>
      <c r="P1164" s="71" t="str">
        <f>TRIM(UPPER(tbl_raw_data[[#This Row],[Queue Name]]))</f>
        <v>CONSUMER EXISTING</v>
      </c>
      <c r="Q1164" s="71" t="str">
        <f>IF(tbl_raw_data[[#This Row],[time_taken_in_min]]&lt;=settings!$D$2,"SLA_MET","SLA_NOT_MET")</f>
        <v>SLA_MET</v>
      </c>
    </row>
    <row r="1165" spans="1:17" x14ac:dyDescent="0.3">
      <c r="A1165" s="7" t="s">
        <v>2128</v>
      </c>
      <c r="B1165" s="36">
        <v>45141.696469907409</v>
      </c>
      <c r="C1165" s="37">
        <v>45141.701990740738</v>
      </c>
      <c r="D1165" s="6" t="s">
        <v>47</v>
      </c>
      <c r="E1165" s="6" t="s">
        <v>8</v>
      </c>
      <c r="F1165" s="6" t="s">
        <v>206</v>
      </c>
      <c r="G1165" s="6" t="s">
        <v>274</v>
      </c>
      <c r="H1165" s="84" t="str">
        <f t="shared" si="18"/>
        <v>Incorrect Queue</v>
      </c>
      <c r="I1165" s="63">
        <f>(tbl_raw_data[[#This Row],[Date Actioned]])-(tbl_raw_data[[#This Row],[Date Tagged]])</f>
        <v>5.5208333287737332E-3</v>
      </c>
      <c r="J1165" s="66">
        <f>HOUR(tbl_raw_data[[#This Row],[time_taken]])*60+MINUTE(tbl_raw_data[[#This Row],[time_taken]])+SECOND(tbl_raw_data[[#This Row],[time_taken]])/60</f>
        <v>7.95</v>
      </c>
      <c r="K1165" s="68">
        <f>DATE(YEAR(tbl_raw_data[[#This Row],[Date Actioned]]),MONTH(tbl_raw_data[[#This Row],[Date Actioned]]),DAY(tbl_raw_data[[#This Row],[Date Actioned]]))</f>
        <v>45141</v>
      </c>
      <c r="L1165" s="65" t="str">
        <f>UPPER(TEXT(tbl_raw_data[[#This Row],[updated_date]],"MMMM"))</f>
        <v>AUGUST</v>
      </c>
      <c r="M1165" s="65" t="str">
        <f>"WEEK "&amp;IF(ROUNDUP(DAY(tbl_raw_data[[#This Row],[updated_date]])/7,0)=5,4,ROUNDUP(DAY(tbl_raw_data[[#This Row],[updated_date]])/7,0))</f>
        <v>WEEK 1</v>
      </c>
      <c r="N1165" s="71" t="str">
        <f>UPPER(VLOOKUP(tbl_raw_data[[#This Row],[Analyst]],settings!$A$1:$B$15,2,0))</f>
        <v>HARDIK</v>
      </c>
      <c r="O1165" s="71" t="str">
        <f>TRIM(UPPER(tbl_raw_data[[#This Row],[Outcome]]))</f>
        <v>WITHDRAW</v>
      </c>
      <c r="P1165" s="71" t="str">
        <f>TRIM(UPPER(tbl_raw_data[[#This Row],[Queue Name]]))</f>
        <v>CONSUMER POST BUREAU</v>
      </c>
      <c r="Q1165" s="71" t="str">
        <f>IF(tbl_raw_data[[#This Row],[time_taken_in_min]]&lt;=settings!$D$2,"SLA_MET","SLA_NOT_MET")</f>
        <v>SLA_MET</v>
      </c>
    </row>
    <row r="1166" spans="1:17" x14ac:dyDescent="0.3">
      <c r="A1166" s="1" t="s">
        <v>2129</v>
      </c>
      <c r="B1166" s="34">
        <v>45141.696793981479</v>
      </c>
      <c r="C1166" s="38">
        <v>45141.700590277775</v>
      </c>
      <c r="D1166" s="3" t="s">
        <v>47</v>
      </c>
      <c r="E1166" s="3" t="s">
        <v>11</v>
      </c>
      <c r="F1166" s="3" t="s">
        <v>17</v>
      </c>
      <c r="G1166" s="3" t="s">
        <v>150</v>
      </c>
      <c r="H1166" s="84" t="str">
        <f t="shared" si="18"/>
        <v>Incorrect Queue</v>
      </c>
      <c r="I1166" s="63">
        <f>(tbl_raw_data[[#This Row],[Date Actioned]])-(tbl_raw_data[[#This Row],[Date Tagged]])</f>
        <v>3.796296296059154E-3</v>
      </c>
      <c r="J1166" s="66">
        <f>HOUR(tbl_raw_data[[#This Row],[time_taken]])*60+MINUTE(tbl_raw_data[[#This Row],[time_taken]])+SECOND(tbl_raw_data[[#This Row],[time_taken]])/60</f>
        <v>5.4666666666666668</v>
      </c>
      <c r="K1166" s="68">
        <f>DATE(YEAR(tbl_raw_data[[#This Row],[Date Actioned]]),MONTH(tbl_raw_data[[#This Row],[Date Actioned]]),DAY(tbl_raw_data[[#This Row],[Date Actioned]]))</f>
        <v>45141</v>
      </c>
      <c r="L1166" s="65" t="str">
        <f>UPPER(TEXT(tbl_raw_data[[#This Row],[updated_date]],"MMMM"))</f>
        <v>AUGUST</v>
      </c>
      <c r="M1166" s="65" t="str">
        <f>"WEEK "&amp;IF(ROUNDUP(DAY(tbl_raw_data[[#This Row],[updated_date]])/7,0)=5,4,ROUNDUP(DAY(tbl_raw_data[[#This Row],[updated_date]])/7,0))</f>
        <v>WEEK 1</v>
      </c>
      <c r="N1166" s="71" t="str">
        <f>UPPER(VLOOKUP(tbl_raw_data[[#This Row],[Analyst]],settings!$A$1:$B$15,2,0))</f>
        <v>MERCEDES</v>
      </c>
      <c r="O1166" s="71" t="str">
        <f>TRIM(UPPER(tbl_raw_data[[#This Row],[Outcome]]))</f>
        <v>WITHDRAW</v>
      </c>
      <c r="P1166" s="71" t="str">
        <f>TRIM(UPPER(tbl_raw_data[[#This Row],[Queue Name]]))</f>
        <v>CONSUMER EXISTING</v>
      </c>
      <c r="Q1166" s="71" t="str">
        <f>IF(tbl_raw_data[[#This Row],[time_taken_in_min]]&lt;=settings!$D$2,"SLA_MET","SLA_NOT_MET")</f>
        <v>SLA_MET</v>
      </c>
    </row>
    <row r="1167" spans="1:17" x14ac:dyDescent="0.3">
      <c r="A1167" s="5" t="s">
        <v>2130</v>
      </c>
      <c r="B1167" s="36">
        <v>45141.698506944442</v>
      </c>
      <c r="C1167" s="37">
        <v>45141.703287037039</v>
      </c>
      <c r="D1167" s="6" t="s">
        <v>47</v>
      </c>
      <c r="E1167" s="6" t="s">
        <v>18</v>
      </c>
      <c r="F1167" s="6" t="s">
        <v>19</v>
      </c>
      <c r="G1167" s="6" t="s">
        <v>275</v>
      </c>
      <c r="H1167" s="84" t="str">
        <f t="shared" si="18"/>
        <v>Reason Unknown</v>
      </c>
      <c r="I1167" s="63">
        <f>(tbl_raw_data[[#This Row],[Date Actioned]])-(tbl_raw_data[[#This Row],[Date Tagged]])</f>
        <v>4.7800925967749208E-3</v>
      </c>
      <c r="J1167" s="66">
        <f>HOUR(tbl_raw_data[[#This Row],[time_taken]])*60+MINUTE(tbl_raw_data[[#This Row],[time_taken]])+SECOND(tbl_raw_data[[#This Row],[time_taken]])/60</f>
        <v>6.8833333333333329</v>
      </c>
      <c r="K1167" s="68">
        <f>DATE(YEAR(tbl_raw_data[[#This Row],[Date Actioned]]),MONTH(tbl_raw_data[[#This Row],[Date Actioned]]),DAY(tbl_raw_data[[#This Row],[Date Actioned]]))</f>
        <v>45141</v>
      </c>
      <c r="L1167" s="65" t="str">
        <f>UPPER(TEXT(tbl_raw_data[[#This Row],[updated_date]],"MMMM"))</f>
        <v>AUGUST</v>
      </c>
      <c r="M1167" s="65" t="str">
        <f>"WEEK "&amp;IF(ROUNDUP(DAY(tbl_raw_data[[#This Row],[updated_date]])/7,0)=5,4,ROUNDUP(DAY(tbl_raw_data[[#This Row],[updated_date]])/7,0))</f>
        <v>WEEK 1</v>
      </c>
      <c r="N1167" s="71" t="str">
        <f>UPPER(VLOOKUP(tbl_raw_data[[#This Row],[Analyst]],settings!$A$1:$B$15,2,0))</f>
        <v>NAVED</v>
      </c>
      <c r="O1167" s="71" t="str">
        <f>TRIM(UPPER(tbl_raw_data[[#This Row],[Outcome]]))</f>
        <v>WITHDRAW</v>
      </c>
      <c r="P1167" s="71" t="str">
        <f>TRIM(UPPER(tbl_raw_data[[#This Row],[Queue Name]]))</f>
        <v>CONSUMER PRE BUREAU</v>
      </c>
      <c r="Q1167" s="71" t="str">
        <f>IF(tbl_raw_data[[#This Row],[time_taken_in_min]]&lt;=settings!$D$2,"SLA_MET","SLA_NOT_MET")</f>
        <v>SLA_MET</v>
      </c>
    </row>
    <row r="1168" spans="1:17" x14ac:dyDescent="0.3">
      <c r="A1168" s="7" t="s">
        <v>2131</v>
      </c>
      <c r="B1168" s="34">
        <v>45141.704375000001</v>
      </c>
      <c r="C1168" s="38">
        <v>45141.709016203706</v>
      </c>
      <c r="D1168" s="3" t="s">
        <v>47</v>
      </c>
      <c r="E1168" s="3" t="s">
        <v>11</v>
      </c>
      <c r="F1168" s="3" t="s">
        <v>206</v>
      </c>
      <c r="G1168" s="3" t="s">
        <v>78</v>
      </c>
      <c r="H1168" s="84" t="str">
        <f t="shared" si="18"/>
        <v>Incomplete Details</v>
      </c>
      <c r="I1168" s="63">
        <f>(tbl_raw_data[[#This Row],[Date Actioned]])-(tbl_raw_data[[#This Row],[Date Tagged]])</f>
        <v>4.6412037045229226E-3</v>
      </c>
      <c r="J1168" s="66">
        <f>HOUR(tbl_raw_data[[#This Row],[time_taken]])*60+MINUTE(tbl_raw_data[[#This Row],[time_taken]])+SECOND(tbl_raw_data[[#This Row],[time_taken]])/60</f>
        <v>6.6833333333333336</v>
      </c>
      <c r="K1168" s="68">
        <f>DATE(YEAR(tbl_raw_data[[#This Row],[Date Actioned]]),MONTH(tbl_raw_data[[#This Row],[Date Actioned]]),DAY(tbl_raw_data[[#This Row],[Date Actioned]]))</f>
        <v>45141</v>
      </c>
      <c r="L1168" s="65" t="str">
        <f>UPPER(TEXT(tbl_raw_data[[#This Row],[updated_date]],"MMMM"))</f>
        <v>AUGUST</v>
      </c>
      <c r="M1168" s="65" t="str">
        <f>"WEEK "&amp;IF(ROUNDUP(DAY(tbl_raw_data[[#This Row],[updated_date]])/7,0)=5,4,ROUNDUP(DAY(tbl_raw_data[[#This Row],[updated_date]])/7,0))</f>
        <v>WEEK 1</v>
      </c>
      <c r="N1168" s="71" t="str">
        <f>UPPER(VLOOKUP(tbl_raw_data[[#This Row],[Analyst]],settings!$A$1:$B$15,2,0))</f>
        <v>HARDIK</v>
      </c>
      <c r="O1168" s="71" t="str">
        <f>TRIM(UPPER(tbl_raw_data[[#This Row],[Outcome]]))</f>
        <v>WITHDRAW</v>
      </c>
      <c r="P1168" s="71" t="str">
        <f>TRIM(UPPER(tbl_raw_data[[#This Row],[Queue Name]]))</f>
        <v>CONSUMER EXISTING</v>
      </c>
      <c r="Q1168" s="71" t="str">
        <f>IF(tbl_raw_data[[#This Row],[time_taken_in_min]]&lt;=settings!$D$2,"SLA_MET","SLA_NOT_MET")</f>
        <v>SLA_MET</v>
      </c>
    </row>
    <row r="1169" spans="1:17" x14ac:dyDescent="0.3">
      <c r="A1169" s="1" t="s">
        <v>2132</v>
      </c>
      <c r="B1169" s="36">
        <v>45141.72283564815</v>
      </c>
      <c r="C1169" s="37">
        <v>45141.728101851855</v>
      </c>
      <c r="D1169" s="6" t="s">
        <v>47</v>
      </c>
      <c r="E1169" s="6" t="s">
        <v>18</v>
      </c>
      <c r="F1169" s="6" t="s">
        <v>19</v>
      </c>
      <c r="G1169" s="6" t="s">
        <v>72</v>
      </c>
      <c r="H1169" s="84" t="str">
        <f t="shared" si="18"/>
        <v>Incomplete Details</v>
      </c>
      <c r="I1169" s="63">
        <f>(tbl_raw_data[[#This Row],[Date Actioned]])-(tbl_raw_data[[#This Row],[Date Tagged]])</f>
        <v>5.2662037051049992E-3</v>
      </c>
      <c r="J1169" s="66">
        <f>HOUR(tbl_raw_data[[#This Row],[time_taken]])*60+MINUTE(tbl_raw_data[[#This Row],[time_taken]])+SECOND(tbl_raw_data[[#This Row],[time_taken]])/60</f>
        <v>7.583333333333333</v>
      </c>
      <c r="K1169" s="68">
        <f>DATE(YEAR(tbl_raw_data[[#This Row],[Date Actioned]]),MONTH(tbl_raw_data[[#This Row],[Date Actioned]]),DAY(tbl_raw_data[[#This Row],[Date Actioned]]))</f>
        <v>45141</v>
      </c>
      <c r="L1169" s="65" t="str">
        <f>UPPER(TEXT(tbl_raw_data[[#This Row],[updated_date]],"MMMM"))</f>
        <v>AUGUST</v>
      </c>
      <c r="M1169" s="65" t="str">
        <f>"WEEK "&amp;IF(ROUNDUP(DAY(tbl_raw_data[[#This Row],[updated_date]])/7,0)=5,4,ROUNDUP(DAY(tbl_raw_data[[#This Row],[updated_date]])/7,0))</f>
        <v>WEEK 1</v>
      </c>
      <c r="N1169" s="71" t="str">
        <f>UPPER(VLOOKUP(tbl_raw_data[[#This Row],[Analyst]],settings!$A$1:$B$15,2,0))</f>
        <v>NAVED</v>
      </c>
      <c r="O1169" s="71" t="str">
        <f>TRIM(UPPER(tbl_raw_data[[#This Row],[Outcome]]))</f>
        <v>WITHDRAW</v>
      </c>
      <c r="P1169" s="71" t="str">
        <f>TRIM(UPPER(tbl_raw_data[[#This Row],[Queue Name]]))</f>
        <v>CONSUMER PRE BUREAU</v>
      </c>
      <c r="Q1169" s="71" t="str">
        <f>IF(tbl_raw_data[[#This Row],[time_taken_in_min]]&lt;=settings!$D$2,"SLA_MET","SLA_NOT_MET")</f>
        <v>SLA_MET</v>
      </c>
    </row>
    <row r="1170" spans="1:17" x14ac:dyDescent="0.3">
      <c r="A1170" s="5" t="s">
        <v>2133</v>
      </c>
      <c r="B1170" s="34">
        <v>45141.725810185184</v>
      </c>
      <c r="C1170" s="38">
        <v>45141.72861111111</v>
      </c>
      <c r="D1170" s="3" t="s">
        <v>47</v>
      </c>
      <c r="E1170" s="3" t="s">
        <v>18</v>
      </c>
      <c r="F1170" s="3" t="s">
        <v>207</v>
      </c>
      <c r="G1170" s="3" t="s">
        <v>263</v>
      </c>
      <c r="H1170" s="84" t="str">
        <f t="shared" si="18"/>
        <v>Incomplete Details</v>
      </c>
      <c r="I1170" s="63">
        <f>(tbl_raw_data[[#This Row],[Date Actioned]])-(tbl_raw_data[[#This Row],[Date Tagged]])</f>
        <v>2.8009259258396924E-3</v>
      </c>
      <c r="J1170" s="66">
        <f>HOUR(tbl_raw_data[[#This Row],[time_taken]])*60+MINUTE(tbl_raw_data[[#This Row],[time_taken]])+SECOND(tbl_raw_data[[#This Row],[time_taken]])/60</f>
        <v>4.0333333333333332</v>
      </c>
      <c r="K1170" s="68">
        <f>DATE(YEAR(tbl_raw_data[[#This Row],[Date Actioned]]),MONTH(tbl_raw_data[[#This Row],[Date Actioned]]),DAY(tbl_raw_data[[#This Row],[Date Actioned]]))</f>
        <v>45141</v>
      </c>
      <c r="L1170" s="65" t="str">
        <f>UPPER(TEXT(tbl_raw_data[[#This Row],[updated_date]],"MMMM"))</f>
        <v>AUGUST</v>
      </c>
      <c r="M1170" s="65" t="str">
        <f>"WEEK "&amp;IF(ROUNDUP(DAY(tbl_raw_data[[#This Row],[updated_date]])/7,0)=5,4,ROUNDUP(DAY(tbl_raw_data[[#This Row],[updated_date]])/7,0))</f>
        <v>WEEK 1</v>
      </c>
      <c r="N1170" s="71" t="str">
        <f>UPPER(VLOOKUP(tbl_raw_data[[#This Row],[Analyst]],settings!$A$1:$B$15,2,0))</f>
        <v>RAJ</v>
      </c>
      <c r="O1170" s="71" t="str">
        <f>TRIM(UPPER(tbl_raw_data[[#This Row],[Outcome]]))</f>
        <v>WITHDRAW</v>
      </c>
      <c r="P1170" s="71" t="str">
        <f>TRIM(UPPER(tbl_raw_data[[#This Row],[Queue Name]]))</f>
        <v>CONSUMER PRE BUREAU</v>
      </c>
      <c r="Q1170" s="71" t="str">
        <f>IF(tbl_raw_data[[#This Row],[time_taken_in_min]]&lt;=settings!$D$2,"SLA_MET","SLA_NOT_MET")</f>
        <v>SLA_MET</v>
      </c>
    </row>
    <row r="1171" spans="1:17" x14ac:dyDescent="0.3">
      <c r="A1171" s="7" t="s">
        <v>2134</v>
      </c>
      <c r="B1171" s="36">
        <v>45141.731111111112</v>
      </c>
      <c r="C1171" s="37">
        <v>45141.738206018519</v>
      </c>
      <c r="D1171" s="6" t="s">
        <v>47</v>
      </c>
      <c r="E1171" s="6" t="s">
        <v>18</v>
      </c>
      <c r="F1171" s="6" t="s">
        <v>19</v>
      </c>
      <c r="G1171" s="6" t="s">
        <v>276</v>
      </c>
      <c r="H1171" s="84" t="str">
        <f t="shared" si="18"/>
        <v>Incorrect Queue</v>
      </c>
      <c r="I1171" s="63">
        <f>(tbl_raw_data[[#This Row],[Date Actioned]])-(tbl_raw_data[[#This Row],[Date Tagged]])</f>
        <v>7.0949074070085771E-3</v>
      </c>
      <c r="J1171" s="66">
        <f>HOUR(tbl_raw_data[[#This Row],[time_taken]])*60+MINUTE(tbl_raw_data[[#This Row],[time_taken]])+SECOND(tbl_raw_data[[#This Row],[time_taken]])/60</f>
        <v>10.216666666666667</v>
      </c>
      <c r="K1171" s="68">
        <f>DATE(YEAR(tbl_raw_data[[#This Row],[Date Actioned]]),MONTH(tbl_raw_data[[#This Row],[Date Actioned]]),DAY(tbl_raw_data[[#This Row],[Date Actioned]]))</f>
        <v>45141</v>
      </c>
      <c r="L1171" s="65" t="str">
        <f>UPPER(TEXT(tbl_raw_data[[#This Row],[updated_date]],"MMMM"))</f>
        <v>AUGUST</v>
      </c>
      <c r="M1171" s="65" t="str">
        <f>"WEEK "&amp;IF(ROUNDUP(DAY(tbl_raw_data[[#This Row],[updated_date]])/7,0)=5,4,ROUNDUP(DAY(tbl_raw_data[[#This Row],[updated_date]])/7,0))</f>
        <v>WEEK 1</v>
      </c>
      <c r="N1171" s="71" t="str">
        <f>UPPER(VLOOKUP(tbl_raw_data[[#This Row],[Analyst]],settings!$A$1:$B$15,2,0))</f>
        <v>NAVED</v>
      </c>
      <c r="O1171" s="71" t="str">
        <f>TRIM(UPPER(tbl_raw_data[[#This Row],[Outcome]]))</f>
        <v>WITHDRAW</v>
      </c>
      <c r="P1171" s="71" t="str">
        <f>TRIM(UPPER(tbl_raw_data[[#This Row],[Queue Name]]))</f>
        <v>CONSUMER PRE BUREAU</v>
      </c>
      <c r="Q1171" s="71" t="str">
        <f>IF(tbl_raw_data[[#This Row],[time_taken_in_min]]&lt;=settings!$D$2,"SLA_MET","SLA_NOT_MET")</f>
        <v>SLA_MET</v>
      </c>
    </row>
    <row r="1172" spans="1:17" x14ac:dyDescent="0.3">
      <c r="A1172" s="1" t="s">
        <v>2135</v>
      </c>
      <c r="B1172" s="34">
        <v>45141.733078703706</v>
      </c>
      <c r="C1172" s="38">
        <v>45141.7421412037</v>
      </c>
      <c r="D1172" s="3" t="s">
        <v>47</v>
      </c>
      <c r="E1172" s="3" t="s">
        <v>18</v>
      </c>
      <c r="F1172" s="3" t="s">
        <v>12</v>
      </c>
      <c r="G1172" s="3" t="s">
        <v>277</v>
      </c>
      <c r="H1172" s="84" t="str">
        <f t="shared" si="18"/>
        <v>Incomplete Details</v>
      </c>
      <c r="I1172" s="63">
        <f>(tbl_raw_data[[#This Row],[Date Actioned]])-(tbl_raw_data[[#This Row],[Date Tagged]])</f>
        <v>9.0624999938881956E-3</v>
      </c>
      <c r="J1172" s="66">
        <f>HOUR(tbl_raw_data[[#This Row],[time_taken]])*60+MINUTE(tbl_raw_data[[#This Row],[time_taken]])+SECOND(tbl_raw_data[[#This Row],[time_taken]])/60</f>
        <v>13.05</v>
      </c>
      <c r="K1172" s="68">
        <f>DATE(YEAR(tbl_raw_data[[#This Row],[Date Actioned]]),MONTH(tbl_raw_data[[#This Row],[Date Actioned]]),DAY(tbl_raw_data[[#This Row],[Date Actioned]]))</f>
        <v>45141</v>
      </c>
      <c r="L1172" s="65" t="str">
        <f>UPPER(TEXT(tbl_raw_data[[#This Row],[updated_date]],"MMMM"))</f>
        <v>AUGUST</v>
      </c>
      <c r="M1172" s="65" t="str">
        <f>"WEEK "&amp;IF(ROUNDUP(DAY(tbl_raw_data[[#This Row],[updated_date]])/7,0)=5,4,ROUNDUP(DAY(tbl_raw_data[[#This Row],[updated_date]])/7,0))</f>
        <v>WEEK 1</v>
      </c>
      <c r="N1172" s="71" t="str">
        <f>UPPER(VLOOKUP(tbl_raw_data[[#This Row],[Analyst]],settings!$A$1:$B$15,2,0))</f>
        <v>NITESH</v>
      </c>
      <c r="O1172" s="71" t="str">
        <f>TRIM(UPPER(tbl_raw_data[[#This Row],[Outcome]]))</f>
        <v>WITHDRAW</v>
      </c>
      <c r="P1172" s="71" t="str">
        <f>TRIM(UPPER(tbl_raw_data[[#This Row],[Queue Name]]))</f>
        <v>CONSUMER PRE BUREAU</v>
      </c>
      <c r="Q1172" s="71" t="str">
        <f>IF(tbl_raw_data[[#This Row],[time_taken_in_min]]&lt;=settings!$D$2,"SLA_MET","SLA_NOT_MET")</f>
        <v>SLA_MET</v>
      </c>
    </row>
    <row r="1173" spans="1:17" x14ac:dyDescent="0.3">
      <c r="A1173" s="5" t="s">
        <v>2136</v>
      </c>
      <c r="B1173" s="36">
        <v>45141.738287037035</v>
      </c>
      <c r="C1173" s="37">
        <v>45141.742858796293</v>
      </c>
      <c r="D1173" s="6" t="s">
        <v>47</v>
      </c>
      <c r="E1173" s="6" t="s">
        <v>18</v>
      </c>
      <c r="F1173" s="6" t="s">
        <v>17</v>
      </c>
      <c r="G1173" s="6" t="s">
        <v>72</v>
      </c>
      <c r="H1173" s="84" t="str">
        <f t="shared" si="18"/>
        <v>Incomplete Details</v>
      </c>
      <c r="I1173" s="63">
        <f>(tbl_raw_data[[#This Row],[Date Actioned]])-(tbl_raw_data[[#This Row],[Date Tagged]])</f>
        <v>4.5717592583969235E-3</v>
      </c>
      <c r="J1173" s="66">
        <f>HOUR(tbl_raw_data[[#This Row],[time_taken]])*60+MINUTE(tbl_raw_data[[#This Row],[time_taken]])+SECOND(tbl_raw_data[[#This Row],[time_taken]])/60</f>
        <v>6.583333333333333</v>
      </c>
      <c r="K1173" s="68">
        <f>DATE(YEAR(tbl_raw_data[[#This Row],[Date Actioned]]),MONTH(tbl_raw_data[[#This Row],[Date Actioned]]),DAY(tbl_raw_data[[#This Row],[Date Actioned]]))</f>
        <v>45141</v>
      </c>
      <c r="L1173" s="65" t="str">
        <f>UPPER(TEXT(tbl_raw_data[[#This Row],[updated_date]],"MMMM"))</f>
        <v>AUGUST</v>
      </c>
      <c r="M1173" s="65" t="str">
        <f>"WEEK "&amp;IF(ROUNDUP(DAY(tbl_raw_data[[#This Row],[updated_date]])/7,0)=5,4,ROUNDUP(DAY(tbl_raw_data[[#This Row],[updated_date]])/7,0))</f>
        <v>WEEK 1</v>
      </c>
      <c r="N1173" s="71" t="str">
        <f>UPPER(VLOOKUP(tbl_raw_data[[#This Row],[Analyst]],settings!$A$1:$B$15,2,0))</f>
        <v>MERCEDES</v>
      </c>
      <c r="O1173" s="71" t="str">
        <f>TRIM(UPPER(tbl_raw_data[[#This Row],[Outcome]]))</f>
        <v>WITHDRAW</v>
      </c>
      <c r="P1173" s="71" t="str">
        <f>TRIM(UPPER(tbl_raw_data[[#This Row],[Queue Name]]))</f>
        <v>CONSUMER PRE BUREAU</v>
      </c>
      <c r="Q1173" s="71" t="str">
        <f>IF(tbl_raw_data[[#This Row],[time_taken_in_min]]&lt;=settings!$D$2,"SLA_MET","SLA_NOT_MET")</f>
        <v>SLA_MET</v>
      </c>
    </row>
    <row r="1174" spans="1:17" x14ac:dyDescent="0.3">
      <c r="A1174" s="7" t="s">
        <v>2137</v>
      </c>
      <c r="B1174" s="34">
        <v>45141.741793981484</v>
      </c>
      <c r="C1174" s="38">
        <v>45141.742905092593</v>
      </c>
      <c r="D1174" s="3" t="s">
        <v>47</v>
      </c>
      <c r="E1174" s="3" t="s">
        <v>18</v>
      </c>
      <c r="F1174" s="3" t="s">
        <v>207</v>
      </c>
      <c r="G1174" s="3" t="s">
        <v>278</v>
      </c>
      <c r="H1174" s="84" t="str">
        <f t="shared" si="18"/>
        <v>Incomplete Details</v>
      </c>
      <c r="I1174" s="63">
        <f>(tbl_raw_data[[#This Row],[Date Actioned]])-(tbl_raw_data[[#This Row],[Date Tagged]])</f>
        <v>1.111111108912155E-3</v>
      </c>
      <c r="J1174" s="66">
        <f>HOUR(tbl_raw_data[[#This Row],[time_taken]])*60+MINUTE(tbl_raw_data[[#This Row],[time_taken]])+SECOND(tbl_raw_data[[#This Row],[time_taken]])/60</f>
        <v>1.6</v>
      </c>
      <c r="K1174" s="68">
        <f>DATE(YEAR(tbl_raw_data[[#This Row],[Date Actioned]]),MONTH(tbl_raw_data[[#This Row],[Date Actioned]]),DAY(tbl_raw_data[[#This Row],[Date Actioned]]))</f>
        <v>45141</v>
      </c>
      <c r="L1174" s="65" t="str">
        <f>UPPER(TEXT(tbl_raw_data[[#This Row],[updated_date]],"MMMM"))</f>
        <v>AUGUST</v>
      </c>
      <c r="M1174" s="65" t="str">
        <f>"WEEK "&amp;IF(ROUNDUP(DAY(tbl_raw_data[[#This Row],[updated_date]])/7,0)=5,4,ROUNDUP(DAY(tbl_raw_data[[#This Row],[updated_date]])/7,0))</f>
        <v>WEEK 1</v>
      </c>
      <c r="N1174" s="71" t="str">
        <f>UPPER(VLOOKUP(tbl_raw_data[[#This Row],[Analyst]],settings!$A$1:$B$15,2,0))</f>
        <v>RAJ</v>
      </c>
      <c r="O1174" s="71" t="str">
        <f>TRIM(UPPER(tbl_raw_data[[#This Row],[Outcome]]))</f>
        <v>WITHDRAW</v>
      </c>
      <c r="P1174" s="71" t="str">
        <f>TRIM(UPPER(tbl_raw_data[[#This Row],[Queue Name]]))</f>
        <v>CONSUMER PRE BUREAU</v>
      </c>
      <c r="Q1174" s="71" t="str">
        <f>IF(tbl_raw_data[[#This Row],[time_taken_in_min]]&lt;=settings!$D$2,"SLA_MET","SLA_NOT_MET")</f>
        <v>SLA_MET</v>
      </c>
    </row>
    <row r="1175" spans="1:17" x14ac:dyDescent="0.3">
      <c r="A1175" s="1" t="s">
        <v>2138</v>
      </c>
      <c r="B1175" s="36">
        <v>45141.742106481484</v>
      </c>
      <c r="C1175" s="37">
        <v>45141.744259259256</v>
      </c>
      <c r="D1175" s="6" t="s">
        <v>47</v>
      </c>
      <c r="E1175" s="6" t="s">
        <v>18</v>
      </c>
      <c r="F1175" s="6" t="s">
        <v>207</v>
      </c>
      <c r="G1175" s="6" t="s">
        <v>234</v>
      </c>
      <c r="H1175" s="84" t="str">
        <f t="shared" si="18"/>
        <v>Incorrect Details</v>
      </c>
      <c r="I1175" s="63">
        <f>(tbl_raw_data[[#This Row],[Date Actioned]])-(tbl_raw_data[[#This Row],[Date Tagged]])</f>
        <v>2.152777771698311E-3</v>
      </c>
      <c r="J1175" s="66">
        <f>HOUR(tbl_raw_data[[#This Row],[time_taken]])*60+MINUTE(tbl_raw_data[[#This Row],[time_taken]])+SECOND(tbl_raw_data[[#This Row],[time_taken]])/60</f>
        <v>3.1</v>
      </c>
      <c r="K1175" s="68">
        <f>DATE(YEAR(tbl_raw_data[[#This Row],[Date Actioned]]),MONTH(tbl_raw_data[[#This Row],[Date Actioned]]),DAY(tbl_raw_data[[#This Row],[Date Actioned]]))</f>
        <v>45141</v>
      </c>
      <c r="L1175" s="65" t="str">
        <f>UPPER(TEXT(tbl_raw_data[[#This Row],[updated_date]],"MMMM"))</f>
        <v>AUGUST</v>
      </c>
      <c r="M1175" s="65" t="str">
        <f>"WEEK "&amp;IF(ROUNDUP(DAY(tbl_raw_data[[#This Row],[updated_date]])/7,0)=5,4,ROUNDUP(DAY(tbl_raw_data[[#This Row],[updated_date]])/7,0))</f>
        <v>WEEK 1</v>
      </c>
      <c r="N1175" s="71" t="str">
        <f>UPPER(VLOOKUP(tbl_raw_data[[#This Row],[Analyst]],settings!$A$1:$B$15,2,0))</f>
        <v>RAJ</v>
      </c>
      <c r="O1175" s="71" t="str">
        <f>TRIM(UPPER(tbl_raw_data[[#This Row],[Outcome]]))</f>
        <v>WITHDRAW</v>
      </c>
      <c r="P1175" s="71" t="str">
        <f>TRIM(UPPER(tbl_raw_data[[#This Row],[Queue Name]]))</f>
        <v>CONSUMER PRE BUREAU</v>
      </c>
      <c r="Q1175" s="71" t="str">
        <f>IF(tbl_raw_data[[#This Row],[time_taken_in_min]]&lt;=settings!$D$2,"SLA_MET","SLA_NOT_MET")</f>
        <v>SLA_MET</v>
      </c>
    </row>
    <row r="1176" spans="1:17" x14ac:dyDescent="0.3">
      <c r="A1176" s="5" t="s">
        <v>2139</v>
      </c>
      <c r="B1176" s="34">
        <v>45141.743668981479</v>
      </c>
      <c r="C1176" s="38">
        <v>45141.747696759259</v>
      </c>
      <c r="D1176" s="3" t="s">
        <v>47</v>
      </c>
      <c r="E1176" s="3" t="s">
        <v>18</v>
      </c>
      <c r="F1176" s="3" t="s">
        <v>19</v>
      </c>
      <c r="G1176" s="3" t="s">
        <v>279</v>
      </c>
      <c r="H1176" s="84" t="str">
        <f t="shared" si="18"/>
        <v>Incorrect Queue</v>
      </c>
      <c r="I1176" s="63">
        <f>(tbl_raw_data[[#This Row],[Date Actioned]])-(tbl_raw_data[[#This Row],[Date Tagged]])</f>
        <v>4.0277777807204984E-3</v>
      </c>
      <c r="J1176" s="66">
        <f>HOUR(tbl_raw_data[[#This Row],[time_taken]])*60+MINUTE(tbl_raw_data[[#This Row],[time_taken]])+SECOND(tbl_raw_data[[#This Row],[time_taken]])/60</f>
        <v>5.8</v>
      </c>
      <c r="K1176" s="68">
        <f>DATE(YEAR(tbl_raw_data[[#This Row],[Date Actioned]]),MONTH(tbl_raw_data[[#This Row],[Date Actioned]]),DAY(tbl_raw_data[[#This Row],[Date Actioned]]))</f>
        <v>45141</v>
      </c>
      <c r="L1176" s="65" t="str">
        <f>UPPER(TEXT(tbl_raw_data[[#This Row],[updated_date]],"MMMM"))</f>
        <v>AUGUST</v>
      </c>
      <c r="M1176" s="65" t="str">
        <f>"WEEK "&amp;IF(ROUNDUP(DAY(tbl_raw_data[[#This Row],[updated_date]])/7,0)=5,4,ROUNDUP(DAY(tbl_raw_data[[#This Row],[updated_date]])/7,0))</f>
        <v>WEEK 1</v>
      </c>
      <c r="N1176" s="71" t="str">
        <f>UPPER(VLOOKUP(tbl_raw_data[[#This Row],[Analyst]],settings!$A$1:$B$15,2,0))</f>
        <v>NAVED</v>
      </c>
      <c r="O1176" s="71" t="str">
        <f>TRIM(UPPER(tbl_raw_data[[#This Row],[Outcome]]))</f>
        <v>WITHDRAW</v>
      </c>
      <c r="P1176" s="71" t="str">
        <f>TRIM(UPPER(tbl_raw_data[[#This Row],[Queue Name]]))</f>
        <v>CONSUMER PRE BUREAU</v>
      </c>
      <c r="Q1176" s="71" t="str">
        <f>IF(tbl_raw_data[[#This Row],[time_taken_in_min]]&lt;=settings!$D$2,"SLA_MET","SLA_NOT_MET")</f>
        <v>SLA_MET</v>
      </c>
    </row>
    <row r="1177" spans="1:17" x14ac:dyDescent="0.3">
      <c r="A1177" s="7" t="s">
        <v>2140</v>
      </c>
      <c r="B1177" s="36">
        <v>45141.746689814812</v>
      </c>
      <c r="C1177" s="39">
        <v>45141.758877314816</v>
      </c>
      <c r="D1177" s="8" t="s">
        <v>55</v>
      </c>
      <c r="E1177" s="6" t="s">
        <v>8</v>
      </c>
      <c r="F1177" s="8" t="s">
        <v>24</v>
      </c>
      <c r="G1177" s="9"/>
      <c r="H1177" s="84" t="str">
        <f t="shared" si="18"/>
        <v>Reason Unknown</v>
      </c>
      <c r="I1177" s="63">
        <f>(tbl_raw_data[[#This Row],[Date Actioned]])-(tbl_raw_data[[#This Row],[Date Tagged]])</f>
        <v>1.2187500004074536E-2</v>
      </c>
      <c r="J1177" s="66">
        <f>HOUR(tbl_raw_data[[#This Row],[time_taken]])*60+MINUTE(tbl_raw_data[[#This Row],[time_taken]])+SECOND(tbl_raw_data[[#This Row],[time_taken]])/60</f>
        <v>17.55</v>
      </c>
      <c r="K1177" s="68">
        <f>DATE(YEAR(tbl_raw_data[[#This Row],[Date Actioned]]),MONTH(tbl_raw_data[[#This Row],[Date Actioned]]),DAY(tbl_raw_data[[#This Row],[Date Actioned]]))</f>
        <v>45141</v>
      </c>
      <c r="L1177" s="65" t="str">
        <f>UPPER(TEXT(tbl_raw_data[[#This Row],[updated_date]],"MMMM"))</f>
        <v>AUGUST</v>
      </c>
      <c r="M1177" s="65" t="str">
        <f>"WEEK "&amp;IF(ROUNDUP(DAY(tbl_raw_data[[#This Row],[updated_date]])/7,0)=5,4,ROUNDUP(DAY(tbl_raw_data[[#This Row],[updated_date]])/7,0))</f>
        <v>WEEK 1</v>
      </c>
      <c r="N1177" s="71" t="str">
        <f>UPPER(VLOOKUP(tbl_raw_data[[#This Row],[Analyst]],settings!$A$1:$B$15,2,0))</f>
        <v>SAM</v>
      </c>
      <c r="O1177" s="71" t="str">
        <f>TRIM(UPPER(tbl_raw_data[[#This Row],[Outcome]]))</f>
        <v>WITHDRAW</v>
      </c>
      <c r="P1177" s="71" t="str">
        <f>TRIM(UPPER(tbl_raw_data[[#This Row],[Queue Name]]))</f>
        <v>CONSUMER POST BUREAU</v>
      </c>
      <c r="Q1177" s="71" t="str">
        <f>IF(tbl_raw_data[[#This Row],[time_taken_in_min]]&lt;=settings!$D$2,"SLA_MET","SLA_NOT_MET")</f>
        <v>SLA_MET</v>
      </c>
    </row>
    <row r="1178" spans="1:17" x14ac:dyDescent="0.3">
      <c r="A1178" s="1" t="s">
        <v>2141</v>
      </c>
      <c r="B1178" s="34">
        <v>45141.747025462966</v>
      </c>
      <c r="C1178" s="38">
        <v>45141.752511574072</v>
      </c>
      <c r="D1178" s="3" t="s">
        <v>47</v>
      </c>
      <c r="E1178" s="3" t="s">
        <v>18</v>
      </c>
      <c r="F1178" s="3" t="s">
        <v>19</v>
      </c>
      <c r="G1178" s="3" t="s">
        <v>280</v>
      </c>
      <c r="H1178" s="84" t="str">
        <f t="shared" si="18"/>
        <v>Incorrect Details</v>
      </c>
      <c r="I1178" s="63">
        <f>(tbl_raw_data[[#This Row],[Date Actioned]])-(tbl_raw_data[[#This Row],[Date Tagged]])</f>
        <v>5.4861111057107337E-3</v>
      </c>
      <c r="J1178" s="66">
        <f>HOUR(tbl_raw_data[[#This Row],[time_taken]])*60+MINUTE(tbl_raw_data[[#This Row],[time_taken]])+SECOND(tbl_raw_data[[#This Row],[time_taken]])/60</f>
        <v>7.9</v>
      </c>
      <c r="K1178" s="68">
        <f>DATE(YEAR(tbl_raw_data[[#This Row],[Date Actioned]]),MONTH(tbl_raw_data[[#This Row],[Date Actioned]]),DAY(tbl_raw_data[[#This Row],[Date Actioned]]))</f>
        <v>45141</v>
      </c>
      <c r="L1178" s="65" t="str">
        <f>UPPER(TEXT(tbl_raw_data[[#This Row],[updated_date]],"MMMM"))</f>
        <v>AUGUST</v>
      </c>
      <c r="M1178" s="65" t="str">
        <f>"WEEK "&amp;IF(ROUNDUP(DAY(tbl_raw_data[[#This Row],[updated_date]])/7,0)=5,4,ROUNDUP(DAY(tbl_raw_data[[#This Row],[updated_date]])/7,0))</f>
        <v>WEEK 1</v>
      </c>
      <c r="N1178" s="71" t="str">
        <f>UPPER(VLOOKUP(tbl_raw_data[[#This Row],[Analyst]],settings!$A$1:$B$15,2,0))</f>
        <v>NAVED</v>
      </c>
      <c r="O1178" s="71" t="str">
        <f>TRIM(UPPER(tbl_raw_data[[#This Row],[Outcome]]))</f>
        <v>WITHDRAW</v>
      </c>
      <c r="P1178" s="71" t="str">
        <f>TRIM(UPPER(tbl_raw_data[[#This Row],[Queue Name]]))</f>
        <v>CONSUMER PRE BUREAU</v>
      </c>
      <c r="Q1178" s="71" t="str">
        <f>IF(tbl_raw_data[[#This Row],[time_taken_in_min]]&lt;=settings!$D$2,"SLA_MET","SLA_NOT_MET")</f>
        <v>SLA_MET</v>
      </c>
    </row>
    <row r="1179" spans="1:17" x14ac:dyDescent="0.3">
      <c r="A1179" s="5" t="s">
        <v>2142</v>
      </c>
      <c r="B1179" s="36">
        <v>45141.752638888887</v>
      </c>
      <c r="C1179" s="37">
        <v>45141.759027777778</v>
      </c>
      <c r="D1179" s="6" t="s">
        <v>47</v>
      </c>
      <c r="E1179" s="6" t="s">
        <v>18</v>
      </c>
      <c r="F1179" s="6" t="s">
        <v>207</v>
      </c>
      <c r="G1179" s="6" t="s">
        <v>281</v>
      </c>
      <c r="H1179" s="84" t="str">
        <f t="shared" si="18"/>
        <v>Incorrect Queue</v>
      </c>
      <c r="I1179" s="63">
        <f>(tbl_raw_data[[#This Row],[Date Actioned]])-(tbl_raw_data[[#This Row],[Date Tagged]])</f>
        <v>6.3888888907968067E-3</v>
      </c>
      <c r="J1179" s="66">
        <f>HOUR(tbl_raw_data[[#This Row],[time_taken]])*60+MINUTE(tbl_raw_data[[#This Row],[time_taken]])+SECOND(tbl_raw_data[[#This Row],[time_taken]])/60</f>
        <v>9.1999999999999993</v>
      </c>
      <c r="K1179" s="68">
        <f>DATE(YEAR(tbl_raw_data[[#This Row],[Date Actioned]]),MONTH(tbl_raw_data[[#This Row],[Date Actioned]]),DAY(tbl_raw_data[[#This Row],[Date Actioned]]))</f>
        <v>45141</v>
      </c>
      <c r="L1179" s="65" t="str">
        <f>UPPER(TEXT(tbl_raw_data[[#This Row],[updated_date]],"MMMM"))</f>
        <v>AUGUST</v>
      </c>
      <c r="M1179" s="65" t="str">
        <f>"WEEK "&amp;IF(ROUNDUP(DAY(tbl_raw_data[[#This Row],[updated_date]])/7,0)=5,4,ROUNDUP(DAY(tbl_raw_data[[#This Row],[updated_date]])/7,0))</f>
        <v>WEEK 1</v>
      </c>
      <c r="N1179" s="71" t="str">
        <f>UPPER(VLOOKUP(tbl_raw_data[[#This Row],[Analyst]],settings!$A$1:$B$15,2,0))</f>
        <v>RAJ</v>
      </c>
      <c r="O1179" s="71" t="str">
        <f>TRIM(UPPER(tbl_raw_data[[#This Row],[Outcome]]))</f>
        <v>WITHDRAW</v>
      </c>
      <c r="P1179" s="71" t="str">
        <f>TRIM(UPPER(tbl_raw_data[[#This Row],[Queue Name]]))</f>
        <v>CONSUMER PRE BUREAU</v>
      </c>
      <c r="Q1179" s="71" t="str">
        <f>IF(tbl_raw_data[[#This Row],[time_taken_in_min]]&lt;=settings!$D$2,"SLA_MET","SLA_NOT_MET")</f>
        <v>SLA_MET</v>
      </c>
    </row>
    <row r="1180" spans="1:17" x14ac:dyDescent="0.3">
      <c r="A1180" s="7" t="s">
        <v>2143</v>
      </c>
      <c r="B1180" s="34">
        <v>45141.756111111114</v>
      </c>
      <c r="C1180" s="38">
        <v>45141.762638888889</v>
      </c>
      <c r="D1180" s="3" t="s">
        <v>47</v>
      </c>
      <c r="E1180" s="3" t="s">
        <v>18</v>
      </c>
      <c r="F1180" s="3" t="s">
        <v>12</v>
      </c>
      <c r="G1180" s="3" t="s">
        <v>282</v>
      </c>
      <c r="H1180" s="84" t="str">
        <f t="shared" si="18"/>
        <v>Incorrect Details</v>
      </c>
      <c r="I1180" s="63">
        <f>(tbl_raw_data[[#This Row],[Date Actioned]])-(tbl_raw_data[[#This Row],[Date Tagged]])</f>
        <v>6.5277777757728472E-3</v>
      </c>
      <c r="J1180" s="66">
        <f>HOUR(tbl_raw_data[[#This Row],[time_taken]])*60+MINUTE(tbl_raw_data[[#This Row],[time_taken]])+SECOND(tbl_raw_data[[#This Row],[time_taken]])/60</f>
        <v>9.4</v>
      </c>
      <c r="K1180" s="68">
        <f>DATE(YEAR(tbl_raw_data[[#This Row],[Date Actioned]]),MONTH(tbl_raw_data[[#This Row],[Date Actioned]]),DAY(tbl_raw_data[[#This Row],[Date Actioned]]))</f>
        <v>45141</v>
      </c>
      <c r="L1180" s="65" t="str">
        <f>UPPER(TEXT(tbl_raw_data[[#This Row],[updated_date]],"MMMM"))</f>
        <v>AUGUST</v>
      </c>
      <c r="M1180" s="65" t="str">
        <f>"WEEK "&amp;IF(ROUNDUP(DAY(tbl_raw_data[[#This Row],[updated_date]])/7,0)=5,4,ROUNDUP(DAY(tbl_raw_data[[#This Row],[updated_date]])/7,0))</f>
        <v>WEEK 1</v>
      </c>
      <c r="N1180" s="71" t="str">
        <f>UPPER(VLOOKUP(tbl_raw_data[[#This Row],[Analyst]],settings!$A$1:$B$15,2,0))</f>
        <v>NITESH</v>
      </c>
      <c r="O1180" s="71" t="str">
        <f>TRIM(UPPER(tbl_raw_data[[#This Row],[Outcome]]))</f>
        <v>WITHDRAW</v>
      </c>
      <c r="P1180" s="71" t="str">
        <f>TRIM(UPPER(tbl_raw_data[[#This Row],[Queue Name]]))</f>
        <v>CONSUMER PRE BUREAU</v>
      </c>
      <c r="Q1180" s="71" t="str">
        <f>IF(tbl_raw_data[[#This Row],[time_taken_in_min]]&lt;=settings!$D$2,"SLA_MET","SLA_NOT_MET")</f>
        <v>SLA_MET</v>
      </c>
    </row>
    <row r="1181" spans="1:17" x14ac:dyDescent="0.3">
      <c r="A1181" s="1" t="s">
        <v>2144</v>
      </c>
      <c r="B1181" s="36">
        <v>45141.760370370372</v>
      </c>
      <c r="C1181" s="37">
        <v>45141.762291666666</v>
      </c>
      <c r="D1181" s="6" t="s">
        <v>47</v>
      </c>
      <c r="E1181" s="6" t="s">
        <v>18</v>
      </c>
      <c r="F1181" s="6" t="s">
        <v>207</v>
      </c>
      <c r="G1181" s="6" t="s">
        <v>283</v>
      </c>
      <c r="H1181" s="84" t="str">
        <f t="shared" si="18"/>
        <v>Incorrect Queue</v>
      </c>
      <c r="I1181" s="63">
        <f>(tbl_raw_data[[#This Row],[Date Actioned]])-(tbl_raw_data[[#This Row],[Date Tagged]])</f>
        <v>1.9212962943129241E-3</v>
      </c>
      <c r="J1181" s="66">
        <f>HOUR(tbl_raw_data[[#This Row],[time_taken]])*60+MINUTE(tbl_raw_data[[#This Row],[time_taken]])+SECOND(tbl_raw_data[[#This Row],[time_taken]])/60</f>
        <v>2.7666666666666666</v>
      </c>
      <c r="K1181" s="68">
        <f>DATE(YEAR(tbl_raw_data[[#This Row],[Date Actioned]]),MONTH(tbl_raw_data[[#This Row],[Date Actioned]]),DAY(tbl_raw_data[[#This Row],[Date Actioned]]))</f>
        <v>45141</v>
      </c>
      <c r="L1181" s="65" t="str">
        <f>UPPER(TEXT(tbl_raw_data[[#This Row],[updated_date]],"MMMM"))</f>
        <v>AUGUST</v>
      </c>
      <c r="M1181" s="65" t="str">
        <f>"WEEK "&amp;IF(ROUNDUP(DAY(tbl_raw_data[[#This Row],[updated_date]])/7,0)=5,4,ROUNDUP(DAY(tbl_raw_data[[#This Row],[updated_date]])/7,0))</f>
        <v>WEEK 1</v>
      </c>
      <c r="N1181" s="71" t="str">
        <f>UPPER(VLOOKUP(tbl_raw_data[[#This Row],[Analyst]],settings!$A$1:$B$15,2,0))</f>
        <v>RAJ</v>
      </c>
      <c r="O1181" s="71" t="str">
        <f>TRIM(UPPER(tbl_raw_data[[#This Row],[Outcome]]))</f>
        <v>WITHDRAW</v>
      </c>
      <c r="P1181" s="71" t="str">
        <f>TRIM(UPPER(tbl_raw_data[[#This Row],[Queue Name]]))</f>
        <v>CONSUMER PRE BUREAU</v>
      </c>
      <c r="Q1181" s="71" t="str">
        <f>IF(tbl_raw_data[[#This Row],[time_taken_in_min]]&lt;=settings!$D$2,"SLA_MET","SLA_NOT_MET")</f>
        <v>SLA_MET</v>
      </c>
    </row>
    <row r="1182" spans="1:17" x14ac:dyDescent="0.3">
      <c r="A1182" s="5" t="s">
        <v>2145</v>
      </c>
      <c r="B1182" s="34">
        <v>45141.762106481481</v>
      </c>
      <c r="C1182" s="38">
        <v>45141.767893518518</v>
      </c>
      <c r="D1182" s="3" t="s">
        <v>47</v>
      </c>
      <c r="E1182" s="3" t="s">
        <v>8</v>
      </c>
      <c r="F1182" s="3" t="s">
        <v>207</v>
      </c>
      <c r="G1182" s="3" t="s">
        <v>232</v>
      </c>
      <c r="H1182" s="84" t="str">
        <f t="shared" si="18"/>
        <v>Incomplete Details</v>
      </c>
      <c r="I1182" s="63">
        <f>(tbl_raw_data[[#This Row],[Date Actioned]])-(tbl_raw_data[[#This Row],[Date Tagged]])</f>
        <v>5.7870370364980772E-3</v>
      </c>
      <c r="J1182" s="66">
        <f>HOUR(tbl_raw_data[[#This Row],[time_taken]])*60+MINUTE(tbl_raw_data[[#This Row],[time_taken]])+SECOND(tbl_raw_data[[#This Row],[time_taken]])/60</f>
        <v>8.3333333333333339</v>
      </c>
      <c r="K1182" s="68">
        <f>DATE(YEAR(tbl_raw_data[[#This Row],[Date Actioned]]),MONTH(tbl_raw_data[[#This Row],[Date Actioned]]),DAY(tbl_raw_data[[#This Row],[Date Actioned]]))</f>
        <v>45141</v>
      </c>
      <c r="L1182" s="65" t="str">
        <f>UPPER(TEXT(tbl_raw_data[[#This Row],[updated_date]],"MMMM"))</f>
        <v>AUGUST</v>
      </c>
      <c r="M1182" s="65" t="str">
        <f>"WEEK "&amp;IF(ROUNDUP(DAY(tbl_raw_data[[#This Row],[updated_date]])/7,0)=5,4,ROUNDUP(DAY(tbl_raw_data[[#This Row],[updated_date]])/7,0))</f>
        <v>WEEK 1</v>
      </c>
      <c r="N1182" s="71" t="str">
        <f>UPPER(VLOOKUP(tbl_raw_data[[#This Row],[Analyst]],settings!$A$1:$B$15,2,0))</f>
        <v>RAJ</v>
      </c>
      <c r="O1182" s="71" t="str">
        <f>TRIM(UPPER(tbl_raw_data[[#This Row],[Outcome]]))</f>
        <v>WITHDRAW</v>
      </c>
      <c r="P1182" s="71" t="str">
        <f>TRIM(UPPER(tbl_raw_data[[#This Row],[Queue Name]]))</f>
        <v>CONSUMER POST BUREAU</v>
      </c>
      <c r="Q1182" s="71" t="str">
        <f>IF(tbl_raw_data[[#This Row],[time_taken_in_min]]&lt;=settings!$D$2,"SLA_MET","SLA_NOT_MET")</f>
        <v>SLA_MET</v>
      </c>
    </row>
    <row r="1183" spans="1:17" x14ac:dyDescent="0.3">
      <c r="A1183" s="7" t="s">
        <v>2146</v>
      </c>
      <c r="B1183" s="36">
        <v>45141.796041666668</v>
      </c>
      <c r="C1183" s="37">
        <v>45141.807164351849</v>
      </c>
      <c r="D1183" s="6" t="s">
        <v>47</v>
      </c>
      <c r="E1183" s="6" t="s">
        <v>11</v>
      </c>
      <c r="F1183" s="6" t="s">
        <v>12</v>
      </c>
      <c r="G1183" s="6" t="s">
        <v>284</v>
      </c>
      <c r="H1183" s="84" t="str">
        <f t="shared" si="18"/>
        <v>Incorrect Details</v>
      </c>
      <c r="I1183" s="63">
        <f>(tbl_raw_data[[#This Row],[Date Actioned]])-(tbl_raw_data[[#This Row],[Date Tagged]])</f>
        <v>1.1122685180453118E-2</v>
      </c>
      <c r="J1183" s="66">
        <f>HOUR(tbl_raw_data[[#This Row],[time_taken]])*60+MINUTE(tbl_raw_data[[#This Row],[time_taken]])+SECOND(tbl_raw_data[[#This Row],[time_taken]])/60</f>
        <v>16.016666666666666</v>
      </c>
      <c r="K1183" s="68">
        <f>DATE(YEAR(tbl_raw_data[[#This Row],[Date Actioned]]),MONTH(tbl_raw_data[[#This Row],[Date Actioned]]),DAY(tbl_raw_data[[#This Row],[Date Actioned]]))</f>
        <v>45141</v>
      </c>
      <c r="L1183" s="65" t="str">
        <f>UPPER(TEXT(tbl_raw_data[[#This Row],[updated_date]],"MMMM"))</f>
        <v>AUGUST</v>
      </c>
      <c r="M1183" s="65" t="str">
        <f>"WEEK "&amp;IF(ROUNDUP(DAY(tbl_raw_data[[#This Row],[updated_date]])/7,0)=5,4,ROUNDUP(DAY(tbl_raw_data[[#This Row],[updated_date]])/7,0))</f>
        <v>WEEK 1</v>
      </c>
      <c r="N1183" s="71" t="str">
        <f>UPPER(VLOOKUP(tbl_raw_data[[#This Row],[Analyst]],settings!$A$1:$B$15,2,0))</f>
        <v>NITESH</v>
      </c>
      <c r="O1183" s="71" t="str">
        <f>TRIM(UPPER(tbl_raw_data[[#This Row],[Outcome]]))</f>
        <v>WITHDRAW</v>
      </c>
      <c r="P1183" s="71" t="str">
        <f>TRIM(UPPER(tbl_raw_data[[#This Row],[Queue Name]]))</f>
        <v>CONSUMER EXISTING</v>
      </c>
      <c r="Q1183" s="71" t="str">
        <f>IF(tbl_raw_data[[#This Row],[time_taken_in_min]]&lt;=settings!$D$2,"SLA_MET","SLA_NOT_MET")</f>
        <v>SLA_MET</v>
      </c>
    </row>
    <row r="1184" spans="1:17" x14ac:dyDescent="0.3">
      <c r="A1184" s="1" t="s">
        <v>2147</v>
      </c>
      <c r="B1184" s="34">
        <v>45141.79928240741</v>
      </c>
      <c r="C1184" s="38">
        <v>45141.81417824074</v>
      </c>
      <c r="D1184" s="3" t="s">
        <v>47</v>
      </c>
      <c r="E1184" s="3" t="s">
        <v>8</v>
      </c>
      <c r="F1184" s="3" t="s">
        <v>12</v>
      </c>
      <c r="G1184" s="3" t="s">
        <v>285</v>
      </c>
      <c r="H1184" s="84" t="str">
        <f t="shared" si="18"/>
        <v>Duplicate Application</v>
      </c>
      <c r="I1184" s="63">
        <f>(tbl_raw_data[[#This Row],[Date Actioned]])-(tbl_raw_data[[#This Row],[Date Tagged]])</f>
        <v>1.4895833330228925E-2</v>
      </c>
      <c r="J1184" s="66">
        <f>HOUR(tbl_raw_data[[#This Row],[time_taken]])*60+MINUTE(tbl_raw_data[[#This Row],[time_taken]])+SECOND(tbl_raw_data[[#This Row],[time_taken]])/60</f>
        <v>21.45</v>
      </c>
      <c r="K1184" s="68">
        <f>DATE(YEAR(tbl_raw_data[[#This Row],[Date Actioned]]),MONTH(tbl_raw_data[[#This Row],[Date Actioned]]),DAY(tbl_raw_data[[#This Row],[Date Actioned]]))</f>
        <v>45141</v>
      </c>
      <c r="L1184" s="65" t="str">
        <f>UPPER(TEXT(tbl_raw_data[[#This Row],[updated_date]],"MMMM"))</f>
        <v>AUGUST</v>
      </c>
      <c r="M1184" s="65" t="str">
        <f>"WEEK "&amp;IF(ROUNDUP(DAY(tbl_raw_data[[#This Row],[updated_date]])/7,0)=5,4,ROUNDUP(DAY(tbl_raw_data[[#This Row],[updated_date]])/7,0))</f>
        <v>WEEK 1</v>
      </c>
      <c r="N1184" s="71" t="str">
        <f>UPPER(VLOOKUP(tbl_raw_data[[#This Row],[Analyst]],settings!$A$1:$B$15,2,0))</f>
        <v>NITESH</v>
      </c>
      <c r="O1184" s="71" t="str">
        <f>TRIM(UPPER(tbl_raw_data[[#This Row],[Outcome]]))</f>
        <v>WITHDRAW</v>
      </c>
      <c r="P1184" s="71" t="str">
        <f>TRIM(UPPER(tbl_raw_data[[#This Row],[Queue Name]]))</f>
        <v>CONSUMER POST BUREAU</v>
      </c>
      <c r="Q1184" s="71" t="str">
        <f>IF(tbl_raw_data[[#This Row],[time_taken_in_min]]&lt;=settings!$D$2,"SLA_MET","SLA_NOT_MET")</f>
        <v>SLA_NOT_MET</v>
      </c>
    </row>
    <row r="1185" spans="1:17" x14ac:dyDescent="0.3">
      <c r="A1185" s="5" t="s">
        <v>2148</v>
      </c>
      <c r="B1185" s="36">
        <v>45141.800636574073</v>
      </c>
      <c r="C1185" s="37">
        <v>45141.814756944441</v>
      </c>
      <c r="D1185" s="6" t="s">
        <v>47</v>
      </c>
      <c r="E1185" s="6" t="s">
        <v>11</v>
      </c>
      <c r="F1185" s="6" t="s">
        <v>22</v>
      </c>
      <c r="G1185" s="6" t="s">
        <v>286</v>
      </c>
      <c r="H1185" s="84" t="str">
        <f t="shared" si="18"/>
        <v>Incomplete Details</v>
      </c>
      <c r="I1185" s="63">
        <f>(tbl_raw_data[[#This Row],[Date Actioned]])-(tbl_raw_data[[#This Row],[Date Tagged]])</f>
        <v>1.4120370367891155E-2</v>
      </c>
      <c r="J1185" s="66">
        <f>HOUR(tbl_raw_data[[#This Row],[time_taken]])*60+MINUTE(tbl_raw_data[[#This Row],[time_taken]])+SECOND(tbl_raw_data[[#This Row],[time_taken]])/60</f>
        <v>20.333333333333332</v>
      </c>
      <c r="K1185" s="68">
        <f>DATE(YEAR(tbl_raw_data[[#This Row],[Date Actioned]]),MONTH(tbl_raw_data[[#This Row],[Date Actioned]]),DAY(tbl_raw_data[[#This Row],[Date Actioned]]))</f>
        <v>45141</v>
      </c>
      <c r="L1185" s="65" t="str">
        <f>UPPER(TEXT(tbl_raw_data[[#This Row],[updated_date]],"MMMM"))</f>
        <v>AUGUST</v>
      </c>
      <c r="M1185" s="65" t="str">
        <f>"WEEK "&amp;IF(ROUNDUP(DAY(tbl_raw_data[[#This Row],[updated_date]])/7,0)=5,4,ROUNDUP(DAY(tbl_raw_data[[#This Row],[updated_date]])/7,0))</f>
        <v>WEEK 1</v>
      </c>
      <c r="N1185" s="71" t="str">
        <f>UPPER(VLOOKUP(tbl_raw_data[[#This Row],[Analyst]],settings!$A$1:$B$15,2,0))</f>
        <v>ROHAN</v>
      </c>
      <c r="O1185" s="71" t="str">
        <f>TRIM(UPPER(tbl_raw_data[[#This Row],[Outcome]]))</f>
        <v>WITHDRAW</v>
      </c>
      <c r="P1185" s="71" t="str">
        <f>TRIM(UPPER(tbl_raw_data[[#This Row],[Queue Name]]))</f>
        <v>CONSUMER EXISTING</v>
      </c>
      <c r="Q1185" s="71" t="str">
        <f>IF(tbl_raw_data[[#This Row],[time_taken_in_min]]&lt;=settings!$D$2,"SLA_MET","SLA_NOT_MET")</f>
        <v>SLA_NOT_MET</v>
      </c>
    </row>
    <row r="1186" spans="1:17" x14ac:dyDescent="0.3">
      <c r="A1186" s="7" t="s">
        <v>2149</v>
      </c>
      <c r="B1186" s="34">
        <v>45141.8044212963</v>
      </c>
      <c r="C1186" s="38">
        <v>45141.814664351848</v>
      </c>
      <c r="D1186" s="3" t="s">
        <v>47</v>
      </c>
      <c r="E1186" s="3" t="s">
        <v>8</v>
      </c>
      <c r="F1186" s="3" t="s">
        <v>17</v>
      </c>
      <c r="G1186" s="3" t="s">
        <v>287</v>
      </c>
      <c r="H1186" s="84" t="str">
        <f t="shared" si="18"/>
        <v>Reason Unknown</v>
      </c>
      <c r="I1186" s="63">
        <f>(tbl_raw_data[[#This Row],[Date Actioned]])-(tbl_raw_data[[#This Row],[Date Tagged]])</f>
        <v>1.024305554892635E-2</v>
      </c>
      <c r="J1186" s="66">
        <f>HOUR(tbl_raw_data[[#This Row],[time_taken]])*60+MINUTE(tbl_raw_data[[#This Row],[time_taken]])+SECOND(tbl_raw_data[[#This Row],[time_taken]])/60</f>
        <v>14.75</v>
      </c>
      <c r="K1186" s="68">
        <f>DATE(YEAR(tbl_raw_data[[#This Row],[Date Actioned]]),MONTH(tbl_raw_data[[#This Row],[Date Actioned]]),DAY(tbl_raw_data[[#This Row],[Date Actioned]]))</f>
        <v>45141</v>
      </c>
      <c r="L1186" s="65" t="str">
        <f>UPPER(TEXT(tbl_raw_data[[#This Row],[updated_date]],"MMMM"))</f>
        <v>AUGUST</v>
      </c>
      <c r="M1186" s="65" t="str">
        <f>"WEEK "&amp;IF(ROUNDUP(DAY(tbl_raw_data[[#This Row],[updated_date]])/7,0)=5,4,ROUNDUP(DAY(tbl_raw_data[[#This Row],[updated_date]])/7,0))</f>
        <v>WEEK 1</v>
      </c>
      <c r="N1186" s="71" t="str">
        <f>UPPER(VLOOKUP(tbl_raw_data[[#This Row],[Analyst]],settings!$A$1:$B$15,2,0))</f>
        <v>MERCEDES</v>
      </c>
      <c r="O1186" s="71" t="str">
        <f>TRIM(UPPER(tbl_raw_data[[#This Row],[Outcome]]))</f>
        <v>WITHDRAW</v>
      </c>
      <c r="P1186" s="71" t="str">
        <f>TRIM(UPPER(tbl_raw_data[[#This Row],[Queue Name]]))</f>
        <v>CONSUMER POST BUREAU</v>
      </c>
      <c r="Q1186" s="71" t="str">
        <f>IF(tbl_raw_data[[#This Row],[time_taken_in_min]]&lt;=settings!$D$2,"SLA_MET","SLA_NOT_MET")</f>
        <v>SLA_MET</v>
      </c>
    </row>
    <row r="1187" spans="1:17" x14ac:dyDescent="0.3">
      <c r="A1187" s="1" t="s">
        <v>2150</v>
      </c>
      <c r="B1187" s="36">
        <v>45141.808148148149</v>
      </c>
      <c r="C1187" s="37">
        <v>45141.814131944448</v>
      </c>
      <c r="D1187" s="6" t="s">
        <v>47</v>
      </c>
      <c r="E1187" s="6" t="s">
        <v>11</v>
      </c>
      <c r="F1187" s="6" t="s">
        <v>19</v>
      </c>
      <c r="G1187" s="6" t="s">
        <v>288</v>
      </c>
      <c r="H1187" s="84" t="str">
        <f t="shared" si="18"/>
        <v>Overdue Bill</v>
      </c>
      <c r="I1187" s="63">
        <f>(tbl_raw_data[[#This Row],[Date Actioned]])-(tbl_raw_data[[#This Row],[Date Tagged]])</f>
        <v>5.9837962980964221E-3</v>
      </c>
      <c r="J1187" s="66">
        <f>HOUR(tbl_raw_data[[#This Row],[time_taken]])*60+MINUTE(tbl_raw_data[[#This Row],[time_taken]])+SECOND(tbl_raw_data[[#This Row],[time_taken]])/60</f>
        <v>8.6166666666666671</v>
      </c>
      <c r="K1187" s="68">
        <f>DATE(YEAR(tbl_raw_data[[#This Row],[Date Actioned]]),MONTH(tbl_raw_data[[#This Row],[Date Actioned]]),DAY(tbl_raw_data[[#This Row],[Date Actioned]]))</f>
        <v>45141</v>
      </c>
      <c r="L1187" s="65" t="str">
        <f>UPPER(TEXT(tbl_raw_data[[#This Row],[updated_date]],"MMMM"))</f>
        <v>AUGUST</v>
      </c>
      <c r="M1187" s="65" t="str">
        <f>"WEEK "&amp;IF(ROUNDUP(DAY(tbl_raw_data[[#This Row],[updated_date]])/7,0)=5,4,ROUNDUP(DAY(tbl_raw_data[[#This Row],[updated_date]])/7,0))</f>
        <v>WEEK 1</v>
      </c>
      <c r="N1187" s="71" t="str">
        <f>UPPER(VLOOKUP(tbl_raw_data[[#This Row],[Analyst]],settings!$A$1:$B$15,2,0))</f>
        <v>NAVED</v>
      </c>
      <c r="O1187" s="71" t="str">
        <f>TRIM(UPPER(tbl_raw_data[[#This Row],[Outcome]]))</f>
        <v>WITHDRAW</v>
      </c>
      <c r="P1187" s="71" t="str">
        <f>TRIM(UPPER(tbl_raw_data[[#This Row],[Queue Name]]))</f>
        <v>CONSUMER EXISTING</v>
      </c>
      <c r="Q1187" s="71" t="str">
        <f>IF(tbl_raw_data[[#This Row],[time_taken_in_min]]&lt;=settings!$D$2,"SLA_MET","SLA_NOT_MET")</f>
        <v>SLA_MET</v>
      </c>
    </row>
    <row r="1188" spans="1:17" x14ac:dyDescent="0.3">
      <c r="A1188" s="5" t="s">
        <v>2151</v>
      </c>
      <c r="B1188" s="34">
        <v>45141.816805555558</v>
      </c>
      <c r="C1188" s="38">
        <v>45141.818657407406</v>
      </c>
      <c r="D1188" s="3" t="s">
        <v>47</v>
      </c>
      <c r="E1188" s="3" t="s">
        <v>18</v>
      </c>
      <c r="F1188" s="3" t="s">
        <v>24</v>
      </c>
      <c r="G1188" s="3" t="s">
        <v>289</v>
      </c>
      <c r="H1188" s="84" t="str">
        <f t="shared" si="18"/>
        <v>Incomplete Details</v>
      </c>
      <c r="I1188" s="63">
        <f>(tbl_raw_data[[#This Row],[Date Actioned]])-(tbl_raw_data[[#This Row],[Date Tagged]])</f>
        <v>1.8518518481869251E-3</v>
      </c>
      <c r="J1188" s="66">
        <f>HOUR(tbl_raw_data[[#This Row],[time_taken]])*60+MINUTE(tbl_raw_data[[#This Row],[time_taken]])+SECOND(tbl_raw_data[[#This Row],[time_taken]])/60</f>
        <v>2.6666666666666665</v>
      </c>
      <c r="K1188" s="68">
        <f>DATE(YEAR(tbl_raw_data[[#This Row],[Date Actioned]]),MONTH(tbl_raw_data[[#This Row],[Date Actioned]]),DAY(tbl_raw_data[[#This Row],[Date Actioned]]))</f>
        <v>45141</v>
      </c>
      <c r="L1188" s="65" t="str">
        <f>UPPER(TEXT(tbl_raw_data[[#This Row],[updated_date]],"MMMM"))</f>
        <v>AUGUST</v>
      </c>
      <c r="M1188" s="65" t="str">
        <f>"WEEK "&amp;IF(ROUNDUP(DAY(tbl_raw_data[[#This Row],[updated_date]])/7,0)=5,4,ROUNDUP(DAY(tbl_raw_data[[#This Row],[updated_date]])/7,0))</f>
        <v>WEEK 1</v>
      </c>
      <c r="N1188" s="71" t="str">
        <f>UPPER(VLOOKUP(tbl_raw_data[[#This Row],[Analyst]],settings!$A$1:$B$15,2,0))</f>
        <v>SAM</v>
      </c>
      <c r="O1188" s="71" t="str">
        <f>TRIM(UPPER(tbl_raw_data[[#This Row],[Outcome]]))</f>
        <v>WITHDRAW</v>
      </c>
      <c r="P1188" s="71" t="str">
        <f>TRIM(UPPER(tbl_raw_data[[#This Row],[Queue Name]]))</f>
        <v>CONSUMER PRE BUREAU</v>
      </c>
      <c r="Q1188" s="71" t="str">
        <f>IF(tbl_raw_data[[#This Row],[time_taken_in_min]]&lt;=settings!$D$2,"SLA_MET","SLA_NOT_MET")</f>
        <v>SLA_MET</v>
      </c>
    </row>
    <row r="1189" spans="1:17" x14ac:dyDescent="0.3">
      <c r="A1189" s="7" t="s">
        <v>2152</v>
      </c>
      <c r="B1189" s="36">
        <v>45141.84511574074</v>
      </c>
      <c r="C1189" s="39">
        <v>45141.84815972222</v>
      </c>
      <c r="D1189" s="8" t="s">
        <v>55</v>
      </c>
      <c r="E1189" s="6" t="s">
        <v>8</v>
      </c>
      <c r="F1189" s="8" t="s">
        <v>24</v>
      </c>
      <c r="G1189" s="9"/>
      <c r="H1189" s="84" t="str">
        <f t="shared" si="18"/>
        <v>Reason Unknown</v>
      </c>
      <c r="I1189" s="63">
        <f>(tbl_raw_data[[#This Row],[Date Actioned]])-(tbl_raw_data[[#This Row],[Date Tagged]])</f>
        <v>3.0439814800047316E-3</v>
      </c>
      <c r="J1189" s="66">
        <f>HOUR(tbl_raw_data[[#This Row],[time_taken]])*60+MINUTE(tbl_raw_data[[#This Row],[time_taken]])+SECOND(tbl_raw_data[[#This Row],[time_taken]])/60</f>
        <v>4.3833333333333337</v>
      </c>
      <c r="K1189" s="68">
        <f>DATE(YEAR(tbl_raw_data[[#This Row],[Date Actioned]]),MONTH(tbl_raw_data[[#This Row],[Date Actioned]]),DAY(tbl_raw_data[[#This Row],[Date Actioned]]))</f>
        <v>45141</v>
      </c>
      <c r="L1189" s="65" t="str">
        <f>UPPER(TEXT(tbl_raw_data[[#This Row],[updated_date]],"MMMM"))</f>
        <v>AUGUST</v>
      </c>
      <c r="M1189" s="65" t="str">
        <f>"WEEK "&amp;IF(ROUNDUP(DAY(tbl_raw_data[[#This Row],[updated_date]])/7,0)=5,4,ROUNDUP(DAY(tbl_raw_data[[#This Row],[updated_date]])/7,0))</f>
        <v>WEEK 1</v>
      </c>
      <c r="N1189" s="71" t="str">
        <f>UPPER(VLOOKUP(tbl_raw_data[[#This Row],[Analyst]],settings!$A$1:$B$15,2,0))</f>
        <v>SAM</v>
      </c>
      <c r="O1189" s="71" t="str">
        <f>TRIM(UPPER(tbl_raw_data[[#This Row],[Outcome]]))</f>
        <v>WITHDRAW</v>
      </c>
      <c r="P1189" s="71" t="str">
        <f>TRIM(UPPER(tbl_raw_data[[#This Row],[Queue Name]]))</f>
        <v>CONSUMER POST BUREAU</v>
      </c>
      <c r="Q1189" s="71" t="str">
        <f>IF(tbl_raw_data[[#This Row],[time_taken_in_min]]&lt;=settings!$D$2,"SLA_MET","SLA_NOT_MET")</f>
        <v>SLA_MET</v>
      </c>
    </row>
    <row r="1190" spans="1:17" x14ac:dyDescent="0.3">
      <c r="A1190" s="1" t="s">
        <v>2153</v>
      </c>
      <c r="B1190" s="34">
        <v>45141.857268518521</v>
      </c>
      <c r="C1190" s="35">
        <v>45141.861863425926</v>
      </c>
      <c r="D1190" s="2" t="s">
        <v>55</v>
      </c>
      <c r="E1190" s="3" t="s">
        <v>8</v>
      </c>
      <c r="F1190" s="2" t="s">
        <v>24</v>
      </c>
      <c r="G1190" s="4"/>
      <c r="H1190" s="84" t="str">
        <f t="shared" si="18"/>
        <v>Reason Unknown</v>
      </c>
      <c r="I1190" s="63">
        <f>(tbl_raw_data[[#This Row],[Date Actioned]])-(tbl_raw_data[[#This Row],[Date Tagged]])</f>
        <v>4.5949074046802707E-3</v>
      </c>
      <c r="J1190" s="66">
        <f>HOUR(tbl_raw_data[[#This Row],[time_taken]])*60+MINUTE(tbl_raw_data[[#This Row],[time_taken]])+SECOND(tbl_raw_data[[#This Row],[time_taken]])/60</f>
        <v>6.6166666666666671</v>
      </c>
      <c r="K1190" s="68">
        <f>DATE(YEAR(tbl_raw_data[[#This Row],[Date Actioned]]),MONTH(tbl_raw_data[[#This Row],[Date Actioned]]),DAY(tbl_raw_data[[#This Row],[Date Actioned]]))</f>
        <v>45141</v>
      </c>
      <c r="L1190" s="65" t="str">
        <f>UPPER(TEXT(tbl_raw_data[[#This Row],[updated_date]],"MMMM"))</f>
        <v>AUGUST</v>
      </c>
      <c r="M1190" s="65" t="str">
        <f>"WEEK "&amp;IF(ROUNDUP(DAY(tbl_raw_data[[#This Row],[updated_date]])/7,0)=5,4,ROUNDUP(DAY(tbl_raw_data[[#This Row],[updated_date]])/7,0))</f>
        <v>WEEK 1</v>
      </c>
      <c r="N1190" s="71" t="str">
        <f>UPPER(VLOOKUP(tbl_raw_data[[#This Row],[Analyst]],settings!$A$1:$B$15,2,0))</f>
        <v>SAM</v>
      </c>
      <c r="O1190" s="71" t="str">
        <f>TRIM(UPPER(tbl_raw_data[[#This Row],[Outcome]]))</f>
        <v>WITHDRAW</v>
      </c>
      <c r="P1190" s="71" t="str">
        <f>TRIM(UPPER(tbl_raw_data[[#This Row],[Queue Name]]))</f>
        <v>CONSUMER POST BUREAU</v>
      </c>
      <c r="Q1190" s="71" t="str">
        <f>IF(tbl_raw_data[[#This Row],[time_taken_in_min]]&lt;=settings!$D$2,"SLA_MET","SLA_NOT_MET")</f>
        <v>SLA_MET</v>
      </c>
    </row>
    <row r="1191" spans="1:17" x14ac:dyDescent="0.3">
      <c r="A1191" s="5" t="s">
        <v>2154</v>
      </c>
      <c r="B1191" s="36">
        <v>45141.891597222224</v>
      </c>
      <c r="C1191" s="37">
        <v>45141.893437500003</v>
      </c>
      <c r="D1191" s="6" t="s">
        <v>47</v>
      </c>
      <c r="E1191" s="6" t="s">
        <v>18</v>
      </c>
      <c r="F1191" s="6" t="s">
        <v>24</v>
      </c>
      <c r="G1191" s="6" t="s">
        <v>67</v>
      </c>
      <c r="H1191" s="84" t="str">
        <f t="shared" si="18"/>
        <v>Incomplete Details</v>
      </c>
      <c r="I1191" s="63">
        <f>(tbl_raw_data[[#This Row],[Date Actioned]])-(tbl_raw_data[[#This Row],[Date Tagged]])</f>
        <v>1.8402777786832303E-3</v>
      </c>
      <c r="J1191" s="66">
        <f>HOUR(tbl_raw_data[[#This Row],[time_taken]])*60+MINUTE(tbl_raw_data[[#This Row],[time_taken]])+SECOND(tbl_raw_data[[#This Row],[time_taken]])/60</f>
        <v>2.65</v>
      </c>
      <c r="K1191" s="68">
        <f>DATE(YEAR(tbl_raw_data[[#This Row],[Date Actioned]]),MONTH(tbl_raw_data[[#This Row],[Date Actioned]]),DAY(tbl_raw_data[[#This Row],[Date Actioned]]))</f>
        <v>45141</v>
      </c>
      <c r="L1191" s="65" t="str">
        <f>UPPER(TEXT(tbl_raw_data[[#This Row],[updated_date]],"MMMM"))</f>
        <v>AUGUST</v>
      </c>
      <c r="M1191" s="65" t="str">
        <f>"WEEK "&amp;IF(ROUNDUP(DAY(tbl_raw_data[[#This Row],[updated_date]])/7,0)=5,4,ROUNDUP(DAY(tbl_raw_data[[#This Row],[updated_date]])/7,0))</f>
        <v>WEEK 1</v>
      </c>
      <c r="N1191" s="71" t="str">
        <f>UPPER(VLOOKUP(tbl_raw_data[[#This Row],[Analyst]],settings!$A$1:$B$15,2,0))</f>
        <v>SAM</v>
      </c>
      <c r="O1191" s="71" t="str">
        <f>TRIM(UPPER(tbl_raw_data[[#This Row],[Outcome]]))</f>
        <v>WITHDRAW</v>
      </c>
      <c r="P1191" s="71" t="str">
        <f>TRIM(UPPER(tbl_raw_data[[#This Row],[Queue Name]]))</f>
        <v>CONSUMER PRE BUREAU</v>
      </c>
      <c r="Q1191" s="71" t="str">
        <f>IF(tbl_raw_data[[#This Row],[time_taken_in_min]]&lt;=settings!$D$2,"SLA_MET","SLA_NOT_MET")</f>
        <v>SLA_MET</v>
      </c>
    </row>
    <row r="1192" spans="1:17" x14ac:dyDescent="0.3">
      <c r="A1192" s="7" t="s">
        <v>2155</v>
      </c>
      <c r="B1192" s="34">
        <v>45141.89261574074</v>
      </c>
      <c r="C1192" s="38">
        <v>45141.894120370373</v>
      </c>
      <c r="D1192" s="3" t="s">
        <v>47</v>
      </c>
      <c r="E1192" s="3" t="s">
        <v>18</v>
      </c>
      <c r="F1192" s="3" t="s">
        <v>24</v>
      </c>
      <c r="G1192" s="3" t="s">
        <v>67</v>
      </c>
      <c r="H1192" s="84" t="str">
        <f t="shared" si="18"/>
        <v>Incomplete Details</v>
      </c>
      <c r="I1192" s="63">
        <f>(tbl_raw_data[[#This Row],[Date Actioned]])-(tbl_raw_data[[#This Row],[Date Tagged]])</f>
        <v>1.5046296321088448E-3</v>
      </c>
      <c r="J1192" s="66">
        <f>HOUR(tbl_raw_data[[#This Row],[time_taken]])*60+MINUTE(tbl_raw_data[[#This Row],[time_taken]])+SECOND(tbl_raw_data[[#This Row],[time_taken]])/60</f>
        <v>2.1666666666666665</v>
      </c>
      <c r="K1192" s="68">
        <f>DATE(YEAR(tbl_raw_data[[#This Row],[Date Actioned]]),MONTH(tbl_raw_data[[#This Row],[Date Actioned]]),DAY(tbl_raw_data[[#This Row],[Date Actioned]]))</f>
        <v>45141</v>
      </c>
      <c r="L1192" s="65" t="str">
        <f>UPPER(TEXT(tbl_raw_data[[#This Row],[updated_date]],"MMMM"))</f>
        <v>AUGUST</v>
      </c>
      <c r="M1192" s="65" t="str">
        <f>"WEEK "&amp;IF(ROUNDUP(DAY(tbl_raw_data[[#This Row],[updated_date]])/7,0)=5,4,ROUNDUP(DAY(tbl_raw_data[[#This Row],[updated_date]])/7,0))</f>
        <v>WEEK 1</v>
      </c>
      <c r="N1192" s="71" t="str">
        <f>UPPER(VLOOKUP(tbl_raw_data[[#This Row],[Analyst]],settings!$A$1:$B$15,2,0))</f>
        <v>SAM</v>
      </c>
      <c r="O1192" s="71" t="str">
        <f>TRIM(UPPER(tbl_raw_data[[#This Row],[Outcome]]))</f>
        <v>WITHDRAW</v>
      </c>
      <c r="P1192" s="71" t="str">
        <f>TRIM(UPPER(tbl_raw_data[[#This Row],[Queue Name]]))</f>
        <v>CONSUMER PRE BUREAU</v>
      </c>
      <c r="Q1192" s="71" t="str">
        <f>IF(tbl_raw_data[[#This Row],[time_taken_in_min]]&lt;=settings!$D$2,"SLA_MET","SLA_NOT_MET")</f>
        <v>SLA_MET</v>
      </c>
    </row>
    <row r="1193" spans="1:17" hidden="1" x14ac:dyDescent="0.3">
      <c r="A1193" s="1" t="s">
        <v>2156</v>
      </c>
      <c r="B1193" s="36">
        <v>45142.395694444444</v>
      </c>
      <c r="C1193" s="37">
        <v>45142.40079861111</v>
      </c>
      <c r="D1193" s="6" t="s">
        <v>10</v>
      </c>
      <c r="E1193" s="6" t="s">
        <v>11</v>
      </c>
      <c r="F1193" s="6" t="s">
        <v>206</v>
      </c>
      <c r="G1193" s="6" t="s">
        <v>15</v>
      </c>
      <c r="H1193" s="84" t="str">
        <f t="shared" si="18"/>
        <v>Reason Unknown</v>
      </c>
      <c r="I1193" s="63">
        <f>(tbl_raw_data[[#This Row],[Date Actioned]])-(tbl_raw_data[[#This Row],[Date Tagged]])</f>
        <v>5.1041666665696539E-3</v>
      </c>
      <c r="J1193" s="66">
        <f>HOUR(tbl_raw_data[[#This Row],[time_taken]])*60+MINUTE(tbl_raw_data[[#This Row],[time_taken]])+SECOND(tbl_raw_data[[#This Row],[time_taken]])/60</f>
        <v>7.35</v>
      </c>
      <c r="K1193" s="68">
        <f>DATE(YEAR(tbl_raw_data[[#This Row],[Date Actioned]]),MONTH(tbl_raw_data[[#This Row],[Date Actioned]]),DAY(tbl_raw_data[[#This Row],[Date Actioned]]))</f>
        <v>45142</v>
      </c>
      <c r="L1193" s="65" t="str">
        <f>UPPER(TEXT(tbl_raw_data[[#This Row],[updated_date]],"MMMM"))</f>
        <v>AUGUST</v>
      </c>
      <c r="M1193" s="65" t="str">
        <f>"WEEK "&amp;IF(ROUNDUP(DAY(tbl_raw_data[[#This Row],[updated_date]])/7,0)=5,4,ROUNDUP(DAY(tbl_raw_data[[#This Row],[updated_date]])/7,0))</f>
        <v>WEEK 1</v>
      </c>
      <c r="N1193" s="71" t="str">
        <f>UPPER(VLOOKUP(tbl_raw_data[[#This Row],[Analyst]],settings!$A$1:$B$15,2,0))</f>
        <v>HARDIK</v>
      </c>
      <c r="O1193" s="71" t="str">
        <f>TRIM(UPPER(tbl_raw_data[[#This Row],[Outcome]]))</f>
        <v>APPROVE</v>
      </c>
      <c r="P1193" s="71" t="str">
        <f>TRIM(UPPER(tbl_raw_data[[#This Row],[Queue Name]]))</f>
        <v>CONSUMER EXISTING</v>
      </c>
      <c r="Q1193" s="71" t="str">
        <f>IF(tbl_raw_data[[#This Row],[time_taken_in_min]]&lt;=settings!$D$2,"SLA_MET","SLA_NOT_MET")</f>
        <v>SLA_MET</v>
      </c>
    </row>
    <row r="1194" spans="1:17" hidden="1" x14ac:dyDescent="0.3">
      <c r="A1194" s="5" t="s">
        <v>2157</v>
      </c>
      <c r="B1194" s="34">
        <v>45142.407569444447</v>
      </c>
      <c r="C1194" s="38">
        <v>45142.409444444442</v>
      </c>
      <c r="D1194" s="3" t="s">
        <v>10</v>
      </c>
      <c r="E1194" s="3" t="s">
        <v>11</v>
      </c>
      <c r="F1194" s="3" t="s">
        <v>207</v>
      </c>
      <c r="G1194" s="3" t="s">
        <v>15</v>
      </c>
      <c r="H1194" s="84" t="str">
        <f t="shared" si="18"/>
        <v>Reason Unknown</v>
      </c>
      <c r="I1194" s="63">
        <f>(tbl_raw_data[[#This Row],[Date Actioned]])-(tbl_raw_data[[#This Row],[Date Tagged]])</f>
        <v>1.8749999944702722E-3</v>
      </c>
      <c r="J1194" s="66">
        <f>HOUR(tbl_raw_data[[#This Row],[time_taken]])*60+MINUTE(tbl_raw_data[[#This Row],[time_taken]])+SECOND(tbl_raw_data[[#This Row],[time_taken]])/60</f>
        <v>2.7</v>
      </c>
      <c r="K1194" s="68">
        <f>DATE(YEAR(tbl_raw_data[[#This Row],[Date Actioned]]),MONTH(tbl_raw_data[[#This Row],[Date Actioned]]),DAY(tbl_raw_data[[#This Row],[Date Actioned]]))</f>
        <v>45142</v>
      </c>
      <c r="L1194" s="65" t="str">
        <f>UPPER(TEXT(tbl_raw_data[[#This Row],[updated_date]],"MMMM"))</f>
        <v>AUGUST</v>
      </c>
      <c r="M1194" s="65" t="str">
        <f>"WEEK "&amp;IF(ROUNDUP(DAY(tbl_raw_data[[#This Row],[updated_date]])/7,0)=5,4,ROUNDUP(DAY(tbl_raw_data[[#This Row],[updated_date]])/7,0))</f>
        <v>WEEK 1</v>
      </c>
      <c r="N1194" s="71" t="str">
        <f>UPPER(VLOOKUP(tbl_raw_data[[#This Row],[Analyst]],settings!$A$1:$B$15,2,0))</f>
        <v>RAJ</v>
      </c>
      <c r="O1194" s="71" t="str">
        <f>TRIM(UPPER(tbl_raw_data[[#This Row],[Outcome]]))</f>
        <v>APPROVE</v>
      </c>
      <c r="P1194" s="71" t="str">
        <f>TRIM(UPPER(tbl_raw_data[[#This Row],[Queue Name]]))</f>
        <v>CONSUMER EXISTING</v>
      </c>
      <c r="Q1194" s="71" t="str">
        <f>IF(tbl_raw_data[[#This Row],[time_taken_in_min]]&lt;=settings!$D$2,"SLA_MET","SLA_NOT_MET")</f>
        <v>SLA_MET</v>
      </c>
    </row>
    <row r="1195" spans="1:17" hidden="1" x14ac:dyDescent="0.3">
      <c r="A1195" s="7" t="s">
        <v>2158</v>
      </c>
      <c r="B1195" s="36">
        <v>45142.413622685184</v>
      </c>
      <c r="C1195" s="37">
        <v>45142.418275462966</v>
      </c>
      <c r="D1195" s="6" t="s">
        <v>10</v>
      </c>
      <c r="E1195" s="6" t="s">
        <v>11</v>
      </c>
      <c r="F1195" s="6" t="s">
        <v>9</v>
      </c>
      <c r="G1195" s="6" t="s">
        <v>15</v>
      </c>
      <c r="H1195" s="84" t="str">
        <f t="shared" si="18"/>
        <v>Reason Unknown</v>
      </c>
      <c r="I1195" s="63">
        <f>(tbl_raw_data[[#This Row],[Date Actioned]])-(tbl_raw_data[[#This Row],[Date Tagged]])</f>
        <v>4.652777781302575E-3</v>
      </c>
      <c r="J1195" s="66">
        <f>HOUR(tbl_raw_data[[#This Row],[time_taken]])*60+MINUTE(tbl_raw_data[[#This Row],[time_taken]])+SECOND(tbl_raw_data[[#This Row],[time_taken]])/60</f>
        <v>6.7</v>
      </c>
      <c r="K1195" s="68">
        <f>DATE(YEAR(tbl_raw_data[[#This Row],[Date Actioned]]),MONTH(tbl_raw_data[[#This Row],[Date Actioned]]),DAY(tbl_raw_data[[#This Row],[Date Actioned]]))</f>
        <v>45142</v>
      </c>
      <c r="L1195" s="65" t="str">
        <f>UPPER(TEXT(tbl_raw_data[[#This Row],[updated_date]],"MMMM"))</f>
        <v>AUGUST</v>
      </c>
      <c r="M1195" s="65" t="str">
        <f>"WEEK "&amp;IF(ROUNDUP(DAY(tbl_raw_data[[#This Row],[updated_date]])/7,0)=5,4,ROUNDUP(DAY(tbl_raw_data[[#This Row],[updated_date]])/7,0))</f>
        <v>WEEK 1</v>
      </c>
      <c r="N1195" s="71" t="str">
        <f>UPPER(VLOOKUP(tbl_raw_data[[#This Row],[Analyst]],settings!$A$1:$B$15,2,0))</f>
        <v>QUADIR</v>
      </c>
      <c r="O1195" s="71" t="str">
        <f>TRIM(UPPER(tbl_raw_data[[#This Row],[Outcome]]))</f>
        <v>APPROVE</v>
      </c>
      <c r="P1195" s="71" t="str">
        <f>TRIM(UPPER(tbl_raw_data[[#This Row],[Queue Name]]))</f>
        <v>CONSUMER EXISTING</v>
      </c>
      <c r="Q1195" s="71" t="str">
        <f>IF(tbl_raw_data[[#This Row],[time_taken_in_min]]&lt;=settings!$D$2,"SLA_MET","SLA_NOT_MET")</f>
        <v>SLA_MET</v>
      </c>
    </row>
    <row r="1196" spans="1:17" hidden="1" x14ac:dyDescent="0.3">
      <c r="A1196" s="1" t="s">
        <v>2159</v>
      </c>
      <c r="B1196" s="34">
        <v>45142.424884259257</v>
      </c>
      <c r="C1196" s="38">
        <v>45142.428935185184</v>
      </c>
      <c r="D1196" s="3" t="s">
        <v>10</v>
      </c>
      <c r="E1196" s="3" t="s">
        <v>11</v>
      </c>
      <c r="F1196" s="3" t="s">
        <v>207</v>
      </c>
      <c r="G1196" s="3" t="s">
        <v>15</v>
      </c>
      <c r="H1196" s="84" t="str">
        <f t="shared" si="18"/>
        <v>Reason Unknown</v>
      </c>
      <c r="I1196" s="63">
        <f>(tbl_raw_data[[#This Row],[Date Actioned]])-(tbl_raw_data[[#This Row],[Date Tagged]])</f>
        <v>4.0509259270038456E-3</v>
      </c>
      <c r="J1196" s="66">
        <f>HOUR(tbl_raw_data[[#This Row],[time_taken]])*60+MINUTE(tbl_raw_data[[#This Row],[time_taken]])+SECOND(tbl_raw_data[[#This Row],[time_taken]])/60</f>
        <v>5.833333333333333</v>
      </c>
      <c r="K1196" s="68">
        <f>DATE(YEAR(tbl_raw_data[[#This Row],[Date Actioned]]),MONTH(tbl_raw_data[[#This Row],[Date Actioned]]),DAY(tbl_raw_data[[#This Row],[Date Actioned]]))</f>
        <v>45142</v>
      </c>
      <c r="L1196" s="65" t="str">
        <f>UPPER(TEXT(tbl_raw_data[[#This Row],[updated_date]],"MMMM"))</f>
        <v>AUGUST</v>
      </c>
      <c r="M1196" s="65" t="str">
        <f>"WEEK "&amp;IF(ROUNDUP(DAY(tbl_raw_data[[#This Row],[updated_date]])/7,0)=5,4,ROUNDUP(DAY(tbl_raw_data[[#This Row],[updated_date]])/7,0))</f>
        <v>WEEK 1</v>
      </c>
      <c r="N1196" s="71" t="str">
        <f>UPPER(VLOOKUP(tbl_raw_data[[#This Row],[Analyst]],settings!$A$1:$B$15,2,0))</f>
        <v>RAJ</v>
      </c>
      <c r="O1196" s="71" t="str">
        <f>TRIM(UPPER(tbl_raw_data[[#This Row],[Outcome]]))</f>
        <v>APPROVE</v>
      </c>
      <c r="P1196" s="71" t="str">
        <f>TRIM(UPPER(tbl_raw_data[[#This Row],[Queue Name]]))</f>
        <v>CONSUMER EXISTING</v>
      </c>
      <c r="Q1196" s="71" t="str">
        <f>IF(tbl_raw_data[[#This Row],[time_taken_in_min]]&lt;=settings!$D$2,"SLA_MET","SLA_NOT_MET")</f>
        <v>SLA_MET</v>
      </c>
    </row>
    <row r="1197" spans="1:17" hidden="1" x14ac:dyDescent="0.3">
      <c r="A1197" s="5" t="s">
        <v>2160</v>
      </c>
      <c r="B1197" s="36">
        <v>45142.428923611114</v>
      </c>
      <c r="C1197" s="37">
        <v>45142.433020833334</v>
      </c>
      <c r="D1197" s="6" t="s">
        <v>10</v>
      </c>
      <c r="E1197" s="6" t="s">
        <v>18</v>
      </c>
      <c r="F1197" s="6" t="s">
        <v>207</v>
      </c>
      <c r="G1197" s="6" t="s">
        <v>15</v>
      </c>
      <c r="H1197" s="84" t="str">
        <f t="shared" si="18"/>
        <v>Reason Unknown</v>
      </c>
      <c r="I1197" s="63">
        <f>(tbl_raw_data[[#This Row],[Date Actioned]])-(tbl_raw_data[[#This Row],[Date Tagged]])</f>
        <v>4.0972222195705399E-3</v>
      </c>
      <c r="J1197" s="66">
        <f>HOUR(tbl_raw_data[[#This Row],[time_taken]])*60+MINUTE(tbl_raw_data[[#This Row],[time_taken]])+SECOND(tbl_raw_data[[#This Row],[time_taken]])/60</f>
        <v>5.9</v>
      </c>
      <c r="K1197" s="68">
        <f>DATE(YEAR(tbl_raw_data[[#This Row],[Date Actioned]]),MONTH(tbl_raw_data[[#This Row],[Date Actioned]]),DAY(tbl_raw_data[[#This Row],[Date Actioned]]))</f>
        <v>45142</v>
      </c>
      <c r="L1197" s="65" t="str">
        <f>UPPER(TEXT(tbl_raw_data[[#This Row],[updated_date]],"MMMM"))</f>
        <v>AUGUST</v>
      </c>
      <c r="M1197" s="65" t="str">
        <f>"WEEK "&amp;IF(ROUNDUP(DAY(tbl_raw_data[[#This Row],[updated_date]])/7,0)=5,4,ROUNDUP(DAY(tbl_raw_data[[#This Row],[updated_date]])/7,0))</f>
        <v>WEEK 1</v>
      </c>
      <c r="N1197" s="71" t="str">
        <f>UPPER(VLOOKUP(tbl_raw_data[[#This Row],[Analyst]],settings!$A$1:$B$15,2,0))</f>
        <v>RAJ</v>
      </c>
      <c r="O1197" s="71" t="str">
        <f>TRIM(UPPER(tbl_raw_data[[#This Row],[Outcome]]))</f>
        <v>APPROVE</v>
      </c>
      <c r="P1197" s="71" t="str">
        <f>TRIM(UPPER(tbl_raw_data[[#This Row],[Queue Name]]))</f>
        <v>CONSUMER PRE BUREAU</v>
      </c>
      <c r="Q1197" s="71" t="str">
        <f>IF(tbl_raw_data[[#This Row],[time_taken_in_min]]&lt;=settings!$D$2,"SLA_MET","SLA_NOT_MET")</f>
        <v>SLA_MET</v>
      </c>
    </row>
    <row r="1198" spans="1:17" hidden="1" x14ac:dyDescent="0.3">
      <c r="A1198" s="7" t="s">
        <v>2161</v>
      </c>
      <c r="B1198" s="34">
        <v>45142.442523148151</v>
      </c>
      <c r="C1198" s="35">
        <v>45142.447222222225</v>
      </c>
      <c r="D1198" s="2" t="s">
        <v>15</v>
      </c>
      <c r="E1198" s="3" t="s">
        <v>11</v>
      </c>
      <c r="F1198" s="2" t="s">
        <v>14</v>
      </c>
      <c r="G1198" s="4"/>
      <c r="H1198" s="84" t="str">
        <f t="shared" si="18"/>
        <v>Reason Unknown</v>
      </c>
      <c r="I1198" s="63">
        <f>(tbl_raw_data[[#This Row],[Date Actioned]])-(tbl_raw_data[[#This Row],[Date Tagged]])</f>
        <v>4.6990740738692693E-3</v>
      </c>
      <c r="J1198" s="66">
        <f>HOUR(tbl_raw_data[[#This Row],[time_taken]])*60+MINUTE(tbl_raw_data[[#This Row],[time_taken]])+SECOND(tbl_raw_data[[#This Row],[time_taken]])/60</f>
        <v>6.7666666666666666</v>
      </c>
      <c r="K1198" s="68">
        <f>DATE(YEAR(tbl_raw_data[[#This Row],[Date Actioned]]),MONTH(tbl_raw_data[[#This Row],[Date Actioned]]),DAY(tbl_raw_data[[#This Row],[Date Actioned]]))</f>
        <v>45142</v>
      </c>
      <c r="L1198" s="65" t="str">
        <f>UPPER(TEXT(tbl_raw_data[[#This Row],[updated_date]],"MMMM"))</f>
        <v>AUGUST</v>
      </c>
      <c r="M1198" s="65" t="str">
        <f>"WEEK "&amp;IF(ROUNDUP(DAY(tbl_raw_data[[#This Row],[updated_date]])/7,0)=5,4,ROUNDUP(DAY(tbl_raw_data[[#This Row],[updated_date]])/7,0))</f>
        <v>WEEK 1</v>
      </c>
      <c r="N1198" s="71" t="str">
        <f>UPPER(VLOOKUP(tbl_raw_data[[#This Row],[Analyst]],settings!$A$1:$B$15,2,0))</f>
        <v>CAMROON</v>
      </c>
      <c r="O1198" s="71" t="str">
        <f>TRIM(UPPER(tbl_raw_data[[#This Row],[Outcome]]))</f>
        <v>APPROVE</v>
      </c>
      <c r="P1198" s="71" t="str">
        <f>TRIM(UPPER(tbl_raw_data[[#This Row],[Queue Name]]))</f>
        <v>CONSUMER EXISTING</v>
      </c>
      <c r="Q1198" s="71" t="str">
        <f>IF(tbl_raw_data[[#This Row],[time_taken_in_min]]&lt;=settings!$D$2,"SLA_MET","SLA_NOT_MET")</f>
        <v>SLA_MET</v>
      </c>
    </row>
    <row r="1199" spans="1:17" hidden="1" x14ac:dyDescent="0.3">
      <c r="A1199" s="1" t="s">
        <v>2162</v>
      </c>
      <c r="B1199" s="36">
        <v>45142.444733796299</v>
      </c>
      <c r="C1199" s="37">
        <v>45142.452256944445</v>
      </c>
      <c r="D1199" s="6" t="s">
        <v>10</v>
      </c>
      <c r="E1199" s="6" t="s">
        <v>18</v>
      </c>
      <c r="F1199" s="6" t="s">
        <v>19</v>
      </c>
      <c r="G1199" s="6" t="s">
        <v>23</v>
      </c>
      <c r="H1199" s="84" t="str">
        <f t="shared" si="18"/>
        <v>Reason Unknown</v>
      </c>
      <c r="I1199" s="63">
        <f>(tbl_raw_data[[#This Row],[Date Actioned]])-(tbl_raw_data[[#This Row],[Date Tagged]])</f>
        <v>7.5231481459923089E-3</v>
      </c>
      <c r="J1199" s="66">
        <f>HOUR(tbl_raw_data[[#This Row],[time_taken]])*60+MINUTE(tbl_raw_data[[#This Row],[time_taken]])+SECOND(tbl_raw_data[[#This Row],[time_taken]])/60</f>
        <v>10.833333333333334</v>
      </c>
      <c r="K1199" s="68">
        <f>DATE(YEAR(tbl_raw_data[[#This Row],[Date Actioned]]),MONTH(tbl_raw_data[[#This Row],[Date Actioned]]),DAY(tbl_raw_data[[#This Row],[Date Actioned]]))</f>
        <v>45142</v>
      </c>
      <c r="L1199" s="65" t="str">
        <f>UPPER(TEXT(tbl_raw_data[[#This Row],[updated_date]],"MMMM"))</f>
        <v>AUGUST</v>
      </c>
      <c r="M1199" s="65" t="str">
        <f>"WEEK "&amp;IF(ROUNDUP(DAY(tbl_raw_data[[#This Row],[updated_date]])/7,0)=5,4,ROUNDUP(DAY(tbl_raw_data[[#This Row],[updated_date]])/7,0))</f>
        <v>WEEK 1</v>
      </c>
      <c r="N1199" s="71" t="str">
        <f>UPPER(VLOOKUP(tbl_raw_data[[#This Row],[Analyst]],settings!$A$1:$B$15,2,0))</f>
        <v>NAVED</v>
      </c>
      <c r="O1199" s="71" t="str">
        <f>TRIM(UPPER(tbl_raw_data[[#This Row],[Outcome]]))</f>
        <v>APPROVE</v>
      </c>
      <c r="P1199" s="71" t="str">
        <f>TRIM(UPPER(tbl_raw_data[[#This Row],[Queue Name]]))</f>
        <v>CONSUMER PRE BUREAU</v>
      </c>
      <c r="Q1199" s="71" t="str">
        <f>IF(tbl_raw_data[[#This Row],[time_taken_in_min]]&lt;=settings!$D$2,"SLA_MET","SLA_NOT_MET")</f>
        <v>SLA_MET</v>
      </c>
    </row>
    <row r="1200" spans="1:17" hidden="1" x14ac:dyDescent="0.3">
      <c r="A1200" s="5" t="s">
        <v>2163</v>
      </c>
      <c r="B1200" s="34">
        <v>45142.456921296296</v>
      </c>
      <c r="C1200" s="35">
        <v>45142.460798611108</v>
      </c>
      <c r="D1200" s="2" t="s">
        <v>15</v>
      </c>
      <c r="E1200" s="3" t="s">
        <v>11</v>
      </c>
      <c r="F1200" s="2" t="s">
        <v>14</v>
      </c>
      <c r="G1200" s="4"/>
      <c r="H1200" s="84" t="str">
        <f t="shared" si="18"/>
        <v>Reason Unknown</v>
      </c>
      <c r="I1200" s="63">
        <f>(tbl_raw_data[[#This Row],[Date Actioned]])-(tbl_raw_data[[#This Row],[Date Tagged]])</f>
        <v>3.8773148116888478E-3</v>
      </c>
      <c r="J1200" s="66">
        <f>HOUR(tbl_raw_data[[#This Row],[time_taken]])*60+MINUTE(tbl_raw_data[[#This Row],[time_taken]])+SECOND(tbl_raw_data[[#This Row],[time_taken]])/60</f>
        <v>5.583333333333333</v>
      </c>
      <c r="K1200" s="68">
        <f>DATE(YEAR(tbl_raw_data[[#This Row],[Date Actioned]]),MONTH(tbl_raw_data[[#This Row],[Date Actioned]]),DAY(tbl_raw_data[[#This Row],[Date Actioned]]))</f>
        <v>45142</v>
      </c>
      <c r="L1200" s="65" t="str">
        <f>UPPER(TEXT(tbl_raw_data[[#This Row],[updated_date]],"MMMM"))</f>
        <v>AUGUST</v>
      </c>
      <c r="M1200" s="65" t="str">
        <f>"WEEK "&amp;IF(ROUNDUP(DAY(tbl_raw_data[[#This Row],[updated_date]])/7,0)=5,4,ROUNDUP(DAY(tbl_raw_data[[#This Row],[updated_date]])/7,0))</f>
        <v>WEEK 1</v>
      </c>
      <c r="N1200" s="71" t="str">
        <f>UPPER(VLOOKUP(tbl_raw_data[[#This Row],[Analyst]],settings!$A$1:$B$15,2,0))</f>
        <v>CAMROON</v>
      </c>
      <c r="O1200" s="71" t="str">
        <f>TRIM(UPPER(tbl_raw_data[[#This Row],[Outcome]]))</f>
        <v>APPROVE</v>
      </c>
      <c r="P1200" s="71" t="str">
        <f>TRIM(UPPER(tbl_raw_data[[#This Row],[Queue Name]]))</f>
        <v>CONSUMER EXISTING</v>
      </c>
      <c r="Q1200" s="71" t="str">
        <f>IF(tbl_raw_data[[#This Row],[time_taken_in_min]]&lt;=settings!$D$2,"SLA_MET","SLA_NOT_MET")</f>
        <v>SLA_MET</v>
      </c>
    </row>
    <row r="1201" spans="1:17" hidden="1" x14ac:dyDescent="0.3">
      <c r="A1201" s="7" t="s">
        <v>2164</v>
      </c>
      <c r="B1201" s="36">
        <v>45142.465092592596</v>
      </c>
      <c r="C1201" s="37">
        <v>45142.469282407408</v>
      </c>
      <c r="D1201" s="6" t="s">
        <v>10</v>
      </c>
      <c r="E1201" s="6" t="s">
        <v>11</v>
      </c>
      <c r="F1201" s="6" t="s">
        <v>207</v>
      </c>
      <c r="G1201" s="6" t="s">
        <v>290</v>
      </c>
      <c r="H1201" s="84" t="str">
        <f t="shared" si="18"/>
        <v>Reason Unknown</v>
      </c>
      <c r="I1201" s="63">
        <f>(tbl_raw_data[[#This Row],[Date Actioned]])-(tbl_raw_data[[#This Row],[Date Tagged]])</f>
        <v>4.1898148119798861E-3</v>
      </c>
      <c r="J1201" s="66">
        <f>HOUR(tbl_raw_data[[#This Row],[time_taken]])*60+MINUTE(tbl_raw_data[[#This Row],[time_taken]])+SECOND(tbl_raw_data[[#This Row],[time_taken]])/60</f>
        <v>6.0333333333333332</v>
      </c>
      <c r="K1201" s="68">
        <f>DATE(YEAR(tbl_raw_data[[#This Row],[Date Actioned]]),MONTH(tbl_raw_data[[#This Row],[Date Actioned]]),DAY(tbl_raw_data[[#This Row],[Date Actioned]]))</f>
        <v>45142</v>
      </c>
      <c r="L1201" s="65" t="str">
        <f>UPPER(TEXT(tbl_raw_data[[#This Row],[updated_date]],"MMMM"))</f>
        <v>AUGUST</v>
      </c>
      <c r="M1201" s="65" t="str">
        <f>"WEEK "&amp;IF(ROUNDUP(DAY(tbl_raw_data[[#This Row],[updated_date]])/7,0)=5,4,ROUNDUP(DAY(tbl_raw_data[[#This Row],[updated_date]])/7,0))</f>
        <v>WEEK 1</v>
      </c>
      <c r="N1201" s="71" t="str">
        <f>UPPER(VLOOKUP(tbl_raw_data[[#This Row],[Analyst]],settings!$A$1:$B$15,2,0))</f>
        <v>RAJ</v>
      </c>
      <c r="O1201" s="71" t="str">
        <f>TRIM(UPPER(tbl_raw_data[[#This Row],[Outcome]]))</f>
        <v>APPROVE</v>
      </c>
      <c r="P1201" s="71" t="str">
        <f>TRIM(UPPER(tbl_raw_data[[#This Row],[Queue Name]]))</f>
        <v>CONSUMER EXISTING</v>
      </c>
      <c r="Q1201" s="71" t="str">
        <f>IF(tbl_raw_data[[#This Row],[time_taken_in_min]]&lt;=settings!$D$2,"SLA_MET","SLA_NOT_MET")</f>
        <v>SLA_MET</v>
      </c>
    </row>
    <row r="1202" spans="1:17" hidden="1" x14ac:dyDescent="0.3">
      <c r="A1202" s="1" t="s">
        <v>2165</v>
      </c>
      <c r="B1202" s="34">
        <v>45142.467986111114</v>
      </c>
      <c r="C1202" s="35">
        <v>45142.476400462961</v>
      </c>
      <c r="D1202" s="2" t="s">
        <v>15</v>
      </c>
      <c r="E1202" s="3" t="s">
        <v>11</v>
      </c>
      <c r="F1202" s="2" t="s">
        <v>14</v>
      </c>
      <c r="G1202" s="4"/>
      <c r="H1202" s="84" t="str">
        <f t="shared" si="18"/>
        <v>Reason Unknown</v>
      </c>
      <c r="I1202" s="63">
        <f>(tbl_raw_data[[#This Row],[Date Actioned]])-(tbl_raw_data[[#This Row],[Date Tagged]])</f>
        <v>8.4143518470227718E-3</v>
      </c>
      <c r="J1202" s="66">
        <f>HOUR(tbl_raw_data[[#This Row],[time_taken]])*60+MINUTE(tbl_raw_data[[#This Row],[time_taken]])+SECOND(tbl_raw_data[[#This Row],[time_taken]])/60</f>
        <v>12.116666666666667</v>
      </c>
      <c r="K1202" s="68">
        <f>DATE(YEAR(tbl_raw_data[[#This Row],[Date Actioned]]),MONTH(tbl_raw_data[[#This Row],[Date Actioned]]),DAY(tbl_raw_data[[#This Row],[Date Actioned]]))</f>
        <v>45142</v>
      </c>
      <c r="L1202" s="65" t="str">
        <f>UPPER(TEXT(tbl_raw_data[[#This Row],[updated_date]],"MMMM"))</f>
        <v>AUGUST</v>
      </c>
      <c r="M1202" s="65" t="str">
        <f>"WEEK "&amp;IF(ROUNDUP(DAY(tbl_raw_data[[#This Row],[updated_date]])/7,0)=5,4,ROUNDUP(DAY(tbl_raw_data[[#This Row],[updated_date]])/7,0))</f>
        <v>WEEK 1</v>
      </c>
      <c r="N1202" s="71" t="str">
        <f>UPPER(VLOOKUP(tbl_raw_data[[#This Row],[Analyst]],settings!$A$1:$B$15,2,0))</f>
        <v>CAMROON</v>
      </c>
      <c r="O1202" s="71" t="str">
        <f>TRIM(UPPER(tbl_raw_data[[#This Row],[Outcome]]))</f>
        <v>APPROVE</v>
      </c>
      <c r="P1202" s="71" t="str">
        <f>TRIM(UPPER(tbl_raw_data[[#This Row],[Queue Name]]))</f>
        <v>CONSUMER EXISTING</v>
      </c>
      <c r="Q1202" s="71" t="str">
        <f>IF(tbl_raw_data[[#This Row],[time_taken_in_min]]&lt;=settings!$D$2,"SLA_MET","SLA_NOT_MET")</f>
        <v>SLA_MET</v>
      </c>
    </row>
    <row r="1203" spans="1:17" hidden="1" x14ac:dyDescent="0.3">
      <c r="A1203" s="5" t="s">
        <v>2166</v>
      </c>
      <c r="B1203" s="36">
        <v>45142.469849537039</v>
      </c>
      <c r="C1203" s="37">
        <v>45142.475821759261</v>
      </c>
      <c r="D1203" s="6" t="s">
        <v>10</v>
      </c>
      <c r="E1203" s="6" t="s">
        <v>18</v>
      </c>
      <c r="F1203" s="6" t="s">
        <v>19</v>
      </c>
      <c r="G1203" s="6" t="s">
        <v>23</v>
      </c>
      <c r="H1203" s="84" t="str">
        <f t="shared" si="18"/>
        <v>Reason Unknown</v>
      </c>
      <c r="I1203" s="63">
        <f>(tbl_raw_data[[#This Row],[Date Actioned]])-(tbl_raw_data[[#This Row],[Date Tagged]])</f>
        <v>5.9722222213167697E-3</v>
      </c>
      <c r="J1203" s="66">
        <f>HOUR(tbl_raw_data[[#This Row],[time_taken]])*60+MINUTE(tbl_raw_data[[#This Row],[time_taken]])+SECOND(tbl_raw_data[[#This Row],[time_taken]])/60</f>
        <v>8.6</v>
      </c>
      <c r="K1203" s="68">
        <f>DATE(YEAR(tbl_raw_data[[#This Row],[Date Actioned]]),MONTH(tbl_raw_data[[#This Row],[Date Actioned]]),DAY(tbl_raw_data[[#This Row],[Date Actioned]]))</f>
        <v>45142</v>
      </c>
      <c r="L1203" s="65" t="str">
        <f>UPPER(TEXT(tbl_raw_data[[#This Row],[updated_date]],"MMMM"))</f>
        <v>AUGUST</v>
      </c>
      <c r="M1203" s="65" t="str">
        <f>"WEEK "&amp;IF(ROUNDUP(DAY(tbl_raw_data[[#This Row],[updated_date]])/7,0)=5,4,ROUNDUP(DAY(tbl_raw_data[[#This Row],[updated_date]])/7,0))</f>
        <v>WEEK 1</v>
      </c>
      <c r="N1203" s="71" t="str">
        <f>UPPER(VLOOKUP(tbl_raw_data[[#This Row],[Analyst]],settings!$A$1:$B$15,2,0))</f>
        <v>NAVED</v>
      </c>
      <c r="O1203" s="71" t="str">
        <f>TRIM(UPPER(tbl_raw_data[[#This Row],[Outcome]]))</f>
        <v>APPROVE</v>
      </c>
      <c r="P1203" s="71" t="str">
        <f>TRIM(UPPER(tbl_raw_data[[#This Row],[Queue Name]]))</f>
        <v>CONSUMER PRE BUREAU</v>
      </c>
      <c r="Q1203" s="71" t="str">
        <f>IF(tbl_raw_data[[#This Row],[time_taken_in_min]]&lt;=settings!$D$2,"SLA_MET","SLA_NOT_MET")</f>
        <v>SLA_MET</v>
      </c>
    </row>
    <row r="1204" spans="1:17" hidden="1" x14ac:dyDescent="0.3">
      <c r="A1204" s="7" t="s">
        <v>2167</v>
      </c>
      <c r="B1204" s="34">
        <v>45142.471250000002</v>
      </c>
      <c r="C1204" s="38">
        <v>45142.472708333335</v>
      </c>
      <c r="D1204" s="3" t="s">
        <v>10</v>
      </c>
      <c r="E1204" s="3" t="s">
        <v>11</v>
      </c>
      <c r="F1204" s="3" t="s">
        <v>207</v>
      </c>
      <c r="G1204" s="3" t="s">
        <v>26</v>
      </c>
      <c r="H1204" s="84" t="str">
        <f t="shared" si="18"/>
        <v>Reason Unknown</v>
      </c>
      <c r="I1204" s="63">
        <f>(tbl_raw_data[[#This Row],[Date Actioned]])-(tbl_raw_data[[#This Row],[Date Tagged]])</f>
        <v>1.4583333322661929E-3</v>
      </c>
      <c r="J1204" s="66">
        <f>HOUR(tbl_raw_data[[#This Row],[time_taken]])*60+MINUTE(tbl_raw_data[[#This Row],[time_taken]])+SECOND(tbl_raw_data[[#This Row],[time_taken]])/60</f>
        <v>2.1</v>
      </c>
      <c r="K1204" s="68">
        <f>DATE(YEAR(tbl_raw_data[[#This Row],[Date Actioned]]),MONTH(tbl_raw_data[[#This Row],[Date Actioned]]),DAY(tbl_raw_data[[#This Row],[Date Actioned]]))</f>
        <v>45142</v>
      </c>
      <c r="L1204" s="65" t="str">
        <f>UPPER(TEXT(tbl_raw_data[[#This Row],[updated_date]],"MMMM"))</f>
        <v>AUGUST</v>
      </c>
      <c r="M1204" s="65" t="str">
        <f>"WEEK "&amp;IF(ROUNDUP(DAY(tbl_raw_data[[#This Row],[updated_date]])/7,0)=5,4,ROUNDUP(DAY(tbl_raw_data[[#This Row],[updated_date]])/7,0))</f>
        <v>WEEK 1</v>
      </c>
      <c r="N1204" s="71" t="str">
        <f>UPPER(VLOOKUP(tbl_raw_data[[#This Row],[Analyst]],settings!$A$1:$B$15,2,0))</f>
        <v>RAJ</v>
      </c>
      <c r="O1204" s="71" t="str">
        <f>TRIM(UPPER(tbl_raw_data[[#This Row],[Outcome]]))</f>
        <v>APPROVE</v>
      </c>
      <c r="P1204" s="71" t="str">
        <f>TRIM(UPPER(tbl_raw_data[[#This Row],[Queue Name]]))</f>
        <v>CONSUMER EXISTING</v>
      </c>
      <c r="Q1204" s="71" t="str">
        <f>IF(tbl_raw_data[[#This Row],[time_taken_in_min]]&lt;=settings!$D$2,"SLA_MET","SLA_NOT_MET")</f>
        <v>SLA_MET</v>
      </c>
    </row>
    <row r="1205" spans="1:17" hidden="1" x14ac:dyDescent="0.3">
      <c r="A1205" s="1" t="s">
        <v>2168</v>
      </c>
      <c r="B1205" s="36">
        <v>45142.481689814813</v>
      </c>
      <c r="C1205" s="37">
        <v>45142.483206018522</v>
      </c>
      <c r="D1205" s="6" t="s">
        <v>10</v>
      </c>
      <c r="E1205" s="6" t="s">
        <v>18</v>
      </c>
      <c r="F1205" s="6" t="s">
        <v>207</v>
      </c>
      <c r="G1205" s="6" t="s">
        <v>120</v>
      </c>
      <c r="H1205" s="84" t="str">
        <f t="shared" si="18"/>
        <v>Reason Unknown</v>
      </c>
      <c r="I1205" s="63">
        <f>(tbl_raw_data[[#This Row],[Date Actioned]])-(tbl_raw_data[[#This Row],[Date Tagged]])</f>
        <v>1.5162037088884972E-3</v>
      </c>
      <c r="J1205" s="66">
        <f>HOUR(tbl_raw_data[[#This Row],[time_taken]])*60+MINUTE(tbl_raw_data[[#This Row],[time_taken]])+SECOND(tbl_raw_data[[#This Row],[time_taken]])/60</f>
        <v>2.1833333333333331</v>
      </c>
      <c r="K1205" s="68">
        <f>DATE(YEAR(tbl_raw_data[[#This Row],[Date Actioned]]),MONTH(tbl_raw_data[[#This Row],[Date Actioned]]),DAY(tbl_raw_data[[#This Row],[Date Actioned]]))</f>
        <v>45142</v>
      </c>
      <c r="L1205" s="65" t="str">
        <f>UPPER(TEXT(tbl_raw_data[[#This Row],[updated_date]],"MMMM"))</f>
        <v>AUGUST</v>
      </c>
      <c r="M1205" s="65" t="str">
        <f>"WEEK "&amp;IF(ROUNDUP(DAY(tbl_raw_data[[#This Row],[updated_date]])/7,0)=5,4,ROUNDUP(DAY(tbl_raw_data[[#This Row],[updated_date]])/7,0))</f>
        <v>WEEK 1</v>
      </c>
      <c r="N1205" s="71" t="str">
        <f>UPPER(VLOOKUP(tbl_raw_data[[#This Row],[Analyst]],settings!$A$1:$B$15,2,0))</f>
        <v>RAJ</v>
      </c>
      <c r="O1205" s="71" t="str">
        <f>TRIM(UPPER(tbl_raw_data[[#This Row],[Outcome]]))</f>
        <v>APPROVE</v>
      </c>
      <c r="P1205" s="71" t="str">
        <f>TRIM(UPPER(tbl_raw_data[[#This Row],[Queue Name]]))</f>
        <v>CONSUMER PRE BUREAU</v>
      </c>
      <c r="Q1205" s="71" t="str">
        <f>IF(tbl_raw_data[[#This Row],[time_taken_in_min]]&lt;=settings!$D$2,"SLA_MET","SLA_NOT_MET")</f>
        <v>SLA_MET</v>
      </c>
    </row>
    <row r="1206" spans="1:17" hidden="1" x14ac:dyDescent="0.3">
      <c r="A1206" s="5" t="s">
        <v>2169</v>
      </c>
      <c r="B1206" s="34">
        <v>45142.486122685186</v>
      </c>
      <c r="C1206" s="38">
        <v>45142.490162037036</v>
      </c>
      <c r="D1206" s="3" t="s">
        <v>10</v>
      </c>
      <c r="E1206" s="3" t="s">
        <v>8</v>
      </c>
      <c r="F1206" s="3" t="s">
        <v>207</v>
      </c>
      <c r="G1206" s="3" t="s">
        <v>16</v>
      </c>
      <c r="H1206" s="84" t="str">
        <f t="shared" si="18"/>
        <v>Reason Unknown</v>
      </c>
      <c r="I1206" s="63">
        <f>(tbl_raw_data[[#This Row],[Date Actioned]])-(tbl_raw_data[[#This Row],[Date Tagged]])</f>
        <v>4.0393518502241932E-3</v>
      </c>
      <c r="J1206" s="66">
        <f>HOUR(tbl_raw_data[[#This Row],[time_taken]])*60+MINUTE(tbl_raw_data[[#This Row],[time_taken]])+SECOND(tbl_raw_data[[#This Row],[time_taken]])/60</f>
        <v>5.8166666666666664</v>
      </c>
      <c r="K1206" s="68">
        <f>DATE(YEAR(tbl_raw_data[[#This Row],[Date Actioned]]),MONTH(tbl_raw_data[[#This Row],[Date Actioned]]),DAY(tbl_raw_data[[#This Row],[Date Actioned]]))</f>
        <v>45142</v>
      </c>
      <c r="L1206" s="65" t="str">
        <f>UPPER(TEXT(tbl_raw_data[[#This Row],[updated_date]],"MMMM"))</f>
        <v>AUGUST</v>
      </c>
      <c r="M1206" s="65" t="str">
        <f>"WEEK "&amp;IF(ROUNDUP(DAY(tbl_raw_data[[#This Row],[updated_date]])/7,0)=5,4,ROUNDUP(DAY(tbl_raw_data[[#This Row],[updated_date]])/7,0))</f>
        <v>WEEK 1</v>
      </c>
      <c r="N1206" s="71" t="str">
        <f>UPPER(VLOOKUP(tbl_raw_data[[#This Row],[Analyst]],settings!$A$1:$B$15,2,0))</f>
        <v>RAJ</v>
      </c>
      <c r="O1206" s="71" t="str">
        <f>TRIM(UPPER(tbl_raw_data[[#This Row],[Outcome]]))</f>
        <v>APPROVE</v>
      </c>
      <c r="P1206" s="71" t="str">
        <f>TRIM(UPPER(tbl_raw_data[[#This Row],[Queue Name]]))</f>
        <v>CONSUMER POST BUREAU</v>
      </c>
      <c r="Q1206" s="71" t="str">
        <f>IF(tbl_raw_data[[#This Row],[time_taken_in_min]]&lt;=settings!$D$2,"SLA_MET","SLA_NOT_MET")</f>
        <v>SLA_MET</v>
      </c>
    </row>
    <row r="1207" spans="1:17" hidden="1" x14ac:dyDescent="0.3">
      <c r="A1207" s="7" t="s">
        <v>2170</v>
      </c>
      <c r="B1207" s="36">
        <v>45142.49</v>
      </c>
      <c r="C1207" s="39">
        <v>45142.499363425923</v>
      </c>
      <c r="D1207" s="8" t="s">
        <v>15</v>
      </c>
      <c r="E1207" s="6" t="s">
        <v>11</v>
      </c>
      <c r="F1207" s="8" t="s">
        <v>9</v>
      </c>
      <c r="G1207" s="9"/>
      <c r="H1207" s="84" t="str">
        <f t="shared" si="18"/>
        <v>Reason Unknown</v>
      </c>
      <c r="I1207" s="63">
        <f>(tbl_raw_data[[#This Row],[Date Actioned]])-(tbl_raw_data[[#This Row],[Date Tagged]])</f>
        <v>9.3634259246755391E-3</v>
      </c>
      <c r="J1207" s="66">
        <f>HOUR(tbl_raw_data[[#This Row],[time_taken]])*60+MINUTE(tbl_raw_data[[#This Row],[time_taken]])+SECOND(tbl_raw_data[[#This Row],[time_taken]])/60</f>
        <v>13.483333333333333</v>
      </c>
      <c r="K1207" s="68">
        <f>DATE(YEAR(tbl_raw_data[[#This Row],[Date Actioned]]),MONTH(tbl_raw_data[[#This Row],[Date Actioned]]),DAY(tbl_raw_data[[#This Row],[Date Actioned]]))</f>
        <v>45142</v>
      </c>
      <c r="L1207" s="65" t="str">
        <f>UPPER(TEXT(tbl_raw_data[[#This Row],[updated_date]],"MMMM"))</f>
        <v>AUGUST</v>
      </c>
      <c r="M1207" s="65" t="str">
        <f>"WEEK "&amp;IF(ROUNDUP(DAY(tbl_raw_data[[#This Row],[updated_date]])/7,0)=5,4,ROUNDUP(DAY(tbl_raw_data[[#This Row],[updated_date]])/7,0))</f>
        <v>WEEK 1</v>
      </c>
      <c r="N1207" s="71" t="str">
        <f>UPPER(VLOOKUP(tbl_raw_data[[#This Row],[Analyst]],settings!$A$1:$B$15,2,0))</f>
        <v>QUADIR</v>
      </c>
      <c r="O1207" s="71" t="str">
        <f>TRIM(UPPER(tbl_raw_data[[#This Row],[Outcome]]))</f>
        <v>APPROVE</v>
      </c>
      <c r="P1207" s="71" t="str">
        <f>TRIM(UPPER(tbl_raw_data[[#This Row],[Queue Name]]))</f>
        <v>CONSUMER EXISTING</v>
      </c>
      <c r="Q1207" s="71" t="str">
        <f>IF(tbl_raw_data[[#This Row],[time_taken_in_min]]&lt;=settings!$D$2,"SLA_MET","SLA_NOT_MET")</f>
        <v>SLA_MET</v>
      </c>
    </row>
    <row r="1208" spans="1:17" hidden="1" x14ac:dyDescent="0.3">
      <c r="A1208" s="1" t="s">
        <v>2171</v>
      </c>
      <c r="B1208" s="34">
        <v>45142.493923611109</v>
      </c>
      <c r="C1208" s="38">
        <v>45142.495347222219</v>
      </c>
      <c r="D1208" s="3" t="s">
        <v>10</v>
      </c>
      <c r="E1208" s="3" t="s">
        <v>11</v>
      </c>
      <c r="F1208" s="3" t="s">
        <v>207</v>
      </c>
      <c r="G1208" s="3" t="s">
        <v>15</v>
      </c>
      <c r="H1208" s="84" t="str">
        <f t="shared" si="18"/>
        <v>Reason Unknown</v>
      </c>
      <c r="I1208" s="63">
        <f>(tbl_raw_data[[#This Row],[Date Actioned]])-(tbl_raw_data[[#This Row],[Date Tagged]])</f>
        <v>1.4236111092031933E-3</v>
      </c>
      <c r="J1208" s="66">
        <f>HOUR(tbl_raw_data[[#This Row],[time_taken]])*60+MINUTE(tbl_raw_data[[#This Row],[time_taken]])+SECOND(tbl_raw_data[[#This Row],[time_taken]])/60</f>
        <v>2.0499999999999998</v>
      </c>
      <c r="K1208" s="68">
        <f>DATE(YEAR(tbl_raw_data[[#This Row],[Date Actioned]]),MONTH(tbl_raw_data[[#This Row],[Date Actioned]]),DAY(tbl_raw_data[[#This Row],[Date Actioned]]))</f>
        <v>45142</v>
      </c>
      <c r="L1208" s="65" t="str">
        <f>UPPER(TEXT(tbl_raw_data[[#This Row],[updated_date]],"MMMM"))</f>
        <v>AUGUST</v>
      </c>
      <c r="M1208" s="65" t="str">
        <f>"WEEK "&amp;IF(ROUNDUP(DAY(tbl_raw_data[[#This Row],[updated_date]])/7,0)=5,4,ROUNDUP(DAY(tbl_raw_data[[#This Row],[updated_date]])/7,0))</f>
        <v>WEEK 1</v>
      </c>
      <c r="N1208" s="71" t="str">
        <f>UPPER(VLOOKUP(tbl_raw_data[[#This Row],[Analyst]],settings!$A$1:$B$15,2,0))</f>
        <v>RAJ</v>
      </c>
      <c r="O1208" s="71" t="str">
        <f>TRIM(UPPER(tbl_raw_data[[#This Row],[Outcome]]))</f>
        <v>APPROVE</v>
      </c>
      <c r="P1208" s="71" t="str">
        <f>TRIM(UPPER(tbl_raw_data[[#This Row],[Queue Name]]))</f>
        <v>CONSUMER EXISTING</v>
      </c>
      <c r="Q1208" s="71" t="str">
        <f>IF(tbl_raw_data[[#This Row],[time_taken_in_min]]&lt;=settings!$D$2,"SLA_MET","SLA_NOT_MET")</f>
        <v>SLA_MET</v>
      </c>
    </row>
    <row r="1209" spans="1:17" hidden="1" x14ac:dyDescent="0.3">
      <c r="A1209" s="5" t="s">
        <v>2172</v>
      </c>
      <c r="B1209" s="36">
        <v>45142.494699074072</v>
      </c>
      <c r="C1209" s="37">
        <v>45142.501608796294</v>
      </c>
      <c r="D1209" s="6" t="s">
        <v>10</v>
      </c>
      <c r="E1209" s="6" t="s">
        <v>11</v>
      </c>
      <c r="F1209" s="6" t="s">
        <v>206</v>
      </c>
      <c r="G1209" s="6" t="s">
        <v>15</v>
      </c>
      <c r="H1209" s="84" t="str">
        <f t="shared" si="18"/>
        <v>Reason Unknown</v>
      </c>
      <c r="I1209" s="63">
        <f>(tbl_raw_data[[#This Row],[Date Actioned]])-(tbl_raw_data[[#This Row],[Date Tagged]])</f>
        <v>6.9097222221898846E-3</v>
      </c>
      <c r="J1209" s="66">
        <f>HOUR(tbl_raw_data[[#This Row],[time_taken]])*60+MINUTE(tbl_raw_data[[#This Row],[time_taken]])+SECOND(tbl_raw_data[[#This Row],[time_taken]])/60</f>
        <v>9.9499999999999993</v>
      </c>
      <c r="K1209" s="68">
        <f>DATE(YEAR(tbl_raw_data[[#This Row],[Date Actioned]]),MONTH(tbl_raw_data[[#This Row],[Date Actioned]]),DAY(tbl_raw_data[[#This Row],[Date Actioned]]))</f>
        <v>45142</v>
      </c>
      <c r="L1209" s="65" t="str">
        <f>UPPER(TEXT(tbl_raw_data[[#This Row],[updated_date]],"MMMM"))</f>
        <v>AUGUST</v>
      </c>
      <c r="M1209" s="65" t="str">
        <f>"WEEK "&amp;IF(ROUNDUP(DAY(tbl_raw_data[[#This Row],[updated_date]])/7,0)=5,4,ROUNDUP(DAY(tbl_raw_data[[#This Row],[updated_date]])/7,0))</f>
        <v>WEEK 1</v>
      </c>
      <c r="N1209" s="71" t="str">
        <f>UPPER(VLOOKUP(tbl_raw_data[[#This Row],[Analyst]],settings!$A$1:$B$15,2,0))</f>
        <v>HARDIK</v>
      </c>
      <c r="O1209" s="71" t="str">
        <f>TRIM(UPPER(tbl_raw_data[[#This Row],[Outcome]]))</f>
        <v>APPROVE</v>
      </c>
      <c r="P1209" s="71" t="str">
        <f>TRIM(UPPER(tbl_raw_data[[#This Row],[Queue Name]]))</f>
        <v>CONSUMER EXISTING</v>
      </c>
      <c r="Q1209" s="71" t="str">
        <f>IF(tbl_raw_data[[#This Row],[time_taken_in_min]]&lt;=settings!$D$2,"SLA_MET","SLA_NOT_MET")</f>
        <v>SLA_MET</v>
      </c>
    </row>
    <row r="1210" spans="1:17" hidden="1" x14ac:dyDescent="0.3">
      <c r="A1210" s="7" t="s">
        <v>2173</v>
      </c>
      <c r="B1210" s="34">
        <v>45142.498391203706</v>
      </c>
      <c r="C1210" s="38">
        <v>45142.502187500002</v>
      </c>
      <c r="D1210" s="3" t="s">
        <v>10</v>
      </c>
      <c r="E1210" s="3" t="s">
        <v>8</v>
      </c>
      <c r="F1210" s="3" t="s">
        <v>207</v>
      </c>
      <c r="G1210" s="3" t="s">
        <v>23</v>
      </c>
      <c r="H1210" s="84" t="str">
        <f t="shared" si="18"/>
        <v>Reason Unknown</v>
      </c>
      <c r="I1210" s="63">
        <f>(tbl_raw_data[[#This Row],[Date Actioned]])-(tbl_raw_data[[#This Row],[Date Tagged]])</f>
        <v>3.796296296059154E-3</v>
      </c>
      <c r="J1210" s="66">
        <f>HOUR(tbl_raw_data[[#This Row],[time_taken]])*60+MINUTE(tbl_raw_data[[#This Row],[time_taken]])+SECOND(tbl_raw_data[[#This Row],[time_taken]])/60</f>
        <v>5.4666666666666668</v>
      </c>
      <c r="K1210" s="68">
        <f>DATE(YEAR(tbl_raw_data[[#This Row],[Date Actioned]]),MONTH(tbl_raw_data[[#This Row],[Date Actioned]]),DAY(tbl_raw_data[[#This Row],[Date Actioned]]))</f>
        <v>45142</v>
      </c>
      <c r="L1210" s="65" t="str">
        <f>UPPER(TEXT(tbl_raw_data[[#This Row],[updated_date]],"MMMM"))</f>
        <v>AUGUST</v>
      </c>
      <c r="M1210" s="65" t="str">
        <f>"WEEK "&amp;IF(ROUNDUP(DAY(tbl_raw_data[[#This Row],[updated_date]])/7,0)=5,4,ROUNDUP(DAY(tbl_raw_data[[#This Row],[updated_date]])/7,0))</f>
        <v>WEEK 1</v>
      </c>
      <c r="N1210" s="71" t="str">
        <f>UPPER(VLOOKUP(tbl_raw_data[[#This Row],[Analyst]],settings!$A$1:$B$15,2,0))</f>
        <v>RAJ</v>
      </c>
      <c r="O1210" s="71" t="str">
        <f>TRIM(UPPER(tbl_raw_data[[#This Row],[Outcome]]))</f>
        <v>APPROVE</v>
      </c>
      <c r="P1210" s="71" t="str">
        <f>TRIM(UPPER(tbl_raw_data[[#This Row],[Queue Name]]))</f>
        <v>CONSUMER POST BUREAU</v>
      </c>
      <c r="Q1210" s="71" t="str">
        <f>IF(tbl_raw_data[[#This Row],[time_taken_in_min]]&lt;=settings!$D$2,"SLA_MET","SLA_NOT_MET")</f>
        <v>SLA_MET</v>
      </c>
    </row>
    <row r="1211" spans="1:17" hidden="1" x14ac:dyDescent="0.3">
      <c r="A1211" s="1" t="s">
        <v>2174</v>
      </c>
      <c r="B1211" s="36">
        <v>45142.499861111108</v>
      </c>
      <c r="C1211" s="39">
        <v>45142.508344907408</v>
      </c>
      <c r="D1211" s="8" t="s">
        <v>15</v>
      </c>
      <c r="E1211" s="6" t="s">
        <v>11</v>
      </c>
      <c r="F1211" s="8" t="s">
        <v>14</v>
      </c>
      <c r="G1211" s="9"/>
      <c r="H1211" s="84" t="str">
        <f t="shared" si="18"/>
        <v>Reason Unknown</v>
      </c>
      <c r="I1211" s="63">
        <f>(tbl_raw_data[[#This Row],[Date Actioned]])-(tbl_raw_data[[#This Row],[Date Tagged]])</f>
        <v>8.4837963004247285E-3</v>
      </c>
      <c r="J1211" s="66">
        <f>HOUR(tbl_raw_data[[#This Row],[time_taken]])*60+MINUTE(tbl_raw_data[[#This Row],[time_taken]])+SECOND(tbl_raw_data[[#This Row],[time_taken]])/60</f>
        <v>12.216666666666667</v>
      </c>
      <c r="K1211" s="68">
        <f>DATE(YEAR(tbl_raw_data[[#This Row],[Date Actioned]]),MONTH(tbl_raw_data[[#This Row],[Date Actioned]]),DAY(tbl_raw_data[[#This Row],[Date Actioned]]))</f>
        <v>45142</v>
      </c>
      <c r="L1211" s="65" t="str">
        <f>UPPER(TEXT(tbl_raw_data[[#This Row],[updated_date]],"MMMM"))</f>
        <v>AUGUST</v>
      </c>
      <c r="M1211" s="65" t="str">
        <f>"WEEK "&amp;IF(ROUNDUP(DAY(tbl_raw_data[[#This Row],[updated_date]])/7,0)=5,4,ROUNDUP(DAY(tbl_raw_data[[#This Row],[updated_date]])/7,0))</f>
        <v>WEEK 1</v>
      </c>
      <c r="N1211" s="71" t="str">
        <f>UPPER(VLOOKUP(tbl_raw_data[[#This Row],[Analyst]],settings!$A$1:$B$15,2,0))</f>
        <v>CAMROON</v>
      </c>
      <c r="O1211" s="71" t="str">
        <f>TRIM(UPPER(tbl_raw_data[[#This Row],[Outcome]]))</f>
        <v>APPROVE</v>
      </c>
      <c r="P1211" s="71" t="str">
        <f>TRIM(UPPER(tbl_raw_data[[#This Row],[Queue Name]]))</f>
        <v>CONSUMER EXISTING</v>
      </c>
      <c r="Q1211" s="71" t="str">
        <f>IF(tbl_raw_data[[#This Row],[time_taken_in_min]]&lt;=settings!$D$2,"SLA_MET","SLA_NOT_MET")</f>
        <v>SLA_MET</v>
      </c>
    </row>
    <row r="1212" spans="1:17" hidden="1" x14ac:dyDescent="0.3">
      <c r="A1212" s="5" t="s">
        <v>2175</v>
      </c>
      <c r="B1212" s="34">
        <v>45142.500127314815</v>
      </c>
      <c r="C1212" s="38">
        <v>45142.504965277774</v>
      </c>
      <c r="D1212" s="3" t="s">
        <v>10</v>
      </c>
      <c r="E1212" s="3" t="s">
        <v>11</v>
      </c>
      <c r="F1212" s="3" t="s">
        <v>206</v>
      </c>
      <c r="G1212" s="3" t="s">
        <v>15</v>
      </c>
      <c r="H1212" s="84" t="str">
        <f t="shared" si="18"/>
        <v>Reason Unknown</v>
      </c>
      <c r="I1212" s="63">
        <f>(tbl_raw_data[[#This Row],[Date Actioned]])-(tbl_raw_data[[#This Row],[Date Tagged]])</f>
        <v>4.8379629588453099E-3</v>
      </c>
      <c r="J1212" s="66">
        <f>HOUR(tbl_raw_data[[#This Row],[time_taken]])*60+MINUTE(tbl_raw_data[[#This Row],[time_taken]])+SECOND(tbl_raw_data[[#This Row],[time_taken]])/60</f>
        <v>6.9666666666666668</v>
      </c>
      <c r="K1212" s="68">
        <f>DATE(YEAR(tbl_raw_data[[#This Row],[Date Actioned]]),MONTH(tbl_raw_data[[#This Row],[Date Actioned]]),DAY(tbl_raw_data[[#This Row],[Date Actioned]]))</f>
        <v>45142</v>
      </c>
      <c r="L1212" s="65" t="str">
        <f>UPPER(TEXT(tbl_raw_data[[#This Row],[updated_date]],"MMMM"))</f>
        <v>AUGUST</v>
      </c>
      <c r="M1212" s="65" t="str">
        <f>"WEEK "&amp;IF(ROUNDUP(DAY(tbl_raw_data[[#This Row],[updated_date]])/7,0)=5,4,ROUNDUP(DAY(tbl_raw_data[[#This Row],[updated_date]])/7,0))</f>
        <v>WEEK 1</v>
      </c>
      <c r="N1212" s="71" t="str">
        <f>UPPER(VLOOKUP(tbl_raw_data[[#This Row],[Analyst]],settings!$A$1:$B$15,2,0))</f>
        <v>HARDIK</v>
      </c>
      <c r="O1212" s="71" t="str">
        <f>TRIM(UPPER(tbl_raw_data[[#This Row],[Outcome]]))</f>
        <v>APPROVE</v>
      </c>
      <c r="P1212" s="71" t="str">
        <f>TRIM(UPPER(tbl_raw_data[[#This Row],[Queue Name]]))</f>
        <v>CONSUMER EXISTING</v>
      </c>
      <c r="Q1212" s="71" t="str">
        <f>IF(tbl_raw_data[[#This Row],[time_taken_in_min]]&lt;=settings!$D$2,"SLA_MET","SLA_NOT_MET")</f>
        <v>SLA_MET</v>
      </c>
    </row>
    <row r="1213" spans="1:17" hidden="1" x14ac:dyDescent="0.3">
      <c r="A1213" s="7" t="s">
        <v>2176</v>
      </c>
      <c r="B1213" s="36">
        <v>45142.501435185186</v>
      </c>
      <c r="C1213" s="37">
        <v>45142.505937499998</v>
      </c>
      <c r="D1213" s="6" t="s">
        <v>10</v>
      </c>
      <c r="E1213" s="6" t="s">
        <v>11</v>
      </c>
      <c r="F1213" s="6" t="s">
        <v>207</v>
      </c>
      <c r="G1213" s="6" t="s">
        <v>291</v>
      </c>
      <c r="H1213" s="84" t="str">
        <f t="shared" si="18"/>
        <v>Reason Unknown</v>
      </c>
      <c r="I1213" s="63">
        <f>(tbl_raw_data[[#This Row],[Date Actioned]])-(tbl_raw_data[[#This Row],[Date Tagged]])</f>
        <v>4.5023148122709244E-3</v>
      </c>
      <c r="J1213" s="66">
        <f>HOUR(tbl_raw_data[[#This Row],[time_taken]])*60+MINUTE(tbl_raw_data[[#This Row],[time_taken]])+SECOND(tbl_raw_data[[#This Row],[time_taken]])/60</f>
        <v>6.4833333333333334</v>
      </c>
      <c r="K1213" s="68">
        <f>DATE(YEAR(tbl_raw_data[[#This Row],[Date Actioned]]),MONTH(tbl_raw_data[[#This Row],[Date Actioned]]),DAY(tbl_raw_data[[#This Row],[Date Actioned]]))</f>
        <v>45142</v>
      </c>
      <c r="L1213" s="65" t="str">
        <f>UPPER(TEXT(tbl_raw_data[[#This Row],[updated_date]],"MMMM"))</f>
        <v>AUGUST</v>
      </c>
      <c r="M1213" s="65" t="str">
        <f>"WEEK "&amp;IF(ROUNDUP(DAY(tbl_raw_data[[#This Row],[updated_date]])/7,0)=5,4,ROUNDUP(DAY(tbl_raw_data[[#This Row],[updated_date]])/7,0))</f>
        <v>WEEK 1</v>
      </c>
      <c r="N1213" s="71" t="str">
        <f>UPPER(VLOOKUP(tbl_raw_data[[#This Row],[Analyst]],settings!$A$1:$B$15,2,0))</f>
        <v>RAJ</v>
      </c>
      <c r="O1213" s="71" t="str">
        <f>TRIM(UPPER(tbl_raw_data[[#This Row],[Outcome]]))</f>
        <v>APPROVE</v>
      </c>
      <c r="P1213" s="71" t="str">
        <f>TRIM(UPPER(tbl_raw_data[[#This Row],[Queue Name]]))</f>
        <v>CONSUMER EXISTING</v>
      </c>
      <c r="Q1213" s="71" t="str">
        <f>IF(tbl_raw_data[[#This Row],[time_taken_in_min]]&lt;=settings!$D$2,"SLA_MET","SLA_NOT_MET")</f>
        <v>SLA_MET</v>
      </c>
    </row>
    <row r="1214" spans="1:17" hidden="1" x14ac:dyDescent="0.3">
      <c r="A1214" s="1" t="s">
        <v>2177</v>
      </c>
      <c r="B1214" s="34">
        <v>45142.506516203706</v>
      </c>
      <c r="C1214" s="38">
        <v>45142.510324074072</v>
      </c>
      <c r="D1214" s="3" t="s">
        <v>10</v>
      </c>
      <c r="E1214" s="3" t="s">
        <v>18</v>
      </c>
      <c r="F1214" s="3" t="s">
        <v>206</v>
      </c>
      <c r="G1214" s="3" t="s">
        <v>16</v>
      </c>
      <c r="H1214" s="84" t="str">
        <f t="shared" si="18"/>
        <v>Reason Unknown</v>
      </c>
      <c r="I1214" s="63">
        <f>(tbl_raw_data[[#This Row],[Date Actioned]])-(tbl_raw_data[[#This Row],[Date Tagged]])</f>
        <v>3.8078703655628487E-3</v>
      </c>
      <c r="J1214" s="66">
        <f>HOUR(tbl_raw_data[[#This Row],[time_taken]])*60+MINUTE(tbl_raw_data[[#This Row],[time_taken]])+SECOND(tbl_raw_data[[#This Row],[time_taken]])/60</f>
        <v>5.4833333333333334</v>
      </c>
      <c r="K1214" s="68">
        <f>DATE(YEAR(tbl_raw_data[[#This Row],[Date Actioned]]),MONTH(tbl_raw_data[[#This Row],[Date Actioned]]),DAY(tbl_raw_data[[#This Row],[Date Actioned]]))</f>
        <v>45142</v>
      </c>
      <c r="L1214" s="65" t="str">
        <f>UPPER(TEXT(tbl_raw_data[[#This Row],[updated_date]],"MMMM"))</f>
        <v>AUGUST</v>
      </c>
      <c r="M1214" s="65" t="str">
        <f>"WEEK "&amp;IF(ROUNDUP(DAY(tbl_raw_data[[#This Row],[updated_date]])/7,0)=5,4,ROUNDUP(DAY(tbl_raw_data[[#This Row],[updated_date]])/7,0))</f>
        <v>WEEK 1</v>
      </c>
      <c r="N1214" s="71" t="str">
        <f>UPPER(VLOOKUP(tbl_raw_data[[#This Row],[Analyst]],settings!$A$1:$B$15,2,0))</f>
        <v>HARDIK</v>
      </c>
      <c r="O1214" s="71" t="str">
        <f>TRIM(UPPER(tbl_raw_data[[#This Row],[Outcome]]))</f>
        <v>APPROVE</v>
      </c>
      <c r="P1214" s="71" t="str">
        <f>TRIM(UPPER(tbl_raw_data[[#This Row],[Queue Name]]))</f>
        <v>CONSUMER PRE BUREAU</v>
      </c>
      <c r="Q1214" s="71" t="str">
        <f>IF(tbl_raw_data[[#This Row],[time_taken_in_min]]&lt;=settings!$D$2,"SLA_MET","SLA_NOT_MET")</f>
        <v>SLA_MET</v>
      </c>
    </row>
    <row r="1215" spans="1:17" hidden="1" x14ac:dyDescent="0.3">
      <c r="A1215" s="5" t="s">
        <v>2178</v>
      </c>
      <c r="B1215" s="36">
        <v>45142.510578703703</v>
      </c>
      <c r="C1215" s="37">
        <v>45142.514143518521</v>
      </c>
      <c r="D1215" s="6" t="s">
        <v>10</v>
      </c>
      <c r="E1215" s="6" t="s">
        <v>8</v>
      </c>
      <c r="F1215" s="6" t="s">
        <v>207</v>
      </c>
      <c r="G1215" s="6" t="s">
        <v>15</v>
      </c>
      <c r="H1215" s="84" t="str">
        <f t="shared" si="18"/>
        <v>Reason Unknown</v>
      </c>
      <c r="I1215" s="63">
        <f>(tbl_raw_data[[#This Row],[Date Actioned]])-(tbl_raw_data[[#This Row],[Date Tagged]])</f>
        <v>3.5648148186737671E-3</v>
      </c>
      <c r="J1215" s="66">
        <f>HOUR(tbl_raw_data[[#This Row],[time_taken]])*60+MINUTE(tbl_raw_data[[#This Row],[time_taken]])+SECOND(tbl_raw_data[[#This Row],[time_taken]])/60</f>
        <v>5.1333333333333337</v>
      </c>
      <c r="K1215" s="68">
        <f>DATE(YEAR(tbl_raw_data[[#This Row],[Date Actioned]]),MONTH(tbl_raw_data[[#This Row],[Date Actioned]]),DAY(tbl_raw_data[[#This Row],[Date Actioned]]))</f>
        <v>45142</v>
      </c>
      <c r="L1215" s="65" t="str">
        <f>UPPER(TEXT(tbl_raw_data[[#This Row],[updated_date]],"MMMM"))</f>
        <v>AUGUST</v>
      </c>
      <c r="M1215" s="65" t="str">
        <f>"WEEK "&amp;IF(ROUNDUP(DAY(tbl_raw_data[[#This Row],[updated_date]])/7,0)=5,4,ROUNDUP(DAY(tbl_raw_data[[#This Row],[updated_date]])/7,0))</f>
        <v>WEEK 1</v>
      </c>
      <c r="N1215" s="71" t="str">
        <f>UPPER(VLOOKUP(tbl_raw_data[[#This Row],[Analyst]],settings!$A$1:$B$15,2,0))</f>
        <v>RAJ</v>
      </c>
      <c r="O1215" s="71" t="str">
        <f>TRIM(UPPER(tbl_raw_data[[#This Row],[Outcome]]))</f>
        <v>APPROVE</v>
      </c>
      <c r="P1215" s="71" t="str">
        <f>TRIM(UPPER(tbl_raw_data[[#This Row],[Queue Name]]))</f>
        <v>CONSUMER POST BUREAU</v>
      </c>
      <c r="Q1215" s="71" t="str">
        <f>IF(tbl_raw_data[[#This Row],[time_taken_in_min]]&lt;=settings!$D$2,"SLA_MET","SLA_NOT_MET")</f>
        <v>SLA_MET</v>
      </c>
    </row>
    <row r="1216" spans="1:17" hidden="1" x14ac:dyDescent="0.3">
      <c r="A1216" s="7" t="s">
        <v>2179</v>
      </c>
      <c r="B1216" s="34">
        <v>45142.511990740742</v>
      </c>
      <c r="C1216" s="35">
        <v>45142.525937500002</v>
      </c>
      <c r="D1216" s="2" t="s">
        <v>15</v>
      </c>
      <c r="E1216" s="3" t="s">
        <v>11</v>
      </c>
      <c r="F1216" s="2" t="s">
        <v>9</v>
      </c>
      <c r="G1216" s="4"/>
      <c r="H1216" s="84" t="str">
        <f t="shared" si="18"/>
        <v>Reason Unknown</v>
      </c>
      <c r="I1216" s="63">
        <f>(tbl_raw_data[[#This Row],[Date Actioned]])-(tbl_raw_data[[#This Row],[Date Tagged]])</f>
        <v>1.3946759259852115E-2</v>
      </c>
      <c r="J1216" s="66">
        <f>HOUR(tbl_raw_data[[#This Row],[time_taken]])*60+MINUTE(tbl_raw_data[[#This Row],[time_taken]])+SECOND(tbl_raw_data[[#This Row],[time_taken]])/60</f>
        <v>20.083333333333332</v>
      </c>
      <c r="K1216" s="68">
        <f>DATE(YEAR(tbl_raw_data[[#This Row],[Date Actioned]]),MONTH(tbl_raw_data[[#This Row],[Date Actioned]]),DAY(tbl_raw_data[[#This Row],[Date Actioned]]))</f>
        <v>45142</v>
      </c>
      <c r="L1216" s="65" t="str">
        <f>UPPER(TEXT(tbl_raw_data[[#This Row],[updated_date]],"MMMM"))</f>
        <v>AUGUST</v>
      </c>
      <c r="M1216" s="65" t="str">
        <f>"WEEK "&amp;IF(ROUNDUP(DAY(tbl_raw_data[[#This Row],[updated_date]])/7,0)=5,4,ROUNDUP(DAY(tbl_raw_data[[#This Row],[updated_date]])/7,0))</f>
        <v>WEEK 1</v>
      </c>
      <c r="N1216" s="71" t="str">
        <f>UPPER(VLOOKUP(tbl_raw_data[[#This Row],[Analyst]],settings!$A$1:$B$15,2,0))</f>
        <v>QUADIR</v>
      </c>
      <c r="O1216" s="71" t="str">
        <f>TRIM(UPPER(tbl_raw_data[[#This Row],[Outcome]]))</f>
        <v>APPROVE</v>
      </c>
      <c r="P1216" s="71" t="str">
        <f>TRIM(UPPER(tbl_raw_data[[#This Row],[Queue Name]]))</f>
        <v>CONSUMER EXISTING</v>
      </c>
      <c r="Q1216" s="71" t="str">
        <f>IF(tbl_raw_data[[#This Row],[time_taken_in_min]]&lt;=settings!$D$2,"SLA_MET","SLA_NOT_MET")</f>
        <v>SLA_NOT_MET</v>
      </c>
    </row>
    <row r="1217" spans="1:17" hidden="1" x14ac:dyDescent="0.3">
      <c r="A1217" s="1" t="s">
        <v>2180</v>
      </c>
      <c r="B1217" s="36">
        <v>45142.512245370373</v>
      </c>
      <c r="C1217" s="37">
        <v>45142.522337962961</v>
      </c>
      <c r="D1217" s="6" t="s">
        <v>10</v>
      </c>
      <c r="E1217" s="6" t="s">
        <v>8</v>
      </c>
      <c r="F1217" s="6" t="s">
        <v>206</v>
      </c>
      <c r="G1217" s="6" t="s">
        <v>16</v>
      </c>
      <c r="H1217" s="84" t="str">
        <f t="shared" si="18"/>
        <v>Reason Unknown</v>
      </c>
      <c r="I1217" s="63">
        <f>(tbl_raw_data[[#This Row],[Date Actioned]])-(tbl_raw_data[[#This Row],[Date Tagged]])</f>
        <v>1.0092592587170657E-2</v>
      </c>
      <c r="J1217" s="66">
        <f>HOUR(tbl_raw_data[[#This Row],[time_taken]])*60+MINUTE(tbl_raw_data[[#This Row],[time_taken]])+SECOND(tbl_raw_data[[#This Row],[time_taken]])/60</f>
        <v>14.533333333333333</v>
      </c>
      <c r="K1217" s="68">
        <f>DATE(YEAR(tbl_raw_data[[#This Row],[Date Actioned]]),MONTH(tbl_raw_data[[#This Row],[Date Actioned]]),DAY(tbl_raw_data[[#This Row],[Date Actioned]]))</f>
        <v>45142</v>
      </c>
      <c r="L1217" s="65" t="str">
        <f>UPPER(TEXT(tbl_raw_data[[#This Row],[updated_date]],"MMMM"))</f>
        <v>AUGUST</v>
      </c>
      <c r="M1217" s="65" t="str">
        <f>"WEEK "&amp;IF(ROUNDUP(DAY(tbl_raw_data[[#This Row],[updated_date]])/7,0)=5,4,ROUNDUP(DAY(tbl_raw_data[[#This Row],[updated_date]])/7,0))</f>
        <v>WEEK 1</v>
      </c>
      <c r="N1217" s="71" t="str">
        <f>UPPER(VLOOKUP(tbl_raw_data[[#This Row],[Analyst]],settings!$A$1:$B$15,2,0))</f>
        <v>HARDIK</v>
      </c>
      <c r="O1217" s="71" t="str">
        <f>TRIM(UPPER(tbl_raw_data[[#This Row],[Outcome]]))</f>
        <v>APPROVE</v>
      </c>
      <c r="P1217" s="71" t="str">
        <f>TRIM(UPPER(tbl_raw_data[[#This Row],[Queue Name]]))</f>
        <v>CONSUMER POST BUREAU</v>
      </c>
      <c r="Q1217" s="71" t="str">
        <f>IF(tbl_raw_data[[#This Row],[time_taken_in_min]]&lt;=settings!$D$2,"SLA_MET","SLA_NOT_MET")</f>
        <v>SLA_MET</v>
      </c>
    </row>
    <row r="1218" spans="1:17" hidden="1" x14ac:dyDescent="0.3">
      <c r="A1218" s="5" t="s">
        <v>2181</v>
      </c>
      <c r="B1218" s="34">
        <v>45142.517291666663</v>
      </c>
      <c r="C1218" s="38">
        <v>45142.519988425927</v>
      </c>
      <c r="D1218" s="3" t="s">
        <v>10</v>
      </c>
      <c r="E1218" s="3" t="s">
        <v>18</v>
      </c>
      <c r="F1218" s="3" t="s">
        <v>207</v>
      </c>
      <c r="G1218" s="3" t="s">
        <v>120</v>
      </c>
      <c r="H1218" s="84" t="str">
        <f t="shared" si="18"/>
        <v>Reason Unknown</v>
      </c>
      <c r="I1218" s="63">
        <f>(tbl_raw_data[[#This Row],[Date Actioned]])-(tbl_raw_data[[#This Row],[Date Tagged]])</f>
        <v>2.6967592639266513E-3</v>
      </c>
      <c r="J1218" s="66">
        <f>HOUR(tbl_raw_data[[#This Row],[time_taken]])*60+MINUTE(tbl_raw_data[[#This Row],[time_taken]])+SECOND(tbl_raw_data[[#This Row],[time_taken]])/60</f>
        <v>3.8833333333333333</v>
      </c>
      <c r="K1218" s="68">
        <f>DATE(YEAR(tbl_raw_data[[#This Row],[Date Actioned]]),MONTH(tbl_raw_data[[#This Row],[Date Actioned]]),DAY(tbl_raw_data[[#This Row],[Date Actioned]]))</f>
        <v>45142</v>
      </c>
      <c r="L1218" s="65" t="str">
        <f>UPPER(TEXT(tbl_raw_data[[#This Row],[updated_date]],"MMMM"))</f>
        <v>AUGUST</v>
      </c>
      <c r="M1218" s="65" t="str">
        <f>"WEEK "&amp;IF(ROUNDUP(DAY(tbl_raw_data[[#This Row],[updated_date]])/7,0)=5,4,ROUNDUP(DAY(tbl_raw_data[[#This Row],[updated_date]])/7,0))</f>
        <v>WEEK 1</v>
      </c>
      <c r="N1218" s="71" t="str">
        <f>UPPER(VLOOKUP(tbl_raw_data[[#This Row],[Analyst]],settings!$A$1:$B$15,2,0))</f>
        <v>RAJ</v>
      </c>
      <c r="O1218" s="71" t="str">
        <f>TRIM(UPPER(tbl_raw_data[[#This Row],[Outcome]]))</f>
        <v>APPROVE</v>
      </c>
      <c r="P1218" s="71" t="str">
        <f>TRIM(UPPER(tbl_raw_data[[#This Row],[Queue Name]]))</f>
        <v>CONSUMER PRE BUREAU</v>
      </c>
      <c r="Q1218" s="71" t="str">
        <f>IF(tbl_raw_data[[#This Row],[time_taken_in_min]]&lt;=settings!$D$2,"SLA_MET","SLA_NOT_MET")</f>
        <v>SLA_MET</v>
      </c>
    </row>
    <row r="1219" spans="1:17" hidden="1" x14ac:dyDescent="0.3">
      <c r="A1219" s="7" t="s">
        <v>2182</v>
      </c>
      <c r="B1219" s="36">
        <v>45142.520266203705</v>
      </c>
      <c r="C1219" s="37">
        <v>45142.530335648145</v>
      </c>
      <c r="D1219" s="6" t="s">
        <v>10</v>
      </c>
      <c r="E1219" s="6" t="s">
        <v>11</v>
      </c>
      <c r="F1219" s="6" t="s">
        <v>19</v>
      </c>
      <c r="G1219" s="6" t="s">
        <v>23</v>
      </c>
      <c r="H1219" s="84" t="str">
        <f t="shared" ref="H1219:H1282" si="19">IF(OR(ISNUMBER(SEARCH("duplicate",G1219)), ISNUMBER(SEARCH("previously",G1219)), ISNUMBER(SEARCH("previously approved",G1219))), "Duplicate Application",
IF(OR(ISNUMBER(SEARCH("incorrect",G1219)), ISNUMBER(SEARCH("remove", G1219))), "Incorrect Details",
IF(ISNUMBER(SEARCH("incomplete",G1219)), "Incomplete Details",
IF(ISNUMBER(SEARCH("overdue",G1219)), "Overdue Bill",
IF(OR(ISNUMBER(SEARCH("resubmit as", G1219)), ISNUMBER(SEARCH("re-submit as", G1219))), "Incorrect Queue",
IF(OR(ISNUMBER(SEARCH("100",G1219)), ISNUMBER(SEARCH("correct", G1219)), ISNUMBER(SEARCH("email", G1219)), ISNUMBER(SEARCH("please submit", G1219)), ISNUMBER(SEARCH("please resubmit",G1219)), ISNUMBER(SEARCH("please re-submit", G1219)), ISNUMBER(SEARCH("please send", G1219))), "Incomplete Details",
IF(ISNUMBER(SEARCH("error", G1219)), "System Error", "Reason Unknown")))))))</f>
        <v>Reason Unknown</v>
      </c>
      <c r="I1219" s="63">
        <f>(tbl_raw_data[[#This Row],[Date Actioned]])-(tbl_raw_data[[#This Row],[Date Tagged]])</f>
        <v>1.006944444088731E-2</v>
      </c>
      <c r="J1219" s="66">
        <f>HOUR(tbl_raw_data[[#This Row],[time_taken]])*60+MINUTE(tbl_raw_data[[#This Row],[time_taken]])+SECOND(tbl_raw_data[[#This Row],[time_taken]])/60</f>
        <v>14.5</v>
      </c>
      <c r="K1219" s="68">
        <f>DATE(YEAR(tbl_raw_data[[#This Row],[Date Actioned]]),MONTH(tbl_raw_data[[#This Row],[Date Actioned]]),DAY(tbl_raw_data[[#This Row],[Date Actioned]]))</f>
        <v>45142</v>
      </c>
      <c r="L1219" s="65" t="str">
        <f>UPPER(TEXT(tbl_raw_data[[#This Row],[updated_date]],"MMMM"))</f>
        <v>AUGUST</v>
      </c>
      <c r="M1219" s="65" t="str">
        <f>"WEEK "&amp;IF(ROUNDUP(DAY(tbl_raw_data[[#This Row],[updated_date]])/7,0)=5,4,ROUNDUP(DAY(tbl_raw_data[[#This Row],[updated_date]])/7,0))</f>
        <v>WEEK 1</v>
      </c>
      <c r="N1219" s="71" t="str">
        <f>UPPER(VLOOKUP(tbl_raw_data[[#This Row],[Analyst]],settings!$A$1:$B$15,2,0))</f>
        <v>NAVED</v>
      </c>
      <c r="O1219" s="71" t="str">
        <f>TRIM(UPPER(tbl_raw_data[[#This Row],[Outcome]]))</f>
        <v>APPROVE</v>
      </c>
      <c r="P1219" s="71" t="str">
        <f>TRIM(UPPER(tbl_raw_data[[#This Row],[Queue Name]]))</f>
        <v>CONSUMER EXISTING</v>
      </c>
      <c r="Q1219" s="71" t="str">
        <f>IF(tbl_raw_data[[#This Row],[time_taken_in_min]]&lt;=settings!$D$2,"SLA_MET","SLA_NOT_MET")</f>
        <v>SLA_MET</v>
      </c>
    </row>
    <row r="1220" spans="1:17" hidden="1" x14ac:dyDescent="0.3">
      <c r="A1220" s="1" t="s">
        <v>2183</v>
      </c>
      <c r="B1220" s="34">
        <v>45142.521331018521</v>
      </c>
      <c r="C1220" s="35">
        <v>45142.537754629629</v>
      </c>
      <c r="D1220" s="2" t="s">
        <v>15</v>
      </c>
      <c r="E1220" s="3" t="s">
        <v>11</v>
      </c>
      <c r="F1220" s="2" t="s">
        <v>9</v>
      </c>
      <c r="G1220" s="4"/>
      <c r="H1220" s="84" t="str">
        <f t="shared" si="19"/>
        <v>Reason Unknown</v>
      </c>
      <c r="I1220" s="63">
        <f>(tbl_raw_data[[#This Row],[Date Actioned]])-(tbl_raw_data[[#This Row],[Date Tagged]])</f>
        <v>1.6423611108621117E-2</v>
      </c>
      <c r="J1220" s="66">
        <f>HOUR(tbl_raw_data[[#This Row],[time_taken]])*60+MINUTE(tbl_raw_data[[#This Row],[time_taken]])+SECOND(tbl_raw_data[[#This Row],[time_taken]])/60</f>
        <v>23.65</v>
      </c>
      <c r="K1220" s="68">
        <f>DATE(YEAR(tbl_raw_data[[#This Row],[Date Actioned]]),MONTH(tbl_raw_data[[#This Row],[Date Actioned]]),DAY(tbl_raw_data[[#This Row],[Date Actioned]]))</f>
        <v>45142</v>
      </c>
      <c r="L1220" s="65" t="str">
        <f>UPPER(TEXT(tbl_raw_data[[#This Row],[updated_date]],"MMMM"))</f>
        <v>AUGUST</v>
      </c>
      <c r="M1220" s="65" t="str">
        <f>"WEEK "&amp;IF(ROUNDUP(DAY(tbl_raw_data[[#This Row],[updated_date]])/7,0)=5,4,ROUNDUP(DAY(tbl_raw_data[[#This Row],[updated_date]])/7,0))</f>
        <v>WEEK 1</v>
      </c>
      <c r="N1220" s="71" t="str">
        <f>UPPER(VLOOKUP(tbl_raw_data[[#This Row],[Analyst]],settings!$A$1:$B$15,2,0))</f>
        <v>QUADIR</v>
      </c>
      <c r="O1220" s="71" t="str">
        <f>TRIM(UPPER(tbl_raw_data[[#This Row],[Outcome]]))</f>
        <v>APPROVE</v>
      </c>
      <c r="P1220" s="71" t="str">
        <f>TRIM(UPPER(tbl_raw_data[[#This Row],[Queue Name]]))</f>
        <v>CONSUMER EXISTING</v>
      </c>
      <c r="Q1220" s="71" t="str">
        <f>IF(tbl_raw_data[[#This Row],[time_taken_in_min]]&lt;=settings!$D$2,"SLA_MET","SLA_NOT_MET")</f>
        <v>SLA_NOT_MET</v>
      </c>
    </row>
    <row r="1221" spans="1:17" hidden="1" x14ac:dyDescent="0.3">
      <c r="A1221" s="5" t="s">
        <v>2184</v>
      </c>
      <c r="B1221" s="36">
        <v>45142.523865740739</v>
      </c>
      <c r="C1221" s="37">
        <v>45142.528923611113</v>
      </c>
      <c r="D1221" s="6" t="s">
        <v>10</v>
      </c>
      <c r="E1221" s="6" t="s">
        <v>18</v>
      </c>
      <c r="F1221" s="6" t="s">
        <v>207</v>
      </c>
      <c r="G1221" s="6" t="s">
        <v>15</v>
      </c>
      <c r="H1221" s="84" t="str">
        <f t="shared" si="19"/>
        <v>Reason Unknown</v>
      </c>
      <c r="I1221" s="63">
        <f>(tbl_raw_data[[#This Row],[Date Actioned]])-(tbl_raw_data[[#This Row],[Date Tagged]])</f>
        <v>5.0578703740029596E-3</v>
      </c>
      <c r="J1221" s="66">
        <f>HOUR(tbl_raw_data[[#This Row],[time_taken]])*60+MINUTE(tbl_raw_data[[#This Row],[time_taken]])+SECOND(tbl_raw_data[[#This Row],[time_taken]])/60</f>
        <v>7.2833333333333332</v>
      </c>
      <c r="K1221" s="68">
        <f>DATE(YEAR(tbl_raw_data[[#This Row],[Date Actioned]]),MONTH(tbl_raw_data[[#This Row],[Date Actioned]]),DAY(tbl_raw_data[[#This Row],[Date Actioned]]))</f>
        <v>45142</v>
      </c>
      <c r="L1221" s="65" t="str">
        <f>UPPER(TEXT(tbl_raw_data[[#This Row],[updated_date]],"MMMM"))</f>
        <v>AUGUST</v>
      </c>
      <c r="M1221" s="65" t="str">
        <f>"WEEK "&amp;IF(ROUNDUP(DAY(tbl_raw_data[[#This Row],[updated_date]])/7,0)=5,4,ROUNDUP(DAY(tbl_raw_data[[#This Row],[updated_date]])/7,0))</f>
        <v>WEEK 1</v>
      </c>
      <c r="N1221" s="71" t="str">
        <f>UPPER(VLOOKUP(tbl_raw_data[[#This Row],[Analyst]],settings!$A$1:$B$15,2,0))</f>
        <v>RAJ</v>
      </c>
      <c r="O1221" s="71" t="str">
        <f>TRIM(UPPER(tbl_raw_data[[#This Row],[Outcome]]))</f>
        <v>APPROVE</v>
      </c>
      <c r="P1221" s="71" t="str">
        <f>TRIM(UPPER(tbl_raw_data[[#This Row],[Queue Name]]))</f>
        <v>CONSUMER PRE BUREAU</v>
      </c>
      <c r="Q1221" s="71" t="str">
        <f>IF(tbl_raw_data[[#This Row],[time_taken_in_min]]&lt;=settings!$D$2,"SLA_MET","SLA_NOT_MET")</f>
        <v>SLA_MET</v>
      </c>
    </row>
    <row r="1222" spans="1:17" hidden="1" x14ac:dyDescent="0.3">
      <c r="A1222" s="7" t="s">
        <v>2185</v>
      </c>
      <c r="B1222" s="34">
        <v>45142.523946759262</v>
      </c>
      <c r="C1222" s="35">
        <v>45142.531782407408</v>
      </c>
      <c r="D1222" s="2" t="s">
        <v>15</v>
      </c>
      <c r="E1222" s="3" t="s">
        <v>11</v>
      </c>
      <c r="F1222" s="2" t="s">
        <v>14</v>
      </c>
      <c r="G1222" s="4"/>
      <c r="H1222" s="84" t="str">
        <f t="shared" si="19"/>
        <v>Reason Unknown</v>
      </c>
      <c r="I1222" s="63">
        <f>(tbl_raw_data[[#This Row],[Date Actioned]])-(tbl_raw_data[[#This Row],[Date Tagged]])</f>
        <v>7.8356481462833472E-3</v>
      </c>
      <c r="J1222" s="66">
        <f>HOUR(tbl_raw_data[[#This Row],[time_taken]])*60+MINUTE(tbl_raw_data[[#This Row],[time_taken]])+SECOND(tbl_raw_data[[#This Row],[time_taken]])/60</f>
        <v>11.283333333333333</v>
      </c>
      <c r="K1222" s="68">
        <f>DATE(YEAR(tbl_raw_data[[#This Row],[Date Actioned]]),MONTH(tbl_raw_data[[#This Row],[Date Actioned]]),DAY(tbl_raw_data[[#This Row],[Date Actioned]]))</f>
        <v>45142</v>
      </c>
      <c r="L1222" s="65" t="str">
        <f>UPPER(TEXT(tbl_raw_data[[#This Row],[updated_date]],"MMMM"))</f>
        <v>AUGUST</v>
      </c>
      <c r="M1222" s="65" t="str">
        <f>"WEEK "&amp;IF(ROUNDUP(DAY(tbl_raw_data[[#This Row],[updated_date]])/7,0)=5,4,ROUNDUP(DAY(tbl_raw_data[[#This Row],[updated_date]])/7,0))</f>
        <v>WEEK 1</v>
      </c>
      <c r="N1222" s="71" t="str">
        <f>UPPER(VLOOKUP(tbl_raw_data[[#This Row],[Analyst]],settings!$A$1:$B$15,2,0))</f>
        <v>CAMROON</v>
      </c>
      <c r="O1222" s="71" t="str">
        <f>TRIM(UPPER(tbl_raw_data[[#This Row],[Outcome]]))</f>
        <v>APPROVE</v>
      </c>
      <c r="P1222" s="71" t="str">
        <f>TRIM(UPPER(tbl_raw_data[[#This Row],[Queue Name]]))</f>
        <v>CONSUMER EXISTING</v>
      </c>
      <c r="Q1222" s="71" t="str">
        <f>IF(tbl_raw_data[[#This Row],[time_taken_in_min]]&lt;=settings!$D$2,"SLA_MET","SLA_NOT_MET")</f>
        <v>SLA_MET</v>
      </c>
    </row>
    <row r="1223" spans="1:17" hidden="1" x14ac:dyDescent="0.3">
      <c r="A1223" s="1" t="s">
        <v>2186</v>
      </c>
      <c r="B1223" s="36">
        <v>45142.528020833335</v>
      </c>
      <c r="C1223" s="39">
        <v>45142.531122685185</v>
      </c>
      <c r="D1223" s="8" t="s">
        <v>15</v>
      </c>
      <c r="E1223" s="6" t="s">
        <v>11</v>
      </c>
      <c r="F1223" s="8" t="s">
        <v>21</v>
      </c>
      <c r="G1223" s="9"/>
      <c r="H1223" s="84" t="str">
        <f t="shared" si="19"/>
        <v>Reason Unknown</v>
      </c>
      <c r="I1223" s="63">
        <f>(tbl_raw_data[[#This Row],[Date Actioned]])-(tbl_raw_data[[#This Row],[Date Tagged]])</f>
        <v>3.1018518493510783E-3</v>
      </c>
      <c r="J1223" s="66">
        <f>HOUR(tbl_raw_data[[#This Row],[time_taken]])*60+MINUTE(tbl_raw_data[[#This Row],[time_taken]])+SECOND(tbl_raw_data[[#This Row],[time_taken]])/60</f>
        <v>4.4666666666666668</v>
      </c>
      <c r="K1223" s="68">
        <f>DATE(YEAR(tbl_raw_data[[#This Row],[Date Actioned]]),MONTH(tbl_raw_data[[#This Row],[Date Actioned]]),DAY(tbl_raw_data[[#This Row],[Date Actioned]]))</f>
        <v>45142</v>
      </c>
      <c r="L1223" s="65" t="str">
        <f>UPPER(TEXT(tbl_raw_data[[#This Row],[updated_date]],"MMMM"))</f>
        <v>AUGUST</v>
      </c>
      <c r="M1223" s="65" t="str">
        <f>"WEEK "&amp;IF(ROUNDUP(DAY(tbl_raw_data[[#This Row],[updated_date]])/7,0)=5,4,ROUNDUP(DAY(tbl_raw_data[[#This Row],[updated_date]])/7,0))</f>
        <v>WEEK 1</v>
      </c>
      <c r="N1223" s="71" t="str">
        <f>UPPER(VLOOKUP(tbl_raw_data[[#This Row],[Analyst]],settings!$A$1:$B$15,2,0))</f>
        <v>SHAHID</v>
      </c>
      <c r="O1223" s="71" t="str">
        <f>TRIM(UPPER(tbl_raw_data[[#This Row],[Outcome]]))</f>
        <v>APPROVE</v>
      </c>
      <c r="P1223" s="71" t="str">
        <f>TRIM(UPPER(tbl_raw_data[[#This Row],[Queue Name]]))</f>
        <v>CONSUMER EXISTING</v>
      </c>
      <c r="Q1223" s="71" t="str">
        <f>IF(tbl_raw_data[[#This Row],[time_taken_in_min]]&lt;=settings!$D$2,"SLA_MET","SLA_NOT_MET")</f>
        <v>SLA_MET</v>
      </c>
    </row>
    <row r="1224" spans="1:17" hidden="1" x14ac:dyDescent="0.3">
      <c r="A1224" s="5" t="s">
        <v>2187</v>
      </c>
      <c r="B1224" s="34">
        <v>45142.528622685182</v>
      </c>
      <c r="C1224" s="35">
        <v>45142.537083333336</v>
      </c>
      <c r="D1224" s="2" t="s">
        <v>15</v>
      </c>
      <c r="E1224" s="3" t="s">
        <v>11</v>
      </c>
      <c r="F1224" s="2" t="s">
        <v>14</v>
      </c>
      <c r="G1224" s="4"/>
      <c r="H1224" s="84" t="str">
        <f t="shared" si="19"/>
        <v>Reason Unknown</v>
      </c>
      <c r="I1224" s="63">
        <f>(tbl_raw_data[[#This Row],[Date Actioned]])-(tbl_raw_data[[#This Row],[Date Tagged]])</f>
        <v>8.4606481541413814E-3</v>
      </c>
      <c r="J1224" s="66">
        <f>HOUR(tbl_raw_data[[#This Row],[time_taken]])*60+MINUTE(tbl_raw_data[[#This Row],[time_taken]])+SECOND(tbl_raw_data[[#This Row],[time_taken]])/60</f>
        <v>12.183333333333334</v>
      </c>
      <c r="K1224" s="68">
        <f>DATE(YEAR(tbl_raw_data[[#This Row],[Date Actioned]]),MONTH(tbl_raw_data[[#This Row],[Date Actioned]]),DAY(tbl_raw_data[[#This Row],[Date Actioned]]))</f>
        <v>45142</v>
      </c>
      <c r="L1224" s="65" t="str">
        <f>UPPER(TEXT(tbl_raw_data[[#This Row],[updated_date]],"MMMM"))</f>
        <v>AUGUST</v>
      </c>
      <c r="M1224" s="65" t="str">
        <f>"WEEK "&amp;IF(ROUNDUP(DAY(tbl_raw_data[[#This Row],[updated_date]])/7,0)=5,4,ROUNDUP(DAY(tbl_raw_data[[#This Row],[updated_date]])/7,0))</f>
        <v>WEEK 1</v>
      </c>
      <c r="N1224" s="71" t="str">
        <f>UPPER(VLOOKUP(tbl_raw_data[[#This Row],[Analyst]],settings!$A$1:$B$15,2,0))</f>
        <v>CAMROON</v>
      </c>
      <c r="O1224" s="71" t="str">
        <f>TRIM(UPPER(tbl_raw_data[[#This Row],[Outcome]]))</f>
        <v>APPROVE</v>
      </c>
      <c r="P1224" s="71" t="str">
        <f>TRIM(UPPER(tbl_raw_data[[#This Row],[Queue Name]]))</f>
        <v>CONSUMER EXISTING</v>
      </c>
      <c r="Q1224" s="71" t="str">
        <f>IF(tbl_raw_data[[#This Row],[time_taken_in_min]]&lt;=settings!$D$2,"SLA_MET","SLA_NOT_MET")</f>
        <v>SLA_MET</v>
      </c>
    </row>
    <row r="1225" spans="1:17" hidden="1" x14ac:dyDescent="0.3">
      <c r="A1225" s="7" t="s">
        <v>2188</v>
      </c>
      <c r="B1225" s="36">
        <v>45142.530787037038</v>
      </c>
      <c r="C1225" s="37">
        <v>45142.535393518519</v>
      </c>
      <c r="D1225" s="6" t="s">
        <v>10</v>
      </c>
      <c r="E1225" s="6" t="s">
        <v>11</v>
      </c>
      <c r="F1225" s="6" t="s">
        <v>207</v>
      </c>
      <c r="G1225" s="6" t="s">
        <v>15</v>
      </c>
      <c r="H1225" s="84" t="str">
        <f t="shared" si="19"/>
        <v>Reason Unknown</v>
      </c>
      <c r="I1225" s="63">
        <f>(tbl_raw_data[[#This Row],[Date Actioned]])-(tbl_raw_data[[#This Row],[Date Tagged]])</f>
        <v>4.6064814814599231E-3</v>
      </c>
      <c r="J1225" s="66">
        <f>HOUR(tbl_raw_data[[#This Row],[time_taken]])*60+MINUTE(tbl_raw_data[[#This Row],[time_taken]])+SECOND(tbl_raw_data[[#This Row],[time_taken]])/60</f>
        <v>6.6333333333333329</v>
      </c>
      <c r="K1225" s="68">
        <f>DATE(YEAR(tbl_raw_data[[#This Row],[Date Actioned]]),MONTH(tbl_raw_data[[#This Row],[Date Actioned]]),DAY(tbl_raw_data[[#This Row],[Date Actioned]]))</f>
        <v>45142</v>
      </c>
      <c r="L1225" s="65" t="str">
        <f>UPPER(TEXT(tbl_raw_data[[#This Row],[updated_date]],"MMMM"))</f>
        <v>AUGUST</v>
      </c>
      <c r="M1225" s="65" t="str">
        <f>"WEEK "&amp;IF(ROUNDUP(DAY(tbl_raw_data[[#This Row],[updated_date]])/7,0)=5,4,ROUNDUP(DAY(tbl_raw_data[[#This Row],[updated_date]])/7,0))</f>
        <v>WEEK 1</v>
      </c>
      <c r="N1225" s="71" t="str">
        <f>UPPER(VLOOKUP(tbl_raw_data[[#This Row],[Analyst]],settings!$A$1:$B$15,2,0))</f>
        <v>RAJ</v>
      </c>
      <c r="O1225" s="71" t="str">
        <f>TRIM(UPPER(tbl_raw_data[[#This Row],[Outcome]]))</f>
        <v>APPROVE</v>
      </c>
      <c r="P1225" s="71" t="str">
        <f>TRIM(UPPER(tbl_raw_data[[#This Row],[Queue Name]]))</f>
        <v>CONSUMER EXISTING</v>
      </c>
      <c r="Q1225" s="71" t="str">
        <f>IF(tbl_raw_data[[#This Row],[time_taken_in_min]]&lt;=settings!$D$2,"SLA_MET","SLA_NOT_MET")</f>
        <v>SLA_MET</v>
      </c>
    </row>
    <row r="1226" spans="1:17" hidden="1" x14ac:dyDescent="0.3">
      <c r="A1226" s="1" t="s">
        <v>2189</v>
      </c>
      <c r="B1226" s="34">
        <v>45142.533946759257</v>
      </c>
      <c r="C1226" s="38">
        <v>45142.540127314816</v>
      </c>
      <c r="D1226" s="3" t="s">
        <v>10</v>
      </c>
      <c r="E1226" s="3" t="s">
        <v>11</v>
      </c>
      <c r="F1226" s="3" t="s">
        <v>206</v>
      </c>
      <c r="G1226" s="3" t="s">
        <v>15</v>
      </c>
      <c r="H1226" s="84" t="str">
        <f t="shared" si="19"/>
        <v>Reason Unknown</v>
      </c>
      <c r="I1226" s="63">
        <f>(tbl_raw_data[[#This Row],[Date Actioned]])-(tbl_raw_data[[#This Row],[Date Tagged]])</f>
        <v>6.180555559694767E-3</v>
      </c>
      <c r="J1226" s="66">
        <f>HOUR(tbl_raw_data[[#This Row],[time_taken]])*60+MINUTE(tbl_raw_data[[#This Row],[time_taken]])+SECOND(tbl_raw_data[[#This Row],[time_taken]])/60</f>
        <v>8.9</v>
      </c>
      <c r="K1226" s="68">
        <f>DATE(YEAR(tbl_raw_data[[#This Row],[Date Actioned]]),MONTH(tbl_raw_data[[#This Row],[Date Actioned]]),DAY(tbl_raw_data[[#This Row],[Date Actioned]]))</f>
        <v>45142</v>
      </c>
      <c r="L1226" s="65" t="str">
        <f>UPPER(TEXT(tbl_raw_data[[#This Row],[updated_date]],"MMMM"))</f>
        <v>AUGUST</v>
      </c>
      <c r="M1226" s="65" t="str">
        <f>"WEEK "&amp;IF(ROUNDUP(DAY(tbl_raw_data[[#This Row],[updated_date]])/7,0)=5,4,ROUNDUP(DAY(tbl_raw_data[[#This Row],[updated_date]])/7,0))</f>
        <v>WEEK 1</v>
      </c>
      <c r="N1226" s="71" t="str">
        <f>UPPER(VLOOKUP(tbl_raw_data[[#This Row],[Analyst]],settings!$A$1:$B$15,2,0))</f>
        <v>HARDIK</v>
      </c>
      <c r="O1226" s="71" t="str">
        <f>TRIM(UPPER(tbl_raw_data[[#This Row],[Outcome]]))</f>
        <v>APPROVE</v>
      </c>
      <c r="P1226" s="71" t="str">
        <f>TRIM(UPPER(tbl_raw_data[[#This Row],[Queue Name]]))</f>
        <v>CONSUMER EXISTING</v>
      </c>
      <c r="Q1226" s="71" t="str">
        <f>IF(tbl_raw_data[[#This Row],[time_taken_in_min]]&lt;=settings!$D$2,"SLA_MET","SLA_NOT_MET")</f>
        <v>SLA_MET</v>
      </c>
    </row>
    <row r="1227" spans="1:17" hidden="1" x14ac:dyDescent="0.3">
      <c r="A1227" s="5" t="s">
        <v>2190</v>
      </c>
      <c r="B1227" s="36">
        <v>45142.538287037038</v>
      </c>
      <c r="C1227" s="37">
        <v>45142.542280092595</v>
      </c>
      <c r="D1227" s="6" t="s">
        <v>10</v>
      </c>
      <c r="E1227" s="6" t="s">
        <v>18</v>
      </c>
      <c r="F1227" s="6" t="s">
        <v>207</v>
      </c>
      <c r="G1227" s="6" t="s">
        <v>120</v>
      </c>
      <c r="H1227" s="84" t="str">
        <f t="shared" si="19"/>
        <v>Reason Unknown</v>
      </c>
      <c r="I1227" s="63">
        <f>(tbl_raw_data[[#This Row],[Date Actioned]])-(tbl_raw_data[[#This Row],[Date Tagged]])</f>
        <v>3.9930555576574989E-3</v>
      </c>
      <c r="J1227" s="66">
        <f>HOUR(tbl_raw_data[[#This Row],[time_taken]])*60+MINUTE(tbl_raw_data[[#This Row],[time_taken]])+SECOND(tbl_raw_data[[#This Row],[time_taken]])/60</f>
        <v>5.75</v>
      </c>
      <c r="K1227" s="68">
        <f>DATE(YEAR(tbl_raw_data[[#This Row],[Date Actioned]]),MONTH(tbl_raw_data[[#This Row],[Date Actioned]]),DAY(tbl_raw_data[[#This Row],[Date Actioned]]))</f>
        <v>45142</v>
      </c>
      <c r="L1227" s="65" t="str">
        <f>UPPER(TEXT(tbl_raw_data[[#This Row],[updated_date]],"MMMM"))</f>
        <v>AUGUST</v>
      </c>
      <c r="M1227" s="65" t="str">
        <f>"WEEK "&amp;IF(ROUNDUP(DAY(tbl_raw_data[[#This Row],[updated_date]])/7,0)=5,4,ROUNDUP(DAY(tbl_raw_data[[#This Row],[updated_date]])/7,0))</f>
        <v>WEEK 1</v>
      </c>
      <c r="N1227" s="71" t="str">
        <f>UPPER(VLOOKUP(tbl_raw_data[[#This Row],[Analyst]],settings!$A$1:$B$15,2,0))</f>
        <v>RAJ</v>
      </c>
      <c r="O1227" s="71" t="str">
        <f>TRIM(UPPER(tbl_raw_data[[#This Row],[Outcome]]))</f>
        <v>APPROVE</v>
      </c>
      <c r="P1227" s="71" t="str">
        <f>TRIM(UPPER(tbl_raw_data[[#This Row],[Queue Name]]))</f>
        <v>CONSUMER PRE BUREAU</v>
      </c>
      <c r="Q1227" s="71" t="str">
        <f>IF(tbl_raw_data[[#This Row],[time_taken_in_min]]&lt;=settings!$D$2,"SLA_MET","SLA_NOT_MET")</f>
        <v>SLA_MET</v>
      </c>
    </row>
    <row r="1228" spans="1:17" hidden="1" x14ac:dyDescent="0.3">
      <c r="A1228" s="7" t="s">
        <v>2191</v>
      </c>
      <c r="B1228" s="34">
        <v>45142.539884259262</v>
      </c>
      <c r="C1228" s="38">
        <v>45142.543657407405</v>
      </c>
      <c r="D1228" s="3" t="s">
        <v>10</v>
      </c>
      <c r="E1228" s="3" t="s">
        <v>11</v>
      </c>
      <c r="F1228" s="3" t="s">
        <v>206</v>
      </c>
      <c r="G1228" s="3" t="s">
        <v>15</v>
      </c>
      <c r="H1228" s="84" t="str">
        <f t="shared" si="19"/>
        <v>Reason Unknown</v>
      </c>
      <c r="I1228" s="63">
        <f>(tbl_raw_data[[#This Row],[Date Actioned]])-(tbl_raw_data[[#This Row],[Date Tagged]])</f>
        <v>3.7731481424998492E-3</v>
      </c>
      <c r="J1228" s="66">
        <f>HOUR(tbl_raw_data[[#This Row],[time_taken]])*60+MINUTE(tbl_raw_data[[#This Row],[time_taken]])+SECOND(tbl_raw_data[[#This Row],[time_taken]])/60</f>
        <v>5.4333333333333336</v>
      </c>
      <c r="K1228" s="68">
        <f>DATE(YEAR(tbl_raw_data[[#This Row],[Date Actioned]]),MONTH(tbl_raw_data[[#This Row],[Date Actioned]]),DAY(tbl_raw_data[[#This Row],[Date Actioned]]))</f>
        <v>45142</v>
      </c>
      <c r="L1228" s="65" t="str">
        <f>UPPER(TEXT(tbl_raw_data[[#This Row],[updated_date]],"MMMM"))</f>
        <v>AUGUST</v>
      </c>
      <c r="M1228" s="65" t="str">
        <f>"WEEK "&amp;IF(ROUNDUP(DAY(tbl_raw_data[[#This Row],[updated_date]])/7,0)=5,4,ROUNDUP(DAY(tbl_raw_data[[#This Row],[updated_date]])/7,0))</f>
        <v>WEEK 1</v>
      </c>
      <c r="N1228" s="71" t="str">
        <f>UPPER(VLOOKUP(tbl_raw_data[[#This Row],[Analyst]],settings!$A$1:$B$15,2,0))</f>
        <v>HARDIK</v>
      </c>
      <c r="O1228" s="71" t="str">
        <f>TRIM(UPPER(tbl_raw_data[[#This Row],[Outcome]]))</f>
        <v>APPROVE</v>
      </c>
      <c r="P1228" s="71" t="str">
        <f>TRIM(UPPER(tbl_raw_data[[#This Row],[Queue Name]]))</f>
        <v>CONSUMER EXISTING</v>
      </c>
      <c r="Q1228" s="71" t="str">
        <f>IF(tbl_raw_data[[#This Row],[time_taken_in_min]]&lt;=settings!$D$2,"SLA_MET","SLA_NOT_MET")</f>
        <v>SLA_MET</v>
      </c>
    </row>
    <row r="1229" spans="1:17" hidden="1" x14ac:dyDescent="0.3">
      <c r="A1229" s="1" t="s">
        <v>2192</v>
      </c>
      <c r="B1229" s="36">
        <v>45142.541446759256</v>
      </c>
      <c r="C1229" s="37">
        <v>45142.54451388889</v>
      </c>
      <c r="D1229" s="6" t="s">
        <v>10</v>
      </c>
      <c r="E1229" s="6" t="s">
        <v>11</v>
      </c>
      <c r="F1229" s="6" t="s">
        <v>207</v>
      </c>
      <c r="G1229" s="6" t="s">
        <v>15</v>
      </c>
      <c r="H1229" s="84" t="str">
        <f t="shared" si="19"/>
        <v>Reason Unknown</v>
      </c>
      <c r="I1229" s="63">
        <f>(tbl_raw_data[[#This Row],[Date Actioned]])-(tbl_raw_data[[#This Row],[Date Tagged]])</f>
        <v>3.0671296335640363E-3</v>
      </c>
      <c r="J1229" s="66">
        <f>HOUR(tbl_raw_data[[#This Row],[time_taken]])*60+MINUTE(tbl_raw_data[[#This Row],[time_taken]])+SECOND(tbl_raw_data[[#This Row],[time_taken]])/60</f>
        <v>4.416666666666667</v>
      </c>
      <c r="K1229" s="68">
        <f>DATE(YEAR(tbl_raw_data[[#This Row],[Date Actioned]]),MONTH(tbl_raw_data[[#This Row],[Date Actioned]]),DAY(tbl_raw_data[[#This Row],[Date Actioned]]))</f>
        <v>45142</v>
      </c>
      <c r="L1229" s="65" t="str">
        <f>UPPER(TEXT(tbl_raw_data[[#This Row],[updated_date]],"MMMM"))</f>
        <v>AUGUST</v>
      </c>
      <c r="M1229" s="65" t="str">
        <f>"WEEK "&amp;IF(ROUNDUP(DAY(tbl_raw_data[[#This Row],[updated_date]])/7,0)=5,4,ROUNDUP(DAY(tbl_raw_data[[#This Row],[updated_date]])/7,0))</f>
        <v>WEEK 1</v>
      </c>
      <c r="N1229" s="71" t="str">
        <f>UPPER(VLOOKUP(tbl_raw_data[[#This Row],[Analyst]],settings!$A$1:$B$15,2,0))</f>
        <v>RAJ</v>
      </c>
      <c r="O1229" s="71" t="str">
        <f>TRIM(UPPER(tbl_raw_data[[#This Row],[Outcome]]))</f>
        <v>APPROVE</v>
      </c>
      <c r="P1229" s="71" t="str">
        <f>TRIM(UPPER(tbl_raw_data[[#This Row],[Queue Name]]))</f>
        <v>CONSUMER EXISTING</v>
      </c>
      <c r="Q1229" s="71" t="str">
        <f>IF(tbl_raw_data[[#This Row],[time_taken_in_min]]&lt;=settings!$D$2,"SLA_MET","SLA_NOT_MET")</f>
        <v>SLA_MET</v>
      </c>
    </row>
    <row r="1230" spans="1:17" hidden="1" x14ac:dyDescent="0.3">
      <c r="A1230" s="5" t="s">
        <v>2193</v>
      </c>
      <c r="B1230" s="34">
        <v>45142.546168981484</v>
      </c>
      <c r="C1230" s="38">
        <v>45142.55028935185</v>
      </c>
      <c r="D1230" s="3" t="s">
        <v>10</v>
      </c>
      <c r="E1230" s="3" t="s">
        <v>11</v>
      </c>
      <c r="F1230" s="3" t="s">
        <v>206</v>
      </c>
      <c r="G1230" s="3" t="s">
        <v>15</v>
      </c>
      <c r="H1230" s="84" t="str">
        <f t="shared" si="19"/>
        <v>Reason Unknown</v>
      </c>
      <c r="I1230" s="63">
        <f>(tbl_raw_data[[#This Row],[Date Actioned]])-(tbl_raw_data[[#This Row],[Date Tagged]])</f>
        <v>4.1203703658538871E-3</v>
      </c>
      <c r="J1230" s="66">
        <f>HOUR(tbl_raw_data[[#This Row],[time_taken]])*60+MINUTE(tbl_raw_data[[#This Row],[time_taken]])+SECOND(tbl_raw_data[[#This Row],[time_taken]])/60</f>
        <v>5.9333333333333336</v>
      </c>
      <c r="K1230" s="68">
        <f>DATE(YEAR(tbl_raw_data[[#This Row],[Date Actioned]]),MONTH(tbl_raw_data[[#This Row],[Date Actioned]]),DAY(tbl_raw_data[[#This Row],[Date Actioned]]))</f>
        <v>45142</v>
      </c>
      <c r="L1230" s="65" t="str">
        <f>UPPER(TEXT(tbl_raw_data[[#This Row],[updated_date]],"MMMM"))</f>
        <v>AUGUST</v>
      </c>
      <c r="M1230" s="65" t="str">
        <f>"WEEK "&amp;IF(ROUNDUP(DAY(tbl_raw_data[[#This Row],[updated_date]])/7,0)=5,4,ROUNDUP(DAY(tbl_raw_data[[#This Row],[updated_date]])/7,0))</f>
        <v>WEEK 1</v>
      </c>
      <c r="N1230" s="71" t="str">
        <f>UPPER(VLOOKUP(tbl_raw_data[[#This Row],[Analyst]],settings!$A$1:$B$15,2,0))</f>
        <v>HARDIK</v>
      </c>
      <c r="O1230" s="71" t="str">
        <f>TRIM(UPPER(tbl_raw_data[[#This Row],[Outcome]]))</f>
        <v>APPROVE</v>
      </c>
      <c r="P1230" s="71" t="str">
        <f>TRIM(UPPER(tbl_raw_data[[#This Row],[Queue Name]]))</f>
        <v>CONSUMER EXISTING</v>
      </c>
      <c r="Q1230" s="71" t="str">
        <f>IF(tbl_raw_data[[#This Row],[time_taken_in_min]]&lt;=settings!$D$2,"SLA_MET","SLA_NOT_MET")</f>
        <v>SLA_MET</v>
      </c>
    </row>
    <row r="1231" spans="1:17" hidden="1" x14ac:dyDescent="0.3">
      <c r="A1231" s="7" t="s">
        <v>2194</v>
      </c>
      <c r="B1231" s="36">
        <v>45142.554814814815</v>
      </c>
      <c r="C1231" s="39">
        <v>45142.564884259256</v>
      </c>
      <c r="D1231" s="8" t="s">
        <v>15</v>
      </c>
      <c r="E1231" s="6" t="s">
        <v>11</v>
      </c>
      <c r="F1231" s="8" t="s">
        <v>9</v>
      </c>
      <c r="G1231" s="9"/>
      <c r="H1231" s="84" t="str">
        <f t="shared" si="19"/>
        <v>Reason Unknown</v>
      </c>
      <c r="I1231" s="63">
        <f>(tbl_raw_data[[#This Row],[Date Actioned]])-(tbl_raw_data[[#This Row],[Date Tagged]])</f>
        <v>1.006944444088731E-2</v>
      </c>
      <c r="J1231" s="66">
        <f>HOUR(tbl_raw_data[[#This Row],[time_taken]])*60+MINUTE(tbl_raw_data[[#This Row],[time_taken]])+SECOND(tbl_raw_data[[#This Row],[time_taken]])/60</f>
        <v>14.5</v>
      </c>
      <c r="K1231" s="68">
        <f>DATE(YEAR(tbl_raw_data[[#This Row],[Date Actioned]]),MONTH(tbl_raw_data[[#This Row],[Date Actioned]]),DAY(tbl_raw_data[[#This Row],[Date Actioned]]))</f>
        <v>45142</v>
      </c>
      <c r="L1231" s="65" t="str">
        <f>UPPER(TEXT(tbl_raw_data[[#This Row],[updated_date]],"MMMM"))</f>
        <v>AUGUST</v>
      </c>
      <c r="M1231" s="65" t="str">
        <f>"WEEK "&amp;IF(ROUNDUP(DAY(tbl_raw_data[[#This Row],[updated_date]])/7,0)=5,4,ROUNDUP(DAY(tbl_raw_data[[#This Row],[updated_date]])/7,0))</f>
        <v>WEEK 1</v>
      </c>
      <c r="N1231" s="71" t="str">
        <f>UPPER(VLOOKUP(tbl_raw_data[[#This Row],[Analyst]],settings!$A$1:$B$15,2,0))</f>
        <v>QUADIR</v>
      </c>
      <c r="O1231" s="71" t="str">
        <f>TRIM(UPPER(tbl_raw_data[[#This Row],[Outcome]]))</f>
        <v>APPROVE</v>
      </c>
      <c r="P1231" s="71" t="str">
        <f>TRIM(UPPER(tbl_raw_data[[#This Row],[Queue Name]]))</f>
        <v>CONSUMER EXISTING</v>
      </c>
      <c r="Q1231" s="71" t="str">
        <f>IF(tbl_raw_data[[#This Row],[time_taken_in_min]]&lt;=settings!$D$2,"SLA_MET","SLA_NOT_MET")</f>
        <v>SLA_MET</v>
      </c>
    </row>
    <row r="1232" spans="1:17" hidden="1" x14ac:dyDescent="0.3">
      <c r="A1232" s="1" t="s">
        <v>2195</v>
      </c>
      <c r="B1232" s="34">
        <v>45142.556064814817</v>
      </c>
      <c r="C1232" s="38">
        <v>45142.563171296293</v>
      </c>
      <c r="D1232" s="3" t="s">
        <v>10</v>
      </c>
      <c r="E1232" s="3" t="s">
        <v>8</v>
      </c>
      <c r="F1232" s="3" t="s">
        <v>19</v>
      </c>
      <c r="G1232" s="3" t="s">
        <v>15</v>
      </c>
      <c r="H1232" s="84" t="str">
        <f t="shared" si="19"/>
        <v>Reason Unknown</v>
      </c>
      <c r="I1232" s="63">
        <f>(tbl_raw_data[[#This Row],[Date Actioned]])-(tbl_raw_data[[#This Row],[Date Tagged]])</f>
        <v>7.1064814765122719E-3</v>
      </c>
      <c r="J1232" s="66">
        <f>HOUR(tbl_raw_data[[#This Row],[time_taken]])*60+MINUTE(tbl_raw_data[[#This Row],[time_taken]])+SECOND(tbl_raw_data[[#This Row],[time_taken]])/60</f>
        <v>10.233333333333333</v>
      </c>
      <c r="K1232" s="68">
        <f>DATE(YEAR(tbl_raw_data[[#This Row],[Date Actioned]]),MONTH(tbl_raw_data[[#This Row],[Date Actioned]]),DAY(tbl_raw_data[[#This Row],[Date Actioned]]))</f>
        <v>45142</v>
      </c>
      <c r="L1232" s="65" t="str">
        <f>UPPER(TEXT(tbl_raw_data[[#This Row],[updated_date]],"MMMM"))</f>
        <v>AUGUST</v>
      </c>
      <c r="M1232" s="65" t="str">
        <f>"WEEK "&amp;IF(ROUNDUP(DAY(tbl_raw_data[[#This Row],[updated_date]])/7,0)=5,4,ROUNDUP(DAY(tbl_raw_data[[#This Row],[updated_date]])/7,0))</f>
        <v>WEEK 1</v>
      </c>
      <c r="N1232" s="71" t="str">
        <f>UPPER(VLOOKUP(tbl_raw_data[[#This Row],[Analyst]],settings!$A$1:$B$15,2,0))</f>
        <v>NAVED</v>
      </c>
      <c r="O1232" s="71" t="str">
        <f>TRIM(UPPER(tbl_raw_data[[#This Row],[Outcome]]))</f>
        <v>APPROVE</v>
      </c>
      <c r="P1232" s="71" t="str">
        <f>TRIM(UPPER(tbl_raw_data[[#This Row],[Queue Name]]))</f>
        <v>CONSUMER POST BUREAU</v>
      </c>
      <c r="Q1232" s="71" t="str">
        <f>IF(tbl_raw_data[[#This Row],[time_taken_in_min]]&lt;=settings!$D$2,"SLA_MET","SLA_NOT_MET")</f>
        <v>SLA_MET</v>
      </c>
    </row>
    <row r="1233" spans="1:17" hidden="1" x14ac:dyDescent="0.3">
      <c r="A1233" s="5" t="s">
        <v>2196</v>
      </c>
      <c r="B1233" s="36">
        <v>45142.559293981481</v>
      </c>
      <c r="C1233" s="37">
        <v>45142.565381944441</v>
      </c>
      <c r="D1233" s="6" t="s">
        <v>10</v>
      </c>
      <c r="E1233" s="6" t="s">
        <v>11</v>
      </c>
      <c r="F1233" s="6" t="s">
        <v>206</v>
      </c>
      <c r="G1233" s="6" t="s">
        <v>15</v>
      </c>
      <c r="H1233" s="84" t="str">
        <f t="shared" si="19"/>
        <v>Reason Unknown</v>
      </c>
      <c r="I1233" s="63">
        <f>(tbl_raw_data[[#This Row],[Date Actioned]])-(tbl_raw_data[[#This Row],[Date Tagged]])</f>
        <v>6.0879629600094631E-3</v>
      </c>
      <c r="J1233" s="66">
        <f>HOUR(tbl_raw_data[[#This Row],[time_taken]])*60+MINUTE(tbl_raw_data[[#This Row],[time_taken]])+SECOND(tbl_raw_data[[#This Row],[time_taken]])/60</f>
        <v>8.7666666666666675</v>
      </c>
      <c r="K1233" s="68">
        <f>DATE(YEAR(tbl_raw_data[[#This Row],[Date Actioned]]),MONTH(tbl_raw_data[[#This Row],[Date Actioned]]),DAY(tbl_raw_data[[#This Row],[Date Actioned]]))</f>
        <v>45142</v>
      </c>
      <c r="L1233" s="65" t="str">
        <f>UPPER(TEXT(tbl_raw_data[[#This Row],[updated_date]],"MMMM"))</f>
        <v>AUGUST</v>
      </c>
      <c r="M1233" s="65" t="str">
        <f>"WEEK "&amp;IF(ROUNDUP(DAY(tbl_raw_data[[#This Row],[updated_date]])/7,0)=5,4,ROUNDUP(DAY(tbl_raw_data[[#This Row],[updated_date]])/7,0))</f>
        <v>WEEK 1</v>
      </c>
      <c r="N1233" s="71" t="str">
        <f>UPPER(VLOOKUP(tbl_raw_data[[#This Row],[Analyst]],settings!$A$1:$B$15,2,0))</f>
        <v>HARDIK</v>
      </c>
      <c r="O1233" s="71" t="str">
        <f>TRIM(UPPER(tbl_raw_data[[#This Row],[Outcome]]))</f>
        <v>APPROVE</v>
      </c>
      <c r="P1233" s="71" t="str">
        <f>TRIM(UPPER(tbl_raw_data[[#This Row],[Queue Name]]))</f>
        <v>CONSUMER EXISTING</v>
      </c>
      <c r="Q1233" s="71" t="str">
        <f>IF(tbl_raw_data[[#This Row],[time_taken_in_min]]&lt;=settings!$D$2,"SLA_MET","SLA_NOT_MET")</f>
        <v>SLA_MET</v>
      </c>
    </row>
    <row r="1234" spans="1:17" hidden="1" x14ac:dyDescent="0.3">
      <c r="A1234" s="7" t="s">
        <v>2197</v>
      </c>
      <c r="B1234" s="34">
        <v>45142.560046296298</v>
      </c>
      <c r="C1234" s="38">
        <v>45142.564571759256</v>
      </c>
      <c r="D1234" s="3" t="s">
        <v>10</v>
      </c>
      <c r="E1234" s="3" t="s">
        <v>11</v>
      </c>
      <c r="F1234" s="3" t="s">
        <v>207</v>
      </c>
      <c r="G1234" s="3" t="s">
        <v>26</v>
      </c>
      <c r="H1234" s="84" t="str">
        <f t="shared" si="19"/>
        <v>Reason Unknown</v>
      </c>
      <c r="I1234" s="63">
        <f>(tbl_raw_data[[#This Row],[Date Actioned]])-(tbl_raw_data[[#This Row],[Date Tagged]])</f>
        <v>4.5254629585542716E-3</v>
      </c>
      <c r="J1234" s="66">
        <f>HOUR(tbl_raw_data[[#This Row],[time_taken]])*60+MINUTE(tbl_raw_data[[#This Row],[time_taken]])+SECOND(tbl_raw_data[[#This Row],[time_taken]])/60</f>
        <v>6.5166666666666666</v>
      </c>
      <c r="K1234" s="68">
        <f>DATE(YEAR(tbl_raw_data[[#This Row],[Date Actioned]]),MONTH(tbl_raw_data[[#This Row],[Date Actioned]]),DAY(tbl_raw_data[[#This Row],[Date Actioned]]))</f>
        <v>45142</v>
      </c>
      <c r="L1234" s="65" t="str">
        <f>UPPER(TEXT(tbl_raw_data[[#This Row],[updated_date]],"MMMM"))</f>
        <v>AUGUST</v>
      </c>
      <c r="M1234" s="65" t="str">
        <f>"WEEK "&amp;IF(ROUNDUP(DAY(tbl_raw_data[[#This Row],[updated_date]])/7,0)=5,4,ROUNDUP(DAY(tbl_raw_data[[#This Row],[updated_date]])/7,0))</f>
        <v>WEEK 1</v>
      </c>
      <c r="N1234" s="71" t="str">
        <f>UPPER(VLOOKUP(tbl_raw_data[[#This Row],[Analyst]],settings!$A$1:$B$15,2,0))</f>
        <v>RAJ</v>
      </c>
      <c r="O1234" s="71" t="str">
        <f>TRIM(UPPER(tbl_raw_data[[#This Row],[Outcome]]))</f>
        <v>APPROVE</v>
      </c>
      <c r="P1234" s="71" t="str">
        <f>TRIM(UPPER(tbl_raw_data[[#This Row],[Queue Name]]))</f>
        <v>CONSUMER EXISTING</v>
      </c>
      <c r="Q1234" s="71" t="str">
        <f>IF(tbl_raw_data[[#This Row],[time_taken_in_min]]&lt;=settings!$D$2,"SLA_MET","SLA_NOT_MET")</f>
        <v>SLA_MET</v>
      </c>
    </row>
    <row r="1235" spans="1:17" hidden="1" x14ac:dyDescent="0.3">
      <c r="A1235" s="1" t="s">
        <v>2198</v>
      </c>
      <c r="B1235" s="36">
        <v>45142.563831018517</v>
      </c>
      <c r="C1235" s="39">
        <v>45142.591631944444</v>
      </c>
      <c r="D1235" s="8" t="s">
        <v>15</v>
      </c>
      <c r="E1235" s="6" t="s">
        <v>8</v>
      </c>
      <c r="F1235" s="8" t="s">
        <v>21</v>
      </c>
      <c r="G1235" s="9"/>
      <c r="H1235" s="84" t="str">
        <f t="shared" si="19"/>
        <v>Reason Unknown</v>
      </c>
      <c r="I1235" s="63">
        <f>(tbl_raw_data[[#This Row],[Date Actioned]])-(tbl_raw_data[[#This Row],[Date Tagged]])</f>
        <v>2.7800925927294884E-2</v>
      </c>
      <c r="J1235" s="66">
        <f>HOUR(tbl_raw_data[[#This Row],[time_taken]])*60+MINUTE(tbl_raw_data[[#This Row],[time_taken]])+SECOND(tbl_raw_data[[#This Row],[time_taken]])/60</f>
        <v>40.033333333333331</v>
      </c>
      <c r="K1235" s="68">
        <f>DATE(YEAR(tbl_raw_data[[#This Row],[Date Actioned]]),MONTH(tbl_raw_data[[#This Row],[Date Actioned]]),DAY(tbl_raw_data[[#This Row],[Date Actioned]]))</f>
        <v>45142</v>
      </c>
      <c r="L1235" s="65" t="str">
        <f>UPPER(TEXT(tbl_raw_data[[#This Row],[updated_date]],"MMMM"))</f>
        <v>AUGUST</v>
      </c>
      <c r="M1235" s="65" t="str">
        <f>"WEEK "&amp;IF(ROUNDUP(DAY(tbl_raw_data[[#This Row],[updated_date]])/7,0)=5,4,ROUNDUP(DAY(tbl_raw_data[[#This Row],[updated_date]])/7,0))</f>
        <v>WEEK 1</v>
      </c>
      <c r="N1235" s="71" t="str">
        <f>UPPER(VLOOKUP(tbl_raw_data[[#This Row],[Analyst]],settings!$A$1:$B$15,2,0))</f>
        <v>SHAHID</v>
      </c>
      <c r="O1235" s="71" t="str">
        <f>TRIM(UPPER(tbl_raw_data[[#This Row],[Outcome]]))</f>
        <v>APPROVE</v>
      </c>
      <c r="P1235" s="71" t="str">
        <f>TRIM(UPPER(tbl_raw_data[[#This Row],[Queue Name]]))</f>
        <v>CONSUMER POST BUREAU</v>
      </c>
      <c r="Q1235" s="71" t="str">
        <f>IF(tbl_raw_data[[#This Row],[time_taken_in_min]]&lt;=settings!$D$2,"SLA_MET","SLA_NOT_MET")</f>
        <v>SLA_NOT_MET</v>
      </c>
    </row>
    <row r="1236" spans="1:17" hidden="1" x14ac:dyDescent="0.3">
      <c r="A1236" s="5" t="s">
        <v>2199</v>
      </c>
      <c r="B1236" s="34">
        <v>45142.565868055557</v>
      </c>
      <c r="C1236" s="35">
        <v>45142.59101851852</v>
      </c>
      <c r="D1236" s="2" t="s">
        <v>15</v>
      </c>
      <c r="E1236" s="3" t="s">
        <v>11</v>
      </c>
      <c r="F1236" s="2" t="s">
        <v>9</v>
      </c>
      <c r="G1236" s="4"/>
      <c r="H1236" s="84" t="str">
        <f t="shared" si="19"/>
        <v>Reason Unknown</v>
      </c>
      <c r="I1236" s="63">
        <f>(tbl_raw_data[[#This Row],[Date Actioned]])-(tbl_raw_data[[#This Row],[Date Tagged]])</f>
        <v>2.5150462963210884E-2</v>
      </c>
      <c r="J1236" s="66">
        <f>HOUR(tbl_raw_data[[#This Row],[time_taken]])*60+MINUTE(tbl_raw_data[[#This Row],[time_taken]])+SECOND(tbl_raw_data[[#This Row],[time_taken]])/60</f>
        <v>36.216666666666669</v>
      </c>
      <c r="K1236" s="68">
        <f>DATE(YEAR(tbl_raw_data[[#This Row],[Date Actioned]]),MONTH(tbl_raw_data[[#This Row],[Date Actioned]]),DAY(tbl_raw_data[[#This Row],[Date Actioned]]))</f>
        <v>45142</v>
      </c>
      <c r="L1236" s="65" t="str">
        <f>UPPER(TEXT(tbl_raw_data[[#This Row],[updated_date]],"MMMM"))</f>
        <v>AUGUST</v>
      </c>
      <c r="M1236" s="65" t="str">
        <f>"WEEK "&amp;IF(ROUNDUP(DAY(tbl_raw_data[[#This Row],[updated_date]])/7,0)=5,4,ROUNDUP(DAY(tbl_raw_data[[#This Row],[updated_date]])/7,0))</f>
        <v>WEEK 1</v>
      </c>
      <c r="N1236" s="71" t="str">
        <f>UPPER(VLOOKUP(tbl_raw_data[[#This Row],[Analyst]],settings!$A$1:$B$15,2,0))</f>
        <v>QUADIR</v>
      </c>
      <c r="O1236" s="71" t="str">
        <f>TRIM(UPPER(tbl_raw_data[[#This Row],[Outcome]]))</f>
        <v>APPROVE</v>
      </c>
      <c r="P1236" s="71" t="str">
        <f>TRIM(UPPER(tbl_raw_data[[#This Row],[Queue Name]]))</f>
        <v>CONSUMER EXISTING</v>
      </c>
      <c r="Q1236" s="71" t="str">
        <f>IF(tbl_raw_data[[#This Row],[time_taken_in_min]]&lt;=settings!$D$2,"SLA_MET","SLA_NOT_MET")</f>
        <v>SLA_NOT_MET</v>
      </c>
    </row>
    <row r="1237" spans="1:17" hidden="1" x14ac:dyDescent="0.3">
      <c r="A1237" s="7" t="s">
        <v>2200</v>
      </c>
      <c r="B1237" s="36">
        <v>45142.567314814813</v>
      </c>
      <c r="C1237" s="39">
        <v>45142.594664351855</v>
      </c>
      <c r="D1237" s="8" t="s">
        <v>15</v>
      </c>
      <c r="E1237" s="6" t="s">
        <v>8</v>
      </c>
      <c r="F1237" s="8" t="s">
        <v>191</v>
      </c>
      <c r="G1237" s="9"/>
      <c r="H1237" s="84" t="str">
        <f t="shared" si="19"/>
        <v>Reason Unknown</v>
      </c>
      <c r="I1237" s="63">
        <f>(tbl_raw_data[[#This Row],[Date Actioned]])-(tbl_raw_data[[#This Row],[Date Tagged]])</f>
        <v>2.7349537042027805E-2</v>
      </c>
      <c r="J1237" s="66">
        <f>HOUR(tbl_raw_data[[#This Row],[time_taken]])*60+MINUTE(tbl_raw_data[[#This Row],[time_taken]])+SECOND(tbl_raw_data[[#This Row],[time_taken]])/60</f>
        <v>39.383333333333333</v>
      </c>
      <c r="K1237" s="68">
        <f>DATE(YEAR(tbl_raw_data[[#This Row],[Date Actioned]]),MONTH(tbl_raw_data[[#This Row],[Date Actioned]]),DAY(tbl_raw_data[[#This Row],[Date Actioned]]))</f>
        <v>45142</v>
      </c>
      <c r="L1237" s="65" t="str">
        <f>UPPER(TEXT(tbl_raw_data[[#This Row],[updated_date]],"MMMM"))</f>
        <v>AUGUST</v>
      </c>
      <c r="M1237" s="65" t="str">
        <f>"WEEK "&amp;IF(ROUNDUP(DAY(tbl_raw_data[[#This Row],[updated_date]])/7,0)=5,4,ROUNDUP(DAY(tbl_raw_data[[#This Row],[updated_date]])/7,0))</f>
        <v>WEEK 1</v>
      </c>
      <c r="N1237" s="71" t="str">
        <f>UPPER(VLOOKUP(tbl_raw_data[[#This Row],[Analyst]],settings!$A$1:$B$15,2,0))</f>
        <v>JULIA</v>
      </c>
      <c r="O1237" s="71" t="str">
        <f>TRIM(UPPER(tbl_raw_data[[#This Row],[Outcome]]))</f>
        <v>APPROVE</v>
      </c>
      <c r="P1237" s="71" t="str">
        <f>TRIM(UPPER(tbl_raw_data[[#This Row],[Queue Name]]))</f>
        <v>CONSUMER POST BUREAU</v>
      </c>
      <c r="Q1237" s="71" t="str">
        <f>IF(tbl_raw_data[[#This Row],[time_taken_in_min]]&lt;=settings!$D$2,"SLA_MET","SLA_NOT_MET")</f>
        <v>SLA_NOT_MET</v>
      </c>
    </row>
    <row r="1238" spans="1:17" hidden="1" x14ac:dyDescent="0.3">
      <c r="A1238" s="1" t="s">
        <v>2201</v>
      </c>
      <c r="B1238" s="34">
        <v>45142.567361111112</v>
      </c>
      <c r="C1238" s="35">
        <v>45142.598101851851</v>
      </c>
      <c r="D1238" s="2" t="s">
        <v>15</v>
      </c>
      <c r="E1238" s="3" t="s">
        <v>8</v>
      </c>
      <c r="F1238" s="2" t="s">
        <v>9</v>
      </c>
      <c r="G1238" s="4"/>
      <c r="H1238" s="84" t="str">
        <f t="shared" si="19"/>
        <v>Reason Unknown</v>
      </c>
      <c r="I1238" s="63">
        <f>(tbl_raw_data[[#This Row],[Date Actioned]])-(tbl_raw_data[[#This Row],[Date Tagged]])</f>
        <v>3.0740740738110617E-2</v>
      </c>
      <c r="J1238" s="66">
        <f>HOUR(tbl_raw_data[[#This Row],[time_taken]])*60+MINUTE(tbl_raw_data[[#This Row],[time_taken]])+SECOND(tbl_raw_data[[#This Row],[time_taken]])/60</f>
        <v>44.266666666666666</v>
      </c>
      <c r="K1238" s="68">
        <f>DATE(YEAR(tbl_raw_data[[#This Row],[Date Actioned]]),MONTH(tbl_raw_data[[#This Row],[Date Actioned]]),DAY(tbl_raw_data[[#This Row],[Date Actioned]]))</f>
        <v>45142</v>
      </c>
      <c r="L1238" s="65" t="str">
        <f>UPPER(TEXT(tbl_raw_data[[#This Row],[updated_date]],"MMMM"))</f>
        <v>AUGUST</v>
      </c>
      <c r="M1238" s="65" t="str">
        <f>"WEEK "&amp;IF(ROUNDUP(DAY(tbl_raw_data[[#This Row],[updated_date]])/7,0)=5,4,ROUNDUP(DAY(tbl_raw_data[[#This Row],[updated_date]])/7,0))</f>
        <v>WEEK 1</v>
      </c>
      <c r="N1238" s="71" t="str">
        <f>UPPER(VLOOKUP(tbl_raw_data[[#This Row],[Analyst]],settings!$A$1:$B$15,2,0))</f>
        <v>QUADIR</v>
      </c>
      <c r="O1238" s="71" t="str">
        <f>TRIM(UPPER(tbl_raw_data[[#This Row],[Outcome]]))</f>
        <v>APPROVE</v>
      </c>
      <c r="P1238" s="71" t="str">
        <f>TRIM(UPPER(tbl_raw_data[[#This Row],[Queue Name]]))</f>
        <v>CONSUMER POST BUREAU</v>
      </c>
      <c r="Q1238" s="71" t="str">
        <f>IF(tbl_raw_data[[#This Row],[time_taken_in_min]]&lt;=settings!$D$2,"SLA_MET","SLA_NOT_MET")</f>
        <v>SLA_NOT_MET</v>
      </c>
    </row>
    <row r="1239" spans="1:17" hidden="1" x14ac:dyDescent="0.3">
      <c r="A1239" s="5" t="s">
        <v>2202</v>
      </c>
      <c r="B1239" s="36">
        <v>45142.56827546296</v>
      </c>
      <c r="C1239" s="39">
        <v>45142.59983796296</v>
      </c>
      <c r="D1239" s="8" t="s">
        <v>15</v>
      </c>
      <c r="E1239" s="6" t="s">
        <v>11</v>
      </c>
      <c r="F1239" s="8" t="s">
        <v>21</v>
      </c>
      <c r="G1239" s="9"/>
      <c r="H1239" s="84" t="str">
        <f t="shared" si="19"/>
        <v>Reason Unknown</v>
      </c>
      <c r="I1239" s="63">
        <f>(tbl_raw_data[[#This Row],[Date Actioned]])-(tbl_raw_data[[#This Row],[Date Tagged]])</f>
        <v>3.1562500000291038E-2</v>
      </c>
      <c r="J1239" s="66">
        <f>HOUR(tbl_raw_data[[#This Row],[time_taken]])*60+MINUTE(tbl_raw_data[[#This Row],[time_taken]])+SECOND(tbl_raw_data[[#This Row],[time_taken]])/60</f>
        <v>45.45</v>
      </c>
      <c r="K1239" s="68">
        <f>DATE(YEAR(tbl_raw_data[[#This Row],[Date Actioned]]),MONTH(tbl_raw_data[[#This Row],[Date Actioned]]),DAY(tbl_raw_data[[#This Row],[Date Actioned]]))</f>
        <v>45142</v>
      </c>
      <c r="L1239" s="65" t="str">
        <f>UPPER(TEXT(tbl_raw_data[[#This Row],[updated_date]],"MMMM"))</f>
        <v>AUGUST</v>
      </c>
      <c r="M1239" s="65" t="str">
        <f>"WEEK "&amp;IF(ROUNDUP(DAY(tbl_raw_data[[#This Row],[updated_date]])/7,0)=5,4,ROUNDUP(DAY(tbl_raw_data[[#This Row],[updated_date]])/7,0))</f>
        <v>WEEK 1</v>
      </c>
      <c r="N1239" s="71" t="str">
        <f>UPPER(VLOOKUP(tbl_raw_data[[#This Row],[Analyst]],settings!$A$1:$B$15,2,0))</f>
        <v>SHAHID</v>
      </c>
      <c r="O1239" s="71" t="str">
        <f>TRIM(UPPER(tbl_raw_data[[#This Row],[Outcome]]))</f>
        <v>APPROVE</v>
      </c>
      <c r="P1239" s="71" t="str">
        <f>TRIM(UPPER(tbl_raw_data[[#This Row],[Queue Name]]))</f>
        <v>CONSUMER EXISTING</v>
      </c>
      <c r="Q1239" s="71" t="str">
        <f>IF(tbl_raw_data[[#This Row],[time_taken_in_min]]&lt;=settings!$D$2,"SLA_MET","SLA_NOT_MET")</f>
        <v>SLA_NOT_MET</v>
      </c>
    </row>
    <row r="1240" spans="1:17" hidden="1" x14ac:dyDescent="0.3">
      <c r="A1240" s="7" t="s">
        <v>2203</v>
      </c>
      <c r="B1240" s="34">
        <v>45142.569490740738</v>
      </c>
      <c r="C1240" s="38">
        <v>45142.571921296294</v>
      </c>
      <c r="D1240" s="3" t="s">
        <v>10</v>
      </c>
      <c r="E1240" s="3" t="s">
        <v>18</v>
      </c>
      <c r="F1240" s="3" t="s">
        <v>207</v>
      </c>
      <c r="G1240" s="3" t="s">
        <v>23</v>
      </c>
      <c r="H1240" s="84" t="str">
        <f t="shared" si="19"/>
        <v>Reason Unknown</v>
      </c>
      <c r="I1240" s="63">
        <f>(tbl_raw_data[[#This Row],[Date Actioned]])-(tbl_raw_data[[#This Row],[Date Tagged]])</f>
        <v>2.4305555562023073E-3</v>
      </c>
      <c r="J1240" s="66">
        <f>HOUR(tbl_raw_data[[#This Row],[time_taken]])*60+MINUTE(tbl_raw_data[[#This Row],[time_taken]])+SECOND(tbl_raw_data[[#This Row],[time_taken]])/60</f>
        <v>3.5</v>
      </c>
      <c r="K1240" s="68">
        <f>DATE(YEAR(tbl_raw_data[[#This Row],[Date Actioned]]),MONTH(tbl_raw_data[[#This Row],[Date Actioned]]),DAY(tbl_raw_data[[#This Row],[Date Actioned]]))</f>
        <v>45142</v>
      </c>
      <c r="L1240" s="65" t="str">
        <f>UPPER(TEXT(tbl_raw_data[[#This Row],[updated_date]],"MMMM"))</f>
        <v>AUGUST</v>
      </c>
      <c r="M1240" s="65" t="str">
        <f>"WEEK "&amp;IF(ROUNDUP(DAY(tbl_raw_data[[#This Row],[updated_date]])/7,0)=5,4,ROUNDUP(DAY(tbl_raw_data[[#This Row],[updated_date]])/7,0))</f>
        <v>WEEK 1</v>
      </c>
      <c r="N1240" s="71" t="str">
        <f>UPPER(VLOOKUP(tbl_raw_data[[#This Row],[Analyst]],settings!$A$1:$B$15,2,0))</f>
        <v>RAJ</v>
      </c>
      <c r="O1240" s="71" t="str">
        <f>TRIM(UPPER(tbl_raw_data[[#This Row],[Outcome]]))</f>
        <v>APPROVE</v>
      </c>
      <c r="P1240" s="71" t="str">
        <f>TRIM(UPPER(tbl_raw_data[[#This Row],[Queue Name]]))</f>
        <v>CONSUMER PRE BUREAU</v>
      </c>
      <c r="Q1240" s="71" t="str">
        <f>IF(tbl_raw_data[[#This Row],[time_taken_in_min]]&lt;=settings!$D$2,"SLA_MET","SLA_NOT_MET")</f>
        <v>SLA_MET</v>
      </c>
    </row>
    <row r="1241" spans="1:17" hidden="1" x14ac:dyDescent="0.3">
      <c r="A1241" s="1" t="s">
        <v>2204</v>
      </c>
      <c r="B1241" s="36">
        <v>45142.571921296294</v>
      </c>
      <c r="C1241" s="37">
        <v>45142.576643518521</v>
      </c>
      <c r="D1241" s="6" t="s">
        <v>10</v>
      </c>
      <c r="E1241" s="6" t="s">
        <v>11</v>
      </c>
      <c r="F1241" s="6" t="s">
        <v>207</v>
      </c>
      <c r="G1241" s="6" t="s">
        <v>26</v>
      </c>
      <c r="H1241" s="84" t="str">
        <f t="shared" si="19"/>
        <v>Reason Unknown</v>
      </c>
      <c r="I1241" s="63">
        <f>(tbl_raw_data[[#This Row],[Date Actioned]])-(tbl_raw_data[[#This Row],[Date Tagged]])</f>
        <v>4.7222222274285741E-3</v>
      </c>
      <c r="J1241" s="66">
        <f>HOUR(tbl_raw_data[[#This Row],[time_taken]])*60+MINUTE(tbl_raw_data[[#This Row],[time_taken]])+SECOND(tbl_raw_data[[#This Row],[time_taken]])/60</f>
        <v>6.8</v>
      </c>
      <c r="K1241" s="68">
        <f>DATE(YEAR(tbl_raw_data[[#This Row],[Date Actioned]]),MONTH(tbl_raw_data[[#This Row],[Date Actioned]]),DAY(tbl_raw_data[[#This Row],[Date Actioned]]))</f>
        <v>45142</v>
      </c>
      <c r="L1241" s="65" t="str">
        <f>UPPER(TEXT(tbl_raw_data[[#This Row],[updated_date]],"MMMM"))</f>
        <v>AUGUST</v>
      </c>
      <c r="M1241" s="65" t="str">
        <f>"WEEK "&amp;IF(ROUNDUP(DAY(tbl_raw_data[[#This Row],[updated_date]])/7,0)=5,4,ROUNDUP(DAY(tbl_raw_data[[#This Row],[updated_date]])/7,0))</f>
        <v>WEEK 1</v>
      </c>
      <c r="N1241" s="71" t="str">
        <f>UPPER(VLOOKUP(tbl_raw_data[[#This Row],[Analyst]],settings!$A$1:$B$15,2,0))</f>
        <v>RAJ</v>
      </c>
      <c r="O1241" s="71" t="str">
        <f>TRIM(UPPER(tbl_raw_data[[#This Row],[Outcome]]))</f>
        <v>APPROVE</v>
      </c>
      <c r="P1241" s="71" t="str">
        <f>TRIM(UPPER(tbl_raw_data[[#This Row],[Queue Name]]))</f>
        <v>CONSUMER EXISTING</v>
      </c>
      <c r="Q1241" s="71" t="str">
        <f>IF(tbl_raw_data[[#This Row],[time_taken_in_min]]&lt;=settings!$D$2,"SLA_MET","SLA_NOT_MET")</f>
        <v>SLA_MET</v>
      </c>
    </row>
    <row r="1242" spans="1:17" hidden="1" x14ac:dyDescent="0.3">
      <c r="A1242" s="5" t="s">
        <v>2205</v>
      </c>
      <c r="B1242" s="34">
        <v>45142.572465277779</v>
      </c>
      <c r="C1242" s="35">
        <v>45142.60255787037</v>
      </c>
      <c r="D1242" s="2" t="s">
        <v>15</v>
      </c>
      <c r="E1242" s="3" t="s">
        <v>11</v>
      </c>
      <c r="F1242" s="2" t="s">
        <v>191</v>
      </c>
      <c r="G1242" s="4"/>
      <c r="H1242" s="84" t="str">
        <f t="shared" si="19"/>
        <v>Reason Unknown</v>
      </c>
      <c r="I1242" s="63">
        <f>(tbl_raw_data[[#This Row],[Date Actioned]])-(tbl_raw_data[[#This Row],[Date Tagged]])</f>
        <v>3.0092592591245193E-2</v>
      </c>
      <c r="J1242" s="66">
        <f>HOUR(tbl_raw_data[[#This Row],[time_taken]])*60+MINUTE(tbl_raw_data[[#This Row],[time_taken]])+SECOND(tbl_raw_data[[#This Row],[time_taken]])/60</f>
        <v>43.333333333333336</v>
      </c>
      <c r="K1242" s="68">
        <f>DATE(YEAR(tbl_raw_data[[#This Row],[Date Actioned]]),MONTH(tbl_raw_data[[#This Row],[Date Actioned]]),DAY(tbl_raw_data[[#This Row],[Date Actioned]]))</f>
        <v>45142</v>
      </c>
      <c r="L1242" s="65" t="str">
        <f>UPPER(TEXT(tbl_raw_data[[#This Row],[updated_date]],"MMMM"))</f>
        <v>AUGUST</v>
      </c>
      <c r="M1242" s="65" t="str">
        <f>"WEEK "&amp;IF(ROUNDUP(DAY(tbl_raw_data[[#This Row],[updated_date]])/7,0)=5,4,ROUNDUP(DAY(tbl_raw_data[[#This Row],[updated_date]])/7,0))</f>
        <v>WEEK 1</v>
      </c>
      <c r="N1242" s="71" t="str">
        <f>UPPER(VLOOKUP(tbl_raw_data[[#This Row],[Analyst]],settings!$A$1:$B$15,2,0))</f>
        <v>JULIA</v>
      </c>
      <c r="O1242" s="71" t="str">
        <f>TRIM(UPPER(tbl_raw_data[[#This Row],[Outcome]]))</f>
        <v>APPROVE</v>
      </c>
      <c r="P1242" s="71" t="str">
        <f>TRIM(UPPER(tbl_raw_data[[#This Row],[Queue Name]]))</f>
        <v>CONSUMER EXISTING</v>
      </c>
      <c r="Q1242" s="71" t="str">
        <f>IF(tbl_raw_data[[#This Row],[time_taken_in_min]]&lt;=settings!$D$2,"SLA_MET","SLA_NOT_MET")</f>
        <v>SLA_NOT_MET</v>
      </c>
    </row>
    <row r="1243" spans="1:17" hidden="1" x14ac:dyDescent="0.3">
      <c r="A1243" s="7" t="s">
        <v>2206</v>
      </c>
      <c r="B1243" s="36">
        <v>45142.572638888887</v>
      </c>
      <c r="C1243" s="37">
        <v>45142.57916666667</v>
      </c>
      <c r="D1243" s="6" t="s">
        <v>10</v>
      </c>
      <c r="E1243" s="6" t="s">
        <v>11</v>
      </c>
      <c r="F1243" s="6" t="s">
        <v>19</v>
      </c>
      <c r="G1243" s="6" t="s">
        <v>26</v>
      </c>
      <c r="H1243" s="84" t="str">
        <f t="shared" si="19"/>
        <v>Reason Unknown</v>
      </c>
      <c r="I1243" s="63">
        <f>(tbl_raw_data[[#This Row],[Date Actioned]])-(tbl_raw_data[[#This Row],[Date Tagged]])</f>
        <v>6.5277777830488048E-3</v>
      </c>
      <c r="J1243" s="66">
        <f>HOUR(tbl_raw_data[[#This Row],[time_taken]])*60+MINUTE(tbl_raw_data[[#This Row],[time_taken]])+SECOND(tbl_raw_data[[#This Row],[time_taken]])/60</f>
        <v>9.4</v>
      </c>
      <c r="K1243" s="68">
        <f>DATE(YEAR(tbl_raw_data[[#This Row],[Date Actioned]]),MONTH(tbl_raw_data[[#This Row],[Date Actioned]]),DAY(tbl_raw_data[[#This Row],[Date Actioned]]))</f>
        <v>45142</v>
      </c>
      <c r="L1243" s="65" t="str">
        <f>UPPER(TEXT(tbl_raw_data[[#This Row],[updated_date]],"MMMM"))</f>
        <v>AUGUST</v>
      </c>
      <c r="M1243" s="65" t="str">
        <f>"WEEK "&amp;IF(ROUNDUP(DAY(tbl_raw_data[[#This Row],[updated_date]])/7,0)=5,4,ROUNDUP(DAY(tbl_raw_data[[#This Row],[updated_date]])/7,0))</f>
        <v>WEEK 1</v>
      </c>
      <c r="N1243" s="71" t="str">
        <f>UPPER(VLOOKUP(tbl_raw_data[[#This Row],[Analyst]],settings!$A$1:$B$15,2,0))</f>
        <v>NAVED</v>
      </c>
      <c r="O1243" s="71" t="str">
        <f>TRIM(UPPER(tbl_raw_data[[#This Row],[Outcome]]))</f>
        <v>APPROVE</v>
      </c>
      <c r="P1243" s="71" t="str">
        <f>TRIM(UPPER(tbl_raw_data[[#This Row],[Queue Name]]))</f>
        <v>CONSUMER EXISTING</v>
      </c>
      <c r="Q1243" s="71" t="str">
        <f>IF(tbl_raw_data[[#This Row],[time_taken_in_min]]&lt;=settings!$D$2,"SLA_MET","SLA_NOT_MET")</f>
        <v>SLA_MET</v>
      </c>
    </row>
    <row r="1244" spans="1:17" hidden="1" x14ac:dyDescent="0.3">
      <c r="A1244" s="1" t="s">
        <v>2207</v>
      </c>
      <c r="B1244" s="34">
        <v>45142.574282407404</v>
      </c>
      <c r="C1244" s="38">
        <v>45142.581620370373</v>
      </c>
      <c r="D1244" s="3" t="s">
        <v>10</v>
      </c>
      <c r="E1244" s="3" t="s">
        <v>11</v>
      </c>
      <c r="F1244" s="3" t="s">
        <v>207</v>
      </c>
      <c r="G1244" s="3" t="s">
        <v>26</v>
      </c>
      <c r="H1244" s="84" t="str">
        <f t="shared" si="19"/>
        <v>Reason Unknown</v>
      </c>
      <c r="I1244" s="63">
        <f>(tbl_raw_data[[#This Row],[Date Actioned]])-(tbl_raw_data[[#This Row],[Date Tagged]])</f>
        <v>7.337962968449574E-3</v>
      </c>
      <c r="J1244" s="66">
        <f>HOUR(tbl_raw_data[[#This Row],[time_taken]])*60+MINUTE(tbl_raw_data[[#This Row],[time_taken]])+SECOND(tbl_raw_data[[#This Row],[time_taken]])/60</f>
        <v>10.566666666666666</v>
      </c>
      <c r="K1244" s="68">
        <f>DATE(YEAR(tbl_raw_data[[#This Row],[Date Actioned]]),MONTH(tbl_raw_data[[#This Row],[Date Actioned]]),DAY(tbl_raw_data[[#This Row],[Date Actioned]]))</f>
        <v>45142</v>
      </c>
      <c r="L1244" s="65" t="str">
        <f>UPPER(TEXT(tbl_raw_data[[#This Row],[updated_date]],"MMMM"))</f>
        <v>AUGUST</v>
      </c>
      <c r="M1244" s="65" t="str">
        <f>"WEEK "&amp;IF(ROUNDUP(DAY(tbl_raw_data[[#This Row],[updated_date]])/7,0)=5,4,ROUNDUP(DAY(tbl_raw_data[[#This Row],[updated_date]])/7,0))</f>
        <v>WEEK 1</v>
      </c>
      <c r="N1244" s="71" t="str">
        <f>UPPER(VLOOKUP(tbl_raw_data[[#This Row],[Analyst]],settings!$A$1:$B$15,2,0))</f>
        <v>RAJ</v>
      </c>
      <c r="O1244" s="71" t="str">
        <f>TRIM(UPPER(tbl_raw_data[[#This Row],[Outcome]]))</f>
        <v>APPROVE</v>
      </c>
      <c r="P1244" s="71" t="str">
        <f>TRIM(UPPER(tbl_raw_data[[#This Row],[Queue Name]]))</f>
        <v>CONSUMER EXISTING</v>
      </c>
      <c r="Q1244" s="71" t="str">
        <f>IF(tbl_raw_data[[#This Row],[time_taken_in_min]]&lt;=settings!$D$2,"SLA_MET","SLA_NOT_MET")</f>
        <v>SLA_MET</v>
      </c>
    </row>
    <row r="1245" spans="1:17" hidden="1" x14ac:dyDescent="0.3">
      <c r="A1245" s="5" t="s">
        <v>2208</v>
      </c>
      <c r="B1245" s="36">
        <v>45142.574745370373</v>
      </c>
      <c r="C1245" s="39">
        <v>45142.605208333334</v>
      </c>
      <c r="D1245" s="8" t="s">
        <v>15</v>
      </c>
      <c r="E1245" s="6" t="s">
        <v>11</v>
      </c>
      <c r="F1245" s="8" t="s">
        <v>9</v>
      </c>
      <c r="G1245" s="9"/>
      <c r="H1245" s="84" t="str">
        <f t="shared" si="19"/>
        <v>Reason Unknown</v>
      </c>
      <c r="I1245" s="63">
        <f>(tbl_raw_data[[#This Row],[Date Actioned]])-(tbl_raw_data[[#This Row],[Date Tagged]])</f>
        <v>3.0462962960882578E-2</v>
      </c>
      <c r="J1245" s="66">
        <f>HOUR(tbl_raw_data[[#This Row],[time_taken]])*60+MINUTE(tbl_raw_data[[#This Row],[time_taken]])+SECOND(tbl_raw_data[[#This Row],[time_taken]])/60</f>
        <v>43.866666666666667</v>
      </c>
      <c r="K1245" s="68">
        <f>DATE(YEAR(tbl_raw_data[[#This Row],[Date Actioned]]),MONTH(tbl_raw_data[[#This Row],[Date Actioned]]),DAY(tbl_raw_data[[#This Row],[Date Actioned]]))</f>
        <v>45142</v>
      </c>
      <c r="L1245" s="65" t="str">
        <f>UPPER(TEXT(tbl_raw_data[[#This Row],[updated_date]],"MMMM"))</f>
        <v>AUGUST</v>
      </c>
      <c r="M1245" s="65" t="str">
        <f>"WEEK "&amp;IF(ROUNDUP(DAY(tbl_raw_data[[#This Row],[updated_date]])/7,0)=5,4,ROUNDUP(DAY(tbl_raw_data[[#This Row],[updated_date]])/7,0))</f>
        <v>WEEK 1</v>
      </c>
      <c r="N1245" s="71" t="str">
        <f>UPPER(VLOOKUP(tbl_raw_data[[#This Row],[Analyst]],settings!$A$1:$B$15,2,0))</f>
        <v>QUADIR</v>
      </c>
      <c r="O1245" s="71" t="str">
        <f>TRIM(UPPER(tbl_raw_data[[#This Row],[Outcome]]))</f>
        <v>APPROVE</v>
      </c>
      <c r="P1245" s="71" t="str">
        <f>TRIM(UPPER(tbl_raw_data[[#This Row],[Queue Name]]))</f>
        <v>CONSUMER EXISTING</v>
      </c>
      <c r="Q1245" s="71" t="str">
        <f>IF(tbl_raw_data[[#This Row],[time_taken_in_min]]&lt;=settings!$D$2,"SLA_MET","SLA_NOT_MET")</f>
        <v>SLA_NOT_MET</v>
      </c>
    </row>
    <row r="1246" spans="1:17" hidden="1" x14ac:dyDescent="0.3">
      <c r="A1246" s="7" t="s">
        <v>2209</v>
      </c>
      <c r="B1246" s="34">
        <v>45142.575150462966</v>
      </c>
      <c r="C1246" s="38">
        <v>45142.587210648147</v>
      </c>
      <c r="D1246" s="3" t="s">
        <v>10</v>
      </c>
      <c r="E1246" s="3" t="s">
        <v>18</v>
      </c>
      <c r="F1246" s="3" t="s">
        <v>19</v>
      </c>
      <c r="G1246" s="3" t="s">
        <v>16</v>
      </c>
      <c r="H1246" s="84" t="str">
        <f t="shared" si="19"/>
        <v>Reason Unknown</v>
      </c>
      <c r="I1246" s="63">
        <f>(tbl_raw_data[[#This Row],[Date Actioned]])-(tbl_raw_data[[#This Row],[Date Tagged]])</f>
        <v>1.2060185181326233E-2</v>
      </c>
      <c r="J1246" s="66">
        <f>HOUR(tbl_raw_data[[#This Row],[time_taken]])*60+MINUTE(tbl_raw_data[[#This Row],[time_taken]])+SECOND(tbl_raw_data[[#This Row],[time_taken]])/60</f>
        <v>17.366666666666667</v>
      </c>
      <c r="K1246" s="68">
        <f>DATE(YEAR(tbl_raw_data[[#This Row],[Date Actioned]]),MONTH(tbl_raw_data[[#This Row],[Date Actioned]]),DAY(tbl_raw_data[[#This Row],[Date Actioned]]))</f>
        <v>45142</v>
      </c>
      <c r="L1246" s="65" t="str">
        <f>UPPER(TEXT(tbl_raw_data[[#This Row],[updated_date]],"MMMM"))</f>
        <v>AUGUST</v>
      </c>
      <c r="M1246" s="65" t="str">
        <f>"WEEK "&amp;IF(ROUNDUP(DAY(tbl_raw_data[[#This Row],[updated_date]])/7,0)=5,4,ROUNDUP(DAY(tbl_raw_data[[#This Row],[updated_date]])/7,0))</f>
        <v>WEEK 1</v>
      </c>
      <c r="N1246" s="71" t="str">
        <f>UPPER(VLOOKUP(tbl_raw_data[[#This Row],[Analyst]],settings!$A$1:$B$15,2,0))</f>
        <v>NAVED</v>
      </c>
      <c r="O1246" s="71" t="str">
        <f>TRIM(UPPER(tbl_raw_data[[#This Row],[Outcome]]))</f>
        <v>APPROVE</v>
      </c>
      <c r="P1246" s="71" t="str">
        <f>TRIM(UPPER(tbl_raw_data[[#This Row],[Queue Name]]))</f>
        <v>CONSUMER PRE BUREAU</v>
      </c>
      <c r="Q1246" s="71" t="str">
        <f>IF(tbl_raw_data[[#This Row],[time_taken_in_min]]&lt;=settings!$D$2,"SLA_MET","SLA_NOT_MET")</f>
        <v>SLA_MET</v>
      </c>
    </row>
    <row r="1247" spans="1:17" hidden="1" x14ac:dyDescent="0.3">
      <c r="A1247" s="1" t="s">
        <v>2210</v>
      </c>
      <c r="B1247" s="36">
        <v>45142.581041666665</v>
      </c>
      <c r="C1247" s="37">
        <v>45142.586342592593</v>
      </c>
      <c r="D1247" s="6" t="s">
        <v>10</v>
      </c>
      <c r="E1247" s="6" t="s">
        <v>18</v>
      </c>
      <c r="F1247" s="6" t="s">
        <v>207</v>
      </c>
      <c r="G1247" s="6" t="s">
        <v>30</v>
      </c>
      <c r="H1247" s="84" t="str">
        <f t="shared" si="19"/>
        <v>Reason Unknown</v>
      </c>
      <c r="I1247" s="63">
        <f>(tbl_raw_data[[#This Row],[Date Actioned]])-(tbl_raw_data[[#This Row],[Date Tagged]])</f>
        <v>5.3009259281679988E-3</v>
      </c>
      <c r="J1247" s="66">
        <f>HOUR(tbl_raw_data[[#This Row],[time_taken]])*60+MINUTE(tbl_raw_data[[#This Row],[time_taken]])+SECOND(tbl_raw_data[[#This Row],[time_taken]])/60</f>
        <v>7.6333333333333329</v>
      </c>
      <c r="K1247" s="68">
        <f>DATE(YEAR(tbl_raw_data[[#This Row],[Date Actioned]]),MONTH(tbl_raw_data[[#This Row],[Date Actioned]]),DAY(tbl_raw_data[[#This Row],[Date Actioned]]))</f>
        <v>45142</v>
      </c>
      <c r="L1247" s="65" t="str">
        <f>UPPER(TEXT(tbl_raw_data[[#This Row],[updated_date]],"MMMM"))</f>
        <v>AUGUST</v>
      </c>
      <c r="M1247" s="65" t="str">
        <f>"WEEK "&amp;IF(ROUNDUP(DAY(tbl_raw_data[[#This Row],[updated_date]])/7,0)=5,4,ROUNDUP(DAY(tbl_raw_data[[#This Row],[updated_date]])/7,0))</f>
        <v>WEEK 1</v>
      </c>
      <c r="N1247" s="71" t="str">
        <f>UPPER(VLOOKUP(tbl_raw_data[[#This Row],[Analyst]],settings!$A$1:$B$15,2,0))</f>
        <v>RAJ</v>
      </c>
      <c r="O1247" s="71" t="str">
        <f>TRIM(UPPER(tbl_raw_data[[#This Row],[Outcome]]))</f>
        <v>APPROVE</v>
      </c>
      <c r="P1247" s="71" t="str">
        <f>TRIM(UPPER(tbl_raw_data[[#This Row],[Queue Name]]))</f>
        <v>CONSUMER PRE BUREAU</v>
      </c>
      <c r="Q1247" s="71" t="str">
        <f>IF(tbl_raw_data[[#This Row],[time_taken_in_min]]&lt;=settings!$D$2,"SLA_MET","SLA_NOT_MET")</f>
        <v>SLA_MET</v>
      </c>
    </row>
    <row r="1248" spans="1:17" hidden="1" x14ac:dyDescent="0.3">
      <c r="A1248" s="5" t="s">
        <v>2211</v>
      </c>
      <c r="B1248" s="34">
        <v>45142.581041666665</v>
      </c>
      <c r="C1248" s="38">
        <v>45142.591041666667</v>
      </c>
      <c r="D1248" s="3" t="s">
        <v>10</v>
      </c>
      <c r="E1248" s="3" t="s">
        <v>11</v>
      </c>
      <c r="F1248" s="3" t="s">
        <v>19</v>
      </c>
      <c r="G1248" s="3" t="s">
        <v>15</v>
      </c>
      <c r="H1248" s="84" t="str">
        <f t="shared" si="19"/>
        <v>Reason Unknown</v>
      </c>
      <c r="I1248" s="63">
        <f>(tbl_raw_data[[#This Row],[Date Actioned]])-(tbl_raw_data[[#This Row],[Date Tagged]])</f>
        <v>1.0000000002037268E-2</v>
      </c>
      <c r="J1248" s="66">
        <f>HOUR(tbl_raw_data[[#This Row],[time_taken]])*60+MINUTE(tbl_raw_data[[#This Row],[time_taken]])+SECOND(tbl_raw_data[[#This Row],[time_taken]])/60</f>
        <v>14.4</v>
      </c>
      <c r="K1248" s="68">
        <f>DATE(YEAR(tbl_raw_data[[#This Row],[Date Actioned]]),MONTH(tbl_raw_data[[#This Row],[Date Actioned]]),DAY(tbl_raw_data[[#This Row],[Date Actioned]]))</f>
        <v>45142</v>
      </c>
      <c r="L1248" s="65" t="str">
        <f>UPPER(TEXT(tbl_raw_data[[#This Row],[updated_date]],"MMMM"))</f>
        <v>AUGUST</v>
      </c>
      <c r="M1248" s="65" t="str">
        <f>"WEEK "&amp;IF(ROUNDUP(DAY(tbl_raw_data[[#This Row],[updated_date]])/7,0)=5,4,ROUNDUP(DAY(tbl_raw_data[[#This Row],[updated_date]])/7,0))</f>
        <v>WEEK 1</v>
      </c>
      <c r="N1248" s="71" t="str">
        <f>UPPER(VLOOKUP(tbl_raw_data[[#This Row],[Analyst]],settings!$A$1:$B$15,2,0))</f>
        <v>NAVED</v>
      </c>
      <c r="O1248" s="71" t="str">
        <f>TRIM(UPPER(tbl_raw_data[[#This Row],[Outcome]]))</f>
        <v>APPROVE</v>
      </c>
      <c r="P1248" s="71" t="str">
        <f>TRIM(UPPER(tbl_raw_data[[#This Row],[Queue Name]]))</f>
        <v>CONSUMER EXISTING</v>
      </c>
      <c r="Q1248" s="71" t="str">
        <f>IF(tbl_raw_data[[#This Row],[time_taken_in_min]]&lt;=settings!$D$2,"SLA_MET","SLA_NOT_MET")</f>
        <v>SLA_MET</v>
      </c>
    </row>
    <row r="1249" spans="1:17" hidden="1" x14ac:dyDescent="0.3">
      <c r="A1249" s="7" t="s">
        <v>2212</v>
      </c>
      <c r="B1249" s="36">
        <v>45142.581400462965</v>
      </c>
      <c r="C1249" s="39">
        <v>45142.609444444446</v>
      </c>
      <c r="D1249" s="8" t="s">
        <v>15</v>
      </c>
      <c r="E1249" s="6" t="s">
        <v>8</v>
      </c>
      <c r="F1249" s="8" t="s">
        <v>191</v>
      </c>
      <c r="G1249" s="9"/>
      <c r="H1249" s="84" t="str">
        <f t="shared" si="19"/>
        <v>Reason Unknown</v>
      </c>
      <c r="I1249" s="63">
        <f>(tbl_raw_data[[#This Row],[Date Actioned]])-(tbl_raw_data[[#This Row],[Date Tagged]])</f>
        <v>2.8043981481459923E-2</v>
      </c>
      <c r="J1249" s="66">
        <f>HOUR(tbl_raw_data[[#This Row],[time_taken]])*60+MINUTE(tbl_raw_data[[#This Row],[time_taken]])+SECOND(tbl_raw_data[[#This Row],[time_taken]])/60</f>
        <v>40.383333333333333</v>
      </c>
      <c r="K1249" s="68">
        <f>DATE(YEAR(tbl_raw_data[[#This Row],[Date Actioned]]),MONTH(tbl_raw_data[[#This Row],[Date Actioned]]),DAY(tbl_raw_data[[#This Row],[Date Actioned]]))</f>
        <v>45142</v>
      </c>
      <c r="L1249" s="65" t="str">
        <f>UPPER(TEXT(tbl_raw_data[[#This Row],[updated_date]],"MMMM"))</f>
        <v>AUGUST</v>
      </c>
      <c r="M1249" s="65" t="str">
        <f>"WEEK "&amp;IF(ROUNDUP(DAY(tbl_raw_data[[#This Row],[updated_date]])/7,0)=5,4,ROUNDUP(DAY(tbl_raw_data[[#This Row],[updated_date]])/7,0))</f>
        <v>WEEK 1</v>
      </c>
      <c r="N1249" s="71" t="str">
        <f>UPPER(VLOOKUP(tbl_raw_data[[#This Row],[Analyst]],settings!$A$1:$B$15,2,0))</f>
        <v>JULIA</v>
      </c>
      <c r="O1249" s="71" t="str">
        <f>TRIM(UPPER(tbl_raw_data[[#This Row],[Outcome]]))</f>
        <v>APPROVE</v>
      </c>
      <c r="P1249" s="71" t="str">
        <f>TRIM(UPPER(tbl_raw_data[[#This Row],[Queue Name]]))</f>
        <v>CONSUMER POST BUREAU</v>
      </c>
      <c r="Q1249" s="71" t="str">
        <f>IF(tbl_raw_data[[#This Row],[time_taken_in_min]]&lt;=settings!$D$2,"SLA_MET","SLA_NOT_MET")</f>
        <v>SLA_NOT_MET</v>
      </c>
    </row>
    <row r="1250" spans="1:17" hidden="1" x14ac:dyDescent="0.3">
      <c r="A1250" s="1" t="s">
        <v>2213</v>
      </c>
      <c r="B1250" s="34">
        <v>45142.582268518519</v>
      </c>
      <c r="C1250" s="35">
        <v>45142.586377314816</v>
      </c>
      <c r="D1250" s="2" t="s">
        <v>15</v>
      </c>
      <c r="E1250" s="3" t="s">
        <v>8</v>
      </c>
      <c r="F1250" s="2" t="s">
        <v>191</v>
      </c>
      <c r="G1250" s="4"/>
      <c r="H1250" s="84" t="str">
        <f t="shared" si="19"/>
        <v>Reason Unknown</v>
      </c>
      <c r="I1250" s="63">
        <f>(tbl_raw_data[[#This Row],[Date Actioned]])-(tbl_raw_data[[#This Row],[Date Tagged]])</f>
        <v>4.1087962963501923E-3</v>
      </c>
      <c r="J1250" s="66">
        <f>HOUR(tbl_raw_data[[#This Row],[time_taken]])*60+MINUTE(tbl_raw_data[[#This Row],[time_taken]])+SECOND(tbl_raw_data[[#This Row],[time_taken]])/60</f>
        <v>5.916666666666667</v>
      </c>
      <c r="K1250" s="68">
        <f>DATE(YEAR(tbl_raw_data[[#This Row],[Date Actioned]]),MONTH(tbl_raw_data[[#This Row],[Date Actioned]]),DAY(tbl_raw_data[[#This Row],[Date Actioned]]))</f>
        <v>45142</v>
      </c>
      <c r="L1250" s="65" t="str">
        <f>UPPER(TEXT(tbl_raw_data[[#This Row],[updated_date]],"MMMM"))</f>
        <v>AUGUST</v>
      </c>
      <c r="M1250" s="65" t="str">
        <f>"WEEK "&amp;IF(ROUNDUP(DAY(tbl_raw_data[[#This Row],[updated_date]])/7,0)=5,4,ROUNDUP(DAY(tbl_raw_data[[#This Row],[updated_date]])/7,0))</f>
        <v>WEEK 1</v>
      </c>
      <c r="N1250" s="71" t="str">
        <f>UPPER(VLOOKUP(tbl_raw_data[[#This Row],[Analyst]],settings!$A$1:$B$15,2,0))</f>
        <v>JULIA</v>
      </c>
      <c r="O1250" s="71" t="str">
        <f>TRIM(UPPER(tbl_raw_data[[#This Row],[Outcome]]))</f>
        <v>APPROVE</v>
      </c>
      <c r="P1250" s="71" t="str">
        <f>TRIM(UPPER(tbl_raw_data[[#This Row],[Queue Name]]))</f>
        <v>CONSUMER POST BUREAU</v>
      </c>
      <c r="Q1250" s="71" t="str">
        <f>IF(tbl_raw_data[[#This Row],[time_taken_in_min]]&lt;=settings!$D$2,"SLA_MET","SLA_NOT_MET")</f>
        <v>SLA_MET</v>
      </c>
    </row>
    <row r="1251" spans="1:17" hidden="1" x14ac:dyDescent="0.3">
      <c r="A1251" s="5" t="s">
        <v>2214</v>
      </c>
      <c r="B1251" s="36">
        <v>45142.587962962964</v>
      </c>
      <c r="C1251" s="39">
        <v>45142.614328703705</v>
      </c>
      <c r="D1251" s="8" t="s">
        <v>15</v>
      </c>
      <c r="E1251" s="6" t="s">
        <v>11</v>
      </c>
      <c r="F1251" s="8" t="s">
        <v>9</v>
      </c>
      <c r="G1251" s="9"/>
      <c r="H1251" s="84" t="str">
        <f t="shared" si="19"/>
        <v>Reason Unknown</v>
      </c>
      <c r="I1251" s="63">
        <f>(tbl_raw_data[[#This Row],[Date Actioned]])-(tbl_raw_data[[#This Row],[Date Tagged]])</f>
        <v>2.6365740741312038E-2</v>
      </c>
      <c r="J1251" s="66">
        <f>HOUR(tbl_raw_data[[#This Row],[time_taken]])*60+MINUTE(tbl_raw_data[[#This Row],[time_taken]])+SECOND(tbl_raw_data[[#This Row],[time_taken]])/60</f>
        <v>37.966666666666669</v>
      </c>
      <c r="K1251" s="68">
        <f>DATE(YEAR(tbl_raw_data[[#This Row],[Date Actioned]]),MONTH(tbl_raw_data[[#This Row],[Date Actioned]]),DAY(tbl_raw_data[[#This Row],[Date Actioned]]))</f>
        <v>45142</v>
      </c>
      <c r="L1251" s="65" t="str">
        <f>UPPER(TEXT(tbl_raw_data[[#This Row],[updated_date]],"MMMM"))</f>
        <v>AUGUST</v>
      </c>
      <c r="M1251" s="65" t="str">
        <f>"WEEK "&amp;IF(ROUNDUP(DAY(tbl_raw_data[[#This Row],[updated_date]])/7,0)=5,4,ROUNDUP(DAY(tbl_raw_data[[#This Row],[updated_date]])/7,0))</f>
        <v>WEEK 1</v>
      </c>
      <c r="N1251" s="71" t="str">
        <f>UPPER(VLOOKUP(tbl_raw_data[[#This Row],[Analyst]],settings!$A$1:$B$15,2,0))</f>
        <v>QUADIR</v>
      </c>
      <c r="O1251" s="71" t="str">
        <f>TRIM(UPPER(tbl_raw_data[[#This Row],[Outcome]]))</f>
        <v>APPROVE</v>
      </c>
      <c r="P1251" s="71" t="str">
        <f>TRIM(UPPER(tbl_raw_data[[#This Row],[Queue Name]]))</f>
        <v>CONSUMER EXISTING</v>
      </c>
      <c r="Q1251" s="71" t="str">
        <f>IF(tbl_raw_data[[#This Row],[time_taken_in_min]]&lt;=settings!$D$2,"SLA_MET","SLA_NOT_MET")</f>
        <v>SLA_NOT_MET</v>
      </c>
    </row>
    <row r="1252" spans="1:17" hidden="1" x14ac:dyDescent="0.3">
      <c r="A1252" s="7" t="s">
        <v>2215</v>
      </c>
      <c r="B1252" s="34">
        <v>45142.589016203703</v>
      </c>
      <c r="C1252" s="38">
        <v>45142.592303240737</v>
      </c>
      <c r="D1252" s="3" t="s">
        <v>10</v>
      </c>
      <c r="E1252" s="3" t="s">
        <v>18</v>
      </c>
      <c r="F1252" s="3" t="s">
        <v>207</v>
      </c>
      <c r="G1252" s="3" t="s">
        <v>119</v>
      </c>
      <c r="H1252" s="84" t="str">
        <f t="shared" si="19"/>
        <v>Reason Unknown</v>
      </c>
      <c r="I1252" s="63">
        <f>(tbl_raw_data[[#This Row],[Date Actioned]])-(tbl_raw_data[[#This Row],[Date Tagged]])</f>
        <v>3.2870370341697708E-3</v>
      </c>
      <c r="J1252" s="66">
        <f>HOUR(tbl_raw_data[[#This Row],[time_taken]])*60+MINUTE(tbl_raw_data[[#This Row],[time_taken]])+SECOND(tbl_raw_data[[#This Row],[time_taken]])/60</f>
        <v>4.7333333333333334</v>
      </c>
      <c r="K1252" s="68">
        <f>DATE(YEAR(tbl_raw_data[[#This Row],[Date Actioned]]),MONTH(tbl_raw_data[[#This Row],[Date Actioned]]),DAY(tbl_raw_data[[#This Row],[Date Actioned]]))</f>
        <v>45142</v>
      </c>
      <c r="L1252" s="65" t="str">
        <f>UPPER(TEXT(tbl_raw_data[[#This Row],[updated_date]],"MMMM"))</f>
        <v>AUGUST</v>
      </c>
      <c r="M1252" s="65" t="str">
        <f>"WEEK "&amp;IF(ROUNDUP(DAY(tbl_raw_data[[#This Row],[updated_date]])/7,0)=5,4,ROUNDUP(DAY(tbl_raw_data[[#This Row],[updated_date]])/7,0))</f>
        <v>WEEK 1</v>
      </c>
      <c r="N1252" s="71" t="str">
        <f>UPPER(VLOOKUP(tbl_raw_data[[#This Row],[Analyst]],settings!$A$1:$B$15,2,0))</f>
        <v>RAJ</v>
      </c>
      <c r="O1252" s="71" t="str">
        <f>TRIM(UPPER(tbl_raw_data[[#This Row],[Outcome]]))</f>
        <v>APPROVE</v>
      </c>
      <c r="P1252" s="71" t="str">
        <f>TRIM(UPPER(tbl_raw_data[[#This Row],[Queue Name]]))</f>
        <v>CONSUMER PRE BUREAU</v>
      </c>
      <c r="Q1252" s="71" t="str">
        <f>IF(tbl_raw_data[[#This Row],[time_taken_in_min]]&lt;=settings!$D$2,"SLA_MET","SLA_NOT_MET")</f>
        <v>SLA_MET</v>
      </c>
    </row>
    <row r="1253" spans="1:17" hidden="1" x14ac:dyDescent="0.3">
      <c r="A1253" s="1" t="s">
        <v>2216</v>
      </c>
      <c r="B1253" s="36">
        <v>45142.592627314814</v>
      </c>
      <c r="C1253" s="37">
        <v>45142.604317129626</v>
      </c>
      <c r="D1253" s="6" t="s">
        <v>10</v>
      </c>
      <c r="E1253" s="6" t="s">
        <v>11</v>
      </c>
      <c r="F1253" s="6" t="s">
        <v>19</v>
      </c>
      <c r="G1253" s="6" t="s">
        <v>26</v>
      </c>
      <c r="H1253" s="84" t="str">
        <f t="shared" si="19"/>
        <v>Reason Unknown</v>
      </c>
      <c r="I1253" s="63">
        <f>(tbl_raw_data[[#This Row],[Date Actioned]])-(tbl_raw_data[[#This Row],[Date Tagged]])</f>
        <v>1.1689814811688848E-2</v>
      </c>
      <c r="J1253" s="66">
        <f>HOUR(tbl_raw_data[[#This Row],[time_taken]])*60+MINUTE(tbl_raw_data[[#This Row],[time_taken]])+SECOND(tbl_raw_data[[#This Row],[time_taken]])/60</f>
        <v>16.833333333333332</v>
      </c>
      <c r="K1253" s="68">
        <f>DATE(YEAR(tbl_raw_data[[#This Row],[Date Actioned]]),MONTH(tbl_raw_data[[#This Row],[Date Actioned]]),DAY(tbl_raw_data[[#This Row],[Date Actioned]]))</f>
        <v>45142</v>
      </c>
      <c r="L1253" s="65" t="str">
        <f>UPPER(TEXT(tbl_raw_data[[#This Row],[updated_date]],"MMMM"))</f>
        <v>AUGUST</v>
      </c>
      <c r="M1253" s="65" t="str">
        <f>"WEEK "&amp;IF(ROUNDUP(DAY(tbl_raw_data[[#This Row],[updated_date]])/7,0)=5,4,ROUNDUP(DAY(tbl_raw_data[[#This Row],[updated_date]])/7,0))</f>
        <v>WEEK 1</v>
      </c>
      <c r="N1253" s="71" t="str">
        <f>UPPER(VLOOKUP(tbl_raw_data[[#This Row],[Analyst]],settings!$A$1:$B$15,2,0))</f>
        <v>NAVED</v>
      </c>
      <c r="O1253" s="71" t="str">
        <f>TRIM(UPPER(tbl_raw_data[[#This Row],[Outcome]]))</f>
        <v>APPROVE</v>
      </c>
      <c r="P1253" s="71" t="str">
        <f>TRIM(UPPER(tbl_raw_data[[#This Row],[Queue Name]]))</f>
        <v>CONSUMER EXISTING</v>
      </c>
      <c r="Q1253" s="71" t="str">
        <f>IF(tbl_raw_data[[#This Row],[time_taken_in_min]]&lt;=settings!$D$2,"SLA_MET","SLA_NOT_MET")</f>
        <v>SLA_MET</v>
      </c>
    </row>
    <row r="1254" spans="1:17" hidden="1" x14ac:dyDescent="0.3">
      <c r="A1254" s="5" t="s">
        <v>2217</v>
      </c>
      <c r="B1254" s="34">
        <v>45142.601006944446</v>
      </c>
      <c r="C1254" s="35">
        <v>45142.618981481479</v>
      </c>
      <c r="D1254" s="2" t="s">
        <v>15</v>
      </c>
      <c r="E1254" s="3" t="s">
        <v>8</v>
      </c>
      <c r="F1254" s="2" t="s">
        <v>9</v>
      </c>
      <c r="G1254" s="4"/>
      <c r="H1254" s="84" t="str">
        <f t="shared" si="19"/>
        <v>Reason Unknown</v>
      </c>
      <c r="I1254" s="63">
        <f>(tbl_raw_data[[#This Row],[Date Actioned]])-(tbl_raw_data[[#This Row],[Date Tagged]])</f>
        <v>1.7974537033296656E-2</v>
      </c>
      <c r="J1254" s="66">
        <f>HOUR(tbl_raw_data[[#This Row],[time_taken]])*60+MINUTE(tbl_raw_data[[#This Row],[time_taken]])+SECOND(tbl_raw_data[[#This Row],[time_taken]])/60</f>
        <v>25.883333333333333</v>
      </c>
      <c r="K1254" s="68">
        <f>DATE(YEAR(tbl_raw_data[[#This Row],[Date Actioned]]),MONTH(tbl_raw_data[[#This Row],[Date Actioned]]),DAY(tbl_raw_data[[#This Row],[Date Actioned]]))</f>
        <v>45142</v>
      </c>
      <c r="L1254" s="65" t="str">
        <f>UPPER(TEXT(tbl_raw_data[[#This Row],[updated_date]],"MMMM"))</f>
        <v>AUGUST</v>
      </c>
      <c r="M1254" s="65" t="str">
        <f>"WEEK "&amp;IF(ROUNDUP(DAY(tbl_raw_data[[#This Row],[updated_date]])/7,0)=5,4,ROUNDUP(DAY(tbl_raw_data[[#This Row],[updated_date]])/7,0))</f>
        <v>WEEK 1</v>
      </c>
      <c r="N1254" s="71" t="str">
        <f>UPPER(VLOOKUP(tbl_raw_data[[#This Row],[Analyst]],settings!$A$1:$B$15,2,0))</f>
        <v>QUADIR</v>
      </c>
      <c r="O1254" s="71" t="str">
        <f>TRIM(UPPER(tbl_raw_data[[#This Row],[Outcome]]))</f>
        <v>APPROVE</v>
      </c>
      <c r="P1254" s="71" t="str">
        <f>TRIM(UPPER(tbl_raw_data[[#This Row],[Queue Name]]))</f>
        <v>CONSUMER POST BUREAU</v>
      </c>
      <c r="Q1254" s="71" t="str">
        <f>IF(tbl_raw_data[[#This Row],[time_taken_in_min]]&lt;=settings!$D$2,"SLA_MET","SLA_NOT_MET")</f>
        <v>SLA_NOT_MET</v>
      </c>
    </row>
    <row r="1255" spans="1:17" hidden="1" x14ac:dyDescent="0.3">
      <c r="A1255" s="7" t="s">
        <v>2218</v>
      </c>
      <c r="B1255" s="36">
        <v>45142.601712962962</v>
      </c>
      <c r="C1255" s="37">
        <v>45142.609236111108</v>
      </c>
      <c r="D1255" s="6" t="s">
        <v>10</v>
      </c>
      <c r="E1255" s="6" t="s">
        <v>18</v>
      </c>
      <c r="F1255" s="6" t="s">
        <v>207</v>
      </c>
      <c r="G1255" s="6" t="s">
        <v>23</v>
      </c>
      <c r="H1255" s="84" t="str">
        <f t="shared" si="19"/>
        <v>Reason Unknown</v>
      </c>
      <c r="I1255" s="63">
        <f>(tbl_raw_data[[#This Row],[Date Actioned]])-(tbl_raw_data[[#This Row],[Date Tagged]])</f>
        <v>7.5231481459923089E-3</v>
      </c>
      <c r="J1255" s="66">
        <f>HOUR(tbl_raw_data[[#This Row],[time_taken]])*60+MINUTE(tbl_raw_data[[#This Row],[time_taken]])+SECOND(tbl_raw_data[[#This Row],[time_taken]])/60</f>
        <v>10.833333333333334</v>
      </c>
      <c r="K1255" s="68">
        <f>DATE(YEAR(tbl_raw_data[[#This Row],[Date Actioned]]),MONTH(tbl_raw_data[[#This Row],[Date Actioned]]),DAY(tbl_raw_data[[#This Row],[Date Actioned]]))</f>
        <v>45142</v>
      </c>
      <c r="L1255" s="65" t="str">
        <f>UPPER(TEXT(tbl_raw_data[[#This Row],[updated_date]],"MMMM"))</f>
        <v>AUGUST</v>
      </c>
      <c r="M1255" s="65" t="str">
        <f>"WEEK "&amp;IF(ROUNDUP(DAY(tbl_raw_data[[#This Row],[updated_date]])/7,0)=5,4,ROUNDUP(DAY(tbl_raw_data[[#This Row],[updated_date]])/7,0))</f>
        <v>WEEK 1</v>
      </c>
      <c r="N1255" s="71" t="str">
        <f>UPPER(VLOOKUP(tbl_raw_data[[#This Row],[Analyst]],settings!$A$1:$B$15,2,0))</f>
        <v>RAJ</v>
      </c>
      <c r="O1255" s="71" t="str">
        <f>TRIM(UPPER(tbl_raw_data[[#This Row],[Outcome]]))</f>
        <v>APPROVE</v>
      </c>
      <c r="P1255" s="71" t="str">
        <f>TRIM(UPPER(tbl_raw_data[[#This Row],[Queue Name]]))</f>
        <v>CONSUMER PRE BUREAU</v>
      </c>
      <c r="Q1255" s="71" t="str">
        <f>IF(tbl_raw_data[[#This Row],[time_taken_in_min]]&lt;=settings!$D$2,"SLA_MET","SLA_NOT_MET")</f>
        <v>SLA_MET</v>
      </c>
    </row>
    <row r="1256" spans="1:17" hidden="1" x14ac:dyDescent="0.3">
      <c r="A1256" s="1" t="s">
        <v>2219</v>
      </c>
      <c r="B1256" s="34">
        <v>45142.606307870374</v>
      </c>
      <c r="C1256" s="35">
        <v>45142.622152777774</v>
      </c>
      <c r="D1256" s="2" t="s">
        <v>15</v>
      </c>
      <c r="E1256" s="3" t="s">
        <v>11</v>
      </c>
      <c r="F1256" s="2" t="s">
        <v>9</v>
      </c>
      <c r="G1256" s="4"/>
      <c r="H1256" s="84" t="str">
        <f t="shared" si="19"/>
        <v>Reason Unknown</v>
      </c>
      <c r="I1256" s="63">
        <f>(tbl_raw_data[[#This Row],[Date Actioned]])-(tbl_raw_data[[#This Row],[Date Tagged]])</f>
        <v>1.5844907400605734E-2</v>
      </c>
      <c r="J1256" s="66">
        <f>HOUR(tbl_raw_data[[#This Row],[time_taken]])*60+MINUTE(tbl_raw_data[[#This Row],[time_taken]])+SECOND(tbl_raw_data[[#This Row],[time_taken]])/60</f>
        <v>22.816666666666666</v>
      </c>
      <c r="K1256" s="68">
        <f>DATE(YEAR(tbl_raw_data[[#This Row],[Date Actioned]]),MONTH(tbl_raw_data[[#This Row],[Date Actioned]]),DAY(tbl_raw_data[[#This Row],[Date Actioned]]))</f>
        <v>45142</v>
      </c>
      <c r="L1256" s="65" t="str">
        <f>UPPER(TEXT(tbl_raw_data[[#This Row],[updated_date]],"MMMM"))</f>
        <v>AUGUST</v>
      </c>
      <c r="M1256" s="65" t="str">
        <f>"WEEK "&amp;IF(ROUNDUP(DAY(tbl_raw_data[[#This Row],[updated_date]])/7,0)=5,4,ROUNDUP(DAY(tbl_raw_data[[#This Row],[updated_date]])/7,0))</f>
        <v>WEEK 1</v>
      </c>
      <c r="N1256" s="71" t="str">
        <f>UPPER(VLOOKUP(tbl_raw_data[[#This Row],[Analyst]],settings!$A$1:$B$15,2,0))</f>
        <v>QUADIR</v>
      </c>
      <c r="O1256" s="71" t="str">
        <f>TRIM(UPPER(tbl_raw_data[[#This Row],[Outcome]]))</f>
        <v>APPROVE</v>
      </c>
      <c r="P1256" s="71" t="str">
        <f>TRIM(UPPER(tbl_raw_data[[#This Row],[Queue Name]]))</f>
        <v>CONSUMER EXISTING</v>
      </c>
      <c r="Q1256" s="71" t="str">
        <f>IF(tbl_raw_data[[#This Row],[time_taken_in_min]]&lt;=settings!$D$2,"SLA_MET","SLA_NOT_MET")</f>
        <v>SLA_NOT_MET</v>
      </c>
    </row>
    <row r="1257" spans="1:17" hidden="1" x14ac:dyDescent="0.3">
      <c r="A1257" s="5" t="s">
        <v>2220</v>
      </c>
      <c r="B1257" s="36">
        <v>45142.606458333335</v>
      </c>
      <c r="C1257" s="37">
        <v>45142.610578703701</v>
      </c>
      <c r="D1257" s="6" t="s">
        <v>10</v>
      </c>
      <c r="E1257" s="6" t="s">
        <v>18</v>
      </c>
      <c r="F1257" s="6" t="s">
        <v>19</v>
      </c>
      <c r="G1257" s="6" t="s">
        <v>16</v>
      </c>
      <c r="H1257" s="84" t="str">
        <f t="shared" si="19"/>
        <v>Reason Unknown</v>
      </c>
      <c r="I1257" s="63">
        <f>(tbl_raw_data[[#This Row],[Date Actioned]])-(tbl_raw_data[[#This Row],[Date Tagged]])</f>
        <v>4.1203703658538871E-3</v>
      </c>
      <c r="J1257" s="66">
        <f>HOUR(tbl_raw_data[[#This Row],[time_taken]])*60+MINUTE(tbl_raw_data[[#This Row],[time_taken]])+SECOND(tbl_raw_data[[#This Row],[time_taken]])/60</f>
        <v>5.9333333333333336</v>
      </c>
      <c r="K1257" s="68">
        <f>DATE(YEAR(tbl_raw_data[[#This Row],[Date Actioned]]),MONTH(tbl_raw_data[[#This Row],[Date Actioned]]),DAY(tbl_raw_data[[#This Row],[Date Actioned]]))</f>
        <v>45142</v>
      </c>
      <c r="L1257" s="65" t="str">
        <f>UPPER(TEXT(tbl_raw_data[[#This Row],[updated_date]],"MMMM"))</f>
        <v>AUGUST</v>
      </c>
      <c r="M1257" s="65" t="str">
        <f>"WEEK "&amp;IF(ROUNDUP(DAY(tbl_raw_data[[#This Row],[updated_date]])/7,0)=5,4,ROUNDUP(DAY(tbl_raw_data[[#This Row],[updated_date]])/7,0))</f>
        <v>WEEK 1</v>
      </c>
      <c r="N1257" s="71" t="str">
        <f>UPPER(VLOOKUP(tbl_raw_data[[#This Row],[Analyst]],settings!$A$1:$B$15,2,0))</f>
        <v>NAVED</v>
      </c>
      <c r="O1257" s="71" t="str">
        <f>TRIM(UPPER(tbl_raw_data[[#This Row],[Outcome]]))</f>
        <v>APPROVE</v>
      </c>
      <c r="P1257" s="71" t="str">
        <f>TRIM(UPPER(tbl_raw_data[[#This Row],[Queue Name]]))</f>
        <v>CONSUMER PRE BUREAU</v>
      </c>
      <c r="Q1257" s="71" t="str">
        <f>IF(tbl_raw_data[[#This Row],[time_taken_in_min]]&lt;=settings!$D$2,"SLA_MET","SLA_NOT_MET")</f>
        <v>SLA_MET</v>
      </c>
    </row>
    <row r="1258" spans="1:17" hidden="1" x14ac:dyDescent="0.3">
      <c r="A1258" s="7" t="s">
        <v>2221</v>
      </c>
      <c r="B1258" s="34">
        <v>45142.606458333335</v>
      </c>
      <c r="C1258" s="38">
        <v>45142.611851851849</v>
      </c>
      <c r="D1258" s="3" t="s">
        <v>10</v>
      </c>
      <c r="E1258" s="3" t="s">
        <v>11</v>
      </c>
      <c r="F1258" s="3" t="s">
        <v>207</v>
      </c>
      <c r="G1258" s="3" t="s">
        <v>15</v>
      </c>
      <c r="H1258" s="84" t="str">
        <f t="shared" si="19"/>
        <v>Reason Unknown</v>
      </c>
      <c r="I1258" s="63">
        <f>(tbl_raw_data[[#This Row],[Date Actioned]])-(tbl_raw_data[[#This Row],[Date Tagged]])</f>
        <v>5.3935185133013874E-3</v>
      </c>
      <c r="J1258" s="66">
        <f>HOUR(tbl_raw_data[[#This Row],[time_taken]])*60+MINUTE(tbl_raw_data[[#This Row],[time_taken]])+SECOND(tbl_raw_data[[#This Row],[time_taken]])/60</f>
        <v>7.7666666666666666</v>
      </c>
      <c r="K1258" s="68">
        <f>DATE(YEAR(tbl_raw_data[[#This Row],[Date Actioned]]),MONTH(tbl_raw_data[[#This Row],[Date Actioned]]),DAY(tbl_raw_data[[#This Row],[Date Actioned]]))</f>
        <v>45142</v>
      </c>
      <c r="L1258" s="65" t="str">
        <f>UPPER(TEXT(tbl_raw_data[[#This Row],[updated_date]],"MMMM"))</f>
        <v>AUGUST</v>
      </c>
      <c r="M1258" s="65" t="str">
        <f>"WEEK "&amp;IF(ROUNDUP(DAY(tbl_raw_data[[#This Row],[updated_date]])/7,0)=5,4,ROUNDUP(DAY(tbl_raw_data[[#This Row],[updated_date]])/7,0))</f>
        <v>WEEK 1</v>
      </c>
      <c r="N1258" s="71" t="str">
        <f>UPPER(VLOOKUP(tbl_raw_data[[#This Row],[Analyst]],settings!$A$1:$B$15,2,0))</f>
        <v>RAJ</v>
      </c>
      <c r="O1258" s="71" t="str">
        <f>TRIM(UPPER(tbl_raw_data[[#This Row],[Outcome]]))</f>
        <v>APPROVE</v>
      </c>
      <c r="P1258" s="71" t="str">
        <f>TRIM(UPPER(tbl_raw_data[[#This Row],[Queue Name]]))</f>
        <v>CONSUMER EXISTING</v>
      </c>
      <c r="Q1258" s="71" t="str">
        <f>IF(tbl_raw_data[[#This Row],[time_taken_in_min]]&lt;=settings!$D$2,"SLA_MET","SLA_NOT_MET")</f>
        <v>SLA_MET</v>
      </c>
    </row>
    <row r="1259" spans="1:17" hidden="1" x14ac:dyDescent="0.3">
      <c r="A1259" s="1" t="s">
        <v>2222</v>
      </c>
      <c r="B1259" s="36">
        <v>45142.607789351852</v>
      </c>
      <c r="C1259" s="37">
        <v>45142.61446759259</v>
      </c>
      <c r="D1259" s="6" t="s">
        <v>10</v>
      </c>
      <c r="E1259" s="6" t="s">
        <v>18</v>
      </c>
      <c r="F1259" s="6" t="s">
        <v>19</v>
      </c>
      <c r="G1259" s="6" t="s">
        <v>23</v>
      </c>
      <c r="H1259" s="84" t="str">
        <f t="shared" si="19"/>
        <v>Reason Unknown</v>
      </c>
      <c r="I1259" s="63">
        <f>(tbl_raw_data[[#This Row],[Date Actioned]])-(tbl_raw_data[[#This Row],[Date Tagged]])</f>
        <v>6.6782407375285402E-3</v>
      </c>
      <c r="J1259" s="66">
        <f>HOUR(tbl_raw_data[[#This Row],[time_taken]])*60+MINUTE(tbl_raw_data[[#This Row],[time_taken]])+SECOND(tbl_raw_data[[#This Row],[time_taken]])/60</f>
        <v>9.6166666666666671</v>
      </c>
      <c r="K1259" s="68">
        <f>DATE(YEAR(tbl_raw_data[[#This Row],[Date Actioned]]),MONTH(tbl_raw_data[[#This Row],[Date Actioned]]),DAY(tbl_raw_data[[#This Row],[Date Actioned]]))</f>
        <v>45142</v>
      </c>
      <c r="L1259" s="65" t="str">
        <f>UPPER(TEXT(tbl_raw_data[[#This Row],[updated_date]],"MMMM"))</f>
        <v>AUGUST</v>
      </c>
      <c r="M1259" s="65" t="str">
        <f>"WEEK "&amp;IF(ROUNDUP(DAY(tbl_raw_data[[#This Row],[updated_date]])/7,0)=5,4,ROUNDUP(DAY(tbl_raw_data[[#This Row],[updated_date]])/7,0))</f>
        <v>WEEK 1</v>
      </c>
      <c r="N1259" s="71" t="str">
        <f>UPPER(VLOOKUP(tbl_raw_data[[#This Row],[Analyst]],settings!$A$1:$B$15,2,0))</f>
        <v>NAVED</v>
      </c>
      <c r="O1259" s="71" t="str">
        <f>TRIM(UPPER(tbl_raw_data[[#This Row],[Outcome]]))</f>
        <v>APPROVE</v>
      </c>
      <c r="P1259" s="71" t="str">
        <f>TRIM(UPPER(tbl_raw_data[[#This Row],[Queue Name]]))</f>
        <v>CONSUMER PRE BUREAU</v>
      </c>
      <c r="Q1259" s="71" t="str">
        <f>IF(tbl_raw_data[[#This Row],[time_taken_in_min]]&lt;=settings!$D$2,"SLA_MET","SLA_NOT_MET")</f>
        <v>SLA_MET</v>
      </c>
    </row>
    <row r="1260" spans="1:17" hidden="1" x14ac:dyDescent="0.3">
      <c r="A1260" s="5" t="s">
        <v>2223</v>
      </c>
      <c r="B1260" s="34">
        <v>45142.610729166663</v>
      </c>
      <c r="C1260" s="35">
        <v>45142.628101851849</v>
      </c>
      <c r="D1260" s="2" t="s">
        <v>15</v>
      </c>
      <c r="E1260" s="3" t="s">
        <v>8</v>
      </c>
      <c r="F1260" s="2" t="s">
        <v>191</v>
      </c>
      <c r="G1260" s="4"/>
      <c r="H1260" s="84" t="str">
        <f t="shared" si="19"/>
        <v>Reason Unknown</v>
      </c>
      <c r="I1260" s="63">
        <f>(tbl_raw_data[[#This Row],[Date Actioned]])-(tbl_raw_data[[#This Row],[Date Tagged]])</f>
        <v>1.7372685186273884E-2</v>
      </c>
      <c r="J1260" s="66">
        <f>HOUR(tbl_raw_data[[#This Row],[time_taken]])*60+MINUTE(tbl_raw_data[[#This Row],[time_taken]])+SECOND(tbl_raw_data[[#This Row],[time_taken]])/60</f>
        <v>25.016666666666666</v>
      </c>
      <c r="K1260" s="68">
        <f>DATE(YEAR(tbl_raw_data[[#This Row],[Date Actioned]]),MONTH(tbl_raw_data[[#This Row],[Date Actioned]]),DAY(tbl_raw_data[[#This Row],[Date Actioned]]))</f>
        <v>45142</v>
      </c>
      <c r="L1260" s="65" t="str">
        <f>UPPER(TEXT(tbl_raw_data[[#This Row],[updated_date]],"MMMM"))</f>
        <v>AUGUST</v>
      </c>
      <c r="M1260" s="65" t="str">
        <f>"WEEK "&amp;IF(ROUNDUP(DAY(tbl_raw_data[[#This Row],[updated_date]])/7,0)=5,4,ROUNDUP(DAY(tbl_raw_data[[#This Row],[updated_date]])/7,0))</f>
        <v>WEEK 1</v>
      </c>
      <c r="N1260" s="71" t="str">
        <f>UPPER(VLOOKUP(tbl_raw_data[[#This Row],[Analyst]],settings!$A$1:$B$15,2,0))</f>
        <v>JULIA</v>
      </c>
      <c r="O1260" s="71" t="str">
        <f>TRIM(UPPER(tbl_raw_data[[#This Row],[Outcome]]))</f>
        <v>APPROVE</v>
      </c>
      <c r="P1260" s="71" t="str">
        <f>TRIM(UPPER(tbl_raw_data[[#This Row],[Queue Name]]))</f>
        <v>CONSUMER POST BUREAU</v>
      </c>
      <c r="Q1260" s="71" t="str">
        <f>IF(tbl_raw_data[[#This Row],[time_taken_in_min]]&lt;=settings!$D$2,"SLA_MET","SLA_NOT_MET")</f>
        <v>SLA_NOT_MET</v>
      </c>
    </row>
    <row r="1261" spans="1:17" hidden="1" x14ac:dyDescent="0.3">
      <c r="A1261" s="7" t="s">
        <v>2224</v>
      </c>
      <c r="B1261" s="36">
        <v>45142.611006944448</v>
      </c>
      <c r="C1261" s="37">
        <v>45142.617708333331</v>
      </c>
      <c r="D1261" s="6" t="s">
        <v>10</v>
      </c>
      <c r="E1261" s="6" t="s">
        <v>8</v>
      </c>
      <c r="F1261" s="6" t="s">
        <v>207</v>
      </c>
      <c r="G1261" s="6" t="s">
        <v>16</v>
      </c>
      <c r="H1261" s="84" t="str">
        <f t="shared" si="19"/>
        <v>Reason Unknown</v>
      </c>
      <c r="I1261" s="63">
        <f>(tbl_raw_data[[#This Row],[Date Actioned]])-(tbl_raw_data[[#This Row],[Date Tagged]])</f>
        <v>6.7013888838118874E-3</v>
      </c>
      <c r="J1261" s="66">
        <f>HOUR(tbl_raw_data[[#This Row],[time_taken]])*60+MINUTE(tbl_raw_data[[#This Row],[time_taken]])+SECOND(tbl_raw_data[[#This Row],[time_taken]])/60</f>
        <v>9.65</v>
      </c>
      <c r="K1261" s="68">
        <f>DATE(YEAR(tbl_raw_data[[#This Row],[Date Actioned]]),MONTH(tbl_raw_data[[#This Row],[Date Actioned]]),DAY(tbl_raw_data[[#This Row],[Date Actioned]]))</f>
        <v>45142</v>
      </c>
      <c r="L1261" s="65" t="str">
        <f>UPPER(TEXT(tbl_raw_data[[#This Row],[updated_date]],"MMMM"))</f>
        <v>AUGUST</v>
      </c>
      <c r="M1261" s="65" t="str">
        <f>"WEEK "&amp;IF(ROUNDUP(DAY(tbl_raw_data[[#This Row],[updated_date]])/7,0)=5,4,ROUNDUP(DAY(tbl_raw_data[[#This Row],[updated_date]])/7,0))</f>
        <v>WEEK 1</v>
      </c>
      <c r="N1261" s="71" t="str">
        <f>UPPER(VLOOKUP(tbl_raw_data[[#This Row],[Analyst]],settings!$A$1:$B$15,2,0))</f>
        <v>RAJ</v>
      </c>
      <c r="O1261" s="71" t="str">
        <f>TRIM(UPPER(tbl_raw_data[[#This Row],[Outcome]]))</f>
        <v>APPROVE</v>
      </c>
      <c r="P1261" s="71" t="str">
        <f>TRIM(UPPER(tbl_raw_data[[#This Row],[Queue Name]]))</f>
        <v>CONSUMER POST BUREAU</v>
      </c>
      <c r="Q1261" s="71" t="str">
        <f>IF(tbl_raw_data[[#This Row],[time_taken_in_min]]&lt;=settings!$D$2,"SLA_MET","SLA_NOT_MET")</f>
        <v>SLA_MET</v>
      </c>
    </row>
    <row r="1262" spans="1:17" hidden="1" x14ac:dyDescent="0.3">
      <c r="A1262" s="1" t="s">
        <v>2225</v>
      </c>
      <c r="B1262" s="34">
        <v>45142.616099537037</v>
      </c>
      <c r="C1262" s="35">
        <v>45142.627187500002</v>
      </c>
      <c r="D1262" s="2" t="s">
        <v>15</v>
      </c>
      <c r="E1262" s="3" t="s">
        <v>11</v>
      </c>
      <c r="F1262" s="2" t="s">
        <v>21</v>
      </c>
      <c r="G1262" s="4"/>
      <c r="H1262" s="84" t="str">
        <f t="shared" si="19"/>
        <v>Reason Unknown</v>
      </c>
      <c r="I1262" s="63">
        <f>(tbl_raw_data[[#This Row],[Date Actioned]])-(tbl_raw_data[[#This Row],[Date Tagged]])</f>
        <v>1.1087962964666076E-2</v>
      </c>
      <c r="J1262" s="66">
        <f>HOUR(tbl_raw_data[[#This Row],[time_taken]])*60+MINUTE(tbl_raw_data[[#This Row],[time_taken]])+SECOND(tbl_raw_data[[#This Row],[time_taken]])/60</f>
        <v>15.966666666666667</v>
      </c>
      <c r="K1262" s="68">
        <f>DATE(YEAR(tbl_raw_data[[#This Row],[Date Actioned]]),MONTH(tbl_raw_data[[#This Row],[Date Actioned]]),DAY(tbl_raw_data[[#This Row],[Date Actioned]]))</f>
        <v>45142</v>
      </c>
      <c r="L1262" s="65" t="str">
        <f>UPPER(TEXT(tbl_raw_data[[#This Row],[updated_date]],"MMMM"))</f>
        <v>AUGUST</v>
      </c>
      <c r="M1262" s="65" t="str">
        <f>"WEEK "&amp;IF(ROUNDUP(DAY(tbl_raw_data[[#This Row],[updated_date]])/7,0)=5,4,ROUNDUP(DAY(tbl_raw_data[[#This Row],[updated_date]])/7,0))</f>
        <v>WEEK 1</v>
      </c>
      <c r="N1262" s="71" t="str">
        <f>UPPER(VLOOKUP(tbl_raw_data[[#This Row],[Analyst]],settings!$A$1:$B$15,2,0))</f>
        <v>SHAHID</v>
      </c>
      <c r="O1262" s="71" t="str">
        <f>TRIM(UPPER(tbl_raw_data[[#This Row],[Outcome]]))</f>
        <v>APPROVE</v>
      </c>
      <c r="P1262" s="71" t="str">
        <f>TRIM(UPPER(tbl_raw_data[[#This Row],[Queue Name]]))</f>
        <v>CONSUMER EXISTING</v>
      </c>
      <c r="Q1262" s="71" t="str">
        <f>IF(tbl_raw_data[[#This Row],[time_taken_in_min]]&lt;=settings!$D$2,"SLA_MET","SLA_NOT_MET")</f>
        <v>SLA_MET</v>
      </c>
    </row>
    <row r="1263" spans="1:17" hidden="1" x14ac:dyDescent="0.3">
      <c r="A1263" s="5" t="s">
        <v>2226</v>
      </c>
      <c r="B1263" s="36">
        <v>45142.616608796299</v>
      </c>
      <c r="C1263" s="39">
        <v>45142.630416666667</v>
      </c>
      <c r="D1263" s="8" t="s">
        <v>15</v>
      </c>
      <c r="E1263" s="6" t="s">
        <v>11</v>
      </c>
      <c r="F1263" s="8" t="s">
        <v>21</v>
      </c>
      <c r="G1263" s="9"/>
      <c r="H1263" s="84" t="str">
        <f t="shared" si="19"/>
        <v>Reason Unknown</v>
      </c>
      <c r="I1263" s="63">
        <f>(tbl_raw_data[[#This Row],[Date Actioned]])-(tbl_raw_data[[#This Row],[Date Tagged]])</f>
        <v>1.3807870367600117E-2</v>
      </c>
      <c r="J1263" s="66">
        <f>HOUR(tbl_raw_data[[#This Row],[time_taken]])*60+MINUTE(tbl_raw_data[[#This Row],[time_taken]])+SECOND(tbl_raw_data[[#This Row],[time_taken]])/60</f>
        <v>19.883333333333333</v>
      </c>
      <c r="K1263" s="68">
        <f>DATE(YEAR(tbl_raw_data[[#This Row],[Date Actioned]]),MONTH(tbl_raw_data[[#This Row],[Date Actioned]]),DAY(tbl_raw_data[[#This Row],[Date Actioned]]))</f>
        <v>45142</v>
      </c>
      <c r="L1263" s="65" t="str">
        <f>UPPER(TEXT(tbl_raw_data[[#This Row],[updated_date]],"MMMM"))</f>
        <v>AUGUST</v>
      </c>
      <c r="M1263" s="65" t="str">
        <f>"WEEK "&amp;IF(ROUNDUP(DAY(tbl_raw_data[[#This Row],[updated_date]])/7,0)=5,4,ROUNDUP(DAY(tbl_raw_data[[#This Row],[updated_date]])/7,0))</f>
        <v>WEEK 1</v>
      </c>
      <c r="N1263" s="71" t="str">
        <f>UPPER(VLOOKUP(tbl_raw_data[[#This Row],[Analyst]],settings!$A$1:$B$15,2,0))</f>
        <v>SHAHID</v>
      </c>
      <c r="O1263" s="71" t="str">
        <f>TRIM(UPPER(tbl_raw_data[[#This Row],[Outcome]]))</f>
        <v>APPROVE</v>
      </c>
      <c r="P1263" s="71" t="str">
        <f>TRIM(UPPER(tbl_raw_data[[#This Row],[Queue Name]]))</f>
        <v>CONSUMER EXISTING</v>
      </c>
      <c r="Q1263" s="71" t="str">
        <f>IF(tbl_raw_data[[#This Row],[time_taken_in_min]]&lt;=settings!$D$2,"SLA_MET","SLA_NOT_MET")</f>
        <v>SLA_MET</v>
      </c>
    </row>
    <row r="1264" spans="1:17" hidden="1" x14ac:dyDescent="0.3">
      <c r="A1264" s="7" t="s">
        <v>2227</v>
      </c>
      <c r="B1264" s="34">
        <v>45142.6172337963</v>
      </c>
      <c r="C1264" s="35">
        <v>45142.634664351855</v>
      </c>
      <c r="D1264" s="2" t="s">
        <v>15</v>
      </c>
      <c r="E1264" s="3" t="s">
        <v>8</v>
      </c>
      <c r="F1264" s="2" t="s">
        <v>191</v>
      </c>
      <c r="G1264" s="4"/>
      <c r="H1264" s="84" t="str">
        <f t="shared" si="19"/>
        <v>Reason Unknown</v>
      </c>
      <c r="I1264" s="63">
        <f>(tbl_raw_data[[#This Row],[Date Actioned]])-(tbl_raw_data[[#This Row],[Date Tagged]])</f>
        <v>1.7430555555620231E-2</v>
      </c>
      <c r="J1264" s="66">
        <f>HOUR(tbl_raw_data[[#This Row],[time_taken]])*60+MINUTE(tbl_raw_data[[#This Row],[time_taken]])+SECOND(tbl_raw_data[[#This Row],[time_taken]])/60</f>
        <v>25.1</v>
      </c>
      <c r="K1264" s="68">
        <f>DATE(YEAR(tbl_raw_data[[#This Row],[Date Actioned]]),MONTH(tbl_raw_data[[#This Row],[Date Actioned]]),DAY(tbl_raw_data[[#This Row],[Date Actioned]]))</f>
        <v>45142</v>
      </c>
      <c r="L1264" s="65" t="str">
        <f>UPPER(TEXT(tbl_raw_data[[#This Row],[updated_date]],"MMMM"))</f>
        <v>AUGUST</v>
      </c>
      <c r="M1264" s="65" t="str">
        <f>"WEEK "&amp;IF(ROUNDUP(DAY(tbl_raw_data[[#This Row],[updated_date]])/7,0)=5,4,ROUNDUP(DAY(tbl_raw_data[[#This Row],[updated_date]])/7,0))</f>
        <v>WEEK 1</v>
      </c>
      <c r="N1264" s="71" t="str">
        <f>UPPER(VLOOKUP(tbl_raw_data[[#This Row],[Analyst]],settings!$A$1:$B$15,2,0))</f>
        <v>JULIA</v>
      </c>
      <c r="O1264" s="71" t="str">
        <f>TRIM(UPPER(tbl_raw_data[[#This Row],[Outcome]]))</f>
        <v>APPROVE</v>
      </c>
      <c r="P1264" s="71" t="str">
        <f>TRIM(UPPER(tbl_raw_data[[#This Row],[Queue Name]]))</f>
        <v>CONSUMER POST BUREAU</v>
      </c>
      <c r="Q1264" s="71" t="str">
        <f>IF(tbl_raw_data[[#This Row],[time_taken_in_min]]&lt;=settings!$D$2,"SLA_MET","SLA_NOT_MET")</f>
        <v>SLA_NOT_MET</v>
      </c>
    </row>
    <row r="1265" spans="1:17" hidden="1" x14ac:dyDescent="0.3">
      <c r="A1265" s="1" t="s">
        <v>2228</v>
      </c>
      <c r="B1265" s="36">
        <v>45142.620613425926</v>
      </c>
      <c r="C1265" s="37">
        <v>45142.623043981483</v>
      </c>
      <c r="D1265" s="6" t="s">
        <v>10</v>
      </c>
      <c r="E1265" s="6" t="s">
        <v>11</v>
      </c>
      <c r="F1265" s="6" t="s">
        <v>207</v>
      </c>
      <c r="G1265" s="6" t="s">
        <v>15</v>
      </c>
      <c r="H1265" s="84" t="str">
        <f t="shared" si="19"/>
        <v>Reason Unknown</v>
      </c>
      <c r="I1265" s="63">
        <f>(tbl_raw_data[[#This Row],[Date Actioned]])-(tbl_raw_data[[#This Row],[Date Tagged]])</f>
        <v>2.4305555562023073E-3</v>
      </c>
      <c r="J1265" s="66">
        <f>HOUR(tbl_raw_data[[#This Row],[time_taken]])*60+MINUTE(tbl_raw_data[[#This Row],[time_taken]])+SECOND(tbl_raw_data[[#This Row],[time_taken]])/60</f>
        <v>3.5</v>
      </c>
      <c r="K1265" s="68">
        <f>DATE(YEAR(tbl_raw_data[[#This Row],[Date Actioned]]),MONTH(tbl_raw_data[[#This Row],[Date Actioned]]),DAY(tbl_raw_data[[#This Row],[Date Actioned]]))</f>
        <v>45142</v>
      </c>
      <c r="L1265" s="65" t="str">
        <f>UPPER(TEXT(tbl_raw_data[[#This Row],[updated_date]],"MMMM"))</f>
        <v>AUGUST</v>
      </c>
      <c r="M1265" s="65" t="str">
        <f>"WEEK "&amp;IF(ROUNDUP(DAY(tbl_raw_data[[#This Row],[updated_date]])/7,0)=5,4,ROUNDUP(DAY(tbl_raw_data[[#This Row],[updated_date]])/7,0))</f>
        <v>WEEK 1</v>
      </c>
      <c r="N1265" s="71" t="str">
        <f>UPPER(VLOOKUP(tbl_raw_data[[#This Row],[Analyst]],settings!$A$1:$B$15,2,0))</f>
        <v>RAJ</v>
      </c>
      <c r="O1265" s="71" t="str">
        <f>TRIM(UPPER(tbl_raw_data[[#This Row],[Outcome]]))</f>
        <v>APPROVE</v>
      </c>
      <c r="P1265" s="71" t="str">
        <f>TRIM(UPPER(tbl_raw_data[[#This Row],[Queue Name]]))</f>
        <v>CONSUMER EXISTING</v>
      </c>
      <c r="Q1265" s="71" t="str">
        <f>IF(tbl_raw_data[[#This Row],[time_taken_in_min]]&lt;=settings!$D$2,"SLA_MET","SLA_NOT_MET")</f>
        <v>SLA_MET</v>
      </c>
    </row>
    <row r="1266" spans="1:17" hidden="1" x14ac:dyDescent="0.3">
      <c r="A1266" s="5" t="s">
        <v>2229</v>
      </c>
      <c r="B1266" s="34">
        <v>45142.622615740744</v>
      </c>
      <c r="C1266" s="38">
        <v>45142.625520833331</v>
      </c>
      <c r="D1266" s="3" t="s">
        <v>10</v>
      </c>
      <c r="E1266" s="3" t="s">
        <v>11</v>
      </c>
      <c r="F1266" s="3" t="s">
        <v>207</v>
      </c>
      <c r="G1266" s="3" t="s">
        <v>15</v>
      </c>
      <c r="H1266" s="84" t="str">
        <f t="shared" si="19"/>
        <v>Reason Unknown</v>
      </c>
      <c r="I1266" s="63">
        <f>(tbl_raw_data[[#This Row],[Date Actioned]])-(tbl_raw_data[[#This Row],[Date Tagged]])</f>
        <v>2.9050925877527334E-3</v>
      </c>
      <c r="J1266" s="66">
        <f>HOUR(tbl_raw_data[[#This Row],[time_taken]])*60+MINUTE(tbl_raw_data[[#This Row],[time_taken]])+SECOND(tbl_raw_data[[#This Row],[time_taken]])/60</f>
        <v>4.1833333333333336</v>
      </c>
      <c r="K1266" s="68">
        <f>DATE(YEAR(tbl_raw_data[[#This Row],[Date Actioned]]),MONTH(tbl_raw_data[[#This Row],[Date Actioned]]),DAY(tbl_raw_data[[#This Row],[Date Actioned]]))</f>
        <v>45142</v>
      </c>
      <c r="L1266" s="65" t="str">
        <f>UPPER(TEXT(tbl_raw_data[[#This Row],[updated_date]],"MMMM"))</f>
        <v>AUGUST</v>
      </c>
      <c r="M1266" s="65" t="str">
        <f>"WEEK "&amp;IF(ROUNDUP(DAY(tbl_raw_data[[#This Row],[updated_date]])/7,0)=5,4,ROUNDUP(DAY(tbl_raw_data[[#This Row],[updated_date]])/7,0))</f>
        <v>WEEK 1</v>
      </c>
      <c r="N1266" s="71" t="str">
        <f>UPPER(VLOOKUP(tbl_raw_data[[#This Row],[Analyst]],settings!$A$1:$B$15,2,0))</f>
        <v>RAJ</v>
      </c>
      <c r="O1266" s="71" t="str">
        <f>TRIM(UPPER(tbl_raw_data[[#This Row],[Outcome]]))</f>
        <v>APPROVE</v>
      </c>
      <c r="P1266" s="71" t="str">
        <f>TRIM(UPPER(tbl_raw_data[[#This Row],[Queue Name]]))</f>
        <v>CONSUMER EXISTING</v>
      </c>
      <c r="Q1266" s="71" t="str">
        <f>IF(tbl_raw_data[[#This Row],[time_taken_in_min]]&lt;=settings!$D$2,"SLA_MET","SLA_NOT_MET")</f>
        <v>SLA_MET</v>
      </c>
    </row>
    <row r="1267" spans="1:17" hidden="1" x14ac:dyDescent="0.3">
      <c r="A1267" s="7" t="s">
        <v>2230</v>
      </c>
      <c r="B1267" s="36">
        <v>45142.625578703701</v>
      </c>
      <c r="C1267" s="39">
        <v>45142.63863425926</v>
      </c>
      <c r="D1267" s="8" t="s">
        <v>15</v>
      </c>
      <c r="E1267" s="6" t="s">
        <v>11</v>
      </c>
      <c r="F1267" s="8" t="s">
        <v>14</v>
      </c>
      <c r="G1267" s="9"/>
      <c r="H1267" s="84" t="str">
        <f t="shared" si="19"/>
        <v>Reason Unknown</v>
      </c>
      <c r="I1267" s="63">
        <f>(tbl_raw_data[[#This Row],[Date Actioned]])-(tbl_raw_data[[#This Row],[Date Tagged]])</f>
        <v>1.3055555558821652E-2</v>
      </c>
      <c r="J1267" s="66">
        <f>HOUR(tbl_raw_data[[#This Row],[time_taken]])*60+MINUTE(tbl_raw_data[[#This Row],[time_taken]])+SECOND(tbl_raw_data[[#This Row],[time_taken]])/60</f>
        <v>18.8</v>
      </c>
      <c r="K1267" s="68">
        <f>DATE(YEAR(tbl_raw_data[[#This Row],[Date Actioned]]),MONTH(tbl_raw_data[[#This Row],[Date Actioned]]),DAY(tbl_raw_data[[#This Row],[Date Actioned]]))</f>
        <v>45142</v>
      </c>
      <c r="L1267" s="65" t="str">
        <f>UPPER(TEXT(tbl_raw_data[[#This Row],[updated_date]],"MMMM"))</f>
        <v>AUGUST</v>
      </c>
      <c r="M1267" s="65" t="str">
        <f>"WEEK "&amp;IF(ROUNDUP(DAY(tbl_raw_data[[#This Row],[updated_date]])/7,0)=5,4,ROUNDUP(DAY(tbl_raw_data[[#This Row],[updated_date]])/7,0))</f>
        <v>WEEK 1</v>
      </c>
      <c r="N1267" s="71" t="str">
        <f>UPPER(VLOOKUP(tbl_raw_data[[#This Row],[Analyst]],settings!$A$1:$B$15,2,0))</f>
        <v>CAMROON</v>
      </c>
      <c r="O1267" s="71" t="str">
        <f>TRIM(UPPER(tbl_raw_data[[#This Row],[Outcome]]))</f>
        <v>APPROVE</v>
      </c>
      <c r="P1267" s="71" t="str">
        <f>TRIM(UPPER(tbl_raw_data[[#This Row],[Queue Name]]))</f>
        <v>CONSUMER EXISTING</v>
      </c>
      <c r="Q1267" s="71" t="str">
        <f>IF(tbl_raw_data[[#This Row],[time_taken_in_min]]&lt;=settings!$D$2,"SLA_MET","SLA_NOT_MET")</f>
        <v>SLA_MET</v>
      </c>
    </row>
    <row r="1268" spans="1:17" hidden="1" x14ac:dyDescent="0.3">
      <c r="A1268" s="1" t="s">
        <v>2231</v>
      </c>
      <c r="B1268" s="34">
        <v>45142.630266203705</v>
      </c>
      <c r="C1268" s="38">
        <v>45142.637465277781</v>
      </c>
      <c r="D1268" s="3" t="s">
        <v>10</v>
      </c>
      <c r="E1268" s="3" t="s">
        <v>11</v>
      </c>
      <c r="F1268" s="3" t="s">
        <v>19</v>
      </c>
      <c r="G1268" s="3" t="s">
        <v>15</v>
      </c>
      <c r="H1268" s="84" t="str">
        <f t="shared" si="19"/>
        <v>Reason Unknown</v>
      </c>
      <c r="I1268" s="63">
        <f>(tbl_raw_data[[#This Row],[Date Actioned]])-(tbl_raw_data[[#This Row],[Date Tagged]])</f>
        <v>7.1990740761975758E-3</v>
      </c>
      <c r="J1268" s="66">
        <f>HOUR(tbl_raw_data[[#This Row],[time_taken]])*60+MINUTE(tbl_raw_data[[#This Row],[time_taken]])+SECOND(tbl_raw_data[[#This Row],[time_taken]])/60</f>
        <v>10.366666666666667</v>
      </c>
      <c r="K1268" s="68">
        <f>DATE(YEAR(tbl_raw_data[[#This Row],[Date Actioned]]),MONTH(tbl_raw_data[[#This Row],[Date Actioned]]),DAY(tbl_raw_data[[#This Row],[Date Actioned]]))</f>
        <v>45142</v>
      </c>
      <c r="L1268" s="65" t="str">
        <f>UPPER(TEXT(tbl_raw_data[[#This Row],[updated_date]],"MMMM"))</f>
        <v>AUGUST</v>
      </c>
      <c r="M1268" s="65" t="str">
        <f>"WEEK "&amp;IF(ROUNDUP(DAY(tbl_raw_data[[#This Row],[updated_date]])/7,0)=5,4,ROUNDUP(DAY(tbl_raw_data[[#This Row],[updated_date]])/7,0))</f>
        <v>WEEK 1</v>
      </c>
      <c r="N1268" s="71" t="str">
        <f>UPPER(VLOOKUP(tbl_raw_data[[#This Row],[Analyst]],settings!$A$1:$B$15,2,0))</f>
        <v>NAVED</v>
      </c>
      <c r="O1268" s="71" t="str">
        <f>TRIM(UPPER(tbl_raw_data[[#This Row],[Outcome]]))</f>
        <v>APPROVE</v>
      </c>
      <c r="P1268" s="71" t="str">
        <f>TRIM(UPPER(tbl_raw_data[[#This Row],[Queue Name]]))</f>
        <v>CONSUMER EXISTING</v>
      </c>
      <c r="Q1268" s="71" t="str">
        <f>IF(tbl_raw_data[[#This Row],[time_taken_in_min]]&lt;=settings!$D$2,"SLA_MET","SLA_NOT_MET")</f>
        <v>SLA_MET</v>
      </c>
    </row>
    <row r="1269" spans="1:17" hidden="1" x14ac:dyDescent="0.3">
      <c r="A1269" s="5" t="s">
        <v>2232</v>
      </c>
      <c r="B1269" s="36">
        <v>45142.633460648147</v>
      </c>
      <c r="C1269" s="39">
        <v>45142.645520833335</v>
      </c>
      <c r="D1269" s="8" t="s">
        <v>15</v>
      </c>
      <c r="E1269" s="6" t="s">
        <v>8</v>
      </c>
      <c r="F1269" s="8" t="s">
        <v>21</v>
      </c>
      <c r="G1269" s="9"/>
      <c r="H1269" s="84" t="str">
        <f t="shared" si="19"/>
        <v>Reason Unknown</v>
      </c>
      <c r="I1269" s="63">
        <f>(tbl_raw_data[[#This Row],[Date Actioned]])-(tbl_raw_data[[#This Row],[Date Tagged]])</f>
        <v>1.206018518860219E-2</v>
      </c>
      <c r="J1269" s="66">
        <f>HOUR(tbl_raw_data[[#This Row],[time_taken]])*60+MINUTE(tbl_raw_data[[#This Row],[time_taken]])+SECOND(tbl_raw_data[[#This Row],[time_taken]])/60</f>
        <v>17.366666666666667</v>
      </c>
      <c r="K1269" s="68">
        <f>DATE(YEAR(tbl_raw_data[[#This Row],[Date Actioned]]),MONTH(tbl_raw_data[[#This Row],[Date Actioned]]),DAY(tbl_raw_data[[#This Row],[Date Actioned]]))</f>
        <v>45142</v>
      </c>
      <c r="L1269" s="65" t="str">
        <f>UPPER(TEXT(tbl_raw_data[[#This Row],[updated_date]],"MMMM"))</f>
        <v>AUGUST</v>
      </c>
      <c r="M1269" s="65" t="str">
        <f>"WEEK "&amp;IF(ROUNDUP(DAY(tbl_raw_data[[#This Row],[updated_date]])/7,0)=5,4,ROUNDUP(DAY(tbl_raw_data[[#This Row],[updated_date]])/7,0))</f>
        <v>WEEK 1</v>
      </c>
      <c r="N1269" s="71" t="str">
        <f>UPPER(VLOOKUP(tbl_raw_data[[#This Row],[Analyst]],settings!$A$1:$B$15,2,0))</f>
        <v>SHAHID</v>
      </c>
      <c r="O1269" s="71" t="str">
        <f>TRIM(UPPER(tbl_raw_data[[#This Row],[Outcome]]))</f>
        <v>APPROVE</v>
      </c>
      <c r="P1269" s="71" t="str">
        <f>TRIM(UPPER(tbl_raw_data[[#This Row],[Queue Name]]))</f>
        <v>CONSUMER POST BUREAU</v>
      </c>
      <c r="Q1269" s="71" t="str">
        <f>IF(tbl_raw_data[[#This Row],[time_taken_in_min]]&lt;=settings!$D$2,"SLA_MET","SLA_NOT_MET")</f>
        <v>SLA_MET</v>
      </c>
    </row>
    <row r="1270" spans="1:17" hidden="1" x14ac:dyDescent="0.3">
      <c r="A1270" s="7" t="s">
        <v>2233</v>
      </c>
      <c r="B1270" s="34">
        <v>45142.633564814816</v>
      </c>
      <c r="C1270" s="38">
        <v>45142.635925925926</v>
      </c>
      <c r="D1270" s="3" t="s">
        <v>10</v>
      </c>
      <c r="E1270" s="3" t="s">
        <v>8</v>
      </c>
      <c r="F1270" s="3" t="s">
        <v>207</v>
      </c>
      <c r="G1270" s="3" t="s">
        <v>15</v>
      </c>
      <c r="H1270" s="84" t="str">
        <f t="shared" si="19"/>
        <v>Reason Unknown</v>
      </c>
      <c r="I1270" s="63">
        <f>(tbl_raw_data[[#This Row],[Date Actioned]])-(tbl_raw_data[[#This Row],[Date Tagged]])</f>
        <v>2.3611111100763083E-3</v>
      </c>
      <c r="J1270" s="66">
        <f>HOUR(tbl_raw_data[[#This Row],[time_taken]])*60+MINUTE(tbl_raw_data[[#This Row],[time_taken]])+SECOND(tbl_raw_data[[#This Row],[time_taken]])/60</f>
        <v>3.4</v>
      </c>
      <c r="K1270" s="68">
        <f>DATE(YEAR(tbl_raw_data[[#This Row],[Date Actioned]]),MONTH(tbl_raw_data[[#This Row],[Date Actioned]]),DAY(tbl_raw_data[[#This Row],[Date Actioned]]))</f>
        <v>45142</v>
      </c>
      <c r="L1270" s="65" t="str">
        <f>UPPER(TEXT(tbl_raw_data[[#This Row],[updated_date]],"MMMM"))</f>
        <v>AUGUST</v>
      </c>
      <c r="M1270" s="65" t="str">
        <f>"WEEK "&amp;IF(ROUNDUP(DAY(tbl_raw_data[[#This Row],[updated_date]])/7,0)=5,4,ROUNDUP(DAY(tbl_raw_data[[#This Row],[updated_date]])/7,0))</f>
        <v>WEEK 1</v>
      </c>
      <c r="N1270" s="71" t="str">
        <f>UPPER(VLOOKUP(tbl_raw_data[[#This Row],[Analyst]],settings!$A$1:$B$15,2,0))</f>
        <v>RAJ</v>
      </c>
      <c r="O1270" s="71" t="str">
        <f>TRIM(UPPER(tbl_raw_data[[#This Row],[Outcome]]))</f>
        <v>APPROVE</v>
      </c>
      <c r="P1270" s="71" t="str">
        <f>TRIM(UPPER(tbl_raw_data[[#This Row],[Queue Name]]))</f>
        <v>CONSUMER POST BUREAU</v>
      </c>
      <c r="Q1270" s="71" t="str">
        <f>IF(tbl_raw_data[[#This Row],[time_taken_in_min]]&lt;=settings!$D$2,"SLA_MET","SLA_NOT_MET")</f>
        <v>SLA_MET</v>
      </c>
    </row>
    <row r="1271" spans="1:17" hidden="1" x14ac:dyDescent="0.3">
      <c r="A1271" s="1" t="s">
        <v>2234</v>
      </c>
      <c r="B1271" s="36">
        <v>45142.635162037041</v>
      </c>
      <c r="C1271" s="37">
        <v>45142.637013888889</v>
      </c>
      <c r="D1271" s="6" t="s">
        <v>10</v>
      </c>
      <c r="E1271" s="6" t="s">
        <v>18</v>
      </c>
      <c r="F1271" s="6" t="s">
        <v>207</v>
      </c>
      <c r="G1271" s="6" t="s">
        <v>119</v>
      </c>
      <c r="H1271" s="84" t="str">
        <f t="shared" si="19"/>
        <v>Reason Unknown</v>
      </c>
      <c r="I1271" s="63">
        <f>(tbl_raw_data[[#This Row],[Date Actioned]])-(tbl_raw_data[[#This Row],[Date Tagged]])</f>
        <v>1.8518518481869251E-3</v>
      </c>
      <c r="J1271" s="66">
        <f>HOUR(tbl_raw_data[[#This Row],[time_taken]])*60+MINUTE(tbl_raw_data[[#This Row],[time_taken]])+SECOND(tbl_raw_data[[#This Row],[time_taken]])/60</f>
        <v>2.6666666666666665</v>
      </c>
      <c r="K1271" s="68">
        <f>DATE(YEAR(tbl_raw_data[[#This Row],[Date Actioned]]),MONTH(tbl_raw_data[[#This Row],[Date Actioned]]),DAY(tbl_raw_data[[#This Row],[Date Actioned]]))</f>
        <v>45142</v>
      </c>
      <c r="L1271" s="65" t="str">
        <f>UPPER(TEXT(tbl_raw_data[[#This Row],[updated_date]],"MMMM"))</f>
        <v>AUGUST</v>
      </c>
      <c r="M1271" s="65" t="str">
        <f>"WEEK "&amp;IF(ROUNDUP(DAY(tbl_raw_data[[#This Row],[updated_date]])/7,0)=5,4,ROUNDUP(DAY(tbl_raw_data[[#This Row],[updated_date]])/7,0))</f>
        <v>WEEK 1</v>
      </c>
      <c r="N1271" s="71" t="str">
        <f>UPPER(VLOOKUP(tbl_raw_data[[#This Row],[Analyst]],settings!$A$1:$B$15,2,0))</f>
        <v>RAJ</v>
      </c>
      <c r="O1271" s="71" t="str">
        <f>TRIM(UPPER(tbl_raw_data[[#This Row],[Outcome]]))</f>
        <v>APPROVE</v>
      </c>
      <c r="P1271" s="71" t="str">
        <f>TRIM(UPPER(tbl_raw_data[[#This Row],[Queue Name]]))</f>
        <v>CONSUMER PRE BUREAU</v>
      </c>
      <c r="Q1271" s="71" t="str">
        <f>IF(tbl_raw_data[[#This Row],[time_taken_in_min]]&lt;=settings!$D$2,"SLA_MET","SLA_NOT_MET")</f>
        <v>SLA_MET</v>
      </c>
    </row>
    <row r="1272" spans="1:17" hidden="1" x14ac:dyDescent="0.3">
      <c r="A1272" s="5" t="s">
        <v>2235</v>
      </c>
      <c r="B1272" s="34">
        <v>45142.642858796295</v>
      </c>
      <c r="C1272" s="35">
        <v>45142.648425925923</v>
      </c>
      <c r="D1272" s="2" t="s">
        <v>15</v>
      </c>
      <c r="E1272" s="3" t="s">
        <v>11</v>
      </c>
      <c r="F1272" s="2" t="s">
        <v>21</v>
      </c>
      <c r="G1272" s="4"/>
      <c r="H1272" s="84" t="str">
        <f t="shared" si="19"/>
        <v>Reason Unknown</v>
      </c>
      <c r="I1272" s="63">
        <f>(tbl_raw_data[[#This Row],[Date Actioned]])-(tbl_raw_data[[#This Row],[Date Tagged]])</f>
        <v>5.5671296286163852E-3</v>
      </c>
      <c r="J1272" s="66">
        <f>HOUR(tbl_raw_data[[#This Row],[time_taken]])*60+MINUTE(tbl_raw_data[[#This Row],[time_taken]])+SECOND(tbl_raw_data[[#This Row],[time_taken]])/60</f>
        <v>8.0166666666666675</v>
      </c>
      <c r="K1272" s="68">
        <f>DATE(YEAR(tbl_raw_data[[#This Row],[Date Actioned]]),MONTH(tbl_raw_data[[#This Row],[Date Actioned]]),DAY(tbl_raw_data[[#This Row],[Date Actioned]]))</f>
        <v>45142</v>
      </c>
      <c r="L1272" s="65" t="str">
        <f>UPPER(TEXT(tbl_raw_data[[#This Row],[updated_date]],"MMMM"))</f>
        <v>AUGUST</v>
      </c>
      <c r="M1272" s="65" t="str">
        <f>"WEEK "&amp;IF(ROUNDUP(DAY(tbl_raw_data[[#This Row],[updated_date]])/7,0)=5,4,ROUNDUP(DAY(tbl_raw_data[[#This Row],[updated_date]])/7,0))</f>
        <v>WEEK 1</v>
      </c>
      <c r="N1272" s="71" t="str">
        <f>UPPER(VLOOKUP(tbl_raw_data[[#This Row],[Analyst]],settings!$A$1:$B$15,2,0))</f>
        <v>SHAHID</v>
      </c>
      <c r="O1272" s="71" t="str">
        <f>TRIM(UPPER(tbl_raw_data[[#This Row],[Outcome]]))</f>
        <v>APPROVE</v>
      </c>
      <c r="P1272" s="71" t="str">
        <f>TRIM(UPPER(tbl_raw_data[[#This Row],[Queue Name]]))</f>
        <v>CONSUMER EXISTING</v>
      </c>
      <c r="Q1272" s="71" t="str">
        <f>IF(tbl_raw_data[[#This Row],[time_taken_in_min]]&lt;=settings!$D$2,"SLA_MET","SLA_NOT_MET")</f>
        <v>SLA_MET</v>
      </c>
    </row>
    <row r="1273" spans="1:17" hidden="1" x14ac:dyDescent="0.3">
      <c r="A1273" s="7" t="s">
        <v>2236</v>
      </c>
      <c r="B1273" s="36">
        <v>45142.644131944442</v>
      </c>
      <c r="C1273" s="37">
        <v>45142.648078703707</v>
      </c>
      <c r="D1273" s="6" t="s">
        <v>10</v>
      </c>
      <c r="E1273" s="6" t="s">
        <v>8</v>
      </c>
      <c r="F1273" s="6" t="s">
        <v>19</v>
      </c>
      <c r="G1273" s="6" t="s">
        <v>23</v>
      </c>
      <c r="H1273" s="84" t="str">
        <f t="shared" si="19"/>
        <v>Reason Unknown</v>
      </c>
      <c r="I1273" s="63">
        <f>(tbl_raw_data[[#This Row],[Date Actioned]])-(tbl_raw_data[[#This Row],[Date Tagged]])</f>
        <v>3.9467592650908045E-3</v>
      </c>
      <c r="J1273" s="66">
        <f>HOUR(tbl_raw_data[[#This Row],[time_taken]])*60+MINUTE(tbl_raw_data[[#This Row],[time_taken]])+SECOND(tbl_raw_data[[#This Row],[time_taken]])/60</f>
        <v>5.6833333333333336</v>
      </c>
      <c r="K1273" s="68">
        <f>DATE(YEAR(tbl_raw_data[[#This Row],[Date Actioned]]),MONTH(tbl_raw_data[[#This Row],[Date Actioned]]),DAY(tbl_raw_data[[#This Row],[Date Actioned]]))</f>
        <v>45142</v>
      </c>
      <c r="L1273" s="65" t="str">
        <f>UPPER(TEXT(tbl_raw_data[[#This Row],[updated_date]],"MMMM"))</f>
        <v>AUGUST</v>
      </c>
      <c r="M1273" s="65" t="str">
        <f>"WEEK "&amp;IF(ROUNDUP(DAY(tbl_raw_data[[#This Row],[updated_date]])/7,0)=5,4,ROUNDUP(DAY(tbl_raw_data[[#This Row],[updated_date]])/7,0))</f>
        <v>WEEK 1</v>
      </c>
      <c r="N1273" s="71" t="str">
        <f>UPPER(VLOOKUP(tbl_raw_data[[#This Row],[Analyst]],settings!$A$1:$B$15,2,0))</f>
        <v>NAVED</v>
      </c>
      <c r="O1273" s="71" t="str">
        <f>TRIM(UPPER(tbl_raw_data[[#This Row],[Outcome]]))</f>
        <v>APPROVE</v>
      </c>
      <c r="P1273" s="71" t="str">
        <f>TRIM(UPPER(tbl_raw_data[[#This Row],[Queue Name]]))</f>
        <v>CONSUMER POST BUREAU</v>
      </c>
      <c r="Q1273" s="71" t="str">
        <f>IF(tbl_raw_data[[#This Row],[time_taken_in_min]]&lt;=settings!$D$2,"SLA_MET","SLA_NOT_MET")</f>
        <v>SLA_MET</v>
      </c>
    </row>
    <row r="1274" spans="1:17" hidden="1" x14ac:dyDescent="0.3">
      <c r="A1274" s="1" t="s">
        <v>2237</v>
      </c>
      <c r="B1274" s="34">
        <v>45142.64534722222</v>
      </c>
      <c r="C1274" s="38">
        <v>45142.64707175926</v>
      </c>
      <c r="D1274" s="3" t="s">
        <v>10</v>
      </c>
      <c r="E1274" s="3" t="s">
        <v>18</v>
      </c>
      <c r="F1274" s="3" t="s">
        <v>207</v>
      </c>
      <c r="G1274" s="3" t="s">
        <v>122</v>
      </c>
      <c r="H1274" s="84" t="str">
        <f t="shared" si="19"/>
        <v>Reason Unknown</v>
      </c>
      <c r="I1274" s="63">
        <f>(tbl_raw_data[[#This Row],[Date Actioned]])-(tbl_raw_data[[#This Row],[Date Tagged]])</f>
        <v>1.7245370399905369E-3</v>
      </c>
      <c r="J1274" s="66">
        <f>HOUR(tbl_raw_data[[#This Row],[time_taken]])*60+MINUTE(tbl_raw_data[[#This Row],[time_taken]])+SECOND(tbl_raw_data[[#This Row],[time_taken]])/60</f>
        <v>2.4833333333333334</v>
      </c>
      <c r="K1274" s="68">
        <f>DATE(YEAR(tbl_raw_data[[#This Row],[Date Actioned]]),MONTH(tbl_raw_data[[#This Row],[Date Actioned]]),DAY(tbl_raw_data[[#This Row],[Date Actioned]]))</f>
        <v>45142</v>
      </c>
      <c r="L1274" s="65" t="str">
        <f>UPPER(TEXT(tbl_raw_data[[#This Row],[updated_date]],"MMMM"))</f>
        <v>AUGUST</v>
      </c>
      <c r="M1274" s="65" t="str">
        <f>"WEEK "&amp;IF(ROUNDUP(DAY(tbl_raw_data[[#This Row],[updated_date]])/7,0)=5,4,ROUNDUP(DAY(tbl_raw_data[[#This Row],[updated_date]])/7,0))</f>
        <v>WEEK 1</v>
      </c>
      <c r="N1274" s="71" t="str">
        <f>UPPER(VLOOKUP(tbl_raw_data[[#This Row],[Analyst]],settings!$A$1:$B$15,2,0))</f>
        <v>RAJ</v>
      </c>
      <c r="O1274" s="71" t="str">
        <f>TRIM(UPPER(tbl_raw_data[[#This Row],[Outcome]]))</f>
        <v>APPROVE</v>
      </c>
      <c r="P1274" s="71" t="str">
        <f>TRIM(UPPER(tbl_raw_data[[#This Row],[Queue Name]]))</f>
        <v>CONSUMER PRE BUREAU</v>
      </c>
      <c r="Q1274" s="71" t="str">
        <f>IF(tbl_raw_data[[#This Row],[time_taken_in_min]]&lt;=settings!$D$2,"SLA_MET","SLA_NOT_MET")</f>
        <v>SLA_MET</v>
      </c>
    </row>
    <row r="1275" spans="1:17" hidden="1" x14ac:dyDescent="0.3">
      <c r="A1275" s="5" t="s">
        <v>2238</v>
      </c>
      <c r="B1275" s="36">
        <v>45142.64576388889</v>
      </c>
      <c r="C1275" s="37">
        <v>45142.650567129633</v>
      </c>
      <c r="D1275" s="6" t="s">
        <v>10</v>
      </c>
      <c r="E1275" s="6" t="s">
        <v>11</v>
      </c>
      <c r="F1275" s="6" t="s">
        <v>207</v>
      </c>
      <c r="G1275" s="6" t="s">
        <v>15</v>
      </c>
      <c r="H1275" s="84" t="str">
        <f t="shared" si="19"/>
        <v>Reason Unknown</v>
      </c>
      <c r="I1275" s="63">
        <f>(tbl_raw_data[[#This Row],[Date Actioned]])-(tbl_raw_data[[#This Row],[Date Tagged]])</f>
        <v>4.803240743058268E-3</v>
      </c>
      <c r="J1275" s="66">
        <f>HOUR(tbl_raw_data[[#This Row],[time_taken]])*60+MINUTE(tbl_raw_data[[#This Row],[time_taken]])+SECOND(tbl_raw_data[[#This Row],[time_taken]])/60</f>
        <v>6.916666666666667</v>
      </c>
      <c r="K1275" s="68">
        <f>DATE(YEAR(tbl_raw_data[[#This Row],[Date Actioned]]),MONTH(tbl_raw_data[[#This Row],[Date Actioned]]),DAY(tbl_raw_data[[#This Row],[Date Actioned]]))</f>
        <v>45142</v>
      </c>
      <c r="L1275" s="65" t="str">
        <f>UPPER(TEXT(tbl_raw_data[[#This Row],[updated_date]],"MMMM"))</f>
        <v>AUGUST</v>
      </c>
      <c r="M1275" s="65" t="str">
        <f>"WEEK "&amp;IF(ROUNDUP(DAY(tbl_raw_data[[#This Row],[updated_date]])/7,0)=5,4,ROUNDUP(DAY(tbl_raw_data[[#This Row],[updated_date]])/7,0))</f>
        <v>WEEK 1</v>
      </c>
      <c r="N1275" s="71" t="str">
        <f>UPPER(VLOOKUP(tbl_raw_data[[#This Row],[Analyst]],settings!$A$1:$B$15,2,0))</f>
        <v>RAJ</v>
      </c>
      <c r="O1275" s="71" t="str">
        <f>TRIM(UPPER(tbl_raw_data[[#This Row],[Outcome]]))</f>
        <v>APPROVE</v>
      </c>
      <c r="P1275" s="71" t="str">
        <f>TRIM(UPPER(tbl_raw_data[[#This Row],[Queue Name]]))</f>
        <v>CONSUMER EXISTING</v>
      </c>
      <c r="Q1275" s="71" t="str">
        <f>IF(tbl_raw_data[[#This Row],[time_taken_in_min]]&lt;=settings!$D$2,"SLA_MET","SLA_NOT_MET")</f>
        <v>SLA_MET</v>
      </c>
    </row>
    <row r="1276" spans="1:17" hidden="1" x14ac:dyDescent="0.3">
      <c r="A1276" s="7" t="s">
        <v>2239</v>
      </c>
      <c r="B1276" s="34">
        <v>45142.647037037037</v>
      </c>
      <c r="C1276" s="38">
        <v>45142.651446759257</v>
      </c>
      <c r="D1276" s="3" t="s">
        <v>10</v>
      </c>
      <c r="E1276" s="3" t="s">
        <v>11</v>
      </c>
      <c r="F1276" s="3" t="s">
        <v>19</v>
      </c>
      <c r="G1276" s="3" t="s">
        <v>23</v>
      </c>
      <c r="H1276" s="84" t="str">
        <f t="shared" si="19"/>
        <v>Reason Unknown</v>
      </c>
      <c r="I1276" s="63">
        <f>(tbl_raw_data[[#This Row],[Date Actioned]])-(tbl_raw_data[[#This Row],[Date Tagged]])</f>
        <v>4.4097222198615782E-3</v>
      </c>
      <c r="J1276" s="66">
        <f>HOUR(tbl_raw_data[[#This Row],[time_taken]])*60+MINUTE(tbl_raw_data[[#This Row],[time_taken]])+SECOND(tbl_raw_data[[#This Row],[time_taken]])/60</f>
        <v>6.35</v>
      </c>
      <c r="K1276" s="68">
        <f>DATE(YEAR(tbl_raw_data[[#This Row],[Date Actioned]]),MONTH(tbl_raw_data[[#This Row],[Date Actioned]]),DAY(tbl_raw_data[[#This Row],[Date Actioned]]))</f>
        <v>45142</v>
      </c>
      <c r="L1276" s="65" t="str">
        <f>UPPER(TEXT(tbl_raw_data[[#This Row],[updated_date]],"MMMM"))</f>
        <v>AUGUST</v>
      </c>
      <c r="M1276" s="65" t="str">
        <f>"WEEK "&amp;IF(ROUNDUP(DAY(tbl_raw_data[[#This Row],[updated_date]])/7,0)=5,4,ROUNDUP(DAY(tbl_raw_data[[#This Row],[updated_date]])/7,0))</f>
        <v>WEEK 1</v>
      </c>
      <c r="N1276" s="71" t="str">
        <f>UPPER(VLOOKUP(tbl_raw_data[[#This Row],[Analyst]],settings!$A$1:$B$15,2,0))</f>
        <v>NAVED</v>
      </c>
      <c r="O1276" s="71" t="str">
        <f>TRIM(UPPER(tbl_raw_data[[#This Row],[Outcome]]))</f>
        <v>APPROVE</v>
      </c>
      <c r="P1276" s="71" t="str">
        <f>TRIM(UPPER(tbl_raw_data[[#This Row],[Queue Name]]))</f>
        <v>CONSUMER EXISTING</v>
      </c>
      <c r="Q1276" s="71" t="str">
        <f>IF(tbl_raw_data[[#This Row],[time_taken_in_min]]&lt;=settings!$D$2,"SLA_MET","SLA_NOT_MET")</f>
        <v>SLA_MET</v>
      </c>
    </row>
    <row r="1277" spans="1:17" hidden="1" x14ac:dyDescent="0.3">
      <c r="A1277" s="1" t="s">
        <v>2240</v>
      </c>
      <c r="B1277" s="36">
        <v>45142.652453703704</v>
      </c>
      <c r="C1277" s="37">
        <v>45142.654872685183</v>
      </c>
      <c r="D1277" s="6" t="s">
        <v>10</v>
      </c>
      <c r="E1277" s="6" t="s">
        <v>18</v>
      </c>
      <c r="F1277" s="6" t="s">
        <v>207</v>
      </c>
      <c r="G1277" s="6" t="s">
        <v>23</v>
      </c>
      <c r="H1277" s="84" t="str">
        <f t="shared" si="19"/>
        <v>Reason Unknown</v>
      </c>
      <c r="I1277" s="63">
        <f>(tbl_raw_data[[#This Row],[Date Actioned]])-(tbl_raw_data[[#This Row],[Date Tagged]])</f>
        <v>2.418981479422655E-3</v>
      </c>
      <c r="J1277" s="66">
        <f>HOUR(tbl_raw_data[[#This Row],[time_taken]])*60+MINUTE(tbl_raw_data[[#This Row],[time_taken]])+SECOND(tbl_raw_data[[#This Row],[time_taken]])/60</f>
        <v>3.4833333333333334</v>
      </c>
      <c r="K1277" s="68">
        <f>DATE(YEAR(tbl_raw_data[[#This Row],[Date Actioned]]),MONTH(tbl_raw_data[[#This Row],[Date Actioned]]),DAY(tbl_raw_data[[#This Row],[Date Actioned]]))</f>
        <v>45142</v>
      </c>
      <c r="L1277" s="65" t="str">
        <f>UPPER(TEXT(tbl_raw_data[[#This Row],[updated_date]],"MMMM"))</f>
        <v>AUGUST</v>
      </c>
      <c r="M1277" s="65" t="str">
        <f>"WEEK "&amp;IF(ROUNDUP(DAY(tbl_raw_data[[#This Row],[updated_date]])/7,0)=5,4,ROUNDUP(DAY(tbl_raw_data[[#This Row],[updated_date]])/7,0))</f>
        <v>WEEK 1</v>
      </c>
      <c r="N1277" s="71" t="str">
        <f>UPPER(VLOOKUP(tbl_raw_data[[#This Row],[Analyst]],settings!$A$1:$B$15,2,0))</f>
        <v>RAJ</v>
      </c>
      <c r="O1277" s="71" t="str">
        <f>TRIM(UPPER(tbl_raw_data[[#This Row],[Outcome]]))</f>
        <v>APPROVE</v>
      </c>
      <c r="P1277" s="71" t="str">
        <f>TRIM(UPPER(tbl_raw_data[[#This Row],[Queue Name]]))</f>
        <v>CONSUMER PRE BUREAU</v>
      </c>
      <c r="Q1277" s="71" t="str">
        <f>IF(tbl_raw_data[[#This Row],[time_taken_in_min]]&lt;=settings!$D$2,"SLA_MET","SLA_NOT_MET")</f>
        <v>SLA_MET</v>
      </c>
    </row>
    <row r="1278" spans="1:17" hidden="1" x14ac:dyDescent="0.3">
      <c r="A1278" s="5" t="s">
        <v>2241</v>
      </c>
      <c r="B1278" s="34">
        <v>45142.653657407405</v>
      </c>
      <c r="C1278" s="38">
        <v>45142.657210648147</v>
      </c>
      <c r="D1278" s="3" t="s">
        <v>10</v>
      </c>
      <c r="E1278" s="3" t="s">
        <v>11</v>
      </c>
      <c r="F1278" s="3" t="s">
        <v>19</v>
      </c>
      <c r="G1278" s="3" t="s">
        <v>15</v>
      </c>
      <c r="H1278" s="84" t="str">
        <f t="shared" si="19"/>
        <v>Reason Unknown</v>
      </c>
      <c r="I1278" s="63">
        <f>(tbl_raw_data[[#This Row],[Date Actioned]])-(tbl_raw_data[[#This Row],[Date Tagged]])</f>
        <v>3.5532407418941148E-3</v>
      </c>
      <c r="J1278" s="66">
        <f>HOUR(tbl_raw_data[[#This Row],[time_taken]])*60+MINUTE(tbl_raw_data[[#This Row],[time_taken]])+SECOND(tbl_raw_data[[#This Row],[time_taken]])/60</f>
        <v>5.1166666666666663</v>
      </c>
      <c r="K1278" s="68">
        <f>DATE(YEAR(tbl_raw_data[[#This Row],[Date Actioned]]),MONTH(tbl_raw_data[[#This Row],[Date Actioned]]),DAY(tbl_raw_data[[#This Row],[Date Actioned]]))</f>
        <v>45142</v>
      </c>
      <c r="L1278" s="65" t="str">
        <f>UPPER(TEXT(tbl_raw_data[[#This Row],[updated_date]],"MMMM"))</f>
        <v>AUGUST</v>
      </c>
      <c r="M1278" s="65" t="str">
        <f>"WEEK "&amp;IF(ROUNDUP(DAY(tbl_raw_data[[#This Row],[updated_date]])/7,0)=5,4,ROUNDUP(DAY(tbl_raw_data[[#This Row],[updated_date]])/7,0))</f>
        <v>WEEK 1</v>
      </c>
      <c r="N1278" s="71" t="str">
        <f>UPPER(VLOOKUP(tbl_raw_data[[#This Row],[Analyst]],settings!$A$1:$B$15,2,0))</f>
        <v>NAVED</v>
      </c>
      <c r="O1278" s="71" t="str">
        <f>TRIM(UPPER(tbl_raw_data[[#This Row],[Outcome]]))</f>
        <v>APPROVE</v>
      </c>
      <c r="P1278" s="71" t="str">
        <f>TRIM(UPPER(tbl_raw_data[[#This Row],[Queue Name]]))</f>
        <v>CONSUMER EXISTING</v>
      </c>
      <c r="Q1278" s="71" t="str">
        <f>IF(tbl_raw_data[[#This Row],[time_taken_in_min]]&lt;=settings!$D$2,"SLA_MET","SLA_NOT_MET")</f>
        <v>SLA_MET</v>
      </c>
    </row>
    <row r="1279" spans="1:17" hidden="1" x14ac:dyDescent="0.3">
      <c r="A1279" s="7" t="s">
        <v>2242</v>
      </c>
      <c r="B1279" s="36">
        <v>45142.655046296299</v>
      </c>
      <c r="C1279" s="39">
        <v>45142.662222222221</v>
      </c>
      <c r="D1279" s="8" t="s">
        <v>15</v>
      </c>
      <c r="E1279" s="6" t="s">
        <v>8</v>
      </c>
      <c r="F1279" s="8" t="s">
        <v>21</v>
      </c>
      <c r="G1279" s="9"/>
      <c r="H1279" s="84" t="str">
        <f t="shared" si="19"/>
        <v>Reason Unknown</v>
      </c>
      <c r="I1279" s="63">
        <f>(tbl_raw_data[[#This Row],[Date Actioned]])-(tbl_raw_data[[#This Row],[Date Tagged]])</f>
        <v>7.175925922638271E-3</v>
      </c>
      <c r="J1279" s="66">
        <f>HOUR(tbl_raw_data[[#This Row],[time_taken]])*60+MINUTE(tbl_raw_data[[#This Row],[time_taken]])+SECOND(tbl_raw_data[[#This Row],[time_taken]])/60</f>
        <v>10.333333333333334</v>
      </c>
      <c r="K1279" s="68">
        <f>DATE(YEAR(tbl_raw_data[[#This Row],[Date Actioned]]),MONTH(tbl_raw_data[[#This Row],[Date Actioned]]),DAY(tbl_raw_data[[#This Row],[Date Actioned]]))</f>
        <v>45142</v>
      </c>
      <c r="L1279" s="65" t="str">
        <f>UPPER(TEXT(tbl_raw_data[[#This Row],[updated_date]],"MMMM"))</f>
        <v>AUGUST</v>
      </c>
      <c r="M1279" s="65" t="str">
        <f>"WEEK "&amp;IF(ROUNDUP(DAY(tbl_raw_data[[#This Row],[updated_date]])/7,0)=5,4,ROUNDUP(DAY(tbl_raw_data[[#This Row],[updated_date]])/7,0))</f>
        <v>WEEK 1</v>
      </c>
      <c r="N1279" s="71" t="str">
        <f>UPPER(VLOOKUP(tbl_raw_data[[#This Row],[Analyst]],settings!$A$1:$B$15,2,0))</f>
        <v>SHAHID</v>
      </c>
      <c r="O1279" s="71" t="str">
        <f>TRIM(UPPER(tbl_raw_data[[#This Row],[Outcome]]))</f>
        <v>APPROVE</v>
      </c>
      <c r="P1279" s="71" t="str">
        <f>TRIM(UPPER(tbl_raw_data[[#This Row],[Queue Name]]))</f>
        <v>CONSUMER POST BUREAU</v>
      </c>
      <c r="Q1279" s="71" t="str">
        <f>IF(tbl_raw_data[[#This Row],[time_taken_in_min]]&lt;=settings!$D$2,"SLA_MET","SLA_NOT_MET")</f>
        <v>SLA_MET</v>
      </c>
    </row>
    <row r="1280" spans="1:17" hidden="1" x14ac:dyDescent="0.3">
      <c r="A1280" s="1" t="s">
        <v>2243</v>
      </c>
      <c r="B1280" s="34">
        <v>45142.656018518515</v>
      </c>
      <c r="C1280" s="38">
        <v>45142.660081018519</v>
      </c>
      <c r="D1280" s="3" t="s">
        <v>10</v>
      </c>
      <c r="E1280" s="3" t="s">
        <v>11</v>
      </c>
      <c r="F1280" s="3" t="s">
        <v>206</v>
      </c>
      <c r="G1280" s="3" t="s">
        <v>15</v>
      </c>
      <c r="H1280" s="84" t="str">
        <f t="shared" si="19"/>
        <v>Reason Unknown</v>
      </c>
      <c r="I1280" s="63">
        <f>(tbl_raw_data[[#This Row],[Date Actioned]])-(tbl_raw_data[[#This Row],[Date Tagged]])</f>
        <v>4.062500003783498E-3</v>
      </c>
      <c r="J1280" s="66">
        <f>HOUR(tbl_raw_data[[#This Row],[time_taken]])*60+MINUTE(tbl_raw_data[[#This Row],[time_taken]])+SECOND(tbl_raw_data[[#This Row],[time_taken]])/60</f>
        <v>5.85</v>
      </c>
      <c r="K1280" s="68">
        <f>DATE(YEAR(tbl_raw_data[[#This Row],[Date Actioned]]),MONTH(tbl_raw_data[[#This Row],[Date Actioned]]),DAY(tbl_raw_data[[#This Row],[Date Actioned]]))</f>
        <v>45142</v>
      </c>
      <c r="L1280" s="65" t="str">
        <f>UPPER(TEXT(tbl_raw_data[[#This Row],[updated_date]],"MMMM"))</f>
        <v>AUGUST</v>
      </c>
      <c r="M1280" s="65" t="str">
        <f>"WEEK "&amp;IF(ROUNDUP(DAY(tbl_raw_data[[#This Row],[updated_date]])/7,0)=5,4,ROUNDUP(DAY(tbl_raw_data[[#This Row],[updated_date]])/7,0))</f>
        <v>WEEK 1</v>
      </c>
      <c r="N1280" s="71" t="str">
        <f>UPPER(VLOOKUP(tbl_raw_data[[#This Row],[Analyst]],settings!$A$1:$B$15,2,0))</f>
        <v>HARDIK</v>
      </c>
      <c r="O1280" s="71" t="str">
        <f>TRIM(UPPER(tbl_raw_data[[#This Row],[Outcome]]))</f>
        <v>APPROVE</v>
      </c>
      <c r="P1280" s="71" t="str">
        <f>TRIM(UPPER(tbl_raw_data[[#This Row],[Queue Name]]))</f>
        <v>CONSUMER EXISTING</v>
      </c>
      <c r="Q1280" s="71" t="str">
        <f>IF(tbl_raw_data[[#This Row],[time_taken_in_min]]&lt;=settings!$D$2,"SLA_MET","SLA_NOT_MET")</f>
        <v>SLA_MET</v>
      </c>
    </row>
    <row r="1281" spans="1:17" hidden="1" x14ac:dyDescent="0.3">
      <c r="A1281" s="5" t="s">
        <v>2244</v>
      </c>
      <c r="B1281" s="36">
        <v>45142.657835648148</v>
      </c>
      <c r="C1281" s="37">
        <v>45142.661782407406</v>
      </c>
      <c r="D1281" s="6" t="s">
        <v>10</v>
      </c>
      <c r="E1281" s="6" t="s">
        <v>18</v>
      </c>
      <c r="F1281" s="6" t="s">
        <v>207</v>
      </c>
      <c r="G1281" s="6" t="s">
        <v>15</v>
      </c>
      <c r="H1281" s="84" t="str">
        <f t="shared" si="19"/>
        <v>Reason Unknown</v>
      </c>
      <c r="I1281" s="63">
        <f>(tbl_raw_data[[#This Row],[Date Actioned]])-(tbl_raw_data[[#This Row],[Date Tagged]])</f>
        <v>3.9467592578148469E-3</v>
      </c>
      <c r="J1281" s="66">
        <f>HOUR(tbl_raw_data[[#This Row],[time_taken]])*60+MINUTE(tbl_raw_data[[#This Row],[time_taken]])+SECOND(tbl_raw_data[[#This Row],[time_taken]])/60</f>
        <v>5.6833333333333336</v>
      </c>
      <c r="K1281" s="68">
        <f>DATE(YEAR(tbl_raw_data[[#This Row],[Date Actioned]]),MONTH(tbl_raw_data[[#This Row],[Date Actioned]]),DAY(tbl_raw_data[[#This Row],[Date Actioned]]))</f>
        <v>45142</v>
      </c>
      <c r="L1281" s="65" t="str">
        <f>UPPER(TEXT(tbl_raw_data[[#This Row],[updated_date]],"MMMM"))</f>
        <v>AUGUST</v>
      </c>
      <c r="M1281" s="65" t="str">
        <f>"WEEK "&amp;IF(ROUNDUP(DAY(tbl_raw_data[[#This Row],[updated_date]])/7,0)=5,4,ROUNDUP(DAY(tbl_raw_data[[#This Row],[updated_date]])/7,0))</f>
        <v>WEEK 1</v>
      </c>
      <c r="N1281" s="71" t="str">
        <f>UPPER(VLOOKUP(tbl_raw_data[[#This Row],[Analyst]],settings!$A$1:$B$15,2,0))</f>
        <v>RAJ</v>
      </c>
      <c r="O1281" s="71" t="str">
        <f>TRIM(UPPER(tbl_raw_data[[#This Row],[Outcome]]))</f>
        <v>APPROVE</v>
      </c>
      <c r="P1281" s="71" t="str">
        <f>TRIM(UPPER(tbl_raw_data[[#This Row],[Queue Name]]))</f>
        <v>CONSUMER PRE BUREAU</v>
      </c>
      <c r="Q1281" s="71" t="str">
        <f>IF(tbl_raw_data[[#This Row],[time_taken_in_min]]&lt;=settings!$D$2,"SLA_MET","SLA_NOT_MET")</f>
        <v>SLA_MET</v>
      </c>
    </row>
    <row r="1282" spans="1:17" hidden="1" x14ac:dyDescent="0.3">
      <c r="A1282" s="7" t="s">
        <v>2245</v>
      </c>
      <c r="B1282" s="34">
        <v>45142.658622685187</v>
      </c>
      <c r="C1282" s="38">
        <v>45142.667569444442</v>
      </c>
      <c r="D1282" s="3" t="s">
        <v>10</v>
      </c>
      <c r="E1282" s="3" t="s">
        <v>8</v>
      </c>
      <c r="F1282" s="3" t="s">
        <v>206</v>
      </c>
      <c r="G1282" s="3" t="s">
        <v>23</v>
      </c>
      <c r="H1282" s="84" t="str">
        <f t="shared" si="19"/>
        <v>Reason Unknown</v>
      </c>
      <c r="I1282" s="63">
        <f>(tbl_raw_data[[#This Row],[Date Actioned]])-(tbl_raw_data[[#This Row],[Date Tagged]])</f>
        <v>8.9467592551955022E-3</v>
      </c>
      <c r="J1282" s="66">
        <f>HOUR(tbl_raw_data[[#This Row],[time_taken]])*60+MINUTE(tbl_raw_data[[#This Row],[time_taken]])+SECOND(tbl_raw_data[[#This Row],[time_taken]])/60</f>
        <v>12.883333333333333</v>
      </c>
      <c r="K1282" s="68">
        <f>DATE(YEAR(tbl_raw_data[[#This Row],[Date Actioned]]),MONTH(tbl_raw_data[[#This Row],[Date Actioned]]),DAY(tbl_raw_data[[#This Row],[Date Actioned]]))</f>
        <v>45142</v>
      </c>
      <c r="L1282" s="65" t="str">
        <f>UPPER(TEXT(tbl_raw_data[[#This Row],[updated_date]],"MMMM"))</f>
        <v>AUGUST</v>
      </c>
      <c r="M1282" s="65" t="str">
        <f>"WEEK "&amp;IF(ROUNDUP(DAY(tbl_raw_data[[#This Row],[updated_date]])/7,0)=5,4,ROUNDUP(DAY(tbl_raw_data[[#This Row],[updated_date]])/7,0))</f>
        <v>WEEK 1</v>
      </c>
      <c r="N1282" s="71" t="str">
        <f>UPPER(VLOOKUP(tbl_raw_data[[#This Row],[Analyst]],settings!$A$1:$B$15,2,0))</f>
        <v>HARDIK</v>
      </c>
      <c r="O1282" s="71" t="str">
        <f>TRIM(UPPER(tbl_raw_data[[#This Row],[Outcome]]))</f>
        <v>APPROVE</v>
      </c>
      <c r="P1282" s="71" t="str">
        <f>TRIM(UPPER(tbl_raw_data[[#This Row],[Queue Name]]))</f>
        <v>CONSUMER POST BUREAU</v>
      </c>
      <c r="Q1282" s="71" t="str">
        <f>IF(tbl_raw_data[[#This Row],[time_taken_in_min]]&lt;=settings!$D$2,"SLA_MET","SLA_NOT_MET")</f>
        <v>SLA_MET</v>
      </c>
    </row>
    <row r="1283" spans="1:17" hidden="1" x14ac:dyDescent="0.3">
      <c r="A1283" s="1" t="s">
        <v>2246</v>
      </c>
      <c r="B1283" s="36">
        <v>45142.661365740743</v>
      </c>
      <c r="C1283" s="37">
        <v>45142.666273148148</v>
      </c>
      <c r="D1283" s="6" t="s">
        <v>10</v>
      </c>
      <c r="E1283" s="6" t="s">
        <v>8</v>
      </c>
      <c r="F1283" s="6" t="s">
        <v>207</v>
      </c>
      <c r="G1283" s="6" t="s">
        <v>26</v>
      </c>
      <c r="H1283" s="84" t="str">
        <f t="shared" ref="H1283:H1346" si="20">IF(OR(ISNUMBER(SEARCH("duplicate",G1283)), ISNUMBER(SEARCH("previously",G1283)), ISNUMBER(SEARCH("previously approved",G1283))), "Duplicate Application",
IF(OR(ISNUMBER(SEARCH("incorrect",G1283)), ISNUMBER(SEARCH("remove", G1283))), "Incorrect Details",
IF(ISNUMBER(SEARCH("incomplete",G1283)), "Incomplete Details",
IF(ISNUMBER(SEARCH("overdue",G1283)), "Overdue Bill",
IF(OR(ISNUMBER(SEARCH("resubmit as", G1283)), ISNUMBER(SEARCH("re-submit as", G1283))), "Incorrect Queue",
IF(OR(ISNUMBER(SEARCH("100",G1283)), ISNUMBER(SEARCH("correct", G1283)), ISNUMBER(SEARCH("email", G1283)), ISNUMBER(SEARCH("please submit", G1283)), ISNUMBER(SEARCH("please resubmit",G1283)), ISNUMBER(SEARCH("please re-submit", G1283)), ISNUMBER(SEARCH("please send", G1283))), "Incomplete Details",
IF(ISNUMBER(SEARCH("error", G1283)), "System Error", "Reason Unknown")))))))</f>
        <v>Reason Unknown</v>
      </c>
      <c r="I1283" s="63">
        <f>(tbl_raw_data[[#This Row],[Date Actioned]])-(tbl_raw_data[[#This Row],[Date Tagged]])</f>
        <v>4.907407404971309E-3</v>
      </c>
      <c r="J1283" s="66">
        <f>HOUR(tbl_raw_data[[#This Row],[time_taken]])*60+MINUTE(tbl_raw_data[[#This Row],[time_taken]])+SECOND(tbl_raw_data[[#This Row],[time_taken]])/60</f>
        <v>7.0666666666666664</v>
      </c>
      <c r="K1283" s="68">
        <f>DATE(YEAR(tbl_raw_data[[#This Row],[Date Actioned]]),MONTH(tbl_raw_data[[#This Row],[Date Actioned]]),DAY(tbl_raw_data[[#This Row],[Date Actioned]]))</f>
        <v>45142</v>
      </c>
      <c r="L1283" s="65" t="str">
        <f>UPPER(TEXT(tbl_raw_data[[#This Row],[updated_date]],"MMMM"))</f>
        <v>AUGUST</v>
      </c>
      <c r="M1283" s="65" t="str">
        <f>"WEEK "&amp;IF(ROUNDUP(DAY(tbl_raw_data[[#This Row],[updated_date]])/7,0)=5,4,ROUNDUP(DAY(tbl_raw_data[[#This Row],[updated_date]])/7,0))</f>
        <v>WEEK 1</v>
      </c>
      <c r="N1283" s="71" t="str">
        <f>UPPER(VLOOKUP(tbl_raw_data[[#This Row],[Analyst]],settings!$A$1:$B$15,2,0))</f>
        <v>RAJ</v>
      </c>
      <c r="O1283" s="71" t="str">
        <f>TRIM(UPPER(tbl_raw_data[[#This Row],[Outcome]]))</f>
        <v>APPROVE</v>
      </c>
      <c r="P1283" s="71" t="str">
        <f>TRIM(UPPER(tbl_raw_data[[#This Row],[Queue Name]]))</f>
        <v>CONSUMER POST BUREAU</v>
      </c>
      <c r="Q1283" s="71" t="str">
        <f>IF(tbl_raw_data[[#This Row],[time_taken_in_min]]&lt;=settings!$D$2,"SLA_MET","SLA_NOT_MET")</f>
        <v>SLA_MET</v>
      </c>
    </row>
    <row r="1284" spans="1:17" hidden="1" x14ac:dyDescent="0.3">
      <c r="A1284" s="5" t="s">
        <v>2247</v>
      </c>
      <c r="B1284" s="34">
        <v>45142.664340277777</v>
      </c>
      <c r="C1284" s="38">
        <v>45142.66814814815</v>
      </c>
      <c r="D1284" s="3" t="s">
        <v>10</v>
      </c>
      <c r="E1284" s="3" t="s">
        <v>8</v>
      </c>
      <c r="F1284" s="3" t="s">
        <v>19</v>
      </c>
      <c r="G1284" s="3" t="s">
        <v>15</v>
      </c>
      <c r="H1284" s="84" t="str">
        <f t="shared" si="20"/>
        <v>Reason Unknown</v>
      </c>
      <c r="I1284" s="63">
        <f>(tbl_raw_data[[#This Row],[Date Actioned]])-(tbl_raw_data[[#This Row],[Date Tagged]])</f>
        <v>3.8078703728388064E-3</v>
      </c>
      <c r="J1284" s="66">
        <f>HOUR(tbl_raw_data[[#This Row],[time_taken]])*60+MINUTE(tbl_raw_data[[#This Row],[time_taken]])+SECOND(tbl_raw_data[[#This Row],[time_taken]])/60</f>
        <v>5.4833333333333334</v>
      </c>
      <c r="K1284" s="68">
        <f>DATE(YEAR(tbl_raw_data[[#This Row],[Date Actioned]]),MONTH(tbl_raw_data[[#This Row],[Date Actioned]]),DAY(tbl_raw_data[[#This Row],[Date Actioned]]))</f>
        <v>45142</v>
      </c>
      <c r="L1284" s="65" t="str">
        <f>UPPER(TEXT(tbl_raw_data[[#This Row],[updated_date]],"MMMM"))</f>
        <v>AUGUST</v>
      </c>
      <c r="M1284" s="65" t="str">
        <f>"WEEK "&amp;IF(ROUNDUP(DAY(tbl_raw_data[[#This Row],[updated_date]])/7,0)=5,4,ROUNDUP(DAY(tbl_raw_data[[#This Row],[updated_date]])/7,0))</f>
        <v>WEEK 1</v>
      </c>
      <c r="N1284" s="71" t="str">
        <f>UPPER(VLOOKUP(tbl_raw_data[[#This Row],[Analyst]],settings!$A$1:$B$15,2,0))</f>
        <v>NAVED</v>
      </c>
      <c r="O1284" s="71" t="str">
        <f>TRIM(UPPER(tbl_raw_data[[#This Row],[Outcome]]))</f>
        <v>APPROVE</v>
      </c>
      <c r="P1284" s="71" t="str">
        <f>TRIM(UPPER(tbl_raw_data[[#This Row],[Queue Name]]))</f>
        <v>CONSUMER POST BUREAU</v>
      </c>
      <c r="Q1284" s="71" t="str">
        <f>IF(tbl_raw_data[[#This Row],[time_taken_in_min]]&lt;=settings!$D$2,"SLA_MET","SLA_NOT_MET")</f>
        <v>SLA_MET</v>
      </c>
    </row>
    <row r="1285" spans="1:17" hidden="1" x14ac:dyDescent="0.3">
      <c r="A1285" s="7" t="s">
        <v>2248</v>
      </c>
      <c r="B1285" s="36">
        <v>45142.668124999997</v>
      </c>
      <c r="C1285" s="37">
        <v>45142.673125000001</v>
      </c>
      <c r="D1285" s="6" t="s">
        <v>10</v>
      </c>
      <c r="E1285" s="6" t="s">
        <v>18</v>
      </c>
      <c r="F1285" s="6" t="s">
        <v>207</v>
      </c>
      <c r="G1285" s="6" t="s">
        <v>15</v>
      </c>
      <c r="H1285" s="84" t="str">
        <f t="shared" si="20"/>
        <v>Reason Unknown</v>
      </c>
      <c r="I1285" s="63">
        <f>(tbl_raw_data[[#This Row],[Date Actioned]])-(tbl_raw_data[[#This Row],[Date Tagged]])</f>
        <v>5.0000000046566129E-3</v>
      </c>
      <c r="J1285" s="66">
        <f>HOUR(tbl_raw_data[[#This Row],[time_taken]])*60+MINUTE(tbl_raw_data[[#This Row],[time_taken]])+SECOND(tbl_raw_data[[#This Row],[time_taken]])/60</f>
        <v>7.2</v>
      </c>
      <c r="K1285" s="68">
        <f>DATE(YEAR(tbl_raw_data[[#This Row],[Date Actioned]]),MONTH(tbl_raw_data[[#This Row],[Date Actioned]]),DAY(tbl_raw_data[[#This Row],[Date Actioned]]))</f>
        <v>45142</v>
      </c>
      <c r="L1285" s="65" t="str">
        <f>UPPER(TEXT(tbl_raw_data[[#This Row],[updated_date]],"MMMM"))</f>
        <v>AUGUST</v>
      </c>
      <c r="M1285" s="65" t="str">
        <f>"WEEK "&amp;IF(ROUNDUP(DAY(tbl_raw_data[[#This Row],[updated_date]])/7,0)=5,4,ROUNDUP(DAY(tbl_raw_data[[#This Row],[updated_date]])/7,0))</f>
        <v>WEEK 1</v>
      </c>
      <c r="N1285" s="71" t="str">
        <f>UPPER(VLOOKUP(tbl_raw_data[[#This Row],[Analyst]],settings!$A$1:$B$15,2,0))</f>
        <v>RAJ</v>
      </c>
      <c r="O1285" s="71" t="str">
        <f>TRIM(UPPER(tbl_raw_data[[#This Row],[Outcome]]))</f>
        <v>APPROVE</v>
      </c>
      <c r="P1285" s="71" t="str">
        <f>TRIM(UPPER(tbl_raw_data[[#This Row],[Queue Name]]))</f>
        <v>CONSUMER PRE BUREAU</v>
      </c>
      <c r="Q1285" s="71" t="str">
        <f>IF(tbl_raw_data[[#This Row],[time_taken_in_min]]&lt;=settings!$D$2,"SLA_MET","SLA_NOT_MET")</f>
        <v>SLA_MET</v>
      </c>
    </row>
    <row r="1286" spans="1:17" hidden="1" x14ac:dyDescent="0.3">
      <c r="A1286" s="1" t="s">
        <v>2249</v>
      </c>
      <c r="B1286" s="34">
        <v>45142.673692129632</v>
      </c>
      <c r="C1286" s="38">
        <v>45142.680972222224</v>
      </c>
      <c r="D1286" s="3" t="s">
        <v>10</v>
      </c>
      <c r="E1286" s="3" t="s">
        <v>11</v>
      </c>
      <c r="F1286" s="3" t="s">
        <v>19</v>
      </c>
      <c r="G1286" s="3" t="s">
        <v>15</v>
      </c>
      <c r="H1286" s="84" t="str">
        <f t="shared" si="20"/>
        <v>Reason Unknown</v>
      </c>
      <c r="I1286" s="63">
        <f>(tbl_raw_data[[#This Row],[Date Actioned]])-(tbl_raw_data[[#This Row],[Date Tagged]])</f>
        <v>7.2800925918272696E-3</v>
      </c>
      <c r="J1286" s="66">
        <f>HOUR(tbl_raw_data[[#This Row],[time_taken]])*60+MINUTE(tbl_raw_data[[#This Row],[time_taken]])+SECOND(tbl_raw_data[[#This Row],[time_taken]])/60</f>
        <v>10.483333333333333</v>
      </c>
      <c r="K1286" s="68">
        <f>DATE(YEAR(tbl_raw_data[[#This Row],[Date Actioned]]),MONTH(tbl_raw_data[[#This Row],[Date Actioned]]),DAY(tbl_raw_data[[#This Row],[Date Actioned]]))</f>
        <v>45142</v>
      </c>
      <c r="L1286" s="65" t="str">
        <f>UPPER(TEXT(tbl_raw_data[[#This Row],[updated_date]],"MMMM"))</f>
        <v>AUGUST</v>
      </c>
      <c r="M1286" s="65" t="str">
        <f>"WEEK "&amp;IF(ROUNDUP(DAY(tbl_raw_data[[#This Row],[updated_date]])/7,0)=5,4,ROUNDUP(DAY(tbl_raw_data[[#This Row],[updated_date]])/7,0))</f>
        <v>WEEK 1</v>
      </c>
      <c r="N1286" s="71" t="str">
        <f>UPPER(VLOOKUP(tbl_raw_data[[#This Row],[Analyst]],settings!$A$1:$B$15,2,0))</f>
        <v>NAVED</v>
      </c>
      <c r="O1286" s="71" t="str">
        <f>TRIM(UPPER(tbl_raw_data[[#This Row],[Outcome]]))</f>
        <v>APPROVE</v>
      </c>
      <c r="P1286" s="71" t="str">
        <f>TRIM(UPPER(tbl_raw_data[[#This Row],[Queue Name]]))</f>
        <v>CONSUMER EXISTING</v>
      </c>
      <c r="Q1286" s="71" t="str">
        <f>IF(tbl_raw_data[[#This Row],[time_taken_in_min]]&lt;=settings!$D$2,"SLA_MET","SLA_NOT_MET")</f>
        <v>SLA_MET</v>
      </c>
    </row>
    <row r="1287" spans="1:17" hidden="1" x14ac:dyDescent="0.3">
      <c r="A1287" s="5" t="s">
        <v>2250</v>
      </c>
      <c r="B1287" s="36">
        <v>45142.679814814815</v>
      </c>
      <c r="C1287" s="37">
        <v>45142.683761574073</v>
      </c>
      <c r="D1287" s="6" t="s">
        <v>10</v>
      </c>
      <c r="E1287" s="6" t="s">
        <v>11</v>
      </c>
      <c r="F1287" s="6" t="s">
        <v>19</v>
      </c>
      <c r="G1287" s="6" t="s">
        <v>26</v>
      </c>
      <c r="H1287" s="84" t="str">
        <f t="shared" si="20"/>
        <v>Reason Unknown</v>
      </c>
      <c r="I1287" s="63">
        <f>(tbl_raw_data[[#This Row],[Date Actioned]])-(tbl_raw_data[[#This Row],[Date Tagged]])</f>
        <v>3.9467592578148469E-3</v>
      </c>
      <c r="J1287" s="66">
        <f>HOUR(tbl_raw_data[[#This Row],[time_taken]])*60+MINUTE(tbl_raw_data[[#This Row],[time_taken]])+SECOND(tbl_raw_data[[#This Row],[time_taken]])/60</f>
        <v>5.6833333333333336</v>
      </c>
      <c r="K1287" s="68">
        <f>DATE(YEAR(tbl_raw_data[[#This Row],[Date Actioned]]),MONTH(tbl_raw_data[[#This Row],[Date Actioned]]),DAY(tbl_raw_data[[#This Row],[Date Actioned]]))</f>
        <v>45142</v>
      </c>
      <c r="L1287" s="65" t="str">
        <f>UPPER(TEXT(tbl_raw_data[[#This Row],[updated_date]],"MMMM"))</f>
        <v>AUGUST</v>
      </c>
      <c r="M1287" s="65" t="str">
        <f>"WEEK "&amp;IF(ROUNDUP(DAY(tbl_raw_data[[#This Row],[updated_date]])/7,0)=5,4,ROUNDUP(DAY(tbl_raw_data[[#This Row],[updated_date]])/7,0))</f>
        <v>WEEK 1</v>
      </c>
      <c r="N1287" s="71" t="str">
        <f>UPPER(VLOOKUP(tbl_raw_data[[#This Row],[Analyst]],settings!$A$1:$B$15,2,0))</f>
        <v>NAVED</v>
      </c>
      <c r="O1287" s="71" t="str">
        <f>TRIM(UPPER(tbl_raw_data[[#This Row],[Outcome]]))</f>
        <v>APPROVE</v>
      </c>
      <c r="P1287" s="71" t="str">
        <f>TRIM(UPPER(tbl_raw_data[[#This Row],[Queue Name]]))</f>
        <v>CONSUMER EXISTING</v>
      </c>
      <c r="Q1287" s="71" t="str">
        <f>IF(tbl_raw_data[[#This Row],[time_taken_in_min]]&lt;=settings!$D$2,"SLA_MET","SLA_NOT_MET")</f>
        <v>SLA_MET</v>
      </c>
    </row>
    <row r="1288" spans="1:17" hidden="1" x14ac:dyDescent="0.3">
      <c r="A1288" s="7" t="s">
        <v>2251</v>
      </c>
      <c r="B1288" s="34">
        <v>45142.681851851848</v>
      </c>
      <c r="C1288" s="38">
        <v>45142.69</v>
      </c>
      <c r="D1288" s="3" t="s">
        <v>10</v>
      </c>
      <c r="E1288" s="3" t="s">
        <v>11</v>
      </c>
      <c r="F1288" s="3" t="s">
        <v>206</v>
      </c>
      <c r="G1288" s="3" t="s">
        <v>15</v>
      </c>
      <c r="H1288" s="84" t="str">
        <f t="shared" si="20"/>
        <v>Reason Unknown</v>
      </c>
      <c r="I1288" s="63">
        <f>(tbl_raw_data[[#This Row],[Date Actioned]])-(tbl_raw_data[[#This Row],[Date Tagged]])</f>
        <v>8.1481481538503431E-3</v>
      </c>
      <c r="J1288" s="66">
        <f>HOUR(tbl_raw_data[[#This Row],[time_taken]])*60+MINUTE(tbl_raw_data[[#This Row],[time_taken]])+SECOND(tbl_raw_data[[#This Row],[time_taken]])/60</f>
        <v>11.733333333333333</v>
      </c>
      <c r="K1288" s="68">
        <f>DATE(YEAR(tbl_raw_data[[#This Row],[Date Actioned]]),MONTH(tbl_raw_data[[#This Row],[Date Actioned]]),DAY(tbl_raw_data[[#This Row],[Date Actioned]]))</f>
        <v>45142</v>
      </c>
      <c r="L1288" s="65" t="str">
        <f>UPPER(TEXT(tbl_raw_data[[#This Row],[updated_date]],"MMMM"))</f>
        <v>AUGUST</v>
      </c>
      <c r="M1288" s="65" t="str">
        <f>"WEEK "&amp;IF(ROUNDUP(DAY(tbl_raw_data[[#This Row],[updated_date]])/7,0)=5,4,ROUNDUP(DAY(tbl_raw_data[[#This Row],[updated_date]])/7,0))</f>
        <v>WEEK 1</v>
      </c>
      <c r="N1288" s="71" t="str">
        <f>UPPER(VLOOKUP(tbl_raw_data[[#This Row],[Analyst]],settings!$A$1:$B$15,2,0))</f>
        <v>HARDIK</v>
      </c>
      <c r="O1288" s="71" t="str">
        <f>TRIM(UPPER(tbl_raw_data[[#This Row],[Outcome]]))</f>
        <v>APPROVE</v>
      </c>
      <c r="P1288" s="71" t="str">
        <f>TRIM(UPPER(tbl_raw_data[[#This Row],[Queue Name]]))</f>
        <v>CONSUMER EXISTING</v>
      </c>
      <c r="Q1288" s="71" t="str">
        <f>IF(tbl_raw_data[[#This Row],[time_taken_in_min]]&lt;=settings!$D$2,"SLA_MET","SLA_NOT_MET")</f>
        <v>SLA_MET</v>
      </c>
    </row>
    <row r="1289" spans="1:17" hidden="1" x14ac:dyDescent="0.3">
      <c r="A1289" s="1" t="s">
        <v>2252</v>
      </c>
      <c r="B1289" s="36">
        <v>45142.682662037034</v>
      </c>
      <c r="C1289" s="37">
        <v>45142.688888888886</v>
      </c>
      <c r="D1289" s="6" t="s">
        <v>10</v>
      </c>
      <c r="E1289" s="6" t="s">
        <v>18</v>
      </c>
      <c r="F1289" s="6" t="s">
        <v>19</v>
      </c>
      <c r="G1289" s="6" t="s">
        <v>15</v>
      </c>
      <c r="H1289" s="84" t="str">
        <f t="shared" si="20"/>
        <v>Reason Unknown</v>
      </c>
      <c r="I1289" s="63">
        <f>(tbl_raw_data[[#This Row],[Date Actioned]])-(tbl_raw_data[[#This Row],[Date Tagged]])</f>
        <v>6.2268518522614613E-3</v>
      </c>
      <c r="J1289" s="66">
        <f>HOUR(tbl_raw_data[[#This Row],[time_taken]])*60+MINUTE(tbl_raw_data[[#This Row],[time_taken]])+SECOND(tbl_raw_data[[#This Row],[time_taken]])/60</f>
        <v>8.9666666666666668</v>
      </c>
      <c r="K1289" s="68">
        <f>DATE(YEAR(tbl_raw_data[[#This Row],[Date Actioned]]),MONTH(tbl_raw_data[[#This Row],[Date Actioned]]),DAY(tbl_raw_data[[#This Row],[Date Actioned]]))</f>
        <v>45142</v>
      </c>
      <c r="L1289" s="65" t="str">
        <f>UPPER(TEXT(tbl_raw_data[[#This Row],[updated_date]],"MMMM"))</f>
        <v>AUGUST</v>
      </c>
      <c r="M1289" s="65" t="str">
        <f>"WEEK "&amp;IF(ROUNDUP(DAY(tbl_raw_data[[#This Row],[updated_date]])/7,0)=5,4,ROUNDUP(DAY(tbl_raw_data[[#This Row],[updated_date]])/7,0))</f>
        <v>WEEK 1</v>
      </c>
      <c r="N1289" s="71" t="str">
        <f>UPPER(VLOOKUP(tbl_raw_data[[#This Row],[Analyst]],settings!$A$1:$B$15,2,0))</f>
        <v>NAVED</v>
      </c>
      <c r="O1289" s="71" t="str">
        <f>TRIM(UPPER(tbl_raw_data[[#This Row],[Outcome]]))</f>
        <v>APPROVE</v>
      </c>
      <c r="P1289" s="71" t="str">
        <f>TRIM(UPPER(tbl_raw_data[[#This Row],[Queue Name]]))</f>
        <v>CONSUMER PRE BUREAU</v>
      </c>
      <c r="Q1289" s="71" t="str">
        <f>IF(tbl_raw_data[[#This Row],[time_taken_in_min]]&lt;=settings!$D$2,"SLA_MET","SLA_NOT_MET")</f>
        <v>SLA_MET</v>
      </c>
    </row>
    <row r="1290" spans="1:17" hidden="1" x14ac:dyDescent="0.3">
      <c r="A1290" s="5" t="s">
        <v>2253</v>
      </c>
      <c r="B1290" s="34">
        <v>45142.684733796297</v>
      </c>
      <c r="C1290" s="35">
        <v>45142.710520833331</v>
      </c>
      <c r="D1290" s="2" t="s">
        <v>15</v>
      </c>
      <c r="E1290" s="3" t="s">
        <v>11</v>
      </c>
      <c r="F1290" s="2" t="s">
        <v>9</v>
      </c>
      <c r="G1290" s="4"/>
      <c r="H1290" s="84" t="str">
        <f t="shared" si="20"/>
        <v>Reason Unknown</v>
      </c>
      <c r="I1290" s="63">
        <f>(tbl_raw_data[[#This Row],[Date Actioned]])-(tbl_raw_data[[#This Row],[Date Tagged]])</f>
        <v>2.5787037033296656E-2</v>
      </c>
      <c r="J1290" s="66">
        <f>HOUR(tbl_raw_data[[#This Row],[time_taken]])*60+MINUTE(tbl_raw_data[[#This Row],[time_taken]])+SECOND(tbl_raw_data[[#This Row],[time_taken]])/60</f>
        <v>37.133333333333333</v>
      </c>
      <c r="K1290" s="68">
        <f>DATE(YEAR(tbl_raw_data[[#This Row],[Date Actioned]]),MONTH(tbl_raw_data[[#This Row],[Date Actioned]]),DAY(tbl_raw_data[[#This Row],[Date Actioned]]))</f>
        <v>45142</v>
      </c>
      <c r="L1290" s="65" t="str">
        <f>UPPER(TEXT(tbl_raw_data[[#This Row],[updated_date]],"MMMM"))</f>
        <v>AUGUST</v>
      </c>
      <c r="M1290" s="65" t="str">
        <f>"WEEK "&amp;IF(ROUNDUP(DAY(tbl_raw_data[[#This Row],[updated_date]])/7,0)=5,4,ROUNDUP(DAY(tbl_raw_data[[#This Row],[updated_date]])/7,0))</f>
        <v>WEEK 1</v>
      </c>
      <c r="N1290" s="71" t="str">
        <f>UPPER(VLOOKUP(tbl_raw_data[[#This Row],[Analyst]],settings!$A$1:$B$15,2,0))</f>
        <v>QUADIR</v>
      </c>
      <c r="O1290" s="71" t="str">
        <f>TRIM(UPPER(tbl_raw_data[[#This Row],[Outcome]]))</f>
        <v>APPROVE</v>
      </c>
      <c r="P1290" s="71" t="str">
        <f>TRIM(UPPER(tbl_raw_data[[#This Row],[Queue Name]]))</f>
        <v>CONSUMER EXISTING</v>
      </c>
      <c r="Q1290" s="71" t="str">
        <f>IF(tbl_raw_data[[#This Row],[time_taken_in_min]]&lt;=settings!$D$2,"SLA_MET","SLA_NOT_MET")</f>
        <v>SLA_NOT_MET</v>
      </c>
    </row>
    <row r="1291" spans="1:17" hidden="1" x14ac:dyDescent="0.3">
      <c r="A1291" s="7" t="s">
        <v>2254</v>
      </c>
      <c r="B1291" s="36">
        <v>45142.687199074076</v>
      </c>
      <c r="C1291" s="37">
        <v>45142.688576388886</v>
      </c>
      <c r="D1291" s="6" t="s">
        <v>10</v>
      </c>
      <c r="E1291" s="6" t="s">
        <v>18</v>
      </c>
      <c r="F1291" s="6" t="s">
        <v>207</v>
      </c>
      <c r="G1291" s="6" t="s">
        <v>120</v>
      </c>
      <c r="H1291" s="84" t="str">
        <f t="shared" si="20"/>
        <v>Reason Unknown</v>
      </c>
      <c r="I1291" s="63">
        <f>(tbl_raw_data[[#This Row],[Date Actioned]])-(tbl_raw_data[[#This Row],[Date Tagged]])</f>
        <v>1.3773148093605414E-3</v>
      </c>
      <c r="J1291" s="66">
        <f>HOUR(tbl_raw_data[[#This Row],[time_taken]])*60+MINUTE(tbl_raw_data[[#This Row],[time_taken]])+SECOND(tbl_raw_data[[#This Row],[time_taken]])/60</f>
        <v>1.9833333333333334</v>
      </c>
      <c r="K1291" s="68">
        <f>DATE(YEAR(tbl_raw_data[[#This Row],[Date Actioned]]),MONTH(tbl_raw_data[[#This Row],[Date Actioned]]),DAY(tbl_raw_data[[#This Row],[Date Actioned]]))</f>
        <v>45142</v>
      </c>
      <c r="L1291" s="65" t="str">
        <f>UPPER(TEXT(tbl_raw_data[[#This Row],[updated_date]],"MMMM"))</f>
        <v>AUGUST</v>
      </c>
      <c r="M1291" s="65" t="str">
        <f>"WEEK "&amp;IF(ROUNDUP(DAY(tbl_raw_data[[#This Row],[updated_date]])/7,0)=5,4,ROUNDUP(DAY(tbl_raw_data[[#This Row],[updated_date]])/7,0))</f>
        <v>WEEK 1</v>
      </c>
      <c r="N1291" s="71" t="str">
        <f>UPPER(VLOOKUP(tbl_raw_data[[#This Row],[Analyst]],settings!$A$1:$B$15,2,0))</f>
        <v>RAJ</v>
      </c>
      <c r="O1291" s="71" t="str">
        <f>TRIM(UPPER(tbl_raw_data[[#This Row],[Outcome]]))</f>
        <v>APPROVE</v>
      </c>
      <c r="P1291" s="71" t="str">
        <f>TRIM(UPPER(tbl_raw_data[[#This Row],[Queue Name]]))</f>
        <v>CONSUMER PRE BUREAU</v>
      </c>
      <c r="Q1291" s="71" t="str">
        <f>IF(tbl_raw_data[[#This Row],[time_taken_in_min]]&lt;=settings!$D$2,"SLA_MET","SLA_NOT_MET")</f>
        <v>SLA_MET</v>
      </c>
    </row>
    <row r="1292" spans="1:17" hidden="1" x14ac:dyDescent="0.3">
      <c r="A1292" s="1" t="s">
        <v>2255</v>
      </c>
      <c r="B1292" s="34">
        <v>45142.687627314815</v>
      </c>
      <c r="C1292" s="38">
        <v>45142.690775462965</v>
      </c>
      <c r="D1292" s="3" t="s">
        <v>10</v>
      </c>
      <c r="E1292" s="3" t="s">
        <v>11</v>
      </c>
      <c r="F1292" s="3" t="s">
        <v>207</v>
      </c>
      <c r="G1292" s="3" t="s">
        <v>15</v>
      </c>
      <c r="H1292" s="84" t="str">
        <f t="shared" si="20"/>
        <v>Reason Unknown</v>
      </c>
      <c r="I1292" s="63">
        <f>(tbl_raw_data[[#This Row],[Date Actioned]])-(tbl_raw_data[[#This Row],[Date Tagged]])</f>
        <v>3.1481481491937302E-3</v>
      </c>
      <c r="J1292" s="66">
        <f>HOUR(tbl_raw_data[[#This Row],[time_taken]])*60+MINUTE(tbl_raw_data[[#This Row],[time_taken]])+SECOND(tbl_raw_data[[#This Row],[time_taken]])/60</f>
        <v>4.5333333333333332</v>
      </c>
      <c r="K1292" s="68">
        <f>DATE(YEAR(tbl_raw_data[[#This Row],[Date Actioned]]),MONTH(tbl_raw_data[[#This Row],[Date Actioned]]),DAY(tbl_raw_data[[#This Row],[Date Actioned]]))</f>
        <v>45142</v>
      </c>
      <c r="L1292" s="65" t="str">
        <f>UPPER(TEXT(tbl_raw_data[[#This Row],[updated_date]],"MMMM"))</f>
        <v>AUGUST</v>
      </c>
      <c r="M1292" s="65" t="str">
        <f>"WEEK "&amp;IF(ROUNDUP(DAY(tbl_raw_data[[#This Row],[updated_date]])/7,0)=5,4,ROUNDUP(DAY(tbl_raw_data[[#This Row],[updated_date]])/7,0))</f>
        <v>WEEK 1</v>
      </c>
      <c r="N1292" s="71" t="str">
        <f>UPPER(VLOOKUP(tbl_raw_data[[#This Row],[Analyst]],settings!$A$1:$B$15,2,0))</f>
        <v>RAJ</v>
      </c>
      <c r="O1292" s="71" t="str">
        <f>TRIM(UPPER(tbl_raw_data[[#This Row],[Outcome]]))</f>
        <v>APPROVE</v>
      </c>
      <c r="P1292" s="71" t="str">
        <f>TRIM(UPPER(tbl_raw_data[[#This Row],[Queue Name]]))</f>
        <v>CONSUMER EXISTING</v>
      </c>
      <c r="Q1292" s="71" t="str">
        <f>IF(tbl_raw_data[[#This Row],[time_taken_in_min]]&lt;=settings!$D$2,"SLA_MET","SLA_NOT_MET")</f>
        <v>SLA_MET</v>
      </c>
    </row>
    <row r="1293" spans="1:17" hidden="1" x14ac:dyDescent="0.3">
      <c r="A1293" s="5" t="s">
        <v>2256</v>
      </c>
      <c r="B1293" s="36">
        <v>45142.69804398148</v>
      </c>
      <c r="C1293" s="37">
        <v>45142.704861111109</v>
      </c>
      <c r="D1293" s="6" t="s">
        <v>10</v>
      </c>
      <c r="E1293" s="6" t="s">
        <v>18</v>
      </c>
      <c r="F1293" s="6" t="s">
        <v>206</v>
      </c>
      <c r="G1293" s="6" t="s">
        <v>122</v>
      </c>
      <c r="H1293" s="84" t="str">
        <f t="shared" si="20"/>
        <v>Reason Unknown</v>
      </c>
      <c r="I1293" s="63">
        <f>(tbl_raw_data[[#This Row],[Date Actioned]])-(tbl_raw_data[[#This Row],[Date Tagged]])</f>
        <v>6.8171296297805384E-3</v>
      </c>
      <c r="J1293" s="66">
        <f>HOUR(tbl_raw_data[[#This Row],[time_taken]])*60+MINUTE(tbl_raw_data[[#This Row],[time_taken]])+SECOND(tbl_raw_data[[#This Row],[time_taken]])/60</f>
        <v>9.8166666666666664</v>
      </c>
      <c r="K1293" s="68">
        <f>DATE(YEAR(tbl_raw_data[[#This Row],[Date Actioned]]),MONTH(tbl_raw_data[[#This Row],[Date Actioned]]),DAY(tbl_raw_data[[#This Row],[Date Actioned]]))</f>
        <v>45142</v>
      </c>
      <c r="L1293" s="65" t="str">
        <f>UPPER(TEXT(tbl_raw_data[[#This Row],[updated_date]],"MMMM"))</f>
        <v>AUGUST</v>
      </c>
      <c r="M1293" s="65" t="str">
        <f>"WEEK "&amp;IF(ROUNDUP(DAY(tbl_raw_data[[#This Row],[updated_date]])/7,0)=5,4,ROUNDUP(DAY(tbl_raw_data[[#This Row],[updated_date]])/7,0))</f>
        <v>WEEK 1</v>
      </c>
      <c r="N1293" s="71" t="str">
        <f>UPPER(VLOOKUP(tbl_raw_data[[#This Row],[Analyst]],settings!$A$1:$B$15,2,0))</f>
        <v>HARDIK</v>
      </c>
      <c r="O1293" s="71" t="str">
        <f>TRIM(UPPER(tbl_raw_data[[#This Row],[Outcome]]))</f>
        <v>APPROVE</v>
      </c>
      <c r="P1293" s="71" t="str">
        <f>TRIM(UPPER(tbl_raw_data[[#This Row],[Queue Name]]))</f>
        <v>CONSUMER PRE BUREAU</v>
      </c>
      <c r="Q1293" s="71" t="str">
        <f>IF(tbl_raw_data[[#This Row],[time_taken_in_min]]&lt;=settings!$D$2,"SLA_MET","SLA_NOT_MET")</f>
        <v>SLA_MET</v>
      </c>
    </row>
    <row r="1294" spans="1:17" hidden="1" x14ac:dyDescent="0.3">
      <c r="A1294" s="7" t="s">
        <v>2257</v>
      </c>
      <c r="B1294" s="34">
        <v>45142.699189814812</v>
      </c>
      <c r="C1294" s="38">
        <v>45142.704409722224</v>
      </c>
      <c r="D1294" s="3" t="s">
        <v>10</v>
      </c>
      <c r="E1294" s="3" t="s">
        <v>18</v>
      </c>
      <c r="F1294" s="3" t="s">
        <v>19</v>
      </c>
      <c r="G1294" s="3" t="s">
        <v>119</v>
      </c>
      <c r="H1294" s="84" t="str">
        <f t="shared" si="20"/>
        <v>Reason Unknown</v>
      </c>
      <c r="I1294" s="63">
        <f>(tbl_raw_data[[#This Row],[Date Actioned]])-(tbl_raw_data[[#This Row],[Date Tagged]])</f>
        <v>5.2199074125383049E-3</v>
      </c>
      <c r="J1294" s="66">
        <f>HOUR(tbl_raw_data[[#This Row],[time_taken]])*60+MINUTE(tbl_raw_data[[#This Row],[time_taken]])+SECOND(tbl_raw_data[[#This Row],[time_taken]])/60</f>
        <v>7.5166666666666666</v>
      </c>
      <c r="K1294" s="68">
        <f>DATE(YEAR(tbl_raw_data[[#This Row],[Date Actioned]]),MONTH(tbl_raw_data[[#This Row],[Date Actioned]]),DAY(tbl_raw_data[[#This Row],[Date Actioned]]))</f>
        <v>45142</v>
      </c>
      <c r="L1294" s="65" t="str">
        <f>UPPER(TEXT(tbl_raw_data[[#This Row],[updated_date]],"MMMM"))</f>
        <v>AUGUST</v>
      </c>
      <c r="M1294" s="65" t="str">
        <f>"WEEK "&amp;IF(ROUNDUP(DAY(tbl_raw_data[[#This Row],[updated_date]])/7,0)=5,4,ROUNDUP(DAY(tbl_raw_data[[#This Row],[updated_date]])/7,0))</f>
        <v>WEEK 1</v>
      </c>
      <c r="N1294" s="71" t="str">
        <f>UPPER(VLOOKUP(tbl_raw_data[[#This Row],[Analyst]],settings!$A$1:$B$15,2,0))</f>
        <v>NAVED</v>
      </c>
      <c r="O1294" s="71" t="str">
        <f>TRIM(UPPER(tbl_raw_data[[#This Row],[Outcome]]))</f>
        <v>APPROVE</v>
      </c>
      <c r="P1294" s="71" t="str">
        <f>TRIM(UPPER(tbl_raw_data[[#This Row],[Queue Name]]))</f>
        <v>CONSUMER PRE BUREAU</v>
      </c>
      <c r="Q1294" s="71" t="str">
        <f>IF(tbl_raw_data[[#This Row],[time_taken_in_min]]&lt;=settings!$D$2,"SLA_MET","SLA_NOT_MET")</f>
        <v>SLA_MET</v>
      </c>
    </row>
    <row r="1295" spans="1:17" hidden="1" x14ac:dyDescent="0.3">
      <c r="A1295" s="1" t="s">
        <v>2258</v>
      </c>
      <c r="B1295" s="36">
        <v>45142.704305555555</v>
      </c>
      <c r="C1295" s="37">
        <v>45142.712268518517</v>
      </c>
      <c r="D1295" s="6" t="s">
        <v>10</v>
      </c>
      <c r="E1295" s="6" t="s">
        <v>8</v>
      </c>
      <c r="F1295" s="6" t="s">
        <v>19</v>
      </c>
      <c r="G1295" s="6" t="s">
        <v>15</v>
      </c>
      <c r="H1295" s="84" t="str">
        <f t="shared" si="20"/>
        <v>Reason Unknown</v>
      </c>
      <c r="I1295" s="63">
        <f>(tbl_raw_data[[#This Row],[Date Actioned]])-(tbl_raw_data[[#This Row],[Date Tagged]])</f>
        <v>7.962962961755693E-3</v>
      </c>
      <c r="J1295" s="66">
        <f>HOUR(tbl_raw_data[[#This Row],[time_taken]])*60+MINUTE(tbl_raw_data[[#This Row],[time_taken]])+SECOND(tbl_raw_data[[#This Row],[time_taken]])/60</f>
        <v>11.466666666666667</v>
      </c>
      <c r="K1295" s="68">
        <f>DATE(YEAR(tbl_raw_data[[#This Row],[Date Actioned]]),MONTH(tbl_raw_data[[#This Row],[Date Actioned]]),DAY(tbl_raw_data[[#This Row],[Date Actioned]]))</f>
        <v>45142</v>
      </c>
      <c r="L1295" s="65" t="str">
        <f>UPPER(TEXT(tbl_raw_data[[#This Row],[updated_date]],"MMMM"))</f>
        <v>AUGUST</v>
      </c>
      <c r="M1295" s="65" t="str">
        <f>"WEEK "&amp;IF(ROUNDUP(DAY(tbl_raw_data[[#This Row],[updated_date]])/7,0)=5,4,ROUNDUP(DAY(tbl_raw_data[[#This Row],[updated_date]])/7,0))</f>
        <v>WEEK 1</v>
      </c>
      <c r="N1295" s="71" t="str">
        <f>UPPER(VLOOKUP(tbl_raw_data[[#This Row],[Analyst]],settings!$A$1:$B$15,2,0))</f>
        <v>NAVED</v>
      </c>
      <c r="O1295" s="71" t="str">
        <f>TRIM(UPPER(tbl_raw_data[[#This Row],[Outcome]]))</f>
        <v>APPROVE</v>
      </c>
      <c r="P1295" s="71" t="str">
        <f>TRIM(UPPER(tbl_raw_data[[#This Row],[Queue Name]]))</f>
        <v>CONSUMER POST BUREAU</v>
      </c>
      <c r="Q1295" s="71" t="str">
        <f>IF(tbl_raw_data[[#This Row],[time_taken_in_min]]&lt;=settings!$D$2,"SLA_MET","SLA_NOT_MET")</f>
        <v>SLA_MET</v>
      </c>
    </row>
    <row r="1296" spans="1:17" hidden="1" x14ac:dyDescent="0.3">
      <c r="A1296" s="5" t="s">
        <v>2259</v>
      </c>
      <c r="B1296" s="34">
        <v>45142.706678240742</v>
      </c>
      <c r="C1296" s="38">
        <v>45142.707789351851</v>
      </c>
      <c r="D1296" s="3" t="s">
        <v>10</v>
      </c>
      <c r="E1296" s="3" t="s">
        <v>18</v>
      </c>
      <c r="F1296" s="3" t="s">
        <v>207</v>
      </c>
      <c r="G1296" s="3" t="s">
        <v>120</v>
      </c>
      <c r="H1296" s="84" t="str">
        <f t="shared" si="20"/>
        <v>Reason Unknown</v>
      </c>
      <c r="I1296" s="63">
        <f>(tbl_raw_data[[#This Row],[Date Actioned]])-(tbl_raw_data[[#This Row],[Date Tagged]])</f>
        <v>1.111111108912155E-3</v>
      </c>
      <c r="J1296" s="66">
        <f>HOUR(tbl_raw_data[[#This Row],[time_taken]])*60+MINUTE(tbl_raw_data[[#This Row],[time_taken]])+SECOND(tbl_raw_data[[#This Row],[time_taken]])/60</f>
        <v>1.6</v>
      </c>
      <c r="K1296" s="68">
        <f>DATE(YEAR(tbl_raw_data[[#This Row],[Date Actioned]]),MONTH(tbl_raw_data[[#This Row],[Date Actioned]]),DAY(tbl_raw_data[[#This Row],[Date Actioned]]))</f>
        <v>45142</v>
      </c>
      <c r="L1296" s="65" t="str">
        <f>UPPER(TEXT(tbl_raw_data[[#This Row],[updated_date]],"MMMM"))</f>
        <v>AUGUST</v>
      </c>
      <c r="M1296" s="65" t="str">
        <f>"WEEK "&amp;IF(ROUNDUP(DAY(tbl_raw_data[[#This Row],[updated_date]])/7,0)=5,4,ROUNDUP(DAY(tbl_raw_data[[#This Row],[updated_date]])/7,0))</f>
        <v>WEEK 1</v>
      </c>
      <c r="N1296" s="71" t="str">
        <f>UPPER(VLOOKUP(tbl_raw_data[[#This Row],[Analyst]],settings!$A$1:$B$15,2,0))</f>
        <v>RAJ</v>
      </c>
      <c r="O1296" s="71" t="str">
        <f>TRIM(UPPER(tbl_raw_data[[#This Row],[Outcome]]))</f>
        <v>APPROVE</v>
      </c>
      <c r="P1296" s="71" t="str">
        <f>TRIM(UPPER(tbl_raw_data[[#This Row],[Queue Name]]))</f>
        <v>CONSUMER PRE BUREAU</v>
      </c>
      <c r="Q1296" s="71" t="str">
        <f>IF(tbl_raw_data[[#This Row],[time_taken_in_min]]&lt;=settings!$D$2,"SLA_MET","SLA_NOT_MET")</f>
        <v>SLA_MET</v>
      </c>
    </row>
    <row r="1297" spans="1:17" hidden="1" x14ac:dyDescent="0.3">
      <c r="A1297" s="7" t="s">
        <v>2260</v>
      </c>
      <c r="B1297" s="36">
        <v>45142.712094907409</v>
      </c>
      <c r="C1297" s="37">
        <v>45142.725208333337</v>
      </c>
      <c r="D1297" s="6" t="s">
        <v>10</v>
      </c>
      <c r="E1297" s="6" t="s">
        <v>8</v>
      </c>
      <c r="F1297" s="6" t="s">
        <v>206</v>
      </c>
      <c r="G1297" s="6" t="s">
        <v>15</v>
      </c>
      <c r="H1297" s="84" t="str">
        <f t="shared" si="20"/>
        <v>Reason Unknown</v>
      </c>
      <c r="I1297" s="63">
        <f>(tbl_raw_data[[#This Row],[Date Actioned]])-(tbl_raw_data[[#This Row],[Date Tagged]])</f>
        <v>1.3113425928167999E-2</v>
      </c>
      <c r="J1297" s="66">
        <f>HOUR(tbl_raw_data[[#This Row],[time_taken]])*60+MINUTE(tbl_raw_data[[#This Row],[time_taken]])+SECOND(tbl_raw_data[[#This Row],[time_taken]])/60</f>
        <v>18.883333333333333</v>
      </c>
      <c r="K1297" s="68">
        <f>DATE(YEAR(tbl_raw_data[[#This Row],[Date Actioned]]),MONTH(tbl_raw_data[[#This Row],[Date Actioned]]),DAY(tbl_raw_data[[#This Row],[Date Actioned]]))</f>
        <v>45142</v>
      </c>
      <c r="L1297" s="65" t="str">
        <f>UPPER(TEXT(tbl_raw_data[[#This Row],[updated_date]],"MMMM"))</f>
        <v>AUGUST</v>
      </c>
      <c r="M1297" s="65" t="str">
        <f>"WEEK "&amp;IF(ROUNDUP(DAY(tbl_raw_data[[#This Row],[updated_date]])/7,0)=5,4,ROUNDUP(DAY(tbl_raw_data[[#This Row],[updated_date]])/7,0))</f>
        <v>WEEK 1</v>
      </c>
      <c r="N1297" s="71" t="str">
        <f>UPPER(VLOOKUP(tbl_raw_data[[#This Row],[Analyst]],settings!$A$1:$B$15,2,0))</f>
        <v>HARDIK</v>
      </c>
      <c r="O1297" s="71" t="str">
        <f>TRIM(UPPER(tbl_raw_data[[#This Row],[Outcome]]))</f>
        <v>APPROVE</v>
      </c>
      <c r="P1297" s="71" t="str">
        <f>TRIM(UPPER(tbl_raw_data[[#This Row],[Queue Name]]))</f>
        <v>CONSUMER POST BUREAU</v>
      </c>
      <c r="Q1297" s="71" t="str">
        <f>IF(tbl_raw_data[[#This Row],[time_taken_in_min]]&lt;=settings!$D$2,"SLA_MET","SLA_NOT_MET")</f>
        <v>SLA_MET</v>
      </c>
    </row>
    <row r="1298" spans="1:17" hidden="1" x14ac:dyDescent="0.3">
      <c r="A1298" s="1" t="s">
        <v>2261</v>
      </c>
      <c r="B1298" s="34">
        <v>45142.712476851855</v>
      </c>
      <c r="C1298" s="38">
        <v>45142.717442129629</v>
      </c>
      <c r="D1298" s="3" t="s">
        <v>10</v>
      </c>
      <c r="E1298" s="3" t="s">
        <v>18</v>
      </c>
      <c r="F1298" s="3" t="s">
        <v>19</v>
      </c>
      <c r="G1298" s="3" t="s">
        <v>15</v>
      </c>
      <c r="H1298" s="84" t="str">
        <f t="shared" si="20"/>
        <v>Reason Unknown</v>
      </c>
      <c r="I1298" s="63">
        <f>(tbl_raw_data[[#This Row],[Date Actioned]])-(tbl_raw_data[[#This Row],[Date Tagged]])</f>
        <v>4.9652777743176557E-3</v>
      </c>
      <c r="J1298" s="66">
        <f>HOUR(tbl_raw_data[[#This Row],[time_taken]])*60+MINUTE(tbl_raw_data[[#This Row],[time_taken]])+SECOND(tbl_raw_data[[#This Row],[time_taken]])/60</f>
        <v>7.15</v>
      </c>
      <c r="K1298" s="68">
        <f>DATE(YEAR(tbl_raw_data[[#This Row],[Date Actioned]]),MONTH(tbl_raw_data[[#This Row],[Date Actioned]]),DAY(tbl_raw_data[[#This Row],[Date Actioned]]))</f>
        <v>45142</v>
      </c>
      <c r="L1298" s="65" t="str">
        <f>UPPER(TEXT(tbl_raw_data[[#This Row],[updated_date]],"MMMM"))</f>
        <v>AUGUST</v>
      </c>
      <c r="M1298" s="65" t="str">
        <f>"WEEK "&amp;IF(ROUNDUP(DAY(tbl_raw_data[[#This Row],[updated_date]])/7,0)=5,4,ROUNDUP(DAY(tbl_raw_data[[#This Row],[updated_date]])/7,0))</f>
        <v>WEEK 1</v>
      </c>
      <c r="N1298" s="71" t="str">
        <f>UPPER(VLOOKUP(tbl_raw_data[[#This Row],[Analyst]],settings!$A$1:$B$15,2,0))</f>
        <v>NAVED</v>
      </c>
      <c r="O1298" s="71" t="str">
        <f>TRIM(UPPER(tbl_raw_data[[#This Row],[Outcome]]))</f>
        <v>APPROVE</v>
      </c>
      <c r="P1298" s="71" t="str">
        <f>TRIM(UPPER(tbl_raw_data[[#This Row],[Queue Name]]))</f>
        <v>CONSUMER PRE BUREAU</v>
      </c>
      <c r="Q1298" s="71" t="str">
        <f>IF(tbl_raw_data[[#This Row],[time_taken_in_min]]&lt;=settings!$D$2,"SLA_MET","SLA_NOT_MET")</f>
        <v>SLA_MET</v>
      </c>
    </row>
    <row r="1299" spans="1:17" hidden="1" x14ac:dyDescent="0.3">
      <c r="A1299" s="5" t="s">
        <v>2262</v>
      </c>
      <c r="B1299" s="36">
        <v>45142.720879629633</v>
      </c>
      <c r="C1299" s="37">
        <v>45142.724895833337</v>
      </c>
      <c r="D1299" s="6" t="s">
        <v>10</v>
      </c>
      <c r="E1299" s="6" t="s">
        <v>18</v>
      </c>
      <c r="F1299" s="6" t="s">
        <v>19</v>
      </c>
      <c r="G1299" s="6" t="s">
        <v>15</v>
      </c>
      <c r="H1299" s="84" t="str">
        <f t="shared" si="20"/>
        <v>Reason Unknown</v>
      </c>
      <c r="I1299" s="63">
        <f>(tbl_raw_data[[#This Row],[Date Actioned]])-(tbl_raw_data[[#This Row],[Date Tagged]])</f>
        <v>4.016203703940846E-3</v>
      </c>
      <c r="J1299" s="66">
        <f>HOUR(tbl_raw_data[[#This Row],[time_taken]])*60+MINUTE(tbl_raw_data[[#This Row],[time_taken]])+SECOND(tbl_raw_data[[#This Row],[time_taken]])/60</f>
        <v>5.7833333333333332</v>
      </c>
      <c r="K1299" s="68">
        <f>DATE(YEAR(tbl_raw_data[[#This Row],[Date Actioned]]),MONTH(tbl_raw_data[[#This Row],[Date Actioned]]),DAY(tbl_raw_data[[#This Row],[Date Actioned]]))</f>
        <v>45142</v>
      </c>
      <c r="L1299" s="65" t="str">
        <f>UPPER(TEXT(tbl_raw_data[[#This Row],[updated_date]],"MMMM"))</f>
        <v>AUGUST</v>
      </c>
      <c r="M1299" s="65" t="str">
        <f>"WEEK "&amp;IF(ROUNDUP(DAY(tbl_raw_data[[#This Row],[updated_date]])/7,0)=5,4,ROUNDUP(DAY(tbl_raw_data[[#This Row],[updated_date]])/7,0))</f>
        <v>WEEK 1</v>
      </c>
      <c r="N1299" s="71" t="str">
        <f>UPPER(VLOOKUP(tbl_raw_data[[#This Row],[Analyst]],settings!$A$1:$B$15,2,0))</f>
        <v>NAVED</v>
      </c>
      <c r="O1299" s="71" t="str">
        <f>TRIM(UPPER(tbl_raw_data[[#This Row],[Outcome]]))</f>
        <v>APPROVE</v>
      </c>
      <c r="P1299" s="71" t="str">
        <f>TRIM(UPPER(tbl_raw_data[[#This Row],[Queue Name]]))</f>
        <v>CONSUMER PRE BUREAU</v>
      </c>
      <c r="Q1299" s="71" t="str">
        <f>IF(tbl_raw_data[[#This Row],[time_taken_in_min]]&lt;=settings!$D$2,"SLA_MET","SLA_NOT_MET")</f>
        <v>SLA_MET</v>
      </c>
    </row>
    <row r="1300" spans="1:17" hidden="1" x14ac:dyDescent="0.3">
      <c r="A1300" s="7" t="s">
        <v>2263</v>
      </c>
      <c r="B1300" s="34">
        <v>45142.72278935185</v>
      </c>
      <c r="C1300" s="38">
        <v>45142.726736111108</v>
      </c>
      <c r="D1300" s="3" t="s">
        <v>10</v>
      </c>
      <c r="E1300" s="3" t="s">
        <v>11</v>
      </c>
      <c r="F1300" s="3" t="s">
        <v>207</v>
      </c>
      <c r="G1300" s="3" t="s">
        <v>15</v>
      </c>
      <c r="H1300" s="84" t="str">
        <f t="shared" si="20"/>
        <v>Reason Unknown</v>
      </c>
      <c r="I1300" s="63">
        <f>(tbl_raw_data[[#This Row],[Date Actioned]])-(tbl_raw_data[[#This Row],[Date Tagged]])</f>
        <v>3.9467592578148469E-3</v>
      </c>
      <c r="J1300" s="66">
        <f>HOUR(tbl_raw_data[[#This Row],[time_taken]])*60+MINUTE(tbl_raw_data[[#This Row],[time_taken]])+SECOND(tbl_raw_data[[#This Row],[time_taken]])/60</f>
        <v>5.6833333333333336</v>
      </c>
      <c r="K1300" s="68">
        <f>DATE(YEAR(tbl_raw_data[[#This Row],[Date Actioned]]),MONTH(tbl_raw_data[[#This Row],[Date Actioned]]),DAY(tbl_raw_data[[#This Row],[Date Actioned]]))</f>
        <v>45142</v>
      </c>
      <c r="L1300" s="65" t="str">
        <f>UPPER(TEXT(tbl_raw_data[[#This Row],[updated_date]],"MMMM"))</f>
        <v>AUGUST</v>
      </c>
      <c r="M1300" s="65" t="str">
        <f>"WEEK "&amp;IF(ROUNDUP(DAY(tbl_raw_data[[#This Row],[updated_date]])/7,0)=5,4,ROUNDUP(DAY(tbl_raw_data[[#This Row],[updated_date]])/7,0))</f>
        <v>WEEK 1</v>
      </c>
      <c r="N1300" s="71" t="str">
        <f>UPPER(VLOOKUP(tbl_raw_data[[#This Row],[Analyst]],settings!$A$1:$B$15,2,0))</f>
        <v>RAJ</v>
      </c>
      <c r="O1300" s="71" t="str">
        <f>TRIM(UPPER(tbl_raw_data[[#This Row],[Outcome]]))</f>
        <v>APPROVE</v>
      </c>
      <c r="P1300" s="71" t="str">
        <f>TRIM(UPPER(tbl_raw_data[[#This Row],[Queue Name]]))</f>
        <v>CONSUMER EXISTING</v>
      </c>
      <c r="Q1300" s="71" t="str">
        <f>IF(tbl_raw_data[[#This Row],[time_taken_in_min]]&lt;=settings!$D$2,"SLA_MET","SLA_NOT_MET")</f>
        <v>SLA_MET</v>
      </c>
    </row>
    <row r="1301" spans="1:17" hidden="1" x14ac:dyDescent="0.3">
      <c r="A1301" s="1" t="s">
        <v>2264</v>
      </c>
      <c r="B1301" s="36">
        <v>45142.734247685185</v>
      </c>
      <c r="C1301" s="39">
        <v>45142.737222222226</v>
      </c>
      <c r="D1301" s="8" t="s">
        <v>15</v>
      </c>
      <c r="E1301" s="6" t="s">
        <v>11</v>
      </c>
      <c r="F1301" s="8" t="s">
        <v>21</v>
      </c>
      <c r="G1301" s="9"/>
      <c r="H1301" s="84" t="str">
        <f t="shared" si="20"/>
        <v>Reason Unknown</v>
      </c>
      <c r="I1301" s="63">
        <f>(tbl_raw_data[[#This Row],[Date Actioned]])-(tbl_raw_data[[#This Row],[Date Tagged]])</f>
        <v>2.9745370411546901E-3</v>
      </c>
      <c r="J1301" s="66">
        <f>HOUR(tbl_raw_data[[#This Row],[time_taken]])*60+MINUTE(tbl_raw_data[[#This Row],[time_taken]])+SECOND(tbl_raw_data[[#This Row],[time_taken]])/60</f>
        <v>4.2833333333333332</v>
      </c>
      <c r="K1301" s="68">
        <f>DATE(YEAR(tbl_raw_data[[#This Row],[Date Actioned]]),MONTH(tbl_raw_data[[#This Row],[Date Actioned]]),DAY(tbl_raw_data[[#This Row],[Date Actioned]]))</f>
        <v>45142</v>
      </c>
      <c r="L1301" s="65" t="str">
        <f>UPPER(TEXT(tbl_raw_data[[#This Row],[updated_date]],"MMMM"))</f>
        <v>AUGUST</v>
      </c>
      <c r="M1301" s="65" t="str">
        <f>"WEEK "&amp;IF(ROUNDUP(DAY(tbl_raw_data[[#This Row],[updated_date]])/7,0)=5,4,ROUNDUP(DAY(tbl_raw_data[[#This Row],[updated_date]])/7,0))</f>
        <v>WEEK 1</v>
      </c>
      <c r="N1301" s="71" t="str">
        <f>UPPER(VLOOKUP(tbl_raw_data[[#This Row],[Analyst]],settings!$A$1:$B$15,2,0))</f>
        <v>SHAHID</v>
      </c>
      <c r="O1301" s="71" t="str">
        <f>TRIM(UPPER(tbl_raw_data[[#This Row],[Outcome]]))</f>
        <v>APPROVE</v>
      </c>
      <c r="P1301" s="71" t="str">
        <f>TRIM(UPPER(tbl_raw_data[[#This Row],[Queue Name]]))</f>
        <v>CONSUMER EXISTING</v>
      </c>
      <c r="Q1301" s="71" t="str">
        <f>IF(tbl_raw_data[[#This Row],[time_taken_in_min]]&lt;=settings!$D$2,"SLA_MET","SLA_NOT_MET")</f>
        <v>SLA_MET</v>
      </c>
    </row>
    <row r="1302" spans="1:17" hidden="1" x14ac:dyDescent="0.3">
      <c r="A1302" s="5" t="s">
        <v>2265</v>
      </c>
      <c r="B1302" s="34">
        <v>45142.740219907406</v>
      </c>
      <c r="C1302" s="38">
        <v>45142.74318287037</v>
      </c>
      <c r="D1302" s="3" t="s">
        <v>10</v>
      </c>
      <c r="E1302" s="3" t="s">
        <v>11</v>
      </c>
      <c r="F1302" s="3" t="s">
        <v>19</v>
      </c>
      <c r="G1302" s="3" t="s">
        <v>15</v>
      </c>
      <c r="H1302" s="84" t="str">
        <f t="shared" si="20"/>
        <v>Reason Unknown</v>
      </c>
      <c r="I1302" s="63">
        <f>(tbl_raw_data[[#This Row],[Date Actioned]])-(tbl_raw_data[[#This Row],[Date Tagged]])</f>
        <v>2.9629629643750377E-3</v>
      </c>
      <c r="J1302" s="66">
        <f>HOUR(tbl_raw_data[[#This Row],[time_taken]])*60+MINUTE(tbl_raw_data[[#This Row],[time_taken]])+SECOND(tbl_raw_data[[#This Row],[time_taken]])/60</f>
        <v>4.2666666666666666</v>
      </c>
      <c r="K1302" s="68">
        <f>DATE(YEAR(tbl_raw_data[[#This Row],[Date Actioned]]),MONTH(tbl_raw_data[[#This Row],[Date Actioned]]),DAY(tbl_raw_data[[#This Row],[Date Actioned]]))</f>
        <v>45142</v>
      </c>
      <c r="L1302" s="65" t="str">
        <f>UPPER(TEXT(tbl_raw_data[[#This Row],[updated_date]],"MMMM"))</f>
        <v>AUGUST</v>
      </c>
      <c r="M1302" s="65" t="str">
        <f>"WEEK "&amp;IF(ROUNDUP(DAY(tbl_raw_data[[#This Row],[updated_date]])/7,0)=5,4,ROUNDUP(DAY(tbl_raw_data[[#This Row],[updated_date]])/7,0))</f>
        <v>WEEK 1</v>
      </c>
      <c r="N1302" s="71" t="str">
        <f>UPPER(VLOOKUP(tbl_raw_data[[#This Row],[Analyst]],settings!$A$1:$B$15,2,0))</f>
        <v>NAVED</v>
      </c>
      <c r="O1302" s="71" t="str">
        <f>TRIM(UPPER(tbl_raw_data[[#This Row],[Outcome]]))</f>
        <v>APPROVE</v>
      </c>
      <c r="P1302" s="71" t="str">
        <f>TRIM(UPPER(tbl_raw_data[[#This Row],[Queue Name]]))</f>
        <v>CONSUMER EXISTING</v>
      </c>
      <c r="Q1302" s="71" t="str">
        <f>IF(tbl_raw_data[[#This Row],[time_taken_in_min]]&lt;=settings!$D$2,"SLA_MET","SLA_NOT_MET")</f>
        <v>SLA_MET</v>
      </c>
    </row>
    <row r="1303" spans="1:17" hidden="1" x14ac:dyDescent="0.3">
      <c r="A1303" s="7" t="s">
        <v>2266</v>
      </c>
      <c r="B1303" s="36">
        <v>45142.743888888886</v>
      </c>
      <c r="C1303" s="37">
        <v>45142.746122685188</v>
      </c>
      <c r="D1303" s="6" t="s">
        <v>10</v>
      </c>
      <c r="E1303" s="6" t="s">
        <v>8</v>
      </c>
      <c r="F1303" s="6" t="s">
        <v>207</v>
      </c>
      <c r="G1303" s="6" t="s">
        <v>23</v>
      </c>
      <c r="H1303" s="84" t="str">
        <f t="shared" si="20"/>
        <v>Reason Unknown</v>
      </c>
      <c r="I1303" s="63">
        <f>(tbl_raw_data[[#This Row],[Date Actioned]])-(tbl_raw_data[[#This Row],[Date Tagged]])</f>
        <v>2.2337963018799201E-3</v>
      </c>
      <c r="J1303" s="66">
        <f>HOUR(tbl_raw_data[[#This Row],[time_taken]])*60+MINUTE(tbl_raw_data[[#This Row],[time_taken]])+SECOND(tbl_raw_data[[#This Row],[time_taken]])/60</f>
        <v>3.2166666666666668</v>
      </c>
      <c r="K1303" s="68">
        <f>DATE(YEAR(tbl_raw_data[[#This Row],[Date Actioned]]),MONTH(tbl_raw_data[[#This Row],[Date Actioned]]),DAY(tbl_raw_data[[#This Row],[Date Actioned]]))</f>
        <v>45142</v>
      </c>
      <c r="L1303" s="65" t="str">
        <f>UPPER(TEXT(tbl_raw_data[[#This Row],[updated_date]],"MMMM"))</f>
        <v>AUGUST</v>
      </c>
      <c r="M1303" s="65" t="str">
        <f>"WEEK "&amp;IF(ROUNDUP(DAY(tbl_raw_data[[#This Row],[updated_date]])/7,0)=5,4,ROUNDUP(DAY(tbl_raw_data[[#This Row],[updated_date]])/7,0))</f>
        <v>WEEK 1</v>
      </c>
      <c r="N1303" s="71" t="str">
        <f>UPPER(VLOOKUP(tbl_raw_data[[#This Row],[Analyst]],settings!$A$1:$B$15,2,0))</f>
        <v>RAJ</v>
      </c>
      <c r="O1303" s="71" t="str">
        <f>TRIM(UPPER(tbl_raw_data[[#This Row],[Outcome]]))</f>
        <v>APPROVE</v>
      </c>
      <c r="P1303" s="71" t="str">
        <f>TRIM(UPPER(tbl_raw_data[[#This Row],[Queue Name]]))</f>
        <v>CONSUMER POST BUREAU</v>
      </c>
      <c r="Q1303" s="71" t="str">
        <f>IF(tbl_raw_data[[#This Row],[time_taken_in_min]]&lt;=settings!$D$2,"SLA_MET","SLA_NOT_MET")</f>
        <v>SLA_MET</v>
      </c>
    </row>
    <row r="1304" spans="1:17" hidden="1" x14ac:dyDescent="0.3">
      <c r="A1304" s="1" t="s">
        <v>2267</v>
      </c>
      <c r="B1304" s="34">
        <v>45142.746701388889</v>
      </c>
      <c r="C1304" s="38">
        <v>45142.74931712963</v>
      </c>
      <c r="D1304" s="3" t="s">
        <v>10</v>
      </c>
      <c r="E1304" s="3" t="s">
        <v>11</v>
      </c>
      <c r="F1304" s="3" t="s">
        <v>206</v>
      </c>
      <c r="G1304" s="3" t="s">
        <v>15</v>
      </c>
      <c r="H1304" s="84" t="str">
        <f t="shared" si="20"/>
        <v>Reason Unknown</v>
      </c>
      <c r="I1304" s="63">
        <f>(tbl_raw_data[[#This Row],[Date Actioned]])-(tbl_raw_data[[#This Row],[Date Tagged]])</f>
        <v>2.6157407410209998E-3</v>
      </c>
      <c r="J1304" s="66">
        <f>HOUR(tbl_raw_data[[#This Row],[time_taken]])*60+MINUTE(tbl_raw_data[[#This Row],[time_taken]])+SECOND(tbl_raw_data[[#This Row],[time_taken]])/60</f>
        <v>3.7666666666666666</v>
      </c>
      <c r="K1304" s="68">
        <f>DATE(YEAR(tbl_raw_data[[#This Row],[Date Actioned]]),MONTH(tbl_raw_data[[#This Row],[Date Actioned]]),DAY(tbl_raw_data[[#This Row],[Date Actioned]]))</f>
        <v>45142</v>
      </c>
      <c r="L1304" s="65" t="str">
        <f>UPPER(TEXT(tbl_raw_data[[#This Row],[updated_date]],"MMMM"))</f>
        <v>AUGUST</v>
      </c>
      <c r="M1304" s="65" t="str">
        <f>"WEEK "&amp;IF(ROUNDUP(DAY(tbl_raw_data[[#This Row],[updated_date]])/7,0)=5,4,ROUNDUP(DAY(tbl_raw_data[[#This Row],[updated_date]])/7,0))</f>
        <v>WEEK 1</v>
      </c>
      <c r="N1304" s="71" t="str">
        <f>UPPER(VLOOKUP(tbl_raw_data[[#This Row],[Analyst]],settings!$A$1:$B$15,2,0))</f>
        <v>HARDIK</v>
      </c>
      <c r="O1304" s="71" t="str">
        <f>TRIM(UPPER(tbl_raw_data[[#This Row],[Outcome]]))</f>
        <v>APPROVE</v>
      </c>
      <c r="P1304" s="71" t="str">
        <f>TRIM(UPPER(tbl_raw_data[[#This Row],[Queue Name]]))</f>
        <v>CONSUMER EXISTING</v>
      </c>
      <c r="Q1304" s="71" t="str">
        <f>IF(tbl_raw_data[[#This Row],[time_taken_in_min]]&lt;=settings!$D$2,"SLA_MET","SLA_NOT_MET")</f>
        <v>SLA_MET</v>
      </c>
    </row>
    <row r="1305" spans="1:17" hidden="1" x14ac:dyDescent="0.3">
      <c r="A1305" s="5" t="s">
        <v>2268</v>
      </c>
      <c r="B1305" s="36">
        <v>45142.790451388886</v>
      </c>
      <c r="C1305" s="37">
        <v>45142.797835648147</v>
      </c>
      <c r="D1305" s="6" t="s">
        <v>10</v>
      </c>
      <c r="E1305" s="6" t="s">
        <v>8</v>
      </c>
      <c r="F1305" s="6" t="s">
        <v>19</v>
      </c>
      <c r="G1305" s="6" t="s">
        <v>23</v>
      </c>
      <c r="H1305" s="84" t="str">
        <f t="shared" si="20"/>
        <v>Reason Unknown</v>
      </c>
      <c r="I1305" s="63">
        <f>(tbl_raw_data[[#This Row],[Date Actioned]])-(tbl_raw_data[[#This Row],[Date Tagged]])</f>
        <v>7.3842592610162683E-3</v>
      </c>
      <c r="J1305" s="66">
        <f>HOUR(tbl_raw_data[[#This Row],[time_taken]])*60+MINUTE(tbl_raw_data[[#This Row],[time_taken]])+SECOND(tbl_raw_data[[#This Row],[time_taken]])/60</f>
        <v>10.633333333333333</v>
      </c>
      <c r="K1305" s="68">
        <f>DATE(YEAR(tbl_raw_data[[#This Row],[Date Actioned]]),MONTH(tbl_raw_data[[#This Row],[Date Actioned]]),DAY(tbl_raw_data[[#This Row],[Date Actioned]]))</f>
        <v>45142</v>
      </c>
      <c r="L1305" s="65" t="str">
        <f>UPPER(TEXT(tbl_raw_data[[#This Row],[updated_date]],"MMMM"))</f>
        <v>AUGUST</v>
      </c>
      <c r="M1305" s="65" t="str">
        <f>"WEEK "&amp;IF(ROUNDUP(DAY(tbl_raw_data[[#This Row],[updated_date]])/7,0)=5,4,ROUNDUP(DAY(tbl_raw_data[[#This Row],[updated_date]])/7,0))</f>
        <v>WEEK 1</v>
      </c>
      <c r="N1305" s="71" t="str">
        <f>UPPER(VLOOKUP(tbl_raw_data[[#This Row],[Analyst]],settings!$A$1:$B$15,2,0))</f>
        <v>NAVED</v>
      </c>
      <c r="O1305" s="71" t="str">
        <f>TRIM(UPPER(tbl_raw_data[[#This Row],[Outcome]]))</f>
        <v>APPROVE</v>
      </c>
      <c r="P1305" s="71" t="str">
        <f>TRIM(UPPER(tbl_raw_data[[#This Row],[Queue Name]]))</f>
        <v>CONSUMER POST BUREAU</v>
      </c>
      <c r="Q1305" s="71" t="str">
        <f>IF(tbl_raw_data[[#This Row],[time_taken_in_min]]&lt;=settings!$D$2,"SLA_MET","SLA_NOT_MET")</f>
        <v>SLA_MET</v>
      </c>
    </row>
    <row r="1306" spans="1:17" x14ac:dyDescent="0.3">
      <c r="A1306" s="7" t="s">
        <v>2269</v>
      </c>
      <c r="B1306" s="34">
        <v>45142.408182870371</v>
      </c>
      <c r="C1306" s="38">
        <v>45142.417893518519</v>
      </c>
      <c r="D1306" s="3" t="s">
        <v>33</v>
      </c>
      <c r="E1306" s="3" t="s">
        <v>11</v>
      </c>
      <c r="F1306" s="3" t="s">
        <v>206</v>
      </c>
      <c r="G1306" s="3" t="s">
        <v>44</v>
      </c>
      <c r="H1306" s="84" t="str">
        <f t="shared" si="20"/>
        <v>Reason Unknown</v>
      </c>
      <c r="I1306" s="63">
        <f>(tbl_raw_data[[#This Row],[Date Actioned]])-(tbl_raw_data[[#This Row],[Date Tagged]])</f>
        <v>9.710648148029577E-3</v>
      </c>
      <c r="J1306" s="66">
        <f>HOUR(tbl_raw_data[[#This Row],[time_taken]])*60+MINUTE(tbl_raw_data[[#This Row],[time_taken]])+SECOND(tbl_raw_data[[#This Row],[time_taken]])/60</f>
        <v>13.983333333333333</v>
      </c>
      <c r="K1306" s="68">
        <f>DATE(YEAR(tbl_raw_data[[#This Row],[Date Actioned]]),MONTH(tbl_raw_data[[#This Row],[Date Actioned]]),DAY(tbl_raw_data[[#This Row],[Date Actioned]]))</f>
        <v>45142</v>
      </c>
      <c r="L1306" s="65" t="str">
        <f>UPPER(TEXT(tbl_raw_data[[#This Row],[updated_date]],"MMMM"))</f>
        <v>AUGUST</v>
      </c>
      <c r="M1306" s="65" t="str">
        <f>"WEEK "&amp;IF(ROUNDUP(DAY(tbl_raw_data[[#This Row],[updated_date]])/7,0)=5,4,ROUNDUP(DAY(tbl_raw_data[[#This Row],[updated_date]])/7,0))</f>
        <v>WEEK 1</v>
      </c>
      <c r="N1306" s="71" t="str">
        <f>UPPER(VLOOKUP(tbl_raw_data[[#This Row],[Analyst]],settings!$A$1:$B$15,2,0))</f>
        <v>HARDIK</v>
      </c>
      <c r="O1306" s="71" t="str">
        <f>TRIM(UPPER(tbl_raw_data[[#This Row],[Outcome]]))</f>
        <v>DECLINE</v>
      </c>
      <c r="P1306" s="71" t="str">
        <f>TRIM(UPPER(tbl_raw_data[[#This Row],[Queue Name]]))</f>
        <v>CONSUMER EXISTING</v>
      </c>
      <c r="Q1306" s="71" t="str">
        <f>IF(tbl_raw_data[[#This Row],[time_taken_in_min]]&lt;=settings!$D$2,"SLA_MET","SLA_NOT_MET")</f>
        <v>SLA_MET</v>
      </c>
    </row>
    <row r="1307" spans="1:17" x14ac:dyDescent="0.3">
      <c r="A1307" s="1" t="s">
        <v>2270</v>
      </c>
      <c r="B1307" s="36">
        <v>45142.429803240739</v>
      </c>
      <c r="C1307" s="39">
        <v>45142.439328703702</v>
      </c>
      <c r="D1307" s="8" t="s">
        <v>36</v>
      </c>
      <c r="E1307" s="6" t="s">
        <v>8</v>
      </c>
      <c r="F1307" s="8" t="s">
        <v>9</v>
      </c>
      <c r="G1307" s="9"/>
      <c r="H1307" s="84" t="str">
        <f t="shared" si="20"/>
        <v>Reason Unknown</v>
      </c>
      <c r="I1307" s="63">
        <f>(tbl_raw_data[[#This Row],[Date Actioned]])-(tbl_raw_data[[#This Row],[Date Tagged]])</f>
        <v>9.5254629632108845E-3</v>
      </c>
      <c r="J1307" s="66">
        <f>HOUR(tbl_raw_data[[#This Row],[time_taken]])*60+MINUTE(tbl_raw_data[[#This Row],[time_taken]])+SECOND(tbl_raw_data[[#This Row],[time_taken]])/60</f>
        <v>13.716666666666667</v>
      </c>
      <c r="K1307" s="68">
        <f>DATE(YEAR(tbl_raw_data[[#This Row],[Date Actioned]]),MONTH(tbl_raw_data[[#This Row],[Date Actioned]]),DAY(tbl_raw_data[[#This Row],[Date Actioned]]))</f>
        <v>45142</v>
      </c>
      <c r="L1307" s="65" t="str">
        <f>UPPER(TEXT(tbl_raw_data[[#This Row],[updated_date]],"MMMM"))</f>
        <v>AUGUST</v>
      </c>
      <c r="M1307" s="65" t="str">
        <f>"WEEK "&amp;IF(ROUNDUP(DAY(tbl_raw_data[[#This Row],[updated_date]])/7,0)=5,4,ROUNDUP(DAY(tbl_raw_data[[#This Row],[updated_date]])/7,0))</f>
        <v>WEEK 1</v>
      </c>
      <c r="N1307" s="71" t="str">
        <f>UPPER(VLOOKUP(tbl_raw_data[[#This Row],[Analyst]],settings!$A$1:$B$15,2,0))</f>
        <v>QUADIR</v>
      </c>
      <c r="O1307" s="71" t="str">
        <f>TRIM(UPPER(tbl_raw_data[[#This Row],[Outcome]]))</f>
        <v>DECLINE</v>
      </c>
      <c r="P1307" s="71" t="str">
        <f>TRIM(UPPER(tbl_raw_data[[#This Row],[Queue Name]]))</f>
        <v>CONSUMER POST BUREAU</v>
      </c>
      <c r="Q1307" s="71" t="str">
        <f>IF(tbl_raw_data[[#This Row],[time_taken_in_min]]&lt;=settings!$D$2,"SLA_MET","SLA_NOT_MET")</f>
        <v>SLA_MET</v>
      </c>
    </row>
    <row r="1308" spans="1:17" x14ac:dyDescent="0.3">
      <c r="A1308" s="5" t="s">
        <v>2271</v>
      </c>
      <c r="B1308" s="34">
        <v>45142.444016203706</v>
      </c>
      <c r="C1308" s="38">
        <v>45142.446956018517</v>
      </c>
      <c r="D1308" s="3" t="s">
        <v>33</v>
      </c>
      <c r="E1308" s="3" t="s">
        <v>18</v>
      </c>
      <c r="F1308" s="3" t="s">
        <v>207</v>
      </c>
      <c r="G1308" s="3" t="s">
        <v>128</v>
      </c>
      <c r="H1308" s="84" t="str">
        <f t="shared" si="20"/>
        <v>Reason Unknown</v>
      </c>
      <c r="I1308" s="63">
        <f>(tbl_raw_data[[#This Row],[Date Actioned]])-(tbl_raw_data[[#This Row],[Date Tagged]])</f>
        <v>2.9398148108157329E-3</v>
      </c>
      <c r="J1308" s="66">
        <f>HOUR(tbl_raw_data[[#This Row],[time_taken]])*60+MINUTE(tbl_raw_data[[#This Row],[time_taken]])+SECOND(tbl_raw_data[[#This Row],[time_taken]])/60</f>
        <v>4.2333333333333334</v>
      </c>
      <c r="K1308" s="68">
        <f>DATE(YEAR(tbl_raw_data[[#This Row],[Date Actioned]]),MONTH(tbl_raw_data[[#This Row],[Date Actioned]]),DAY(tbl_raw_data[[#This Row],[Date Actioned]]))</f>
        <v>45142</v>
      </c>
      <c r="L1308" s="65" t="str">
        <f>UPPER(TEXT(tbl_raw_data[[#This Row],[updated_date]],"MMMM"))</f>
        <v>AUGUST</v>
      </c>
      <c r="M1308" s="65" t="str">
        <f>"WEEK "&amp;IF(ROUNDUP(DAY(tbl_raw_data[[#This Row],[updated_date]])/7,0)=5,4,ROUNDUP(DAY(tbl_raw_data[[#This Row],[updated_date]])/7,0))</f>
        <v>WEEK 1</v>
      </c>
      <c r="N1308" s="71" t="str">
        <f>UPPER(VLOOKUP(tbl_raw_data[[#This Row],[Analyst]],settings!$A$1:$B$15,2,0))</f>
        <v>RAJ</v>
      </c>
      <c r="O1308" s="71" t="str">
        <f>TRIM(UPPER(tbl_raw_data[[#This Row],[Outcome]]))</f>
        <v>DECLINE</v>
      </c>
      <c r="P1308" s="71" t="str">
        <f>TRIM(UPPER(tbl_raw_data[[#This Row],[Queue Name]]))</f>
        <v>CONSUMER PRE BUREAU</v>
      </c>
      <c r="Q1308" s="71" t="str">
        <f>IF(tbl_raw_data[[#This Row],[time_taken_in_min]]&lt;=settings!$D$2,"SLA_MET","SLA_NOT_MET")</f>
        <v>SLA_MET</v>
      </c>
    </row>
    <row r="1309" spans="1:17" x14ac:dyDescent="0.3">
      <c r="A1309" s="7" t="s">
        <v>2272</v>
      </c>
      <c r="B1309" s="36">
        <v>45142.462106481478</v>
      </c>
      <c r="C1309" s="37">
        <v>45142.463796296295</v>
      </c>
      <c r="D1309" s="6" t="s">
        <v>33</v>
      </c>
      <c r="E1309" s="6" t="s">
        <v>11</v>
      </c>
      <c r="F1309" s="6" t="s">
        <v>207</v>
      </c>
      <c r="G1309" s="6" t="s">
        <v>43</v>
      </c>
      <c r="H1309" s="84" t="str">
        <f t="shared" si="20"/>
        <v>Reason Unknown</v>
      </c>
      <c r="I1309" s="63">
        <f>(tbl_raw_data[[#This Row],[Date Actioned]])-(tbl_raw_data[[#This Row],[Date Tagged]])</f>
        <v>1.6898148169275373E-3</v>
      </c>
      <c r="J1309" s="66">
        <f>HOUR(tbl_raw_data[[#This Row],[time_taken]])*60+MINUTE(tbl_raw_data[[#This Row],[time_taken]])+SECOND(tbl_raw_data[[#This Row],[time_taken]])/60</f>
        <v>2.4333333333333336</v>
      </c>
      <c r="K1309" s="68">
        <f>DATE(YEAR(tbl_raw_data[[#This Row],[Date Actioned]]),MONTH(tbl_raw_data[[#This Row],[Date Actioned]]),DAY(tbl_raw_data[[#This Row],[Date Actioned]]))</f>
        <v>45142</v>
      </c>
      <c r="L1309" s="65" t="str">
        <f>UPPER(TEXT(tbl_raw_data[[#This Row],[updated_date]],"MMMM"))</f>
        <v>AUGUST</v>
      </c>
      <c r="M1309" s="65" t="str">
        <f>"WEEK "&amp;IF(ROUNDUP(DAY(tbl_raw_data[[#This Row],[updated_date]])/7,0)=5,4,ROUNDUP(DAY(tbl_raw_data[[#This Row],[updated_date]])/7,0))</f>
        <v>WEEK 1</v>
      </c>
      <c r="N1309" s="71" t="str">
        <f>UPPER(VLOOKUP(tbl_raw_data[[#This Row],[Analyst]],settings!$A$1:$B$15,2,0))</f>
        <v>RAJ</v>
      </c>
      <c r="O1309" s="71" t="str">
        <f>TRIM(UPPER(tbl_raw_data[[#This Row],[Outcome]]))</f>
        <v>DECLINE</v>
      </c>
      <c r="P1309" s="71" t="str">
        <f>TRIM(UPPER(tbl_raw_data[[#This Row],[Queue Name]]))</f>
        <v>CONSUMER EXISTING</v>
      </c>
      <c r="Q1309" s="71" t="str">
        <f>IF(tbl_raw_data[[#This Row],[time_taken_in_min]]&lt;=settings!$D$2,"SLA_MET","SLA_NOT_MET")</f>
        <v>SLA_MET</v>
      </c>
    </row>
    <row r="1310" spans="1:17" x14ac:dyDescent="0.3">
      <c r="A1310" s="1" t="s">
        <v>2273</v>
      </c>
      <c r="B1310" s="34">
        <v>45142.499513888892</v>
      </c>
      <c r="C1310" s="38">
        <v>45142.506041666667</v>
      </c>
      <c r="D1310" s="3" t="s">
        <v>33</v>
      </c>
      <c r="E1310" s="3" t="s">
        <v>18</v>
      </c>
      <c r="F1310" s="3" t="s">
        <v>21</v>
      </c>
      <c r="G1310" s="3" t="s">
        <v>292</v>
      </c>
      <c r="H1310" s="84" t="str">
        <f t="shared" si="20"/>
        <v>Duplicate Application</v>
      </c>
      <c r="I1310" s="63">
        <f>(tbl_raw_data[[#This Row],[Date Actioned]])-(tbl_raw_data[[#This Row],[Date Tagged]])</f>
        <v>6.5277777757728472E-3</v>
      </c>
      <c r="J1310" s="66">
        <f>HOUR(tbl_raw_data[[#This Row],[time_taken]])*60+MINUTE(tbl_raw_data[[#This Row],[time_taken]])+SECOND(tbl_raw_data[[#This Row],[time_taken]])/60</f>
        <v>9.4</v>
      </c>
      <c r="K1310" s="68">
        <f>DATE(YEAR(tbl_raw_data[[#This Row],[Date Actioned]]),MONTH(tbl_raw_data[[#This Row],[Date Actioned]]),DAY(tbl_raw_data[[#This Row],[Date Actioned]]))</f>
        <v>45142</v>
      </c>
      <c r="L1310" s="65" t="str">
        <f>UPPER(TEXT(tbl_raw_data[[#This Row],[updated_date]],"MMMM"))</f>
        <v>AUGUST</v>
      </c>
      <c r="M1310" s="65" t="str">
        <f>"WEEK "&amp;IF(ROUNDUP(DAY(tbl_raw_data[[#This Row],[updated_date]])/7,0)=5,4,ROUNDUP(DAY(tbl_raw_data[[#This Row],[updated_date]])/7,0))</f>
        <v>WEEK 1</v>
      </c>
      <c r="N1310" s="71" t="str">
        <f>UPPER(VLOOKUP(tbl_raw_data[[#This Row],[Analyst]],settings!$A$1:$B$15,2,0))</f>
        <v>SHAHID</v>
      </c>
      <c r="O1310" s="71" t="str">
        <f>TRIM(UPPER(tbl_raw_data[[#This Row],[Outcome]]))</f>
        <v>DECLINE</v>
      </c>
      <c r="P1310" s="71" t="str">
        <f>TRIM(UPPER(tbl_raw_data[[#This Row],[Queue Name]]))</f>
        <v>CONSUMER PRE BUREAU</v>
      </c>
      <c r="Q1310" s="71" t="str">
        <f>IF(tbl_raw_data[[#This Row],[time_taken_in_min]]&lt;=settings!$D$2,"SLA_MET","SLA_NOT_MET")</f>
        <v>SLA_MET</v>
      </c>
    </row>
    <row r="1311" spans="1:17" x14ac:dyDescent="0.3">
      <c r="A1311" s="5" t="s">
        <v>2274</v>
      </c>
      <c r="B1311" s="36">
        <v>45142.571111111109</v>
      </c>
      <c r="C1311" s="37">
        <v>45142.575856481482</v>
      </c>
      <c r="D1311" s="6" t="s">
        <v>33</v>
      </c>
      <c r="E1311" s="6" t="s">
        <v>11</v>
      </c>
      <c r="F1311" s="6" t="s">
        <v>19</v>
      </c>
      <c r="G1311" s="6" t="s">
        <v>43</v>
      </c>
      <c r="H1311" s="84" t="str">
        <f t="shared" si="20"/>
        <v>Reason Unknown</v>
      </c>
      <c r="I1311" s="63">
        <f>(tbl_raw_data[[#This Row],[Date Actioned]])-(tbl_raw_data[[#This Row],[Date Tagged]])</f>
        <v>4.7453703737119213E-3</v>
      </c>
      <c r="J1311" s="66">
        <f>HOUR(tbl_raw_data[[#This Row],[time_taken]])*60+MINUTE(tbl_raw_data[[#This Row],[time_taken]])+SECOND(tbl_raw_data[[#This Row],[time_taken]])/60</f>
        <v>6.833333333333333</v>
      </c>
      <c r="K1311" s="68">
        <f>DATE(YEAR(tbl_raw_data[[#This Row],[Date Actioned]]),MONTH(tbl_raw_data[[#This Row],[Date Actioned]]),DAY(tbl_raw_data[[#This Row],[Date Actioned]]))</f>
        <v>45142</v>
      </c>
      <c r="L1311" s="65" t="str">
        <f>UPPER(TEXT(tbl_raw_data[[#This Row],[updated_date]],"MMMM"))</f>
        <v>AUGUST</v>
      </c>
      <c r="M1311" s="65" t="str">
        <f>"WEEK "&amp;IF(ROUNDUP(DAY(tbl_raw_data[[#This Row],[updated_date]])/7,0)=5,4,ROUNDUP(DAY(tbl_raw_data[[#This Row],[updated_date]])/7,0))</f>
        <v>WEEK 1</v>
      </c>
      <c r="N1311" s="71" t="str">
        <f>UPPER(VLOOKUP(tbl_raw_data[[#This Row],[Analyst]],settings!$A$1:$B$15,2,0))</f>
        <v>NAVED</v>
      </c>
      <c r="O1311" s="71" t="str">
        <f>TRIM(UPPER(tbl_raw_data[[#This Row],[Outcome]]))</f>
        <v>DECLINE</v>
      </c>
      <c r="P1311" s="71" t="str">
        <f>TRIM(UPPER(tbl_raw_data[[#This Row],[Queue Name]]))</f>
        <v>CONSUMER EXISTING</v>
      </c>
      <c r="Q1311" s="71" t="str">
        <f>IF(tbl_raw_data[[#This Row],[time_taken_in_min]]&lt;=settings!$D$2,"SLA_MET","SLA_NOT_MET")</f>
        <v>SLA_MET</v>
      </c>
    </row>
    <row r="1312" spans="1:17" x14ac:dyDescent="0.3">
      <c r="A1312" s="7" t="s">
        <v>2275</v>
      </c>
      <c r="B1312" s="34">
        <v>45142.614594907405</v>
      </c>
      <c r="C1312" s="35">
        <v>45142.627615740741</v>
      </c>
      <c r="D1312" s="2" t="s">
        <v>36</v>
      </c>
      <c r="E1312" s="3" t="s">
        <v>8</v>
      </c>
      <c r="F1312" s="2" t="s">
        <v>9</v>
      </c>
      <c r="G1312" s="4"/>
      <c r="H1312" s="84" t="str">
        <f t="shared" si="20"/>
        <v>Reason Unknown</v>
      </c>
      <c r="I1312" s="63">
        <f>(tbl_raw_data[[#This Row],[Date Actioned]])-(tbl_raw_data[[#This Row],[Date Tagged]])</f>
        <v>1.3020833335758653E-2</v>
      </c>
      <c r="J1312" s="66">
        <f>HOUR(tbl_raw_data[[#This Row],[time_taken]])*60+MINUTE(tbl_raw_data[[#This Row],[time_taken]])+SECOND(tbl_raw_data[[#This Row],[time_taken]])/60</f>
        <v>18.75</v>
      </c>
      <c r="K1312" s="68">
        <f>DATE(YEAR(tbl_raw_data[[#This Row],[Date Actioned]]),MONTH(tbl_raw_data[[#This Row],[Date Actioned]]),DAY(tbl_raw_data[[#This Row],[Date Actioned]]))</f>
        <v>45142</v>
      </c>
      <c r="L1312" s="65" t="str">
        <f>UPPER(TEXT(tbl_raw_data[[#This Row],[updated_date]],"MMMM"))</f>
        <v>AUGUST</v>
      </c>
      <c r="M1312" s="65" t="str">
        <f>"WEEK "&amp;IF(ROUNDUP(DAY(tbl_raw_data[[#This Row],[updated_date]])/7,0)=5,4,ROUNDUP(DAY(tbl_raw_data[[#This Row],[updated_date]])/7,0))</f>
        <v>WEEK 1</v>
      </c>
      <c r="N1312" s="71" t="str">
        <f>UPPER(VLOOKUP(tbl_raw_data[[#This Row],[Analyst]],settings!$A$1:$B$15,2,0))</f>
        <v>QUADIR</v>
      </c>
      <c r="O1312" s="71" t="str">
        <f>TRIM(UPPER(tbl_raw_data[[#This Row],[Outcome]]))</f>
        <v>DECLINE</v>
      </c>
      <c r="P1312" s="71" t="str">
        <f>TRIM(UPPER(tbl_raw_data[[#This Row],[Queue Name]]))</f>
        <v>CONSUMER POST BUREAU</v>
      </c>
      <c r="Q1312" s="71" t="str">
        <f>IF(tbl_raw_data[[#This Row],[time_taken_in_min]]&lt;=settings!$D$2,"SLA_MET","SLA_NOT_MET")</f>
        <v>SLA_MET</v>
      </c>
    </row>
    <row r="1313" spans="1:17" x14ac:dyDescent="0.3">
      <c r="A1313" s="1" t="s">
        <v>2276</v>
      </c>
      <c r="B1313" s="36">
        <v>45142.6172337963</v>
      </c>
      <c r="C1313" s="39">
        <v>45142.637384259258</v>
      </c>
      <c r="D1313" s="8" t="s">
        <v>36</v>
      </c>
      <c r="E1313" s="6" t="s">
        <v>11</v>
      </c>
      <c r="F1313" s="8" t="s">
        <v>9</v>
      </c>
      <c r="G1313" s="9"/>
      <c r="H1313" s="84" t="str">
        <f t="shared" si="20"/>
        <v>Reason Unknown</v>
      </c>
      <c r="I1313" s="63">
        <f>(tbl_raw_data[[#This Row],[Date Actioned]])-(tbl_raw_data[[#This Row],[Date Tagged]])</f>
        <v>2.0150462958554272E-2</v>
      </c>
      <c r="J1313" s="66">
        <f>HOUR(tbl_raw_data[[#This Row],[time_taken]])*60+MINUTE(tbl_raw_data[[#This Row],[time_taken]])+SECOND(tbl_raw_data[[#This Row],[time_taken]])/60</f>
        <v>29.016666666666666</v>
      </c>
      <c r="K1313" s="68">
        <f>DATE(YEAR(tbl_raw_data[[#This Row],[Date Actioned]]),MONTH(tbl_raw_data[[#This Row],[Date Actioned]]),DAY(tbl_raw_data[[#This Row],[Date Actioned]]))</f>
        <v>45142</v>
      </c>
      <c r="L1313" s="65" t="str">
        <f>UPPER(TEXT(tbl_raw_data[[#This Row],[updated_date]],"MMMM"))</f>
        <v>AUGUST</v>
      </c>
      <c r="M1313" s="65" t="str">
        <f>"WEEK "&amp;IF(ROUNDUP(DAY(tbl_raw_data[[#This Row],[updated_date]])/7,0)=5,4,ROUNDUP(DAY(tbl_raw_data[[#This Row],[updated_date]])/7,0))</f>
        <v>WEEK 1</v>
      </c>
      <c r="N1313" s="71" t="str">
        <f>UPPER(VLOOKUP(tbl_raw_data[[#This Row],[Analyst]],settings!$A$1:$B$15,2,0))</f>
        <v>QUADIR</v>
      </c>
      <c r="O1313" s="71" t="str">
        <f>TRIM(UPPER(tbl_raw_data[[#This Row],[Outcome]]))</f>
        <v>DECLINE</v>
      </c>
      <c r="P1313" s="71" t="str">
        <f>TRIM(UPPER(tbl_raw_data[[#This Row],[Queue Name]]))</f>
        <v>CONSUMER EXISTING</v>
      </c>
      <c r="Q1313" s="71" t="str">
        <f>IF(tbl_raw_data[[#This Row],[time_taken_in_min]]&lt;=settings!$D$2,"SLA_MET","SLA_NOT_MET")</f>
        <v>SLA_NOT_MET</v>
      </c>
    </row>
    <row r="1314" spans="1:17" x14ac:dyDescent="0.3">
      <c r="A1314" s="5" t="s">
        <v>2277</v>
      </c>
      <c r="B1314" s="34">
        <v>45142.618090277778</v>
      </c>
      <c r="C1314" s="38">
        <v>45142.619398148148</v>
      </c>
      <c r="D1314" s="3" t="s">
        <v>33</v>
      </c>
      <c r="E1314" s="3" t="s">
        <v>18</v>
      </c>
      <c r="F1314" s="3" t="s">
        <v>206</v>
      </c>
      <c r="G1314" s="3" t="s">
        <v>128</v>
      </c>
      <c r="H1314" s="84" t="str">
        <f t="shared" si="20"/>
        <v>Reason Unknown</v>
      </c>
      <c r="I1314" s="63">
        <f>(tbl_raw_data[[#This Row],[Date Actioned]])-(tbl_raw_data[[#This Row],[Date Tagged]])</f>
        <v>1.3078703705104999E-3</v>
      </c>
      <c r="J1314" s="66">
        <f>HOUR(tbl_raw_data[[#This Row],[time_taken]])*60+MINUTE(tbl_raw_data[[#This Row],[time_taken]])+SECOND(tbl_raw_data[[#This Row],[time_taken]])/60</f>
        <v>1.8833333333333333</v>
      </c>
      <c r="K1314" s="68">
        <f>DATE(YEAR(tbl_raw_data[[#This Row],[Date Actioned]]),MONTH(tbl_raw_data[[#This Row],[Date Actioned]]),DAY(tbl_raw_data[[#This Row],[Date Actioned]]))</f>
        <v>45142</v>
      </c>
      <c r="L1314" s="65" t="str">
        <f>UPPER(TEXT(tbl_raw_data[[#This Row],[updated_date]],"MMMM"))</f>
        <v>AUGUST</v>
      </c>
      <c r="M1314" s="65" t="str">
        <f>"WEEK "&amp;IF(ROUNDUP(DAY(tbl_raw_data[[#This Row],[updated_date]])/7,0)=5,4,ROUNDUP(DAY(tbl_raw_data[[#This Row],[updated_date]])/7,0))</f>
        <v>WEEK 1</v>
      </c>
      <c r="N1314" s="71" t="str">
        <f>UPPER(VLOOKUP(tbl_raw_data[[#This Row],[Analyst]],settings!$A$1:$B$15,2,0))</f>
        <v>HARDIK</v>
      </c>
      <c r="O1314" s="71" t="str">
        <f>TRIM(UPPER(tbl_raw_data[[#This Row],[Outcome]]))</f>
        <v>DECLINE</v>
      </c>
      <c r="P1314" s="71" t="str">
        <f>TRIM(UPPER(tbl_raw_data[[#This Row],[Queue Name]]))</f>
        <v>CONSUMER PRE BUREAU</v>
      </c>
      <c r="Q1314" s="71" t="str">
        <f>IF(tbl_raw_data[[#This Row],[time_taken_in_min]]&lt;=settings!$D$2,"SLA_MET","SLA_NOT_MET")</f>
        <v>SLA_MET</v>
      </c>
    </row>
    <row r="1315" spans="1:17" x14ac:dyDescent="0.3">
      <c r="A1315" s="7" t="s">
        <v>2278</v>
      </c>
      <c r="B1315" s="36">
        <v>45142.62667824074</v>
      </c>
      <c r="C1315" s="39">
        <v>45142.642743055556</v>
      </c>
      <c r="D1315" s="8" t="s">
        <v>36</v>
      </c>
      <c r="E1315" s="6" t="s">
        <v>8</v>
      </c>
      <c r="F1315" s="8" t="s">
        <v>9</v>
      </c>
      <c r="G1315" s="9"/>
      <c r="H1315" s="84" t="str">
        <f t="shared" si="20"/>
        <v>Reason Unknown</v>
      </c>
      <c r="I1315" s="63">
        <f>(tbl_raw_data[[#This Row],[Date Actioned]])-(tbl_raw_data[[#This Row],[Date Tagged]])</f>
        <v>1.6064814815763384E-2</v>
      </c>
      <c r="J1315" s="66">
        <f>HOUR(tbl_raw_data[[#This Row],[time_taken]])*60+MINUTE(tbl_raw_data[[#This Row],[time_taken]])+SECOND(tbl_raw_data[[#This Row],[time_taken]])/60</f>
        <v>23.133333333333333</v>
      </c>
      <c r="K1315" s="68">
        <f>DATE(YEAR(tbl_raw_data[[#This Row],[Date Actioned]]),MONTH(tbl_raw_data[[#This Row],[Date Actioned]]),DAY(tbl_raw_data[[#This Row],[Date Actioned]]))</f>
        <v>45142</v>
      </c>
      <c r="L1315" s="65" t="str">
        <f>UPPER(TEXT(tbl_raw_data[[#This Row],[updated_date]],"MMMM"))</f>
        <v>AUGUST</v>
      </c>
      <c r="M1315" s="65" t="str">
        <f>"WEEK "&amp;IF(ROUNDUP(DAY(tbl_raw_data[[#This Row],[updated_date]])/7,0)=5,4,ROUNDUP(DAY(tbl_raw_data[[#This Row],[updated_date]])/7,0))</f>
        <v>WEEK 1</v>
      </c>
      <c r="N1315" s="71" t="str">
        <f>UPPER(VLOOKUP(tbl_raw_data[[#This Row],[Analyst]],settings!$A$1:$B$15,2,0))</f>
        <v>QUADIR</v>
      </c>
      <c r="O1315" s="71" t="str">
        <f>TRIM(UPPER(tbl_raw_data[[#This Row],[Outcome]]))</f>
        <v>DECLINE</v>
      </c>
      <c r="P1315" s="71" t="str">
        <f>TRIM(UPPER(tbl_raw_data[[#This Row],[Queue Name]]))</f>
        <v>CONSUMER POST BUREAU</v>
      </c>
      <c r="Q1315" s="71" t="str">
        <f>IF(tbl_raw_data[[#This Row],[time_taken_in_min]]&lt;=settings!$D$2,"SLA_MET","SLA_NOT_MET")</f>
        <v>SLA_NOT_MET</v>
      </c>
    </row>
    <row r="1316" spans="1:17" x14ac:dyDescent="0.3">
      <c r="A1316" s="1" t="s">
        <v>2279</v>
      </c>
      <c r="B1316" s="34">
        <v>45142.633796296293</v>
      </c>
      <c r="C1316" s="35">
        <v>45142.649363425924</v>
      </c>
      <c r="D1316" s="2" t="s">
        <v>36</v>
      </c>
      <c r="E1316" s="3" t="s">
        <v>11</v>
      </c>
      <c r="F1316" s="2" t="s">
        <v>9</v>
      </c>
      <c r="G1316" s="4"/>
      <c r="H1316" s="84" t="str">
        <f t="shared" si="20"/>
        <v>Reason Unknown</v>
      </c>
      <c r="I1316" s="63">
        <f>(tbl_raw_data[[#This Row],[Date Actioned]])-(tbl_raw_data[[#This Row],[Date Tagged]])</f>
        <v>1.5567129630653653E-2</v>
      </c>
      <c r="J1316" s="66">
        <f>HOUR(tbl_raw_data[[#This Row],[time_taken]])*60+MINUTE(tbl_raw_data[[#This Row],[time_taken]])+SECOND(tbl_raw_data[[#This Row],[time_taken]])/60</f>
        <v>22.416666666666668</v>
      </c>
      <c r="K1316" s="68">
        <f>DATE(YEAR(tbl_raw_data[[#This Row],[Date Actioned]]),MONTH(tbl_raw_data[[#This Row],[Date Actioned]]),DAY(tbl_raw_data[[#This Row],[Date Actioned]]))</f>
        <v>45142</v>
      </c>
      <c r="L1316" s="65" t="str">
        <f>UPPER(TEXT(tbl_raw_data[[#This Row],[updated_date]],"MMMM"))</f>
        <v>AUGUST</v>
      </c>
      <c r="M1316" s="65" t="str">
        <f>"WEEK "&amp;IF(ROUNDUP(DAY(tbl_raw_data[[#This Row],[updated_date]])/7,0)=5,4,ROUNDUP(DAY(tbl_raw_data[[#This Row],[updated_date]])/7,0))</f>
        <v>WEEK 1</v>
      </c>
      <c r="N1316" s="71" t="str">
        <f>UPPER(VLOOKUP(tbl_raw_data[[#This Row],[Analyst]],settings!$A$1:$B$15,2,0))</f>
        <v>QUADIR</v>
      </c>
      <c r="O1316" s="71" t="str">
        <f>TRIM(UPPER(tbl_raw_data[[#This Row],[Outcome]]))</f>
        <v>DECLINE</v>
      </c>
      <c r="P1316" s="71" t="str">
        <f>TRIM(UPPER(tbl_raw_data[[#This Row],[Queue Name]]))</f>
        <v>CONSUMER EXISTING</v>
      </c>
      <c r="Q1316" s="71" t="str">
        <f>IF(tbl_raw_data[[#This Row],[time_taken_in_min]]&lt;=settings!$D$2,"SLA_MET","SLA_NOT_MET")</f>
        <v>SLA_NOT_MET</v>
      </c>
    </row>
    <row r="1317" spans="1:17" x14ac:dyDescent="0.3">
      <c r="A1317" s="5" t="s">
        <v>2280</v>
      </c>
      <c r="B1317" s="36">
        <v>45142.675335648149</v>
      </c>
      <c r="C1317" s="37">
        <v>45142.677997685183</v>
      </c>
      <c r="D1317" s="6" t="s">
        <v>33</v>
      </c>
      <c r="E1317" s="6" t="s">
        <v>11</v>
      </c>
      <c r="F1317" s="6" t="s">
        <v>207</v>
      </c>
      <c r="G1317" s="6" t="s">
        <v>44</v>
      </c>
      <c r="H1317" s="84" t="str">
        <f t="shared" si="20"/>
        <v>Reason Unknown</v>
      </c>
      <c r="I1317" s="63">
        <f>(tbl_raw_data[[#This Row],[Date Actioned]])-(tbl_raw_data[[#This Row],[Date Tagged]])</f>
        <v>2.6620370335876942E-3</v>
      </c>
      <c r="J1317" s="66">
        <f>HOUR(tbl_raw_data[[#This Row],[time_taken]])*60+MINUTE(tbl_raw_data[[#This Row],[time_taken]])+SECOND(tbl_raw_data[[#This Row],[time_taken]])/60</f>
        <v>3.8333333333333335</v>
      </c>
      <c r="K1317" s="68">
        <f>DATE(YEAR(tbl_raw_data[[#This Row],[Date Actioned]]),MONTH(tbl_raw_data[[#This Row],[Date Actioned]]),DAY(tbl_raw_data[[#This Row],[Date Actioned]]))</f>
        <v>45142</v>
      </c>
      <c r="L1317" s="65" t="str">
        <f>UPPER(TEXT(tbl_raw_data[[#This Row],[updated_date]],"MMMM"))</f>
        <v>AUGUST</v>
      </c>
      <c r="M1317" s="65" t="str">
        <f>"WEEK "&amp;IF(ROUNDUP(DAY(tbl_raw_data[[#This Row],[updated_date]])/7,0)=5,4,ROUNDUP(DAY(tbl_raw_data[[#This Row],[updated_date]])/7,0))</f>
        <v>WEEK 1</v>
      </c>
      <c r="N1317" s="71" t="str">
        <f>UPPER(VLOOKUP(tbl_raw_data[[#This Row],[Analyst]],settings!$A$1:$B$15,2,0))</f>
        <v>RAJ</v>
      </c>
      <c r="O1317" s="71" t="str">
        <f>TRIM(UPPER(tbl_raw_data[[#This Row],[Outcome]]))</f>
        <v>DECLINE</v>
      </c>
      <c r="P1317" s="71" t="str">
        <f>TRIM(UPPER(tbl_raw_data[[#This Row],[Queue Name]]))</f>
        <v>CONSUMER EXISTING</v>
      </c>
      <c r="Q1317" s="71" t="str">
        <f>IF(tbl_raw_data[[#This Row],[time_taken_in_min]]&lt;=settings!$D$2,"SLA_MET","SLA_NOT_MET")</f>
        <v>SLA_MET</v>
      </c>
    </row>
    <row r="1318" spans="1:17" x14ac:dyDescent="0.3">
      <c r="A1318" s="7" t="s">
        <v>2281</v>
      </c>
      <c r="B1318" s="34">
        <v>45142.675740740742</v>
      </c>
      <c r="C1318" s="38">
        <v>45142.679027777776</v>
      </c>
      <c r="D1318" s="3" t="s">
        <v>33</v>
      </c>
      <c r="E1318" s="3" t="s">
        <v>11</v>
      </c>
      <c r="F1318" s="3" t="s">
        <v>206</v>
      </c>
      <c r="G1318" s="3" t="s">
        <v>293</v>
      </c>
      <c r="H1318" s="84" t="str">
        <f t="shared" si="20"/>
        <v>Reason Unknown</v>
      </c>
      <c r="I1318" s="63">
        <f>(tbl_raw_data[[#This Row],[Date Actioned]])-(tbl_raw_data[[#This Row],[Date Tagged]])</f>
        <v>3.2870370341697708E-3</v>
      </c>
      <c r="J1318" s="66">
        <f>HOUR(tbl_raw_data[[#This Row],[time_taken]])*60+MINUTE(tbl_raw_data[[#This Row],[time_taken]])+SECOND(tbl_raw_data[[#This Row],[time_taken]])/60</f>
        <v>4.7333333333333334</v>
      </c>
      <c r="K1318" s="68">
        <f>DATE(YEAR(tbl_raw_data[[#This Row],[Date Actioned]]),MONTH(tbl_raw_data[[#This Row],[Date Actioned]]),DAY(tbl_raw_data[[#This Row],[Date Actioned]]))</f>
        <v>45142</v>
      </c>
      <c r="L1318" s="65" t="str">
        <f>UPPER(TEXT(tbl_raw_data[[#This Row],[updated_date]],"MMMM"))</f>
        <v>AUGUST</v>
      </c>
      <c r="M1318" s="65" t="str">
        <f>"WEEK "&amp;IF(ROUNDUP(DAY(tbl_raw_data[[#This Row],[updated_date]])/7,0)=5,4,ROUNDUP(DAY(tbl_raw_data[[#This Row],[updated_date]])/7,0))</f>
        <v>WEEK 1</v>
      </c>
      <c r="N1318" s="71" t="str">
        <f>UPPER(VLOOKUP(tbl_raw_data[[#This Row],[Analyst]],settings!$A$1:$B$15,2,0))</f>
        <v>HARDIK</v>
      </c>
      <c r="O1318" s="71" t="str">
        <f>TRIM(UPPER(tbl_raw_data[[#This Row],[Outcome]]))</f>
        <v>DECLINE</v>
      </c>
      <c r="P1318" s="71" t="str">
        <f>TRIM(UPPER(tbl_raw_data[[#This Row],[Queue Name]]))</f>
        <v>CONSUMER EXISTING</v>
      </c>
      <c r="Q1318" s="71" t="str">
        <f>IF(tbl_raw_data[[#This Row],[time_taken_in_min]]&lt;=settings!$D$2,"SLA_MET","SLA_NOT_MET")</f>
        <v>SLA_MET</v>
      </c>
    </row>
    <row r="1319" spans="1:17" x14ac:dyDescent="0.3">
      <c r="A1319" s="1" t="s">
        <v>2282</v>
      </c>
      <c r="B1319" s="36">
        <v>45142.67769675926</v>
      </c>
      <c r="C1319" s="37">
        <v>45142.68476851852</v>
      </c>
      <c r="D1319" s="6" t="s">
        <v>33</v>
      </c>
      <c r="E1319" s="6" t="s">
        <v>11</v>
      </c>
      <c r="F1319" s="6" t="s">
        <v>207</v>
      </c>
      <c r="G1319" s="6" t="s">
        <v>179</v>
      </c>
      <c r="H1319" s="84" t="str">
        <f t="shared" si="20"/>
        <v>Overdue Bill</v>
      </c>
      <c r="I1319" s="63">
        <f>(tbl_raw_data[[#This Row],[Date Actioned]])-(tbl_raw_data[[#This Row],[Date Tagged]])</f>
        <v>7.07175926072523E-3</v>
      </c>
      <c r="J1319" s="66">
        <f>HOUR(tbl_raw_data[[#This Row],[time_taken]])*60+MINUTE(tbl_raw_data[[#This Row],[time_taken]])+SECOND(tbl_raw_data[[#This Row],[time_taken]])/60</f>
        <v>10.183333333333334</v>
      </c>
      <c r="K1319" s="68">
        <f>DATE(YEAR(tbl_raw_data[[#This Row],[Date Actioned]]),MONTH(tbl_raw_data[[#This Row],[Date Actioned]]),DAY(tbl_raw_data[[#This Row],[Date Actioned]]))</f>
        <v>45142</v>
      </c>
      <c r="L1319" s="65" t="str">
        <f>UPPER(TEXT(tbl_raw_data[[#This Row],[updated_date]],"MMMM"))</f>
        <v>AUGUST</v>
      </c>
      <c r="M1319" s="65" t="str">
        <f>"WEEK "&amp;IF(ROUNDUP(DAY(tbl_raw_data[[#This Row],[updated_date]])/7,0)=5,4,ROUNDUP(DAY(tbl_raw_data[[#This Row],[updated_date]])/7,0))</f>
        <v>WEEK 1</v>
      </c>
      <c r="N1319" s="71" t="str">
        <f>UPPER(VLOOKUP(tbl_raw_data[[#This Row],[Analyst]],settings!$A$1:$B$15,2,0))</f>
        <v>RAJ</v>
      </c>
      <c r="O1319" s="71" t="str">
        <f>TRIM(UPPER(tbl_raw_data[[#This Row],[Outcome]]))</f>
        <v>DECLINE</v>
      </c>
      <c r="P1319" s="71" t="str">
        <f>TRIM(UPPER(tbl_raw_data[[#This Row],[Queue Name]]))</f>
        <v>CONSUMER EXISTING</v>
      </c>
      <c r="Q1319" s="71" t="str">
        <f>IF(tbl_raw_data[[#This Row],[time_taken_in_min]]&lt;=settings!$D$2,"SLA_MET","SLA_NOT_MET")</f>
        <v>SLA_MET</v>
      </c>
    </row>
    <row r="1320" spans="1:17" x14ac:dyDescent="0.3">
      <c r="A1320" s="5" t="s">
        <v>2283</v>
      </c>
      <c r="B1320" s="34">
        <v>45142.696458333332</v>
      </c>
      <c r="C1320" s="38">
        <v>45142.698645833334</v>
      </c>
      <c r="D1320" s="3" t="s">
        <v>33</v>
      </c>
      <c r="E1320" s="3" t="s">
        <v>18</v>
      </c>
      <c r="F1320" s="3" t="s">
        <v>206</v>
      </c>
      <c r="G1320" s="3" t="s">
        <v>37</v>
      </c>
      <c r="H1320" s="84" t="str">
        <f t="shared" si="20"/>
        <v>Reason Unknown</v>
      </c>
      <c r="I1320" s="63">
        <f>(tbl_raw_data[[#This Row],[Date Actioned]])-(tbl_raw_data[[#This Row],[Date Tagged]])</f>
        <v>2.1875000020372681E-3</v>
      </c>
      <c r="J1320" s="66">
        <f>HOUR(tbl_raw_data[[#This Row],[time_taken]])*60+MINUTE(tbl_raw_data[[#This Row],[time_taken]])+SECOND(tbl_raw_data[[#This Row],[time_taken]])/60</f>
        <v>3.15</v>
      </c>
      <c r="K1320" s="68">
        <f>DATE(YEAR(tbl_raw_data[[#This Row],[Date Actioned]]),MONTH(tbl_raw_data[[#This Row],[Date Actioned]]),DAY(tbl_raw_data[[#This Row],[Date Actioned]]))</f>
        <v>45142</v>
      </c>
      <c r="L1320" s="65" t="str">
        <f>UPPER(TEXT(tbl_raw_data[[#This Row],[updated_date]],"MMMM"))</f>
        <v>AUGUST</v>
      </c>
      <c r="M1320" s="65" t="str">
        <f>"WEEK "&amp;IF(ROUNDUP(DAY(tbl_raw_data[[#This Row],[updated_date]])/7,0)=5,4,ROUNDUP(DAY(tbl_raw_data[[#This Row],[updated_date]])/7,0))</f>
        <v>WEEK 1</v>
      </c>
      <c r="N1320" s="71" t="str">
        <f>UPPER(VLOOKUP(tbl_raw_data[[#This Row],[Analyst]],settings!$A$1:$B$15,2,0))</f>
        <v>HARDIK</v>
      </c>
      <c r="O1320" s="71" t="str">
        <f>TRIM(UPPER(tbl_raw_data[[#This Row],[Outcome]]))</f>
        <v>DECLINE</v>
      </c>
      <c r="P1320" s="71" t="str">
        <f>TRIM(UPPER(tbl_raw_data[[#This Row],[Queue Name]]))</f>
        <v>CONSUMER PRE BUREAU</v>
      </c>
      <c r="Q1320" s="71" t="str">
        <f>IF(tbl_raw_data[[#This Row],[time_taken_in_min]]&lt;=settings!$D$2,"SLA_MET","SLA_NOT_MET")</f>
        <v>SLA_MET</v>
      </c>
    </row>
    <row r="1321" spans="1:17" x14ac:dyDescent="0.3">
      <c r="A1321" s="7" t="s">
        <v>2284</v>
      </c>
      <c r="B1321" s="36">
        <v>45142.699930555558</v>
      </c>
      <c r="C1321" s="37">
        <v>45142.704027777778</v>
      </c>
      <c r="D1321" s="6" t="s">
        <v>33</v>
      </c>
      <c r="E1321" s="6" t="s">
        <v>11</v>
      </c>
      <c r="F1321" s="6" t="s">
        <v>207</v>
      </c>
      <c r="G1321" s="6" t="s">
        <v>43</v>
      </c>
      <c r="H1321" s="84" t="str">
        <f t="shared" si="20"/>
        <v>Reason Unknown</v>
      </c>
      <c r="I1321" s="63">
        <f>(tbl_raw_data[[#This Row],[Date Actioned]])-(tbl_raw_data[[#This Row],[Date Tagged]])</f>
        <v>4.0972222195705399E-3</v>
      </c>
      <c r="J1321" s="66">
        <f>HOUR(tbl_raw_data[[#This Row],[time_taken]])*60+MINUTE(tbl_raw_data[[#This Row],[time_taken]])+SECOND(tbl_raw_data[[#This Row],[time_taken]])/60</f>
        <v>5.9</v>
      </c>
      <c r="K1321" s="68">
        <f>DATE(YEAR(tbl_raw_data[[#This Row],[Date Actioned]]),MONTH(tbl_raw_data[[#This Row],[Date Actioned]]),DAY(tbl_raw_data[[#This Row],[Date Actioned]]))</f>
        <v>45142</v>
      </c>
      <c r="L1321" s="65" t="str">
        <f>UPPER(TEXT(tbl_raw_data[[#This Row],[updated_date]],"MMMM"))</f>
        <v>AUGUST</v>
      </c>
      <c r="M1321" s="65" t="str">
        <f>"WEEK "&amp;IF(ROUNDUP(DAY(tbl_raw_data[[#This Row],[updated_date]])/7,0)=5,4,ROUNDUP(DAY(tbl_raw_data[[#This Row],[updated_date]])/7,0))</f>
        <v>WEEK 1</v>
      </c>
      <c r="N1321" s="71" t="str">
        <f>UPPER(VLOOKUP(tbl_raw_data[[#This Row],[Analyst]],settings!$A$1:$B$15,2,0))</f>
        <v>RAJ</v>
      </c>
      <c r="O1321" s="71" t="str">
        <f>TRIM(UPPER(tbl_raw_data[[#This Row],[Outcome]]))</f>
        <v>DECLINE</v>
      </c>
      <c r="P1321" s="71" t="str">
        <f>TRIM(UPPER(tbl_raw_data[[#This Row],[Queue Name]]))</f>
        <v>CONSUMER EXISTING</v>
      </c>
      <c r="Q1321" s="71" t="str">
        <f>IF(tbl_raw_data[[#This Row],[time_taken_in_min]]&lt;=settings!$D$2,"SLA_MET","SLA_NOT_MET")</f>
        <v>SLA_MET</v>
      </c>
    </row>
    <row r="1322" spans="1:17" x14ac:dyDescent="0.3">
      <c r="A1322" s="1" t="s">
        <v>2285</v>
      </c>
      <c r="B1322" s="34">
        <v>45142.760601851849</v>
      </c>
      <c r="C1322" s="38">
        <v>45142.76494212963</v>
      </c>
      <c r="D1322" s="3" t="s">
        <v>33</v>
      </c>
      <c r="E1322" s="3" t="s">
        <v>8</v>
      </c>
      <c r="F1322" s="3" t="s">
        <v>207</v>
      </c>
      <c r="G1322" s="3" t="s">
        <v>294</v>
      </c>
      <c r="H1322" s="84" t="str">
        <f t="shared" si="20"/>
        <v>Reason Unknown</v>
      </c>
      <c r="I1322" s="63">
        <f>(tbl_raw_data[[#This Row],[Date Actioned]])-(tbl_raw_data[[#This Row],[Date Tagged]])</f>
        <v>4.3402777810115367E-3</v>
      </c>
      <c r="J1322" s="66">
        <f>HOUR(tbl_raw_data[[#This Row],[time_taken]])*60+MINUTE(tbl_raw_data[[#This Row],[time_taken]])+SECOND(tbl_raw_data[[#This Row],[time_taken]])/60</f>
        <v>6.25</v>
      </c>
      <c r="K1322" s="68">
        <f>DATE(YEAR(tbl_raw_data[[#This Row],[Date Actioned]]),MONTH(tbl_raw_data[[#This Row],[Date Actioned]]),DAY(tbl_raw_data[[#This Row],[Date Actioned]]))</f>
        <v>45142</v>
      </c>
      <c r="L1322" s="65" t="str">
        <f>UPPER(TEXT(tbl_raw_data[[#This Row],[updated_date]],"MMMM"))</f>
        <v>AUGUST</v>
      </c>
      <c r="M1322" s="65" t="str">
        <f>"WEEK "&amp;IF(ROUNDUP(DAY(tbl_raw_data[[#This Row],[updated_date]])/7,0)=5,4,ROUNDUP(DAY(tbl_raw_data[[#This Row],[updated_date]])/7,0))</f>
        <v>WEEK 1</v>
      </c>
      <c r="N1322" s="71" t="str">
        <f>UPPER(VLOOKUP(tbl_raw_data[[#This Row],[Analyst]],settings!$A$1:$B$15,2,0))</f>
        <v>RAJ</v>
      </c>
      <c r="O1322" s="71" t="str">
        <f>TRIM(UPPER(tbl_raw_data[[#This Row],[Outcome]]))</f>
        <v>DECLINE</v>
      </c>
      <c r="P1322" s="71" t="str">
        <f>TRIM(UPPER(tbl_raw_data[[#This Row],[Queue Name]]))</f>
        <v>CONSUMER POST BUREAU</v>
      </c>
      <c r="Q1322" s="71" t="str">
        <f>IF(tbl_raw_data[[#This Row],[time_taken_in_min]]&lt;=settings!$D$2,"SLA_MET","SLA_NOT_MET")</f>
        <v>SLA_MET</v>
      </c>
    </row>
    <row r="1323" spans="1:17" x14ac:dyDescent="0.3">
      <c r="A1323" s="5" t="s">
        <v>2286</v>
      </c>
      <c r="B1323" s="36">
        <v>45142.413969907408</v>
      </c>
      <c r="C1323" s="37">
        <v>45142.420277777775</v>
      </c>
      <c r="D1323" s="6" t="s">
        <v>47</v>
      </c>
      <c r="E1323" s="6" t="s">
        <v>8</v>
      </c>
      <c r="F1323" s="6" t="s">
        <v>206</v>
      </c>
      <c r="G1323" s="6" t="s">
        <v>295</v>
      </c>
      <c r="H1323" s="84" t="str">
        <f t="shared" si="20"/>
        <v>Incorrect Queue</v>
      </c>
      <c r="I1323" s="63">
        <f>(tbl_raw_data[[#This Row],[Date Actioned]])-(tbl_raw_data[[#This Row],[Date Tagged]])</f>
        <v>6.3078703678911552E-3</v>
      </c>
      <c r="J1323" s="66">
        <f>HOUR(tbl_raw_data[[#This Row],[time_taken]])*60+MINUTE(tbl_raw_data[[#This Row],[time_taken]])+SECOND(tbl_raw_data[[#This Row],[time_taken]])/60</f>
        <v>9.0833333333333339</v>
      </c>
      <c r="K1323" s="68">
        <f>DATE(YEAR(tbl_raw_data[[#This Row],[Date Actioned]]),MONTH(tbl_raw_data[[#This Row],[Date Actioned]]),DAY(tbl_raw_data[[#This Row],[Date Actioned]]))</f>
        <v>45142</v>
      </c>
      <c r="L1323" s="65" t="str">
        <f>UPPER(TEXT(tbl_raw_data[[#This Row],[updated_date]],"MMMM"))</f>
        <v>AUGUST</v>
      </c>
      <c r="M1323" s="65" t="str">
        <f>"WEEK "&amp;IF(ROUNDUP(DAY(tbl_raw_data[[#This Row],[updated_date]])/7,0)=5,4,ROUNDUP(DAY(tbl_raw_data[[#This Row],[updated_date]])/7,0))</f>
        <v>WEEK 1</v>
      </c>
      <c r="N1323" s="71" t="str">
        <f>UPPER(VLOOKUP(tbl_raw_data[[#This Row],[Analyst]],settings!$A$1:$B$15,2,0))</f>
        <v>HARDIK</v>
      </c>
      <c r="O1323" s="71" t="str">
        <f>TRIM(UPPER(tbl_raw_data[[#This Row],[Outcome]]))</f>
        <v>WITHDRAW</v>
      </c>
      <c r="P1323" s="71" t="str">
        <f>TRIM(UPPER(tbl_raw_data[[#This Row],[Queue Name]]))</f>
        <v>CONSUMER POST BUREAU</v>
      </c>
      <c r="Q1323" s="71" t="str">
        <f>IF(tbl_raw_data[[#This Row],[time_taken_in_min]]&lt;=settings!$D$2,"SLA_MET","SLA_NOT_MET")</f>
        <v>SLA_MET</v>
      </c>
    </row>
    <row r="1324" spans="1:17" x14ac:dyDescent="0.3">
      <c r="A1324" s="7" t="s">
        <v>2287</v>
      </c>
      <c r="B1324" s="34">
        <v>45142.427835648145</v>
      </c>
      <c r="C1324" s="38">
        <v>45142.430995370371</v>
      </c>
      <c r="D1324" s="3" t="s">
        <v>47</v>
      </c>
      <c r="E1324" s="3" t="s">
        <v>8</v>
      </c>
      <c r="F1324" s="3" t="s">
        <v>206</v>
      </c>
      <c r="G1324" s="3" t="s">
        <v>296</v>
      </c>
      <c r="H1324" s="84" t="str">
        <f t="shared" si="20"/>
        <v>Incorrect Queue</v>
      </c>
      <c r="I1324" s="63">
        <f>(tbl_raw_data[[#This Row],[Date Actioned]])-(tbl_raw_data[[#This Row],[Date Tagged]])</f>
        <v>3.1597222259733826E-3</v>
      </c>
      <c r="J1324" s="66">
        <f>HOUR(tbl_raw_data[[#This Row],[time_taken]])*60+MINUTE(tbl_raw_data[[#This Row],[time_taken]])+SECOND(tbl_raw_data[[#This Row],[time_taken]])/60</f>
        <v>4.55</v>
      </c>
      <c r="K1324" s="68">
        <f>DATE(YEAR(tbl_raw_data[[#This Row],[Date Actioned]]),MONTH(tbl_raw_data[[#This Row],[Date Actioned]]),DAY(tbl_raw_data[[#This Row],[Date Actioned]]))</f>
        <v>45142</v>
      </c>
      <c r="L1324" s="65" t="str">
        <f>UPPER(TEXT(tbl_raw_data[[#This Row],[updated_date]],"MMMM"))</f>
        <v>AUGUST</v>
      </c>
      <c r="M1324" s="65" t="str">
        <f>"WEEK "&amp;IF(ROUNDUP(DAY(tbl_raw_data[[#This Row],[updated_date]])/7,0)=5,4,ROUNDUP(DAY(tbl_raw_data[[#This Row],[updated_date]])/7,0))</f>
        <v>WEEK 1</v>
      </c>
      <c r="N1324" s="71" t="str">
        <f>UPPER(VLOOKUP(tbl_raw_data[[#This Row],[Analyst]],settings!$A$1:$B$15,2,0))</f>
        <v>HARDIK</v>
      </c>
      <c r="O1324" s="71" t="str">
        <f>TRIM(UPPER(tbl_raw_data[[#This Row],[Outcome]]))</f>
        <v>WITHDRAW</v>
      </c>
      <c r="P1324" s="71" t="str">
        <f>TRIM(UPPER(tbl_raw_data[[#This Row],[Queue Name]]))</f>
        <v>CONSUMER POST BUREAU</v>
      </c>
      <c r="Q1324" s="71" t="str">
        <f>IF(tbl_raw_data[[#This Row],[time_taken_in_min]]&lt;=settings!$D$2,"SLA_MET","SLA_NOT_MET")</f>
        <v>SLA_MET</v>
      </c>
    </row>
    <row r="1325" spans="1:17" x14ac:dyDescent="0.3">
      <c r="A1325" s="1" t="s">
        <v>2288</v>
      </c>
      <c r="B1325" s="36">
        <v>45142.449097222219</v>
      </c>
      <c r="C1325" s="37">
        <v>45142.450775462959</v>
      </c>
      <c r="D1325" s="6" t="s">
        <v>47</v>
      </c>
      <c r="E1325" s="6" t="s">
        <v>18</v>
      </c>
      <c r="F1325" s="6" t="s">
        <v>207</v>
      </c>
      <c r="G1325" s="6" t="s">
        <v>78</v>
      </c>
      <c r="H1325" s="84" t="str">
        <f t="shared" si="20"/>
        <v>Incomplete Details</v>
      </c>
      <c r="I1325" s="63">
        <f>(tbl_raw_data[[#This Row],[Date Actioned]])-(tbl_raw_data[[#This Row],[Date Tagged]])</f>
        <v>1.6782407401478849E-3</v>
      </c>
      <c r="J1325" s="66">
        <f>HOUR(tbl_raw_data[[#This Row],[time_taken]])*60+MINUTE(tbl_raw_data[[#This Row],[time_taken]])+SECOND(tbl_raw_data[[#This Row],[time_taken]])/60</f>
        <v>2.4166666666666665</v>
      </c>
      <c r="K1325" s="68">
        <f>DATE(YEAR(tbl_raw_data[[#This Row],[Date Actioned]]),MONTH(tbl_raw_data[[#This Row],[Date Actioned]]),DAY(tbl_raw_data[[#This Row],[Date Actioned]]))</f>
        <v>45142</v>
      </c>
      <c r="L1325" s="65" t="str">
        <f>UPPER(TEXT(tbl_raw_data[[#This Row],[updated_date]],"MMMM"))</f>
        <v>AUGUST</v>
      </c>
      <c r="M1325" s="65" t="str">
        <f>"WEEK "&amp;IF(ROUNDUP(DAY(tbl_raw_data[[#This Row],[updated_date]])/7,0)=5,4,ROUNDUP(DAY(tbl_raw_data[[#This Row],[updated_date]])/7,0))</f>
        <v>WEEK 1</v>
      </c>
      <c r="N1325" s="71" t="str">
        <f>UPPER(VLOOKUP(tbl_raw_data[[#This Row],[Analyst]],settings!$A$1:$B$15,2,0))</f>
        <v>RAJ</v>
      </c>
      <c r="O1325" s="71" t="str">
        <f>TRIM(UPPER(tbl_raw_data[[#This Row],[Outcome]]))</f>
        <v>WITHDRAW</v>
      </c>
      <c r="P1325" s="71" t="str">
        <f>TRIM(UPPER(tbl_raw_data[[#This Row],[Queue Name]]))</f>
        <v>CONSUMER PRE BUREAU</v>
      </c>
      <c r="Q1325" s="71" t="str">
        <f>IF(tbl_raw_data[[#This Row],[time_taken_in_min]]&lt;=settings!$D$2,"SLA_MET","SLA_NOT_MET")</f>
        <v>SLA_MET</v>
      </c>
    </row>
    <row r="1326" spans="1:17" x14ac:dyDescent="0.3">
      <c r="A1326" s="5" t="s">
        <v>2289</v>
      </c>
      <c r="B1326" s="34">
        <v>45142.450509259259</v>
      </c>
      <c r="C1326" s="38">
        <v>45142.457372685189</v>
      </c>
      <c r="D1326" s="3" t="s">
        <v>47</v>
      </c>
      <c r="E1326" s="3" t="s">
        <v>18</v>
      </c>
      <c r="F1326" s="3" t="s">
        <v>206</v>
      </c>
      <c r="G1326" s="3" t="s">
        <v>268</v>
      </c>
      <c r="H1326" s="84" t="str">
        <f t="shared" si="20"/>
        <v>Incomplete Details</v>
      </c>
      <c r="I1326" s="63">
        <f>(tbl_raw_data[[#This Row],[Date Actioned]])-(tbl_raw_data[[#This Row],[Date Tagged]])</f>
        <v>6.8634259296231903E-3</v>
      </c>
      <c r="J1326" s="66">
        <f>HOUR(tbl_raw_data[[#This Row],[time_taken]])*60+MINUTE(tbl_raw_data[[#This Row],[time_taken]])+SECOND(tbl_raw_data[[#This Row],[time_taken]])/60</f>
        <v>9.8833333333333329</v>
      </c>
      <c r="K1326" s="68">
        <f>DATE(YEAR(tbl_raw_data[[#This Row],[Date Actioned]]),MONTH(tbl_raw_data[[#This Row],[Date Actioned]]),DAY(tbl_raw_data[[#This Row],[Date Actioned]]))</f>
        <v>45142</v>
      </c>
      <c r="L1326" s="65" t="str">
        <f>UPPER(TEXT(tbl_raw_data[[#This Row],[updated_date]],"MMMM"))</f>
        <v>AUGUST</v>
      </c>
      <c r="M1326" s="65" t="str">
        <f>"WEEK "&amp;IF(ROUNDUP(DAY(tbl_raw_data[[#This Row],[updated_date]])/7,0)=5,4,ROUNDUP(DAY(tbl_raw_data[[#This Row],[updated_date]])/7,0))</f>
        <v>WEEK 1</v>
      </c>
      <c r="N1326" s="71" t="str">
        <f>UPPER(VLOOKUP(tbl_raw_data[[#This Row],[Analyst]],settings!$A$1:$B$15,2,0))</f>
        <v>HARDIK</v>
      </c>
      <c r="O1326" s="71" t="str">
        <f>TRIM(UPPER(tbl_raw_data[[#This Row],[Outcome]]))</f>
        <v>WITHDRAW</v>
      </c>
      <c r="P1326" s="71" t="str">
        <f>TRIM(UPPER(tbl_raw_data[[#This Row],[Queue Name]]))</f>
        <v>CONSUMER PRE BUREAU</v>
      </c>
      <c r="Q1326" s="71" t="str">
        <f>IF(tbl_raw_data[[#This Row],[time_taken_in_min]]&lt;=settings!$D$2,"SLA_MET","SLA_NOT_MET")</f>
        <v>SLA_MET</v>
      </c>
    </row>
    <row r="1327" spans="1:17" x14ac:dyDescent="0.3">
      <c r="A1327" s="7" t="s">
        <v>2290</v>
      </c>
      <c r="B1327" s="36">
        <v>45142.463587962964</v>
      </c>
      <c r="C1327" s="37">
        <v>45142.47451388889</v>
      </c>
      <c r="D1327" s="6" t="s">
        <v>47</v>
      </c>
      <c r="E1327" s="6" t="s">
        <v>18</v>
      </c>
      <c r="F1327" s="6" t="s">
        <v>206</v>
      </c>
      <c r="G1327" s="6" t="s">
        <v>297</v>
      </c>
      <c r="H1327" s="84" t="str">
        <f t="shared" si="20"/>
        <v>Incorrect Details</v>
      </c>
      <c r="I1327" s="63">
        <f>(tbl_raw_data[[#This Row],[Date Actioned]])-(tbl_raw_data[[#This Row],[Date Tagged]])</f>
        <v>1.0925925926130731E-2</v>
      </c>
      <c r="J1327" s="66">
        <f>HOUR(tbl_raw_data[[#This Row],[time_taken]])*60+MINUTE(tbl_raw_data[[#This Row],[time_taken]])+SECOND(tbl_raw_data[[#This Row],[time_taken]])/60</f>
        <v>15.733333333333333</v>
      </c>
      <c r="K1327" s="68">
        <f>DATE(YEAR(tbl_raw_data[[#This Row],[Date Actioned]]),MONTH(tbl_raw_data[[#This Row],[Date Actioned]]),DAY(tbl_raw_data[[#This Row],[Date Actioned]]))</f>
        <v>45142</v>
      </c>
      <c r="L1327" s="65" t="str">
        <f>UPPER(TEXT(tbl_raw_data[[#This Row],[updated_date]],"MMMM"))</f>
        <v>AUGUST</v>
      </c>
      <c r="M1327" s="65" t="str">
        <f>"WEEK "&amp;IF(ROUNDUP(DAY(tbl_raw_data[[#This Row],[updated_date]])/7,0)=5,4,ROUNDUP(DAY(tbl_raw_data[[#This Row],[updated_date]])/7,0))</f>
        <v>WEEK 1</v>
      </c>
      <c r="N1327" s="71" t="str">
        <f>UPPER(VLOOKUP(tbl_raw_data[[#This Row],[Analyst]],settings!$A$1:$B$15,2,0))</f>
        <v>HARDIK</v>
      </c>
      <c r="O1327" s="71" t="str">
        <f>TRIM(UPPER(tbl_raw_data[[#This Row],[Outcome]]))</f>
        <v>WITHDRAW</v>
      </c>
      <c r="P1327" s="71" t="str">
        <f>TRIM(UPPER(tbl_raw_data[[#This Row],[Queue Name]]))</f>
        <v>CONSUMER PRE BUREAU</v>
      </c>
      <c r="Q1327" s="71" t="str">
        <f>IF(tbl_raw_data[[#This Row],[time_taken_in_min]]&lt;=settings!$D$2,"SLA_MET","SLA_NOT_MET")</f>
        <v>SLA_MET</v>
      </c>
    </row>
    <row r="1328" spans="1:17" x14ac:dyDescent="0.3">
      <c r="A1328" s="1" t="s">
        <v>2291</v>
      </c>
      <c r="B1328" s="34">
        <v>45142.480219907404</v>
      </c>
      <c r="C1328" s="38">
        <v>45142.482222222221</v>
      </c>
      <c r="D1328" s="3" t="s">
        <v>47</v>
      </c>
      <c r="E1328" s="3" t="s">
        <v>8</v>
      </c>
      <c r="F1328" s="3" t="s">
        <v>19</v>
      </c>
      <c r="G1328" s="3" t="s">
        <v>298</v>
      </c>
      <c r="H1328" s="84" t="str">
        <f t="shared" si="20"/>
        <v>Incorrect Queue</v>
      </c>
      <c r="I1328" s="63">
        <f>(tbl_raw_data[[#This Row],[Date Actioned]])-(tbl_raw_data[[#This Row],[Date Tagged]])</f>
        <v>2.0023148172185756E-3</v>
      </c>
      <c r="J1328" s="66">
        <f>HOUR(tbl_raw_data[[#This Row],[time_taken]])*60+MINUTE(tbl_raw_data[[#This Row],[time_taken]])+SECOND(tbl_raw_data[[#This Row],[time_taken]])/60</f>
        <v>2.8833333333333333</v>
      </c>
      <c r="K1328" s="68">
        <f>DATE(YEAR(tbl_raw_data[[#This Row],[Date Actioned]]),MONTH(tbl_raw_data[[#This Row],[Date Actioned]]),DAY(tbl_raw_data[[#This Row],[Date Actioned]]))</f>
        <v>45142</v>
      </c>
      <c r="L1328" s="65" t="str">
        <f>UPPER(TEXT(tbl_raw_data[[#This Row],[updated_date]],"MMMM"))</f>
        <v>AUGUST</v>
      </c>
      <c r="M1328" s="65" t="str">
        <f>"WEEK "&amp;IF(ROUNDUP(DAY(tbl_raw_data[[#This Row],[updated_date]])/7,0)=5,4,ROUNDUP(DAY(tbl_raw_data[[#This Row],[updated_date]])/7,0))</f>
        <v>WEEK 1</v>
      </c>
      <c r="N1328" s="71" t="str">
        <f>UPPER(VLOOKUP(tbl_raw_data[[#This Row],[Analyst]],settings!$A$1:$B$15,2,0))</f>
        <v>NAVED</v>
      </c>
      <c r="O1328" s="71" t="str">
        <f>TRIM(UPPER(tbl_raw_data[[#This Row],[Outcome]]))</f>
        <v>WITHDRAW</v>
      </c>
      <c r="P1328" s="71" t="str">
        <f>TRIM(UPPER(tbl_raw_data[[#This Row],[Queue Name]]))</f>
        <v>CONSUMER POST BUREAU</v>
      </c>
      <c r="Q1328" s="71" t="str">
        <f>IF(tbl_raw_data[[#This Row],[time_taken_in_min]]&lt;=settings!$D$2,"SLA_MET","SLA_NOT_MET")</f>
        <v>SLA_MET</v>
      </c>
    </row>
    <row r="1329" spans="1:17" x14ac:dyDescent="0.3">
      <c r="A1329" s="5" t="s">
        <v>2292</v>
      </c>
      <c r="B1329" s="36">
        <v>45142.484282407408</v>
      </c>
      <c r="C1329" s="37">
        <v>45142.488692129627</v>
      </c>
      <c r="D1329" s="6" t="s">
        <v>47</v>
      </c>
      <c r="E1329" s="6" t="s">
        <v>18</v>
      </c>
      <c r="F1329" s="6" t="s">
        <v>206</v>
      </c>
      <c r="G1329" s="6" t="s">
        <v>299</v>
      </c>
      <c r="H1329" s="84" t="str">
        <f t="shared" si="20"/>
        <v>Incomplete Details</v>
      </c>
      <c r="I1329" s="63">
        <f>(tbl_raw_data[[#This Row],[Date Actioned]])-(tbl_raw_data[[#This Row],[Date Tagged]])</f>
        <v>4.4097222198615782E-3</v>
      </c>
      <c r="J1329" s="66">
        <f>HOUR(tbl_raw_data[[#This Row],[time_taken]])*60+MINUTE(tbl_raw_data[[#This Row],[time_taken]])+SECOND(tbl_raw_data[[#This Row],[time_taken]])/60</f>
        <v>6.35</v>
      </c>
      <c r="K1329" s="68">
        <f>DATE(YEAR(tbl_raw_data[[#This Row],[Date Actioned]]),MONTH(tbl_raw_data[[#This Row],[Date Actioned]]),DAY(tbl_raw_data[[#This Row],[Date Actioned]]))</f>
        <v>45142</v>
      </c>
      <c r="L1329" s="65" t="str">
        <f>UPPER(TEXT(tbl_raw_data[[#This Row],[updated_date]],"MMMM"))</f>
        <v>AUGUST</v>
      </c>
      <c r="M1329" s="65" t="str">
        <f>"WEEK "&amp;IF(ROUNDUP(DAY(tbl_raw_data[[#This Row],[updated_date]])/7,0)=5,4,ROUNDUP(DAY(tbl_raw_data[[#This Row],[updated_date]])/7,0))</f>
        <v>WEEK 1</v>
      </c>
      <c r="N1329" s="71" t="str">
        <f>UPPER(VLOOKUP(tbl_raw_data[[#This Row],[Analyst]],settings!$A$1:$B$15,2,0))</f>
        <v>HARDIK</v>
      </c>
      <c r="O1329" s="71" t="str">
        <f>TRIM(UPPER(tbl_raw_data[[#This Row],[Outcome]]))</f>
        <v>WITHDRAW</v>
      </c>
      <c r="P1329" s="71" t="str">
        <f>TRIM(UPPER(tbl_raw_data[[#This Row],[Queue Name]]))</f>
        <v>CONSUMER PRE BUREAU</v>
      </c>
      <c r="Q1329" s="71" t="str">
        <f>IF(tbl_raw_data[[#This Row],[time_taken_in_min]]&lt;=settings!$D$2,"SLA_MET","SLA_NOT_MET")</f>
        <v>SLA_MET</v>
      </c>
    </row>
    <row r="1330" spans="1:17" x14ac:dyDescent="0.3">
      <c r="A1330" s="7" t="s">
        <v>2293</v>
      </c>
      <c r="B1330" s="34">
        <v>45142.489305555559</v>
      </c>
      <c r="C1330" s="35">
        <v>45142.49759259259</v>
      </c>
      <c r="D1330" s="2" t="s">
        <v>55</v>
      </c>
      <c r="E1330" s="3" t="s">
        <v>8</v>
      </c>
      <c r="F1330" s="2" t="s">
        <v>21</v>
      </c>
      <c r="G1330" s="4"/>
      <c r="H1330" s="84" t="str">
        <f t="shared" si="20"/>
        <v>Reason Unknown</v>
      </c>
      <c r="I1330" s="63">
        <f>(tbl_raw_data[[#This Row],[Date Actioned]])-(tbl_raw_data[[#This Row],[Date Tagged]])</f>
        <v>8.287037031550426E-3</v>
      </c>
      <c r="J1330" s="66">
        <f>HOUR(tbl_raw_data[[#This Row],[time_taken]])*60+MINUTE(tbl_raw_data[[#This Row],[time_taken]])+SECOND(tbl_raw_data[[#This Row],[time_taken]])/60</f>
        <v>11.933333333333334</v>
      </c>
      <c r="K1330" s="68">
        <f>DATE(YEAR(tbl_raw_data[[#This Row],[Date Actioned]]),MONTH(tbl_raw_data[[#This Row],[Date Actioned]]),DAY(tbl_raw_data[[#This Row],[Date Actioned]]))</f>
        <v>45142</v>
      </c>
      <c r="L1330" s="65" t="str">
        <f>UPPER(TEXT(tbl_raw_data[[#This Row],[updated_date]],"MMMM"))</f>
        <v>AUGUST</v>
      </c>
      <c r="M1330" s="65" t="str">
        <f>"WEEK "&amp;IF(ROUNDUP(DAY(tbl_raw_data[[#This Row],[updated_date]])/7,0)=5,4,ROUNDUP(DAY(tbl_raw_data[[#This Row],[updated_date]])/7,0))</f>
        <v>WEEK 1</v>
      </c>
      <c r="N1330" s="71" t="str">
        <f>UPPER(VLOOKUP(tbl_raw_data[[#This Row],[Analyst]],settings!$A$1:$B$15,2,0))</f>
        <v>SHAHID</v>
      </c>
      <c r="O1330" s="71" t="str">
        <f>TRIM(UPPER(tbl_raw_data[[#This Row],[Outcome]]))</f>
        <v>WITHDRAW</v>
      </c>
      <c r="P1330" s="71" t="str">
        <f>TRIM(UPPER(tbl_raw_data[[#This Row],[Queue Name]]))</f>
        <v>CONSUMER POST BUREAU</v>
      </c>
      <c r="Q1330" s="71" t="str">
        <f>IF(tbl_raw_data[[#This Row],[time_taken_in_min]]&lt;=settings!$D$2,"SLA_MET","SLA_NOT_MET")</f>
        <v>SLA_MET</v>
      </c>
    </row>
    <row r="1331" spans="1:17" x14ac:dyDescent="0.3">
      <c r="A1331" s="1" t="s">
        <v>2294</v>
      </c>
      <c r="B1331" s="36">
        <v>45142.498599537037</v>
      </c>
      <c r="C1331" s="37">
        <v>45142.511840277781</v>
      </c>
      <c r="D1331" s="6" t="s">
        <v>47</v>
      </c>
      <c r="E1331" s="6" t="s">
        <v>8</v>
      </c>
      <c r="F1331" s="6" t="s">
        <v>19</v>
      </c>
      <c r="G1331" s="6" t="s">
        <v>78</v>
      </c>
      <c r="H1331" s="84" t="str">
        <f t="shared" si="20"/>
        <v>Incomplete Details</v>
      </c>
      <c r="I1331" s="63">
        <f>(tbl_raw_data[[#This Row],[Date Actioned]])-(tbl_raw_data[[#This Row],[Date Tagged]])</f>
        <v>1.3240740743640345E-2</v>
      </c>
      <c r="J1331" s="66">
        <f>HOUR(tbl_raw_data[[#This Row],[time_taken]])*60+MINUTE(tbl_raw_data[[#This Row],[time_taken]])+SECOND(tbl_raw_data[[#This Row],[time_taken]])/60</f>
        <v>19.066666666666666</v>
      </c>
      <c r="K1331" s="68">
        <f>DATE(YEAR(tbl_raw_data[[#This Row],[Date Actioned]]),MONTH(tbl_raw_data[[#This Row],[Date Actioned]]),DAY(tbl_raw_data[[#This Row],[Date Actioned]]))</f>
        <v>45142</v>
      </c>
      <c r="L1331" s="65" t="str">
        <f>UPPER(TEXT(tbl_raw_data[[#This Row],[updated_date]],"MMMM"))</f>
        <v>AUGUST</v>
      </c>
      <c r="M1331" s="65" t="str">
        <f>"WEEK "&amp;IF(ROUNDUP(DAY(tbl_raw_data[[#This Row],[updated_date]])/7,0)=5,4,ROUNDUP(DAY(tbl_raw_data[[#This Row],[updated_date]])/7,0))</f>
        <v>WEEK 1</v>
      </c>
      <c r="N1331" s="71" t="str">
        <f>UPPER(VLOOKUP(tbl_raw_data[[#This Row],[Analyst]],settings!$A$1:$B$15,2,0))</f>
        <v>NAVED</v>
      </c>
      <c r="O1331" s="71" t="str">
        <f>TRIM(UPPER(tbl_raw_data[[#This Row],[Outcome]]))</f>
        <v>WITHDRAW</v>
      </c>
      <c r="P1331" s="71" t="str">
        <f>TRIM(UPPER(tbl_raw_data[[#This Row],[Queue Name]]))</f>
        <v>CONSUMER POST BUREAU</v>
      </c>
      <c r="Q1331" s="71" t="str">
        <f>IF(tbl_raw_data[[#This Row],[time_taken_in_min]]&lt;=settings!$D$2,"SLA_MET","SLA_NOT_MET")</f>
        <v>SLA_MET</v>
      </c>
    </row>
    <row r="1332" spans="1:17" x14ac:dyDescent="0.3">
      <c r="A1332" s="5" t="s">
        <v>2295</v>
      </c>
      <c r="B1332" s="34">
        <v>45142.499513888892</v>
      </c>
      <c r="C1332" s="38">
        <v>45142.503194444442</v>
      </c>
      <c r="D1332" s="3" t="s">
        <v>47</v>
      </c>
      <c r="E1332" s="3" t="s">
        <v>18</v>
      </c>
      <c r="F1332" s="3" t="s">
        <v>21</v>
      </c>
      <c r="G1332" s="3" t="s">
        <v>231</v>
      </c>
      <c r="H1332" s="84" t="str">
        <f t="shared" si="20"/>
        <v>System Error</v>
      </c>
      <c r="I1332" s="63">
        <f>(tbl_raw_data[[#This Row],[Date Actioned]])-(tbl_raw_data[[#This Row],[Date Tagged]])</f>
        <v>3.6805555500905029E-3</v>
      </c>
      <c r="J1332" s="66">
        <f>HOUR(tbl_raw_data[[#This Row],[time_taken]])*60+MINUTE(tbl_raw_data[[#This Row],[time_taken]])+SECOND(tbl_raw_data[[#This Row],[time_taken]])/60</f>
        <v>5.3</v>
      </c>
      <c r="K1332" s="68">
        <f>DATE(YEAR(tbl_raw_data[[#This Row],[Date Actioned]]),MONTH(tbl_raw_data[[#This Row],[Date Actioned]]),DAY(tbl_raw_data[[#This Row],[Date Actioned]]))</f>
        <v>45142</v>
      </c>
      <c r="L1332" s="65" t="str">
        <f>UPPER(TEXT(tbl_raw_data[[#This Row],[updated_date]],"MMMM"))</f>
        <v>AUGUST</v>
      </c>
      <c r="M1332" s="65" t="str">
        <f>"WEEK "&amp;IF(ROUNDUP(DAY(tbl_raw_data[[#This Row],[updated_date]])/7,0)=5,4,ROUNDUP(DAY(tbl_raw_data[[#This Row],[updated_date]])/7,0))</f>
        <v>WEEK 1</v>
      </c>
      <c r="N1332" s="71" t="str">
        <f>UPPER(VLOOKUP(tbl_raw_data[[#This Row],[Analyst]],settings!$A$1:$B$15,2,0))</f>
        <v>SHAHID</v>
      </c>
      <c r="O1332" s="71" t="str">
        <f>TRIM(UPPER(tbl_raw_data[[#This Row],[Outcome]]))</f>
        <v>WITHDRAW</v>
      </c>
      <c r="P1332" s="71" t="str">
        <f>TRIM(UPPER(tbl_raw_data[[#This Row],[Queue Name]]))</f>
        <v>CONSUMER PRE BUREAU</v>
      </c>
      <c r="Q1332" s="71" t="str">
        <f>IF(tbl_raw_data[[#This Row],[time_taken_in_min]]&lt;=settings!$D$2,"SLA_MET","SLA_NOT_MET")</f>
        <v>SLA_MET</v>
      </c>
    </row>
    <row r="1333" spans="1:17" x14ac:dyDescent="0.3">
      <c r="A1333" s="7" t="s">
        <v>2296</v>
      </c>
      <c r="B1333" s="36">
        <v>45142.509236111109</v>
      </c>
      <c r="C1333" s="37">
        <v>45142.51053240741</v>
      </c>
      <c r="D1333" s="6" t="s">
        <v>47</v>
      </c>
      <c r="E1333" s="6" t="s">
        <v>18</v>
      </c>
      <c r="F1333" s="6" t="s">
        <v>207</v>
      </c>
      <c r="G1333" s="6" t="s">
        <v>227</v>
      </c>
      <c r="H1333" s="84" t="str">
        <f t="shared" si="20"/>
        <v>Incomplete Details</v>
      </c>
      <c r="I1333" s="63">
        <f>(tbl_raw_data[[#This Row],[Date Actioned]])-(tbl_raw_data[[#This Row],[Date Tagged]])</f>
        <v>1.2962963010068052E-3</v>
      </c>
      <c r="J1333" s="66">
        <f>HOUR(tbl_raw_data[[#This Row],[time_taken]])*60+MINUTE(tbl_raw_data[[#This Row],[time_taken]])+SECOND(tbl_raw_data[[#This Row],[time_taken]])/60</f>
        <v>1.8666666666666667</v>
      </c>
      <c r="K1333" s="68">
        <f>DATE(YEAR(tbl_raw_data[[#This Row],[Date Actioned]]),MONTH(tbl_raw_data[[#This Row],[Date Actioned]]),DAY(tbl_raw_data[[#This Row],[Date Actioned]]))</f>
        <v>45142</v>
      </c>
      <c r="L1333" s="65" t="str">
        <f>UPPER(TEXT(tbl_raw_data[[#This Row],[updated_date]],"MMMM"))</f>
        <v>AUGUST</v>
      </c>
      <c r="M1333" s="65" t="str">
        <f>"WEEK "&amp;IF(ROUNDUP(DAY(tbl_raw_data[[#This Row],[updated_date]])/7,0)=5,4,ROUNDUP(DAY(tbl_raw_data[[#This Row],[updated_date]])/7,0))</f>
        <v>WEEK 1</v>
      </c>
      <c r="N1333" s="71" t="str">
        <f>UPPER(VLOOKUP(tbl_raw_data[[#This Row],[Analyst]],settings!$A$1:$B$15,2,0))</f>
        <v>RAJ</v>
      </c>
      <c r="O1333" s="71" t="str">
        <f>TRIM(UPPER(tbl_raw_data[[#This Row],[Outcome]]))</f>
        <v>WITHDRAW</v>
      </c>
      <c r="P1333" s="71" t="str">
        <f>TRIM(UPPER(tbl_raw_data[[#This Row],[Queue Name]]))</f>
        <v>CONSUMER PRE BUREAU</v>
      </c>
      <c r="Q1333" s="71" t="str">
        <f>IF(tbl_raw_data[[#This Row],[time_taken_in_min]]&lt;=settings!$D$2,"SLA_MET","SLA_NOT_MET")</f>
        <v>SLA_MET</v>
      </c>
    </row>
    <row r="1334" spans="1:17" x14ac:dyDescent="0.3">
      <c r="A1334" s="1" t="s">
        <v>2297</v>
      </c>
      <c r="B1334" s="34">
        <v>45142.516192129631</v>
      </c>
      <c r="C1334" s="38">
        <v>45142.520405092589</v>
      </c>
      <c r="D1334" s="3" t="s">
        <v>47</v>
      </c>
      <c r="E1334" s="3" t="s">
        <v>18</v>
      </c>
      <c r="F1334" s="3" t="s">
        <v>19</v>
      </c>
      <c r="G1334" s="3" t="s">
        <v>261</v>
      </c>
      <c r="H1334" s="84" t="str">
        <f t="shared" si="20"/>
        <v>Incomplete Details</v>
      </c>
      <c r="I1334" s="63">
        <f>(tbl_raw_data[[#This Row],[Date Actioned]])-(tbl_raw_data[[#This Row],[Date Tagged]])</f>
        <v>4.2129629582632333E-3</v>
      </c>
      <c r="J1334" s="66">
        <f>HOUR(tbl_raw_data[[#This Row],[time_taken]])*60+MINUTE(tbl_raw_data[[#This Row],[time_taken]])+SECOND(tbl_raw_data[[#This Row],[time_taken]])/60</f>
        <v>6.0666666666666664</v>
      </c>
      <c r="K1334" s="68">
        <f>DATE(YEAR(tbl_raw_data[[#This Row],[Date Actioned]]),MONTH(tbl_raw_data[[#This Row],[Date Actioned]]),DAY(tbl_raw_data[[#This Row],[Date Actioned]]))</f>
        <v>45142</v>
      </c>
      <c r="L1334" s="65" t="str">
        <f>UPPER(TEXT(tbl_raw_data[[#This Row],[updated_date]],"MMMM"))</f>
        <v>AUGUST</v>
      </c>
      <c r="M1334" s="65" t="str">
        <f>"WEEK "&amp;IF(ROUNDUP(DAY(tbl_raw_data[[#This Row],[updated_date]])/7,0)=5,4,ROUNDUP(DAY(tbl_raw_data[[#This Row],[updated_date]])/7,0))</f>
        <v>WEEK 1</v>
      </c>
      <c r="N1334" s="71" t="str">
        <f>UPPER(VLOOKUP(tbl_raw_data[[#This Row],[Analyst]],settings!$A$1:$B$15,2,0))</f>
        <v>NAVED</v>
      </c>
      <c r="O1334" s="71" t="str">
        <f>TRIM(UPPER(tbl_raw_data[[#This Row],[Outcome]]))</f>
        <v>WITHDRAW</v>
      </c>
      <c r="P1334" s="71" t="str">
        <f>TRIM(UPPER(tbl_raw_data[[#This Row],[Queue Name]]))</f>
        <v>CONSUMER PRE BUREAU</v>
      </c>
      <c r="Q1334" s="71" t="str">
        <f>IF(tbl_raw_data[[#This Row],[time_taken_in_min]]&lt;=settings!$D$2,"SLA_MET","SLA_NOT_MET")</f>
        <v>SLA_MET</v>
      </c>
    </row>
    <row r="1335" spans="1:17" x14ac:dyDescent="0.3">
      <c r="A1335" s="5" t="s">
        <v>2298</v>
      </c>
      <c r="B1335" s="36">
        <v>45142.527708333335</v>
      </c>
      <c r="C1335" s="37">
        <v>45142.530219907407</v>
      </c>
      <c r="D1335" s="6" t="s">
        <v>47</v>
      </c>
      <c r="E1335" s="6" t="s">
        <v>18</v>
      </c>
      <c r="F1335" s="6" t="s">
        <v>207</v>
      </c>
      <c r="G1335" s="6" t="s">
        <v>263</v>
      </c>
      <c r="H1335" s="84" t="str">
        <f t="shared" si="20"/>
        <v>Incomplete Details</v>
      </c>
      <c r="I1335" s="63">
        <f>(tbl_raw_data[[#This Row],[Date Actioned]])-(tbl_raw_data[[#This Row],[Date Tagged]])</f>
        <v>2.5115740718320012E-3</v>
      </c>
      <c r="J1335" s="66">
        <f>HOUR(tbl_raw_data[[#This Row],[time_taken]])*60+MINUTE(tbl_raw_data[[#This Row],[time_taken]])+SECOND(tbl_raw_data[[#This Row],[time_taken]])/60</f>
        <v>3.6166666666666667</v>
      </c>
      <c r="K1335" s="68">
        <f>DATE(YEAR(tbl_raw_data[[#This Row],[Date Actioned]]),MONTH(tbl_raw_data[[#This Row],[Date Actioned]]),DAY(tbl_raw_data[[#This Row],[Date Actioned]]))</f>
        <v>45142</v>
      </c>
      <c r="L1335" s="65" t="str">
        <f>UPPER(TEXT(tbl_raw_data[[#This Row],[updated_date]],"MMMM"))</f>
        <v>AUGUST</v>
      </c>
      <c r="M1335" s="65" t="str">
        <f>"WEEK "&amp;IF(ROUNDUP(DAY(tbl_raw_data[[#This Row],[updated_date]])/7,0)=5,4,ROUNDUP(DAY(tbl_raw_data[[#This Row],[updated_date]])/7,0))</f>
        <v>WEEK 1</v>
      </c>
      <c r="N1335" s="71" t="str">
        <f>UPPER(VLOOKUP(tbl_raw_data[[#This Row],[Analyst]],settings!$A$1:$B$15,2,0))</f>
        <v>RAJ</v>
      </c>
      <c r="O1335" s="71" t="str">
        <f>TRIM(UPPER(tbl_raw_data[[#This Row],[Outcome]]))</f>
        <v>WITHDRAW</v>
      </c>
      <c r="P1335" s="71" t="str">
        <f>TRIM(UPPER(tbl_raw_data[[#This Row],[Queue Name]]))</f>
        <v>CONSUMER PRE BUREAU</v>
      </c>
      <c r="Q1335" s="71" t="str">
        <f>IF(tbl_raw_data[[#This Row],[time_taken_in_min]]&lt;=settings!$D$2,"SLA_MET","SLA_NOT_MET")</f>
        <v>SLA_MET</v>
      </c>
    </row>
    <row r="1336" spans="1:17" x14ac:dyDescent="0.3">
      <c r="A1336" s="7" t="s">
        <v>2299</v>
      </c>
      <c r="B1336" s="34">
        <v>45142.532326388886</v>
      </c>
      <c r="C1336" s="38">
        <v>45142.533831018518</v>
      </c>
      <c r="D1336" s="3" t="s">
        <v>47</v>
      </c>
      <c r="E1336" s="3" t="s">
        <v>11</v>
      </c>
      <c r="F1336" s="3" t="s">
        <v>19</v>
      </c>
      <c r="G1336" s="3" t="s">
        <v>300</v>
      </c>
      <c r="H1336" s="84" t="str">
        <f t="shared" si="20"/>
        <v>Incorrect Details</v>
      </c>
      <c r="I1336" s="63">
        <f>(tbl_raw_data[[#This Row],[Date Actioned]])-(tbl_raw_data[[#This Row],[Date Tagged]])</f>
        <v>1.5046296321088448E-3</v>
      </c>
      <c r="J1336" s="66">
        <f>HOUR(tbl_raw_data[[#This Row],[time_taken]])*60+MINUTE(tbl_raw_data[[#This Row],[time_taken]])+SECOND(tbl_raw_data[[#This Row],[time_taken]])/60</f>
        <v>2.1666666666666665</v>
      </c>
      <c r="K1336" s="68">
        <f>DATE(YEAR(tbl_raw_data[[#This Row],[Date Actioned]]),MONTH(tbl_raw_data[[#This Row],[Date Actioned]]),DAY(tbl_raw_data[[#This Row],[Date Actioned]]))</f>
        <v>45142</v>
      </c>
      <c r="L1336" s="65" t="str">
        <f>UPPER(TEXT(tbl_raw_data[[#This Row],[updated_date]],"MMMM"))</f>
        <v>AUGUST</v>
      </c>
      <c r="M1336" s="65" t="str">
        <f>"WEEK "&amp;IF(ROUNDUP(DAY(tbl_raw_data[[#This Row],[updated_date]])/7,0)=5,4,ROUNDUP(DAY(tbl_raw_data[[#This Row],[updated_date]])/7,0))</f>
        <v>WEEK 1</v>
      </c>
      <c r="N1336" s="71" t="str">
        <f>UPPER(VLOOKUP(tbl_raw_data[[#This Row],[Analyst]],settings!$A$1:$B$15,2,0))</f>
        <v>NAVED</v>
      </c>
      <c r="O1336" s="71" t="str">
        <f>TRIM(UPPER(tbl_raw_data[[#This Row],[Outcome]]))</f>
        <v>WITHDRAW</v>
      </c>
      <c r="P1336" s="71" t="str">
        <f>TRIM(UPPER(tbl_raw_data[[#This Row],[Queue Name]]))</f>
        <v>CONSUMER EXISTING</v>
      </c>
      <c r="Q1336" s="71" t="str">
        <f>IF(tbl_raw_data[[#This Row],[time_taken_in_min]]&lt;=settings!$D$2,"SLA_MET","SLA_NOT_MET")</f>
        <v>SLA_MET</v>
      </c>
    </row>
    <row r="1337" spans="1:17" x14ac:dyDescent="0.3">
      <c r="A1337" s="1" t="s">
        <v>2300</v>
      </c>
      <c r="B1337" s="36">
        <v>45142.536736111113</v>
      </c>
      <c r="C1337" s="39">
        <v>45142.546724537038</v>
      </c>
      <c r="D1337" s="8" t="s">
        <v>55</v>
      </c>
      <c r="E1337" s="6" t="s">
        <v>8</v>
      </c>
      <c r="F1337" s="8" t="s">
        <v>14</v>
      </c>
      <c r="G1337" s="9"/>
      <c r="H1337" s="84" t="str">
        <f t="shared" si="20"/>
        <v>Reason Unknown</v>
      </c>
      <c r="I1337" s="63">
        <f>(tbl_raw_data[[#This Row],[Date Actioned]])-(tbl_raw_data[[#This Row],[Date Tagged]])</f>
        <v>9.9884259252576157E-3</v>
      </c>
      <c r="J1337" s="66">
        <f>HOUR(tbl_raw_data[[#This Row],[time_taken]])*60+MINUTE(tbl_raw_data[[#This Row],[time_taken]])+SECOND(tbl_raw_data[[#This Row],[time_taken]])/60</f>
        <v>14.383333333333333</v>
      </c>
      <c r="K1337" s="68">
        <f>DATE(YEAR(tbl_raw_data[[#This Row],[Date Actioned]]),MONTH(tbl_raw_data[[#This Row],[Date Actioned]]),DAY(tbl_raw_data[[#This Row],[Date Actioned]]))</f>
        <v>45142</v>
      </c>
      <c r="L1337" s="65" t="str">
        <f>UPPER(TEXT(tbl_raw_data[[#This Row],[updated_date]],"MMMM"))</f>
        <v>AUGUST</v>
      </c>
      <c r="M1337" s="65" t="str">
        <f>"WEEK "&amp;IF(ROUNDUP(DAY(tbl_raw_data[[#This Row],[updated_date]])/7,0)=5,4,ROUNDUP(DAY(tbl_raw_data[[#This Row],[updated_date]])/7,0))</f>
        <v>WEEK 1</v>
      </c>
      <c r="N1337" s="71" t="str">
        <f>UPPER(VLOOKUP(tbl_raw_data[[#This Row],[Analyst]],settings!$A$1:$B$15,2,0))</f>
        <v>CAMROON</v>
      </c>
      <c r="O1337" s="71" t="str">
        <f>TRIM(UPPER(tbl_raw_data[[#This Row],[Outcome]]))</f>
        <v>WITHDRAW</v>
      </c>
      <c r="P1337" s="71" t="str">
        <f>TRIM(UPPER(tbl_raw_data[[#This Row],[Queue Name]]))</f>
        <v>CONSUMER POST BUREAU</v>
      </c>
      <c r="Q1337" s="71" t="str">
        <f>IF(tbl_raw_data[[#This Row],[time_taken_in_min]]&lt;=settings!$D$2,"SLA_MET","SLA_NOT_MET")</f>
        <v>SLA_MET</v>
      </c>
    </row>
    <row r="1338" spans="1:17" x14ac:dyDescent="0.3">
      <c r="A1338" s="5" t="s">
        <v>2301</v>
      </c>
      <c r="B1338" s="34">
        <v>45142.542627314811</v>
      </c>
      <c r="C1338" s="35">
        <v>45142.55537037037</v>
      </c>
      <c r="D1338" s="2" t="s">
        <v>55</v>
      </c>
      <c r="E1338" s="3" t="s">
        <v>11</v>
      </c>
      <c r="F1338" s="2" t="s">
        <v>9</v>
      </c>
      <c r="G1338" s="4"/>
      <c r="H1338" s="84" t="str">
        <f t="shared" si="20"/>
        <v>Reason Unknown</v>
      </c>
      <c r="I1338" s="63">
        <f>(tbl_raw_data[[#This Row],[Date Actioned]])-(tbl_raw_data[[#This Row],[Date Tagged]])</f>
        <v>1.2743055558530614E-2</v>
      </c>
      <c r="J1338" s="66">
        <f>HOUR(tbl_raw_data[[#This Row],[time_taken]])*60+MINUTE(tbl_raw_data[[#This Row],[time_taken]])+SECOND(tbl_raw_data[[#This Row],[time_taken]])/60</f>
        <v>18.350000000000001</v>
      </c>
      <c r="K1338" s="68">
        <f>DATE(YEAR(tbl_raw_data[[#This Row],[Date Actioned]]),MONTH(tbl_raw_data[[#This Row],[Date Actioned]]),DAY(tbl_raw_data[[#This Row],[Date Actioned]]))</f>
        <v>45142</v>
      </c>
      <c r="L1338" s="65" t="str">
        <f>UPPER(TEXT(tbl_raw_data[[#This Row],[updated_date]],"MMMM"))</f>
        <v>AUGUST</v>
      </c>
      <c r="M1338" s="65" t="str">
        <f>"WEEK "&amp;IF(ROUNDUP(DAY(tbl_raw_data[[#This Row],[updated_date]])/7,0)=5,4,ROUNDUP(DAY(tbl_raw_data[[#This Row],[updated_date]])/7,0))</f>
        <v>WEEK 1</v>
      </c>
      <c r="N1338" s="71" t="str">
        <f>UPPER(VLOOKUP(tbl_raw_data[[#This Row],[Analyst]],settings!$A$1:$B$15,2,0))</f>
        <v>QUADIR</v>
      </c>
      <c r="O1338" s="71" t="str">
        <f>TRIM(UPPER(tbl_raw_data[[#This Row],[Outcome]]))</f>
        <v>WITHDRAW</v>
      </c>
      <c r="P1338" s="71" t="str">
        <f>TRIM(UPPER(tbl_raw_data[[#This Row],[Queue Name]]))</f>
        <v>CONSUMER EXISTING</v>
      </c>
      <c r="Q1338" s="71" t="str">
        <f>IF(tbl_raw_data[[#This Row],[time_taken_in_min]]&lt;=settings!$D$2,"SLA_MET","SLA_NOT_MET")</f>
        <v>SLA_MET</v>
      </c>
    </row>
    <row r="1339" spans="1:17" x14ac:dyDescent="0.3">
      <c r="A1339" s="7" t="s">
        <v>2302</v>
      </c>
      <c r="B1339" s="36">
        <v>45142.560046296298</v>
      </c>
      <c r="C1339" s="37">
        <v>45142.563217592593</v>
      </c>
      <c r="D1339" s="6" t="s">
        <v>47</v>
      </c>
      <c r="E1339" s="6" t="s">
        <v>8</v>
      </c>
      <c r="F1339" s="6" t="s">
        <v>207</v>
      </c>
      <c r="G1339" s="6" t="s">
        <v>78</v>
      </c>
      <c r="H1339" s="84" t="str">
        <f t="shared" si="20"/>
        <v>Incomplete Details</v>
      </c>
      <c r="I1339" s="63">
        <f>(tbl_raw_data[[#This Row],[Date Actioned]])-(tbl_raw_data[[#This Row],[Date Tagged]])</f>
        <v>3.1712962954770774E-3</v>
      </c>
      <c r="J1339" s="66">
        <f>HOUR(tbl_raw_data[[#This Row],[time_taken]])*60+MINUTE(tbl_raw_data[[#This Row],[time_taken]])+SECOND(tbl_raw_data[[#This Row],[time_taken]])/60</f>
        <v>4.5666666666666664</v>
      </c>
      <c r="K1339" s="68">
        <f>DATE(YEAR(tbl_raw_data[[#This Row],[Date Actioned]]),MONTH(tbl_raw_data[[#This Row],[Date Actioned]]),DAY(tbl_raw_data[[#This Row],[Date Actioned]]))</f>
        <v>45142</v>
      </c>
      <c r="L1339" s="65" t="str">
        <f>UPPER(TEXT(tbl_raw_data[[#This Row],[updated_date]],"MMMM"))</f>
        <v>AUGUST</v>
      </c>
      <c r="M1339" s="65" t="str">
        <f>"WEEK "&amp;IF(ROUNDUP(DAY(tbl_raw_data[[#This Row],[updated_date]])/7,0)=5,4,ROUNDUP(DAY(tbl_raw_data[[#This Row],[updated_date]])/7,0))</f>
        <v>WEEK 1</v>
      </c>
      <c r="N1339" s="71" t="str">
        <f>UPPER(VLOOKUP(tbl_raw_data[[#This Row],[Analyst]],settings!$A$1:$B$15,2,0))</f>
        <v>RAJ</v>
      </c>
      <c r="O1339" s="71" t="str">
        <f>TRIM(UPPER(tbl_raw_data[[#This Row],[Outcome]]))</f>
        <v>WITHDRAW</v>
      </c>
      <c r="P1339" s="71" t="str">
        <f>TRIM(UPPER(tbl_raw_data[[#This Row],[Queue Name]]))</f>
        <v>CONSUMER POST BUREAU</v>
      </c>
      <c r="Q1339" s="71" t="str">
        <f>IF(tbl_raw_data[[#This Row],[time_taken_in_min]]&lt;=settings!$D$2,"SLA_MET","SLA_NOT_MET")</f>
        <v>SLA_MET</v>
      </c>
    </row>
    <row r="1340" spans="1:17" x14ac:dyDescent="0.3">
      <c r="A1340" s="1" t="s">
        <v>2303</v>
      </c>
      <c r="B1340" s="34">
        <v>45142.56590277778</v>
      </c>
      <c r="C1340" s="38">
        <v>45142.570983796293</v>
      </c>
      <c r="D1340" s="3" t="s">
        <v>47</v>
      </c>
      <c r="E1340" s="3" t="s">
        <v>18</v>
      </c>
      <c r="F1340" s="3" t="s">
        <v>206</v>
      </c>
      <c r="G1340" s="3" t="s">
        <v>301</v>
      </c>
      <c r="H1340" s="84" t="str">
        <f t="shared" si="20"/>
        <v>Incorrect Details</v>
      </c>
      <c r="I1340" s="63">
        <f>(tbl_raw_data[[#This Row],[Date Actioned]])-(tbl_raw_data[[#This Row],[Date Tagged]])</f>
        <v>5.0810185130103491E-3</v>
      </c>
      <c r="J1340" s="66">
        <f>HOUR(tbl_raw_data[[#This Row],[time_taken]])*60+MINUTE(tbl_raw_data[[#This Row],[time_taken]])+SECOND(tbl_raw_data[[#This Row],[time_taken]])/60</f>
        <v>7.3166666666666664</v>
      </c>
      <c r="K1340" s="68">
        <f>DATE(YEAR(tbl_raw_data[[#This Row],[Date Actioned]]),MONTH(tbl_raw_data[[#This Row],[Date Actioned]]),DAY(tbl_raw_data[[#This Row],[Date Actioned]]))</f>
        <v>45142</v>
      </c>
      <c r="L1340" s="65" t="str">
        <f>UPPER(TEXT(tbl_raw_data[[#This Row],[updated_date]],"MMMM"))</f>
        <v>AUGUST</v>
      </c>
      <c r="M1340" s="65" t="str">
        <f>"WEEK "&amp;IF(ROUNDUP(DAY(tbl_raw_data[[#This Row],[updated_date]])/7,0)=5,4,ROUNDUP(DAY(tbl_raw_data[[#This Row],[updated_date]])/7,0))</f>
        <v>WEEK 1</v>
      </c>
      <c r="N1340" s="71" t="str">
        <f>UPPER(VLOOKUP(tbl_raw_data[[#This Row],[Analyst]],settings!$A$1:$B$15,2,0))</f>
        <v>HARDIK</v>
      </c>
      <c r="O1340" s="71" t="str">
        <f>TRIM(UPPER(tbl_raw_data[[#This Row],[Outcome]]))</f>
        <v>WITHDRAW</v>
      </c>
      <c r="P1340" s="71" t="str">
        <f>TRIM(UPPER(tbl_raw_data[[#This Row],[Queue Name]]))</f>
        <v>CONSUMER PRE BUREAU</v>
      </c>
      <c r="Q1340" s="71" t="str">
        <f>IF(tbl_raw_data[[#This Row],[time_taken_in_min]]&lt;=settings!$D$2,"SLA_MET","SLA_NOT_MET")</f>
        <v>SLA_MET</v>
      </c>
    </row>
    <row r="1341" spans="1:17" x14ac:dyDescent="0.3">
      <c r="A1341" s="5" t="s">
        <v>2304</v>
      </c>
      <c r="B1341" s="36">
        <v>45142.571111111109</v>
      </c>
      <c r="C1341" s="37">
        <v>45142.574641203704</v>
      </c>
      <c r="D1341" s="6" t="s">
        <v>47</v>
      </c>
      <c r="E1341" s="6" t="s">
        <v>18</v>
      </c>
      <c r="F1341" s="6" t="s">
        <v>206</v>
      </c>
      <c r="G1341" s="6" t="s">
        <v>302</v>
      </c>
      <c r="H1341" s="84" t="str">
        <f t="shared" si="20"/>
        <v>Incorrect Queue</v>
      </c>
      <c r="I1341" s="63">
        <f>(tbl_raw_data[[#This Row],[Date Actioned]])-(tbl_raw_data[[#This Row],[Date Tagged]])</f>
        <v>3.5300925956107676E-3</v>
      </c>
      <c r="J1341" s="66">
        <f>HOUR(tbl_raw_data[[#This Row],[time_taken]])*60+MINUTE(tbl_raw_data[[#This Row],[time_taken]])+SECOND(tbl_raw_data[[#This Row],[time_taken]])/60</f>
        <v>5.083333333333333</v>
      </c>
      <c r="K1341" s="68">
        <f>DATE(YEAR(tbl_raw_data[[#This Row],[Date Actioned]]),MONTH(tbl_raw_data[[#This Row],[Date Actioned]]),DAY(tbl_raw_data[[#This Row],[Date Actioned]]))</f>
        <v>45142</v>
      </c>
      <c r="L1341" s="65" t="str">
        <f>UPPER(TEXT(tbl_raw_data[[#This Row],[updated_date]],"MMMM"))</f>
        <v>AUGUST</v>
      </c>
      <c r="M1341" s="65" t="str">
        <f>"WEEK "&amp;IF(ROUNDUP(DAY(tbl_raw_data[[#This Row],[updated_date]])/7,0)=5,4,ROUNDUP(DAY(tbl_raw_data[[#This Row],[updated_date]])/7,0))</f>
        <v>WEEK 1</v>
      </c>
      <c r="N1341" s="71" t="str">
        <f>UPPER(VLOOKUP(tbl_raw_data[[#This Row],[Analyst]],settings!$A$1:$B$15,2,0))</f>
        <v>HARDIK</v>
      </c>
      <c r="O1341" s="71" t="str">
        <f>TRIM(UPPER(tbl_raw_data[[#This Row],[Outcome]]))</f>
        <v>WITHDRAW</v>
      </c>
      <c r="P1341" s="71" t="str">
        <f>TRIM(UPPER(tbl_raw_data[[#This Row],[Queue Name]]))</f>
        <v>CONSUMER PRE BUREAU</v>
      </c>
      <c r="Q1341" s="71" t="str">
        <f>IF(tbl_raw_data[[#This Row],[time_taken_in_min]]&lt;=settings!$D$2,"SLA_MET","SLA_NOT_MET")</f>
        <v>SLA_MET</v>
      </c>
    </row>
    <row r="1342" spans="1:17" x14ac:dyDescent="0.3">
      <c r="A1342" s="7" t="s">
        <v>2305</v>
      </c>
      <c r="B1342" s="34">
        <v>45142.574930555558</v>
      </c>
      <c r="C1342" s="35">
        <v>45142.604942129627</v>
      </c>
      <c r="D1342" s="2" t="s">
        <v>55</v>
      </c>
      <c r="E1342" s="3" t="s">
        <v>8</v>
      </c>
      <c r="F1342" s="2" t="s">
        <v>21</v>
      </c>
      <c r="G1342" s="4"/>
      <c r="H1342" s="84" t="str">
        <f t="shared" si="20"/>
        <v>Reason Unknown</v>
      </c>
      <c r="I1342" s="63">
        <f>(tbl_raw_data[[#This Row],[Date Actioned]])-(tbl_raw_data[[#This Row],[Date Tagged]])</f>
        <v>3.0011574068339542E-2</v>
      </c>
      <c r="J1342" s="66">
        <f>HOUR(tbl_raw_data[[#This Row],[time_taken]])*60+MINUTE(tbl_raw_data[[#This Row],[time_taken]])+SECOND(tbl_raw_data[[#This Row],[time_taken]])/60</f>
        <v>43.216666666666669</v>
      </c>
      <c r="K1342" s="68">
        <f>DATE(YEAR(tbl_raw_data[[#This Row],[Date Actioned]]),MONTH(tbl_raw_data[[#This Row],[Date Actioned]]),DAY(tbl_raw_data[[#This Row],[Date Actioned]]))</f>
        <v>45142</v>
      </c>
      <c r="L1342" s="65" t="str">
        <f>UPPER(TEXT(tbl_raw_data[[#This Row],[updated_date]],"MMMM"))</f>
        <v>AUGUST</v>
      </c>
      <c r="M1342" s="65" t="str">
        <f>"WEEK "&amp;IF(ROUNDUP(DAY(tbl_raw_data[[#This Row],[updated_date]])/7,0)=5,4,ROUNDUP(DAY(tbl_raw_data[[#This Row],[updated_date]])/7,0))</f>
        <v>WEEK 1</v>
      </c>
      <c r="N1342" s="71" t="str">
        <f>UPPER(VLOOKUP(tbl_raw_data[[#This Row],[Analyst]],settings!$A$1:$B$15,2,0))</f>
        <v>SHAHID</v>
      </c>
      <c r="O1342" s="71" t="str">
        <f>TRIM(UPPER(tbl_raw_data[[#This Row],[Outcome]]))</f>
        <v>WITHDRAW</v>
      </c>
      <c r="P1342" s="71" t="str">
        <f>TRIM(UPPER(tbl_raw_data[[#This Row],[Queue Name]]))</f>
        <v>CONSUMER POST BUREAU</v>
      </c>
      <c r="Q1342" s="71" t="str">
        <f>IF(tbl_raw_data[[#This Row],[time_taken_in_min]]&lt;=settings!$D$2,"SLA_MET","SLA_NOT_MET")</f>
        <v>SLA_NOT_MET</v>
      </c>
    </row>
    <row r="1343" spans="1:17" x14ac:dyDescent="0.3">
      <c r="A1343" s="1" t="s">
        <v>2306</v>
      </c>
      <c r="B1343" s="36">
        <v>45142.580393518518</v>
      </c>
      <c r="C1343" s="37">
        <v>45142.583518518521</v>
      </c>
      <c r="D1343" s="6" t="s">
        <v>47</v>
      </c>
      <c r="E1343" s="6" t="s">
        <v>8</v>
      </c>
      <c r="F1343" s="6" t="s">
        <v>207</v>
      </c>
      <c r="G1343" s="6" t="s">
        <v>303</v>
      </c>
      <c r="H1343" s="84" t="str">
        <f t="shared" si="20"/>
        <v>Incorrect Queue</v>
      </c>
      <c r="I1343" s="63">
        <f>(tbl_raw_data[[#This Row],[Date Actioned]])-(tbl_raw_data[[#This Row],[Date Tagged]])</f>
        <v>3.125000002910383E-3</v>
      </c>
      <c r="J1343" s="66">
        <f>HOUR(tbl_raw_data[[#This Row],[time_taken]])*60+MINUTE(tbl_raw_data[[#This Row],[time_taken]])+SECOND(tbl_raw_data[[#This Row],[time_taken]])/60</f>
        <v>4.5</v>
      </c>
      <c r="K1343" s="68">
        <f>DATE(YEAR(tbl_raw_data[[#This Row],[Date Actioned]]),MONTH(tbl_raw_data[[#This Row],[Date Actioned]]),DAY(tbl_raw_data[[#This Row],[Date Actioned]]))</f>
        <v>45142</v>
      </c>
      <c r="L1343" s="65" t="str">
        <f>UPPER(TEXT(tbl_raw_data[[#This Row],[updated_date]],"MMMM"))</f>
        <v>AUGUST</v>
      </c>
      <c r="M1343" s="65" t="str">
        <f>"WEEK "&amp;IF(ROUNDUP(DAY(tbl_raw_data[[#This Row],[updated_date]])/7,0)=5,4,ROUNDUP(DAY(tbl_raw_data[[#This Row],[updated_date]])/7,0))</f>
        <v>WEEK 1</v>
      </c>
      <c r="N1343" s="71" t="str">
        <f>UPPER(VLOOKUP(tbl_raw_data[[#This Row],[Analyst]],settings!$A$1:$B$15,2,0))</f>
        <v>RAJ</v>
      </c>
      <c r="O1343" s="71" t="str">
        <f>TRIM(UPPER(tbl_raw_data[[#This Row],[Outcome]]))</f>
        <v>WITHDRAW</v>
      </c>
      <c r="P1343" s="71" t="str">
        <f>TRIM(UPPER(tbl_raw_data[[#This Row],[Queue Name]]))</f>
        <v>CONSUMER POST BUREAU</v>
      </c>
      <c r="Q1343" s="71" t="str">
        <f>IF(tbl_raw_data[[#This Row],[time_taken_in_min]]&lt;=settings!$D$2,"SLA_MET","SLA_NOT_MET")</f>
        <v>SLA_MET</v>
      </c>
    </row>
    <row r="1344" spans="1:17" x14ac:dyDescent="0.3">
      <c r="A1344" s="5" t="s">
        <v>2307</v>
      </c>
      <c r="B1344" s="34">
        <v>45142.581053240741</v>
      </c>
      <c r="C1344" s="38">
        <v>45142.588379629633</v>
      </c>
      <c r="D1344" s="3" t="s">
        <v>47</v>
      </c>
      <c r="E1344" s="3" t="s">
        <v>18</v>
      </c>
      <c r="F1344" s="3" t="s">
        <v>207</v>
      </c>
      <c r="G1344" s="3" t="s">
        <v>302</v>
      </c>
      <c r="H1344" s="84" t="str">
        <f t="shared" si="20"/>
        <v>Incorrect Queue</v>
      </c>
      <c r="I1344" s="63">
        <f>(tbl_raw_data[[#This Row],[Date Actioned]])-(tbl_raw_data[[#This Row],[Date Tagged]])</f>
        <v>7.3263888916699216E-3</v>
      </c>
      <c r="J1344" s="66">
        <f>HOUR(tbl_raw_data[[#This Row],[time_taken]])*60+MINUTE(tbl_raw_data[[#This Row],[time_taken]])+SECOND(tbl_raw_data[[#This Row],[time_taken]])/60</f>
        <v>10.55</v>
      </c>
      <c r="K1344" s="68">
        <f>DATE(YEAR(tbl_raw_data[[#This Row],[Date Actioned]]),MONTH(tbl_raw_data[[#This Row],[Date Actioned]]),DAY(tbl_raw_data[[#This Row],[Date Actioned]]))</f>
        <v>45142</v>
      </c>
      <c r="L1344" s="65" t="str">
        <f>UPPER(TEXT(tbl_raw_data[[#This Row],[updated_date]],"MMMM"))</f>
        <v>AUGUST</v>
      </c>
      <c r="M1344" s="65" t="str">
        <f>"WEEK "&amp;IF(ROUNDUP(DAY(tbl_raw_data[[#This Row],[updated_date]])/7,0)=5,4,ROUNDUP(DAY(tbl_raw_data[[#This Row],[updated_date]])/7,0))</f>
        <v>WEEK 1</v>
      </c>
      <c r="N1344" s="71" t="str">
        <f>UPPER(VLOOKUP(tbl_raw_data[[#This Row],[Analyst]],settings!$A$1:$B$15,2,0))</f>
        <v>RAJ</v>
      </c>
      <c r="O1344" s="71" t="str">
        <f>TRIM(UPPER(tbl_raw_data[[#This Row],[Outcome]]))</f>
        <v>WITHDRAW</v>
      </c>
      <c r="P1344" s="71" t="str">
        <f>TRIM(UPPER(tbl_raw_data[[#This Row],[Queue Name]]))</f>
        <v>CONSUMER PRE BUREAU</v>
      </c>
      <c r="Q1344" s="71" t="str">
        <f>IF(tbl_raw_data[[#This Row],[time_taken_in_min]]&lt;=settings!$D$2,"SLA_MET","SLA_NOT_MET")</f>
        <v>SLA_MET</v>
      </c>
    </row>
    <row r="1345" spans="1:17" x14ac:dyDescent="0.3">
      <c r="A1345" s="7" t="s">
        <v>2308</v>
      </c>
      <c r="B1345" s="36">
        <v>45142.58116898148</v>
      </c>
      <c r="C1345" s="37">
        <v>45142.591365740744</v>
      </c>
      <c r="D1345" s="6" t="s">
        <v>47</v>
      </c>
      <c r="E1345" s="6" t="s">
        <v>8</v>
      </c>
      <c r="F1345" s="6" t="s">
        <v>207</v>
      </c>
      <c r="G1345" s="6" t="s">
        <v>304</v>
      </c>
      <c r="H1345" s="84" t="str">
        <f t="shared" si="20"/>
        <v>Incorrect Queue</v>
      </c>
      <c r="I1345" s="63">
        <f>(tbl_raw_data[[#This Row],[Date Actioned]])-(tbl_raw_data[[#This Row],[Date Tagged]])</f>
        <v>1.0196759263635613E-2</v>
      </c>
      <c r="J1345" s="66">
        <f>HOUR(tbl_raw_data[[#This Row],[time_taken]])*60+MINUTE(tbl_raw_data[[#This Row],[time_taken]])+SECOND(tbl_raw_data[[#This Row],[time_taken]])/60</f>
        <v>14.683333333333334</v>
      </c>
      <c r="K1345" s="68">
        <f>DATE(YEAR(tbl_raw_data[[#This Row],[Date Actioned]]),MONTH(tbl_raw_data[[#This Row],[Date Actioned]]),DAY(tbl_raw_data[[#This Row],[Date Actioned]]))</f>
        <v>45142</v>
      </c>
      <c r="L1345" s="65" t="str">
        <f>UPPER(TEXT(tbl_raw_data[[#This Row],[updated_date]],"MMMM"))</f>
        <v>AUGUST</v>
      </c>
      <c r="M1345" s="65" t="str">
        <f>"WEEK "&amp;IF(ROUNDUP(DAY(tbl_raw_data[[#This Row],[updated_date]])/7,0)=5,4,ROUNDUP(DAY(tbl_raw_data[[#This Row],[updated_date]])/7,0))</f>
        <v>WEEK 1</v>
      </c>
      <c r="N1345" s="71" t="str">
        <f>UPPER(VLOOKUP(tbl_raw_data[[#This Row],[Analyst]],settings!$A$1:$B$15,2,0))</f>
        <v>RAJ</v>
      </c>
      <c r="O1345" s="71" t="str">
        <f>TRIM(UPPER(tbl_raw_data[[#This Row],[Outcome]]))</f>
        <v>WITHDRAW</v>
      </c>
      <c r="P1345" s="71" t="str">
        <f>TRIM(UPPER(tbl_raw_data[[#This Row],[Queue Name]]))</f>
        <v>CONSUMER POST BUREAU</v>
      </c>
      <c r="Q1345" s="71" t="str">
        <f>IF(tbl_raw_data[[#This Row],[time_taken_in_min]]&lt;=settings!$D$2,"SLA_MET","SLA_NOT_MET")</f>
        <v>SLA_MET</v>
      </c>
    </row>
    <row r="1346" spans="1:17" x14ac:dyDescent="0.3">
      <c r="A1346" s="1" t="s">
        <v>2309</v>
      </c>
      <c r="B1346" s="34">
        <v>45142.587361111109</v>
      </c>
      <c r="C1346" s="38">
        <v>45142.598113425927</v>
      </c>
      <c r="D1346" s="3" t="s">
        <v>47</v>
      </c>
      <c r="E1346" s="3" t="s">
        <v>18</v>
      </c>
      <c r="F1346" s="3" t="s">
        <v>19</v>
      </c>
      <c r="G1346" s="3" t="s">
        <v>305</v>
      </c>
      <c r="H1346" s="84" t="str">
        <f t="shared" si="20"/>
        <v>Incorrect Details</v>
      </c>
      <c r="I1346" s="63">
        <f>(tbl_raw_data[[#This Row],[Date Actioned]])-(tbl_raw_data[[#This Row],[Date Tagged]])</f>
        <v>1.0752314818091691E-2</v>
      </c>
      <c r="J1346" s="66">
        <f>HOUR(tbl_raw_data[[#This Row],[time_taken]])*60+MINUTE(tbl_raw_data[[#This Row],[time_taken]])+SECOND(tbl_raw_data[[#This Row],[time_taken]])/60</f>
        <v>15.483333333333333</v>
      </c>
      <c r="K1346" s="68">
        <f>DATE(YEAR(tbl_raw_data[[#This Row],[Date Actioned]]),MONTH(tbl_raw_data[[#This Row],[Date Actioned]]),DAY(tbl_raw_data[[#This Row],[Date Actioned]]))</f>
        <v>45142</v>
      </c>
      <c r="L1346" s="65" t="str">
        <f>UPPER(TEXT(tbl_raw_data[[#This Row],[updated_date]],"MMMM"))</f>
        <v>AUGUST</v>
      </c>
      <c r="M1346" s="65" t="str">
        <f>"WEEK "&amp;IF(ROUNDUP(DAY(tbl_raw_data[[#This Row],[updated_date]])/7,0)=5,4,ROUNDUP(DAY(tbl_raw_data[[#This Row],[updated_date]])/7,0))</f>
        <v>WEEK 1</v>
      </c>
      <c r="N1346" s="71" t="str">
        <f>UPPER(VLOOKUP(tbl_raw_data[[#This Row],[Analyst]],settings!$A$1:$B$15,2,0))</f>
        <v>NAVED</v>
      </c>
      <c r="O1346" s="71" t="str">
        <f>TRIM(UPPER(tbl_raw_data[[#This Row],[Outcome]]))</f>
        <v>WITHDRAW</v>
      </c>
      <c r="P1346" s="71" t="str">
        <f>TRIM(UPPER(tbl_raw_data[[#This Row],[Queue Name]]))</f>
        <v>CONSUMER PRE BUREAU</v>
      </c>
      <c r="Q1346" s="71" t="str">
        <f>IF(tbl_raw_data[[#This Row],[time_taken_in_min]]&lt;=settings!$D$2,"SLA_MET","SLA_NOT_MET")</f>
        <v>SLA_MET</v>
      </c>
    </row>
    <row r="1347" spans="1:17" x14ac:dyDescent="0.3">
      <c r="A1347" s="5" t="s">
        <v>2310</v>
      </c>
      <c r="B1347" s="36">
        <v>45142.592222222222</v>
      </c>
      <c r="C1347" s="37">
        <v>45142.599178240744</v>
      </c>
      <c r="D1347" s="6" t="s">
        <v>47</v>
      </c>
      <c r="E1347" s="6" t="s">
        <v>8</v>
      </c>
      <c r="F1347" s="6" t="s">
        <v>207</v>
      </c>
      <c r="G1347" s="6" t="s">
        <v>260</v>
      </c>
      <c r="H1347" s="84" t="str">
        <f t="shared" ref="H1347:H1410" si="21">IF(OR(ISNUMBER(SEARCH("duplicate",G1347)), ISNUMBER(SEARCH("previously",G1347)), ISNUMBER(SEARCH("previously approved",G1347))), "Duplicate Application",
IF(OR(ISNUMBER(SEARCH("incorrect",G1347)), ISNUMBER(SEARCH("remove", G1347))), "Incorrect Details",
IF(ISNUMBER(SEARCH("incomplete",G1347)), "Incomplete Details",
IF(ISNUMBER(SEARCH("overdue",G1347)), "Overdue Bill",
IF(OR(ISNUMBER(SEARCH("resubmit as", G1347)), ISNUMBER(SEARCH("re-submit as", G1347))), "Incorrect Queue",
IF(OR(ISNUMBER(SEARCH("100",G1347)), ISNUMBER(SEARCH("correct", G1347)), ISNUMBER(SEARCH("email", G1347)), ISNUMBER(SEARCH("please submit", G1347)), ISNUMBER(SEARCH("please resubmit",G1347)), ISNUMBER(SEARCH("please re-submit", G1347)), ISNUMBER(SEARCH("please send", G1347))), "Incomplete Details",
IF(ISNUMBER(SEARCH("error", G1347)), "System Error", "Reason Unknown")))))))</f>
        <v>Incomplete Details</v>
      </c>
      <c r="I1347" s="63">
        <f>(tbl_raw_data[[#This Row],[Date Actioned]])-(tbl_raw_data[[#This Row],[Date Tagged]])</f>
        <v>6.9560185220325366E-3</v>
      </c>
      <c r="J1347" s="66">
        <f>HOUR(tbl_raw_data[[#This Row],[time_taken]])*60+MINUTE(tbl_raw_data[[#This Row],[time_taken]])+SECOND(tbl_raw_data[[#This Row],[time_taken]])/60</f>
        <v>10.016666666666667</v>
      </c>
      <c r="K1347" s="68">
        <f>DATE(YEAR(tbl_raw_data[[#This Row],[Date Actioned]]),MONTH(tbl_raw_data[[#This Row],[Date Actioned]]),DAY(tbl_raw_data[[#This Row],[Date Actioned]]))</f>
        <v>45142</v>
      </c>
      <c r="L1347" s="65" t="str">
        <f>UPPER(TEXT(tbl_raw_data[[#This Row],[updated_date]],"MMMM"))</f>
        <v>AUGUST</v>
      </c>
      <c r="M1347" s="65" t="str">
        <f>"WEEK "&amp;IF(ROUNDUP(DAY(tbl_raw_data[[#This Row],[updated_date]])/7,0)=5,4,ROUNDUP(DAY(tbl_raw_data[[#This Row],[updated_date]])/7,0))</f>
        <v>WEEK 1</v>
      </c>
      <c r="N1347" s="71" t="str">
        <f>UPPER(VLOOKUP(tbl_raw_data[[#This Row],[Analyst]],settings!$A$1:$B$15,2,0))</f>
        <v>RAJ</v>
      </c>
      <c r="O1347" s="71" t="str">
        <f>TRIM(UPPER(tbl_raw_data[[#This Row],[Outcome]]))</f>
        <v>WITHDRAW</v>
      </c>
      <c r="P1347" s="71" t="str">
        <f>TRIM(UPPER(tbl_raw_data[[#This Row],[Queue Name]]))</f>
        <v>CONSUMER POST BUREAU</v>
      </c>
      <c r="Q1347" s="71" t="str">
        <f>IF(tbl_raw_data[[#This Row],[time_taken_in_min]]&lt;=settings!$D$2,"SLA_MET","SLA_NOT_MET")</f>
        <v>SLA_MET</v>
      </c>
    </row>
    <row r="1348" spans="1:17" x14ac:dyDescent="0.3">
      <c r="A1348" s="7" t="s">
        <v>2311</v>
      </c>
      <c r="B1348" s="34">
        <v>45142.595393518517</v>
      </c>
      <c r="C1348" s="38">
        <v>45142.605995370373</v>
      </c>
      <c r="D1348" s="3" t="s">
        <v>47</v>
      </c>
      <c r="E1348" s="3" t="s">
        <v>18</v>
      </c>
      <c r="F1348" s="3" t="s">
        <v>207</v>
      </c>
      <c r="G1348" s="3" t="s">
        <v>306</v>
      </c>
      <c r="H1348" s="84" t="str">
        <f t="shared" si="21"/>
        <v>Incomplete Details</v>
      </c>
      <c r="I1348" s="63">
        <f>(tbl_raw_data[[#This Row],[Date Actioned]])-(tbl_raw_data[[#This Row],[Date Tagged]])</f>
        <v>1.0601851856335998E-2</v>
      </c>
      <c r="J1348" s="66">
        <f>HOUR(tbl_raw_data[[#This Row],[time_taken]])*60+MINUTE(tbl_raw_data[[#This Row],[time_taken]])+SECOND(tbl_raw_data[[#This Row],[time_taken]])/60</f>
        <v>15.266666666666667</v>
      </c>
      <c r="K1348" s="68">
        <f>DATE(YEAR(tbl_raw_data[[#This Row],[Date Actioned]]),MONTH(tbl_raw_data[[#This Row],[Date Actioned]]),DAY(tbl_raw_data[[#This Row],[Date Actioned]]))</f>
        <v>45142</v>
      </c>
      <c r="L1348" s="65" t="str">
        <f>UPPER(TEXT(tbl_raw_data[[#This Row],[updated_date]],"MMMM"))</f>
        <v>AUGUST</v>
      </c>
      <c r="M1348" s="65" t="str">
        <f>"WEEK "&amp;IF(ROUNDUP(DAY(tbl_raw_data[[#This Row],[updated_date]])/7,0)=5,4,ROUNDUP(DAY(tbl_raw_data[[#This Row],[updated_date]])/7,0))</f>
        <v>WEEK 1</v>
      </c>
      <c r="N1348" s="71" t="str">
        <f>UPPER(VLOOKUP(tbl_raw_data[[#This Row],[Analyst]],settings!$A$1:$B$15,2,0))</f>
        <v>RAJ</v>
      </c>
      <c r="O1348" s="71" t="str">
        <f>TRIM(UPPER(tbl_raw_data[[#This Row],[Outcome]]))</f>
        <v>WITHDRAW</v>
      </c>
      <c r="P1348" s="71" t="str">
        <f>TRIM(UPPER(tbl_raw_data[[#This Row],[Queue Name]]))</f>
        <v>CONSUMER PRE BUREAU</v>
      </c>
      <c r="Q1348" s="71" t="str">
        <f>IF(tbl_raw_data[[#This Row],[time_taken_in_min]]&lt;=settings!$D$2,"SLA_MET","SLA_NOT_MET")</f>
        <v>SLA_MET</v>
      </c>
    </row>
    <row r="1349" spans="1:17" x14ac:dyDescent="0.3">
      <c r="A1349" s="1" t="s">
        <v>2312</v>
      </c>
      <c r="B1349" s="36">
        <v>45142.596238425926</v>
      </c>
      <c r="C1349" s="37">
        <v>45142.607291666667</v>
      </c>
      <c r="D1349" s="6" t="s">
        <v>47</v>
      </c>
      <c r="E1349" s="6" t="s">
        <v>11</v>
      </c>
      <c r="F1349" s="6" t="s">
        <v>19</v>
      </c>
      <c r="G1349" s="6" t="s">
        <v>307</v>
      </c>
      <c r="H1349" s="84" t="str">
        <f t="shared" si="21"/>
        <v>Overdue Bill</v>
      </c>
      <c r="I1349" s="63">
        <f>(tbl_raw_data[[#This Row],[Date Actioned]])-(tbl_raw_data[[#This Row],[Date Tagged]])</f>
        <v>1.1053240741603076E-2</v>
      </c>
      <c r="J1349" s="66">
        <f>HOUR(tbl_raw_data[[#This Row],[time_taken]])*60+MINUTE(tbl_raw_data[[#This Row],[time_taken]])+SECOND(tbl_raw_data[[#This Row],[time_taken]])/60</f>
        <v>15.916666666666666</v>
      </c>
      <c r="K1349" s="68">
        <f>DATE(YEAR(tbl_raw_data[[#This Row],[Date Actioned]]),MONTH(tbl_raw_data[[#This Row],[Date Actioned]]),DAY(tbl_raw_data[[#This Row],[Date Actioned]]))</f>
        <v>45142</v>
      </c>
      <c r="L1349" s="65" t="str">
        <f>UPPER(TEXT(tbl_raw_data[[#This Row],[updated_date]],"MMMM"))</f>
        <v>AUGUST</v>
      </c>
      <c r="M1349" s="65" t="str">
        <f>"WEEK "&amp;IF(ROUNDUP(DAY(tbl_raw_data[[#This Row],[updated_date]])/7,0)=5,4,ROUNDUP(DAY(tbl_raw_data[[#This Row],[updated_date]])/7,0))</f>
        <v>WEEK 1</v>
      </c>
      <c r="N1349" s="71" t="str">
        <f>UPPER(VLOOKUP(tbl_raw_data[[#This Row],[Analyst]],settings!$A$1:$B$15,2,0))</f>
        <v>NAVED</v>
      </c>
      <c r="O1349" s="71" t="str">
        <f>TRIM(UPPER(tbl_raw_data[[#This Row],[Outcome]]))</f>
        <v>WITHDRAW</v>
      </c>
      <c r="P1349" s="71" t="str">
        <f>TRIM(UPPER(tbl_raw_data[[#This Row],[Queue Name]]))</f>
        <v>CONSUMER EXISTING</v>
      </c>
      <c r="Q1349" s="71" t="str">
        <f>IF(tbl_raw_data[[#This Row],[time_taken_in_min]]&lt;=settings!$D$2,"SLA_MET","SLA_NOT_MET")</f>
        <v>SLA_MET</v>
      </c>
    </row>
    <row r="1350" spans="1:17" x14ac:dyDescent="0.3">
      <c r="A1350" s="5" t="s">
        <v>2313</v>
      </c>
      <c r="B1350" s="34">
        <v>45142.607372685183</v>
      </c>
      <c r="C1350" s="38">
        <v>45142.617627314816</v>
      </c>
      <c r="D1350" s="3" t="s">
        <v>47</v>
      </c>
      <c r="E1350" s="3" t="s">
        <v>11</v>
      </c>
      <c r="F1350" s="3" t="s">
        <v>206</v>
      </c>
      <c r="G1350" s="3" t="s">
        <v>34</v>
      </c>
      <c r="H1350" s="84" t="str">
        <f t="shared" si="21"/>
        <v>Overdue Bill</v>
      </c>
      <c r="I1350" s="63">
        <f>(tbl_raw_data[[#This Row],[Date Actioned]])-(tbl_raw_data[[#This Row],[Date Tagged]])</f>
        <v>1.025462963298196E-2</v>
      </c>
      <c r="J1350" s="66">
        <f>HOUR(tbl_raw_data[[#This Row],[time_taken]])*60+MINUTE(tbl_raw_data[[#This Row],[time_taken]])+SECOND(tbl_raw_data[[#This Row],[time_taken]])/60</f>
        <v>14.766666666666667</v>
      </c>
      <c r="K1350" s="68">
        <f>DATE(YEAR(tbl_raw_data[[#This Row],[Date Actioned]]),MONTH(tbl_raw_data[[#This Row],[Date Actioned]]),DAY(tbl_raw_data[[#This Row],[Date Actioned]]))</f>
        <v>45142</v>
      </c>
      <c r="L1350" s="65" t="str">
        <f>UPPER(TEXT(tbl_raw_data[[#This Row],[updated_date]],"MMMM"))</f>
        <v>AUGUST</v>
      </c>
      <c r="M1350" s="65" t="str">
        <f>"WEEK "&amp;IF(ROUNDUP(DAY(tbl_raw_data[[#This Row],[updated_date]])/7,0)=5,4,ROUNDUP(DAY(tbl_raw_data[[#This Row],[updated_date]])/7,0))</f>
        <v>WEEK 1</v>
      </c>
      <c r="N1350" s="71" t="str">
        <f>UPPER(VLOOKUP(tbl_raw_data[[#This Row],[Analyst]],settings!$A$1:$B$15,2,0))</f>
        <v>HARDIK</v>
      </c>
      <c r="O1350" s="71" t="str">
        <f>TRIM(UPPER(tbl_raw_data[[#This Row],[Outcome]]))</f>
        <v>WITHDRAW</v>
      </c>
      <c r="P1350" s="71" t="str">
        <f>TRIM(UPPER(tbl_raw_data[[#This Row],[Queue Name]]))</f>
        <v>CONSUMER EXISTING</v>
      </c>
      <c r="Q1350" s="71" t="str">
        <f>IF(tbl_raw_data[[#This Row],[time_taken_in_min]]&lt;=settings!$D$2,"SLA_MET","SLA_NOT_MET")</f>
        <v>SLA_MET</v>
      </c>
    </row>
    <row r="1351" spans="1:17" x14ac:dyDescent="0.3">
      <c r="A1351" s="7" t="s">
        <v>2314</v>
      </c>
      <c r="B1351" s="36">
        <v>45142.609351851854</v>
      </c>
      <c r="C1351" s="37">
        <v>45142.614293981482</v>
      </c>
      <c r="D1351" s="6" t="s">
        <v>47</v>
      </c>
      <c r="E1351" s="6" t="s">
        <v>18</v>
      </c>
      <c r="F1351" s="6" t="s">
        <v>207</v>
      </c>
      <c r="G1351" s="6" t="s">
        <v>308</v>
      </c>
      <c r="H1351" s="84" t="str">
        <f t="shared" si="21"/>
        <v>Incomplete Details</v>
      </c>
      <c r="I1351" s="63">
        <f>(tbl_raw_data[[#This Row],[Date Actioned]])-(tbl_raw_data[[#This Row],[Date Tagged]])</f>
        <v>4.9421296280343086E-3</v>
      </c>
      <c r="J1351" s="66">
        <f>HOUR(tbl_raw_data[[#This Row],[time_taken]])*60+MINUTE(tbl_raw_data[[#This Row],[time_taken]])+SECOND(tbl_raw_data[[#This Row],[time_taken]])/60</f>
        <v>7.1166666666666663</v>
      </c>
      <c r="K1351" s="68">
        <f>DATE(YEAR(tbl_raw_data[[#This Row],[Date Actioned]]),MONTH(tbl_raw_data[[#This Row],[Date Actioned]]),DAY(tbl_raw_data[[#This Row],[Date Actioned]]))</f>
        <v>45142</v>
      </c>
      <c r="L1351" s="65" t="str">
        <f>UPPER(TEXT(tbl_raw_data[[#This Row],[updated_date]],"MMMM"))</f>
        <v>AUGUST</v>
      </c>
      <c r="M1351" s="65" t="str">
        <f>"WEEK "&amp;IF(ROUNDUP(DAY(tbl_raw_data[[#This Row],[updated_date]])/7,0)=5,4,ROUNDUP(DAY(tbl_raw_data[[#This Row],[updated_date]])/7,0))</f>
        <v>WEEK 1</v>
      </c>
      <c r="N1351" s="71" t="str">
        <f>UPPER(VLOOKUP(tbl_raw_data[[#This Row],[Analyst]],settings!$A$1:$B$15,2,0))</f>
        <v>RAJ</v>
      </c>
      <c r="O1351" s="71" t="str">
        <f>TRIM(UPPER(tbl_raw_data[[#This Row],[Outcome]]))</f>
        <v>WITHDRAW</v>
      </c>
      <c r="P1351" s="71" t="str">
        <f>TRIM(UPPER(tbl_raw_data[[#This Row],[Queue Name]]))</f>
        <v>CONSUMER PRE BUREAU</v>
      </c>
      <c r="Q1351" s="71" t="str">
        <f>IF(tbl_raw_data[[#This Row],[time_taken_in_min]]&lt;=settings!$D$2,"SLA_MET","SLA_NOT_MET")</f>
        <v>SLA_MET</v>
      </c>
    </row>
    <row r="1352" spans="1:17" x14ac:dyDescent="0.3">
      <c r="A1352" s="1" t="s">
        <v>2315</v>
      </c>
      <c r="B1352" s="34">
        <v>45142.616574074076</v>
      </c>
      <c r="C1352" s="38">
        <v>45142.619525462964</v>
      </c>
      <c r="D1352" s="3" t="s">
        <v>47</v>
      </c>
      <c r="E1352" s="3" t="s">
        <v>18</v>
      </c>
      <c r="F1352" s="3" t="s">
        <v>207</v>
      </c>
      <c r="G1352" s="3" t="s">
        <v>309</v>
      </c>
      <c r="H1352" s="84" t="str">
        <f t="shared" si="21"/>
        <v>Incomplete Details</v>
      </c>
      <c r="I1352" s="63">
        <f>(tbl_raw_data[[#This Row],[Date Actioned]])-(tbl_raw_data[[#This Row],[Date Tagged]])</f>
        <v>2.9513888875953853E-3</v>
      </c>
      <c r="J1352" s="66">
        <f>HOUR(tbl_raw_data[[#This Row],[time_taken]])*60+MINUTE(tbl_raw_data[[#This Row],[time_taken]])+SECOND(tbl_raw_data[[#This Row],[time_taken]])/60</f>
        <v>4.25</v>
      </c>
      <c r="K1352" s="68">
        <f>DATE(YEAR(tbl_raw_data[[#This Row],[Date Actioned]]),MONTH(tbl_raw_data[[#This Row],[Date Actioned]]),DAY(tbl_raw_data[[#This Row],[Date Actioned]]))</f>
        <v>45142</v>
      </c>
      <c r="L1352" s="65" t="str">
        <f>UPPER(TEXT(tbl_raw_data[[#This Row],[updated_date]],"MMMM"))</f>
        <v>AUGUST</v>
      </c>
      <c r="M1352" s="65" t="str">
        <f>"WEEK "&amp;IF(ROUNDUP(DAY(tbl_raw_data[[#This Row],[updated_date]])/7,0)=5,4,ROUNDUP(DAY(tbl_raw_data[[#This Row],[updated_date]])/7,0))</f>
        <v>WEEK 1</v>
      </c>
      <c r="N1352" s="71" t="str">
        <f>UPPER(VLOOKUP(tbl_raw_data[[#This Row],[Analyst]],settings!$A$1:$B$15,2,0))</f>
        <v>RAJ</v>
      </c>
      <c r="O1352" s="71" t="str">
        <f>TRIM(UPPER(tbl_raw_data[[#This Row],[Outcome]]))</f>
        <v>WITHDRAW</v>
      </c>
      <c r="P1352" s="71" t="str">
        <f>TRIM(UPPER(tbl_raw_data[[#This Row],[Queue Name]]))</f>
        <v>CONSUMER PRE BUREAU</v>
      </c>
      <c r="Q1352" s="71" t="str">
        <f>IF(tbl_raw_data[[#This Row],[time_taken_in_min]]&lt;=settings!$D$2,"SLA_MET","SLA_NOT_MET")</f>
        <v>SLA_MET</v>
      </c>
    </row>
    <row r="1353" spans="1:17" x14ac:dyDescent="0.3">
      <c r="A1353" s="5" t="s">
        <v>2316</v>
      </c>
      <c r="B1353" s="36">
        <v>45142.617685185185</v>
      </c>
      <c r="C1353" s="39">
        <v>45142.640046296299</v>
      </c>
      <c r="D1353" s="8" t="s">
        <v>55</v>
      </c>
      <c r="E1353" s="6" t="s">
        <v>11</v>
      </c>
      <c r="F1353" s="8" t="s">
        <v>21</v>
      </c>
      <c r="G1353" s="9"/>
      <c r="H1353" s="84" t="str">
        <f t="shared" si="21"/>
        <v>Reason Unknown</v>
      </c>
      <c r="I1353" s="63">
        <f>(tbl_raw_data[[#This Row],[Date Actioned]])-(tbl_raw_data[[#This Row],[Date Tagged]])</f>
        <v>2.2361111114150845E-2</v>
      </c>
      <c r="J1353" s="66">
        <f>HOUR(tbl_raw_data[[#This Row],[time_taken]])*60+MINUTE(tbl_raw_data[[#This Row],[time_taken]])+SECOND(tbl_raw_data[[#This Row],[time_taken]])/60</f>
        <v>32.200000000000003</v>
      </c>
      <c r="K1353" s="68">
        <f>DATE(YEAR(tbl_raw_data[[#This Row],[Date Actioned]]),MONTH(tbl_raw_data[[#This Row],[Date Actioned]]),DAY(tbl_raw_data[[#This Row],[Date Actioned]]))</f>
        <v>45142</v>
      </c>
      <c r="L1353" s="65" t="str">
        <f>UPPER(TEXT(tbl_raw_data[[#This Row],[updated_date]],"MMMM"))</f>
        <v>AUGUST</v>
      </c>
      <c r="M1353" s="65" t="str">
        <f>"WEEK "&amp;IF(ROUNDUP(DAY(tbl_raw_data[[#This Row],[updated_date]])/7,0)=5,4,ROUNDUP(DAY(tbl_raw_data[[#This Row],[updated_date]])/7,0))</f>
        <v>WEEK 1</v>
      </c>
      <c r="N1353" s="71" t="str">
        <f>UPPER(VLOOKUP(tbl_raw_data[[#This Row],[Analyst]],settings!$A$1:$B$15,2,0))</f>
        <v>SHAHID</v>
      </c>
      <c r="O1353" s="71" t="str">
        <f>TRIM(UPPER(tbl_raw_data[[#This Row],[Outcome]]))</f>
        <v>WITHDRAW</v>
      </c>
      <c r="P1353" s="71" t="str">
        <f>TRIM(UPPER(tbl_raw_data[[#This Row],[Queue Name]]))</f>
        <v>CONSUMER EXISTING</v>
      </c>
      <c r="Q1353" s="71" t="str">
        <f>IF(tbl_raw_data[[#This Row],[time_taken_in_min]]&lt;=settings!$D$2,"SLA_MET","SLA_NOT_MET")</f>
        <v>SLA_NOT_MET</v>
      </c>
    </row>
    <row r="1354" spans="1:17" x14ac:dyDescent="0.3">
      <c r="A1354" s="7" t="s">
        <v>2317</v>
      </c>
      <c r="B1354" s="34">
        <v>45142.624571759261</v>
      </c>
      <c r="C1354" s="38">
        <v>45142.627511574072</v>
      </c>
      <c r="D1354" s="3" t="s">
        <v>47</v>
      </c>
      <c r="E1354" s="3" t="s">
        <v>11</v>
      </c>
      <c r="F1354" s="3" t="s">
        <v>207</v>
      </c>
      <c r="G1354" s="3" t="s">
        <v>34</v>
      </c>
      <c r="H1354" s="84" t="str">
        <f t="shared" si="21"/>
        <v>Overdue Bill</v>
      </c>
      <c r="I1354" s="63">
        <f>(tbl_raw_data[[#This Row],[Date Actioned]])-(tbl_raw_data[[#This Row],[Date Tagged]])</f>
        <v>2.9398148108157329E-3</v>
      </c>
      <c r="J1354" s="66">
        <f>HOUR(tbl_raw_data[[#This Row],[time_taken]])*60+MINUTE(tbl_raw_data[[#This Row],[time_taken]])+SECOND(tbl_raw_data[[#This Row],[time_taken]])/60</f>
        <v>4.2333333333333334</v>
      </c>
      <c r="K1354" s="68">
        <f>DATE(YEAR(tbl_raw_data[[#This Row],[Date Actioned]]),MONTH(tbl_raw_data[[#This Row],[Date Actioned]]),DAY(tbl_raw_data[[#This Row],[Date Actioned]]))</f>
        <v>45142</v>
      </c>
      <c r="L1354" s="65" t="str">
        <f>UPPER(TEXT(tbl_raw_data[[#This Row],[updated_date]],"MMMM"))</f>
        <v>AUGUST</v>
      </c>
      <c r="M1354" s="65" t="str">
        <f>"WEEK "&amp;IF(ROUNDUP(DAY(tbl_raw_data[[#This Row],[updated_date]])/7,0)=5,4,ROUNDUP(DAY(tbl_raw_data[[#This Row],[updated_date]])/7,0))</f>
        <v>WEEK 1</v>
      </c>
      <c r="N1354" s="71" t="str">
        <f>UPPER(VLOOKUP(tbl_raw_data[[#This Row],[Analyst]],settings!$A$1:$B$15,2,0))</f>
        <v>RAJ</v>
      </c>
      <c r="O1354" s="71" t="str">
        <f>TRIM(UPPER(tbl_raw_data[[#This Row],[Outcome]]))</f>
        <v>WITHDRAW</v>
      </c>
      <c r="P1354" s="71" t="str">
        <f>TRIM(UPPER(tbl_raw_data[[#This Row],[Queue Name]]))</f>
        <v>CONSUMER EXISTING</v>
      </c>
      <c r="Q1354" s="71" t="str">
        <f>IF(tbl_raw_data[[#This Row],[time_taken_in_min]]&lt;=settings!$D$2,"SLA_MET","SLA_NOT_MET")</f>
        <v>SLA_MET</v>
      </c>
    </row>
    <row r="1355" spans="1:17" x14ac:dyDescent="0.3">
      <c r="A1355" s="1" t="s">
        <v>2318</v>
      </c>
      <c r="B1355" s="36">
        <v>45142.652824074074</v>
      </c>
      <c r="C1355" s="37">
        <v>45142.654976851853</v>
      </c>
      <c r="D1355" s="6" t="s">
        <v>47</v>
      </c>
      <c r="E1355" s="6" t="s">
        <v>18</v>
      </c>
      <c r="F1355" s="6" t="s">
        <v>206</v>
      </c>
      <c r="G1355" s="6" t="s">
        <v>78</v>
      </c>
      <c r="H1355" s="84" t="str">
        <f t="shared" si="21"/>
        <v>Incomplete Details</v>
      </c>
      <c r="I1355" s="63">
        <f>(tbl_raw_data[[#This Row],[Date Actioned]])-(tbl_raw_data[[#This Row],[Date Tagged]])</f>
        <v>2.1527777789742686E-3</v>
      </c>
      <c r="J1355" s="66">
        <f>HOUR(tbl_raw_data[[#This Row],[time_taken]])*60+MINUTE(tbl_raw_data[[#This Row],[time_taken]])+SECOND(tbl_raw_data[[#This Row],[time_taken]])/60</f>
        <v>3.1</v>
      </c>
      <c r="K1355" s="68">
        <f>DATE(YEAR(tbl_raw_data[[#This Row],[Date Actioned]]),MONTH(tbl_raw_data[[#This Row],[Date Actioned]]),DAY(tbl_raw_data[[#This Row],[Date Actioned]]))</f>
        <v>45142</v>
      </c>
      <c r="L1355" s="65" t="str">
        <f>UPPER(TEXT(tbl_raw_data[[#This Row],[updated_date]],"MMMM"))</f>
        <v>AUGUST</v>
      </c>
      <c r="M1355" s="65" t="str">
        <f>"WEEK "&amp;IF(ROUNDUP(DAY(tbl_raw_data[[#This Row],[updated_date]])/7,0)=5,4,ROUNDUP(DAY(tbl_raw_data[[#This Row],[updated_date]])/7,0))</f>
        <v>WEEK 1</v>
      </c>
      <c r="N1355" s="71" t="str">
        <f>UPPER(VLOOKUP(tbl_raw_data[[#This Row],[Analyst]],settings!$A$1:$B$15,2,0))</f>
        <v>HARDIK</v>
      </c>
      <c r="O1355" s="71" t="str">
        <f>TRIM(UPPER(tbl_raw_data[[#This Row],[Outcome]]))</f>
        <v>WITHDRAW</v>
      </c>
      <c r="P1355" s="71" t="str">
        <f>TRIM(UPPER(tbl_raw_data[[#This Row],[Queue Name]]))</f>
        <v>CONSUMER PRE BUREAU</v>
      </c>
      <c r="Q1355" s="71" t="str">
        <f>IF(tbl_raw_data[[#This Row],[time_taken_in_min]]&lt;=settings!$D$2,"SLA_MET","SLA_NOT_MET")</f>
        <v>SLA_MET</v>
      </c>
    </row>
    <row r="1356" spans="1:17" x14ac:dyDescent="0.3">
      <c r="A1356" s="5" t="s">
        <v>2319</v>
      </c>
      <c r="B1356" s="34">
        <v>45142.657430555555</v>
      </c>
      <c r="C1356" s="38">
        <v>45142.66201388889</v>
      </c>
      <c r="D1356" s="3" t="s">
        <v>47</v>
      </c>
      <c r="E1356" s="3" t="s">
        <v>8</v>
      </c>
      <c r="F1356" s="3" t="s">
        <v>19</v>
      </c>
      <c r="G1356" s="3" t="s">
        <v>78</v>
      </c>
      <c r="H1356" s="84" t="str">
        <f t="shared" si="21"/>
        <v>Incomplete Details</v>
      </c>
      <c r="I1356" s="63">
        <f>(tbl_raw_data[[#This Row],[Date Actioned]])-(tbl_raw_data[[#This Row],[Date Tagged]])</f>
        <v>4.5833333351765759E-3</v>
      </c>
      <c r="J1356" s="66">
        <f>HOUR(tbl_raw_data[[#This Row],[time_taken]])*60+MINUTE(tbl_raw_data[[#This Row],[time_taken]])+SECOND(tbl_raw_data[[#This Row],[time_taken]])/60</f>
        <v>6.6</v>
      </c>
      <c r="K1356" s="68">
        <f>DATE(YEAR(tbl_raw_data[[#This Row],[Date Actioned]]),MONTH(tbl_raw_data[[#This Row],[Date Actioned]]),DAY(tbl_raw_data[[#This Row],[Date Actioned]]))</f>
        <v>45142</v>
      </c>
      <c r="L1356" s="65" t="str">
        <f>UPPER(TEXT(tbl_raw_data[[#This Row],[updated_date]],"MMMM"))</f>
        <v>AUGUST</v>
      </c>
      <c r="M1356" s="65" t="str">
        <f>"WEEK "&amp;IF(ROUNDUP(DAY(tbl_raw_data[[#This Row],[updated_date]])/7,0)=5,4,ROUNDUP(DAY(tbl_raw_data[[#This Row],[updated_date]])/7,0))</f>
        <v>WEEK 1</v>
      </c>
      <c r="N1356" s="71" t="str">
        <f>UPPER(VLOOKUP(tbl_raw_data[[#This Row],[Analyst]],settings!$A$1:$B$15,2,0))</f>
        <v>NAVED</v>
      </c>
      <c r="O1356" s="71" t="str">
        <f>TRIM(UPPER(tbl_raw_data[[#This Row],[Outcome]]))</f>
        <v>WITHDRAW</v>
      </c>
      <c r="P1356" s="71" t="str">
        <f>TRIM(UPPER(tbl_raw_data[[#This Row],[Queue Name]]))</f>
        <v>CONSUMER POST BUREAU</v>
      </c>
      <c r="Q1356" s="71" t="str">
        <f>IF(tbl_raw_data[[#This Row],[time_taken_in_min]]&lt;=settings!$D$2,"SLA_MET","SLA_NOT_MET")</f>
        <v>SLA_MET</v>
      </c>
    </row>
    <row r="1357" spans="1:17" x14ac:dyDescent="0.3">
      <c r="A1357" s="7" t="s">
        <v>2320</v>
      </c>
      <c r="B1357" s="36">
        <v>45142.669606481482</v>
      </c>
      <c r="C1357" s="37">
        <v>45142.672233796293</v>
      </c>
      <c r="D1357" s="6" t="s">
        <v>47</v>
      </c>
      <c r="E1357" s="6" t="s">
        <v>18</v>
      </c>
      <c r="F1357" s="6" t="s">
        <v>206</v>
      </c>
      <c r="G1357" s="6" t="s">
        <v>268</v>
      </c>
      <c r="H1357" s="84" t="str">
        <f t="shared" si="21"/>
        <v>Incomplete Details</v>
      </c>
      <c r="I1357" s="63">
        <f>(tbl_raw_data[[#This Row],[Date Actioned]])-(tbl_raw_data[[#This Row],[Date Tagged]])</f>
        <v>2.6273148105246946E-3</v>
      </c>
      <c r="J1357" s="66">
        <f>HOUR(tbl_raw_data[[#This Row],[time_taken]])*60+MINUTE(tbl_raw_data[[#This Row],[time_taken]])+SECOND(tbl_raw_data[[#This Row],[time_taken]])/60</f>
        <v>3.7833333333333332</v>
      </c>
      <c r="K1357" s="68">
        <f>DATE(YEAR(tbl_raw_data[[#This Row],[Date Actioned]]),MONTH(tbl_raw_data[[#This Row],[Date Actioned]]),DAY(tbl_raw_data[[#This Row],[Date Actioned]]))</f>
        <v>45142</v>
      </c>
      <c r="L1357" s="65" t="str">
        <f>UPPER(TEXT(tbl_raw_data[[#This Row],[updated_date]],"MMMM"))</f>
        <v>AUGUST</v>
      </c>
      <c r="M1357" s="65" t="str">
        <f>"WEEK "&amp;IF(ROUNDUP(DAY(tbl_raw_data[[#This Row],[updated_date]])/7,0)=5,4,ROUNDUP(DAY(tbl_raw_data[[#This Row],[updated_date]])/7,0))</f>
        <v>WEEK 1</v>
      </c>
      <c r="N1357" s="71" t="str">
        <f>UPPER(VLOOKUP(tbl_raw_data[[#This Row],[Analyst]],settings!$A$1:$B$15,2,0))</f>
        <v>HARDIK</v>
      </c>
      <c r="O1357" s="71" t="str">
        <f>TRIM(UPPER(tbl_raw_data[[#This Row],[Outcome]]))</f>
        <v>WITHDRAW</v>
      </c>
      <c r="P1357" s="71" t="str">
        <f>TRIM(UPPER(tbl_raw_data[[#This Row],[Queue Name]]))</f>
        <v>CONSUMER PRE BUREAU</v>
      </c>
      <c r="Q1357" s="71" t="str">
        <f>IF(tbl_raw_data[[#This Row],[time_taken_in_min]]&lt;=settings!$D$2,"SLA_MET","SLA_NOT_MET")</f>
        <v>SLA_MET</v>
      </c>
    </row>
    <row r="1358" spans="1:17" x14ac:dyDescent="0.3">
      <c r="A1358" s="1" t="s">
        <v>2321</v>
      </c>
      <c r="B1358" s="34">
        <v>45142.677731481483</v>
      </c>
      <c r="C1358" s="38">
        <v>45142.684467592589</v>
      </c>
      <c r="D1358" s="3" t="s">
        <v>47</v>
      </c>
      <c r="E1358" s="3" t="s">
        <v>18</v>
      </c>
      <c r="F1358" s="3" t="s">
        <v>206</v>
      </c>
      <c r="G1358" s="3" t="s">
        <v>233</v>
      </c>
      <c r="H1358" s="84" t="str">
        <f t="shared" si="21"/>
        <v>Incomplete Details</v>
      </c>
      <c r="I1358" s="63">
        <f>(tbl_raw_data[[#This Row],[Date Actioned]])-(tbl_raw_data[[#This Row],[Date Tagged]])</f>
        <v>6.7361111068748869E-3</v>
      </c>
      <c r="J1358" s="66">
        <f>HOUR(tbl_raw_data[[#This Row],[time_taken]])*60+MINUTE(tbl_raw_data[[#This Row],[time_taken]])+SECOND(tbl_raw_data[[#This Row],[time_taken]])/60</f>
        <v>9.6999999999999993</v>
      </c>
      <c r="K1358" s="68">
        <f>DATE(YEAR(tbl_raw_data[[#This Row],[Date Actioned]]),MONTH(tbl_raw_data[[#This Row],[Date Actioned]]),DAY(tbl_raw_data[[#This Row],[Date Actioned]]))</f>
        <v>45142</v>
      </c>
      <c r="L1358" s="65" t="str">
        <f>UPPER(TEXT(tbl_raw_data[[#This Row],[updated_date]],"MMMM"))</f>
        <v>AUGUST</v>
      </c>
      <c r="M1358" s="65" t="str">
        <f>"WEEK "&amp;IF(ROUNDUP(DAY(tbl_raw_data[[#This Row],[updated_date]])/7,0)=5,4,ROUNDUP(DAY(tbl_raw_data[[#This Row],[updated_date]])/7,0))</f>
        <v>WEEK 1</v>
      </c>
      <c r="N1358" s="71" t="str">
        <f>UPPER(VLOOKUP(tbl_raw_data[[#This Row],[Analyst]],settings!$A$1:$B$15,2,0))</f>
        <v>HARDIK</v>
      </c>
      <c r="O1358" s="71" t="str">
        <f>TRIM(UPPER(tbl_raw_data[[#This Row],[Outcome]]))</f>
        <v>WITHDRAW</v>
      </c>
      <c r="P1358" s="71" t="str">
        <f>TRIM(UPPER(tbl_raw_data[[#This Row],[Queue Name]]))</f>
        <v>CONSUMER PRE BUREAU</v>
      </c>
      <c r="Q1358" s="71" t="str">
        <f>IF(tbl_raw_data[[#This Row],[time_taken_in_min]]&lt;=settings!$D$2,"SLA_MET","SLA_NOT_MET")</f>
        <v>SLA_MET</v>
      </c>
    </row>
    <row r="1359" spans="1:17" x14ac:dyDescent="0.3">
      <c r="A1359" s="5" t="s">
        <v>2322</v>
      </c>
      <c r="B1359" s="36">
        <v>45142.680763888886</v>
      </c>
      <c r="C1359" s="39">
        <v>45142.694027777776</v>
      </c>
      <c r="D1359" s="8" t="s">
        <v>55</v>
      </c>
      <c r="E1359" s="6" t="s">
        <v>8</v>
      </c>
      <c r="F1359" s="8" t="s">
        <v>9</v>
      </c>
      <c r="G1359" s="9"/>
      <c r="H1359" s="84" t="str">
        <f t="shared" si="21"/>
        <v>Reason Unknown</v>
      </c>
      <c r="I1359" s="63">
        <f>(tbl_raw_data[[#This Row],[Date Actioned]])-(tbl_raw_data[[#This Row],[Date Tagged]])</f>
        <v>1.3263888889923692E-2</v>
      </c>
      <c r="J1359" s="66">
        <f>HOUR(tbl_raw_data[[#This Row],[time_taken]])*60+MINUTE(tbl_raw_data[[#This Row],[time_taken]])+SECOND(tbl_raw_data[[#This Row],[time_taken]])/60</f>
        <v>19.100000000000001</v>
      </c>
      <c r="K1359" s="68">
        <f>DATE(YEAR(tbl_raw_data[[#This Row],[Date Actioned]]),MONTH(tbl_raw_data[[#This Row],[Date Actioned]]),DAY(tbl_raw_data[[#This Row],[Date Actioned]]))</f>
        <v>45142</v>
      </c>
      <c r="L1359" s="65" t="str">
        <f>UPPER(TEXT(tbl_raw_data[[#This Row],[updated_date]],"MMMM"))</f>
        <v>AUGUST</v>
      </c>
      <c r="M1359" s="65" t="str">
        <f>"WEEK "&amp;IF(ROUNDUP(DAY(tbl_raw_data[[#This Row],[updated_date]])/7,0)=5,4,ROUNDUP(DAY(tbl_raw_data[[#This Row],[updated_date]])/7,0))</f>
        <v>WEEK 1</v>
      </c>
      <c r="N1359" s="71" t="str">
        <f>UPPER(VLOOKUP(tbl_raw_data[[#This Row],[Analyst]],settings!$A$1:$B$15,2,0))</f>
        <v>QUADIR</v>
      </c>
      <c r="O1359" s="71" t="str">
        <f>TRIM(UPPER(tbl_raw_data[[#This Row],[Outcome]]))</f>
        <v>WITHDRAW</v>
      </c>
      <c r="P1359" s="71" t="str">
        <f>TRIM(UPPER(tbl_raw_data[[#This Row],[Queue Name]]))</f>
        <v>CONSUMER POST BUREAU</v>
      </c>
      <c r="Q1359" s="71" t="str">
        <f>IF(tbl_raw_data[[#This Row],[time_taken_in_min]]&lt;=settings!$D$2,"SLA_MET","SLA_NOT_MET")</f>
        <v>SLA_MET</v>
      </c>
    </row>
    <row r="1360" spans="1:17" x14ac:dyDescent="0.3">
      <c r="A1360" s="7" t="s">
        <v>2323</v>
      </c>
      <c r="B1360" s="34">
        <v>45142.690879629627</v>
      </c>
      <c r="C1360" s="38">
        <v>45142.695057870369</v>
      </c>
      <c r="D1360" s="3" t="s">
        <v>47</v>
      </c>
      <c r="E1360" s="3" t="s">
        <v>18</v>
      </c>
      <c r="F1360" s="3" t="s">
        <v>19</v>
      </c>
      <c r="G1360" s="3" t="s">
        <v>72</v>
      </c>
      <c r="H1360" s="84" t="str">
        <f t="shared" si="21"/>
        <v>Incomplete Details</v>
      </c>
      <c r="I1360" s="63">
        <f>(tbl_raw_data[[#This Row],[Date Actioned]])-(tbl_raw_data[[#This Row],[Date Tagged]])</f>
        <v>4.1782407424761914E-3</v>
      </c>
      <c r="J1360" s="66">
        <f>HOUR(tbl_raw_data[[#This Row],[time_taken]])*60+MINUTE(tbl_raw_data[[#This Row],[time_taken]])+SECOND(tbl_raw_data[[#This Row],[time_taken]])/60</f>
        <v>6.0166666666666666</v>
      </c>
      <c r="K1360" s="68">
        <f>DATE(YEAR(tbl_raw_data[[#This Row],[Date Actioned]]),MONTH(tbl_raw_data[[#This Row],[Date Actioned]]),DAY(tbl_raw_data[[#This Row],[Date Actioned]]))</f>
        <v>45142</v>
      </c>
      <c r="L1360" s="65" t="str">
        <f>UPPER(TEXT(tbl_raw_data[[#This Row],[updated_date]],"MMMM"))</f>
        <v>AUGUST</v>
      </c>
      <c r="M1360" s="65" t="str">
        <f>"WEEK "&amp;IF(ROUNDUP(DAY(tbl_raw_data[[#This Row],[updated_date]])/7,0)=5,4,ROUNDUP(DAY(tbl_raw_data[[#This Row],[updated_date]])/7,0))</f>
        <v>WEEK 1</v>
      </c>
      <c r="N1360" s="71" t="str">
        <f>UPPER(VLOOKUP(tbl_raw_data[[#This Row],[Analyst]],settings!$A$1:$B$15,2,0))</f>
        <v>NAVED</v>
      </c>
      <c r="O1360" s="71" t="str">
        <f>TRIM(UPPER(tbl_raw_data[[#This Row],[Outcome]]))</f>
        <v>WITHDRAW</v>
      </c>
      <c r="P1360" s="71" t="str">
        <f>TRIM(UPPER(tbl_raw_data[[#This Row],[Queue Name]]))</f>
        <v>CONSUMER PRE BUREAU</v>
      </c>
      <c r="Q1360" s="71" t="str">
        <f>IF(tbl_raw_data[[#This Row],[time_taken_in_min]]&lt;=settings!$D$2,"SLA_MET","SLA_NOT_MET")</f>
        <v>SLA_MET</v>
      </c>
    </row>
    <row r="1361" spans="1:17" x14ac:dyDescent="0.3">
      <c r="A1361" s="1" t="s">
        <v>2324</v>
      </c>
      <c r="B1361" s="36">
        <v>45142.69153935185</v>
      </c>
      <c r="C1361" s="37">
        <v>45142.694675925923</v>
      </c>
      <c r="D1361" s="6" t="s">
        <v>47</v>
      </c>
      <c r="E1361" s="6" t="s">
        <v>18</v>
      </c>
      <c r="F1361" s="6" t="s">
        <v>207</v>
      </c>
      <c r="G1361" s="6" t="s">
        <v>278</v>
      </c>
      <c r="H1361" s="84" t="str">
        <f t="shared" si="21"/>
        <v>Incomplete Details</v>
      </c>
      <c r="I1361" s="63">
        <f>(tbl_raw_data[[#This Row],[Date Actioned]])-(tbl_raw_data[[#This Row],[Date Tagged]])</f>
        <v>3.1365740724140778E-3</v>
      </c>
      <c r="J1361" s="66">
        <f>HOUR(tbl_raw_data[[#This Row],[time_taken]])*60+MINUTE(tbl_raw_data[[#This Row],[time_taken]])+SECOND(tbl_raw_data[[#This Row],[time_taken]])/60</f>
        <v>4.5166666666666666</v>
      </c>
      <c r="K1361" s="68">
        <f>DATE(YEAR(tbl_raw_data[[#This Row],[Date Actioned]]),MONTH(tbl_raw_data[[#This Row],[Date Actioned]]),DAY(tbl_raw_data[[#This Row],[Date Actioned]]))</f>
        <v>45142</v>
      </c>
      <c r="L1361" s="65" t="str">
        <f>UPPER(TEXT(tbl_raw_data[[#This Row],[updated_date]],"MMMM"))</f>
        <v>AUGUST</v>
      </c>
      <c r="M1361" s="65" t="str">
        <f>"WEEK "&amp;IF(ROUNDUP(DAY(tbl_raw_data[[#This Row],[updated_date]])/7,0)=5,4,ROUNDUP(DAY(tbl_raw_data[[#This Row],[updated_date]])/7,0))</f>
        <v>WEEK 1</v>
      </c>
      <c r="N1361" s="71" t="str">
        <f>UPPER(VLOOKUP(tbl_raw_data[[#This Row],[Analyst]],settings!$A$1:$B$15,2,0))</f>
        <v>RAJ</v>
      </c>
      <c r="O1361" s="71" t="str">
        <f>TRIM(UPPER(tbl_raw_data[[#This Row],[Outcome]]))</f>
        <v>WITHDRAW</v>
      </c>
      <c r="P1361" s="71" t="str">
        <f>TRIM(UPPER(tbl_raw_data[[#This Row],[Queue Name]]))</f>
        <v>CONSUMER PRE BUREAU</v>
      </c>
      <c r="Q1361" s="71" t="str">
        <f>IF(tbl_raw_data[[#This Row],[time_taken_in_min]]&lt;=settings!$D$2,"SLA_MET","SLA_NOT_MET")</f>
        <v>SLA_MET</v>
      </c>
    </row>
    <row r="1362" spans="1:17" x14ac:dyDescent="0.3">
      <c r="A1362" s="5" t="s">
        <v>2325</v>
      </c>
      <c r="B1362" s="34">
        <v>45142.697650462964</v>
      </c>
      <c r="C1362" s="38">
        <v>45142.700555555559</v>
      </c>
      <c r="D1362" s="3" t="s">
        <v>47</v>
      </c>
      <c r="E1362" s="3" t="s">
        <v>18</v>
      </c>
      <c r="F1362" s="3" t="s">
        <v>207</v>
      </c>
      <c r="G1362" s="3" t="s">
        <v>150</v>
      </c>
      <c r="H1362" s="84" t="str">
        <f t="shared" si="21"/>
        <v>Incorrect Queue</v>
      </c>
      <c r="I1362" s="63">
        <f>(tbl_raw_data[[#This Row],[Date Actioned]])-(tbl_raw_data[[#This Row],[Date Tagged]])</f>
        <v>2.905092595028691E-3</v>
      </c>
      <c r="J1362" s="66">
        <f>HOUR(tbl_raw_data[[#This Row],[time_taken]])*60+MINUTE(tbl_raw_data[[#This Row],[time_taken]])+SECOND(tbl_raw_data[[#This Row],[time_taken]])/60</f>
        <v>4.1833333333333336</v>
      </c>
      <c r="K1362" s="68">
        <f>DATE(YEAR(tbl_raw_data[[#This Row],[Date Actioned]]),MONTH(tbl_raw_data[[#This Row],[Date Actioned]]),DAY(tbl_raw_data[[#This Row],[Date Actioned]]))</f>
        <v>45142</v>
      </c>
      <c r="L1362" s="65" t="str">
        <f>UPPER(TEXT(tbl_raw_data[[#This Row],[updated_date]],"MMMM"))</f>
        <v>AUGUST</v>
      </c>
      <c r="M1362" s="65" t="str">
        <f>"WEEK "&amp;IF(ROUNDUP(DAY(tbl_raw_data[[#This Row],[updated_date]])/7,0)=5,4,ROUNDUP(DAY(tbl_raw_data[[#This Row],[updated_date]])/7,0))</f>
        <v>WEEK 1</v>
      </c>
      <c r="N1362" s="71" t="str">
        <f>UPPER(VLOOKUP(tbl_raw_data[[#This Row],[Analyst]],settings!$A$1:$B$15,2,0))</f>
        <v>RAJ</v>
      </c>
      <c r="O1362" s="71" t="str">
        <f>TRIM(UPPER(tbl_raw_data[[#This Row],[Outcome]]))</f>
        <v>WITHDRAW</v>
      </c>
      <c r="P1362" s="71" t="str">
        <f>TRIM(UPPER(tbl_raw_data[[#This Row],[Queue Name]]))</f>
        <v>CONSUMER PRE BUREAU</v>
      </c>
      <c r="Q1362" s="71" t="str">
        <f>IF(tbl_raw_data[[#This Row],[time_taken_in_min]]&lt;=settings!$D$2,"SLA_MET","SLA_NOT_MET")</f>
        <v>SLA_MET</v>
      </c>
    </row>
    <row r="1363" spans="1:17" x14ac:dyDescent="0.3">
      <c r="A1363" s="7" t="s">
        <v>2326</v>
      </c>
      <c r="B1363" s="36">
        <v>45142.701956018522</v>
      </c>
      <c r="C1363" s="37">
        <v>45142.705254629633</v>
      </c>
      <c r="D1363" s="6" t="s">
        <v>47</v>
      </c>
      <c r="E1363" s="6" t="s">
        <v>18</v>
      </c>
      <c r="F1363" s="6" t="s">
        <v>207</v>
      </c>
      <c r="G1363" s="6" t="s">
        <v>310</v>
      </c>
      <c r="H1363" s="84" t="str">
        <f t="shared" si="21"/>
        <v>Incomplete Details</v>
      </c>
      <c r="I1363" s="63">
        <f>(tbl_raw_data[[#This Row],[Date Actioned]])-(tbl_raw_data[[#This Row],[Date Tagged]])</f>
        <v>3.2986111109494232E-3</v>
      </c>
      <c r="J1363" s="66">
        <f>HOUR(tbl_raw_data[[#This Row],[time_taken]])*60+MINUTE(tbl_raw_data[[#This Row],[time_taken]])+SECOND(tbl_raw_data[[#This Row],[time_taken]])/60</f>
        <v>4.75</v>
      </c>
      <c r="K1363" s="68">
        <f>DATE(YEAR(tbl_raw_data[[#This Row],[Date Actioned]]),MONTH(tbl_raw_data[[#This Row],[Date Actioned]]),DAY(tbl_raw_data[[#This Row],[Date Actioned]]))</f>
        <v>45142</v>
      </c>
      <c r="L1363" s="65" t="str">
        <f>UPPER(TEXT(tbl_raw_data[[#This Row],[updated_date]],"MMMM"))</f>
        <v>AUGUST</v>
      </c>
      <c r="M1363" s="65" t="str">
        <f>"WEEK "&amp;IF(ROUNDUP(DAY(tbl_raw_data[[#This Row],[updated_date]])/7,0)=5,4,ROUNDUP(DAY(tbl_raw_data[[#This Row],[updated_date]])/7,0))</f>
        <v>WEEK 1</v>
      </c>
      <c r="N1363" s="71" t="str">
        <f>UPPER(VLOOKUP(tbl_raw_data[[#This Row],[Analyst]],settings!$A$1:$B$15,2,0))</f>
        <v>RAJ</v>
      </c>
      <c r="O1363" s="71" t="str">
        <f>TRIM(UPPER(tbl_raw_data[[#This Row],[Outcome]]))</f>
        <v>WITHDRAW</v>
      </c>
      <c r="P1363" s="71" t="str">
        <f>TRIM(UPPER(tbl_raw_data[[#This Row],[Queue Name]]))</f>
        <v>CONSUMER PRE BUREAU</v>
      </c>
      <c r="Q1363" s="71" t="str">
        <f>IF(tbl_raw_data[[#This Row],[time_taken_in_min]]&lt;=settings!$D$2,"SLA_MET","SLA_NOT_MET")</f>
        <v>SLA_MET</v>
      </c>
    </row>
    <row r="1364" spans="1:17" x14ac:dyDescent="0.3">
      <c r="A1364" s="1" t="s">
        <v>2327</v>
      </c>
      <c r="B1364" s="34">
        <v>45142.717430555553</v>
      </c>
      <c r="C1364" s="38">
        <v>45142.724212962959</v>
      </c>
      <c r="D1364" s="3" t="s">
        <v>47</v>
      </c>
      <c r="E1364" s="3" t="s">
        <v>18</v>
      </c>
      <c r="F1364" s="3" t="s">
        <v>207</v>
      </c>
      <c r="G1364" s="3" t="s">
        <v>311</v>
      </c>
      <c r="H1364" s="84" t="str">
        <f t="shared" si="21"/>
        <v>Incomplete Details</v>
      </c>
      <c r="I1364" s="63">
        <f>(tbl_raw_data[[#This Row],[Date Actioned]])-(tbl_raw_data[[#This Row],[Date Tagged]])</f>
        <v>6.7824074067175388E-3</v>
      </c>
      <c r="J1364" s="66">
        <f>HOUR(tbl_raw_data[[#This Row],[time_taken]])*60+MINUTE(tbl_raw_data[[#This Row],[time_taken]])+SECOND(tbl_raw_data[[#This Row],[time_taken]])/60</f>
        <v>9.7666666666666675</v>
      </c>
      <c r="K1364" s="68">
        <f>DATE(YEAR(tbl_raw_data[[#This Row],[Date Actioned]]),MONTH(tbl_raw_data[[#This Row],[Date Actioned]]),DAY(tbl_raw_data[[#This Row],[Date Actioned]]))</f>
        <v>45142</v>
      </c>
      <c r="L1364" s="65" t="str">
        <f>UPPER(TEXT(tbl_raw_data[[#This Row],[updated_date]],"MMMM"))</f>
        <v>AUGUST</v>
      </c>
      <c r="M1364" s="65" t="str">
        <f>"WEEK "&amp;IF(ROUNDUP(DAY(tbl_raw_data[[#This Row],[updated_date]])/7,0)=5,4,ROUNDUP(DAY(tbl_raw_data[[#This Row],[updated_date]])/7,0))</f>
        <v>WEEK 1</v>
      </c>
      <c r="N1364" s="71" t="str">
        <f>UPPER(VLOOKUP(tbl_raw_data[[#This Row],[Analyst]],settings!$A$1:$B$15,2,0))</f>
        <v>RAJ</v>
      </c>
      <c r="O1364" s="71" t="str">
        <f>TRIM(UPPER(tbl_raw_data[[#This Row],[Outcome]]))</f>
        <v>WITHDRAW</v>
      </c>
      <c r="P1364" s="71" t="str">
        <f>TRIM(UPPER(tbl_raw_data[[#This Row],[Queue Name]]))</f>
        <v>CONSUMER PRE BUREAU</v>
      </c>
      <c r="Q1364" s="71" t="str">
        <f>IF(tbl_raw_data[[#This Row],[time_taken_in_min]]&lt;=settings!$D$2,"SLA_MET","SLA_NOT_MET")</f>
        <v>SLA_MET</v>
      </c>
    </row>
    <row r="1365" spans="1:17" x14ac:dyDescent="0.3">
      <c r="A1365" s="5" t="s">
        <v>2328</v>
      </c>
      <c r="B1365" s="36">
        <v>45142.749756944446</v>
      </c>
      <c r="C1365" s="37">
        <v>45142.75675925926</v>
      </c>
      <c r="D1365" s="6" t="s">
        <v>47</v>
      </c>
      <c r="E1365" s="6" t="s">
        <v>18</v>
      </c>
      <c r="F1365" s="6" t="s">
        <v>19</v>
      </c>
      <c r="G1365" s="6" t="s">
        <v>67</v>
      </c>
      <c r="H1365" s="84" t="str">
        <f t="shared" si="21"/>
        <v>Incomplete Details</v>
      </c>
      <c r="I1365" s="63">
        <f>(tbl_raw_data[[#This Row],[Date Actioned]])-(tbl_raw_data[[#This Row],[Date Tagged]])</f>
        <v>7.0023148145992309E-3</v>
      </c>
      <c r="J1365" s="66">
        <f>HOUR(tbl_raw_data[[#This Row],[time_taken]])*60+MINUTE(tbl_raw_data[[#This Row],[time_taken]])+SECOND(tbl_raw_data[[#This Row],[time_taken]])/60</f>
        <v>10.083333333333334</v>
      </c>
      <c r="K1365" s="68">
        <f>DATE(YEAR(tbl_raw_data[[#This Row],[Date Actioned]]),MONTH(tbl_raw_data[[#This Row],[Date Actioned]]),DAY(tbl_raw_data[[#This Row],[Date Actioned]]))</f>
        <v>45142</v>
      </c>
      <c r="L1365" s="65" t="str">
        <f>UPPER(TEXT(tbl_raw_data[[#This Row],[updated_date]],"MMMM"))</f>
        <v>AUGUST</v>
      </c>
      <c r="M1365" s="65" t="str">
        <f>"WEEK "&amp;IF(ROUNDUP(DAY(tbl_raw_data[[#This Row],[updated_date]])/7,0)=5,4,ROUNDUP(DAY(tbl_raw_data[[#This Row],[updated_date]])/7,0))</f>
        <v>WEEK 1</v>
      </c>
      <c r="N1365" s="71" t="str">
        <f>UPPER(VLOOKUP(tbl_raw_data[[#This Row],[Analyst]],settings!$A$1:$B$15,2,0))</f>
        <v>NAVED</v>
      </c>
      <c r="O1365" s="71" t="str">
        <f>TRIM(UPPER(tbl_raw_data[[#This Row],[Outcome]]))</f>
        <v>WITHDRAW</v>
      </c>
      <c r="P1365" s="71" t="str">
        <f>TRIM(UPPER(tbl_raw_data[[#This Row],[Queue Name]]))</f>
        <v>CONSUMER PRE BUREAU</v>
      </c>
      <c r="Q1365" s="71" t="str">
        <f>IF(tbl_raw_data[[#This Row],[time_taken_in_min]]&lt;=settings!$D$2,"SLA_MET","SLA_NOT_MET")</f>
        <v>SLA_MET</v>
      </c>
    </row>
    <row r="1366" spans="1:17" x14ac:dyDescent="0.3">
      <c r="A1366" s="7" t="s">
        <v>2329</v>
      </c>
      <c r="B1366" s="34">
        <v>45142.774131944447</v>
      </c>
      <c r="C1366" s="38">
        <v>45142.776562500003</v>
      </c>
      <c r="D1366" s="3" t="s">
        <v>47</v>
      </c>
      <c r="E1366" s="3" t="s">
        <v>8</v>
      </c>
      <c r="F1366" s="3" t="s">
        <v>19</v>
      </c>
      <c r="G1366" s="3" t="s">
        <v>312</v>
      </c>
      <c r="H1366" s="84" t="str">
        <f t="shared" si="21"/>
        <v>Incorrect Queue</v>
      </c>
      <c r="I1366" s="63">
        <f>(tbl_raw_data[[#This Row],[Date Actioned]])-(tbl_raw_data[[#This Row],[Date Tagged]])</f>
        <v>2.4305555562023073E-3</v>
      </c>
      <c r="J1366" s="66">
        <f>HOUR(tbl_raw_data[[#This Row],[time_taken]])*60+MINUTE(tbl_raw_data[[#This Row],[time_taken]])+SECOND(tbl_raw_data[[#This Row],[time_taken]])/60</f>
        <v>3.5</v>
      </c>
      <c r="K1366" s="68">
        <f>DATE(YEAR(tbl_raw_data[[#This Row],[Date Actioned]]),MONTH(tbl_raw_data[[#This Row],[Date Actioned]]),DAY(tbl_raw_data[[#This Row],[Date Actioned]]))</f>
        <v>45142</v>
      </c>
      <c r="L1366" s="65" t="str">
        <f>UPPER(TEXT(tbl_raw_data[[#This Row],[updated_date]],"MMMM"))</f>
        <v>AUGUST</v>
      </c>
      <c r="M1366" s="65" t="str">
        <f>"WEEK "&amp;IF(ROUNDUP(DAY(tbl_raw_data[[#This Row],[updated_date]])/7,0)=5,4,ROUNDUP(DAY(tbl_raw_data[[#This Row],[updated_date]])/7,0))</f>
        <v>WEEK 1</v>
      </c>
      <c r="N1366" s="71" t="str">
        <f>UPPER(VLOOKUP(tbl_raw_data[[#This Row],[Analyst]],settings!$A$1:$B$15,2,0))</f>
        <v>NAVED</v>
      </c>
      <c r="O1366" s="71" t="str">
        <f>TRIM(UPPER(tbl_raw_data[[#This Row],[Outcome]]))</f>
        <v>WITHDRAW</v>
      </c>
      <c r="P1366" s="71" t="str">
        <f>TRIM(UPPER(tbl_raw_data[[#This Row],[Queue Name]]))</f>
        <v>CONSUMER POST BUREAU</v>
      </c>
      <c r="Q1366" s="71" t="str">
        <f>IF(tbl_raw_data[[#This Row],[time_taken_in_min]]&lt;=settings!$D$2,"SLA_MET","SLA_NOT_MET")</f>
        <v>SLA_MET</v>
      </c>
    </row>
    <row r="1367" spans="1:17" x14ac:dyDescent="0.3">
      <c r="A1367" s="1" t="s">
        <v>2330</v>
      </c>
      <c r="B1367" s="36">
        <v>45142.849444444444</v>
      </c>
      <c r="C1367" s="39">
        <v>45143.362326388888</v>
      </c>
      <c r="D1367" s="8" t="s">
        <v>55</v>
      </c>
      <c r="E1367" s="6" t="s">
        <v>8</v>
      </c>
      <c r="F1367" s="8" t="s">
        <v>9</v>
      </c>
      <c r="G1367" s="9"/>
      <c r="H1367" s="84" t="str">
        <f t="shared" si="21"/>
        <v>Reason Unknown</v>
      </c>
      <c r="I1367" s="63">
        <f>(tbl_raw_data[[#This Row],[Date Actioned]])-(tbl_raw_data[[#This Row],[Date Tagged]])</f>
        <v>0.51288194444350665</v>
      </c>
      <c r="J1367" s="66">
        <f>HOUR(tbl_raw_data[[#This Row],[time_taken]])*60+MINUTE(tbl_raw_data[[#This Row],[time_taken]])+SECOND(tbl_raw_data[[#This Row],[time_taken]])/60</f>
        <v>738.55</v>
      </c>
      <c r="K1367" s="68">
        <f>DATE(YEAR(tbl_raw_data[[#This Row],[Date Actioned]]),MONTH(tbl_raw_data[[#This Row],[Date Actioned]]),DAY(tbl_raw_data[[#This Row],[Date Actioned]]))</f>
        <v>45143</v>
      </c>
      <c r="L1367" s="65" t="str">
        <f>UPPER(TEXT(tbl_raw_data[[#This Row],[updated_date]],"MMMM"))</f>
        <v>AUGUST</v>
      </c>
      <c r="M1367" s="65" t="str">
        <f>"WEEK "&amp;IF(ROUNDUP(DAY(tbl_raw_data[[#This Row],[updated_date]])/7,0)=5,4,ROUNDUP(DAY(tbl_raw_data[[#This Row],[updated_date]])/7,0))</f>
        <v>WEEK 1</v>
      </c>
      <c r="N1367" s="71" t="str">
        <f>UPPER(VLOOKUP(tbl_raw_data[[#This Row],[Analyst]],settings!$A$1:$B$15,2,0))</f>
        <v>QUADIR</v>
      </c>
      <c r="O1367" s="71" t="str">
        <f>TRIM(UPPER(tbl_raw_data[[#This Row],[Outcome]]))</f>
        <v>WITHDRAW</v>
      </c>
      <c r="P1367" s="71" t="str">
        <f>TRIM(UPPER(tbl_raw_data[[#This Row],[Queue Name]]))</f>
        <v>CONSUMER POST BUREAU</v>
      </c>
      <c r="Q1367" s="71" t="str">
        <f>IF(tbl_raw_data[[#This Row],[time_taken_in_min]]&lt;=settings!$D$2,"SLA_MET","SLA_NOT_MET")</f>
        <v>SLA_NOT_MET</v>
      </c>
    </row>
    <row r="1368" spans="1:17" hidden="1" x14ac:dyDescent="0.3">
      <c r="A1368" s="5" t="s">
        <v>2331</v>
      </c>
      <c r="B1368" s="34">
        <v>45143.415046296293</v>
      </c>
      <c r="C1368" s="38">
        <v>45143.420960648145</v>
      </c>
      <c r="D1368" s="3" t="s">
        <v>10</v>
      </c>
      <c r="E1368" s="3" t="s">
        <v>11</v>
      </c>
      <c r="F1368" s="3" t="s">
        <v>206</v>
      </c>
      <c r="G1368" s="3" t="s">
        <v>26</v>
      </c>
      <c r="H1368" s="84" t="str">
        <f t="shared" si="21"/>
        <v>Reason Unknown</v>
      </c>
      <c r="I1368" s="63">
        <f>(tbl_raw_data[[#This Row],[Date Actioned]])-(tbl_raw_data[[#This Row],[Date Tagged]])</f>
        <v>5.914351851970423E-3</v>
      </c>
      <c r="J1368" s="66">
        <f>HOUR(tbl_raw_data[[#This Row],[time_taken]])*60+MINUTE(tbl_raw_data[[#This Row],[time_taken]])+SECOND(tbl_raw_data[[#This Row],[time_taken]])/60</f>
        <v>8.5166666666666675</v>
      </c>
      <c r="K1368" s="68">
        <f>DATE(YEAR(tbl_raw_data[[#This Row],[Date Actioned]]),MONTH(tbl_raw_data[[#This Row],[Date Actioned]]),DAY(tbl_raw_data[[#This Row],[Date Actioned]]))</f>
        <v>45143</v>
      </c>
      <c r="L1368" s="65" t="str">
        <f>UPPER(TEXT(tbl_raw_data[[#This Row],[updated_date]],"MMMM"))</f>
        <v>AUGUST</v>
      </c>
      <c r="M1368" s="65" t="str">
        <f>"WEEK "&amp;IF(ROUNDUP(DAY(tbl_raw_data[[#This Row],[updated_date]])/7,0)=5,4,ROUNDUP(DAY(tbl_raw_data[[#This Row],[updated_date]])/7,0))</f>
        <v>WEEK 1</v>
      </c>
      <c r="N1368" s="71" t="str">
        <f>UPPER(VLOOKUP(tbl_raw_data[[#This Row],[Analyst]],settings!$A$1:$B$15,2,0))</f>
        <v>HARDIK</v>
      </c>
      <c r="O1368" s="71" t="str">
        <f>TRIM(UPPER(tbl_raw_data[[#This Row],[Outcome]]))</f>
        <v>APPROVE</v>
      </c>
      <c r="P1368" s="71" t="str">
        <f>TRIM(UPPER(tbl_raw_data[[#This Row],[Queue Name]]))</f>
        <v>CONSUMER EXISTING</v>
      </c>
      <c r="Q1368" s="71" t="str">
        <f>IF(tbl_raw_data[[#This Row],[time_taken_in_min]]&lt;=settings!$D$2,"SLA_MET","SLA_NOT_MET")</f>
        <v>SLA_MET</v>
      </c>
    </row>
    <row r="1369" spans="1:17" hidden="1" x14ac:dyDescent="0.3">
      <c r="A1369" s="7" t="s">
        <v>2332</v>
      </c>
      <c r="B1369" s="36">
        <v>45143.427430555559</v>
      </c>
      <c r="C1369" s="37">
        <v>45143.430555555555</v>
      </c>
      <c r="D1369" s="6" t="s">
        <v>10</v>
      </c>
      <c r="E1369" s="6" t="s">
        <v>18</v>
      </c>
      <c r="F1369" s="6" t="s">
        <v>206</v>
      </c>
      <c r="G1369" s="6" t="s">
        <v>122</v>
      </c>
      <c r="H1369" s="84" t="str">
        <f t="shared" si="21"/>
        <v>Reason Unknown</v>
      </c>
      <c r="I1369" s="63">
        <f>(tbl_raw_data[[#This Row],[Date Actioned]])-(tbl_raw_data[[#This Row],[Date Tagged]])</f>
        <v>3.1249999956344254E-3</v>
      </c>
      <c r="J1369" s="66">
        <f>HOUR(tbl_raw_data[[#This Row],[time_taken]])*60+MINUTE(tbl_raw_data[[#This Row],[time_taken]])+SECOND(tbl_raw_data[[#This Row],[time_taken]])/60</f>
        <v>4.5</v>
      </c>
      <c r="K1369" s="68">
        <f>DATE(YEAR(tbl_raw_data[[#This Row],[Date Actioned]]),MONTH(tbl_raw_data[[#This Row],[Date Actioned]]),DAY(tbl_raw_data[[#This Row],[Date Actioned]]))</f>
        <v>45143</v>
      </c>
      <c r="L1369" s="65" t="str">
        <f>UPPER(TEXT(tbl_raw_data[[#This Row],[updated_date]],"MMMM"))</f>
        <v>AUGUST</v>
      </c>
      <c r="M1369" s="65" t="str">
        <f>"WEEK "&amp;IF(ROUNDUP(DAY(tbl_raw_data[[#This Row],[updated_date]])/7,0)=5,4,ROUNDUP(DAY(tbl_raw_data[[#This Row],[updated_date]])/7,0))</f>
        <v>WEEK 1</v>
      </c>
      <c r="N1369" s="71" t="str">
        <f>UPPER(VLOOKUP(tbl_raw_data[[#This Row],[Analyst]],settings!$A$1:$B$15,2,0))</f>
        <v>HARDIK</v>
      </c>
      <c r="O1369" s="71" t="str">
        <f>TRIM(UPPER(tbl_raw_data[[#This Row],[Outcome]]))</f>
        <v>APPROVE</v>
      </c>
      <c r="P1369" s="71" t="str">
        <f>TRIM(UPPER(tbl_raw_data[[#This Row],[Queue Name]]))</f>
        <v>CONSUMER PRE BUREAU</v>
      </c>
      <c r="Q1369" s="71" t="str">
        <f>IF(tbl_raw_data[[#This Row],[time_taken_in_min]]&lt;=settings!$D$2,"SLA_MET","SLA_NOT_MET")</f>
        <v>SLA_MET</v>
      </c>
    </row>
    <row r="1370" spans="1:17" hidden="1" x14ac:dyDescent="0.3">
      <c r="A1370" s="1" t="s">
        <v>2333</v>
      </c>
      <c r="B1370" s="34">
        <v>45143.447013888886</v>
      </c>
      <c r="C1370" s="38">
        <v>45143.453796296293</v>
      </c>
      <c r="D1370" s="3" t="s">
        <v>10</v>
      </c>
      <c r="E1370" s="3" t="s">
        <v>18</v>
      </c>
      <c r="F1370" s="3" t="s">
        <v>206</v>
      </c>
      <c r="G1370" s="3" t="s">
        <v>30</v>
      </c>
      <c r="H1370" s="84" t="str">
        <f t="shared" si="21"/>
        <v>Reason Unknown</v>
      </c>
      <c r="I1370" s="63">
        <f>(tbl_raw_data[[#This Row],[Date Actioned]])-(tbl_raw_data[[#This Row],[Date Tagged]])</f>
        <v>6.7824074067175388E-3</v>
      </c>
      <c r="J1370" s="66">
        <f>HOUR(tbl_raw_data[[#This Row],[time_taken]])*60+MINUTE(tbl_raw_data[[#This Row],[time_taken]])+SECOND(tbl_raw_data[[#This Row],[time_taken]])/60</f>
        <v>9.7666666666666675</v>
      </c>
      <c r="K1370" s="68">
        <f>DATE(YEAR(tbl_raw_data[[#This Row],[Date Actioned]]),MONTH(tbl_raw_data[[#This Row],[Date Actioned]]),DAY(tbl_raw_data[[#This Row],[Date Actioned]]))</f>
        <v>45143</v>
      </c>
      <c r="L1370" s="65" t="str">
        <f>UPPER(TEXT(tbl_raw_data[[#This Row],[updated_date]],"MMMM"))</f>
        <v>AUGUST</v>
      </c>
      <c r="M1370" s="65" t="str">
        <f>"WEEK "&amp;IF(ROUNDUP(DAY(tbl_raw_data[[#This Row],[updated_date]])/7,0)=5,4,ROUNDUP(DAY(tbl_raw_data[[#This Row],[updated_date]])/7,0))</f>
        <v>WEEK 1</v>
      </c>
      <c r="N1370" s="71" t="str">
        <f>UPPER(VLOOKUP(tbl_raw_data[[#This Row],[Analyst]],settings!$A$1:$B$15,2,0))</f>
        <v>HARDIK</v>
      </c>
      <c r="O1370" s="71" t="str">
        <f>TRIM(UPPER(tbl_raw_data[[#This Row],[Outcome]]))</f>
        <v>APPROVE</v>
      </c>
      <c r="P1370" s="71" t="str">
        <f>TRIM(UPPER(tbl_raw_data[[#This Row],[Queue Name]]))</f>
        <v>CONSUMER PRE BUREAU</v>
      </c>
      <c r="Q1370" s="71" t="str">
        <f>IF(tbl_raw_data[[#This Row],[time_taken_in_min]]&lt;=settings!$D$2,"SLA_MET","SLA_NOT_MET")</f>
        <v>SLA_MET</v>
      </c>
    </row>
    <row r="1371" spans="1:17" hidden="1" x14ac:dyDescent="0.3">
      <c r="A1371" s="5" t="s">
        <v>2334</v>
      </c>
      <c r="B1371" s="36">
        <v>45143.460046296299</v>
      </c>
      <c r="C1371" s="39">
        <v>45143.466666666667</v>
      </c>
      <c r="D1371" s="8" t="s">
        <v>15</v>
      </c>
      <c r="E1371" s="6" t="s">
        <v>8</v>
      </c>
      <c r="F1371" s="8" t="s">
        <v>25</v>
      </c>
      <c r="G1371" s="9"/>
      <c r="H1371" s="84" t="str">
        <f t="shared" si="21"/>
        <v>Reason Unknown</v>
      </c>
      <c r="I1371" s="63">
        <f>(tbl_raw_data[[#This Row],[Date Actioned]])-(tbl_raw_data[[#This Row],[Date Tagged]])</f>
        <v>6.6203703681821935E-3</v>
      </c>
      <c r="J1371" s="66">
        <f>HOUR(tbl_raw_data[[#This Row],[time_taken]])*60+MINUTE(tbl_raw_data[[#This Row],[time_taken]])+SECOND(tbl_raw_data[[#This Row],[time_taken]])/60</f>
        <v>9.5333333333333332</v>
      </c>
      <c r="K1371" s="68">
        <f>DATE(YEAR(tbl_raw_data[[#This Row],[Date Actioned]]),MONTH(tbl_raw_data[[#This Row],[Date Actioned]]),DAY(tbl_raw_data[[#This Row],[Date Actioned]]))</f>
        <v>45143</v>
      </c>
      <c r="L1371" s="65" t="str">
        <f>UPPER(TEXT(tbl_raw_data[[#This Row],[updated_date]],"MMMM"))</f>
        <v>AUGUST</v>
      </c>
      <c r="M1371" s="65" t="str">
        <f>"WEEK "&amp;IF(ROUNDUP(DAY(tbl_raw_data[[#This Row],[updated_date]])/7,0)=5,4,ROUNDUP(DAY(tbl_raw_data[[#This Row],[updated_date]])/7,0))</f>
        <v>WEEK 1</v>
      </c>
      <c r="N1371" s="71" t="str">
        <f>UPPER(VLOOKUP(tbl_raw_data[[#This Row],[Analyst]],settings!$A$1:$B$15,2,0))</f>
        <v>ASIF</v>
      </c>
      <c r="O1371" s="71" t="str">
        <f>TRIM(UPPER(tbl_raw_data[[#This Row],[Outcome]]))</f>
        <v>APPROVE</v>
      </c>
      <c r="P1371" s="71" t="str">
        <f>TRIM(UPPER(tbl_raw_data[[#This Row],[Queue Name]]))</f>
        <v>CONSUMER POST BUREAU</v>
      </c>
      <c r="Q1371" s="71" t="str">
        <f>IF(tbl_raw_data[[#This Row],[time_taken_in_min]]&lt;=settings!$D$2,"SLA_MET","SLA_NOT_MET")</f>
        <v>SLA_MET</v>
      </c>
    </row>
    <row r="1372" spans="1:17" hidden="1" x14ac:dyDescent="0.3">
      <c r="A1372" s="7" t="s">
        <v>2335</v>
      </c>
      <c r="B1372" s="34">
        <v>45143.46130787037</v>
      </c>
      <c r="C1372" s="35">
        <v>45143.469131944446</v>
      </c>
      <c r="D1372" s="2" t="s">
        <v>15</v>
      </c>
      <c r="E1372" s="3" t="s">
        <v>11</v>
      </c>
      <c r="F1372" s="2" t="s">
        <v>25</v>
      </c>
      <c r="G1372" s="4"/>
      <c r="H1372" s="84" t="str">
        <f t="shared" si="21"/>
        <v>Reason Unknown</v>
      </c>
      <c r="I1372" s="63">
        <f>(tbl_raw_data[[#This Row],[Date Actioned]])-(tbl_raw_data[[#This Row],[Date Tagged]])</f>
        <v>7.8240740767796524E-3</v>
      </c>
      <c r="J1372" s="66">
        <f>HOUR(tbl_raw_data[[#This Row],[time_taken]])*60+MINUTE(tbl_raw_data[[#This Row],[time_taken]])+SECOND(tbl_raw_data[[#This Row],[time_taken]])/60</f>
        <v>11.266666666666667</v>
      </c>
      <c r="K1372" s="68">
        <f>DATE(YEAR(tbl_raw_data[[#This Row],[Date Actioned]]),MONTH(tbl_raw_data[[#This Row],[Date Actioned]]),DAY(tbl_raw_data[[#This Row],[Date Actioned]]))</f>
        <v>45143</v>
      </c>
      <c r="L1372" s="65" t="str">
        <f>UPPER(TEXT(tbl_raw_data[[#This Row],[updated_date]],"MMMM"))</f>
        <v>AUGUST</v>
      </c>
      <c r="M1372" s="65" t="str">
        <f>"WEEK "&amp;IF(ROUNDUP(DAY(tbl_raw_data[[#This Row],[updated_date]])/7,0)=5,4,ROUNDUP(DAY(tbl_raw_data[[#This Row],[updated_date]])/7,0))</f>
        <v>WEEK 1</v>
      </c>
      <c r="N1372" s="71" t="str">
        <f>UPPER(VLOOKUP(tbl_raw_data[[#This Row],[Analyst]],settings!$A$1:$B$15,2,0))</f>
        <v>ASIF</v>
      </c>
      <c r="O1372" s="71" t="str">
        <f>TRIM(UPPER(tbl_raw_data[[#This Row],[Outcome]]))</f>
        <v>APPROVE</v>
      </c>
      <c r="P1372" s="71" t="str">
        <f>TRIM(UPPER(tbl_raw_data[[#This Row],[Queue Name]]))</f>
        <v>CONSUMER EXISTING</v>
      </c>
      <c r="Q1372" s="71" t="str">
        <f>IF(tbl_raw_data[[#This Row],[time_taken_in_min]]&lt;=settings!$D$2,"SLA_MET","SLA_NOT_MET")</f>
        <v>SLA_MET</v>
      </c>
    </row>
    <row r="1373" spans="1:17" hidden="1" x14ac:dyDescent="0.3">
      <c r="A1373" s="1" t="s">
        <v>2336</v>
      </c>
      <c r="B1373" s="36">
        <v>45143.461817129632</v>
      </c>
      <c r="C1373" s="39">
        <v>45143.472974537035</v>
      </c>
      <c r="D1373" s="8" t="s">
        <v>15</v>
      </c>
      <c r="E1373" s="6" t="s">
        <v>11</v>
      </c>
      <c r="F1373" s="8" t="s">
        <v>114</v>
      </c>
      <c r="G1373" s="9"/>
      <c r="H1373" s="84" t="str">
        <f t="shared" si="21"/>
        <v>Reason Unknown</v>
      </c>
      <c r="I1373" s="63">
        <f>(tbl_raw_data[[#This Row],[Date Actioned]])-(tbl_raw_data[[#This Row],[Date Tagged]])</f>
        <v>1.1157407403516117E-2</v>
      </c>
      <c r="J1373" s="66">
        <f>HOUR(tbl_raw_data[[#This Row],[time_taken]])*60+MINUTE(tbl_raw_data[[#This Row],[time_taken]])+SECOND(tbl_raw_data[[#This Row],[time_taken]])/60</f>
        <v>16.066666666666666</v>
      </c>
      <c r="K1373" s="68">
        <f>DATE(YEAR(tbl_raw_data[[#This Row],[Date Actioned]]),MONTH(tbl_raw_data[[#This Row],[Date Actioned]]),DAY(tbl_raw_data[[#This Row],[Date Actioned]]))</f>
        <v>45143</v>
      </c>
      <c r="L1373" s="65" t="str">
        <f>UPPER(TEXT(tbl_raw_data[[#This Row],[updated_date]],"MMMM"))</f>
        <v>AUGUST</v>
      </c>
      <c r="M1373" s="65" t="str">
        <f>"WEEK "&amp;IF(ROUNDUP(DAY(tbl_raw_data[[#This Row],[updated_date]])/7,0)=5,4,ROUNDUP(DAY(tbl_raw_data[[#This Row],[updated_date]])/7,0))</f>
        <v>WEEK 1</v>
      </c>
      <c r="N1373" s="71" t="str">
        <f>UPPER(VLOOKUP(tbl_raw_data[[#This Row],[Analyst]],settings!$A$1:$B$15,2,0))</f>
        <v>FARDIN</v>
      </c>
      <c r="O1373" s="71" t="str">
        <f>TRIM(UPPER(tbl_raw_data[[#This Row],[Outcome]]))</f>
        <v>APPROVE</v>
      </c>
      <c r="P1373" s="71" t="str">
        <f>TRIM(UPPER(tbl_raw_data[[#This Row],[Queue Name]]))</f>
        <v>CONSUMER EXISTING</v>
      </c>
      <c r="Q1373" s="71" t="str">
        <f>IF(tbl_raw_data[[#This Row],[time_taken_in_min]]&lt;=settings!$D$2,"SLA_MET","SLA_NOT_MET")</f>
        <v>SLA_MET</v>
      </c>
    </row>
    <row r="1374" spans="1:17" hidden="1" x14ac:dyDescent="0.3">
      <c r="A1374" s="5" t="s">
        <v>2337</v>
      </c>
      <c r="B1374" s="34">
        <v>45143.465682870374</v>
      </c>
      <c r="C1374" s="38">
        <v>45143.46733796296</v>
      </c>
      <c r="D1374" s="3" t="s">
        <v>10</v>
      </c>
      <c r="E1374" s="3" t="s">
        <v>11</v>
      </c>
      <c r="F1374" s="3" t="s">
        <v>207</v>
      </c>
      <c r="G1374" s="3" t="s">
        <v>15</v>
      </c>
      <c r="H1374" s="84" t="str">
        <f t="shared" si="21"/>
        <v>Reason Unknown</v>
      </c>
      <c r="I1374" s="63">
        <f>(tbl_raw_data[[#This Row],[Date Actioned]])-(tbl_raw_data[[#This Row],[Date Tagged]])</f>
        <v>1.6550925865885802E-3</v>
      </c>
      <c r="J1374" s="66">
        <f>HOUR(tbl_raw_data[[#This Row],[time_taken]])*60+MINUTE(tbl_raw_data[[#This Row],[time_taken]])+SECOND(tbl_raw_data[[#This Row],[time_taken]])/60</f>
        <v>2.3833333333333333</v>
      </c>
      <c r="K1374" s="68">
        <f>DATE(YEAR(tbl_raw_data[[#This Row],[Date Actioned]]),MONTH(tbl_raw_data[[#This Row],[Date Actioned]]),DAY(tbl_raw_data[[#This Row],[Date Actioned]]))</f>
        <v>45143</v>
      </c>
      <c r="L1374" s="65" t="str">
        <f>UPPER(TEXT(tbl_raw_data[[#This Row],[updated_date]],"MMMM"))</f>
        <v>AUGUST</v>
      </c>
      <c r="M1374" s="65" t="str">
        <f>"WEEK "&amp;IF(ROUNDUP(DAY(tbl_raw_data[[#This Row],[updated_date]])/7,0)=5,4,ROUNDUP(DAY(tbl_raw_data[[#This Row],[updated_date]])/7,0))</f>
        <v>WEEK 1</v>
      </c>
      <c r="N1374" s="71" t="str">
        <f>UPPER(VLOOKUP(tbl_raw_data[[#This Row],[Analyst]],settings!$A$1:$B$15,2,0))</f>
        <v>RAJ</v>
      </c>
      <c r="O1374" s="71" t="str">
        <f>TRIM(UPPER(tbl_raw_data[[#This Row],[Outcome]]))</f>
        <v>APPROVE</v>
      </c>
      <c r="P1374" s="71" t="str">
        <f>TRIM(UPPER(tbl_raw_data[[#This Row],[Queue Name]]))</f>
        <v>CONSUMER EXISTING</v>
      </c>
      <c r="Q1374" s="71" t="str">
        <f>IF(tbl_raw_data[[#This Row],[time_taken_in_min]]&lt;=settings!$D$2,"SLA_MET","SLA_NOT_MET")</f>
        <v>SLA_MET</v>
      </c>
    </row>
    <row r="1375" spans="1:17" hidden="1" x14ac:dyDescent="0.3">
      <c r="A1375" s="7" t="s">
        <v>2338</v>
      </c>
      <c r="B1375" s="36">
        <v>45143.469467592593</v>
      </c>
      <c r="C1375" s="39">
        <v>45143.476886574077</v>
      </c>
      <c r="D1375" s="8" t="s">
        <v>15</v>
      </c>
      <c r="E1375" s="6" t="s">
        <v>11</v>
      </c>
      <c r="F1375" s="8" t="s">
        <v>25</v>
      </c>
      <c r="G1375" s="9"/>
      <c r="H1375" s="84" t="str">
        <f t="shared" si="21"/>
        <v>Reason Unknown</v>
      </c>
      <c r="I1375" s="63">
        <f>(tbl_raw_data[[#This Row],[Date Actioned]])-(tbl_raw_data[[#This Row],[Date Tagged]])</f>
        <v>7.4189814840792678E-3</v>
      </c>
      <c r="J1375" s="66">
        <f>HOUR(tbl_raw_data[[#This Row],[time_taken]])*60+MINUTE(tbl_raw_data[[#This Row],[time_taken]])+SECOND(tbl_raw_data[[#This Row],[time_taken]])/60</f>
        <v>10.683333333333334</v>
      </c>
      <c r="K1375" s="68">
        <f>DATE(YEAR(tbl_raw_data[[#This Row],[Date Actioned]]),MONTH(tbl_raw_data[[#This Row],[Date Actioned]]),DAY(tbl_raw_data[[#This Row],[Date Actioned]]))</f>
        <v>45143</v>
      </c>
      <c r="L1375" s="65" t="str">
        <f>UPPER(TEXT(tbl_raw_data[[#This Row],[updated_date]],"MMMM"))</f>
        <v>AUGUST</v>
      </c>
      <c r="M1375" s="65" t="str">
        <f>"WEEK "&amp;IF(ROUNDUP(DAY(tbl_raw_data[[#This Row],[updated_date]])/7,0)=5,4,ROUNDUP(DAY(tbl_raw_data[[#This Row],[updated_date]])/7,0))</f>
        <v>WEEK 1</v>
      </c>
      <c r="N1375" s="71" t="str">
        <f>UPPER(VLOOKUP(tbl_raw_data[[#This Row],[Analyst]],settings!$A$1:$B$15,2,0))</f>
        <v>ASIF</v>
      </c>
      <c r="O1375" s="71" t="str">
        <f>TRIM(UPPER(tbl_raw_data[[#This Row],[Outcome]]))</f>
        <v>APPROVE</v>
      </c>
      <c r="P1375" s="71" t="str">
        <f>TRIM(UPPER(tbl_raw_data[[#This Row],[Queue Name]]))</f>
        <v>CONSUMER EXISTING</v>
      </c>
      <c r="Q1375" s="71" t="str">
        <f>IF(tbl_raw_data[[#This Row],[time_taken_in_min]]&lt;=settings!$D$2,"SLA_MET","SLA_NOT_MET")</f>
        <v>SLA_MET</v>
      </c>
    </row>
    <row r="1376" spans="1:17" hidden="1" x14ac:dyDescent="0.3">
      <c r="A1376" s="1" t="s">
        <v>2339</v>
      </c>
      <c r="B1376" s="34">
        <v>45143.478703703702</v>
      </c>
      <c r="C1376" s="35">
        <v>45143.481076388889</v>
      </c>
      <c r="D1376" s="2" t="s">
        <v>15</v>
      </c>
      <c r="E1376" s="3" t="s">
        <v>11</v>
      </c>
      <c r="F1376" s="2" t="s">
        <v>9</v>
      </c>
      <c r="G1376" s="4"/>
      <c r="H1376" s="84" t="str">
        <f t="shared" si="21"/>
        <v>Reason Unknown</v>
      </c>
      <c r="I1376" s="63">
        <f>(tbl_raw_data[[#This Row],[Date Actioned]])-(tbl_raw_data[[#This Row],[Date Tagged]])</f>
        <v>2.3726851868559606E-3</v>
      </c>
      <c r="J1376" s="66">
        <f>HOUR(tbl_raw_data[[#This Row],[time_taken]])*60+MINUTE(tbl_raw_data[[#This Row],[time_taken]])+SECOND(tbl_raw_data[[#This Row],[time_taken]])/60</f>
        <v>3.4166666666666665</v>
      </c>
      <c r="K1376" s="68">
        <f>DATE(YEAR(tbl_raw_data[[#This Row],[Date Actioned]]),MONTH(tbl_raw_data[[#This Row],[Date Actioned]]),DAY(tbl_raw_data[[#This Row],[Date Actioned]]))</f>
        <v>45143</v>
      </c>
      <c r="L1376" s="65" t="str">
        <f>UPPER(TEXT(tbl_raw_data[[#This Row],[updated_date]],"MMMM"))</f>
        <v>AUGUST</v>
      </c>
      <c r="M1376" s="65" t="str">
        <f>"WEEK "&amp;IF(ROUNDUP(DAY(tbl_raw_data[[#This Row],[updated_date]])/7,0)=5,4,ROUNDUP(DAY(tbl_raw_data[[#This Row],[updated_date]])/7,0))</f>
        <v>WEEK 1</v>
      </c>
      <c r="N1376" s="71" t="str">
        <f>UPPER(VLOOKUP(tbl_raw_data[[#This Row],[Analyst]],settings!$A$1:$B$15,2,0))</f>
        <v>QUADIR</v>
      </c>
      <c r="O1376" s="71" t="str">
        <f>TRIM(UPPER(tbl_raw_data[[#This Row],[Outcome]]))</f>
        <v>APPROVE</v>
      </c>
      <c r="P1376" s="71" t="str">
        <f>TRIM(UPPER(tbl_raw_data[[#This Row],[Queue Name]]))</f>
        <v>CONSUMER EXISTING</v>
      </c>
      <c r="Q1376" s="71" t="str">
        <f>IF(tbl_raw_data[[#This Row],[time_taken_in_min]]&lt;=settings!$D$2,"SLA_MET","SLA_NOT_MET")</f>
        <v>SLA_MET</v>
      </c>
    </row>
    <row r="1377" spans="1:17" hidden="1" x14ac:dyDescent="0.3">
      <c r="A1377" s="5" t="s">
        <v>2340</v>
      </c>
      <c r="B1377" s="36">
        <v>45143.48265046296</v>
      </c>
      <c r="C1377" s="37">
        <v>45143.484583333331</v>
      </c>
      <c r="D1377" s="6" t="s">
        <v>10</v>
      </c>
      <c r="E1377" s="6" t="s">
        <v>11</v>
      </c>
      <c r="F1377" s="6" t="s">
        <v>206</v>
      </c>
      <c r="G1377" s="6" t="s">
        <v>15</v>
      </c>
      <c r="H1377" s="84" t="str">
        <f t="shared" si="21"/>
        <v>Reason Unknown</v>
      </c>
      <c r="I1377" s="63">
        <f>(tbl_raw_data[[#This Row],[Date Actioned]])-(tbl_raw_data[[#This Row],[Date Tagged]])</f>
        <v>1.9328703710925765E-3</v>
      </c>
      <c r="J1377" s="66">
        <f>HOUR(tbl_raw_data[[#This Row],[time_taken]])*60+MINUTE(tbl_raw_data[[#This Row],[time_taken]])+SECOND(tbl_raw_data[[#This Row],[time_taken]])/60</f>
        <v>2.7833333333333332</v>
      </c>
      <c r="K1377" s="68">
        <f>DATE(YEAR(tbl_raw_data[[#This Row],[Date Actioned]]),MONTH(tbl_raw_data[[#This Row],[Date Actioned]]),DAY(tbl_raw_data[[#This Row],[Date Actioned]]))</f>
        <v>45143</v>
      </c>
      <c r="L1377" s="65" t="str">
        <f>UPPER(TEXT(tbl_raw_data[[#This Row],[updated_date]],"MMMM"))</f>
        <v>AUGUST</v>
      </c>
      <c r="M1377" s="65" t="str">
        <f>"WEEK "&amp;IF(ROUNDUP(DAY(tbl_raw_data[[#This Row],[updated_date]])/7,0)=5,4,ROUNDUP(DAY(tbl_raw_data[[#This Row],[updated_date]])/7,0))</f>
        <v>WEEK 1</v>
      </c>
      <c r="N1377" s="71" t="str">
        <f>UPPER(VLOOKUP(tbl_raw_data[[#This Row],[Analyst]],settings!$A$1:$B$15,2,0))</f>
        <v>HARDIK</v>
      </c>
      <c r="O1377" s="71" t="str">
        <f>TRIM(UPPER(tbl_raw_data[[#This Row],[Outcome]]))</f>
        <v>APPROVE</v>
      </c>
      <c r="P1377" s="71" t="str">
        <f>TRIM(UPPER(tbl_raw_data[[#This Row],[Queue Name]]))</f>
        <v>CONSUMER EXISTING</v>
      </c>
      <c r="Q1377" s="71" t="str">
        <f>IF(tbl_raw_data[[#This Row],[time_taken_in_min]]&lt;=settings!$D$2,"SLA_MET","SLA_NOT_MET")</f>
        <v>SLA_MET</v>
      </c>
    </row>
    <row r="1378" spans="1:17" hidden="1" x14ac:dyDescent="0.3">
      <c r="A1378" s="7" t="s">
        <v>2341</v>
      </c>
      <c r="B1378" s="34">
        <v>45143.491400462961</v>
      </c>
      <c r="C1378" s="38">
        <v>45143.493437500001</v>
      </c>
      <c r="D1378" s="3" t="s">
        <v>10</v>
      </c>
      <c r="E1378" s="3" t="s">
        <v>11</v>
      </c>
      <c r="F1378" s="3" t="s">
        <v>207</v>
      </c>
      <c r="G1378" s="3" t="s">
        <v>15</v>
      </c>
      <c r="H1378" s="84" t="str">
        <f t="shared" si="21"/>
        <v>Reason Unknown</v>
      </c>
      <c r="I1378" s="63">
        <f>(tbl_raw_data[[#This Row],[Date Actioned]])-(tbl_raw_data[[#This Row],[Date Tagged]])</f>
        <v>2.0370370402815752E-3</v>
      </c>
      <c r="J1378" s="66">
        <f>HOUR(tbl_raw_data[[#This Row],[time_taken]])*60+MINUTE(tbl_raw_data[[#This Row],[time_taken]])+SECOND(tbl_raw_data[[#This Row],[time_taken]])/60</f>
        <v>2.9333333333333336</v>
      </c>
      <c r="K1378" s="68">
        <f>DATE(YEAR(tbl_raw_data[[#This Row],[Date Actioned]]),MONTH(tbl_raw_data[[#This Row],[Date Actioned]]),DAY(tbl_raw_data[[#This Row],[Date Actioned]]))</f>
        <v>45143</v>
      </c>
      <c r="L1378" s="65" t="str">
        <f>UPPER(TEXT(tbl_raw_data[[#This Row],[updated_date]],"MMMM"))</f>
        <v>AUGUST</v>
      </c>
      <c r="M1378" s="65" t="str">
        <f>"WEEK "&amp;IF(ROUNDUP(DAY(tbl_raw_data[[#This Row],[updated_date]])/7,0)=5,4,ROUNDUP(DAY(tbl_raw_data[[#This Row],[updated_date]])/7,0))</f>
        <v>WEEK 1</v>
      </c>
      <c r="N1378" s="71" t="str">
        <f>UPPER(VLOOKUP(tbl_raw_data[[#This Row],[Analyst]],settings!$A$1:$B$15,2,0))</f>
        <v>RAJ</v>
      </c>
      <c r="O1378" s="71" t="str">
        <f>TRIM(UPPER(tbl_raw_data[[#This Row],[Outcome]]))</f>
        <v>APPROVE</v>
      </c>
      <c r="P1378" s="71" t="str">
        <f>TRIM(UPPER(tbl_raw_data[[#This Row],[Queue Name]]))</f>
        <v>CONSUMER EXISTING</v>
      </c>
      <c r="Q1378" s="71" t="str">
        <f>IF(tbl_raw_data[[#This Row],[time_taken_in_min]]&lt;=settings!$D$2,"SLA_MET","SLA_NOT_MET")</f>
        <v>SLA_MET</v>
      </c>
    </row>
    <row r="1379" spans="1:17" hidden="1" x14ac:dyDescent="0.3">
      <c r="A1379" s="1" t="s">
        <v>2342</v>
      </c>
      <c r="B1379" s="36">
        <v>45143.492847222224</v>
      </c>
      <c r="C1379" s="37">
        <v>45143.496851851851</v>
      </c>
      <c r="D1379" s="6" t="s">
        <v>10</v>
      </c>
      <c r="E1379" s="6" t="s">
        <v>18</v>
      </c>
      <c r="F1379" s="6" t="s">
        <v>206</v>
      </c>
      <c r="G1379" s="6" t="s">
        <v>16</v>
      </c>
      <c r="H1379" s="84" t="str">
        <f t="shared" si="21"/>
        <v>Reason Unknown</v>
      </c>
      <c r="I1379" s="63">
        <f>(tbl_raw_data[[#This Row],[Date Actioned]])-(tbl_raw_data[[#This Row],[Date Tagged]])</f>
        <v>4.0046296271611936E-3</v>
      </c>
      <c r="J1379" s="66">
        <f>HOUR(tbl_raw_data[[#This Row],[time_taken]])*60+MINUTE(tbl_raw_data[[#This Row],[time_taken]])+SECOND(tbl_raw_data[[#This Row],[time_taken]])/60</f>
        <v>5.7666666666666666</v>
      </c>
      <c r="K1379" s="68">
        <f>DATE(YEAR(tbl_raw_data[[#This Row],[Date Actioned]]),MONTH(tbl_raw_data[[#This Row],[Date Actioned]]),DAY(tbl_raw_data[[#This Row],[Date Actioned]]))</f>
        <v>45143</v>
      </c>
      <c r="L1379" s="65" t="str">
        <f>UPPER(TEXT(tbl_raw_data[[#This Row],[updated_date]],"MMMM"))</f>
        <v>AUGUST</v>
      </c>
      <c r="M1379" s="65" t="str">
        <f>"WEEK "&amp;IF(ROUNDUP(DAY(tbl_raw_data[[#This Row],[updated_date]])/7,0)=5,4,ROUNDUP(DAY(tbl_raw_data[[#This Row],[updated_date]])/7,0))</f>
        <v>WEEK 1</v>
      </c>
      <c r="N1379" s="71" t="str">
        <f>UPPER(VLOOKUP(tbl_raw_data[[#This Row],[Analyst]],settings!$A$1:$B$15,2,0))</f>
        <v>HARDIK</v>
      </c>
      <c r="O1379" s="71" t="str">
        <f>TRIM(UPPER(tbl_raw_data[[#This Row],[Outcome]]))</f>
        <v>APPROVE</v>
      </c>
      <c r="P1379" s="71" t="str">
        <f>TRIM(UPPER(tbl_raw_data[[#This Row],[Queue Name]]))</f>
        <v>CONSUMER PRE BUREAU</v>
      </c>
      <c r="Q1379" s="71" t="str">
        <f>IF(tbl_raw_data[[#This Row],[time_taken_in_min]]&lt;=settings!$D$2,"SLA_MET","SLA_NOT_MET")</f>
        <v>SLA_MET</v>
      </c>
    </row>
    <row r="1380" spans="1:17" hidden="1" x14ac:dyDescent="0.3">
      <c r="A1380" s="5" t="s">
        <v>2343</v>
      </c>
      <c r="B1380" s="34">
        <v>45143.498969907407</v>
      </c>
      <c r="C1380" s="35">
        <v>45143.502314814818</v>
      </c>
      <c r="D1380" s="2" t="s">
        <v>15</v>
      </c>
      <c r="E1380" s="3" t="s">
        <v>11</v>
      </c>
      <c r="F1380" s="2" t="s">
        <v>21</v>
      </c>
      <c r="G1380" s="4"/>
      <c r="H1380" s="84" t="str">
        <f t="shared" si="21"/>
        <v>Reason Unknown</v>
      </c>
      <c r="I1380" s="63">
        <f>(tbl_raw_data[[#This Row],[Date Actioned]])-(tbl_raw_data[[#This Row],[Date Tagged]])</f>
        <v>3.3449074107920751E-3</v>
      </c>
      <c r="J1380" s="66">
        <f>HOUR(tbl_raw_data[[#This Row],[time_taken]])*60+MINUTE(tbl_raw_data[[#This Row],[time_taken]])+SECOND(tbl_raw_data[[#This Row],[time_taken]])/60</f>
        <v>4.8166666666666664</v>
      </c>
      <c r="K1380" s="68">
        <f>DATE(YEAR(tbl_raw_data[[#This Row],[Date Actioned]]),MONTH(tbl_raw_data[[#This Row],[Date Actioned]]),DAY(tbl_raw_data[[#This Row],[Date Actioned]]))</f>
        <v>45143</v>
      </c>
      <c r="L1380" s="65" t="str">
        <f>UPPER(TEXT(tbl_raw_data[[#This Row],[updated_date]],"MMMM"))</f>
        <v>AUGUST</v>
      </c>
      <c r="M1380" s="65" t="str">
        <f>"WEEK "&amp;IF(ROUNDUP(DAY(tbl_raw_data[[#This Row],[updated_date]])/7,0)=5,4,ROUNDUP(DAY(tbl_raw_data[[#This Row],[updated_date]])/7,0))</f>
        <v>WEEK 1</v>
      </c>
      <c r="N1380" s="71" t="str">
        <f>UPPER(VLOOKUP(tbl_raw_data[[#This Row],[Analyst]],settings!$A$1:$B$15,2,0))</f>
        <v>SHAHID</v>
      </c>
      <c r="O1380" s="71" t="str">
        <f>TRIM(UPPER(tbl_raw_data[[#This Row],[Outcome]]))</f>
        <v>APPROVE</v>
      </c>
      <c r="P1380" s="71" t="str">
        <f>TRIM(UPPER(tbl_raw_data[[#This Row],[Queue Name]]))</f>
        <v>CONSUMER EXISTING</v>
      </c>
      <c r="Q1380" s="71" t="str">
        <f>IF(tbl_raw_data[[#This Row],[time_taken_in_min]]&lt;=settings!$D$2,"SLA_MET","SLA_NOT_MET")</f>
        <v>SLA_MET</v>
      </c>
    </row>
    <row r="1381" spans="1:17" hidden="1" x14ac:dyDescent="0.3">
      <c r="A1381" s="7" t="s">
        <v>2344</v>
      </c>
      <c r="B1381" s="36">
        <v>45143.503530092596</v>
      </c>
      <c r="C1381" s="39">
        <v>45143.512060185189</v>
      </c>
      <c r="D1381" s="8" t="s">
        <v>15</v>
      </c>
      <c r="E1381" s="6" t="s">
        <v>11</v>
      </c>
      <c r="F1381" s="8" t="s">
        <v>114</v>
      </c>
      <c r="G1381" s="9"/>
      <c r="H1381" s="84" t="str">
        <f t="shared" si="21"/>
        <v>Reason Unknown</v>
      </c>
      <c r="I1381" s="63">
        <f>(tbl_raw_data[[#This Row],[Date Actioned]])-(tbl_raw_data[[#This Row],[Date Tagged]])</f>
        <v>8.5300925929914229E-3</v>
      </c>
      <c r="J1381" s="66">
        <f>HOUR(tbl_raw_data[[#This Row],[time_taken]])*60+MINUTE(tbl_raw_data[[#This Row],[time_taken]])+SECOND(tbl_raw_data[[#This Row],[time_taken]])/60</f>
        <v>12.283333333333333</v>
      </c>
      <c r="K1381" s="68">
        <f>DATE(YEAR(tbl_raw_data[[#This Row],[Date Actioned]]),MONTH(tbl_raw_data[[#This Row],[Date Actioned]]),DAY(tbl_raw_data[[#This Row],[Date Actioned]]))</f>
        <v>45143</v>
      </c>
      <c r="L1381" s="65" t="str">
        <f>UPPER(TEXT(tbl_raw_data[[#This Row],[updated_date]],"MMMM"))</f>
        <v>AUGUST</v>
      </c>
      <c r="M1381" s="65" t="str">
        <f>"WEEK "&amp;IF(ROUNDUP(DAY(tbl_raw_data[[#This Row],[updated_date]])/7,0)=5,4,ROUNDUP(DAY(tbl_raw_data[[#This Row],[updated_date]])/7,0))</f>
        <v>WEEK 1</v>
      </c>
      <c r="N1381" s="71" t="str">
        <f>UPPER(VLOOKUP(tbl_raw_data[[#This Row],[Analyst]],settings!$A$1:$B$15,2,0))</f>
        <v>FARDIN</v>
      </c>
      <c r="O1381" s="71" t="str">
        <f>TRIM(UPPER(tbl_raw_data[[#This Row],[Outcome]]))</f>
        <v>APPROVE</v>
      </c>
      <c r="P1381" s="71" t="str">
        <f>TRIM(UPPER(tbl_raw_data[[#This Row],[Queue Name]]))</f>
        <v>CONSUMER EXISTING</v>
      </c>
      <c r="Q1381" s="71" t="str">
        <f>IF(tbl_raw_data[[#This Row],[time_taken_in_min]]&lt;=settings!$D$2,"SLA_MET","SLA_NOT_MET")</f>
        <v>SLA_MET</v>
      </c>
    </row>
    <row r="1382" spans="1:17" hidden="1" x14ac:dyDescent="0.3">
      <c r="A1382" s="1" t="s">
        <v>2345</v>
      </c>
      <c r="B1382" s="34">
        <v>45143.503750000003</v>
      </c>
      <c r="C1382" s="38">
        <v>45143.505428240744</v>
      </c>
      <c r="D1382" s="3" t="s">
        <v>10</v>
      </c>
      <c r="E1382" s="3" t="s">
        <v>18</v>
      </c>
      <c r="F1382" s="3" t="s">
        <v>25</v>
      </c>
      <c r="G1382" s="3" t="s">
        <v>30</v>
      </c>
      <c r="H1382" s="84" t="str">
        <f t="shared" si="21"/>
        <v>Reason Unknown</v>
      </c>
      <c r="I1382" s="63">
        <f>(tbl_raw_data[[#This Row],[Date Actioned]])-(tbl_raw_data[[#This Row],[Date Tagged]])</f>
        <v>1.6782407401478849E-3</v>
      </c>
      <c r="J1382" s="66">
        <f>HOUR(tbl_raw_data[[#This Row],[time_taken]])*60+MINUTE(tbl_raw_data[[#This Row],[time_taken]])+SECOND(tbl_raw_data[[#This Row],[time_taken]])/60</f>
        <v>2.4166666666666665</v>
      </c>
      <c r="K1382" s="68">
        <f>DATE(YEAR(tbl_raw_data[[#This Row],[Date Actioned]]),MONTH(tbl_raw_data[[#This Row],[Date Actioned]]),DAY(tbl_raw_data[[#This Row],[Date Actioned]]))</f>
        <v>45143</v>
      </c>
      <c r="L1382" s="65" t="str">
        <f>UPPER(TEXT(tbl_raw_data[[#This Row],[updated_date]],"MMMM"))</f>
        <v>AUGUST</v>
      </c>
      <c r="M1382" s="65" t="str">
        <f>"WEEK "&amp;IF(ROUNDUP(DAY(tbl_raw_data[[#This Row],[updated_date]])/7,0)=5,4,ROUNDUP(DAY(tbl_raw_data[[#This Row],[updated_date]])/7,0))</f>
        <v>WEEK 1</v>
      </c>
      <c r="N1382" s="71" t="str">
        <f>UPPER(VLOOKUP(tbl_raw_data[[#This Row],[Analyst]],settings!$A$1:$B$15,2,0))</f>
        <v>ASIF</v>
      </c>
      <c r="O1382" s="71" t="str">
        <f>TRIM(UPPER(tbl_raw_data[[#This Row],[Outcome]]))</f>
        <v>APPROVE</v>
      </c>
      <c r="P1382" s="71" t="str">
        <f>TRIM(UPPER(tbl_raw_data[[#This Row],[Queue Name]]))</f>
        <v>CONSUMER PRE BUREAU</v>
      </c>
      <c r="Q1382" s="71" t="str">
        <f>IF(tbl_raw_data[[#This Row],[time_taken_in_min]]&lt;=settings!$D$2,"SLA_MET","SLA_NOT_MET")</f>
        <v>SLA_MET</v>
      </c>
    </row>
    <row r="1383" spans="1:17" hidden="1" x14ac:dyDescent="0.3">
      <c r="A1383" s="5" t="s">
        <v>2346</v>
      </c>
      <c r="B1383" s="36">
        <v>45143.505208333336</v>
      </c>
      <c r="C1383" s="37">
        <v>45143.509004629632</v>
      </c>
      <c r="D1383" s="6" t="s">
        <v>10</v>
      </c>
      <c r="E1383" s="6" t="s">
        <v>11</v>
      </c>
      <c r="F1383" s="6" t="s">
        <v>206</v>
      </c>
      <c r="G1383" s="6" t="s">
        <v>15</v>
      </c>
      <c r="H1383" s="84" t="str">
        <f t="shared" si="21"/>
        <v>Reason Unknown</v>
      </c>
      <c r="I1383" s="63">
        <f>(tbl_raw_data[[#This Row],[Date Actioned]])-(tbl_raw_data[[#This Row],[Date Tagged]])</f>
        <v>3.796296296059154E-3</v>
      </c>
      <c r="J1383" s="66">
        <f>HOUR(tbl_raw_data[[#This Row],[time_taken]])*60+MINUTE(tbl_raw_data[[#This Row],[time_taken]])+SECOND(tbl_raw_data[[#This Row],[time_taken]])/60</f>
        <v>5.4666666666666668</v>
      </c>
      <c r="K1383" s="68">
        <f>DATE(YEAR(tbl_raw_data[[#This Row],[Date Actioned]]),MONTH(tbl_raw_data[[#This Row],[Date Actioned]]),DAY(tbl_raw_data[[#This Row],[Date Actioned]]))</f>
        <v>45143</v>
      </c>
      <c r="L1383" s="65" t="str">
        <f>UPPER(TEXT(tbl_raw_data[[#This Row],[updated_date]],"MMMM"))</f>
        <v>AUGUST</v>
      </c>
      <c r="M1383" s="65" t="str">
        <f>"WEEK "&amp;IF(ROUNDUP(DAY(tbl_raw_data[[#This Row],[updated_date]])/7,0)=5,4,ROUNDUP(DAY(tbl_raw_data[[#This Row],[updated_date]])/7,0))</f>
        <v>WEEK 1</v>
      </c>
      <c r="N1383" s="71" t="str">
        <f>UPPER(VLOOKUP(tbl_raw_data[[#This Row],[Analyst]],settings!$A$1:$B$15,2,0))</f>
        <v>HARDIK</v>
      </c>
      <c r="O1383" s="71" t="str">
        <f>TRIM(UPPER(tbl_raw_data[[#This Row],[Outcome]]))</f>
        <v>APPROVE</v>
      </c>
      <c r="P1383" s="71" t="str">
        <f>TRIM(UPPER(tbl_raw_data[[#This Row],[Queue Name]]))</f>
        <v>CONSUMER EXISTING</v>
      </c>
      <c r="Q1383" s="71" t="str">
        <f>IF(tbl_raw_data[[#This Row],[time_taken_in_min]]&lt;=settings!$D$2,"SLA_MET","SLA_NOT_MET")</f>
        <v>SLA_MET</v>
      </c>
    </row>
    <row r="1384" spans="1:17" hidden="1" x14ac:dyDescent="0.3">
      <c r="A1384" s="7" t="s">
        <v>2347</v>
      </c>
      <c r="B1384" s="34">
        <v>45143.509745370371</v>
      </c>
      <c r="C1384" s="38">
        <v>45143.513796296298</v>
      </c>
      <c r="D1384" s="3" t="s">
        <v>10</v>
      </c>
      <c r="E1384" s="3" t="s">
        <v>11</v>
      </c>
      <c r="F1384" s="3" t="s">
        <v>206</v>
      </c>
      <c r="G1384" s="3" t="s">
        <v>15</v>
      </c>
      <c r="H1384" s="84" t="str">
        <f t="shared" si="21"/>
        <v>Reason Unknown</v>
      </c>
      <c r="I1384" s="63">
        <f>(tbl_raw_data[[#This Row],[Date Actioned]])-(tbl_raw_data[[#This Row],[Date Tagged]])</f>
        <v>4.0509259270038456E-3</v>
      </c>
      <c r="J1384" s="66">
        <f>HOUR(tbl_raw_data[[#This Row],[time_taken]])*60+MINUTE(tbl_raw_data[[#This Row],[time_taken]])+SECOND(tbl_raw_data[[#This Row],[time_taken]])/60</f>
        <v>5.833333333333333</v>
      </c>
      <c r="K1384" s="68">
        <f>DATE(YEAR(tbl_raw_data[[#This Row],[Date Actioned]]),MONTH(tbl_raw_data[[#This Row],[Date Actioned]]),DAY(tbl_raw_data[[#This Row],[Date Actioned]]))</f>
        <v>45143</v>
      </c>
      <c r="L1384" s="65" t="str">
        <f>UPPER(TEXT(tbl_raw_data[[#This Row],[updated_date]],"MMMM"))</f>
        <v>AUGUST</v>
      </c>
      <c r="M1384" s="65" t="str">
        <f>"WEEK "&amp;IF(ROUNDUP(DAY(tbl_raw_data[[#This Row],[updated_date]])/7,0)=5,4,ROUNDUP(DAY(tbl_raw_data[[#This Row],[updated_date]])/7,0))</f>
        <v>WEEK 1</v>
      </c>
      <c r="N1384" s="71" t="str">
        <f>UPPER(VLOOKUP(tbl_raw_data[[#This Row],[Analyst]],settings!$A$1:$B$15,2,0))</f>
        <v>HARDIK</v>
      </c>
      <c r="O1384" s="71" t="str">
        <f>TRIM(UPPER(tbl_raw_data[[#This Row],[Outcome]]))</f>
        <v>APPROVE</v>
      </c>
      <c r="P1384" s="71" t="str">
        <f>TRIM(UPPER(tbl_raw_data[[#This Row],[Queue Name]]))</f>
        <v>CONSUMER EXISTING</v>
      </c>
      <c r="Q1384" s="71" t="str">
        <f>IF(tbl_raw_data[[#This Row],[time_taken_in_min]]&lt;=settings!$D$2,"SLA_MET","SLA_NOT_MET")</f>
        <v>SLA_MET</v>
      </c>
    </row>
    <row r="1385" spans="1:17" hidden="1" x14ac:dyDescent="0.3">
      <c r="A1385" s="1" t="s">
        <v>2348</v>
      </c>
      <c r="B1385" s="36">
        <v>45143.516238425924</v>
      </c>
      <c r="C1385" s="37">
        <v>45143.524467592593</v>
      </c>
      <c r="D1385" s="6" t="s">
        <v>10</v>
      </c>
      <c r="E1385" s="6" t="s">
        <v>18</v>
      </c>
      <c r="F1385" s="6" t="s">
        <v>206</v>
      </c>
      <c r="G1385" s="6" t="s">
        <v>15</v>
      </c>
      <c r="H1385" s="84" t="str">
        <f t="shared" si="21"/>
        <v>Reason Unknown</v>
      </c>
      <c r="I1385" s="63">
        <f>(tbl_raw_data[[#This Row],[Date Actioned]])-(tbl_raw_data[[#This Row],[Date Tagged]])</f>
        <v>8.2291666694800369E-3</v>
      </c>
      <c r="J1385" s="66">
        <f>HOUR(tbl_raw_data[[#This Row],[time_taken]])*60+MINUTE(tbl_raw_data[[#This Row],[time_taken]])+SECOND(tbl_raw_data[[#This Row],[time_taken]])/60</f>
        <v>11.85</v>
      </c>
      <c r="K1385" s="68">
        <f>DATE(YEAR(tbl_raw_data[[#This Row],[Date Actioned]]),MONTH(tbl_raw_data[[#This Row],[Date Actioned]]),DAY(tbl_raw_data[[#This Row],[Date Actioned]]))</f>
        <v>45143</v>
      </c>
      <c r="L1385" s="65" t="str">
        <f>UPPER(TEXT(tbl_raw_data[[#This Row],[updated_date]],"MMMM"))</f>
        <v>AUGUST</v>
      </c>
      <c r="M1385" s="65" t="str">
        <f>"WEEK "&amp;IF(ROUNDUP(DAY(tbl_raw_data[[#This Row],[updated_date]])/7,0)=5,4,ROUNDUP(DAY(tbl_raw_data[[#This Row],[updated_date]])/7,0))</f>
        <v>WEEK 1</v>
      </c>
      <c r="N1385" s="71" t="str">
        <f>UPPER(VLOOKUP(tbl_raw_data[[#This Row],[Analyst]],settings!$A$1:$B$15,2,0))</f>
        <v>HARDIK</v>
      </c>
      <c r="O1385" s="71" t="str">
        <f>TRIM(UPPER(tbl_raw_data[[#This Row],[Outcome]]))</f>
        <v>APPROVE</v>
      </c>
      <c r="P1385" s="71" t="str">
        <f>TRIM(UPPER(tbl_raw_data[[#This Row],[Queue Name]]))</f>
        <v>CONSUMER PRE BUREAU</v>
      </c>
      <c r="Q1385" s="71" t="str">
        <f>IF(tbl_raw_data[[#This Row],[time_taken_in_min]]&lt;=settings!$D$2,"SLA_MET","SLA_NOT_MET")</f>
        <v>SLA_MET</v>
      </c>
    </row>
    <row r="1386" spans="1:17" hidden="1" x14ac:dyDescent="0.3">
      <c r="A1386" s="5" t="s">
        <v>2349</v>
      </c>
      <c r="B1386" s="34">
        <v>45143.519189814811</v>
      </c>
      <c r="C1386" s="35">
        <v>45143.524155092593</v>
      </c>
      <c r="D1386" s="2" t="s">
        <v>15</v>
      </c>
      <c r="E1386" s="3" t="s">
        <v>11</v>
      </c>
      <c r="F1386" s="2" t="s">
        <v>21</v>
      </c>
      <c r="G1386" s="4"/>
      <c r="H1386" s="84" t="str">
        <f t="shared" si="21"/>
        <v>Reason Unknown</v>
      </c>
      <c r="I1386" s="63">
        <f>(tbl_raw_data[[#This Row],[Date Actioned]])-(tbl_raw_data[[#This Row],[Date Tagged]])</f>
        <v>4.9652777815936133E-3</v>
      </c>
      <c r="J1386" s="66">
        <f>HOUR(tbl_raw_data[[#This Row],[time_taken]])*60+MINUTE(tbl_raw_data[[#This Row],[time_taken]])+SECOND(tbl_raw_data[[#This Row],[time_taken]])/60</f>
        <v>7.15</v>
      </c>
      <c r="K1386" s="68">
        <f>DATE(YEAR(tbl_raw_data[[#This Row],[Date Actioned]]),MONTH(tbl_raw_data[[#This Row],[Date Actioned]]),DAY(tbl_raw_data[[#This Row],[Date Actioned]]))</f>
        <v>45143</v>
      </c>
      <c r="L1386" s="65" t="str">
        <f>UPPER(TEXT(tbl_raw_data[[#This Row],[updated_date]],"MMMM"))</f>
        <v>AUGUST</v>
      </c>
      <c r="M1386" s="65" t="str">
        <f>"WEEK "&amp;IF(ROUNDUP(DAY(tbl_raw_data[[#This Row],[updated_date]])/7,0)=5,4,ROUNDUP(DAY(tbl_raw_data[[#This Row],[updated_date]])/7,0))</f>
        <v>WEEK 1</v>
      </c>
      <c r="N1386" s="71" t="str">
        <f>UPPER(VLOOKUP(tbl_raw_data[[#This Row],[Analyst]],settings!$A$1:$B$15,2,0))</f>
        <v>SHAHID</v>
      </c>
      <c r="O1386" s="71" t="str">
        <f>TRIM(UPPER(tbl_raw_data[[#This Row],[Outcome]]))</f>
        <v>APPROVE</v>
      </c>
      <c r="P1386" s="71" t="str">
        <f>TRIM(UPPER(tbl_raw_data[[#This Row],[Queue Name]]))</f>
        <v>CONSUMER EXISTING</v>
      </c>
      <c r="Q1386" s="71" t="str">
        <f>IF(tbl_raw_data[[#This Row],[time_taken_in_min]]&lt;=settings!$D$2,"SLA_MET","SLA_NOT_MET")</f>
        <v>SLA_MET</v>
      </c>
    </row>
    <row r="1387" spans="1:17" hidden="1" x14ac:dyDescent="0.3">
      <c r="A1387" s="7" t="s">
        <v>2350</v>
      </c>
      <c r="B1387" s="36">
        <v>45143.52076388889</v>
      </c>
      <c r="C1387" s="37">
        <v>45143.525138888886</v>
      </c>
      <c r="D1387" s="6" t="s">
        <v>10</v>
      </c>
      <c r="E1387" s="6" t="s">
        <v>11</v>
      </c>
      <c r="F1387" s="6" t="s">
        <v>25</v>
      </c>
      <c r="G1387" s="6" t="s">
        <v>15</v>
      </c>
      <c r="H1387" s="84" t="str">
        <f t="shared" si="21"/>
        <v>Reason Unknown</v>
      </c>
      <c r="I1387" s="63">
        <f>(tbl_raw_data[[#This Row],[Date Actioned]])-(tbl_raw_data[[#This Row],[Date Tagged]])</f>
        <v>4.3749999967985786E-3</v>
      </c>
      <c r="J1387" s="66">
        <f>HOUR(tbl_raw_data[[#This Row],[time_taken]])*60+MINUTE(tbl_raw_data[[#This Row],[time_taken]])+SECOND(tbl_raw_data[[#This Row],[time_taken]])/60</f>
        <v>6.3</v>
      </c>
      <c r="K1387" s="68">
        <f>DATE(YEAR(tbl_raw_data[[#This Row],[Date Actioned]]),MONTH(tbl_raw_data[[#This Row],[Date Actioned]]),DAY(tbl_raw_data[[#This Row],[Date Actioned]]))</f>
        <v>45143</v>
      </c>
      <c r="L1387" s="65" t="str">
        <f>UPPER(TEXT(tbl_raw_data[[#This Row],[updated_date]],"MMMM"))</f>
        <v>AUGUST</v>
      </c>
      <c r="M1387" s="65" t="str">
        <f>"WEEK "&amp;IF(ROUNDUP(DAY(tbl_raw_data[[#This Row],[updated_date]])/7,0)=5,4,ROUNDUP(DAY(tbl_raw_data[[#This Row],[updated_date]])/7,0))</f>
        <v>WEEK 1</v>
      </c>
      <c r="N1387" s="71" t="str">
        <f>UPPER(VLOOKUP(tbl_raw_data[[#This Row],[Analyst]],settings!$A$1:$B$15,2,0))</f>
        <v>ASIF</v>
      </c>
      <c r="O1387" s="71" t="str">
        <f>TRIM(UPPER(tbl_raw_data[[#This Row],[Outcome]]))</f>
        <v>APPROVE</v>
      </c>
      <c r="P1387" s="71" t="str">
        <f>TRIM(UPPER(tbl_raw_data[[#This Row],[Queue Name]]))</f>
        <v>CONSUMER EXISTING</v>
      </c>
      <c r="Q1387" s="71" t="str">
        <f>IF(tbl_raw_data[[#This Row],[time_taken_in_min]]&lt;=settings!$D$2,"SLA_MET","SLA_NOT_MET")</f>
        <v>SLA_MET</v>
      </c>
    </row>
    <row r="1388" spans="1:17" hidden="1" x14ac:dyDescent="0.3">
      <c r="A1388" s="1" t="s">
        <v>2351</v>
      </c>
      <c r="B1388" s="34">
        <v>45143.522835648146</v>
      </c>
      <c r="C1388" s="35">
        <v>45143.525578703702</v>
      </c>
      <c r="D1388" s="2" t="s">
        <v>15</v>
      </c>
      <c r="E1388" s="3" t="s">
        <v>11</v>
      </c>
      <c r="F1388" s="2" t="s">
        <v>9</v>
      </c>
      <c r="G1388" s="4"/>
      <c r="H1388" s="84" t="str">
        <f t="shared" si="21"/>
        <v>Reason Unknown</v>
      </c>
      <c r="I1388" s="63">
        <f>(tbl_raw_data[[#This Row],[Date Actioned]])-(tbl_raw_data[[#This Row],[Date Tagged]])</f>
        <v>2.7430555564933456E-3</v>
      </c>
      <c r="J1388" s="66">
        <f>HOUR(tbl_raw_data[[#This Row],[time_taken]])*60+MINUTE(tbl_raw_data[[#This Row],[time_taken]])+SECOND(tbl_raw_data[[#This Row],[time_taken]])/60</f>
        <v>3.95</v>
      </c>
      <c r="K1388" s="68">
        <f>DATE(YEAR(tbl_raw_data[[#This Row],[Date Actioned]]),MONTH(tbl_raw_data[[#This Row],[Date Actioned]]),DAY(tbl_raw_data[[#This Row],[Date Actioned]]))</f>
        <v>45143</v>
      </c>
      <c r="L1388" s="65" t="str">
        <f>UPPER(TEXT(tbl_raw_data[[#This Row],[updated_date]],"MMMM"))</f>
        <v>AUGUST</v>
      </c>
      <c r="M1388" s="65" t="str">
        <f>"WEEK "&amp;IF(ROUNDUP(DAY(tbl_raw_data[[#This Row],[updated_date]])/7,0)=5,4,ROUNDUP(DAY(tbl_raw_data[[#This Row],[updated_date]])/7,0))</f>
        <v>WEEK 1</v>
      </c>
      <c r="N1388" s="71" t="str">
        <f>UPPER(VLOOKUP(tbl_raw_data[[#This Row],[Analyst]],settings!$A$1:$B$15,2,0))</f>
        <v>QUADIR</v>
      </c>
      <c r="O1388" s="71" t="str">
        <f>TRIM(UPPER(tbl_raw_data[[#This Row],[Outcome]]))</f>
        <v>APPROVE</v>
      </c>
      <c r="P1388" s="71" t="str">
        <f>TRIM(UPPER(tbl_raw_data[[#This Row],[Queue Name]]))</f>
        <v>CONSUMER EXISTING</v>
      </c>
      <c r="Q1388" s="71" t="str">
        <f>IF(tbl_raw_data[[#This Row],[time_taken_in_min]]&lt;=settings!$D$2,"SLA_MET","SLA_NOT_MET")</f>
        <v>SLA_MET</v>
      </c>
    </row>
    <row r="1389" spans="1:17" hidden="1" x14ac:dyDescent="0.3">
      <c r="A1389" s="5" t="s">
        <v>2352</v>
      </c>
      <c r="B1389" s="36">
        <v>45143.524340277778</v>
      </c>
      <c r="C1389" s="39">
        <v>45143.53324074074</v>
      </c>
      <c r="D1389" s="8" t="s">
        <v>15</v>
      </c>
      <c r="E1389" s="6" t="s">
        <v>11</v>
      </c>
      <c r="F1389" s="8" t="s">
        <v>114</v>
      </c>
      <c r="G1389" s="9"/>
      <c r="H1389" s="84" t="str">
        <f t="shared" si="21"/>
        <v>Reason Unknown</v>
      </c>
      <c r="I1389" s="63">
        <f>(tbl_raw_data[[#This Row],[Date Actioned]])-(tbl_raw_data[[#This Row],[Date Tagged]])</f>
        <v>8.9004629626288079E-3</v>
      </c>
      <c r="J1389" s="66">
        <f>HOUR(tbl_raw_data[[#This Row],[time_taken]])*60+MINUTE(tbl_raw_data[[#This Row],[time_taken]])+SECOND(tbl_raw_data[[#This Row],[time_taken]])/60</f>
        <v>12.816666666666666</v>
      </c>
      <c r="K1389" s="68">
        <f>DATE(YEAR(tbl_raw_data[[#This Row],[Date Actioned]]),MONTH(tbl_raw_data[[#This Row],[Date Actioned]]),DAY(tbl_raw_data[[#This Row],[Date Actioned]]))</f>
        <v>45143</v>
      </c>
      <c r="L1389" s="65" t="str">
        <f>UPPER(TEXT(tbl_raw_data[[#This Row],[updated_date]],"MMMM"))</f>
        <v>AUGUST</v>
      </c>
      <c r="M1389" s="65" t="str">
        <f>"WEEK "&amp;IF(ROUNDUP(DAY(tbl_raw_data[[#This Row],[updated_date]])/7,0)=5,4,ROUNDUP(DAY(tbl_raw_data[[#This Row],[updated_date]])/7,0))</f>
        <v>WEEK 1</v>
      </c>
      <c r="N1389" s="71" t="str">
        <f>UPPER(VLOOKUP(tbl_raw_data[[#This Row],[Analyst]],settings!$A$1:$B$15,2,0))</f>
        <v>FARDIN</v>
      </c>
      <c r="O1389" s="71" t="str">
        <f>TRIM(UPPER(tbl_raw_data[[#This Row],[Outcome]]))</f>
        <v>APPROVE</v>
      </c>
      <c r="P1389" s="71" t="str">
        <f>TRIM(UPPER(tbl_raw_data[[#This Row],[Queue Name]]))</f>
        <v>CONSUMER EXISTING</v>
      </c>
      <c r="Q1389" s="71" t="str">
        <f>IF(tbl_raw_data[[#This Row],[time_taken_in_min]]&lt;=settings!$D$2,"SLA_MET","SLA_NOT_MET")</f>
        <v>SLA_MET</v>
      </c>
    </row>
    <row r="1390" spans="1:17" hidden="1" x14ac:dyDescent="0.3">
      <c r="A1390" s="7" t="s">
        <v>2353</v>
      </c>
      <c r="B1390" s="34">
        <v>45143.524537037039</v>
      </c>
      <c r="C1390" s="38">
        <v>45143.527870370373</v>
      </c>
      <c r="D1390" s="3" t="s">
        <v>10</v>
      </c>
      <c r="E1390" s="3" t="s">
        <v>11</v>
      </c>
      <c r="F1390" s="3" t="s">
        <v>207</v>
      </c>
      <c r="G1390" s="3" t="s">
        <v>15</v>
      </c>
      <c r="H1390" s="84" t="str">
        <f t="shared" si="21"/>
        <v>Reason Unknown</v>
      </c>
      <c r="I1390" s="63">
        <f>(tbl_raw_data[[#This Row],[Date Actioned]])-(tbl_raw_data[[#This Row],[Date Tagged]])</f>
        <v>3.3333333340124227E-3</v>
      </c>
      <c r="J1390" s="66">
        <f>HOUR(tbl_raw_data[[#This Row],[time_taken]])*60+MINUTE(tbl_raw_data[[#This Row],[time_taken]])+SECOND(tbl_raw_data[[#This Row],[time_taken]])/60</f>
        <v>4.8</v>
      </c>
      <c r="K1390" s="68">
        <f>DATE(YEAR(tbl_raw_data[[#This Row],[Date Actioned]]),MONTH(tbl_raw_data[[#This Row],[Date Actioned]]),DAY(tbl_raw_data[[#This Row],[Date Actioned]]))</f>
        <v>45143</v>
      </c>
      <c r="L1390" s="65" t="str">
        <f>UPPER(TEXT(tbl_raw_data[[#This Row],[updated_date]],"MMMM"))</f>
        <v>AUGUST</v>
      </c>
      <c r="M1390" s="65" t="str">
        <f>"WEEK "&amp;IF(ROUNDUP(DAY(tbl_raw_data[[#This Row],[updated_date]])/7,0)=5,4,ROUNDUP(DAY(tbl_raw_data[[#This Row],[updated_date]])/7,0))</f>
        <v>WEEK 1</v>
      </c>
      <c r="N1390" s="71" t="str">
        <f>UPPER(VLOOKUP(tbl_raw_data[[#This Row],[Analyst]],settings!$A$1:$B$15,2,0))</f>
        <v>RAJ</v>
      </c>
      <c r="O1390" s="71" t="str">
        <f>TRIM(UPPER(tbl_raw_data[[#This Row],[Outcome]]))</f>
        <v>APPROVE</v>
      </c>
      <c r="P1390" s="71" t="str">
        <f>TRIM(UPPER(tbl_raw_data[[#This Row],[Queue Name]]))</f>
        <v>CONSUMER EXISTING</v>
      </c>
      <c r="Q1390" s="71" t="str">
        <f>IF(tbl_raw_data[[#This Row],[time_taken_in_min]]&lt;=settings!$D$2,"SLA_MET","SLA_NOT_MET")</f>
        <v>SLA_MET</v>
      </c>
    </row>
    <row r="1391" spans="1:17" hidden="1" x14ac:dyDescent="0.3">
      <c r="A1391" s="1" t="s">
        <v>2354</v>
      </c>
      <c r="B1391" s="36">
        <v>45143.530300925922</v>
      </c>
      <c r="C1391" s="39">
        <v>45143.536562499998</v>
      </c>
      <c r="D1391" s="8" t="s">
        <v>15</v>
      </c>
      <c r="E1391" s="6" t="s">
        <v>11</v>
      </c>
      <c r="F1391" s="8" t="s">
        <v>25</v>
      </c>
      <c r="G1391" s="9"/>
      <c r="H1391" s="84" t="str">
        <f t="shared" si="21"/>
        <v>Reason Unknown</v>
      </c>
      <c r="I1391" s="63">
        <f>(tbl_raw_data[[#This Row],[Date Actioned]])-(tbl_raw_data[[#This Row],[Date Tagged]])</f>
        <v>6.2615740753244609E-3</v>
      </c>
      <c r="J1391" s="66">
        <f>HOUR(tbl_raw_data[[#This Row],[time_taken]])*60+MINUTE(tbl_raw_data[[#This Row],[time_taken]])+SECOND(tbl_raw_data[[#This Row],[time_taken]])/60</f>
        <v>9.0166666666666675</v>
      </c>
      <c r="K1391" s="68">
        <f>DATE(YEAR(tbl_raw_data[[#This Row],[Date Actioned]]),MONTH(tbl_raw_data[[#This Row],[Date Actioned]]),DAY(tbl_raw_data[[#This Row],[Date Actioned]]))</f>
        <v>45143</v>
      </c>
      <c r="L1391" s="65" t="str">
        <f>UPPER(TEXT(tbl_raw_data[[#This Row],[updated_date]],"MMMM"))</f>
        <v>AUGUST</v>
      </c>
      <c r="M1391" s="65" t="str">
        <f>"WEEK "&amp;IF(ROUNDUP(DAY(tbl_raw_data[[#This Row],[updated_date]])/7,0)=5,4,ROUNDUP(DAY(tbl_raw_data[[#This Row],[updated_date]])/7,0))</f>
        <v>WEEK 1</v>
      </c>
      <c r="N1391" s="71" t="str">
        <f>UPPER(VLOOKUP(tbl_raw_data[[#This Row],[Analyst]],settings!$A$1:$B$15,2,0))</f>
        <v>ASIF</v>
      </c>
      <c r="O1391" s="71" t="str">
        <f>TRIM(UPPER(tbl_raw_data[[#This Row],[Outcome]]))</f>
        <v>APPROVE</v>
      </c>
      <c r="P1391" s="71" t="str">
        <f>TRIM(UPPER(tbl_raw_data[[#This Row],[Queue Name]]))</f>
        <v>CONSUMER EXISTING</v>
      </c>
      <c r="Q1391" s="71" t="str">
        <f>IF(tbl_raw_data[[#This Row],[time_taken_in_min]]&lt;=settings!$D$2,"SLA_MET","SLA_NOT_MET")</f>
        <v>SLA_MET</v>
      </c>
    </row>
    <row r="1392" spans="1:17" hidden="1" x14ac:dyDescent="0.3">
      <c r="A1392" s="5" t="s">
        <v>2355</v>
      </c>
      <c r="B1392" s="34">
        <v>45143.535428240742</v>
      </c>
      <c r="C1392" s="38">
        <v>45143.537303240744</v>
      </c>
      <c r="D1392" s="3" t="s">
        <v>10</v>
      </c>
      <c r="E1392" s="3" t="s">
        <v>18</v>
      </c>
      <c r="F1392" s="3" t="s">
        <v>207</v>
      </c>
      <c r="G1392" s="3" t="s">
        <v>16</v>
      </c>
      <c r="H1392" s="84" t="str">
        <f t="shared" si="21"/>
        <v>Reason Unknown</v>
      </c>
      <c r="I1392" s="63">
        <f>(tbl_raw_data[[#This Row],[Date Actioned]])-(tbl_raw_data[[#This Row],[Date Tagged]])</f>
        <v>1.8750000017462298E-3</v>
      </c>
      <c r="J1392" s="66">
        <f>HOUR(tbl_raw_data[[#This Row],[time_taken]])*60+MINUTE(tbl_raw_data[[#This Row],[time_taken]])+SECOND(tbl_raw_data[[#This Row],[time_taken]])/60</f>
        <v>2.7</v>
      </c>
      <c r="K1392" s="68">
        <f>DATE(YEAR(tbl_raw_data[[#This Row],[Date Actioned]]),MONTH(tbl_raw_data[[#This Row],[Date Actioned]]),DAY(tbl_raw_data[[#This Row],[Date Actioned]]))</f>
        <v>45143</v>
      </c>
      <c r="L1392" s="65" t="str">
        <f>UPPER(TEXT(tbl_raw_data[[#This Row],[updated_date]],"MMMM"))</f>
        <v>AUGUST</v>
      </c>
      <c r="M1392" s="65" t="str">
        <f>"WEEK "&amp;IF(ROUNDUP(DAY(tbl_raw_data[[#This Row],[updated_date]])/7,0)=5,4,ROUNDUP(DAY(tbl_raw_data[[#This Row],[updated_date]])/7,0))</f>
        <v>WEEK 1</v>
      </c>
      <c r="N1392" s="71" t="str">
        <f>UPPER(VLOOKUP(tbl_raw_data[[#This Row],[Analyst]],settings!$A$1:$B$15,2,0))</f>
        <v>RAJ</v>
      </c>
      <c r="O1392" s="71" t="str">
        <f>TRIM(UPPER(tbl_raw_data[[#This Row],[Outcome]]))</f>
        <v>APPROVE</v>
      </c>
      <c r="P1392" s="71" t="str">
        <f>TRIM(UPPER(tbl_raw_data[[#This Row],[Queue Name]]))</f>
        <v>CONSUMER PRE BUREAU</v>
      </c>
      <c r="Q1392" s="71" t="str">
        <f>IF(tbl_raw_data[[#This Row],[time_taken_in_min]]&lt;=settings!$D$2,"SLA_MET","SLA_NOT_MET")</f>
        <v>SLA_MET</v>
      </c>
    </row>
    <row r="1393" spans="1:17" hidden="1" x14ac:dyDescent="0.3">
      <c r="A1393" s="7" t="s">
        <v>2356</v>
      </c>
      <c r="B1393" s="36">
        <v>45143.537719907406</v>
      </c>
      <c r="C1393" s="39">
        <v>45143.540173611109</v>
      </c>
      <c r="D1393" s="8" t="s">
        <v>15</v>
      </c>
      <c r="E1393" s="6" t="s">
        <v>8</v>
      </c>
      <c r="F1393" s="8" t="s">
        <v>21</v>
      </c>
      <c r="G1393" s="9"/>
      <c r="H1393" s="84" t="str">
        <f t="shared" si="21"/>
        <v>Reason Unknown</v>
      </c>
      <c r="I1393" s="63">
        <f>(tbl_raw_data[[#This Row],[Date Actioned]])-(tbl_raw_data[[#This Row],[Date Tagged]])</f>
        <v>2.4537037024856545E-3</v>
      </c>
      <c r="J1393" s="66">
        <f>HOUR(tbl_raw_data[[#This Row],[time_taken]])*60+MINUTE(tbl_raw_data[[#This Row],[time_taken]])+SECOND(tbl_raw_data[[#This Row],[time_taken]])/60</f>
        <v>3.5333333333333332</v>
      </c>
      <c r="K1393" s="68">
        <f>DATE(YEAR(tbl_raw_data[[#This Row],[Date Actioned]]),MONTH(tbl_raw_data[[#This Row],[Date Actioned]]),DAY(tbl_raw_data[[#This Row],[Date Actioned]]))</f>
        <v>45143</v>
      </c>
      <c r="L1393" s="65" t="str">
        <f>UPPER(TEXT(tbl_raw_data[[#This Row],[updated_date]],"MMMM"))</f>
        <v>AUGUST</v>
      </c>
      <c r="M1393" s="65" t="str">
        <f>"WEEK "&amp;IF(ROUNDUP(DAY(tbl_raw_data[[#This Row],[updated_date]])/7,0)=5,4,ROUNDUP(DAY(tbl_raw_data[[#This Row],[updated_date]])/7,0))</f>
        <v>WEEK 1</v>
      </c>
      <c r="N1393" s="71" t="str">
        <f>UPPER(VLOOKUP(tbl_raw_data[[#This Row],[Analyst]],settings!$A$1:$B$15,2,0))</f>
        <v>SHAHID</v>
      </c>
      <c r="O1393" s="71" t="str">
        <f>TRIM(UPPER(tbl_raw_data[[#This Row],[Outcome]]))</f>
        <v>APPROVE</v>
      </c>
      <c r="P1393" s="71" t="str">
        <f>TRIM(UPPER(tbl_raw_data[[#This Row],[Queue Name]]))</f>
        <v>CONSUMER POST BUREAU</v>
      </c>
      <c r="Q1393" s="71" t="str">
        <f>IF(tbl_raw_data[[#This Row],[time_taken_in_min]]&lt;=settings!$D$2,"SLA_MET","SLA_NOT_MET")</f>
        <v>SLA_MET</v>
      </c>
    </row>
    <row r="1394" spans="1:17" hidden="1" x14ac:dyDescent="0.3">
      <c r="A1394" s="1" t="s">
        <v>2357</v>
      </c>
      <c r="B1394" s="34">
        <v>45143.542511574073</v>
      </c>
      <c r="C1394" s="38">
        <v>45143.54650462963</v>
      </c>
      <c r="D1394" s="3" t="s">
        <v>10</v>
      </c>
      <c r="E1394" s="3" t="s">
        <v>18</v>
      </c>
      <c r="F1394" s="3" t="s">
        <v>25</v>
      </c>
      <c r="G1394" s="3" t="s">
        <v>15</v>
      </c>
      <c r="H1394" s="84" t="str">
        <f t="shared" si="21"/>
        <v>Reason Unknown</v>
      </c>
      <c r="I1394" s="63">
        <f>(tbl_raw_data[[#This Row],[Date Actioned]])-(tbl_raw_data[[#This Row],[Date Tagged]])</f>
        <v>3.9930555576574989E-3</v>
      </c>
      <c r="J1394" s="66">
        <f>HOUR(tbl_raw_data[[#This Row],[time_taken]])*60+MINUTE(tbl_raw_data[[#This Row],[time_taken]])+SECOND(tbl_raw_data[[#This Row],[time_taken]])/60</f>
        <v>5.75</v>
      </c>
      <c r="K1394" s="68">
        <f>DATE(YEAR(tbl_raw_data[[#This Row],[Date Actioned]]),MONTH(tbl_raw_data[[#This Row],[Date Actioned]]),DAY(tbl_raw_data[[#This Row],[Date Actioned]]))</f>
        <v>45143</v>
      </c>
      <c r="L1394" s="65" t="str">
        <f>UPPER(TEXT(tbl_raw_data[[#This Row],[updated_date]],"MMMM"))</f>
        <v>AUGUST</v>
      </c>
      <c r="M1394" s="65" t="str">
        <f>"WEEK "&amp;IF(ROUNDUP(DAY(tbl_raw_data[[#This Row],[updated_date]])/7,0)=5,4,ROUNDUP(DAY(tbl_raw_data[[#This Row],[updated_date]])/7,0))</f>
        <v>WEEK 1</v>
      </c>
      <c r="N1394" s="71" t="str">
        <f>UPPER(VLOOKUP(tbl_raw_data[[#This Row],[Analyst]],settings!$A$1:$B$15,2,0))</f>
        <v>ASIF</v>
      </c>
      <c r="O1394" s="71" t="str">
        <f>TRIM(UPPER(tbl_raw_data[[#This Row],[Outcome]]))</f>
        <v>APPROVE</v>
      </c>
      <c r="P1394" s="71" t="str">
        <f>TRIM(UPPER(tbl_raw_data[[#This Row],[Queue Name]]))</f>
        <v>CONSUMER PRE BUREAU</v>
      </c>
      <c r="Q1394" s="71" t="str">
        <f>IF(tbl_raw_data[[#This Row],[time_taken_in_min]]&lt;=settings!$D$2,"SLA_MET","SLA_NOT_MET")</f>
        <v>SLA_MET</v>
      </c>
    </row>
    <row r="1395" spans="1:17" hidden="1" x14ac:dyDescent="0.3">
      <c r="A1395" s="5" t="s">
        <v>2358</v>
      </c>
      <c r="B1395" s="36">
        <v>45143.543726851851</v>
      </c>
      <c r="C1395" s="39">
        <v>45143.553252314814</v>
      </c>
      <c r="D1395" s="8" t="s">
        <v>15</v>
      </c>
      <c r="E1395" s="6" t="s">
        <v>11</v>
      </c>
      <c r="F1395" s="8" t="s">
        <v>114</v>
      </c>
      <c r="G1395" s="9"/>
      <c r="H1395" s="84" t="str">
        <f t="shared" si="21"/>
        <v>Reason Unknown</v>
      </c>
      <c r="I1395" s="63">
        <f>(tbl_raw_data[[#This Row],[Date Actioned]])-(tbl_raw_data[[#This Row],[Date Tagged]])</f>
        <v>9.5254629632108845E-3</v>
      </c>
      <c r="J1395" s="66">
        <f>HOUR(tbl_raw_data[[#This Row],[time_taken]])*60+MINUTE(tbl_raw_data[[#This Row],[time_taken]])+SECOND(tbl_raw_data[[#This Row],[time_taken]])/60</f>
        <v>13.716666666666667</v>
      </c>
      <c r="K1395" s="68">
        <f>DATE(YEAR(tbl_raw_data[[#This Row],[Date Actioned]]),MONTH(tbl_raw_data[[#This Row],[Date Actioned]]),DAY(tbl_raw_data[[#This Row],[Date Actioned]]))</f>
        <v>45143</v>
      </c>
      <c r="L1395" s="65" t="str">
        <f>UPPER(TEXT(tbl_raw_data[[#This Row],[updated_date]],"MMMM"))</f>
        <v>AUGUST</v>
      </c>
      <c r="M1395" s="65" t="str">
        <f>"WEEK "&amp;IF(ROUNDUP(DAY(tbl_raw_data[[#This Row],[updated_date]])/7,0)=5,4,ROUNDUP(DAY(tbl_raw_data[[#This Row],[updated_date]])/7,0))</f>
        <v>WEEK 1</v>
      </c>
      <c r="N1395" s="71" t="str">
        <f>UPPER(VLOOKUP(tbl_raw_data[[#This Row],[Analyst]],settings!$A$1:$B$15,2,0))</f>
        <v>FARDIN</v>
      </c>
      <c r="O1395" s="71" t="str">
        <f>TRIM(UPPER(tbl_raw_data[[#This Row],[Outcome]]))</f>
        <v>APPROVE</v>
      </c>
      <c r="P1395" s="71" t="str">
        <f>TRIM(UPPER(tbl_raw_data[[#This Row],[Queue Name]]))</f>
        <v>CONSUMER EXISTING</v>
      </c>
      <c r="Q1395" s="71" t="str">
        <f>IF(tbl_raw_data[[#This Row],[time_taken_in_min]]&lt;=settings!$D$2,"SLA_MET","SLA_NOT_MET")</f>
        <v>SLA_MET</v>
      </c>
    </row>
    <row r="1396" spans="1:17" hidden="1" x14ac:dyDescent="0.3">
      <c r="A1396" s="7" t="s">
        <v>2359</v>
      </c>
      <c r="B1396" s="34">
        <v>45143.552037037036</v>
      </c>
      <c r="C1396" s="35">
        <v>45143.559837962966</v>
      </c>
      <c r="D1396" s="2" t="s">
        <v>15</v>
      </c>
      <c r="E1396" s="3" t="s">
        <v>11</v>
      </c>
      <c r="F1396" s="2" t="s">
        <v>114</v>
      </c>
      <c r="G1396" s="4"/>
      <c r="H1396" s="84" t="str">
        <f t="shared" si="21"/>
        <v>Reason Unknown</v>
      </c>
      <c r="I1396" s="63">
        <f>(tbl_raw_data[[#This Row],[Date Actioned]])-(tbl_raw_data[[#This Row],[Date Tagged]])</f>
        <v>7.8009259304963052E-3</v>
      </c>
      <c r="J1396" s="66">
        <f>HOUR(tbl_raw_data[[#This Row],[time_taken]])*60+MINUTE(tbl_raw_data[[#This Row],[time_taken]])+SECOND(tbl_raw_data[[#This Row],[time_taken]])/60</f>
        <v>11.233333333333333</v>
      </c>
      <c r="K1396" s="68">
        <f>DATE(YEAR(tbl_raw_data[[#This Row],[Date Actioned]]),MONTH(tbl_raw_data[[#This Row],[Date Actioned]]),DAY(tbl_raw_data[[#This Row],[Date Actioned]]))</f>
        <v>45143</v>
      </c>
      <c r="L1396" s="65" t="str">
        <f>UPPER(TEXT(tbl_raw_data[[#This Row],[updated_date]],"MMMM"))</f>
        <v>AUGUST</v>
      </c>
      <c r="M1396" s="65" t="str">
        <f>"WEEK "&amp;IF(ROUNDUP(DAY(tbl_raw_data[[#This Row],[updated_date]])/7,0)=5,4,ROUNDUP(DAY(tbl_raw_data[[#This Row],[updated_date]])/7,0))</f>
        <v>WEEK 1</v>
      </c>
      <c r="N1396" s="71" t="str">
        <f>UPPER(VLOOKUP(tbl_raw_data[[#This Row],[Analyst]],settings!$A$1:$B$15,2,0))</f>
        <v>FARDIN</v>
      </c>
      <c r="O1396" s="71" t="str">
        <f>TRIM(UPPER(tbl_raw_data[[#This Row],[Outcome]]))</f>
        <v>APPROVE</v>
      </c>
      <c r="P1396" s="71" t="str">
        <f>TRIM(UPPER(tbl_raw_data[[#This Row],[Queue Name]]))</f>
        <v>CONSUMER EXISTING</v>
      </c>
      <c r="Q1396" s="71" t="str">
        <f>IF(tbl_raw_data[[#This Row],[time_taken_in_min]]&lt;=settings!$D$2,"SLA_MET","SLA_NOT_MET")</f>
        <v>SLA_MET</v>
      </c>
    </row>
    <row r="1397" spans="1:17" hidden="1" x14ac:dyDescent="0.3">
      <c r="A1397" s="1" t="s">
        <v>2360</v>
      </c>
      <c r="B1397" s="36">
        <v>45143.556041666663</v>
      </c>
      <c r="C1397" s="37">
        <v>45143.559293981481</v>
      </c>
      <c r="D1397" s="6" t="s">
        <v>10</v>
      </c>
      <c r="E1397" s="6" t="s">
        <v>11</v>
      </c>
      <c r="F1397" s="6" t="s">
        <v>206</v>
      </c>
      <c r="G1397" s="6" t="s">
        <v>15</v>
      </c>
      <c r="H1397" s="84" t="str">
        <f t="shared" si="21"/>
        <v>Reason Unknown</v>
      </c>
      <c r="I1397" s="63">
        <f>(tbl_raw_data[[#This Row],[Date Actioned]])-(tbl_raw_data[[#This Row],[Date Tagged]])</f>
        <v>3.2523148183827288E-3</v>
      </c>
      <c r="J1397" s="66">
        <f>HOUR(tbl_raw_data[[#This Row],[time_taken]])*60+MINUTE(tbl_raw_data[[#This Row],[time_taken]])+SECOND(tbl_raw_data[[#This Row],[time_taken]])/60</f>
        <v>4.6833333333333336</v>
      </c>
      <c r="K1397" s="68">
        <f>DATE(YEAR(tbl_raw_data[[#This Row],[Date Actioned]]),MONTH(tbl_raw_data[[#This Row],[Date Actioned]]),DAY(tbl_raw_data[[#This Row],[Date Actioned]]))</f>
        <v>45143</v>
      </c>
      <c r="L1397" s="65" t="str">
        <f>UPPER(TEXT(tbl_raw_data[[#This Row],[updated_date]],"MMMM"))</f>
        <v>AUGUST</v>
      </c>
      <c r="M1397" s="65" t="str">
        <f>"WEEK "&amp;IF(ROUNDUP(DAY(tbl_raw_data[[#This Row],[updated_date]])/7,0)=5,4,ROUNDUP(DAY(tbl_raw_data[[#This Row],[updated_date]])/7,0))</f>
        <v>WEEK 1</v>
      </c>
      <c r="N1397" s="71" t="str">
        <f>UPPER(VLOOKUP(tbl_raw_data[[#This Row],[Analyst]],settings!$A$1:$B$15,2,0))</f>
        <v>HARDIK</v>
      </c>
      <c r="O1397" s="71" t="str">
        <f>TRIM(UPPER(tbl_raw_data[[#This Row],[Outcome]]))</f>
        <v>APPROVE</v>
      </c>
      <c r="P1397" s="71" t="str">
        <f>TRIM(UPPER(tbl_raw_data[[#This Row],[Queue Name]]))</f>
        <v>CONSUMER EXISTING</v>
      </c>
      <c r="Q1397" s="71" t="str">
        <f>IF(tbl_raw_data[[#This Row],[time_taken_in_min]]&lt;=settings!$D$2,"SLA_MET","SLA_NOT_MET")</f>
        <v>SLA_MET</v>
      </c>
    </row>
    <row r="1398" spans="1:17" hidden="1" x14ac:dyDescent="0.3">
      <c r="A1398" s="5" t="s">
        <v>2361</v>
      </c>
      <c r="B1398" s="34">
        <v>45143.562777777777</v>
      </c>
      <c r="C1398" s="38">
        <v>45143.564780092594</v>
      </c>
      <c r="D1398" s="3" t="s">
        <v>10</v>
      </c>
      <c r="E1398" s="3" t="s">
        <v>11</v>
      </c>
      <c r="F1398" s="3" t="s">
        <v>207</v>
      </c>
      <c r="G1398" s="3" t="s">
        <v>15</v>
      </c>
      <c r="H1398" s="84" t="str">
        <f t="shared" si="21"/>
        <v>Reason Unknown</v>
      </c>
      <c r="I1398" s="63">
        <f>(tbl_raw_data[[#This Row],[Date Actioned]])-(tbl_raw_data[[#This Row],[Date Tagged]])</f>
        <v>2.0023148172185756E-3</v>
      </c>
      <c r="J1398" s="66">
        <f>HOUR(tbl_raw_data[[#This Row],[time_taken]])*60+MINUTE(tbl_raw_data[[#This Row],[time_taken]])+SECOND(tbl_raw_data[[#This Row],[time_taken]])/60</f>
        <v>2.8833333333333333</v>
      </c>
      <c r="K1398" s="68">
        <f>DATE(YEAR(tbl_raw_data[[#This Row],[Date Actioned]]),MONTH(tbl_raw_data[[#This Row],[Date Actioned]]),DAY(tbl_raw_data[[#This Row],[Date Actioned]]))</f>
        <v>45143</v>
      </c>
      <c r="L1398" s="65" t="str">
        <f>UPPER(TEXT(tbl_raw_data[[#This Row],[updated_date]],"MMMM"))</f>
        <v>AUGUST</v>
      </c>
      <c r="M1398" s="65" t="str">
        <f>"WEEK "&amp;IF(ROUNDUP(DAY(tbl_raw_data[[#This Row],[updated_date]])/7,0)=5,4,ROUNDUP(DAY(tbl_raw_data[[#This Row],[updated_date]])/7,0))</f>
        <v>WEEK 1</v>
      </c>
      <c r="N1398" s="71" t="str">
        <f>UPPER(VLOOKUP(tbl_raw_data[[#This Row],[Analyst]],settings!$A$1:$B$15,2,0))</f>
        <v>RAJ</v>
      </c>
      <c r="O1398" s="71" t="str">
        <f>TRIM(UPPER(tbl_raw_data[[#This Row],[Outcome]]))</f>
        <v>APPROVE</v>
      </c>
      <c r="P1398" s="71" t="str">
        <f>TRIM(UPPER(tbl_raw_data[[#This Row],[Queue Name]]))</f>
        <v>CONSUMER EXISTING</v>
      </c>
      <c r="Q1398" s="71" t="str">
        <f>IF(tbl_raw_data[[#This Row],[time_taken_in_min]]&lt;=settings!$D$2,"SLA_MET","SLA_NOT_MET")</f>
        <v>SLA_MET</v>
      </c>
    </row>
    <row r="1399" spans="1:17" hidden="1" x14ac:dyDescent="0.3">
      <c r="A1399" s="7" t="s">
        <v>2362</v>
      </c>
      <c r="B1399" s="36">
        <v>45143.565682870372</v>
      </c>
      <c r="C1399" s="39">
        <v>45143.573437500003</v>
      </c>
      <c r="D1399" s="8" t="s">
        <v>15</v>
      </c>
      <c r="E1399" s="6" t="s">
        <v>11</v>
      </c>
      <c r="F1399" s="8" t="s">
        <v>114</v>
      </c>
      <c r="G1399" s="9"/>
      <c r="H1399" s="84" t="str">
        <f t="shared" si="21"/>
        <v>Reason Unknown</v>
      </c>
      <c r="I1399" s="63">
        <f>(tbl_raw_data[[#This Row],[Date Actioned]])-(tbl_raw_data[[#This Row],[Date Tagged]])</f>
        <v>7.7546296306536533E-3</v>
      </c>
      <c r="J1399" s="66">
        <f>HOUR(tbl_raw_data[[#This Row],[time_taken]])*60+MINUTE(tbl_raw_data[[#This Row],[time_taken]])+SECOND(tbl_raw_data[[#This Row],[time_taken]])/60</f>
        <v>11.166666666666666</v>
      </c>
      <c r="K1399" s="68">
        <f>DATE(YEAR(tbl_raw_data[[#This Row],[Date Actioned]]),MONTH(tbl_raw_data[[#This Row],[Date Actioned]]),DAY(tbl_raw_data[[#This Row],[Date Actioned]]))</f>
        <v>45143</v>
      </c>
      <c r="L1399" s="65" t="str">
        <f>UPPER(TEXT(tbl_raw_data[[#This Row],[updated_date]],"MMMM"))</f>
        <v>AUGUST</v>
      </c>
      <c r="M1399" s="65" t="str">
        <f>"WEEK "&amp;IF(ROUNDUP(DAY(tbl_raw_data[[#This Row],[updated_date]])/7,0)=5,4,ROUNDUP(DAY(tbl_raw_data[[#This Row],[updated_date]])/7,0))</f>
        <v>WEEK 1</v>
      </c>
      <c r="N1399" s="71" t="str">
        <f>UPPER(VLOOKUP(tbl_raw_data[[#This Row],[Analyst]],settings!$A$1:$B$15,2,0))</f>
        <v>FARDIN</v>
      </c>
      <c r="O1399" s="71" t="str">
        <f>TRIM(UPPER(tbl_raw_data[[#This Row],[Outcome]]))</f>
        <v>APPROVE</v>
      </c>
      <c r="P1399" s="71" t="str">
        <f>TRIM(UPPER(tbl_raw_data[[#This Row],[Queue Name]]))</f>
        <v>CONSUMER EXISTING</v>
      </c>
      <c r="Q1399" s="71" t="str">
        <f>IF(tbl_raw_data[[#This Row],[time_taken_in_min]]&lt;=settings!$D$2,"SLA_MET","SLA_NOT_MET")</f>
        <v>SLA_MET</v>
      </c>
    </row>
    <row r="1400" spans="1:17" hidden="1" x14ac:dyDescent="0.3">
      <c r="A1400" s="1" t="s">
        <v>2363</v>
      </c>
      <c r="B1400" s="34">
        <v>45143.566331018519</v>
      </c>
      <c r="C1400" s="38">
        <v>45143.572048611109</v>
      </c>
      <c r="D1400" s="3" t="s">
        <v>10</v>
      </c>
      <c r="E1400" s="3" t="s">
        <v>18</v>
      </c>
      <c r="F1400" s="3" t="s">
        <v>25</v>
      </c>
      <c r="G1400" s="3" t="s">
        <v>16</v>
      </c>
      <c r="H1400" s="84" t="str">
        <f t="shared" si="21"/>
        <v>Reason Unknown</v>
      </c>
      <c r="I1400" s="63">
        <f>(tbl_raw_data[[#This Row],[Date Actioned]])-(tbl_raw_data[[#This Row],[Date Tagged]])</f>
        <v>5.7175925903720781E-3</v>
      </c>
      <c r="J1400" s="66">
        <f>HOUR(tbl_raw_data[[#This Row],[time_taken]])*60+MINUTE(tbl_raw_data[[#This Row],[time_taken]])+SECOND(tbl_raw_data[[#This Row],[time_taken]])/60</f>
        <v>8.2333333333333325</v>
      </c>
      <c r="K1400" s="68">
        <f>DATE(YEAR(tbl_raw_data[[#This Row],[Date Actioned]]),MONTH(tbl_raw_data[[#This Row],[Date Actioned]]),DAY(tbl_raw_data[[#This Row],[Date Actioned]]))</f>
        <v>45143</v>
      </c>
      <c r="L1400" s="65" t="str">
        <f>UPPER(TEXT(tbl_raw_data[[#This Row],[updated_date]],"MMMM"))</f>
        <v>AUGUST</v>
      </c>
      <c r="M1400" s="65" t="str">
        <f>"WEEK "&amp;IF(ROUNDUP(DAY(tbl_raw_data[[#This Row],[updated_date]])/7,0)=5,4,ROUNDUP(DAY(tbl_raw_data[[#This Row],[updated_date]])/7,0))</f>
        <v>WEEK 1</v>
      </c>
      <c r="N1400" s="71" t="str">
        <f>UPPER(VLOOKUP(tbl_raw_data[[#This Row],[Analyst]],settings!$A$1:$B$15,2,0))</f>
        <v>ASIF</v>
      </c>
      <c r="O1400" s="71" t="str">
        <f>TRIM(UPPER(tbl_raw_data[[#This Row],[Outcome]]))</f>
        <v>APPROVE</v>
      </c>
      <c r="P1400" s="71" t="str">
        <f>TRIM(UPPER(tbl_raw_data[[#This Row],[Queue Name]]))</f>
        <v>CONSUMER PRE BUREAU</v>
      </c>
      <c r="Q1400" s="71" t="str">
        <f>IF(tbl_raw_data[[#This Row],[time_taken_in_min]]&lt;=settings!$D$2,"SLA_MET","SLA_NOT_MET")</f>
        <v>SLA_MET</v>
      </c>
    </row>
    <row r="1401" spans="1:17" hidden="1" x14ac:dyDescent="0.3">
      <c r="A1401" s="5" t="s">
        <v>2364</v>
      </c>
      <c r="B1401" s="36">
        <v>45143.566562499997</v>
      </c>
      <c r="C1401" s="39">
        <v>45143.571597222224</v>
      </c>
      <c r="D1401" s="8" t="s">
        <v>15</v>
      </c>
      <c r="E1401" s="6" t="s">
        <v>11</v>
      </c>
      <c r="F1401" s="8" t="s">
        <v>9</v>
      </c>
      <c r="G1401" s="9"/>
      <c r="H1401" s="84" t="str">
        <f t="shared" si="21"/>
        <v>Reason Unknown</v>
      </c>
      <c r="I1401" s="63">
        <f>(tbl_raw_data[[#This Row],[Date Actioned]])-(tbl_raw_data[[#This Row],[Date Tagged]])</f>
        <v>5.0347222277196124E-3</v>
      </c>
      <c r="J1401" s="66">
        <f>HOUR(tbl_raw_data[[#This Row],[time_taken]])*60+MINUTE(tbl_raw_data[[#This Row],[time_taken]])+SECOND(tbl_raw_data[[#This Row],[time_taken]])/60</f>
        <v>7.25</v>
      </c>
      <c r="K1401" s="68">
        <f>DATE(YEAR(tbl_raw_data[[#This Row],[Date Actioned]]),MONTH(tbl_raw_data[[#This Row],[Date Actioned]]),DAY(tbl_raw_data[[#This Row],[Date Actioned]]))</f>
        <v>45143</v>
      </c>
      <c r="L1401" s="65" t="str">
        <f>UPPER(TEXT(tbl_raw_data[[#This Row],[updated_date]],"MMMM"))</f>
        <v>AUGUST</v>
      </c>
      <c r="M1401" s="65" t="str">
        <f>"WEEK "&amp;IF(ROUNDUP(DAY(tbl_raw_data[[#This Row],[updated_date]])/7,0)=5,4,ROUNDUP(DAY(tbl_raw_data[[#This Row],[updated_date]])/7,0))</f>
        <v>WEEK 1</v>
      </c>
      <c r="N1401" s="71" t="str">
        <f>UPPER(VLOOKUP(tbl_raw_data[[#This Row],[Analyst]],settings!$A$1:$B$15,2,0))</f>
        <v>QUADIR</v>
      </c>
      <c r="O1401" s="71" t="str">
        <f>TRIM(UPPER(tbl_raw_data[[#This Row],[Outcome]]))</f>
        <v>APPROVE</v>
      </c>
      <c r="P1401" s="71" t="str">
        <f>TRIM(UPPER(tbl_raw_data[[#This Row],[Queue Name]]))</f>
        <v>CONSUMER EXISTING</v>
      </c>
      <c r="Q1401" s="71" t="str">
        <f>IF(tbl_raw_data[[#This Row],[time_taken_in_min]]&lt;=settings!$D$2,"SLA_MET","SLA_NOT_MET")</f>
        <v>SLA_MET</v>
      </c>
    </row>
    <row r="1402" spans="1:17" hidden="1" x14ac:dyDescent="0.3">
      <c r="A1402" s="7" t="s">
        <v>2365</v>
      </c>
      <c r="B1402" s="34">
        <v>45143.571828703702</v>
      </c>
      <c r="C1402" s="38">
        <v>45143.573067129626</v>
      </c>
      <c r="D1402" s="3" t="s">
        <v>10</v>
      </c>
      <c r="E1402" s="3" t="s">
        <v>11</v>
      </c>
      <c r="F1402" s="3" t="s">
        <v>207</v>
      </c>
      <c r="G1402" s="3" t="s">
        <v>15</v>
      </c>
      <c r="H1402" s="84" t="str">
        <f t="shared" si="21"/>
        <v>Reason Unknown</v>
      </c>
      <c r="I1402" s="63">
        <f>(tbl_raw_data[[#This Row],[Date Actioned]])-(tbl_raw_data[[#This Row],[Date Tagged]])</f>
        <v>1.2384259243845008E-3</v>
      </c>
      <c r="J1402" s="66">
        <f>HOUR(tbl_raw_data[[#This Row],[time_taken]])*60+MINUTE(tbl_raw_data[[#This Row],[time_taken]])+SECOND(tbl_raw_data[[#This Row],[time_taken]])/60</f>
        <v>1.7833333333333332</v>
      </c>
      <c r="K1402" s="68">
        <f>DATE(YEAR(tbl_raw_data[[#This Row],[Date Actioned]]),MONTH(tbl_raw_data[[#This Row],[Date Actioned]]),DAY(tbl_raw_data[[#This Row],[Date Actioned]]))</f>
        <v>45143</v>
      </c>
      <c r="L1402" s="65" t="str">
        <f>UPPER(TEXT(tbl_raw_data[[#This Row],[updated_date]],"MMMM"))</f>
        <v>AUGUST</v>
      </c>
      <c r="M1402" s="65" t="str">
        <f>"WEEK "&amp;IF(ROUNDUP(DAY(tbl_raw_data[[#This Row],[updated_date]])/7,0)=5,4,ROUNDUP(DAY(tbl_raw_data[[#This Row],[updated_date]])/7,0))</f>
        <v>WEEK 1</v>
      </c>
      <c r="N1402" s="71" t="str">
        <f>UPPER(VLOOKUP(tbl_raw_data[[#This Row],[Analyst]],settings!$A$1:$B$15,2,0))</f>
        <v>RAJ</v>
      </c>
      <c r="O1402" s="71" t="str">
        <f>TRIM(UPPER(tbl_raw_data[[#This Row],[Outcome]]))</f>
        <v>APPROVE</v>
      </c>
      <c r="P1402" s="71" t="str">
        <f>TRIM(UPPER(tbl_raw_data[[#This Row],[Queue Name]]))</f>
        <v>CONSUMER EXISTING</v>
      </c>
      <c r="Q1402" s="71" t="str">
        <f>IF(tbl_raw_data[[#This Row],[time_taken_in_min]]&lt;=settings!$D$2,"SLA_MET","SLA_NOT_MET")</f>
        <v>SLA_MET</v>
      </c>
    </row>
    <row r="1403" spans="1:17" hidden="1" x14ac:dyDescent="0.3">
      <c r="A1403" s="1" t="s">
        <v>2366</v>
      </c>
      <c r="B1403" s="36">
        <v>45143.576388888891</v>
      </c>
      <c r="C1403" s="37">
        <v>45143.578773148147</v>
      </c>
      <c r="D1403" s="6" t="s">
        <v>10</v>
      </c>
      <c r="E1403" s="6" t="s">
        <v>11</v>
      </c>
      <c r="F1403" s="6" t="s">
        <v>206</v>
      </c>
      <c r="G1403" s="6" t="s">
        <v>15</v>
      </c>
      <c r="H1403" s="84" t="str">
        <f t="shared" si="21"/>
        <v>Reason Unknown</v>
      </c>
      <c r="I1403" s="63">
        <f>(tbl_raw_data[[#This Row],[Date Actioned]])-(tbl_raw_data[[#This Row],[Date Tagged]])</f>
        <v>2.3842592563596554E-3</v>
      </c>
      <c r="J1403" s="66">
        <f>HOUR(tbl_raw_data[[#This Row],[time_taken]])*60+MINUTE(tbl_raw_data[[#This Row],[time_taken]])+SECOND(tbl_raw_data[[#This Row],[time_taken]])/60</f>
        <v>3.4333333333333336</v>
      </c>
      <c r="K1403" s="68">
        <f>DATE(YEAR(tbl_raw_data[[#This Row],[Date Actioned]]),MONTH(tbl_raw_data[[#This Row],[Date Actioned]]),DAY(tbl_raw_data[[#This Row],[Date Actioned]]))</f>
        <v>45143</v>
      </c>
      <c r="L1403" s="65" t="str">
        <f>UPPER(TEXT(tbl_raw_data[[#This Row],[updated_date]],"MMMM"))</f>
        <v>AUGUST</v>
      </c>
      <c r="M1403" s="65" t="str">
        <f>"WEEK "&amp;IF(ROUNDUP(DAY(tbl_raw_data[[#This Row],[updated_date]])/7,0)=5,4,ROUNDUP(DAY(tbl_raw_data[[#This Row],[updated_date]])/7,0))</f>
        <v>WEEK 1</v>
      </c>
      <c r="N1403" s="71" t="str">
        <f>UPPER(VLOOKUP(tbl_raw_data[[#This Row],[Analyst]],settings!$A$1:$B$15,2,0))</f>
        <v>HARDIK</v>
      </c>
      <c r="O1403" s="71" t="str">
        <f>TRIM(UPPER(tbl_raw_data[[#This Row],[Outcome]]))</f>
        <v>APPROVE</v>
      </c>
      <c r="P1403" s="71" t="str">
        <f>TRIM(UPPER(tbl_raw_data[[#This Row],[Queue Name]]))</f>
        <v>CONSUMER EXISTING</v>
      </c>
      <c r="Q1403" s="71" t="str">
        <f>IF(tbl_raw_data[[#This Row],[time_taken_in_min]]&lt;=settings!$D$2,"SLA_MET","SLA_NOT_MET")</f>
        <v>SLA_MET</v>
      </c>
    </row>
    <row r="1404" spans="1:17" hidden="1" x14ac:dyDescent="0.3">
      <c r="A1404" s="5" t="s">
        <v>2367</v>
      </c>
      <c r="B1404" s="34">
        <v>45143.580405092594</v>
      </c>
      <c r="C1404" s="38">
        <v>45143.58253472222</v>
      </c>
      <c r="D1404" s="3" t="s">
        <v>10</v>
      </c>
      <c r="E1404" s="3" t="s">
        <v>11</v>
      </c>
      <c r="F1404" s="3" t="s">
        <v>206</v>
      </c>
      <c r="G1404" s="3" t="s">
        <v>15</v>
      </c>
      <c r="H1404" s="84" t="str">
        <f t="shared" si="21"/>
        <v>Reason Unknown</v>
      </c>
      <c r="I1404" s="63">
        <f>(tbl_raw_data[[#This Row],[Date Actioned]])-(tbl_raw_data[[#This Row],[Date Tagged]])</f>
        <v>2.1296296254149638E-3</v>
      </c>
      <c r="J1404" s="66">
        <f>HOUR(tbl_raw_data[[#This Row],[time_taken]])*60+MINUTE(tbl_raw_data[[#This Row],[time_taken]])+SECOND(tbl_raw_data[[#This Row],[time_taken]])/60</f>
        <v>3.0666666666666669</v>
      </c>
      <c r="K1404" s="68">
        <f>DATE(YEAR(tbl_raw_data[[#This Row],[Date Actioned]]),MONTH(tbl_raw_data[[#This Row],[Date Actioned]]),DAY(tbl_raw_data[[#This Row],[Date Actioned]]))</f>
        <v>45143</v>
      </c>
      <c r="L1404" s="65" t="str">
        <f>UPPER(TEXT(tbl_raw_data[[#This Row],[updated_date]],"MMMM"))</f>
        <v>AUGUST</v>
      </c>
      <c r="M1404" s="65" t="str">
        <f>"WEEK "&amp;IF(ROUNDUP(DAY(tbl_raw_data[[#This Row],[updated_date]])/7,0)=5,4,ROUNDUP(DAY(tbl_raw_data[[#This Row],[updated_date]])/7,0))</f>
        <v>WEEK 1</v>
      </c>
      <c r="N1404" s="71" t="str">
        <f>UPPER(VLOOKUP(tbl_raw_data[[#This Row],[Analyst]],settings!$A$1:$B$15,2,0))</f>
        <v>HARDIK</v>
      </c>
      <c r="O1404" s="71" t="str">
        <f>TRIM(UPPER(tbl_raw_data[[#This Row],[Outcome]]))</f>
        <v>APPROVE</v>
      </c>
      <c r="P1404" s="71" t="str">
        <f>TRIM(UPPER(tbl_raw_data[[#This Row],[Queue Name]]))</f>
        <v>CONSUMER EXISTING</v>
      </c>
      <c r="Q1404" s="71" t="str">
        <f>IF(tbl_raw_data[[#This Row],[time_taken_in_min]]&lt;=settings!$D$2,"SLA_MET","SLA_NOT_MET")</f>
        <v>SLA_MET</v>
      </c>
    </row>
    <row r="1405" spans="1:17" hidden="1" x14ac:dyDescent="0.3">
      <c r="A1405" s="7" t="s">
        <v>2368</v>
      </c>
      <c r="B1405" s="36">
        <v>45143.581979166665</v>
      </c>
      <c r="C1405" s="39">
        <v>45143.584687499999</v>
      </c>
      <c r="D1405" s="8" t="s">
        <v>15</v>
      </c>
      <c r="E1405" s="6" t="s">
        <v>8</v>
      </c>
      <c r="F1405" s="8" t="s">
        <v>21</v>
      </c>
      <c r="G1405" s="9"/>
      <c r="H1405" s="84" t="str">
        <f t="shared" si="21"/>
        <v>Reason Unknown</v>
      </c>
      <c r="I1405" s="63">
        <f>(tbl_raw_data[[#This Row],[Date Actioned]])-(tbl_raw_data[[#This Row],[Date Tagged]])</f>
        <v>2.7083333334303461E-3</v>
      </c>
      <c r="J1405" s="66">
        <f>HOUR(tbl_raw_data[[#This Row],[time_taken]])*60+MINUTE(tbl_raw_data[[#This Row],[time_taken]])+SECOND(tbl_raw_data[[#This Row],[time_taken]])/60</f>
        <v>3.9</v>
      </c>
      <c r="K1405" s="68">
        <f>DATE(YEAR(tbl_raw_data[[#This Row],[Date Actioned]]),MONTH(tbl_raw_data[[#This Row],[Date Actioned]]),DAY(tbl_raw_data[[#This Row],[Date Actioned]]))</f>
        <v>45143</v>
      </c>
      <c r="L1405" s="65" t="str">
        <f>UPPER(TEXT(tbl_raw_data[[#This Row],[updated_date]],"MMMM"))</f>
        <v>AUGUST</v>
      </c>
      <c r="M1405" s="65" t="str">
        <f>"WEEK "&amp;IF(ROUNDUP(DAY(tbl_raw_data[[#This Row],[updated_date]])/7,0)=5,4,ROUNDUP(DAY(tbl_raw_data[[#This Row],[updated_date]])/7,0))</f>
        <v>WEEK 1</v>
      </c>
      <c r="N1405" s="71" t="str">
        <f>UPPER(VLOOKUP(tbl_raw_data[[#This Row],[Analyst]],settings!$A$1:$B$15,2,0))</f>
        <v>SHAHID</v>
      </c>
      <c r="O1405" s="71" t="str">
        <f>TRIM(UPPER(tbl_raw_data[[#This Row],[Outcome]]))</f>
        <v>APPROVE</v>
      </c>
      <c r="P1405" s="71" t="str">
        <f>TRIM(UPPER(tbl_raw_data[[#This Row],[Queue Name]]))</f>
        <v>CONSUMER POST BUREAU</v>
      </c>
      <c r="Q1405" s="71" t="str">
        <f>IF(tbl_raw_data[[#This Row],[time_taken_in_min]]&lt;=settings!$D$2,"SLA_MET","SLA_NOT_MET")</f>
        <v>SLA_MET</v>
      </c>
    </row>
    <row r="1406" spans="1:17" hidden="1" x14ac:dyDescent="0.3">
      <c r="A1406" s="1" t="s">
        <v>2369</v>
      </c>
      <c r="B1406" s="34">
        <v>45143.582696759258</v>
      </c>
      <c r="C1406" s="38">
        <v>45143.58353009259</v>
      </c>
      <c r="D1406" s="3" t="s">
        <v>10</v>
      </c>
      <c r="E1406" s="3" t="s">
        <v>18</v>
      </c>
      <c r="F1406" s="3" t="s">
        <v>207</v>
      </c>
      <c r="G1406" s="3" t="s">
        <v>120</v>
      </c>
      <c r="H1406" s="84" t="str">
        <f t="shared" si="21"/>
        <v>Reason Unknown</v>
      </c>
      <c r="I1406" s="63">
        <f>(tbl_raw_data[[#This Row],[Date Actioned]])-(tbl_raw_data[[#This Row],[Date Tagged]])</f>
        <v>8.3333333168411627E-4</v>
      </c>
      <c r="J1406" s="66">
        <f>HOUR(tbl_raw_data[[#This Row],[time_taken]])*60+MINUTE(tbl_raw_data[[#This Row],[time_taken]])+SECOND(tbl_raw_data[[#This Row],[time_taken]])/60</f>
        <v>1.2</v>
      </c>
      <c r="K1406" s="68">
        <f>DATE(YEAR(tbl_raw_data[[#This Row],[Date Actioned]]),MONTH(tbl_raw_data[[#This Row],[Date Actioned]]),DAY(tbl_raw_data[[#This Row],[Date Actioned]]))</f>
        <v>45143</v>
      </c>
      <c r="L1406" s="65" t="str">
        <f>UPPER(TEXT(tbl_raw_data[[#This Row],[updated_date]],"MMMM"))</f>
        <v>AUGUST</v>
      </c>
      <c r="M1406" s="65" t="str">
        <f>"WEEK "&amp;IF(ROUNDUP(DAY(tbl_raw_data[[#This Row],[updated_date]])/7,0)=5,4,ROUNDUP(DAY(tbl_raw_data[[#This Row],[updated_date]])/7,0))</f>
        <v>WEEK 1</v>
      </c>
      <c r="N1406" s="71" t="str">
        <f>UPPER(VLOOKUP(tbl_raw_data[[#This Row],[Analyst]],settings!$A$1:$B$15,2,0))</f>
        <v>RAJ</v>
      </c>
      <c r="O1406" s="71" t="str">
        <f>TRIM(UPPER(tbl_raw_data[[#This Row],[Outcome]]))</f>
        <v>APPROVE</v>
      </c>
      <c r="P1406" s="71" t="str">
        <f>TRIM(UPPER(tbl_raw_data[[#This Row],[Queue Name]]))</f>
        <v>CONSUMER PRE BUREAU</v>
      </c>
      <c r="Q1406" s="71" t="str">
        <f>IF(tbl_raw_data[[#This Row],[time_taken_in_min]]&lt;=settings!$D$2,"SLA_MET","SLA_NOT_MET")</f>
        <v>SLA_MET</v>
      </c>
    </row>
    <row r="1407" spans="1:17" hidden="1" x14ac:dyDescent="0.3">
      <c r="A1407" s="5" t="s">
        <v>2370</v>
      </c>
      <c r="B1407" s="36">
        <v>45143.582696759258</v>
      </c>
      <c r="C1407" s="37">
        <v>45143.585648148146</v>
      </c>
      <c r="D1407" s="6" t="s">
        <v>10</v>
      </c>
      <c r="E1407" s="6" t="s">
        <v>11</v>
      </c>
      <c r="F1407" s="6" t="s">
        <v>25</v>
      </c>
      <c r="G1407" s="6" t="s">
        <v>15</v>
      </c>
      <c r="H1407" s="84" t="str">
        <f t="shared" si="21"/>
        <v>Reason Unknown</v>
      </c>
      <c r="I1407" s="63">
        <f>(tbl_raw_data[[#This Row],[Date Actioned]])-(tbl_raw_data[[#This Row],[Date Tagged]])</f>
        <v>2.9513888875953853E-3</v>
      </c>
      <c r="J1407" s="66">
        <f>HOUR(tbl_raw_data[[#This Row],[time_taken]])*60+MINUTE(tbl_raw_data[[#This Row],[time_taken]])+SECOND(tbl_raw_data[[#This Row],[time_taken]])/60</f>
        <v>4.25</v>
      </c>
      <c r="K1407" s="68">
        <f>DATE(YEAR(tbl_raw_data[[#This Row],[Date Actioned]]),MONTH(tbl_raw_data[[#This Row],[Date Actioned]]),DAY(tbl_raw_data[[#This Row],[Date Actioned]]))</f>
        <v>45143</v>
      </c>
      <c r="L1407" s="65" t="str">
        <f>UPPER(TEXT(tbl_raw_data[[#This Row],[updated_date]],"MMMM"))</f>
        <v>AUGUST</v>
      </c>
      <c r="M1407" s="65" t="str">
        <f>"WEEK "&amp;IF(ROUNDUP(DAY(tbl_raw_data[[#This Row],[updated_date]])/7,0)=5,4,ROUNDUP(DAY(tbl_raw_data[[#This Row],[updated_date]])/7,0))</f>
        <v>WEEK 1</v>
      </c>
      <c r="N1407" s="71" t="str">
        <f>UPPER(VLOOKUP(tbl_raw_data[[#This Row],[Analyst]],settings!$A$1:$B$15,2,0))</f>
        <v>ASIF</v>
      </c>
      <c r="O1407" s="71" t="str">
        <f>TRIM(UPPER(tbl_raw_data[[#This Row],[Outcome]]))</f>
        <v>APPROVE</v>
      </c>
      <c r="P1407" s="71" t="str">
        <f>TRIM(UPPER(tbl_raw_data[[#This Row],[Queue Name]]))</f>
        <v>CONSUMER EXISTING</v>
      </c>
      <c r="Q1407" s="71" t="str">
        <f>IF(tbl_raw_data[[#This Row],[time_taken_in_min]]&lt;=settings!$D$2,"SLA_MET","SLA_NOT_MET")</f>
        <v>SLA_MET</v>
      </c>
    </row>
    <row r="1408" spans="1:17" hidden="1" x14ac:dyDescent="0.3">
      <c r="A1408" s="7" t="s">
        <v>2371</v>
      </c>
      <c r="B1408" s="34">
        <v>45143.58320601852</v>
      </c>
      <c r="C1408" s="35">
        <v>45143.589189814818</v>
      </c>
      <c r="D1408" s="2" t="s">
        <v>15</v>
      </c>
      <c r="E1408" s="3" t="s">
        <v>11</v>
      </c>
      <c r="F1408" s="2" t="s">
        <v>114</v>
      </c>
      <c r="G1408" s="4"/>
      <c r="H1408" s="84" t="str">
        <f t="shared" si="21"/>
        <v>Reason Unknown</v>
      </c>
      <c r="I1408" s="63">
        <f>(tbl_raw_data[[#This Row],[Date Actioned]])-(tbl_raw_data[[#This Row],[Date Tagged]])</f>
        <v>5.9837962980964221E-3</v>
      </c>
      <c r="J1408" s="66">
        <f>HOUR(tbl_raw_data[[#This Row],[time_taken]])*60+MINUTE(tbl_raw_data[[#This Row],[time_taken]])+SECOND(tbl_raw_data[[#This Row],[time_taken]])/60</f>
        <v>8.6166666666666671</v>
      </c>
      <c r="K1408" s="68">
        <f>DATE(YEAR(tbl_raw_data[[#This Row],[Date Actioned]]),MONTH(tbl_raw_data[[#This Row],[Date Actioned]]),DAY(tbl_raw_data[[#This Row],[Date Actioned]]))</f>
        <v>45143</v>
      </c>
      <c r="L1408" s="65" t="str">
        <f>UPPER(TEXT(tbl_raw_data[[#This Row],[updated_date]],"MMMM"))</f>
        <v>AUGUST</v>
      </c>
      <c r="M1408" s="65" t="str">
        <f>"WEEK "&amp;IF(ROUNDUP(DAY(tbl_raw_data[[#This Row],[updated_date]])/7,0)=5,4,ROUNDUP(DAY(tbl_raw_data[[#This Row],[updated_date]])/7,0))</f>
        <v>WEEK 1</v>
      </c>
      <c r="N1408" s="71" t="str">
        <f>UPPER(VLOOKUP(tbl_raw_data[[#This Row],[Analyst]],settings!$A$1:$B$15,2,0))</f>
        <v>FARDIN</v>
      </c>
      <c r="O1408" s="71" t="str">
        <f>TRIM(UPPER(tbl_raw_data[[#This Row],[Outcome]]))</f>
        <v>APPROVE</v>
      </c>
      <c r="P1408" s="71" t="str">
        <f>TRIM(UPPER(tbl_raw_data[[#This Row],[Queue Name]]))</f>
        <v>CONSUMER EXISTING</v>
      </c>
      <c r="Q1408" s="71" t="str">
        <f>IF(tbl_raw_data[[#This Row],[time_taken_in_min]]&lt;=settings!$D$2,"SLA_MET","SLA_NOT_MET")</f>
        <v>SLA_MET</v>
      </c>
    </row>
    <row r="1409" spans="1:17" hidden="1" x14ac:dyDescent="0.3">
      <c r="A1409" s="1" t="s">
        <v>2372</v>
      </c>
      <c r="B1409" s="36">
        <v>45143.588240740741</v>
      </c>
      <c r="C1409" s="37">
        <v>45143.590821759259</v>
      </c>
      <c r="D1409" s="6" t="s">
        <v>10</v>
      </c>
      <c r="E1409" s="6" t="s">
        <v>11</v>
      </c>
      <c r="F1409" s="6" t="s">
        <v>207</v>
      </c>
      <c r="G1409" s="6" t="s">
        <v>15</v>
      </c>
      <c r="H1409" s="84" t="str">
        <f t="shared" si="21"/>
        <v>Reason Unknown</v>
      </c>
      <c r="I1409" s="63">
        <f>(tbl_raw_data[[#This Row],[Date Actioned]])-(tbl_raw_data[[#This Row],[Date Tagged]])</f>
        <v>2.5810185179580003E-3</v>
      </c>
      <c r="J1409" s="66">
        <f>HOUR(tbl_raw_data[[#This Row],[time_taken]])*60+MINUTE(tbl_raw_data[[#This Row],[time_taken]])+SECOND(tbl_raw_data[[#This Row],[time_taken]])/60</f>
        <v>3.7166666666666668</v>
      </c>
      <c r="K1409" s="68">
        <f>DATE(YEAR(tbl_raw_data[[#This Row],[Date Actioned]]),MONTH(tbl_raw_data[[#This Row],[Date Actioned]]),DAY(tbl_raw_data[[#This Row],[Date Actioned]]))</f>
        <v>45143</v>
      </c>
      <c r="L1409" s="65" t="str">
        <f>UPPER(TEXT(tbl_raw_data[[#This Row],[updated_date]],"MMMM"))</f>
        <v>AUGUST</v>
      </c>
      <c r="M1409" s="65" t="str">
        <f>"WEEK "&amp;IF(ROUNDUP(DAY(tbl_raw_data[[#This Row],[updated_date]])/7,0)=5,4,ROUNDUP(DAY(tbl_raw_data[[#This Row],[updated_date]])/7,0))</f>
        <v>WEEK 1</v>
      </c>
      <c r="N1409" s="71" t="str">
        <f>UPPER(VLOOKUP(tbl_raw_data[[#This Row],[Analyst]],settings!$A$1:$B$15,2,0))</f>
        <v>RAJ</v>
      </c>
      <c r="O1409" s="71" t="str">
        <f>TRIM(UPPER(tbl_raw_data[[#This Row],[Outcome]]))</f>
        <v>APPROVE</v>
      </c>
      <c r="P1409" s="71" t="str">
        <f>TRIM(UPPER(tbl_raw_data[[#This Row],[Queue Name]]))</f>
        <v>CONSUMER EXISTING</v>
      </c>
      <c r="Q1409" s="71" t="str">
        <f>IF(tbl_raw_data[[#This Row],[time_taken_in_min]]&lt;=settings!$D$2,"SLA_MET","SLA_NOT_MET")</f>
        <v>SLA_MET</v>
      </c>
    </row>
    <row r="1410" spans="1:17" hidden="1" x14ac:dyDescent="0.3">
      <c r="A1410" s="5" t="s">
        <v>2373</v>
      </c>
      <c r="B1410" s="34">
        <v>45143.591724537036</v>
      </c>
      <c r="C1410" s="38">
        <v>45143.594351851854</v>
      </c>
      <c r="D1410" s="3" t="s">
        <v>10</v>
      </c>
      <c r="E1410" s="3" t="s">
        <v>11</v>
      </c>
      <c r="F1410" s="3" t="s">
        <v>206</v>
      </c>
      <c r="G1410" s="3" t="s">
        <v>15</v>
      </c>
      <c r="H1410" s="84" t="str">
        <f t="shared" si="21"/>
        <v>Reason Unknown</v>
      </c>
      <c r="I1410" s="63">
        <f>(tbl_raw_data[[#This Row],[Date Actioned]])-(tbl_raw_data[[#This Row],[Date Tagged]])</f>
        <v>2.6273148178006522E-3</v>
      </c>
      <c r="J1410" s="66">
        <f>HOUR(tbl_raw_data[[#This Row],[time_taken]])*60+MINUTE(tbl_raw_data[[#This Row],[time_taken]])+SECOND(tbl_raw_data[[#This Row],[time_taken]])/60</f>
        <v>3.7833333333333332</v>
      </c>
      <c r="K1410" s="68">
        <f>DATE(YEAR(tbl_raw_data[[#This Row],[Date Actioned]]),MONTH(tbl_raw_data[[#This Row],[Date Actioned]]),DAY(tbl_raw_data[[#This Row],[Date Actioned]]))</f>
        <v>45143</v>
      </c>
      <c r="L1410" s="65" t="str">
        <f>UPPER(TEXT(tbl_raw_data[[#This Row],[updated_date]],"MMMM"))</f>
        <v>AUGUST</v>
      </c>
      <c r="M1410" s="65" t="str">
        <f>"WEEK "&amp;IF(ROUNDUP(DAY(tbl_raw_data[[#This Row],[updated_date]])/7,0)=5,4,ROUNDUP(DAY(tbl_raw_data[[#This Row],[updated_date]])/7,0))</f>
        <v>WEEK 1</v>
      </c>
      <c r="N1410" s="71" t="str">
        <f>UPPER(VLOOKUP(tbl_raw_data[[#This Row],[Analyst]],settings!$A$1:$B$15,2,0))</f>
        <v>HARDIK</v>
      </c>
      <c r="O1410" s="71" t="str">
        <f>TRIM(UPPER(tbl_raw_data[[#This Row],[Outcome]]))</f>
        <v>APPROVE</v>
      </c>
      <c r="P1410" s="71" t="str">
        <f>TRIM(UPPER(tbl_raw_data[[#This Row],[Queue Name]]))</f>
        <v>CONSUMER EXISTING</v>
      </c>
      <c r="Q1410" s="71" t="str">
        <f>IF(tbl_raw_data[[#This Row],[time_taken_in_min]]&lt;=settings!$D$2,"SLA_MET","SLA_NOT_MET")</f>
        <v>SLA_MET</v>
      </c>
    </row>
    <row r="1411" spans="1:17" hidden="1" x14ac:dyDescent="0.3">
      <c r="A1411" s="7" t="s">
        <v>2374</v>
      </c>
      <c r="B1411" s="36">
        <v>45143.597777777781</v>
      </c>
      <c r="C1411" s="37">
        <v>45143.599537037036</v>
      </c>
      <c r="D1411" s="6" t="s">
        <v>10</v>
      </c>
      <c r="E1411" s="6" t="s">
        <v>11</v>
      </c>
      <c r="F1411" s="6" t="s">
        <v>207</v>
      </c>
      <c r="G1411" s="6" t="s">
        <v>26</v>
      </c>
      <c r="H1411" s="84" t="str">
        <f t="shared" ref="H1411:H1474" si="22">IF(OR(ISNUMBER(SEARCH("duplicate",G1411)), ISNUMBER(SEARCH("previously",G1411)), ISNUMBER(SEARCH("previously approved",G1411))), "Duplicate Application",
IF(OR(ISNUMBER(SEARCH("incorrect",G1411)), ISNUMBER(SEARCH("remove", G1411))), "Incorrect Details",
IF(ISNUMBER(SEARCH("incomplete",G1411)), "Incomplete Details",
IF(ISNUMBER(SEARCH("overdue",G1411)), "Overdue Bill",
IF(OR(ISNUMBER(SEARCH("resubmit as", G1411)), ISNUMBER(SEARCH("re-submit as", G1411))), "Incorrect Queue",
IF(OR(ISNUMBER(SEARCH("100",G1411)), ISNUMBER(SEARCH("correct", G1411)), ISNUMBER(SEARCH("email", G1411)), ISNUMBER(SEARCH("please submit", G1411)), ISNUMBER(SEARCH("please resubmit",G1411)), ISNUMBER(SEARCH("please re-submit", G1411)), ISNUMBER(SEARCH("please send", G1411))), "Incomplete Details",
IF(ISNUMBER(SEARCH("error", G1411)), "System Error", "Reason Unknown")))))))</f>
        <v>Reason Unknown</v>
      </c>
      <c r="I1411" s="63">
        <f>(tbl_raw_data[[#This Row],[Date Actioned]])-(tbl_raw_data[[#This Row],[Date Tagged]])</f>
        <v>1.7592592557775788E-3</v>
      </c>
      <c r="J1411" s="66">
        <f>HOUR(tbl_raw_data[[#This Row],[time_taken]])*60+MINUTE(tbl_raw_data[[#This Row],[time_taken]])+SECOND(tbl_raw_data[[#This Row],[time_taken]])/60</f>
        <v>2.5333333333333332</v>
      </c>
      <c r="K1411" s="68">
        <f>DATE(YEAR(tbl_raw_data[[#This Row],[Date Actioned]]),MONTH(tbl_raw_data[[#This Row],[Date Actioned]]),DAY(tbl_raw_data[[#This Row],[Date Actioned]]))</f>
        <v>45143</v>
      </c>
      <c r="L1411" s="65" t="str">
        <f>UPPER(TEXT(tbl_raw_data[[#This Row],[updated_date]],"MMMM"))</f>
        <v>AUGUST</v>
      </c>
      <c r="M1411" s="65" t="str">
        <f>"WEEK "&amp;IF(ROUNDUP(DAY(tbl_raw_data[[#This Row],[updated_date]])/7,0)=5,4,ROUNDUP(DAY(tbl_raw_data[[#This Row],[updated_date]])/7,0))</f>
        <v>WEEK 1</v>
      </c>
      <c r="N1411" s="71" t="str">
        <f>UPPER(VLOOKUP(tbl_raw_data[[#This Row],[Analyst]],settings!$A$1:$B$15,2,0))</f>
        <v>RAJ</v>
      </c>
      <c r="O1411" s="71" t="str">
        <f>TRIM(UPPER(tbl_raw_data[[#This Row],[Outcome]]))</f>
        <v>APPROVE</v>
      </c>
      <c r="P1411" s="71" t="str">
        <f>TRIM(UPPER(tbl_raw_data[[#This Row],[Queue Name]]))</f>
        <v>CONSUMER EXISTING</v>
      </c>
      <c r="Q1411" s="71" t="str">
        <f>IF(tbl_raw_data[[#This Row],[time_taken_in_min]]&lt;=settings!$D$2,"SLA_MET","SLA_NOT_MET")</f>
        <v>SLA_MET</v>
      </c>
    </row>
    <row r="1412" spans="1:17" hidden="1" x14ac:dyDescent="0.3">
      <c r="A1412" s="1" t="s">
        <v>2375</v>
      </c>
      <c r="B1412" s="34">
        <v>45143.605000000003</v>
      </c>
      <c r="C1412" s="38">
        <v>45143.612256944441</v>
      </c>
      <c r="D1412" s="3" t="s">
        <v>10</v>
      </c>
      <c r="E1412" s="3" t="s">
        <v>11</v>
      </c>
      <c r="F1412" s="3" t="s">
        <v>207</v>
      </c>
      <c r="G1412" s="3" t="s">
        <v>15</v>
      </c>
      <c r="H1412" s="84" t="str">
        <f t="shared" si="22"/>
        <v>Reason Unknown</v>
      </c>
      <c r="I1412" s="63">
        <f>(tbl_raw_data[[#This Row],[Date Actioned]])-(tbl_raw_data[[#This Row],[Date Tagged]])</f>
        <v>7.2569444382679649E-3</v>
      </c>
      <c r="J1412" s="66">
        <f>HOUR(tbl_raw_data[[#This Row],[time_taken]])*60+MINUTE(tbl_raw_data[[#This Row],[time_taken]])+SECOND(tbl_raw_data[[#This Row],[time_taken]])/60</f>
        <v>10.45</v>
      </c>
      <c r="K1412" s="68">
        <f>DATE(YEAR(tbl_raw_data[[#This Row],[Date Actioned]]),MONTH(tbl_raw_data[[#This Row],[Date Actioned]]),DAY(tbl_raw_data[[#This Row],[Date Actioned]]))</f>
        <v>45143</v>
      </c>
      <c r="L1412" s="65" t="str">
        <f>UPPER(TEXT(tbl_raw_data[[#This Row],[updated_date]],"MMMM"))</f>
        <v>AUGUST</v>
      </c>
      <c r="M1412" s="65" t="str">
        <f>"WEEK "&amp;IF(ROUNDUP(DAY(tbl_raw_data[[#This Row],[updated_date]])/7,0)=5,4,ROUNDUP(DAY(tbl_raw_data[[#This Row],[updated_date]])/7,0))</f>
        <v>WEEK 1</v>
      </c>
      <c r="N1412" s="71" t="str">
        <f>UPPER(VLOOKUP(tbl_raw_data[[#This Row],[Analyst]],settings!$A$1:$B$15,2,0))</f>
        <v>RAJ</v>
      </c>
      <c r="O1412" s="71" t="str">
        <f>TRIM(UPPER(tbl_raw_data[[#This Row],[Outcome]]))</f>
        <v>APPROVE</v>
      </c>
      <c r="P1412" s="71" t="str">
        <f>TRIM(UPPER(tbl_raw_data[[#This Row],[Queue Name]]))</f>
        <v>CONSUMER EXISTING</v>
      </c>
      <c r="Q1412" s="71" t="str">
        <f>IF(tbl_raw_data[[#This Row],[time_taken_in_min]]&lt;=settings!$D$2,"SLA_MET","SLA_NOT_MET")</f>
        <v>SLA_MET</v>
      </c>
    </row>
    <row r="1413" spans="1:17" hidden="1" x14ac:dyDescent="0.3">
      <c r="A1413" s="5" t="s">
        <v>2376</v>
      </c>
      <c r="B1413" s="36">
        <v>45143.605636574073</v>
      </c>
      <c r="C1413" s="39">
        <v>45143.610856481479</v>
      </c>
      <c r="D1413" s="8" t="s">
        <v>15</v>
      </c>
      <c r="E1413" s="6" t="s">
        <v>8</v>
      </c>
      <c r="F1413" s="8" t="s">
        <v>21</v>
      </c>
      <c r="G1413" s="9"/>
      <c r="H1413" s="84" t="str">
        <f t="shared" si="22"/>
        <v>Reason Unknown</v>
      </c>
      <c r="I1413" s="63">
        <f>(tbl_raw_data[[#This Row],[Date Actioned]])-(tbl_raw_data[[#This Row],[Date Tagged]])</f>
        <v>5.2199074052623473E-3</v>
      </c>
      <c r="J1413" s="66">
        <f>HOUR(tbl_raw_data[[#This Row],[time_taken]])*60+MINUTE(tbl_raw_data[[#This Row],[time_taken]])+SECOND(tbl_raw_data[[#This Row],[time_taken]])/60</f>
        <v>7.5166666666666666</v>
      </c>
      <c r="K1413" s="68">
        <f>DATE(YEAR(tbl_raw_data[[#This Row],[Date Actioned]]),MONTH(tbl_raw_data[[#This Row],[Date Actioned]]),DAY(tbl_raw_data[[#This Row],[Date Actioned]]))</f>
        <v>45143</v>
      </c>
      <c r="L1413" s="65" t="str">
        <f>UPPER(TEXT(tbl_raw_data[[#This Row],[updated_date]],"MMMM"))</f>
        <v>AUGUST</v>
      </c>
      <c r="M1413" s="65" t="str">
        <f>"WEEK "&amp;IF(ROUNDUP(DAY(tbl_raw_data[[#This Row],[updated_date]])/7,0)=5,4,ROUNDUP(DAY(tbl_raw_data[[#This Row],[updated_date]])/7,0))</f>
        <v>WEEK 1</v>
      </c>
      <c r="N1413" s="71" t="str">
        <f>UPPER(VLOOKUP(tbl_raw_data[[#This Row],[Analyst]],settings!$A$1:$B$15,2,0))</f>
        <v>SHAHID</v>
      </c>
      <c r="O1413" s="71" t="str">
        <f>TRIM(UPPER(tbl_raw_data[[#This Row],[Outcome]]))</f>
        <v>APPROVE</v>
      </c>
      <c r="P1413" s="71" t="str">
        <f>TRIM(UPPER(tbl_raw_data[[#This Row],[Queue Name]]))</f>
        <v>CONSUMER POST BUREAU</v>
      </c>
      <c r="Q1413" s="71" t="str">
        <f>IF(tbl_raw_data[[#This Row],[time_taken_in_min]]&lt;=settings!$D$2,"SLA_MET","SLA_NOT_MET")</f>
        <v>SLA_MET</v>
      </c>
    </row>
    <row r="1414" spans="1:17" hidden="1" x14ac:dyDescent="0.3">
      <c r="A1414" s="7" t="s">
        <v>2377</v>
      </c>
      <c r="B1414" s="34">
        <v>45143.612187500003</v>
      </c>
      <c r="C1414" s="38">
        <v>45143.613680555558</v>
      </c>
      <c r="D1414" s="3" t="s">
        <v>10</v>
      </c>
      <c r="E1414" s="3" t="s">
        <v>11</v>
      </c>
      <c r="F1414" s="3" t="s">
        <v>207</v>
      </c>
      <c r="G1414" s="3" t="s">
        <v>15</v>
      </c>
      <c r="H1414" s="84" t="str">
        <f t="shared" si="22"/>
        <v>Reason Unknown</v>
      </c>
      <c r="I1414" s="63">
        <f>(tbl_raw_data[[#This Row],[Date Actioned]])-(tbl_raw_data[[#This Row],[Date Tagged]])</f>
        <v>1.4930555553291924E-3</v>
      </c>
      <c r="J1414" s="66">
        <f>HOUR(tbl_raw_data[[#This Row],[time_taken]])*60+MINUTE(tbl_raw_data[[#This Row],[time_taken]])+SECOND(tbl_raw_data[[#This Row],[time_taken]])/60</f>
        <v>2.15</v>
      </c>
      <c r="K1414" s="68">
        <f>DATE(YEAR(tbl_raw_data[[#This Row],[Date Actioned]]),MONTH(tbl_raw_data[[#This Row],[Date Actioned]]),DAY(tbl_raw_data[[#This Row],[Date Actioned]]))</f>
        <v>45143</v>
      </c>
      <c r="L1414" s="65" t="str">
        <f>UPPER(TEXT(tbl_raw_data[[#This Row],[updated_date]],"MMMM"))</f>
        <v>AUGUST</v>
      </c>
      <c r="M1414" s="65" t="str">
        <f>"WEEK "&amp;IF(ROUNDUP(DAY(tbl_raw_data[[#This Row],[updated_date]])/7,0)=5,4,ROUNDUP(DAY(tbl_raw_data[[#This Row],[updated_date]])/7,0))</f>
        <v>WEEK 1</v>
      </c>
      <c r="N1414" s="71" t="str">
        <f>UPPER(VLOOKUP(tbl_raw_data[[#This Row],[Analyst]],settings!$A$1:$B$15,2,0))</f>
        <v>RAJ</v>
      </c>
      <c r="O1414" s="71" t="str">
        <f>TRIM(UPPER(tbl_raw_data[[#This Row],[Outcome]]))</f>
        <v>APPROVE</v>
      </c>
      <c r="P1414" s="71" t="str">
        <f>TRIM(UPPER(tbl_raw_data[[#This Row],[Queue Name]]))</f>
        <v>CONSUMER EXISTING</v>
      </c>
      <c r="Q1414" s="71" t="str">
        <f>IF(tbl_raw_data[[#This Row],[time_taken_in_min]]&lt;=settings!$D$2,"SLA_MET","SLA_NOT_MET")</f>
        <v>SLA_MET</v>
      </c>
    </row>
    <row r="1415" spans="1:17" hidden="1" x14ac:dyDescent="0.3">
      <c r="A1415" s="1" t="s">
        <v>2378</v>
      </c>
      <c r="B1415" s="36">
        <v>45143.613703703704</v>
      </c>
      <c r="C1415" s="37">
        <v>45143.615833333337</v>
      </c>
      <c r="D1415" s="6" t="s">
        <v>10</v>
      </c>
      <c r="E1415" s="6" t="s">
        <v>11</v>
      </c>
      <c r="F1415" s="6" t="s">
        <v>206</v>
      </c>
      <c r="G1415" s="6" t="s">
        <v>15</v>
      </c>
      <c r="H1415" s="84" t="str">
        <f t="shared" si="22"/>
        <v>Reason Unknown</v>
      </c>
      <c r="I1415" s="63">
        <f>(tbl_raw_data[[#This Row],[Date Actioned]])-(tbl_raw_data[[#This Row],[Date Tagged]])</f>
        <v>2.1296296326909214E-3</v>
      </c>
      <c r="J1415" s="66">
        <f>HOUR(tbl_raw_data[[#This Row],[time_taken]])*60+MINUTE(tbl_raw_data[[#This Row],[time_taken]])+SECOND(tbl_raw_data[[#This Row],[time_taken]])/60</f>
        <v>3.0666666666666669</v>
      </c>
      <c r="K1415" s="68">
        <f>DATE(YEAR(tbl_raw_data[[#This Row],[Date Actioned]]),MONTH(tbl_raw_data[[#This Row],[Date Actioned]]),DAY(tbl_raw_data[[#This Row],[Date Actioned]]))</f>
        <v>45143</v>
      </c>
      <c r="L1415" s="65" t="str">
        <f>UPPER(TEXT(tbl_raw_data[[#This Row],[updated_date]],"MMMM"))</f>
        <v>AUGUST</v>
      </c>
      <c r="M1415" s="65" t="str">
        <f>"WEEK "&amp;IF(ROUNDUP(DAY(tbl_raw_data[[#This Row],[updated_date]])/7,0)=5,4,ROUNDUP(DAY(tbl_raw_data[[#This Row],[updated_date]])/7,0))</f>
        <v>WEEK 1</v>
      </c>
      <c r="N1415" s="71" t="str">
        <f>UPPER(VLOOKUP(tbl_raw_data[[#This Row],[Analyst]],settings!$A$1:$B$15,2,0))</f>
        <v>HARDIK</v>
      </c>
      <c r="O1415" s="71" t="str">
        <f>TRIM(UPPER(tbl_raw_data[[#This Row],[Outcome]]))</f>
        <v>APPROVE</v>
      </c>
      <c r="P1415" s="71" t="str">
        <f>TRIM(UPPER(tbl_raw_data[[#This Row],[Queue Name]]))</f>
        <v>CONSUMER EXISTING</v>
      </c>
      <c r="Q1415" s="71" t="str">
        <f>IF(tbl_raw_data[[#This Row],[time_taken_in_min]]&lt;=settings!$D$2,"SLA_MET","SLA_NOT_MET")</f>
        <v>SLA_MET</v>
      </c>
    </row>
    <row r="1416" spans="1:17" hidden="1" x14ac:dyDescent="0.3">
      <c r="A1416" s="5" t="s">
        <v>2379</v>
      </c>
      <c r="B1416" s="34">
        <v>45143.614282407405</v>
      </c>
      <c r="C1416" s="38">
        <v>45143.616550925923</v>
      </c>
      <c r="D1416" s="3" t="s">
        <v>10</v>
      </c>
      <c r="E1416" s="3" t="s">
        <v>11</v>
      </c>
      <c r="F1416" s="3" t="s">
        <v>207</v>
      </c>
      <c r="G1416" s="3" t="s">
        <v>15</v>
      </c>
      <c r="H1416" s="84" t="str">
        <f t="shared" si="22"/>
        <v>Reason Unknown</v>
      </c>
      <c r="I1416" s="63">
        <f>(tbl_raw_data[[#This Row],[Date Actioned]])-(tbl_raw_data[[#This Row],[Date Tagged]])</f>
        <v>2.268518517666962E-3</v>
      </c>
      <c r="J1416" s="66">
        <f>HOUR(tbl_raw_data[[#This Row],[time_taken]])*60+MINUTE(tbl_raw_data[[#This Row],[time_taken]])+SECOND(tbl_raw_data[[#This Row],[time_taken]])/60</f>
        <v>3.2666666666666666</v>
      </c>
      <c r="K1416" s="68">
        <f>DATE(YEAR(tbl_raw_data[[#This Row],[Date Actioned]]),MONTH(tbl_raw_data[[#This Row],[Date Actioned]]),DAY(tbl_raw_data[[#This Row],[Date Actioned]]))</f>
        <v>45143</v>
      </c>
      <c r="L1416" s="65" t="str">
        <f>UPPER(TEXT(tbl_raw_data[[#This Row],[updated_date]],"MMMM"))</f>
        <v>AUGUST</v>
      </c>
      <c r="M1416" s="65" t="str">
        <f>"WEEK "&amp;IF(ROUNDUP(DAY(tbl_raw_data[[#This Row],[updated_date]])/7,0)=5,4,ROUNDUP(DAY(tbl_raw_data[[#This Row],[updated_date]])/7,0))</f>
        <v>WEEK 1</v>
      </c>
      <c r="N1416" s="71" t="str">
        <f>UPPER(VLOOKUP(tbl_raw_data[[#This Row],[Analyst]],settings!$A$1:$B$15,2,0))</f>
        <v>RAJ</v>
      </c>
      <c r="O1416" s="71" t="str">
        <f>TRIM(UPPER(tbl_raw_data[[#This Row],[Outcome]]))</f>
        <v>APPROVE</v>
      </c>
      <c r="P1416" s="71" t="str">
        <f>TRIM(UPPER(tbl_raw_data[[#This Row],[Queue Name]]))</f>
        <v>CONSUMER EXISTING</v>
      </c>
      <c r="Q1416" s="71" t="str">
        <f>IF(tbl_raw_data[[#This Row],[time_taken_in_min]]&lt;=settings!$D$2,"SLA_MET","SLA_NOT_MET")</f>
        <v>SLA_MET</v>
      </c>
    </row>
    <row r="1417" spans="1:17" hidden="1" x14ac:dyDescent="0.3">
      <c r="A1417" s="7" t="s">
        <v>2380</v>
      </c>
      <c r="B1417" s="36">
        <v>45143.618460648147</v>
      </c>
      <c r="C1417" s="39">
        <v>45143.621712962966</v>
      </c>
      <c r="D1417" s="8" t="s">
        <v>15</v>
      </c>
      <c r="E1417" s="6" t="s">
        <v>11</v>
      </c>
      <c r="F1417" s="8" t="s">
        <v>21</v>
      </c>
      <c r="G1417" s="9"/>
      <c r="H1417" s="84" t="str">
        <f t="shared" si="22"/>
        <v>Reason Unknown</v>
      </c>
      <c r="I1417" s="63">
        <f>(tbl_raw_data[[#This Row],[Date Actioned]])-(tbl_raw_data[[#This Row],[Date Tagged]])</f>
        <v>3.2523148183827288E-3</v>
      </c>
      <c r="J1417" s="66">
        <f>HOUR(tbl_raw_data[[#This Row],[time_taken]])*60+MINUTE(tbl_raw_data[[#This Row],[time_taken]])+SECOND(tbl_raw_data[[#This Row],[time_taken]])/60</f>
        <v>4.6833333333333336</v>
      </c>
      <c r="K1417" s="68">
        <f>DATE(YEAR(tbl_raw_data[[#This Row],[Date Actioned]]),MONTH(tbl_raw_data[[#This Row],[Date Actioned]]),DAY(tbl_raw_data[[#This Row],[Date Actioned]]))</f>
        <v>45143</v>
      </c>
      <c r="L1417" s="65" t="str">
        <f>UPPER(TEXT(tbl_raw_data[[#This Row],[updated_date]],"MMMM"))</f>
        <v>AUGUST</v>
      </c>
      <c r="M1417" s="65" t="str">
        <f>"WEEK "&amp;IF(ROUNDUP(DAY(tbl_raw_data[[#This Row],[updated_date]])/7,0)=5,4,ROUNDUP(DAY(tbl_raw_data[[#This Row],[updated_date]])/7,0))</f>
        <v>WEEK 1</v>
      </c>
      <c r="N1417" s="71" t="str">
        <f>UPPER(VLOOKUP(tbl_raw_data[[#This Row],[Analyst]],settings!$A$1:$B$15,2,0))</f>
        <v>SHAHID</v>
      </c>
      <c r="O1417" s="71" t="str">
        <f>TRIM(UPPER(tbl_raw_data[[#This Row],[Outcome]]))</f>
        <v>APPROVE</v>
      </c>
      <c r="P1417" s="71" t="str">
        <f>TRIM(UPPER(tbl_raw_data[[#This Row],[Queue Name]]))</f>
        <v>CONSUMER EXISTING</v>
      </c>
      <c r="Q1417" s="71" t="str">
        <f>IF(tbl_raw_data[[#This Row],[time_taken_in_min]]&lt;=settings!$D$2,"SLA_MET","SLA_NOT_MET")</f>
        <v>SLA_MET</v>
      </c>
    </row>
    <row r="1418" spans="1:17" hidden="1" x14ac:dyDescent="0.3">
      <c r="A1418" s="1" t="s">
        <v>2381</v>
      </c>
      <c r="B1418" s="34">
        <v>45143.623148148145</v>
      </c>
      <c r="C1418" s="38">
        <v>45143.625543981485</v>
      </c>
      <c r="D1418" s="3" t="s">
        <v>10</v>
      </c>
      <c r="E1418" s="3" t="s">
        <v>11</v>
      </c>
      <c r="F1418" s="3" t="s">
        <v>207</v>
      </c>
      <c r="G1418" s="3" t="s">
        <v>15</v>
      </c>
      <c r="H1418" s="84" t="str">
        <f t="shared" si="22"/>
        <v>Reason Unknown</v>
      </c>
      <c r="I1418" s="63">
        <f>(tbl_raw_data[[#This Row],[Date Actioned]])-(tbl_raw_data[[#This Row],[Date Tagged]])</f>
        <v>2.3958333404152654E-3</v>
      </c>
      <c r="J1418" s="66">
        <f>HOUR(tbl_raw_data[[#This Row],[time_taken]])*60+MINUTE(tbl_raw_data[[#This Row],[time_taken]])+SECOND(tbl_raw_data[[#This Row],[time_taken]])/60</f>
        <v>3.45</v>
      </c>
      <c r="K1418" s="68">
        <f>DATE(YEAR(tbl_raw_data[[#This Row],[Date Actioned]]),MONTH(tbl_raw_data[[#This Row],[Date Actioned]]),DAY(tbl_raw_data[[#This Row],[Date Actioned]]))</f>
        <v>45143</v>
      </c>
      <c r="L1418" s="65" t="str">
        <f>UPPER(TEXT(tbl_raw_data[[#This Row],[updated_date]],"MMMM"))</f>
        <v>AUGUST</v>
      </c>
      <c r="M1418" s="65" t="str">
        <f>"WEEK "&amp;IF(ROUNDUP(DAY(tbl_raw_data[[#This Row],[updated_date]])/7,0)=5,4,ROUNDUP(DAY(tbl_raw_data[[#This Row],[updated_date]])/7,0))</f>
        <v>WEEK 1</v>
      </c>
      <c r="N1418" s="71" t="str">
        <f>UPPER(VLOOKUP(tbl_raw_data[[#This Row],[Analyst]],settings!$A$1:$B$15,2,0))</f>
        <v>RAJ</v>
      </c>
      <c r="O1418" s="71" t="str">
        <f>TRIM(UPPER(tbl_raw_data[[#This Row],[Outcome]]))</f>
        <v>APPROVE</v>
      </c>
      <c r="P1418" s="71" t="str">
        <f>TRIM(UPPER(tbl_raw_data[[#This Row],[Queue Name]]))</f>
        <v>CONSUMER EXISTING</v>
      </c>
      <c r="Q1418" s="71" t="str">
        <f>IF(tbl_raw_data[[#This Row],[time_taken_in_min]]&lt;=settings!$D$2,"SLA_MET","SLA_NOT_MET")</f>
        <v>SLA_MET</v>
      </c>
    </row>
    <row r="1419" spans="1:17" hidden="1" x14ac:dyDescent="0.3">
      <c r="A1419" s="5" t="s">
        <v>2382</v>
      </c>
      <c r="B1419" s="36">
        <v>45143.623148148145</v>
      </c>
      <c r="C1419" s="37">
        <v>45143.625902777778</v>
      </c>
      <c r="D1419" s="6" t="s">
        <v>10</v>
      </c>
      <c r="E1419" s="6" t="s">
        <v>11</v>
      </c>
      <c r="F1419" s="6" t="s">
        <v>206</v>
      </c>
      <c r="G1419" s="6" t="s">
        <v>15</v>
      </c>
      <c r="H1419" s="84" t="str">
        <f t="shared" si="22"/>
        <v>Reason Unknown</v>
      </c>
      <c r="I1419" s="63">
        <f>(tbl_raw_data[[#This Row],[Date Actioned]])-(tbl_raw_data[[#This Row],[Date Tagged]])</f>
        <v>2.754629633272998E-3</v>
      </c>
      <c r="J1419" s="66">
        <f>HOUR(tbl_raw_data[[#This Row],[time_taken]])*60+MINUTE(tbl_raw_data[[#This Row],[time_taken]])+SECOND(tbl_raw_data[[#This Row],[time_taken]])/60</f>
        <v>3.9666666666666668</v>
      </c>
      <c r="K1419" s="68">
        <f>DATE(YEAR(tbl_raw_data[[#This Row],[Date Actioned]]),MONTH(tbl_raw_data[[#This Row],[Date Actioned]]),DAY(tbl_raw_data[[#This Row],[Date Actioned]]))</f>
        <v>45143</v>
      </c>
      <c r="L1419" s="65" t="str">
        <f>UPPER(TEXT(tbl_raw_data[[#This Row],[updated_date]],"MMMM"))</f>
        <v>AUGUST</v>
      </c>
      <c r="M1419" s="65" t="str">
        <f>"WEEK "&amp;IF(ROUNDUP(DAY(tbl_raw_data[[#This Row],[updated_date]])/7,0)=5,4,ROUNDUP(DAY(tbl_raw_data[[#This Row],[updated_date]])/7,0))</f>
        <v>WEEK 1</v>
      </c>
      <c r="N1419" s="71" t="str">
        <f>UPPER(VLOOKUP(tbl_raw_data[[#This Row],[Analyst]],settings!$A$1:$B$15,2,0))</f>
        <v>HARDIK</v>
      </c>
      <c r="O1419" s="71" t="str">
        <f>TRIM(UPPER(tbl_raw_data[[#This Row],[Outcome]]))</f>
        <v>APPROVE</v>
      </c>
      <c r="P1419" s="71" t="str">
        <f>TRIM(UPPER(tbl_raw_data[[#This Row],[Queue Name]]))</f>
        <v>CONSUMER EXISTING</v>
      </c>
      <c r="Q1419" s="71" t="str">
        <f>IF(tbl_raw_data[[#This Row],[time_taken_in_min]]&lt;=settings!$D$2,"SLA_MET","SLA_NOT_MET")</f>
        <v>SLA_MET</v>
      </c>
    </row>
    <row r="1420" spans="1:17" hidden="1" x14ac:dyDescent="0.3">
      <c r="A1420" s="7" t="s">
        <v>2383</v>
      </c>
      <c r="B1420" s="34">
        <v>45143.624282407407</v>
      </c>
      <c r="C1420" s="38">
        <v>45143.628460648149</v>
      </c>
      <c r="D1420" s="3" t="s">
        <v>10</v>
      </c>
      <c r="E1420" s="3" t="s">
        <v>11</v>
      </c>
      <c r="F1420" s="3" t="s">
        <v>25</v>
      </c>
      <c r="G1420" s="3" t="s">
        <v>15</v>
      </c>
      <c r="H1420" s="84" t="str">
        <f t="shared" si="22"/>
        <v>Reason Unknown</v>
      </c>
      <c r="I1420" s="63">
        <f>(tbl_raw_data[[#This Row],[Date Actioned]])-(tbl_raw_data[[#This Row],[Date Tagged]])</f>
        <v>4.1782407424761914E-3</v>
      </c>
      <c r="J1420" s="66">
        <f>HOUR(tbl_raw_data[[#This Row],[time_taken]])*60+MINUTE(tbl_raw_data[[#This Row],[time_taken]])+SECOND(tbl_raw_data[[#This Row],[time_taken]])/60</f>
        <v>6.0166666666666666</v>
      </c>
      <c r="K1420" s="68">
        <f>DATE(YEAR(tbl_raw_data[[#This Row],[Date Actioned]]),MONTH(tbl_raw_data[[#This Row],[Date Actioned]]),DAY(tbl_raw_data[[#This Row],[Date Actioned]]))</f>
        <v>45143</v>
      </c>
      <c r="L1420" s="65" t="str">
        <f>UPPER(TEXT(tbl_raw_data[[#This Row],[updated_date]],"MMMM"))</f>
        <v>AUGUST</v>
      </c>
      <c r="M1420" s="65" t="str">
        <f>"WEEK "&amp;IF(ROUNDUP(DAY(tbl_raw_data[[#This Row],[updated_date]])/7,0)=5,4,ROUNDUP(DAY(tbl_raw_data[[#This Row],[updated_date]])/7,0))</f>
        <v>WEEK 1</v>
      </c>
      <c r="N1420" s="71" t="str">
        <f>UPPER(VLOOKUP(tbl_raw_data[[#This Row],[Analyst]],settings!$A$1:$B$15,2,0))</f>
        <v>ASIF</v>
      </c>
      <c r="O1420" s="71" t="str">
        <f>TRIM(UPPER(tbl_raw_data[[#This Row],[Outcome]]))</f>
        <v>APPROVE</v>
      </c>
      <c r="P1420" s="71" t="str">
        <f>TRIM(UPPER(tbl_raw_data[[#This Row],[Queue Name]]))</f>
        <v>CONSUMER EXISTING</v>
      </c>
      <c r="Q1420" s="71" t="str">
        <f>IF(tbl_raw_data[[#This Row],[time_taken_in_min]]&lt;=settings!$D$2,"SLA_MET","SLA_NOT_MET")</f>
        <v>SLA_MET</v>
      </c>
    </row>
    <row r="1421" spans="1:17" hidden="1" x14ac:dyDescent="0.3">
      <c r="A1421" s="1" t="s">
        <v>2384</v>
      </c>
      <c r="B1421" s="36">
        <v>45143.628599537034</v>
      </c>
      <c r="C1421" s="39">
        <v>45143.634594907409</v>
      </c>
      <c r="D1421" s="8" t="s">
        <v>15</v>
      </c>
      <c r="E1421" s="6" t="s">
        <v>11</v>
      </c>
      <c r="F1421" s="8" t="s">
        <v>114</v>
      </c>
      <c r="G1421" s="9"/>
      <c r="H1421" s="84" t="str">
        <f t="shared" si="22"/>
        <v>Reason Unknown</v>
      </c>
      <c r="I1421" s="63">
        <f>(tbl_raw_data[[#This Row],[Date Actioned]])-(tbl_raw_data[[#This Row],[Date Tagged]])</f>
        <v>5.9953703748760745E-3</v>
      </c>
      <c r="J1421" s="66">
        <f>HOUR(tbl_raw_data[[#This Row],[time_taken]])*60+MINUTE(tbl_raw_data[[#This Row],[time_taken]])+SECOND(tbl_raw_data[[#This Row],[time_taken]])/60</f>
        <v>8.6333333333333329</v>
      </c>
      <c r="K1421" s="68">
        <f>DATE(YEAR(tbl_raw_data[[#This Row],[Date Actioned]]),MONTH(tbl_raw_data[[#This Row],[Date Actioned]]),DAY(tbl_raw_data[[#This Row],[Date Actioned]]))</f>
        <v>45143</v>
      </c>
      <c r="L1421" s="65" t="str">
        <f>UPPER(TEXT(tbl_raw_data[[#This Row],[updated_date]],"MMMM"))</f>
        <v>AUGUST</v>
      </c>
      <c r="M1421" s="65" t="str">
        <f>"WEEK "&amp;IF(ROUNDUP(DAY(tbl_raw_data[[#This Row],[updated_date]])/7,0)=5,4,ROUNDUP(DAY(tbl_raw_data[[#This Row],[updated_date]])/7,0))</f>
        <v>WEEK 1</v>
      </c>
      <c r="N1421" s="71" t="str">
        <f>UPPER(VLOOKUP(tbl_raw_data[[#This Row],[Analyst]],settings!$A$1:$B$15,2,0))</f>
        <v>FARDIN</v>
      </c>
      <c r="O1421" s="71" t="str">
        <f>TRIM(UPPER(tbl_raw_data[[#This Row],[Outcome]]))</f>
        <v>APPROVE</v>
      </c>
      <c r="P1421" s="71" t="str">
        <f>TRIM(UPPER(tbl_raw_data[[#This Row],[Queue Name]]))</f>
        <v>CONSUMER EXISTING</v>
      </c>
      <c r="Q1421" s="71" t="str">
        <f>IF(tbl_raw_data[[#This Row],[time_taken_in_min]]&lt;=settings!$D$2,"SLA_MET","SLA_NOT_MET")</f>
        <v>SLA_MET</v>
      </c>
    </row>
    <row r="1422" spans="1:17" hidden="1" x14ac:dyDescent="0.3">
      <c r="A1422" s="5" t="s">
        <v>2385</v>
      </c>
      <c r="B1422" s="34">
        <v>45143.637974537036</v>
      </c>
      <c r="C1422" s="38">
        <v>45143.640381944446</v>
      </c>
      <c r="D1422" s="3" t="s">
        <v>10</v>
      </c>
      <c r="E1422" s="3" t="s">
        <v>11</v>
      </c>
      <c r="F1422" s="3" t="s">
        <v>207</v>
      </c>
      <c r="G1422" s="3" t="s">
        <v>313</v>
      </c>
      <c r="H1422" s="84" t="str">
        <f t="shared" si="22"/>
        <v>Reason Unknown</v>
      </c>
      <c r="I1422" s="63">
        <f>(tbl_raw_data[[#This Row],[Date Actioned]])-(tbl_raw_data[[#This Row],[Date Tagged]])</f>
        <v>2.4074074099189602E-3</v>
      </c>
      <c r="J1422" s="66">
        <f>HOUR(tbl_raw_data[[#This Row],[time_taken]])*60+MINUTE(tbl_raw_data[[#This Row],[time_taken]])+SECOND(tbl_raw_data[[#This Row],[time_taken]])/60</f>
        <v>3.4666666666666668</v>
      </c>
      <c r="K1422" s="68">
        <f>DATE(YEAR(tbl_raw_data[[#This Row],[Date Actioned]]),MONTH(tbl_raw_data[[#This Row],[Date Actioned]]),DAY(tbl_raw_data[[#This Row],[Date Actioned]]))</f>
        <v>45143</v>
      </c>
      <c r="L1422" s="65" t="str">
        <f>UPPER(TEXT(tbl_raw_data[[#This Row],[updated_date]],"MMMM"))</f>
        <v>AUGUST</v>
      </c>
      <c r="M1422" s="65" t="str">
        <f>"WEEK "&amp;IF(ROUNDUP(DAY(tbl_raw_data[[#This Row],[updated_date]])/7,0)=5,4,ROUNDUP(DAY(tbl_raw_data[[#This Row],[updated_date]])/7,0))</f>
        <v>WEEK 1</v>
      </c>
      <c r="N1422" s="71" t="str">
        <f>UPPER(VLOOKUP(tbl_raw_data[[#This Row],[Analyst]],settings!$A$1:$B$15,2,0))</f>
        <v>RAJ</v>
      </c>
      <c r="O1422" s="71" t="str">
        <f>TRIM(UPPER(tbl_raw_data[[#This Row],[Outcome]]))</f>
        <v>APPROVE</v>
      </c>
      <c r="P1422" s="71" t="str">
        <f>TRIM(UPPER(tbl_raw_data[[#This Row],[Queue Name]]))</f>
        <v>CONSUMER EXISTING</v>
      </c>
      <c r="Q1422" s="71" t="str">
        <f>IF(tbl_raw_data[[#This Row],[time_taken_in_min]]&lt;=settings!$D$2,"SLA_MET","SLA_NOT_MET")</f>
        <v>SLA_MET</v>
      </c>
    </row>
    <row r="1423" spans="1:17" hidden="1" x14ac:dyDescent="0.3">
      <c r="A1423" s="7" t="s">
        <v>2386</v>
      </c>
      <c r="B1423" s="36">
        <v>45143.638981481483</v>
      </c>
      <c r="C1423" s="37">
        <v>45143.641261574077</v>
      </c>
      <c r="D1423" s="6" t="s">
        <v>10</v>
      </c>
      <c r="E1423" s="6" t="s">
        <v>18</v>
      </c>
      <c r="F1423" s="6" t="s">
        <v>207</v>
      </c>
      <c r="G1423" s="6" t="s">
        <v>120</v>
      </c>
      <c r="H1423" s="84" t="str">
        <f t="shared" si="22"/>
        <v>Reason Unknown</v>
      </c>
      <c r="I1423" s="63">
        <f>(tbl_raw_data[[#This Row],[Date Actioned]])-(tbl_raw_data[[#This Row],[Date Tagged]])</f>
        <v>2.2800925944466144E-3</v>
      </c>
      <c r="J1423" s="66">
        <f>HOUR(tbl_raw_data[[#This Row],[time_taken]])*60+MINUTE(tbl_raw_data[[#This Row],[time_taken]])+SECOND(tbl_raw_data[[#This Row],[time_taken]])/60</f>
        <v>3.2833333333333332</v>
      </c>
      <c r="K1423" s="68">
        <f>DATE(YEAR(tbl_raw_data[[#This Row],[Date Actioned]]),MONTH(tbl_raw_data[[#This Row],[Date Actioned]]),DAY(tbl_raw_data[[#This Row],[Date Actioned]]))</f>
        <v>45143</v>
      </c>
      <c r="L1423" s="65" t="str">
        <f>UPPER(TEXT(tbl_raw_data[[#This Row],[updated_date]],"MMMM"))</f>
        <v>AUGUST</v>
      </c>
      <c r="M1423" s="65" t="str">
        <f>"WEEK "&amp;IF(ROUNDUP(DAY(tbl_raw_data[[#This Row],[updated_date]])/7,0)=5,4,ROUNDUP(DAY(tbl_raw_data[[#This Row],[updated_date]])/7,0))</f>
        <v>WEEK 1</v>
      </c>
      <c r="N1423" s="71" t="str">
        <f>UPPER(VLOOKUP(tbl_raw_data[[#This Row],[Analyst]],settings!$A$1:$B$15,2,0))</f>
        <v>RAJ</v>
      </c>
      <c r="O1423" s="71" t="str">
        <f>TRIM(UPPER(tbl_raw_data[[#This Row],[Outcome]]))</f>
        <v>APPROVE</v>
      </c>
      <c r="P1423" s="71" t="str">
        <f>TRIM(UPPER(tbl_raw_data[[#This Row],[Queue Name]]))</f>
        <v>CONSUMER PRE BUREAU</v>
      </c>
      <c r="Q1423" s="71" t="str">
        <f>IF(tbl_raw_data[[#This Row],[time_taken_in_min]]&lt;=settings!$D$2,"SLA_MET","SLA_NOT_MET")</f>
        <v>SLA_MET</v>
      </c>
    </row>
    <row r="1424" spans="1:17" hidden="1" x14ac:dyDescent="0.3">
      <c r="A1424" s="1" t="s">
        <v>2387</v>
      </c>
      <c r="B1424" s="34">
        <v>45143.639768518522</v>
      </c>
      <c r="C1424" s="35">
        <v>45143.650821759256</v>
      </c>
      <c r="D1424" s="2" t="s">
        <v>15</v>
      </c>
      <c r="E1424" s="3" t="s">
        <v>11</v>
      </c>
      <c r="F1424" s="2" t="s">
        <v>9</v>
      </c>
      <c r="G1424" s="4"/>
      <c r="H1424" s="84" t="str">
        <f t="shared" si="22"/>
        <v>Reason Unknown</v>
      </c>
      <c r="I1424" s="63">
        <f>(tbl_raw_data[[#This Row],[Date Actioned]])-(tbl_raw_data[[#This Row],[Date Tagged]])</f>
        <v>1.1053240734327119E-2</v>
      </c>
      <c r="J1424" s="66">
        <f>HOUR(tbl_raw_data[[#This Row],[time_taken]])*60+MINUTE(tbl_raw_data[[#This Row],[time_taken]])+SECOND(tbl_raw_data[[#This Row],[time_taken]])/60</f>
        <v>15.916666666666666</v>
      </c>
      <c r="K1424" s="68">
        <f>DATE(YEAR(tbl_raw_data[[#This Row],[Date Actioned]]),MONTH(tbl_raw_data[[#This Row],[Date Actioned]]),DAY(tbl_raw_data[[#This Row],[Date Actioned]]))</f>
        <v>45143</v>
      </c>
      <c r="L1424" s="65" t="str">
        <f>UPPER(TEXT(tbl_raw_data[[#This Row],[updated_date]],"MMMM"))</f>
        <v>AUGUST</v>
      </c>
      <c r="M1424" s="65" t="str">
        <f>"WEEK "&amp;IF(ROUNDUP(DAY(tbl_raw_data[[#This Row],[updated_date]])/7,0)=5,4,ROUNDUP(DAY(tbl_raw_data[[#This Row],[updated_date]])/7,0))</f>
        <v>WEEK 1</v>
      </c>
      <c r="N1424" s="71" t="str">
        <f>UPPER(VLOOKUP(tbl_raw_data[[#This Row],[Analyst]],settings!$A$1:$B$15,2,0))</f>
        <v>QUADIR</v>
      </c>
      <c r="O1424" s="71" t="str">
        <f>TRIM(UPPER(tbl_raw_data[[#This Row],[Outcome]]))</f>
        <v>APPROVE</v>
      </c>
      <c r="P1424" s="71" t="str">
        <f>TRIM(UPPER(tbl_raw_data[[#This Row],[Queue Name]]))</f>
        <v>CONSUMER EXISTING</v>
      </c>
      <c r="Q1424" s="71" t="str">
        <f>IF(tbl_raw_data[[#This Row],[time_taken_in_min]]&lt;=settings!$D$2,"SLA_MET","SLA_NOT_MET")</f>
        <v>SLA_MET</v>
      </c>
    </row>
    <row r="1425" spans="1:17" hidden="1" x14ac:dyDescent="0.3">
      <c r="A1425" s="5" t="s">
        <v>2388</v>
      </c>
      <c r="B1425" s="36">
        <v>45143.649826388886</v>
      </c>
      <c r="C1425" s="37">
        <v>45143.654016203705</v>
      </c>
      <c r="D1425" s="6" t="s">
        <v>10</v>
      </c>
      <c r="E1425" s="6" t="s">
        <v>11</v>
      </c>
      <c r="F1425" s="6" t="s">
        <v>25</v>
      </c>
      <c r="G1425" s="6" t="s">
        <v>15</v>
      </c>
      <c r="H1425" s="84" t="str">
        <f t="shared" si="22"/>
        <v>Reason Unknown</v>
      </c>
      <c r="I1425" s="63">
        <f>(tbl_raw_data[[#This Row],[Date Actioned]])-(tbl_raw_data[[#This Row],[Date Tagged]])</f>
        <v>4.1898148192558438E-3</v>
      </c>
      <c r="J1425" s="66">
        <f>HOUR(tbl_raw_data[[#This Row],[time_taken]])*60+MINUTE(tbl_raw_data[[#This Row],[time_taken]])+SECOND(tbl_raw_data[[#This Row],[time_taken]])/60</f>
        <v>6.0333333333333332</v>
      </c>
      <c r="K1425" s="68">
        <f>DATE(YEAR(tbl_raw_data[[#This Row],[Date Actioned]]),MONTH(tbl_raw_data[[#This Row],[Date Actioned]]),DAY(tbl_raw_data[[#This Row],[Date Actioned]]))</f>
        <v>45143</v>
      </c>
      <c r="L1425" s="65" t="str">
        <f>UPPER(TEXT(tbl_raw_data[[#This Row],[updated_date]],"MMMM"))</f>
        <v>AUGUST</v>
      </c>
      <c r="M1425" s="65" t="str">
        <f>"WEEK "&amp;IF(ROUNDUP(DAY(tbl_raw_data[[#This Row],[updated_date]])/7,0)=5,4,ROUNDUP(DAY(tbl_raw_data[[#This Row],[updated_date]])/7,0))</f>
        <v>WEEK 1</v>
      </c>
      <c r="N1425" s="71" t="str">
        <f>UPPER(VLOOKUP(tbl_raw_data[[#This Row],[Analyst]],settings!$A$1:$B$15,2,0))</f>
        <v>ASIF</v>
      </c>
      <c r="O1425" s="71" t="str">
        <f>TRIM(UPPER(tbl_raw_data[[#This Row],[Outcome]]))</f>
        <v>APPROVE</v>
      </c>
      <c r="P1425" s="71" t="str">
        <f>TRIM(UPPER(tbl_raw_data[[#This Row],[Queue Name]]))</f>
        <v>CONSUMER EXISTING</v>
      </c>
      <c r="Q1425" s="71" t="str">
        <f>IF(tbl_raw_data[[#This Row],[time_taken_in_min]]&lt;=settings!$D$2,"SLA_MET","SLA_NOT_MET")</f>
        <v>SLA_MET</v>
      </c>
    </row>
    <row r="1426" spans="1:17" hidden="1" x14ac:dyDescent="0.3">
      <c r="A1426" s="7" t="s">
        <v>2389</v>
      </c>
      <c r="B1426" s="34">
        <v>45143.664201388892</v>
      </c>
      <c r="C1426" s="38">
        <v>45143.674085648148</v>
      </c>
      <c r="D1426" s="3" t="s">
        <v>10</v>
      </c>
      <c r="E1426" s="3" t="s">
        <v>11</v>
      </c>
      <c r="F1426" s="3" t="s">
        <v>206</v>
      </c>
      <c r="G1426" s="3" t="s">
        <v>123</v>
      </c>
      <c r="H1426" s="84" t="str">
        <f t="shared" si="22"/>
        <v>Reason Unknown</v>
      </c>
      <c r="I1426" s="63">
        <f>(tbl_raw_data[[#This Row],[Date Actioned]])-(tbl_raw_data[[#This Row],[Date Tagged]])</f>
        <v>9.8842592560686171E-3</v>
      </c>
      <c r="J1426" s="66">
        <f>HOUR(tbl_raw_data[[#This Row],[time_taken]])*60+MINUTE(tbl_raw_data[[#This Row],[time_taken]])+SECOND(tbl_raw_data[[#This Row],[time_taken]])/60</f>
        <v>14.233333333333333</v>
      </c>
      <c r="K1426" s="68">
        <f>DATE(YEAR(tbl_raw_data[[#This Row],[Date Actioned]]),MONTH(tbl_raw_data[[#This Row],[Date Actioned]]),DAY(tbl_raw_data[[#This Row],[Date Actioned]]))</f>
        <v>45143</v>
      </c>
      <c r="L1426" s="65" t="str">
        <f>UPPER(TEXT(tbl_raw_data[[#This Row],[updated_date]],"MMMM"))</f>
        <v>AUGUST</v>
      </c>
      <c r="M1426" s="65" t="str">
        <f>"WEEK "&amp;IF(ROUNDUP(DAY(tbl_raw_data[[#This Row],[updated_date]])/7,0)=5,4,ROUNDUP(DAY(tbl_raw_data[[#This Row],[updated_date]])/7,0))</f>
        <v>WEEK 1</v>
      </c>
      <c r="N1426" s="71" t="str">
        <f>UPPER(VLOOKUP(tbl_raw_data[[#This Row],[Analyst]],settings!$A$1:$B$15,2,0))</f>
        <v>HARDIK</v>
      </c>
      <c r="O1426" s="71" t="str">
        <f>TRIM(UPPER(tbl_raw_data[[#This Row],[Outcome]]))</f>
        <v>APPROVE</v>
      </c>
      <c r="P1426" s="71" t="str">
        <f>TRIM(UPPER(tbl_raw_data[[#This Row],[Queue Name]]))</f>
        <v>CONSUMER EXISTING</v>
      </c>
      <c r="Q1426" s="71" t="str">
        <f>IF(tbl_raw_data[[#This Row],[time_taken_in_min]]&lt;=settings!$D$2,"SLA_MET","SLA_NOT_MET")</f>
        <v>SLA_MET</v>
      </c>
    </row>
    <row r="1427" spans="1:17" hidden="1" x14ac:dyDescent="0.3">
      <c r="A1427" s="1" t="s">
        <v>2390</v>
      </c>
      <c r="B1427" s="36">
        <v>45143.678831018522</v>
      </c>
      <c r="C1427" s="37">
        <v>45143.68068287037</v>
      </c>
      <c r="D1427" s="6" t="s">
        <v>10</v>
      </c>
      <c r="E1427" s="6" t="s">
        <v>18</v>
      </c>
      <c r="F1427" s="6" t="s">
        <v>207</v>
      </c>
      <c r="G1427" s="6" t="s">
        <v>15</v>
      </c>
      <c r="H1427" s="84" t="str">
        <f t="shared" si="22"/>
        <v>Reason Unknown</v>
      </c>
      <c r="I1427" s="63">
        <f>(tbl_raw_data[[#This Row],[Date Actioned]])-(tbl_raw_data[[#This Row],[Date Tagged]])</f>
        <v>1.8518518481869251E-3</v>
      </c>
      <c r="J1427" s="66">
        <f>HOUR(tbl_raw_data[[#This Row],[time_taken]])*60+MINUTE(tbl_raw_data[[#This Row],[time_taken]])+SECOND(tbl_raw_data[[#This Row],[time_taken]])/60</f>
        <v>2.6666666666666665</v>
      </c>
      <c r="K1427" s="68">
        <f>DATE(YEAR(tbl_raw_data[[#This Row],[Date Actioned]]),MONTH(tbl_raw_data[[#This Row],[Date Actioned]]),DAY(tbl_raw_data[[#This Row],[Date Actioned]]))</f>
        <v>45143</v>
      </c>
      <c r="L1427" s="65" t="str">
        <f>UPPER(TEXT(tbl_raw_data[[#This Row],[updated_date]],"MMMM"))</f>
        <v>AUGUST</v>
      </c>
      <c r="M1427" s="65" t="str">
        <f>"WEEK "&amp;IF(ROUNDUP(DAY(tbl_raw_data[[#This Row],[updated_date]])/7,0)=5,4,ROUNDUP(DAY(tbl_raw_data[[#This Row],[updated_date]])/7,0))</f>
        <v>WEEK 1</v>
      </c>
      <c r="N1427" s="71" t="str">
        <f>UPPER(VLOOKUP(tbl_raw_data[[#This Row],[Analyst]],settings!$A$1:$B$15,2,0))</f>
        <v>RAJ</v>
      </c>
      <c r="O1427" s="71" t="str">
        <f>TRIM(UPPER(tbl_raw_data[[#This Row],[Outcome]]))</f>
        <v>APPROVE</v>
      </c>
      <c r="P1427" s="71" t="str">
        <f>TRIM(UPPER(tbl_raw_data[[#This Row],[Queue Name]]))</f>
        <v>CONSUMER PRE BUREAU</v>
      </c>
      <c r="Q1427" s="71" t="str">
        <f>IF(tbl_raw_data[[#This Row],[time_taken_in_min]]&lt;=settings!$D$2,"SLA_MET","SLA_NOT_MET")</f>
        <v>SLA_MET</v>
      </c>
    </row>
    <row r="1428" spans="1:17" hidden="1" x14ac:dyDescent="0.3">
      <c r="A1428" s="5" t="s">
        <v>2391</v>
      </c>
      <c r="B1428" s="34">
        <v>45143.680358796293</v>
      </c>
      <c r="C1428" s="38">
        <v>45143.682743055557</v>
      </c>
      <c r="D1428" s="3" t="s">
        <v>10</v>
      </c>
      <c r="E1428" s="3" t="s">
        <v>11</v>
      </c>
      <c r="F1428" s="3" t="s">
        <v>206</v>
      </c>
      <c r="G1428" s="3" t="s">
        <v>15</v>
      </c>
      <c r="H1428" s="84" t="str">
        <f t="shared" si="22"/>
        <v>Reason Unknown</v>
      </c>
      <c r="I1428" s="63">
        <f>(tbl_raw_data[[#This Row],[Date Actioned]])-(tbl_raw_data[[#This Row],[Date Tagged]])</f>
        <v>2.384259263635613E-3</v>
      </c>
      <c r="J1428" s="66">
        <f>HOUR(tbl_raw_data[[#This Row],[time_taken]])*60+MINUTE(tbl_raw_data[[#This Row],[time_taken]])+SECOND(tbl_raw_data[[#This Row],[time_taken]])/60</f>
        <v>3.4333333333333336</v>
      </c>
      <c r="K1428" s="68">
        <f>DATE(YEAR(tbl_raw_data[[#This Row],[Date Actioned]]),MONTH(tbl_raw_data[[#This Row],[Date Actioned]]),DAY(tbl_raw_data[[#This Row],[Date Actioned]]))</f>
        <v>45143</v>
      </c>
      <c r="L1428" s="65" t="str">
        <f>UPPER(TEXT(tbl_raw_data[[#This Row],[updated_date]],"MMMM"))</f>
        <v>AUGUST</v>
      </c>
      <c r="M1428" s="65" t="str">
        <f>"WEEK "&amp;IF(ROUNDUP(DAY(tbl_raw_data[[#This Row],[updated_date]])/7,0)=5,4,ROUNDUP(DAY(tbl_raw_data[[#This Row],[updated_date]])/7,0))</f>
        <v>WEEK 1</v>
      </c>
      <c r="N1428" s="71" t="str">
        <f>UPPER(VLOOKUP(tbl_raw_data[[#This Row],[Analyst]],settings!$A$1:$B$15,2,0))</f>
        <v>HARDIK</v>
      </c>
      <c r="O1428" s="71" t="str">
        <f>TRIM(UPPER(tbl_raw_data[[#This Row],[Outcome]]))</f>
        <v>APPROVE</v>
      </c>
      <c r="P1428" s="71" t="str">
        <f>TRIM(UPPER(tbl_raw_data[[#This Row],[Queue Name]]))</f>
        <v>CONSUMER EXISTING</v>
      </c>
      <c r="Q1428" s="71" t="str">
        <f>IF(tbl_raw_data[[#This Row],[time_taken_in_min]]&lt;=settings!$D$2,"SLA_MET","SLA_NOT_MET")</f>
        <v>SLA_MET</v>
      </c>
    </row>
    <row r="1429" spans="1:17" hidden="1" x14ac:dyDescent="0.3">
      <c r="A1429" s="7" t="s">
        <v>2392</v>
      </c>
      <c r="B1429" s="36">
        <v>45143.688761574071</v>
      </c>
      <c r="C1429" s="37">
        <v>45143.693796296298</v>
      </c>
      <c r="D1429" s="6" t="s">
        <v>10</v>
      </c>
      <c r="E1429" s="6" t="s">
        <v>18</v>
      </c>
      <c r="F1429" s="6" t="s">
        <v>206</v>
      </c>
      <c r="G1429" s="6" t="s">
        <v>15</v>
      </c>
      <c r="H1429" s="84" t="str">
        <f t="shared" si="22"/>
        <v>Reason Unknown</v>
      </c>
      <c r="I1429" s="63">
        <f>(tbl_raw_data[[#This Row],[Date Actioned]])-(tbl_raw_data[[#This Row],[Date Tagged]])</f>
        <v>5.0347222277196124E-3</v>
      </c>
      <c r="J1429" s="66">
        <f>HOUR(tbl_raw_data[[#This Row],[time_taken]])*60+MINUTE(tbl_raw_data[[#This Row],[time_taken]])+SECOND(tbl_raw_data[[#This Row],[time_taken]])/60</f>
        <v>7.25</v>
      </c>
      <c r="K1429" s="68">
        <f>DATE(YEAR(tbl_raw_data[[#This Row],[Date Actioned]]),MONTH(tbl_raw_data[[#This Row],[Date Actioned]]),DAY(tbl_raw_data[[#This Row],[Date Actioned]]))</f>
        <v>45143</v>
      </c>
      <c r="L1429" s="65" t="str">
        <f>UPPER(TEXT(tbl_raw_data[[#This Row],[updated_date]],"MMMM"))</f>
        <v>AUGUST</v>
      </c>
      <c r="M1429" s="65" t="str">
        <f>"WEEK "&amp;IF(ROUNDUP(DAY(tbl_raw_data[[#This Row],[updated_date]])/7,0)=5,4,ROUNDUP(DAY(tbl_raw_data[[#This Row],[updated_date]])/7,0))</f>
        <v>WEEK 1</v>
      </c>
      <c r="N1429" s="71" t="str">
        <f>UPPER(VLOOKUP(tbl_raw_data[[#This Row],[Analyst]],settings!$A$1:$B$15,2,0))</f>
        <v>HARDIK</v>
      </c>
      <c r="O1429" s="71" t="str">
        <f>TRIM(UPPER(tbl_raw_data[[#This Row],[Outcome]]))</f>
        <v>APPROVE</v>
      </c>
      <c r="P1429" s="71" t="str">
        <f>TRIM(UPPER(tbl_raw_data[[#This Row],[Queue Name]]))</f>
        <v>CONSUMER PRE BUREAU</v>
      </c>
      <c r="Q1429" s="71" t="str">
        <f>IF(tbl_raw_data[[#This Row],[time_taken_in_min]]&lt;=settings!$D$2,"SLA_MET","SLA_NOT_MET")</f>
        <v>SLA_MET</v>
      </c>
    </row>
    <row r="1430" spans="1:17" hidden="1" x14ac:dyDescent="0.3">
      <c r="A1430" s="1" t="s">
        <v>2393</v>
      </c>
      <c r="B1430" s="34">
        <v>45143.692476851851</v>
      </c>
      <c r="C1430" s="38">
        <v>45143.695497685185</v>
      </c>
      <c r="D1430" s="3" t="s">
        <v>10</v>
      </c>
      <c r="E1430" s="3" t="s">
        <v>18</v>
      </c>
      <c r="F1430" s="3" t="s">
        <v>25</v>
      </c>
      <c r="G1430" s="3" t="s">
        <v>30</v>
      </c>
      <c r="H1430" s="84" t="str">
        <f t="shared" si="22"/>
        <v>Reason Unknown</v>
      </c>
      <c r="I1430" s="63">
        <f>(tbl_raw_data[[#This Row],[Date Actioned]])-(tbl_raw_data[[#This Row],[Date Tagged]])</f>
        <v>3.0208333337213844E-3</v>
      </c>
      <c r="J1430" s="66">
        <f>HOUR(tbl_raw_data[[#This Row],[time_taken]])*60+MINUTE(tbl_raw_data[[#This Row],[time_taken]])+SECOND(tbl_raw_data[[#This Row],[time_taken]])/60</f>
        <v>4.3499999999999996</v>
      </c>
      <c r="K1430" s="68">
        <f>DATE(YEAR(tbl_raw_data[[#This Row],[Date Actioned]]),MONTH(tbl_raw_data[[#This Row],[Date Actioned]]),DAY(tbl_raw_data[[#This Row],[Date Actioned]]))</f>
        <v>45143</v>
      </c>
      <c r="L1430" s="65" t="str">
        <f>UPPER(TEXT(tbl_raw_data[[#This Row],[updated_date]],"MMMM"))</f>
        <v>AUGUST</v>
      </c>
      <c r="M1430" s="65" t="str">
        <f>"WEEK "&amp;IF(ROUNDUP(DAY(tbl_raw_data[[#This Row],[updated_date]])/7,0)=5,4,ROUNDUP(DAY(tbl_raw_data[[#This Row],[updated_date]])/7,0))</f>
        <v>WEEK 1</v>
      </c>
      <c r="N1430" s="71" t="str">
        <f>UPPER(VLOOKUP(tbl_raw_data[[#This Row],[Analyst]],settings!$A$1:$B$15,2,0))</f>
        <v>ASIF</v>
      </c>
      <c r="O1430" s="71" t="str">
        <f>TRIM(UPPER(tbl_raw_data[[#This Row],[Outcome]]))</f>
        <v>APPROVE</v>
      </c>
      <c r="P1430" s="71" t="str">
        <f>TRIM(UPPER(tbl_raw_data[[#This Row],[Queue Name]]))</f>
        <v>CONSUMER PRE BUREAU</v>
      </c>
      <c r="Q1430" s="71" t="str">
        <f>IF(tbl_raw_data[[#This Row],[time_taken_in_min]]&lt;=settings!$D$2,"SLA_MET","SLA_NOT_MET")</f>
        <v>SLA_MET</v>
      </c>
    </row>
    <row r="1431" spans="1:17" hidden="1" x14ac:dyDescent="0.3">
      <c r="A1431" s="5" t="s">
        <v>2394</v>
      </c>
      <c r="B1431" s="36">
        <v>45143.697870370372</v>
      </c>
      <c r="C1431" s="37">
        <v>45143.700636574074</v>
      </c>
      <c r="D1431" s="6" t="s">
        <v>10</v>
      </c>
      <c r="E1431" s="6" t="s">
        <v>18</v>
      </c>
      <c r="F1431" s="6" t="s">
        <v>207</v>
      </c>
      <c r="G1431" s="6" t="s">
        <v>15</v>
      </c>
      <c r="H1431" s="84" t="str">
        <f t="shared" si="22"/>
        <v>Reason Unknown</v>
      </c>
      <c r="I1431" s="63">
        <f>(tbl_raw_data[[#This Row],[Date Actioned]])-(tbl_raw_data[[#This Row],[Date Tagged]])</f>
        <v>2.7662037027766928E-3</v>
      </c>
      <c r="J1431" s="66">
        <f>HOUR(tbl_raw_data[[#This Row],[time_taken]])*60+MINUTE(tbl_raw_data[[#This Row],[time_taken]])+SECOND(tbl_raw_data[[#This Row],[time_taken]])/60</f>
        <v>3.9833333333333334</v>
      </c>
      <c r="K1431" s="68">
        <f>DATE(YEAR(tbl_raw_data[[#This Row],[Date Actioned]]),MONTH(tbl_raw_data[[#This Row],[Date Actioned]]),DAY(tbl_raw_data[[#This Row],[Date Actioned]]))</f>
        <v>45143</v>
      </c>
      <c r="L1431" s="65" t="str">
        <f>UPPER(TEXT(tbl_raw_data[[#This Row],[updated_date]],"MMMM"))</f>
        <v>AUGUST</v>
      </c>
      <c r="M1431" s="65" t="str">
        <f>"WEEK "&amp;IF(ROUNDUP(DAY(tbl_raw_data[[#This Row],[updated_date]])/7,0)=5,4,ROUNDUP(DAY(tbl_raw_data[[#This Row],[updated_date]])/7,0))</f>
        <v>WEEK 1</v>
      </c>
      <c r="N1431" s="71" t="str">
        <f>UPPER(VLOOKUP(tbl_raw_data[[#This Row],[Analyst]],settings!$A$1:$B$15,2,0))</f>
        <v>RAJ</v>
      </c>
      <c r="O1431" s="71" t="str">
        <f>TRIM(UPPER(tbl_raw_data[[#This Row],[Outcome]]))</f>
        <v>APPROVE</v>
      </c>
      <c r="P1431" s="71" t="str">
        <f>TRIM(UPPER(tbl_raw_data[[#This Row],[Queue Name]]))</f>
        <v>CONSUMER PRE BUREAU</v>
      </c>
      <c r="Q1431" s="71" t="str">
        <f>IF(tbl_raw_data[[#This Row],[time_taken_in_min]]&lt;=settings!$D$2,"SLA_MET","SLA_NOT_MET")</f>
        <v>SLA_MET</v>
      </c>
    </row>
    <row r="1432" spans="1:17" hidden="1" x14ac:dyDescent="0.3">
      <c r="A1432" s="7" t="s">
        <v>2395</v>
      </c>
      <c r="B1432" s="34">
        <v>45143.704675925925</v>
      </c>
      <c r="C1432" s="38">
        <v>45143.70585648148</v>
      </c>
      <c r="D1432" s="3" t="s">
        <v>10</v>
      </c>
      <c r="E1432" s="3" t="s">
        <v>11</v>
      </c>
      <c r="F1432" s="3" t="s">
        <v>207</v>
      </c>
      <c r="G1432" s="3" t="s">
        <v>26</v>
      </c>
      <c r="H1432" s="84" t="str">
        <f t="shared" si="22"/>
        <v>Reason Unknown</v>
      </c>
      <c r="I1432" s="63">
        <f>(tbl_raw_data[[#This Row],[Date Actioned]])-(tbl_raw_data[[#This Row],[Date Tagged]])</f>
        <v>1.1805555550381541E-3</v>
      </c>
      <c r="J1432" s="66">
        <f>HOUR(tbl_raw_data[[#This Row],[time_taken]])*60+MINUTE(tbl_raw_data[[#This Row],[time_taken]])+SECOND(tbl_raw_data[[#This Row],[time_taken]])/60</f>
        <v>1.7</v>
      </c>
      <c r="K1432" s="68">
        <f>DATE(YEAR(tbl_raw_data[[#This Row],[Date Actioned]]),MONTH(tbl_raw_data[[#This Row],[Date Actioned]]),DAY(tbl_raw_data[[#This Row],[Date Actioned]]))</f>
        <v>45143</v>
      </c>
      <c r="L1432" s="65" t="str">
        <f>UPPER(TEXT(tbl_raw_data[[#This Row],[updated_date]],"MMMM"))</f>
        <v>AUGUST</v>
      </c>
      <c r="M1432" s="65" t="str">
        <f>"WEEK "&amp;IF(ROUNDUP(DAY(tbl_raw_data[[#This Row],[updated_date]])/7,0)=5,4,ROUNDUP(DAY(tbl_raw_data[[#This Row],[updated_date]])/7,0))</f>
        <v>WEEK 1</v>
      </c>
      <c r="N1432" s="71" t="str">
        <f>UPPER(VLOOKUP(tbl_raw_data[[#This Row],[Analyst]],settings!$A$1:$B$15,2,0))</f>
        <v>RAJ</v>
      </c>
      <c r="O1432" s="71" t="str">
        <f>TRIM(UPPER(tbl_raw_data[[#This Row],[Outcome]]))</f>
        <v>APPROVE</v>
      </c>
      <c r="P1432" s="71" t="str">
        <f>TRIM(UPPER(tbl_raw_data[[#This Row],[Queue Name]]))</f>
        <v>CONSUMER EXISTING</v>
      </c>
      <c r="Q1432" s="71" t="str">
        <f>IF(tbl_raw_data[[#This Row],[time_taken_in_min]]&lt;=settings!$D$2,"SLA_MET","SLA_NOT_MET")</f>
        <v>SLA_MET</v>
      </c>
    </row>
    <row r="1433" spans="1:17" hidden="1" x14ac:dyDescent="0.3">
      <c r="A1433" s="1" t="s">
        <v>2396</v>
      </c>
      <c r="B1433" s="36">
        <v>45143.706296296295</v>
      </c>
      <c r="C1433" s="37">
        <v>45143.708923611113</v>
      </c>
      <c r="D1433" s="6" t="s">
        <v>10</v>
      </c>
      <c r="E1433" s="6" t="s">
        <v>8</v>
      </c>
      <c r="F1433" s="6" t="s">
        <v>206</v>
      </c>
      <c r="G1433" s="6" t="s">
        <v>23</v>
      </c>
      <c r="H1433" s="84" t="str">
        <f t="shared" si="22"/>
        <v>Reason Unknown</v>
      </c>
      <c r="I1433" s="63">
        <f>(tbl_raw_data[[#This Row],[Date Actioned]])-(tbl_raw_data[[#This Row],[Date Tagged]])</f>
        <v>2.6273148178006522E-3</v>
      </c>
      <c r="J1433" s="66">
        <f>HOUR(tbl_raw_data[[#This Row],[time_taken]])*60+MINUTE(tbl_raw_data[[#This Row],[time_taken]])+SECOND(tbl_raw_data[[#This Row],[time_taken]])/60</f>
        <v>3.7833333333333332</v>
      </c>
      <c r="K1433" s="68">
        <f>DATE(YEAR(tbl_raw_data[[#This Row],[Date Actioned]]),MONTH(tbl_raw_data[[#This Row],[Date Actioned]]),DAY(tbl_raw_data[[#This Row],[Date Actioned]]))</f>
        <v>45143</v>
      </c>
      <c r="L1433" s="65" t="str">
        <f>UPPER(TEXT(tbl_raw_data[[#This Row],[updated_date]],"MMMM"))</f>
        <v>AUGUST</v>
      </c>
      <c r="M1433" s="65" t="str">
        <f>"WEEK "&amp;IF(ROUNDUP(DAY(tbl_raw_data[[#This Row],[updated_date]])/7,0)=5,4,ROUNDUP(DAY(tbl_raw_data[[#This Row],[updated_date]])/7,0))</f>
        <v>WEEK 1</v>
      </c>
      <c r="N1433" s="71" t="str">
        <f>UPPER(VLOOKUP(tbl_raw_data[[#This Row],[Analyst]],settings!$A$1:$B$15,2,0))</f>
        <v>HARDIK</v>
      </c>
      <c r="O1433" s="71" t="str">
        <f>TRIM(UPPER(tbl_raw_data[[#This Row],[Outcome]]))</f>
        <v>APPROVE</v>
      </c>
      <c r="P1433" s="71" t="str">
        <f>TRIM(UPPER(tbl_raw_data[[#This Row],[Queue Name]]))</f>
        <v>CONSUMER POST BUREAU</v>
      </c>
      <c r="Q1433" s="71" t="str">
        <f>IF(tbl_raw_data[[#This Row],[time_taken_in_min]]&lt;=settings!$D$2,"SLA_MET","SLA_NOT_MET")</f>
        <v>SLA_MET</v>
      </c>
    </row>
    <row r="1434" spans="1:17" hidden="1" x14ac:dyDescent="0.3">
      <c r="A1434" s="5" t="s">
        <v>2397</v>
      </c>
      <c r="B1434" s="34">
        <v>45143.706655092596</v>
      </c>
      <c r="C1434" s="38">
        <v>45143.709768518522</v>
      </c>
      <c r="D1434" s="3" t="s">
        <v>10</v>
      </c>
      <c r="E1434" s="3" t="s">
        <v>18</v>
      </c>
      <c r="F1434" s="3" t="s">
        <v>207</v>
      </c>
      <c r="G1434" s="3" t="s">
        <v>30</v>
      </c>
      <c r="H1434" s="84" t="str">
        <f t="shared" si="22"/>
        <v>Reason Unknown</v>
      </c>
      <c r="I1434" s="63">
        <f>(tbl_raw_data[[#This Row],[Date Actioned]])-(tbl_raw_data[[#This Row],[Date Tagged]])</f>
        <v>3.1134259261307307E-3</v>
      </c>
      <c r="J1434" s="66">
        <f>HOUR(tbl_raw_data[[#This Row],[time_taken]])*60+MINUTE(tbl_raw_data[[#This Row],[time_taken]])+SECOND(tbl_raw_data[[#This Row],[time_taken]])/60</f>
        <v>4.4833333333333334</v>
      </c>
      <c r="K1434" s="68">
        <f>DATE(YEAR(tbl_raw_data[[#This Row],[Date Actioned]]),MONTH(tbl_raw_data[[#This Row],[Date Actioned]]),DAY(tbl_raw_data[[#This Row],[Date Actioned]]))</f>
        <v>45143</v>
      </c>
      <c r="L1434" s="65" t="str">
        <f>UPPER(TEXT(tbl_raw_data[[#This Row],[updated_date]],"MMMM"))</f>
        <v>AUGUST</v>
      </c>
      <c r="M1434" s="65" t="str">
        <f>"WEEK "&amp;IF(ROUNDUP(DAY(tbl_raw_data[[#This Row],[updated_date]])/7,0)=5,4,ROUNDUP(DAY(tbl_raw_data[[#This Row],[updated_date]])/7,0))</f>
        <v>WEEK 1</v>
      </c>
      <c r="N1434" s="71" t="str">
        <f>UPPER(VLOOKUP(tbl_raw_data[[#This Row],[Analyst]],settings!$A$1:$B$15,2,0))</f>
        <v>RAJ</v>
      </c>
      <c r="O1434" s="71" t="str">
        <f>TRIM(UPPER(tbl_raw_data[[#This Row],[Outcome]]))</f>
        <v>APPROVE</v>
      </c>
      <c r="P1434" s="71" t="str">
        <f>TRIM(UPPER(tbl_raw_data[[#This Row],[Queue Name]]))</f>
        <v>CONSUMER PRE BUREAU</v>
      </c>
      <c r="Q1434" s="71" t="str">
        <f>IF(tbl_raw_data[[#This Row],[time_taken_in_min]]&lt;=settings!$D$2,"SLA_MET","SLA_NOT_MET")</f>
        <v>SLA_MET</v>
      </c>
    </row>
    <row r="1435" spans="1:17" hidden="1" x14ac:dyDescent="0.3">
      <c r="A1435" s="7" t="s">
        <v>2398</v>
      </c>
      <c r="B1435" s="36">
        <v>45143.710925925923</v>
      </c>
      <c r="C1435" s="39">
        <v>45143.716840277775</v>
      </c>
      <c r="D1435" s="8" t="s">
        <v>15</v>
      </c>
      <c r="E1435" s="6" t="s">
        <v>11</v>
      </c>
      <c r="F1435" s="8" t="s">
        <v>114</v>
      </c>
      <c r="G1435" s="9"/>
      <c r="H1435" s="84" t="str">
        <f t="shared" si="22"/>
        <v>Reason Unknown</v>
      </c>
      <c r="I1435" s="63">
        <f>(tbl_raw_data[[#This Row],[Date Actioned]])-(tbl_raw_data[[#This Row],[Date Tagged]])</f>
        <v>5.914351851970423E-3</v>
      </c>
      <c r="J1435" s="66">
        <f>HOUR(tbl_raw_data[[#This Row],[time_taken]])*60+MINUTE(tbl_raw_data[[#This Row],[time_taken]])+SECOND(tbl_raw_data[[#This Row],[time_taken]])/60</f>
        <v>8.5166666666666675</v>
      </c>
      <c r="K1435" s="68">
        <f>DATE(YEAR(tbl_raw_data[[#This Row],[Date Actioned]]),MONTH(tbl_raw_data[[#This Row],[Date Actioned]]),DAY(tbl_raw_data[[#This Row],[Date Actioned]]))</f>
        <v>45143</v>
      </c>
      <c r="L1435" s="65" t="str">
        <f>UPPER(TEXT(tbl_raw_data[[#This Row],[updated_date]],"MMMM"))</f>
        <v>AUGUST</v>
      </c>
      <c r="M1435" s="65" t="str">
        <f>"WEEK "&amp;IF(ROUNDUP(DAY(tbl_raw_data[[#This Row],[updated_date]])/7,0)=5,4,ROUNDUP(DAY(tbl_raw_data[[#This Row],[updated_date]])/7,0))</f>
        <v>WEEK 1</v>
      </c>
      <c r="N1435" s="71" t="str">
        <f>UPPER(VLOOKUP(tbl_raw_data[[#This Row],[Analyst]],settings!$A$1:$B$15,2,0))</f>
        <v>FARDIN</v>
      </c>
      <c r="O1435" s="71" t="str">
        <f>TRIM(UPPER(tbl_raw_data[[#This Row],[Outcome]]))</f>
        <v>APPROVE</v>
      </c>
      <c r="P1435" s="71" t="str">
        <f>TRIM(UPPER(tbl_raw_data[[#This Row],[Queue Name]]))</f>
        <v>CONSUMER EXISTING</v>
      </c>
      <c r="Q1435" s="71" t="str">
        <f>IF(tbl_raw_data[[#This Row],[time_taken_in_min]]&lt;=settings!$D$2,"SLA_MET","SLA_NOT_MET")</f>
        <v>SLA_MET</v>
      </c>
    </row>
    <row r="1436" spans="1:17" hidden="1" x14ac:dyDescent="0.3">
      <c r="A1436" s="1" t="s">
        <v>2399</v>
      </c>
      <c r="B1436" s="34">
        <v>45143.714108796295</v>
      </c>
      <c r="C1436" s="38">
        <v>45143.717048611114</v>
      </c>
      <c r="D1436" s="3" t="s">
        <v>10</v>
      </c>
      <c r="E1436" s="3" t="s">
        <v>18</v>
      </c>
      <c r="F1436" s="3" t="s">
        <v>207</v>
      </c>
      <c r="G1436" s="3" t="s">
        <v>15</v>
      </c>
      <c r="H1436" s="84" t="str">
        <f t="shared" si="22"/>
        <v>Reason Unknown</v>
      </c>
      <c r="I1436" s="63">
        <f>(tbl_raw_data[[#This Row],[Date Actioned]])-(tbl_raw_data[[#This Row],[Date Tagged]])</f>
        <v>2.9398148180916905E-3</v>
      </c>
      <c r="J1436" s="66">
        <f>HOUR(tbl_raw_data[[#This Row],[time_taken]])*60+MINUTE(tbl_raw_data[[#This Row],[time_taken]])+SECOND(tbl_raw_data[[#This Row],[time_taken]])/60</f>
        <v>4.2333333333333334</v>
      </c>
      <c r="K1436" s="68">
        <f>DATE(YEAR(tbl_raw_data[[#This Row],[Date Actioned]]),MONTH(tbl_raw_data[[#This Row],[Date Actioned]]),DAY(tbl_raw_data[[#This Row],[Date Actioned]]))</f>
        <v>45143</v>
      </c>
      <c r="L1436" s="65" t="str">
        <f>UPPER(TEXT(tbl_raw_data[[#This Row],[updated_date]],"MMMM"))</f>
        <v>AUGUST</v>
      </c>
      <c r="M1436" s="65" t="str">
        <f>"WEEK "&amp;IF(ROUNDUP(DAY(tbl_raw_data[[#This Row],[updated_date]])/7,0)=5,4,ROUNDUP(DAY(tbl_raw_data[[#This Row],[updated_date]])/7,0))</f>
        <v>WEEK 1</v>
      </c>
      <c r="N1436" s="71" t="str">
        <f>UPPER(VLOOKUP(tbl_raw_data[[#This Row],[Analyst]],settings!$A$1:$B$15,2,0))</f>
        <v>RAJ</v>
      </c>
      <c r="O1436" s="71" t="str">
        <f>TRIM(UPPER(tbl_raw_data[[#This Row],[Outcome]]))</f>
        <v>APPROVE</v>
      </c>
      <c r="P1436" s="71" t="str">
        <f>TRIM(UPPER(tbl_raw_data[[#This Row],[Queue Name]]))</f>
        <v>CONSUMER PRE BUREAU</v>
      </c>
      <c r="Q1436" s="71" t="str">
        <f>IF(tbl_raw_data[[#This Row],[time_taken_in_min]]&lt;=settings!$D$2,"SLA_MET","SLA_NOT_MET")</f>
        <v>SLA_MET</v>
      </c>
    </row>
    <row r="1437" spans="1:17" hidden="1" x14ac:dyDescent="0.3">
      <c r="A1437" s="5" t="s">
        <v>2400</v>
      </c>
      <c r="B1437" s="36">
        <v>45143.728275462963</v>
      </c>
      <c r="C1437" s="37">
        <v>45143.729803240742</v>
      </c>
      <c r="D1437" s="6" t="s">
        <v>10</v>
      </c>
      <c r="E1437" s="6" t="s">
        <v>11</v>
      </c>
      <c r="F1437" s="6" t="s">
        <v>207</v>
      </c>
      <c r="G1437" s="6" t="s">
        <v>26</v>
      </c>
      <c r="H1437" s="84" t="str">
        <f t="shared" si="22"/>
        <v>Reason Unknown</v>
      </c>
      <c r="I1437" s="63">
        <f>(tbl_raw_data[[#This Row],[Date Actioned]])-(tbl_raw_data[[#This Row],[Date Tagged]])</f>
        <v>1.527777778392192E-3</v>
      </c>
      <c r="J1437" s="66">
        <f>HOUR(tbl_raw_data[[#This Row],[time_taken]])*60+MINUTE(tbl_raw_data[[#This Row],[time_taken]])+SECOND(tbl_raw_data[[#This Row],[time_taken]])/60</f>
        <v>2.2000000000000002</v>
      </c>
      <c r="K1437" s="68">
        <f>DATE(YEAR(tbl_raw_data[[#This Row],[Date Actioned]]),MONTH(tbl_raw_data[[#This Row],[Date Actioned]]),DAY(tbl_raw_data[[#This Row],[Date Actioned]]))</f>
        <v>45143</v>
      </c>
      <c r="L1437" s="65" t="str">
        <f>UPPER(TEXT(tbl_raw_data[[#This Row],[updated_date]],"MMMM"))</f>
        <v>AUGUST</v>
      </c>
      <c r="M1437" s="65" t="str">
        <f>"WEEK "&amp;IF(ROUNDUP(DAY(tbl_raw_data[[#This Row],[updated_date]])/7,0)=5,4,ROUNDUP(DAY(tbl_raw_data[[#This Row],[updated_date]])/7,0))</f>
        <v>WEEK 1</v>
      </c>
      <c r="N1437" s="71" t="str">
        <f>UPPER(VLOOKUP(tbl_raw_data[[#This Row],[Analyst]],settings!$A$1:$B$15,2,0))</f>
        <v>RAJ</v>
      </c>
      <c r="O1437" s="71" t="str">
        <f>TRIM(UPPER(tbl_raw_data[[#This Row],[Outcome]]))</f>
        <v>APPROVE</v>
      </c>
      <c r="P1437" s="71" t="str">
        <f>TRIM(UPPER(tbl_raw_data[[#This Row],[Queue Name]]))</f>
        <v>CONSUMER EXISTING</v>
      </c>
      <c r="Q1437" s="71" t="str">
        <f>IF(tbl_raw_data[[#This Row],[time_taken_in_min]]&lt;=settings!$D$2,"SLA_MET","SLA_NOT_MET")</f>
        <v>SLA_MET</v>
      </c>
    </row>
    <row r="1438" spans="1:17" hidden="1" x14ac:dyDescent="0.3">
      <c r="A1438" s="7" t="s">
        <v>2401</v>
      </c>
      <c r="B1438" s="34">
        <v>45143.737766203703</v>
      </c>
      <c r="C1438" s="38">
        <v>45143.740532407406</v>
      </c>
      <c r="D1438" s="3" t="s">
        <v>10</v>
      </c>
      <c r="E1438" s="3" t="s">
        <v>8</v>
      </c>
      <c r="F1438" s="3" t="s">
        <v>207</v>
      </c>
      <c r="G1438" s="3" t="s">
        <v>16</v>
      </c>
      <c r="H1438" s="84" t="str">
        <f t="shared" si="22"/>
        <v>Reason Unknown</v>
      </c>
      <c r="I1438" s="63">
        <f>(tbl_raw_data[[#This Row],[Date Actioned]])-(tbl_raw_data[[#This Row],[Date Tagged]])</f>
        <v>2.7662037027766928E-3</v>
      </c>
      <c r="J1438" s="66">
        <f>HOUR(tbl_raw_data[[#This Row],[time_taken]])*60+MINUTE(tbl_raw_data[[#This Row],[time_taken]])+SECOND(tbl_raw_data[[#This Row],[time_taken]])/60</f>
        <v>3.9833333333333334</v>
      </c>
      <c r="K1438" s="68">
        <f>DATE(YEAR(tbl_raw_data[[#This Row],[Date Actioned]]),MONTH(tbl_raw_data[[#This Row],[Date Actioned]]),DAY(tbl_raw_data[[#This Row],[Date Actioned]]))</f>
        <v>45143</v>
      </c>
      <c r="L1438" s="65" t="str">
        <f>UPPER(TEXT(tbl_raw_data[[#This Row],[updated_date]],"MMMM"))</f>
        <v>AUGUST</v>
      </c>
      <c r="M1438" s="65" t="str">
        <f>"WEEK "&amp;IF(ROUNDUP(DAY(tbl_raw_data[[#This Row],[updated_date]])/7,0)=5,4,ROUNDUP(DAY(tbl_raw_data[[#This Row],[updated_date]])/7,0))</f>
        <v>WEEK 1</v>
      </c>
      <c r="N1438" s="71" t="str">
        <f>UPPER(VLOOKUP(tbl_raw_data[[#This Row],[Analyst]],settings!$A$1:$B$15,2,0))</f>
        <v>RAJ</v>
      </c>
      <c r="O1438" s="71" t="str">
        <f>TRIM(UPPER(tbl_raw_data[[#This Row],[Outcome]]))</f>
        <v>APPROVE</v>
      </c>
      <c r="P1438" s="71" t="str">
        <f>TRIM(UPPER(tbl_raw_data[[#This Row],[Queue Name]]))</f>
        <v>CONSUMER POST BUREAU</v>
      </c>
      <c r="Q1438" s="71" t="str">
        <f>IF(tbl_raw_data[[#This Row],[time_taken_in_min]]&lt;=settings!$D$2,"SLA_MET","SLA_NOT_MET")</f>
        <v>SLA_MET</v>
      </c>
    </row>
    <row r="1439" spans="1:17" hidden="1" x14ac:dyDescent="0.3">
      <c r="A1439" s="1" t="s">
        <v>2402</v>
      </c>
      <c r="B1439" s="36">
        <v>45143.796469907407</v>
      </c>
      <c r="C1439" s="39">
        <v>45143.803668981483</v>
      </c>
      <c r="D1439" s="8" t="s">
        <v>15</v>
      </c>
      <c r="E1439" s="6" t="s">
        <v>8</v>
      </c>
      <c r="F1439" s="8" t="s">
        <v>25</v>
      </c>
      <c r="G1439" s="9"/>
      <c r="H1439" s="84" t="str">
        <f t="shared" si="22"/>
        <v>Reason Unknown</v>
      </c>
      <c r="I1439" s="63">
        <f>(tbl_raw_data[[#This Row],[Date Actioned]])-(tbl_raw_data[[#This Row],[Date Tagged]])</f>
        <v>7.1990740761975758E-3</v>
      </c>
      <c r="J1439" s="66">
        <f>HOUR(tbl_raw_data[[#This Row],[time_taken]])*60+MINUTE(tbl_raw_data[[#This Row],[time_taken]])+SECOND(tbl_raw_data[[#This Row],[time_taken]])/60</f>
        <v>10.366666666666667</v>
      </c>
      <c r="K1439" s="68">
        <f>DATE(YEAR(tbl_raw_data[[#This Row],[Date Actioned]]),MONTH(tbl_raw_data[[#This Row],[Date Actioned]]),DAY(tbl_raw_data[[#This Row],[Date Actioned]]))</f>
        <v>45143</v>
      </c>
      <c r="L1439" s="65" t="str">
        <f>UPPER(TEXT(tbl_raw_data[[#This Row],[updated_date]],"MMMM"))</f>
        <v>AUGUST</v>
      </c>
      <c r="M1439" s="65" t="str">
        <f>"WEEK "&amp;IF(ROUNDUP(DAY(tbl_raw_data[[#This Row],[updated_date]])/7,0)=5,4,ROUNDUP(DAY(tbl_raw_data[[#This Row],[updated_date]])/7,0))</f>
        <v>WEEK 1</v>
      </c>
      <c r="N1439" s="71" t="str">
        <f>UPPER(VLOOKUP(tbl_raw_data[[#This Row],[Analyst]],settings!$A$1:$B$15,2,0))</f>
        <v>ASIF</v>
      </c>
      <c r="O1439" s="71" t="str">
        <f>TRIM(UPPER(tbl_raw_data[[#This Row],[Outcome]]))</f>
        <v>APPROVE</v>
      </c>
      <c r="P1439" s="71" t="str">
        <f>TRIM(UPPER(tbl_raw_data[[#This Row],[Queue Name]]))</f>
        <v>CONSUMER POST BUREAU</v>
      </c>
      <c r="Q1439" s="71" t="str">
        <f>IF(tbl_raw_data[[#This Row],[time_taken_in_min]]&lt;=settings!$D$2,"SLA_MET","SLA_NOT_MET")</f>
        <v>SLA_MET</v>
      </c>
    </row>
    <row r="1440" spans="1:17" x14ac:dyDescent="0.3">
      <c r="A1440" s="5" t="s">
        <v>2403</v>
      </c>
      <c r="B1440" s="34">
        <v>45143.489085648151</v>
      </c>
      <c r="C1440" s="35">
        <v>45143.498923611114</v>
      </c>
      <c r="D1440" s="2" t="s">
        <v>36</v>
      </c>
      <c r="E1440" s="3" t="s">
        <v>8</v>
      </c>
      <c r="F1440" s="2" t="s">
        <v>114</v>
      </c>
      <c r="G1440" s="4"/>
      <c r="H1440" s="84" t="str">
        <f t="shared" si="22"/>
        <v>Reason Unknown</v>
      </c>
      <c r="I1440" s="63">
        <f>(tbl_raw_data[[#This Row],[Date Actioned]])-(tbl_raw_data[[#This Row],[Date Tagged]])</f>
        <v>9.8379629635019228E-3</v>
      </c>
      <c r="J1440" s="66">
        <f>HOUR(tbl_raw_data[[#This Row],[time_taken]])*60+MINUTE(tbl_raw_data[[#This Row],[time_taken]])+SECOND(tbl_raw_data[[#This Row],[time_taken]])/60</f>
        <v>14.166666666666666</v>
      </c>
      <c r="K1440" s="68">
        <f>DATE(YEAR(tbl_raw_data[[#This Row],[Date Actioned]]),MONTH(tbl_raw_data[[#This Row],[Date Actioned]]),DAY(tbl_raw_data[[#This Row],[Date Actioned]]))</f>
        <v>45143</v>
      </c>
      <c r="L1440" s="65" t="str">
        <f>UPPER(TEXT(tbl_raw_data[[#This Row],[updated_date]],"MMMM"))</f>
        <v>AUGUST</v>
      </c>
      <c r="M1440" s="65" t="str">
        <f>"WEEK "&amp;IF(ROUNDUP(DAY(tbl_raw_data[[#This Row],[updated_date]])/7,0)=5,4,ROUNDUP(DAY(tbl_raw_data[[#This Row],[updated_date]])/7,0))</f>
        <v>WEEK 1</v>
      </c>
      <c r="N1440" s="71" t="str">
        <f>UPPER(VLOOKUP(tbl_raw_data[[#This Row],[Analyst]],settings!$A$1:$B$15,2,0))</f>
        <v>FARDIN</v>
      </c>
      <c r="O1440" s="71" t="str">
        <f>TRIM(UPPER(tbl_raw_data[[#This Row],[Outcome]]))</f>
        <v>DECLINE</v>
      </c>
      <c r="P1440" s="71" t="str">
        <f>TRIM(UPPER(tbl_raw_data[[#This Row],[Queue Name]]))</f>
        <v>CONSUMER POST BUREAU</v>
      </c>
      <c r="Q1440" s="71" t="str">
        <f>IF(tbl_raw_data[[#This Row],[time_taken_in_min]]&lt;=settings!$D$2,"SLA_MET","SLA_NOT_MET")</f>
        <v>SLA_MET</v>
      </c>
    </row>
    <row r="1441" spans="1:17" x14ac:dyDescent="0.3">
      <c r="A1441" s="7" t="s">
        <v>2404</v>
      </c>
      <c r="B1441" s="36">
        <v>45143.512233796297</v>
      </c>
      <c r="C1441" s="39">
        <v>45143.522893518515</v>
      </c>
      <c r="D1441" s="8" t="s">
        <v>36</v>
      </c>
      <c r="E1441" s="6" t="s">
        <v>8</v>
      </c>
      <c r="F1441" s="8" t="s">
        <v>114</v>
      </c>
      <c r="G1441" s="9"/>
      <c r="H1441" s="84" t="str">
        <f t="shared" si="22"/>
        <v>Reason Unknown</v>
      </c>
      <c r="I1441" s="63">
        <f>(tbl_raw_data[[#This Row],[Date Actioned]])-(tbl_raw_data[[#This Row],[Date Tagged]])</f>
        <v>1.0659722218406387E-2</v>
      </c>
      <c r="J1441" s="66">
        <f>HOUR(tbl_raw_data[[#This Row],[time_taken]])*60+MINUTE(tbl_raw_data[[#This Row],[time_taken]])+SECOND(tbl_raw_data[[#This Row],[time_taken]])/60</f>
        <v>15.35</v>
      </c>
      <c r="K1441" s="68">
        <f>DATE(YEAR(tbl_raw_data[[#This Row],[Date Actioned]]),MONTH(tbl_raw_data[[#This Row],[Date Actioned]]),DAY(tbl_raw_data[[#This Row],[Date Actioned]]))</f>
        <v>45143</v>
      </c>
      <c r="L1441" s="65" t="str">
        <f>UPPER(TEXT(tbl_raw_data[[#This Row],[updated_date]],"MMMM"))</f>
        <v>AUGUST</v>
      </c>
      <c r="M1441" s="65" t="str">
        <f>"WEEK "&amp;IF(ROUNDUP(DAY(tbl_raw_data[[#This Row],[updated_date]])/7,0)=5,4,ROUNDUP(DAY(tbl_raw_data[[#This Row],[updated_date]])/7,0))</f>
        <v>WEEK 1</v>
      </c>
      <c r="N1441" s="71" t="str">
        <f>UPPER(VLOOKUP(tbl_raw_data[[#This Row],[Analyst]],settings!$A$1:$B$15,2,0))</f>
        <v>FARDIN</v>
      </c>
      <c r="O1441" s="71" t="str">
        <f>TRIM(UPPER(tbl_raw_data[[#This Row],[Outcome]]))</f>
        <v>DECLINE</v>
      </c>
      <c r="P1441" s="71" t="str">
        <f>TRIM(UPPER(tbl_raw_data[[#This Row],[Queue Name]]))</f>
        <v>CONSUMER POST BUREAU</v>
      </c>
      <c r="Q1441" s="71" t="str">
        <f>IF(tbl_raw_data[[#This Row],[time_taken_in_min]]&lt;=settings!$D$2,"SLA_MET","SLA_NOT_MET")</f>
        <v>SLA_MET</v>
      </c>
    </row>
    <row r="1442" spans="1:17" x14ac:dyDescent="0.3">
      <c r="A1442" s="1" t="s">
        <v>2405</v>
      </c>
      <c r="B1442" s="34">
        <v>45143.576388888891</v>
      </c>
      <c r="C1442" s="38">
        <v>45143.579062500001</v>
      </c>
      <c r="D1442" s="3" t="s">
        <v>33</v>
      </c>
      <c r="E1442" s="3" t="s">
        <v>11</v>
      </c>
      <c r="F1442" s="3" t="s">
        <v>25</v>
      </c>
      <c r="G1442" s="3" t="s">
        <v>39</v>
      </c>
      <c r="H1442" s="84" t="str">
        <f t="shared" si="22"/>
        <v>Reason Unknown</v>
      </c>
      <c r="I1442" s="63">
        <f>(tbl_raw_data[[#This Row],[Date Actioned]])-(tbl_raw_data[[#This Row],[Date Tagged]])</f>
        <v>2.6736111103673466E-3</v>
      </c>
      <c r="J1442" s="66">
        <f>HOUR(tbl_raw_data[[#This Row],[time_taken]])*60+MINUTE(tbl_raw_data[[#This Row],[time_taken]])+SECOND(tbl_raw_data[[#This Row],[time_taken]])/60</f>
        <v>3.85</v>
      </c>
      <c r="K1442" s="68">
        <f>DATE(YEAR(tbl_raw_data[[#This Row],[Date Actioned]]),MONTH(tbl_raw_data[[#This Row],[Date Actioned]]),DAY(tbl_raw_data[[#This Row],[Date Actioned]]))</f>
        <v>45143</v>
      </c>
      <c r="L1442" s="65" t="str">
        <f>UPPER(TEXT(tbl_raw_data[[#This Row],[updated_date]],"MMMM"))</f>
        <v>AUGUST</v>
      </c>
      <c r="M1442" s="65" t="str">
        <f>"WEEK "&amp;IF(ROUNDUP(DAY(tbl_raw_data[[#This Row],[updated_date]])/7,0)=5,4,ROUNDUP(DAY(tbl_raw_data[[#This Row],[updated_date]])/7,0))</f>
        <v>WEEK 1</v>
      </c>
      <c r="N1442" s="71" t="str">
        <f>UPPER(VLOOKUP(tbl_raw_data[[#This Row],[Analyst]],settings!$A$1:$B$15,2,0))</f>
        <v>ASIF</v>
      </c>
      <c r="O1442" s="71" t="str">
        <f>TRIM(UPPER(tbl_raw_data[[#This Row],[Outcome]]))</f>
        <v>DECLINE</v>
      </c>
      <c r="P1442" s="71" t="str">
        <f>TRIM(UPPER(tbl_raw_data[[#This Row],[Queue Name]]))</f>
        <v>CONSUMER EXISTING</v>
      </c>
      <c r="Q1442" s="71" t="str">
        <f>IF(tbl_raw_data[[#This Row],[time_taken_in_min]]&lt;=settings!$D$2,"SLA_MET","SLA_NOT_MET")</f>
        <v>SLA_MET</v>
      </c>
    </row>
    <row r="1443" spans="1:17" x14ac:dyDescent="0.3">
      <c r="A1443" s="5" t="s">
        <v>2406</v>
      </c>
      <c r="B1443" s="36">
        <v>45143.60119212963</v>
      </c>
      <c r="C1443" s="37">
        <v>45143.604502314818</v>
      </c>
      <c r="D1443" s="6" t="s">
        <v>33</v>
      </c>
      <c r="E1443" s="6" t="s">
        <v>8</v>
      </c>
      <c r="F1443" s="6" t="s">
        <v>207</v>
      </c>
      <c r="G1443" s="6" t="s">
        <v>314</v>
      </c>
      <c r="H1443" s="84" t="str">
        <f t="shared" si="22"/>
        <v>Reason Unknown</v>
      </c>
      <c r="I1443" s="63">
        <f>(tbl_raw_data[[#This Row],[Date Actioned]])-(tbl_raw_data[[#This Row],[Date Tagged]])</f>
        <v>3.3101851877290756E-3</v>
      </c>
      <c r="J1443" s="66">
        <f>HOUR(tbl_raw_data[[#This Row],[time_taken]])*60+MINUTE(tbl_raw_data[[#This Row],[time_taken]])+SECOND(tbl_raw_data[[#This Row],[time_taken]])/60</f>
        <v>4.7666666666666666</v>
      </c>
      <c r="K1443" s="68">
        <f>DATE(YEAR(tbl_raw_data[[#This Row],[Date Actioned]]),MONTH(tbl_raw_data[[#This Row],[Date Actioned]]),DAY(tbl_raw_data[[#This Row],[Date Actioned]]))</f>
        <v>45143</v>
      </c>
      <c r="L1443" s="65" t="str">
        <f>UPPER(TEXT(tbl_raw_data[[#This Row],[updated_date]],"MMMM"))</f>
        <v>AUGUST</v>
      </c>
      <c r="M1443" s="65" t="str">
        <f>"WEEK "&amp;IF(ROUNDUP(DAY(tbl_raw_data[[#This Row],[updated_date]])/7,0)=5,4,ROUNDUP(DAY(tbl_raw_data[[#This Row],[updated_date]])/7,0))</f>
        <v>WEEK 1</v>
      </c>
      <c r="N1443" s="71" t="str">
        <f>UPPER(VLOOKUP(tbl_raw_data[[#This Row],[Analyst]],settings!$A$1:$B$15,2,0))</f>
        <v>RAJ</v>
      </c>
      <c r="O1443" s="71" t="str">
        <f>TRIM(UPPER(tbl_raw_data[[#This Row],[Outcome]]))</f>
        <v>DECLINE</v>
      </c>
      <c r="P1443" s="71" t="str">
        <f>TRIM(UPPER(tbl_raw_data[[#This Row],[Queue Name]]))</f>
        <v>CONSUMER POST BUREAU</v>
      </c>
      <c r="Q1443" s="71" t="str">
        <f>IF(tbl_raw_data[[#This Row],[time_taken_in_min]]&lt;=settings!$D$2,"SLA_MET","SLA_NOT_MET")</f>
        <v>SLA_MET</v>
      </c>
    </row>
    <row r="1444" spans="1:17" x14ac:dyDescent="0.3">
      <c r="A1444" s="7" t="s">
        <v>2407</v>
      </c>
      <c r="B1444" s="34">
        <v>45143.604583333334</v>
      </c>
      <c r="C1444" s="35">
        <v>45143.614791666667</v>
      </c>
      <c r="D1444" s="2" t="s">
        <v>36</v>
      </c>
      <c r="E1444" s="3" t="s">
        <v>11</v>
      </c>
      <c r="F1444" s="2" t="s">
        <v>114</v>
      </c>
      <c r="G1444" s="4"/>
      <c r="H1444" s="84" t="str">
        <f t="shared" si="22"/>
        <v>Reason Unknown</v>
      </c>
      <c r="I1444" s="63">
        <f>(tbl_raw_data[[#This Row],[Date Actioned]])-(tbl_raw_data[[#This Row],[Date Tagged]])</f>
        <v>1.0208333333139308E-2</v>
      </c>
      <c r="J1444" s="66">
        <f>HOUR(tbl_raw_data[[#This Row],[time_taken]])*60+MINUTE(tbl_raw_data[[#This Row],[time_taken]])+SECOND(tbl_raw_data[[#This Row],[time_taken]])/60</f>
        <v>14.7</v>
      </c>
      <c r="K1444" s="68">
        <f>DATE(YEAR(tbl_raw_data[[#This Row],[Date Actioned]]),MONTH(tbl_raw_data[[#This Row],[Date Actioned]]),DAY(tbl_raw_data[[#This Row],[Date Actioned]]))</f>
        <v>45143</v>
      </c>
      <c r="L1444" s="65" t="str">
        <f>UPPER(TEXT(tbl_raw_data[[#This Row],[updated_date]],"MMMM"))</f>
        <v>AUGUST</v>
      </c>
      <c r="M1444" s="65" t="str">
        <f>"WEEK "&amp;IF(ROUNDUP(DAY(tbl_raw_data[[#This Row],[updated_date]])/7,0)=5,4,ROUNDUP(DAY(tbl_raw_data[[#This Row],[updated_date]])/7,0))</f>
        <v>WEEK 1</v>
      </c>
      <c r="N1444" s="71" t="str">
        <f>UPPER(VLOOKUP(tbl_raw_data[[#This Row],[Analyst]],settings!$A$1:$B$15,2,0))</f>
        <v>FARDIN</v>
      </c>
      <c r="O1444" s="71" t="str">
        <f>TRIM(UPPER(tbl_raw_data[[#This Row],[Outcome]]))</f>
        <v>DECLINE</v>
      </c>
      <c r="P1444" s="71" t="str">
        <f>TRIM(UPPER(tbl_raw_data[[#This Row],[Queue Name]]))</f>
        <v>CONSUMER EXISTING</v>
      </c>
      <c r="Q1444" s="71" t="str">
        <f>IF(tbl_raw_data[[#This Row],[time_taken_in_min]]&lt;=settings!$D$2,"SLA_MET","SLA_NOT_MET")</f>
        <v>SLA_MET</v>
      </c>
    </row>
    <row r="1445" spans="1:17" x14ac:dyDescent="0.3">
      <c r="A1445" s="1" t="s">
        <v>2408</v>
      </c>
      <c r="B1445" s="36">
        <v>45143.629548611112</v>
      </c>
      <c r="C1445" s="39">
        <v>45143.632696759261</v>
      </c>
      <c r="D1445" s="8" t="s">
        <v>36</v>
      </c>
      <c r="E1445" s="6" t="s">
        <v>8</v>
      </c>
      <c r="F1445" s="8" t="s">
        <v>21</v>
      </c>
      <c r="G1445" s="9"/>
      <c r="H1445" s="84" t="str">
        <f t="shared" si="22"/>
        <v>Reason Unknown</v>
      </c>
      <c r="I1445" s="63">
        <f>(tbl_raw_data[[#This Row],[Date Actioned]])-(tbl_raw_data[[#This Row],[Date Tagged]])</f>
        <v>3.1481481491937302E-3</v>
      </c>
      <c r="J1445" s="66">
        <f>HOUR(tbl_raw_data[[#This Row],[time_taken]])*60+MINUTE(tbl_raw_data[[#This Row],[time_taken]])+SECOND(tbl_raw_data[[#This Row],[time_taken]])/60</f>
        <v>4.5333333333333332</v>
      </c>
      <c r="K1445" s="68">
        <f>DATE(YEAR(tbl_raw_data[[#This Row],[Date Actioned]]),MONTH(tbl_raw_data[[#This Row],[Date Actioned]]),DAY(tbl_raw_data[[#This Row],[Date Actioned]]))</f>
        <v>45143</v>
      </c>
      <c r="L1445" s="65" t="str">
        <f>UPPER(TEXT(tbl_raw_data[[#This Row],[updated_date]],"MMMM"))</f>
        <v>AUGUST</v>
      </c>
      <c r="M1445" s="65" t="str">
        <f>"WEEK "&amp;IF(ROUNDUP(DAY(tbl_raw_data[[#This Row],[updated_date]])/7,0)=5,4,ROUNDUP(DAY(tbl_raw_data[[#This Row],[updated_date]])/7,0))</f>
        <v>WEEK 1</v>
      </c>
      <c r="N1445" s="71" t="str">
        <f>UPPER(VLOOKUP(tbl_raw_data[[#This Row],[Analyst]],settings!$A$1:$B$15,2,0))</f>
        <v>SHAHID</v>
      </c>
      <c r="O1445" s="71" t="str">
        <f>TRIM(UPPER(tbl_raw_data[[#This Row],[Outcome]]))</f>
        <v>DECLINE</v>
      </c>
      <c r="P1445" s="71" t="str">
        <f>TRIM(UPPER(tbl_raw_data[[#This Row],[Queue Name]]))</f>
        <v>CONSUMER POST BUREAU</v>
      </c>
      <c r="Q1445" s="71" t="str">
        <f>IF(tbl_raw_data[[#This Row],[time_taken_in_min]]&lt;=settings!$D$2,"SLA_MET","SLA_NOT_MET")</f>
        <v>SLA_MET</v>
      </c>
    </row>
    <row r="1446" spans="1:17" x14ac:dyDescent="0.3">
      <c r="A1446" s="5" t="s">
        <v>2409</v>
      </c>
      <c r="B1446" s="34">
        <v>45143.636886574073</v>
      </c>
      <c r="C1446" s="38">
        <v>45143.642187500001</v>
      </c>
      <c r="D1446" s="3" t="s">
        <v>33</v>
      </c>
      <c r="E1446" s="3" t="s">
        <v>11</v>
      </c>
      <c r="F1446" s="3" t="s">
        <v>206</v>
      </c>
      <c r="G1446" s="3" t="s">
        <v>128</v>
      </c>
      <c r="H1446" s="84" t="str">
        <f t="shared" si="22"/>
        <v>Reason Unknown</v>
      </c>
      <c r="I1446" s="63">
        <f>(tbl_raw_data[[#This Row],[Date Actioned]])-(tbl_raw_data[[#This Row],[Date Tagged]])</f>
        <v>5.3009259281679988E-3</v>
      </c>
      <c r="J1446" s="66">
        <f>HOUR(tbl_raw_data[[#This Row],[time_taken]])*60+MINUTE(tbl_raw_data[[#This Row],[time_taken]])+SECOND(tbl_raw_data[[#This Row],[time_taken]])/60</f>
        <v>7.6333333333333329</v>
      </c>
      <c r="K1446" s="68">
        <f>DATE(YEAR(tbl_raw_data[[#This Row],[Date Actioned]]),MONTH(tbl_raw_data[[#This Row],[Date Actioned]]),DAY(tbl_raw_data[[#This Row],[Date Actioned]]))</f>
        <v>45143</v>
      </c>
      <c r="L1446" s="65" t="str">
        <f>UPPER(TEXT(tbl_raw_data[[#This Row],[updated_date]],"MMMM"))</f>
        <v>AUGUST</v>
      </c>
      <c r="M1446" s="65" t="str">
        <f>"WEEK "&amp;IF(ROUNDUP(DAY(tbl_raw_data[[#This Row],[updated_date]])/7,0)=5,4,ROUNDUP(DAY(tbl_raw_data[[#This Row],[updated_date]])/7,0))</f>
        <v>WEEK 1</v>
      </c>
      <c r="N1446" s="71" t="str">
        <f>UPPER(VLOOKUP(tbl_raw_data[[#This Row],[Analyst]],settings!$A$1:$B$15,2,0))</f>
        <v>HARDIK</v>
      </c>
      <c r="O1446" s="71" t="str">
        <f>TRIM(UPPER(tbl_raw_data[[#This Row],[Outcome]]))</f>
        <v>DECLINE</v>
      </c>
      <c r="P1446" s="71" t="str">
        <f>TRIM(UPPER(tbl_raw_data[[#This Row],[Queue Name]]))</f>
        <v>CONSUMER EXISTING</v>
      </c>
      <c r="Q1446" s="71" t="str">
        <f>IF(tbl_raw_data[[#This Row],[time_taken_in_min]]&lt;=settings!$D$2,"SLA_MET","SLA_NOT_MET")</f>
        <v>SLA_MET</v>
      </c>
    </row>
    <row r="1447" spans="1:17" x14ac:dyDescent="0.3">
      <c r="A1447" s="7" t="s">
        <v>2410</v>
      </c>
      <c r="B1447" s="36">
        <v>45143.637256944443</v>
      </c>
      <c r="C1447" s="37">
        <v>45143.638344907406</v>
      </c>
      <c r="D1447" s="6" t="s">
        <v>33</v>
      </c>
      <c r="E1447" s="6" t="s">
        <v>18</v>
      </c>
      <c r="F1447" s="6" t="s">
        <v>207</v>
      </c>
      <c r="G1447" s="6" t="s">
        <v>128</v>
      </c>
      <c r="H1447" s="84" t="str">
        <f t="shared" si="22"/>
        <v>Reason Unknown</v>
      </c>
      <c r="I1447" s="63">
        <f>(tbl_raw_data[[#This Row],[Date Actioned]])-(tbl_raw_data[[#This Row],[Date Tagged]])</f>
        <v>1.0879629626288079E-3</v>
      </c>
      <c r="J1447" s="66">
        <f>HOUR(tbl_raw_data[[#This Row],[time_taken]])*60+MINUTE(tbl_raw_data[[#This Row],[time_taken]])+SECOND(tbl_raw_data[[#This Row],[time_taken]])/60</f>
        <v>1.5666666666666667</v>
      </c>
      <c r="K1447" s="68">
        <f>DATE(YEAR(tbl_raw_data[[#This Row],[Date Actioned]]),MONTH(tbl_raw_data[[#This Row],[Date Actioned]]),DAY(tbl_raw_data[[#This Row],[Date Actioned]]))</f>
        <v>45143</v>
      </c>
      <c r="L1447" s="65" t="str">
        <f>UPPER(TEXT(tbl_raw_data[[#This Row],[updated_date]],"MMMM"))</f>
        <v>AUGUST</v>
      </c>
      <c r="M1447" s="65" t="str">
        <f>"WEEK "&amp;IF(ROUNDUP(DAY(tbl_raw_data[[#This Row],[updated_date]])/7,0)=5,4,ROUNDUP(DAY(tbl_raw_data[[#This Row],[updated_date]])/7,0))</f>
        <v>WEEK 1</v>
      </c>
      <c r="N1447" s="71" t="str">
        <f>UPPER(VLOOKUP(tbl_raw_data[[#This Row],[Analyst]],settings!$A$1:$B$15,2,0))</f>
        <v>RAJ</v>
      </c>
      <c r="O1447" s="71" t="str">
        <f>TRIM(UPPER(tbl_raw_data[[#This Row],[Outcome]]))</f>
        <v>DECLINE</v>
      </c>
      <c r="P1447" s="71" t="str">
        <f>TRIM(UPPER(tbl_raw_data[[#This Row],[Queue Name]]))</f>
        <v>CONSUMER PRE BUREAU</v>
      </c>
      <c r="Q1447" s="71" t="str">
        <f>IF(tbl_raw_data[[#This Row],[time_taken_in_min]]&lt;=settings!$D$2,"SLA_MET","SLA_NOT_MET")</f>
        <v>SLA_MET</v>
      </c>
    </row>
    <row r="1448" spans="1:17" x14ac:dyDescent="0.3">
      <c r="A1448" s="1" t="s">
        <v>2411</v>
      </c>
      <c r="B1448" s="34">
        <v>45143.643391203703</v>
      </c>
      <c r="C1448" s="38">
        <v>45143.657557870371</v>
      </c>
      <c r="D1448" s="3" t="s">
        <v>33</v>
      </c>
      <c r="E1448" s="3" t="s">
        <v>11</v>
      </c>
      <c r="F1448" s="3" t="s">
        <v>206</v>
      </c>
      <c r="G1448" s="3" t="s">
        <v>34</v>
      </c>
      <c r="H1448" s="84" t="str">
        <f t="shared" si="22"/>
        <v>Overdue Bill</v>
      </c>
      <c r="I1448" s="63">
        <f>(tbl_raw_data[[#This Row],[Date Actioned]])-(tbl_raw_data[[#This Row],[Date Tagged]])</f>
        <v>1.4166666667733807E-2</v>
      </c>
      <c r="J1448" s="66">
        <f>HOUR(tbl_raw_data[[#This Row],[time_taken]])*60+MINUTE(tbl_raw_data[[#This Row],[time_taken]])+SECOND(tbl_raw_data[[#This Row],[time_taken]])/60</f>
        <v>20.399999999999999</v>
      </c>
      <c r="K1448" s="68">
        <f>DATE(YEAR(tbl_raw_data[[#This Row],[Date Actioned]]),MONTH(tbl_raw_data[[#This Row],[Date Actioned]]),DAY(tbl_raw_data[[#This Row],[Date Actioned]]))</f>
        <v>45143</v>
      </c>
      <c r="L1448" s="65" t="str">
        <f>UPPER(TEXT(tbl_raw_data[[#This Row],[updated_date]],"MMMM"))</f>
        <v>AUGUST</v>
      </c>
      <c r="M1448" s="65" t="str">
        <f>"WEEK "&amp;IF(ROUNDUP(DAY(tbl_raw_data[[#This Row],[updated_date]])/7,0)=5,4,ROUNDUP(DAY(tbl_raw_data[[#This Row],[updated_date]])/7,0))</f>
        <v>WEEK 1</v>
      </c>
      <c r="N1448" s="71" t="str">
        <f>UPPER(VLOOKUP(tbl_raw_data[[#This Row],[Analyst]],settings!$A$1:$B$15,2,0))</f>
        <v>HARDIK</v>
      </c>
      <c r="O1448" s="71" t="str">
        <f>TRIM(UPPER(tbl_raw_data[[#This Row],[Outcome]]))</f>
        <v>DECLINE</v>
      </c>
      <c r="P1448" s="71" t="str">
        <f>TRIM(UPPER(tbl_raw_data[[#This Row],[Queue Name]]))</f>
        <v>CONSUMER EXISTING</v>
      </c>
      <c r="Q1448" s="71" t="str">
        <f>IF(tbl_raw_data[[#This Row],[time_taken_in_min]]&lt;=settings!$D$2,"SLA_MET","SLA_NOT_MET")</f>
        <v>SLA_NOT_MET</v>
      </c>
    </row>
    <row r="1449" spans="1:17" x14ac:dyDescent="0.3">
      <c r="A1449" s="5" t="s">
        <v>2412</v>
      </c>
      <c r="B1449" s="36">
        <v>45143.656875000001</v>
      </c>
      <c r="C1449" s="37">
        <v>45143.671909722223</v>
      </c>
      <c r="D1449" s="6" t="s">
        <v>33</v>
      </c>
      <c r="E1449" s="6" t="s">
        <v>11</v>
      </c>
      <c r="F1449" s="6" t="s">
        <v>25</v>
      </c>
      <c r="G1449" s="6" t="s">
        <v>39</v>
      </c>
      <c r="H1449" s="84" t="str">
        <f t="shared" si="22"/>
        <v>Reason Unknown</v>
      </c>
      <c r="I1449" s="63">
        <f>(tbl_raw_data[[#This Row],[Date Actioned]])-(tbl_raw_data[[#This Row],[Date Tagged]])</f>
        <v>1.5034722222480923E-2</v>
      </c>
      <c r="J1449" s="66">
        <f>HOUR(tbl_raw_data[[#This Row],[time_taken]])*60+MINUTE(tbl_raw_data[[#This Row],[time_taken]])+SECOND(tbl_raw_data[[#This Row],[time_taken]])/60</f>
        <v>21.65</v>
      </c>
      <c r="K1449" s="68">
        <f>DATE(YEAR(tbl_raw_data[[#This Row],[Date Actioned]]),MONTH(tbl_raw_data[[#This Row],[Date Actioned]]),DAY(tbl_raw_data[[#This Row],[Date Actioned]]))</f>
        <v>45143</v>
      </c>
      <c r="L1449" s="65" t="str">
        <f>UPPER(TEXT(tbl_raw_data[[#This Row],[updated_date]],"MMMM"))</f>
        <v>AUGUST</v>
      </c>
      <c r="M1449" s="65" t="str">
        <f>"WEEK "&amp;IF(ROUNDUP(DAY(tbl_raw_data[[#This Row],[updated_date]])/7,0)=5,4,ROUNDUP(DAY(tbl_raw_data[[#This Row],[updated_date]])/7,0))</f>
        <v>WEEK 1</v>
      </c>
      <c r="N1449" s="71" t="str">
        <f>UPPER(VLOOKUP(tbl_raw_data[[#This Row],[Analyst]],settings!$A$1:$B$15,2,0))</f>
        <v>ASIF</v>
      </c>
      <c r="O1449" s="71" t="str">
        <f>TRIM(UPPER(tbl_raw_data[[#This Row],[Outcome]]))</f>
        <v>DECLINE</v>
      </c>
      <c r="P1449" s="71" t="str">
        <f>TRIM(UPPER(tbl_raw_data[[#This Row],[Queue Name]]))</f>
        <v>CONSUMER EXISTING</v>
      </c>
      <c r="Q1449" s="71" t="str">
        <f>IF(tbl_raw_data[[#This Row],[time_taken_in_min]]&lt;=settings!$D$2,"SLA_MET","SLA_NOT_MET")</f>
        <v>SLA_NOT_MET</v>
      </c>
    </row>
    <row r="1450" spans="1:17" x14ac:dyDescent="0.3">
      <c r="A1450" s="7" t="s">
        <v>2413</v>
      </c>
      <c r="B1450" s="34">
        <v>45143.421041666668</v>
      </c>
      <c r="C1450" s="38">
        <v>45143.422094907408</v>
      </c>
      <c r="D1450" s="3" t="s">
        <v>47</v>
      </c>
      <c r="E1450" s="3" t="s">
        <v>18</v>
      </c>
      <c r="F1450" s="3" t="s">
        <v>207</v>
      </c>
      <c r="G1450" s="3" t="s">
        <v>315</v>
      </c>
      <c r="H1450" s="84" t="str">
        <f t="shared" si="22"/>
        <v>Incomplete Details</v>
      </c>
      <c r="I1450" s="63">
        <f>(tbl_raw_data[[#This Row],[Date Actioned]])-(tbl_raw_data[[#This Row],[Date Tagged]])</f>
        <v>1.0532407395658083E-3</v>
      </c>
      <c r="J1450" s="66">
        <f>HOUR(tbl_raw_data[[#This Row],[time_taken]])*60+MINUTE(tbl_raw_data[[#This Row],[time_taken]])+SECOND(tbl_raw_data[[#This Row],[time_taken]])/60</f>
        <v>1.5166666666666666</v>
      </c>
      <c r="K1450" s="68">
        <f>DATE(YEAR(tbl_raw_data[[#This Row],[Date Actioned]]),MONTH(tbl_raw_data[[#This Row],[Date Actioned]]),DAY(tbl_raw_data[[#This Row],[Date Actioned]]))</f>
        <v>45143</v>
      </c>
      <c r="L1450" s="65" t="str">
        <f>UPPER(TEXT(tbl_raw_data[[#This Row],[updated_date]],"MMMM"))</f>
        <v>AUGUST</v>
      </c>
      <c r="M1450" s="65" t="str">
        <f>"WEEK "&amp;IF(ROUNDUP(DAY(tbl_raw_data[[#This Row],[updated_date]])/7,0)=5,4,ROUNDUP(DAY(tbl_raw_data[[#This Row],[updated_date]])/7,0))</f>
        <v>WEEK 1</v>
      </c>
      <c r="N1450" s="71" t="str">
        <f>UPPER(VLOOKUP(tbl_raw_data[[#This Row],[Analyst]],settings!$A$1:$B$15,2,0))</f>
        <v>RAJ</v>
      </c>
      <c r="O1450" s="71" t="str">
        <f>TRIM(UPPER(tbl_raw_data[[#This Row],[Outcome]]))</f>
        <v>WITHDRAW</v>
      </c>
      <c r="P1450" s="71" t="str">
        <f>TRIM(UPPER(tbl_raw_data[[#This Row],[Queue Name]]))</f>
        <v>CONSUMER PRE BUREAU</v>
      </c>
      <c r="Q1450" s="71" t="str">
        <f>IF(tbl_raw_data[[#This Row],[time_taken_in_min]]&lt;=settings!$D$2,"SLA_MET","SLA_NOT_MET")</f>
        <v>SLA_MET</v>
      </c>
    </row>
    <row r="1451" spans="1:17" x14ac:dyDescent="0.3">
      <c r="A1451" s="1" t="s">
        <v>2414</v>
      </c>
      <c r="B1451" s="36">
        <v>45143.430636574078</v>
      </c>
      <c r="C1451" s="37">
        <v>45143.432939814818</v>
      </c>
      <c r="D1451" s="6" t="s">
        <v>47</v>
      </c>
      <c r="E1451" s="6" t="s">
        <v>8</v>
      </c>
      <c r="F1451" s="6" t="s">
        <v>207</v>
      </c>
      <c r="G1451" s="6" t="s">
        <v>316</v>
      </c>
      <c r="H1451" s="84" t="str">
        <f t="shared" si="22"/>
        <v>Incorrect Queue</v>
      </c>
      <c r="I1451" s="63">
        <f>(tbl_raw_data[[#This Row],[Date Actioned]])-(tbl_raw_data[[#This Row],[Date Tagged]])</f>
        <v>2.3032407407299615E-3</v>
      </c>
      <c r="J1451" s="66">
        <f>HOUR(tbl_raw_data[[#This Row],[time_taken]])*60+MINUTE(tbl_raw_data[[#This Row],[time_taken]])+SECOND(tbl_raw_data[[#This Row],[time_taken]])/60</f>
        <v>3.3166666666666664</v>
      </c>
      <c r="K1451" s="68">
        <f>DATE(YEAR(tbl_raw_data[[#This Row],[Date Actioned]]),MONTH(tbl_raw_data[[#This Row],[Date Actioned]]),DAY(tbl_raw_data[[#This Row],[Date Actioned]]))</f>
        <v>45143</v>
      </c>
      <c r="L1451" s="65" t="str">
        <f>UPPER(TEXT(tbl_raw_data[[#This Row],[updated_date]],"MMMM"))</f>
        <v>AUGUST</v>
      </c>
      <c r="M1451" s="65" t="str">
        <f>"WEEK "&amp;IF(ROUNDUP(DAY(tbl_raw_data[[#This Row],[updated_date]])/7,0)=5,4,ROUNDUP(DAY(tbl_raw_data[[#This Row],[updated_date]])/7,0))</f>
        <v>WEEK 1</v>
      </c>
      <c r="N1451" s="71" t="str">
        <f>UPPER(VLOOKUP(tbl_raw_data[[#This Row],[Analyst]],settings!$A$1:$B$15,2,0))</f>
        <v>RAJ</v>
      </c>
      <c r="O1451" s="71" t="str">
        <f>TRIM(UPPER(tbl_raw_data[[#This Row],[Outcome]]))</f>
        <v>WITHDRAW</v>
      </c>
      <c r="P1451" s="71" t="str">
        <f>TRIM(UPPER(tbl_raw_data[[#This Row],[Queue Name]]))</f>
        <v>CONSUMER POST BUREAU</v>
      </c>
      <c r="Q1451" s="71" t="str">
        <f>IF(tbl_raw_data[[#This Row],[time_taken_in_min]]&lt;=settings!$D$2,"SLA_MET","SLA_NOT_MET")</f>
        <v>SLA_MET</v>
      </c>
    </row>
    <row r="1452" spans="1:17" x14ac:dyDescent="0.3">
      <c r="A1452" s="5" t="s">
        <v>2415</v>
      </c>
      <c r="B1452" s="34">
        <v>45143.458124999997</v>
      </c>
      <c r="C1452" s="38">
        <v>45143.466539351852</v>
      </c>
      <c r="D1452" s="3" t="s">
        <v>47</v>
      </c>
      <c r="E1452" s="3" t="s">
        <v>8</v>
      </c>
      <c r="F1452" s="3" t="s">
        <v>114</v>
      </c>
      <c r="G1452" s="3" t="s">
        <v>83</v>
      </c>
      <c r="H1452" s="84" t="str">
        <f t="shared" si="22"/>
        <v>Incomplete Details</v>
      </c>
      <c r="I1452" s="63">
        <f>(tbl_raw_data[[#This Row],[Date Actioned]])-(tbl_raw_data[[#This Row],[Date Tagged]])</f>
        <v>8.4143518542987294E-3</v>
      </c>
      <c r="J1452" s="66">
        <f>HOUR(tbl_raw_data[[#This Row],[time_taken]])*60+MINUTE(tbl_raw_data[[#This Row],[time_taken]])+SECOND(tbl_raw_data[[#This Row],[time_taken]])/60</f>
        <v>12.116666666666667</v>
      </c>
      <c r="K1452" s="68">
        <f>DATE(YEAR(tbl_raw_data[[#This Row],[Date Actioned]]),MONTH(tbl_raw_data[[#This Row],[Date Actioned]]),DAY(tbl_raw_data[[#This Row],[Date Actioned]]))</f>
        <v>45143</v>
      </c>
      <c r="L1452" s="65" t="str">
        <f>UPPER(TEXT(tbl_raw_data[[#This Row],[updated_date]],"MMMM"))</f>
        <v>AUGUST</v>
      </c>
      <c r="M1452" s="65" t="str">
        <f>"WEEK "&amp;IF(ROUNDUP(DAY(tbl_raw_data[[#This Row],[updated_date]])/7,0)=5,4,ROUNDUP(DAY(tbl_raw_data[[#This Row],[updated_date]])/7,0))</f>
        <v>WEEK 1</v>
      </c>
      <c r="N1452" s="71" t="str">
        <f>UPPER(VLOOKUP(tbl_raw_data[[#This Row],[Analyst]],settings!$A$1:$B$15,2,0))</f>
        <v>FARDIN</v>
      </c>
      <c r="O1452" s="71" t="str">
        <f>TRIM(UPPER(tbl_raw_data[[#This Row],[Outcome]]))</f>
        <v>WITHDRAW</v>
      </c>
      <c r="P1452" s="71" t="str">
        <f>TRIM(UPPER(tbl_raw_data[[#This Row],[Queue Name]]))</f>
        <v>CONSUMER POST BUREAU</v>
      </c>
      <c r="Q1452" s="71" t="str">
        <f>IF(tbl_raw_data[[#This Row],[time_taken_in_min]]&lt;=settings!$D$2,"SLA_MET","SLA_NOT_MET")</f>
        <v>SLA_MET</v>
      </c>
    </row>
    <row r="1453" spans="1:17" x14ac:dyDescent="0.3">
      <c r="A1453" s="7" t="s">
        <v>2416</v>
      </c>
      <c r="B1453" s="36">
        <v>45143.471435185187</v>
      </c>
      <c r="C1453" s="37">
        <v>45143.476446759261</v>
      </c>
      <c r="D1453" s="6" t="s">
        <v>47</v>
      </c>
      <c r="E1453" s="6" t="s">
        <v>18</v>
      </c>
      <c r="F1453" s="6" t="s">
        <v>207</v>
      </c>
      <c r="G1453" s="6" t="s">
        <v>83</v>
      </c>
      <c r="H1453" s="84" t="str">
        <f t="shared" si="22"/>
        <v>Incomplete Details</v>
      </c>
      <c r="I1453" s="63">
        <f>(tbl_raw_data[[#This Row],[Date Actioned]])-(tbl_raw_data[[#This Row],[Date Tagged]])</f>
        <v>5.0115740741603076E-3</v>
      </c>
      <c r="J1453" s="66">
        <f>HOUR(tbl_raw_data[[#This Row],[time_taken]])*60+MINUTE(tbl_raw_data[[#This Row],[time_taken]])+SECOND(tbl_raw_data[[#This Row],[time_taken]])/60</f>
        <v>7.2166666666666668</v>
      </c>
      <c r="K1453" s="68">
        <f>DATE(YEAR(tbl_raw_data[[#This Row],[Date Actioned]]),MONTH(tbl_raw_data[[#This Row],[Date Actioned]]),DAY(tbl_raw_data[[#This Row],[Date Actioned]]))</f>
        <v>45143</v>
      </c>
      <c r="L1453" s="65" t="str">
        <f>UPPER(TEXT(tbl_raw_data[[#This Row],[updated_date]],"MMMM"))</f>
        <v>AUGUST</v>
      </c>
      <c r="M1453" s="65" t="str">
        <f>"WEEK "&amp;IF(ROUNDUP(DAY(tbl_raw_data[[#This Row],[updated_date]])/7,0)=5,4,ROUNDUP(DAY(tbl_raw_data[[#This Row],[updated_date]])/7,0))</f>
        <v>WEEK 1</v>
      </c>
      <c r="N1453" s="71" t="str">
        <f>UPPER(VLOOKUP(tbl_raw_data[[#This Row],[Analyst]],settings!$A$1:$B$15,2,0))</f>
        <v>RAJ</v>
      </c>
      <c r="O1453" s="71" t="str">
        <f>TRIM(UPPER(tbl_raw_data[[#This Row],[Outcome]]))</f>
        <v>WITHDRAW</v>
      </c>
      <c r="P1453" s="71" t="str">
        <f>TRIM(UPPER(tbl_raw_data[[#This Row],[Queue Name]]))</f>
        <v>CONSUMER PRE BUREAU</v>
      </c>
      <c r="Q1453" s="71" t="str">
        <f>IF(tbl_raw_data[[#This Row],[time_taken_in_min]]&lt;=settings!$D$2,"SLA_MET","SLA_NOT_MET")</f>
        <v>SLA_MET</v>
      </c>
    </row>
    <row r="1454" spans="1:17" x14ac:dyDescent="0.3">
      <c r="A1454" s="1" t="s">
        <v>2417</v>
      </c>
      <c r="B1454" s="34">
        <v>45143.488402777781</v>
      </c>
      <c r="C1454" s="35">
        <v>45143.496504629627</v>
      </c>
      <c r="D1454" s="2" t="s">
        <v>55</v>
      </c>
      <c r="E1454" s="3" t="s">
        <v>8</v>
      </c>
      <c r="F1454" s="2" t="s">
        <v>21</v>
      </c>
      <c r="G1454" s="4"/>
      <c r="H1454" s="84" t="str">
        <f t="shared" si="22"/>
        <v>Reason Unknown</v>
      </c>
      <c r="I1454" s="63">
        <f>(tbl_raw_data[[#This Row],[Date Actioned]])-(tbl_raw_data[[#This Row],[Date Tagged]])</f>
        <v>8.1018518467317335E-3</v>
      </c>
      <c r="J1454" s="66">
        <f>HOUR(tbl_raw_data[[#This Row],[time_taken]])*60+MINUTE(tbl_raw_data[[#This Row],[time_taken]])+SECOND(tbl_raw_data[[#This Row],[time_taken]])/60</f>
        <v>11.666666666666666</v>
      </c>
      <c r="K1454" s="68">
        <f>DATE(YEAR(tbl_raw_data[[#This Row],[Date Actioned]]),MONTH(tbl_raw_data[[#This Row],[Date Actioned]]),DAY(tbl_raw_data[[#This Row],[Date Actioned]]))</f>
        <v>45143</v>
      </c>
      <c r="L1454" s="65" t="str">
        <f>UPPER(TEXT(tbl_raw_data[[#This Row],[updated_date]],"MMMM"))</f>
        <v>AUGUST</v>
      </c>
      <c r="M1454" s="65" t="str">
        <f>"WEEK "&amp;IF(ROUNDUP(DAY(tbl_raw_data[[#This Row],[updated_date]])/7,0)=5,4,ROUNDUP(DAY(tbl_raw_data[[#This Row],[updated_date]])/7,0))</f>
        <v>WEEK 1</v>
      </c>
      <c r="N1454" s="71" t="str">
        <f>UPPER(VLOOKUP(tbl_raw_data[[#This Row],[Analyst]],settings!$A$1:$B$15,2,0))</f>
        <v>SHAHID</v>
      </c>
      <c r="O1454" s="71" t="str">
        <f>TRIM(UPPER(tbl_raw_data[[#This Row],[Outcome]]))</f>
        <v>WITHDRAW</v>
      </c>
      <c r="P1454" s="71" t="str">
        <f>TRIM(UPPER(tbl_raw_data[[#This Row],[Queue Name]]))</f>
        <v>CONSUMER POST BUREAU</v>
      </c>
      <c r="Q1454" s="71" t="str">
        <f>IF(tbl_raw_data[[#This Row],[time_taken_in_min]]&lt;=settings!$D$2,"SLA_MET","SLA_NOT_MET")</f>
        <v>SLA_MET</v>
      </c>
    </row>
    <row r="1455" spans="1:17" x14ac:dyDescent="0.3">
      <c r="A1455" s="5" t="s">
        <v>2418</v>
      </c>
      <c r="B1455" s="36">
        <v>45143.499988425923</v>
      </c>
      <c r="C1455" s="37">
        <v>45143.502326388887</v>
      </c>
      <c r="D1455" s="6" t="s">
        <v>47</v>
      </c>
      <c r="E1455" s="6" t="s">
        <v>18</v>
      </c>
      <c r="F1455" s="6" t="s">
        <v>207</v>
      </c>
      <c r="G1455" s="6" t="s">
        <v>317</v>
      </c>
      <c r="H1455" s="84" t="str">
        <f t="shared" si="22"/>
        <v>Incomplete Details</v>
      </c>
      <c r="I1455" s="63">
        <f>(tbl_raw_data[[#This Row],[Date Actioned]])-(tbl_raw_data[[#This Row],[Date Tagged]])</f>
        <v>2.3379629637929611E-3</v>
      </c>
      <c r="J1455" s="66">
        <f>HOUR(tbl_raw_data[[#This Row],[time_taken]])*60+MINUTE(tbl_raw_data[[#This Row],[time_taken]])+SECOND(tbl_raw_data[[#This Row],[time_taken]])/60</f>
        <v>3.3666666666666667</v>
      </c>
      <c r="K1455" s="68">
        <f>DATE(YEAR(tbl_raw_data[[#This Row],[Date Actioned]]),MONTH(tbl_raw_data[[#This Row],[Date Actioned]]),DAY(tbl_raw_data[[#This Row],[Date Actioned]]))</f>
        <v>45143</v>
      </c>
      <c r="L1455" s="65" t="str">
        <f>UPPER(TEXT(tbl_raw_data[[#This Row],[updated_date]],"MMMM"))</f>
        <v>AUGUST</v>
      </c>
      <c r="M1455" s="65" t="str">
        <f>"WEEK "&amp;IF(ROUNDUP(DAY(tbl_raw_data[[#This Row],[updated_date]])/7,0)=5,4,ROUNDUP(DAY(tbl_raw_data[[#This Row],[updated_date]])/7,0))</f>
        <v>WEEK 1</v>
      </c>
      <c r="N1455" s="71" t="str">
        <f>UPPER(VLOOKUP(tbl_raw_data[[#This Row],[Analyst]],settings!$A$1:$B$15,2,0))</f>
        <v>RAJ</v>
      </c>
      <c r="O1455" s="71" t="str">
        <f>TRIM(UPPER(tbl_raw_data[[#This Row],[Outcome]]))</f>
        <v>WITHDRAW</v>
      </c>
      <c r="P1455" s="71" t="str">
        <f>TRIM(UPPER(tbl_raw_data[[#This Row],[Queue Name]]))</f>
        <v>CONSUMER PRE BUREAU</v>
      </c>
      <c r="Q1455" s="71" t="str">
        <f>IF(tbl_raw_data[[#This Row],[time_taken_in_min]]&lt;=settings!$D$2,"SLA_MET","SLA_NOT_MET")</f>
        <v>SLA_MET</v>
      </c>
    </row>
    <row r="1456" spans="1:17" x14ac:dyDescent="0.3">
      <c r="A1456" s="7" t="s">
        <v>2419</v>
      </c>
      <c r="B1456" s="34">
        <v>45143.514305555553</v>
      </c>
      <c r="C1456" s="38">
        <v>45143.522581018522</v>
      </c>
      <c r="D1456" s="3" t="s">
        <v>47</v>
      </c>
      <c r="E1456" s="3" t="s">
        <v>18</v>
      </c>
      <c r="F1456" s="3" t="s">
        <v>25</v>
      </c>
      <c r="G1456" s="3" t="s">
        <v>72</v>
      </c>
      <c r="H1456" s="84" t="str">
        <f t="shared" si="22"/>
        <v>Incomplete Details</v>
      </c>
      <c r="I1456" s="63">
        <f>(tbl_raw_data[[#This Row],[Date Actioned]])-(tbl_raw_data[[#This Row],[Date Tagged]])</f>
        <v>8.2754629693226889E-3</v>
      </c>
      <c r="J1456" s="66">
        <f>HOUR(tbl_raw_data[[#This Row],[time_taken]])*60+MINUTE(tbl_raw_data[[#This Row],[time_taken]])+SECOND(tbl_raw_data[[#This Row],[time_taken]])/60</f>
        <v>11.916666666666666</v>
      </c>
      <c r="K1456" s="68">
        <f>DATE(YEAR(tbl_raw_data[[#This Row],[Date Actioned]]),MONTH(tbl_raw_data[[#This Row],[Date Actioned]]),DAY(tbl_raw_data[[#This Row],[Date Actioned]]))</f>
        <v>45143</v>
      </c>
      <c r="L1456" s="65" t="str">
        <f>UPPER(TEXT(tbl_raw_data[[#This Row],[updated_date]],"MMMM"))</f>
        <v>AUGUST</v>
      </c>
      <c r="M1456" s="65" t="str">
        <f>"WEEK "&amp;IF(ROUNDUP(DAY(tbl_raw_data[[#This Row],[updated_date]])/7,0)=5,4,ROUNDUP(DAY(tbl_raw_data[[#This Row],[updated_date]])/7,0))</f>
        <v>WEEK 1</v>
      </c>
      <c r="N1456" s="71" t="str">
        <f>UPPER(VLOOKUP(tbl_raw_data[[#This Row],[Analyst]],settings!$A$1:$B$15,2,0))</f>
        <v>ASIF</v>
      </c>
      <c r="O1456" s="71" t="str">
        <f>TRIM(UPPER(tbl_raw_data[[#This Row],[Outcome]]))</f>
        <v>WITHDRAW</v>
      </c>
      <c r="P1456" s="71" t="str">
        <f>TRIM(UPPER(tbl_raw_data[[#This Row],[Queue Name]]))</f>
        <v>CONSUMER PRE BUREAU</v>
      </c>
      <c r="Q1456" s="71" t="str">
        <f>IF(tbl_raw_data[[#This Row],[time_taken_in_min]]&lt;=settings!$D$2,"SLA_MET","SLA_NOT_MET")</f>
        <v>SLA_MET</v>
      </c>
    </row>
    <row r="1457" spans="1:17" x14ac:dyDescent="0.3">
      <c r="A1457" s="1" t="s">
        <v>2420</v>
      </c>
      <c r="B1457" s="36">
        <v>45143.521898148145</v>
      </c>
      <c r="C1457" s="37">
        <v>45143.527997685182</v>
      </c>
      <c r="D1457" s="6" t="s">
        <v>47</v>
      </c>
      <c r="E1457" s="6" t="s">
        <v>11</v>
      </c>
      <c r="F1457" s="6" t="s">
        <v>206</v>
      </c>
      <c r="G1457" s="6" t="s">
        <v>34</v>
      </c>
      <c r="H1457" s="84" t="str">
        <f t="shared" si="22"/>
        <v>Overdue Bill</v>
      </c>
      <c r="I1457" s="63">
        <f>(tbl_raw_data[[#This Row],[Date Actioned]])-(tbl_raw_data[[#This Row],[Date Tagged]])</f>
        <v>6.0995370367891155E-3</v>
      </c>
      <c r="J1457" s="66">
        <f>HOUR(tbl_raw_data[[#This Row],[time_taken]])*60+MINUTE(tbl_raw_data[[#This Row],[time_taken]])+SECOND(tbl_raw_data[[#This Row],[time_taken]])/60</f>
        <v>8.7833333333333332</v>
      </c>
      <c r="K1457" s="68">
        <f>DATE(YEAR(tbl_raw_data[[#This Row],[Date Actioned]]),MONTH(tbl_raw_data[[#This Row],[Date Actioned]]),DAY(tbl_raw_data[[#This Row],[Date Actioned]]))</f>
        <v>45143</v>
      </c>
      <c r="L1457" s="65" t="str">
        <f>UPPER(TEXT(tbl_raw_data[[#This Row],[updated_date]],"MMMM"))</f>
        <v>AUGUST</v>
      </c>
      <c r="M1457" s="65" t="str">
        <f>"WEEK "&amp;IF(ROUNDUP(DAY(tbl_raw_data[[#This Row],[updated_date]])/7,0)=5,4,ROUNDUP(DAY(tbl_raw_data[[#This Row],[updated_date]])/7,0))</f>
        <v>WEEK 1</v>
      </c>
      <c r="N1457" s="71" t="str">
        <f>UPPER(VLOOKUP(tbl_raw_data[[#This Row],[Analyst]],settings!$A$1:$B$15,2,0))</f>
        <v>HARDIK</v>
      </c>
      <c r="O1457" s="71" t="str">
        <f>TRIM(UPPER(tbl_raw_data[[#This Row],[Outcome]]))</f>
        <v>WITHDRAW</v>
      </c>
      <c r="P1457" s="71" t="str">
        <f>TRIM(UPPER(tbl_raw_data[[#This Row],[Queue Name]]))</f>
        <v>CONSUMER EXISTING</v>
      </c>
      <c r="Q1457" s="71" t="str">
        <f>IF(tbl_raw_data[[#This Row],[time_taken_in_min]]&lt;=settings!$D$2,"SLA_MET","SLA_NOT_MET")</f>
        <v>SLA_MET</v>
      </c>
    </row>
    <row r="1458" spans="1:17" x14ac:dyDescent="0.3">
      <c r="A1458" s="5" t="s">
        <v>2421</v>
      </c>
      <c r="B1458" s="34">
        <v>45143.524155092593</v>
      </c>
      <c r="C1458" s="38">
        <v>45143.530023148145</v>
      </c>
      <c r="D1458" s="3" t="s">
        <v>47</v>
      </c>
      <c r="E1458" s="3" t="s">
        <v>8</v>
      </c>
      <c r="F1458" s="3" t="s">
        <v>25</v>
      </c>
      <c r="G1458" s="3" t="s">
        <v>193</v>
      </c>
      <c r="H1458" s="84" t="str">
        <f t="shared" si="22"/>
        <v>Incorrect Details</v>
      </c>
      <c r="I1458" s="63">
        <f>(tbl_raw_data[[#This Row],[Date Actioned]])-(tbl_raw_data[[#This Row],[Date Tagged]])</f>
        <v>5.8680555521277711E-3</v>
      </c>
      <c r="J1458" s="66">
        <f>HOUR(tbl_raw_data[[#This Row],[time_taken]])*60+MINUTE(tbl_raw_data[[#This Row],[time_taken]])+SECOND(tbl_raw_data[[#This Row],[time_taken]])/60</f>
        <v>8.4499999999999993</v>
      </c>
      <c r="K1458" s="68">
        <f>DATE(YEAR(tbl_raw_data[[#This Row],[Date Actioned]]),MONTH(tbl_raw_data[[#This Row],[Date Actioned]]),DAY(tbl_raw_data[[#This Row],[Date Actioned]]))</f>
        <v>45143</v>
      </c>
      <c r="L1458" s="65" t="str">
        <f>UPPER(TEXT(tbl_raw_data[[#This Row],[updated_date]],"MMMM"))</f>
        <v>AUGUST</v>
      </c>
      <c r="M1458" s="65" t="str">
        <f>"WEEK "&amp;IF(ROUNDUP(DAY(tbl_raw_data[[#This Row],[updated_date]])/7,0)=5,4,ROUNDUP(DAY(tbl_raw_data[[#This Row],[updated_date]])/7,0))</f>
        <v>WEEK 1</v>
      </c>
      <c r="N1458" s="71" t="str">
        <f>UPPER(VLOOKUP(tbl_raw_data[[#This Row],[Analyst]],settings!$A$1:$B$15,2,0))</f>
        <v>ASIF</v>
      </c>
      <c r="O1458" s="71" t="str">
        <f>TRIM(UPPER(tbl_raw_data[[#This Row],[Outcome]]))</f>
        <v>WITHDRAW</v>
      </c>
      <c r="P1458" s="71" t="str">
        <f>TRIM(UPPER(tbl_raw_data[[#This Row],[Queue Name]]))</f>
        <v>CONSUMER POST BUREAU</v>
      </c>
      <c r="Q1458" s="71" t="str">
        <f>IF(tbl_raw_data[[#This Row],[time_taken_in_min]]&lt;=settings!$D$2,"SLA_MET","SLA_NOT_MET")</f>
        <v>SLA_MET</v>
      </c>
    </row>
    <row r="1459" spans="1:17" x14ac:dyDescent="0.3">
      <c r="A1459" s="7" t="s">
        <v>2422</v>
      </c>
      <c r="B1459" s="36">
        <v>45143.525208333333</v>
      </c>
      <c r="C1459" s="39">
        <v>45143.533391203702</v>
      </c>
      <c r="D1459" s="8" t="s">
        <v>55</v>
      </c>
      <c r="E1459" s="6" t="s">
        <v>11</v>
      </c>
      <c r="F1459" s="8" t="s">
        <v>9</v>
      </c>
      <c r="G1459" s="9"/>
      <c r="H1459" s="84" t="str">
        <f t="shared" si="22"/>
        <v>Reason Unknown</v>
      </c>
      <c r="I1459" s="63">
        <f>(tbl_raw_data[[#This Row],[Date Actioned]])-(tbl_raw_data[[#This Row],[Date Tagged]])</f>
        <v>8.182870369637385E-3</v>
      </c>
      <c r="J1459" s="66">
        <f>HOUR(tbl_raw_data[[#This Row],[time_taken]])*60+MINUTE(tbl_raw_data[[#This Row],[time_taken]])+SECOND(tbl_raw_data[[#This Row],[time_taken]])/60</f>
        <v>11.783333333333333</v>
      </c>
      <c r="K1459" s="68">
        <f>DATE(YEAR(tbl_raw_data[[#This Row],[Date Actioned]]),MONTH(tbl_raw_data[[#This Row],[Date Actioned]]),DAY(tbl_raw_data[[#This Row],[Date Actioned]]))</f>
        <v>45143</v>
      </c>
      <c r="L1459" s="65" t="str">
        <f>UPPER(TEXT(tbl_raw_data[[#This Row],[updated_date]],"MMMM"))</f>
        <v>AUGUST</v>
      </c>
      <c r="M1459" s="65" t="str">
        <f>"WEEK "&amp;IF(ROUNDUP(DAY(tbl_raw_data[[#This Row],[updated_date]])/7,0)=5,4,ROUNDUP(DAY(tbl_raw_data[[#This Row],[updated_date]])/7,0))</f>
        <v>WEEK 1</v>
      </c>
      <c r="N1459" s="71" t="str">
        <f>UPPER(VLOOKUP(tbl_raw_data[[#This Row],[Analyst]],settings!$A$1:$B$15,2,0))</f>
        <v>QUADIR</v>
      </c>
      <c r="O1459" s="71" t="str">
        <f>TRIM(UPPER(tbl_raw_data[[#This Row],[Outcome]]))</f>
        <v>WITHDRAW</v>
      </c>
      <c r="P1459" s="71" t="str">
        <f>TRIM(UPPER(tbl_raw_data[[#This Row],[Queue Name]]))</f>
        <v>CONSUMER EXISTING</v>
      </c>
      <c r="Q1459" s="71" t="str">
        <f>IF(tbl_raw_data[[#This Row],[time_taken_in_min]]&lt;=settings!$D$2,"SLA_MET","SLA_NOT_MET")</f>
        <v>SLA_MET</v>
      </c>
    </row>
    <row r="1460" spans="1:17" x14ac:dyDescent="0.3">
      <c r="A1460" s="1" t="s">
        <v>2423</v>
      </c>
      <c r="B1460" s="34">
        <v>45143.536157407405</v>
      </c>
      <c r="C1460" s="38">
        <v>45143.542905092596</v>
      </c>
      <c r="D1460" s="3" t="s">
        <v>47</v>
      </c>
      <c r="E1460" s="3" t="s">
        <v>11</v>
      </c>
      <c r="F1460" s="3" t="s">
        <v>206</v>
      </c>
      <c r="G1460" s="3" t="s">
        <v>318</v>
      </c>
      <c r="H1460" s="84" t="str">
        <f t="shared" si="22"/>
        <v>Incomplete Details</v>
      </c>
      <c r="I1460" s="63">
        <f>(tbl_raw_data[[#This Row],[Date Actioned]])-(tbl_raw_data[[#This Row],[Date Tagged]])</f>
        <v>6.7476851909304969E-3</v>
      </c>
      <c r="J1460" s="66">
        <f>HOUR(tbl_raw_data[[#This Row],[time_taken]])*60+MINUTE(tbl_raw_data[[#This Row],[time_taken]])+SECOND(tbl_raw_data[[#This Row],[time_taken]])/60</f>
        <v>9.7166666666666668</v>
      </c>
      <c r="K1460" s="68">
        <f>DATE(YEAR(tbl_raw_data[[#This Row],[Date Actioned]]),MONTH(tbl_raw_data[[#This Row],[Date Actioned]]),DAY(tbl_raw_data[[#This Row],[Date Actioned]]))</f>
        <v>45143</v>
      </c>
      <c r="L1460" s="65" t="str">
        <f>UPPER(TEXT(tbl_raw_data[[#This Row],[updated_date]],"MMMM"))</f>
        <v>AUGUST</v>
      </c>
      <c r="M1460" s="65" t="str">
        <f>"WEEK "&amp;IF(ROUNDUP(DAY(tbl_raw_data[[#This Row],[updated_date]])/7,0)=5,4,ROUNDUP(DAY(tbl_raw_data[[#This Row],[updated_date]])/7,0))</f>
        <v>WEEK 1</v>
      </c>
      <c r="N1460" s="71" t="str">
        <f>UPPER(VLOOKUP(tbl_raw_data[[#This Row],[Analyst]],settings!$A$1:$B$15,2,0))</f>
        <v>HARDIK</v>
      </c>
      <c r="O1460" s="71" t="str">
        <f>TRIM(UPPER(tbl_raw_data[[#This Row],[Outcome]]))</f>
        <v>WITHDRAW</v>
      </c>
      <c r="P1460" s="71" t="str">
        <f>TRIM(UPPER(tbl_raw_data[[#This Row],[Queue Name]]))</f>
        <v>CONSUMER EXISTING</v>
      </c>
      <c r="Q1460" s="71" t="str">
        <f>IF(tbl_raw_data[[#This Row],[time_taken_in_min]]&lt;=settings!$D$2,"SLA_MET","SLA_NOT_MET")</f>
        <v>SLA_MET</v>
      </c>
    </row>
    <row r="1461" spans="1:17" x14ac:dyDescent="0.3">
      <c r="A1461" s="5" t="s">
        <v>2424</v>
      </c>
      <c r="B1461" s="36">
        <v>45143.552673611113</v>
      </c>
      <c r="C1461" s="37">
        <v>45143.555312500001</v>
      </c>
      <c r="D1461" s="6" t="s">
        <v>47</v>
      </c>
      <c r="E1461" s="6" t="s">
        <v>18</v>
      </c>
      <c r="F1461" s="6" t="s">
        <v>206</v>
      </c>
      <c r="G1461" s="6" t="s">
        <v>319</v>
      </c>
      <c r="H1461" s="84" t="str">
        <f t="shared" si="22"/>
        <v>Incorrect Details</v>
      </c>
      <c r="I1461" s="63">
        <f>(tbl_raw_data[[#This Row],[Date Actioned]])-(tbl_raw_data[[#This Row],[Date Tagged]])</f>
        <v>2.638888887304347E-3</v>
      </c>
      <c r="J1461" s="66">
        <f>HOUR(tbl_raw_data[[#This Row],[time_taken]])*60+MINUTE(tbl_raw_data[[#This Row],[time_taken]])+SECOND(tbl_raw_data[[#This Row],[time_taken]])/60</f>
        <v>3.8</v>
      </c>
      <c r="K1461" s="68">
        <f>DATE(YEAR(tbl_raw_data[[#This Row],[Date Actioned]]),MONTH(tbl_raw_data[[#This Row],[Date Actioned]]),DAY(tbl_raw_data[[#This Row],[Date Actioned]]))</f>
        <v>45143</v>
      </c>
      <c r="L1461" s="65" t="str">
        <f>UPPER(TEXT(tbl_raw_data[[#This Row],[updated_date]],"MMMM"))</f>
        <v>AUGUST</v>
      </c>
      <c r="M1461" s="65" t="str">
        <f>"WEEK "&amp;IF(ROUNDUP(DAY(tbl_raw_data[[#This Row],[updated_date]])/7,0)=5,4,ROUNDUP(DAY(tbl_raw_data[[#This Row],[updated_date]])/7,0))</f>
        <v>WEEK 1</v>
      </c>
      <c r="N1461" s="71" t="str">
        <f>UPPER(VLOOKUP(tbl_raw_data[[#This Row],[Analyst]],settings!$A$1:$B$15,2,0))</f>
        <v>HARDIK</v>
      </c>
      <c r="O1461" s="71" t="str">
        <f>TRIM(UPPER(tbl_raw_data[[#This Row],[Outcome]]))</f>
        <v>WITHDRAW</v>
      </c>
      <c r="P1461" s="71" t="str">
        <f>TRIM(UPPER(tbl_raw_data[[#This Row],[Queue Name]]))</f>
        <v>CONSUMER PRE BUREAU</v>
      </c>
      <c r="Q1461" s="71" t="str">
        <f>IF(tbl_raw_data[[#This Row],[time_taken_in_min]]&lt;=settings!$D$2,"SLA_MET","SLA_NOT_MET")</f>
        <v>SLA_MET</v>
      </c>
    </row>
    <row r="1462" spans="1:17" x14ac:dyDescent="0.3">
      <c r="A1462" s="7" t="s">
        <v>2425</v>
      </c>
      <c r="B1462" s="34">
        <v>45143.556400462963</v>
      </c>
      <c r="C1462" s="38">
        <v>45143.55846064815</v>
      </c>
      <c r="D1462" s="3" t="s">
        <v>47</v>
      </c>
      <c r="E1462" s="3" t="s">
        <v>18</v>
      </c>
      <c r="F1462" s="3" t="s">
        <v>207</v>
      </c>
      <c r="G1462" s="3" t="s">
        <v>231</v>
      </c>
      <c r="H1462" s="84" t="str">
        <f t="shared" si="22"/>
        <v>System Error</v>
      </c>
      <c r="I1462" s="63">
        <f>(tbl_raw_data[[#This Row],[Date Actioned]])-(tbl_raw_data[[#This Row],[Date Tagged]])</f>
        <v>2.0601851865649223E-3</v>
      </c>
      <c r="J1462" s="66">
        <f>HOUR(tbl_raw_data[[#This Row],[time_taken]])*60+MINUTE(tbl_raw_data[[#This Row],[time_taken]])+SECOND(tbl_raw_data[[#This Row],[time_taken]])/60</f>
        <v>2.9666666666666668</v>
      </c>
      <c r="K1462" s="68">
        <f>DATE(YEAR(tbl_raw_data[[#This Row],[Date Actioned]]),MONTH(tbl_raw_data[[#This Row],[Date Actioned]]),DAY(tbl_raw_data[[#This Row],[Date Actioned]]))</f>
        <v>45143</v>
      </c>
      <c r="L1462" s="65" t="str">
        <f>UPPER(TEXT(tbl_raw_data[[#This Row],[updated_date]],"MMMM"))</f>
        <v>AUGUST</v>
      </c>
      <c r="M1462" s="65" t="str">
        <f>"WEEK "&amp;IF(ROUNDUP(DAY(tbl_raw_data[[#This Row],[updated_date]])/7,0)=5,4,ROUNDUP(DAY(tbl_raw_data[[#This Row],[updated_date]])/7,0))</f>
        <v>WEEK 1</v>
      </c>
      <c r="N1462" s="71" t="str">
        <f>UPPER(VLOOKUP(tbl_raw_data[[#This Row],[Analyst]],settings!$A$1:$B$15,2,0))</f>
        <v>RAJ</v>
      </c>
      <c r="O1462" s="71" t="str">
        <f>TRIM(UPPER(tbl_raw_data[[#This Row],[Outcome]]))</f>
        <v>WITHDRAW</v>
      </c>
      <c r="P1462" s="71" t="str">
        <f>TRIM(UPPER(tbl_raw_data[[#This Row],[Queue Name]]))</f>
        <v>CONSUMER PRE BUREAU</v>
      </c>
      <c r="Q1462" s="71" t="str">
        <f>IF(tbl_raw_data[[#This Row],[time_taken_in_min]]&lt;=settings!$D$2,"SLA_MET","SLA_NOT_MET")</f>
        <v>SLA_MET</v>
      </c>
    </row>
    <row r="1463" spans="1:17" x14ac:dyDescent="0.3">
      <c r="A1463" s="1" t="s">
        <v>2426</v>
      </c>
      <c r="B1463" s="36">
        <v>45143.587581018517</v>
      </c>
      <c r="C1463" s="37">
        <v>45143.59103009259</v>
      </c>
      <c r="D1463" s="6" t="s">
        <v>47</v>
      </c>
      <c r="E1463" s="6" t="s">
        <v>11</v>
      </c>
      <c r="F1463" s="6" t="s">
        <v>206</v>
      </c>
      <c r="G1463" s="6" t="s">
        <v>34</v>
      </c>
      <c r="H1463" s="84" t="str">
        <f t="shared" si="22"/>
        <v>Overdue Bill</v>
      </c>
      <c r="I1463" s="63">
        <f>(tbl_raw_data[[#This Row],[Date Actioned]])-(tbl_raw_data[[#This Row],[Date Tagged]])</f>
        <v>3.4490740727051161E-3</v>
      </c>
      <c r="J1463" s="66">
        <f>HOUR(tbl_raw_data[[#This Row],[time_taken]])*60+MINUTE(tbl_raw_data[[#This Row],[time_taken]])+SECOND(tbl_raw_data[[#This Row],[time_taken]])/60</f>
        <v>4.9666666666666668</v>
      </c>
      <c r="K1463" s="68">
        <f>DATE(YEAR(tbl_raw_data[[#This Row],[Date Actioned]]),MONTH(tbl_raw_data[[#This Row],[Date Actioned]]),DAY(tbl_raw_data[[#This Row],[Date Actioned]]))</f>
        <v>45143</v>
      </c>
      <c r="L1463" s="65" t="str">
        <f>UPPER(TEXT(tbl_raw_data[[#This Row],[updated_date]],"MMMM"))</f>
        <v>AUGUST</v>
      </c>
      <c r="M1463" s="65" t="str">
        <f>"WEEK "&amp;IF(ROUNDUP(DAY(tbl_raw_data[[#This Row],[updated_date]])/7,0)=5,4,ROUNDUP(DAY(tbl_raw_data[[#This Row],[updated_date]])/7,0))</f>
        <v>WEEK 1</v>
      </c>
      <c r="N1463" s="71" t="str">
        <f>UPPER(VLOOKUP(tbl_raw_data[[#This Row],[Analyst]],settings!$A$1:$B$15,2,0))</f>
        <v>HARDIK</v>
      </c>
      <c r="O1463" s="71" t="str">
        <f>TRIM(UPPER(tbl_raw_data[[#This Row],[Outcome]]))</f>
        <v>WITHDRAW</v>
      </c>
      <c r="P1463" s="71" t="str">
        <f>TRIM(UPPER(tbl_raw_data[[#This Row],[Queue Name]]))</f>
        <v>CONSUMER EXISTING</v>
      </c>
      <c r="Q1463" s="71" t="str">
        <f>IF(tbl_raw_data[[#This Row],[time_taken_in_min]]&lt;=settings!$D$2,"SLA_MET","SLA_NOT_MET")</f>
        <v>SLA_MET</v>
      </c>
    </row>
    <row r="1464" spans="1:17" x14ac:dyDescent="0.3">
      <c r="A1464" s="5" t="s">
        <v>2427</v>
      </c>
      <c r="B1464" s="34">
        <v>45143.590960648151</v>
      </c>
      <c r="C1464" s="38">
        <v>45143.592766203707</v>
      </c>
      <c r="D1464" s="3" t="s">
        <v>47</v>
      </c>
      <c r="E1464" s="3" t="s">
        <v>11</v>
      </c>
      <c r="F1464" s="3" t="s">
        <v>207</v>
      </c>
      <c r="G1464" s="3" t="s">
        <v>34</v>
      </c>
      <c r="H1464" s="84" t="str">
        <f t="shared" si="22"/>
        <v>Overdue Bill</v>
      </c>
      <c r="I1464" s="63">
        <f>(tbl_raw_data[[#This Row],[Date Actioned]])-(tbl_raw_data[[#This Row],[Date Tagged]])</f>
        <v>1.8055555556202307E-3</v>
      </c>
      <c r="J1464" s="66">
        <f>HOUR(tbl_raw_data[[#This Row],[time_taken]])*60+MINUTE(tbl_raw_data[[#This Row],[time_taken]])+SECOND(tbl_raw_data[[#This Row],[time_taken]])/60</f>
        <v>2.6</v>
      </c>
      <c r="K1464" s="68">
        <f>DATE(YEAR(tbl_raw_data[[#This Row],[Date Actioned]]),MONTH(tbl_raw_data[[#This Row],[Date Actioned]]),DAY(tbl_raw_data[[#This Row],[Date Actioned]]))</f>
        <v>45143</v>
      </c>
      <c r="L1464" s="65" t="str">
        <f>UPPER(TEXT(tbl_raw_data[[#This Row],[updated_date]],"MMMM"))</f>
        <v>AUGUST</v>
      </c>
      <c r="M1464" s="65" t="str">
        <f>"WEEK "&amp;IF(ROUNDUP(DAY(tbl_raw_data[[#This Row],[updated_date]])/7,0)=5,4,ROUNDUP(DAY(tbl_raw_data[[#This Row],[updated_date]])/7,0))</f>
        <v>WEEK 1</v>
      </c>
      <c r="N1464" s="71" t="str">
        <f>UPPER(VLOOKUP(tbl_raw_data[[#This Row],[Analyst]],settings!$A$1:$B$15,2,0))</f>
        <v>RAJ</v>
      </c>
      <c r="O1464" s="71" t="str">
        <f>TRIM(UPPER(tbl_raw_data[[#This Row],[Outcome]]))</f>
        <v>WITHDRAW</v>
      </c>
      <c r="P1464" s="71" t="str">
        <f>TRIM(UPPER(tbl_raw_data[[#This Row],[Queue Name]]))</f>
        <v>CONSUMER EXISTING</v>
      </c>
      <c r="Q1464" s="71" t="str">
        <f>IF(tbl_raw_data[[#This Row],[time_taken_in_min]]&lt;=settings!$D$2,"SLA_MET","SLA_NOT_MET")</f>
        <v>SLA_MET</v>
      </c>
    </row>
    <row r="1465" spans="1:17" x14ac:dyDescent="0.3">
      <c r="A1465" s="7" t="s">
        <v>2428</v>
      </c>
      <c r="B1465" s="36">
        <v>45143.593171296299</v>
      </c>
      <c r="C1465" s="37">
        <v>45143.598738425928</v>
      </c>
      <c r="D1465" s="6" t="s">
        <v>47</v>
      </c>
      <c r="E1465" s="6" t="s">
        <v>8</v>
      </c>
      <c r="F1465" s="6" t="s">
        <v>25</v>
      </c>
      <c r="G1465" s="6" t="s">
        <v>320</v>
      </c>
      <c r="H1465" s="84" t="str">
        <f t="shared" si="22"/>
        <v>Incomplete Details</v>
      </c>
      <c r="I1465" s="63">
        <f>(tbl_raw_data[[#This Row],[Date Actioned]])-(tbl_raw_data[[#This Row],[Date Tagged]])</f>
        <v>5.5671296286163852E-3</v>
      </c>
      <c r="J1465" s="66">
        <f>HOUR(tbl_raw_data[[#This Row],[time_taken]])*60+MINUTE(tbl_raw_data[[#This Row],[time_taken]])+SECOND(tbl_raw_data[[#This Row],[time_taken]])/60</f>
        <v>8.0166666666666675</v>
      </c>
      <c r="K1465" s="68">
        <f>DATE(YEAR(tbl_raw_data[[#This Row],[Date Actioned]]),MONTH(tbl_raw_data[[#This Row],[Date Actioned]]),DAY(tbl_raw_data[[#This Row],[Date Actioned]]))</f>
        <v>45143</v>
      </c>
      <c r="L1465" s="65" t="str">
        <f>UPPER(TEXT(tbl_raw_data[[#This Row],[updated_date]],"MMMM"))</f>
        <v>AUGUST</v>
      </c>
      <c r="M1465" s="65" t="str">
        <f>"WEEK "&amp;IF(ROUNDUP(DAY(tbl_raw_data[[#This Row],[updated_date]])/7,0)=5,4,ROUNDUP(DAY(tbl_raw_data[[#This Row],[updated_date]])/7,0))</f>
        <v>WEEK 1</v>
      </c>
      <c r="N1465" s="71" t="str">
        <f>UPPER(VLOOKUP(tbl_raw_data[[#This Row],[Analyst]],settings!$A$1:$B$15,2,0))</f>
        <v>ASIF</v>
      </c>
      <c r="O1465" s="71" t="str">
        <f>TRIM(UPPER(tbl_raw_data[[#This Row],[Outcome]]))</f>
        <v>WITHDRAW</v>
      </c>
      <c r="P1465" s="71" t="str">
        <f>TRIM(UPPER(tbl_raw_data[[#This Row],[Queue Name]]))</f>
        <v>CONSUMER POST BUREAU</v>
      </c>
      <c r="Q1465" s="71" t="str">
        <f>IF(tbl_raw_data[[#This Row],[time_taken_in_min]]&lt;=settings!$D$2,"SLA_MET","SLA_NOT_MET")</f>
        <v>SLA_MET</v>
      </c>
    </row>
    <row r="1466" spans="1:17" x14ac:dyDescent="0.3">
      <c r="A1466" s="1" t="s">
        <v>2429</v>
      </c>
      <c r="B1466" s="34">
        <v>45143.595601851855</v>
      </c>
      <c r="C1466" s="38">
        <v>45143.59778935185</v>
      </c>
      <c r="D1466" s="3" t="s">
        <v>47</v>
      </c>
      <c r="E1466" s="3" t="s">
        <v>18</v>
      </c>
      <c r="F1466" s="3" t="s">
        <v>207</v>
      </c>
      <c r="G1466" s="3" t="s">
        <v>321</v>
      </c>
      <c r="H1466" s="84" t="str">
        <f t="shared" si="22"/>
        <v>Incomplete Details</v>
      </c>
      <c r="I1466" s="63">
        <f>(tbl_raw_data[[#This Row],[Date Actioned]])-(tbl_raw_data[[#This Row],[Date Tagged]])</f>
        <v>2.1874999947613105E-3</v>
      </c>
      <c r="J1466" s="66">
        <f>HOUR(tbl_raw_data[[#This Row],[time_taken]])*60+MINUTE(tbl_raw_data[[#This Row],[time_taken]])+SECOND(tbl_raw_data[[#This Row],[time_taken]])/60</f>
        <v>3.15</v>
      </c>
      <c r="K1466" s="68">
        <f>DATE(YEAR(tbl_raw_data[[#This Row],[Date Actioned]]),MONTH(tbl_raw_data[[#This Row],[Date Actioned]]),DAY(tbl_raw_data[[#This Row],[Date Actioned]]))</f>
        <v>45143</v>
      </c>
      <c r="L1466" s="65" t="str">
        <f>UPPER(TEXT(tbl_raw_data[[#This Row],[updated_date]],"MMMM"))</f>
        <v>AUGUST</v>
      </c>
      <c r="M1466" s="65" t="str">
        <f>"WEEK "&amp;IF(ROUNDUP(DAY(tbl_raw_data[[#This Row],[updated_date]])/7,0)=5,4,ROUNDUP(DAY(tbl_raw_data[[#This Row],[updated_date]])/7,0))</f>
        <v>WEEK 1</v>
      </c>
      <c r="N1466" s="71" t="str">
        <f>UPPER(VLOOKUP(tbl_raw_data[[#This Row],[Analyst]],settings!$A$1:$B$15,2,0))</f>
        <v>RAJ</v>
      </c>
      <c r="O1466" s="71" t="str">
        <f>TRIM(UPPER(tbl_raw_data[[#This Row],[Outcome]]))</f>
        <v>WITHDRAW</v>
      </c>
      <c r="P1466" s="71" t="str">
        <f>TRIM(UPPER(tbl_raw_data[[#This Row],[Queue Name]]))</f>
        <v>CONSUMER PRE BUREAU</v>
      </c>
      <c r="Q1466" s="71" t="str">
        <f>IF(tbl_raw_data[[#This Row],[time_taken_in_min]]&lt;=settings!$D$2,"SLA_MET","SLA_NOT_MET")</f>
        <v>SLA_MET</v>
      </c>
    </row>
    <row r="1467" spans="1:17" x14ac:dyDescent="0.3">
      <c r="A1467" s="5" t="s">
        <v>2430</v>
      </c>
      <c r="B1467" s="36">
        <v>45143.601574074077</v>
      </c>
      <c r="C1467" s="37">
        <v>45143.606736111113</v>
      </c>
      <c r="D1467" s="6" t="s">
        <v>47</v>
      </c>
      <c r="E1467" s="6" t="s">
        <v>18</v>
      </c>
      <c r="F1467" s="6" t="s">
        <v>207</v>
      </c>
      <c r="G1467" s="6" t="s">
        <v>72</v>
      </c>
      <c r="H1467" s="84" t="str">
        <f t="shared" si="22"/>
        <v>Incomplete Details</v>
      </c>
      <c r="I1467" s="63">
        <f>(tbl_raw_data[[#This Row],[Date Actioned]])-(tbl_raw_data[[#This Row],[Date Tagged]])</f>
        <v>5.1620370359160006E-3</v>
      </c>
      <c r="J1467" s="66">
        <f>HOUR(tbl_raw_data[[#This Row],[time_taken]])*60+MINUTE(tbl_raw_data[[#This Row],[time_taken]])+SECOND(tbl_raw_data[[#This Row],[time_taken]])/60</f>
        <v>7.4333333333333336</v>
      </c>
      <c r="K1467" s="68">
        <f>DATE(YEAR(tbl_raw_data[[#This Row],[Date Actioned]]),MONTH(tbl_raw_data[[#This Row],[Date Actioned]]),DAY(tbl_raw_data[[#This Row],[Date Actioned]]))</f>
        <v>45143</v>
      </c>
      <c r="L1467" s="65" t="str">
        <f>UPPER(TEXT(tbl_raw_data[[#This Row],[updated_date]],"MMMM"))</f>
        <v>AUGUST</v>
      </c>
      <c r="M1467" s="65" t="str">
        <f>"WEEK "&amp;IF(ROUNDUP(DAY(tbl_raw_data[[#This Row],[updated_date]])/7,0)=5,4,ROUNDUP(DAY(tbl_raw_data[[#This Row],[updated_date]])/7,0))</f>
        <v>WEEK 1</v>
      </c>
      <c r="N1467" s="71" t="str">
        <f>UPPER(VLOOKUP(tbl_raw_data[[#This Row],[Analyst]],settings!$A$1:$B$15,2,0))</f>
        <v>RAJ</v>
      </c>
      <c r="O1467" s="71" t="str">
        <f>TRIM(UPPER(tbl_raw_data[[#This Row],[Outcome]]))</f>
        <v>WITHDRAW</v>
      </c>
      <c r="P1467" s="71" t="str">
        <f>TRIM(UPPER(tbl_raw_data[[#This Row],[Queue Name]]))</f>
        <v>CONSUMER PRE BUREAU</v>
      </c>
      <c r="Q1467" s="71" t="str">
        <f>IF(tbl_raw_data[[#This Row],[time_taken_in_min]]&lt;=settings!$D$2,"SLA_MET","SLA_NOT_MET")</f>
        <v>SLA_MET</v>
      </c>
    </row>
    <row r="1468" spans="1:17" x14ac:dyDescent="0.3">
      <c r="A1468" s="7" t="s">
        <v>2431</v>
      </c>
      <c r="B1468" s="34">
        <v>45143.60460648148</v>
      </c>
      <c r="C1468" s="38">
        <v>45143.608946759261</v>
      </c>
      <c r="D1468" s="3" t="s">
        <v>47</v>
      </c>
      <c r="E1468" s="3" t="s">
        <v>18</v>
      </c>
      <c r="F1468" s="3" t="s">
        <v>207</v>
      </c>
      <c r="G1468" s="3" t="s">
        <v>321</v>
      </c>
      <c r="H1468" s="84" t="str">
        <f t="shared" si="22"/>
        <v>Incomplete Details</v>
      </c>
      <c r="I1468" s="63">
        <f>(tbl_raw_data[[#This Row],[Date Actioned]])-(tbl_raw_data[[#This Row],[Date Tagged]])</f>
        <v>4.3402777810115367E-3</v>
      </c>
      <c r="J1468" s="66">
        <f>HOUR(tbl_raw_data[[#This Row],[time_taken]])*60+MINUTE(tbl_raw_data[[#This Row],[time_taken]])+SECOND(tbl_raw_data[[#This Row],[time_taken]])/60</f>
        <v>6.25</v>
      </c>
      <c r="K1468" s="68">
        <f>DATE(YEAR(tbl_raw_data[[#This Row],[Date Actioned]]),MONTH(tbl_raw_data[[#This Row],[Date Actioned]]),DAY(tbl_raw_data[[#This Row],[Date Actioned]]))</f>
        <v>45143</v>
      </c>
      <c r="L1468" s="65" t="str">
        <f>UPPER(TEXT(tbl_raw_data[[#This Row],[updated_date]],"MMMM"))</f>
        <v>AUGUST</v>
      </c>
      <c r="M1468" s="65" t="str">
        <f>"WEEK "&amp;IF(ROUNDUP(DAY(tbl_raw_data[[#This Row],[updated_date]])/7,0)=5,4,ROUNDUP(DAY(tbl_raw_data[[#This Row],[updated_date]])/7,0))</f>
        <v>WEEK 1</v>
      </c>
      <c r="N1468" s="71" t="str">
        <f>UPPER(VLOOKUP(tbl_raw_data[[#This Row],[Analyst]],settings!$A$1:$B$15,2,0))</f>
        <v>RAJ</v>
      </c>
      <c r="O1468" s="71" t="str">
        <f>TRIM(UPPER(tbl_raw_data[[#This Row],[Outcome]]))</f>
        <v>WITHDRAW</v>
      </c>
      <c r="P1468" s="71" t="str">
        <f>TRIM(UPPER(tbl_raw_data[[#This Row],[Queue Name]]))</f>
        <v>CONSUMER PRE BUREAU</v>
      </c>
      <c r="Q1468" s="71" t="str">
        <f>IF(tbl_raw_data[[#This Row],[time_taken_in_min]]&lt;=settings!$D$2,"SLA_MET","SLA_NOT_MET")</f>
        <v>SLA_MET</v>
      </c>
    </row>
    <row r="1469" spans="1:17" x14ac:dyDescent="0.3">
      <c r="A1469" s="1" t="s">
        <v>2432</v>
      </c>
      <c r="B1469" s="36">
        <v>45143.619675925926</v>
      </c>
      <c r="C1469" s="37">
        <v>45143.622199074074</v>
      </c>
      <c r="D1469" s="6" t="s">
        <v>47</v>
      </c>
      <c r="E1469" s="6" t="s">
        <v>18</v>
      </c>
      <c r="F1469" s="6" t="s">
        <v>206</v>
      </c>
      <c r="G1469" s="6" t="s">
        <v>268</v>
      </c>
      <c r="H1469" s="84" t="str">
        <f t="shared" si="22"/>
        <v>Incomplete Details</v>
      </c>
      <c r="I1469" s="63">
        <f>(tbl_raw_data[[#This Row],[Date Actioned]])-(tbl_raw_data[[#This Row],[Date Tagged]])</f>
        <v>2.5231481486116536E-3</v>
      </c>
      <c r="J1469" s="66">
        <f>HOUR(tbl_raw_data[[#This Row],[time_taken]])*60+MINUTE(tbl_raw_data[[#This Row],[time_taken]])+SECOND(tbl_raw_data[[#This Row],[time_taken]])/60</f>
        <v>3.6333333333333333</v>
      </c>
      <c r="K1469" s="68">
        <f>DATE(YEAR(tbl_raw_data[[#This Row],[Date Actioned]]),MONTH(tbl_raw_data[[#This Row],[Date Actioned]]),DAY(tbl_raw_data[[#This Row],[Date Actioned]]))</f>
        <v>45143</v>
      </c>
      <c r="L1469" s="65" t="str">
        <f>UPPER(TEXT(tbl_raw_data[[#This Row],[updated_date]],"MMMM"))</f>
        <v>AUGUST</v>
      </c>
      <c r="M1469" s="65" t="str">
        <f>"WEEK "&amp;IF(ROUNDUP(DAY(tbl_raw_data[[#This Row],[updated_date]])/7,0)=5,4,ROUNDUP(DAY(tbl_raw_data[[#This Row],[updated_date]])/7,0))</f>
        <v>WEEK 1</v>
      </c>
      <c r="N1469" s="71" t="str">
        <f>UPPER(VLOOKUP(tbl_raw_data[[#This Row],[Analyst]],settings!$A$1:$B$15,2,0))</f>
        <v>HARDIK</v>
      </c>
      <c r="O1469" s="71" t="str">
        <f>TRIM(UPPER(tbl_raw_data[[#This Row],[Outcome]]))</f>
        <v>WITHDRAW</v>
      </c>
      <c r="P1469" s="71" t="str">
        <f>TRIM(UPPER(tbl_raw_data[[#This Row],[Queue Name]]))</f>
        <v>CONSUMER PRE BUREAU</v>
      </c>
      <c r="Q1469" s="71" t="str">
        <f>IF(tbl_raw_data[[#This Row],[time_taken_in_min]]&lt;=settings!$D$2,"SLA_MET","SLA_NOT_MET")</f>
        <v>SLA_MET</v>
      </c>
    </row>
    <row r="1470" spans="1:17" x14ac:dyDescent="0.3">
      <c r="A1470" s="5" t="s">
        <v>2433</v>
      </c>
      <c r="B1470" s="34">
        <v>45143.624988425923</v>
      </c>
      <c r="C1470" s="38">
        <v>45143.628020833334</v>
      </c>
      <c r="D1470" s="3" t="s">
        <v>47</v>
      </c>
      <c r="E1470" s="3" t="s">
        <v>8</v>
      </c>
      <c r="F1470" s="3" t="s">
        <v>207</v>
      </c>
      <c r="G1470" s="3" t="s">
        <v>322</v>
      </c>
      <c r="H1470" s="84" t="str">
        <f t="shared" si="22"/>
        <v>Incorrect Queue</v>
      </c>
      <c r="I1470" s="63">
        <f>(tbl_raw_data[[#This Row],[Date Actioned]])-(tbl_raw_data[[#This Row],[Date Tagged]])</f>
        <v>3.0324074105010368E-3</v>
      </c>
      <c r="J1470" s="66">
        <f>HOUR(tbl_raw_data[[#This Row],[time_taken]])*60+MINUTE(tbl_raw_data[[#This Row],[time_taken]])+SECOND(tbl_raw_data[[#This Row],[time_taken]])/60</f>
        <v>4.3666666666666663</v>
      </c>
      <c r="K1470" s="68">
        <f>DATE(YEAR(tbl_raw_data[[#This Row],[Date Actioned]]),MONTH(tbl_raw_data[[#This Row],[Date Actioned]]),DAY(tbl_raw_data[[#This Row],[Date Actioned]]))</f>
        <v>45143</v>
      </c>
      <c r="L1470" s="65" t="str">
        <f>UPPER(TEXT(tbl_raw_data[[#This Row],[updated_date]],"MMMM"))</f>
        <v>AUGUST</v>
      </c>
      <c r="M1470" s="65" t="str">
        <f>"WEEK "&amp;IF(ROUNDUP(DAY(tbl_raw_data[[#This Row],[updated_date]])/7,0)=5,4,ROUNDUP(DAY(tbl_raw_data[[#This Row],[updated_date]])/7,0))</f>
        <v>WEEK 1</v>
      </c>
      <c r="N1470" s="71" t="str">
        <f>UPPER(VLOOKUP(tbl_raw_data[[#This Row],[Analyst]],settings!$A$1:$B$15,2,0))</f>
        <v>RAJ</v>
      </c>
      <c r="O1470" s="71" t="str">
        <f>TRIM(UPPER(tbl_raw_data[[#This Row],[Outcome]]))</f>
        <v>WITHDRAW</v>
      </c>
      <c r="P1470" s="71" t="str">
        <f>TRIM(UPPER(tbl_raw_data[[#This Row],[Queue Name]]))</f>
        <v>CONSUMER POST BUREAU</v>
      </c>
      <c r="Q1470" s="71" t="str">
        <f>IF(tbl_raw_data[[#This Row],[time_taken_in_min]]&lt;=settings!$D$2,"SLA_MET","SLA_NOT_MET")</f>
        <v>SLA_MET</v>
      </c>
    </row>
    <row r="1471" spans="1:17" x14ac:dyDescent="0.3">
      <c r="A1471" s="7" t="s">
        <v>2434</v>
      </c>
      <c r="B1471" s="36">
        <v>45143.625439814816</v>
      </c>
      <c r="C1471" s="37">
        <v>45143.633275462962</v>
      </c>
      <c r="D1471" s="6" t="s">
        <v>47</v>
      </c>
      <c r="E1471" s="6" t="s">
        <v>18</v>
      </c>
      <c r="F1471" s="6" t="s">
        <v>206</v>
      </c>
      <c r="G1471" s="6" t="s">
        <v>323</v>
      </c>
      <c r="H1471" s="84" t="str">
        <f t="shared" si="22"/>
        <v>Incomplete Details</v>
      </c>
      <c r="I1471" s="63">
        <f>(tbl_raw_data[[#This Row],[Date Actioned]])-(tbl_raw_data[[#This Row],[Date Tagged]])</f>
        <v>7.8356481462833472E-3</v>
      </c>
      <c r="J1471" s="66">
        <f>HOUR(tbl_raw_data[[#This Row],[time_taken]])*60+MINUTE(tbl_raw_data[[#This Row],[time_taken]])+SECOND(tbl_raw_data[[#This Row],[time_taken]])/60</f>
        <v>11.283333333333333</v>
      </c>
      <c r="K1471" s="68">
        <f>DATE(YEAR(tbl_raw_data[[#This Row],[Date Actioned]]),MONTH(tbl_raw_data[[#This Row],[Date Actioned]]),DAY(tbl_raw_data[[#This Row],[Date Actioned]]))</f>
        <v>45143</v>
      </c>
      <c r="L1471" s="65" t="str">
        <f>UPPER(TEXT(tbl_raw_data[[#This Row],[updated_date]],"MMMM"))</f>
        <v>AUGUST</v>
      </c>
      <c r="M1471" s="65" t="str">
        <f>"WEEK "&amp;IF(ROUNDUP(DAY(tbl_raw_data[[#This Row],[updated_date]])/7,0)=5,4,ROUNDUP(DAY(tbl_raw_data[[#This Row],[updated_date]])/7,0))</f>
        <v>WEEK 1</v>
      </c>
      <c r="N1471" s="71" t="str">
        <f>UPPER(VLOOKUP(tbl_raw_data[[#This Row],[Analyst]],settings!$A$1:$B$15,2,0))</f>
        <v>HARDIK</v>
      </c>
      <c r="O1471" s="71" t="str">
        <f>TRIM(UPPER(tbl_raw_data[[#This Row],[Outcome]]))</f>
        <v>WITHDRAW</v>
      </c>
      <c r="P1471" s="71" t="str">
        <f>TRIM(UPPER(tbl_raw_data[[#This Row],[Queue Name]]))</f>
        <v>CONSUMER PRE BUREAU</v>
      </c>
      <c r="Q1471" s="71" t="str">
        <f>IF(tbl_raw_data[[#This Row],[time_taken_in_min]]&lt;=settings!$D$2,"SLA_MET","SLA_NOT_MET")</f>
        <v>SLA_MET</v>
      </c>
    </row>
    <row r="1472" spans="1:17" x14ac:dyDescent="0.3">
      <c r="A1472" s="1" t="s">
        <v>2435</v>
      </c>
      <c r="B1472" s="34">
        <v>45143.625810185185</v>
      </c>
      <c r="C1472" s="38">
        <v>45143.631180555552</v>
      </c>
      <c r="D1472" s="3" t="s">
        <v>47</v>
      </c>
      <c r="E1472" s="3" t="s">
        <v>8</v>
      </c>
      <c r="F1472" s="3" t="s">
        <v>207</v>
      </c>
      <c r="G1472" s="3" t="s">
        <v>324</v>
      </c>
      <c r="H1472" s="84" t="str">
        <f t="shared" si="22"/>
        <v>Incomplete Details</v>
      </c>
      <c r="I1472" s="63">
        <f>(tbl_raw_data[[#This Row],[Date Actioned]])-(tbl_raw_data[[#This Row],[Date Tagged]])</f>
        <v>5.3703703670180403E-3</v>
      </c>
      <c r="J1472" s="66">
        <f>HOUR(tbl_raw_data[[#This Row],[time_taken]])*60+MINUTE(tbl_raw_data[[#This Row],[time_taken]])+SECOND(tbl_raw_data[[#This Row],[time_taken]])/60</f>
        <v>7.7333333333333334</v>
      </c>
      <c r="K1472" s="68">
        <f>DATE(YEAR(tbl_raw_data[[#This Row],[Date Actioned]]),MONTH(tbl_raw_data[[#This Row],[Date Actioned]]),DAY(tbl_raw_data[[#This Row],[Date Actioned]]))</f>
        <v>45143</v>
      </c>
      <c r="L1472" s="65" t="str">
        <f>UPPER(TEXT(tbl_raw_data[[#This Row],[updated_date]],"MMMM"))</f>
        <v>AUGUST</v>
      </c>
      <c r="M1472" s="65" t="str">
        <f>"WEEK "&amp;IF(ROUNDUP(DAY(tbl_raw_data[[#This Row],[updated_date]])/7,0)=5,4,ROUNDUP(DAY(tbl_raw_data[[#This Row],[updated_date]])/7,0))</f>
        <v>WEEK 1</v>
      </c>
      <c r="N1472" s="71" t="str">
        <f>UPPER(VLOOKUP(tbl_raw_data[[#This Row],[Analyst]],settings!$A$1:$B$15,2,0))</f>
        <v>RAJ</v>
      </c>
      <c r="O1472" s="71" t="str">
        <f>TRIM(UPPER(tbl_raw_data[[#This Row],[Outcome]]))</f>
        <v>WITHDRAW</v>
      </c>
      <c r="P1472" s="71" t="str">
        <f>TRIM(UPPER(tbl_raw_data[[#This Row],[Queue Name]]))</f>
        <v>CONSUMER POST BUREAU</v>
      </c>
      <c r="Q1472" s="71" t="str">
        <f>IF(tbl_raw_data[[#This Row],[time_taken_in_min]]&lt;=settings!$D$2,"SLA_MET","SLA_NOT_MET")</f>
        <v>SLA_MET</v>
      </c>
    </row>
    <row r="1473" spans="1:17" x14ac:dyDescent="0.3">
      <c r="A1473" s="5" t="s">
        <v>2436</v>
      </c>
      <c r="B1473" s="36">
        <v>45143.627569444441</v>
      </c>
      <c r="C1473" s="37">
        <v>45143.630462962959</v>
      </c>
      <c r="D1473" s="6" t="s">
        <v>47</v>
      </c>
      <c r="E1473" s="6" t="s">
        <v>18</v>
      </c>
      <c r="F1473" s="6" t="s">
        <v>25</v>
      </c>
      <c r="G1473" s="6" t="s">
        <v>325</v>
      </c>
      <c r="H1473" s="84" t="str">
        <f t="shared" si="22"/>
        <v>Incomplete Details</v>
      </c>
      <c r="I1473" s="63">
        <f>(tbl_raw_data[[#This Row],[Date Actioned]])-(tbl_raw_data[[#This Row],[Date Tagged]])</f>
        <v>2.8935185182490386E-3</v>
      </c>
      <c r="J1473" s="66">
        <f>HOUR(tbl_raw_data[[#This Row],[time_taken]])*60+MINUTE(tbl_raw_data[[#This Row],[time_taken]])+SECOND(tbl_raw_data[[#This Row],[time_taken]])/60</f>
        <v>4.166666666666667</v>
      </c>
      <c r="K1473" s="68">
        <f>DATE(YEAR(tbl_raw_data[[#This Row],[Date Actioned]]),MONTH(tbl_raw_data[[#This Row],[Date Actioned]]),DAY(tbl_raw_data[[#This Row],[Date Actioned]]))</f>
        <v>45143</v>
      </c>
      <c r="L1473" s="65" t="str">
        <f>UPPER(TEXT(tbl_raw_data[[#This Row],[updated_date]],"MMMM"))</f>
        <v>AUGUST</v>
      </c>
      <c r="M1473" s="65" t="str">
        <f>"WEEK "&amp;IF(ROUNDUP(DAY(tbl_raw_data[[#This Row],[updated_date]])/7,0)=5,4,ROUNDUP(DAY(tbl_raw_data[[#This Row],[updated_date]])/7,0))</f>
        <v>WEEK 1</v>
      </c>
      <c r="N1473" s="71" t="str">
        <f>UPPER(VLOOKUP(tbl_raw_data[[#This Row],[Analyst]],settings!$A$1:$B$15,2,0))</f>
        <v>ASIF</v>
      </c>
      <c r="O1473" s="71" t="str">
        <f>TRIM(UPPER(tbl_raw_data[[#This Row],[Outcome]]))</f>
        <v>WITHDRAW</v>
      </c>
      <c r="P1473" s="71" t="str">
        <f>TRIM(UPPER(tbl_raw_data[[#This Row],[Queue Name]]))</f>
        <v>CONSUMER PRE BUREAU</v>
      </c>
      <c r="Q1473" s="71" t="str">
        <f>IF(tbl_raw_data[[#This Row],[time_taken_in_min]]&lt;=settings!$D$2,"SLA_MET","SLA_NOT_MET")</f>
        <v>SLA_MET</v>
      </c>
    </row>
    <row r="1474" spans="1:17" x14ac:dyDescent="0.3">
      <c r="A1474" s="7" t="s">
        <v>2437</v>
      </c>
      <c r="B1474" s="34">
        <v>45143.637974537036</v>
      </c>
      <c r="C1474" s="38">
        <v>45143.642858796295</v>
      </c>
      <c r="D1474" s="3" t="s">
        <v>47</v>
      </c>
      <c r="E1474" s="3" t="s">
        <v>11</v>
      </c>
      <c r="F1474" s="3" t="s">
        <v>25</v>
      </c>
      <c r="G1474" s="3" t="s">
        <v>326</v>
      </c>
      <c r="H1474" s="84" t="str">
        <f t="shared" si="22"/>
        <v>Incorrect Queue</v>
      </c>
      <c r="I1474" s="63">
        <f>(tbl_raw_data[[#This Row],[Date Actioned]])-(tbl_raw_data[[#This Row],[Date Tagged]])</f>
        <v>4.8842592586879618E-3</v>
      </c>
      <c r="J1474" s="66">
        <f>HOUR(tbl_raw_data[[#This Row],[time_taken]])*60+MINUTE(tbl_raw_data[[#This Row],[time_taken]])+SECOND(tbl_raw_data[[#This Row],[time_taken]])/60</f>
        <v>7.0333333333333332</v>
      </c>
      <c r="K1474" s="68">
        <f>DATE(YEAR(tbl_raw_data[[#This Row],[Date Actioned]]),MONTH(tbl_raw_data[[#This Row],[Date Actioned]]),DAY(tbl_raw_data[[#This Row],[Date Actioned]]))</f>
        <v>45143</v>
      </c>
      <c r="L1474" s="65" t="str">
        <f>UPPER(TEXT(tbl_raw_data[[#This Row],[updated_date]],"MMMM"))</f>
        <v>AUGUST</v>
      </c>
      <c r="M1474" s="65" t="str">
        <f>"WEEK "&amp;IF(ROUNDUP(DAY(tbl_raw_data[[#This Row],[updated_date]])/7,0)=5,4,ROUNDUP(DAY(tbl_raw_data[[#This Row],[updated_date]])/7,0))</f>
        <v>WEEK 1</v>
      </c>
      <c r="N1474" s="71" t="str">
        <f>UPPER(VLOOKUP(tbl_raw_data[[#This Row],[Analyst]],settings!$A$1:$B$15,2,0))</f>
        <v>ASIF</v>
      </c>
      <c r="O1474" s="71" t="str">
        <f>TRIM(UPPER(tbl_raw_data[[#This Row],[Outcome]]))</f>
        <v>WITHDRAW</v>
      </c>
      <c r="P1474" s="71" t="str">
        <f>TRIM(UPPER(tbl_raw_data[[#This Row],[Queue Name]]))</f>
        <v>CONSUMER EXISTING</v>
      </c>
      <c r="Q1474" s="71" t="str">
        <f>IF(tbl_raw_data[[#This Row],[time_taken_in_min]]&lt;=settings!$D$2,"SLA_MET","SLA_NOT_MET")</f>
        <v>SLA_MET</v>
      </c>
    </row>
    <row r="1475" spans="1:17" x14ac:dyDescent="0.3">
      <c r="A1475" s="1" t="s">
        <v>2438</v>
      </c>
      <c r="B1475" s="36">
        <v>45143.642997685187</v>
      </c>
      <c r="C1475" s="37">
        <v>45143.64472222222</v>
      </c>
      <c r="D1475" s="6" t="s">
        <v>47</v>
      </c>
      <c r="E1475" s="6" t="s">
        <v>18</v>
      </c>
      <c r="F1475" s="6" t="s">
        <v>207</v>
      </c>
      <c r="G1475" s="6" t="s">
        <v>263</v>
      </c>
      <c r="H1475" s="84" t="str">
        <f t="shared" ref="H1475:H1538" si="23">IF(OR(ISNUMBER(SEARCH("duplicate",G1475)), ISNUMBER(SEARCH("previously",G1475)), ISNUMBER(SEARCH("previously approved",G1475))), "Duplicate Application",
IF(OR(ISNUMBER(SEARCH("incorrect",G1475)), ISNUMBER(SEARCH("remove", G1475))), "Incorrect Details",
IF(ISNUMBER(SEARCH("incomplete",G1475)), "Incomplete Details",
IF(ISNUMBER(SEARCH("overdue",G1475)), "Overdue Bill",
IF(OR(ISNUMBER(SEARCH("resubmit as", G1475)), ISNUMBER(SEARCH("re-submit as", G1475))), "Incorrect Queue",
IF(OR(ISNUMBER(SEARCH("100",G1475)), ISNUMBER(SEARCH("correct", G1475)), ISNUMBER(SEARCH("email", G1475)), ISNUMBER(SEARCH("please submit", G1475)), ISNUMBER(SEARCH("please resubmit",G1475)), ISNUMBER(SEARCH("please re-submit", G1475)), ISNUMBER(SEARCH("please send", G1475))), "Incomplete Details",
IF(ISNUMBER(SEARCH("error", G1475)), "System Error", "Reason Unknown")))))))</f>
        <v>Incomplete Details</v>
      </c>
      <c r="I1475" s="63">
        <f>(tbl_raw_data[[#This Row],[Date Actioned]])-(tbl_raw_data[[#This Row],[Date Tagged]])</f>
        <v>1.7245370327145793E-3</v>
      </c>
      <c r="J1475" s="66">
        <f>HOUR(tbl_raw_data[[#This Row],[time_taken]])*60+MINUTE(tbl_raw_data[[#This Row],[time_taken]])+SECOND(tbl_raw_data[[#This Row],[time_taken]])/60</f>
        <v>2.4833333333333334</v>
      </c>
      <c r="K1475" s="68">
        <f>DATE(YEAR(tbl_raw_data[[#This Row],[Date Actioned]]),MONTH(tbl_raw_data[[#This Row],[Date Actioned]]),DAY(tbl_raw_data[[#This Row],[Date Actioned]]))</f>
        <v>45143</v>
      </c>
      <c r="L1475" s="65" t="str">
        <f>UPPER(TEXT(tbl_raw_data[[#This Row],[updated_date]],"MMMM"))</f>
        <v>AUGUST</v>
      </c>
      <c r="M1475" s="65" t="str">
        <f>"WEEK "&amp;IF(ROUNDUP(DAY(tbl_raw_data[[#This Row],[updated_date]])/7,0)=5,4,ROUNDUP(DAY(tbl_raw_data[[#This Row],[updated_date]])/7,0))</f>
        <v>WEEK 1</v>
      </c>
      <c r="N1475" s="71" t="str">
        <f>UPPER(VLOOKUP(tbl_raw_data[[#This Row],[Analyst]],settings!$A$1:$B$15,2,0))</f>
        <v>RAJ</v>
      </c>
      <c r="O1475" s="71" t="str">
        <f>TRIM(UPPER(tbl_raw_data[[#This Row],[Outcome]]))</f>
        <v>WITHDRAW</v>
      </c>
      <c r="P1475" s="71" t="str">
        <f>TRIM(UPPER(tbl_raw_data[[#This Row],[Queue Name]]))</f>
        <v>CONSUMER PRE BUREAU</v>
      </c>
      <c r="Q1475" s="71" t="str">
        <f>IF(tbl_raw_data[[#This Row],[time_taken_in_min]]&lt;=settings!$D$2,"SLA_MET","SLA_NOT_MET")</f>
        <v>SLA_MET</v>
      </c>
    </row>
    <row r="1476" spans="1:17" x14ac:dyDescent="0.3">
      <c r="A1476" s="5" t="s">
        <v>2439</v>
      </c>
      <c r="B1476" s="34">
        <v>45143.649814814817</v>
      </c>
      <c r="C1476" s="38">
        <v>45143.653356481482</v>
      </c>
      <c r="D1476" s="3" t="s">
        <v>47</v>
      </c>
      <c r="E1476" s="3" t="s">
        <v>18</v>
      </c>
      <c r="F1476" s="3" t="s">
        <v>207</v>
      </c>
      <c r="G1476" s="3" t="s">
        <v>78</v>
      </c>
      <c r="H1476" s="84" t="str">
        <f t="shared" si="23"/>
        <v>Incomplete Details</v>
      </c>
      <c r="I1476" s="63">
        <f>(tbl_raw_data[[#This Row],[Date Actioned]])-(tbl_raw_data[[#This Row],[Date Tagged]])</f>
        <v>3.5416666651144624E-3</v>
      </c>
      <c r="J1476" s="66">
        <f>HOUR(tbl_raw_data[[#This Row],[time_taken]])*60+MINUTE(tbl_raw_data[[#This Row],[time_taken]])+SECOND(tbl_raw_data[[#This Row],[time_taken]])/60</f>
        <v>5.0999999999999996</v>
      </c>
      <c r="K1476" s="68">
        <f>DATE(YEAR(tbl_raw_data[[#This Row],[Date Actioned]]),MONTH(tbl_raw_data[[#This Row],[Date Actioned]]),DAY(tbl_raw_data[[#This Row],[Date Actioned]]))</f>
        <v>45143</v>
      </c>
      <c r="L1476" s="65" t="str">
        <f>UPPER(TEXT(tbl_raw_data[[#This Row],[updated_date]],"MMMM"))</f>
        <v>AUGUST</v>
      </c>
      <c r="M1476" s="65" t="str">
        <f>"WEEK "&amp;IF(ROUNDUP(DAY(tbl_raw_data[[#This Row],[updated_date]])/7,0)=5,4,ROUNDUP(DAY(tbl_raw_data[[#This Row],[updated_date]])/7,0))</f>
        <v>WEEK 1</v>
      </c>
      <c r="N1476" s="71" t="str">
        <f>UPPER(VLOOKUP(tbl_raw_data[[#This Row],[Analyst]],settings!$A$1:$B$15,2,0))</f>
        <v>RAJ</v>
      </c>
      <c r="O1476" s="71" t="str">
        <f>TRIM(UPPER(tbl_raw_data[[#This Row],[Outcome]]))</f>
        <v>WITHDRAW</v>
      </c>
      <c r="P1476" s="71" t="str">
        <f>TRIM(UPPER(tbl_raw_data[[#This Row],[Queue Name]]))</f>
        <v>CONSUMER PRE BUREAU</v>
      </c>
      <c r="Q1476" s="71" t="str">
        <f>IF(tbl_raw_data[[#This Row],[time_taken_in_min]]&lt;=settings!$D$2,"SLA_MET","SLA_NOT_MET")</f>
        <v>SLA_MET</v>
      </c>
    </row>
    <row r="1477" spans="1:17" x14ac:dyDescent="0.3">
      <c r="A1477" s="7" t="s">
        <v>2440</v>
      </c>
      <c r="B1477" s="36">
        <v>45143.650381944448</v>
      </c>
      <c r="C1477" s="39">
        <v>45143.660208333335</v>
      </c>
      <c r="D1477" s="8" t="s">
        <v>55</v>
      </c>
      <c r="E1477" s="6" t="s">
        <v>8</v>
      </c>
      <c r="F1477" s="8" t="s">
        <v>9</v>
      </c>
      <c r="G1477" s="9"/>
      <c r="H1477" s="84" t="str">
        <f t="shared" si="23"/>
        <v>Reason Unknown</v>
      </c>
      <c r="I1477" s="63">
        <f>(tbl_raw_data[[#This Row],[Date Actioned]])-(tbl_raw_data[[#This Row],[Date Tagged]])</f>
        <v>9.8263888867222704E-3</v>
      </c>
      <c r="J1477" s="66">
        <f>HOUR(tbl_raw_data[[#This Row],[time_taken]])*60+MINUTE(tbl_raw_data[[#This Row],[time_taken]])+SECOND(tbl_raw_data[[#This Row],[time_taken]])/60</f>
        <v>14.15</v>
      </c>
      <c r="K1477" s="68">
        <f>DATE(YEAR(tbl_raw_data[[#This Row],[Date Actioned]]),MONTH(tbl_raw_data[[#This Row],[Date Actioned]]),DAY(tbl_raw_data[[#This Row],[Date Actioned]]))</f>
        <v>45143</v>
      </c>
      <c r="L1477" s="65" t="str">
        <f>UPPER(TEXT(tbl_raw_data[[#This Row],[updated_date]],"MMMM"))</f>
        <v>AUGUST</v>
      </c>
      <c r="M1477" s="65" t="str">
        <f>"WEEK "&amp;IF(ROUNDUP(DAY(tbl_raw_data[[#This Row],[updated_date]])/7,0)=5,4,ROUNDUP(DAY(tbl_raw_data[[#This Row],[updated_date]])/7,0))</f>
        <v>WEEK 1</v>
      </c>
      <c r="N1477" s="71" t="str">
        <f>UPPER(VLOOKUP(tbl_raw_data[[#This Row],[Analyst]],settings!$A$1:$B$15,2,0))</f>
        <v>QUADIR</v>
      </c>
      <c r="O1477" s="71" t="str">
        <f>TRIM(UPPER(tbl_raw_data[[#This Row],[Outcome]]))</f>
        <v>WITHDRAW</v>
      </c>
      <c r="P1477" s="71" t="str">
        <f>TRIM(UPPER(tbl_raw_data[[#This Row],[Queue Name]]))</f>
        <v>CONSUMER POST BUREAU</v>
      </c>
      <c r="Q1477" s="71" t="str">
        <f>IF(tbl_raw_data[[#This Row],[time_taken_in_min]]&lt;=settings!$D$2,"SLA_MET","SLA_NOT_MET")</f>
        <v>SLA_MET</v>
      </c>
    </row>
    <row r="1478" spans="1:17" x14ac:dyDescent="0.3">
      <c r="A1478" s="1" t="s">
        <v>2441</v>
      </c>
      <c r="B1478" s="34">
        <v>45143.656863425924</v>
      </c>
      <c r="C1478" s="38">
        <v>45143.668321759258</v>
      </c>
      <c r="D1478" s="3" t="s">
        <v>47</v>
      </c>
      <c r="E1478" s="3" t="s">
        <v>11</v>
      </c>
      <c r="F1478" s="3" t="s">
        <v>207</v>
      </c>
      <c r="G1478" s="3" t="s">
        <v>327</v>
      </c>
      <c r="H1478" s="84" t="str">
        <f t="shared" si="23"/>
        <v>Incomplete Details</v>
      </c>
      <c r="I1478" s="63">
        <f>(tbl_raw_data[[#This Row],[Date Actioned]])-(tbl_raw_data[[#This Row],[Date Tagged]])</f>
        <v>1.1458333334303461E-2</v>
      </c>
      <c r="J1478" s="66">
        <f>HOUR(tbl_raw_data[[#This Row],[time_taken]])*60+MINUTE(tbl_raw_data[[#This Row],[time_taken]])+SECOND(tbl_raw_data[[#This Row],[time_taken]])/60</f>
        <v>16.5</v>
      </c>
      <c r="K1478" s="68">
        <f>DATE(YEAR(tbl_raw_data[[#This Row],[Date Actioned]]),MONTH(tbl_raw_data[[#This Row],[Date Actioned]]),DAY(tbl_raw_data[[#This Row],[Date Actioned]]))</f>
        <v>45143</v>
      </c>
      <c r="L1478" s="65" t="str">
        <f>UPPER(TEXT(tbl_raw_data[[#This Row],[updated_date]],"MMMM"))</f>
        <v>AUGUST</v>
      </c>
      <c r="M1478" s="65" t="str">
        <f>"WEEK "&amp;IF(ROUNDUP(DAY(tbl_raw_data[[#This Row],[updated_date]])/7,0)=5,4,ROUNDUP(DAY(tbl_raw_data[[#This Row],[updated_date]])/7,0))</f>
        <v>WEEK 1</v>
      </c>
      <c r="N1478" s="71" t="str">
        <f>UPPER(VLOOKUP(tbl_raw_data[[#This Row],[Analyst]],settings!$A$1:$B$15,2,0))</f>
        <v>RAJ</v>
      </c>
      <c r="O1478" s="71" t="str">
        <f>TRIM(UPPER(tbl_raw_data[[#This Row],[Outcome]]))</f>
        <v>WITHDRAW</v>
      </c>
      <c r="P1478" s="71" t="str">
        <f>TRIM(UPPER(tbl_raw_data[[#This Row],[Queue Name]]))</f>
        <v>CONSUMER EXISTING</v>
      </c>
      <c r="Q1478" s="71" t="str">
        <f>IF(tbl_raw_data[[#This Row],[time_taken_in_min]]&lt;=settings!$D$2,"SLA_MET","SLA_NOT_MET")</f>
        <v>SLA_MET</v>
      </c>
    </row>
    <row r="1479" spans="1:17" x14ac:dyDescent="0.3">
      <c r="A1479" s="5" t="s">
        <v>2442</v>
      </c>
      <c r="B1479" s="36">
        <v>45143.659363425926</v>
      </c>
      <c r="C1479" s="37">
        <v>45143.668576388889</v>
      </c>
      <c r="D1479" s="6" t="s">
        <v>47</v>
      </c>
      <c r="E1479" s="6" t="s">
        <v>18</v>
      </c>
      <c r="F1479" s="6" t="s">
        <v>206</v>
      </c>
      <c r="G1479" s="6" t="s">
        <v>233</v>
      </c>
      <c r="H1479" s="84" t="str">
        <f t="shared" si="23"/>
        <v>Incomplete Details</v>
      </c>
      <c r="I1479" s="63">
        <f>(tbl_raw_data[[#This Row],[Date Actioned]])-(tbl_raw_data[[#This Row],[Date Tagged]])</f>
        <v>9.2129629629198462E-3</v>
      </c>
      <c r="J1479" s="66">
        <f>HOUR(tbl_raw_data[[#This Row],[time_taken]])*60+MINUTE(tbl_raw_data[[#This Row],[time_taken]])+SECOND(tbl_raw_data[[#This Row],[time_taken]])/60</f>
        <v>13.266666666666667</v>
      </c>
      <c r="K1479" s="68">
        <f>DATE(YEAR(tbl_raw_data[[#This Row],[Date Actioned]]),MONTH(tbl_raw_data[[#This Row],[Date Actioned]]),DAY(tbl_raw_data[[#This Row],[Date Actioned]]))</f>
        <v>45143</v>
      </c>
      <c r="L1479" s="65" t="str">
        <f>UPPER(TEXT(tbl_raw_data[[#This Row],[updated_date]],"MMMM"))</f>
        <v>AUGUST</v>
      </c>
      <c r="M1479" s="65" t="str">
        <f>"WEEK "&amp;IF(ROUNDUP(DAY(tbl_raw_data[[#This Row],[updated_date]])/7,0)=5,4,ROUNDUP(DAY(tbl_raw_data[[#This Row],[updated_date]])/7,0))</f>
        <v>WEEK 1</v>
      </c>
      <c r="N1479" s="71" t="str">
        <f>UPPER(VLOOKUP(tbl_raw_data[[#This Row],[Analyst]],settings!$A$1:$B$15,2,0))</f>
        <v>HARDIK</v>
      </c>
      <c r="O1479" s="71" t="str">
        <f>TRIM(UPPER(tbl_raw_data[[#This Row],[Outcome]]))</f>
        <v>WITHDRAW</v>
      </c>
      <c r="P1479" s="71" t="str">
        <f>TRIM(UPPER(tbl_raw_data[[#This Row],[Queue Name]]))</f>
        <v>CONSUMER PRE BUREAU</v>
      </c>
      <c r="Q1479" s="71" t="str">
        <f>IF(tbl_raw_data[[#This Row],[time_taken_in_min]]&lt;=settings!$D$2,"SLA_MET","SLA_NOT_MET")</f>
        <v>SLA_MET</v>
      </c>
    </row>
    <row r="1480" spans="1:17" x14ac:dyDescent="0.3">
      <c r="A1480" s="7" t="s">
        <v>2443</v>
      </c>
      <c r="B1480" s="34">
        <v>45143.66138888889</v>
      </c>
      <c r="C1480" s="38">
        <v>45143.669699074075</v>
      </c>
      <c r="D1480" s="3" t="s">
        <v>47</v>
      </c>
      <c r="E1480" s="3" t="s">
        <v>18</v>
      </c>
      <c r="F1480" s="3" t="s">
        <v>207</v>
      </c>
      <c r="G1480" s="3" t="s">
        <v>263</v>
      </c>
      <c r="H1480" s="84" t="str">
        <f t="shared" si="23"/>
        <v>Incomplete Details</v>
      </c>
      <c r="I1480" s="63">
        <f>(tbl_raw_data[[#This Row],[Date Actioned]])-(tbl_raw_data[[#This Row],[Date Tagged]])</f>
        <v>8.3101851851097308E-3</v>
      </c>
      <c r="J1480" s="66">
        <f>HOUR(tbl_raw_data[[#This Row],[time_taken]])*60+MINUTE(tbl_raw_data[[#This Row],[time_taken]])+SECOND(tbl_raw_data[[#This Row],[time_taken]])/60</f>
        <v>11.966666666666667</v>
      </c>
      <c r="K1480" s="68">
        <f>DATE(YEAR(tbl_raw_data[[#This Row],[Date Actioned]]),MONTH(tbl_raw_data[[#This Row],[Date Actioned]]),DAY(tbl_raw_data[[#This Row],[Date Actioned]]))</f>
        <v>45143</v>
      </c>
      <c r="L1480" s="65" t="str">
        <f>UPPER(TEXT(tbl_raw_data[[#This Row],[updated_date]],"MMMM"))</f>
        <v>AUGUST</v>
      </c>
      <c r="M1480" s="65" t="str">
        <f>"WEEK "&amp;IF(ROUNDUP(DAY(tbl_raw_data[[#This Row],[updated_date]])/7,0)=5,4,ROUNDUP(DAY(tbl_raw_data[[#This Row],[updated_date]])/7,0))</f>
        <v>WEEK 1</v>
      </c>
      <c r="N1480" s="71" t="str">
        <f>UPPER(VLOOKUP(tbl_raw_data[[#This Row],[Analyst]],settings!$A$1:$B$15,2,0))</f>
        <v>RAJ</v>
      </c>
      <c r="O1480" s="71" t="str">
        <f>TRIM(UPPER(tbl_raw_data[[#This Row],[Outcome]]))</f>
        <v>WITHDRAW</v>
      </c>
      <c r="P1480" s="71" t="str">
        <f>TRIM(UPPER(tbl_raw_data[[#This Row],[Queue Name]]))</f>
        <v>CONSUMER PRE BUREAU</v>
      </c>
      <c r="Q1480" s="71" t="str">
        <f>IF(tbl_raw_data[[#This Row],[time_taken_in_min]]&lt;=settings!$D$2,"SLA_MET","SLA_NOT_MET")</f>
        <v>SLA_MET</v>
      </c>
    </row>
    <row r="1481" spans="1:17" x14ac:dyDescent="0.3">
      <c r="A1481" s="1" t="s">
        <v>2444</v>
      </c>
      <c r="B1481" s="36">
        <v>45143.664409722223</v>
      </c>
      <c r="C1481" s="37">
        <v>45143.671053240738</v>
      </c>
      <c r="D1481" s="6" t="s">
        <v>47</v>
      </c>
      <c r="E1481" s="6" t="s">
        <v>18</v>
      </c>
      <c r="F1481" s="6" t="s">
        <v>207</v>
      </c>
      <c r="G1481" s="6" t="s">
        <v>263</v>
      </c>
      <c r="H1481" s="84" t="str">
        <f t="shared" si="23"/>
        <v>Incomplete Details</v>
      </c>
      <c r="I1481" s="63">
        <f>(tbl_raw_data[[#This Row],[Date Actioned]])-(tbl_raw_data[[#This Row],[Date Tagged]])</f>
        <v>6.6435185144655406E-3</v>
      </c>
      <c r="J1481" s="66">
        <f>HOUR(tbl_raw_data[[#This Row],[time_taken]])*60+MINUTE(tbl_raw_data[[#This Row],[time_taken]])+SECOND(tbl_raw_data[[#This Row],[time_taken]])/60</f>
        <v>9.5666666666666664</v>
      </c>
      <c r="K1481" s="68">
        <f>DATE(YEAR(tbl_raw_data[[#This Row],[Date Actioned]]),MONTH(tbl_raw_data[[#This Row],[Date Actioned]]),DAY(tbl_raw_data[[#This Row],[Date Actioned]]))</f>
        <v>45143</v>
      </c>
      <c r="L1481" s="65" t="str">
        <f>UPPER(TEXT(tbl_raw_data[[#This Row],[updated_date]],"MMMM"))</f>
        <v>AUGUST</v>
      </c>
      <c r="M1481" s="65" t="str">
        <f>"WEEK "&amp;IF(ROUNDUP(DAY(tbl_raw_data[[#This Row],[updated_date]])/7,0)=5,4,ROUNDUP(DAY(tbl_raw_data[[#This Row],[updated_date]])/7,0))</f>
        <v>WEEK 1</v>
      </c>
      <c r="N1481" s="71" t="str">
        <f>UPPER(VLOOKUP(tbl_raw_data[[#This Row],[Analyst]],settings!$A$1:$B$15,2,0))</f>
        <v>RAJ</v>
      </c>
      <c r="O1481" s="71" t="str">
        <f>TRIM(UPPER(tbl_raw_data[[#This Row],[Outcome]]))</f>
        <v>WITHDRAW</v>
      </c>
      <c r="P1481" s="71" t="str">
        <f>TRIM(UPPER(tbl_raw_data[[#This Row],[Queue Name]]))</f>
        <v>CONSUMER PRE BUREAU</v>
      </c>
      <c r="Q1481" s="71" t="str">
        <f>IF(tbl_raw_data[[#This Row],[time_taken_in_min]]&lt;=settings!$D$2,"SLA_MET","SLA_NOT_MET")</f>
        <v>SLA_MET</v>
      </c>
    </row>
    <row r="1482" spans="1:17" x14ac:dyDescent="0.3">
      <c r="A1482" s="5" t="s">
        <v>2445</v>
      </c>
      <c r="B1482" s="34">
        <v>45143.688692129632</v>
      </c>
      <c r="C1482" s="38">
        <v>45143.694108796299</v>
      </c>
      <c r="D1482" s="3" t="s">
        <v>47</v>
      </c>
      <c r="E1482" s="3" t="s">
        <v>11</v>
      </c>
      <c r="F1482" s="3" t="s">
        <v>114</v>
      </c>
      <c r="G1482" s="3" t="s">
        <v>328</v>
      </c>
      <c r="H1482" s="84" t="str">
        <f t="shared" si="23"/>
        <v>Incomplete Details</v>
      </c>
      <c r="I1482" s="63">
        <f>(tbl_raw_data[[#This Row],[Date Actioned]])-(tbl_raw_data[[#This Row],[Date Tagged]])</f>
        <v>5.4166666668606922E-3</v>
      </c>
      <c r="J1482" s="66">
        <f>HOUR(tbl_raw_data[[#This Row],[time_taken]])*60+MINUTE(tbl_raw_data[[#This Row],[time_taken]])+SECOND(tbl_raw_data[[#This Row],[time_taken]])/60</f>
        <v>7.8</v>
      </c>
      <c r="K1482" s="68">
        <f>DATE(YEAR(tbl_raw_data[[#This Row],[Date Actioned]]),MONTH(tbl_raw_data[[#This Row],[Date Actioned]]),DAY(tbl_raw_data[[#This Row],[Date Actioned]]))</f>
        <v>45143</v>
      </c>
      <c r="L1482" s="65" t="str">
        <f>UPPER(TEXT(tbl_raw_data[[#This Row],[updated_date]],"MMMM"))</f>
        <v>AUGUST</v>
      </c>
      <c r="M1482" s="65" t="str">
        <f>"WEEK "&amp;IF(ROUNDUP(DAY(tbl_raw_data[[#This Row],[updated_date]])/7,0)=5,4,ROUNDUP(DAY(tbl_raw_data[[#This Row],[updated_date]])/7,0))</f>
        <v>WEEK 1</v>
      </c>
      <c r="N1482" s="71" t="str">
        <f>UPPER(VLOOKUP(tbl_raw_data[[#This Row],[Analyst]],settings!$A$1:$B$15,2,0))</f>
        <v>FARDIN</v>
      </c>
      <c r="O1482" s="71" t="str">
        <f>TRIM(UPPER(tbl_raw_data[[#This Row],[Outcome]]))</f>
        <v>WITHDRAW</v>
      </c>
      <c r="P1482" s="71" t="str">
        <f>TRIM(UPPER(tbl_raw_data[[#This Row],[Queue Name]]))</f>
        <v>CONSUMER EXISTING</v>
      </c>
      <c r="Q1482" s="71" t="str">
        <f>IF(tbl_raw_data[[#This Row],[time_taken_in_min]]&lt;=settings!$D$2,"SLA_MET","SLA_NOT_MET")</f>
        <v>SLA_MET</v>
      </c>
    </row>
    <row r="1483" spans="1:17" x14ac:dyDescent="0.3">
      <c r="A1483" s="7" t="s">
        <v>2446</v>
      </c>
      <c r="B1483" s="36">
        <v>45143.700694444444</v>
      </c>
      <c r="C1483" s="37">
        <v>45143.704398148147</v>
      </c>
      <c r="D1483" s="6" t="s">
        <v>47</v>
      </c>
      <c r="E1483" s="6" t="s">
        <v>18</v>
      </c>
      <c r="F1483" s="6" t="s">
        <v>206</v>
      </c>
      <c r="G1483" s="6" t="s">
        <v>56</v>
      </c>
      <c r="H1483" s="84" t="str">
        <f t="shared" si="23"/>
        <v>Incomplete Details</v>
      </c>
      <c r="I1483" s="63">
        <f>(tbl_raw_data[[#This Row],[Date Actioned]])-(tbl_raw_data[[#This Row],[Date Tagged]])</f>
        <v>3.7037037036498077E-3</v>
      </c>
      <c r="J1483" s="66">
        <f>HOUR(tbl_raw_data[[#This Row],[time_taken]])*60+MINUTE(tbl_raw_data[[#This Row],[time_taken]])+SECOND(tbl_raw_data[[#This Row],[time_taken]])/60</f>
        <v>5.333333333333333</v>
      </c>
      <c r="K1483" s="68">
        <f>DATE(YEAR(tbl_raw_data[[#This Row],[Date Actioned]]),MONTH(tbl_raw_data[[#This Row],[Date Actioned]]),DAY(tbl_raw_data[[#This Row],[Date Actioned]]))</f>
        <v>45143</v>
      </c>
      <c r="L1483" s="65" t="str">
        <f>UPPER(TEXT(tbl_raw_data[[#This Row],[updated_date]],"MMMM"))</f>
        <v>AUGUST</v>
      </c>
      <c r="M1483" s="65" t="str">
        <f>"WEEK "&amp;IF(ROUNDUP(DAY(tbl_raw_data[[#This Row],[updated_date]])/7,0)=5,4,ROUNDUP(DAY(tbl_raw_data[[#This Row],[updated_date]])/7,0))</f>
        <v>WEEK 1</v>
      </c>
      <c r="N1483" s="71" t="str">
        <f>UPPER(VLOOKUP(tbl_raw_data[[#This Row],[Analyst]],settings!$A$1:$B$15,2,0))</f>
        <v>HARDIK</v>
      </c>
      <c r="O1483" s="71" t="str">
        <f>TRIM(UPPER(tbl_raw_data[[#This Row],[Outcome]]))</f>
        <v>WITHDRAW</v>
      </c>
      <c r="P1483" s="71" t="str">
        <f>TRIM(UPPER(tbl_raw_data[[#This Row],[Queue Name]]))</f>
        <v>CONSUMER PRE BUREAU</v>
      </c>
      <c r="Q1483" s="71" t="str">
        <f>IF(tbl_raw_data[[#This Row],[time_taken_in_min]]&lt;=settings!$D$2,"SLA_MET","SLA_NOT_MET")</f>
        <v>SLA_MET</v>
      </c>
    </row>
    <row r="1484" spans="1:17" x14ac:dyDescent="0.3">
      <c r="A1484" s="1" t="s">
        <v>2447</v>
      </c>
      <c r="B1484" s="34">
        <v>45143.705925925926</v>
      </c>
      <c r="C1484" s="38">
        <v>45143.708101851851</v>
      </c>
      <c r="D1484" s="3" t="s">
        <v>47</v>
      </c>
      <c r="E1484" s="3" t="s">
        <v>18</v>
      </c>
      <c r="F1484" s="3" t="s">
        <v>25</v>
      </c>
      <c r="G1484" s="3" t="s">
        <v>67</v>
      </c>
      <c r="H1484" s="84" t="str">
        <f t="shared" si="23"/>
        <v>Incomplete Details</v>
      </c>
      <c r="I1484" s="63">
        <f>(tbl_raw_data[[#This Row],[Date Actioned]])-(tbl_raw_data[[#This Row],[Date Tagged]])</f>
        <v>2.1759259252576157E-3</v>
      </c>
      <c r="J1484" s="66">
        <f>HOUR(tbl_raw_data[[#This Row],[time_taken]])*60+MINUTE(tbl_raw_data[[#This Row],[time_taken]])+SECOND(tbl_raw_data[[#This Row],[time_taken]])/60</f>
        <v>3.1333333333333333</v>
      </c>
      <c r="K1484" s="68">
        <f>DATE(YEAR(tbl_raw_data[[#This Row],[Date Actioned]]),MONTH(tbl_raw_data[[#This Row],[Date Actioned]]),DAY(tbl_raw_data[[#This Row],[Date Actioned]]))</f>
        <v>45143</v>
      </c>
      <c r="L1484" s="65" t="str">
        <f>UPPER(TEXT(tbl_raw_data[[#This Row],[updated_date]],"MMMM"))</f>
        <v>AUGUST</v>
      </c>
      <c r="M1484" s="65" t="str">
        <f>"WEEK "&amp;IF(ROUNDUP(DAY(tbl_raw_data[[#This Row],[updated_date]])/7,0)=5,4,ROUNDUP(DAY(tbl_raw_data[[#This Row],[updated_date]])/7,0))</f>
        <v>WEEK 1</v>
      </c>
      <c r="N1484" s="71" t="str">
        <f>UPPER(VLOOKUP(tbl_raw_data[[#This Row],[Analyst]],settings!$A$1:$B$15,2,0))</f>
        <v>ASIF</v>
      </c>
      <c r="O1484" s="71" t="str">
        <f>TRIM(UPPER(tbl_raw_data[[#This Row],[Outcome]]))</f>
        <v>WITHDRAW</v>
      </c>
      <c r="P1484" s="71" t="str">
        <f>TRIM(UPPER(tbl_raw_data[[#This Row],[Queue Name]]))</f>
        <v>CONSUMER PRE BUREAU</v>
      </c>
      <c r="Q1484" s="71" t="str">
        <f>IF(tbl_raw_data[[#This Row],[time_taken_in_min]]&lt;=settings!$D$2,"SLA_MET","SLA_NOT_MET")</f>
        <v>SLA_MET</v>
      </c>
    </row>
    <row r="1485" spans="1:17" x14ac:dyDescent="0.3">
      <c r="A1485" s="5" t="s">
        <v>2448</v>
      </c>
      <c r="B1485" s="36">
        <v>45143.728425925925</v>
      </c>
      <c r="C1485" s="37">
        <v>45143.729942129627</v>
      </c>
      <c r="D1485" s="6" t="s">
        <v>47</v>
      </c>
      <c r="E1485" s="6" t="s">
        <v>8</v>
      </c>
      <c r="F1485" s="6" t="s">
        <v>206</v>
      </c>
      <c r="G1485" s="6" t="s">
        <v>329</v>
      </c>
      <c r="H1485" s="84" t="str">
        <f t="shared" si="23"/>
        <v>Duplicate Application</v>
      </c>
      <c r="I1485" s="63">
        <f>(tbl_raw_data[[#This Row],[Date Actioned]])-(tbl_raw_data[[#This Row],[Date Tagged]])</f>
        <v>1.5162037016125396E-3</v>
      </c>
      <c r="J1485" s="66">
        <f>HOUR(tbl_raw_data[[#This Row],[time_taken]])*60+MINUTE(tbl_raw_data[[#This Row],[time_taken]])+SECOND(tbl_raw_data[[#This Row],[time_taken]])/60</f>
        <v>2.1833333333333331</v>
      </c>
      <c r="K1485" s="68">
        <f>DATE(YEAR(tbl_raw_data[[#This Row],[Date Actioned]]),MONTH(tbl_raw_data[[#This Row],[Date Actioned]]),DAY(tbl_raw_data[[#This Row],[Date Actioned]]))</f>
        <v>45143</v>
      </c>
      <c r="L1485" s="65" t="str">
        <f>UPPER(TEXT(tbl_raw_data[[#This Row],[updated_date]],"MMMM"))</f>
        <v>AUGUST</v>
      </c>
      <c r="M1485" s="65" t="str">
        <f>"WEEK "&amp;IF(ROUNDUP(DAY(tbl_raw_data[[#This Row],[updated_date]])/7,0)=5,4,ROUNDUP(DAY(tbl_raw_data[[#This Row],[updated_date]])/7,0))</f>
        <v>WEEK 1</v>
      </c>
      <c r="N1485" s="71" t="str">
        <f>UPPER(VLOOKUP(tbl_raw_data[[#This Row],[Analyst]],settings!$A$1:$B$15,2,0))</f>
        <v>HARDIK</v>
      </c>
      <c r="O1485" s="71" t="str">
        <f>TRIM(UPPER(tbl_raw_data[[#This Row],[Outcome]]))</f>
        <v>WITHDRAW</v>
      </c>
      <c r="P1485" s="71" t="str">
        <f>TRIM(UPPER(tbl_raw_data[[#This Row],[Queue Name]]))</f>
        <v>CONSUMER POST BUREAU</v>
      </c>
      <c r="Q1485" s="71" t="str">
        <f>IF(tbl_raw_data[[#This Row],[time_taken_in_min]]&lt;=settings!$D$2,"SLA_MET","SLA_NOT_MET")</f>
        <v>SLA_MET</v>
      </c>
    </row>
    <row r="1486" spans="1:17" hidden="1" x14ac:dyDescent="0.3">
      <c r="A1486" s="7" t="s">
        <v>2449</v>
      </c>
      <c r="B1486" s="34">
        <v>45144.352500000001</v>
      </c>
      <c r="C1486" s="35">
        <v>45144.360821759263</v>
      </c>
      <c r="D1486" s="2" t="s">
        <v>15</v>
      </c>
      <c r="E1486" s="3" t="s">
        <v>8</v>
      </c>
      <c r="F1486" s="2" t="s">
        <v>14</v>
      </c>
      <c r="G1486" s="4"/>
      <c r="H1486" s="84" t="str">
        <f t="shared" si="23"/>
        <v>Reason Unknown</v>
      </c>
      <c r="I1486" s="63">
        <f>(tbl_raw_data[[#This Row],[Date Actioned]])-(tbl_raw_data[[#This Row],[Date Tagged]])</f>
        <v>8.3217592618893832E-3</v>
      </c>
      <c r="J1486" s="66">
        <f>HOUR(tbl_raw_data[[#This Row],[time_taken]])*60+MINUTE(tbl_raw_data[[#This Row],[time_taken]])+SECOND(tbl_raw_data[[#This Row],[time_taken]])/60</f>
        <v>11.983333333333333</v>
      </c>
      <c r="K1486" s="68">
        <f>DATE(YEAR(tbl_raw_data[[#This Row],[Date Actioned]]),MONTH(tbl_raw_data[[#This Row],[Date Actioned]]),DAY(tbl_raw_data[[#This Row],[Date Actioned]]))</f>
        <v>45144</v>
      </c>
      <c r="L1486" s="65" t="str">
        <f>UPPER(TEXT(tbl_raw_data[[#This Row],[updated_date]],"MMMM"))</f>
        <v>AUGUST</v>
      </c>
      <c r="M1486" s="65" t="str">
        <f>"WEEK "&amp;IF(ROUNDUP(DAY(tbl_raw_data[[#This Row],[updated_date]])/7,0)=5,4,ROUNDUP(DAY(tbl_raw_data[[#This Row],[updated_date]])/7,0))</f>
        <v>WEEK 1</v>
      </c>
      <c r="N1486" s="71" t="str">
        <f>UPPER(VLOOKUP(tbl_raw_data[[#This Row],[Analyst]],settings!$A$1:$B$15,2,0))</f>
        <v>CAMROON</v>
      </c>
      <c r="O1486" s="71" t="str">
        <f>TRIM(UPPER(tbl_raw_data[[#This Row],[Outcome]]))</f>
        <v>APPROVE</v>
      </c>
      <c r="P1486" s="71" t="str">
        <f>TRIM(UPPER(tbl_raw_data[[#This Row],[Queue Name]]))</f>
        <v>CONSUMER POST BUREAU</v>
      </c>
      <c r="Q1486" s="71" t="str">
        <f>IF(tbl_raw_data[[#This Row],[time_taken_in_min]]&lt;=settings!$D$2,"SLA_MET","SLA_NOT_MET")</f>
        <v>SLA_MET</v>
      </c>
    </row>
    <row r="1487" spans="1:17" hidden="1" x14ac:dyDescent="0.3">
      <c r="A1487" s="1" t="s">
        <v>2450</v>
      </c>
      <c r="B1487" s="36">
        <v>45144.372696759259</v>
      </c>
      <c r="C1487" s="39">
        <v>45144.374884259261</v>
      </c>
      <c r="D1487" s="8" t="s">
        <v>10</v>
      </c>
      <c r="E1487" s="8" t="s">
        <v>18</v>
      </c>
      <c r="F1487" s="8" t="s">
        <v>206</v>
      </c>
      <c r="G1487" s="8" t="s">
        <v>30</v>
      </c>
      <c r="H1487" s="84" t="str">
        <f t="shared" si="23"/>
        <v>Reason Unknown</v>
      </c>
      <c r="I1487" s="63">
        <f>(tbl_raw_data[[#This Row],[Date Actioned]])-(tbl_raw_data[[#This Row],[Date Tagged]])</f>
        <v>2.1875000020372681E-3</v>
      </c>
      <c r="J1487" s="66">
        <f>HOUR(tbl_raw_data[[#This Row],[time_taken]])*60+MINUTE(tbl_raw_data[[#This Row],[time_taken]])+SECOND(tbl_raw_data[[#This Row],[time_taken]])/60</f>
        <v>3.15</v>
      </c>
      <c r="K1487" s="68">
        <f>DATE(YEAR(tbl_raw_data[[#This Row],[Date Actioned]]),MONTH(tbl_raw_data[[#This Row],[Date Actioned]]),DAY(tbl_raw_data[[#This Row],[Date Actioned]]))</f>
        <v>45144</v>
      </c>
      <c r="L1487" s="65" t="str">
        <f>UPPER(TEXT(tbl_raw_data[[#This Row],[updated_date]],"MMMM"))</f>
        <v>AUGUST</v>
      </c>
      <c r="M1487" s="65" t="str">
        <f>"WEEK "&amp;IF(ROUNDUP(DAY(tbl_raw_data[[#This Row],[updated_date]])/7,0)=5,4,ROUNDUP(DAY(tbl_raw_data[[#This Row],[updated_date]])/7,0))</f>
        <v>WEEK 1</v>
      </c>
      <c r="N1487" s="71" t="str">
        <f>UPPER(VLOOKUP(tbl_raw_data[[#This Row],[Analyst]],settings!$A$1:$B$15,2,0))</f>
        <v>HARDIK</v>
      </c>
      <c r="O1487" s="71" t="str">
        <f>TRIM(UPPER(tbl_raw_data[[#This Row],[Outcome]]))</f>
        <v>APPROVE</v>
      </c>
      <c r="P1487" s="71" t="str">
        <f>TRIM(UPPER(tbl_raw_data[[#This Row],[Queue Name]]))</f>
        <v>CONSUMER PRE BUREAU</v>
      </c>
      <c r="Q1487" s="71" t="str">
        <f>IF(tbl_raw_data[[#This Row],[time_taken_in_min]]&lt;=settings!$D$2,"SLA_MET","SLA_NOT_MET")</f>
        <v>SLA_MET</v>
      </c>
    </row>
    <row r="1488" spans="1:17" hidden="1" x14ac:dyDescent="0.3">
      <c r="A1488" s="5" t="s">
        <v>2451</v>
      </c>
      <c r="B1488" s="34">
        <v>45144.389918981484</v>
      </c>
      <c r="C1488" s="35">
        <v>45144.392847222225</v>
      </c>
      <c r="D1488" s="2" t="s">
        <v>10</v>
      </c>
      <c r="E1488" s="2" t="s">
        <v>11</v>
      </c>
      <c r="F1488" s="2" t="s">
        <v>206</v>
      </c>
      <c r="G1488" s="2" t="s">
        <v>15</v>
      </c>
      <c r="H1488" s="84" t="str">
        <f t="shared" si="23"/>
        <v>Reason Unknown</v>
      </c>
      <c r="I1488" s="63">
        <f>(tbl_raw_data[[#This Row],[Date Actioned]])-(tbl_raw_data[[#This Row],[Date Tagged]])</f>
        <v>2.9282407413120382E-3</v>
      </c>
      <c r="J1488" s="66">
        <f>HOUR(tbl_raw_data[[#This Row],[time_taken]])*60+MINUTE(tbl_raw_data[[#This Row],[time_taken]])+SECOND(tbl_raw_data[[#This Row],[time_taken]])/60</f>
        <v>4.2166666666666668</v>
      </c>
      <c r="K1488" s="68">
        <f>DATE(YEAR(tbl_raw_data[[#This Row],[Date Actioned]]),MONTH(tbl_raw_data[[#This Row],[Date Actioned]]),DAY(tbl_raw_data[[#This Row],[Date Actioned]]))</f>
        <v>45144</v>
      </c>
      <c r="L1488" s="65" t="str">
        <f>UPPER(TEXT(tbl_raw_data[[#This Row],[updated_date]],"MMMM"))</f>
        <v>AUGUST</v>
      </c>
      <c r="M1488" s="65" t="str">
        <f>"WEEK "&amp;IF(ROUNDUP(DAY(tbl_raw_data[[#This Row],[updated_date]])/7,0)=5,4,ROUNDUP(DAY(tbl_raw_data[[#This Row],[updated_date]])/7,0))</f>
        <v>WEEK 1</v>
      </c>
      <c r="N1488" s="71" t="str">
        <f>UPPER(VLOOKUP(tbl_raw_data[[#This Row],[Analyst]],settings!$A$1:$B$15,2,0))</f>
        <v>HARDIK</v>
      </c>
      <c r="O1488" s="71" t="str">
        <f>TRIM(UPPER(tbl_raw_data[[#This Row],[Outcome]]))</f>
        <v>APPROVE</v>
      </c>
      <c r="P1488" s="71" t="str">
        <f>TRIM(UPPER(tbl_raw_data[[#This Row],[Queue Name]]))</f>
        <v>CONSUMER EXISTING</v>
      </c>
      <c r="Q1488" s="71" t="str">
        <f>IF(tbl_raw_data[[#This Row],[time_taken_in_min]]&lt;=settings!$D$2,"SLA_MET","SLA_NOT_MET")</f>
        <v>SLA_MET</v>
      </c>
    </row>
    <row r="1489" spans="1:17" hidden="1" x14ac:dyDescent="0.3">
      <c r="A1489" s="7" t="s">
        <v>2452</v>
      </c>
      <c r="B1489" s="36">
        <v>45144.392118055555</v>
      </c>
      <c r="C1489" s="39">
        <v>45144.398877314816</v>
      </c>
      <c r="D1489" s="8" t="s">
        <v>10</v>
      </c>
      <c r="E1489" s="8" t="s">
        <v>11</v>
      </c>
      <c r="F1489" s="8" t="s">
        <v>206</v>
      </c>
      <c r="G1489" s="8" t="s">
        <v>15</v>
      </c>
      <c r="H1489" s="84" t="str">
        <f t="shared" si="23"/>
        <v>Reason Unknown</v>
      </c>
      <c r="I1489" s="63">
        <f>(tbl_raw_data[[#This Row],[Date Actioned]])-(tbl_raw_data[[#This Row],[Date Tagged]])</f>
        <v>6.7592592604341917E-3</v>
      </c>
      <c r="J1489" s="66">
        <f>HOUR(tbl_raw_data[[#This Row],[time_taken]])*60+MINUTE(tbl_raw_data[[#This Row],[time_taken]])+SECOND(tbl_raw_data[[#This Row],[time_taken]])/60</f>
        <v>9.7333333333333325</v>
      </c>
      <c r="K1489" s="68">
        <f>DATE(YEAR(tbl_raw_data[[#This Row],[Date Actioned]]),MONTH(tbl_raw_data[[#This Row],[Date Actioned]]),DAY(tbl_raw_data[[#This Row],[Date Actioned]]))</f>
        <v>45144</v>
      </c>
      <c r="L1489" s="65" t="str">
        <f>UPPER(TEXT(tbl_raw_data[[#This Row],[updated_date]],"MMMM"))</f>
        <v>AUGUST</v>
      </c>
      <c r="M1489" s="65" t="str">
        <f>"WEEK "&amp;IF(ROUNDUP(DAY(tbl_raw_data[[#This Row],[updated_date]])/7,0)=5,4,ROUNDUP(DAY(tbl_raw_data[[#This Row],[updated_date]])/7,0))</f>
        <v>WEEK 1</v>
      </c>
      <c r="N1489" s="71" t="str">
        <f>UPPER(VLOOKUP(tbl_raw_data[[#This Row],[Analyst]],settings!$A$1:$B$15,2,0))</f>
        <v>HARDIK</v>
      </c>
      <c r="O1489" s="71" t="str">
        <f>TRIM(UPPER(tbl_raw_data[[#This Row],[Outcome]]))</f>
        <v>APPROVE</v>
      </c>
      <c r="P1489" s="71" t="str">
        <f>TRIM(UPPER(tbl_raw_data[[#This Row],[Queue Name]]))</f>
        <v>CONSUMER EXISTING</v>
      </c>
      <c r="Q1489" s="71" t="str">
        <f>IF(tbl_raw_data[[#This Row],[time_taken_in_min]]&lt;=settings!$D$2,"SLA_MET","SLA_NOT_MET")</f>
        <v>SLA_MET</v>
      </c>
    </row>
    <row r="1490" spans="1:17" hidden="1" x14ac:dyDescent="0.3">
      <c r="A1490" s="1" t="s">
        <v>2453</v>
      </c>
      <c r="B1490" s="34">
        <v>45144.401469907411</v>
      </c>
      <c r="C1490" s="35">
        <v>45144.404687499999</v>
      </c>
      <c r="D1490" s="2" t="s">
        <v>10</v>
      </c>
      <c r="E1490" s="2" t="s">
        <v>11</v>
      </c>
      <c r="F1490" s="2" t="s">
        <v>206</v>
      </c>
      <c r="G1490" s="2" t="s">
        <v>15</v>
      </c>
      <c r="H1490" s="84" t="str">
        <f t="shared" si="23"/>
        <v>Reason Unknown</v>
      </c>
      <c r="I1490" s="63">
        <f>(tbl_raw_data[[#This Row],[Date Actioned]])-(tbl_raw_data[[#This Row],[Date Tagged]])</f>
        <v>3.2175925880437717E-3</v>
      </c>
      <c r="J1490" s="66">
        <f>HOUR(tbl_raw_data[[#This Row],[time_taken]])*60+MINUTE(tbl_raw_data[[#This Row],[time_taken]])+SECOND(tbl_raw_data[[#This Row],[time_taken]])/60</f>
        <v>4.6333333333333329</v>
      </c>
      <c r="K1490" s="68">
        <f>DATE(YEAR(tbl_raw_data[[#This Row],[Date Actioned]]),MONTH(tbl_raw_data[[#This Row],[Date Actioned]]),DAY(tbl_raw_data[[#This Row],[Date Actioned]]))</f>
        <v>45144</v>
      </c>
      <c r="L1490" s="65" t="str">
        <f>UPPER(TEXT(tbl_raw_data[[#This Row],[updated_date]],"MMMM"))</f>
        <v>AUGUST</v>
      </c>
      <c r="M1490" s="65" t="str">
        <f>"WEEK "&amp;IF(ROUNDUP(DAY(tbl_raw_data[[#This Row],[updated_date]])/7,0)=5,4,ROUNDUP(DAY(tbl_raw_data[[#This Row],[updated_date]])/7,0))</f>
        <v>WEEK 1</v>
      </c>
      <c r="N1490" s="71" t="str">
        <f>UPPER(VLOOKUP(tbl_raw_data[[#This Row],[Analyst]],settings!$A$1:$B$15,2,0))</f>
        <v>HARDIK</v>
      </c>
      <c r="O1490" s="71" t="str">
        <f>TRIM(UPPER(tbl_raw_data[[#This Row],[Outcome]]))</f>
        <v>APPROVE</v>
      </c>
      <c r="P1490" s="71" t="str">
        <f>TRIM(UPPER(tbl_raw_data[[#This Row],[Queue Name]]))</f>
        <v>CONSUMER EXISTING</v>
      </c>
      <c r="Q1490" s="71" t="str">
        <f>IF(tbl_raw_data[[#This Row],[time_taken_in_min]]&lt;=settings!$D$2,"SLA_MET","SLA_NOT_MET")</f>
        <v>SLA_MET</v>
      </c>
    </row>
    <row r="1491" spans="1:17" hidden="1" x14ac:dyDescent="0.3">
      <c r="A1491" s="5" t="s">
        <v>2454</v>
      </c>
      <c r="B1491" s="36">
        <v>45144.416527777779</v>
      </c>
      <c r="C1491" s="39">
        <v>45144.418611111112</v>
      </c>
      <c r="D1491" s="8" t="s">
        <v>10</v>
      </c>
      <c r="E1491" s="8" t="s">
        <v>11</v>
      </c>
      <c r="F1491" s="8" t="s">
        <v>206</v>
      </c>
      <c r="G1491" s="8" t="s">
        <v>15</v>
      </c>
      <c r="H1491" s="84" t="str">
        <f t="shared" si="23"/>
        <v>Reason Unknown</v>
      </c>
      <c r="I1491" s="63">
        <f>(tbl_raw_data[[#This Row],[Date Actioned]])-(tbl_raw_data[[#This Row],[Date Tagged]])</f>
        <v>2.0833333328482695E-3</v>
      </c>
      <c r="J1491" s="66">
        <f>HOUR(tbl_raw_data[[#This Row],[time_taken]])*60+MINUTE(tbl_raw_data[[#This Row],[time_taken]])+SECOND(tbl_raw_data[[#This Row],[time_taken]])/60</f>
        <v>3</v>
      </c>
      <c r="K1491" s="68">
        <f>DATE(YEAR(tbl_raw_data[[#This Row],[Date Actioned]]),MONTH(tbl_raw_data[[#This Row],[Date Actioned]]),DAY(tbl_raw_data[[#This Row],[Date Actioned]]))</f>
        <v>45144</v>
      </c>
      <c r="L1491" s="65" t="str">
        <f>UPPER(TEXT(tbl_raw_data[[#This Row],[updated_date]],"MMMM"))</f>
        <v>AUGUST</v>
      </c>
      <c r="M1491" s="65" t="str">
        <f>"WEEK "&amp;IF(ROUNDUP(DAY(tbl_raw_data[[#This Row],[updated_date]])/7,0)=5,4,ROUNDUP(DAY(tbl_raw_data[[#This Row],[updated_date]])/7,0))</f>
        <v>WEEK 1</v>
      </c>
      <c r="N1491" s="71" t="str">
        <f>UPPER(VLOOKUP(tbl_raw_data[[#This Row],[Analyst]],settings!$A$1:$B$15,2,0))</f>
        <v>HARDIK</v>
      </c>
      <c r="O1491" s="71" t="str">
        <f>TRIM(UPPER(tbl_raw_data[[#This Row],[Outcome]]))</f>
        <v>APPROVE</v>
      </c>
      <c r="P1491" s="71" t="str">
        <f>TRIM(UPPER(tbl_raw_data[[#This Row],[Queue Name]]))</f>
        <v>CONSUMER EXISTING</v>
      </c>
      <c r="Q1491" s="71" t="str">
        <f>IF(tbl_raw_data[[#This Row],[time_taken_in_min]]&lt;=settings!$D$2,"SLA_MET","SLA_NOT_MET")</f>
        <v>SLA_MET</v>
      </c>
    </row>
    <row r="1492" spans="1:17" hidden="1" x14ac:dyDescent="0.3">
      <c r="A1492" s="7" t="s">
        <v>2455</v>
      </c>
      <c r="B1492" s="34">
        <v>45144.422106481485</v>
      </c>
      <c r="C1492" s="35">
        <v>45144.431076388886</v>
      </c>
      <c r="D1492" s="2" t="s">
        <v>15</v>
      </c>
      <c r="E1492" s="3" t="s">
        <v>8</v>
      </c>
      <c r="F1492" s="2" t="s">
        <v>114</v>
      </c>
      <c r="G1492" s="4"/>
      <c r="H1492" s="84" t="str">
        <f t="shared" si="23"/>
        <v>Reason Unknown</v>
      </c>
      <c r="I1492" s="63">
        <f>(tbl_raw_data[[#This Row],[Date Actioned]])-(tbl_raw_data[[#This Row],[Date Tagged]])</f>
        <v>8.9699074014788494E-3</v>
      </c>
      <c r="J1492" s="66">
        <f>HOUR(tbl_raw_data[[#This Row],[time_taken]])*60+MINUTE(tbl_raw_data[[#This Row],[time_taken]])+SECOND(tbl_raw_data[[#This Row],[time_taken]])/60</f>
        <v>12.916666666666666</v>
      </c>
      <c r="K1492" s="68">
        <f>DATE(YEAR(tbl_raw_data[[#This Row],[Date Actioned]]),MONTH(tbl_raw_data[[#This Row],[Date Actioned]]),DAY(tbl_raw_data[[#This Row],[Date Actioned]]))</f>
        <v>45144</v>
      </c>
      <c r="L1492" s="65" t="str">
        <f>UPPER(TEXT(tbl_raw_data[[#This Row],[updated_date]],"MMMM"))</f>
        <v>AUGUST</v>
      </c>
      <c r="M1492" s="65" t="str">
        <f>"WEEK "&amp;IF(ROUNDUP(DAY(tbl_raw_data[[#This Row],[updated_date]])/7,0)=5,4,ROUNDUP(DAY(tbl_raw_data[[#This Row],[updated_date]])/7,0))</f>
        <v>WEEK 1</v>
      </c>
      <c r="N1492" s="71" t="str">
        <f>UPPER(VLOOKUP(tbl_raw_data[[#This Row],[Analyst]],settings!$A$1:$B$15,2,0))</f>
        <v>FARDIN</v>
      </c>
      <c r="O1492" s="71" t="str">
        <f>TRIM(UPPER(tbl_raw_data[[#This Row],[Outcome]]))</f>
        <v>APPROVE</v>
      </c>
      <c r="P1492" s="71" t="str">
        <f>TRIM(UPPER(tbl_raw_data[[#This Row],[Queue Name]]))</f>
        <v>CONSUMER POST BUREAU</v>
      </c>
      <c r="Q1492" s="71" t="str">
        <f>IF(tbl_raw_data[[#This Row],[time_taken_in_min]]&lt;=settings!$D$2,"SLA_MET","SLA_NOT_MET")</f>
        <v>SLA_MET</v>
      </c>
    </row>
    <row r="1493" spans="1:17" hidden="1" x14ac:dyDescent="0.3">
      <c r="A1493" s="1" t="s">
        <v>2456</v>
      </c>
      <c r="B1493" s="36">
        <v>45144.425555555557</v>
      </c>
      <c r="C1493" s="39">
        <v>45144.429548611108</v>
      </c>
      <c r="D1493" s="8" t="s">
        <v>15</v>
      </c>
      <c r="E1493" s="6" t="s">
        <v>11</v>
      </c>
      <c r="F1493" s="8" t="s">
        <v>14</v>
      </c>
      <c r="G1493" s="9"/>
      <c r="H1493" s="84" t="str">
        <f t="shared" si="23"/>
        <v>Reason Unknown</v>
      </c>
      <c r="I1493" s="63">
        <f>(tbl_raw_data[[#This Row],[Date Actioned]])-(tbl_raw_data[[#This Row],[Date Tagged]])</f>
        <v>3.9930555503815413E-3</v>
      </c>
      <c r="J1493" s="66">
        <f>HOUR(tbl_raw_data[[#This Row],[time_taken]])*60+MINUTE(tbl_raw_data[[#This Row],[time_taken]])+SECOND(tbl_raw_data[[#This Row],[time_taken]])/60</f>
        <v>5.75</v>
      </c>
      <c r="K1493" s="68">
        <f>DATE(YEAR(tbl_raw_data[[#This Row],[Date Actioned]]),MONTH(tbl_raw_data[[#This Row],[Date Actioned]]),DAY(tbl_raw_data[[#This Row],[Date Actioned]]))</f>
        <v>45144</v>
      </c>
      <c r="L1493" s="65" t="str">
        <f>UPPER(TEXT(tbl_raw_data[[#This Row],[updated_date]],"MMMM"))</f>
        <v>AUGUST</v>
      </c>
      <c r="M1493" s="65" t="str">
        <f>"WEEK "&amp;IF(ROUNDUP(DAY(tbl_raw_data[[#This Row],[updated_date]])/7,0)=5,4,ROUNDUP(DAY(tbl_raw_data[[#This Row],[updated_date]])/7,0))</f>
        <v>WEEK 1</v>
      </c>
      <c r="N1493" s="71" t="str">
        <f>UPPER(VLOOKUP(tbl_raw_data[[#This Row],[Analyst]],settings!$A$1:$B$15,2,0))</f>
        <v>CAMROON</v>
      </c>
      <c r="O1493" s="71" t="str">
        <f>TRIM(UPPER(tbl_raw_data[[#This Row],[Outcome]]))</f>
        <v>APPROVE</v>
      </c>
      <c r="P1493" s="71" t="str">
        <f>TRIM(UPPER(tbl_raw_data[[#This Row],[Queue Name]]))</f>
        <v>CONSUMER EXISTING</v>
      </c>
      <c r="Q1493" s="71" t="str">
        <f>IF(tbl_raw_data[[#This Row],[time_taken_in_min]]&lt;=settings!$D$2,"SLA_MET","SLA_NOT_MET")</f>
        <v>SLA_MET</v>
      </c>
    </row>
    <row r="1494" spans="1:17" hidden="1" x14ac:dyDescent="0.3">
      <c r="A1494" s="5" t="s">
        <v>2457</v>
      </c>
      <c r="B1494" s="34">
        <v>45144.443124999998</v>
      </c>
      <c r="C1494" s="35">
        <v>45144.451180555552</v>
      </c>
      <c r="D1494" s="2" t="s">
        <v>15</v>
      </c>
      <c r="E1494" s="3" t="s">
        <v>8</v>
      </c>
      <c r="F1494" s="2" t="s">
        <v>21</v>
      </c>
      <c r="G1494" s="4"/>
      <c r="H1494" s="84" t="str">
        <f t="shared" si="23"/>
        <v>Reason Unknown</v>
      </c>
      <c r="I1494" s="63">
        <f>(tbl_raw_data[[#This Row],[Date Actioned]])-(tbl_raw_data[[#This Row],[Date Tagged]])</f>
        <v>8.0555555541650392E-3</v>
      </c>
      <c r="J1494" s="66">
        <f>HOUR(tbl_raw_data[[#This Row],[time_taken]])*60+MINUTE(tbl_raw_data[[#This Row],[time_taken]])+SECOND(tbl_raw_data[[#This Row],[time_taken]])/60</f>
        <v>11.6</v>
      </c>
      <c r="K1494" s="68">
        <f>DATE(YEAR(tbl_raw_data[[#This Row],[Date Actioned]]),MONTH(tbl_raw_data[[#This Row],[Date Actioned]]),DAY(tbl_raw_data[[#This Row],[Date Actioned]]))</f>
        <v>45144</v>
      </c>
      <c r="L1494" s="65" t="str">
        <f>UPPER(TEXT(tbl_raw_data[[#This Row],[updated_date]],"MMMM"))</f>
        <v>AUGUST</v>
      </c>
      <c r="M1494" s="65" t="str">
        <f>"WEEK "&amp;IF(ROUNDUP(DAY(tbl_raw_data[[#This Row],[updated_date]])/7,0)=5,4,ROUNDUP(DAY(tbl_raw_data[[#This Row],[updated_date]])/7,0))</f>
        <v>WEEK 1</v>
      </c>
      <c r="N1494" s="71" t="str">
        <f>UPPER(VLOOKUP(tbl_raw_data[[#This Row],[Analyst]],settings!$A$1:$B$15,2,0))</f>
        <v>SHAHID</v>
      </c>
      <c r="O1494" s="71" t="str">
        <f>TRIM(UPPER(tbl_raw_data[[#This Row],[Outcome]]))</f>
        <v>APPROVE</v>
      </c>
      <c r="P1494" s="71" t="str">
        <f>TRIM(UPPER(tbl_raw_data[[#This Row],[Queue Name]]))</f>
        <v>CONSUMER POST BUREAU</v>
      </c>
      <c r="Q1494" s="71" t="str">
        <f>IF(tbl_raw_data[[#This Row],[time_taken_in_min]]&lt;=settings!$D$2,"SLA_MET","SLA_NOT_MET")</f>
        <v>SLA_MET</v>
      </c>
    </row>
    <row r="1495" spans="1:17" hidden="1" x14ac:dyDescent="0.3">
      <c r="A1495" s="7" t="s">
        <v>2458</v>
      </c>
      <c r="B1495" s="36">
        <v>45144.443993055553</v>
      </c>
      <c r="C1495" s="39">
        <v>45144.454699074071</v>
      </c>
      <c r="D1495" s="8" t="s">
        <v>15</v>
      </c>
      <c r="E1495" s="6" t="s">
        <v>8</v>
      </c>
      <c r="F1495" s="8" t="s">
        <v>14</v>
      </c>
      <c r="G1495" s="9"/>
      <c r="H1495" s="84" t="str">
        <f t="shared" si="23"/>
        <v>Reason Unknown</v>
      </c>
      <c r="I1495" s="63">
        <f>(tbl_raw_data[[#This Row],[Date Actioned]])-(tbl_raw_data[[#This Row],[Date Tagged]])</f>
        <v>1.0706018518249039E-2</v>
      </c>
      <c r="J1495" s="66">
        <f>HOUR(tbl_raw_data[[#This Row],[time_taken]])*60+MINUTE(tbl_raw_data[[#This Row],[time_taken]])+SECOND(tbl_raw_data[[#This Row],[time_taken]])/60</f>
        <v>15.416666666666666</v>
      </c>
      <c r="K1495" s="68">
        <f>DATE(YEAR(tbl_raw_data[[#This Row],[Date Actioned]]),MONTH(tbl_raw_data[[#This Row],[Date Actioned]]),DAY(tbl_raw_data[[#This Row],[Date Actioned]]))</f>
        <v>45144</v>
      </c>
      <c r="L1495" s="65" t="str">
        <f>UPPER(TEXT(tbl_raw_data[[#This Row],[updated_date]],"MMMM"))</f>
        <v>AUGUST</v>
      </c>
      <c r="M1495" s="65" t="str">
        <f>"WEEK "&amp;IF(ROUNDUP(DAY(tbl_raw_data[[#This Row],[updated_date]])/7,0)=5,4,ROUNDUP(DAY(tbl_raw_data[[#This Row],[updated_date]])/7,0))</f>
        <v>WEEK 1</v>
      </c>
      <c r="N1495" s="71" t="str">
        <f>UPPER(VLOOKUP(tbl_raw_data[[#This Row],[Analyst]],settings!$A$1:$B$15,2,0))</f>
        <v>CAMROON</v>
      </c>
      <c r="O1495" s="71" t="str">
        <f>TRIM(UPPER(tbl_raw_data[[#This Row],[Outcome]]))</f>
        <v>APPROVE</v>
      </c>
      <c r="P1495" s="71" t="str">
        <f>TRIM(UPPER(tbl_raw_data[[#This Row],[Queue Name]]))</f>
        <v>CONSUMER POST BUREAU</v>
      </c>
      <c r="Q1495" s="71" t="str">
        <f>IF(tbl_raw_data[[#This Row],[time_taken_in_min]]&lt;=settings!$D$2,"SLA_MET","SLA_NOT_MET")</f>
        <v>SLA_MET</v>
      </c>
    </row>
    <row r="1496" spans="1:17" hidden="1" x14ac:dyDescent="0.3">
      <c r="A1496" s="1" t="s">
        <v>2459</v>
      </c>
      <c r="B1496" s="34">
        <v>45144.448865740742</v>
      </c>
      <c r="C1496" s="35">
        <v>45144.453506944446</v>
      </c>
      <c r="D1496" s="2" t="s">
        <v>10</v>
      </c>
      <c r="E1496" s="2" t="s">
        <v>18</v>
      </c>
      <c r="F1496" s="2" t="s">
        <v>17</v>
      </c>
      <c r="G1496" s="2" t="s">
        <v>120</v>
      </c>
      <c r="H1496" s="84" t="str">
        <f t="shared" si="23"/>
        <v>Reason Unknown</v>
      </c>
      <c r="I1496" s="63">
        <f>(tbl_raw_data[[#This Row],[Date Actioned]])-(tbl_raw_data[[#This Row],[Date Tagged]])</f>
        <v>4.6412037045229226E-3</v>
      </c>
      <c r="J1496" s="66">
        <f>HOUR(tbl_raw_data[[#This Row],[time_taken]])*60+MINUTE(tbl_raw_data[[#This Row],[time_taken]])+SECOND(tbl_raw_data[[#This Row],[time_taken]])/60</f>
        <v>6.6833333333333336</v>
      </c>
      <c r="K1496" s="68">
        <f>DATE(YEAR(tbl_raw_data[[#This Row],[Date Actioned]]),MONTH(tbl_raw_data[[#This Row],[Date Actioned]]),DAY(tbl_raw_data[[#This Row],[Date Actioned]]))</f>
        <v>45144</v>
      </c>
      <c r="L1496" s="65" t="str">
        <f>UPPER(TEXT(tbl_raw_data[[#This Row],[updated_date]],"MMMM"))</f>
        <v>AUGUST</v>
      </c>
      <c r="M1496" s="65" t="str">
        <f>"WEEK "&amp;IF(ROUNDUP(DAY(tbl_raw_data[[#This Row],[updated_date]])/7,0)=5,4,ROUNDUP(DAY(tbl_raw_data[[#This Row],[updated_date]])/7,0))</f>
        <v>WEEK 1</v>
      </c>
      <c r="N1496" s="71" t="str">
        <f>UPPER(VLOOKUP(tbl_raw_data[[#This Row],[Analyst]],settings!$A$1:$B$15,2,0))</f>
        <v>MERCEDES</v>
      </c>
      <c r="O1496" s="71" t="str">
        <f>TRIM(UPPER(tbl_raw_data[[#This Row],[Outcome]]))</f>
        <v>APPROVE</v>
      </c>
      <c r="P1496" s="71" t="str">
        <f>TRIM(UPPER(tbl_raw_data[[#This Row],[Queue Name]]))</f>
        <v>CONSUMER PRE BUREAU</v>
      </c>
      <c r="Q1496" s="71" t="str">
        <f>IF(tbl_raw_data[[#This Row],[time_taken_in_min]]&lt;=settings!$D$2,"SLA_MET","SLA_NOT_MET")</f>
        <v>SLA_MET</v>
      </c>
    </row>
    <row r="1497" spans="1:17" hidden="1" x14ac:dyDescent="0.3">
      <c r="A1497" s="5" t="s">
        <v>2460</v>
      </c>
      <c r="B1497" s="36">
        <v>45144.44976851852</v>
      </c>
      <c r="C1497" s="39">
        <v>45144.459328703706</v>
      </c>
      <c r="D1497" s="8" t="s">
        <v>10</v>
      </c>
      <c r="E1497" s="8" t="s">
        <v>11</v>
      </c>
      <c r="F1497" s="8" t="s">
        <v>24</v>
      </c>
      <c r="G1497" s="8" t="s">
        <v>123</v>
      </c>
      <c r="H1497" s="84" t="str">
        <f t="shared" si="23"/>
        <v>Reason Unknown</v>
      </c>
      <c r="I1497" s="63">
        <f>(tbl_raw_data[[#This Row],[Date Actioned]])-(tbl_raw_data[[#This Row],[Date Tagged]])</f>
        <v>9.560185186273884E-3</v>
      </c>
      <c r="J1497" s="66">
        <f>HOUR(tbl_raw_data[[#This Row],[time_taken]])*60+MINUTE(tbl_raw_data[[#This Row],[time_taken]])+SECOND(tbl_raw_data[[#This Row],[time_taken]])/60</f>
        <v>13.766666666666667</v>
      </c>
      <c r="K1497" s="68">
        <f>DATE(YEAR(tbl_raw_data[[#This Row],[Date Actioned]]),MONTH(tbl_raw_data[[#This Row],[Date Actioned]]),DAY(tbl_raw_data[[#This Row],[Date Actioned]]))</f>
        <v>45144</v>
      </c>
      <c r="L1497" s="65" t="str">
        <f>UPPER(TEXT(tbl_raw_data[[#This Row],[updated_date]],"MMMM"))</f>
        <v>AUGUST</v>
      </c>
      <c r="M1497" s="65" t="str">
        <f>"WEEK "&amp;IF(ROUNDUP(DAY(tbl_raw_data[[#This Row],[updated_date]])/7,0)=5,4,ROUNDUP(DAY(tbl_raw_data[[#This Row],[updated_date]])/7,0))</f>
        <v>WEEK 1</v>
      </c>
      <c r="N1497" s="71" t="str">
        <f>UPPER(VLOOKUP(tbl_raw_data[[#This Row],[Analyst]],settings!$A$1:$B$15,2,0))</f>
        <v>SAM</v>
      </c>
      <c r="O1497" s="71" t="str">
        <f>TRIM(UPPER(tbl_raw_data[[#This Row],[Outcome]]))</f>
        <v>APPROVE</v>
      </c>
      <c r="P1497" s="71" t="str">
        <f>TRIM(UPPER(tbl_raw_data[[#This Row],[Queue Name]]))</f>
        <v>CONSUMER EXISTING</v>
      </c>
      <c r="Q1497" s="71" t="str">
        <f>IF(tbl_raw_data[[#This Row],[time_taken_in_min]]&lt;=settings!$D$2,"SLA_MET","SLA_NOT_MET")</f>
        <v>SLA_MET</v>
      </c>
    </row>
    <row r="1498" spans="1:17" hidden="1" x14ac:dyDescent="0.3">
      <c r="A1498" s="7" t="s">
        <v>2461</v>
      </c>
      <c r="B1498" s="34">
        <v>45144.457060185188</v>
      </c>
      <c r="C1498" s="35">
        <v>45144.462071759262</v>
      </c>
      <c r="D1498" s="2" t="s">
        <v>15</v>
      </c>
      <c r="E1498" s="3" t="s">
        <v>11</v>
      </c>
      <c r="F1498" s="2" t="s">
        <v>21</v>
      </c>
      <c r="G1498" s="4"/>
      <c r="H1498" s="84" t="str">
        <f t="shared" si="23"/>
        <v>Reason Unknown</v>
      </c>
      <c r="I1498" s="63">
        <f>(tbl_raw_data[[#This Row],[Date Actioned]])-(tbl_raw_data[[#This Row],[Date Tagged]])</f>
        <v>5.0115740741603076E-3</v>
      </c>
      <c r="J1498" s="66">
        <f>HOUR(tbl_raw_data[[#This Row],[time_taken]])*60+MINUTE(tbl_raw_data[[#This Row],[time_taken]])+SECOND(tbl_raw_data[[#This Row],[time_taken]])/60</f>
        <v>7.2166666666666668</v>
      </c>
      <c r="K1498" s="68">
        <f>DATE(YEAR(tbl_raw_data[[#This Row],[Date Actioned]]),MONTH(tbl_raw_data[[#This Row],[Date Actioned]]),DAY(tbl_raw_data[[#This Row],[Date Actioned]]))</f>
        <v>45144</v>
      </c>
      <c r="L1498" s="65" t="str">
        <f>UPPER(TEXT(tbl_raw_data[[#This Row],[updated_date]],"MMMM"))</f>
        <v>AUGUST</v>
      </c>
      <c r="M1498" s="65" t="str">
        <f>"WEEK "&amp;IF(ROUNDUP(DAY(tbl_raw_data[[#This Row],[updated_date]])/7,0)=5,4,ROUNDUP(DAY(tbl_raw_data[[#This Row],[updated_date]])/7,0))</f>
        <v>WEEK 1</v>
      </c>
      <c r="N1498" s="71" t="str">
        <f>UPPER(VLOOKUP(tbl_raw_data[[#This Row],[Analyst]],settings!$A$1:$B$15,2,0))</f>
        <v>SHAHID</v>
      </c>
      <c r="O1498" s="71" t="str">
        <f>TRIM(UPPER(tbl_raw_data[[#This Row],[Outcome]]))</f>
        <v>APPROVE</v>
      </c>
      <c r="P1498" s="71" t="str">
        <f>TRIM(UPPER(tbl_raw_data[[#This Row],[Queue Name]]))</f>
        <v>CONSUMER EXISTING</v>
      </c>
      <c r="Q1498" s="71" t="str">
        <f>IF(tbl_raw_data[[#This Row],[time_taken_in_min]]&lt;=settings!$D$2,"SLA_MET","SLA_NOT_MET")</f>
        <v>SLA_MET</v>
      </c>
    </row>
    <row r="1499" spans="1:17" hidden="1" x14ac:dyDescent="0.3">
      <c r="A1499" s="1" t="s">
        <v>2462</v>
      </c>
      <c r="B1499" s="36">
        <v>45144.460601851853</v>
      </c>
      <c r="C1499" s="39">
        <v>45144.464780092596</v>
      </c>
      <c r="D1499" s="8" t="s">
        <v>10</v>
      </c>
      <c r="E1499" s="8" t="s">
        <v>11</v>
      </c>
      <c r="F1499" s="8" t="s">
        <v>19</v>
      </c>
      <c r="G1499" s="8" t="s">
        <v>23</v>
      </c>
      <c r="H1499" s="84" t="str">
        <f t="shared" si="23"/>
        <v>Reason Unknown</v>
      </c>
      <c r="I1499" s="63">
        <f>(tbl_raw_data[[#This Row],[Date Actioned]])-(tbl_raw_data[[#This Row],[Date Tagged]])</f>
        <v>4.1782407424761914E-3</v>
      </c>
      <c r="J1499" s="66">
        <f>HOUR(tbl_raw_data[[#This Row],[time_taken]])*60+MINUTE(tbl_raw_data[[#This Row],[time_taken]])+SECOND(tbl_raw_data[[#This Row],[time_taken]])/60</f>
        <v>6.0166666666666666</v>
      </c>
      <c r="K1499" s="68">
        <f>DATE(YEAR(tbl_raw_data[[#This Row],[Date Actioned]]),MONTH(tbl_raw_data[[#This Row],[Date Actioned]]),DAY(tbl_raw_data[[#This Row],[Date Actioned]]))</f>
        <v>45144</v>
      </c>
      <c r="L1499" s="65" t="str">
        <f>UPPER(TEXT(tbl_raw_data[[#This Row],[updated_date]],"MMMM"))</f>
        <v>AUGUST</v>
      </c>
      <c r="M1499" s="65" t="str">
        <f>"WEEK "&amp;IF(ROUNDUP(DAY(tbl_raw_data[[#This Row],[updated_date]])/7,0)=5,4,ROUNDUP(DAY(tbl_raw_data[[#This Row],[updated_date]])/7,0))</f>
        <v>WEEK 1</v>
      </c>
      <c r="N1499" s="71" t="str">
        <f>UPPER(VLOOKUP(tbl_raw_data[[#This Row],[Analyst]],settings!$A$1:$B$15,2,0))</f>
        <v>NAVED</v>
      </c>
      <c r="O1499" s="71" t="str">
        <f>TRIM(UPPER(tbl_raw_data[[#This Row],[Outcome]]))</f>
        <v>APPROVE</v>
      </c>
      <c r="P1499" s="71" t="str">
        <f>TRIM(UPPER(tbl_raw_data[[#This Row],[Queue Name]]))</f>
        <v>CONSUMER EXISTING</v>
      </c>
      <c r="Q1499" s="71" t="str">
        <f>IF(tbl_raw_data[[#This Row],[time_taken_in_min]]&lt;=settings!$D$2,"SLA_MET","SLA_NOT_MET")</f>
        <v>SLA_MET</v>
      </c>
    </row>
    <row r="1500" spans="1:17" hidden="1" x14ac:dyDescent="0.3">
      <c r="A1500" s="5" t="s">
        <v>2463</v>
      </c>
      <c r="B1500" s="34">
        <v>45144.463842592595</v>
      </c>
      <c r="C1500" s="35">
        <v>45144.46974537037</v>
      </c>
      <c r="D1500" s="2" t="s">
        <v>15</v>
      </c>
      <c r="E1500" s="3" t="s">
        <v>11</v>
      </c>
      <c r="F1500" s="2" t="s">
        <v>21</v>
      </c>
      <c r="G1500" s="4"/>
      <c r="H1500" s="84" t="str">
        <f t="shared" si="23"/>
        <v>Reason Unknown</v>
      </c>
      <c r="I1500" s="63">
        <f>(tbl_raw_data[[#This Row],[Date Actioned]])-(tbl_raw_data[[#This Row],[Date Tagged]])</f>
        <v>5.9027777751907706E-3</v>
      </c>
      <c r="J1500" s="66">
        <f>HOUR(tbl_raw_data[[#This Row],[time_taken]])*60+MINUTE(tbl_raw_data[[#This Row],[time_taken]])+SECOND(tbl_raw_data[[#This Row],[time_taken]])/60</f>
        <v>8.5</v>
      </c>
      <c r="K1500" s="68">
        <f>DATE(YEAR(tbl_raw_data[[#This Row],[Date Actioned]]),MONTH(tbl_raw_data[[#This Row],[Date Actioned]]),DAY(tbl_raw_data[[#This Row],[Date Actioned]]))</f>
        <v>45144</v>
      </c>
      <c r="L1500" s="65" t="str">
        <f>UPPER(TEXT(tbl_raw_data[[#This Row],[updated_date]],"MMMM"))</f>
        <v>AUGUST</v>
      </c>
      <c r="M1500" s="65" t="str">
        <f>"WEEK "&amp;IF(ROUNDUP(DAY(tbl_raw_data[[#This Row],[updated_date]])/7,0)=5,4,ROUNDUP(DAY(tbl_raw_data[[#This Row],[updated_date]])/7,0))</f>
        <v>WEEK 1</v>
      </c>
      <c r="N1500" s="71" t="str">
        <f>UPPER(VLOOKUP(tbl_raw_data[[#This Row],[Analyst]],settings!$A$1:$B$15,2,0))</f>
        <v>SHAHID</v>
      </c>
      <c r="O1500" s="71" t="str">
        <f>TRIM(UPPER(tbl_raw_data[[#This Row],[Outcome]]))</f>
        <v>APPROVE</v>
      </c>
      <c r="P1500" s="71" t="str">
        <f>TRIM(UPPER(tbl_raw_data[[#This Row],[Queue Name]]))</f>
        <v>CONSUMER EXISTING</v>
      </c>
      <c r="Q1500" s="71" t="str">
        <f>IF(tbl_raw_data[[#This Row],[time_taken_in_min]]&lt;=settings!$D$2,"SLA_MET","SLA_NOT_MET")</f>
        <v>SLA_MET</v>
      </c>
    </row>
    <row r="1501" spans="1:17" hidden="1" x14ac:dyDescent="0.3">
      <c r="A1501" s="7" t="s">
        <v>2464</v>
      </c>
      <c r="B1501" s="36">
        <v>45144.467222222222</v>
      </c>
      <c r="C1501" s="39">
        <v>45144.476041666669</v>
      </c>
      <c r="D1501" s="8" t="s">
        <v>15</v>
      </c>
      <c r="E1501" s="6" t="s">
        <v>11</v>
      </c>
      <c r="F1501" s="8" t="s">
        <v>114</v>
      </c>
      <c r="G1501" s="9"/>
      <c r="H1501" s="84" t="str">
        <f t="shared" si="23"/>
        <v>Reason Unknown</v>
      </c>
      <c r="I1501" s="63">
        <f>(tbl_raw_data[[#This Row],[Date Actioned]])-(tbl_raw_data[[#This Row],[Date Tagged]])</f>
        <v>8.819444446999114E-3</v>
      </c>
      <c r="J1501" s="66">
        <f>HOUR(tbl_raw_data[[#This Row],[time_taken]])*60+MINUTE(tbl_raw_data[[#This Row],[time_taken]])+SECOND(tbl_raw_data[[#This Row],[time_taken]])/60</f>
        <v>12.7</v>
      </c>
      <c r="K1501" s="68">
        <f>DATE(YEAR(tbl_raw_data[[#This Row],[Date Actioned]]),MONTH(tbl_raw_data[[#This Row],[Date Actioned]]),DAY(tbl_raw_data[[#This Row],[Date Actioned]]))</f>
        <v>45144</v>
      </c>
      <c r="L1501" s="65" t="str">
        <f>UPPER(TEXT(tbl_raw_data[[#This Row],[updated_date]],"MMMM"))</f>
        <v>AUGUST</v>
      </c>
      <c r="M1501" s="65" t="str">
        <f>"WEEK "&amp;IF(ROUNDUP(DAY(tbl_raw_data[[#This Row],[updated_date]])/7,0)=5,4,ROUNDUP(DAY(tbl_raw_data[[#This Row],[updated_date]])/7,0))</f>
        <v>WEEK 1</v>
      </c>
      <c r="N1501" s="71" t="str">
        <f>UPPER(VLOOKUP(tbl_raw_data[[#This Row],[Analyst]],settings!$A$1:$B$15,2,0))</f>
        <v>FARDIN</v>
      </c>
      <c r="O1501" s="71" t="str">
        <f>TRIM(UPPER(tbl_raw_data[[#This Row],[Outcome]]))</f>
        <v>APPROVE</v>
      </c>
      <c r="P1501" s="71" t="str">
        <f>TRIM(UPPER(tbl_raw_data[[#This Row],[Queue Name]]))</f>
        <v>CONSUMER EXISTING</v>
      </c>
      <c r="Q1501" s="71" t="str">
        <f>IF(tbl_raw_data[[#This Row],[time_taken_in_min]]&lt;=settings!$D$2,"SLA_MET","SLA_NOT_MET")</f>
        <v>SLA_MET</v>
      </c>
    </row>
    <row r="1502" spans="1:17" hidden="1" x14ac:dyDescent="0.3">
      <c r="A1502" s="1" t="s">
        <v>2465</v>
      </c>
      <c r="B1502" s="34">
        <v>45144.4684837963</v>
      </c>
      <c r="C1502" s="35">
        <v>45144.472997685189</v>
      </c>
      <c r="D1502" s="2" t="s">
        <v>15</v>
      </c>
      <c r="E1502" s="3" t="s">
        <v>11</v>
      </c>
      <c r="F1502" s="2" t="s">
        <v>21</v>
      </c>
      <c r="G1502" s="4"/>
      <c r="H1502" s="84" t="str">
        <f t="shared" si="23"/>
        <v>Reason Unknown</v>
      </c>
      <c r="I1502" s="63">
        <f>(tbl_raw_data[[#This Row],[Date Actioned]])-(tbl_raw_data[[#This Row],[Date Tagged]])</f>
        <v>4.5138888890505768E-3</v>
      </c>
      <c r="J1502" s="66">
        <f>HOUR(tbl_raw_data[[#This Row],[time_taken]])*60+MINUTE(tbl_raw_data[[#This Row],[time_taken]])+SECOND(tbl_raw_data[[#This Row],[time_taken]])/60</f>
        <v>6.5</v>
      </c>
      <c r="K1502" s="68">
        <f>DATE(YEAR(tbl_raw_data[[#This Row],[Date Actioned]]),MONTH(tbl_raw_data[[#This Row],[Date Actioned]]),DAY(tbl_raw_data[[#This Row],[Date Actioned]]))</f>
        <v>45144</v>
      </c>
      <c r="L1502" s="65" t="str">
        <f>UPPER(TEXT(tbl_raw_data[[#This Row],[updated_date]],"MMMM"))</f>
        <v>AUGUST</v>
      </c>
      <c r="M1502" s="65" t="str">
        <f>"WEEK "&amp;IF(ROUNDUP(DAY(tbl_raw_data[[#This Row],[updated_date]])/7,0)=5,4,ROUNDUP(DAY(tbl_raw_data[[#This Row],[updated_date]])/7,0))</f>
        <v>WEEK 1</v>
      </c>
      <c r="N1502" s="71" t="str">
        <f>UPPER(VLOOKUP(tbl_raw_data[[#This Row],[Analyst]],settings!$A$1:$B$15,2,0))</f>
        <v>SHAHID</v>
      </c>
      <c r="O1502" s="71" t="str">
        <f>TRIM(UPPER(tbl_raw_data[[#This Row],[Outcome]]))</f>
        <v>APPROVE</v>
      </c>
      <c r="P1502" s="71" t="str">
        <f>TRIM(UPPER(tbl_raw_data[[#This Row],[Queue Name]]))</f>
        <v>CONSUMER EXISTING</v>
      </c>
      <c r="Q1502" s="71" t="str">
        <f>IF(tbl_raw_data[[#This Row],[time_taken_in_min]]&lt;=settings!$D$2,"SLA_MET","SLA_NOT_MET")</f>
        <v>SLA_MET</v>
      </c>
    </row>
    <row r="1503" spans="1:17" hidden="1" x14ac:dyDescent="0.3">
      <c r="A1503" s="5" t="s">
        <v>2466</v>
      </c>
      <c r="B1503" s="36">
        <v>45144.480081018519</v>
      </c>
      <c r="C1503" s="39">
        <v>45144.483796296299</v>
      </c>
      <c r="D1503" s="8" t="s">
        <v>10</v>
      </c>
      <c r="E1503" s="8" t="s">
        <v>18</v>
      </c>
      <c r="F1503" s="8" t="s">
        <v>206</v>
      </c>
      <c r="G1503" s="8" t="s">
        <v>15</v>
      </c>
      <c r="H1503" s="84" t="str">
        <f t="shared" si="23"/>
        <v>Reason Unknown</v>
      </c>
      <c r="I1503" s="63">
        <f>(tbl_raw_data[[#This Row],[Date Actioned]])-(tbl_raw_data[[#This Row],[Date Tagged]])</f>
        <v>3.7152777804294601E-3</v>
      </c>
      <c r="J1503" s="66">
        <f>HOUR(tbl_raw_data[[#This Row],[time_taken]])*60+MINUTE(tbl_raw_data[[#This Row],[time_taken]])+SECOND(tbl_raw_data[[#This Row],[time_taken]])/60</f>
        <v>5.35</v>
      </c>
      <c r="K1503" s="68">
        <f>DATE(YEAR(tbl_raw_data[[#This Row],[Date Actioned]]),MONTH(tbl_raw_data[[#This Row],[Date Actioned]]),DAY(tbl_raw_data[[#This Row],[Date Actioned]]))</f>
        <v>45144</v>
      </c>
      <c r="L1503" s="65" t="str">
        <f>UPPER(TEXT(tbl_raw_data[[#This Row],[updated_date]],"MMMM"))</f>
        <v>AUGUST</v>
      </c>
      <c r="M1503" s="65" t="str">
        <f>"WEEK "&amp;IF(ROUNDUP(DAY(tbl_raw_data[[#This Row],[updated_date]])/7,0)=5,4,ROUNDUP(DAY(tbl_raw_data[[#This Row],[updated_date]])/7,0))</f>
        <v>WEEK 1</v>
      </c>
      <c r="N1503" s="71" t="str">
        <f>UPPER(VLOOKUP(tbl_raw_data[[#This Row],[Analyst]],settings!$A$1:$B$15,2,0))</f>
        <v>HARDIK</v>
      </c>
      <c r="O1503" s="71" t="str">
        <f>TRIM(UPPER(tbl_raw_data[[#This Row],[Outcome]]))</f>
        <v>APPROVE</v>
      </c>
      <c r="P1503" s="71" t="str">
        <f>TRIM(UPPER(tbl_raw_data[[#This Row],[Queue Name]]))</f>
        <v>CONSUMER PRE BUREAU</v>
      </c>
      <c r="Q1503" s="71" t="str">
        <f>IF(tbl_raw_data[[#This Row],[time_taken_in_min]]&lt;=settings!$D$2,"SLA_MET","SLA_NOT_MET")</f>
        <v>SLA_MET</v>
      </c>
    </row>
    <row r="1504" spans="1:17" hidden="1" x14ac:dyDescent="0.3">
      <c r="A1504" s="7" t="s">
        <v>2467</v>
      </c>
      <c r="B1504" s="34">
        <v>45144.481689814813</v>
      </c>
      <c r="C1504" s="35">
        <v>45144.490729166668</v>
      </c>
      <c r="D1504" s="2" t="s">
        <v>10</v>
      </c>
      <c r="E1504" s="2" t="s">
        <v>11</v>
      </c>
      <c r="F1504" s="2" t="s">
        <v>19</v>
      </c>
      <c r="G1504" s="2" t="s">
        <v>15</v>
      </c>
      <c r="H1504" s="84" t="str">
        <f t="shared" si="23"/>
        <v>Reason Unknown</v>
      </c>
      <c r="I1504" s="63">
        <f>(tbl_raw_data[[#This Row],[Date Actioned]])-(tbl_raw_data[[#This Row],[Date Tagged]])</f>
        <v>9.0393518548808061E-3</v>
      </c>
      <c r="J1504" s="66">
        <f>HOUR(tbl_raw_data[[#This Row],[time_taken]])*60+MINUTE(tbl_raw_data[[#This Row],[time_taken]])+SECOND(tbl_raw_data[[#This Row],[time_taken]])/60</f>
        <v>13.016666666666667</v>
      </c>
      <c r="K1504" s="68">
        <f>DATE(YEAR(tbl_raw_data[[#This Row],[Date Actioned]]),MONTH(tbl_raw_data[[#This Row],[Date Actioned]]),DAY(tbl_raw_data[[#This Row],[Date Actioned]]))</f>
        <v>45144</v>
      </c>
      <c r="L1504" s="65" t="str">
        <f>UPPER(TEXT(tbl_raw_data[[#This Row],[updated_date]],"MMMM"))</f>
        <v>AUGUST</v>
      </c>
      <c r="M1504" s="65" t="str">
        <f>"WEEK "&amp;IF(ROUNDUP(DAY(tbl_raw_data[[#This Row],[updated_date]])/7,0)=5,4,ROUNDUP(DAY(tbl_raw_data[[#This Row],[updated_date]])/7,0))</f>
        <v>WEEK 1</v>
      </c>
      <c r="N1504" s="71" t="str">
        <f>UPPER(VLOOKUP(tbl_raw_data[[#This Row],[Analyst]],settings!$A$1:$B$15,2,0))</f>
        <v>NAVED</v>
      </c>
      <c r="O1504" s="71" t="str">
        <f>TRIM(UPPER(tbl_raw_data[[#This Row],[Outcome]]))</f>
        <v>APPROVE</v>
      </c>
      <c r="P1504" s="71" t="str">
        <f>TRIM(UPPER(tbl_raw_data[[#This Row],[Queue Name]]))</f>
        <v>CONSUMER EXISTING</v>
      </c>
      <c r="Q1504" s="71" t="str">
        <f>IF(tbl_raw_data[[#This Row],[time_taken_in_min]]&lt;=settings!$D$2,"SLA_MET","SLA_NOT_MET")</f>
        <v>SLA_MET</v>
      </c>
    </row>
    <row r="1505" spans="1:17" hidden="1" x14ac:dyDescent="0.3">
      <c r="A1505" s="1" t="s">
        <v>2468</v>
      </c>
      <c r="B1505" s="36">
        <v>45144.482106481482</v>
      </c>
      <c r="C1505" s="39">
        <v>45144.484432870369</v>
      </c>
      <c r="D1505" s="8" t="s">
        <v>10</v>
      </c>
      <c r="E1505" s="8" t="s">
        <v>11</v>
      </c>
      <c r="F1505" s="8" t="s">
        <v>25</v>
      </c>
      <c r="G1505" s="8" t="s">
        <v>15</v>
      </c>
      <c r="H1505" s="84" t="str">
        <f t="shared" si="23"/>
        <v>Reason Unknown</v>
      </c>
      <c r="I1505" s="63">
        <f>(tbl_raw_data[[#This Row],[Date Actioned]])-(tbl_raw_data[[#This Row],[Date Tagged]])</f>
        <v>2.3263888870133087E-3</v>
      </c>
      <c r="J1505" s="66">
        <f>HOUR(tbl_raw_data[[#This Row],[time_taken]])*60+MINUTE(tbl_raw_data[[#This Row],[time_taken]])+SECOND(tbl_raw_data[[#This Row],[time_taken]])/60</f>
        <v>3.35</v>
      </c>
      <c r="K1505" s="68">
        <f>DATE(YEAR(tbl_raw_data[[#This Row],[Date Actioned]]),MONTH(tbl_raw_data[[#This Row],[Date Actioned]]),DAY(tbl_raw_data[[#This Row],[Date Actioned]]))</f>
        <v>45144</v>
      </c>
      <c r="L1505" s="65" t="str">
        <f>UPPER(TEXT(tbl_raw_data[[#This Row],[updated_date]],"MMMM"))</f>
        <v>AUGUST</v>
      </c>
      <c r="M1505" s="65" t="str">
        <f>"WEEK "&amp;IF(ROUNDUP(DAY(tbl_raw_data[[#This Row],[updated_date]])/7,0)=5,4,ROUNDUP(DAY(tbl_raw_data[[#This Row],[updated_date]])/7,0))</f>
        <v>WEEK 1</v>
      </c>
      <c r="N1505" s="71" t="str">
        <f>UPPER(VLOOKUP(tbl_raw_data[[#This Row],[Analyst]],settings!$A$1:$B$15,2,0))</f>
        <v>ASIF</v>
      </c>
      <c r="O1505" s="71" t="str">
        <f>TRIM(UPPER(tbl_raw_data[[#This Row],[Outcome]]))</f>
        <v>APPROVE</v>
      </c>
      <c r="P1505" s="71" t="str">
        <f>TRIM(UPPER(tbl_raw_data[[#This Row],[Queue Name]]))</f>
        <v>CONSUMER EXISTING</v>
      </c>
      <c r="Q1505" s="71" t="str">
        <f>IF(tbl_raw_data[[#This Row],[time_taken_in_min]]&lt;=settings!$D$2,"SLA_MET","SLA_NOT_MET")</f>
        <v>SLA_MET</v>
      </c>
    </row>
    <row r="1506" spans="1:17" hidden="1" x14ac:dyDescent="0.3">
      <c r="A1506" s="5" t="s">
        <v>2469</v>
      </c>
      <c r="B1506" s="34">
        <v>45144.483726851853</v>
      </c>
      <c r="C1506" s="35">
        <v>45144.487083333333</v>
      </c>
      <c r="D1506" s="2" t="s">
        <v>10</v>
      </c>
      <c r="E1506" s="2" t="s">
        <v>11</v>
      </c>
      <c r="F1506" s="2" t="s">
        <v>24</v>
      </c>
      <c r="G1506" s="2" t="s">
        <v>26</v>
      </c>
      <c r="H1506" s="84" t="str">
        <f t="shared" si="23"/>
        <v>Reason Unknown</v>
      </c>
      <c r="I1506" s="63">
        <f>(tbl_raw_data[[#This Row],[Date Actioned]])-(tbl_raw_data[[#This Row],[Date Tagged]])</f>
        <v>3.3564814802957699E-3</v>
      </c>
      <c r="J1506" s="66">
        <f>HOUR(tbl_raw_data[[#This Row],[time_taken]])*60+MINUTE(tbl_raw_data[[#This Row],[time_taken]])+SECOND(tbl_raw_data[[#This Row],[time_taken]])/60</f>
        <v>4.833333333333333</v>
      </c>
      <c r="K1506" s="68">
        <f>DATE(YEAR(tbl_raw_data[[#This Row],[Date Actioned]]),MONTH(tbl_raw_data[[#This Row],[Date Actioned]]),DAY(tbl_raw_data[[#This Row],[Date Actioned]]))</f>
        <v>45144</v>
      </c>
      <c r="L1506" s="65" t="str">
        <f>UPPER(TEXT(tbl_raw_data[[#This Row],[updated_date]],"MMMM"))</f>
        <v>AUGUST</v>
      </c>
      <c r="M1506" s="65" t="str">
        <f>"WEEK "&amp;IF(ROUNDUP(DAY(tbl_raw_data[[#This Row],[updated_date]])/7,0)=5,4,ROUNDUP(DAY(tbl_raw_data[[#This Row],[updated_date]])/7,0))</f>
        <v>WEEK 1</v>
      </c>
      <c r="N1506" s="71" t="str">
        <f>UPPER(VLOOKUP(tbl_raw_data[[#This Row],[Analyst]],settings!$A$1:$B$15,2,0))</f>
        <v>SAM</v>
      </c>
      <c r="O1506" s="71" t="str">
        <f>TRIM(UPPER(tbl_raw_data[[#This Row],[Outcome]]))</f>
        <v>APPROVE</v>
      </c>
      <c r="P1506" s="71" t="str">
        <f>TRIM(UPPER(tbl_raw_data[[#This Row],[Queue Name]]))</f>
        <v>CONSUMER EXISTING</v>
      </c>
      <c r="Q1506" s="71" t="str">
        <f>IF(tbl_raw_data[[#This Row],[time_taken_in_min]]&lt;=settings!$D$2,"SLA_MET","SLA_NOT_MET")</f>
        <v>SLA_MET</v>
      </c>
    </row>
    <row r="1507" spans="1:17" hidden="1" x14ac:dyDescent="0.3">
      <c r="A1507" s="7" t="s">
        <v>2470</v>
      </c>
      <c r="B1507" s="36">
        <v>45144.484502314815</v>
      </c>
      <c r="C1507" s="39">
        <v>45144.490659722222</v>
      </c>
      <c r="D1507" s="8" t="s">
        <v>10</v>
      </c>
      <c r="E1507" s="8" t="s">
        <v>18</v>
      </c>
      <c r="F1507" s="8" t="s">
        <v>22</v>
      </c>
      <c r="G1507" s="8" t="s">
        <v>15</v>
      </c>
      <c r="H1507" s="84" t="str">
        <f t="shared" si="23"/>
        <v>Reason Unknown</v>
      </c>
      <c r="I1507" s="63">
        <f>(tbl_raw_data[[#This Row],[Date Actioned]])-(tbl_raw_data[[#This Row],[Date Tagged]])</f>
        <v>6.1574074061354622E-3</v>
      </c>
      <c r="J1507" s="66">
        <f>HOUR(tbl_raw_data[[#This Row],[time_taken]])*60+MINUTE(tbl_raw_data[[#This Row],[time_taken]])+SECOND(tbl_raw_data[[#This Row],[time_taken]])/60</f>
        <v>8.8666666666666671</v>
      </c>
      <c r="K1507" s="68">
        <f>DATE(YEAR(tbl_raw_data[[#This Row],[Date Actioned]]),MONTH(tbl_raw_data[[#This Row],[Date Actioned]]),DAY(tbl_raw_data[[#This Row],[Date Actioned]]))</f>
        <v>45144</v>
      </c>
      <c r="L1507" s="65" t="str">
        <f>UPPER(TEXT(tbl_raw_data[[#This Row],[updated_date]],"MMMM"))</f>
        <v>AUGUST</v>
      </c>
      <c r="M1507" s="65" t="str">
        <f>"WEEK "&amp;IF(ROUNDUP(DAY(tbl_raw_data[[#This Row],[updated_date]])/7,0)=5,4,ROUNDUP(DAY(tbl_raw_data[[#This Row],[updated_date]])/7,0))</f>
        <v>WEEK 1</v>
      </c>
      <c r="N1507" s="71" t="str">
        <f>UPPER(VLOOKUP(tbl_raw_data[[#This Row],[Analyst]],settings!$A$1:$B$15,2,0))</f>
        <v>ROHAN</v>
      </c>
      <c r="O1507" s="71" t="str">
        <f>TRIM(UPPER(tbl_raw_data[[#This Row],[Outcome]]))</f>
        <v>APPROVE</v>
      </c>
      <c r="P1507" s="71" t="str">
        <f>TRIM(UPPER(tbl_raw_data[[#This Row],[Queue Name]]))</f>
        <v>CONSUMER PRE BUREAU</v>
      </c>
      <c r="Q1507" s="71" t="str">
        <f>IF(tbl_raw_data[[#This Row],[time_taken_in_min]]&lt;=settings!$D$2,"SLA_MET","SLA_NOT_MET")</f>
        <v>SLA_MET</v>
      </c>
    </row>
    <row r="1508" spans="1:17" hidden="1" x14ac:dyDescent="0.3">
      <c r="A1508" s="1" t="s">
        <v>2471</v>
      </c>
      <c r="B1508" s="34">
        <v>45144.489027777781</v>
      </c>
      <c r="C1508" s="35">
        <v>45144.496851851851</v>
      </c>
      <c r="D1508" s="2" t="s">
        <v>15</v>
      </c>
      <c r="E1508" s="3" t="s">
        <v>8</v>
      </c>
      <c r="F1508" s="2" t="s">
        <v>114</v>
      </c>
      <c r="G1508" s="4"/>
      <c r="H1508" s="84" t="str">
        <f t="shared" si="23"/>
        <v>Reason Unknown</v>
      </c>
      <c r="I1508" s="63">
        <f>(tbl_raw_data[[#This Row],[Date Actioned]])-(tbl_raw_data[[#This Row],[Date Tagged]])</f>
        <v>7.8240740695036948E-3</v>
      </c>
      <c r="J1508" s="66">
        <f>HOUR(tbl_raw_data[[#This Row],[time_taken]])*60+MINUTE(tbl_raw_data[[#This Row],[time_taken]])+SECOND(tbl_raw_data[[#This Row],[time_taken]])/60</f>
        <v>11.266666666666667</v>
      </c>
      <c r="K1508" s="68">
        <f>DATE(YEAR(tbl_raw_data[[#This Row],[Date Actioned]]),MONTH(tbl_raw_data[[#This Row],[Date Actioned]]),DAY(tbl_raw_data[[#This Row],[Date Actioned]]))</f>
        <v>45144</v>
      </c>
      <c r="L1508" s="65" t="str">
        <f>UPPER(TEXT(tbl_raw_data[[#This Row],[updated_date]],"MMMM"))</f>
        <v>AUGUST</v>
      </c>
      <c r="M1508" s="65" t="str">
        <f>"WEEK "&amp;IF(ROUNDUP(DAY(tbl_raw_data[[#This Row],[updated_date]])/7,0)=5,4,ROUNDUP(DAY(tbl_raw_data[[#This Row],[updated_date]])/7,0))</f>
        <v>WEEK 1</v>
      </c>
      <c r="N1508" s="71" t="str">
        <f>UPPER(VLOOKUP(tbl_raw_data[[#This Row],[Analyst]],settings!$A$1:$B$15,2,0))</f>
        <v>FARDIN</v>
      </c>
      <c r="O1508" s="71" t="str">
        <f>TRIM(UPPER(tbl_raw_data[[#This Row],[Outcome]]))</f>
        <v>APPROVE</v>
      </c>
      <c r="P1508" s="71" t="str">
        <f>TRIM(UPPER(tbl_raw_data[[#This Row],[Queue Name]]))</f>
        <v>CONSUMER POST BUREAU</v>
      </c>
      <c r="Q1508" s="71" t="str">
        <f>IF(tbl_raw_data[[#This Row],[time_taken_in_min]]&lt;=settings!$D$2,"SLA_MET","SLA_NOT_MET")</f>
        <v>SLA_MET</v>
      </c>
    </row>
    <row r="1509" spans="1:17" hidden="1" x14ac:dyDescent="0.3">
      <c r="A1509" s="5" t="s">
        <v>2472</v>
      </c>
      <c r="B1509" s="36">
        <v>45144.490277777775</v>
      </c>
      <c r="C1509" s="39">
        <v>45144.494050925925</v>
      </c>
      <c r="D1509" s="8" t="s">
        <v>10</v>
      </c>
      <c r="E1509" s="8" t="s">
        <v>18</v>
      </c>
      <c r="F1509" s="8" t="s">
        <v>17</v>
      </c>
      <c r="G1509" s="8" t="s">
        <v>15</v>
      </c>
      <c r="H1509" s="84" t="str">
        <f t="shared" si="23"/>
        <v>Reason Unknown</v>
      </c>
      <c r="I1509" s="63">
        <f>(tbl_raw_data[[#This Row],[Date Actioned]])-(tbl_raw_data[[#This Row],[Date Tagged]])</f>
        <v>3.7731481497758068E-3</v>
      </c>
      <c r="J1509" s="66">
        <f>HOUR(tbl_raw_data[[#This Row],[time_taken]])*60+MINUTE(tbl_raw_data[[#This Row],[time_taken]])+SECOND(tbl_raw_data[[#This Row],[time_taken]])/60</f>
        <v>5.4333333333333336</v>
      </c>
      <c r="K1509" s="68">
        <f>DATE(YEAR(tbl_raw_data[[#This Row],[Date Actioned]]),MONTH(tbl_raw_data[[#This Row],[Date Actioned]]),DAY(tbl_raw_data[[#This Row],[Date Actioned]]))</f>
        <v>45144</v>
      </c>
      <c r="L1509" s="65" t="str">
        <f>UPPER(TEXT(tbl_raw_data[[#This Row],[updated_date]],"MMMM"))</f>
        <v>AUGUST</v>
      </c>
      <c r="M1509" s="65" t="str">
        <f>"WEEK "&amp;IF(ROUNDUP(DAY(tbl_raw_data[[#This Row],[updated_date]])/7,0)=5,4,ROUNDUP(DAY(tbl_raw_data[[#This Row],[updated_date]])/7,0))</f>
        <v>WEEK 1</v>
      </c>
      <c r="N1509" s="71" t="str">
        <f>UPPER(VLOOKUP(tbl_raw_data[[#This Row],[Analyst]],settings!$A$1:$B$15,2,0))</f>
        <v>MERCEDES</v>
      </c>
      <c r="O1509" s="71" t="str">
        <f>TRIM(UPPER(tbl_raw_data[[#This Row],[Outcome]]))</f>
        <v>APPROVE</v>
      </c>
      <c r="P1509" s="71" t="str">
        <f>TRIM(UPPER(tbl_raw_data[[#This Row],[Queue Name]]))</f>
        <v>CONSUMER PRE BUREAU</v>
      </c>
      <c r="Q1509" s="71" t="str">
        <f>IF(tbl_raw_data[[#This Row],[time_taken_in_min]]&lt;=settings!$D$2,"SLA_MET","SLA_NOT_MET")</f>
        <v>SLA_MET</v>
      </c>
    </row>
    <row r="1510" spans="1:17" hidden="1" x14ac:dyDescent="0.3">
      <c r="A1510" s="7" t="s">
        <v>2473</v>
      </c>
      <c r="B1510" s="34">
        <v>45144.498217592591</v>
      </c>
      <c r="C1510" s="35">
        <v>45144.50105324074</v>
      </c>
      <c r="D1510" s="2" t="s">
        <v>10</v>
      </c>
      <c r="E1510" s="2" t="s">
        <v>11</v>
      </c>
      <c r="F1510" s="2" t="s">
        <v>206</v>
      </c>
      <c r="G1510" s="2" t="s">
        <v>15</v>
      </c>
      <c r="H1510" s="84" t="str">
        <f t="shared" si="23"/>
        <v>Reason Unknown</v>
      </c>
      <c r="I1510" s="63">
        <f>(tbl_raw_data[[#This Row],[Date Actioned]])-(tbl_raw_data[[#This Row],[Date Tagged]])</f>
        <v>2.8356481489026919E-3</v>
      </c>
      <c r="J1510" s="66">
        <f>HOUR(tbl_raw_data[[#This Row],[time_taken]])*60+MINUTE(tbl_raw_data[[#This Row],[time_taken]])+SECOND(tbl_raw_data[[#This Row],[time_taken]])/60</f>
        <v>4.083333333333333</v>
      </c>
      <c r="K1510" s="68">
        <f>DATE(YEAR(tbl_raw_data[[#This Row],[Date Actioned]]),MONTH(tbl_raw_data[[#This Row],[Date Actioned]]),DAY(tbl_raw_data[[#This Row],[Date Actioned]]))</f>
        <v>45144</v>
      </c>
      <c r="L1510" s="65" t="str">
        <f>UPPER(TEXT(tbl_raw_data[[#This Row],[updated_date]],"MMMM"))</f>
        <v>AUGUST</v>
      </c>
      <c r="M1510" s="65" t="str">
        <f>"WEEK "&amp;IF(ROUNDUP(DAY(tbl_raw_data[[#This Row],[updated_date]])/7,0)=5,4,ROUNDUP(DAY(tbl_raw_data[[#This Row],[updated_date]])/7,0))</f>
        <v>WEEK 1</v>
      </c>
      <c r="N1510" s="71" t="str">
        <f>UPPER(VLOOKUP(tbl_raw_data[[#This Row],[Analyst]],settings!$A$1:$B$15,2,0))</f>
        <v>HARDIK</v>
      </c>
      <c r="O1510" s="71" t="str">
        <f>TRIM(UPPER(tbl_raw_data[[#This Row],[Outcome]]))</f>
        <v>APPROVE</v>
      </c>
      <c r="P1510" s="71" t="str">
        <f>TRIM(UPPER(tbl_raw_data[[#This Row],[Queue Name]]))</f>
        <v>CONSUMER EXISTING</v>
      </c>
      <c r="Q1510" s="71" t="str">
        <f>IF(tbl_raw_data[[#This Row],[time_taken_in_min]]&lt;=settings!$D$2,"SLA_MET","SLA_NOT_MET")</f>
        <v>SLA_MET</v>
      </c>
    </row>
    <row r="1511" spans="1:17" hidden="1" x14ac:dyDescent="0.3">
      <c r="A1511" s="1" t="s">
        <v>2474</v>
      </c>
      <c r="B1511" s="36">
        <v>45144.501354166663</v>
      </c>
      <c r="C1511" s="39">
        <v>45144.507314814815</v>
      </c>
      <c r="D1511" s="8" t="s">
        <v>10</v>
      </c>
      <c r="E1511" s="8" t="s">
        <v>11</v>
      </c>
      <c r="F1511" s="8" t="s">
        <v>25</v>
      </c>
      <c r="G1511" s="8" t="s">
        <v>15</v>
      </c>
      <c r="H1511" s="84" t="str">
        <f t="shared" si="23"/>
        <v>Reason Unknown</v>
      </c>
      <c r="I1511" s="63">
        <f>(tbl_raw_data[[#This Row],[Date Actioned]])-(tbl_raw_data[[#This Row],[Date Tagged]])</f>
        <v>5.9606481518130749E-3</v>
      </c>
      <c r="J1511" s="66">
        <f>HOUR(tbl_raw_data[[#This Row],[time_taken]])*60+MINUTE(tbl_raw_data[[#This Row],[time_taken]])+SECOND(tbl_raw_data[[#This Row],[time_taken]])/60</f>
        <v>8.5833333333333339</v>
      </c>
      <c r="K1511" s="68">
        <f>DATE(YEAR(tbl_raw_data[[#This Row],[Date Actioned]]),MONTH(tbl_raw_data[[#This Row],[Date Actioned]]),DAY(tbl_raw_data[[#This Row],[Date Actioned]]))</f>
        <v>45144</v>
      </c>
      <c r="L1511" s="65" t="str">
        <f>UPPER(TEXT(tbl_raw_data[[#This Row],[updated_date]],"MMMM"))</f>
        <v>AUGUST</v>
      </c>
      <c r="M1511" s="65" t="str">
        <f>"WEEK "&amp;IF(ROUNDUP(DAY(tbl_raw_data[[#This Row],[updated_date]])/7,0)=5,4,ROUNDUP(DAY(tbl_raw_data[[#This Row],[updated_date]])/7,0))</f>
        <v>WEEK 1</v>
      </c>
      <c r="N1511" s="71" t="str">
        <f>UPPER(VLOOKUP(tbl_raw_data[[#This Row],[Analyst]],settings!$A$1:$B$15,2,0))</f>
        <v>ASIF</v>
      </c>
      <c r="O1511" s="71" t="str">
        <f>TRIM(UPPER(tbl_raw_data[[#This Row],[Outcome]]))</f>
        <v>APPROVE</v>
      </c>
      <c r="P1511" s="71" t="str">
        <f>TRIM(UPPER(tbl_raw_data[[#This Row],[Queue Name]]))</f>
        <v>CONSUMER EXISTING</v>
      </c>
      <c r="Q1511" s="71" t="str">
        <f>IF(tbl_raw_data[[#This Row],[time_taken_in_min]]&lt;=settings!$D$2,"SLA_MET","SLA_NOT_MET")</f>
        <v>SLA_MET</v>
      </c>
    </row>
    <row r="1512" spans="1:17" hidden="1" x14ac:dyDescent="0.3">
      <c r="A1512" s="5" t="s">
        <v>2475</v>
      </c>
      <c r="B1512" s="34">
        <v>45144.501944444448</v>
      </c>
      <c r="C1512" s="35">
        <v>45144.508344907408</v>
      </c>
      <c r="D1512" s="2" t="s">
        <v>10</v>
      </c>
      <c r="E1512" s="2" t="s">
        <v>11</v>
      </c>
      <c r="F1512" s="2" t="s">
        <v>24</v>
      </c>
      <c r="G1512" s="2" t="s">
        <v>15</v>
      </c>
      <c r="H1512" s="84" t="str">
        <f t="shared" si="23"/>
        <v>Reason Unknown</v>
      </c>
      <c r="I1512" s="63">
        <f>(tbl_raw_data[[#This Row],[Date Actioned]])-(tbl_raw_data[[#This Row],[Date Tagged]])</f>
        <v>6.4004629603005014E-3</v>
      </c>
      <c r="J1512" s="66">
        <f>HOUR(tbl_raw_data[[#This Row],[time_taken]])*60+MINUTE(tbl_raw_data[[#This Row],[time_taken]])+SECOND(tbl_raw_data[[#This Row],[time_taken]])/60</f>
        <v>9.2166666666666668</v>
      </c>
      <c r="K1512" s="68">
        <f>DATE(YEAR(tbl_raw_data[[#This Row],[Date Actioned]]),MONTH(tbl_raw_data[[#This Row],[Date Actioned]]),DAY(tbl_raw_data[[#This Row],[Date Actioned]]))</f>
        <v>45144</v>
      </c>
      <c r="L1512" s="65" t="str">
        <f>UPPER(TEXT(tbl_raw_data[[#This Row],[updated_date]],"MMMM"))</f>
        <v>AUGUST</v>
      </c>
      <c r="M1512" s="65" t="str">
        <f>"WEEK "&amp;IF(ROUNDUP(DAY(tbl_raw_data[[#This Row],[updated_date]])/7,0)=5,4,ROUNDUP(DAY(tbl_raw_data[[#This Row],[updated_date]])/7,0))</f>
        <v>WEEK 1</v>
      </c>
      <c r="N1512" s="71" t="str">
        <f>UPPER(VLOOKUP(tbl_raw_data[[#This Row],[Analyst]],settings!$A$1:$B$15,2,0))</f>
        <v>SAM</v>
      </c>
      <c r="O1512" s="71" t="str">
        <f>TRIM(UPPER(tbl_raw_data[[#This Row],[Outcome]]))</f>
        <v>APPROVE</v>
      </c>
      <c r="P1512" s="71" t="str">
        <f>TRIM(UPPER(tbl_raw_data[[#This Row],[Queue Name]]))</f>
        <v>CONSUMER EXISTING</v>
      </c>
      <c r="Q1512" s="71" t="str">
        <f>IF(tbl_raw_data[[#This Row],[time_taken_in_min]]&lt;=settings!$D$2,"SLA_MET","SLA_NOT_MET")</f>
        <v>SLA_MET</v>
      </c>
    </row>
    <row r="1513" spans="1:17" hidden="1" x14ac:dyDescent="0.3">
      <c r="A1513" s="7" t="s">
        <v>2476</v>
      </c>
      <c r="B1513" s="36">
        <v>45144.513912037037</v>
      </c>
      <c r="C1513" s="39">
        <v>45144.519803240742</v>
      </c>
      <c r="D1513" s="8" t="s">
        <v>10</v>
      </c>
      <c r="E1513" s="8" t="s">
        <v>11</v>
      </c>
      <c r="F1513" s="8" t="s">
        <v>25</v>
      </c>
      <c r="G1513" s="8" t="s">
        <v>15</v>
      </c>
      <c r="H1513" s="84" t="str">
        <f t="shared" si="23"/>
        <v>Reason Unknown</v>
      </c>
      <c r="I1513" s="63">
        <f>(tbl_raw_data[[#This Row],[Date Actioned]])-(tbl_raw_data[[#This Row],[Date Tagged]])</f>
        <v>5.8912037056870759E-3</v>
      </c>
      <c r="J1513" s="66">
        <f>HOUR(tbl_raw_data[[#This Row],[time_taken]])*60+MINUTE(tbl_raw_data[[#This Row],[time_taken]])+SECOND(tbl_raw_data[[#This Row],[time_taken]])/60</f>
        <v>8.4833333333333325</v>
      </c>
      <c r="K1513" s="68">
        <f>DATE(YEAR(tbl_raw_data[[#This Row],[Date Actioned]]),MONTH(tbl_raw_data[[#This Row],[Date Actioned]]),DAY(tbl_raw_data[[#This Row],[Date Actioned]]))</f>
        <v>45144</v>
      </c>
      <c r="L1513" s="65" t="str">
        <f>UPPER(TEXT(tbl_raw_data[[#This Row],[updated_date]],"MMMM"))</f>
        <v>AUGUST</v>
      </c>
      <c r="M1513" s="65" t="str">
        <f>"WEEK "&amp;IF(ROUNDUP(DAY(tbl_raw_data[[#This Row],[updated_date]])/7,0)=5,4,ROUNDUP(DAY(tbl_raw_data[[#This Row],[updated_date]])/7,0))</f>
        <v>WEEK 1</v>
      </c>
      <c r="N1513" s="71" t="str">
        <f>UPPER(VLOOKUP(tbl_raw_data[[#This Row],[Analyst]],settings!$A$1:$B$15,2,0))</f>
        <v>ASIF</v>
      </c>
      <c r="O1513" s="71" t="str">
        <f>TRIM(UPPER(tbl_raw_data[[#This Row],[Outcome]]))</f>
        <v>APPROVE</v>
      </c>
      <c r="P1513" s="71" t="str">
        <f>TRIM(UPPER(tbl_raw_data[[#This Row],[Queue Name]]))</f>
        <v>CONSUMER EXISTING</v>
      </c>
      <c r="Q1513" s="71" t="str">
        <f>IF(tbl_raw_data[[#This Row],[time_taken_in_min]]&lt;=settings!$D$2,"SLA_MET","SLA_NOT_MET")</f>
        <v>SLA_MET</v>
      </c>
    </row>
    <row r="1514" spans="1:17" hidden="1" x14ac:dyDescent="0.3">
      <c r="A1514" s="1" t="s">
        <v>2477</v>
      </c>
      <c r="B1514" s="34">
        <v>45144.516377314816</v>
      </c>
      <c r="C1514" s="35">
        <v>45144.525104166663</v>
      </c>
      <c r="D1514" s="2" t="s">
        <v>15</v>
      </c>
      <c r="E1514" s="3" t="s">
        <v>11</v>
      </c>
      <c r="F1514" s="2" t="s">
        <v>24</v>
      </c>
      <c r="G1514" s="4"/>
      <c r="H1514" s="84" t="str">
        <f t="shared" si="23"/>
        <v>Reason Unknown</v>
      </c>
      <c r="I1514" s="63">
        <f>(tbl_raw_data[[#This Row],[Date Actioned]])-(tbl_raw_data[[#This Row],[Date Tagged]])</f>
        <v>8.7268518473138101E-3</v>
      </c>
      <c r="J1514" s="66">
        <f>HOUR(tbl_raw_data[[#This Row],[time_taken]])*60+MINUTE(tbl_raw_data[[#This Row],[time_taken]])+SECOND(tbl_raw_data[[#This Row],[time_taken]])/60</f>
        <v>12.566666666666666</v>
      </c>
      <c r="K1514" s="68">
        <f>DATE(YEAR(tbl_raw_data[[#This Row],[Date Actioned]]),MONTH(tbl_raw_data[[#This Row],[Date Actioned]]),DAY(tbl_raw_data[[#This Row],[Date Actioned]]))</f>
        <v>45144</v>
      </c>
      <c r="L1514" s="65" t="str">
        <f>UPPER(TEXT(tbl_raw_data[[#This Row],[updated_date]],"MMMM"))</f>
        <v>AUGUST</v>
      </c>
      <c r="M1514" s="65" t="str">
        <f>"WEEK "&amp;IF(ROUNDUP(DAY(tbl_raw_data[[#This Row],[updated_date]])/7,0)=5,4,ROUNDUP(DAY(tbl_raw_data[[#This Row],[updated_date]])/7,0))</f>
        <v>WEEK 1</v>
      </c>
      <c r="N1514" s="71" t="str">
        <f>UPPER(VLOOKUP(tbl_raw_data[[#This Row],[Analyst]],settings!$A$1:$B$15,2,0))</f>
        <v>SAM</v>
      </c>
      <c r="O1514" s="71" t="str">
        <f>TRIM(UPPER(tbl_raw_data[[#This Row],[Outcome]]))</f>
        <v>APPROVE</v>
      </c>
      <c r="P1514" s="71" t="str">
        <f>TRIM(UPPER(tbl_raw_data[[#This Row],[Queue Name]]))</f>
        <v>CONSUMER EXISTING</v>
      </c>
      <c r="Q1514" s="71" t="str">
        <f>IF(tbl_raw_data[[#This Row],[time_taken_in_min]]&lt;=settings!$D$2,"SLA_MET","SLA_NOT_MET")</f>
        <v>SLA_MET</v>
      </c>
    </row>
    <row r="1515" spans="1:17" hidden="1" x14ac:dyDescent="0.3">
      <c r="A1515" s="5" t="s">
        <v>2478</v>
      </c>
      <c r="B1515" s="36">
        <v>45144.524050925924</v>
      </c>
      <c r="C1515" s="39">
        <v>45144.529027777775</v>
      </c>
      <c r="D1515" s="8" t="s">
        <v>10</v>
      </c>
      <c r="E1515" s="8" t="s">
        <v>11</v>
      </c>
      <c r="F1515" s="8" t="s">
        <v>206</v>
      </c>
      <c r="G1515" s="8" t="s">
        <v>15</v>
      </c>
      <c r="H1515" s="84" t="str">
        <f t="shared" si="23"/>
        <v>Reason Unknown</v>
      </c>
      <c r="I1515" s="63">
        <f>(tbl_raw_data[[#This Row],[Date Actioned]])-(tbl_raw_data[[#This Row],[Date Tagged]])</f>
        <v>4.9768518510973081E-3</v>
      </c>
      <c r="J1515" s="66">
        <f>HOUR(tbl_raw_data[[#This Row],[time_taken]])*60+MINUTE(tbl_raw_data[[#This Row],[time_taken]])+SECOND(tbl_raw_data[[#This Row],[time_taken]])/60</f>
        <v>7.166666666666667</v>
      </c>
      <c r="K1515" s="68">
        <f>DATE(YEAR(tbl_raw_data[[#This Row],[Date Actioned]]),MONTH(tbl_raw_data[[#This Row],[Date Actioned]]),DAY(tbl_raw_data[[#This Row],[Date Actioned]]))</f>
        <v>45144</v>
      </c>
      <c r="L1515" s="65" t="str">
        <f>UPPER(TEXT(tbl_raw_data[[#This Row],[updated_date]],"MMMM"))</f>
        <v>AUGUST</v>
      </c>
      <c r="M1515" s="65" t="str">
        <f>"WEEK "&amp;IF(ROUNDUP(DAY(tbl_raw_data[[#This Row],[updated_date]])/7,0)=5,4,ROUNDUP(DAY(tbl_raw_data[[#This Row],[updated_date]])/7,0))</f>
        <v>WEEK 1</v>
      </c>
      <c r="N1515" s="71" t="str">
        <f>UPPER(VLOOKUP(tbl_raw_data[[#This Row],[Analyst]],settings!$A$1:$B$15,2,0))</f>
        <v>HARDIK</v>
      </c>
      <c r="O1515" s="71" t="str">
        <f>TRIM(UPPER(tbl_raw_data[[#This Row],[Outcome]]))</f>
        <v>APPROVE</v>
      </c>
      <c r="P1515" s="71" t="str">
        <f>TRIM(UPPER(tbl_raw_data[[#This Row],[Queue Name]]))</f>
        <v>CONSUMER EXISTING</v>
      </c>
      <c r="Q1515" s="71" t="str">
        <f>IF(tbl_raw_data[[#This Row],[time_taken_in_min]]&lt;=settings!$D$2,"SLA_MET","SLA_NOT_MET")</f>
        <v>SLA_MET</v>
      </c>
    </row>
    <row r="1516" spans="1:17" hidden="1" x14ac:dyDescent="0.3">
      <c r="A1516" s="7" t="s">
        <v>2479</v>
      </c>
      <c r="B1516" s="34">
        <v>45144.524097222224</v>
      </c>
      <c r="C1516" s="35">
        <v>45144.528993055559</v>
      </c>
      <c r="D1516" s="2" t="s">
        <v>15</v>
      </c>
      <c r="E1516" s="3" t="s">
        <v>11</v>
      </c>
      <c r="F1516" s="2" t="s">
        <v>24</v>
      </c>
      <c r="G1516" s="4"/>
      <c r="H1516" s="84" t="str">
        <f t="shared" si="23"/>
        <v>Reason Unknown</v>
      </c>
      <c r="I1516" s="63">
        <f>(tbl_raw_data[[#This Row],[Date Actioned]])-(tbl_raw_data[[#This Row],[Date Tagged]])</f>
        <v>4.8958333354676142E-3</v>
      </c>
      <c r="J1516" s="66">
        <f>HOUR(tbl_raw_data[[#This Row],[time_taken]])*60+MINUTE(tbl_raw_data[[#This Row],[time_taken]])+SECOND(tbl_raw_data[[#This Row],[time_taken]])/60</f>
        <v>7.05</v>
      </c>
      <c r="K1516" s="68">
        <f>DATE(YEAR(tbl_raw_data[[#This Row],[Date Actioned]]),MONTH(tbl_raw_data[[#This Row],[Date Actioned]]),DAY(tbl_raw_data[[#This Row],[Date Actioned]]))</f>
        <v>45144</v>
      </c>
      <c r="L1516" s="65" t="str">
        <f>UPPER(TEXT(tbl_raw_data[[#This Row],[updated_date]],"MMMM"))</f>
        <v>AUGUST</v>
      </c>
      <c r="M1516" s="65" t="str">
        <f>"WEEK "&amp;IF(ROUNDUP(DAY(tbl_raw_data[[#This Row],[updated_date]])/7,0)=5,4,ROUNDUP(DAY(tbl_raw_data[[#This Row],[updated_date]])/7,0))</f>
        <v>WEEK 1</v>
      </c>
      <c r="N1516" s="71" t="str">
        <f>UPPER(VLOOKUP(tbl_raw_data[[#This Row],[Analyst]],settings!$A$1:$B$15,2,0))</f>
        <v>SAM</v>
      </c>
      <c r="O1516" s="71" t="str">
        <f>TRIM(UPPER(tbl_raw_data[[#This Row],[Outcome]]))</f>
        <v>APPROVE</v>
      </c>
      <c r="P1516" s="71" t="str">
        <f>TRIM(UPPER(tbl_raw_data[[#This Row],[Queue Name]]))</f>
        <v>CONSUMER EXISTING</v>
      </c>
      <c r="Q1516" s="71" t="str">
        <f>IF(tbl_raw_data[[#This Row],[time_taken_in_min]]&lt;=settings!$D$2,"SLA_MET","SLA_NOT_MET")</f>
        <v>SLA_MET</v>
      </c>
    </row>
    <row r="1517" spans="1:17" hidden="1" x14ac:dyDescent="0.3">
      <c r="A1517" s="1" t="s">
        <v>2480</v>
      </c>
      <c r="B1517" s="36">
        <v>45144.526377314818</v>
      </c>
      <c r="C1517" s="39">
        <v>45144.532430555555</v>
      </c>
      <c r="D1517" s="8" t="s">
        <v>10</v>
      </c>
      <c r="E1517" s="8" t="s">
        <v>11</v>
      </c>
      <c r="F1517" s="8" t="s">
        <v>25</v>
      </c>
      <c r="G1517" s="8" t="s">
        <v>23</v>
      </c>
      <c r="H1517" s="84" t="str">
        <f t="shared" si="23"/>
        <v>Reason Unknown</v>
      </c>
      <c r="I1517" s="63">
        <f>(tbl_raw_data[[#This Row],[Date Actioned]])-(tbl_raw_data[[#This Row],[Date Tagged]])</f>
        <v>6.0532407369464636E-3</v>
      </c>
      <c r="J1517" s="66">
        <f>HOUR(tbl_raw_data[[#This Row],[time_taken]])*60+MINUTE(tbl_raw_data[[#This Row],[time_taken]])+SECOND(tbl_raw_data[[#This Row],[time_taken]])/60</f>
        <v>8.7166666666666668</v>
      </c>
      <c r="K1517" s="68">
        <f>DATE(YEAR(tbl_raw_data[[#This Row],[Date Actioned]]),MONTH(tbl_raw_data[[#This Row],[Date Actioned]]),DAY(tbl_raw_data[[#This Row],[Date Actioned]]))</f>
        <v>45144</v>
      </c>
      <c r="L1517" s="65" t="str">
        <f>UPPER(TEXT(tbl_raw_data[[#This Row],[updated_date]],"MMMM"))</f>
        <v>AUGUST</v>
      </c>
      <c r="M1517" s="65" t="str">
        <f>"WEEK "&amp;IF(ROUNDUP(DAY(tbl_raw_data[[#This Row],[updated_date]])/7,0)=5,4,ROUNDUP(DAY(tbl_raw_data[[#This Row],[updated_date]])/7,0))</f>
        <v>WEEK 1</v>
      </c>
      <c r="N1517" s="71" t="str">
        <f>UPPER(VLOOKUP(tbl_raw_data[[#This Row],[Analyst]],settings!$A$1:$B$15,2,0))</f>
        <v>ASIF</v>
      </c>
      <c r="O1517" s="71" t="str">
        <f>TRIM(UPPER(tbl_raw_data[[#This Row],[Outcome]]))</f>
        <v>APPROVE</v>
      </c>
      <c r="P1517" s="71" t="str">
        <f>TRIM(UPPER(tbl_raw_data[[#This Row],[Queue Name]]))</f>
        <v>CONSUMER EXISTING</v>
      </c>
      <c r="Q1517" s="71" t="str">
        <f>IF(tbl_raw_data[[#This Row],[time_taken_in_min]]&lt;=settings!$D$2,"SLA_MET","SLA_NOT_MET")</f>
        <v>SLA_MET</v>
      </c>
    </row>
    <row r="1518" spans="1:17" hidden="1" x14ac:dyDescent="0.3">
      <c r="A1518" s="5" t="s">
        <v>2481</v>
      </c>
      <c r="B1518" s="34">
        <v>45144.52715277778</v>
      </c>
      <c r="C1518" s="35">
        <v>45144.542685185188</v>
      </c>
      <c r="D1518" s="2" t="s">
        <v>10</v>
      </c>
      <c r="E1518" s="2" t="s">
        <v>11</v>
      </c>
      <c r="F1518" s="2" t="s">
        <v>24</v>
      </c>
      <c r="G1518" s="2" t="s">
        <v>26</v>
      </c>
      <c r="H1518" s="84" t="str">
        <f t="shared" si="23"/>
        <v>Reason Unknown</v>
      </c>
      <c r="I1518" s="63">
        <f>(tbl_raw_data[[#This Row],[Date Actioned]])-(tbl_raw_data[[#This Row],[Date Tagged]])</f>
        <v>1.5532407407590654E-2</v>
      </c>
      <c r="J1518" s="66">
        <f>HOUR(tbl_raw_data[[#This Row],[time_taken]])*60+MINUTE(tbl_raw_data[[#This Row],[time_taken]])+SECOND(tbl_raw_data[[#This Row],[time_taken]])/60</f>
        <v>22.366666666666667</v>
      </c>
      <c r="K1518" s="68">
        <f>DATE(YEAR(tbl_raw_data[[#This Row],[Date Actioned]]),MONTH(tbl_raw_data[[#This Row],[Date Actioned]]),DAY(tbl_raw_data[[#This Row],[Date Actioned]]))</f>
        <v>45144</v>
      </c>
      <c r="L1518" s="65" t="str">
        <f>UPPER(TEXT(tbl_raw_data[[#This Row],[updated_date]],"MMMM"))</f>
        <v>AUGUST</v>
      </c>
      <c r="M1518" s="65" t="str">
        <f>"WEEK "&amp;IF(ROUNDUP(DAY(tbl_raw_data[[#This Row],[updated_date]])/7,0)=5,4,ROUNDUP(DAY(tbl_raw_data[[#This Row],[updated_date]])/7,0))</f>
        <v>WEEK 1</v>
      </c>
      <c r="N1518" s="71" t="str">
        <f>UPPER(VLOOKUP(tbl_raw_data[[#This Row],[Analyst]],settings!$A$1:$B$15,2,0))</f>
        <v>SAM</v>
      </c>
      <c r="O1518" s="71" t="str">
        <f>TRIM(UPPER(tbl_raw_data[[#This Row],[Outcome]]))</f>
        <v>APPROVE</v>
      </c>
      <c r="P1518" s="71" t="str">
        <f>TRIM(UPPER(tbl_raw_data[[#This Row],[Queue Name]]))</f>
        <v>CONSUMER EXISTING</v>
      </c>
      <c r="Q1518" s="71" t="str">
        <f>IF(tbl_raw_data[[#This Row],[time_taken_in_min]]&lt;=settings!$D$2,"SLA_MET","SLA_NOT_MET")</f>
        <v>SLA_NOT_MET</v>
      </c>
    </row>
    <row r="1519" spans="1:17" hidden="1" x14ac:dyDescent="0.3">
      <c r="A1519" s="7" t="s">
        <v>2482</v>
      </c>
      <c r="B1519" s="36">
        <v>45144.533993055556</v>
      </c>
      <c r="C1519" s="39">
        <v>45144.537407407406</v>
      </c>
      <c r="D1519" s="8" t="s">
        <v>10</v>
      </c>
      <c r="E1519" s="8" t="s">
        <v>11</v>
      </c>
      <c r="F1519" s="8" t="s">
        <v>25</v>
      </c>
      <c r="G1519" s="8" t="s">
        <v>26</v>
      </c>
      <c r="H1519" s="84" t="str">
        <f t="shared" si="23"/>
        <v>Reason Unknown</v>
      </c>
      <c r="I1519" s="63">
        <f>(tbl_raw_data[[#This Row],[Date Actioned]])-(tbl_raw_data[[#This Row],[Date Tagged]])</f>
        <v>3.4143518496421166E-3</v>
      </c>
      <c r="J1519" s="66">
        <f>HOUR(tbl_raw_data[[#This Row],[time_taken]])*60+MINUTE(tbl_raw_data[[#This Row],[time_taken]])+SECOND(tbl_raw_data[[#This Row],[time_taken]])/60</f>
        <v>4.916666666666667</v>
      </c>
      <c r="K1519" s="68">
        <f>DATE(YEAR(tbl_raw_data[[#This Row],[Date Actioned]]),MONTH(tbl_raw_data[[#This Row],[Date Actioned]]),DAY(tbl_raw_data[[#This Row],[Date Actioned]]))</f>
        <v>45144</v>
      </c>
      <c r="L1519" s="65" t="str">
        <f>UPPER(TEXT(tbl_raw_data[[#This Row],[updated_date]],"MMMM"))</f>
        <v>AUGUST</v>
      </c>
      <c r="M1519" s="65" t="str">
        <f>"WEEK "&amp;IF(ROUNDUP(DAY(tbl_raw_data[[#This Row],[updated_date]])/7,0)=5,4,ROUNDUP(DAY(tbl_raw_data[[#This Row],[updated_date]])/7,0))</f>
        <v>WEEK 1</v>
      </c>
      <c r="N1519" s="71" t="str">
        <f>UPPER(VLOOKUP(tbl_raw_data[[#This Row],[Analyst]],settings!$A$1:$B$15,2,0))</f>
        <v>ASIF</v>
      </c>
      <c r="O1519" s="71" t="str">
        <f>TRIM(UPPER(tbl_raw_data[[#This Row],[Outcome]]))</f>
        <v>APPROVE</v>
      </c>
      <c r="P1519" s="71" t="str">
        <f>TRIM(UPPER(tbl_raw_data[[#This Row],[Queue Name]]))</f>
        <v>CONSUMER EXISTING</v>
      </c>
      <c r="Q1519" s="71" t="str">
        <f>IF(tbl_raw_data[[#This Row],[time_taken_in_min]]&lt;=settings!$D$2,"SLA_MET","SLA_NOT_MET")</f>
        <v>SLA_MET</v>
      </c>
    </row>
    <row r="1520" spans="1:17" hidden="1" x14ac:dyDescent="0.3">
      <c r="A1520" s="1" t="s">
        <v>2483</v>
      </c>
      <c r="B1520" s="34">
        <v>45144.536400462966</v>
      </c>
      <c r="C1520" s="35">
        <v>45144.549560185187</v>
      </c>
      <c r="D1520" s="2" t="s">
        <v>15</v>
      </c>
      <c r="E1520" s="3" t="s">
        <v>11</v>
      </c>
      <c r="F1520" s="2" t="s">
        <v>21</v>
      </c>
      <c r="G1520" s="4"/>
      <c r="H1520" s="84" t="str">
        <f t="shared" si="23"/>
        <v>Reason Unknown</v>
      </c>
      <c r="I1520" s="63">
        <f>(tbl_raw_data[[#This Row],[Date Actioned]])-(tbl_raw_data[[#This Row],[Date Tagged]])</f>
        <v>1.3159722220734693E-2</v>
      </c>
      <c r="J1520" s="66">
        <f>HOUR(tbl_raw_data[[#This Row],[time_taken]])*60+MINUTE(tbl_raw_data[[#This Row],[time_taken]])+SECOND(tbl_raw_data[[#This Row],[time_taken]])/60</f>
        <v>18.95</v>
      </c>
      <c r="K1520" s="68">
        <f>DATE(YEAR(tbl_raw_data[[#This Row],[Date Actioned]]),MONTH(tbl_raw_data[[#This Row],[Date Actioned]]),DAY(tbl_raw_data[[#This Row],[Date Actioned]]))</f>
        <v>45144</v>
      </c>
      <c r="L1520" s="65" t="str">
        <f>UPPER(TEXT(tbl_raw_data[[#This Row],[updated_date]],"MMMM"))</f>
        <v>AUGUST</v>
      </c>
      <c r="M1520" s="65" t="str">
        <f>"WEEK "&amp;IF(ROUNDUP(DAY(tbl_raw_data[[#This Row],[updated_date]])/7,0)=5,4,ROUNDUP(DAY(tbl_raw_data[[#This Row],[updated_date]])/7,0))</f>
        <v>WEEK 1</v>
      </c>
      <c r="N1520" s="71" t="str">
        <f>UPPER(VLOOKUP(tbl_raw_data[[#This Row],[Analyst]],settings!$A$1:$B$15,2,0))</f>
        <v>SHAHID</v>
      </c>
      <c r="O1520" s="71" t="str">
        <f>TRIM(UPPER(tbl_raw_data[[#This Row],[Outcome]]))</f>
        <v>APPROVE</v>
      </c>
      <c r="P1520" s="71" t="str">
        <f>TRIM(UPPER(tbl_raw_data[[#This Row],[Queue Name]]))</f>
        <v>CONSUMER EXISTING</v>
      </c>
      <c r="Q1520" s="71" t="str">
        <f>IF(tbl_raw_data[[#This Row],[time_taken_in_min]]&lt;=settings!$D$2,"SLA_MET","SLA_NOT_MET")</f>
        <v>SLA_MET</v>
      </c>
    </row>
    <row r="1521" spans="1:17" hidden="1" x14ac:dyDescent="0.3">
      <c r="A1521" s="5" t="s">
        <v>2484</v>
      </c>
      <c r="B1521" s="36">
        <v>45144.548125000001</v>
      </c>
      <c r="C1521" s="39">
        <v>45144.551388888889</v>
      </c>
      <c r="D1521" s="8" t="s">
        <v>10</v>
      </c>
      <c r="E1521" s="8" t="s">
        <v>18</v>
      </c>
      <c r="F1521" s="8" t="s">
        <v>25</v>
      </c>
      <c r="G1521" s="8" t="s">
        <v>120</v>
      </c>
      <c r="H1521" s="84" t="str">
        <f t="shared" si="23"/>
        <v>Reason Unknown</v>
      </c>
      <c r="I1521" s="63">
        <f>(tbl_raw_data[[#This Row],[Date Actioned]])-(tbl_raw_data[[#This Row],[Date Tagged]])</f>
        <v>3.2638888878864236E-3</v>
      </c>
      <c r="J1521" s="66">
        <f>HOUR(tbl_raw_data[[#This Row],[time_taken]])*60+MINUTE(tbl_raw_data[[#This Row],[time_taken]])+SECOND(tbl_raw_data[[#This Row],[time_taken]])/60</f>
        <v>4.7</v>
      </c>
      <c r="K1521" s="68">
        <f>DATE(YEAR(tbl_raw_data[[#This Row],[Date Actioned]]),MONTH(tbl_raw_data[[#This Row],[Date Actioned]]),DAY(tbl_raw_data[[#This Row],[Date Actioned]]))</f>
        <v>45144</v>
      </c>
      <c r="L1521" s="65" t="str">
        <f>UPPER(TEXT(tbl_raw_data[[#This Row],[updated_date]],"MMMM"))</f>
        <v>AUGUST</v>
      </c>
      <c r="M1521" s="65" t="str">
        <f>"WEEK "&amp;IF(ROUNDUP(DAY(tbl_raw_data[[#This Row],[updated_date]])/7,0)=5,4,ROUNDUP(DAY(tbl_raw_data[[#This Row],[updated_date]])/7,0))</f>
        <v>WEEK 1</v>
      </c>
      <c r="N1521" s="71" t="str">
        <f>UPPER(VLOOKUP(tbl_raw_data[[#This Row],[Analyst]],settings!$A$1:$B$15,2,0))</f>
        <v>ASIF</v>
      </c>
      <c r="O1521" s="71" t="str">
        <f>TRIM(UPPER(tbl_raw_data[[#This Row],[Outcome]]))</f>
        <v>APPROVE</v>
      </c>
      <c r="P1521" s="71" t="str">
        <f>TRIM(UPPER(tbl_raw_data[[#This Row],[Queue Name]]))</f>
        <v>CONSUMER PRE BUREAU</v>
      </c>
      <c r="Q1521" s="71" t="str">
        <f>IF(tbl_raw_data[[#This Row],[time_taken_in_min]]&lt;=settings!$D$2,"SLA_MET","SLA_NOT_MET")</f>
        <v>SLA_MET</v>
      </c>
    </row>
    <row r="1522" spans="1:17" hidden="1" x14ac:dyDescent="0.3">
      <c r="A1522" s="7" t="s">
        <v>2485</v>
      </c>
      <c r="B1522" s="34">
        <v>45144.555949074071</v>
      </c>
      <c r="C1522" s="35">
        <v>45144.564027777778</v>
      </c>
      <c r="D1522" s="2" t="s">
        <v>15</v>
      </c>
      <c r="E1522" s="3" t="s">
        <v>11</v>
      </c>
      <c r="F1522" s="2" t="s">
        <v>21</v>
      </c>
      <c r="G1522" s="4"/>
      <c r="H1522" s="84" t="str">
        <f t="shared" si="23"/>
        <v>Reason Unknown</v>
      </c>
      <c r="I1522" s="63">
        <f>(tbl_raw_data[[#This Row],[Date Actioned]])-(tbl_raw_data[[#This Row],[Date Tagged]])</f>
        <v>8.078703707724344E-3</v>
      </c>
      <c r="J1522" s="66">
        <f>HOUR(tbl_raw_data[[#This Row],[time_taken]])*60+MINUTE(tbl_raw_data[[#This Row],[time_taken]])+SECOND(tbl_raw_data[[#This Row],[time_taken]])/60</f>
        <v>11.633333333333333</v>
      </c>
      <c r="K1522" s="68">
        <f>DATE(YEAR(tbl_raw_data[[#This Row],[Date Actioned]]),MONTH(tbl_raw_data[[#This Row],[Date Actioned]]),DAY(tbl_raw_data[[#This Row],[Date Actioned]]))</f>
        <v>45144</v>
      </c>
      <c r="L1522" s="65" t="str">
        <f>UPPER(TEXT(tbl_raw_data[[#This Row],[updated_date]],"MMMM"))</f>
        <v>AUGUST</v>
      </c>
      <c r="M1522" s="65" t="str">
        <f>"WEEK "&amp;IF(ROUNDUP(DAY(tbl_raw_data[[#This Row],[updated_date]])/7,0)=5,4,ROUNDUP(DAY(tbl_raw_data[[#This Row],[updated_date]])/7,0))</f>
        <v>WEEK 1</v>
      </c>
      <c r="N1522" s="71" t="str">
        <f>UPPER(VLOOKUP(tbl_raw_data[[#This Row],[Analyst]],settings!$A$1:$B$15,2,0))</f>
        <v>SHAHID</v>
      </c>
      <c r="O1522" s="71" t="str">
        <f>TRIM(UPPER(tbl_raw_data[[#This Row],[Outcome]]))</f>
        <v>APPROVE</v>
      </c>
      <c r="P1522" s="71" t="str">
        <f>TRIM(UPPER(tbl_raw_data[[#This Row],[Queue Name]]))</f>
        <v>CONSUMER EXISTING</v>
      </c>
      <c r="Q1522" s="71" t="str">
        <f>IF(tbl_raw_data[[#This Row],[time_taken_in_min]]&lt;=settings!$D$2,"SLA_MET","SLA_NOT_MET")</f>
        <v>SLA_MET</v>
      </c>
    </row>
    <row r="1523" spans="1:17" hidden="1" x14ac:dyDescent="0.3">
      <c r="A1523" s="1" t="s">
        <v>2486</v>
      </c>
      <c r="B1523" s="36">
        <v>45144.559247685182</v>
      </c>
      <c r="C1523" s="39">
        <v>45144.57644675926</v>
      </c>
      <c r="D1523" s="8" t="s">
        <v>15</v>
      </c>
      <c r="E1523" s="6" t="s">
        <v>8</v>
      </c>
      <c r="F1523" s="8" t="s">
        <v>21</v>
      </c>
      <c r="G1523" s="9"/>
      <c r="H1523" s="84" t="str">
        <f t="shared" si="23"/>
        <v>Reason Unknown</v>
      </c>
      <c r="I1523" s="63">
        <f>(tbl_raw_data[[#This Row],[Date Actioned]])-(tbl_raw_data[[#This Row],[Date Tagged]])</f>
        <v>1.7199074078234844E-2</v>
      </c>
      <c r="J1523" s="66">
        <f>HOUR(tbl_raw_data[[#This Row],[time_taken]])*60+MINUTE(tbl_raw_data[[#This Row],[time_taken]])+SECOND(tbl_raw_data[[#This Row],[time_taken]])/60</f>
        <v>24.766666666666666</v>
      </c>
      <c r="K1523" s="68">
        <f>DATE(YEAR(tbl_raw_data[[#This Row],[Date Actioned]]),MONTH(tbl_raw_data[[#This Row],[Date Actioned]]),DAY(tbl_raw_data[[#This Row],[Date Actioned]]))</f>
        <v>45144</v>
      </c>
      <c r="L1523" s="65" t="str">
        <f>UPPER(TEXT(tbl_raw_data[[#This Row],[updated_date]],"MMMM"))</f>
        <v>AUGUST</v>
      </c>
      <c r="M1523" s="65" t="str">
        <f>"WEEK "&amp;IF(ROUNDUP(DAY(tbl_raw_data[[#This Row],[updated_date]])/7,0)=5,4,ROUNDUP(DAY(tbl_raw_data[[#This Row],[updated_date]])/7,0))</f>
        <v>WEEK 1</v>
      </c>
      <c r="N1523" s="71" t="str">
        <f>UPPER(VLOOKUP(tbl_raw_data[[#This Row],[Analyst]],settings!$A$1:$B$15,2,0))</f>
        <v>SHAHID</v>
      </c>
      <c r="O1523" s="71" t="str">
        <f>TRIM(UPPER(tbl_raw_data[[#This Row],[Outcome]]))</f>
        <v>APPROVE</v>
      </c>
      <c r="P1523" s="71" t="str">
        <f>TRIM(UPPER(tbl_raw_data[[#This Row],[Queue Name]]))</f>
        <v>CONSUMER POST BUREAU</v>
      </c>
      <c r="Q1523" s="71" t="str">
        <f>IF(tbl_raw_data[[#This Row],[time_taken_in_min]]&lt;=settings!$D$2,"SLA_MET","SLA_NOT_MET")</f>
        <v>SLA_NOT_MET</v>
      </c>
    </row>
    <row r="1524" spans="1:17" hidden="1" x14ac:dyDescent="0.3">
      <c r="A1524" s="5" t="s">
        <v>2487</v>
      </c>
      <c r="B1524" s="34">
        <v>45144.559340277781</v>
      </c>
      <c r="C1524" s="35">
        <v>45144.564722222225</v>
      </c>
      <c r="D1524" s="2" t="s">
        <v>10</v>
      </c>
      <c r="E1524" s="2" t="s">
        <v>11</v>
      </c>
      <c r="F1524" s="2" t="s">
        <v>206</v>
      </c>
      <c r="G1524" s="2" t="s">
        <v>15</v>
      </c>
      <c r="H1524" s="84" t="str">
        <f t="shared" si="23"/>
        <v>Reason Unknown</v>
      </c>
      <c r="I1524" s="63">
        <f>(tbl_raw_data[[#This Row],[Date Actioned]])-(tbl_raw_data[[#This Row],[Date Tagged]])</f>
        <v>5.3819444437976927E-3</v>
      </c>
      <c r="J1524" s="66">
        <f>HOUR(tbl_raw_data[[#This Row],[time_taken]])*60+MINUTE(tbl_raw_data[[#This Row],[time_taken]])+SECOND(tbl_raw_data[[#This Row],[time_taken]])/60</f>
        <v>7.75</v>
      </c>
      <c r="K1524" s="68">
        <f>DATE(YEAR(tbl_raw_data[[#This Row],[Date Actioned]]),MONTH(tbl_raw_data[[#This Row],[Date Actioned]]),DAY(tbl_raw_data[[#This Row],[Date Actioned]]))</f>
        <v>45144</v>
      </c>
      <c r="L1524" s="65" t="str">
        <f>UPPER(TEXT(tbl_raw_data[[#This Row],[updated_date]],"MMMM"))</f>
        <v>AUGUST</v>
      </c>
      <c r="M1524" s="65" t="str">
        <f>"WEEK "&amp;IF(ROUNDUP(DAY(tbl_raw_data[[#This Row],[updated_date]])/7,0)=5,4,ROUNDUP(DAY(tbl_raw_data[[#This Row],[updated_date]])/7,0))</f>
        <v>WEEK 1</v>
      </c>
      <c r="N1524" s="71" t="str">
        <f>UPPER(VLOOKUP(tbl_raw_data[[#This Row],[Analyst]],settings!$A$1:$B$15,2,0))</f>
        <v>HARDIK</v>
      </c>
      <c r="O1524" s="71" t="str">
        <f>TRIM(UPPER(tbl_raw_data[[#This Row],[Outcome]]))</f>
        <v>APPROVE</v>
      </c>
      <c r="P1524" s="71" t="str">
        <f>TRIM(UPPER(tbl_raw_data[[#This Row],[Queue Name]]))</f>
        <v>CONSUMER EXISTING</v>
      </c>
      <c r="Q1524" s="71" t="str">
        <f>IF(tbl_raw_data[[#This Row],[time_taken_in_min]]&lt;=settings!$D$2,"SLA_MET","SLA_NOT_MET")</f>
        <v>SLA_MET</v>
      </c>
    </row>
    <row r="1525" spans="1:17" hidden="1" x14ac:dyDescent="0.3">
      <c r="A1525" s="7" t="s">
        <v>2488</v>
      </c>
      <c r="B1525" s="36">
        <v>45144.563125000001</v>
      </c>
      <c r="C1525" s="39">
        <v>45144.569444444445</v>
      </c>
      <c r="D1525" s="8" t="s">
        <v>10</v>
      </c>
      <c r="E1525" s="8" t="s">
        <v>11</v>
      </c>
      <c r="F1525" s="8" t="s">
        <v>24</v>
      </c>
      <c r="G1525" s="8" t="s">
        <v>26</v>
      </c>
      <c r="H1525" s="84" t="str">
        <f t="shared" si="23"/>
        <v>Reason Unknown</v>
      </c>
      <c r="I1525" s="63">
        <f>(tbl_raw_data[[#This Row],[Date Actioned]])-(tbl_raw_data[[#This Row],[Date Tagged]])</f>
        <v>6.3194444446708076E-3</v>
      </c>
      <c r="J1525" s="66">
        <f>HOUR(tbl_raw_data[[#This Row],[time_taken]])*60+MINUTE(tbl_raw_data[[#This Row],[time_taken]])+SECOND(tbl_raw_data[[#This Row],[time_taken]])/60</f>
        <v>9.1</v>
      </c>
      <c r="K1525" s="68">
        <f>DATE(YEAR(tbl_raw_data[[#This Row],[Date Actioned]]),MONTH(tbl_raw_data[[#This Row],[Date Actioned]]),DAY(tbl_raw_data[[#This Row],[Date Actioned]]))</f>
        <v>45144</v>
      </c>
      <c r="L1525" s="65" t="str">
        <f>UPPER(TEXT(tbl_raw_data[[#This Row],[updated_date]],"MMMM"))</f>
        <v>AUGUST</v>
      </c>
      <c r="M1525" s="65" t="str">
        <f>"WEEK "&amp;IF(ROUNDUP(DAY(tbl_raw_data[[#This Row],[updated_date]])/7,0)=5,4,ROUNDUP(DAY(tbl_raw_data[[#This Row],[updated_date]])/7,0))</f>
        <v>WEEK 1</v>
      </c>
      <c r="N1525" s="71" t="str">
        <f>UPPER(VLOOKUP(tbl_raw_data[[#This Row],[Analyst]],settings!$A$1:$B$15,2,0))</f>
        <v>SAM</v>
      </c>
      <c r="O1525" s="71" t="str">
        <f>TRIM(UPPER(tbl_raw_data[[#This Row],[Outcome]]))</f>
        <v>APPROVE</v>
      </c>
      <c r="P1525" s="71" t="str">
        <f>TRIM(UPPER(tbl_raw_data[[#This Row],[Queue Name]]))</f>
        <v>CONSUMER EXISTING</v>
      </c>
      <c r="Q1525" s="71" t="str">
        <f>IF(tbl_raw_data[[#This Row],[time_taken_in_min]]&lt;=settings!$D$2,"SLA_MET","SLA_NOT_MET")</f>
        <v>SLA_MET</v>
      </c>
    </row>
    <row r="1526" spans="1:17" hidden="1" x14ac:dyDescent="0.3">
      <c r="A1526" s="1" t="s">
        <v>2489</v>
      </c>
      <c r="B1526" s="34">
        <v>45144.585358796299</v>
      </c>
      <c r="C1526" s="35">
        <v>45144.591249999998</v>
      </c>
      <c r="D1526" s="2" t="s">
        <v>10</v>
      </c>
      <c r="E1526" s="2" t="s">
        <v>11</v>
      </c>
      <c r="F1526" s="2" t="s">
        <v>22</v>
      </c>
      <c r="G1526" s="2" t="s">
        <v>26</v>
      </c>
      <c r="H1526" s="84" t="str">
        <f t="shared" si="23"/>
        <v>Reason Unknown</v>
      </c>
      <c r="I1526" s="63">
        <f>(tbl_raw_data[[#This Row],[Date Actioned]])-(tbl_raw_data[[#This Row],[Date Tagged]])</f>
        <v>5.8912036984111182E-3</v>
      </c>
      <c r="J1526" s="66">
        <f>HOUR(tbl_raw_data[[#This Row],[time_taken]])*60+MINUTE(tbl_raw_data[[#This Row],[time_taken]])+SECOND(tbl_raw_data[[#This Row],[time_taken]])/60</f>
        <v>8.4833333333333325</v>
      </c>
      <c r="K1526" s="68">
        <f>DATE(YEAR(tbl_raw_data[[#This Row],[Date Actioned]]),MONTH(tbl_raw_data[[#This Row],[Date Actioned]]),DAY(tbl_raw_data[[#This Row],[Date Actioned]]))</f>
        <v>45144</v>
      </c>
      <c r="L1526" s="65" t="str">
        <f>UPPER(TEXT(tbl_raw_data[[#This Row],[updated_date]],"MMMM"))</f>
        <v>AUGUST</v>
      </c>
      <c r="M1526" s="65" t="str">
        <f>"WEEK "&amp;IF(ROUNDUP(DAY(tbl_raw_data[[#This Row],[updated_date]])/7,0)=5,4,ROUNDUP(DAY(tbl_raw_data[[#This Row],[updated_date]])/7,0))</f>
        <v>WEEK 1</v>
      </c>
      <c r="N1526" s="71" t="str">
        <f>UPPER(VLOOKUP(tbl_raw_data[[#This Row],[Analyst]],settings!$A$1:$B$15,2,0))</f>
        <v>ROHAN</v>
      </c>
      <c r="O1526" s="71" t="str">
        <f>TRIM(UPPER(tbl_raw_data[[#This Row],[Outcome]]))</f>
        <v>APPROVE</v>
      </c>
      <c r="P1526" s="71" t="str">
        <f>TRIM(UPPER(tbl_raw_data[[#This Row],[Queue Name]]))</f>
        <v>CONSUMER EXISTING</v>
      </c>
      <c r="Q1526" s="71" t="str">
        <f>IF(tbl_raw_data[[#This Row],[time_taken_in_min]]&lt;=settings!$D$2,"SLA_MET","SLA_NOT_MET")</f>
        <v>SLA_MET</v>
      </c>
    </row>
    <row r="1527" spans="1:17" hidden="1" x14ac:dyDescent="0.3">
      <c r="A1527" s="5" t="s">
        <v>2490</v>
      </c>
      <c r="B1527" s="36">
        <v>45144.587708333333</v>
      </c>
      <c r="C1527" s="39">
        <v>45144.592939814815</v>
      </c>
      <c r="D1527" s="8" t="s">
        <v>10</v>
      </c>
      <c r="E1527" s="8" t="s">
        <v>11</v>
      </c>
      <c r="F1527" s="8" t="s">
        <v>25</v>
      </c>
      <c r="G1527" s="8" t="s">
        <v>15</v>
      </c>
      <c r="H1527" s="84" t="str">
        <f t="shared" si="23"/>
        <v>Reason Unknown</v>
      </c>
      <c r="I1527" s="63">
        <f>(tbl_raw_data[[#This Row],[Date Actioned]])-(tbl_raw_data[[#This Row],[Date Tagged]])</f>
        <v>5.2314814820419997E-3</v>
      </c>
      <c r="J1527" s="66">
        <f>HOUR(tbl_raw_data[[#This Row],[time_taken]])*60+MINUTE(tbl_raw_data[[#This Row],[time_taken]])+SECOND(tbl_raw_data[[#This Row],[time_taken]])/60</f>
        <v>7.5333333333333332</v>
      </c>
      <c r="K1527" s="68">
        <f>DATE(YEAR(tbl_raw_data[[#This Row],[Date Actioned]]),MONTH(tbl_raw_data[[#This Row],[Date Actioned]]),DAY(tbl_raw_data[[#This Row],[Date Actioned]]))</f>
        <v>45144</v>
      </c>
      <c r="L1527" s="65" t="str">
        <f>UPPER(TEXT(tbl_raw_data[[#This Row],[updated_date]],"MMMM"))</f>
        <v>AUGUST</v>
      </c>
      <c r="M1527" s="65" t="str">
        <f>"WEEK "&amp;IF(ROUNDUP(DAY(tbl_raw_data[[#This Row],[updated_date]])/7,0)=5,4,ROUNDUP(DAY(tbl_raw_data[[#This Row],[updated_date]])/7,0))</f>
        <v>WEEK 1</v>
      </c>
      <c r="N1527" s="71" t="str">
        <f>UPPER(VLOOKUP(tbl_raw_data[[#This Row],[Analyst]],settings!$A$1:$B$15,2,0))</f>
        <v>ASIF</v>
      </c>
      <c r="O1527" s="71" t="str">
        <f>TRIM(UPPER(tbl_raw_data[[#This Row],[Outcome]]))</f>
        <v>APPROVE</v>
      </c>
      <c r="P1527" s="71" t="str">
        <f>TRIM(UPPER(tbl_raw_data[[#This Row],[Queue Name]]))</f>
        <v>CONSUMER EXISTING</v>
      </c>
      <c r="Q1527" s="71" t="str">
        <f>IF(tbl_raw_data[[#This Row],[time_taken_in_min]]&lt;=settings!$D$2,"SLA_MET","SLA_NOT_MET")</f>
        <v>SLA_MET</v>
      </c>
    </row>
    <row r="1528" spans="1:17" hidden="1" x14ac:dyDescent="0.3">
      <c r="A1528" s="7" t="s">
        <v>2491</v>
      </c>
      <c r="B1528" s="34">
        <v>45144.590439814812</v>
      </c>
      <c r="C1528" s="35">
        <v>45144.592210648145</v>
      </c>
      <c r="D1528" s="2" t="s">
        <v>10</v>
      </c>
      <c r="E1528" s="2" t="s">
        <v>11</v>
      </c>
      <c r="F1528" s="2" t="s">
        <v>207</v>
      </c>
      <c r="G1528" s="2" t="s">
        <v>15</v>
      </c>
      <c r="H1528" s="84" t="str">
        <f t="shared" si="23"/>
        <v>Reason Unknown</v>
      </c>
      <c r="I1528" s="63">
        <f>(tbl_raw_data[[#This Row],[Date Actioned]])-(tbl_raw_data[[#This Row],[Date Tagged]])</f>
        <v>1.7708333325572312E-3</v>
      </c>
      <c r="J1528" s="66">
        <f>HOUR(tbl_raw_data[[#This Row],[time_taken]])*60+MINUTE(tbl_raw_data[[#This Row],[time_taken]])+SECOND(tbl_raw_data[[#This Row],[time_taken]])/60</f>
        <v>2.5499999999999998</v>
      </c>
      <c r="K1528" s="68">
        <f>DATE(YEAR(tbl_raw_data[[#This Row],[Date Actioned]]),MONTH(tbl_raw_data[[#This Row],[Date Actioned]]),DAY(tbl_raw_data[[#This Row],[Date Actioned]]))</f>
        <v>45144</v>
      </c>
      <c r="L1528" s="65" t="str">
        <f>UPPER(TEXT(tbl_raw_data[[#This Row],[updated_date]],"MMMM"))</f>
        <v>AUGUST</v>
      </c>
      <c r="M1528" s="65" t="str">
        <f>"WEEK "&amp;IF(ROUNDUP(DAY(tbl_raw_data[[#This Row],[updated_date]])/7,0)=5,4,ROUNDUP(DAY(tbl_raw_data[[#This Row],[updated_date]])/7,0))</f>
        <v>WEEK 1</v>
      </c>
      <c r="N1528" s="71" t="str">
        <f>UPPER(VLOOKUP(tbl_raw_data[[#This Row],[Analyst]],settings!$A$1:$B$15,2,0))</f>
        <v>RAJ</v>
      </c>
      <c r="O1528" s="71" t="str">
        <f>TRIM(UPPER(tbl_raw_data[[#This Row],[Outcome]]))</f>
        <v>APPROVE</v>
      </c>
      <c r="P1528" s="71" t="str">
        <f>TRIM(UPPER(tbl_raw_data[[#This Row],[Queue Name]]))</f>
        <v>CONSUMER EXISTING</v>
      </c>
      <c r="Q1528" s="71" t="str">
        <f>IF(tbl_raw_data[[#This Row],[time_taken_in_min]]&lt;=settings!$D$2,"SLA_MET","SLA_NOT_MET")</f>
        <v>SLA_MET</v>
      </c>
    </row>
    <row r="1529" spans="1:17" hidden="1" x14ac:dyDescent="0.3">
      <c r="A1529" s="1" t="s">
        <v>2492</v>
      </c>
      <c r="B1529" s="36">
        <v>45144.59542824074</v>
      </c>
      <c r="C1529" s="39">
        <v>45144.603819444441</v>
      </c>
      <c r="D1529" s="8" t="s">
        <v>10</v>
      </c>
      <c r="E1529" s="8" t="s">
        <v>8</v>
      </c>
      <c r="F1529" s="8" t="s">
        <v>25</v>
      </c>
      <c r="G1529" s="8" t="s">
        <v>23</v>
      </c>
      <c r="H1529" s="84" t="str">
        <f t="shared" si="23"/>
        <v>Reason Unknown</v>
      </c>
      <c r="I1529" s="63">
        <f>(tbl_raw_data[[#This Row],[Date Actioned]])-(tbl_raw_data[[#This Row],[Date Tagged]])</f>
        <v>8.3912037007394247E-3</v>
      </c>
      <c r="J1529" s="66">
        <f>HOUR(tbl_raw_data[[#This Row],[time_taken]])*60+MINUTE(tbl_raw_data[[#This Row],[time_taken]])+SECOND(tbl_raw_data[[#This Row],[time_taken]])/60</f>
        <v>12.083333333333334</v>
      </c>
      <c r="K1529" s="68">
        <f>DATE(YEAR(tbl_raw_data[[#This Row],[Date Actioned]]),MONTH(tbl_raw_data[[#This Row],[Date Actioned]]),DAY(tbl_raw_data[[#This Row],[Date Actioned]]))</f>
        <v>45144</v>
      </c>
      <c r="L1529" s="65" t="str">
        <f>UPPER(TEXT(tbl_raw_data[[#This Row],[updated_date]],"MMMM"))</f>
        <v>AUGUST</v>
      </c>
      <c r="M1529" s="65" t="str">
        <f>"WEEK "&amp;IF(ROUNDUP(DAY(tbl_raw_data[[#This Row],[updated_date]])/7,0)=5,4,ROUNDUP(DAY(tbl_raw_data[[#This Row],[updated_date]])/7,0))</f>
        <v>WEEK 1</v>
      </c>
      <c r="N1529" s="71" t="str">
        <f>UPPER(VLOOKUP(tbl_raw_data[[#This Row],[Analyst]],settings!$A$1:$B$15,2,0))</f>
        <v>ASIF</v>
      </c>
      <c r="O1529" s="71" t="str">
        <f>TRIM(UPPER(tbl_raw_data[[#This Row],[Outcome]]))</f>
        <v>APPROVE</v>
      </c>
      <c r="P1529" s="71" t="str">
        <f>TRIM(UPPER(tbl_raw_data[[#This Row],[Queue Name]]))</f>
        <v>CONSUMER POST BUREAU</v>
      </c>
      <c r="Q1529" s="71" t="str">
        <f>IF(tbl_raw_data[[#This Row],[time_taken_in_min]]&lt;=settings!$D$2,"SLA_MET","SLA_NOT_MET")</f>
        <v>SLA_MET</v>
      </c>
    </row>
    <row r="1530" spans="1:17" hidden="1" x14ac:dyDescent="0.3">
      <c r="A1530" s="5" t="s">
        <v>2493</v>
      </c>
      <c r="B1530" s="34">
        <v>45144.599305555559</v>
      </c>
      <c r="C1530" s="35">
        <v>45144.602314814816</v>
      </c>
      <c r="D1530" s="2" t="s">
        <v>10</v>
      </c>
      <c r="E1530" s="2" t="s">
        <v>18</v>
      </c>
      <c r="F1530" s="2" t="s">
        <v>207</v>
      </c>
      <c r="G1530" s="2" t="s">
        <v>16</v>
      </c>
      <c r="H1530" s="84" t="str">
        <f t="shared" si="23"/>
        <v>Reason Unknown</v>
      </c>
      <c r="I1530" s="63">
        <f>(tbl_raw_data[[#This Row],[Date Actioned]])-(tbl_raw_data[[#This Row],[Date Tagged]])</f>
        <v>3.009259256941732E-3</v>
      </c>
      <c r="J1530" s="66">
        <f>HOUR(tbl_raw_data[[#This Row],[time_taken]])*60+MINUTE(tbl_raw_data[[#This Row],[time_taken]])+SECOND(tbl_raw_data[[#This Row],[time_taken]])/60</f>
        <v>4.333333333333333</v>
      </c>
      <c r="K1530" s="68">
        <f>DATE(YEAR(tbl_raw_data[[#This Row],[Date Actioned]]),MONTH(tbl_raw_data[[#This Row],[Date Actioned]]),DAY(tbl_raw_data[[#This Row],[Date Actioned]]))</f>
        <v>45144</v>
      </c>
      <c r="L1530" s="65" t="str">
        <f>UPPER(TEXT(tbl_raw_data[[#This Row],[updated_date]],"MMMM"))</f>
        <v>AUGUST</v>
      </c>
      <c r="M1530" s="65" t="str">
        <f>"WEEK "&amp;IF(ROUNDUP(DAY(tbl_raw_data[[#This Row],[updated_date]])/7,0)=5,4,ROUNDUP(DAY(tbl_raw_data[[#This Row],[updated_date]])/7,0))</f>
        <v>WEEK 1</v>
      </c>
      <c r="N1530" s="71" t="str">
        <f>UPPER(VLOOKUP(tbl_raw_data[[#This Row],[Analyst]],settings!$A$1:$B$15,2,0))</f>
        <v>RAJ</v>
      </c>
      <c r="O1530" s="71" t="str">
        <f>TRIM(UPPER(tbl_raw_data[[#This Row],[Outcome]]))</f>
        <v>APPROVE</v>
      </c>
      <c r="P1530" s="71" t="str">
        <f>TRIM(UPPER(tbl_raw_data[[#This Row],[Queue Name]]))</f>
        <v>CONSUMER PRE BUREAU</v>
      </c>
      <c r="Q1530" s="71" t="str">
        <f>IF(tbl_raw_data[[#This Row],[time_taken_in_min]]&lt;=settings!$D$2,"SLA_MET","SLA_NOT_MET")</f>
        <v>SLA_MET</v>
      </c>
    </row>
    <row r="1531" spans="1:17" hidden="1" x14ac:dyDescent="0.3">
      <c r="A1531" s="7" t="s">
        <v>2494</v>
      </c>
      <c r="B1531" s="36">
        <v>45144.601898148147</v>
      </c>
      <c r="C1531" s="39">
        <v>45144.607893518521</v>
      </c>
      <c r="D1531" s="8" t="s">
        <v>10</v>
      </c>
      <c r="E1531" s="8" t="s">
        <v>11</v>
      </c>
      <c r="F1531" s="8" t="s">
        <v>19</v>
      </c>
      <c r="G1531" s="8" t="s">
        <v>23</v>
      </c>
      <c r="H1531" s="84" t="str">
        <f t="shared" si="23"/>
        <v>Reason Unknown</v>
      </c>
      <c r="I1531" s="63">
        <f>(tbl_raw_data[[#This Row],[Date Actioned]])-(tbl_raw_data[[#This Row],[Date Tagged]])</f>
        <v>5.9953703748760745E-3</v>
      </c>
      <c r="J1531" s="66">
        <f>HOUR(tbl_raw_data[[#This Row],[time_taken]])*60+MINUTE(tbl_raw_data[[#This Row],[time_taken]])+SECOND(tbl_raw_data[[#This Row],[time_taken]])/60</f>
        <v>8.6333333333333329</v>
      </c>
      <c r="K1531" s="68">
        <f>DATE(YEAR(tbl_raw_data[[#This Row],[Date Actioned]]),MONTH(tbl_raw_data[[#This Row],[Date Actioned]]),DAY(tbl_raw_data[[#This Row],[Date Actioned]]))</f>
        <v>45144</v>
      </c>
      <c r="L1531" s="65" t="str">
        <f>UPPER(TEXT(tbl_raw_data[[#This Row],[updated_date]],"MMMM"))</f>
        <v>AUGUST</v>
      </c>
      <c r="M1531" s="65" t="str">
        <f>"WEEK "&amp;IF(ROUNDUP(DAY(tbl_raw_data[[#This Row],[updated_date]])/7,0)=5,4,ROUNDUP(DAY(tbl_raw_data[[#This Row],[updated_date]])/7,0))</f>
        <v>WEEK 1</v>
      </c>
      <c r="N1531" s="71" t="str">
        <f>UPPER(VLOOKUP(tbl_raw_data[[#This Row],[Analyst]],settings!$A$1:$B$15,2,0))</f>
        <v>NAVED</v>
      </c>
      <c r="O1531" s="71" t="str">
        <f>TRIM(UPPER(tbl_raw_data[[#This Row],[Outcome]]))</f>
        <v>APPROVE</v>
      </c>
      <c r="P1531" s="71" t="str">
        <f>TRIM(UPPER(tbl_raw_data[[#This Row],[Queue Name]]))</f>
        <v>CONSUMER EXISTING</v>
      </c>
      <c r="Q1531" s="71" t="str">
        <f>IF(tbl_raw_data[[#This Row],[time_taken_in_min]]&lt;=settings!$D$2,"SLA_MET","SLA_NOT_MET")</f>
        <v>SLA_MET</v>
      </c>
    </row>
    <row r="1532" spans="1:17" hidden="1" x14ac:dyDescent="0.3">
      <c r="A1532" s="1" t="s">
        <v>2495</v>
      </c>
      <c r="B1532" s="34">
        <v>45144.604259259257</v>
      </c>
      <c r="C1532" s="35">
        <v>45144.611319444448</v>
      </c>
      <c r="D1532" s="2" t="s">
        <v>15</v>
      </c>
      <c r="E1532" s="3" t="s">
        <v>8</v>
      </c>
      <c r="F1532" s="2" t="s">
        <v>114</v>
      </c>
      <c r="G1532" s="4"/>
      <c r="H1532" s="84" t="str">
        <f t="shared" si="23"/>
        <v>Reason Unknown</v>
      </c>
      <c r="I1532" s="63">
        <f>(tbl_raw_data[[#This Row],[Date Actioned]])-(tbl_raw_data[[#This Row],[Date Tagged]])</f>
        <v>7.0601851912215352E-3</v>
      </c>
      <c r="J1532" s="66">
        <f>HOUR(tbl_raw_data[[#This Row],[time_taken]])*60+MINUTE(tbl_raw_data[[#This Row],[time_taken]])+SECOND(tbl_raw_data[[#This Row],[time_taken]])/60</f>
        <v>10.166666666666666</v>
      </c>
      <c r="K1532" s="68">
        <f>DATE(YEAR(tbl_raw_data[[#This Row],[Date Actioned]]),MONTH(tbl_raw_data[[#This Row],[Date Actioned]]),DAY(tbl_raw_data[[#This Row],[Date Actioned]]))</f>
        <v>45144</v>
      </c>
      <c r="L1532" s="65" t="str">
        <f>UPPER(TEXT(tbl_raw_data[[#This Row],[updated_date]],"MMMM"))</f>
        <v>AUGUST</v>
      </c>
      <c r="M1532" s="65" t="str">
        <f>"WEEK "&amp;IF(ROUNDUP(DAY(tbl_raw_data[[#This Row],[updated_date]])/7,0)=5,4,ROUNDUP(DAY(tbl_raw_data[[#This Row],[updated_date]])/7,0))</f>
        <v>WEEK 1</v>
      </c>
      <c r="N1532" s="71" t="str">
        <f>UPPER(VLOOKUP(tbl_raw_data[[#This Row],[Analyst]],settings!$A$1:$B$15,2,0))</f>
        <v>FARDIN</v>
      </c>
      <c r="O1532" s="71" t="str">
        <f>TRIM(UPPER(tbl_raw_data[[#This Row],[Outcome]]))</f>
        <v>APPROVE</v>
      </c>
      <c r="P1532" s="71" t="str">
        <f>TRIM(UPPER(tbl_raw_data[[#This Row],[Queue Name]]))</f>
        <v>CONSUMER POST BUREAU</v>
      </c>
      <c r="Q1532" s="71" t="str">
        <f>IF(tbl_raw_data[[#This Row],[time_taken_in_min]]&lt;=settings!$D$2,"SLA_MET","SLA_NOT_MET")</f>
        <v>SLA_MET</v>
      </c>
    </row>
    <row r="1533" spans="1:17" hidden="1" x14ac:dyDescent="0.3">
      <c r="A1533" s="5" t="s">
        <v>2496</v>
      </c>
      <c r="B1533" s="36">
        <v>45144.619317129633</v>
      </c>
      <c r="C1533" s="39">
        <v>45144.621516203704</v>
      </c>
      <c r="D1533" s="8" t="s">
        <v>10</v>
      </c>
      <c r="E1533" s="8" t="s">
        <v>11</v>
      </c>
      <c r="F1533" s="8" t="s">
        <v>206</v>
      </c>
      <c r="G1533" s="8" t="s">
        <v>15</v>
      </c>
      <c r="H1533" s="84" t="str">
        <f t="shared" si="23"/>
        <v>Reason Unknown</v>
      </c>
      <c r="I1533" s="63">
        <f>(tbl_raw_data[[#This Row],[Date Actioned]])-(tbl_raw_data[[#This Row],[Date Tagged]])</f>
        <v>2.1990740715409629E-3</v>
      </c>
      <c r="J1533" s="66">
        <f>HOUR(tbl_raw_data[[#This Row],[time_taken]])*60+MINUTE(tbl_raw_data[[#This Row],[time_taken]])+SECOND(tbl_raw_data[[#This Row],[time_taken]])/60</f>
        <v>3.1666666666666665</v>
      </c>
      <c r="K1533" s="68">
        <f>DATE(YEAR(tbl_raw_data[[#This Row],[Date Actioned]]),MONTH(tbl_raw_data[[#This Row],[Date Actioned]]),DAY(tbl_raw_data[[#This Row],[Date Actioned]]))</f>
        <v>45144</v>
      </c>
      <c r="L1533" s="65" t="str">
        <f>UPPER(TEXT(tbl_raw_data[[#This Row],[updated_date]],"MMMM"))</f>
        <v>AUGUST</v>
      </c>
      <c r="M1533" s="65" t="str">
        <f>"WEEK "&amp;IF(ROUNDUP(DAY(tbl_raw_data[[#This Row],[updated_date]])/7,0)=5,4,ROUNDUP(DAY(tbl_raw_data[[#This Row],[updated_date]])/7,0))</f>
        <v>WEEK 1</v>
      </c>
      <c r="N1533" s="71" t="str">
        <f>UPPER(VLOOKUP(tbl_raw_data[[#This Row],[Analyst]],settings!$A$1:$B$15,2,0))</f>
        <v>HARDIK</v>
      </c>
      <c r="O1533" s="71" t="str">
        <f>TRIM(UPPER(tbl_raw_data[[#This Row],[Outcome]]))</f>
        <v>APPROVE</v>
      </c>
      <c r="P1533" s="71" t="str">
        <f>TRIM(UPPER(tbl_raw_data[[#This Row],[Queue Name]]))</f>
        <v>CONSUMER EXISTING</v>
      </c>
      <c r="Q1533" s="71" t="str">
        <f>IF(tbl_raw_data[[#This Row],[time_taken_in_min]]&lt;=settings!$D$2,"SLA_MET","SLA_NOT_MET")</f>
        <v>SLA_MET</v>
      </c>
    </row>
    <row r="1534" spans="1:17" hidden="1" x14ac:dyDescent="0.3">
      <c r="A1534" s="7" t="s">
        <v>2497</v>
      </c>
      <c r="B1534" s="34">
        <v>45144.632418981484</v>
      </c>
      <c r="C1534" s="35">
        <v>45144.637928240743</v>
      </c>
      <c r="D1534" s="2" t="s">
        <v>10</v>
      </c>
      <c r="E1534" s="2" t="s">
        <v>18</v>
      </c>
      <c r="F1534" s="2" t="s">
        <v>22</v>
      </c>
      <c r="G1534" s="2" t="s">
        <v>16</v>
      </c>
      <c r="H1534" s="84" t="str">
        <f t="shared" si="23"/>
        <v>Reason Unknown</v>
      </c>
      <c r="I1534" s="63">
        <f>(tbl_raw_data[[#This Row],[Date Actioned]])-(tbl_raw_data[[#This Row],[Date Tagged]])</f>
        <v>5.5092592592700385E-3</v>
      </c>
      <c r="J1534" s="66">
        <f>HOUR(tbl_raw_data[[#This Row],[time_taken]])*60+MINUTE(tbl_raw_data[[#This Row],[time_taken]])+SECOND(tbl_raw_data[[#This Row],[time_taken]])/60</f>
        <v>7.9333333333333336</v>
      </c>
      <c r="K1534" s="68">
        <f>DATE(YEAR(tbl_raw_data[[#This Row],[Date Actioned]]),MONTH(tbl_raw_data[[#This Row],[Date Actioned]]),DAY(tbl_raw_data[[#This Row],[Date Actioned]]))</f>
        <v>45144</v>
      </c>
      <c r="L1534" s="65" t="str">
        <f>UPPER(TEXT(tbl_raw_data[[#This Row],[updated_date]],"MMMM"))</f>
        <v>AUGUST</v>
      </c>
      <c r="M1534" s="65" t="str">
        <f>"WEEK "&amp;IF(ROUNDUP(DAY(tbl_raw_data[[#This Row],[updated_date]])/7,0)=5,4,ROUNDUP(DAY(tbl_raw_data[[#This Row],[updated_date]])/7,0))</f>
        <v>WEEK 1</v>
      </c>
      <c r="N1534" s="71" t="str">
        <f>UPPER(VLOOKUP(tbl_raw_data[[#This Row],[Analyst]],settings!$A$1:$B$15,2,0))</f>
        <v>ROHAN</v>
      </c>
      <c r="O1534" s="71" t="str">
        <f>TRIM(UPPER(tbl_raw_data[[#This Row],[Outcome]]))</f>
        <v>APPROVE</v>
      </c>
      <c r="P1534" s="71" t="str">
        <f>TRIM(UPPER(tbl_raw_data[[#This Row],[Queue Name]]))</f>
        <v>CONSUMER PRE BUREAU</v>
      </c>
      <c r="Q1534" s="71" t="str">
        <f>IF(tbl_raw_data[[#This Row],[time_taken_in_min]]&lt;=settings!$D$2,"SLA_MET","SLA_NOT_MET")</f>
        <v>SLA_MET</v>
      </c>
    </row>
    <row r="1535" spans="1:17" hidden="1" x14ac:dyDescent="0.3">
      <c r="A1535" s="1" t="s">
        <v>2498</v>
      </c>
      <c r="B1535" s="36">
        <v>45144.640543981484</v>
      </c>
      <c r="C1535" s="39">
        <v>45144.64607638889</v>
      </c>
      <c r="D1535" s="8" t="s">
        <v>15</v>
      </c>
      <c r="E1535" s="6" t="s">
        <v>8</v>
      </c>
      <c r="F1535" s="8" t="s">
        <v>14</v>
      </c>
      <c r="G1535" s="9"/>
      <c r="H1535" s="84" t="str">
        <f t="shared" si="23"/>
        <v>Reason Unknown</v>
      </c>
      <c r="I1535" s="63">
        <f>(tbl_raw_data[[#This Row],[Date Actioned]])-(tbl_raw_data[[#This Row],[Date Tagged]])</f>
        <v>5.5324074055533856E-3</v>
      </c>
      <c r="J1535" s="66">
        <f>HOUR(tbl_raw_data[[#This Row],[time_taken]])*60+MINUTE(tbl_raw_data[[#This Row],[time_taken]])+SECOND(tbl_raw_data[[#This Row],[time_taken]])/60</f>
        <v>7.9666666666666668</v>
      </c>
      <c r="K1535" s="68">
        <f>DATE(YEAR(tbl_raw_data[[#This Row],[Date Actioned]]),MONTH(tbl_raw_data[[#This Row],[Date Actioned]]),DAY(tbl_raw_data[[#This Row],[Date Actioned]]))</f>
        <v>45144</v>
      </c>
      <c r="L1535" s="65" t="str">
        <f>UPPER(TEXT(tbl_raw_data[[#This Row],[updated_date]],"MMMM"))</f>
        <v>AUGUST</v>
      </c>
      <c r="M1535" s="65" t="str">
        <f>"WEEK "&amp;IF(ROUNDUP(DAY(tbl_raw_data[[#This Row],[updated_date]])/7,0)=5,4,ROUNDUP(DAY(tbl_raw_data[[#This Row],[updated_date]])/7,0))</f>
        <v>WEEK 1</v>
      </c>
      <c r="N1535" s="71" t="str">
        <f>UPPER(VLOOKUP(tbl_raw_data[[#This Row],[Analyst]],settings!$A$1:$B$15,2,0))</f>
        <v>CAMROON</v>
      </c>
      <c r="O1535" s="71" t="str">
        <f>TRIM(UPPER(tbl_raw_data[[#This Row],[Outcome]]))</f>
        <v>APPROVE</v>
      </c>
      <c r="P1535" s="71" t="str">
        <f>TRIM(UPPER(tbl_raw_data[[#This Row],[Queue Name]]))</f>
        <v>CONSUMER POST BUREAU</v>
      </c>
      <c r="Q1535" s="71" t="str">
        <f>IF(tbl_raw_data[[#This Row],[time_taken_in_min]]&lt;=settings!$D$2,"SLA_MET","SLA_NOT_MET")</f>
        <v>SLA_MET</v>
      </c>
    </row>
    <row r="1536" spans="1:17" hidden="1" x14ac:dyDescent="0.3">
      <c r="A1536" s="5" t="s">
        <v>2499</v>
      </c>
      <c r="B1536" s="34">
        <v>45144.643437500003</v>
      </c>
      <c r="C1536" s="35">
        <v>45144.649895833332</v>
      </c>
      <c r="D1536" s="2" t="s">
        <v>15</v>
      </c>
      <c r="E1536" s="3" t="s">
        <v>11</v>
      </c>
      <c r="F1536" s="2" t="s">
        <v>25</v>
      </c>
      <c r="G1536" s="4"/>
      <c r="H1536" s="84" t="str">
        <f t="shared" si="23"/>
        <v>Reason Unknown</v>
      </c>
      <c r="I1536" s="63">
        <f>(tbl_raw_data[[#This Row],[Date Actioned]])-(tbl_raw_data[[#This Row],[Date Tagged]])</f>
        <v>6.4583333296468481E-3</v>
      </c>
      <c r="J1536" s="66">
        <f>HOUR(tbl_raw_data[[#This Row],[time_taken]])*60+MINUTE(tbl_raw_data[[#This Row],[time_taken]])+SECOND(tbl_raw_data[[#This Row],[time_taken]])/60</f>
        <v>9.3000000000000007</v>
      </c>
      <c r="K1536" s="68">
        <f>DATE(YEAR(tbl_raw_data[[#This Row],[Date Actioned]]),MONTH(tbl_raw_data[[#This Row],[Date Actioned]]),DAY(tbl_raw_data[[#This Row],[Date Actioned]]))</f>
        <v>45144</v>
      </c>
      <c r="L1536" s="65" t="str">
        <f>UPPER(TEXT(tbl_raw_data[[#This Row],[updated_date]],"MMMM"))</f>
        <v>AUGUST</v>
      </c>
      <c r="M1536" s="65" t="str">
        <f>"WEEK "&amp;IF(ROUNDUP(DAY(tbl_raw_data[[#This Row],[updated_date]])/7,0)=5,4,ROUNDUP(DAY(tbl_raw_data[[#This Row],[updated_date]])/7,0))</f>
        <v>WEEK 1</v>
      </c>
      <c r="N1536" s="71" t="str">
        <f>UPPER(VLOOKUP(tbl_raw_data[[#This Row],[Analyst]],settings!$A$1:$B$15,2,0))</f>
        <v>ASIF</v>
      </c>
      <c r="O1536" s="71" t="str">
        <f>TRIM(UPPER(tbl_raw_data[[#This Row],[Outcome]]))</f>
        <v>APPROVE</v>
      </c>
      <c r="P1536" s="71" t="str">
        <f>TRIM(UPPER(tbl_raw_data[[#This Row],[Queue Name]]))</f>
        <v>CONSUMER EXISTING</v>
      </c>
      <c r="Q1536" s="71" t="str">
        <f>IF(tbl_raw_data[[#This Row],[time_taken_in_min]]&lt;=settings!$D$2,"SLA_MET","SLA_NOT_MET")</f>
        <v>SLA_MET</v>
      </c>
    </row>
    <row r="1537" spans="1:17" hidden="1" x14ac:dyDescent="0.3">
      <c r="A1537" s="7" t="s">
        <v>2500</v>
      </c>
      <c r="B1537" s="36">
        <v>45144.648402777777</v>
      </c>
      <c r="C1537" s="39">
        <v>45144.659872685188</v>
      </c>
      <c r="D1537" s="8" t="s">
        <v>15</v>
      </c>
      <c r="E1537" s="6" t="s">
        <v>8</v>
      </c>
      <c r="F1537" s="8" t="s">
        <v>114</v>
      </c>
      <c r="G1537" s="9"/>
      <c r="H1537" s="84" t="str">
        <f t="shared" si="23"/>
        <v>Reason Unknown</v>
      </c>
      <c r="I1537" s="63">
        <f>(tbl_raw_data[[#This Row],[Date Actioned]])-(tbl_raw_data[[#This Row],[Date Tagged]])</f>
        <v>1.1469907411083113E-2</v>
      </c>
      <c r="J1537" s="66">
        <f>HOUR(tbl_raw_data[[#This Row],[time_taken]])*60+MINUTE(tbl_raw_data[[#This Row],[time_taken]])+SECOND(tbl_raw_data[[#This Row],[time_taken]])/60</f>
        <v>16.516666666666666</v>
      </c>
      <c r="K1537" s="68">
        <f>DATE(YEAR(tbl_raw_data[[#This Row],[Date Actioned]]),MONTH(tbl_raw_data[[#This Row],[Date Actioned]]),DAY(tbl_raw_data[[#This Row],[Date Actioned]]))</f>
        <v>45144</v>
      </c>
      <c r="L1537" s="65" t="str">
        <f>UPPER(TEXT(tbl_raw_data[[#This Row],[updated_date]],"MMMM"))</f>
        <v>AUGUST</v>
      </c>
      <c r="M1537" s="65" t="str">
        <f>"WEEK "&amp;IF(ROUNDUP(DAY(tbl_raw_data[[#This Row],[updated_date]])/7,0)=5,4,ROUNDUP(DAY(tbl_raw_data[[#This Row],[updated_date]])/7,0))</f>
        <v>WEEK 1</v>
      </c>
      <c r="N1537" s="71" t="str">
        <f>UPPER(VLOOKUP(tbl_raw_data[[#This Row],[Analyst]],settings!$A$1:$B$15,2,0))</f>
        <v>FARDIN</v>
      </c>
      <c r="O1537" s="71" t="str">
        <f>TRIM(UPPER(tbl_raw_data[[#This Row],[Outcome]]))</f>
        <v>APPROVE</v>
      </c>
      <c r="P1537" s="71" t="str">
        <f>TRIM(UPPER(tbl_raw_data[[#This Row],[Queue Name]]))</f>
        <v>CONSUMER POST BUREAU</v>
      </c>
      <c r="Q1537" s="71" t="str">
        <f>IF(tbl_raw_data[[#This Row],[time_taken_in_min]]&lt;=settings!$D$2,"SLA_MET","SLA_NOT_MET")</f>
        <v>SLA_MET</v>
      </c>
    </row>
    <row r="1538" spans="1:17" hidden="1" x14ac:dyDescent="0.3">
      <c r="A1538" s="1" t="s">
        <v>2501</v>
      </c>
      <c r="B1538" s="34">
        <v>45144.648900462962</v>
      </c>
      <c r="C1538" s="35">
        <v>45144.654918981483</v>
      </c>
      <c r="D1538" s="2" t="s">
        <v>15</v>
      </c>
      <c r="E1538" s="3" t="s">
        <v>11</v>
      </c>
      <c r="F1538" s="2" t="s">
        <v>25</v>
      </c>
      <c r="G1538" s="4"/>
      <c r="H1538" s="84" t="str">
        <f t="shared" si="23"/>
        <v>Reason Unknown</v>
      </c>
      <c r="I1538" s="63">
        <f>(tbl_raw_data[[#This Row],[Date Actioned]])-(tbl_raw_data[[#This Row],[Date Tagged]])</f>
        <v>6.0185185211594217E-3</v>
      </c>
      <c r="J1538" s="66">
        <f>HOUR(tbl_raw_data[[#This Row],[time_taken]])*60+MINUTE(tbl_raw_data[[#This Row],[time_taken]])+SECOND(tbl_raw_data[[#This Row],[time_taken]])/60</f>
        <v>8.6666666666666661</v>
      </c>
      <c r="K1538" s="68">
        <f>DATE(YEAR(tbl_raw_data[[#This Row],[Date Actioned]]),MONTH(tbl_raw_data[[#This Row],[Date Actioned]]),DAY(tbl_raw_data[[#This Row],[Date Actioned]]))</f>
        <v>45144</v>
      </c>
      <c r="L1538" s="65" t="str">
        <f>UPPER(TEXT(tbl_raw_data[[#This Row],[updated_date]],"MMMM"))</f>
        <v>AUGUST</v>
      </c>
      <c r="M1538" s="65" t="str">
        <f>"WEEK "&amp;IF(ROUNDUP(DAY(tbl_raw_data[[#This Row],[updated_date]])/7,0)=5,4,ROUNDUP(DAY(tbl_raw_data[[#This Row],[updated_date]])/7,0))</f>
        <v>WEEK 1</v>
      </c>
      <c r="N1538" s="71" t="str">
        <f>UPPER(VLOOKUP(tbl_raw_data[[#This Row],[Analyst]],settings!$A$1:$B$15,2,0))</f>
        <v>ASIF</v>
      </c>
      <c r="O1538" s="71" t="str">
        <f>TRIM(UPPER(tbl_raw_data[[#This Row],[Outcome]]))</f>
        <v>APPROVE</v>
      </c>
      <c r="P1538" s="71" t="str">
        <f>TRIM(UPPER(tbl_raw_data[[#This Row],[Queue Name]]))</f>
        <v>CONSUMER EXISTING</v>
      </c>
      <c r="Q1538" s="71" t="str">
        <f>IF(tbl_raw_data[[#This Row],[time_taken_in_min]]&lt;=settings!$D$2,"SLA_MET","SLA_NOT_MET")</f>
        <v>SLA_MET</v>
      </c>
    </row>
    <row r="1539" spans="1:17" hidden="1" x14ac:dyDescent="0.3">
      <c r="A1539" s="5" t="s">
        <v>2502</v>
      </c>
      <c r="B1539" s="36">
        <v>45144.659270833334</v>
      </c>
      <c r="C1539" s="39">
        <v>45144.665208333332</v>
      </c>
      <c r="D1539" s="8" t="s">
        <v>15</v>
      </c>
      <c r="E1539" s="6" t="s">
        <v>8</v>
      </c>
      <c r="F1539" s="8" t="s">
        <v>25</v>
      </c>
      <c r="G1539" s="9"/>
      <c r="H1539" s="84" t="str">
        <f t="shared" ref="H1539:H1602" si="24">IF(OR(ISNUMBER(SEARCH("duplicate",G1539)), ISNUMBER(SEARCH("previously",G1539)), ISNUMBER(SEARCH("previously approved",G1539))), "Duplicate Application",
IF(OR(ISNUMBER(SEARCH("incorrect",G1539)), ISNUMBER(SEARCH("remove", G1539))), "Incorrect Details",
IF(ISNUMBER(SEARCH("incomplete",G1539)), "Incomplete Details",
IF(ISNUMBER(SEARCH("overdue",G1539)), "Overdue Bill",
IF(OR(ISNUMBER(SEARCH("resubmit as", G1539)), ISNUMBER(SEARCH("re-submit as", G1539))), "Incorrect Queue",
IF(OR(ISNUMBER(SEARCH("100",G1539)), ISNUMBER(SEARCH("correct", G1539)), ISNUMBER(SEARCH("email", G1539)), ISNUMBER(SEARCH("please submit", G1539)), ISNUMBER(SEARCH("please resubmit",G1539)), ISNUMBER(SEARCH("please re-submit", G1539)), ISNUMBER(SEARCH("please send", G1539))), "Incomplete Details",
IF(ISNUMBER(SEARCH("error", G1539)), "System Error", "Reason Unknown")))))))</f>
        <v>Reason Unknown</v>
      </c>
      <c r="I1539" s="63">
        <f>(tbl_raw_data[[#This Row],[Date Actioned]])-(tbl_raw_data[[#This Row],[Date Tagged]])</f>
        <v>5.9374999982537702E-3</v>
      </c>
      <c r="J1539" s="66">
        <f>HOUR(tbl_raw_data[[#This Row],[time_taken]])*60+MINUTE(tbl_raw_data[[#This Row],[time_taken]])+SECOND(tbl_raw_data[[#This Row],[time_taken]])/60</f>
        <v>8.5500000000000007</v>
      </c>
      <c r="K1539" s="68">
        <f>DATE(YEAR(tbl_raw_data[[#This Row],[Date Actioned]]),MONTH(tbl_raw_data[[#This Row],[Date Actioned]]),DAY(tbl_raw_data[[#This Row],[Date Actioned]]))</f>
        <v>45144</v>
      </c>
      <c r="L1539" s="65" t="str">
        <f>UPPER(TEXT(tbl_raw_data[[#This Row],[updated_date]],"MMMM"))</f>
        <v>AUGUST</v>
      </c>
      <c r="M1539" s="65" t="str">
        <f>"WEEK "&amp;IF(ROUNDUP(DAY(tbl_raw_data[[#This Row],[updated_date]])/7,0)=5,4,ROUNDUP(DAY(tbl_raw_data[[#This Row],[updated_date]])/7,0))</f>
        <v>WEEK 1</v>
      </c>
      <c r="N1539" s="71" t="str">
        <f>UPPER(VLOOKUP(tbl_raw_data[[#This Row],[Analyst]],settings!$A$1:$B$15,2,0))</f>
        <v>ASIF</v>
      </c>
      <c r="O1539" s="71" t="str">
        <f>TRIM(UPPER(tbl_raw_data[[#This Row],[Outcome]]))</f>
        <v>APPROVE</v>
      </c>
      <c r="P1539" s="71" t="str">
        <f>TRIM(UPPER(tbl_raw_data[[#This Row],[Queue Name]]))</f>
        <v>CONSUMER POST BUREAU</v>
      </c>
      <c r="Q1539" s="71" t="str">
        <f>IF(tbl_raw_data[[#This Row],[time_taken_in_min]]&lt;=settings!$D$2,"SLA_MET","SLA_NOT_MET")</f>
        <v>SLA_MET</v>
      </c>
    </row>
    <row r="1540" spans="1:17" hidden="1" x14ac:dyDescent="0.3">
      <c r="A1540" s="7" t="s">
        <v>2503</v>
      </c>
      <c r="B1540" s="34">
        <v>45144.66443287037</v>
      </c>
      <c r="C1540" s="35">
        <v>45144.669733796298</v>
      </c>
      <c r="D1540" s="2" t="s">
        <v>10</v>
      </c>
      <c r="E1540" s="2" t="s">
        <v>11</v>
      </c>
      <c r="F1540" s="2" t="s">
        <v>22</v>
      </c>
      <c r="G1540" s="2" t="s">
        <v>23</v>
      </c>
      <c r="H1540" s="84" t="str">
        <f t="shared" si="24"/>
        <v>Reason Unknown</v>
      </c>
      <c r="I1540" s="63">
        <f>(tbl_raw_data[[#This Row],[Date Actioned]])-(tbl_raw_data[[#This Row],[Date Tagged]])</f>
        <v>5.3009259281679988E-3</v>
      </c>
      <c r="J1540" s="66">
        <f>HOUR(tbl_raw_data[[#This Row],[time_taken]])*60+MINUTE(tbl_raw_data[[#This Row],[time_taken]])+SECOND(tbl_raw_data[[#This Row],[time_taken]])/60</f>
        <v>7.6333333333333329</v>
      </c>
      <c r="K1540" s="68">
        <f>DATE(YEAR(tbl_raw_data[[#This Row],[Date Actioned]]),MONTH(tbl_raw_data[[#This Row],[Date Actioned]]),DAY(tbl_raw_data[[#This Row],[Date Actioned]]))</f>
        <v>45144</v>
      </c>
      <c r="L1540" s="65" t="str">
        <f>UPPER(TEXT(tbl_raw_data[[#This Row],[updated_date]],"MMMM"))</f>
        <v>AUGUST</v>
      </c>
      <c r="M1540" s="65" t="str">
        <f>"WEEK "&amp;IF(ROUNDUP(DAY(tbl_raw_data[[#This Row],[updated_date]])/7,0)=5,4,ROUNDUP(DAY(tbl_raw_data[[#This Row],[updated_date]])/7,0))</f>
        <v>WEEK 1</v>
      </c>
      <c r="N1540" s="71" t="str">
        <f>UPPER(VLOOKUP(tbl_raw_data[[#This Row],[Analyst]],settings!$A$1:$B$15,2,0))</f>
        <v>ROHAN</v>
      </c>
      <c r="O1540" s="71" t="str">
        <f>TRIM(UPPER(tbl_raw_data[[#This Row],[Outcome]]))</f>
        <v>APPROVE</v>
      </c>
      <c r="P1540" s="71" t="str">
        <f>TRIM(UPPER(tbl_raw_data[[#This Row],[Queue Name]]))</f>
        <v>CONSUMER EXISTING</v>
      </c>
      <c r="Q1540" s="71" t="str">
        <f>IF(tbl_raw_data[[#This Row],[time_taken_in_min]]&lt;=settings!$D$2,"SLA_MET","SLA_NOT_MET")</f>
        <v>SLA_MET</v>
      </c>
    </row>
    <row r="1541" spans="1:17" hidden="1" x14ac:dyDescent="0.3">
      <c r="A1541" s="1" t="s">
        <v>2504</v>
      </c>
      <c r="B1541" s="36">
        <v>45144.664571759262</v>
      </c>
      <c r="C1541" s="39">
        <v>45144.668136574073</v>
      </c>
      <c r="D1541" s="8" t="s">
        <v>10</v>
      </c>
      <c r="E1541" s="8" t="s">
        <v>11</v>
      </c>
      <c r="F1541" s="8" t="s">
        <v>25</v>
      </c>
      <c r="G1541" s="8" t="s">
        <v>26</v>
      </c>
      <c r="H1541" s="84" t="str">
        <f t="shared" si="24"/>
        <v>Reason Unknown</v>
      </c>
      <c r="I1541" s="63">
        <f>(tbl_raw_data[[#This Row],[Date Actioned]])-(tbl_raw_data[[#This Row],[Date Tagged]])</f>
        <v>3.5648148113978095E-3</v>
      </c>
      <c r="J1541" s="66">
        <f>HOUR(tbl_raw_data[[#This Row],[time_taken]])*60+MINUTE(tbl_raw_data[[#This Row],[time_taken]])+SECOND(tbl_raw_data[[#This Row],[time_taken]])/60</f>
        <v>5.1333333333333337</v>
      </c>
      <c r="K1541" s="68">
        <f>DATE(YEAR(tbl_raw_data[[#This Row],[Date Actioned]]),MONTH(tbl_raw_data[[#This Row],[Date Actioned]]),DAY(tbl_raw_data[[#This Row],[Date Actioned]]))</f>
        <v>45144</v>
      </c>
      <c r="L1541" s="65" t="str">
        <f>UPPER(TEXT(tbl_raw_data[[#This Row],[updated_date]],"MMMM"))</f>
        <v>AUGUST</v>
      </c>
      <c r="M1541" s="65" t="str">
        <f>"WEEK "&amp;IF(ROUNDUP(DAY(tbl_raw_data[[#This Row],[updated_date]])/7,0)=5,4,ROUNDUP(DAY(tbl_raw_data[[#This Row],[updated_date]])/7,0))</f>
        <v>WEEK 1</v>
      </c>
      <c r="N1541" s="71" t="str">
        <f>UPPER(VLOOKUP(tbl_raw_data[[#This Row],[Analyst]],settings!$A$1:$B$15,2,0))</f>
        <v>ASIF</v>
      </c>
      <c r="O1541" s="71" t="str">
        <f>TRIM(UPPER(tbl_raw_data[[#This Row],[Outcome]]))</f>
        <v>APPROVE</v>
      </c>
      <c r="P1541" s="71" t="str">
        <f>TRIM(UPPER(tbl_raw_data[[#This Row],[Queue Name]]))</f>
        <v>CONSUMER EXISTING</v>
      </c>
      <c r="Q1541" s="71" t="str">
        <f>IF(tbl_raw_data[[#This Row],[time_taken_in_min]]&lt;=settings!$D$2,"SLA_MET","SLA_NOT_MET")</f>
        <v>SLA_MET</v>
      </c>
    </row>
    <row r="1542" spans="1:17" hidden="1" x14ac:dyDescent="0.3">
      <c r="A1542" s="5" t="s">
        <v>2505</v>
      </c>
      <c r="B1542" s="34">
        <v>45144.671111111114</v>
      </c>
      <c r="C1542" s="35">
        <v>45144.677372685182</v>
      </c>
      <c r="D1542" s="2" t="s">
        <v>10</v>
      </c>
      <c r="E1542" s="2" t="s">
        <v>11</v>
      </c>
      <c r="F1542" s="2" t="s">
        <v>22</v>
      </c>
      <c r="G1542" s="2" t="s">
        <v>23</v>
      </c>
      <c r="H1542" s="84" t="str">
        <f t="shared" si="24"/>
        <v>Reason Unknown</v>
      </c>
      <c r="I1542" s="63">
        <f>(tbl_raw_data[[#This Row],[Date Actioned]])-(tbl_raw_data[[#This Row],[Date Tagged]])</f>
        <v>6.2615740680485032E-3</v>
      </c>
      <c r="J1542" s="66">
        <f>HOUR(tbl_raw_data[[#This Row],[time_taken]])*60+MINUTE(tbl_raw_data[[#This Row],[time_taken]])+SECOND(tbl_raw_data[[#This Row],[time_taken]])/60</f>
        <v>9.0166666666666675</v>
      </c>
      <c r="K1542" s="68">
        <f>DATE(YEAR(tbl_raw_data[[#This Row],[Date Actioned]]),MONTH(tbl_raw_data[[#This Row],[Date Actioned]]),DAY(tbl_raw_data[[#This Row],[Date Actioned]]))</f>
        <v>45144</v>
      </c>
      <c r="L1542" s="65" t="str">
        <f>UPPER(TEXT(tbl_raw_data[[#This Row],[updated_date]],"MMMM"))</f>
        <v>AUGUST</v>
      </c>
      <c r="M1542" s="65" t="str">
        <f>"WEEK "&amp;IF(ROUNDUP(DAY(tbl_raw_data[[#This Row],[updated_date]])/7,0)=5,4,ROUNDUP(DAY(tbl_raw_data[[#This Row],[updated_date]])/7,0))</f>
        <v>WEEK 1</v>
      </c>
      <c r="N1542" s="71" t="str">
        <f>UPPER(VLOOKUP(tbl_raw_data[[#This Row],[Analyst]],settings!$A$1:$B$15,2,0))</f>
        <v>ROHAN</v>
      </c>
      <c r="O1542" s="71" t="str">
        <f>TRIM(UPPER(tbl_raw_data[[#This Row],[Outcome]]))</f>
        <v>APPROVE</v>
      </c>
      <c r="P1542" s="71" t="str">
        <f>TRIM(UPPER(tbl_raw_data[[#This Row],[Queue Name]]))</f>
        <v>CONSUMER EXISTING</v>
      </c>
      <c r="Q1542" s="71" t="str">
        <f>IF(tbl_raw_data[[#This Row],[time_taken_in_min]]&lt;=settings!$D$2,"SLA_MET","SLA_NOT_MET")</f>
        <v>SLA_MET</v>
      </c>
    </row>
    <row r="1543" spans="1:17" hidden="1" x14ac:dyDescent="0.3">
      <c r="A1543" s="7" t="s">
        <v>2506</v>
      </c>
      <c r="B1543" s="36">
        <v>45144.675115740742</v>
      </c>
      <c r="C1543" s="39">
        <v>45144.684537037036</v>
      </c>
      <c r="D1543" s="8" t="s">
        <v>15</v>
      </c>
      <c r="E1543" s="6" t="s">
        <v>11</v>
      </c>
      <c r="F1543" s="8" t="s">
        <v>25</v>
      </c>
      <c r="G1543" s="9"/>
      <c r="H1543" s="84" t="str">
        <f t="shared" si="24"/>
        <v>Reason Unknown</v>
      </c>
      <c r="I1543" s="63">
        <f>(tbl_raw_data[[#This Row],[Date Actioned]])-(tbl_raw_data[[#This Row],[Date Tagged]])</f>
        <v>9.4212962940218858E-3</v>
      </c>
      <c r="J1543" s="66">
        <f>HOUR(tbl_raw_data[[#This Row],[time_taken]])*60+MINUTE(tbl_raw_data[[#This Row],[time_taken]])+SECOND(tbl_raw_data[[#This Row],[time_taken]])/60</f>
        <v>13.566666666666666</v>
      </c>
      <c r="K1543" s="68">
        <f>DATE(YEAR(tbl_raw_data[[#This Row],[Date Actioned]]),MONTH(tbl_raw_data[[#This Row],[Date Actioned]]),DAY(tbl_raw_data[[#This Row],[Date Actioned]]))</f>
        <v>45144</v>
      </c>
      <c r="L1543" s="65" t="str">
        <f>UPPER(TEXT(tbl_raw_data[[#This Row],[updated_date]],"MMMM"))</f>
        <v>AUGUST</v>
      </c>
      <c r="M1543" s="65" t="str">
        <f>"WEEK "&amp;IF(ROUNDUP(DAY(tbl_raw_data[[#This Row],[updated_date]])/7,0)=5,4,ROUNDUP(DAY(tbl_raw_data[[#This Row],[updated_date]])/7,0))</f>
        <v>WEEK 1</v>
      </c>
      <c r="N1543" s="71" t="str">
        <f>UPPER(VLOOKUP(tbl_raw_data[[#This Row],[Analyst]],settings!$A$1:$B$15,2,0))</f>
        <v>ASIF</v>
      </c>
      <c r="O1543" s="71" t="str">
        <f>TRIM(UPPER(tbl_raw_data[[#This Row],[Outcome]]))</f>
        <v>APPROVE</v>
      </c>
      <c r="P1543" s="71" t="str">
        <f>TRIM(UPPER(tbl_raw_data[[#This Row],[Queue Name]]))</f>
        <v>CONSUMER EXISTING</v>
      </c>
      <c r="Q1543" s="71" t="str">
        <f>IF(tbl_raw_data[[#This Row],[time_taken_in_min]]&lt;=settings!$D$2,"SLA_MET","SLA_NOT_MET")</f>
        <v>SLA_MET</v>
      </c>
    </row>
    <row r="1544" spans="1:17" hidden="1" x14ac:dyDescent="0.3">
      <c r="A1544" s="1" t="s">
        <v>2507</v>
      </c>
      <c r="B1544" s="34">
        <v>45144.681909722225</v>
      </c>
      <c r="C1544" s="35">
        <v>45144.687349537038</v>
      </c>
      <c r="D1544" s="2" t="s">
        <v>10</v>
      </c>
      <c r="E1544" s="2" t="s">
        <v>11</v>
      </c>
      <c r="F1544" s="2" t="s">
        <v>22</v>
      </c>
      <c r="G1544" s="2" t="s">
        <v>15</v>
      </c>
      <c r="H1544" s="84" t="str">
        <f t="shared" si="24"/>
        <v>Reason Unknown</v>
      </c>
      <c r="I1544" s="63">
        <f>(tbl_raw_data[[#This Row],[Date Actioned]])-(tbl_raw_data[[#This Row],[Date Tagged]])</f>
        <v>5.4398148131440394E-3</v>
      </c>
      <c r="J1544" s="66">
        <f>HOUR(tbl_raw_data[[#This Row],[time_taken]])*60+MINUTE(tbl_raw_data[[#This Row],[time_taken]])+SECOND(tbl_raw_data[[#This Row],[time_taken]])/60</f>
        <v>7.833333333333333</v>
      </c>
      <c r="K1544" s="68">
        <f>DATE(YEAR(tbl_raw_data[[#This Row],[Date Actioned]]),MONTH(tbl_raw_data[[#This Row],[Date Actioned]]),DAY(tbl_raw_data[[#This Row],[Date Actioned]]))</f>
        <v>45144</v>
      </c>
      <c r="L1544" s="65" t="str">
        <f>UPPER(TEXT(tbl_raw_data[[#This Row],[updated_date]],"MMMM"))</f>
        <v>AUGUST</v>
      </c>
      <c r="M1544" s="65" t="str">
        <f>"WEEK "&amp;IF(ROUNDUP(DAY(tbl_raw_data[[#This Row],[updated_date]])/7,0)=5,4,ROUNDUP(DAY(tbl_raw_data[[#This Row],[updated_date]])/7,0))</f>
        <v>WEEK 1</v>
      </c>
      <c r="N1544" s="71" t="str">
        <f>UPPER(VLOOKUP(tbl_raw_data[[#This Row],[Analyst]],settings!$A$1:$B$15,2,0))</f>
        <v>ROHAN</v>
      </c>
      <c r="O1544" s="71" t="str">
        <f>TRIM(UPPER(tbl_raw_data[[#This Row],[Outcome]]))</f>
        <v>APPROVE</v>
      </c>
      <c r="P1544" s="71" t="str">
        <f>TRIM(UPPER(tbl_raw_data[[#This Row],[Queue Name]]))</f>
        <v>CONSUMER EXISTING</v>
      </c>
      <c r="Q1544" s="71" t="str">
        <f>IF(tbl_raw_data[[#This Row],[time_taken_in_min]]&lt;=settings!$D$2,"SLA_MET","SLA_NOT_MET")</f>
        <v>SLA_MET</v>
      </c>
    </row>
    <row r="1545" spans="1:17" hidden="1" x14ac:dyDescent="0.3">
      <c r="A1545" s="5" t="s">
        <v>2508</v>
      </c>
      <c r="B1545" s="36">
        <v>45144.682083333333</v>
      </c>
      <c r="C1545" s="39">
        <v>45144.686608796299</v>
      </c>
      <c r="D1545" s="8" t="s">
        <v>10</v>
      </c>
      <c r="E1545" s="8" t="s">
        <v>8</v>
      </c>
      <c r="F1545" s="8" t="s">
        <v>25</v>
      </c>
      <c r="G1545" s="8" t="s">
        <v>26</v>
      </c>
      <c r="H1545" s="84" t="str">
        <f t="shared" si="24"/>
        <v>Reason Unknown</v>
      </c>
      <c r="I1545" s="63">
        <f>(tbl_raw_data[[#This Row],[Date Actioned]])-(tbl_raw_data[[#This Row],[Date Tagged]])</f>
        <v>4.5254629658302292E-3</v>
      </c>
      <c r="J1545" s="66">
        <f>HOUR(tbl_raw_data[[#This Row],[time_taken]])*60+MINUTE(tbl_raw_data[[#This Row],[time_taken]])+SECOND(tbl_raw_data[[#This Row],[time_taken]])/60</f>
        <v>6.5166666666666666</v>
      </c>
      <c r="K1545" s="68">
        <f>DATE(YEAR(tbl_raw_data[[#This Row],[Date Actioned]]),MONTH(tbl_raw_data[[#This Row],[Date Actioned]]),DAY(tbl_raw_data[[#This Row],[Date Actioned]]))</f>
        <v>45144</v>
      </c>
      <c r="L1545" s="65" t="str">
        <f>UPPER(TEXT(tbl_raw_data[[#This Row],[updated_date]],"MMMM"))</f>
        <v>AUGUST</v>
      </c>
      <c r="M1545" s="65" t="str">
        <f>"WEEK "&amp;IF(ROUNDUP(DAY(tbl_raw_data[[#This Row],[updated_date]])/7,0)=5,4,ROUNDUP(DAY(tbl_raw_data[[#This Row],[updated_date]])/7,0))</f>
        <v>WEEK 1</v>
      </c>
      <c r="N1545" s="71" t="str">
        <f>UPPER(VLOOKUP(tbl_raw_data[[#This Row],[Analyst]],settings!$A$1:$B$15,2,0))</f>
        <v>ASIF</v>
      </c>
      <c r="O1545" s="71" t="str">
        <f>TRIM(UPPER(tbl_raw_data[[#This Row],[Outcome]]))</f>
        <v>APPROVE</v>
      </c>
      <c r="P1545" s="71" t="str">
        <f>TRIM(UPPER(tbl_raw_data[[#This Row],[Queue Name]]))</f>
        <v>CONSUMER POST BUREAU</v>
      </c>
      <c r="Q1545" s="71" t="str">
        <f>IF(tbl_raw_data[[#This Row],[time_taken_in_min]]&lt;=settings!$D$2,"SLA_MET","SLA_NOT_MET")</f>
        <v>SLA_MET</v>
      </c>
    </row>
    <row r="1546" spans="1:17" hidden="1" x14ac:dyDescent="0.3">
      <c r="A1546" s="7" t="s">
        <v>2509</v>
      </c>
      <c r="B1546" s="34">
        <v>45144.685381944444</v>
      </c>
      <c r="C1546" s="35">
        <v>45144.688877314817</v>
      </c>
      <c r="D1546" s="2" t="s">
        <v>10</v>
      </c>
      <c r="E1546" s="2" t="s">
        <v>8</v>
      </c>
      <c r="F1546" s="2" t="s">
        <v>207</v>
      </c>
      <c r="G1546" s="2" t="s">
        <v>16</v>
      </c>
      <c r="H1546" s="84" t="str">
        <f t="shared" si="24"/>
        <v>Reason Unknown</v>
      </c>
      <c r="I1546" s="63">
        <f>(tbl_raw_data[[#This Row],[Date Actioned]])-(tbl_raw_data[[#This Row],[Date Tagged]])</f>
        <v>3.4953703725477681E-3</v>
      </c>
      <c r="J1546" s="66">
        <f>HOUR(tbl_raw_data[[#This Row],[time_taken]])*60+MINUTE(tbl_raw_data[[#This Row],[time_taken]])+SECOND(tbl_raw_data[[#This Row],[time_taken]])/60</f>
        <v>5.0333333333333332</v>
      </c>
      <c r="K1546" s="68">
        <f>DATE(YEAR(tbl_raw_data[[#This Row],[Date Actioned]]),MONTH(tbl_raw_data[[#This Row],[Date Actioned]]),DAY(tbl_raw_data[[#This Row],[Date Actioned]]))</f>
        <v>45144</v>
      </c>
      <c r="L1546" s="65" t="str">
        <f>UPPER(TEXT(tbl_raw_data[[#This Row],[updated_date]],"MMMM"))</f>
        <v>AUGUST</v>
      </c>
      <c r="M1546" s="65" t="str">
        <f>"WEEK "&amp;IF(ROUNDUP(DAY(tbl_raw_data[[#This Row],[updated_date]])/7,0)=5,4,ROUNDUP(DAY(tbl_raw_data[[#This Row],[updated_date]])/7,0))</f>
        <v>WEEK 1</v>
      </c>
      <c r="N1546" s="71" t="str">
        <f>UPPER(VLOOKUP(tbl_raw_data[[#This Row],[Analyst]],settings!$A$1:$B$15,2,0))</f>
        <v>RAJ</v>
      </c>
      <c r="O1546" s="71" t="str">
        <f>TRIM(UPPER(tbl_raw_data[[#This Row],[Outcome]]))</f>
        <v>APPROVE</v>
      </c>
      <c r="P1546" s="71" t="str">
        <f>TRIM(UPPER(tbl_raw_data[[#This Row],[Queue Name]]))</f>
        <v>CONSUMER POST BUREAU</v>
      </c>
      <c r="Q1546" s="71" t="str">
        <f>IF(tbl_raw_data[[#This Row],[time_taken_in_min]]&lt;=settings!$D$2,"SLA_MET","SLA_NOT_MET")</f>
        <v>SLA_MET</v>
      </c>
    </row>
    <row r="1547" spans="1:17" hidden="1" x14ac:dyDescent="0.3">
      <c r="A1547" s="1" t="s">
        <v>2510</v>
      </c>
      <c r="B1547" s="36">
        <v>45144.687037037038</v>
      </c>
      <c r="C1547" s="39">
        <v>45144.693599537037</v>
      </c>
      <c r="D1547" s="8" t="s">
        <v>10</v>
      </c>
      <c r="E1547" s="8" t="s">
        <v>8</v>
      </c>
      <c r="F1547" s="8" t="s">
        <v>25</v>
      </c>
      <c r="G1547" s="8" t="s">
        <v>23</v>
      </c>
      <c r="H1547" s="84" t="str">
        <f t="shared" si="24"/>
        <v>Reason Unknown</v>
      </c>
      <c r="I1547" s="63">
        <f>(tbl_raw_data[[#This Row],[Date Actioned]])-(tbl_raw_data[[#This Row],[Date Tagged]])</f>
        <v>6.5624999988358468E-3</v>
      </c>
      <c r="J1547" s="66">
        <f>HOUR(tbl_raw_data[[#This Row],[time_taken]])*60+MINUTE(tbl_raw_data[[#This Row],[time_taken]])+SECOND(tbl_raw_data[[#This Row],[time_taken]])/60</f>
        <v>9.4499999999999993</v>
      </c>
      <c r="K1547" s="68">
        <f>DATE(YEAR(tbl_raw_data[[#This Row],[Date Actioned]]),MONTH(tbl_raw_data[[#This Row],[Date Actioned]]),DAY(tbl_raw_data[[#This Row],[Date Actioned]]))</f>
        <v>45144</v>
      </c>
      <c r="L1547" s="65" t="str">
        <f>UPPER(TEXT(tbl_raw_data[[#This Row],[updated_date]],"MMMM"))</f>
        <v>AUGUST</v>
      </c>
      <c r="M1547" s="65" t="str">
        <f>"WEEK "&amp;IF(ROUNDUP(DAY(tbl_raw_data[[#This Row],[updated_date]])/7,0)=5,4,ROUNDUP(DAY(tbl_raw_data[[#This Row],[updated_date]])/7,0))</f>
        <v>WEEK 1</v>
      </c>
      <c r="N1547" s="71" t="str">
        <f>UPPER(VLOOKUP(tbl_raw_data[[#This Row],[Analyst]],settings!$A$1:$B$15,2,0))</f>
        <v>ASIF</v>
      </c>
      <c r="O1547" s="71" t="str">
        <f>TRIM(UPPER(tbl_raw_data[[#This Row],[Outcome]]))</f>
        <v>APPROVE</v>
      </c>
      <c r="P1547" s="71" t="str">
        <f>TRIM(UPPER(tbl_raw_data[[#This Row],[Queue Name]]))</f>
        <v>CONSUMER POST BUREAU</v>
      </c>
      <c r="Q1547" s="71" t="str">
        <f>IF(tbl_raw_data[[#This Row],[time_taken_in_min]]&lt;=settings!$D$2,"SLA_MET","SLA_NOT_MET")</f>
        <v>SLA_MET</v>
      </c>
    </row>
    <row r="1548" spans="1:17" hidden="1" x14ac:dyDescent="0.3">
      <c r="A1548" s="5" t="s">
        <v>2511</v>
      </c>
      <c r="B1548" s="34">
        <v>45144.687210648146</v>
      </c>
      <c r="C1548" s="35">
        <v>45144.693460648145</v>
      </c>
      <c r="D1548" s="2" t="s">
        <v>15</v>
      </c>
      <c r="E1548" s="3" t="s">
        <v>11</v>
      </c>
      <c r="F1548" s="2" t="s">
        <v>14</v>
      </c>
      <c r="G1548" s="4"/>
      <c r="H1548" s="84" t="str">
        <f t="shared" si="24"/>
        <v>Reason Unknown</v>
      </c>
      <c r="I1548" s="63">
        <f>(tbl_raw_data[[#This Row],[Date Actioned]])-(tbl_raw_data[[#This Row],[Date Tagged]])</f>
        <v>6.2499999985448085E-3</v>
      </c>
      <c r="J1548" s="66">
        <f>HOUR(tbl_raw_data[[#This Row],[time_taken]])*60+MINUTE(tbl_raw_data[[#This Row],[time_taken]])+SECOND(tbl_raw_data[[#This Row],[time_taken]])/60</f>
        <v>9</v>
      </c>
      <c r="K1548" s="68">
        <f>DATE(YEAR(tbl_raw_data[[#This Row],[Date Actioned]]),MONTH(tbl_raw_data[[#This Row],[Date Actioned]]),DAY(tbl_raw_data[[#This Row],[Date Actioned]]))</f>
        <v>45144</v>
      </c>
      <c r="L1548" s="65" t="str">
        <f>UPPER(TEXT(tbl_raw_data[[#This Row],[updated_date]],"MMMM"))</f>
        <v>AUGUST</v>
      </c>
      <c r="M1548" s="65" t="str">
        <f>"WEEK "&amp;IF(ROUNDUP(DAY(tbl_raw_data[[#This Row],[updated_date]])/7,0)=5,4,ROUNDUP(DAY(tbl_raw_data[[#This Row],[updated_date]])/7,0))</f>
        <v>WEEK 1</v>
      </c>
      <c r="N1548" s="71" t="str">
        <f>UPPER(VLOOKUP(tbl_raw_data[[#This Row],[Analyst]],settings!$A$1:$B$15,2,0))</f>
        <v>CAMROON</v>
      </c>
      <c r="O1548" s="71" t="str">
        <f>TRIM(UPPER(tbl_raw_data[[#This Row],[Outcome]]))</f>
        <v>APPROVE</v>
      </c>
      <c r="P1548" s="71" t="str">
        <f>TRIM(UPPER(tbl_raw_data[[#This Row],[Queue Name]]))</f>
        <v>CONSUMER EXISTING</v>
      </c>
      <c r="Q1548" s="71" t="str">
        <f>IF(tbl_raw_data[[#This Row],[time_taken_in_min]]&lt;=settings!$D$2,"SLA_MET","SLA_NOT_MET")</f>
        <v>SLA_MET</v>
      </c>
    </row>
    <row r="1549" spans="1:17" hidden="1" x14ac:dyDescent="0.3">
      <c r="A1549" s="7" t="s">
        <v>2512</v>
      </c>
      <c r="B1549" s="36">
        <v>45144.687662037039</v>
      </c>
      <c r="C1549" s="39">
        <v>45144.694687499999</v>
      </c>
      <c r="D1549" s="8" t="s">
        <v>15</v>
      </c>
      <c r="E1549" s="6" t="s">
        <v>8</v>
      </c>
      <c r="F1549" s="8" t="s">
        <v>21</v>
      </c>
      <c r="G1549" s="9"/>
      <c r="H1549" s="84" t="str">
        <f t="shared" si="24"/>
        <v>Reason Unknown</v>
      </c>
      <c r="I1549" s="63">
        <f>(tbl_raw_data[[#This Row],[Date Actioned]])-(tbl_raw_data[[#This Row],[Date Tagged]])</f>
        <v>7.025462960882578E-3</v>
      </c>
      <c r="J1549" s="66">
        <f>HOUR(tbl_raw_data[[#This Row],[time_taken]])*60+MINUTE(tbl_raw_data[[#This Row],[time_taken]])+SECOND(tbl_raw_data[[#This Row],[time_taken]])/60</f>
        <v>10.116666666666667</v>
      </c>
      <c r="K1549" s="68">
        <f>DATE(YEAR(tbl_raw_data[[#This Row],[Date Actioned]]),MONTH(tbl_raw_data[[#This Row],[Date Actioned]]),DAY(tbl_raw_data[[#This Row],[Date Actioned]]))</f>
        <v>45144</v>
      </c>
      <c r="L1549" s="65" t="str">
        <f>UPPER(TEXT(tbl_raw_data[[#This Row],[updated_date]],"MMMM"))</f>
        <v>AUGUST</v>
      </c>
      <c r="M1549" s="65" t="str">
        <f>"WEEK "&amp;IF(ROUNDUP(DAY(tbl_raw_data[[#This Row],[updated_date]])/7,0)=5,4,ROUNDUP(DAY(tbl_raw_data[[#This Row],[updated_date]])/7,0))</f>
        <v>WEEK 1</v>
      </c>
      <c r="N1549" s="71" t="str">
        <f>UPPER(VLOOKUP(tbl_raw_data[[#This Row],[Analyst]],settings!$A$1:$B$15,2,0))</f>
        <v>SHAHID</v>
      </c>
      <c r="O1549" s="71" t="str">
        <f>TRIM(UPPER(tbl_raw_data[[#This Row],[Outcome]]))</f>
        <v>APPROVE</v>
      </c>
      <c r="P1549" s="71" t="str">
        <f>TRIM(UPPER(tbl_raw_data[[#This Row],[Queue Name]]))</f>
        <v>CONSUMER POST BUREAU</v>
      </c>
      <c r="Q1549" s="71" t="str">
        <f>IF(tbl_raw_data[[#This Row],[time_taken_in_min]]&lt;=settings!$D$2,"SLA_MET","SLA_NOT_MET")</f>
        <v>SLA_MET</v>
      </c>
    </row>
    <row r="1550" spans="1:17" hidden="1" x14ac:dyDescent="0.3">
      <c r="A1550" s="1" t="s">
        <v>2513</v>
      </c>
      <c r="B1550" s="34">
        <v>45144.688564814816</v>
      </c>
      <c r="C1550" s="35">
        <v>45144.692349537036</v>
      </c>
      <c r="D1550" s="2" t="s">
        <v>10</v>
      </c>
      <c r="E1550" s="2" t="s">
        <v>11</v>
      </c>
      <c r="F1550" s="2" t="s">
        <v>22</v>
      </c>
      <c r="G1550" s="2" t="s">
        <v>26</v>
      </c>
      <c r="H1550" s="84" t="str">
        <f t="shared" si="24"/>
        <v>Reason Unknown</v>
      </c>
      <c r="I1550" s="63">
        <f>(tbl_raw_data[[#This Row],[Date Actioned]])-(tbl_raw_data[[#This Row],[Date Tagged]])</f>
        <v>3.7847222192795016E-3</v>
      </c>
      <c r="J1550" s="66">
        <f>HOUR(tbl_raw_data[[#This Row],[time_taken]])*60+MINUTE(tbl_raw_data[[#This Row],[time_taken]])+SECOND(tbl_raw_data[[#This Row],[time_taken]])/60</f>
        <v>5.45</v>
      </c>
      <c r="K1550" s="68">
        <f>DATE(YEAR(tbl_raw_data[[#This Row],[Date Actioned]]),MONTH(tbl_raw_data[[#This Row],[Date Actioned]]),DAY(tbl_raw_data[[#This Row],[Date Actioned]]))</f>
        <v>45144</v>
      </c>
      <c r="L1550" s="65" t="str">
        <f>UPPER(TEXT(tbl_raw_data[[#This Row],[updated_date]],"MMMM"))</f>
        <v>AUGUST</v>
      </c>
      <c r="M1550" s="65" t="str">
        <f>"WEEK "&amp;IF(ROUNDUP(DAY(tbl_raw_data[[#This Row],[updated_date]])/7,0)=5,4,ROUNDUP(DAY(tbl_raw_data[[#This Row],[updated_date]])/7,0))</f>
        <v>WEEK 1</v>
      </c>
      <c r="N1550" s="71" t="str">
        <f>UPPER(VLOOKUP(tbl_raw_data[[#This Row],[Analyst]],settings!$A$1:$B$15,2,0))</f>
        <v>ROHAN</v>
      </c>
      <c r="O1550" s="71" t="str">
        <f>TRIM(UPPER(tbl_raw_data[[#This Row],[Outcome]]))</f>
        <v>APPROVE</v>
      </c>
      <c r="P1550" s="71" t="str">
        <f>TRIM(UPPER(tbl_raw_data[[#This Row],[Queue Name]]))</f>
        <v>CONSUMER EXISTING</v>
      </c>
      <c r="Q1550" s="71" t="str">
        <f>IF(tbl_raw_data[[#This Row],[time_taken_in_min]]&lt;=settings!$D$2,"SLA_MET","SLA_NOT_MET")</f>
        <v>SLA_MET</v>
      </c>
    </row>
    <row r="1551" spans="1:17" hidden="1" x14ac:dyDescent="0.3">
      <c r="A1551" s="5" t="s">
        <v>2514</v>
      </c>
      <c r="B1551" s="36">
        <v>45144.689259259256</v>
      </c>
      <c r="C1551" s="39">
        <v>45144.691944444443</v>
      </c>
      <c r="D1551" s="8" t="s">
        <v>10</v>
      </c>
      <c r="E1551" s="8" t="s">
        <v>11</v>
      </c>
      <c r="F1551" s="8" t="s">
        <v>207</v>
      </c>
      <c r="G1551" s="8" t="s">
        <v>15</v>
      </c>
      <c r="H1551" s="84" t="str">
        <f t="shared" si="24"/>
        <v>Reason Unknown</v>
      </c>
      <c r="I1551" s="63">
        <f>(tbl_raw_data[[#This Row],[Date Actioned]])-(tbl_raw_data[[#This Row],[Date Tagged]])</f>
        <v>2.6851851871469989E-3</v>
      </c>
      <c r="J1551" s="66">
        <f>HOUR(tbl_raw_data[[#This Row],[time_taken]])*60+MINUTE(tbl_raw_data[[#This Row],[time_taken]])+SECOND(tbl_raw_data[[#This Row],[time_taken]])/60</f>
        <v>3.8666666666666667</v>
      </c>
      <c r="K1551" s="68">
        <f>DATE(YEAR(tbl_raw_data[[#This Row],[Date Actioned]]),MONTH(tbl_raw_data[[#This Row],[Date Actioned]]),DAY(tbl_raw_data[[#This Row],[Date Actioned]]))</f>
        <v>45144</v>
      </c>
      <c r="L1551" s="65" t="str">
        <f>UPPER(TEXT(tbl_raw_data[[#This Row],[updated_date]],"MMMM"))</f>
        <v>AUGUST</v>
      </c>
      <c r="M1551" s="65" t="str">
        <f>"WEEK "&amp;IF(ROUNDUP(DAY(tbl_raw_data[[#This Row],[updated_date]])/7,0)=5,4,ROUNDUP(DAY(tbl_raw_data[[#This Row],[updated_date]])/7,0))</f>
        <v>WEEK 1</v>
      </c>
      <c r="N1551" s="71" t="str">
        <f>UPPER(VLOOKUP(tbl_raw_data[[#This Row],[Analyst]],settings!$A$1:$B$15,2,0))</f>
        <v>RAJ</v>
      </c>
      <c r="O1551" s="71" t="str">
        <f>TRIM(UPPER(tbl_raw_data[[#This Row],[Outcome]]))</f>
        <v>APPROVE</v>
      </c>
      <c r="P1551" s="71" t="str">
        <f>TRIM(UPPER(tbl_raw_data[[#This Row],[Queue Name]]))</f>
        <v>CONSUMER EXISTING</v>
      </c>
      <c r="Q1551" s="71" t="str">
        <f>IF(tbl_raw_data[[#This Row],[time_taken_in_min]]&lt;=settings!$D$2,"SLA_MET","SLA_NOT_MET")</f>
        <v>SLA_MET</v>
      </c>
    </row>
    <row r="1552" spans="1:17" hidden="1" x14ac:dyDescent="0.3">
      <c r="A1552" s="7" t="s">
        <v>2515</v>
      </c>
      <c r="B1552" s="34">
        <v>45144.68990740741</v>
      </c>
      <c r="C1552" s="35">
        <v>45144.693541666667</v>
      </c>
      <c r="D1552" s="2" t="s">
        <v>10</v>
      </c>
      <c r="E1552" s="2" t="s">
        <v>11</v>
      </c>
      <c r="F1552" s="2" t="s">
        <v>19</v>
      </c>
      <c r="G1552" s="2" t="s">
        <v>23</v>
      </c>
      <c r="H1552" s="84" t="str">
        <f t="shared" si="24"/>
        <v>Reason Unknown</v>
      </c>
      <c r="I1552" s="63">
        <f>(tbl_raw_data[[#This Row],[Date Actioned]])-(tbl_raw_data[[#This Row],[Date Tagged]])</f>
        <v>3.6342592575238086E-3</v>
      </c>
      <c r="J1552" s="66">
        <f>HOUR(tbl_raw_data[[#This Row],[time_taken]])*60+MINUTE(tbl_raw_data[[#This Row],[time_taken]])+SECOND(tbl_raw_data[[#This Row],[time_taken]])/60</f>
        <v>5.2333333333333334</v>
      </c>
      <c r="K1552" s="68">
        <f>DATE(YEAR(tbl_raw_data[[#This Row],[Date Actioned]]),MONTH(tbl_raw_data[[#This Row],[Date Actioned]]),DAY(tbl_raw_data[[#This Row],[Date Actioned]]))</f>
        <v>45144</v>
      </c>
      <c r="L1552" s="65" t="str">
        <f>UPPER(TEXT(tbl_raw_data[[#This Row],[updated_date]],"MMMM"))</f>
        <v>AUGUST</v>
      </c>
      <c r="M1552" s="65" t="str">
        <f>"WEEK "&amp;IF(ROUNDUP(DAY(tbl_raw_data[[#This Row],[updated_date]])/7,0)=5,4,ROUNDUP(DAY(tbl_raw_data[[#This Row],[updated_date]])/7,0))</f>
        <v>WEEK 1</v>
      </c>
      <c r="N1552" s="71" t="str">
        <f>UPPER(VLOOKUP(tbl_raw_data[[#This Row],[Analyst]],settings!$A$1:$B$15,2,0))</f>
        <v>NAVED</v>
      </c>
      <c r="O1552" s="71" t="str">
        <f>TRIM(UPPER(tbl_raw_data[[#This Row],[Outcome]]))</f>
        <v>APPROVE</v>
      </c>
      <c r="P1552" s="71" t="str">
        <f>TRIM(UPPER(tbl_raw_data[[#This Row],[Queue Name]]))</f>
        <v>CONSUMER EXISTING</v>
      </c>
      <c r="Q1552" s="71" t="str">
        <f>IF(tbl_raw_data[[#This Row],[time_taken_in_min]]&lt;=settings!$D$2,"SLA_MET","SLA_NOT_MET")</f>
        <v>SLA_MET</v>
      </c>
    </row>
    <row r="1553" spans="1:17" hidden="1" x14ac:dyDescent="0.3">
      <c r="A1553" s="1" t="s">
        <v>2516</v>
      </c>
      <c r="B1553" s="36">
        <v>45144.69017361111</v>
      </c>
      <c r="C1553" s="39">
        <v>45144.69358796296</v>
      </c>
      <c r="D1553" s="8" t="s">
        <v>10</v>
      </c>
      <c r="E1553" s="8" t="s">
        <v>8</v>
      </c>
      <c r="F1553" s="8" t="s">
        <v>207</v>
      </c>
      <c r="G1553" s="8" t="s">
        <v>23</v>
      </c>
      <c r="H1553" s="84" t="str">
        <f t="shared" si="24"/>
        <v>Reason Unknown</v>
      </c>
      <c r="I1553" s="63">
        <f>(tbl_raw_data[[#This Row],[Date Actioned]])-(tbl_raw_data[[#This Row],[Date Tagged]])</f>
        <v>3.4143518496421166E-3</v>
      </c>
      <c r="J1553" s="66">
        <f>HOUR(tbl_raw_data[[#This Row],[time_taken]])*60+MINUTE(tbl_raw_data[[#This Row],[time_taken]])+SECOND(tbl_raw_data[[#This Row],[time_taken]])/60</f>
        <v>4.916666666666667</v>
      </c>
      <c r="K1553" s="68">
        <f>DATE(YEAR(tbl_raw_data[[#This Row],[Date Actioned]]),MONTH(tbl_raw_data[[#This Row],[Date Actioned]]),DAY(tbl_raw_data[[#This Row],[Date Actioned]]))</f>
        <v>45144</v>
      </c>
      <c r="L1553" s="65" t="str">
        <f>UPPER(TEXT(tbl_raw_data[[#This Row],[updated_date]],"MMMM"))</f>
        <v>AUGUST</v>
      </c>
      <c r="M1553" s="65" t="str">
        <f>"WEEK "&amp;IF(ROUNDUP(DAY(tbl_raw_data[[#This Row],[updated_date]])/7,0)=5,4,ROUNDUP(DAY(tbl_raw_data[[#This Row],[updated_date]])/7,0))</f>
        <v>WEEK 1</v>
      </c>
      <c r="N1553" s="71" t="str">
        <f>UPPER(VLOOKUP(tbl_raw_data[[#This Row],[Analyst]],settings!$A$1:$B$15,2,0))</f>
        <v>RAJ</v>
      </c>
      <c r="O1553" s="71" t="str">
        <f>TRIM(UPPER(tbl_raw_data[[#This Row],[Outcome]]))</f>
        <v>APPROVE</v>
      </c>
      <c r="P1553" s="71" t="str">
        <f>TRIM(UPPER(tbl_raw_data[[#This Row],[Queue Name]]))</f>
        <v>CONSUMER POST BUREAU</v>
      </c>
      <c r="Q1553" s="71" t="str">
        <f>IF(tbl_raw_data[[#This Row],[time_taken_in_min]]&lt;=settings!$D$2,"SLA_MET","SLA_NOT_MET")</f>
        <v>SLA_MET</v>
      </c>
    </row>
    <row r="1554" spans="1:17" hidden="1" x14ac:dyDescent="0.3">
      <c r="A1554" s="5" t="s">
        <v>2517</v>
      </c>
      <c r="B1554" s="34">
        <v>45144.690821759257</v>
      </c>
      <c r="C1554" s="35">
        <v>45144.695335648146</v>
      </c>
      <c r="D1554" s="2" t="s">
        <v>10</v>
      </c>
      <c r="E1554" s="2" t="s">
        <v>11</v>
      </c>
      <c r="F1554" s="2" t="s">
        <v>206</v>
      </c>
      <c r="G1554" s="2" t="s">
        <v>15</v>
      </c>
      <c r="H1554" s="84" t="str">
        <f t="shared" si="24"/>
        <v>Reason Unknown</v>
      </c>
      <c r="I1554" s="63">
        <f>(tbl_raw_data[[#This Row],[Date Actioned]])-(tbl_raw_data[[#This Row],[Date Tagged]])</f>
        <v>4.5138888890505768E-3</v>
      </c>
      <c r="J1554" s="66">
        <f>HOUR(tbl_raw_data[[#This Row],[time_taken]])*60+MINUTE(tbl_raw_data[[#This Row],[time_taken]])+SECOND(tbl_raw_data[[#This Row],[time_taken]])/60</f>
        <v>6.5</v>
      </c>
      <c r="K1554" s="68">
        <f>DATE(YEAR(tbl_raw_data[[#This Row],[Date Actioned]]),MONTH(tbl_raw_data[[#This Row],[Date Actioned]]),DAY(tbl_raw_data[[#This Row],[Date Actioned]]))</f>
        <v>45144</v>
      </c>
      <c r="L1554" s="65" t="str">
        <f>UPPER(TEXT(tbl_raw_data[[#This Row],[updated_date]],"MMMM"))</f>
        <v>AUGUST</v>
      </c>
      <c r="M1554" s="65" t="str">
        <f>"WEEK "&amp;IF(ROUNDUP(DAY(tbl_raw_data[[#This Row],[updated_date]])/7,0)=5,4,ROUNDUP(DAY(tbl_raw_data[[#This Row],[updated_date]])/7,0))</f>
        <v>WEEK 1</v>
      </c>
      <c r="N1554" s="71" t="str">
        <f>UPPER(VLOOKUP(tbl_raw_data[[#This Row],[Analyst]],settings!$A$1:$B$15,2,0))</f>
        <v>HARDIK</v>
      </c>
      <c r="O1554" s="71" t="str">
        <f>TRIM(UPPER(tbl_raw_data[[#This Row],[Outcome]]))</f>
        <v>APPROVE</v>
      </c>
      <c r="P1554" s="71" t="str">
        <f>TRIM(UPPER(tbl_raw_data[[#This Row],[Queue Name]]))</f>
        <v>CONSUMER EXISTING</v>
      </c>
      <c r="Q1554" s="71" t="str">
        <f>IF(tbl_raw_data[[#This Row],[time_taken_in_min]]&lt;=settings!$D$2,"SLA_MET","SLA_NOT_MET")</f>
        <v>SLA_MET</v>
      </c>
    </row>
    <row r="1555" spans="1:17" hidden="1" x14ac:dyDescent="0.3">
      <c r="A1555" s="7" t="s">
        <v>2518</v>
      </c>
      <c r="B1555" s="36">
        <v>45144.691261574073</v>
      </c>
      <c r="C1555" s="39">
        <v>45144.695914351854</v>
      </c>
      <c r="D1555" s="8" t="s">
        <v>10</v>
      </c>
      <c r="E1555" s="8" t="s">
        <v>8</v>
      </c>
      <c r="F1555" s="8" t="s">
        <v>22</v>
      </c>
      <c r="G1555" s="8" t="s">
        <v>15</v>
      </c>
      <c r="H1555" s="84" t="str">
        <f t="shared" si="24"/>
        <v>Reason Unknown</v>
      </c>
      <c r="I1555" s="63">
        <f>(tbl_raw_data[[#This Row],[Date Actioned]])-(tbl_raw_data[[#This Row],[Date Tagged]])</f>
        <v>4.652777781302575E-3</v>
      </c>
      <c r="J1555" s="66">
        <f>HOUR(tbl_raw_data[[#This Row],[time_taken]])*60+MINUTE(tbl_raw_data[[#This Row],[time_taken]])+SECOND(tbl_raw_data[[#This Row],[time_taken]])/60</f>
        <v>6.7</v>
      </c>
      <c r="K1555" s="68">
        <f>DATE(YEAR(tbl_raw_data[[#This Row],[Date Actioned]]),MONTH(tbl_raw_data[[#This Row],[Date Actioned]]),DAY(tbl_raw_data[[#This Row],[Date Actioned]]))</f>
        <v>45144</v>
      </c>
      <c r="L1555" s="65" t="str">
        <f>UPPER(TEXT(tbl_raw_data[[#This Row],[updated_date]],"MMMM"))</f>
        <v>AUGUST</v>
      </c>
      <c r="M1555" s="65" t="str">
        <f>"WEEK "&amp;IF(ROUNDUP(DAY(tbl_raw_data[[#This Row],[updated_date]])/7,0)=5,4,ROUNDUP(DAY(tbl_raw_data[[#This Row],[updated_date]])/7,0))</f>
        <v>WEEK 1</v>
      </c>
      <c r="N1555" s="71" t="str">
        <f>UPPER(VLOOKUP(tbl_raw_data[[#This Row],[Analyst]],settings!$A$1:$B$15,2,0))</f>
        <v>ROHAN</v>
      </c>
      <c r="O1555" s="71" t="str">
        <f>TRIM(UPPER(tbl_raw_data[[#This Row],[Outcome]]))</f>
        <v>APPROVE</v>
      </c>
      <c r="P1555" s="71" t="str">
        <f>TRIM(UPPER(tbl_raw_data[[#This Row],[Queue Name]]))</f>
        <v>CONSUMER POST BUREAU</v>
      </c>
      <c r="Q1555" s="71" t="str">
        <f>IF(tbl_raw_data[[#This Row],[time_taken_in_min]]&lt;=settings!$D$2,"SLA_MET","SLA_NOT_MET")</f>
        <v>SLA_MET</v>
      </c>
    </row>
    <row r="1556" spans="1:17" hidden="1" x14ac:dyDescent="0.3">
      <c r="A1556" s="1" t="s">
        <v>2519</v>
      </c>
      <c r="B1556" s="34">
        <v>45144.692187499997</v>
      </c>
      <c r="C1556" s="35">
        <v>45144.695324074077</v>
      </c>
      <c r="D1556" s="2" t="s">
        <v>10</v>
      </c>
      <c r="E1556" s="2" t="s">
        <v>8</v>
      </c>
      <c r="F1556" s="2" t="s">
        <v>207</v>
      </c>
      <c r="G1556" s="2" t="s">
        <v>15</v>
      </c>
      <c r="H1556" s="84" t="str">
        <f t="shared" si="24"/>
        <v>Reason Unknown</v>
      </c>
      <c r="I1556" s="63">
        <f>(tbl_raw_data[[#This Row],[Date Actioned]])-(tbl_raw_data[[#This Row],[Date Tagged]])</f>
        <v>3.1365740796900354E-3</v>
      </c>
      <c r="J1556" s="66">
        <f>HOUR(tbl_raw_data[[#This Row],[time_taken]])*60+MINUTE(tbl_raw_data[[#This Row],[time_taken]])+SECOND(tbl_raw_data[[#This Row],[time_taken]])/60</f>
        <v>4.5166666666666666</v>
      </c>
      <c r="K1556" s="68">
        <f>DATE(YEAR(tbl_raw_data[[#This Row],[Date Actioned]]),MONTH(tbl_raw_data[[#This Row],[Date Actioned]]),DAY(tbl_raw_data[[#This Row],[Date Actioned]]))</f>
        <v>45144</v>
      </c>
      <c r="L1556" s="65" t="str">
        <f>UPPER(TEXT(tbl_raw_data[[#This Row],[updated_date]],"MMMM"))</f>
        <v>AUGUST</v>
      </c>
      <c r="M1556" s="65" t="str">
        <f>"WEEK "&amp;IF(ROUNDUP(DAY(tbl_raw_data[[#This Row],[updated_date]])/7,0)=5,4,ROUNDUP(DAY(tbl_raw_data[[#This Row],[updated_date]])/7,0))</f>
        <v>WEEK 1</v>
      </c>
      <c r="N1556" s="71" t="str">
        <f>UPPER(VLOOKUP(tbl_raw_data[[#This Row],[Analyst]],settings!$A$1:$B$15,2,0))</f>
        <v>RAJ</v>
      </c>
      <c r="O1556" s="71" t="str">
        <f>TRIM(UPPER(tbl_raw_data[[#This Row],[Outcome]]))</f>
        <v>APPROVE</v>
      </c>
      <c r="P1556" s="71" t="str">
        <f>TRIM(UPPER(tbl_raw_data[[#This Row],[Queue Name]]))</f>
        <v>CONSUMER POST BUREAU</v>
      </c>
      <c r="Q1556" s="71" t="str">
        <f>IF(tbl_raw_data[[#This Row],[time_taken_in_min]]&lt;=settings!$D$2,"SLA_MET","SLA_NOT_MET")</f>
        <v>SLA_MET</v>
      </c>
    </row>
    <row r="1557" spans="1:17" hidden="1" x14ac:dyDescent="0.3">
      <c r="A1557" s="5" t="s">
        <v>2520</v>
      </c>
      <c r="B1557" s="36">
        <v>45144.69290509259</v>
      </c>
      <c r="C1557" s="39">
        <v>45144.697141203702</v>
      </c>
      <c r="D1557" s="8" t="s">
        <v>10</v>
      </c>
      <c r="E1557" s="8" t="s">
        <v>11</v>
      </c>
      <c r="F1557" s="8" t="s">
        <v>19</v>
      </c>
      <c r="G1557" s="8" t="s">
        <v>23</v>
      </c>
      <c r="H1557" s="84" t="str">
        <f t="shared" si="24"/>
        <v>Reason Unknown</v>
      </c>
      <c r="I1557" s="63">
        <f>(tbl_raw_data[[#This Row],[Date Actioned]])-(tbl_raw_data[[#This Row],[Date Tagged]])</f>
        <v>4.2361111118225381E-3</v>
      </c>
      <c r="J1557" s="66">
        <f>HOUR(tbl_raw_data[[#This Row],[time_taken]])*60+MINUTE(tbl_raw_data[[#This Row],[time_taken]])+SECOND(tbl_raw_data[[#This Row],[time_taken]])/60</f>
        <v>6.1</v>
      </c>
      <c r="K1557" s="68">
        <f>DATE(YEAR(tbl_raw_data[[#This Row],[Date Actioned]]),MONTH(tbl_raw_data[[#This Row],[Date Actioned]]),DAY(tbl_raw_data[[#This Row],[Date Actioned]]))</f>
        <v>45144</v>
      </c>
      <c r="L1557" s="65" t="str">
        <f>UPPER(TEXT(tbl_raw_data[[#This Row],[updated_date]],"MMMM"))</f>
        <v>AUGUST</v>
      </c>
      <c r="M1557" s="65" t="str">
        <f>"WEEK "&amp;IF(ROUNDUP(DAY(tbl_raw_data[[#This Row],[updated_date]])/7,0)=5,4,ROUNDUP(DAY(tbl_raw_data[[#This Row],[updated_date]])/7,0))</f>
        <v>WEEK 1</v>
      </c>
      <c r="N1557" s="71" t="str">
        <f>UPPER(VLOOKUP(tbl_raw_data[[#This Row],[Analyst]],settings!$A$1:$B$15,2,0))</f>
        <v>NAVED</v>
      </c>
      <c r="O1557" s="71" t="str">
        <f>TRIM(UPPER(tbl_raw_data[[#This Row],[Outcome]]))</f>
        <v>APPROVE</v>
      </c>
      <c r="P1557" s="71" t="str">
        <f>TRIM(UPPER(tbl_raw_data[[#This Row],[Queue Name]]))</f>
        <v>CONSUMER EXISTING</v>
      </c>
      <c r="Q1557" s="71" t="str">
        <f>IF(tbl_raw_data[[#This Row],[time_taken_in_min]]&lt;=settings!$D$2,"SLA_MET","SLA_NOT_MET")</f>
        <v>SLA_MET</v>
      </c>
    </row>
    <row r="1558" spans="1:17" hidden="1" x14ac:dyDescent="0.3">
      <c r="A1558" s="7" t="s">
        <v>2521</v>
      </c>
      <c r="B1558" s="34">
        <v>45144.694861111115</v>
      </c>
      <c r="C1558" s="35">
        <v>45144.696597222224</v>
      </c>
      <c r="D1558" s="2" t="s">
        <v>10</v>
      </c>
      <c r="E1558" s="2" t="s">
        <v>11</v>
      </c>
      <c r="F1558" s="2" t="s">
        <v>207</v>
      </c>
      <c r="G1558" s="2" t="s">
        <v>15</v>
      </c>
      <c r="H1558" s="84" t="str">
        <f t="shared" si="24"/>
        <v>Reason Unknown</v>
      </c>
      <c r="I1558" s="63">
        <f>(tbl_raw_data[[#This Row],[Date Actioned]])-(tbl_raw_data[[#This Row],[Date Tagged]])</f>
        <v>1.7361111094942316E-3</v>
      </c>
      <c r="J1558" s="66">
        <f>HOUR(tbl_raw_data[[#This Row],[time_taken]])*60+MINUTE(tbl_raw_data[[#This Row],[time_taken]])+SECOND(tbl_raw_data[[#This Row],[time_taken]])/60</f>
        <v>2.5</v>
      </c>
      <c r="K1558" s="68">
        <f>DATE(YEAR(tbl_raw_data[[#This Row],[Date Actioned]]),MONTH(tbl_raw_data[[#This Row],[Date Actioned]]),DAY(tbl_raw_data[[#This Row],[Date Actioned]]))</f>
        <v>45144</v>
      </c>
      <c r="L1558" s="65" t="str">
        <f>UPPER(TEXT(tbl_raw_data[[#This Row],[updated_date]],"MMMM"))</f>
        <v>AUGUST</v>
      </c>
      <c r="M1558" s="65" t="str">
        <f>"WEEK "&amp;IF(ROUNDUP(DAY(tbl_raw_data[[#This Row],[updated_date]])/7,0)=5,4,ROUNDUP(DAY(tbl_raw_data[[#This Row],[updated_date]])/7,0))</f>
        <v>WEEK 1</v>
      </c>
      <c r="N1558" s="71" t="str">
        <f>UPPER(VLOOKUP(tbl_raw_data[[#This Row],[Analyst]],settings!$A$1:$B$15,2,0))</f>
        <v>RAJ</v>
      </c>
      <c r="O1558" s="71" t="str">
        <f>TRIM(UPPER(tbl_raw_data[[#This Row],[Outcome]]))</f>
        <v>APPROVE</v>
      </c>
      <c r="P1558" s="71" t="str">
        <f>TRIM(UPPER(tbl_raw_data[[#This Row],[Queue Name]]))</f>
        <v>CONSUMER EXISTING</v>
      </c>
      <c r="Q1558" s="71" t="str">
        <f>IF(tbl_raw_data[[#This Row],[time_taken_in_min]]&lt;=settings!$D$2,"SLA_MET","SLA_NOT_MET")</f>
        <v>SLA_MET</v>
      </c>
    </row>
    <row r="1559" spans="1:17" hidden="1" x14ac:dyDescent="0.3">
      <c r="A1559" s="1" t="s">
        <v>2522</v>
      </c>
      <c r="B1559" s="36">
        <v>45144.695300925923</v>
      </c>
      <c r="C1559" s="39">
        <v>45144.697256944448</v>
      </c>
      <c r="D1559" s="8" t="s">
        <v>10</v>
      </c>
      <c r="E1559" s="8" t="s">
        <v>11</v>
      </c>
      <c r="F1559" s="8" t="s">
        <v>206</v>
      </c>
      <c r="G1559" s="8" t="s">
        <v>15</v>
      </c>
      <c r="H1559" s="84" t="str">
        <f t="shared" si="24"/>
        <v>Reason Unknown</v>
      </c>
      <c r="I1559" s="63">
        <f>(tbl_raw_data[[#This Row],[Date Actioned]])-(tbl_raw_data[[#This Row],[Date Tagged]])</f>
        <v>1.9560185246518813E-3</v>
      </c>
      <c r="J1559" s="66">
        <f>HOUR(tbl_raw_data[[#This Row],[time_taken]])*60+MINUTE(tbl_raw_data[[#This Row],[time_taken]])+SECOND(tbl_raw_data[[#This Row],[time_taken]])/60</f>
        <v>2.8166666666666664</v>
      </c>
      <c r="K1559" s="68">
        <f>DATE(YEAR(tbl_raw_data[[#This Row],[Date Actioned]]),MONTH(tbl_raw_data[[#This Row],[Date Actioned]]),DAY(tbl_raw_data[[#This Row],[Date Actioned]]))</f>
        <v>45144</v>
      </c>
      <c r="L1559" s="65" t="str">
        <f>UPPER(TEXT(tbl_raw_data[[#This Row],[updated_date]],"MMMM"))</f>
        <v>AUGUST</v>
      </c>
      <c r="M1559" s="65" t="str">
        <f>"WEEK "&amp;IF(ROUNDUP(DAY(tbl_raw_data[[#This Row],[updated_date]])/7,0)=5,4,ROUNDUP(DAY(tbl_raw_data[[#This Row],[updated_date]])/7,0))</f>
        <v>WEEK 1</v>
      </c>
      <c r="N1559" s="71" t="str">
        <f>UPPER(VLOOKUP(tbl_raw_data[[#This Row],[Analyst]],settings!$A$1:$B$15,2,0))</f>
        <v>HARDIK</v>
      </c>
      <c r="O1559" s="71" t="str">
        <f>TRIM(UPPER(tbl_raw_data[[#This Row],[Outcome]]))</f>
        <v>APPROVE</v>
      </c>
      <c r="P1559" s="71" t="str">
        <f>TRIM(UPPER(tbl_raw_data[[#This Row],[Queue Name]]))</f>
        <v>CONSUMER EXISTING</v>
      </c>
      <c r="Q1559" s="71" t="str">
        <f>IF(tbl_raw_data[[#This Row],[time_taken_in_min]]&lt;=settings!$D$2,"SLA_MET","SLA_NOT_MET")</f>
        <v>SLA_MET</v>
      </c>
    </row>
    <row r="1560" spans="1:17" hidden="1" x14ac:dyDescent="0.3">
      <c r="A1560" s="5" t="s">
        <v>2523</v>
      </c>
      <c r="B1560" s="34">
        <v>45144.696666666663</v>
      </c>
      <c r="C1560" s="35">
        <v>45144.69935185185</v>
      </c>
      <c r="D1560" s="2" t="s">
        <v>10</v>
      </c>
      <c r="E1560" s="2" t="s">
        <v>11</v>
      </c>
      <c r="F1560" s="2" t="s">
        <v>17</v>
      </c>
      <c r="G1560" s="2" t="s">
        <v>15</v>
      </c>
      <c r="H1560" s="84" t="str">
        <f t="shared" si="24"/>
        <v>Reason Unknown</v>
      </c>
      <c r="I1560" s="63">
        <f>(tbl_raw_data[[#This Row],[Date Actioned]])-(tbl_raw_data[[#This Row],[Date Tagged]])</f>
        <v>2.6851851871469989E-3</v>
      </c>
      <c r="J1560" s="66">
        <f>HOUR(tbl_raw_data[[#This Row],[time_taken]])*60+MINUTE(tbl_raw_data[[#This Row],[time_taken]])+SECOND(tbl_raw_data[[#This Row],[time_taken]])/60</f>
        <v>3.8666666666666667</v>
      </c>
      <c r="K1560" s="68">
        <f>DATE(YEAR(tbl_raw_data[[#This Row],[Date Actioned]]),MONTH(tbl_raw_data[[#This Row],[Date Actioned]]),DAY(tbl_raw_data[[#This Row],[Date Actioned]]))</f>
        <v>45144</v>
      </c>
      <c r="L1560" s="65" t="str">
        <f>UPPER(TEXT(tbl_raw_data[[#This Row],[updated_date]],"MMMM"))</f>
        <v>AUGUST</v>
      </c>
      <c r="M1560" s="65" t="str">
        <f>"WEEK "&amp;IF(ROUNDUP(DAY(tbl_raw_data[[#This Row],[updated_date]])/7,0)=5,4,ROUNDUP(DAY(tbl_raw_data[[#This Row],[updated_date]])/7,0))</f>
        <v>WEEK 1</v>
      </c>
      <c r="N1560" s="71" t="str">
        <f>UPPER(VLOOKUP(tbl_raw_data[[#This Row],[Analyst]],settings!$A$1:$B$15,2,0))</f>
        <v>MERCEDES</v>
      </c>
      <c r="O1560" s="71" t="str">
        <f>TRIM(UPPER(tbl_raw_data[[#This Row],[Outcome]]))</f>
        <v>APPROVE</v>
      </c>
      <c r="P1560" s="71" t="str">
        <f>TRIM(UPPER(tbl_raw_data[[#This Row],[Queue Name]]))</f>
        <v>CONSUMER EXISTING</v>
      </c>
      <c r="Q1560" s="71" t="str">
        <f>IF(tbl_raw_data[[#This Row],[time_taken_in_min]]&lt;=settings!$D$2,"SLA_MET","SLA_NOT_MET")</f>
        <v>SLA_MET</v>
      </c>
    </row>
    <row r="1561" spans="1:17" hidden="1" x14ac:dyDescent="0.3">
      <c r="A1561" s="7" t="s">
        <v>2524</v>
      </c>
      <c r="B1561" s="36">
        <v>45144.69740740741</v>
      </c>
      <c r="C1561" s="39">
        <v>45144.700601851851</v>
      </c>
      <c r="D1561" s="8" t="s">
        <v>10</v>
      </c>
      <c r="E1561" s="8" t="s">
        <v>18</v>
      </c>
      <c r="F1561" s="8" t="s">
        <v>206</v>
      </c>
      <c r="G1561" s="8" t="s">
        <v>23</v>
      </c>
      <c r="H1561" s="84" t="str">
        <f t="shared" si="24"/>
        <v>Reason Unknown</v>
      </c>
      <c r="I1561" s="63">
        <f>(tbl_raw_data[[#This Row],[Date Actioned]])-(tbl_raw_data[[#This Row],[Date Tagged]])</f>
        <v>3.1944444417604245E-3</v>
      </c>
      <c r="J1561" s="66">
        <f>HOUR(tbl_raw_data[[#This Row],[time_taken]])*60+MINUTE(tbl_raw_data[[#This Row],[time_taken]])+SECOND(tbl_raw_data[[#This Row],[time_taken]])/60</f>
        <v>4.5999999999999996</v>
      </c>
      <c r="K1561" s="68">
        <f>DATE(YEAR(tbl_raw_data[[#This Row],[Date Actioned]]),MONTH(tbl_raw_data[[#This Row],[Date Actioned]]),DAY(tbl_raw_data[[#This Row],[Date Actioned]]))</f>
        <v>45144</v>
      </c>
      <c r="L1561" s="65" t="str">
        <f>UPPER(TEXT(tbl_raw_data[[#This Row],[updated_date]],"MMMM"))</f>
        <v>AUGUST</v>
      </c>
      <c r="M1561" s="65" t="str">
        <f>"WEEK "&amp;IF(ROUNDUP(DAY(tbl_raw_data[[#This Row],[updated_date]])/7,0)=5,4,ROUNDUP(DAY(tbl_raw_data[[#This Row],[updated_date]])/7,0))</f>
        <v>WEEK 1</v>
      </c>
      <c r="N1561" s="71" t="str">
        <f>UPPER(VLOOKUP(tbl_raw_data[[#This Row],[Analyst]],settings!$A$1:$B$15,2,0))</f>
        <v>HARDIK</v>
      </c>
      <c r="O1561" s="71" t="str">
        <f>TRIM(UPPER(tbl_raw_data[[#This Row],[Outcome]]))</f>
        <v>APPROVE</v>
      </c>
      <c r="P1561" s="71" t="str">
        <f>TRIM(UPPER(tbl_raw_data[[#This Row],[Queue Name]]))</f>
        <v>CONSUMER PRE BUREAU</v>
      </c>
      <c r="Q1561" s="71" t="str">
        <f>IF(tbl_raw_data[[#This Row],[time_taken_in_min]]&lt;=settings!$D$2,"SLA_MET","SLA_NOT_MET")</f>
        <v>SLA_MET</v>
      </c>
    </row>
    <row r="1562" spans="1:17" hidden="1" x14ac:dyDescent="0.3">
      <c r="A1562" s="1" t="s">
        <v>2525</v>
      </c>
      <c r="B1562" s="34">
        <v>45144.697557870371</v>
      </c>
      <c r="C1562" s="35">
        <v>45144.702557870369</v>
      </c>
      <c r="D1562" s="2" t="s">
        <v>15</v>
      </c>
      <c r="E1562" s="3" t="s">
        <v>8</v>
      </c>
      <c r="F1562" s="2" t="s">
        <v>21</v>
      </c>
      <c r="G1562" s="4"/>
      <c r="H1562" s="84" t="str">
        <f t="shared" si="24"/>
        <v>Reason Unknown</v>
      </c>
      <c r="I1562" s="63">
        <f>(tbl_raw_data[[#This Row],[Date Actioned]])-(tbl_raw_data[[#This Row],[Date Tagged]])</f>
        <v>4.9999999973806553E-3</v>
      </c>
      <c r="J1562" s="66">
        <f>HOUR(tbl_raw_data[[#This Row],[time_taken]])*60+MINUTE(tbl_raw_data[[#This Row],[time_taken]])+SECOND(tbl_raw_data[[#This Row],[time_taken]])/60</f>
        <v>7.2</v>
      </c>
      <c r="K1562" s="68">
        <f>DATE(YEAR(tbl_raw_data[[#This Row],[Date Actioned]]),MONTH(tbl_raw_data[[#This Row],[Date Actioned]]),DAY(tbl_raw_data[[#This Row],[Date Actioned]]))</f>
        <v>45144</v>
      </c>
      <c r="L1562" s="65" t="str">
        <f>UPPER(TEXT(tbl_raw_data[[#This Row],[updated_date]],"MMMM"))</f>
        <v>AUGUST</v>
      </c>
      <c r="M1562" s="65" t="str">
        <f>"WEEK "&amp;IF(ROUNDUP(DAY(tbl_raw_data[[#This Row],[updated_date]])/7,0)=5,4,ROUNDUP(DAY(tbl_raw_data[[#This Row],[updated_date]])/7,0))</f>
        <v>WEEK 1</v>
      </c>
      <c r="N1562" s="71" t="str">
        <f>UPPER(VLOOKUP(tbl_raw_data[[#This Row],[Analyst]],settings!$A$1:$B$15,2,0))</f>
        <v>SHAHID</v>
      </c>
      <c r="O1562" s="71" t="str">
        <f>TRIM(UPPER(tbl_raw_data[[#This Row],[Outcome]]))</f>
        <v>APPROVE</v>
      </c>
      <c r="P1562" s="71" t="str">
        <f>TRIM(UPPER(tbl_raw_data[[#This Row],[Queue Name]]))</f>
        <v>CONSUMER POST BUREAU</v>
      </c>
      <c r="Q1562" s="71" t="str">
        <f>IF(tbl_raw_data[[#This Row],[time_taken_in_min]]&lt;=settings!$D$2,"SLA_MET","SLA_NOT_MET")</f>
        <v>SLA_MET</v>
      </c>
    </row>
    <row r="1563" spans="1:17" hidden="1" x14ac:dyDescent="0.3">
      <c r="A1563" s="5" t="s">
        <v>2526</v>
      </c>
      <c r="B1563" s="36">
        <v>45144.698333333334</v>
      </c>
      <c r="C1563" s="39">
        <v>45144.703738425924</v>
      </c>
      <c r="D1563" s="8" t="s">
        <v>10</v>
      </c>
      <c r="E1563" s="8" t="s">
        <v>8</v>
      </c>
      <c r="F1563" s="8" t="s">
        <v>22</v>
      </c>
      <c r="G1563" s="8" t="s">
        <v>23</v>
      </c>
      <c r="H1563" s="84" t="str">
        <f t="shared" si="24"/>
        <v>Reason Unknown</v>
      </c>
      <c r="I1563" s="63">
        <f>(tbl_raw_data[[#This Row],[Date Actioned]])-(tbl_raw_data[[#This Row],[Date Tagged]])</f>
        <v>5.4050925900810398E-3</v>
      </c>
      <c r="J1563" s="66">
        <f>HOUR(tbl_raw_data[[#This Row],[time_taken]])*60+MINUTE(tbl_raw_data[[#This Row],[time_taken]])+SECOND(tbl_raw_data[[#This Row],[time_taken]])/60</f>
        <v>7.7833333333333332</v>
      </c>
      <c r="K1563" s="68">
        <f>DATE(YEAR(tbl_raw_data[[#This Row],[Date Actioned]]),MONTH(tbl_raw_data[[#This Row],[Date Actioned]]),DAY(tbl_raw_data[[#This Row],[Date Actioned]]))</f>
        <v>45144</v>
      </c>
      <c r="L1563" s="65" t="str">
        <f>UPPER(TEXT(tbl_raw_data[[#This Row],[updated_date]],"MMMM"))</f>
        <v>AUGUST</v>
      </c>
      <c r="M1563" s="65" t="str">
        <f>"WEEK "&amp;IF(ROUNDUP(DAY(tbl_raw_data[[#This Row],[updated_date]])/7,0)=5,4,ROUNDUP(DAY(tbl_raw_data[[#This Row],[updated_date]])/7,0))</f>
        <v>WEEK 1</v>
      </c>
      <c r="N1563" s="71" t="str">
        <f>UPPER(VLOOKUP(tbl_raw_data[[#This Row],[Analyst]],settings!$A$1:$B$15,2,0))</f>
        <v>ROHAN</v>
      </c>
      <c r="O1563" s="71" t="str">
        <f>TRIM(UPPER(tbl_raw_data[[#This Row],[Outcome]]))</f>
        <v>APPROVE</v>
      </c>
      <c r="P1563" s="71" t="str">
        <f>TRIM(UPPER(tbl_raw_data[[#This Row],[Queue Name]]))</f>
        <v>CONSUMER POST BUREAU</v>
      </c>
      <c r="Q1563" s="71" t="str">
        <f>IF(tbl_raw_data[[#This Row],[time_taken_in_min]]&lt;=settings!$D$2,"SLA_MET","SLA_NOT_MET")</f>
        <v>SLA_MET</v>
      </c>
    </row>
    <row r="1564" spans="1:17" hidden="1" x14ac:dyDescent="0.3">
      <c r="A1564" s="7" t="s">
        <v>2527</v>
      </c>
      <c r="B1564" s="34">
        <v>45144.698819444442</v>
      </c>
      <c r="C1564" s="35">
        <v>45144.69972222222</v>
      </c>
      <c r="D1564" s="2" t="s">
        <v>10</v>
      </c>
      <c r="E1564" s="2" t="s">
        <v>11</v>
      </c>
      <c r="F1564" s="2" t="s">
        <v>207</v>
      </c>
      <c r="G1564" s="2" t="s">
        <v>15</v>
      </c>
      <c r="H1564" s="84" t="str">
        <f t="shared" si="24"/>
        <v>Reason Unknown</v>
      </c>
      <c r="I1564" s="63">
        <f>(tbl_raw_data[[#This Row],[Date Actioned]])-(tbl_raw_data[[#This Row],[Date Tagged]])</f>
        <v>9.0277777781011537E-4</v>
      </c>
      <c r="J1564" s="66">
        <f>HOUR(tbl_raw_data[[#This Row],[time_taken]])*60+MINUTE(tbl_raw_data[[#This Row],[time_taken]])+SECOND(tbl_raw_data[[#This Row],[time_taken]])/60</f>
        <v>1.3</v>
      </c>
      <c r="K1564" s="68">
        <f>DATE(YEAR(tbl_raw_data[[#This Row],[Date Actioned]]),MONTH(tbl_raw_data[[#This Row],[Date Actioned]]),DAY(tbl_raw_data[[#This Row],[Date Actioned]]))</f>
        <v>45144</v>
      </c>
      <c r="L1564" s="65" t="str">
        <f>UPPER(TEXT(tbl_raw_data[[#This Row],[updated_date]],"MMMM"))</f>
        <v>AUGUST</v>
      </c>
      <c r="M1564" s="65" t="str">
        <f>"WEEK "&amp;IF(ROUNDUP(DAY(tbl_raw_data[[#This Row],[updated_date]])/7,0)=5,4,ROUNDUP(DAY(tbl_raw_data[[#This Row],[updated_date]])/7,0))</f>
        <v>WEEK 1</v>
      </c>
      <c r="N1564" s="71" t="str">
        <f>UPPER(VLOOKUP(tbl_raw_data[[#This Row],[Analyst]],settings!$A$1:$B$15,2,0))</f>
        <v>RAJ</v>
      </c>
      <c r="O1564" s="71" t="str">
        <f>TRIM(UPPER(tbl_raw_data[[#This Row],[Outcome]]))</f>
        <v>APPROVE</v>
      </c>
      <c r="P1564" s="71" t="str">
        <f>TRIM(UPPER(tbl_raw_data[[#This Row],[Queue Name]]))</f>
        <v>CONSUMER EXISTING</v>
      </c>
      <c r="Q1564" s="71" t="str">
        <f>IF(tbl_raw_data[[#This Row],[time_taken_in_min]]&lt;=settings!$D$2,"SLA_MET","SLA_NOT_MET")</f>
        <v>SLA_MET</v>
      </c>
    </row>
    <row r="1565" spans="1:17" hidden="1" x14ac:dyDescent="0.3">
      <c r="A1565" s="1" t="s">
        <v>2528</v>
      </c>
      <c r="B1565" s="36">
        <v>45144.698993055557</v>
      </c>
      <c r="C1565" s="39">
        <v>45144.702800925923</v>
      </c>
      <c r="D1565" s="8" t="s">
        <v>10</v>
      </c>
      <c r="E1565" s="8" t="s">
        <v>11</v>
      </c>
      <c r="F1565" s="8" t="s">
        <v>25</v>
      </c>
      <c r="G1565" s="8" t="s">
        <v>26</v>
      </c>
      <c r="H1565" s="84" t="str">
        <f t="shared" si="24"/>
        <v>Reason Unknown</v>
      </c>
      <c r="I1565" s="63">
        <f>(tbl_raw_data[[#This Row],[Date Actioned]])-(tbl_raw_data[[#This Row],[Date Tagged]])</f>
        <v>3.8078703655628487E-3</v>
      </c>
      <c r="J1565" s="66">
        <f>HOUR(tbl_raw_data[[#This Row],[time_taken]])*60+MINUTE(tbl_raw_data[[#This Row],[time_taken]])+SECOND(tbl_raw_data[[#This Row],[time_taken]])/60</f>
        <v>5.4833333333333334</v>
      </c>
      <c r="K1565" s="68">
        <f>DATE(YEAR(tbl_raw_data[[#This Row],[Date Actioned]]),MONTH(tbl_raw_data[[#This Row],[Date Actioned]]),DAY(tbl_raw_data[[#This Row],[Date Actioned]]))</f>
        <v>45144</v>
      </c>
      <c r="L1565" s="65" t="str">
        <f>UPPER(TEXT(tbl_raw_data[[#This Row],[updated_date]],"MMMM"))</f>
        <v>AUGUST</v>
      </c>
      <c r="M1565" s="65" t="str">
        <f>"WEEK "&amp;IF(ROUNDUP(DAY(tbl_raw_data[[#This Row],[updated_date]])/7,0)=5,4,ROUNDUP(DAY(tbl_raw_data[[#This Row],[updated_date]])/7,0))</f>
        <v>WEEK 1</v>
      </c>
      <c r="N1565" s="71" t="str">
        <f>UPPER(VLOOKUP(tbl_raw_data[[#This Row],[Analyst]],settings!$A$1:$B$15,2,0))</f>
        <v>ASIF</v>
      </c>
      <c r="O1565" s="71" t="str">
        <f>TRIM(UPPER(tbl_raw_data[[#This Row],[Outcome]]))</f>
        <v>APPROVE</v>
      </c>
      <c r="P1565" s="71" t="str">
        <f>TRIM(UPPER(tbl_raw_data[[#This Row],[Queue Name]]))</f>
        <v>CONSUMER EXISTING</v>
      </c>
      <c r="Q1565" s="71" t="str">
        <f>IF(tbl_raw_data[[#This Row],[time_taken_in_min]]&lt;=settings!$D$2,"SLA_MET","SLA_NOT_MET")</f>
        <v>SLA_MET</v>
      </c>
    </row>
    <row r="1566" spans="1:17" hidden="1" x14ac:dyDescent="0.3">
      <c r="A1566" s="5" t="s">
        <v>2529</v>
      </c>
      <c r="B1566" s="34">
        <v>45144.699247685188</v>
      </c>
      <c r="C1566" s="35">
        <v>45144.704976851855</v>
      </c>
      <c r="D1566" s="2" t="s">
        <v>10</v>
      </c>
      <c r="E1566" s="2" t="s">
        <v>11</v>
      </c>
      <c r="F1566" s="2" t="s">
        <v>17</v>
      </c>
      <c r="G1566" s="2" t="s">
        <v>123</v>
      </c>
      <c r="H1566" s="84" t="str">
        <f t="shared" si="24"/>
        <v>Reason Unknown</v>
      </c>
      <c r="I1566" s="63">
        <f>(tbl_raw_data[[#This Row],[Date Actioned]])-(tbl_raw_data[[#This Row],[Date Tagged]])</f>
        <v>5.7291666671517305E-3</v>
      </c>
      <c r="J1566" s="66">
        <f>HOUR(tbl_raw_data[[#This Row],[time_taken]])*60+MINUTE(tbl_raw_data[[#This Row],[time_taken]])+SECOND(tbl_raw_data[[#This Row],[time_taken]])/60</f>
        <v>8.25</v>
      </c>
      <c r="K1566" s="68">
        <f>DATE(YEAR(tbl_raw_data[[#This Row],[Date Actioned]]),MONTH(tbl_raw_data[[#This Row],[Date Actioned]]),DAY(tbl_raw_data[[#This Row],[Date Actioned]]))</f>
        <v>45144</v>
      </c>
      <c r="L1566" s="65" t="str">
        <f>UPPER(TEXT(tbl_raw_data[[#This Row],[updated_date]],"MMMM"))</f>
        <v>AUGUST</v>
      </c>
      <c r="M1566" s="65" t="str">
        <f>"WEEK "&amp;IF(ROUNDUP(DAY(tbl_raw_data[[#This Row],[updated_date]])/7,0)=5,4,ROUNDUP(DAY(tbl_raw_data[[#This Row],[updated_date]])/7,0))</f>
        <v>WEEK 1</v>
      </c>
      <c r="N1566" s="71" t="str">
        <f>UPPER(VLOOKUP(tbl_raw_data[[#This Row],[Analyst]],settings!$A$1:$B$15,2,0))</f>
        <v>MERCEDES</v>
      </c>
      <c r="O1566" s="71" t="str">
        <f>TRIM(UPPER(tbl_raw_data[[#This Row],[Outcome]]))</f>
        <v>APPROVE</v>
      </c>
      <c r="P1566" s="71" t="str">
        <f>TRIM(UPPER(tbl_raw_data[[#This Row],[Queue Name]]))</f>
        <v>CONSUMER EXISTING</v>
      </c>
      <c r="Q1566" s="71" t="str">
        <f>IF(tbl_raw_data[[#This Row],[time_taken_in_min]]&lt;=settings!$D$2,"SLA_MET","SLA_NOT_MET")</f>
        <v>SLA_MET</v>
      </c>
    </row>
    <row r="1567" spans="1:17" hidden="1" x14ac:dyDescent="0.3">
      <c r="A1567" s="7" t="s">
        <v>2530</v>
      </c>
      <c r="B1567" s="36">
        <v>45144.700543981482</v>
      </c>
      <c r="C1567" s="39">
        <v>45144.701990740738</v>
      </c>
      <c r="D1567" s="8" t="s">
        <v>10</v>
      </c>
      <c r="E1567" s="8" t="s">
        <v>11</v>
      </c>
      <c r="F1567" s="8" t="s">
        <v>207</v>
      </c>
      <c r="G1567" s="8" t="s">
        <v>15</v>
      </c>
      <c r="H1567" s="84" t="str">
        <f t="shared" si="24"/>
        <v>Reason Unknown</v>
      </c>
      <c r="I1567" s="63">
        <f>(tbl_raw_data[[#This Row],[Date Actioned]])-(tbl_raw_data[[#This Row],[Date Tagged]])</f>
        <v>1.4467592554865405E-3</v>
      </c>
      <c r="J1567" s="66">
        <f>HOUR(tbl_raw_data[[#This Row],[time_taken]])*60+MINUTE(tbl_raw_data[[#This Row],[time_taken]])+SECOND(tbl_raw_data[[#This Row],[time_taken]])/60</f>
        <v>2.0833333333333335</v>
      </c>
      <c r="K1567" s="68">
        <f>DATE(YEAR(tbl_raw_data[[#This Row],[Date Actioned]]),MONTH(tbl_raw_data[[#This Row],[Date Actioned]]),DAY(tbl_raw_data[[#This Row],[Date Actioned]]))</f>
        <v>45144</v>
      </c>
      <c r="L1567" s="65" t="str">
        <f>UPPER(TEXT(tbl_raw_data[[#This Row],[updated_date]],"MMMM"))</f>
        <v>AUGUST</v>
      </c>
      <c r="M1567" s="65" t="str">
        <f>"WEEK "&amp;IF(ROUNDUP(DAY(tbl_raw_data[[#This Row],[updated_date]])/7,0)=5,4,ROUNDUP(DAY(tbl_raw_data[[#This Row],[updated_date]])/7,0))</f>
        <v>WEEK 1</v>
      </c>
      <c r="N1567" s="71" t="str">
        <f>UPPER(VLOOKUP(tbl_raw_data[[#This Row],[Analyst]],settings!$A$1:$B$15,2,0))</f>
        <v>RAJ</v>
      </c>
      <c r="O1567" s="71" t="str">
        <f>TRIM(UPPER(tbl_raw_data[[#This Row],[Outcome]]))</f>
        <v>APPROVE</v>
      </c>
      <c r="P1567" s="71" t="str">
        <f>TRIM(UPPER(tbl_raw_data[[#This Row],[Queue Name]]))</f>
        <v>CONSUMER EXISTING</v>
      </c>
      <c r="Q1567" s="71" t="str">
        <f>IF(tbl_raw_data[[#This Row],[time_taken_in_min]]&lt;=settings!$D$2,"SLA_MET","SLA_NOT_MET")</f>
        <v>SLA_MET</v>
      </c>
    </row>
    <row r="1568" spans="1:17" hidden="1" x14ac:dyDescent="0.3">
      <c r="A1568" s="1" t="s">
        <v>2531</v>
      </c>
      <c r="B1568" s="34">
        <v>45144.701851851853</v>
      </c>
      <c r="C1568" s="35">
        <v>45144.704201388886</v>
      </c>
      <c r="D1568" s="2" t="s">
        <v>10</v>
      </c>
      <c r="E1568" s="2" t="s">
        <v>18</v>
      </c>
      <c r="F1568" s="2" t="s">
        <v>207</v>
      </c>
      <c r="G1568" s="2" t="s">
        <v>23</v>
      </c>
      <c r="H1568" s="84" t="str">
        <f t="shared" si="24"/>
        <v>Reason Unknown</v>
      </c>
      <c r="I1568" s="63">
        <f>(tbl_raw_data[[#This Row],[Date Actioned]])-(tbl_raw_data[[#This Row],[Date Tagged]])</f>
        <v>2.3495370332966559E-3</v>
      </c>
      <c r="J1568" s="66">
        <f>HOUR(tbl_raw_data[[#This Row],[time_taken]])*60+MINUTE(tbl_raw_data[[#This Row],[time_taken]])+SECOND(tbl_raw_data[[#This Row],[time_taken]])/60</f>
        <v>3.3833333333333333</v>
      </c>
      <c r="K1568" s="68">
        <f>DATE(YEAR(tbl_raw_data[[#This Row],[Date Actioned]]),MONTH(tbl_raw_data[[#This Row],[Date Actioned]]),DAY(tbl_raw_data[[#This Row],[Date Actioned]]))</f>
        <v>45144</v>
      </c>
      <c r="L1568" s="65" t="str">
        <f>UPPER(TEXT(tbl_raw_data[[#This Row],[updated_date]],"MMMM"))</f>
        <v>AUGUST</v>
      </c>
      <c r="M1568" s="65" t="str">
        <f>"WEEK "&amp;IF(ROUNDUP(DAY(tbl_raw_data[[#This Row],[updated_date]])/7,0)=5,4,ROUNDUP(DAY(tbl_raw_data[[#This Row],[updated_date]])/7,0))</f>
        <v>WEEK 1</v>
      </c>
      <c r="N1568" s="71" t="str">
        <f>UPPER(VLOOKUP(tbl_raw_data[[#This Row],[Analyst]],settings!$A$1:$B$15,2,0))</f>
        <v>RAJ</v>
      </c>
      <c r="O1568" s="71" t="str">
        <f>TRIM(UPPER(tbl_raw_data[[#This Row],[Outcome]]))</f>
        <v>APPROVE</v>
      </c>
      <c r="P1568" s="71" t="str">
        <f>TRIM(UPPER(tbl_raw_data[[#This Row],[Queue Name]]))</f>
        <v>CONSUMER PRE BUREAU</v>
      </c>
      <c r="Q1568" s="71" t="str">
        <f>IF(tbl_raw_data[[#This Row],[time_taken_in_min]]&lt;=settings!$D$2,"SLA_MET","SLA_NOT_MET")</f>
        <v>SLA_MET</v>
      </c>
    </row>
    <row r="1569" spans="1:17" hidden="1" x14ac:dyDescent="0.3">
      <c r="A1569" s="5" t="s">
        <v>2532</v>
      </c>
      <c r="B1569" s="36">
        <v>45144.702326388891</v>
      </c>
      <c r="C1569" s="39">
        <v>45144.710277777776</v>
      </c>
      <c r="D1569" s="8" t="s">
        <v>10</v>
      </c>
      <c r="E1569" s="8" t="s">
        <v>11</v>
      </c>
      <c r="F1569" s="8" t="s">
        <v>114</v>
      </c>
      <c r="G1569" s="8" t="s">
        <v>26</v>
      </c>
      <c r="H1569" s="84" t="str">
        <f t="shared" si="24"/>
        <v>Reason Unknown</v>
      </c>
      <c r="I1569" s="63">
        <f>(tbl_raw_data[[#This Row],[Date Actioned]])-(tbl_raw_data[[#This Row],[Date Tagged]])</f>
        <v>7.9513888849760406E-3</v>
      </c>
      <c r="J1569" s="66">
        <f>HOUR(tbl_raw_data[[#This Row],[time_taken]])*60+MINUTE(tbl_raw_data[[#This Row],[time_taken]])+SECOND(tbl_raw_data[[#This Row],[time_taken]])/60</f>
        <v>11.45</v>
      </c>
      <c r="K1569" s="68">
        <f>DATE(YEAR(tbl_raw_data[[#This Row],[Date Actioned]]),MONTH(tbl_raw_data[[#This Row],[Date Actioned]]),DAY(tbl_raw_data[[#This Row],[Date Actioned]]))</f>
        <v>45144</v>
      </c>
      <c r="L1569" s="65" t="str">
        <f>UPPER(TEXT(tbl_raw_data[[#This Row],[updated_date]],"MMMM"))</f>
        <v>AUGUST</v>
      </c>
      <c r="M1569" s="65" t="str">
        <f>"WEEK "&amp;IF(ROUNDUP(DAY(tbl_raw_data[[#This Row],[updated_date]])/7,0)=5,4,ROUNDUP(DAY(tbl_raw_data[[#This Row],[updated_date]])/7,0))</f>
        <v>WEEK 1</v>
      </c>
      <c r="N1569" s="71" t="str">
        <f>UPPER(VLOOKUP(tbl_raw_data[[#This Row],[Analyst]],settings!$A$1:$B$15,2,0))</f>
        <v>FARDIN</v>
      </c>
      <c r="O1569" s="71" t="str">
        <f>TRIM(UPPER(tbl_raw_data[[#This Row],[Outcome]]))</f>
        <v>APPROVE</v>
      </c>
      <c r="P1569" s="71" t="str">
        <f>TRIM(UPPER(tbl_raw_data[[#This Row],[Queue Name]]))</f>
        <v>CONSUMER EXISTING</v>
      </c>
      <c r="Q1569" s="71" t="str">
        <f>IF(tbl_raw_data[[#This Row],[time_taken_in_min]]&lt;=settings!$D$2,"SLA_MET","SLA_NOT_MET")</f>
        <v>SLA_MET</v>
      </c>
    </row>
    <row r="1570" spans="1:17" hidden="1" x14ac:dyDescent="0.3">
      <c r="A1570" s="7" t="s">
        <v>2533</v>
      </c>
      <c r="B1570" s="34">
        <v>45144.703645833331</v>
      </c>
      <c r="C1570" s="35">
        <v>45144.708877314813</v>
      </c>
      <c r="D1570" s="2" t="s">
        <v>10</v>
      </c>
      <c r="E1570" s="2" t="s">
        <v>8</v>
      </c>
      <c r="F1570" s="2" t="s">
        <v>206</v>
      </c>
      <c r="G1570" s="2" t="s">
        <v>15</v>
      </c>
      <c r="H1570" s="84" t="str">
        <f t="shared" si="24"/>
        <v>Reason Unknown</v>
      </c>
      <c r="I1570" s="63">
        <f>(tbl_raw_data[[#This Row],[Date Actioned]])-(tbl_raw_data[[#This Row],[Date Tagged]])</f>
        <v>5.2314814820419997E-3</v>
      </c>
      <c r="J1570" s="66">
        <f>HOUR(tbl_raw_data[[#This Row],[time_taken]])*60+MINUTE(tbl_raw_data[[#This Row],[time_taken]])+SECOND(tbl_raw_data[[#This Row],[time_taken]])/60</f>
        <v>7.5333333333333332</v>
      </c>
      <c r="K1570" s="68">
        <f>DATE(YEAR(tbl_raw_data[[#This Row],[Date Actioned]]),MONTH(tbl_raw_data[[#This Row],[Date Actioned]]),DAY(tbl_raw_data[[#This Row],[Date Actioned]]))</f>
        <v>45144</v>
      </c>
      <c r="L1570" s="65" t="str">
        <f>UPPER(TEXT(tbl_raw_data[[#This Row],[updated_date]],"MMMM"))</f>
        <v>AUGUST</v>
      </c>
      <c r="M1570" s="65" t="str">
        <f>"WEEK "&amp;IF(ROUNDUP(DAY(tbl_raw_data[[#This Row],[updated_date]])/7,0)=5,4,ROUNDUP(DAY(tbl_raw_data[[#This Row],[updated_date]])/7,0))</f>
        <v>WEEK 1</v>
      </c>
      <c r="N1570" s="71" t="str">
        <f>UPPER(VLOOKUP(tbl_raw_data[[#This Row],[Analyst]],settings!$A$1:$B$15,2,0))</f>
        <v>HARDIK</v>
      </c>
      <c r="O1570" s="71" t="str">
        <f>TRIM(UPPER(tbl_raw_data[[#This Row],[Outcome]]))</f>
        <v>APPROVE</v>
      </c>
      <c r="P1570" s="71" t="str">
        <f>TRIM(UPPER(tbl_raw_data[[#This Row],[Queue Name]]))</f>
        <v>CONSUMER POST BUREAU</v>
      </c>
      <c r="Q1570" s="71" t="str">
        <f>IF(tbl_raw_data[[#This Row],[time_taken_in_min]]&lt;=settings!$D$2,"SLA_MET","SLA_NOT_MET")</f>
        <v>SLA_MET</v>
      </c>
    </row>
    <row r="1571" spans="1:17" hidden="1" x14ac:dyDescent="0.3">
      <c r="A1571" s="1" t="s">
        <v>2534</v>
      </c>
      <c r="B1571" s="36">
        <v>45144.704745370371</v>
      </c>
      <c r="C1571" s="39">
        <v>45144.710185185184</v>
      </c>
      <c r="D1571" s="8" t="s">
        <v>10</v>
      </c>
      <c r="E1571" s="8" t="s">
        <v>8</v>
      </c>
      <c r="F1571" s="8" t="s">
        <v>17</v>
      </c>
      <c r="G1571" s="8" t="s">
        <v>15</v>
      </c>
      <c r="H1571" s="84" t="str">
        <f t="shared" si="24"/>
        <v>Reason Unknown</v>
      </c>
      <c r="I1571" s="63">
        <f>(tbl_raw_data[[#This Row],[Date Actioned]])-(tbl_raw_data[[#This Row],[Date Tagged]])</f>
        <v>5.4398148131440394E-3</v>
      </c>
      <c r="J1571" s="66">
        <f>HOUR(tbl_raw_data[[#This Row],[time_taken]])*60+MINUTE(tbl_raw_data[[#This Row],[time_taken]])+SECOND(tbl_raw_data[[#This Row],[time_taken]])/60</f>
        <v>7.833333333333333</v>
      </c>
      <c r="K1571" s="68">
        <f>DATE(YEAR(tbl_raw_data[[#This Row],[Date Actioned]]),MONTH(tbl_raw_data[[#This Row],[Date Actioned]]),DAY(tbl_raw_data[[#This Row],[Date Actioned]]))</f>
        <v>45144</v>
      </c>
      <c r="L1571" s="65" t="str">
        <f>UPPER(TEXT(tbl_raw_data[[#This Row],[updated_date]],"MMMM"))</f>
        <v>AUGUST</v>
      </c>
      <c r="M1571" s="65" t="str">
        <f>"WEEK "&amp;IF(ROUNDUP(DAY(tbl_raw_data[[#This Row],[updated_date]])/7,0)=5,4,ROUNDUP(DAY(tbl_raw_data[[#This Row],[updated_date]])/7,0))</f>
        <v>WEEK 1</v>
      </c>
      <c r="N1571" s="71" t="str">
        <f>UPPER(VLOOKUP(tbl_raw_data[[#This Row],[Analyst]],settings!$A$1:$B$15,2,0))</f>
        <v>MERCEDES</v>
      </c>
      <c r="O1571" s="71" t="str">
        <f>TRIM(UPPER(tbl_raw_data[[#This Row],[Outcome]]))</f>
        <v>APPROVE</v>
      </c>
      <c r="P1571" s="71" t="str">
        <f>TRIM(UPPER(tbl_raw_data[[#This Row],[Queue Name]]))</f>
        <v>CONSUMER POST BUREAU</v>
      </c>
      <c r="Q1571" s="71" t="str">
        <f>IF(tbl_raw_data[[#This Row],[time_taken_in_min]]&lt;=settings!$D$2,"SLA_MET","SLA_NOT_MET")</f>
        <v>SLA_MET</v>
      </c>
    </row>
    <row r="1572" spans="1:17" hidden="1" x14ac:dyDescent="0.3">
      <c r="A1572" s="5" t="s">
        <v>2535</v>
      </c>
      <c r="B1572" s="34">
        <v>45144.706307870372</v>
      </c>
      <c r="C1572" s="35">
        <v>45144.710393518515</v>
      </c>
      <c r="D1572" s="2" t="s">
        <v>10</v>
      </c>
      <c r="E1572" s="2" t="s">
        <v>18</v>
      </c>
      <c r="F1572" s="2" t="s">
        <v>207</v>
      </c>
      <c r="G1572" s="2" t="s">
        <v>115</v>
      </c>
      <c r="H1572" s="84" t="str">
        <f t="shared" si="24"/>
        <v>Reason Unknown</v>
      </c>
      <c r="I1572" s="63">
        <f>(tbl_raw_data[[#This Row],[Date Actioned]])-(tbl_raw_data[[#This Row],[Date Tagged]])</f>
        <v>4.0856481427908875E-3</v>
      </c>
      <c r="J1572" s="66">
        <f>HOUR(tbl_raw_data[[#This Row],[time_taken]])*60+MINUTE(tbl_raw_data[[#This Row],[time_taken]])+SECOND(tbl_raw_data[[#This Row],[time_taken]])/60</f>
        <v>5.8833333333333329</v>
      </c>
      <c r="K1572" s="68">
        <f>DATE(YEAR(tbl_raw_data[[#This Row],[Date Actioned]]),MONTH(tbl_raw_data[[#This Row],[Date Actioned]]),DAY(tbl_raw_data[[#This Row],[Date Actioned]]))</f>
        <v>45144</v>
      </c>
      <c r="L1572" s="65" t="str">
        <f>UPPER(TEXT(tbl_raw_data[[#This Row],[updated_date]],"MMMM"))</f>
        <v>AUGUST</v>
      </c>
      <c r="M1572" s="65" t="str">
        <f>"WEEK "&amp;IF(ROUNDUP(DAY(tbl_raw_data[[#This Row],[updated_date]])/7,0)=5,4,ROUNDUP(DAY(tbl_raw_data[[#This Row],[updated_date]])/7,0))</f>
        <v>WEEK 1</v>
      </c>
      <c r="N1572" s="71" t="str">
        <f>UPPER(VLOOKUP(tbl_raw_data[[#This Row],[Analyst]],settings!$A$1:$B$15,2,0))</f>
        <v>RAJ</v>
      </c>
      <c r="O1572" s="71" t="str">
        <f>TRIM(UPPER(tbl_raw_data[[#This Row],[Outcome]]))</f>
        <v>APPROVE</v>
      </c>
      <c r="P1572" s="71" t="str">
        <f>TRIM(UPPER(tbl_raw_data[[#This Row],[Queue Name]]))</f>
        <v>CONSUMER PRE BUREAU</v>
      </c>
      <c r="Q1572" s="71" t="str">
        <f>IF(tbl_raw_data[[#This Row],[time_taken_in_min]]&lt;=settings!$D$2,"SLA_MET","SLA_NOT_MET")</f>
        <v>SLA_MET</v>
      </c>
    </row>
    <row r="1573" spans="1:17" hidden="1" x14ac:dyDescent="0.3">
      <c r="A1573" s="7" t="s">
        <v>2536</v>
      </c>
      <c r="B1573" s="36">
        <v>45144.707245370373</v>
      </c>
      <c r="C1573" s="39">
        <v>45144.717858796299</v>
      </c>
      <c r="D1573" s="8" t="s">
        <v>10</v>
      </c>
      <c r="E1573" s="8" t="s">
        <v>11</v>
      </c>
      <c r="F1573" s="8" t="s">
        <v>24</v>
      </c>
      <c r="G1573" s="8" t="s">
        <v>15</v>
      </c>
      <c r="H1573" s="84" t="str">
        <f t="shared" si="24"/>
        <v>Reason Unknown</v>
      </c>
      <c r="I1573" s="63">
        <f>(tbl_raw_data[[#This Row],[Date Actioned]])-(tbl_raw_data[[#This Row],[Date Tagged]])</f>
        <v>1.0613425925839692E-2</v>
      </c>
      <c r="J1573" s="66">
        <f>HOUR(tbl_raw_data[[#This Row],[time_taken]])*60+MINUTE(tbl_raw_data[[#This Row],[time_taken]])+SECOND(tbl_raw_data[[#This Row],[time_taken]])/60</f>
        <v>15.283333333333333</v>
      </c>
      <c r="K1573" s="68">
        <f>DATE(YEAR(tbl_raw_data[[#This Row],[Date Actioned]]),MONTH(tbl_raw_data[[#This Row],[Date Actioned]]),DAY(tbl_raw_data[[#This Row],[Date Actioned]]))</f>
        <v>45144</v>
      </c>
      <c r="L1573" s="65" t="str">
        <f>UPPER(TEXT(tbl_raw_data[[#This Row],[updated_date]],"MMMM"))</f>
        <v>AUGUST</v>
      </c>
      <c r="M1573" s="65" t="str">
        <f>"WEEK "&amp;IF(ROUNDUP(DAY(tbl_raw_data[[#This Row],[updated_date]])/7,0)=5,4,ROUNDUP(DAY(tbl_raw_data[[#This Row],[updated_date]])/7,0))</f>
        <v>WEEK 1</v>
      </c>
      <c r="N1573" s="71" t="str">
        <f>UPPER(VLOOKUP(tbl_raw_data[[#This Row],[Analyst]],settings!$A$1:$B$15,2,0))</f>
        <v>SAM</v>
      </c>
      <c r="O1573" s="71" t="str">
        <f>TRIM(UPPER(tbl_raw_data[[#This Row],[Outcome]]))</f>
        <v>APPROVE</v>
      </c>
      <c r="P1573" s="71" t="str">
        <f>TRIM(UPPER(tbl_raw_data[[#This Row],[Queue Name]]))</f>
        <v>CONSUMER EXISTING</v>
      </c>
      <c r="Q1573" s="71" t="str">
        <f>IF(tbl_raw_data[[#This Row],[time_taken_in_min]]&lt;=settings!$D$2,"SLA_MET","SLA_NOT_MET")</f>
        <v>SLA_MET</v>
      </c>
    </row>
    <row r="1574" spans="1:17" hidden="1" x14ac:dyDescent="0.3">
      <c r="A1574" s="1" t="s">
        <v>2537</v>
      </c>
      <c r="B1574" s="34">
        <v>45144.71193287037</v>
      </c>
      <c r="C1574" s="35">
        <v>45144.720821759256</v>
      </c>
      <c r="D1574" s="2" t="s">
        <v>10</v>
      </c>
      <c r="E1574" s="2" t="s">
        <v>11</v>
      </c>
      <c r="F1574" s="2" t="s">
        <v>114</v>
      </c>
      <c r="G1574" s="2" t="s">
        <v>15</v>
      </c>
      <c r="H1574" s="84" t="str">
        <f t="shared" si="24"/>
        <v>Reason Unknown</v>
      </c>
      <c r="I1574" s="63">
        <f>(tbl_raw_data[[#This Row],[Date Actioned]])-(tbl_raw_data[[#This Row],[Date Tagged]])</f>
        <v>8.8888888858491555E-3</v>
      </c>
      <c r="J1574" s="66">
        <f>HOUR(tbl_raw_data[[#This Row],[time_taken]])*60+MINUTE(tbl_raw_data[[#This Row],[time_taken]])+SECOND(tbl_raw_data[[#This Row],[time_taken]])/60</f>
        <v>12.8</v>
      </c>
      <c r="K1574" s="68">
        <f>DATE(YEAR(tbl_raw_data[[#This Row],[Date Actioned]]),MONTH(tbl_raw_data[[#This Row],[Date Actioned]]),DAY(tbl_raw_data[[#This Row],[Date Actioned]]))</f>
        <v>45144</v>
      </c>
      <c r="L1574" s="65" t="str">
        <f>UPPER(TEXT(tbl_raw_data[[#This Row],[updated_date]],"MMMM"))</f>
        <v>AUGUST</v>
      </c>
      <c r="M1574" s="65" t="str">
        <f>"WEEK "&amp;IF(ROUNDUP(DAY(tbl_raw_data[[#This Row],[updated_date]])/7,0)=5,4,ROUNDUP(DAY(tbl_raw_data[[#This Row],[updated_date]])/7,0))</f>
        <v>WEEK 1</v>
      </c>
      <c r="N1574" s="71" t="str">
        <f>UPPER(VLOOKUP(tbl_raw_data[[#This Row],[Analyst]],settings!$A$1:$B$15,2,0))</f>
        <v>FARDIN</v>
      </c>
      <c r="O1574" s="71" t="str">
        <f>TRIM(UPPER(tbl_raw_data[[#This Row],[Outcome]]))</f>
        <v>APPROVE</v>
      </c>
      <c r="P1574" s="71" t="str">
        <f>TRIM(UPPER(tbl_raw_data[[#This Row],[Queue Name]]))</f>
        <v>CONSUMER EXISTING</v>
      </c>
      <c r="Q1574" s="71" t="str">
        <f>IF(tbl_raw_data[[#This Row],[time_taken_in_min]]&lt;=settings!$D$2,"SLA_MET","SLA_NOT_MET")</f>
        <v>SLA_MET</v>
      </c>
    </row>
    <row r="1575" spans="1:17" hidden="1" x14ac:dyDescent="0.3">
      <c r="A1575" s="5" t="s">
        <v>2538</v>
      </c>
      <c r="B1575" s="36">
        <v>45144.712060185186</v>
      </c>
      <c r="C1575" s="39">
        <v>45144.722430555557</v>
      </c>
      <c r="D1575" s="8" t="s">
        <v>15</v>
      </c>
      <c r="E1575" s="6" t="s">
        <v>11</v>
      </c>
      <c r="F1575" s="8" t="s">
        <v>14</v>
      </c>
      <c r="G1575" s="9"/>
      <c r="H1575" s="84" t="str">
        <f t="shared" si="24"/>
        <v>Reason Unknown</v>
      </c>
      <c r="I1575" s="63">
        <f>(tbl_raw_data[[#This Row],[Date Actioned]])-(tbl_raw_data[[#This Row],[Date Tagged]])</f>
        <v>1.0370370371674653E-2</v>
      </c>
      <c r="J1575" s="66">
        <f>HOUR(tbl_raw_data[[#This Row],[time_taken]])*60+MINUTE(tbl_raw_data[[#This Row],[time_taken]])+SECOND(tbl_raw_data[[#This Row],[time_taken]])/60</f>
        <v>14.933333333333334</v>
      </c>
      <c r="K1575" s="68">
        <f>DATE(YEAR(tbl_raw_data[[#This Row],[Date Actioned]]),MONTH(tbl_raw_data[[#This Row],[Date Actioned]]),DAY(tbl_raw_data[[#This Row],[Date Actioned]]))</f>
        <v>45144</v>
      </c>
      <c r="L1575" s="65" t="str">
        <f>UPPER(TEXT(tbl_raw_data[[#This Row],[updated_date]],"MMMM"))</f>
        <v>AUGUST</v>
      </c>
      <c r="M1575" s="65" t="str">
        <f>"WEEK "&amp;IF(ROUNDUP(DAY(tbl_raw_data[[#This Row],[updated_date]])/7,0)=5,4,ROUNDUP(DAY(tbl_raw_data[[#This Row],[updated_date]])/7,0))</f>
        <v>WEEK 1</v>
      </c>
      <c r="N1575" s="71" t="str">
        <f>UPPER(VLOOKUP(tbl_raw_data[[#This Row],[Analyst]],settings!$A$1:$B$15,2,0))</f>
        <v>CAMROON</v>
      </c>
      <c r="O1575" s="71" t="str">
        <f>TRIM(UPPER(tbl_raw_data[[#This Row],[Outcome]]))</f>
        <v>APPROVE</v>
      </c>
      <c r="P1575" s="71" t="str">
        <f>TRIM(UPPER(tbl_raw_data[[#This Row],[Queue Name]]))</f>
        <v>CONSUMER EXISTING</v>
      </c>
      <c r="Q1575" s="71" t="str">
        <f>IF(tbl_raw_data[[#This Row],[time_taken_in_min]]&lt;=settings!$D$2,"SLA_MET","SLA_NOT_MET")</f>
        <v>SLA_MET</v>
      </c>
    </row>
    <row r="1576" spans="1:17" hidden="1" x14ac:dyDescent="0.3">
      <c r="A1576" s="7" t="s">
        <v>2539</v>
      </c>
      <c r="B1576" s="34">
        <v>45144.712812500002</v>
      </c>
      <c r="C1576" s="35">
        <v>45144.71770833333</v>
      </c>
      <c r="D1576" s="2" t="s">
        <v>10</v>
      </c>
      <c r="E1576" s="2" t="s">
        <v>11</v>
      </c>
      <c r="F1576" s="2" t="s">
        <v>207</v>
      </c>
      <c r="G1576" s="2" t="s">
        <v>26</v>
      </c>
      <c r="H1576" s="84" t="str">
        <f t="shared" si="24"/>
        <v>Reason Unknown</v>
      </c>
      <c r="I1576" s="63">
        <f>(tbl_raw_data[[#This Row],[Date Actioned]])-(tbl_raw_data[[#This Row],[Date Tagged]])</f>
        <v>4.8958333281916566E-3</v>
      </c>
      <c r="J1576" s="66">
        <f>HOUR(tbl_raw_data[[#This Row],[time_taken]])*60+MINUTE(tbl_raw_data[[#This Row],[time_taken]])+SECOND(tbl_raw_data[[#This Row],[time_taken]])/60</f>
        <v>7.05</v>
      </c>
      <c r="K1576" s="68">
        <f>DATE(YEAR(tbl_raw_data[[#This Row],[Date Actioned]]),MONTH(tbl_raw_data[[#This Row],[Date Actioned]]),DAY(tbl_raw_data[[#This Row],[Date Actioned]]))</f>
        <v>45144</v>
      </c>
      <c r="L1576" s="65" t="str">
        <f>UPPER(TEXT(tbl_raw_data[[#This Row],[updated_date]],"MMMM"))</f>
        <v>AUGUST</v>
      </c>
      <c r="M1576" s="65" t="str">
        <f>"WEEK "&amp;IF(ROUNDUP(DAY(tbl_raw_data[[#This Row],[updated_date]])/7,0)=5,4,ROUNDUP(DAY(tbl_raw_data[[#This Row],[updated_date]])/7,0))</f>
        <v>WEEK 1</v>
      </c>
      <c r="N1576" s="71" t="str">
        <f>UPPER(VLOOKUP(tbl_raw_data[[#This Row],[Analyst]],settings!$A$1:$B$15,2,0))</f>
        <v>RAJ</v>
      </c>
      <c r="O1576" s="71" t="str">
        <f>TRIM(UPPER(tbl_raw_data[[#This Row],[Outcome]]))</f>
        <v>APPROVE</v>
      </c>
      <c r="P1576" s="71" t="str">
        <f>TRIM(UPPER(tbl_raw_data[[#This Row],[Queue Name]]))</f>
        <v>CONSUMER EXISTING</v>
      </c>
      <c r="Q1576" s="71" t="str">
        <f>IF(tbl_raw_data[[#This Row],[time_taken_in_min]]&lt;=settings!$D$2,"SLA_MET","SLA_NOT_MET")</f>
        <v>SLA_MET</v>
      </c>
    </row>
    <row r="1577" spans="1:17" hidden="1" x14ac:dyDescent="0.3">
      <c r="A1577" s="1" t="s">
        <v>2540</v>
      </c>
      <c r="B1577" s="36">
        <v>45144.714097222219</v>
      </c>
      <c r="C1577" s="39">
        <v>45144.720196759263</v>
      </c>
      <c r="D1577" s="8" t="s">
        <v>10</v>
      </c>
      <c r="E1577" s="8" t="s">
        <v>18</v>
      </c>
      <c r="F1577" s="8" t="s">
        <v>206</v>
      </c>
      <c r="G1577" s="8" t="s">
        <v>16</v>
      </c>
      <c r="H1577" s="84" t="str">
        <f t="shared" si="24"/>
        <v>Reason Unknown</v>
      </c>
      <c r="I1577" s="63">
        <f>(tbl_raw_data[[#This Row],[Date Actioned]])-(tbl_raw_data[[#This Row],[Date Tagged]])</f>
        <v>6.0995370440650731E-3</v>
      </c>
      <c r="J1577" s="66">
        <f>HOUR(tbl_raw_data[[#This Row],[time_taken]])*60+MINUTE(tbl_raw_data[[#This Row],[time_taken]])+SECOND(tbl_raw_data[[#This Row],[time_taken]])/60</f>
        <v>8.7833333333333332</v>
      </c>
      <c r="K1577" s="68">
        <f>DATE(YEAR(tbl_raw_data[[#This Row],[Date Actioned]]),MONTH(tbl_raw_data[[#This Row],[Date Actioned]]),DAY(tbl_raw_data[[#This Row],[Date Actioned]]))</f>
        <v>45144</v>
      </c>
      <c r="L1577" s="65" t="str">
        <f>UPPER(TEXT(tbl_raw_data[[#This Row],[updated_date]],"MMMM"))</f>
        <v>AUGUST</v>
      </c>
      <c r="M1577" s="65" t="str">
        <f>"WEEK "&amp;IF(ROUNDUP(DAY(tbl_raw_data[[#This Row],[updated_date]])/7,0)=5,4,ROUNDUP(DAY(tbl_raw_data[[#This Row],[updated_date]])/7,0))</f>
        <v>WEEK 1</v>
      </c>
      <c r="N1577" s="71" t="str">
        <f>UPPER(VLOOKUP(tbl_raw_data[[#This Row],[Analyst]],settings!$A$1:$B$15,2,0))</f>
        <v>HARDIK</v>
      </c>
      <c r="O1577" s="71" t="str">
        <f>TRIM(UPPER(tbl_raw_data[[#This Row],[Outcome]]))</f>
        <v>APPROVE</v>
      </c>
      <c r="P1577" s="71" t="str">
        <f>TRIM(UPPER(tbl_raw_data[[#This Row],[Queue Name]]))</f>
        <v>CONSUMER PRE BUREAU</v>
      </c>
      <c r="Q1577" s="71" t="str">
        <f>IF(tbl_raw_data[[#This Row],[time_taken_in_min]]&lt;=settings!$D$2,"SLA_MET","SLA_NOT_MET")</f>
        <v>SLA_MET</v>
      </c>
    </row>
    <row r="1578" spans="1:17" hidden="1" x14ac:dyDescent="0.3">
      <c r="A1578" s="5" t="s">
        <v>2541</v>
      </c>
      <c r="B1578" s="34">
        <v>45144.716782407406</v>
      </c>
      <c r="C1578" s="35">
        <v>45144.722592592596</v>
      </c>
      <c r="D1578" s="2" t="s">
        <v>10</v>
      </c>
      <c r="E1578" s="2" t="s">
        <v>18</v>
      </c>
      <c r="F1578" s="2" t="s">
        <v>22</v>
      </c>
      <c r="G1578" s="2" t="s">
        <v>15</v>
      </c>
      <c r="H1578" s="84" t="str">
        <f t="shared" si="24"/>
        <v>Reason Unknown</v>
      </c>
      <c r="I1578" s="63">
        <f>(tbl_raw_data[[#This Row],[Date Actioned]])-(tbl_raw_data[[#This Row],[Date Tagged]])</f>
        <v>5.810185190057382E-3</v>
      </c>
      <c r="J1578" s="66">
        <f>HOUR(tbl_raw_data[[#This Row],[time_taken]])*60+MINUTE(tbl_raw_data[[#This Row],[time_taken]])+SECOND(tbl_raw_data[[#This Row],[time_taken]])/60</f>
        <v>8.3666666666666671</v>
      </c>
      <c r="K1578" s="68">
        <f>DATE(YEAR(tbl_raw_data[[#This Row],[Date Actioned]]),MONTH(tbl_raw_data[[#This Row],[Date Actioned]]),DAY(tbl_raw_data[[#This Row],[Date Actioned]]))</f>
        <v>45144</v>
      </c>
      <c r="L1578" s="65" t="str">
        <f>UPPER(TEXT(tbl_raw_data[[#This Row],[updated_date]],"MMMM"))</f>
        <v>AUGUST</v>
      </c>
      <c r="M1578" s="65" t="str">
        <f>"WEEK "&amp;IF(ROUNDUP(DAY(tbl_raw_data[[#This Row],[updated_date]])/7,0)=5,4,ROUNDUP(DAY(tbl_raw_data[[#This Row],[updated_date]])/7,0))</f>
        <v>WEEK 1</v>
      </c>
      <c r="N1578" s="71" t="str">
        <f>UPPER(VLOOKUP(tbl_raw_data[[#This Row],[Analyst]],settings!$A$1:$B$15,2,0))</f>
        <v>ROHAN</v>
      </c>
      <c r="O1578" s="71" t="str">
        <f>TRIM(UPPER(tbl_raw_data[[#This Row],[Outcome]]))</f>
        <v>APPROVE</v>
      </c>
      <c r="P1578" s="71" t="str">
        <f>TRIM(UPPER(tbl_raw_data[[#This Row],[Queue Name]]))</f>
        <v>CONSUMER PRE BUREAU</v>
      </c>
      <c r="Q1578" s="71" t="str">
        <f>IF(tbl_raw_data[[#This Row],[time_taken_in_min]]&lt;=settings!$D$2,"SLA_MET","SLA_NOT_MET")</f>
        <v>SLA_MET</v>
      </c>
    </row>
    <row r="1579" spans="1:17" hidden="1" x14ac:dyDescent="0.3">
      <c r="A1579" s="7" t="s">
        <v>2542</v>
      </c>
      <c r="B1579" s="36">
        <v>45144.71769675926</v>
      </c>
      <c r="C1579" s="39">
        <v>45144.719675925924</v>
      </c>
      <c r="D1579" s="8" t="s">
        <v>10</v>
      </c>
      <c r="E1579" s="8" t="s">
        <v>18</v>
      </c>
      <c r="F1579" s="8" t="s">
        <v>207</v>
      </c>
      <c r="G1579" s="8" t="s">
        <v>16</v>
      </c>
      <c r="H1579" s="84" t="str">
        <f t="shared" si="24"/>
        <v>Reason Unknown</v>
      </c>
      <c r="I1579" s="63">
        <f>(tbl_raw_data[[#This Row],[Date Actioned]])-(tbl_raw_data[[#This Row],[Date Tagged]])</f>
        <v>1.9791666636592709E-3</v>
      </c>
      <c r="J1579" s="66">
        <f>HOUR(tbl_raw_data[[#This Row],[time_taken]])*60+MINUTE(tbl_raw_data[[#This Row],[time_taken]])+SECOND(tbl_raw_data[[#This Row],[time_taken]])/60</f>
        <v>2.85</v>
      </c>
      <c r="K1579" s="68">
        <f>DATE(YEAR(tbl_raw_data[[#This Row],[Date Actioned]]),MONTH(tbl_raw_data[[#This Row],[Date Actioned]]),DAY(tbl_raw_data[[#This Row],[Date Actioned]]))</f>
        <v>45144</v>
      </c>
      <c r="L1579" s="65" t="str">
        <f>UPPER(TEXT(tbl_raw_data[[#This Row],[updated_date]],"MMMM"))</f>
        <v>AUGUST</v>
      </c>
      <c r="M1579" s="65" t="str">
        <f>"WEEK "&amp;IF(ROUNDUP(DAY(tbl_raw_data[[#This Row],[updated_date]])/7,0)=5,4,ROUNDUP(DAY(tbl_raw_data[[#This Row],[updated_date]])/7,0))</f>
        <v>WEEK 1</v>
      </c>
      <c r="N1579" s="71" t="str">
        <f>UPPER(VLOOKUP(tbl_raw_data[[#This Row],[Analyst]],settings!$A$1:$B$15,2,0))</f>
        <v>RAJ</v>
      </c>
      <c r="O1579" s="71" t="str">
        <f>TRIM(UPPER(tbl_raw_data[[#This Row],[Outcome]]))</f>
        <v>APPROVE</v>
      </c>
      <c r="P1579" s="71" t="str">
        <f>TRIM(UPPER(tbl_raw_data[[#This Row],[Queue Name]]))</f>
        <v>CONSUMER PRE BUREAU</v>
      </c>
      <c r="Q1579" s="71" t="str">
        <f>IF(tbl_raw_data[[#This Row],[time_taken_in_min]]&lt;=settings!$D$2,"SLA_MET","SLA_NOT_MET")</f>
        <v>SLA_MET</v>
      </c>
    </row>
    <row r="1580" spans="1:17" hidden="1" x14ac:dyDescent="0.3">
      <c r="A1580" s="1" t="s">
        <v>2543</v>
      </c>
      <c r="B1580" s="34">
        <v>45144.71769675926</v>
      </c>
      <c r="C1580" s="35">
        <v>45144.72216435185</v>
      </c>
      <c r="D1580" s="2" t="s">
        <v>10</v>
      </c>
      <c r="E1580" s="2" t="s">
        <v>8</v>
      </c>
      <c r="F1580" s="2" t="s">
        <v>24</v>
      </c>
      <c r="G1580" s="2" t="s">
        <v>15</v>
      </c>
      <c r="H1580" s="84" t="str">
        <f t="shared" si="24"/>
        <v>Reason Unknown</v>
      </c>
      <c r="I1580" s="63">
        <f>(tbl_raw_data[[#This Row],[Date Actioned]])-(tbl_raw_data[[#This Row],[Date Tagged]])</f>
        <v>4.4675925892079249E-3</v>
      </c>
      <c r="J1580" s="66">
        <f>HOUR(tbl_raw_data[[#This Row],[time_taken]])*60+MINUTE(tbl_raw_data[[#This Row],[time_taken]])+SECOND(tbl_raw_data[[#This Row],[time_taken]])/60</f>
        <v>6.4333333333333336</v>
      </c>
      <c r="K1580" s="68">
        <f>DATE(YEAR(tbl_raw_data[[#This Row],[Date Actioned]]),MONTH(tbl_raw_data[[#This Row],[Date Actioned]]),DAY(tbl_raw_data[[#This Row],[Date Actioned]]))</f>
        <v>45144</v>
      </c>
      <c r="L1580" s="65" t="str">
        <f>UPPER(TEXT(tbl_raw_data[[#This Row],[updated_date]],"MMMM"))</f>
        <v>AUGUST</v>
      </c>
      <c r="M1580" s="65" t="str">
        <f>"WEEK "&amp;IF(ROUNDUP(DAY(tbl_raw_data[[#This Row],[updated_date]])/7,0)=5,4,ROUNDUP(DAY(tbl_raw_data[[#This Row],[updated_date]])/7,0))</f>
        <v>WEEK 1</v>
      </c>
      <c r="N1580" s="71" t="str">
        <f>UPPER(VLOOKUP(tbl_raw_data[[#This Row],[Analyst]],settings!$A$1:$B$15,2,0))</f>
        <v>SAM</v>
      </c>
      <c r="O1580" s="71" t="str">
        <f>TRIM(UPPER(tbl_raw_data[[#This Row],[Outcome]]))</f>
        <v>APPROVE</v>
      </c>
      <c r="P1580" s="71" t="str">
        <f>TRIM(UPPER(tbl_raw_data[[#This Row],[Queue Name]]))</f>
        <v>CONSUMER POST BUREAU</v>
      </c>
      <c r="Q1580" s="71" t="str">
        <f>IF(tbl_raw_data[[#This Row],[time_taken_in_min]]&lt;=settings!$D$2,"SLA_MET","SLA_NOT_MET")</f>
        <v>SLA_MET</v>
      </c>
    </row>
    <row r="1581" spans="1:17" hidden="1" x14ac:dyDescent="0.3">
      <c r="A1581" s="5" t="s">
        <v>2544</v>
      </c>
      <c r="B1581" s="36">
        <v>45144.721678240741</v>
      </c>
      <c r="C1581" s="39">
        <v>45144.724988425929</v>
      </c>
      <c r="D1581" s="8" t="s">
        <v>10</v>
      </c>
      <c r="E1581" s="8" t="s">
        <v>11</v>
      </c>
      <c r="F1581" s="8" t="s">
        <v>206</v>
      </c>
      <c r="G1581" s="8" t="s">
        <v>15</v>
      </c>
      <c r="H1581" s="84" t="str">
        <f t="shared" si="24"/>
        <v>Reason Unknown</v>
      </c>
      <c r="I1581" s="63">
        <f>(tbl_raw_data[[#This Row],[Date Actioned]])-(tbl_raw_data[[#This Row],[Date Tagged]])</f>
        <v>3.3101851877290756E-3</v>
      </c>
      <c r="J1581" s="66">
        <f>HOUR(tbl_raw_data[[#This Row],[time_taken]])*60+MINUTE(tbl_raw_data[[#This Row],[time_taken]])+SECOND(tbl_raw_data[[#This Row],[time_taken]])/60</f>
        <v>4.7666666666666666</v>
      </c>
      <c r="K1581" s="68">
        <f>DATE(YEAR(tbl_raw_data[[#This Row],[Date Actioned]]),MONTH(tbl_raw_data[[#This Row],[Date Actioned]]),DAY(tbl_raw_data[[#This Row],[Date Actioned]]))</f>
        <v>45144</v>
      </c>
      <c r="L1581" s="65" t="str">
        <f>UPPER(TEXT(tbl_raw_data[[#This Row],[updated_date]],"MMMM"))</f>
        <v>AUGUST</v>
      </c>
      <c r="M1581" s="65" t="str">
        <f>"WEEK "&amp;IF(ROUNDUP(DAY(tbl_raw_data[[#This Row],[updated_date]])/7,0)=5,4,ROUNDUP(DAY(tbl_raw_data[[#This Row],[updated_date]])/7,0))</f>
        <v>WEEK 1</v>
      </c>
      <c r="N1581" s="71" t="str">
        <f>UPPER(VLOOKUP(tbl_raw_data[[#This Row],[Analyst]],settings!$A$1:$B$15,2,0))</f>
        <v>HARDIK</v>
      </c>
      <c r="O1581" s="71" t="str">
        <f>TRIM(UPPER(tbl_raw_data[[#This Row],[Outcome]]))</f>
        <v>APPROVE</v>
      </c>
      <c r="P1581" s="71" t="str">
        <f>TRIM(UPPER(tbl_raw_data[[#This Row],[Queue Name]]))</f>
        <v>CONSUMER EXISTING</v>
      </c>
      <c r="Q1581" s="71" t="str">
        <f>IF(tbl_raw_data[[#This Row],[time_taken_in_min]]&lt;=settings!$D$2,"SLA_MET","SLA_NOT_MET")</f>
        <v>SLA_MET</v>
      </c>
    </row>
    <row r="1582" spans="1:17" hidden="1" x14ac:dyDescent="0.3">
      <c r="A1582" s="7" t="s">
        <v>2545</v>
      </c>
      <c r="B1582" s="34">
        <v>45144.725069444445</v>
      </c>
      <c r="C1582" s="35">
        <v>45144.729884259257</v>
      </c>
      <c r="D1582" s="2" t="s">
        <v>10</v>
      </c>
      <c r="E1582" s="2" t="s">
        <v>18</v>
      </c>
      <c r="F1582" s="2" t="s">
        <v>24</v>
      </c>
      <c r="G1582" s="2" t="s">
        <v>116</v>
      </c>
      <c r="H1582" s="84" t="str">
        <f t="shared" si="24"/>
        <v>Reason Unknown</v>
      </c>
      <c r="I1582" s="63">
        <f>(tbl_raw_data[[#This Row],[Date Actioned]])-(tbl_raw_data[[#This Row],[Date Tagged]])</f>
        <v>4.8148148125619628E-3</v>
      </c>
      <c r="J1582" s="66">
        <f>HOUR(tbl_raw_data[[#This Row],[time_taken]])*60+MINUTE(tbl_raw_data[[#This Row],[time_taken]])+SECOND(tbl_raw_data[[#This Row],[time_taken]])/60</f>
        <v>6.9333333333333336</v>
      </c>
      <c r="K1582" s="68">
        <f>DATE(YEAR(tbl_raw_data[[#This Row],[Date Actioned]]),MONTH(tbl_raw_data[[#This Row],[Date Actioned]]),DAY(tbl_raw_data[[#This Row],[Date Actioned]]))</f>
        <v>45144</v>
      </c>
      <c r="L1582" s="65" t="str">
        <f>UPPER(TEXT(tbl_raw_data[[#This Row],[updated_date]],"MMMM"))</f>
        <v>AUGUST</v>
      </c>
      <c r="M1582" s="65" t="str">
        <f>"WEEK "&amp;IF(ROUNDUP(DAY(tbl_raw_data[[#This Row],[updated_date]])/7,0)=5,4,ROUNDUP(DAY(tbl_raw_data[[#This Row],[updated_date]])/7,0))</f>
        <v>WEEK 1</v>
      </c>
      <c r="N1582" s="71" t="str">
        <f>UPPER(VLOOKUP(tbl_raw_data[[#This Row],[Analyst]],settings!$A$1:$B$15,2,0))</f>
        <v>SAM</v>
      </c>
      <c r="O1582" s="71" t="str">
        <f>TRIM(UPPER(tbl_raw_data[[#This Row],[Outcome]]))</f>
        <v>APPROVE</v>
      </c>
      <c r="P1582" s="71" t="str">
        <f>TRIM(UPPER(tbl_raw_data[[#This Row],[Queue Name]]))</f>
        <v>CONSUMER PRE BUREAU</v>
      </c>
      <c r="Q1582" s="71" t="str">
        <f>IF(tbl_raw_data[[#This Row],[time_taken_in_min]]&lt;=settings!$D$2,"SLA_MET","SLA_NOT_MET")</f>
        <v>SLA_MET</v>
      </c>
    </row>
    <row r="1583" spans="1:17" hidden="1" x14ac:dyDescent="0.3">
      <c r="A1583" s="1" t="s">
        <v>2546</v>
      </c>
      <c r="B1583" s="36">
        <v>45144.725081018521</v>
      </c>
      <c r="C1583" s="39">
        <v>45144.731724537036</v>
      </c>
      <c r="D1583" s="8" t="s">
        <v>10</v>
      </c>
      <c r="E1583" s="8" t="s">
        <v>18</v>
      </c>
      <c r="F1583" s="8" t="s">
        <v>19</v>
      </c>
      <c r="G1583" s="8" t="s">
        <v>16</v>
      </c>
      <c r="H1583" s="84" t="str">
        <f t="shared" si="24"/>
        <v>Reason Unknown</v>
      </c>
      <c r="I1583" s="63">
        <f>(tbl_raw_data[[#This Row],[Date Actioned]])-(tbl_raw_data[[#This Row],[Date Tagged]])</f>
        <v>6.6435185144655406E-3</v>
      </c>
      <c r="J1583" s="66">
        <f>HOUR(tbl_raw_data[[#This Row],[time_taken]])*60+MINUTE(tbl_raw_data[[#This Row],[time_taken]])+SECOND(tbl_raw_data[[#This Row],[time_taken]])/60</f>
        <v>9.5666666666666664</v>
      </c>
      <c r="K1583" s="68">
        <f>DATE(YEAR(tbl_raw_data[[#This Row],[Date Actioned]]),MONTH(tbl_raw_data[[#This Row],[Date Actioned]]),DAY(tbl_raw_data[[#This Row],[Date Actioned]]))</f>
        <v>45144</v>
      </c>
      <c r="L1583" s="65" t="str">
        <f>UPPER(TEXT(tbl_raw_data[[#This Row],[updated_date]],"MMMM"))</f>
        <v>AUGUST</v>
      </c>
      <c r="M1583" s="65" t="str">
        <f>"WEEK "&amp;IF(ROUNDUP(DAY(tbl_raw_data[[#This Row],[updated_date]])/7,0)=5,4,ROUNDUP(DAY(tbl_raw_data[[#This Row],[updated_date]])/7,0))</f>
        <v>WEEK 1</v>
      </c>
      <c r="N1583" s="71" t="str">
        <f>UPPER(VLOOKUP(tbl_raw_data[[#This Row],[Analyst]],settings!$A$1:$B$15,2,0))</f>
        <v>NAVED</v>
      </c>
      <c r="O1583" s="71" t="str">
        <f>TRIM(UPPER(tbl_raw_data[[#This Row],[Outcome]]))</f>
        <v>APPROVE</v>
      </c>
      <c r="P1583" s="71" t="str">
        <f>TRIM(UPPER(tbl_raw_data[[#This Row],[Queue Name]]))</f>
        <v>CONSUMER PRE BUREAU</v>
      </c>
      <c r="Q1583" s="71" t="str">
        <f>IF(tbl_raw_data[[#This Row],[time_taken_in_min]]&lt;=settings!$D$2,"SLA_MET","SLA_NOT_MET")</f>
        <v>SLA_MET</v>
      </c>
    </row>
    <row r="1584" spans="1:17" hidden="1" x14ac:dyDescent="0.3">
      <c r="A1584" s="5" t="s">
        <v>2547</v>
      </c>
      <c r="B1584" s="34">
        <v>45144.731377314813</v>
      </c>
      <c r="C1584" s="35">
        <v>45144.739548611113</v>
      </c>
      <c r="D1584" s="2" t="s">
        <v>15</v>
      </c>
      <c r="E1584" s="3" t="s">
        <v>8</v>
      </c>
      <c r="F1584" s="2" t="s">
        <v>22</v>
      </c>
      <c r="G1584" s="4"/>
      <c r="H1584" s="84" t="str">
        <f t="shared" si="24"/>
        <v>Reason Unknown</v>
      </c>
      <c r="I1584" s="63">
        <f>(tbl_raw_data[[#This Row],[Date Actioned]])-(tbl_raw_data[[#This Row],[Date Tagged]])</f>
        <v>8.1712963001336902E-3</v>
      </c>
      <c r="J1584" s="66">
        <f>HOUR(tbl_raw_data[[#This Row],[time_taken]])*60+MINUTE(tbl_raw_data[[#This Row],[time_taken]])+SECOND(tbl_raw_data[[#This Row],[time_taken]])/60</f>
        <v>11.766666666666667</v>
      </c>
      <c r="K1584" s="68">
        <f>DATE(YEAR(tbl_raw_data[[#This Row],[Date Actioned]]),MONTH(tbl_raw_data[[#This Row],[Date Actioned]]),DAY(tbl_raw_data[[#This Row],[Date Actioned]]))</f>
        <v>45144</v>
      </c>
      <c r="L1584" s="65" t="str">
        <f>UPPER(TEXT(tbl_raw_data[[#This Row],[updated_date]],"MMMM"))</f>
        <v>AUGUST</v>
      </c>
      <c r="M1584" s="65" t="str">
        <f>"WEEK "&amp;IF(ROUNDUP(DAY(tbl_raw_data[[#This Row],[updated_date]])/7,0)=5,4,ROUNDUP(DAY(tbl_raw_data[[#This Row],[updated_date]])/7,0))</f>
        <v>WEEK 1</v>
      </c>
      <c r="N1584" s="71" t="str">
        <f>UPPER(VLOOKUP(tbl_raw_data[[#This Row],[Analyst]],settings!$A$1:$B$15,2,0))</f>
        <v>ROHAN</v>
      </c>
      <c r="O1584" s="71" t="str">
        <f>TRIM(UPPER(tbl_raw_data[[#This Row],[Outcome]]))</f>
        <v>APPROVE</v>
      </c>
      <c r="P1584" s="71" t="str">
        <f>TRIM(UPPER(tbl_raw_data[[#This Row],[Queue Name]]))</f>
        <v>CONSUMER POST BUREAU</v>
      </c>
      <c r="Q1584" s="71" t="str">
        <f>IF(tbl_raw_data[[#This Row],[time_taken_in_min]]&lt;=settings!$D$2,"SLA_MET","SLA_NOT_MET")</f>
        <v>SLA_MET</v>
      </c>
    </row>
    <row r="1585" spans="1:17" hidden="1" x14ac:dyDescent="0.3">
      <c r="A1585" s="7" t="s">
        <v>2548</v>
      </c>
      <c r="B1585" s="36">
        <v>45144.746261574073</v>
      </c>
      <c r="C1585" s="39">
        <v>45144.750462962962</v>
      </c>
      <c r="D1585" s="8" t="s">
        <v>10</v>
      </c>
      <c r="E1585" s="8" t="s">
        <v>18</v>
      </c>
      <c r="F1585" s="8" t="s">
        <v>19</v>
      </c>
      <c r="G1585" s="8" t="s">
        <v>15</v>
      </c>
      <c r="H1585" s="84" t="str">
        <f t="shared" si="24"/>
        <v>Reason Unknown</v>
      </c>
      <c r="I1585" s="63">
        <f>(tbl_raw_data[[#This Row],[Date Actioned]])-(tbl_raw_data[[#This Row],[Date Tagged]])</f>
        <v>4.2013888887595385E-3</v>
      </c>
      <c r="J1585" s="66">
        <f>HOUR(tbl_raw_data[[#This Row],[time_taken]])*60+MINUTE(tbl_raw_data[[#This Row],[time_taken]])+SECOND(tbl_raw_data[[#This Row],[time_taken]])/60</f>
        <v>6.05</v>
      </c>
      <c r="K1585" s="68">
        <f>DATE(YEAR(tbl_raw_data[[#This Row],[Date Actioned]]),MONTH(tbl_raw_data[[#This Row],[Date Actioned]]),DAY(tbl_raw_data[[#This Row],[Date Actioned]]))</f>
        <v>45144</v>
      </c>
      <c r="L1585" s="65" t="str">
        <f>UPPER(TEXT(tbl_raw_data[[#This Row],[updated_date]],"MMMM"))</f>
        <v>AUGUST</v>
      </c>
      <c r="M1585" s="65" t="str">
        <f>"WEEK "&amp;IF(ROUNDUP(DAY(tbl_raw_data[[#This Row],[updated_date]])/7,0)=5,4,ROUNDUP(DAY(tbl_raw_data[[#This Row],[updated_date]])/7,0))</f>
        <v>WEEK 1</v>
      </c>
      <c r="N1585" s="71" t="str">
        <f>UPPER(VLOOKUP(tbl_raw_data[[#This Row],[Analyst]],settings!$A$1:$B$15,2,0))</f>
        <v>NAVED</v>
      </c>
      <c r="O1585" s="71" t="str">
        <f>TRIM(UPPER(tbl_raw_data[[#This Row],[Outcome]]))</f>
        <v>APPROVE</v>
      </c>
      <c r="P1585" s="71" t="str">
        <f>TRIM(UPPER(tbl_raw_data[[#This Row],[Queue Name]]))</f>
        <v>CONSUMER PRE BUREAU</v>
      </c>
      <c r="Q1585" s="71" t="str">
        <f>IF(tbl_raw_data[[#This Row],[time_taken_in_min]]&lt;=settings!$D$2,"SLA_MET","SLA_NOT_MET")</f>
        <v>SLA_MET</v>
      </c>
    </row>
    <row r="1586" spans="1:17" hidden="1" x14ac:dyDescent="0.3">
      <c r="A1586" s="1" t="s">
        <v>2549</v>
      </c>
      <c r="B1586" s="34">
        <v>45144.749583333331</v>
      </c>
      <c r="C1586" s="35">
        <v>45144.75509259259</v>
      </c>
      <c r="D1586" s="2" t="s">
        <v>10</v>
      </c>
      <c r="E1586" s="2" t="s">
        <v>8</v>
      </c>
      <c r="F1586" s="2" t="s">
        <v>114</v>
      </c>
      <c r="G1586" s="2" t="s">
        <v>16</v>
      </c>
      <c r="H1586" s="84" t="str">
        <f t="shared" si="24"/>
        <v>Reason Unknown</v>
      </c>
      <c r="I1586" s="63">
        <f>(tbl_raw_data[[#This Row],[Date Actioned]])-(tbl_raw_data[[#This Row],[Date Tagged]])</f>
        <v>5.5092592592700385E-3</v>
      </c>
      <c r="J1586" s="66">
        <f>HOUR(tbl_raw_data[[#This Row],[time_taken]])*60+MINUTE(tbl_raw_data[[#This Row],[time_taken]])+SECOND(tbl_raw_data[[#This Row],[time_taken]])/60</f>
        <v>7.9333333333333336</v>
      </c>
      <c r="K1586" s="68">
        <f>DATE(YEAR(tbl_raw_data[[#This Row],[Date Actioned]]),MONTH(tbl_raw_data[[#This Row],[Date Actioned]]),DAY(tbl_raw_data[[#This Row],[Date Actioned]]))</f>
        <v>45144</v>
      </c>
      <c r="L1586" s="65" t="str">
        <f>UPPER(TEXT(tbl_raw_data[[#This Row],[updated_date]],"MMMM"))</f>
        <v>AUGUST</v>
      </c>
      <c r="M1586" s="65" t="str">
        <f>"WEEK "&amp;IF(ROUNDUP(DAY(tbl_raw_data[[#This Row],[updated_date]])/7,0)=5,4,ROUNDUP(DAY(tbl_raw_data[[#This Row],[updated_date]])/7,0))</f>
        <v>WEEK 1</v>
      </c>
      <c r="N1586" s="71" t="str">
        <f>UPPER(VLOOKUP(tbl_raw_data[[#This Row],[Analyst]],settings!$A$1:$B$15,2,0))</f>
        <v>FARDIN</v>
      </c>
      <c r="O1586" s="71" t="str">
        <f>TRIM(UPPER(tbl_raw_data[[#This Row],[Outcome]]))</f>
        <v>APPROVE</v>
      </c>
      <c r="P1586" s="71" t="str">
        <f>TRIM(UPPER(tbl_raw_data[[#This Row],[Queue Name]]))</f>
        <v>CONSUMER POST BUREAU</v>
      </c>
      <c r="Q1586" s="71" t="str">
        <f>IF(tbl_raw_data[[#This Row],[time_taken_in_min]]&lt;=settings!$D$2,"SLA_MET","SLA_NOT_MET")</f>
        <v>SLA_MET</v>
      </c>
    </row>
    <row r="1587" spans="1:17" hidden="1" x14ac:dyDescent="0.3">
      <c r="A1587" s="5" t="s">
        <v>2550</v>
      </c>
      <c r="B1587" s="36">
        <v>45144.751226851855</v>
      </c>
      <c r="C1587" s="39">
        <v>45144.756631944445</v>
      </c>
      <c r="D1587" s="8" t="s">
        <v>10</v>
      </c>
      <c r="E1587" s="8" t="s">
        <v>11</v>
      </c>
      <c r="F1587" s="8" t="s">
        <v>19</v>
      </c>
      <c r="G1587" s="8" t="s">
        <v>23</v>
      </c>
      <c r="H1587" s="84" t="str">
        <f t="shared" si="24"/>
        <v>Reason Unknown</v>
      </c>
      <c r="I1587" s="63">
        <f>(tbl_raw_data[[#This Row],[Date Actioned]])-(tbl_raw_data[[#This Row],[Date Tagged]])</f>
        <v>5.4050925900810398E-3</v>
      </c>
      <c r="J1587" s="66">
        <f>HOUR(tbl_raw_data[[#This Row],[time_taken]])*60+MINUTE(tbl_raw_data[[#This Row],[time_taken]])+SECOND(tbl_raw_data[[#This Row],[time_taken]])/60</f>
        <v>7.7833333333333332</v>
      </c>
      <c r="K1587" s="68">
        <f>DATE(YEAR(tbl_raw_data[[#This Row],[Date Actioned]]),MONTH(tbl_raw_data[[#This Row],[Date Actioned]]),DAY(tbl_raw_data[[#This Row],[Date Actioned]]))</f>
        <v>45144</v>
      </c>
      <c r="L1587" s="65" t="str">
        <f>UPPER(TEXT(tbl_raw_data[[#This Row],[updated_date]],"MMMM"))</f>
        <v>AUGUST</v>
      </c>
      <c r="M1587" s="65" t="str">
        <f>"WEEK "&amp;IF(ROUNDUP(DAY(tbl_raw_data[[#This Row],[updated_date]])/7,0)=5,4,ROUNDUP(DAY(tbl_raw_data[[#This Row],[updated_date]])/7,0))</f>
        <v>WEEK 1</v>
      </c>
      <c r="N1587" s="71" t="str">
        <f>UPPER(VLOOKUP(tbl_raw_data[[#This Row],[Analyst]],settings!$A$1:$B$15,2,0))</f>
        <v>NAVED</v>
      </c>
      <c r="O1587" s="71" t="str">
        <f>TRIM(UPPER(tbl_raw_data[[#This Row],[Outcome]]))</f>
        <v>APPROVE</v>
      </c>
      <c r="P1587" s="71" t="str">
        <f>TRIM(UPPER(tbl_raw_data[[#This Row],[Queue Name]]))</f>
        <v>CONSUMER EXISTING</v>
      </c>
      <c r="Q1587" s="71" t="str">
        <f>IF(tbl_raw_data[[#This Row],[time_taken_in_min]]&lt;=settings!$D$2,"SLA_MET","SLA_NOT_MET")</f>
        <v>SLA_MET</v>
      </c>
    </row>
    <row r="1588" spans="1:17" hidden="1" x14ac:dyDescent="0.3">
      <c r="A1588" s="7" t="s">
        <v>2551</v>
      </c>
      <c r="B1588" s="34">
        <v>45144.754479166666</v>
      </c>
      <c r="C1588" s="35">
        <v>45144.761284722219</v>
      </c>
      <c r="D1588" s="2" t="s">
        <v>10</v>
      </c>
      <c r="E1588" s="2" t="s">
        <v>8</v>
      </c>
      <c r="F1588" s="2" t="s">
        <v>24</v>
      </c>
      <c r="G1588" s="2" t="s">
        <v>23</v>
      </c>
      <c r="H1588" s="84" t="str">
        <f t="shared" si="24"/>
        <v>Reason Unknown</v>
      </c>
      <c r="I1588" s="63">
        <f>(tbl_raw_data[[#This Row],[Date Actioned]])-(tbl_raw_data[[#This Row],[Date Tagged]])</f>
        <v>6.805555553000886E-3</v>
      </c>
      <c r="J1588" s="66">
        <f>HOUR(tbl_raw_data[[#This Row],[time_taken]])*60+MINUTE(tbl_raw_data[[#This Row],[time_taken]])+SECOND(tbl_raw_data[[#This Row],[time_taken]])/60</f>
        <v>9.8000000000000007</v>
      </c>
      <c r="K1588" s="68">
        <f>DATE(YEAR(tbl_raw_data[[#This Row],[Date Actioned]]),MONTH(tbl_raw_data[[#This Row],[Date Actioned]]),DAY(tbl_raw_data[[#This Row],[Date Actioned]]))</f>
        <v>45144</v>
      </c>
      <c r="L1588" s="65" t="str">
        <f>UPPER(TEXT(tbl_raw_data[[#This Row],[updated_date]],"MMMM"))</f>
        <v>AUGUST</v>
      </c>
      <c r="M1588" s="65" t="str">
        <f>"WEEK "&amp;IF(ROUNDUP(DAY(tbl_raw_data[[#This Row],[updated_date]])/7,0)=5,4,ROUNDUP(DAY(tbl_raw_data[[#This Row],[updated_date]])/7,0))</f>
        <v>WEEK 1</v>
      </c>
      <c r="N1588" s="71" t="str">
        <f>UPPER(VLOOKUP(tbl_raw_data[[#This Row],[Analyst]],settings!$A$1:$B$15,2,0))</f>
        <v>SAM</v>
      </c>
      <c r="O1588" s="71" t="str">
        <f>TRIM(UPPER(tbl_raw_data[[#This Row],[Outcome]]))</f>
        <v>APPROVE</v>
      </c>
      <c r="P1588" s="71" t="str">
        <f>TRIM(UPPER(tbl_raw_data[[#This Row],[Queue Name]]))</f>
        <v>CONSUMER POST BUREAU</v>
      </c>
      <c r="Q1588" s="71" t="str">
        <f>IF(tbl_raw_data[[#This Row],[time_taken_in_min]]&lt;=settings!$D$2,"SLA_MET","SLA_NOT_MET")</f>
        <v>SLA_MET</v>
      </c>
    </row>
    <row r="1589" spans="1:17" hidden="1" x14ac:dyDescent="0.3">
      <c r="A1589" s="1" t="s">
        <v>2552</v>
      </c>
      <c r="B1589" s="36">
        <v>45144.7580787037</v>
      </c>
      <c r="C1589" s="39">
        <v>45144.771909722222</v>
      </c>
      <c r="D1589" s="8" t="s">
        <v>10</v>
      </c>
      <c r="E1589" s="8" t="s">
        <v>18</v>
      </c>
      <c r="F1589" s="8" t="s">
        <v>114</v>
      </c>
      <c r="G1589" s="8" t="s">
        <v>15</v>
      </c>
      <c r="H1589" s="84" t="str">
        <f t="shared" si="24"/>
        <v>Reason Unknown</v>
      </c>
      <c r="I1589" s="63">
        <f>(tbl_raw_data[[#This Row],[Date Actioned]])-(tbl_raw_data[[#This Row],[Date Tagged]])</f>
        <v>1.3831018521159422E-2</v>
      </c>
      <c r="J1589" s="66">
        <f>HOUR(tbl_raw_data[[#This Row],[time_taken]])*60+MINUTE(tbl_raw_data[[#This Row],[time_taken]])+SECOND(tbl_raw_data[[#This Row],[time_taken]])/60</f>
        <v>19.916666666666668</v>
      </c>
      <c r="K1589" s="68">
        <f>DATE(YEAR(tbl_raw_data[[#This Row],[Date Actioned]]),MONTH(tbl_raw_data[[#This Row],[Date Actioned]]),DAY(tbl_raw_data[[#This Row],[Date Actioned]]))</f>
        <v>45144</v>
      </c>
      <c r="L1589" s="65" t="str">
        <f>UPPER(TEXT(tbl_raw_data[[#This Row],[updated_date]],"MMMM"))</f>
        <v>AUGUST</v>
      </c>
      <c r="M1589" s="65" t="str">
        <f>"WEEK "&amp;IF(ROUNDUP(DAY(tbl_raw_data[[#This Row],[updated_date]])/7,0)=5,4,ROUNDUP(DAY(tbl_raw_data[[#This Row],[updated_date]])/7,0))</f>
        <v>WEEK 1</v>
      </c>
      <c r="N1589" s="71" t="str">
        <f>UPPER(VLOOKUP(tbl_raw_data[[#This Row],[Analyst]],settings!$A$1:$B$15,2,0))</f>
        <v>FARDIN</v>
      </c>
      <c r="O1589" s="71" t="str">
        <f>TRIM(UPPER(tbl_raw_data[[#This Row],[Outcome]]))</f>
        <v>APPROVE</v>
      </c>
      <c r="P1589" s="71" t="str">
        <f>TRIM(UPPER(tbl_raw_data[[#This Row],[Queue Name]]))</f>
        <v>CONSUMER PRE BUREAU</v>
      </c>
      <c r="Q1589" s="71" t="str">
        <f>IF(tbl_raw_data[[#This Row],[time_taken_in_min]]&lt;=settings!$D$2,"SLA_MET","SLA_NOT_MET")</f>
        <v>SLA_MET</v>
      </c>
    </row>
    <row r="1590" spans="1:17" hidden="1" x14ac:dyDescent="0.3">
      <c r="A1590" s="5" t="s">
        <v>2553</v>
      </c>
      <c r="B1590" s="34">
        <v>45144.760833333334</v>
      </c>
      <c r="C1590" s="35">
        <v>45144.767210648148</v>
      </c>
      <c r="D1590" s="2" t="s">
        <v>10</v>
      </c>
      <c r="E1590" s="2" t="s">
        <v>18</v>
      </c>
      <c r="F1590" s="2" t="s">
        <v>114</v>
      </c>
      <c r="G1590" s="2" t="s">
        <v>15</v>
      </c>
      <c r="H1590" s="84" t="str">
        <f t="shared" si="24"/>
        <v>Reason Unknown</v>
      </c>
      <c r="I1590" s="63">
        <f>(tbl_raw_data[[#This Row],[Date Actioned]])-(tbl_raw_data[[#This Row],[Date Tagged]])</f>
        <v>6.3773148140171543E-3</v>
      </c>
      <c r="J1590" s="66">
        <f>HOUR(tbl_raw_data[[#This Row],[time_taken]])*60+MINUTE(tbl_raw_data[[#This Row],[time_taken]])+SECOND(tbl_raw_data[[#This Row],[time_taken]])/60</f>
        <v>9.1833333333333336</v>
      </c>
      <c r="K1590" s="68">
        <f>DATE(YEAR(tbl_raw_data[[#This Row],[Date Actioned]]),MONTH(tbl_raw_data[[#This Row],[Date Actioned]]),DAY(tbl_raw_data[[#This Row],[Date Actioned]]))</f>
        <v>45144</v>
      </c>
      <c r="L1590" s="65" t="str">
        <f>UPPER(TEXT(tbl_raw_data[[#This Row],[updated_date]],"MMMM"))</f>
        <v>AUGUST</v>
      </c>
      <c r="M1590" s="65" t="str">
        <f>"WEEK "&amp;IF(ROUNDUP(DAY(tbl_raw_data[[#This Row],[updated_date]])/7,0)=5,4,ROUNDUP(DAY(tbl_raw_data[[#This Row],[updated_date]])/7,0))</f>
        <v>WEEK 1</v>
      </c>
      <c r="N1590" s="71" t="str">
        <f>UPPER(VLOOKUP(tbl_raw_data[[#This Row],[Analyst]],settings!$A$1:$B$15,2,0))</f>
        <v>FARDIN</v>
      </c>
      <c r="O1590" s="71" t="str">
        <f>TRIM(UPPER(tbl_raw_data[[#This Row],[Outcome]]))</f>
        <v>APPROVE</v>
      </c>
      <c r="P1590" s="71" t="str">
        <f>TRIM(UPPER(tbl_raw_data[[#This Row],[Queue Name]]))</f>
        <v>CONSUMER PRE BUREAU</v>
      </c>
      <c r="Q1590" s="71" t="str">
        <f>IF(tbl_raw_data[[#This Row],[time_taken_in_min]]&lt;=settings!$D$2,"SLA_MET","SLA_NOT_MET")</f>
        <v>SLA_MET</v>
      </c>
    </row>
    <row r="1591" spans="1:17" hidden="1" x14ac:dyDescent="0.3">
      <c r="A1591" s="7" t="s">
        <v>2554</v>
      </c>
      <c r="B1591" s="36">
        <v>45144.762384259258</v>
      </c>
      <c r="C1591" s="39">
        <v>45144.767604166664</v>
      </c>
      <c r="D1591" s="8" t="s">
        <v>10</v>
      </c>
      <c r="E1591" s="8" t="s">
        <v>18</v>
      </c>
      <c r="F1591" s="8" t="s">
        <v>207</v>
      </c>
      <c r="G1591" s="8" t="s">
        <v>15</v>
      </c>
      <c r="H1591" s="84" t="str">
        <f t="shared" si="24"/>
        <v>Reason Unknown</v>
      </c>
      <c r="I1591" s="63">
        <f>(tbl_raw_data[[#This Row],[Date Actioned]])-(tbl_raw_data[[#This Row],[Date Tagged]])</f>
        <v>5.2199074052623473E-3</v>
      </c>
      <c r="J1591" s="66">
        <f>HOUR(tbl_raw_data[[#This Row],[time_taken]])*60+MINUTE(tbl_raw_data[[#This Row],[time_taken]])+SECOND(tbl_raw_data[[#This Row],[time_taken]])/60</f>
        <v>7.5166666666666666</v>
      </c>
      <c r="K1591" s="68">
        <f>DATE(YEAR(tbl_raw_data[[#This Row],[Date Actioned]]),MONTH(tbl_raw_data[[#This Row],[Date Actioned]]),DAY(tbl_raw_data[[#This Row],[Date Actioned]]))</f>
        <v>45144</v>
      </c>
      <c r="L1591" s="65" t="str">
        <f>UPPER(TEXT(tbl_raw_data[[#This Row],[updated_date]],"MMMM"))</f>
        <v>AUGUST</v>
      </c>
      <c r="M1591" s="65" t="str">
        <f>"WEEK "&amp;IF(ROUNDUP(DAY(tbl_raw_data[[#This Row],[updated_date]])/7,0)=5,4,ROUNDUP(DAY(tbl_raw_data[[#This Row],[updated_date]])/7,0))</f>
        <v>WEEK 1</v>
      </c>
      <c r="N1591" s="71" t="str">
        <f>UPPER(VLOOKUP(tbl_raw_data[[#This Row],[Analyst]],settings!$A$1:$B$15,2,0))</f>
        <v>RAJ</v>
      </c>
      <c r="O1591" s="71" t="str">
        <f>TRIM(UPPER(tbl_raw_data[[#This Row],[Outcome]]))</f>
        <v>APPROVE</v>
      </c>
      <c r="P1591" s="71" t="str">
        <f>TRIM(UPPER(tbl_raw_data[[#This Row],[Queue Name]]))</f>
        <v>CONSUMER PRE BUREAU</v>
      </c>
      <c r="Q1591" s="71" t="str">
        <f>IF(tbl_raw_data[[#This Row],[time_taken_in_min]]&lt;=settings!$D$2,"SLA_MET","SLA_NOT_MET")</f>
        <v>SLA_MET</v>
      </c>
    </row>
    <row r="1592" spans="1:17" hidden="1" x14ac:dyDescent="0.3">
      <c r="A1592" s="1" t="s">
        <v>2555</v>
      </c>
      <c r="B1592" s="34">
        <v>45144.763101851851</v>
      </c>
      <c r="C1592" s="35">
        <v>45144.769131944442</v>
      </c>
      <c r="D1592" s="2" t="s">
        <v>15</v>
      </c>
      <c r="E1592" s="3" t="s">
        <v>8</v>
      </c>
      <c r="F1592" s="2" t="s">
        <v>25</v>
      </c>
      <c r="G1592" s="4"/>
      <c r="H1592" s="84" t="str">
        <f t="shared" si="24"/>
        <v>Reason Unknown</v>
      </c>
      <c r="I1592" s="63">
        <f>(tbl_raw_data[[#This Row],[Date Actioned]])-(tbl_raw_data[[#This Row],[Date Tagged]])</f>
        <v>6.0300925906631164E-3</v>
      </c>
      <c r="J1592" s="66">
        <f>HOUR(tbl_raw_data[[#This Row],[time_taken]])*60+MINUTE(tbl_raw_data[[#This Row],[time_taken]])+SECOND(tbl_raw_data[[#This Row],[time_taken]])/60</f>
        <v>8.6833333333333336</v>
      </c>
      <c r="K1592" s="68">
        <f>DATE(YEAR(tbl_raw_data[[#This Row],[Date Actioned]]),MONTH(tbl_raw_data[[#This Row],[Date Actioned]]),DAY(tbl_raw_data[[#This Row],[Date Actioned]]))</f>
        <v>45144</v>
      </c>
      <c r="L1592" s="65" t="str">
        <f>UPPER(TEXT(tbl_raw_data[[#This Row],[updated_date]],"MMMM"))</f>
        <v>AUGUST</v>
      </c>
      <c r="M1592" s="65" t="str">
        <f>"WEEK "&amp;IF(ROUNDUP(DAY(tbl_raw_data[[#This Row],[updated_date]])/7,0)=5,4,ROUNDUP(DAY(tbl_raw_data[[#This Row],[updated_date]])/7,0))</f>
        <v>WEEK 1</v>
      </c>
      <c r="N1592" s="71" t="str">
        <f>UPPER(VLOOKUP(tbl_raw_data[[#This Row],[Analyst]],settings!$A$1:$B$15,2,0))</f>
        <v>ASIF</v>
      </c>
      <c r="O1592" s="71" t="str">
        <f>TRIM(UPPER(tbl_raw_data[[#This Row],[Outcome]]))</f>
        <v>APPROVE</v>
      </c>
      <c r="P1592" s="71" t="str">
        <f>TRIM(UPPER(tbl_raw_data[[#This Row],[Queue Name]]))</f>
        <v>CONSUMER POST BUREAU</v>
      </c>
      <c r="Q1592" s="71" t="str">
        <f>IF(tbl_raw_data[[#This Row],[time_taken_in_min]]&lt;=settings!$D$2,"SLA_MET","SLA_NOT_MET")</f>
        <v>SLA_MET</v>
      </c>
    </row>
    <row r="1593" spans="1:17" hidden="1" x14ac:dyDescent="0.3">
      <c r="A1593" s="5" t="s">
        <v>2556</v>
      </c>
      <c r="B1593" s="36">
        <v>45144.770312499997</v>
      </c>
      <c r="C1593" s="39">
        <v>45144.776006944441</v>
      </c>
      <c r="D1593" s="8" t="s">
        <v>10</v>
      </c>
      <c r="E1593" s="8" t="s">
        <v>11</v>
      </c>
      <c r="F1593" s="8" t="s">
        <v>24</v>
      </c>
      <c r="G1593" s="8" t="s">
        <v>23</v>
      </c>
      <c r="H1593" s="84" t="str">
        <f t="shared" si="24"/>
        <v>Reason Unknown</v>
      </c>
      <c r="I1593" s="63">
        <f>(tbl_raw_data[[#This Row],[Date Actioned]])-(tbl_raw_data[[#This Row],[Date Tagged]])</f>
        <v>5.694444444088731E-3</v>
      </c>
      <c r="J1593" s="66">
        <f>HOUR(tbl_raw_data[[#This Row],[time_taken]])*60+MINUTE(tbl_raw_data[[#This Row],[time_taken]])+SECOND(tbl_raw_data[[#This Row],[time_taken]])/60</f>
        <v>8.1999999999999993</v>
      </c>
      <c r="K1593" s="68">
        <f>DATE(YEAR(tbl_raw_data[[#This Row],[Date Actioned]]),MONTH(tbl_raw_data[[#This Row],[Date Actioned]]),DAY(tbl_raw_data[[#This Row],[Date Actioned]]))</f>
        <v>45144</v>
      </c>
      <c r="L1593" s="65" t="str">
        <f>UPPER(TEXT(tbl_raw_data[[#This Row],[updated_date]],"MMMM"))</f>
        <v>AUGUST</v>
      </c>
      <c r="M1593" s="65" t="str">
        <f>"WEEK "&amp;IF(ROUNDUP(DAY(tbl_raw_data[[#This Row],[updated_date]])/7,0)=5,4,ROUNDUP(DAY(tbl_raw_data[[#This Row],[updated_date]])/7,0))</f>
        <v>WEEK 1</v>
      </c>
      <c r="N1593" s="71" t="str">
        <f>UPPER(VLOOKUP(tbl_raw_data[[#This Row],[Analyst]],settings!$A$1:$B$15,2,0))</f>
        <v>SAM</v>
      </c>
      <c r="O1593" s="71" t="str">
        <f>TRIM(UPPER(tbl_raw_data[[#This Row],[Outcome]]))</f>
        <v>APPROVE</v>
      </c>
      <c r="P1593" s="71" t="str">
        <f>TRIM(UPPER(tbl_raw_data[[#This Row],[Queue Name]]))</f>
        <v>CONSUMER EXISTING</v>
      </c>
      <c r="Q1593" s="71" t="str">
        <f>IF(tbl_raw_data[[#This Row],[time_taken_in_min]]&lt;=settings!$D$2,"SLA_MET","SLA_NOT_MET")</f>
        <v>SLA_MET</v>
      </c>
    </row>
    <row r="1594" spans="1:17" hidden="1" x14ac:dyDescent="0.3">
      <c r="A1594" s="7" t="s">
        <v>2557</v>
      </c>
      <c r="B1594" s="34">
        <v>45144.777997685182</v>
      </c>
      <c r="C1594" s="35">
        <v>45144.78466435185</v>
      </c>
      <c r="D1594" s="2" t="s">
        <v>15</v>
      </c>
      <c r="E1594" s="3" t="s">
        <v>8</v>
      </c>
      <c r="F1594" s="2" t="s">
        <v>25</v>
      </c>
      <c r="G1594" s="4"/>
      <c r="H1594" s="84" t="str">
        <f t="shared" si="24"/>
        <v>Reason Unknown</v>
      </c>
      <c r="I1594" s="63">
        <f>(tbl_raw_data[[#This Row],[Date Actioned]])-(tbl_raw_data[[#This Row],[Date Tagged]])</f>
        <v>6.6666666680248454E-3</v>
      </c>
      <c r="J1594" s="66">
        <f>HOUR(tbl_raw_data[[#This Row],[time_taken]])*60+MINUTE(tbl_raw_data[[#This Row],[time_taken]])+SECOND(tbl_raw_data[[#This Row],[time_taken]])/60</f>
        <v>9.6</v>
      </c>
      <c r="K1594" s="68">
        <f>DATE(YEAR(tbl_raw_data[[#This Row],[Date Actioned]]),MONTH(tbl_raw_data[[#This Row],[Date Actioned]]),DAY(tbl_raw_data[[#This Row],[Date Actioned]]))</f>
        <v>45144</v>
      </c>
      <c r="L1594" s="65" t="str">
        <f>UPPER(TEXT(tbl_raw_data[[#This Row],[updated_date]],"MMMM"))</f>
        <v>AUGUST</v>
      </c>
      <c r="M1594" s="65" t="str">
        <f>"WEEK "&amp;IF(ROUNDUP(DAY(tbl_raw_data[[#This Row],[updated_date]])/7,0)=5,4,ROUNDUP(DAY(tbl_raw_data[[#This Row],[updated_date]])/7,0))</f>
        <v>WEEK 1</v>
      </c>
      <c r="N1594" s="71" t="str">
        <f>UPPER(VLOOKUP(tbl_raw_data[[#This Row],[Analyst]],settings!$A$1:$B$15,2,0))</f>
        <v>ASIF</v>
      </c>
      <c r="O1594" s="71" t="str">
        <f>TRIM(UPPER(tbl_raw_data[[#This Row],[Outcome]]))</f>
        <v>APPROVE</v>
      </c>
      <c r="P1594" s="71" t="str">
        <f>TRIM(UPPER(tbl_raw_data[[#This Row],[Queue Name]]))</f>
        <v>CONSUMER POST BUREAU</v>
      </c>
      <c r="Q1594" s="71" t="str">
        <f>IF(tbl_raw_data[[#This Row],[time_taken_in_min]]&lt;=settings!$D$2,"SLA_MET","SLA_NOT_MET")</f>
        <v>SLA_MET</v>
      </c>
    </row>
    <row r="1595" spans="1:17" hidden="1" x14ac:dyDescent="0.3">
      <c r="A1595" s="1" t="s">
        <v>2558</v>
      </c>
      <c r="B1595" s="36">
        <v>45144.783680555556</v>
      </c>
      <c r="C1595" s="39">
        <v>45144.787465277775</v>
      </c>
      <c r="D1595" s="8" t="s">
        <v>10</v>
      </c>
      <c r="E1595" s="8" t="s">
        <v>18</v>
      </c>
      <c r="F1595" s="8" t="s">
        <v>24</v>
      </c>
      <c r="G1595" s="8" t="s">
        <v>122</v>
      </c>
      <c r="H1595" s="84" t="str">
        <f t="shared" si="24"/>
        <v>Reason Unknown</v>
      </c>
      <c r="I1595" s="63">
        <f>(tbl_raw_data[[#This Row],[Date Actioned]])-(tbl_raw_data[[#This Row],[Date Tagged]])</f>
        <v>3.7847222192795016E-3</v>
      </c>
      <c r="J1595" s="66">
        <f>HOUR(tbl_raw_data[[#This Row],[time_taken]])*60+MINUTE(tbl_raw_data[[#This Row],[time_taken]])+SECOND(tbl_raw_data[[#This Row],[time_taken]])/60</f>
        <v>5.45</v>
      </c>
      <c r="K1595" s="68">
        <f>DATE(YEAR(tbl_raw_data[[#This Row],[Date Actioned]]),MONTH(tbl_raw_data[[#This Row],[Date Actioned]]),DAY(tbl_raw_data[[#This Row],[Date Actioned]]))</f>
        <v>45144</v>
      </c>
      <c r="L1595" s="65" t="str">
        <f>UPPER(TEXT(tbl_raw_data[[#This Row],[updated_date]],"MMMM"))</f>
        <v>AUGUST</v>
      </c>
      <c r="M1595" s="65" t="str">
        <f>"WEEK "&amp;IF(ROUNDUP(DAY(tbl_raw_data[[#This Row],[updated_date]])/7,0)=5,4,ROUNDUP(DAY(tbl_raw_data[[#This Row],[updated_date]])/7,0))</f>
        <v>WEEK 1</v>
      </c>
      <c r="N1595" s="71" t="str">
        <f>UPPER(VLOOKUP(tbl_raw_data[[#This Row],[Analyst]],settings!$A$1:$B$15,2,0))</f>
        <v>SAM</v>
      </c>
      <c r="O1595" s="71" t="str">
        <f>TRIM(UPPER(tbl_raw_data[[#This Row],[Outcome]]))</f>
        <v>APPROVE</v>
      </c>
      <c r="P1595" s="71" t="str">
        <f>TRIM(UPPER(tbl_raw_data[[#This Row],[Queue Name]]))</f>
        <v>CONSUMER PRE BUREAU</v>
      </c>
      <c r="Q1595" s="71" t="str">
        <f>IF(tbl_raw_data[[#This Row],[time_taken_in_min]]&lt;=settings!$D$2,"SLA_MET","SLA_NOT_MET")</f>
        <v>SLA_MET</v>
      </c>
    </row>
    <row r="1596" spans="1:17" hidden="1" x14ac:dyDescent="0.3">
      <c r="A1596" s="5" t="s">
        <v>2559</v>
      </c>
      <c r="B1596" s="34">
        <v>45144.798344907409</v>
      </c>
      <c r="C1596" s="35">
        <v>45144.803263888891</v>
      </c>
      <c r="D1596" s="2" t="s">
        <v>10</v>
      </c>
      <c r="E1596" s="2" t="s">
        <v>18</v>
      </c>
      <c r="F1596" s="2" t="s">
        <v>207</v>
      </c>
      <c r="G1596" s="2" t="s">
        <v>15</v>
      </c>
      <c r="H1596" s="84" t="str">
        <f t="shared" si="24"/>
        <v>Reason Unknown</v>
      </c>
      <c r="I1596" s="63">
        <f>(tbl_raw_data[[#This Row],[Date Actioned]])-(tbl_raw_data[[#This Row],[Date Tagged]])</f>
        <v>4.9189814817509614E-3</v>
      </c>
      <c r="J1596" s="66">
        <f>HOUR(tbl_raw_data[[#This Row],[time_taken]])*60+MINUTE(tbl_raw_data[[#This Row],[time_taken]])+SECOND(tbl_raw_data[[#This Row],[time_taken]])/60</f>
        <v>7.083333333333333</v>
      </c>
      <c r="K1596" s="68">
        <f>DATE(YEAR(tbl_raw_data[[#This Row],[Date Actioned]]),MONTH(tbl_raw_data[[#This Row],[Date Actioned]]),DAY(tbl_raw_data[[#This Row],[Date Actioned]]))</f>
        <v>45144</v>
      </c>
      <c r="L1596" s="65" t="str">
        <f>UPPER(TEXT(tbl_raw_data[[#This Row],[updated_date]],"MMMM"))</f>
        <v>AUGUST</v>
      </c>
      <c r="M1596" s="65" t="str">
        <f>"WEEK "&amp;IF(ROUNDUP(DAY(tbl_raw_data[[#This Row],[updated_date]])/7,0)=5,4,ROUNDUP(DAY(tbl_raw_data[[#This Row],[updated_date]])/7,0))</f>
        <v>WEEK 1</v>
      </c>
      <c r="N1596" s="71" t="str">
        <f>UPPER(VLOOKUP(tbl_raw_data[[#This Row],[Analyst]],settings!$A$1:$B$15,2,0))</f>
        <v>RAJ</v>
      </c>
      <c r="O1596" s="71" t="str">
        <f>TRIM(UPPER(tbl_raw_data[[#This Row],[Outcome]]))</f>
        <v>APPROVE</v>
      </c>
      <c r="P1596" s="71" t="str">
        <f>TRIM(UPPER(tbl_raw_data[[#This Row],[Queue Name]]))</f>
        <v>CONSUMER PRE BUREAU</v>
      </c>
      <c r="Q1596" s="71" t="str">
        <f>IF(tbl_raw_data[[#This Row],[time_taken_in_min]]&lt;=settings!$D$2,"SLA_MET","SLA_NOT_MET")</f>
        <v>SLA_MET</v>
      </c>
    </row>
    <row r="1597" spans="1:17" hidden="1" x14ac:dyDescent="0.3">
      <c r="A1597" s="7" t="s">
        <v>2560</v>
      </c>
      <c r="B1597" s="36">
        <v>45144.806122685186</v>
      </c>
      <c r="C1597" s="39">
        <v>45144.81858796296</v>
      </c>
      <c r="D1597" s="8" t="s">
        <v>10</v>
      </c>
      <c r="E1597" s="8" t="s">
        <v>11</v>
      </c>
      <c r="F1597" s="8" t="s">
        <v>24</v>
      </c>
      <c r="G1597" s="8" t="s">
        <v>15</v>
      </c>
      <c r="H1597" s="84" t="str">
        <f t="shared" si="24"/>
        <v>Reason Unknown</v>
      </c>
      <c r="I1597" s="63">
        <f>(tbl_raw_data[[#This Row],[Date Actioned]])-(tbl_raw_data[[#This Row],[Date Tagged]])</f>
        <v>1.2465277774026617E-2</v>
      </c>
      <c r="J1597" s="66">
        <f>HOUR(tbl_raw_data[[#This Row],[time_taken]])*60+MINUTE(tbl_raw_data[[#This Row],[time_taken]])+SECOND(tbl_raw_data[[#This Row],[time_taken]])/60</f>
        <v>17.95</v>
      </c>
      <c r="K1597" s="68">
        <f>DATE(YEAR(tbl_raw_data[[#This Row],[Date Actioned]]),MONTH(tbl_raw_data[[#This Row],[Date Actioned]]),DAY(tbl_raw_data[[#This Row],[Date Actioned]]))</f>
        <v>45144</v>
      </c>
      <c r="L1597" s="65" t="str">
        <f>UPPER(TEXT(tbl_raw_data[[#This Row],[updated_date]],"MMMM"))</f>
        <v>AUGUST</v>
      </c>
      <c r="M1597" s="65" t="str">
        <f>"WEEK "&amp;IF(ROUNDUP(DAY(tbl_raw_data[[#This Row],[updated_date]])/7,0)=5,4,ROUNDUP(DAY(tbl_raw_data[[#This Row],[updated_date]])/7,0))</f>
        <v>WEEK 1</v>
      </c>
      <c r="N1597" s="71" t="str">
        <f>UPPER(VLOOKUP(tbl_raw_data[[#This Row],[Analyst]],settings!$A$1:$B$15,2,0))</f>
        <v>SAM</v>
      </c>
      <c r="O1597" s="71" t="str">
        <f>TRIM(UPPER(tbl_raw_data[[#This Row],[Outcome]]))</f>
        <v>APPROVE</v>
      </c>
      <c r="P1597" s="71" t="str">
        <f>TRIM(UPPER(tbl_raw_data[[#This Row],[Queue Name]]))</f>
        <v>CONSUMER EXISTING</v>
      </c>
      <c r="Q1597" s="71" t="str">
        <f>IF(tbl_raw_data[[#This Row],[time_taken_in_min]]&lt;=settings!$D$2,"SLA_MET","SLA_NOT_MET")</f>
        <v>SLA_MET</v>
      </c>
    </row>
    <row r="1598" spans="1:17" hidden="1" x14ac:dyDescent="0.3">
      <c r="A1598" s="1" t="s">
        <v>2561</v>
      </c>
      <c r="B1598" s="34">
        <v>45144.820173611108</v>
      </c>
      <c r="C1598" s="35">
        <v>45144.822314814817</v>
      </c>
      <c r="D1598" s="2" t="s">
        <v>10</v>
      </c>
      <c r="E1598" s="2" t="s">
        <v>11</v>
      </c>
      <c r="F1598" s="2" t="s">
        <v>207</v>
      </c>
      <c r="G1598" s="2" t="s">
        <v>15</v>
      </c>
      <c r="H1598" s="84" t="str">
        <f t="shared" si="24"/>
        <v>Reason Unknown</v>
      </c>
      <c r="I1598" s="63">
        <f>(tbl_raw_data[[#This Row],[Date Actioned]])-(tbl_raw_data[[#This Row],[Date Tagged]])</f>
        <v>2.1412037094705738E-3</v>
      </c>
      <c r="J1598" s="66">
        <f>HOUR(tbl_raw_data[[#This Row],[time_taken]])*60+MINUTE(tbl_raw_data[[#This Row],[time_taken]])+SECOND(tbl_raw_data[[#This Row],[time_taken]])/60</f>
        <v>3.0833333333333335</v>
      </c>
      <c r="K1598" s="68">
        <f>DATE(YEAR(tbl_raw_data[[#This Row],[Date Actioned]]),MONTH(tbl_raw_data[[#This Row],[Date Actioned]]),DAY(tbl_raw_data[[#This Row],[Date Actioned]]))</f>
        <v>45144</v>
      </c>
      <c r="L1598" s="65" t="str">
        <f>UPPER(TEXT(tbl_raw_data[[#This Row],[updated_date]],"MMMM"))</f>
        <v>AUGUST</v>
      </c>
      <c r="M1598" s="65" t="str">
        <f>"WEEK "&amp;IF(ROUNDUP(DAY(tbl_raw_data[[#This Row],[updated_date]])/7,0)=5,4,ROUNDUP(DAY(tbl_raw_data[[#This Row],[updated_date]])/7,0))</f>
        <v>WEEK 1</v>
      </c>
      <c r="N1598" s="71" t="str">
        <f>UPPER(VLOOKUP(tbl_raw_data[[#This Row],[Analyst]],settings!$A$1:$B$15,2,0))</f>
        <v>RAJ</v>
      </c>
      <c r="O1598" s="71" t="str">
        <f>TRIM(UPPER(tbl_raw_data[[#This Row],[Outcome]]))</f>
        <v>APPROVE</v>
      </c>
      <c r="P1598" s="71" t="str">
        <f>TRIM(UPPER(tbl_raw_data[[#This Row],[Queue Name]]))</f>
        <v>CONSUMER EXISTING</v>
      </c>
      <c r="Q1598" s="71" t="str">
        <f>IF(tbl_raw_data[[#This Row],[time_taken_in_min]]&lt;=settings!$D$2,"SLA_MET","SLA_NOT_MET")</f>
        <v>SLA_MET</v>
      </c>
    </row>
    <row r="1599" spans="1:17" hidden="1" x14ac:dyDescent="0.3">
      <c r="A1599" s="5" t="s">
        <v>2562</v>
      </c>
      <c r="B1599" s="36">
        <v>45144.834618055553</v>
      </c>
      <c r="C1599" s="39">
        <v>45144.83834490741</v>
      </c>
      <c r="D1599" s="8" t="s">
        <v>10</v>
      </c>
      <c r="E1599" s="8" t="s">
        <v>11</v>
      </c>
      <c r="F1599" s="8" t="s">
        <v>207</v>
      </c>
      <c r="G1599" s="8" t="s">
        <v>15</v>
      </c>
      <c r="H1599" s="84" t="str">
        <f t="shared" si="24"/>
        <v>Reason Unknown</v>
      </c>
      <c r="I1599" s="63">
        <f>(tbl_raw_data[[#This Row],[Date Actioned]])-(tbl_raw_data[[#This Row],[Date Tagged]])</f>
        <v>3.7268518572091125E-3</v>
      </c>
      <c r="J1599" s="66">
        <f>HOUR(tbl_raw_data[[#This Row],[time_taken]])*60+MINUTE(tbl_raw_data[[#This Row],[time_taken]])+SECOND(tbl_raw_data[[#This Row],[time_taken]])/60</f>
        <v>5.3666666666666663</v>
      </c>
      <c r="K1599" s="68">
        <f>DATE(YEAR(tbl_raw_data[[#This Row],[Date Actioned]]),MONTH(tbl_raw_data[[#This Row],[Date Actioned]]),DAY(tbl_raw_data[[#This Row],[Date Actioned]]))</f>
        <v>45144</v>
      </c>
      <c r="L1599" s="65" t="str">
        <f>UPPER(TEXT(tbl_raw_data[[#This Row],[updated_date]],"MMMM"))</f>
        <v>AUGUST</v>
      </c>
      <c r="M1599" s="65" t="str">
        <f>"WEEK "&amp;IF(ROUNDUP(DAY(tbl_raw_data[[#This Row],[updated_date]])/7,0)=5,4,ROUNDUP(DAY(tbl_raw_data[[#This Row],[updated_date]])/7,0))</f>
        <v>WEEK 1</v>
      </c>
      <c r="N1599" s="71" t="str">
        <f>UPPER(VLOOKUP(tbl_raw_data[[#This Row],[Analyst]],settings!$A$1:$B$15,2,0))</f>
        <v>RAJ</v>
      </c>
      <c r="O1599" s="71" t="str">
        <f>TRIM(UPPER(tbl_raw_data[[#This Row],[Outcome]]))</f>
        <v>APPROVE</v>
      </c>
      <c r="P1599" s="71" t="str">
        <f>TRIM(UPPER(tbl_raw_data[[#This Row],[Queue Name]]))</f>
        <v>CONSUMER EXISTING</v>
      </c>
      <c r="Q1599" s="71" t="str">
        <f>IF(tbl_raw_data[[#This Row],[time_taken_in_min]]&lt;=settings!$D$2,"SLA_MET","SLA_NOT_MET")</f>
        <v>SLA_MET</v>
      </c>
    </row>
    <row r="1600" spans="1:17" hidden="1" x14ac:dyDescent="0.3">
      <c r="A1600" s="7" t="s">
        <v>2563</v>
      </c>
      <c r="B1600" s="34">
        <v>45144.842928240738</v>
      </c>
      <c r="C1600" s="35">
        <v>45144.847199074073</v>
      </c>
      <c r="D1600" s="2" t="s">
        <v>15</v>
      </c>
      <c r="E1600" s="3" t="s">
        <v>8</v>
      </c>
      <c r="F1600" s="2" t="s">
        <v>12</v>
      </c>
      <c r="G1600" s="4"/>
      <c r="H1600" s="84" t="str">
        <f t="shared" si="24"/>
        <v>Reason Unknown</v>
      </c>
      <c r="I1600" s="63">
        <f>(tbl_raw_data[[#This Row],[Date Actioned]])-(tbl_raw_data[[#This Row],[Date Tagged]])</f>
        <v>4.2708333348855376E-3</v>
      </c>
      <c r="J1600" s="66">
        <f>HOUR(tbl_raw_data[[#This Row],[time_taken]])*60+MINUTE(tbl_raw_data[[#This Row],[time_taken]])+SECOND(tbl_raw_data[[#This Row],[time_taken]])/60</f>
        <v>6.15</v>
      </c>
      <c r="K1600" s="68">
        <f>DATE(YEAR(tbl_raw_data[[#This Row],[Date Actioned]]),MONTH(tbl_raw_data[[#This Row],[Date Actioned]]),DAY(tbl_raw_data[[#This Row],[Date Actioned]]))</f>
        <v>45144</v>
      </c>
      <c r="L1600" s="65" t="str">
        <f>UPPER(TEXT(tbl_raw_data[[#This Row],[updated_date]],"MMMM"))</f>
        <v>AUGUST</v>
      </c>
      <c r="M1600" s="65" t="str">
        <f>"WEEK "&amp;IF(ROUNDUP(DAY(tbl_raw_data[[#This Row],[updated_date]])/7,0)=5,4,ROUNDUP(DAY(tbl_raw_data[[#This Row],[updated_date]])/7,0))</f>
        <v>WEEK 1</v>
      </c>
      <c r="N1600" s="71" t="str">
        <f>UPPER(VLOOKUP(tbl_raw_data[[#This Row],[Analyst]],settings!$A$1:$B$15,2,0))</f>
        <v>NITESH</v>
      </c>
      <c r="O1600" s="71" t="str">
        <f>TRIM(UPPER(tbl_raw_data[[#This Row],[Outcome]]))</f>
        <v>APPROVE</v>
      </c>
      <c r="P1600" s="71" t="str">
        <f>TRIM(UPPER(tbl_raw_data[[#This Row],[Queue Name]]))</f>
        <v>CONSUMER POST BUREAU</v>
      </c>
      <c r="Q1600" s="71" t="str">
        <f>IF(tbl_raw_data[[#This Row],[time_taken_in_min]]&lt;=settings!$D$2,"SLA_MET","SLA_NOT_MET")</f>
        <v>SLA_MET</v>
      </c>
    </row>
    <row r="1601" spans="1:17" hidden="1" x14ac:dyDescent="0.3">
      <c r="A1601" s="1" t="s">
        <v>2564</v>
      </c>
      <c r="B1601" s="36">
        <v>45144.846655092595</v>
      </c>
      <c r="C1601" s="39">
        <v>45144.851527777777</v>
      </c>
      <c r="D1601" s="8" t="s">
        <v>10</v>
      </c>
      <c r="E1601" s="8" t="s">
        <v>11</v>
      </c>
      <c r="F1601" s="8" t="s">
        <v>207</v>
      </c>
      <c r="G1601" s="8" t="s">
        <v>15</v>
      </c>
      <c r="H1601" s="84" t="str">
        <f t="shared" si="24"/>
        <v>Reason Unknown</v>
      </c>
      <c r="I1601" s="63">
        <f>(tbl_raw_data[[#This Row],[Date Actioned]])-(tbl_raw_data[[#This Row],[Date Tagged]])</f>
        <v>4.8726851819083095E-3</v>
      </c>
      <c r="J1601" s="66">
        <f>HOUR(tbl_raw_data[[#This Row],[time_taken]])*60+MINUTE(tbl_raw_data[[#This Row],[time_taken]])+SECOND(tbl_raw_data[[#This Row],[time_taken]])/60</f>
        <v>7.0166666666666666</v>
      </c>
      <c r="K1601" s="68">
        <f>DATE(YEAR(tbl_raw_data[[#This Row],[Date Actioned]]),MONTH(tbl_raw_data[[#This Row],[Date Actioned]]),DAY(tbl_raw_data[[#This Row],[Date Actioned]]))</f>
        <v>45144</v>
      </c>
      <c r="L1601" s="65" t="str">
        <f>UPPER(TEXT(tbl_raw_data[[#This Row],[updated_date]],"MMMM"))</f>
        <v>AUGUST</v>
      </c>
      <c r="M1601" s="65" t="str">
        <f>"WEEK "&amp;IF(ROUNDUP(DAY(tbl_raw_data[[#This Row],[updated_date]])/7,0)=5,4,ROUNDUP(DAY(tbl_raw_data[[#This Row],[updated_date]])/7,0))</f>
        <v>WEEK 1</v>
      </c>
      <c r="N1601" s="71" t="str">
        <f>UPPER(VLOOKUP(tbl_raw_data[[#This Row],[Analyst]],settings!$A$1:$B$15,2,0))</f>
        <v>RAJ</v>
      </c>
      <c r="O1601" s="71" t="str">
        <f>TRIM(UPPER(tbl_raw_data[[#This Row],[Outcome]]))</f>
        <v>APPROVE</v>
      </c>
      <c r="P1601" s="71" t="str">
        <f>TRIM(UPPER(tbl_raw_data[[#This Row],[Queue Name]]))</f>
        <v>CONSUMER EXISTING</v>
      </c>
      <c r="Q1601" s="71" t="str">
        <f>IF(tbl_raw_data[[#This Row],[time_taken_in_min]]&lt;=settings!$D$2,"SLA_MET","SLA_NOT_MET")</f>
        <v>SLA_MET</v>
      </c>
    </row>
    <row r="1602" spans="1:17" hidden="1" x14ac:dyDescent="0.3">
      <c r="A1602" s="5" t="s">
        <v>2565</v>
      </c>
      <c r="B1602" s="34">
        <v>45144.851458333331</v>
      </c>
      <c r="C1602" s="35">
        <v>45145.44635416667</v>
      </c>
      <c r="D1602" s="2" t="s">
        <v>15</v>
      </c>
      <c r="E1602" s="3" t="s">
        <v>8</v>
      </c>
      <c r="F1602" s="2" t="s">
        <v>17</v>
      </c>
      <c r="G1602" s="4"/>
      <c r="H1602" s="84" t="str">
        <f t="shared" si="24"/>
        <v>Reason Unknown</v>
      </c>
      <c r="I1602" s="63">
        <f>(tbl_raw_data[[#This Row],[Date Actioned]])-(tbl_raw_data[[#This Row],[Date Tagged]])</f>
        <v>0.59489583333925111</v>
      </c>
      <c r="J1602" s="66">
        <f>HOUR(tbl_raw_data[[#This Row],[time_taken]])*60+MINUTE(tbl_raw_data[[#This Row],[time_taken]])+SECOND(tbl_raw_data[[#This Row],[time_taken]])/60</f>
        <v>856.65</v>
      </c>
      <c r="K1602" s="68">
        <f>DATE(YEAR(tbl_raw_data[[#This Row],[Date Actioned]]),MONTH(tbl_raw_data[[#This Row],[Date Actioned]]),DAY(tbl_raw_data[[#This Row],[Date Actioned]]))</f>
        <v>45145</v>
      </c>
      <c r="L1602" s="65" t="str">
        <f>UPPER(TEXT(tbl_raw_data[[#This Row],[updated_date]],"MMMM"))</f>
        <v>AUGUST</v>
      </c>
      <c r="M1602" s="65" t="str">
        <f>"WEEK "&amp;IF(ROUNDUP(DAY(tbl_raw_data[[#This Row],[updated_date]])/7,0)=5,4,ROUNDUP(DAY(tbl_raw_data[[#This Row],[updated_date]])/7,0))</f>
        <v>WEEK 1</v>
      </c>
      <c r="N1602" s="71" t="str">
        <f>UPPER(VLOOKUP(tbl_raw_data[[#This Row],[Analyst]],settings!$A$1:$B$15,2,0))</f>
        <v>MERCEDES</v>
      </c>
      <c r="O1602" s="71" t="str">
        <f>TRIM(UPPER(tbl_raw_data[[#This Row],[Outcome]]))</f>
        <v>APPROVE</v>
      </c>
      <c r="P1602" s="71" t="str">
        <f>TRIM(UPPER(tbl_raw_data[[#This Row],[Queue Name]]))</f>
        <v>CONSUMER POST BUREAU</v>
      </c>
      <c r="Q1602" s="71" t="str">
        <f>IF(tbl_raw_data[[#This Row],[time_taken_in_min]]&lt;=settings!$D$2,"SLA_MET","SLA_NOT_MET")</f>
        <v>SLA_NOT_MET</v>
      </c>
    </row>
    <row r="1603" spans="1:17" hidden="1" x14ac:dyDescent="0.3">
      <c r="A1603" s="7" t="s">
        <v>2566</v>
      </c>
      <c r="B1603" s="36">
        <v>45144.86074074074</v>
      </c>
      <c r="C1603" s="39">
        <v>45145.450150462966</v>
      </c>
      <c r="D1603" s="8" t="s">
        <v>15</v>
      </c>
      <c r="E1603" s="6" t="s">
        <v>8</v>
      </c>
      <c r="F1603" s="8" t="s">
        <v>17</v>
      </c>
      <c r="G1603" s="9"/>
      <c r="H1603" s="84" t="str">
        <f t="shared" ref="H1603:H1666" si="25">IF(OR(ISNUMBER(SEARCH("duplicate",G1603)), ISNUMBER(SEARCH("previously",G1603)), ISNUMBER(SEARCH("previously approved",G1603))), "Duplicate Application",
IF(OR(ISNUMBER(SEARCH("incorrect",G1603)), ISNUMBER(SEARCH("remove", G1603))), "Incorrect Details",
IF(ISNUMBER(SEARCH("incomplete",G1603)), "Incomplete Details",
IF(ISNUMBER(SEARCH("overdue",G1603)), "Overdue Bill",
IF(OR(ISNUMBER(SEARCH("resubmit as", G1603)), ISNUMBER(SEARCH("re-submit as", G1603))), "Incorrect Queue",
IF(OR(ISNUMBER(SEARCH("100",G1603)), ISNUMBER(SEARCH("correct", G1603)), ISNUMBER(SEARCH("email", G1603)), ISNUMBER(SEARCH("please submit", G1603)), ISNUMBER(SEARCH("please resubmit",G1603)), ISNUMBER(SEARCH("please re-submit", G1603)), ISNUMBER(SEARCH("please send", G1603))), "Incomplete Details",
IF(ISNUMBER(SEARCH("error", G1603)), "System Error", "Reason Unknown")))))))</f>
        <v>Reason Unknown</v>
      </c>
      <c r="I1603" s="63">
        <f>(tbl_raw_data[[#This Row],[Date Actioned]])-(tbl_raw_data[[#This Row],[Date Tagged]])</f>
        <v>0.58940972222626442</v>
      </c>
      <c r="J1603" s="66">
        <f>HOUR(tbl_raw_data[[#This Row],[time_taken]])*60+MINUTE(tbl_raw_data[[#This Row],[time_taken]])+SECOND(tbl_raw_data[[#This Row],[time_taken]])/60</f>
        <v>848.75</v>
      </c>
      <c r="K1603" s="68">
        <f>DATE(YEAR(tbl_raw_data[[#This Row],[Date Actioned]]),MONTH(tbl_raw_data[[#This Row],[Date Actioned]]),DAY(tbl_raw_data[[#This Row],[Date Actioned]]))</f>
        <v>45145</v>
      </c>
      <c r="L1603" s="65" t="str">
        <f>UPPER(TEXT(tbl_raw_data[[#This Row],[updated_date]],"MMMM"))</f>
        <v>AUGUST</v>
      </c>
      <c r="M1603" s="65" t="str">
        <f>"WEEK "&amp;IF(ROUNDUP(DAY(tbl_raw_data[[#This Row],[updated_date]])/7,0)=5,4,ROUNDUP(DAY(tbl_raw_data[[#This Row],[updated_date]])/7,0))</f>
        <v>WEEK 1</v>
      </c>
      <c r="N1603" s="71" t="str">
        <f>UPPER(VLOOKUP(tbl_raw_data[[#This Row],[Analyst]],settings!$A$1:$B$15,2,0))</f>
        <v>MERCEDES</v>
      </c>
      <c r="O1603" s="71" t="str">
        <f>TRIM(UPPER(tbl_raw_data[[#This Row],[Outcome]]))</f>
        <v>APPROVE</v>
      </c>
      <c r="P1603" s="71" t="str">
        <f>TRIM(UPPER(tbl_raw_data[[#This Row],[Queue Name]]))</f>
        <v>CONSUMER POST BUREAU</v>
      </c>
      <c r="Q1603" s="71" t="str">
        <f>IF(tbl_raw_data[[#This Row],[time_taken_in_min]]&lt;=settings!$D$2,"SLA_MET","SLA_NOT_MET")</f>
        <v>SLA_NOT_MET</v>
      </c>
    </row>
    <row r="1604" spans="1:17" hidden="1" x14ac:dyDescent="0.3">
      <c r="A1604" s="1" t="s">
        <v>2567</v>
      </c>
      <c r="B1604" s="34">
        <v>45144.983900462961</v>
      </c>
      <c r="C1604" s="35">
        <v>45145.465752314813</v>
      </c>
      <c r="D1604" s="2" t="s">
        <v>15</v>
      </c>
      <c r="E1604" s="3" t="s">
        <v>8</v>
      </c>
      <c r="F1604" s="2" t="s">
        <v>17</v>
      </c>
      <c r="G1604" s="4"/>
      <c r="H1604" s="84" t="str">
        <f t="shared" si="25"/>
        <v>Reason Unknown</v>
      </c>
      <c r="I1604" s="63">
        <f>(tbl_raw_data[[#This Row],[Date Actioned]])-(tbl_raw_data[[#This Row],[Date Tagged]])</f>
        <v>0.48185185185138835</v>
      </c>
      <c r="J1604" s="66">
        <f>HOUR(tbl_raw_data[[#This Row],[time_taken]])*60+MINUTE(tbl_raw_data[[#This Row],[time_taken]])+SECOND(tbl_raw_data[[#This Row],[time_taken]])/60</f>
        <v>693.86666666666667</v>
      </c>
      <c r="K1604" s="68">
        <f>DATE(YEAR(tbl_raw_data[[#This Row],[Date Actioned]]),MONTH(tbl_raw_data[[#This Row],[Date Actioned]]),DAY(tbl_raw_data[[#This Row],[Date Actioned]]))</f>
        <v>45145</v>
      </c>
      <c r="L1604" s="65" t="str">
        <f>UPPER(TEXT(tbl_raw_data[[#This Row],[updated_date]],"MMMM"))</f>
        <v>AUGUST</v>
      </c>
      <c r="M1604" s="65" t="str">
        <f>"WEEK "&amp;IF(ROUNDUP(DAY(tbl_raw_data[[#This Row],[updated_date]])/7,0)=5,4,ROUNDUP(DAY(tbl_raw_data[[#This Row],[updated_date]])/7,0))</f>
        <v>WEEK 1</v>
      </c>
      <c r="N1604" s="71" t="str">
        <f>UPPER(VLOOKUP(tbl_raw_data[[#This Row],[Analyst]],settings!$A$1:$B$15,2,0))</f>
        <v>MERCEDES</v>
      </c>
      <c r="O1604" s="71" t="str">
        <f>TRIM(UPPER(tbl_raw_data[[#This Row],[Outcome]]))</f>
        <v>APPROVE</v>
      </c>
      <c r="P1604" s="71" t="str">
        <f>TRIM(UPPER(tbl_raw_data[[#This Row],[Queue Name]]))</f>
        <v>CONSUMER POST BUREAU</v>
      </c>
      <c r="Q1604" s="71" t="str">
        <f>IF(tbl_raw_data[[#This Row],[time_taken_in_min]]&lt;=settings!$D$2,"SLA_MET","SLA_NOT_MET")</f>
        <v>SLA_NOT_MET</v>
      </c>
    </row>
    <row r="1605" spans="1:17" x14ac:dyDescent="0.3">
      <c r="A1605" s="5" t="s">
        <v>2568</v>
      </c>
      <c r="B1605" s="36">
        <v>45144.403356481482</v>
      </c>
      <c r="C1605" s="39">
        <v>45144.407442129632</v>
      </c>
      <c r="D1605" s="8" t="s">
        <v>33</v>
      </c>
      <c r="E1605" s="8" t="s">
        <v>11</v>
      </c>
      <c r="F1605" s="8" t="s">
        <v>17</v>
      </c>
      <c r="G1605" s="8" t="s">
        <v>44</v>
      </c>
      <c r="H1605" s="84" t="str">
        <f t="shared" si="25"/>
        <v>Reason Unknown</v>
      </c>
      <c r="I1605" s="63">
        <f>(tbl_raw_data[[#This Row],[Date Actioned]])-(tbl_raw_data[[#This Row],[Date Tagged]])</f>
        <v>4.0856481500668451E-3</v>
      </c>
      <c r="J1605" s="66">
        <f>HOUR(tbl_raw_data[[#This Row],[time_taken]])*60+MINUTE(tbl_raw_data[[#This Row],[time_taken]])+SECOND(tbl_raw_data[[#This Row],[time_taken]])/60</f>
        <v>5.8833333333333329</v>
      </c>
      <c r="K1605" s="68">
        <f>DATE(YEAR(tbl_raw_data[[#This Row],[Date Actioned]]),MONTH(tbl_raw_data[[#This Row],[Date Actioned]]),DAY(tbl_raw_data[[#This Row],[Date Actioned]]))</f>
        <v>45144</v>
      </c>
      <c r="L1605" s="65" t="str">
        <f>UPPER(TEXT(tbl_raw_data[[#This Row],[updated_date]],"MMMM"))</f>
        <v>AUGUST</v>
      </c>
      <c r="M1605" s="65" t="str">
        <f>"WEEK "&amp;IF(ROUNDUP(DAY(tbl_raw_data[[#This Row],[updated_date]])/7,0)=5,4,ROUNDUP(DAY(tbl_raw_data[[#This Row],[updated_date]])/7,0))</f>
        <v>WEEK 1</v>
      </c>
      <c r="N1605" s="71" t="str">
        <f>UPPER(VLOOKUP(tbl_raw_data[[#This Row],[Analyst]],settings!$A$1:$B$15,2,0))</f>
        <v>MERCEDES</v>
      </c>
      <c r="O1605" s="71" t="str">
        <f>TRIM(UPPER(tbl_raw_data[[#This Row],[Outcome]]))</f>
        <v>DECLINE</v>
      </c>
      <c r="P1605" s="71" t="str">
        <f>TRIM(UPPER(tbl_raw_data[[#This Row],[Queue Name]]))</f>
        <v>CONSUMER EXISTING</v>
      </c>
      <c r="Q1605" s="71" t="str">
        <f>IF(tbl_raw_data[[#This Row],[time_taken_in_min]]&lt;=settings!$D$2,"SLA_MET","SLA_NOT_MET")</f>
        <v>SLA_MET</v>
      </c>
    </row>
    <row r="1606" spans="1:17" x14ac:dyDescent="0.3">
      <c r="A1606" s="7" t="s">
        <v>2569</v>
      </c>
      <c r="B1606" s="34">
        <v>45144.41196759259</v>
      </c>
      <c r="C1606" s="35">
        <v>45144.414375</v>
      </c>
      <c r="D1606" s="2" t="s">
        <v>33</v>
      </c>
      <c r="E1606" s="2" t="s">
        <v>11</v>
      </c>
      <c r="F1606" s="2" t="s">
        <v>206</v>
      </c>
      <c r="G1606" s="2" t="s">
        <v>128</v>
      </c>
      <c r="H1606" s="84" t="str">
        <f t="shared" si="25"/>
        <v>Reason Unknown</v>
      </c>
      <c r="I1606" s="63">
        <f>(tbl_raw_data[[#This Row],[Date Actioned]])-(tbl_raw_data[[#This Row],[Date Tagged]])</f>
        <v>2.4074074099189602E-3</v>
      </c>
      <c r="J1606" s="66">
        <f>HOUR(tbl_raw_data[[#This Row],[time_taken]])*60+MINUTE(tbl_raw_data[[#This Row],[time_taken]])+SECOND(tbl_raw_data[[#This Row],[time_taken]])/60</f>
        <v>3.4666666666666668</v>
      </c>
      <c r="K1606" s="68">
        <f>DATE(YEAR(tbl_raw_data[[#This Row],[Date Actioned]]),MONTH(tbl_raw_data[[#This Row],[Date Actioned]]),DAY(tbl_raw_data[[#This Row],[Date Actioned]]))</f>
        <v>45144</v>
      </c>
      <c r="L1606" s="65" t="str">
        <f>UPPER(TEXT(tbl_raw_data[[#This Row],[updated_date]],"MMMM"))</f>
        <v>AUGUST</v>
      </c>
      <c r="M1606" s="65" t="str">
        <f>"WEEK "&amp;IF(ROUNDUP(DAY(tbl_raw_data[[#This Row],[updated_date]])/7,0)=5,4,ROUNDUP(DAY(tbl_raw_data[[#This Row],[updated_date]])/7,0))</f>
        <v>WEEK 1</v>
      </c>
      <c r="N1606" s="71" t="str">
        <f>UPPER(VLOOKUP(tbl_raw_data[[#This Row],[Analyst]],settings!$A$1:$B$15,2,0))</f>
        <v>HARDIK</v>
      </c>
      <c r="O1606" s="71" t="str">
        <f>TRIM(UPPER(tbl_raw_data[[#This Row],[Outcome]]))</f>
        <v>DECLINE</v>
      </c>
      <c r="P1606" s="71" t="str">
        <f>TRIM(UPPER(tbl_raw_data[[#This Row],[Queue Name]]))</f>
        <v>CONSUMER EXISTING</v>
      </c>
      <c r="Q1606" s="71" t="str">
        <f>IF(tbl_raw_data[[#This Row],[time_taken_in_min]]&lt;=settings!$D$2,"SLA_MET","SLA_NOT_MET")</f>
        <v>SLA_MET</v>
      </c>
    </row>
    <row r="1607" spans="1:17" x14ac:dyDescent="0.3">
      <c r="A1607" s="1" t="s">
        <v>2570</v>
      </c>
      <c r="B1607" s="36">
        <v>45144.423946759256</v>
      </c>
      <c r="C1607" s="39">
        <v>45144.428738425922</v>
      </c>
      <c r="D1607" s="8" t="s">
        <v>33</v>
      </c>
      <c r="E1607" s="8" t="s">
        <v>18</v>
      </c>
      <c r="F1607" s="8" t="s">
        <v>206</v>
      </c>
      <c r="G1607" s="8" t="s">
        <v>330</v>
      </c>
      <c r="H1607" s="84" t="str">
        <f t="shared" si="25"/>
        <v>Reason Unknown</v>
      </c>
      <c r="I1607" s="63">
        <f>(tbl_raw_data[[#This Row],[Date Actioned]])-(tbl_raw_data[[#This Row],[Date Tagged]])</f>
        <v>4.7916666662786156E-3</v>
      </c>
      <c r="J1607" s="66">
        <f>HOUR(tbl_raw_data[[#This Row],[time_taken]])*60+MINUTE(tbl_raw_data[[#This Row],[time_taken]])+SECOND(tbl_raw_data[[#This Row],[time_taken]])/60</f>
        <v>6.9</v>
      </c>
      <c r="K1607" s="68">
        <f>DATE(YEAR(tbl_raw_data[[#This Row],[Date Actioned]]),MONTH(tbl_raw_data[[#This Row],[Date Actioned]]),DAY(tbl_raw_data[[#This Row],[Date Actioned]]))</f>
        <v>45144</v>
      </c>
      <c r="L1607" s="65" t="str">
        <f>UPPER(TEXT(tbl_raw_data[[#This Row],[updated_date]],"MMMM"))</f>
        <v>AUGUST</v>
      </c>
      <c r="M1607" s="65" t="str">
        <f>"WEEK "&amp;IF(ROUNDUP(DAY(tbl_raw_data[[#This Row],[updated_date]])/7,0)=5,4,ROUNDUP(DAY(tbl_raw_data[[#This Row],[updated_date]])/7,0))</f>
        <v>WEEK 1</v>
      </c>
      <c r="N1607" s="71" t="str">
        <f>UPPER(VLOOKUP(tbl_raw_data[[#This Row],[Analyst]],settings!$A$1:$B$15,2,0))</f>
        <v>HARDIK</v>
      </c>
      <c r="O1607" s="71" t="str">
        <f>TRIM(UPPER(tbl_raw_data[[#This Row],[Outcome]]))</f>
        <v>DECLINE</v>
      </c>
      <c r="P1607" s="71" t="str">
        <f>TRIM(UPPER(tbl_raw_data[[#This Row],[Queue Name]]))</f>
        <v>CONSUMER PRE BUREAU</v>
      </c>
      <c r="Q1607" s="71" t="str">
        <f>IF(tbl_raw_data[[#This Row],[time_taken_in_min]]&lt;=settings!$D$2,"SLA_MET","SLA_NOT_MET")</f>
        <v>SLA_MET</v>
      </c>
    </row>
    <row r="1608" spans="1:17" x14ac:dyDescent="0.3">
      <c r="A1608" s="5" t="s">
        <v>2571</v>
      </c>
      <c r="B1608" s="34">
        <v>45144.436435185184</v>
      </c>
      <c r="C1608" s="35">
        <v>45144.439791666664</v>
      </c>
      <c r="D1608" s="2" t="s">
        <v>33</v>
      </c>
      <c r="E1608" s="2" t="s">
        <v>11</v>
      </c>
      <c r="F1608" s="2" t="s">
        <v>17</v>
      </c>
      <c r="G1608" s="2" t="s">
        <v>44</v>
      </c>
      <c r="H1608" s="84" t="str">
        <f t="shared" si="25"/>
        <v>Reason Unknown</v>
      </c>
      <c r="I1608" s="63">
        <f>(tbl_raw_data[[#This Row],[Date Actioned]])-(tbl_raw_data[[#This Row],[Date Tagged]])</f>
        <v>3.3564814802957699E-3</v>
      </c>
      <c r="J1608" s="66">
        <f>HOUR(tbl_raw_data[[#This Row],[time_taken]])*60+MINUTE(tbl_raw_data[[#This Row],[time_taken]])+SECOND(tbl_raw_data[[#This Row],[time_taken]])/60</f>
        <v>4.833333333333333</v>
      </c>
      <c r="K1608" s="68">
        <f>DATE(YEAR(tbl_raw_data[[#This Row],[Date Actioned]]),MONTH(tbl_raw_data[[#This Row],[Date Actioned]]),DAY(tbl_raw_data[[#This Row],[Date Actioned]]))</f>
        <v>45144</v>
      </c>
      <c r="L1608" s="65" t="str">
        <f>UPPER(TEXT(tbl_raw_data[[#This Row],[updated_date]],"MMMM"))</f>
        <v>AUGUST</v>
      </c>
      <c r="M1608" s="65" t="str">
        <f>"WEEK "&amp;IF(ROUNDUP(DAY(tbl_raw_data[[#This Row],[updated_date]])/7,0)=5,4,ROUNDUP(DAY(tbl_raw_data[[#This Row],[updated_date]])/7,0))</f>
        <v>WEEK 1</v>
      </c>
      <c r="N1608" s="71" t="str">
        <f>UPPER(VLOOKUP(tbl_raw_data[[#This Row],[Analyst]],settings!$A$1:$B$15,2,0))</f>
        <v>MERCEDES</v>
      </c>
      <c r="O1608" s="71" t="str">
        <f>TRIM(UPPER(tbl_raw_data[[#This Row],[Outcome]]))</f>
        <v>DECLINE</v>
      </c>
      <c r="P1608" s="71" t="str">
        <f>TRIM(UPPER(tbl_raw_data[[#This Row],[Queue Name]]))</f>
        <v>CONSUMER EXISTING</v>
      </c>
      <c r="Q1608" s="71" t="str">
        <f>IF(tbl_raw_data[[#This Row],[time_taken_in_min]]&lt;=settings!$D$2,"SLA_MET","SLA_NOT_MET")</f>
        <v>SLA_MET</v>
      </c>
    </row>
    <row r="1609" spans="1:17" x14ac:dyDescent="0.3">
      <c r="A1609" s="7" t="s">
        <v>2572</v>
      </c>
      <c r="B1609" s="36">
        <v>45144.492430555554</v>
      </c>
      <c r="C1609" s="39">
        <v>45144.495532407411</v>
      </c>
      <c r="D1609" s="8" t="s">
        <v>33</v>
      </c>
      <c r="E1609" s="8" t="s">
        <v>11</v>
      </c>
      <c r="F1609" s="8" t="s">
        <v>207</v>
      </c>
      <c r="G1609" s="8" t="s">
        <v>37</v>
      </c>
      <c r="H1609" s="84" t="str">
        <f t="shared" si="25"/>
        <v>Reason Unknown</v>
      </c>
      <c r="I1609" s="63">
        <f>(tbl_raw_data[[#This Row],[Date Actioned]])-(tbl_raw_data[[#This Row],[Date Tagged]])</f>
        <v>3.1018518566270359E-3</v>
      </c>
      <c r="J1609" s="66">
        <f>HOUR(tbl_raw_data[[#This Row],[time_taken]])*60+MINUTE(tbl_raw_data[[#This Row],[time_taken]])+SECOND(tbl_raw_data[[#This Row],[time_taken]])/60</f>
        <v>4.4666666666666668</v>
      </c>
      <c r="K1609" s="68">
        <f>DATE(YEAR(tbl_raw_data[[#This Row],[Date Actioned]]),MONTH(tbl_raw_data[[#This Row],[Date Actioned]]),DAY(tbl_raw_data[[#This Row],[Date Actioned]]))</f>
        <v>45144</v>
      </c>
      <c r="L1609" s="65" t="str">
        <f>UPPER(TEXT(tbl_raw_data[[#This Row],[updated_date]],"MMMM"))</f>
        <v>AUGUST</v>
      </c>
      <c r="M1609" s="65" t="str">
        <f>"WEEK "&amp;IF(ROUNDUP(DAY(tbl_raw_data[[#This Row],[updated_date]])/7,0)=5,4,ROUNDUP(DAY(tbl_raw_data[[#This Row],[updated_date]])/7,0))</f>
        <v>WEEK 1</v>
      </c>
      <c r="N1609" s="71" t="str">
        <f>UPPER(VLOOKUP(tbl_raw_data[[#This Row],[Analyst]],settings!$A$1:$B$15,2,0))</f>
        <v>RAJ</v>
      </c>
      <c r="O1609" s="71" t="str">
        <f>TRIM(UPPER(tbl_raw_data[[#This Row],[Outcome]]))</f>
        <v>DECLINE</v>
      </c>
      <c r="P1609" s="71" t="str">
        <f>TRIM(UPPER(tbl_raw_data[[#This Row],[Queue Name]]))</f>
        <v>CONSUMER EXISTING</v>
      </c>
      <c r="Q1609" s="71" t="str">
        <f>IF(tbl_raw_data[[#This Row],[time_taken_in_min]]&lt;=settings!$D$2,"SLA_MET","SLA_NOT_MET")</f>
        <v>SLA_MET</v>
      </c>
    </row>
    <row r="1610" spans="1:17" x14ac:dyDescent="0.3">
      <c r="A1610" s="1" t="s">
        <v>2573</v>
      </c>
      <c r="B1610" s="34">
        <v>45144.513506944444</v>
      </c>
      <c r="C1610" s="35">
        <v>45144.523379629631</v>
      </c>
      <c r="D1610" s="2" t="s">
        <v>33</v>
      </c>
      <c r="E1610" s="2" t="s">
        <v>11</v>
      </c>
      <c r="F1610" s="2" t="s">
        <v>19</v>
      </c>
      <c r="G1610" s="2" t="s">
        <v>44</v>
      </c>
      <c r="H1610" s="84" t="str">
        <f t="shared" si="25"/>
        <v>Reason Unknown</v>
      </c>
      <c r="I1610" s="63">
        <f>(tbl_raw_data[[#This Row],[Date Actioned]])-(tbl_raw_data[[#This Row],[Date Tagged]])</f>
        <v>9.8726851865649223E-3</v>
      </c>
      <c r="J1610" s="66">
        <f>HOUR(tbl_raw_data[[#This Row],[time_taken]])*60+MINUTE(tbl_raw_data[[#This Row],[time_taken]])+SECOND(tbl_raw_data[[#This Row],[time_taken]])/60</f>
        <v>14.216666666666667</v>
      </c>
      <c r="K1610" s="68">
        <f>DATE(YEAR(tbl_raw_data[[#This Row],[Date Actioned]]),MONTH(tbl_raw_data[[#This Row],[Date Actioned]]),DAY(tbl_raw_data[[#This Row],[Date Actioned]]))</f>
        <v>45144</v>
      </c>
      <c r="L1610" s="65" t="str">
        <f>UPPER(TEXT(tbl_raw_data[[#This Row],[updated_date]],"MMMM"))</f>
        <v>AUGUST</v>
      </c>
      <c r="M1610" s="65" t="str">
        <f>"WEEK "&amp;IF(ROUNDUP(DAY(tbl_raw_data[[#This Row],[updated_date]])/7,0)=5,4,ROUNDUP(DAY(tbl_raw_data[[#This Row],[updated_date]])/7,0))</f>
        <v>WEEK 1</v>
      </c>
      <c r="N1610" s="71" t="str">
        <f>UPPER(VLOOKUP(tbl_raw_data[[#This Row],[Analyst]],settings!$A$1:$B$15,2,0))</f>
        <v>NAVED</v>
      </c>
      <c r="O1610" s="71" t="str">
        <f>TRIM(UPPER(tbl_raw_data[[#This Row],[Outcome]]))</f>
        <v>DECLINE</v>
      </c>
      <c r="P1610" s="71" t="str">
        <f>TRIM(UPPER(tbl_raw_data[[#This Row],[Queue Name]]))</f>
        <v>CONSUMER EXISTING</v>
      </c>
      <c r="Q1610" s="71" t="str">
        <f>IF(tbl_raw_data[[#This Row],[time_taken_in_min]]&lt;=settings!$D$2,"SLA_MET","SLA_NOT_MET")</f>
        <v>SLA_MET</v>
      </c>
    </row>
    <row r="1611" spans="1:17" x14ac:dyDescent="0.3">
      <c r="A1611" s="5" t="s">
        <v>2574</v>
      </c>
      <c r="B1611" s="36">
        <v>45144.519837962966</v>
      </c>
      <c r="C1611" s="39">
        <v>45144.528969907406</v>
      </c>
      <c r="D1611" s="8" t="s">
        <v>36</v>
      </c>
      <c r="E1611" s="6" t="s">
        <v>8</v>
      </c>
      <c r="F1611" s="8" t="s">
        <v>114</v>
      </c>
      <c r="G1611" s="9"/>
      <c r="H1611" s="84" t="str">
        <f t="shared" si="25"/>
        <v>Reason Unknown</v>
      </c>
      <c r="I1611" s="63">
        <f>(tbl_raw_data[[#This Row],[Date Actioned]])-(tbl_raw_data[[#This Row],[Date Tagged]])</f>
        <v>9.1319444400141947E-3</v>
      </c>
      <c r="J1611" s="66">
        <f>HOUR(tbl_raw_data[[#This Row],[time_taken]])*60+MINUTE(tbl_raw_data[[#This Row],[time_taken]])+SECOND(tbl_raw_data[[#This Row],[time_taken]])/60</f>
        <v>13.15</v>
      </c>
      <c r="K1611" s="68">
        <f>DATE(YEAR(tbl_raw_data[[#This Row],[Date Actioned]]),MONTH(tbl_raw_data[[#This Row],[Date Actioned]]),DAY(tbl_raw_data[[#This Row],[Date Actioned]]))</f>
        <v>45144</v>
      </c>
      <c r="L1611" s="65" t="str">
        <f>UPPER(TEXT(tbl_raw_data[[#This Row],[updated_date]],"MMMM"))</f>
        <v>AUGUST</v>
      </c>
      <c r="M1611" s="65" t="str">
        <f>"WEEK "&amp;IF(ROUNDUP(DAY(tbl_raw_data[[#This Row],[updated_date]])/7,0)=5,4,ROUNDUP(DAY(tbl_raw_data[[#This Row],[updated_date]])/7,0))</f>
        <v>WEEK 1</v>
      </c>
      <c r="N1611" s="71" t="str">
        <f>UPPER(VLOOKUP(tbl_raw_data[[#This Row],[Analyst]],settings!$A$1:$B$15,2,0))</f>
        <v>FARDIN</v>
      </c>
      <c r="O1611" s="71" t="str">
        <f>TRIM(UPPER(tbl_raw_data[[#This Row],[Outcome]]))</f>
        <v>DECLINE</v>
      </c>
      <c r="P1611" s="71" t="str">
        <f>TRIM(UPPER(tbl_raw_data[[#This Row],[Queue Name]]))</f>
        <v>CONSUMER POST BUREAU</v>
      </c>
      <c r="Q1611" s="71" t="str">
        <f>IF(tbl_raw_data[[#This Row],[time_taken_in_min]]&lt;=settings!$D$2,"SLA_MET","SLA_NOT_MET")</f>
        <v>SLA_MET</v>
      </c>
    </row>
    <row r="1612" spans="1:17" x14ac:dyDescent="0.3">
      <c r="A1612" s="7" t="s">
        <v>2575</v>
      </c>
      <c r="B1612" s="34">
        <v>45144.538182870368</v>
      </c>
      <c r="C1612" s="35">
        <v>45144.547164351854</v>
      </c>
      <c r="D1612" s="2" t="s">
        <v>33</v>
      </c>
      <c r="E1612" s="2" t="s">
        <v>11</v>
      </c>
      <c r="F1612" s="2" t="s">
        <v>19</v>
      </c>
      <c r="G1612" s="2" t="s">
        <v>44</v>
      </c>
      <c r="H1612" s="84" t="str">
        <f t="shared" si="25"/>
        <v>Reason Unknown</v>
      </c>
      <c r="I1612" s="63">
        <f>(tbl_raw_data[[#This Row],[Date Actioned]])-(tbl_raw_data[[#This Row],[Date Tagged]])</f>
        <v>8.9814814855344594E-3</v>
      </c>
      <c r="J1612" s="66">
        <f>HOUR(tbl_raw_data[[#This Row],[time_taken]])*60+MINUTE(tbl_raw_data[[#This Row],[time_taken]])+SECOND(tbl_raw_data[[#This Row],[time_taken]])/60</f>
        <v>12.933333333333334</v>
      </c>
      <c r="K1612" s="68">
        <f>DATE(YEAR(tbl_raw_data[[#This Row],[Date Actioned]]),MONTH(tbl_raw_data[[#This Row],[Date Actioned]]),DAY(tbl_raw_data[[#This Row],[Date Actioned]]))</f>
        <v>45144</v>
      </c>
      <c r="L1612" s="65" t="str">
        <f>UPPER(TEXT(tbl_raw_data[[#This Row],[updated_date]],"MMMM"))</f>
        <v>AUGUST</v>
      </c>
      <c r="M1612" s="65" t="str">
        <f>"WEEK "&amp;IF(ROUNDUP(DAY(tbl_raw_data[[#This Row],[updated_date]])/7,0)=5,4,ROUNDUP(DAY(tbl_raw_data[[#This Row],[updated_date]])/7,0))</f>
        <v>WEEK 1</v>
      </c>
      <c r="N1612" s="71" t="str">
        <f>UPPER(VLOOKUP(tbl_raw_data[[#This Row],[Analyst]],settings!$A$1:$B$15,2,0))</f>
        <v>NAVED</v>
      </c>
      <c r="O1612" s="71" t="str">
        <f>TRIM(UPPER(tbl_raw_data[[#This Row],[Outcome]]))</f>
        <v>DECLINE</v>
      </c>
      <c r="P1612" s="71" t="str">
        <f>TRIM(UPPER(tbl_raw_data[[#This Row],[Queue Name]]))</f>
        <v>CONSUMER EXISTING</v>
      </c>
      <c r="Q1612" s="71" t="str">
        <f>IF(tbl_raw_data[[#This Row],[time_taken_in_min]]&lt;=settings!$D$2,"SLA_MET","SLA_NOT_MET")</f>
        <v>SLA_MET</v>
      </c>
    </row>
    <row r="1613" spans="1:17" x14ac:dyDescent="0.3">
      <c r="A1613" s="1" t="s">
        <v>2576</v>
      </c>
      <c r="B1613" s="36">
        <v>45144.54515046296</v>
      </c>
      <c r="C1613" s="39">
        <v>45144.54923611111</v>
      </c>
      <c r="D1613" s="8" t="s">
        <v>33</v>
      </c>
      <c r="E1613" s="8" t="s">
        <v>11</v>
      </c>
      <c r="F1613" s="8" t="s">
        <v>24</v>
      </c>
      <c r="G1613" s="8" t="s">
        <v>43</v>
      </c>
      <c r="H1613" s="84" t="str">
        <f t="shared" si="25"/>
        <v>Reason Unknown</v>
      </c>
      <c r="I1613" s="63">
        <f>(tbl_raw_data[[#This Row],[Date Actioned]])-(tbl_raw_data[[#This Row],[Date Tagged]])</f>
        <v>4.0856481500668451E-3</v>
      </c>
      <c r="J1613" s="66">
        <f>HOUR(tbl_raw_data[[#This Row],[time_taken]])*60+MINUTE(tbl_raw_data[[#This Row],[time_taken]])+SECOND(tbl_raw_data[[#This Row],[time_taken]])/60</f>
        <v>5.8833333333333329</v>
      </c>
      <c r="K1613" s="68">
        <f>DATE(YEAR(tbl_raw_data[[#This Row],[Date Actioned]]),MONTH(tbl_raw_data[[#This Row],[Date Actioned]]),DAY(tbl_raw_data[[#This Row],[Date Actioned]]))</f>
        <v>45144</v>
      </c>
      <c r="L1613" s="65" t="str">
        <f>UPPER(TEXT(tbl_raw_data[[#This Row],[updated_date]],"MMMM"))</f>
        <v>AUGUST</v>
      </c>
      <c r="M1613" s="65" t="str">
        <f>"WEEK "&amp;IF(ROUNDUP(DAY(tbl_raw_data[[#This Row],[updated_date]])/7,0)=5,4,ROUNDUP(DAY(tbl_raw_data[[#This Row],[updated_date]])/7,0))</f>
        <v>WEEK 1</v>
      </c>
      <c r="N1613" s="71" t="str">
        <f>UPPER(VLOOKUP(tbl_raw_data[[#This Row],[Analyst]],settings!$A$1:$B$15,2,0))</f>
        <v>SAM</v>
      </c>
      <c r="O1613" s="71" t="str">
        <f>TRIM(UPPER(tbl_raw_data[[#This Row],[Outcome]]))</f>
        <v>DECLINE</v>
      </c>
      <c r="P1613" s="71" t="str">
        <f>TRIM(UPPER(tbl_raw_data[[#This Row],[Queue Name]]))</f>
        <v>CONSUMER EXISTING</v>
      </c>
      <c r="Q1613" s="71" t="str">
        <f>IF(tbl_raw_data[[#This Row],[time_taken_in_min]]&lt;=settings!$D$2,"SLA_MET","SLA_NOT_MET")</f>
        <v>SLA_MET</v>
      </c>
    </row>
    <row r="1614" spans="1:17" x14ac:dyDescent="0.3">
      <c r="A1614" s="5" t="s">
        <v>2577</v>
      </c>
      <c r="B1614" s="34">
        <v>45144.559363425928</v>
      </c>
      <c r="C1614" s="35">
        <v>45144.570914351854</v>
      </c>
      <c r="D1614" s="2" t="s">
        <v>33</v>
      </c>
      <c r="E1614" s="2" t="s">
        <v>11</v>
      </c>
      <c r="F1614" s="2" t="s">
        <v>22</v>
      </c>
      <c r="G1614" s="2" t="s">
        <v>43</v>
      </c>
      <c r="H1614" s="84" t="str">
        <f t="shared" si="25"/>
        <v>Reason Unknown</v>
      </c>
      <c r="I1614" s="63">
        <f>(tbl_raw_data[[#This Row],[Date Actioned]])-(tbl_raw_data[[#This Row],[Date Tagged]])</f>
        <v>1.1550925926712807E-2</v>
      </c>
      <c r="J1614" s="66">
        <f>HOUR(tbl_raw_data[[#This Row],[time_taken]])*60+MINUTE(tbl_raw_data[[#This Row],[time_taken]])+SECOND(tbl_raw_data[[#This Row],[time_taken]])/60</f>
        <v>16.633333333333333</v>
      </c>
      <c r="K1614" s="68">
        <f>DATE(YEAR(tbl_raw_data[[#This Row],[Date Actioned]]),MONTH(tbl_raw_data[[#This Row],[Date Actioned]]),DAY(tbl_raw_data[[#This Row],[Date Actioned]]))</f>
        <v>45144</v>
      </c>
      <c r="L1614" s="65" t="str">
        <f>UPPER(TEXT(tbl_raw_data[[#This Row],[updated_date]],"MMMM"))</f>
        <v>AUGUST</v>
      </c>
      <c r="M1614" s="65" t="str">
        <f>"WEEK "&amp;IF(ROUNDUP(DAY(tbl_raw_data[[#This Row],[updated_date]])/7,0)=5,4,ROUNDUP(DAY(tbl_raw_data[[#This Row],[updated_date]])/7,0))</f>
        <v>WEEK 1</v>
      </c>
      <c r="N1614" s="71" t="str">
        <f>UPPER(VLOOKUP(tbl_raw_data[[#This Row],[Analyst]],settings!$A$1:$B$15,2,0))</f>
        <v>ROHAN</v>
      </c>
      <c r="O1614" s="71" t="str">
        <f>TRIM(UPPER(tbl_raw_data[[#This Row],[Outcome]]))</f>
        <v>DECLINE</v>
      </c>
      <c r="P1614" s="71" t="str">
        <f>TRIM(UPPER(tbl_raw_data[[#This Row],[Queue Name]]))</f>
        <v>CONSUMER EXISTING</v>
      </c>
      <c r="Q1614" s="71" t="str">
        <f>IF(tbl_raw_data[[#This Row],[time_taken_in_min]]&lt;=settings!$D$2,"SLA_MET","SLA_NOT_MET")</f>
        <v>SLA_MET</v>
      </c>
    </row>
    <row r="1615" spans="1:17" x14ac:dyDescent="0.3">
      <c r="A1615" s="7" t="s">
        <v>2578</v>
      </c>
      <c r="B1615" s="36">
        <v>45144.568993055553</v>
      </c>
      <c r="C1615" s="39">
        <v>45144.575555555559</v>
      </c>
      <c r="D1615" s="8" t="s">
        <v>33</v>
      </c>
      <c r="E1615" s="8" t="s">
        <v>18</v>
      </c>
      <c r="F1615" s="8" t="s">
        <v>24</v>
      </c>
      <c r="G1615" s="8" t="s">
        <v>39</v>
      </c>
      <c r="H1615" s="84" t="str">
        <f t="shared" si="25"/>
        <v>Reason Unknown</v>
      </c>
      <c r="I1615" s="63">
        <f>(tbl_raw_data[[#This Row],[Date Actioned]])-(tbl_raw_data[[#This Row],[Date Tagged]])</f>
        <v>6.5625000061118044E-3</v>
      </c>
      <c r="J1615" s="66">
        <f>HOUR(tbl_raw_data[[#This Row],[time_taken]])*60+MINUTE(tbl_raw_data[[#This Row],[time_taken]])+SECOND(tbl_raw_data[[#This Row],[time_taken]])/60</f>
        <v>9.4499999999999993</v>
      </c>
      <c r="K1615" s="68">
        <f>DATE(YEAR(tbl_raw_data[[#This Row],[Date Actioned]]),MONTH(tbl_raw_data[[#This Row],[Date Actioned]]),DAY(tbl_raw_data[[#This Row],[Date Actioned]]))</f>
        <v>45144</v>
      </c>
      <c r="L1615" s="65" t="str">
        <f>UPPER(TEXT(tbl_raw_data[[#This Row],[updated_date]],"MMMM"))</f>
        <v>AUGUST</v>
      </c>
      <c r="M1615" s="65" t="str">
        <f>"WEEK "&amp;IF(ROUNDUP(DAY(tbl_raw_data[[#This Row],[updated_date]])/7,0)=5,4,ROUNDUP(DAY(tbl_raw_data[[#This Row],[updated_date]])/7,0))</f>
        <v>WEEK 1</v>
      </c>
      <c r="N1615" s="71" t="str">
        <f>UPPER(VLOOKUP(tbl_raw_data[[#This Row],[Analyst]],settings!$A$1:$B$15,2,0))</f>
        <v>SAM</v>
      </c>
      <c r="O1615" s="71" t="str">
        <f>TRIM(UPPER(tbl_raw_data[[#This Row],[Outcome]]))</f>
        <v>DECLINE</v>
      </c>
      <c r="P1615" s="71" t="str">
        <f>TRIM(UPPER(tbl_raw_data[[#This Row],[Queue Name]]))</f>
        <v>CONSUMER PRE BUREAU</v>
      </c>
      <c r="Q1615" s="71" t="str">
        <f>IF(tbl_raw_data[[#This Row],[time_taken_in_min]]&lt;=settings!$D$2,"SLA_MET","SLA_NOT_MET")</f>
        <v>SLA_MET</v>
      </c>
    </row>
    <row r="1616" spans="1:17" x14ac:dyDescent="0.3">
      <c r="A1616" s="1" t="s">
        <v>2579</v>
      </c>
      <c r="B1616" s="34">
        <v>45144.571342592593</v>
      </c>
      <c r="C1616" s="35">
        <v>45144.575914351852</v>
      </c>
      <c r="D1616" s="2" t="s">
        <v>33</v>
      </c>
      <c r="E1616" s="2" t="s">
        <v>11</v>
      </c>
      <c r="F1616" s="2" t="s">
        <v>207</v>
      </c>
      <c r="G1616" s="2" t="s">
        <v>43</v>
      </c>
      <c r="H1616" s="84" t="str">
        <f t="shared" si="25"/>
        <v>Reason Unknown</v>
      </c>
      <c r="I1616" s="63">
        <f>(tbl_raw_data[[#This Row],[Date Actioned]])-(tbl_raw_data[[#This Row],[Date Tagged]])</f>
        <v>4.5717592583969235E-3</v>
      </c>
      <c r="J1616" s="66">
        <f>HOUR(tbl_raw_data[[#This Row],[time_taken]])*60+MINUTE(tbl_raw_data[[#This Row],[time_taken]])+SECOND(tbl_raw_data[[#This Row],[time_taken]])/60</f>
        <v>6.583333333333333</v>
      </c>
      <c r="K1616" s="68">
        <f>DATE(YEAR(tbl_raw_data[[#This Row],[Date Actioned]]),MONTH(tbl_raw_data[[#This Row],[Date Actioned]]),DAY(tbl_raw_data[[#This Row],[Date Actioned]]))</f>
        <v>45144</v>
      </c>
      <c r="L1616" s="65" t="str">
        <f>UPPER(TEXT(tbl_raw_data[[#This Row],[updated_date]],"MMMM"))</f>
        <v>AUGUST</v>
      </c>
      <c r="M1616" s="65" t="str">
        <f>"WEEK "&amp;IF(ROUNDUP(DAY(tbl_raw_data[[#This Row],[updated_date]])/7,0)=5,4,ROUNDUP(DAY(tbl_raw_data[[#This Row],[updated_date]])/7,0))</f>
        <v>WEEK 1</v>
      </c>
      <c r="N1616" s="71" t="str">
        <f>UPPER(VLOOKUP(tbl_raw_data[[#This Row],[Analyst]],settings!$A$1:$B$15,2,0))</f>
        <v>RAJ</v>
      </c>
      <c r="O1616" s="71" t="str">
        <f>TRIM(UPPER(tbl_raw_data[[#This Row],[Outcome]]))</f>
        <v>DECLINE</v>
      </c>
      <c r="P1616" s="71" t="str">
        <f>TRIM(UPPER(tbl_raw_data[[#This Row],[Queue Name]]))</f>
        <v>CONSUMER EXISTING</v>
      </c>
      <c r="Q1616" s="71" t="str">
        <f>IF(tbl_raw_data[[#This Row],[time_taken_in_min]]&lt;=settings!$D$2,"SLA_MET","SLA_NOT_MET")</f>
        <v>SLA_MET</v>
      </c>
    </row>
    <row r="1617" spans="1:17" x14ac:dyDescent="0.3">
      <c r="A1617" s="5" t="s">
        <v>2580</v>
      </c>
      <c r="B1617" s="36">
        <v>45144.582384259258</v>
      </c>
      <c r="C1617" s="39">
        <v>45144.585289351853</v>
      </c>
      <c r="D1617" s="8" t="s">
        <v>36</v>
      </c>
      <c r="E1617" s="6" t="s">
        <v>11</v>
      </c>
      <c r="F1617" s="8" t="s">
        <v>25</v>
      </c>
      <c r="G1617" s="9"/>
      <c r="H1617" s="84" t="str">
        <f t="shared" si="25"/>
        <v>Reason Unknown</v>
      </c>
      <c r="I1617" s="63">
        <f>(tbl_raw_data[[#This Row],[Date Actioned]])-(tbl_raw_data[[#This Row],[Date Tagged]])</f>
        <v>2.905092595028691E-3</v>
      </c>
      <c r="J1617" s="66">
        <f>HOUR(tbl_raw_data[[#This Row],[time_taken]])*60+MINUTE(tbl_raw_data[[#This Row],[time_taken]])+SECOND(tbl_raw_data[[#This Row],[time_taken]])/60</f>
        <v>4.1833333333333336</v>
      </c>
      <c r="K1617" s="68">
        <f>DATE(YEAR(tbl_raw_data[[#This Row],[Date Actioned]]),MONTH(tbl_raw_data[[#This Row],[Date Actioned]]),DAY(tbl_raw_data[[#This Row],[Date Actioned]]))</f>
        <v>45144</v>
      </c>
      <c r="L1617" s="65" t="str">
        <f>UPPER(TEXT(tbl_raw_data[[#This Row],[updated_date]],"MMMM"))</f>
        <v>AUGUST</v>
      </c>
      <c r="M1617" s="65" t="str">
        <f>"WEEK "&amp;IF(ROUNDUP(DAY(tbl_raw_data[[#This Row],[updated_date]])/7,0)=5,4,ROUNDUP(DAY(tbl_raw_data[[#This Row],[updated_date]])/7,0))</f>
        <v>WEEK 1</v>
      </c>
      <c r="N1617" s="71" t="str">
        <f>UPPER(VLOOKUP(tbl_raw_data[[#This Row],[Analyst]],settings!$A$1:$B$15,2,0))</f>
        <v>ASIF</v>
      </c>
      <c r="O1617" s="71" t="str">
        <f>TRIM(UPPER(tbl_raw_data[[#This Row],[Outcome]]))</f>
        <v>DECLINE</v>
      </c>
      <c r="P1617" s="71" t="str">
        <f>TRIM(UPPER(tbl_raw_data[[#This Row],[Queue Name]]))</f>
        <v>CONSUMER EXISTING</v>
      </c>
      <c r="Q1617" s="71" t="str">
        <f>IF(tbl_raw_data[[#This Row],[time_taken_in_min]]&lt;=settings!$D$2,"SLA_MET","SLA_NOT_MET")</f>
        <v>SLA_MET</v>
      </c>
    </row>
    <row r="1618" spans="1:17" x14ac:dyDescent="0.3">
      <c r="A1618" s="7" t="s">
        <v>2581</v>
      </c>
      <c r="B1618" s="34">
        <v>45144.583715277775</v>
      </c>
      <c r="C1618" s="35">
        <v>45144.586342592593</v>
      </c>
      <c r="D1618" s="2" t="s">
        <v>33</v>
      </c>
      <c r="E1618" s="2" t="s">
        <v>11</v>
      </c>
      <c r="F1618" s="2" t="s">
        <v>206</v>
      </c>
      <c r="G1618" s="2" t="s">
        <v>331</v>
      </c>
      <c r="H1618" s="84" t="str">
        <f t="shared" si="25"/>
        <v>Reason Unknown</v>
      </c>
      <c r="I1618" s="63">
        <f>(tbl_raw_data[[#This Row],[Date Actioned]])-(tbl_raw_data[[#This Row],[Date Tagged]])</f>
        <v>2.6273148178006522E-3</v>
      </c>
      <c r="J1618" s="66">
        <f>HOUR(tbl_raw_data[[#This Row],[time_taken]])*60+MINUTE(tbl_raw_data[[#This Row],[time_taken]])+SECOND(tbl_raw_data[[#This Row],[time_taken]])/60</f>
        <v>3.7833333333333332</v>
      </c>
      <c r="K1618" s="68">
        <f>DATE(YEAR(tbl_raw_data[[#This Row],[Date Actioned]]),MONTH(tbl_raw_data[[#This Row],[Date Actioned]]),DAY(tbl_raw_data[[#This Row],[Date Actioned]]))</f>
        <v>45144</v>
      </c>
      <c r="L1618" s="65" t="str">
        <f>UPPER(TEXT(tbl_raw_data[[#This Row],[updated_date]],"MMMM"))</f>
        <v>AUGUST</v>
      </c>
      <c r="M1618" s="65" t="str">
        <f>"WEEK "&amp;IF(ROUNDUP(DAY(tbl_raw_data[[#This Row],[updated_date]])/7,0)=5,4,ROUNDUP(DAY(tbl_raw_data[[#This Row],[updated_date]])/7,0))</f>
        <v>WEEK 1</v>
      </c>
      <c r="N1618" s="71" t="str">
        <f>UPPER(VLOOKUP(tbl_raw_data[[#This Row],[Analyst]],settings!$A$1:$B$15,2,0))</f>
        <v>HARDIK</v>
      </c>
      <c r="O1618" s="71" t="str">
        <f>TRIM(UPPER(tbl_raw_data[[#This Row],[Outcome]]))</f>
        <v>DECLINE</v>
      </c>
      <c r="P1618" s="71" t="str">
        <f>TRIM(UPPER(tbl_raw_data[[#This Row],[Queue Name]]))</f>
        <v>CONSUMER EXISTING</v>
      </c>
      <c r="Q1618" s="71" t="str">
        <f>IF(tbl_raw_data[[#This Row],[time_taken_in_min]]&lt;=settings!$D$2,"SLA_MET","SLA_NOT_MET")</f>
        <v>SLA_MET</v>
      </c>
    </row>
    <row r="1619" spans="1:17" x14ac:dyDescent="0.3">
      <c r="A1619" s="1" t="s">
        <v>2582</v>
      </c>
      <c r="B1619" s="36">
        <v>45144.664409722223</v>
      </c>
      <c r="C1619" s="39">
        <v>45144.673148148147</v>
      </c>
      <c r="D1619" s="8" t="s">
        <v>33</v>
      </c>
      <c r="E1619" s="8" t="s">
        <v>11</v>
      </c>
      <c r="F1619" s="8" t="s">
        <v>206</v>
      </c>
      <c r="G1619" s="8" t="s">
        <v>293</v>
      </c>
      <c r="H1619" s="84" t="str">
        <f t="shared" si="25"/>
        <v>Reason Unknown</v>
      </c>
      <c r="I1619" s="63">
        <f>(tbl_raw_data[[#This Row],[Date Actioned]])-(tbl_raw_data[[#This Row],[Date Tagged]])</f>
        <v>8.7384259240934625E-3</v>
      </c>
      <c r="J1619" s="66">
        <f>HOUR(tbl_raw_data[[#This Row],[time_taken]])*60+MINUTE(tbl_raw_data[[#This Row],[time_taken]])+SECOND(tbl_raw_data[[#This Row],[time_taken]])/60</f>
        <v>12.583333333333334</v>
      </c>
      <c r="K1619" s="68">
        <f>DATE(YEAR(tbl_raw_data[[#This Row],[Date Actioned]]),MONTH(tbl_raw_data[[#This Row],[Date Actioned]]),DAY(tbl_raw_data[[#This Row],[Date Actioned]]))</f>
        <v>45144</v>
      </c>
      <c r="L1619" s="65" t="str">
        <f>UPPER(TEXT(tbl_raw_data[[#This Row],[updated_date]],"MMMM"))</f>
        <v>AUGUST</v>
      </c>
      <c r="M1619" s="65" t="str">
        <f>"WEEK "&amp;IF(ROUNDUP(DAY(tbl_raw_data[[#This Row],[updated_date]])/7,0)=5,4,ROUNDUP(DAY(tbl_raw_data[[#This Row],[updated_date]])/7,0))</f>
        <v>WEEK 1</v>
      </c>
      <c r="N1619" s="71" t="str">
        <f>UPPER(VLOOKUP(tbl_raw_data[[#This Row],[Analyst]],settings!$A$1:$B$15,2,0))</f>
        <v>HARDIK</v>
      </c>
      <c r="O1619" s="71" t="str">
        <f>TRIM(UPPER(tbl_raw_data[[#This Row],[Outcome]]))</f>
        <v>DECLINE</v>
      </c>
      <c r="P1619" s="71" t="str">
        <f>TRIM(UPPER(tbl_raw_data[[#This Row],[Queue Name]]))</f>
        <v>CONSUMER EXISTING</v>
      </c>
      <c r="Q1619" s="71" t="str">
        <f>IF(tbl_raw_data[[#This Row],[time_taken_in_min]]&lt;=settings!$D$2,"SLA_MET","SLA_NOT_MET")</f>
        <v>SLA_MET</v>
      </c>
    </row>
    <row r="1620" spans="1:17" x14ac:dyDescent="0.3">
      <c r="A1620" s="5" t="s">
        <v>2583</v>
      </c>
      <c r="B1620" s="34">
        <v>45144.675069444442</v>
      </c>
      <c r="C1620" s="35">
        <v>45144.682349537034</v>
      </c>
      <c r="D1620" s="2" t="s">
        <v>33</v>
      </c>
      <c r="E1620" s="2" t="s">
        <v>11</v>
      </c>
      <c r="F1620" s="2" t="s">
        <v>19</v>
      </c>
      <c r="G1620" s="2" t="s">
        <v>43</v>
      </c>
      <c r="H1620" s="84" t="str">
        <f t="shared" si="25"/>
        <v>Reason Unknown</v>
      </c>
      <c r="I1620" s="63">
        <f>(tbl_raw_data[[#This Row],[Date Actioned]])-(tbl_raw_data[[#This Row],[Date Tagged]])</f>
        <v>7.2800925918272696E-3</v>
      </c>
      <c r="J1620" s="66">
        <f>HOUR(tbl_raw_data[[#This Row],[time_taken]])*60+MINUTE(tbl_raw_data[[#This Row],[time_taken]])+SECOND(tbl_raw_data[[#This Row],[time_taken]])/60</f>
        <v>10.483333333333333</v>
      </c>
      <c r="K1620" s="68">
        <f>DATE(YEAR(tbl_raw_data[[#This Row],[Date Actioned]]),MONTH(tbl_raw_data[[#This Row],[Date Actioned]]),DAY(tbl_raw_data[[#This Row],[Date Actioned]]))</f>
        <v>45144</v>
      </c>
      <c r="L1620" s="65" t="str">
        <f>UPPER(TEXT(tbl_raw_data[[#This Row],[updated_date]],"MMMM"))</f>
        <v>AUGUST</v>
      </c>
      <c r="M1620" s="65" t="str">
        <f>"WEEK "&amp;IF(ROUNDUP(DAY(tbl_raw_data[[#This Row],[updated_date]])/7,0)=5,4,ROUNDUP(DAY(tbl_raw_data[[#This Row],[updated_date]])/7,0))</f>
        <v>WEEK 1</v>
      </c>
      <c r="N1620" s="71" t="str">
        <f>UPPER(VLOOKUP(tbl_raw_data[[#This Row],[Analyst]],settings!$A$1:$B$15,2,0))</f>
        <v>NAVED</v>
      </c>
      <c r="O1620" s="71" t="str">
        <f>TRIM(UPPER(tbl_raw_data[[#This Row],[Outcome]]))</f>
        <v>DECLINE</v>
      </c>
      <c r="P1620" s="71" t="str">
        <f>TRIM(UPPER(tbl_raw_data[[#This Row],[Queue Name]]))</f>
        <v>CONSUMER EXISTING</v>
      </c>
      <c r="Q1620" s="71" t="str">
        <f>IF(tbl_raw_data[[#This Row],[time_taken_in_min]]&lt;=settings!$D$2,"SLA_MET","SLA_NOT_MET")</f>
        <v>SLA_MET</v>
      </c>
    </row>
    <row r="1621" spans="1:17" x14ac:dyDescent="0.3">
      <c r="A1621" s="7" t="s">
        <v>2584</v>
      </c>
      <c r="B1621" s="36">
        <v>45144.700972222221</v>
      </c>
      <c r="C1621" s="39">
        <v>45144.708460648151</v>
      </c>
      <c r="D1621" s="8" t="s">
        <v>33</v>
      </c>
      <c r="E1621" s="8" t="s">
        <v>18</v>
      </c>
      <c r="F1621" s="8" t="s">
        <v>19</v>
      </c>
      <c r="G1621" s="8" t="s">
        <v>37</v>
      </c>
      <c r="H1621" s="84" t="str">
        <f t="shared" si="25"/>
        <v>Reason Unknown</v>
      </c>
      <c r="I1621" s="63">
        <f>(tbl_raw_data[[#This Row],[Date Actioned]])-(tbl_raw_data[[#This Row],[Date Tagged]])</f>
        <v>7.4884259302052669E-3</v>
      </c>
      <c r="J1621" s="66">
        <f>HOUR(tbl_raw_data[[#This Row],[time_taken]])*60+MINUTE(tbl_raw_data[[#This Row],[time_taken]])+SECOND(tbl_raw_data[[#This Row],[time_taken]])/60</f>
        <v>10.783333333333333</v>
      </c>
      <c r="K1621" s="68">
        <f>DATE(YEAR(tbl_raw_data[[#This Row],[Date Actioned]]),MONTH(tbl_raw_data[[#This Row],[Date Actioned]]),DAY(tbl_raw_data[[#This Row],[Date Actioned]]))</f>
        <v>45144</v>
      </c>
      <c r="L1621" s="65" t="str">
        <f>UPPER(TEXT(tbl_raw_data[[#This Row],[updated_date]],"MMMM"))</f>
        <v>AUGUST</v>
      </c>
      <c r="M1621" s="65" t="str">
        <f>"WEEK "&amp;IF(ROUNDUP(DAY(tbl_raw_data[[#This Row],[updated_date]])/7,0)=5,4,ROUNDUP(DAY(tbl_raw_data[[#This Row],[updated_date]])/7,0))</f>
        <v>WEEK 1</v>
      </c>
      <c r="N1621" s="71" t="str">
        <f>UPPER(VLOOKUP(tbl_raw_data[[#This Row],[Analyst]],settings!$A$1:$B$15,2,0))</f>
        <v>NAVED</v>
      </c>
      <c r="O1621" s="71" t="str">
        <f>TRIM(UPPER(tbl_raw_data[[#This Row],[Outcome]]))</f>
        <v>DECLINE</v>
      </c>
      <c r="P1621" s="71" t="str">
        <f>TRIM(UPPER(tbl_raw_data[[#This Row],[Queue Name]]))</f>
        <v>CONSUMER PRE BUREAU</v>
      </c>
      <c r="Q1621" s="71" t="str">
        <f>IF(tbl_raw_data[[#This Row],[time_taken_in_min]]&lt;=settings!$D$2,"SLA_MET","SLA_NOT_MET")</f>
        <v>SLA_MET</v>
      </c>
    </row>
    <row r="1622" spans="1:17" x14ac:dyDescent="0.3">
      <c r="A1622" s="1" t="s">
        <v>2585</v>
      </c>
      <c r="B1622" s="34">
        <v>45144.704745370371</v>
      </c>
      <c r="C1622" s="35">
        <v>45144.71670138889</v>
      </c>
      <c r="D1622" s="2" t="s">
        <v>33</v>
      </c>
      <c r="E1622" s="2" t="s">
        <v>18</v>
      </c>
      <c r="F1622" s="2" t="s">
        <v>25</v>
      </c>
      <c r="G1622" s="2" t="s">
        <v>332</v>
      </c>
      <c r="H1622" s="84" t="str">
        <f t="shared" si="25"/>
        <v>Reason Unknown</v>
      </c>
      <c r="I1622" s="63">
        <f>(tbl_raw_data[[#This Row],[Date Actioned]])-(tbl_raw_data[[#This Row],[Date Tagged]])</f>
        <v>1.1956018519413192E-2</v>
      </c>
      <c r="J1622" s="66">
        <f>HOUR(tbl_raw_data[[#This Row],[time_taken]])*60+MINUTE(tbl_raw_data[[#This Row],[time_taken]])+SECOND(tbl_raw_data[[#This Row],[time_taken]])/60</f>
        <v>17.216666666666665</v>
      </c>
      <c r="K1622" s="68">
        <f>DATE(YEAR(tbl_raw_data[[#This Row],[Date Actioned]]),MONTH(tbl_raw_data[[#This Row],[Date Actioned]]),DAY(tbl_raw_data[[#This Row],[Date Actioned]]))</f>
        <v>45144</v>
      </c>
      <c r="L1622" s="65" t="str">
        <f>UPPER(TEXT(tbl_raw_data[[#This Row],[updated_date]],"MMMM"))</f>
        <v>AUGUST</v>
      </c>
      <c r="M1622" s="65" t="str">
        <f>"WEEK "&amp;IF(ROUNDUP(DAY(tbl_raw_data[[#This Row],[updated_date]])/7,0)=5,4,ROUNDUP(DAY(tbl_raw_data[[#This Row],[updated_date]])/7,0))</f>
        <v>WEEK 1</v>
      </c>
      <c r="N1622" s="71" t="str">
        <f>UPPER(VLOOKUP(tbl_raw_data[[#This Row],[Analyst]],settings!$A$1:$B$15,2,0))</f>
        <v>ASIF</v>
      </c>
      <c r="O1622" s="71" t="str">
        <f>TRIM(UPPER(tbl_raw_data[[#This Row],[Outcome]]))</f>
        <v>DECLINE</v>
      </c>
      <c r="P1622" s="71" t="str">
        <f>TRIM(UPPER(tbl_raw_data[[#This Row],[Queue Name]]))</f>
        <v>CONSUMER PRE BUREAU</v>
      </c>
      <c r="Q1622" s="71" t="str">
        <f>IF(tbl_raw_data[[#This Row],[time_taken_in_min]]&lt;=settings!$D$2,"SLA_MET","SLA_NOT_MET")</f>
        <v>SLA_MET</v>
      </c>
    </row>
    <row r="1623" spans="1:17" x14ac:dyDescent="0.3">
      <c r="A1623" s="5" t="s">
        <v>2586</v>
      </c>
      <c r="B1623" s="36">
        <v>45144.71634259259</v>
      </c>
      <c r="C1623" s="39">
        <v>45144.719189814816</v>
      </c>
      <c r="D1623" s="8" t="s">
        <v>33</v>
      </c>
      <c r="E1623" s="8" t="s">
        <v>11</v>
      </c>
      <c r="F1623" s="8" t="s">
        <v>25</v>
      </c>
      <c r="G1623" s="8" t="s">
        <v>43</v>
      </c>
      <c r="H1623" s="84" t="str">
        <f t="shared" si="25"/>
        <v>Reason Unknown</v>
      </c>
      <c r="I1623" s="63">
        <f>(tbl_raw_data[[#This Row],[Date Actioned]])-(tbl_raw_data[[#This Row],[Date Tagged]])</f>
        <v>2.8472222256823443E-3</v>
      </c>
      <c r="J1623" s="66">
        <f>HOUR(tbl_raw_data[[#This Row],[time_taken]])*60+MINUTE(tbl_raw_data[[#This Row],[time_taken]])+SECOND(tbl_raw_data[[#This Row],[time_taken]])/60</f>
        <v>4.0999999999999996</v>
      </c>
      <c r="K1623" s="68">
        <f>DATE(YEAR(tbl_raw_data[[#This Row],[Date Actioned]]),MONTH(tbl_raw_data[[#This Row],[Date Actioned]]),DAY(tbl_raw_data[[#This Row],[Date Actioned]]))</f>
        <v>45144</v>
      </c>
      <c r="L1623" s="65" t="str">
        <f>UPPER(TEXT(tbl_raw_data[[#This Row],[updated_date]],"MMMM"))</f>
        <v>AUGUST</v>
      </c>
      <c r="M1623" s="65" t="str">
        <f>"WEEK "&amp;IF(ROUNDUP(DAY(tbl_raw_data[[#This Row],[updated_date]])/7,0)=5,4,ROUNDUP(DAY(tbl_raw_data[[#This Row],[updated_date]])/7,0))</f>
        <v>WEEK 1</v>
      </c>
      <c r="N1623" s="71" t="str">
        <f>UPPER(VLOOKUP(tbl_raw_data[[#This Row],[Analyst]],settings!$A$1:$B$15,2,0))</f>
        <v>ASIF</v>
      </c>
      <c r="O1623" s="71" t="str">
        <f>TRIM(UPPER(tbl_raw_data[[#This Row],[Outcome]]))</f>
        <v>DECLINE</v>
      </c>
      <c r="P1623" s="71" t="str">
        <f>TRIM(UPPER(tbl_raw_data[[#This Row],[Queue Name]]))</f>
        <v>CONSUMER EXISTING</v>
      </c>
      <c r="Q1623" s="71" t="str">
        <f>IF(tbl_raw_data[[#This Row],[time_taken_in_min]]&lt;=settings!$D$2,"SLA_MET","SLA_NOT_MET")</f>
        <v>SLA_MET</v>
      </c>
    </row>
    <row r="1624" spans="1:17" x14ac:dyDescent="0.3">
      <c r="A1624" s="7" t="s">
        <v>2587</v>
      </c>
      <c r="B1624" s="34">
        <v>45144.747476851851</v>
      </c>
      <c r="C1624" s="35">
        <v>45144.753182870372</v>
      </c>
      <c r="D1624" s="2" t="s">
        <v>33</v>
      </c>
      <c r="E1624" s="2" t="s">
        <v>8</v>
      </c>
      <c r="F1624" s="2" t="s">
        <v>24</v>
      </c>
      <c r="G1624" s="2" t="s">
        <v>42</v>
      </c>
      <c r="H1624" s="84" t="str">
        <f t="shared" si="25"/>
        <v>Reason Unknown</v>
      </c>
      <c r="I1624" s="63">
        <f>(tbl_raw_data[[#This Row],[Date Actioned]])-(tbl_raw_data[[#This Row],[Date Tagged]])</f>
        <v>5.7060185208683833E-3</v>
      </c>
      <c r="J1624" s="66">
        <f>HOUR(tbl_raw_data[[#This Row],[time_taken]])*60+MINUTE(tbl_raw_data[[#This Row],[time_taken]])+SECOND(tbl_raw_data[[#This Row],[time_taken]])/60</f>
        <v>8.2166666666666668</v>
      </c>
      <c r="K1624" s="68">
        <f>DATE(YEAR(tbl_raw_data[[#This Row],[Date Actioned]]),MONTH(tbl_raw_data[[#This Row],[Date Actioned]]),DAY(tbl_raw_data[[#This Row],[Date Actioned]]))</f>
        <v>45144</v>
      </c>
      <c r="L1624" s="65" t="str">
        <f>UPPER(TEXT(tbl_raw_data[[#This Row],[updated_date]],"MMMM"))</f>
        <v>AUGUST</v>
      </c>
      <c r="M1624" s="65" t="str">
        <f>"WEEK "&amp;IF(ROUNDUP(DAY(tbl_raw_data[[#This Row],[updated_date]])/7,0)=5,4,ROUNDUP(DAY(tbl_raw_data[[#This Row],[updated_date]])/7,0))</f>
        <v>WEEK 1</v>
      </c>
      <c r="N1624" s="71" t="str">
        <f>UPPER(VLOOKUP(tbl_raw_data[[#This Row],[Analyst]],settings!$A$1:$B$15,2,0))</f>
        <v>SAM</v>
      </c>
      <c r="O1624" s="71" t="str">
        <f>TRIM(UPPER(tbl_raw_data[[#This Row],[Outcome]]))</f>
        <v>DECLINE</v>
      </c>
      <c r="P1624" s="71" t="str">
        <f>TRIM(UPPER(tbl_raw_data[[#This Row],[Queue Name]]))</f>
        <v>CONSUMER POST BUREAU</v>
      </c>
      <c r="Q1624" s="71" t="str">
        <f>IF(tbl_raw_data[[#This Row],[time_taken_in_min]]&lt;=settings!$D$2,"SLA_MET","SLA_NOT_MET")</f>
        <v>SLA_MET</v>
      </c>
    </row>
    <row r="1625" spans="1:17" x14ac:dyDescent="0.3">
      <c r="A1625" s="1" t="s">
        <v>2588</v>
      </c>
      <c r="B1625" s="36">
        <v>45144.760833333334</v>
      </c>
      <c r="C1625" s="39">
        <v>45144.771157407406</v>
      </c>
      <c r="D1625" s="8" t="s">
        <v>33</v>
      </c>
      <c r="E1625" s="8" t="s">
        <v>11</v>
      </c>
      <c r="F1625" s="8" t="s">
        <v>24</v>
      </c>
      <c r="G1625" s="8" t="s">
        <v>333</v>
      </c>
      <c r="H1625" s="84" t="str">
        <f t="shared" si="25"/>
        <v>Reason Unknown</v>
      </c>
      <c r="I1625" s="63">
        <f>(tbl_raw_data[[#This Row],[Date Actioned]])-(tbl_raw_data[[#This Row],[Date Tagged]])</f>
        <v>1.0324074071832001E-2</v>
      </c>
      <c r="J1625" s="66">
        <f>HOUR(tbl_raw_data[[#This Row],[time_taken]])*60+MINUTE(tbl_raw_data[[#This Row],[time_taken]])+SECOND(tbl_raw_data[[#This Row],[time_taken]])/60</f>
        <v>14.866666666666667</v>
      </c>
      <c r="K1625" s="68">
        <f>DATE(YEAR(tbl_raw_data[[#This Row],[Date Actioned]]),MONTH(tbl_raw_data[[#This Row],[Date Actioned]]),DAY(tbl_raw_data[[#This Row],[Date Actioned]]))</f>
        <v>45144</v>
      </c>
      <c r="L1625" s="65" t="str">
        <f>UPPER(TEXT(tbl_raw_data[[#This Row],[updated_date]],"MMMM"))</f>
        <v>AUGUST</v>
      </c>
      <c r="M1625" s="65" t="str">
        <f>"WEEK "&amp;IF(ROUNDUP(DAY(tbl_raw_data[[#This Row],[updated_date]])/7,0)=5,4,ROUNDUP(DAY(tbl_raw_data[[#This Row],[updated_date]])/7,0))</f>
        <v>WEEK 1</v>
      </c>
      <c r="N1625" s="71" t="str">
        <f>UPPER(VLOOKUP(tbl_raw_data[[#This Row],[Analyst]],settings!$A$1:$B$15,2,0))</f>
        <v>SAM</v>
      </c>
      <c r="O1625" s="71" t="str">
        <f>TRIM(UPPER(tbl_raw_data[[#This Row],[Outcome]]))</f>
        <v>DECLINE</v>
      </c>
      <c r="P1625" s="71" t="str">
        <f>TRIM(UPPER(tbl_raw_data[[#This Row],[Queue Name]]))</f>
        <v>CONSUMER EXISTING</v>
      </c>
      <c r="Q1625" s="71" t="str">
        <f>IF(tbl_raw_data[[#This Row],[time_taken_in_min]]&lt;=settings!$D$2,"SLA_MET","SLA_NOT_MET")</f>
        <v>SLA_MET</v>
      </c>
    </row>
    <row r="1626" spans="1:17" x14ac:dyDescent="0.3">
      <c r="A1626" s="5" t="s">
        <v>2589</v>
      </c>
      <c r="B1626" s="34">
        <v>45144.797129629631</v>
      </c>
      <c r="C1626" s="35">
        <v>45144.799826388888</v>
      </c>
      <c r="D1626" s="2" t="s">
        <v>33</v>
      </c>
      <c r="E1626" s="2" t="s">
        <v>11</v>
      </c>
      <c r="F1626" s="2" t="s">
        <v>24</v>
      </c>
      <c r="G1626" s="2" t="s">
        <v>128</v>
      </c>
      <c r="H1626" s="84" t="str">
        <f t="shared" si="25"/>
        <v>Reason Unknown</v>
      </c>
      <c r="I1626" s="63">
        <f>(tbl_raw_data[[#This Row],[Date Actioned]])-(tbl_raw_data[[#This Row],[Date Tagged]])</f>
        <v>2.6967592566506937E-3</v>
      </c>
      <c r="J1626" s="66">
        <f>HOUR(tbl_raw_data[[#This Row],[time_taken]])*60+MINUTE(tbl_raw_data[[#This Row],[time_taken]])+SECOND(tbl_raw_data[[#This Row],[time_taken]])/60</f>
        <v>3.8833333333333333</v>
      </c>
      <c r="K1626" s="68">
        <f>DATE(YEAR(tbl_raw_data[[#This Row],[Date Actioned]]),MONTH(tbl_raw_data[[#This Row],[Date Actioned]]),DAY(tbl_raw_data[[#This Row],[Date Actioned]]))</f>
        <v>45144</v>
      </c>
      <c r="L1626" s="65" t="str">
        <f>UPPER(TEXT(tbl_raw_data[[#This Row],[updated_date]],"MMMM"))</f>
        <v>AUGUST</v>
      </c>
      <c r="M1626" s="65" t="str">
        <f>"WEEK "&amp;IF(ROUNDUP(DAY(tbl_raw_data[[#This Row],[updated_date]])/7,0)=5,4,ROUNDUP(DAY(tbl_raw_data[[#This Row],[updated_date]])/7,0))</f>
        <v>WEEK 1</v>
      </c>
      <c r="N1626" s="71" t="str">
        <f>UPPER(VLOOKUP(tbl_raw_data[[#This Row],[Analyst]],settings!$A$1:$B$15,2,0))</f>
        <v>SAM</v>
      </c>
      <c r="O1626" s="71" t="str">
        <f>TRIM(UPPER(tbl_raw_data[[#This Row],[Outcome]]))</f>
        <v>DECLINE</v>
      </c>
      <c r="P1626" s="71" t="str">
        <f>TRIM(UPPER(tbl_raw_data[[#This Row],[Queue Name]]))</f>
        <v>CONSUMER EXISTING</v>
      </c>
      <c r="Q1626" s="71" t="str">
        <f>IF(tbl_raw_data[[#This Row],[time_taken_in_min]]&lt;=settings!$D$2,"SLA_MET","SLA_NOT_MET")</f>
        <v>SLA_MET</v>
      </c>
    </row>
    <row r="1627" spans="1:17" x14ac:dyDescent="0.3">
      <c r="A1627" s="7" t="s">
        <v>2590</v>
      </c>
      <c r="B1627" s="36">
        <v>45144.798726851855</v>
      </c>
      <c r="C1627" s="39">
        <v>45144.805208333331</v>
      </c>
      <c r="D1627" s="8" t="s">
        <v>33</v>
      </c>
      <c r="E1627" s="8" t="s">
        <v>11</v>
      </c>
      <c r="F1627" s="8" t="s">
        <v>22</v>
      </c>
      <c r="G1627" s="8" t="s">
        <v>43</v>
      </c>
      <c r="H1627" s="84" t="str">
        <f t="shared" si="25"/>
        <v>Reason Unknown</v>
      </c>
      <c r="I1627" s="63">
        <f>(tbl_raw_data[[#This Row],[Date Actioned]])-(tbl_raw_data[[#This Row],[Date Tagged]])</f>
        <v>6.4814814759301953E-3</v>
      </c>
      <c r="J1627" s="66">
        <f>HOUR(tbl_raw_data[[#This Row],[time_taken]])*60+MINUTE(tbl_raw_data[[#This Row],[time_taken]])+SECOND(tbl_raw_data[[#This Row],[time_taken]])/60</f>
        <v>9.3333333333333339</v>
      </c>
      <c r="K1627" s="68">
        <f>DATE(YEAR(tbl_raw_data[[#This Row],[Date Actioned]]),MONTH(tbl_raw_data[[#This Row],[Date Actioned]]),DAY(tbl_raw_data[[#This Row],[Date Actioned]]))</f>
        <v>45144</v>
      </c>
      <c r="L1627" s="65" t="str">
        <f>UPPER(TEXT(tbl_raw_data[[#This Row],[updated_date]],"MMMM"))</f>
        <v>AUGUST</v>
      </c>
      <c r="M1627" s="65" t="str">
        <f>"WEEK "&amp;IF(ROUNDUP(DAY(tbl_raw_data[[#This Row],[updated_date]])/7,0)=5,4,ROUNDUP(DAY(tbl_raw_data[[#This Row],[updated_date]])/7,0))</f>
        <v>WEEK 1</v>
      </c>
      <c r="N1627" s="71" t="str">
        <f>UPPER(VLOOKUP(tbl_raw_data[[#This Row],[Analyst]],settings!$A$1:$B$15,2,0))</f>
        <v>ROHAN</v>
      </c>
      <c r="O1627" s="71" t="str">
        <f>TRIM(UPPER(tbl_raw_data[[#This Row],[Outcome]]))</f>
        <v>DECLINE</v>
      </c>
      <c r="P1627" s="71" t="str">
        <f>TRIM(UPPER(tbl_raw_data[[#This Row],[Queue Name]]))</f>
        <v>CONSUMER EXISTING</v>
      </c>
      <c r="Q1627" s="71" t="str">
        <f>IF(tbl_raw_data[[#This Row],[time_taken_in_min]]&lt;=settings!$D$2,"SLA_MET","SLA_NOT_MET")</f>
        <v>SLA_MET</v>
      </c>
    </row>
    <row r="1628" spans="1:17" x14ac:dyDescent="0.3">
      <c r="A1628" s="1" t="s">
        <v>2591</v>
      </c>
      <c r="B1628" s="34">
        <v>45144.79896990741</v>
      </c>
      <c r="C1628" s="35">
        <v>45144.805254629631</v>
      </c>
      <c r="D1628" s="2" t="s">
        <v>36</v>
      </c>
      <c r="E1628" s="3" t="s">
        <v>11</v>
      </c>
      <c r="F1628" s="2" t="s">
        <v>12</v>
      </c>
      <c r="G1628" s="4"/>
      <c r="H1628" s="84" t="str">
        <f t="shared" si="25"/>
        <v>Reason Unknown</v>
      </c>
      <c r="I1628" s="63">
        <f>(tbl_raw_data[[#This Row],[Date Actioned]])-(tbl_raw_data[[#This Row],[Date Tagged]])</f>
        <v>6.284722221607808E-3</v>
      </c>
      <c r="J1628" s="66">
        <f>HOUR(tbl_raw_data[[#This Row],[time_taken]])*60+MINUTE(tbl_raw_data[[#This Row],[time_taken]])+SECOND(tbl_raw_data[[#This Row],[time_taken]])/60</f>
        <v>9.0500000000000007</v>
      </c>
      <c r="K1628" s="68">
        <f>DATE(YEAR(tbl_raw_data[[#This Row],[Date Actioned]]),MONTH(tbl_raw_data[[#This Row],[Date Actioned]]),DAY(tbl_raw_data[[#This Row],[Date Actioned]]))</f>
        <v>45144</v>
      </c>
      <c r="L1628" s="65" t="str">
        <f>UPPER(TEXT(tbl_raw_data[[#This Row],[updated_date]],"MMMM"))</f>
        <v>AUGUST</v>
      </c>
      <c r="M1628" s="65" t="str">
        <f>"WEEK "&amp;IF(ROUNDUP(DAY(tbl_raw_data[[#This Row],[updated_date]])/7,0)=5,4,ROUNDUP(DAY(tbl_raw_data[[#This Row],[updated_date]])/7,0))</f>
        <v>WEEK 1</v>
      </c>
      <c r="N1628" s="71" t="str">
        <f>UPPER(VLOOKUP(tbl_raw_data[[#This Row],[Analyst]],settings!$A$1:$B$15,2,0))</f>
        <v>NITESH</v>
      </c>
      <c r="O1628" s="71" t="str">
        <f>TRIM(UPPER(tbl_raw_data[[#This Row],[Outcome]]))</f>
        <v>DECLINE</v>
      </c>
      <c r="P1628" s="71" t="str">
        <f>TRIM(UPPER(tbl_raw_data[[#This Row],[Queue Name]]))</f>
        <v>CONSUMER EXISTING</v>
      </c>
      <c r="Q1628" s="71" t="str">
        <f>IF(tbl_raw_data[[#This Row],[time_taken_in_min]]&lt;=settings!$D$2,"SLA_MET","SLA_NOT_MET")</f>
        <v>SLA_MET</v>
      </c>
    </row>
    <row r="1629" spans="1:17" x14ac:dyDescent="0.3">
      <c r="A1629" s="5" t="s">
        <v>2592</v>
      </c>
      <c r="B1629" s="36">
        <v>45144.804756944446</v>
      </c>
      <c r="C1629" s="39">
        <v>45144.807268518518</v>
      </c>
      <c r="D1629" s="8" t="s">
        <v>33</v>
      </c>
      <c r="E1629" s="8" t="s">
        <v>11</v>
      </c>
      <c r="F1629" s="8" t="s">
        <v>19</v>
      </c>
      <c r="G1629" s="8" t="s">
        <v>128</v>
      </c>
      <c r="H1629" s="84" t="str">
        <f t="shared" si="25"/>
        <v>Reason Unknown</v>
      </c>
      <c r="I1629" s="63">
        <f>(tbl_raw_data[[#This Row],[Date Actioned]])-(tbl_raw_data[[#This Row],[Date Tagged]])</f>
        <v>2.5115740718320012E-3</v>
      </c>
      <c r="J1629" s="66">
        <f>HOUR(tbl_raw_data[[#This Row],[time_taken]])*60+MINUTE(tbl_raw_data[[#This Row],[time_taken]])+SECOND(tbl_raw_data[[#This Row],[time_taken]])/60</f>
        <v>3.6166666666666667</v>
      </c>
      <c r="K1629" s="68">
        <f>DATE(YEAR(tbl_raw_data[[#This Row],[Date Actioned]]),MONTH(tbl_raw_data[[#This Row],[Date Actioned]]),DAY(tbl_raw_data[[#This Row],[Date Actioned]]))</f>
        <v>45144</v>
      </c>
      <c r="L1629" s="65" t="str">
        <f>UPPER(TEXT(tbl_raw_data[[#This Row],[updated_date]],"MMMM"))</f>
        <v>AUGUST</v>
      </c>
      <c r="M1629" s="65" t="str">
        <f>"WEEK "&amp;IF(ROUNDUP(DAY(tbl_raw_data[[#This Row],[updated_date]])/7,0)=5,4,ROUNDUP(DAY(tbl_raw_data[[#This Row],[updated_date]])/7,0))</f>
        <v>WEEK 1</v>
      </c>
      <c r="N1629" s="71" t="str">
        <f>UPPER(VLOOKUP(tbl_raw_data[[#This Row],[Analyst]],settings!$A$1:$B$15,2,0))</f>
        <v>NAVED</v>
      </c>
      <c r="O1629" s="71" t="str">
        <f>TRIM(UPPER(tbl_raw_data[[#This Row],[Outcome]]))</f>
        <v>DECLINE</v>
      </c>
      <c r="P1629" s="71" t="str">
        <f>TRIM(UPPER(tbl_raw_data[[#This Row],[Queue Name]]))</f>
        <v>CONSUMER EXISTING</v>
      </c>
      <c r="Q1629" s="71" t="str">
        <f>IF(tbl_raw_data[[#This Row],[time_taken_in_min]]&lt;=settings!$D$2,"SLA_MET","SLA_NOT_MET")</f>
        <v>SLA_MET</v>
      </c>
    </row>
    <row r="1630" spans="1:17" x14ac:dyDescent="0.3">
      <c r="A1630" s="7" t="s">
        <v>2593</v>
      </c>
      <c r="B1630" s="34">
        <v>45144.837604166663</v>
      </c>
      <c r="C1630" s="35">
        <v>45144.843854166669</v>
      </c>
      <c r="D1630" s="2" t="s">
        <v>33</v>
      </c>
      <c r="E1630" s="2" t="s">
        <v>11</v>
      </c>
      <c r="F1630" s="2" t="s">
        <v>25</v>
      </c>
      <c r="G1630" s="2" t="s">
        <v>39</v>
      </c>
      <c r="H1630" s="84" t="str">
        <f t="shared" si="25"/>
        <v>Reason Unknown</v>
      </c>
      <c r="I1630" s="63">
        <f>(tbl_raw_data[[#This Row],[Date Actioned]])-(tbl_raw_data[[#This Row],[Date Tagged]])</f>
        <v>6.2500000058207661E-3</v>
      </c>
      <c r="J1630" s="66">
        <f>HOUR(tbl_raw_data[[#This Row],[time_taken]])*60+MINUTE(tbl_raw_data[[#This Row],[time_taken]])+SECOND(tbl_raw_data[[#This Row],[time_taken]])/60</f>
        <v>9</v>
      </c>
      <c r="K1630" s="68">
        <f>DATE(YEAR(tbl_raw_data[[#This Row],[Date Actioned]]),MONTH(tbl_raw_data[[#This Row],[Date Actioned]]),DAY(tbl_raw_data[[#This Row],[Date Actioned]]))</f>
        <v>45144</v>
      </c>
      <c r="L1630" s="65" t="str">
        <f>UPPER(TEXT(tbl_raw_data[[#This Row],[updated_date]],"MMMM"))</f>
        <v>AUGUST</v>
      </c>
      <c r="M1630" s="65" t="str">
        <f>"WEEK "&amp;IF(ROUNDUP(DAY(tbl_raw_data[[#This Row],[updated_date]])/7,0)=5,4,ROUNDUP(DAY(tbl_raw_data[[#This Row],[updated_date]])/7,0))</f>
        <v>WEEK 1</v>
      </c>
      <c r="N1630" s="71" t="str">
        <f>UPPER(VLOOKUP(tbl_raw_data[[#This Row],[Analyst]],settings!$A$1:$B$15,2,0))</f>
        <v>ASIF</v>
      </c>
      <c r="O1630" s="71" t="str">
        <f>TRIM(UPPER(tbl_raw_data[[#This Row],[Outcome]]))</f>
        <v>DECLINE</v>
      </c>
      <c r="P1630" s="71" t="str">
        <f>TRIM(UPPER(tbl_raw_data[[#This Row],[Queue Name]]))</f>
        <v>CONSUMER EXISTING</v>
      </c>
      <c r="Q1630" s="71" t="str">
        <f>IF(tbl_raw_data[[#This Row],[time_taken_in_min]]&lt;=settings!$D$2,"SLA_MET","SLA_NOT_MET")</f>
        <v>SLA_MET</v>
      </c>
    </row>
    <row r="1631" spans="1:17" x14ac:dyDescent="0.3">
      <c r="A1631" s="1" t="s">
        <v>2594</v>
      </c>
      <c r="B1631" s="36">
        <v>45144.35732638889</v>
      </c>
      <c r="C1631" s="39">
        <v>45144.363043981481</v>
      </c>
      <c r="D1631" s="8" t="s">
        <v>47</v>
      </c>
      <c r="E1631" s="8" t="s">
        <v>11</v>
      </c>
      <c r="F1631" s="8" t="s">
        <v>206</v>
      </c>
      <c r="G1631" s="8" t="s">
        <v>334</v>
      </c>
      <c r="H1631" s="84" t="str">
        <f t="shared" si="25"/>
        <v>Incorrect Queue</v>
      </c>
      <c r="I1631" s="63">
        <f>(tbl_raw_data[[#This Row],[Date Actioned]])-(tbl_raw_data[[#This Row],[Date Tagged]])</f>
        <v>5.7175925903720781E-3</v>
      </c>
      <c r="J1631" s="66">
        <f>HOUR(tbl_raw_data[[#This Row],[time_taken]])*60+MINUTE(tbl_raw_data[[#This Row],[time_taken]])+SECOND(tbl_raw_data[[#This Row],[time_taken]])/60</f>
        <v>8.2333333333333325</v>
      </c>
      <c r="K1631" s="68">
        <f>DATE(YEAR(tbl_raw_data[[#This Row],[Date Actioned]]),MONTH(tbl_raw_data[[#This Row],[Date Actioned]]),DAY(tbl_raw_data[[#This Row],[Date Actioned]]))</f>
        <v>45144</v>
      </c>
      <c r="L1631" s="65" t="str">
        <f>UPPER(TEXT(tbl_raw_data[[#This Row],[updated_date]],"MMMM"))</f>
        <v>AUGUST</v>
      </c>
      <c r="M1631" s="65" t="str">
        <f>"WEEK "&amp;IF(ROUNDUP(DAY(tbl_raw_data[[#This Row],[updated_date]])/7,0)=5,4,ROUNDUP(DAY(tbl_raw_data[[#This Row],[updated_date]])/7,0))</f>
        <v>WEEK 1</v>
      </c>
      <c r="N1631" s="71" t="str">
        <f>UPPER(VLOOKUP(tbl_raw_data[[#This Row],[Analyst]],settings!$A$1:$B$15,2,0))</f>
        <v>HARDIK</v>
      </c>
      <c r="O1631" s="71" t="str">
        <f>TRIM(UPPER(tbl_raw_data[[#This Row],[Outcome]]))</f>
        <v>WITHDRAW</v>
      </c>
      <c r="P1631" s="71" t="str">
        <f>TRIM(UPPER(tbl_raw_data[[#This Row],[Queue Name]]))</f>
        <v>CONSUMER EXISTING</v>
      </c>
      <c r="Q1631" s="71" t="str">
        <f>IF(tbl_raw_data[[#This Row],[time_taken_in_min]]&lt;=settings!$D$2,"SLA_MET","SLA_NOT_MET")</f>
        <v>SLA_MET</v>
      </c>
    </row>
    <row r="1632" spans="1:17" x14ac:dyDescent="0.3">
      <c r="A1632" s="5" t="s">
        <v>2595</v>
      </c>
      <c r="B1632" s="34">
        <v>45144.395312499997</v>
      </c>
      <c r="C1632" s="35">
        <v>45144.40079861111</v>
      </c>
      <c r="D1632" s="2" t="s">
        <v>47</v>
      </c>
      <c r="E1632" s="2" t="s">
        <v>11</v>
      </c>
      <c r="F1632" s="2" t="s">
        <v>17</v>
      </c>
      <c r="G1632" s="2" t="s">
        <v>56</v>
      </c>
      <c r="H1632" s="84" t="str">
        <f t="shared" si="25"/>
        <v>Incomplete Details</v>
      </c>
      <c r="I1632" s="63">
        <f>(tbl_raw_data[[#This Row],[Date Actioned]])-(tbl_raw_data[[#This Row],[Date Tagged]])</f>
        <v>5.4861111129866913E-3</v>
      </c>
      <c r="J1632" s="66">
        <f>HOUR(tbl_raw_data[[#This Row],[time_taken]])*60+MINUTE(tbl_raw_data[[#This Row],[time_taken]])+SECOND(tbl_raw_data[[#This Row],[time_taken]])/60</f>
        <v>7.9</v>
      </c>
      <c r="K1632" s="68">
        <f>DATE(YEAR(tbl_raw_data[[#This Row],[Date Actioned]]),MONTH(tbl_raw_data[[#This Row],[Date Actioned]]),DAY(tbl_raw_data[[#This Row],[Date Actioned]]))</f>
        <v>45144</v>
      </c>
      <c r="L1632" s="65" t="str">
        <f>UPPER(TEXT(tbl_raw_data[[#This Row],[updated_date]],"MMMM"))</f>
        <v>AUGUST</v>
      </c>
      <c r="M1632" s="65" t="str">
        <f>"WEEK "&amp;IF(ROUNDUP(DAY(tbl_raw_data[[#This Row],[updated_date]])/7,0)=5,4,ROUNDUP(DAY(tbl_raw_data[[#This Row],[updated_date]])/7,0))</f>
        <v>WEEK 1</v>
      </c>
      <c r="N1632" s="71" t="str">
        <f>UPPER(VLOOKUP(tbl_raw_data[[#This Row],[Analyst]],settings!$A$1:$B$15,2,0))</f>
        <v>MERCEDES</v>
      </c>
      <c r="O1632" s="71" t="str">
        <f>TRIM(UPPER(tbl_raw_data[[#This Row],[Outcome]]))</f>
        <v>WITHDRAW</v>
      </c>
      <c r="P1632" s="71" t="str">
        <f>TRIM(UPPER(tbl_raw_data[[#This Row],[Queue Name]]))</f>
        <v>CONSUMER EXISTING</v>
      </c>
      <c r="Q1632" s="71" t="str">
        <f>IF(tbl_raw_data[[#This Row],[time_taken_in_min]]&lt;=settings!$D$2,"SLA_MET","SLA_NOT_MET")</f>
        <v>SLA_MET</v>
      </c>
    </row>
    <row r="1633" spans="1:17" x14ac:dyDescent="0.3">
      <c r="A1633" s="7" t="s">
        <v>2596</v>
      </c>
      <c r="B1633" s="36">
        <v>45144.421585648146</v>
      </c>
      <c r="C1633" s="39">
        <v>45144.425636574073</v>
      </c>
      <c r="D1633" s="8" t="s">
        <v>47</v>
      </c>
      <c r="E1633" s="8" t="s">
        <v>11</v>
      </c>
      <c r="F1633" s="8" t="s">
        <v>206</v>
      </c>
      <c r="G1633" s="8" t="s">
        <v>56</v>
      </c>
      <c r="H1633" s="84" t="str">
        <f t="shared" si="25"/>
        <v>Incomplete Details</v>
      </c>
      <c r="I1633" s="63">
        <f>(tbl_raw_data[[#This Row],[Date Actioned]])-(tbl_raw_data[[#This Row],[Date Tagged]])</f>
        <v>4.0509259270038456E-3</v>
      </c>
      <c r="J1633" s="66">
        <f>HOUR(tbl_raw_data[[#This Row],[time_taken]])*60+MINUTE(tbl_raw_data[[#This Row],[time_taken]])+SECOND(tbl_raw_data[[#This Row],[time_taken]])/60</f>
        <v>5.833333333333333</v>
      </c>
      <c r="K1633" s="68">
        <f>DATE(YEAR(tbl_raw_data[[#This Row],[Date Actioned]]),MONTH(tbl_raw_data[[#This Row],[Date Actioned]]),DAY(tbl_raw_data[[#This Row],[Date Actioned]]))</f>
        <v>45144</v>
      </c>
      <c r="L1633" s="65" t="str">
        <f>UPPER(TEXT(tbl_raw_data[[#This Row],[updated_date]],"MMMM"))</f>
        <v>AUGUST</v>
      </c>
      <c r="M1633" s="65" t="str">
        <f>"WEEK "&amp;IF(ROUNDUP(DAY(tbl_raw_data[[#This Row],[updated_date]])/7,0)=5,4,ROUNDUP(DAY(tbl_raw_data[[#This Row],[updated_date]])/7,0))</f>
        <v>WEEK 1</v>
      </c>
      <c r="N1633" s="71" t="str">
        <f>UPPER(VLOOKUP(tbl_raw_data[[#This Row],[Analyst]],settings!$A$1:$B$15,2,0))</f>
        <v>HARDIK</v>
      </c>
      <c r="O1633" s="71" t="str">
        <f>TRIM(UPPER(tbl_raw_data[[#This Row],[Outcome]]))</f>
        <v>WITHDRAW</v>
      </c>
      <c r="P1633" s="71" t="str">
        <f>TRIM(UPPER(tbl_raw_data[[#This Row],[Queue Name]]))</f>
        <v>CONSUMER EXISTING</v>
      </c>
      <c r="Q1633" s="71" t="str">
        <f>IF(tbl_raw_data[[#This Row],[time_taken_in_min]]&lt;=settings!$D$2,"SLA_MET","SLA_NOT_MET")</f>
        <v>SLA_MET</v>
      </c>
    </row>
    <row r="1634" spans="1:17" x14ac:dyDescent="0.3">
      <c r="A1634" s="1" t="s">
        <v>2597</v>
      </c>
      <c r="B1634" s="34">
        <v>45144.423576388886</v>
      </c>
      <c r="C1634" s="35">
        <v>45144.429942129631</v>
      </c>
      <c r="D1634" s="2" t="s">
        <v>47</v>
      </c>
      <c r="E1634" s="2" t="s">
        <v>18</v>
      </c>
      <c r="F1634" s="2" t="s">
        <v>17</v>
      </c>
      <c r="G1634" s="2" t="s">
        <v>335</v>
      </c>
      <c r="H1634" s="84" t="str">
        <f t="shared" si="25"/>
        <v>Incorrect Queue</v>
      </c>
      <c r="I1634" s="63">
        <f>(tbl_raw_data[[#This Row],[Date Actioned]])-(tbl_raw_data[[#This Row],[Date Tagged]])</f>
        <v>6.3657407445134595E-3</v>
      </c>
      <c r="J1634" s="66">
        <f>HOUR(tbl_raw_data[[#This Row],[time_taken]])*60+MINUTE(tbl_raw_data[[#This Row],[time_taken]])+SECOND(tbl_raw_data[[#This Row],[time_taken]])/60</f>
        <v>9.1666666666666661</v>
      </c>
      <c r="K1634" s="68">
        <f>DATE(YEAR(tbl_raw_data[[#This Row],[Date Actioned]]),MONTH(tbl_raw_data[[#This Row],[Date Actioned]]),DAY(tbl_raw_data[[#This Row],[Date Actioned]]))</f>
        <v>45144</v>
      </c>
      <c r="L1634" s="65" t="str">
        <f>UPPER(TEXT(tbl_raw_data[[#This Row],[updated_date]],"MMMM"))</f>
        <v>AUGUST</v>
      </c>
      <c r="M1634" s="65" t="str">
        <f>"WEEK "&amp;IF(ROUNDUP(DAY(tbl_raw_data[[#This Row],[updated_date]])/7,0)=5,4,ROUNDUP(DAY(tbl_raw_data[[#This Row],[updated_date]])/7,0))</f>
        <v>WEEK 1</v>
      </c>
      <c r="N1634" s="71" t="str">
        <f>UPPER(VLOOKUP(tbl_raw_data[[#This Row],[Analyst]],settings!$A$1:$B$15,2,0))</f>
        <v>MERCEDES</v>
      </c>
      <c r="O1634" s="71" t="str">
        <f>TRIM(UPPER(tbl_raw_data[[#This Row],[Outcome]]))</f>
        <v>WITHDRAW</v>
      </c>
      <c r="P1634" s="71" t="str">
        <f>TRIM(UPPER(tbl_raw_data[[#This Row],[Queue Name]]))</f>
        <v>CONSUMER PRE BUREAU</v>
      </c>
      <c r="Q1634" s="71" t="str">
        <f>IF(tbl_raw_data[[#This Row],[time_taken_in_min]]&lt;=settings!$D$2,"SLA_MET","SLA_NOT_MET")</f>
        <v>SLA_MET</v>
      </c>
    </row>
    <row r="1635" spans="1:17" x14ac:dyDescent="0.3">
      <c r="A1635" s="5" t="s">
        <v>2598</v>
      </c>
      <c r="B1635" s="36">
        <v>45144.447766203702</v>
      </c>
      <c r="C1635" s="39">
        <v>45144.453287037039</v>
      </c>
      <c r="D1635" s="8" t="s">
        <v>47</v>
      </c>
      <c r="E1635" s="8" t="s">
        <v>11</v>
      </c>
      <c r="F1635" s="8" t="s">
        <v>19</v>
      </c>
      <c r="G1635" s="8" t="s">
        <v>208</v>
      </c>
      <c r="H1635" s="84" t="str">
        <f t="shared" si="25"/>
        <v>Reason Unknown</v>
      </c>
      <c r="I1635" s="63">
        <f>(tbl_raw_data[[#This Row],[Date Actioned]])-(tbl_raw_data[[#This Row],[Date Tagged]])</f>
        <v>5.5208333360496908E-3</v>
      </c>
      <c r="J1635" s="66">
        <f>HOUR(tbl_raw_data[[#This Row],[time_taken]])*60+MINUTE(tbl_raw_data[[#This Row],[time_taken]])+SECOND(tbl_raw_data[[#This Row],[time_taken]])/60</f>
        <v>7.95</v>
      </c>
      <c r="K1635" s="68">
        <f>DATE(YEAR(tbl_raw_data[[#This Row],[Date Actioned]]),MONTH(tbl_raw_data[[#This Row],[Date Actioned]]),DAY(tbl_raw_data[[#This Row],[Date Actioned]]))</f>
        <v>45144</v>
      </c>
      <c r="L1635" s="65" t="str">
        <f>UPPER(TEXT(tbl_raw_data[[#This Row],[updated_date]],"MMMM"))</f>
        <v>AUGUST</v>
      </c>
      <c r="M1635" s="65" t="str">
        <f>"WEEK "&amp;IF(ROUNDUP(DAY(tbl_raw_data[[#This Row],[updated_date]])/7,0)=5,4,ROUNDUP(DAY(tbl_raw_data[[#This Row],[updated_date]])/7,0))</f>
        <v>WEEK 1</v>
      </c>
      <c r="N1635" s="71" t="str">
        <f>UPPER(VLOOKUP(tbl_raw_data[[#This Row],[Analyst]],settings!$A$1:$B$15,2,0))</f>
        <v>NAVED</v>
      </c>
      <c r="O1635" s="71" t="str">
        <f>TRIM(UPPER(tbl_raw_data[[#This Row],[Outcome]]))</f>
        <v>WITHDRAW</v>
      </c>
      <c r="P1635" s="71" t="str">
        <f>TRIM(UPPER(tbl_raw_data[[#This Row],[Queue Name]]))</f>
        <v>CONSUMER EXISTING</v>
      </c>
      <c r="Q1635" s="71" t="str">
        <f>IF(tbl_raw_data[[#This Row],[time_taken_in_min]]&lt;=settings!$D$2,"SLA_MET","SLA_NOT_MET")</f>
        <v>SLA_MET</v>
      </c>
    </row>
    <row r="1636" spans="1:17" x14ac:dyDescent="0.3">
      <c r="A1636" s="7" t="s">
        <v>2599</v>
      </c>
      <c r="B1636" s="34">
        <v>45144.448414351849</v>
      </c>
      <c r="C1636" s="35">
        <v>45144.452997685185</v>
      </c>
      <c r="D1636" s="2" t="s">
        <v>47</v>
      </c>
      <c r="E1636" s="2" t="s">
        <v>18</v>
      </c>
      <c r="F1636" s="2" t="s">
        <v>206</v>
      </c>
      <c r="G1636" s="2" t="s">
        <v>336</v>
      </c>
      <c r="H1636" s="84" t="str">
        <f t="shared" si="25"/>
        <v>Incomplete Details</v>
      </c>
      <c r="I1636" s="63">
        <f>(tbl_raw_data[[#This Row],[Date Actioned]])-(tbl_raw_data[[#This Row],[Date Tagged]])</f>
        <v>4.5833333351765759E-3</v>
      </c>
      <c r="J1636" s="66">
        <f>HOUR(tbl_raw_data[[#This Row],[time_taken]])*60+MINUTE(tbl_raw_data[[#This Row],[time_taken]])+SECOND(tbl_raw_data[[#This Row],[time_taken]])/60</f>
        <v>6.6</v>
      </c>
      <c r="K1636" s="68">
        <f>DATE(YEAR(tbl_raw_data[[#This Row],[Date Actioned]]),MONTH(tbl_raw_data[[#This Row],[Date Actioned]]),DAY(tbl_raw_data[[#This Row],[Date Actioned]]))</f>
        <v>45144</v>
      </c>
      <c r="L1636" s="65" t="str">
        <f>UPPER(TEXT(tbl_raw_data[[#This Row],[updated_date]],"MMMM"))</f>
        <v>AUGUST</v>
      </c>
      <c r="M1636" s="65" t="str">
        <f>"WEEK "&amp;IF(ROUNDUP(DAY(tbl_raw_data[[#This Row],[updated_date]])/7,0)=5,4,ROUNDUP(DAY(tbl_raw_data[[#This Row],[updated_date]])/7,0))</f>
        <v>WEEK 1</v>
      </c>
      <c r="N1636" s="71" t="str">
        <f>UPPER(VLOOKUP(tbl_raw_data[[#This Row],[Analyst]],settings!$A$1:$B$15,2,0))</f>
        <v>HARDIK</v>
      </c>
      <c r="O1636" s="71" t="str">
        <f>TRIM(UPPER(tbl_raw_data[[#This Row],[Outcome]]))</f>
        <v>WITHDRAW</v>
      </c>
      <c r="P1636" s="71" t="str">
        <f>TRIM(UPPER(tbl_raw_data[[#This Row],[Queue Name]]))</f>
        <v>CONSUMER PRE BUREAU</v>
      </c>
      <c r="Q1636" s="71" t="str">
        <f>IF(tbl_raw_data[[#This Row],[time_taken_in_min]]&lt;=settings!$D$2,"SLA_MET","SLA_NOT_MET")</f>
        <v>SLA_MET</v>
      </c>
    </row>
    <row r="1637" spans="1:17" x14ac:dyDescent="0.3">
      <c r="A1637" s="1" t="s">
        <v>2600</v>
      </c>
      <c r="B1637" s="36">
        <v>45144.452280092592</v>
      </c>
      <c r="C1637" s="39">
        <v>45144.456886574073</v>
      </c>
      <c r="D1637" s="8" t="s">
        <v>47</v>
      </c>
      <c r="E1637" s="8" t="s">
        <v>11</v>
      </c>
      <c r="F1637" s="8" t="s">
        <v>21</v>
      </c>
      <c r="G1637" s="8" t="s">
        <v>34</v>
      </c>
      <c r="H1637" s="84" t="str">
        <f t="shared" si="25"/>
        <v>Overdue Bill</v>
      </c>
      <c r="I1637" s="63">
        <f>(tbl_raw_data[[#This Row],[Date Actioned]])-(tbl_raw_data[[#This Row],[Date Tagged]])</f>
        <v>4.6064814814599231E-3</v>
      </c>
      <c r="J1637" s="66">
        <f>HOUR(tbl_raw_data[[#This Row],[time_taken]])*60+MINUTE(tbl_raw_data[[#This Row],[time_taken]])+SECOND(tbl_raw_data[[#This Row],[time_taken]])/60</f>
        <v>6.6333333333333329</v>
      </c>
      <c r="K1637" s="68">
        <f>DATE(YEAR(tbl_raw_data[[#This Row],[Date Actioned]]),MONTH(tbl_raw_data[[#This Row],[Date Actioned]]),DAY(tbl_raw_data[[#This Row],[Date Actioned]]))</f>
        <v>45144</v>
      </c>
      <c r="L1637" s="65" t="str">
        <f>UPPER(TEXT(tbl_raw_data[[#This Row],[updated_date]],"MMMM"))</f>
        <v>AUGUST</v>
      </c>
      <c r="M1637" s="65" t="str">
        <f>"WEEK "&amp;IF(ROUNDUP(DAY(tbl_raw_data[[#This Row],[updated_date]])/7,0)=5,4,ROUNDUP(DAY(tbl_raw_data[[#This Row],[updated_date]])/7,0))</f>
        <v>WEEK 1</v>
      </c>
      <c r="N1637" s="71" t="str">
        <f>UPPER(VLOOKUP(tbl_raw_data[[#This Row],[Analyst]],settings!$A$1:$B$15,2,0))</f>
        <v>SHAHID</v>
      </c>
      <c r="O1637" s="71" t="str">
        <f>TRIM(UPPER(tbl_raw_data[[#This Row],[Outcome]]))</f>
        <v>WITHDRAW</v>
      </c>
      <c r="P1637" s="71" t="str">
        <f>TRIM(UPPER(tbl_raw_data[[#This Row],[Queue Name]]))</f>
        <v>CONSUMER EXISTING</v>
      </c>
      <c r="Q1637" s="71" t="str">
        <f>IF(tbl_raw_data[[#This Row],[time_taken_in_min]]&lt;=settings!$D$2,"SLA_MET","SLA_NOT_MET")</f>
        <v>SLA_MET</v>
      </c>
    </row>
    <row r="1638" spans="1:17" x14ac:dyDescent="0.3">
      <c r="A1638" s="5" t="s">
        <v>2601</v>
      </c>
      <c r="B1638" s="34">
        <v>45144.461365740739</v>
      </c>
      <c r="C1638" s="35">
        <v>45144.468368055554</v>
      </c>
      <c r="D1638" s="2" t="s">
        <v>47</v>
      </c>
      <c r="E1638" s="2" t="s">
        <v>18</v>
      </c>
      <c r="F1638" s="2" t="s">
        <v>22</v>
      </c>
      <c r="G1638" s="2" t="s">
        <v>67</v>
      </c>
      <c r="H1638" s="84" t="str">
        <f t="shared" si="25"/>
        <v>Incomplete Details</v>
      </c>
      <c r="I1638" s="63">
        <f>(tbl_raw_data[[#This Row],[Date Actioned]])-(tbl_raw_data[[#This Row],[Date Tagged]])</f>
        <v>7.0023148145992309E-3</v>
      </c>
      <c r="J1638" s="66">
        <f>HOUR(tbl_raw_data[[#This Row],[time_taken]])*60+MINUTE(tbl_raw_data[[#This Row],[time_taken]])+SECOND(tbl_raw_data[[#This Row],[time_taken]])/60</f>
        <v>10.083333333333334</v>
      </c>
      <c r="K1638" s="68">
        <f>DATE(YEAR(tbl_raw_data[[#This Row],[Date Actioned]]),MONTH(tbl_raw_data[[#This Row],[Date Actioned]]),DAY(tbl_raw_data[[#This Row],[Date Actioned]]))</f>
        <v>45144</v>
      </c>
      <c r="L1638" s="65" t="str">
        <f>UPPER(TEXT(tbl_raw_data[[#This Row],[updated_date]],"MMMM"))</f>
        <v>AUGUST</v>
      </c>
      <c r="M1638" s="65" t="str">
        <f>"WEEK "&amp;IF(ROUNDUP(DAY(tbl_raw_data[[#This Row],[updated_date]])/7,0)=5,4,ROUNDUP(DAY(tbl_raw_data[[#This Row],[updated_date]])/7,0))</f>
        <v>WEEK 1</v>
      </c>
      <c r="N1638" s="71" t="str">
        <f>UPPER(VLOOKUP(tbl_raw_data[[#This Row],[Analyst]],settings!$A$1:$B$15,2,0))</f>
        <v>ROHAN</v>
      </c>
      <c r="O1638" s="71" t="str">
        <f>TRIM(UPPER(tbl_raw_data[[#This Row],[Outcome]]))</f>
        <v>WITHDRAW</v>
      </c>
      <c r="P1638" s="71" t="str">
        <f>TRIM(UPPER(tbl_raw_data[[#This Row],[Queue Name]]))</f>
        <v>CONSUMER PRE BUREAU</v>
      </c>
      <c r="Q1638" s="71" t="str">
        <f>IF(tbl_raw_data[[#This Row],[time_taken_in_min]]&lt;=settings!$D$2,"SLA_MET","SLA_NOT_MET")</f>
        <v>SLA_MET</v>
      </c>
    </row>
    <row r="1639" spans="1:17" x14ac:dyDescent="0.3">
      <c r="A1639" s="7" t="s">
        <v>2602</v>
      </c>
      <c r="B1639" s="36">
        <v>45144.462858796294</v>
      </c>
      <c r="C1639" s="39">
        <v>45144.471898148149</v>
      </c>
      <c r="D1639" s="8" t="s">
        <v>47</v>
      </c>
      <c r="E1639" s="8" t="s">
        <v>11</v>
      </c>
      <c r="F1639" s="8" t="s">
        <v>24</v>
      </c>
      <c r="G1639" s="8" t="s">
        <v>83</v>
      </c>
      <c r="H1639" s="84" t="str">
        <f t="shared" si="25"/>
        <v>Incomplete Details</v>
      </c>
      <c r="I1639" s="63">
        <f>(tbl_raw_data[[#This Row],[Date Actioned]])-(tbl_raw_data[[#This Row],[Date Tagged]])</f>
        <v>9.0393518548808061E-3</v>
      </c>
      <c r="J1639" s="66">
        <f>HOUR(tbl_raw_data[[#This Row],[time_taken]])*60+MINUTE(tbl_raw_data[[#This Row],[time_taken]])+SECOND(tbl_raw_data[[#This Row],[time_taken]])/60</f>
        <v>13.016666666666667</v>
      </c>
      <c r="K1639" s="68">
        <f>DATE(YEAR(tbl_raw_data[[#This Row],[Date Actioned]]),MONTH(tbl_raw_data[[#This Row],[Date Actioned]]),DAY(tbl_raw_data[[#This Row],[Date Actioned]]))</f>
        <v>45144</v>
      </c>
      <c r="L1639" s="65" t="str">
        <f>UPPER(TEXT(tbl_raw_data[[#This Row],[updated_date]],"MMMM"))</f>
        <v>AUGUST</v>
      </c>
      <c r="M1639" s="65" t="str">
        <f>"WEEK "&amp;IF(ROUNDUP(DAY(tbl_raw_data[[#This Row],[updated_date]])/7,0)=5,4,ROUNDUP(DAY(tbl_raw_data[[#This Row],[updated_date]])/7,0))</f>
        <v>WEEK 1</v>
      </c>
      <c r="N1639" s="71" t="str">
        <f>UPPER(VLOOKUP(tbl_raw_data[[#This Row],[Analyst]],settings!$A$1:$B$15,2,0))</f>
        <v>SAM</v>
      </c>
      <c r="O1639" s="71" t="str">
        <f>TRIM(UPPER(tbl_raw_data[[#This Row],[Outcome]]))</f>
        <v>WITHDRAW</v>
      </c>
      <c r="P1639" s="71" t="str">
        <f>TRIM(UPPER(tbl_raw_data[[#This Row],[Queue Name]]))</f>
        <v>CONSUMER EXISTING</v>
      </c>
      <c r="Q1639" s="71" t="str">
        <f>IF(tbl_raw_data[[#This Row],[time_taken_in_min]]&lt;=settings!$D$2,"SLA_MET","SLA_NOT_MET")</f>
        <v>SLA_MET</v>
      </c>
    </row>
    <row r="1640" spans="1:17" x14ac:dyDescent="0.3">
      <c r="A1640" s="1" t="s">
        <v>2603</v>
      </c>
      <c r="B1640" s="34">
        <v>45144.466249999998</v>
      </c>
      <c r="C1640" s="35">
        <v>45144.473541666666</v>
      </c>
      <c r="D1640" s="2" t="s">
        <v>55</v>
      </c>
      <c r="E1640" s="3" t="s">
        <v>8</v>
      </c>
      <c r="F1640" s="2" t="s">
        <v>14</v>
      </c>
      <c r="G1640" s="4"/>
      <c r="H1640" s="84" t="str">
        <f t="shared" si="25"/>
        <v>Reason Unknown</v>
      </c>
      <c r="I1640" s="63">
        <f>(tbl_raw_data[[#This Row],[Date Actioned]])-(tbl_raw_data[[#This Row],[Date Tagged]])</f>
        <v>7.291666668606922E-3</v>
      </c>
      <c r="J1640" s="66">
        <f>HOUR(tbl_raw_data[[#This Row],[time_taken]])*60+MINUTE(tbl_raw_data[[#This Row],[time_taken]])+SECOND(tbl_raw_data[[#This Row],[time_taken]])/60</f>
        <v>10.5</v>
      </c>
      <c r="K1640" s="68">
        <f>DATE(YEAR(tbl_raw_data[[#This Row],[Date Actioned]]),MONTH(tbl_raw_data[[#This Row],[Date Actioned]]),DAY(tbl_raw_data[[#This Row],[Date Actioned]]))</f>
        <v>45144</v>
      </c>
      <c r="L1640" s="65" t="str">
        <f>UPPER(TEXT(tbl_raw_data[[#This Row],[updated_date]],"MMMM"))</f>
        <v>AUGUST</v>
      </c>
      <c r="M1640" s="65" t="str">
        <f>"WEEK "&amp;IF(ROUNDUP(DAY(tbl_raw_data[[#This Row],[updated_date]])/7,0)=5,4,ROUNDUP(DAY(tbl_raw_data[[#This Row],[updated_date]])/7,0))</f>
        <v>WEEK 1</v>
      </c>
      <c r="N1640" s="71" t="str">
        <f>UPPER(VLOOKUP(tbl_raw_data[[#This Row],[Analyst]],settings!$A$1:$B$15,2,0))</f>
        <v>CAMROON</v>
      </c>
      <c r="O1640" s="71" t="str">
        <f>TRIM(UPPER(tbl_raw_data[[#This Row],[Outcome]]))</f>
        <v>WITHDRAW</v>
      </c>
      <c r="P1640" s="71" t="str">
        <f>TRIM(UPPER(tbl_raw_data[[#This Row],[Queue Name]]))</f>
        <v>CONSUMER POST BUREAU</v>
      </c>
      <c r="Q1640" s="71" t="str">
        <f>IF(tbl_raw_data[[#This Row],[time_taken_in_min]]&lt;=settings!$D$2,"SLA_MET","SLA_NOT_MET")</f>
        <v>SLA_MET</v>
      </c>
    </row>
    <row r="1641" spans="1:17" x14ac:dyDescent="0.3">
      <c r="A1641" s="5" t="s">
        <v>2604</v>
      </c>
      <c r="B1641" s="36">
        <v>45144.466678240744</v>
      </c>
      <c r="C1641" s="39">
        <v>45144.472997685189</v>
      </c>
      <c r="D1641" s="8" t="s">
        <v>47</v>
      </c>
      <c r="E1641" s="8" t="s">
        <v>8</v>
      </c>
      <c r="F1641" s="8" t="s">
        <v>19</v>
      </c>
      <c r="G1641" s="8" t="s">
        <v>337</v>
      </c>
      <c r="H1641" s="84" t="str">
        <f t="shared" si="25"/>
        <v>Incorrect Details</v>
      </c>
      <c r="I1641" s="63">
        <f>(tbl_raw_data[[#This Row],[Date Actioned]])-(tbl_raw_data[[#This Row],[Date Tagged]])</f>
        <v>6.3194444446708076E-3</v>
      </c>
      <c r="J1641" s="66">
        <f>HOUR(tbl_raw_data[[#This Row],[time_taken]])*60+MINUTE(tbl_raw_data[[#This Row],[time_taken]])+SECOND(tbl_raw_data[[#This Row],[time_taken]])/60</f>
        <v>9.1</v>
      </c>
      <c r="K1641" s="68">
        <f>DATE(YEAR(tbl_raw_data[[#This Row],[Date Actioned]]),MONTH(tbl_raw_data[[#This Row],[Date Actioned]]),DAY(tbl_raw_data[[#This Row],[Date Actioned]]))</f>
        <v>45144</v>
      </c>
      <c r="L1641" s="65" t="str">
        <f>UPPER(TEXT(tbl_raw_data[[#This Row],[updated_date]],"MMMM"))</f>
        <v>AUGUST</v>
      </c>
      <c r="M1641" s="65" t="str">
        <f>"WEEK "&amp;IF(ROUNDUP(DAY(tbl_raw_data[[#This Row],[updated_date]])/7,0)=5,4,ROUNDUP(DAY(tbl_raw_data[[#This Row],[updated_date]])/7,0))</f>
        <v>WEEK 1</v>
      </c>
      <c r="N1641" s="71" t="str">
        <f>UPPER(VLOOKUP(tbl_raw_data[[#This Row],[Analyst]],settings!$A$1:$B$15,2,0))</f>
        <v>NAVED</v>
      </c>
      <c r="O1641" s="71" t="str">
        <f>TRIM(UPPER(tbl_raw_data[[#This Row],[Outcome]]))</f>
        <v>WITHDRAW</v>
      </c>
      <c r="P1641" s="71" t="str">
        <f>TRIM(UPPER(tbl_raw_data[[#This Row],[Queue Name]]))</f>
        <v>CONSUMER POST BUREAU</v>
      </c>
      <c r="Q1641" s="71" t="str">
        <f>IF(tbl_raw_data[[#This Row],[time_taken_in_min]]&lt;=settings!$D$2,"SLA_MET","SLA_NOT_MET")</f>
        <v>SLA_MET</v>
      </c>
    </row>
    <row r="1642" spans="1:17" x14ac:dyDescent="0.3">
      <c r="A1642" s="7" t="s">
        <v>2605</v>
      </c>
      <c r="B1642" s="34">
        <v>45144.475636574076</v>
      </c>
      <c r="C1642" s="35">
        <v>45144.480439814812</v>
      </c>
      <c r="D1642" s="2" t="s">
        <v>47</v>
      </c>
      <c r="E1642" s="2" t="s">
        <v>11</v>
      </c>
      <c r="F1642" s="2" t="s">
        <v>25</v>
      </c>
      <c r="G1642" s="2" t="s">
        <v>338</v>
      </c>
      <c r="H1642" s="84" t="str">
        <f t="shared" si="25"/>
        <v>Incorrect Queue</v>
      </c>
      <c r="I1642" s="63">
        <f>(tbl_raw_data[[#This Row],[Date Actioned]])-(tbl_raw_data[[#This Row],[Date Tagged]])</f>
        <v>4.8032407357823104E-3</v>
      </c>
      <c r="J1642" s="66">
        <f>HOUR(tbl_raw_data[[#This Row],[time_taken]])*60+MINUTE(tbl_raw_data[[#This Row],[time_taken]])+SECOND(tbl_raw_data[[#This Row],[time_taken]])/60</f>
        <v>6.916666666666667</v>
      </c>
      <c r="K1642" s="68">
        <f>DATE(YEAR(tbl_raw_data[[#This Row],[Date Actioned]]),MONTH(tbl_raw_data[[#This Row],[Date Actioned]]),DAY(tbl_raw_data[[#This Row],[Date Actioned]]))</f>
        <v>45144</v>
      </c>
      <c r="L1642" s="65" t="str">
        <f>UPPER(TEXT(tbl_raw_data[[#This Row],[updated_date]],"MMMM"))</f>
        <v>AUGUST</v>
      </c>
      <c r="M1642" s="65" t="str">
        <f>"WEEK "&amp;IF(ROUNDUP(DAY(tbl_raw_data[[#This Row],[updated_date]])/7,0)=5,4,ROUNDUP(DAY(tbl_raw_data[[#This Row],[updated_date]])/7,0))</f>
        <v>WEEK 1</v>
      </c>
      <c r="N1642" s="71" t="str">
        <f>UPPER(VLOOKUP(tbl_raw_data[[#This Row],[Analyst]],settings!$A$1:$B$15,2,0))</f>
        <v>ASIF</v>
      </c>
      <c r="O1642" s="71" t="str">
        <f>TRIM(UPPER(tbl_raw_data[[#This Row],[Outcome]]))</f>
        <v>WITHDRAW</v>
      </c>
      <c r="P1642" s="71" t="str">
        <f>TRIM(UPPER(tbl_raw_data[[#This Row],[Queue Name]]))</f>
        <v>CONSUMER EXISTING</v>
      </c>
      <c r="Q1642" s="71" t="str">
        <f>IF(tbl_raw_data[[#This Row],[time_taken_in_min]]&lt;=settings!$D$2,"SLA_MET","SLA_NOT_MET")</f>
        <v>SLA_MET</v>
      </c>
    </row>
    <row r="1643" spans="1:17" x14ac:dyDescent="0.3">
      <c r="A1643" s="1" t="s">
        <v>2606</v>
      </c>
      <c r="B1643" s="36">
        <v>45144.490277777775</v>
      </c>
      <c r="C1643" s="39">
        <v>45144.494756944441</v>
      </c>
      <c r="D1643" s="8" t="s">
        <v>47</v>
      </c>
      <c r="E1643" s="8" t="s">
        <v>11</v>
      </c>
      <c r="F1643" s="8" t="s">
        <v>206</v>
      </c>
      <c r="G1643" s="8" t="s">
        <v>339</v>
      </c>
      <c r="H1643" s="84" t="str">
        <f t="shared" si="25"/>
        <v>Incorrect Queue</v>
      </c>
      <c r="I1643" s="63">
        <f>(tbl_raw_data[[#This Row],[Date Actioned]])-(tbl_raw_data[[#This Row],[Date Tagged]])</f>
        <v>4.4791666659875773E-3</v>
      </c>
      <c r="J1643" s="66">
        <f>HOUR(tbl_raw_data[[#This Row],[time_taken]])*60+MINUTE(tbl_raw_data[[#This Row],[time_taken]])+SECOND(tbl_raw_data[[#This Row],[time_taken]])/60</f>
        <v>6.45</v>
      </c>
      <c r="K1643" s="68">
        <f>DATE(YEAR(tbl_raw_data[[#This Row],[Date Actioned]]),MONTH(tbl_raw_data[[#This Row],[Date Actioned]]),DAY(tbl_raw_data[[#This Row],[Date Actioned]]))</f>
        <v>45144</v>
      </c>
      <c r="L1643" s="65" t="str">
        <f>UPPER(TEXT(tbl_raw_data[[#This Row],[updated_date]],"MMMM"))</f>
        <v>AUGUST</v>
      </c>
      <c r="M1643" s="65" t="str">
        <f>"WEEK "&amp;IF(ROUNDUP(DAY(tbl_raw_data[[#This Row],[updated_date]])/7,0)=5,4,ROUNDUP(DAY(tbl_raw_data[[#This Row],[updated_date]])/7,0))</f>
        <v>WEEK 1</v>
      </c>
      <c r="N1643" s="71" t="str">
        <f>UPPER(VLOOKUP(tbl_raw_data[[#This Row],[Analyst]],settings!$A$1:$B$15,2,0))</f>
        <v>HARDIK</v>
      </c>
      <c r="O1643" s="71" t="str">
        <f>TRIM(UPPER(tbl_raw_data[[#This Row],[Outcome]]))</f>
        <v>WITHDRAW</v>
      </c>
      <c r="P1643" s="71" t="str">
        <f>TRIM(UPPER(tbl_raw_data[[#This Row],[Queue Name]]))</f>
        <v>CONSUMER EXISTING</v>
      </c>
      <c r="Q1643" s="71" t="str">
        <f>IF(tbl_raw_data[[#This Row],[time_taken_in_min]]&lt;=settings!$D$2,"SLA_MET","SLA_NOT_MET")</f>
        <v>SLA_MET</v>
      </c>
    </row>
    <row r="1644" spans="1:17" x14ac:dyDescent="0.3">
      <c r="A1644" s="5" t="s">
        <v>2607</v>
      </c>
      <c r="B1644" s="34">
        <v>45144.503472222219</v>
      </c>
      <c r="C1644" s="35">
        <v>45144.512476851851</v>
      </c>
      <c r="D1644" s="2" t="s">
        <v>47</v>
      </c>
      <c r="E1644" s="2" t="s">
        <v>8</v>
      </c>
      <c r="F1644" s="2" t="s">
        <v>206</v>
      </c>
      <c r="G1644" s="2" t="s">
        <v>233</v>
      </c>
      <c r="H1644" s="84" t="str">
        <f t="shared" si="25"/>
        <v>Incomplete Details</v>
      </c>
      <c r="I1644" s="63">
        <f>(tbl_raw_data[[#This Row],[Date Actioned]])-(tbl_raw_data[[#This Row],[Date Tagged]])</f>
        <v>9.0046296318178065E-3</v>
      </c>
      <c r="J1644" s="66">
        <f>HOUR(tbl_raw_data[[#This Row],[time_taken]])*60+MINUTE(tbl_raw_data[[#This Row],[time_taken]])+SECOND(tbl_raw_data[[#This Row],[time_taken]])/60</f>
        <v>12.966666666666667</v>
      </c>
      <c r="K1644" s="68">
        <f>DATE(YEAR(tbl_raw_data[[#This Row],[Date Actioned]]),MONTH(tbl_raw_data[[#This Row],[Date Actioned]]),DAY(tbl_raw_data[[#This Row],[Date Actioned]]))</f>
        <v>45144</v>
      </c>
      <c r="L1644" s="65" t="str">
        <f>UPPER(TEXT(tbl_raw_data[[#This Row],[updated_date]],"MMMM"))</f>
        <v>AUGUST</v>
      </c>
      <c r="M1644" s="65" t="str">
        <f>"WEEK "&amp;IF(ROUNDUP(DAY(tbl_raw_data[[#This Row],[updated_date]])/7,0)=5,4,ROUNDUP(DAY(tbl_raw_data[[#This Row],[updated_date]])/7,0))</f>
        <v>WEEK 1</v>
      </c>
      <c r="N1644" s="71" t="str">
        <f>UPPER(VLOOKUP(tbl_raw_data[[#This Row],[Analyst]],settings!$A$1:$B$15,2,0))</f>
        <v>HARDIK</v>
      </c>
      <c r="O1644" s="71" t="str">
        <f>TRIM(UPPER(tbl_raw_data[[#This Row],[Outcome]]))</f>
        <v>WITHDRAW</v>
      </c>
      <c r="P1644" s="71" t="str">
        <f>TRIM(UPPER(tbl_raw_data[[#This Row],[Queue Name]]))</f>
        <v>CONSUMER POST BUREAU</v>
      </c>
      <c r="Q1644" s="71" t="str">
        <f>IF(tbl_raw_data[[#This Row],[time_taken_in_min]]&lt;=settings!$D$2,"SLA_MET","SLA_NOT_MET")</f>
        <v>SLA_MET</v>
      </c>
    </row>
    <row r="1645" spans="1:17" x14ac:dyDescent="0.3">
      <c r="A1645" s="7" t="s">
        <v>2608</v>
      </c>
      <c r="B1645" s="36">
        <v>45144.522083333337</v>
      </c>
      <c r="C1645" s="39">
        <v>45144.528368055559</v>
      </c>
      <c r="D1645" s="8" t="s">
        <v>47</v>
      </c>
      <c r="E1645" s="8" t="s">
        <v>18</v>
      </c>
      <c r="F1645" s="8" t="s">
        <v>25</v>
      </c>
      <c r="G1645" s="8" t="s">
        <v>340</v>
      </c>
      <c r="H1645" s="84" t="str">
        <f t="shared" si="25"/>
        <v>Overdue Bill</v>
      </c>
      <c r="I1645" s="63">
        <f>(tbl_raw_data[[#This Row],[Date Actioned]])-(tbl_raw_data[[#This Row],[Date Tagged]])</f>
        <v>6.284722221607808E-3</v>
      </c>
      <c r="J1645" s="66">
        <f>HOUR(tbl_raw_data[[#This Row],[time_taken]])*60+MINUTE(tbl_raw_data[[#This Row],[time_taken]])+SECOND(tbl_raw_data[[#This Row],[time_taken]])/60</f>
        <v>9.0500000000000007</v>
      </c>
      <c r="K1645" s="68">
        <f>DATE(YEAR(tbl_raw_data[[#This Row],[Date Actioned]]),MONTH(tbl_raw_data[[#This Row],[Date Actioned]]),DAY(tbl_raw_data[[#This Row],[Date Actioned]]))</f>
        <v>45144</v>
      </c>
      <c r="L1645" s="65" t="str">
        <f>UPPER(TEXT(tbl_raw_data[[#This Row],[updated_date]],"MMMM"))</f>
        <v>AUGUST</v>
      </c>
      <c r="M1645" s="65" t="str">
        <f>"WEEK "&amp;IF(ROUNDUP(DAY(tbl_raw_data[[#This Row],[updated_date]])/7,0)=5,4,ROUNDUP(DAY(tbl_raw_data[[#This Row],[updated_date]])/7,0))</f>
        <v>WEEK 1</v>
      </c>
      <c r="N1645" s="71" t="str">
        <f>UPPER(VLOOKUP(tbl_raw_data[[#This Row],[Analyst]],settings!$A$1:$B$15,2,0))</f>
        <v>ASIF</v>
      </c>
      <c r="O1645" s="71" t="str">
        <f>TRIM(UPPER(tbl_raw_data[[#This Row],[Outcome]]))</f>
        <v>WITHDRAW</v>
      </c>
      <c r="P1645" s="71" t="str">
        <f>TRIM(UPPER(tbl_raw_data[[#This Row],[Queue Name]]))</f>
        <v>CONSUMER PRE BUREAU</v>
      </c>
      <c r="Q1645" s="71" t="str">
        <f>IF(tbl_raw_data[[#This Row],[time_taken_in_min]]&lt;=settings!$D$2,"SLA_MET","SLA_NOT_MET")</f>
        <v>SLA_MET</v>
      </c>
    </row>
    <row r="1646" spans="1:17" x14ac:dyDescent="0.3">
      <c r="A1646" s="1" t="s">
        <v>2609</v>
      </c>
      <c r="B1646" s="34">
        <v>45144.525046296294</v>
      </c>
      <c r="C1646" s="35">
        <v>45144.530532407407</v>
      </c>
      <c r="D1646" s="2" t="s">
        <v>47</v>
      </c>
      <c r="E1646" s="2" t="s">
        <v>11</v>
      </c>
      <c r="F1646" s="2" t="s">
        <v>19</v>
      </c>
      <c r="G1646" s="2" t="s">
        <v>341</v>
      </c>
      <c r="H1646" s="84" t="str">
        <f t="shared" si="25"/>
        <v>Overdue Bill</v>
      </c>
      <c r="I1646" s="63">
        <f>(tbl_raw_data[[#This Row],[Date Actioned]])-(tbl_raw_data[[#This Row],[Date Tagged]])</f>
        <v>5.4861111129866913E-3</v>
      </c>
      <c r="J1646" s="66">
        <f>HOUR(tbl_raw_data[[#This Row],[time_taken]])*60+MINUTE(tbl_raw_data[[#This Row],[time_taken]])+SECOND(tbl_raw_data[[#This Row],[time_taken]])/60</f>
        <v>7.9</v>
      </c>
      <c r="K1646" s="68">
        <f>DATE(YEAR(tbl_raw_data[[#This Row],[Date Actioned]]),MONTH(tbl_raw_data[[#This Row],[Date Actioned]]),DAY(tbl_raw_data[[#This Row],[Date Actioned]]))</f>
        <v>45144</v>
      </c>
      <c r="L1646" s="65" t="str">
        <f>UPPER(TEXT(tbl_raw_data[[#This Row],[updated_date]],"MMMM"))</f>
        <v>AUGUST</v>
      </c>
      <c r="M1646" s="65" t="str">
        <f>"WEEK "&amp;IF(ROUNDUP(DAY(tbl_raw_data[[#This Row],[updated_date]])/7,0)=5,4,ROUNDUP(DAY(tbl_raw_data[[#This Row],[updated_date]])/7,0))</f>
        <v>WEEK 1</v>
      </c>
      <c r="N1646" s="71" t="str">
        <f>UPPER(VLOOKUP(tbl_raw_data[[#This Row],[Analyst]],settings!$A$1:$B$15,2,0))</f>
        <v>NAVED</v>
      </c>
      <c r="O1646" s="71" t="str">
        <f>TRIM(UPPER(tbl_raw_data[[#This Row],[Outcome]]))</f>
        <v>WITHDRAW</v>
      </c>
      <c r="P1646" s="71" t="str">
        <f>TRIM(UPPER(tbl_raw_data[[#This Row],[Queue Name]]))</f>
        <v>CONSUMER EXISTING</v>
      </c>
      <c r="Q1646" s="71" t="str">
        <f>IF(tbl_raw_data[[#This Row],[time_taken_in_min]]&lt;=settings!$D$2,"SLA_MET","SLA_NOT_MET")</f>
        <v>SLA_MET</v>
      </c>
    </row>
    <row r="1647" spans="1:17" x14ac:dyDescent="0.3">
      <c r="A1647" s="5" t="s">
        <v>2610</v>
      </c>
      <c r="B1647" s="36">
        <v>45144.534849537034</v>
      </c>
      <c r="C1647" s="39">
        <v>45144.539247685185</v>
      </c>
      <c r="D1647" s="8" t="s">
        <v>47</v>
      </c>
      <c r="E1647" s="8" t="s">
        <v>11</v>
      </c>
      <c r="F1647" s="8" t="s">
        <v>22</v>
      </c>
      <c r="G1647" s="8" t="s">
        <v>34</v>
      </c>
      <c r="H1647" s="84" t="str">
        <f t="shared" si="25"/>
        <v>Overdue Bill</v>
      </c>
      <c r="I1647" s="63">
        <f>(tbl_raw_data[[#This Row],[Date Actioned]])-(tbl_raw_data[[#This Row],[Date Tagged]])</f>
        <v>4.3981481503578834E-3</v>
      </c>
      <c r="J1647" s="66">
        <f>HOUR(tbl_raw_data[[#This Row],[time_taken]])*60+MINUTE(tbl_raw_data[[#This Row],[time_taken]])+SECOND(tbl_raw_data[[#This Row],[time_taken]])/60</f>
        <v>6.333333333333333</v>
      </c>
      <c r="K1647" s="68">
        <f>DATE(YEAR(tbl_raw_data[[#This Row],[Date Actioned]]),MONTH(tbl_raw_data[[#This Row],[Date Actioned]]),DAY(tbl_raw_data[[#This Row],[Date Actioned]]))</f>
        <v>45144</v>
      </c>
      <c r="L1647" s="65" t="str">
        <f>UPPER(TEXT(tbl_raw_data[[#This Row],[updated_date]],"MMMM"))</f>
        <v>AUGUST</v>
      </c>
      <c r="M1647" s="65" t="str">
        <f>"WEEK "&amp;IF(ROUNDUP(DAY(tbl_raw_data[[#This Row],[updated_date]])/7,0)=5,4,ROUNDUP(DAY(tbl_raw_data[[#This Row],[updated_date]])/7,0))</f>
        <v>WEEK 1</v>
      </c>
      <c r="N1647" s="71" t="str">
        <f>UPPER(VLOOKUP(tbl_raw_data[[#This Row],[Analyst]],settings!$A$1:$B$15,2,0))</f>
        <v>ROHAN</v>
      </c>
      <c r="O1647" s="71" t="str">
        <f>TRIM(UPPER(tbl_raw_data[[#This Row],[Outcome]]))</f>
        <v>WITHDRAW</v>
      </c>
      <c r="P1647" s="71" t="str">
        <f>TRIM(UPPER(tbl_raw_data[[#This Row],[Queue Name]]))</f>
        <v>CONSUMER EXISTING</v>
      </c>
      <c r="Q1647" s="71" t="str">
        <f>IF(tbl_raw_data[[#This Row],[time_taken_in_min]]&lt;=settings!$D$2,"SLA_MET","SLA_NOT_MET")</f>
        <v>SLA_MET</v>
      </c>
    </row>
    <row r="1648" spans="1:17" x14ac:dyDescent="0.3">
      <c r="A1648" s="7" t="s">
        <v>2611</v>
      </c>
      <c r="B1648" s="34">
        <v>45144.5549537037</v>
      </c>
      <c r="C1648" s="35">
        <v>45144.561782407407</v>
      </c>
      <c r="D1648" s="2" t="s">
        <v>47</v>
      </c>
      <c r="E1648" s="2" t="s">
        <v>11</v>
      </c>
      <c r="F1648" s="2" t="s">
        <v>206</v>
      </c>
      <c r="G1648" s="2" t="s">
        <v>34</v>
      </c>
      <c r="H1648" s="84" t="str">
        <f t="shared" si="25"/>
        <v>Overdue Bill</v>
      </c>
      <c r="I1648" s="63">
        <f>(tbl_raw_data[[#This Row],[Date Actioned]])-(tbl_raw_data[[#This Row],[Date Tagged]])</f>
        <v>6.8287037065601908E-3</v>
      </c>
      <c r="J1648" s="66">
        <f>HOUR(tbl_raw_data[[#This Row],[time_taken]])*60+MINUTE(tbl_raw_data[[#This Row],[time_taken]])+SECOND(tbl_raw_data[[#This Row],[time_taken]])/60</f>
        <v>9.8333333333333339</v>
      </c>
      <c r="K1648" s="68">
        <f>DATE(YEAR(tbl_raw_data[[#This Row],[Date Actioned]]),MONTH(tbl_raw_data[[#This Row],[Date Actioned]]),DAY(tbl_raw_data[[#This Row],[Date Actioned]]))</f>
        <v>45144</v>
      </c>
      <c r="L1648" s="65" t="str">
        <f>UPPER(TEXT(tbl_raw_data[[#This Row],[updated_date]],"MMMM"))</f>
        <v>AUGUST</v>
      </c>
      <c r="M1648" s="65" t="str">
        <f>"WEEK "&amp;IF(ROUNDUP(DAY(tbl_raw_data[[#This Row],[updated_date]])/7,0)=5,4,ROUNDUP(DAY(tbl_raw_data[[#This Row],[updated_date]])/7,0))</f>
        <v>WEEK 1</v>
      </c>
      <c r="N1648" s="71" t="str">
        <f>UPPER(VLOOKUP(tbl_raw_data[[#This Row],[Analyst]],settings!$A$1:$B$15,2,0))</f>
        <v>HARDIK</v>
      </c>
      <c r="O1648" s="71" t="str">
        <f>TRIM(UPPER(tbl_raw_data[[#This Row],[Outcome]]))</f>
        <v>WITHDRAW</v>
      </c>
      <c r="P1648" s="71" t="str">
        <f>TRIM(UPPER(tbl_raw_data[[#This Row],[Queue Name]]))</f>
        <v>CONSUMER EXISTING</v>
      </c>
      <c r="Q1648" s="71" t="str">
        <f>IF(tbl_raw_data[[#This Row],[time_taken_in_min]]&lt;=settings!$D$2,"SLA_MET","SLA_NOT_MET")</f>
        <v>SLA_MET</v>
      </c>
    </row>
    <row r="1649" spans="1:17" x14ac:dyDescent="0.3">
      <c r="A1649" s="1" t="s">
        <v>2612</v>
      </c>
      <c r="B1649" s="36">
        <v>45144.558067129627</v>
      </c>
      <c r="C1649" s="39">
        <v>45144.564108796294</v>
      </c>
      <c r="D1649" s="8" t="s">
        <v>47</v>
      </c>
      <c r="E1649" s="8" t="s">
        <v>18</v>
      </c>
      <c r="F1649" s="8" t="s">
        <v>22</v>
      </c>
      <c r="G1649" s="8" t="s">
        <v>67</v>
      </c>
      <c r="H1649" s="84" t="str">
        <f t="shared" si="25"/>
        <v>Incomplete Details</v>
      </c>
      <c r="I1649" s="63">
        <f>(tbl_raw_data[[#This Row],[Date Actioned]])-(tbl_raw_data[[#This Row],[Date Tagged]])</f>
        <v>6.0416666674427688E-3</v>
      </c>
      <c r="J1649" s="66">
        <f>HOUR(tbl_raw_data[[#This Row],[time_taken]])*60+MINUTE(tbl_raw_data[[#This Row],[time_taken]])+SECOND(tbl_raw_data[[#This Row],[time_taken]])/60</f>
        <v>8.6999999999999993</v>
      </c>
      <c r="K1649" s="68">
        <f>DATE(YEAR(tbl_raw_data[[#This Row],[Date Actioned]]),MONTH(tbl_raw_data[[#This Row],[Date Actioned]]),DAY(tbl_raw_data[[#This Row],[Date Actioned]]))</f>
        <v>45144</v>
      </c>
      <c r="L1649" s="65" t="str">
        <f>UPPER(TEXT(tbl_raw_data[[#This Row],[updated_date]],"MMMM"))</f>
        <v>AUGUST</v>
      </c>
      <c r="M1649" s="65" t="str">
        <f>"WEEK "&amp;IF(ROUNDUP(DAY(tbl_raw_data[[#This Row],[updated_date]])/7,0)=5,4,ROUNDUP(DAY(tbl_raw_data[[#This Row],[updated_date]])/7,0))</f>
        <v>WEEK 1</v>
      </c>
      <c r="N1649" s="71" t="str">
        <f>UPPER(VLOOKUP(tbl_raw_data[[#This Row],[Analyst]],settings!$A$1:$B$15,2,0))</f>
        <v>ROHAN</v>
      </c>
      <c r="O1649" s="71" t="str">
        <f>TRIM(UPPER(tbl_raw_data[[#This Row],[Outcome]]))</f>
        <v>WITHDRAW</v>
      </c>
      <c r="P1649" s="71" t="str">
        <f>TRIM(UPPER(tbl_raw_data[[#This Row],[Queue Name]]))</f>
        <v>CONSUMER PRE BUREAU</v>
      </c>
      <c r="Q1649" s="71" t="str">
        <f>IF(tbl_raw_data[[#This Row],[time_taken_in_min]]&lt;=settings!$D$2,"SLA_MET","SLA_NOT_MET")</f>
        <v>SLA_MET</v>
      </c>
    </row>
    <row r="1650" spans="1:17" x14ac:dyDescent="0.3">
      <c r="A1650" s="5" t="s">
        <v>2613</v>
      </c>
      <c r="B1650" s="34">
        <v>45144.558495370373</v>
      </c>
      <c r="C1650" s="35">
        <v>45144.565243055556</v>
      </c>
      <c r="D1650" s="2" t="s">
        <v>47</v>
      </c>
      <c r="E1650" s="2" t="s">
        <v>11</v>
      </c>
      <c r="F1650" s="2" t="s">
        <v>25</v>
      </c>
      <c r="G1650" s="2" t="s">
        <v>342</v>
      </c>
      <c r="H1650" s="84" t="str">
        <f t="shared" si="25"/>
        <v>Incomplete Details</v>
      </c>
      <c r="I1650" s="63">
        <f>(tbl_raw_data[[#This Row],[Date Actioned]])-(tbl_raw_data[[#This Row],[Date Tagged]])</f>
        <v>6.7476851836545393E-3</v>
      </c>
      <c r="J1650" s="66">
        <f>HOUR(tbl_raw_data[[#This Row],[time_taken]])*60+MINUTE(tbl_raw_data[[#This Row],[time_taken]])+SECOND(tbl_raw_data[[#This Row],[time_taken]])/60</f>
        <v>9.7166666666666668</v>
      </c>
      <c r="K1650" s="68">
        <f>DATE(YEAR(tbl_raw_data[[#This Row],[Date Actioned]]),MONTH(tbl_raw_data[[#This Row],[Date Actioned]]),DAY(tbl_raw_data[[#This Row],[Date Actioned]]))</f>
        <v>45144</v>
      </c>
      <c r="L1650" s="65" t="str">
        <f>UPPER(TEXT(tbl_raw_data[[#This Row],[updated_date]],"MMMM"))</f>
        <v>AUGUST</v>
      </c>
      <c r="M1650" s="65" t="str">
        <f>"WEEK "&amp;IF(ROUNDUP(DAY(tbl_raw_data[[#This Row],[updated_date]])/7,0)=5,4,ROUNDUP(DAY(tbl_raw_data[[#This Row],[updated_date]])/7,0))</f>
        <v>WEEK 1</v>
      </c>
      <c r="N1650" s="71" t="str">
        <f>UPPER(VLOOKUP(tbl_raw_data[[#This Row],[Analyst]],settings!$A$1:$B$15,2,0))</f>
        <v>ASIF</v>
      </c>
      <c r="O1650" s="71" t="str">
        <f>TRIM(UPPER(tbl_raw_data[[#This Row],[Outcome]]))</f>
        <v>WITHDRAW</v>
      </c>
      <c r="P1650" s="71" t="str">
        <f>TRIM(UPPER(tbl_raw_data[[#This Row],[Queue Name]]))</f>
        <v>CONSUMER EXISTING</v>
      </c>
      <c r="Q1650" s="71" t="str">
        <f>IF(tbl_raw_data[[#This Row],[time_taken_in_min]]&lt;=settings!$D$2,"SLA_MET","SLA_NOT_MET")</f>
        <v>SLA_MET</v>
      </c>
    </row>
    <row r="1651" spans="1:17" x14ac:dyDescent="0.3">
      <c r="A1651" s="7" t="s">
        <v>2614</v>
      </c>
      <c r="B1651" s="36">
        <v>45144.561018518521</v>
      </c>
      <c r="C1651" s="39">
        <v>45144.569618055553</v>
      </c>
      <c r="D1651" s="8" t="s">
        <v>47</v>
      </c>
      <c r="E1651" s="8" t="s">
        <v>18</v>
      </c>
      <c r="F1651" s="8" t="s">
        <v>206</v>
      </c>
      <c r="G1651" s="8" t="s">
        <v>343</v>
      </c>
      <c r="H1651" s="84" t="str">
        <f t="shared" si="25"/>
        <v>Duplicate Application</v>
      </c>
      <c r="I1651" s="63">
        <f>(tbl_raw_data[[#This Row],[Date Actioned]])-(tbl_raw_data[[#This Row],[Date Tagged]])</f>
        <v>8.5995370318414643E-3</v>
      </c>
      <c r="J1651" s="66">
        <f>HOUR(tbl_raw_data[[#This Row],[time_taken]])*60+MINUTE(tbl_raw_data[[#This Row],[time_taken]])+SECOND(tbl_raw_data[[#This Row],[time_taken]])/60</f>
        <v>12.383333333333333</v>
      </c>
      <c r="K1651" s="68">
        <f>DATE(YEAR(tbl_raw_data[[#This Row],[Date Actioned]]),MONTH(tbl_raw_data[[#This Row],[Date Actioned]]),DAY(tbl_raw_data[[#This Row],[Date Actioned]]))</f>
        <v>45144</v>
      </c>
      <c r="L1651" s="65" t="str">
        <f>UPPER(TEXT(tbl_raw_data[[#This Row],[updated_date]],"MMMM"))</f>
        <v>AUGUST</v>
      </c>
      <c r="M1651" s="65" t="str">
        <f>"WEEK "&amp;IF(ROUNDUP(DAY(tbl_raw_data[[#This Row],[updated_date]])/7,0)=5,4,ROUNDUP(DAY(tbl_raw_data[[#This Row],[updated_date]])/7,0))</f>
        <v>WEEK 1</v>
      </c>
      <c r="N1651" s="71" t="str">
        <f>UPPER(VLOOKUP(tbl_raw_data[[#This Row],[Analyst]],settings!$A$1:$B$15,2,0))</f>
        <v>HARDIK</v>
      </c>
      <c r="O1651" s="71" t="str">
        <f>TRIM(UPPER(tbl_raw_data[[#This Row],[Outcome]]))</f>
        <v>WITHDRAW</v>
      </c>
      <c r="P1651" s="71" t="str">
        <f>TRIM(UPPER(tbl_raw_data[[#This Row],[Queue Name]]))</f>
        <v>CONSUMER PRE BUREAU</v>
      </c>
      <c r="Q1651" s="71" t="str">
        <f>IF(tbl_raw_data[[#This Row],[time_taken_in_min]]&lt;=settings!$D$2,"SLA_MET","SLA_NOT_MET")</f>
        <v>SLA_MET</v>
      </c>
    </row>
    <row r="1652" spans="1:17" x14ac:dyDescent="0.3">
      <c r="A1652" s="1" t="s">
        <v>2615</v>
      </c>
      <c r="B1652" s="34">
        <v>45144.577037037037</v>
      </c>
      <c r="C1652" s="35">
        <v>45144.579085648147</v>
      </c>
      <c r="D1652" s="2" t="s">
        <v>47</v>
      </c>
      <c r="E1652" s="2" t="s">
        <v>8</v>
      </c>
      <c r="F1652" s="2" t="s">
        <v>24</v>
      </c>
      <c r="G1652" s="2" t="s">
        <v>344</v>
      </c>
      <c r="H1652" s="84" t="str">
        <f t="shared" si="25"/>
        <v>Incorrect Queue</v>
      </c>
      <c r="I1652" s="63">
        <f>(tbl_raw_data[[#This Row],[Date Actioned]])-(tbl_raw_data[[#This Row],[Date Tagged]])</f>
        <v>2.0486111097852699E-3</v>
      </c>
      <c r="J1652" s="66">
        <f>HOUR(tbl_raw_data[[#This Row],[time_taken]])*60+MINUTE(tbl_raw_data[[#This Row],[time_taken]])+SECOND(tbl_raw_data[[#This Row],[time_taken]])/60</f>
        <v>2.95</v>
      </c>
      <c r="K1652" s="68">
        <f>DATE(YEAR(tbl_raw_data[[#This Row],[Date Actioned]]),MONTH(tbl_raw_data[[#This Row],[Date Actioned]]),DAY(tbl_raw_data[[#This Row],[Date Actioned]]))</f>
        <v>45144</v>
      </c>
      <c r="L1652" s="65" t="str">
        <f>UPPER(TEXT(tbl_raw_data[[#This Row],[updated_date]],"MMMM"))</f>
        <v>AUGUST</v>
      </c>
      <c r="M1652" s="65" t="str">
        <f>"WEEK "&amp;IF(ROUNDUP(DAY(tbl_raw_data[[#This Row],[updated_date]])/7,0)=5,4,ROUNDUP(DAY(tbl_raw_data[[#This Row],[updated_date]])/7,0))</f>
        <v>WEEK 1</v>
      </c>
      <c r="N1652" s="71" t="str">
        <f>UPPER(VLOOKUP(tbl_raw_data[[#This Row],[Analyst]],settings!$A$1:$B$15,2,0))</f>
        <v>SAM</v>
      </c>
      <c r="O1652" s="71" t="str">
        <f>TRIM(UPPER(tbl_raw_data[[#This Row],[Outcome]]))</f>
        <v>WITHDRAW</v>
      </c>
      <c r="P1652" s="71" t="str">
        <f>TRIM(UPPER(tbl_raw_data[[#This Row],[Queue Name]]))</f>
        <v>CONSUMER POST BUREAU</v>
      </c>
      <c r="Q1652" s="71" t="str">
        <f>IF(tbl_raw_data[[#This Row],[time_taken_in_min]]&lt;=settings!$D$2,"SLA_MET","SLA_NOT_MET")</f>
        <v>SLA_MET</v>
      </c>
    </row>
    <row r="1653" spans="1:17" x14ac:dyDescent="0.3">
      <c r="A1653" s="5" t="s">
        <v>2616</v>
      </c>
      <c r="B1653" s="36">
        <v>45144.580405092594</v>
      </c>
      <c r="C1653" s="39">
        <v>45144.585219907407</v>
      </c>
      <c r="D1653" s="8" t="s">
        <v>47</v>
      </c>
      <c r="E1653" s="8" t="s">
        <v>11</v>
      </c>
      <c r="F1653" s="8" t="s">
        <v>19</v>
      </c>
      <c r="G1653" s="8" t="s">
        <v>345</v>
      </c>
      <c r="H1653" s="84" t="str">
        <f t="shared" si="25"/>
        <v>Overdue Bill</v>
      </c>
      <c r="I1653" s="63">
        <f>(tbl_raw_data[[#This Row],[Date Actioned]])-(tbl_raw_data[[#This Row],[Date Tagged]])</f>
        <v>4.8148148125619628E-3</v>
      </c>
      <c r="J1653" s="66">
        <f>HOUR(tbl_raw_data[[#This Row],[time_taken]])*60+MINUTE(tbl_raw_data[[#This Row],[time_taken]])+SECOND(tbl_raw_data[[#This Row],[time_taken]])/60</f>
        <v>6.9333333333333336</v>
      </c>
      <c r="K1653" s="68">
        <f>DATE(YEAR(tbl_raw_data[[#This Row],[Date Actioned]]),MONTH(tbl_raw_data[[#This Row],[Date Actioned]]),DAY(tbl_raw_data[[#This Row],[Date Actioned]]))</f>
        <v>45144</v>
      </c>
      <c r="L1653" s="65" t="str">
        <f>UPPER(TEXT(tbl_raw_data[[#This Row],[updated_date]],"MMMM"))</f>
        <v>AUGUST</v>
      </c>
      <c r="M1653" s="65" t="str">
        <f>"WEEK "&amp;IF(ROUNDUP(DAY(tbl_raw_data[[#This Row],[updated_date]])/7,0)=5,4,ROUNDUP(DAY(tbl_raw_data[[#This Row],[updated_date]])/7,0))</f>
        <v>WEEK 1</v>
      </c>
      <c r="N1653" s="71" t="str">
        <f>UPPER(VLOOKUP(tbl_raw_data[[#This Row],[Analyst]],settings!$A$1:$B$15,2,0))</f>
        <v>NAVED</v>
      </c>
      <c r="O1653" s="71" t="str">
        <f>TRIM(UPPER(tbl_raw_data[[#This Row],[Outcome]]))</f>
        <v>WITHDRAW</v>
      </c>
      <c r="P1653" s="71" t="str">
        <f>TRIM(UPPER(tbl_raw_data[[#This Row],[Queue Name]]))</f>
        <v>CONSUMER EXISTING</v>
      </c>
      <c r="Q1653" s="71" t="str">
        <f>IF(tbl_raw_data[[#This Row],[time_taken_in_min]]&lt;=settings!$D$2,"SLA_MET","SLA_NOT_MET")</f>
        <v>SLA_MET</v>
      </c>
    </row>
    <row r="1654" spans="1:17" x14ac:dyDescent="0.3">
      <c r="A1654" s="7" t="s">
        <v>2617</v>
      </c>
      <c r="B1654" s="34">
        <v>45144.584537037037</v>
      </c>
      <c r="C1654" s="35">
        <v>45144.588252314818</v>
      </c>
      <c r="D1654" s="2" t="s">
        <v>47</v>
      </c>
      <c r="E1654" s="2" t="s">
        <v>11</v>
      </c>
      <c r="F1654" s="2" t="s">
        <v>19</v>
      </c>
      <c r="G1654" s="2" t="s">
        <v>346</v>
      </c>
      <c r="H1654" s="84" t="str">
        <f t="shared" si="25"/>
        <v>Overdue Bill</v>
      </c>
      <c r="I1654" s="63">
        <f>(tbl_raw_data[[#This Row],[Date Actioned]])-(tbl_raw_data[[#This Row],[Date Tagged]])</f>
        <v>3.7152777804294601E-3</v>
      </c>
      <c r="J1654" s="66">
        <f>HOUR(tbl_raw_data[[#This Row],[time_taken]])*60+MINUTE(tbl_raw_data[[#This Row],[time_taken]])+SECOND(tbl_raw_data[[#This Row],[time_taken]])/60</f>
        <v>5.35</v>
      </c>
      <c r="K1654" s="68">
        <f>DATE(YEAR(tbl_raw_data[[#This Row],[Date Actioned]]),MONTH(tbl_raw_data[[#This Row],[Date Actioned]]),DAY(tbl_raw_data[[#This Row],[Date Actioned]]))</f>
        <v>45144</v>
      </c>
      <c r="L1654" s="65" t="str">
        <f>UPPER(TEXT(tbl_raw_data[[#This Row],[updated_date]],"MMMM"))</f>
        <v>AUGUST</v>
      </c>
      <c r="M1654" s="65" t="str">
        <f>"WEEK "&amp;IF(ROUNDUP(DAY(tbl_raw_data[[#This Row],[updated_date]])/7,0)=5,4,ROUNDUP(DAY(tbl_raw_data[[#This Row],[updated_date]])/7,0))</f>
        <v>WEEK 1</v>
      </c>
      <c r="N1654" s="71" t="str">
        <f>UPPER(VLOOKUP(tbl_raw_data[[#This Row],[Analyst]],settings!$A$1:$B$15,2,0))</f>
        <v>NAVED</v>
      </c>
      <c r="O1654" s="71" t="str">
        <f>TRIM(UPPER(tbl_raw_data[[#This Row],[Outcome]]))</f>
        <v>WITHDRAW</v>
      </c>
      <c r="P1654" s="71" t="str">
        <f>TRIM(UPPER(tbl_raw_data[[#This Row],[Queue Name]]))</f>
        <v>CONSUMER EXISTING</v>
      </c>
      <c r="Q1654" s="71" t="str">
        <f>IF(tbl_raw_data[[#This Row],[time_taken_in_min]]&lt;=settings!$D$2,"SLA_MET","SLA_NOT_MET")</f>
        <v>SLA_MET</v>
      </c>
    </row>
    <row r="1655" spans="1:17" x14ac:dyDescent="0.3">
      <c r="A1655" s="1" t="s">
        <v>2618</v>
      </c>
      <c r="B1655" s="36">
        <v>45144.587453703702</v>
      </c>
      <c r="C1655" s="39">
        <v>45144.591423611113</v>
      </c>
      <c r="D1655" s="8" t="s">
        <v>47</v>
      </c>
      <c r="E1655" s="8" t="s">
        <v>11</v>
      </c>
      <c r="F1655" s="8" t="s">
        <v>206</v>
      </c>
      <c r="G1655" s="8" t="s">
        <v>34</v>
      </c>
      <c r="H1655" s="84" t="str">
        <f t="shared" si="25"/>
        <v>Overdue Bill</v>
      </c>
      <c r="I1655" s="63">
        <f>(tbl_raw_data[[#This Row],[Date Actioned]])-(tbl_raw_data[[#This Row],[Date Tagged]])</f>
        <v>3.9699074113741517E-3</v>
      </c>
      <c r="J1655" s="66">
        <f>HOUR(tbl_raw_data[[#This Row],[time_taken]])*60+MINUTE(tbl_raw_data[[#This Row],[time_taken]])+SECOND(tbl_raw_data[[#This Row],[time_taken]])/60</f>
        <v>5.7166666666666668</v>
      </c>
      <c r="K1655" s="68">
        <f>DATE(YEAR(tbl_raw_data[[#This Row],[Date Actioned]]),MONTH(tbl_raw_data[[#This Row],[Date Actioned]]),DAY(tbl_raw_data[[#This Row],[Date Actioned]]))</f>
        <v>45144</v>
      </c>
      <c r="L1655" s="65" t="str">
        <f>UPPER(TEXT(tbl_raw_data[[#This Row],[updated_date]],"MMMM"))</f>
        <v>AUGUST</v>
      </c>
      <c r="M1655" s="65" t="str">
        <f>"WEEK "&amp;IF(ROUNDUP(DAY(tbl_raw_data[[#This Row],[updated_date]])/7,0)=5,4,ROUNDUP(DAY(tbl_raw_data[[#This Row],[updated_date]])/7,0))</f>
        <v>WEEK 1</v>
      </c>
      <c r="N1655" s="71" t="str">
        <f>UPPER(VLOOKUP(tbl_raw_data[[#This Row],[Analyst]],settings!$A$1:$B$15,2,0))</f>
        <v>HARDIK</v>
      </c>
      <c r="O1655" s="71" t="str">
        <f>TRIM(UPPER(tbl_raw_data[[#This Row],[Outcome]]))</f>
        <v>WITHDRAW</v>
      </c>
      <c r="P1655" s="71" t="str">
        <f>TRIM(UPPER(tbl_raw_data[[#This Row],[Queue Name]]))</f>
        <v>CONSUMER EXISTING</v>
      </c>
      <c r="Q1655" s="71" t="str">
        <f>IF(tbl_raw_data[[#This Row],[time_taken_in_min]]&lt;=settings!$D$2,"SLA_MET","SLA_NOT_MET")</f>
        <v>SLA_MET</v>
      </c>
    </row>
    <row r="1656" spans="1:17" x14ac:dyDescent="0.3">
      <c r="A1656" s="5" t="s">
        <v>2619</v>
      </c>
      <c r="B1656" s="34">
        <v>45144.590011574073</v>
      </c>
      <c r="C1656" s="35">
        <v>45144.593981481485</v>
      </c>
      <c r="D1656" s="2" t="s">
        <v>47</v>
      </c>
      <c r="E1656" s="2" t="s">
        <v>18</v>
      </c>
      <c r="F1656" s="2" t="s">
        <v>19</v>
      </c>
      <c r="G1656" s="2" t="s">
        <v>67</v>
      </c>
      <c r="H1656" s="84" t="str">
        <f t="shared" si="25"/>
        <v>Incomplete Details</v>
      </c>
      <c r="I1656" s="63">
        <f>(tbl_raw_data[[#This Row],[Date Actioned]])-(tbl_raw_data[[#This Row],[Date Tagged]])</f>
        <v>3.9699074113741517E-3</v>
      </c>
      <c r="J1656" s="66">
        <f>HOUR(tbl_raw_data[[#This Row],[time_taken]])*60+MINUTE(tbl_raw_data[[#This Row],[time_taken]])+SECOND(tbl_raw_data[[#This Row],[time_taken]])/60</f>
        <v>5.7166666666666668</v>
      </c>
      <c r="K1656" s="68">
        <f>DATE(YEAR(tbl_raw_data[[#This Row],[Date Actioned]]),MONTH(tbl_raw_data[[#This Row],[Date Actioned]]),DAY(tbl_raw_data[[#This Row],[Date Actioned]]))</f>
        <v>45144</v>
      </c>
      <c r="L1656" s="65" t="str">
        <f>UPPER(TEXT(tbl_raw_data[[#This Row],[updated_date]],"MMMM"))</f>
        <v>AUGUST</v>
      </c>
      <c r="M1656" s="65" t="str">
        <f>"WEEK "&amp;IF(ROUNDUP(DAY(tbl_raw_data[[#This Row],[updated_date]])/7,0)=5,4,ROUNDUP(DAY(tbl_raw_data[[#This Row],[updated_date]])/7,0))</f>
        <v>WEEK 1</v>
      </c>
      <c r="N1656" s="71" t="str">
        <f>UPPER(VLOOKUP(tbl_raw_data[[#This Row],[Analyst]],settings!$A$1:$B$15,2,0))</f>
        <v>NAVED</v>
      </c>
      <c r="O1656" s="71" t="str">
        <f>TRIM(UPPER(tbl_raw_data[[#This Row],[Outcome]]))</f>
        <v>WITHDRAW</v>
      </c>
      <c r="P1656" s="71" t="str">
        <f>TRIM(UPPER(tbl_raw_data[[#This Row],[Queue Name]]))</f>
        <v>CONSUMER PRE BUREAU</v>
      </c>
      <c r="Q1656" s="71" t="str">
        <f>IF(tbl_raw_data[[#This Row],[time_taken_in_min]]&lt;=settings!$D$2,"SLA_MET","SLA_NOT_MET")</f>
        <v>SLA_MET</v>
      </c>
    </row>
    <row r="1657" spans="1:17" x14ac:dyDescent="0.3">
      <c r="A1657" s="7" t="s">
        <v>2620</v>
      </c>
      <c r="B1657" s="36">
        <v>45144.594039351854</v>
      </c>
      <c r="C1657" s="39">
        <v>45144.597013888888</v>
      </c>
      <c r="D1657" s="8" t="s">
        <v>47</v>
      </c>
      <c r="E1657" s="8" t="s">
        <v>18</v>
      </c>
      <c r="F1657" s="8" t="s">
        <v>207</v>
      </c>
      <c r="G1657" s="8" t="s">
        <v>260</v>
      </c>
      <c r="H1657" s="84" t="str">
        <f t="shared" si="25"/>
        <v>Incomplete Details</v>
      </c>
      <c r="I1657" s="63">
        <f>(tbl_raw_data[[#This Row],[Date Actioned]])-(tbl_raw_data[[#This Row],[Date Tagged]])</f>
        <v>2.9745370338787325E-3</v>
      </c>
      <c r="J1657" s="66">
        <f>HOUR(tbl_raw_data[[#This Row],[time_taken]])*60+MINUTE(tbl_raw_data[[#This Row],[time_taken]])+SECOND(tbl_raw_data[[#This Row],[time_taken]])/60</f>
        <v>4.2833333333333332</v>
      </c>
      <c r="K1657" s="68">
        <f>DATE(YEAR(tbl_raw_data[[#This Row],[Date Actioned]]),MONTH(tbl_raw_data[[#This Row],[Date Actioned]]),DAY(tbl_raw_data[[#This Row],[Date Actioned]]))</f>
        <v>45144</v>
      </c>
      <c r="L1657" s="65" t="str">
        <f>UPPER(TEXT(tbl_raw_data[[#This Row],[updated_date]],"MMMM"))</f>
        <v>AUGUST</v>
      </c>
      <c r="M1657" s="65" t="str">
        <f>"WEEK "&amp;IF(ROUNDUP(DAY(tbl_raw_data[[#This Row],[updated_date]])/7,0)=5,4,ROUNDUP(DAY(tbl_raw_data[[#This Row],[updated_date]])/7,0))</f>
        <v>WEEK 1</v>
      </c>
      <c r="N1657" s="71" t="str">
        <f>UPPER(VLOOKUP(tbl_raw_data[[#This Row],[Analyst]],settings!$A$1:$B$15,2,0))</f>
        <v>RAJ</v>
      </c>
      <c r="O1657" s="71" t="str">
        <f>TRIM(UPPER(tbl_raw_data[[#This Row],[Outcome]]))</f>
        <v>WITHDRAW</v>
      </c>
      <c r="P1657" s="71" t="str">
        <f>TRIM(UPPER(tbl_raw_data[[#This Row],[Queue Name]]))</f>
        <v>CONSUMER PRE BUREAU</v>
      </c>
      <c r="Q1657" s="71" t="str">
        <f>IF(tbl_raw_data[[#This Row],[time_taken_in_min]]&lt;=settings!$D$2,"SLA_MET","SLA_NOT_MET")</f>
        <v>SLA_MET</v>
      </c>
    </row>
    <row r="1658" spans="1:17" x14ac:dyDescent="0.3">
      <c r="A1658" s="1" t="s">
        <v>2621</v>
      </c>
      <c r="B1658" s="34">
        <v>45144.620196759257</v>
      </c>
      <c r="C1658" s="35">
        <v>45144.624745370369</v>
      </c>
      <c r="D1658" s="2" t="s">
        <v>47</v>
      </c>
      <c r="E1658" s="2" t="s">
        <v>11</v>
      </c>
      <c r="F1658" s="2" t="s">
        <v>19</v>
      </c>
      <c r="G1658" s="2" t="s">
        <v>347</v>
      </c>
      <c r="H1658" s="84" t="str">
        <f t="shared" si="25"/>
        <v>Incomplete Details</v>
      </c>
      <c r="I1658" s="63">
        <f>(tbl_raw_data[[#This Row],[Date Actioned]])-(tbl_raw_data[[#This Row],[Date Tagged]])</f>
        <v>4.5486111121135764E-3</v>
      </c>
      <c r="J1658" s="66">
        <f>HOUR(tbl_raw_data[[#This Row],[time_taken]])*60+MINUTE(tbl_raw_data[[#This Row],[time_taken]])+SECOND(tbl_raw_data[[#This Row],[time_taken]])/60</f>
        <v>6.55</v>
      </c>
      <c r="K1658" s="68">
        <f>DATE(YEAR(tbl_raw_data[[#This Row],[Date Actioned]]),MONTH(tbl_raw_data[[#This Row],[Date Actioned]]),DAY(tbl_raw_data[[#This Row],[Date Actioned]]))</f>
        <v>45144</v>
      </c>
      <c r="L1658" s="65" t="str">
        <f>UPPER(TEXT(tbl_raw_data[[#This Row],[updated_date]],"MMMM"))</f>
        <v>AUGUST</v>
      </c>
      <c r="M1658" s="65" t="str">
        <f>"WEEK "&amp;IF(ROUNDUP(DAY(tbl_raw_data[[#This Row],[updated_date]])/7,0)=5,4,ROUNDUP(DAY(tbl_raw_data[[#This Row],[updated_date]])/7,0))</f>
        <v>WEEK 1</v>
      </c>
      <c r="N1658" s="71" t="str">
        <f>UPPER(VLOOKUP(tbl_raw_data[[#This Row],[Analyst]],settings!$A$1:$B$15,2,0))</f>
        <v>NAVED</v>
      </c>
      <c r="O1658" s="71" t="str">
        <f>TRIM(UPPER(tbl_raw_data[[#This Row],[Outcome]]))</f>
        <v>WITHDRAW</v>
      </c>
      <c r="P1658" s="71" t="str">
        <f>TRIM(UPPER(tbl_raw_data[[#This Row],[Queue Name]]))</f>
        <v>CONSUMER EXISTING</v>
      </c>
      <c r="Q1658" s="71" t="str">
        <f>IF(tbl_raw_data[[#This Row],[time_taken_in_min]]&lt;=settings!$D$2,"SLA_MET","SLA_NOT_MET")</f>
        <v>SLA_MET</v>
      </c>
    </row>
    <row r="1659" spans="1:17" x14ac:dyDescent="0.3">
      <c r="A1659" s="5" t="s">
        <v>2622</v>
      </c>
      <c r="B1659" s="36">
        <v>45144.630266203705</v>
      </c>
      <c r="C1659" s="39">
        <v>45144.634895833333</v>
      </c>
      <c r="D1659" s="8" t="s">
        <v>47</v>
      </c>
      <c r="E1659" s="8" t="s">
        <v>11</v>
      </c>
      <c r="F1659" s="8" t="s">
        <v>206</v>
      </c>
      <c r="G1659" s="8" t="s">
        <v>34</v>
      </c>
      <c r="H1659" s="84" t="str">
        <f t="shared" si="25"/>
        <v>Overdue Bill</v>
      </c>
      <c r="I1659" s="63">
        <f>(tbl_raw_data[[#This Row],[Date Actioned]])-(tbl_raw_data[[#This Row],[Date Tagged]])</f>
        <v>4.6296296277432702E-3</v>
      </c>
      <c r="J1659" s="66">
        <f>HOUR(tbl_raw_data[[#This Row],[time_taken]])*60+MINUTE(tbl_raw_data[[#This Row],[time_taken]])+SECOND(tbl_raw_data[[#This Row],[time_taken]])/60</f>
        <v>6.666666666666667</v>
      </c>
      <c r="K1659" s="68">
        <f>DATE(YEAR(tbl_raw_data[[#This Row],[Date Actioned]]),MONTH(tbl_raw_data[[#This Row],[Date Actioned]]),DAY(tbl_raw_data[[#This Row],[Date Actioned]]))</f>
        <v>45144</v>
      </c>
      <c r="L1659" s="65" t="str">
        <f>UPPER(TEXT(tbl_raw_data[[#This Row],[updated_date]],"MMMM"))</f>
        <v>AUGUST</v>
      </c>
      <c r="M1659" s="65" t="str">
        <f>"WEEK "&amp;IF(ROUNDUP(DAY(tbl_raw_data[[#This Row],[updated_date]])/7,0)=5,4,ROUNDUP(DAY(tbl_raw_data[[#This Row],[updated_date]])/7,0))</f>
        <v>WEEK 1</v>
      </c>
      <c r="N1659" s="71" t="str">
        <f>UPPER(VLOOKUP(tbl_raw_data[[#This Row],[Analyst]],settings!$A$1:$B$15,2,0))</f>
        <v>HARDIK</v>
      </c>
      <c r="O1659" s="71" t="str">
        <f>TRIM(UPPER(tbl_raw_data[[#This Row],[Outcome]]))</f>
        <v>WITHDRAW</v>
      </c>
      <c r="P1659" s="71" t="str">
        <f>TRIM(UPPER(tbl_raw_data[[#This Row],[Queue Name]]))</f>
        <v>CONSUMER EXISTING</v>
      </c>
      <c r="Q1659" s="71" t="str">
        <f>IF(tbl_raw_data[[#This Row],[time_taken_in_min]]&lt;=settings!$D$2,"SLA_MET","SLA_NOT_MET")</f>
        <v>SLA_MET</v>
      </c>
    </row>
    <row r="1660" spans="1:17" x14ac:dyDescent="0.3">
      <c r="A1660" s="7" t="s">
        <v>2623</v>
      </c>
      <c r="B1660" s="34">
        <v>45144.631597222222</v>
      </c>
      <c r="C1660" s="35">
        <v>45144.640451388892</v>
      </c>
      <c r="D1660" s="2" t="s">
        <v>55</v>
      </c>
      <c r="E1660" s="3" t="s">
        <v>8</v>
      </c>
      <c r="F1660" s="2" t="s">
        <v>14</v>
      </c>
      <c r="G1660" s="4"/>
      <c r="H1660" s="84" t="str">
        <f t="shared" si="25"/>
        <v>Reason Unknown</v>
      </c>
      <c r="I1660" s="63">
        <f>(tbl_raw_data[[#This Row],[Date Actioned]])-(tbl_raw_data[[#This Row],[Date Tagged]])</f>
        <v>8.8541666700621136E-3</v>
      </c>
      <c r="J1660" s="66">
        <f>HOUR(tbl_raw_data[[#This Row],[time_taken]])*60+MINUTE(tbl_raw_data[[#This Row],[time_taken]])+SECOND(tbl_raw_data[[#This Row],[time_taken]])/60</f>
        <v>12.75</v>
      </c>
      <c r="K1660" s="68">
        <f>DATE(YEAR(tbl_raw_data[[#This Row],[Date Actioned]]),MONTH(tbl_raw_data[[#This Row],[Date Actioned]]),DAY(tbl_raw_data[[#This Row],[Date Actioned]]))</f>
        <v>45144</v>
      </c>
      <c r="L1660" s="65" t="str">
        <f>UPPER(TEXT(tbl_raw_data[[#This Row],[updated_date]],"MMMM"))</f>
        <v>AUGUST</v>
      </c>
      <c r="M1660" s="65" t="str">
        <f>"WEEK "&amp;IF(ROUNDUP(DAY(tbl_raw_data[[#This Row],[updated_date]])/7,0)=5,4,ROUNDUP(DAY(tbl_raw_data[[#This Row],[updated_date]])/7,0))</f>
        <v>WEEK 1</v>
      </c>
      <c r="N1660" s="71" t="str">
        <f>UPPER(VLOOKUP(tbl_raw_data[[#This Row],[Analyst]],settings!$A$1:$B$15,2,0))</f>
        <v>CAMROON</v>
      </c>
      <c r="O1660" s="71" t="str">
        <f>TRIM(UPPER(tbl_raw_data[[#This Row],[Outcome]]))</f>
        <v>WITHDRAW</v>
      </c>
      <c r="P1660" s="71" t="str">
        <f>TRIM(UPPER(tbl_raw_data[[#This Row],[Queue Name]]))</f>
        <v>CONSUMER POST BUREAU</v>
      </c>
      <c r="Q1660" s="71" t="str">
        <f>IF(tbl_raw_data[[#This Row],[time_taken_in_min]]&lt;=settings!$D$2,"SLA_MET","SLA_NOT_MET")</f>
        <v>SLA_MET</v>
      </c>
    </row>
    <row r="1661" spans="1:17" x14ac:dyDescent="0.3">
      <c r="A1661" s="1" t="s">
        <v>2624</v>
      </c>
      <c r="B1661" s="36">
        <v>45144.63653935185</v>
      </c>
      <c r="C1661" s="39">
        <v>45144.642002314817</v>
      </c>
      <c r="D1661" s="8" t="s">
        <v>55</v>
      </c>
      <c r="E1661" s="6" t="s">
        <v>8</v>
      </c>
      <c r="F1661" s="8" t="s">
        <v>114</v>
      </c>
      <c r="G1661" s="9"/>
      <c r="H1661" s="84" t="str">
        <f t="shared" si="25"/>
        <v>Reason Unknown</v>
      </c>
      <c r="I1661" s="63">
        <f>(tbl_raw_data[[#This Row],[Date Actioned]])-(tbl_raw_data[[#This Row],[Date Tagged]])</f>
        <v>5.4629629667033441E-3</v>
      </c>
      <c r="J1661" s="66">
        <f>HOUR(tbl_raw_data[[#This Row],[time_taken]])*60+MINUTE(tbl_raw_data[[#This Row],[time_taken]])+SECOND(tbl_raw_data[[#This Row],[time_taken]])/60</f>
        <v>7.8666666666666671</v>
      </c>
      <c r="K1661" s="68">
        <f>DATE(YEAR(tbl_raw_data[[#This Row],[Date Actioned]]),MONTH(tbl_raw_data[[#This Row],[Date Actioned]]),DAY(tbl_raw_data[[#This Row],[Date Actioned]]))</f>
        <v>45144</v>
      </c>
      <c r="L1661" s="65" t="str">
        <f>UPPER(TEXT(tbl_raw_data[[#This Row],[updated_date]],"MMMM"))</f>
        <v>AUGUST</v>
      </c>
      <c r="M1661" s="65" t="str">
        <f>"WEEK "&amp;IF(ROUNDUP(DAY(tbl_raw_data[[#This Row],[updated_date]])/7,0)=5,4,ROUNDUP(DAY(tbl_raw_data[[#This Row],[updated_date]])/7,0))</f>
        <v>WEEK 1</v>
      </c>
      <c r="N1661" s="71" t="str">
        <f>UPPER(VLOOKUP(tbl_raw_data[[#This Row],[Analyst]],settings!$A$1:$B$15,2,0))</f>
        <v>FARDIN</v>
      </c>
      <c r="O1661" s="71" t="str">
        <f>TRIM(UPPER(tbl_raw_data[[#This Row],[Outcome]]))</f>
        <v>WITHDRAW</v>
      </c>
      <c r="P1661" s="71" t="str">
        <f>TRIM(UPPER(tbl_raw_data[[#This Row],[Queue Name]]))</f>
        <v>CONSUMER POST BUREAU</v>
      </c>
      <c r="Q1661" s="71" t="str">
        <f>IF(tbl_raw_data[[#This Row],[time_taken_in_min]]&lt;=settings!$D$2,"SLA_MET","SLA_NOT_MET")</f>
        <v>SLA_MET</v>
      </c>
    </row>
    <row r="1662" spans="1:17" x14ac:dyDescent="0.3">
      <c r="A1662" s="5" t="s">
        <v>2625</v>
      </c>
      <c r="B1662" s="34">
        <v>45144.671979166669</v>
      </c>
      <c r="C1662" s="35">
        <v>45144.682939814818</v>
      </c>
      <c r="D1662" s="2" t="s">
        <v>55</v>
      </c>
      <c r="E1662" s="3" t="s">
        <v>8</v>
      </c>
      <c r="F1662" s="2" t="s">
        <v>21</v>
      </c>
      <c r="G1662" s="4"/>
      <c r="H1662" s="84" t="str">
        <f t="shared" si="25"/>
        <v>Reason Unknown</v>
      </c>
      <c r="I1662" s="63">
        <f>(tbl_raw_data[[#This Row],[Date Actioned]])-(tbl_raw_data[[#This Row],[Date Tagged]])</f>
        <v>1.096064814919373E-2</v>
      </c>
      <c r="J1662" s="66">
        <f>HOUR(tbl_raw_data[[#This Row],[time_taken]])*60+MINUTE(tbl_raw_data[[#This Row],[time_taken]])+SECOND(tbl_raw_data[[#This Row],[time_taken]])/60</f>
        <v>15.783333333333333</v>
      </c>
      <c r="K1662" s="68">
        <f>DATE(YEAR(tbl_raw_data[[#This Row],[Date Actioned]]),MONTH(tbl_raw_data[[#This Row],[Date Actioned]]),DAY(tbl_raw_data[[#This Row],[Date Actioned]]))</f>
        <v>45144</v>
      </c>
      <c r="L1662" s="65" t="str">
        <f>UPPER(TEXT(tbl_raw_data[[#This Row],[updated_date]],"MMMM"))</f>
        <v>AUGUST</v>
      </c>
      <c r="M1662" s="65" t="str">
        <f>"WEEK "&amp;IF(ROUNDUP(DAY(tbl_raw_data[[#This Row],[updated_date]])/7,0)=5,4,ROUNDUP(DAY(tbl_raw_data[[#This Row],[updated_date]])/7,0))</f>
        <v>WEEK 1</v>
      </c>
      <c r="N1662" s="71" t="str">
        <f>UPPER(VLOOKUP(tbl_raw_data[[#This Row],[Analyst]],settings!$A$1:$B$15,2,0))</f>
        <v>SHAHID</v>
      </c>
      <c r="O1662" s="71" t="str">
        <f>TRIM(UPPER(tbl_raw_data[[#This Row],[Outcome]]))</f>
        <v>WITHDRAW</v>
      </c>
      <c r="P1662" s="71" t="str">
        <f>TRIM(UPPER(tbl_raw_data[[#This Row],[Queue Name]]))</f>
        <v>CONSUMER POST BUREAU</v>
      </c>
      <c r="Q1662" s="71" t="str">
        <f>IF(tbl_raw_data[[#This Row],[time_taken_in_min]]&lt;=settings!$D$2,"SLA_MET","SLA_NOT_MET")</f>
        <v>SLA_MET</v>
      </c>
    </row>
    <row r="1663" spans="1:17" x14ac:dyDescent="0.3">
      <c r="A1663" s="7" t="s">
        <v>2626</v>
      </c>
      <c r="B1663" s="36">
        <v>45144.685185185182</v>
      </c>
      <c r="C1663" s="39">
        <v>45144.690474537034</v>
      </c>
      <c r="D1663" s="8" t="s">
        <v>47</v>
      </c>
      <c r="E1663" s="8" t="s">
        <v>18</v>
      </c>
      <c r="F1663" s="8" t="s">
        <v>206</v>
      </c>
      <c r="G1663" s="8" t="s">
        <v>348</v>
      </c>
      <c r="H1663" s="84" t="str">
        <f t="shared" si="25"/>
        <v>Incomplete Details</v>
      </c>
      <c r="I1663" s="63">
        <f>(tbl_raw_data[[#This Row],[Date Actioned]])-(tbl_raw_data[[#This Row],[Date Tagged]])</f>
        <v>5.2893518513883464E-3</v>
      </c>
      <c r="J1663" s="66">
        <f>HOUR(tbl_raw_data[[#This Row],[time_taken]])*60+MINUTE(tbl_raw_data[[#This Row],[time_taken]])+SECOND(tbl_raw_data[[#This Row],[time_taken]])/60</f>
        <v>7.6166666666666671</v>
      </c>
      <c r="K1663" s="68">
        <f>DATE(YEAR(tbl_raw_data[[#This Row],[Date Actioned]]),MONTH(tbl_raw_data[[#This Row],[Date Actioned]]),DAY(tbl_raw_data[[#This Row],[Date Actioned]]))</f>
        <v>45144</v>
      </c>
      <c r="L1663" s="65" t="str">
        <f>UPPER(TEXT(tbl_raw_data[[#This Row],[updated_date]],"MMMM"))</f>
        <v>AUGUST</v>
      </c>
      <c r="M1663" s="65" t="str">
        <f>"WEEK "&amp;IF(ROUNDUP(DAY(tbl_raw_data[[#This Row],[updated_date]])/7,0)=5,4,ROUNDUP(DAY(tbl_raw_data[[#This Row],[updated_date]])/7,0))</f>
        <v>WEEK 1</v>
      </c>
      <c r="N1663" s="71" t="str">
        <f>UPPER(VLOOKUP(tbl_raw_data[[#This Row],[Analyst]],settings!$A$1:$B$15,2,0))</f>
        <v>HARDIK</v>
      </c>
      <c r="O1663" s="71" t="str">
        <f>TRIM(UPPER(tbl_raw_data[[#This Row],[Outcome]]))</f>
        <v>WITHDRAW</v>
      </c>
      <c r="P1663" s="71" t="str">
        <f>TRIM(UPPER(tbl_raw_data[[#This Row],[Queue Name]]))</f>
        <v>CONSUMER PRE BUREAU</v>
      </c>
      <c r="Q1663" s="71" t="str">
        <f>IF(tbl_raw_data[[#This Row],[time_taken_in_min]]&lt;=settings!$D$2,"SLA_MET","SLA_NOT_MET")</f>
        <v>SLA_MET</v>
      </c>
    </row>
    <row r="1664" spans="1:17" x14ac:dyDescent="0.3">
      <c r="A1664" s="1" t="s">
        <v>2627</v>
      </c>
      <c r="B1664" s="34">
        <v>45144.687962962962</v>
      </c>
      <c r="C1664" s="35">
        <v>45144.695671296293</v>
      </c>
      <c r="D1664" s="2" t="s">
        <v>47</v>
      </c>
      <c r="E1664" s="2" t="s">
        <v>11</v>
      </c>
      <c r="F1664" s="2" t="s">
        <v>24</v>
      </c>
      <c r="G1664" s="2" t="s">
        <v>292</v>
      </c>
      <c r="H1664" s="84" t="str">
        <f t="shared" si="25"/>
        <v>Duplicate Application</v>
      </c>
      <c r="I1664" s="63">
        <f>(tbl_raw_data[[#This Row],[Date Actioned]])-(tbl_raw_data[[#This Row],[Date Tagged]])</f>
        <v>7.7083333308110014E-3</v>
      </c>
      <c r="J1664" s="66">
        <f>HOUR(tbl_raw_data[[#This Row],[time_taken]])*60+MINUTE(tbl_raw_data[[#This Row],[time_taken]])+SECOND(tbl_raw_data[[#This Row],[time_taken]])/60</f>
        <v>11.1</v>
      </c>
      <c r="K1664" s="68">
        <f>DATE(YEAR(tbl_raw_data[[#This Row],[Date Actioned]]),MONTH(tbl_raw_data[[#This Row],[Date Actioned]]),DAY(tbl_raw_data[[#This Row],[Date Actioned]]))</f>
        <v>45144</v>
      </c>
      <c r="L1664" s="65" t="str">
        <f>UPPER(TEXT(tbl_raw_data[[#This Row],[updated_date]],"MMMM"))</f>
        <v>AUGUST</v>
      </c>
      <c r="M1664" s="65" t="str">
        <f>"WEEK "&amp;IF(ROUNDUP(DAY(tbl_raw_data[[#This Row],[updated_date]])/7,0)=5,4,ROUNDUP(DAY(tbl_raw_data[[#This Row],[updated_date]])/7,0))</f>
        <v>WEEK 1</v>
      </c>
      <c r="N1664" s="71" t="str">
        <f>UPPER(VLOOKUP(tbl_raw_data[[#This Row],[Analyst]],settings!$A$1:$B$15,2,0))</f>
        <v>SAM</v>
      </c>
      <c r="O1664" s="71" t="str">
        <f>TRIM(UPPER(tbl_raw_data[[#This Row],[Outcome]]))</f>
        <v>WITHDRAW</v>
      </c>
      <c r="P1664" s="71" t="str">
        <f>TRIM(UPPER(tbl_raw_data[[#This Row],[Queue Name]]))</f>
        <v>CONSUMER EXISTING</v>
      </c>
      <c r="Q1664" s="71" t="str">
        <f>IF(tbl_raw_data[[#This Row],[time_taken_in_min]]&lt;=settings!$D$2,"SLA_MET","SLA_NOT_MET")</f>
        <v>SLA_MET</v>
      </c>
    </row>
    <row r="1665" spans="1:17" x14ac:dyDescent="0.3">
      <c r="A1665" s="5" t="s">
        <v>2628</v>
      </c>
      <c r="B1665" s="36">
        <v>45144.688981481479</v>
      </c>
      <c r="C1665" s="39">
        <v>45144.690821759257</v>
      </c>
      <c r="D1665" s="8" t="s">
        <v>47</v>
      </c>
      <c r="E1665" s="8" t="s">
        <v>18</v>
      </c>
      <c r="F1665" s="8" t="s">
        <v>207</v>
      </c>
      <c r="G1665" s="8" t="s">
        <v>263</v>
      </c>
      <c r="H1665" s="84" t="str">
        <f t="shared" si="25"/>
        <v>Incomplete Details</v>
      </c>
      <c r="I1665" s="63">
        <f>(tbl_raw_data[[#This Row],[Date Actioned]])-(tbl_raw_data[[#This Row],[Date Tagged]])</f>
        <v>1.8402777786832303E-3</v>
      </c>
      <c r="J1665" s="66">
        <f>HOUR(tbl_raw_data[[#This Row],[time_taken]])*60+MINUTE(tbl_raw_data[[#This Row],[time_taken]])+SECOND(tbl_raw_data[[#This Row],[time_taken]])/60</f>
        <v>2.65</v>
      </c>
      <c r="K1665" s="68">
        <f>DATE(YEAR(tbl_raw_data[[#This Row],[Date Actioned]]),MONTH(tbl_raw_data[[#This Row],[Date Actioned]]),DAY(tbl_raw_data[[#This Row],[Date Actioned]]))</f>
        <v>45144</v>
      </c>
      <c r="L1665" s="65" t="str">
        <f>UPPER(TEXT(tbl_raw_data[[#This Row],[updated_date]],"MMMM"))</f>
        <v>AUGUST</v>
      </c>
      <c r="M1665" s="65" t="str">
        <f>"WEEK "&amp;IF(ROUNDUP(DAY(tbl_raw_data[[#This Row],[updated_date]])/7,0)=5,4,ROUNDUP(DAY(tbl_raw_data[[#This Row],[updated_date]])/7,0))</f>
        <v>WEEK 1</v>
      </c>
      <c r="N1665" s="71" t="str">
        <f>UPPER(VLOOKUP(tbl_raw_data[[#This Row],[Analyst]],settings!$A$1:$B$15,2,0))</f>
        <v>RAJ</v>
      </c>
      <c r="O1665" s="71" t="str">
        <f>TRIM(UPPER(tbl_raw_data[[#This Row],[Outcome]]))</f>
        <v>WITHDRAW</v>
      </c>
      <c r="P1665" s="71" t="str">
        <f>TRIM(UPPER(tbl_raw_data[[#This Row],[Queue Name]]))</f>
        <v>CONSUMER PRE BUREAU</v>
      </c>
      <c r="Q1665" s="71" t="str">
        <f>IF(tbl_raw_data[[#This Row],[time_taken_in_min]]&lt;=settings!$D$2,"SLA_MET","SLA_NOT_MET")</f>
        <v>SLA_MET</v>
      </c>
    </row>
    <row r="1666" spans="1:17" x14ac:dyDescent="0.3">
      <c r="A1666" s="7" t="s">
        <v>2629</v>
      </c>
      <c r="B1666" s="34">
        <v>45144.69027777778</v>
      </c>
      <c r="C1666" s="35">
        <v>45144.69871527778</v>
      </c>
      <c r="D1666" s="2" t="s">
        <v>55</v>
      </c>
      <c r="E1666" s="3" t="s">
        <v>8</v>
      </c>
      <c r="F1666" s="2" t="s">
        <v>14</v>
      </c>
      <c r="G1666" s="4"/>
      <c r="H1666" s="84" t="str">
        <f t="shared" si="25"/>
        <v>Reason Unknown</v>
      </c>
      <c r="I1666" s="63">
        <f>(tbl_raw_data[[#This Row],[Date Actioned]])-(tbl_raw_data[[#This Row],[Date Tagged]])</f>
        <v>8.4375000005820766E-3</v>
      </c>
      <c r="J1666" s="66">
        <f>HOUR(tbl_raw_data[[#This Row],[time_taken]])*60+MINUTE(tbl_raw_data[[#This Row],[time_taken]])+SECOND(tbl_raw_data[[#This Row],[time_taken]])/60</f>
        <v>12.15</v>
      </c>
      <c r="K1666" s="68">
        <f>DATE(YEAR(tbl_raw_data[[#This Row],[Date Actioned]]),MONTH(tbl_raw_data[[#This Row],[Date Actioned]]),DAY(tbl_raw_data[[#This Row],[Date Actioned]]))</f>
        <v>45144</v>
      </c>
      <c r="L1666" s="65" t="str">
        <f>UPPER(TEXT(tbl_raw_data[[#This Row],[updated_date]],"MMMM"))</f>
        <v>AUGUST</v>
      </c>
      <c r="M1666" s="65" t="str">
        <f>"WEEK "&amp;IF(ROUNDUP(DAY(tbl_raw_data[[#This Row],[updated_date]])/7,0)=5,4,ROUNDUP(DAY(tbl_raw_data[[#This Row],[updated_date]])/7,0))</f>
        <v>WEEK 1</v>
      </c>
      <c r="N1666" s="71" t="str">
        <f>UPPER(VLOOKUP(tbl_raw_data[[#This Row],[Analyst]],settings!$A$1:$B$15,2,0))</f>
        <v>CAMROON</v>
      </c>
      <c r="O1666" s="71" t="str">
        <f>TRIM(UPPER(tbl_raw_data[[#This Row],[Outcome]]))</f>
        <v>WITHDRAW</v>
      </c>
      <c r="P1666" s="71" t="str">
        <f>TRIM(UPPER(tbl_raw_data[[#This Row],[Queue Name]]))</f>
        <v>CONSUMER POST BUREAU</v>
      </c>
      <c r="Q1666" s="71" t="str">
        <f>IF(tbl_raw_data[[#This Row],[time_taken_in_min]]&lt;=settings!$D$2,"SLA_MET","SLA_NOT_MET")</f>
        <v>SLA_MET</v>
      </c>
    </row>
    <row r="1667" spans="1:17" x14ac:dyDescent="0.3">
      <c r="A1667" s="1" t="s">
        <v>2630</v>
      </c>
      <c r="B1667" s="36">
        <v>45144.690613425926</v>
      </c>
      <c r="C1667" s="39">
        <v>45144.696412037039</v>
      </c>
      <c r="D1667" s="8" t="s">
        <v>47</v>
      </c>
      <c r="E1667" s="8" t="s">
        <v>8</v>
      </c>
      <c r="F1667" s="8" t="s">
        <v>17</v>
      </c>
      <c r="G1667" s="8" t="s">
        <v>349</v>
      </c>
      <c r="H1667" s="84" t="str">
        <f t="shared" ref="H1667:H1730" si="26">IF(OR(ISNUMBER(SEARCH("duplicate",G1667)), ISNUMBER(SEARCH("previously",G1667)), ISNUMBER(SEARCH("previously approved",G1667))), "Duplicate Application",
IF(OR(ISNUMBER(SEARCH("incorrect",G1667)), ISNUMBER(SEARCH("remove", G1667))), "Incorrect Details",
IF(ISNUMBER(SEARCH("incomplete",G1667)), "Incomplete Details",
IF(ISNUMBER(SEARCH("overdue",G1667)), "Overdue Bill",
IF(OR(ISNUMBER(SEARCH("resubmit as", G1667)), ISNUMBER(SEARCH("re-submit as", G1667))), "Incorrect Queue",
IF(OR(ISNUMBER(SEARCH("100",G1667)), ISNUMBER(SEARCH("correct", G1667)), ISNUMBER(SEARCH("email", G1667)), ISNUMBER(SEARCH("please submit", G1667)), ISNUMBER(SEARCH("please resubmit",G1667)), ISNUMBER(SEARCH("please re-submit", G1667)), ISNUMBER(SEARCH("please send", G1667))), "Incomplete Details",
IF(ISNUMBER(SEARCH("error", G1667)), "System Error", "Reason Unknown")))))))</f>
        <v>Incorrect Details</v>
      </c>
      <c r="I1667" s="63">
        <f>(tbl_raw_data[[#This Row],[Date Actioned]])-(tbl_raw_data[[#This Row],[Date Tagged]])</f>
        <v>5.7986111132777296E-3</v>
      </c>
      <c r="J1667" s="66">
        <f>HOUR(tbl_raw_data[[#This Row],[time_taken]])*60+MINUTE(tbl_raw_data[[#This Row],[time_taken]])+SECOND(tbl_raw_data[[#This Row],[time_taken]])/60</f>
        <v>8.35</v>
      </c>
      <c r="K1667" s="68">
        <f>DATE(YEAR(tbl_raw_data[[#This Row],[Date Actioned]]),MONTH(tbl_raw_data[[#This Row],[Date Actioned]]),DAY(tbl_raw_data[[#This Row],[Date Actioned]]))</f>
        <v>45144</v>
      </c>
      <c r="L1667" s="65" t="str">
        <f>UPPER(TEXT(tbl_raw_data[[#This Row],[updated_date]],"MMMM"))</f>
        <v>AUGUST</v>
      </c>
      <c r="M1667" s="65" t="str">
        <f>"WEEK "&amp;IF(ROUNDUP(DAY(tbl_raw_data[[#This Row],[updated_date]])/7,0)=5,4,ROUNDUP(DAY(tbl_raw_data[[#This Row],[updated_date]])/7,0))</f>
        <v>WEEK 1</v>
      </c>
      <c r="N1667" s="71" t="str">
        <f>UPPER(VLOOKUP(tbl_raw_data[[#This Row],[Analyst]],settings!$A$1:$B$15,2,0))</f>
        <v>MERCEDES</v>
      </c>
      <c r="O1667" s="71" t="str">
        <f>TRIM(UPPER(tbl_raw_data[[#This Row],[Outcome]]))</f>
        <v>WITHDRAW</v>
      </c>
      <c r="P1667" s="71" t="str">
        <f>TRIM(UPPER(tbl_raw_data[[#This Row],[Queue Name]]))</f>
        <v>CONSUMER POST BUREAU</v>
      </c>
      <c r="Q1667" s="71" t="str">
        <f>IF(tbl_raw_data[[#This Row],[time_taken_in_min]]&lt;=settings!$D$2,"SLA_MET","SLA_NOT_MET")</f>
        <v>SLA_MET</v>
      </c>
    </row>
    <row r="1668" spans="1:17" x14ac:dyDescent="0.3">
      <c r="A1668" s="5" t="s">
        <v>2631</v>
      </c>
      <c r="B1668" s="34">
        <v>45144.692627314813</v>
      </c>
      <c r="C1668" s="35">
        <v>45144.698900462965</v>
      </c>
      <c r="D1668" s="2" t="s">
        <v>47</v>
      </c>
      <c r="E1668" s="2" t="s">
        <v>8</v>
      </c>
      <c r="F1668" s="2" t="s">
        <v>25</v>
      </c>
      <c r="G1668" s="2" t="s">
        <v>193</v>
      </c>
      <c r="H1668" s="84" t="str">
        <f t="shared" si="26"/>
        <v>Incorrect Details</v>
      </c>
      <c r="I1668" s="63">
        <f>(tbl_raw_data[[#This Row],[Date Actioned]])-(tbl_raw_data[[#This Row],[Date Tagged]])</f>
        <v>6.2731481521041133E-3</v>
      </c>
      <c r="J1668" s="66">
        <f>HOUR(tbl_raw_data[[#This Row],[time_taken]])*60+MINUTE(tbl_raw_data[[#This Row],[time_taken]])+SECOND(tbl_raw_data[[#This Row],[time_taken]])/60</f>
        <v>9.0333333333333332</v>
      </c>
      <c r="K1668" s="68">
        <f>DATE(YEAR(tbl_raw_data[[#This Row],[Date Actioned]]),MONTH(tbl_raw_data[[#This Row],[Date Actioned]]),DAY(tbl_raw_data[[#This Row],[Date Actioned]]))</f>
        <v>45144</v>
      </c>
      <c r="L1668" s="65" t="str">
        <f>UPPER(TEXT(tbl_raw_data[[#This Row],[updated_date]],"MMMM"))</f>
        <v>AUGUST</v>
      </c>
      <c r="M1668" s="65" t="str">
        <f>"WEEK "&amp;IF(ROUNDUP(DAY(tbl_raw_data[[#This Row],[updated_date]])/7,0)=5,4,ROUNDUP(DAY(tbl_raw_data[[#This Row],[updated_date]])/7,0))</f>
        <v>WEEK 1</v>
      </c>
      <c r="N1668" s="71" t="str">
        <f>UPPER(VLOOKUP(tbl_raw_data[[#This Row],[Analyst]],settings!$A$1:$B$15,2,0))</f>
        <v>ASIF</v>
      </c>
      <c r="O1668" s="71" t="str">
        <f>TRIM(UPPER(tbl_raw_data[[#This Row],[Outcome]]))</f>
        <v>WITHDRAW</v>
      </c>
      <c r="P1668" s="71" t="str">
        <f>TRIM(UPPER(tbl_raw_data[[#This Row],[Queue Name]]))</f>
        <v>CONSUMER POST BUREAU</v>
      </c>
      <c r="Q1668" s="71" t="str">
        <f>IF(tbl_raw_data[[#This Row],[time_taken_in_min]]&lt;=settings!$D$2,"SLA_MET","SLA_NOT_MET")</f>
        <v>SLA_MET</v>
      </c>
    </row>
    <row r="1669" spans="1:17" x14ac:dyDescent="0.3">
      <c r="A1669" s="7" t="s">
        <v>2632</v>
      </c>
      <c r="B1669" s="36">
        <v>45144.694664351853</v>
      </c>
      <c r="C1669" s="39">
        <v>45144.703252314815</v>
      </c>
      <c r="D1669" s="8" t="s">
        <v>47</v>
      </c>
      <c r="E1669" s="8" t="s">
        <v>18</v>
      </c>
      <c r="F1669" s="8" t="s">
        <v>114</v>
      </c>
      <c r="G1669" s="8" t="s">
        <v>350</v>
      </c>
      <c r="H1669" s="84" t="str">
        <f t="shared" si="26"/>
        <v>Incorrect Details</v>
      </c>
      <c r="I1669" s="63">
        <f>(tbl_raw_data[[#This Row],[Date Actioned]])-(tbl_raw_data[[#This Row],[Date Tagged]])</f>
        <v>8.5879629623377696E-3</v>
      </c>
      <c r="J1669" s="66">
        <f>HOUR(tbl_raw_data[[#This Row],[time_taken]])*60+MINUTE(tbl_raw_data[[#This Row],[time_taken]])+SECOND(tbl_raw_data[[#This Row],[time_taken]])/60</f>
        <v>12.366666666666667</v>
      </c>
      <c r="K1669" s="68">
        <f>DATE(YEAR(tbl_raw_data[[#This Row],[Date Actioned]]),MONTH(tbl_raw_data[[#This Row],[Date Actioned]]),DAY(tbl_raw_data[[#This Row],[Date Actioned]]))</f>
        <v>45144</v>
      </c>
      <c r="L1669" s="65" t="str">
        <f>UPPER(TEXT(tbl_raw_data[[#This Row],[updated_date]],"MMMM"))</f>
        <v>AUGUST</v>
      </c>
      <c r="M1669" s="65" t="str">
        <f>"WEEK "&amp;IF(ROUNDUP(DAY(tbl_raw_data[[#This Row],[updated_date]])/7,0)=5,4,ROUNDUP(DAY(tbl_raw_data[[#This Row],[updated_date]])/7,0))</f>
        <v>WEEK 1</v>
      </c>
      <c r="N1669" s="71" t="str">
        <f>UPPER(VLOOKUP(tbl_raw_data[[#This Row],[Analyst]],settings!$A$1:$B$15,2,0))</f>
        <v>FARDIN</v>
      </c>
      <c r="O1669" s="71" t="str">
        <f>TRIM(UPPER(tbl_raw_data[[#This Row],[Outcome]]))</f>
        <v>WITHDRAW</v>
      </c>
      <c r="P1669" s="71" t="str">
        <f>TRIM(UPPER(tbl_raw_data[[#This Row],[Queue Name]]))</f>
        <v>CONSUMER PRE BUREAU</v>
      </c>
      <c r="Q1669" s="71" t="str">
        <f>IF(tbl_raw_data[[#This Row],[time_taken_in_min]]&lt;=settings!$D$2,"SLA_MET","SLA_NOT_MET")</f>
        <v>SLA_MET</v>
      </c>
    </row>
    <row r="1670" spans="1:17" x14ac:dyDescent="0.3">
      <c r="A1670" s="1" t="s">
        <v>2633</v>
      </c>
      <c r="B1670" s="34">
        <v>45144.696944444448</v>
      </c>
      <c r="C1670" s="35">
        <v>45144.697939814818</v>
      </c>
      <c r="D1670" s="2" t="s">
        <v>47</v>
      </c>
      <c r="E1670" s="2" t="s">
        <v>18</v>
      </c>
      <c r="F1670" s="2" t="s">
        <v>207</v>
      </c>
      <c r="G1670" s="2" t="s">
        <v>351</v>
      </c>
      <c r="H1670" s="84" t="str">
        <f t="shared" si="26"/>
        <v>Incomplete Details</v>
      </c>
      <c r="I1670" s="63">
        <f>(tbl_raw_data[[#This Row],[Date Actioned]])-(tbl_raw_data[[#This Row],[Date Tagged]])</f>
        <v>9.9537037021946162E-4</v>
      </c>
      <c r="J1670" s="66">
        <f>HOUR(tbl_raw_data[[#This Row],[time_taken]])*60+MINUTE(tbl_raw_data[[#This Row],[time_taken]])+SECOND(tbl_raw_data[[#This Row],[time_taken]])/60</f>
        <v>1.4333333333333333</v>
      </c>
      <c r="K1670" s="68">
        <f>DATE(YEAR(tbl_raw_data[[#This Row],[Date Actioned]]),MONTH(tbl_raw_data[[#This Row],[Date Actioned]]),DAY(tbl_raw_data[[#This Row],[Date Actioned]]))</f>
        <v>45144</v>
      </c>
      <c r="L1670" s="65" t="str">
        <f>UPPER(TEXT(tbl_raw_data[[#This Row],[updated_date]],"MMMM"))</f>
        <v>AUGUST</v>
      </c>
      <c r="M1670" s="65" t="str">
        <f>"WEEK "&amp;IF(ROUNDUP(DAY(tbl_raw_data[[#This Row],[updated_date]])/7,0)=5,4,ROUNDUP(DAY(tbl_raw_data[[#This Row],[updated_date]])/7,0))</f>
        <v>WEEK 1</v>
      </c>
      <c r="N1670" s="71" t="str">
        <f>UPPER(VLOOKUP(tbl_raw_data[[#This Row],[Analyst]],settings!$A$1:$B$15,2,0))</f>
        <v>RAJ</v>
      </c>
      <c r="O1670" s="71" t="str">
        <f>TRIM(UPPER(tbl_raw_data[[#This Row],[Outcome]]))</f>
        <v>WITHDRAW</v>
      </c>
      <c r="P1670" s="71" t="str">
        <f>TRIM(UPPER(tbl_raw_data[[#This Row],[Queue Name]]))</f>
        <v>CONSUMER PRE BUREAU</v>
      </c>
      <c r="Q1670" s="71" t="str">
        <f>IF(tbl_raw_data[[#This Row],[time_taken_in_min]]&lt;=settings!$D$2,"SLA_MET","SLA_NOT_MET")</f>
        <v>SLA_MET</v>
      </c>
    </row>
    <row r="1671" spans="1:17" x14ac:dyDescent="0.3">
      <c r="A1671" s="5" t="s">
        <v>2634</v>
      </c>
      <c r="B1671" s="36">
        <v>45144.701863425929</v>
      </c>
      <c r="C1671" s="39">
        <v>45144.705104166664</v>
      </c>
      <c r="D1671" s="8" t="s">
        <v>47</v>
      </c>
      <c r="E1671" s="8" t="s">
        <v>8</v>
      </c>
      <c r="F1671" s="8" t="s">
        <v>25</v>
      </c>
      <c r="G1671" s="8" t="s">
        <v>352</v>
      </c>
      <c r="H1671" s="84" t="str">
        <f t="shared" si="26"/>
        <v>Duplicate Application</v>
      </c>
      <c r="I1671" s="63">
        <f>(tbl_raw_data[[#This Row],[Date Actioned]])-(tbl_raw_data[[#This Row],[Date Tagged]])</f>
        <v>3.2407407343271188E-3</v>
      </c>
      <c r="J1671" s="66">
        <f>HOUR(tbl_raw_data[[#This Row],[time_taken]])*60+MINUTE(tbl_raw_data[[#This Row],[time_taken]])+SECOND(tbl_raw_data[[#This Row],[time_taken]])/60</f>
        <v>4.666666666666667</v>
      </c>
      <c r="K1671" s="68">
        <f>DATE(YEAR(tbl_raw_data[[#This Row],[Date Actioned]]),MONTH(tbl_raw_data[[#This Row],[Date Actioned]]),DAY(tbl_raw_data[[#This Row],[Date Actioned]]))</f>
        <v>45144</v>
      </c>
      <c r="L1671" s="65" t="str">
        <f>UPPER(TEXT(tbl_raw_data[[#This Row],[updated_date]],"MMMM"))</f>
        <v>AUGUST</v>
      </c>
      <c r="M1671" s="65" t="str">
        <f>"WEEK "&amp;IF(ROUNDUP(DAY(tbl_raw_data[[#This Row],[updated_date]])/7,0)=5,4,ROUNDUP(DAY(tbl_raw_data[[#This Row],[updated_date]])/7,0))</f>
        <v>WEEK 1</v>
      </c>
      <c r="N1671" s="71" t="str">
        <f>UPPER(VLOOKUP(tbl_raw_data[[#This Row],[Analyst]],settings!$A$1:$B$15,2,0))</f>
        <v>ASIF</v>
      </c>
      <c r="O1671" s="71" t="str">
        <f>TRIM(UPPER(tbl_raw_data[[#This Row],[Outcome]]))</f>
        <v>WITHDRAW</v>
      </c>
      <c r="P1671" s="71" t="str">
        <f>TRIM(UPPER(tbl_raw_data[[#This Row],[Queue Name]]))</f>
        <v>CONSUMER POST BUREAU</v>
      </c>
      <c r="Q1671" s="71" t="str">
        <f>IF(tbl_raw_data[[#This Row],[time_taken_in_min]]&lt;=settings!$D$2,"SLA_MET","SLA_NOT_MET")</f>
        <v>SLA_MET</v>
      </c>
    </row>
    <row r="1672" spans="1:17" x14ac:dyDescent="0.3">
      <c r="A1672" s="7" t="s">
        <v>2635</v>
      </c>
      <c r="B1672" s="34">
        <v>45144.70275462963</v>
      </c>
      <c r="C1672" s="35">
        <v>45144.71020833333</v>
      </c>
      <c r="D1672" s="2" t="s">
        <v>47</v>
      </c>
      <c r="E1672" s="2" t="s">
        <v>8</v>
      </c>
      <c r="F1672" s="2" t="s">
        <v>22</v>
      </c>
      <c r="G1672" s="2" t="s">
        <v>353</v>
      </c>
      <c r="H1672" s="84" t="str">
        <f t="shared" si="26"/>
        <v>Incorrect Queue</v>
      </c>
      <c r="I1672" s="63">
        <f>(tbl_raw_data[[#This Row],[Date Actioned]])-(tbl_raw_data[[#This Row],[Date Tagged]])</f>
        <v>7.4537036998663098E-3</v>
      </c>
      <c r="J1672" s="66">
        <f>HOUR(tbl_raw_data[[#This Row],[time_taken]])*60+MINUTE(tbl_raw_data[[#This Row],[time_taken]])+SECOND(tbl_raw_data[[#This Row],[time_taken]])/60</f>
        <v>10.733333333333333</v>
      </c>
      <c r="K1672" s="68">
        <f>DATE(YEAR(tbl_raw_data[[#This Row],[Date Actioned]]),MONTH(tbl_raw_data[[#This Row],[Date Actioned]]),DAY(tbl_raw_data[[#This Row],[Date Actioned]]))</f>
        <v>45144</v>
      </c>
      <c r="L1672" s="65" t="str">
        <f>UPPER(TEXT(tbl_raw_data[[#This Row],[updated_date]],"MMMM"))</f>
        <v>AUGUST</v>
      </c>
      <c r="M1672" s="65" t="str">
        <f>"WEEK "&amp;IF(ROUNDUP(DAY(tbl_raw_data[[#This Row],[updated_date]])/7,0)=5,4,ROUNDUP(DAY(tbl_raw_data[[#This Row],[updated_date]])/7,0))</f>
        <v>WEEK 1</v>
      </c>
      <c r="N1672" s="71" t="str">
        <f>UPPER(VLOOKUP(tbl_raw_data[[#This Row],[Analyst]],settings!$A$1:$B$15,2,0))</f>
        <v>ROHAN</v>
      </c>
      <c r="O1672" s="71" t="str">
        <f>TRIM(UPPER(tbl_raw_data[[#This Row],[Outcome]]))</f>
        <v>WITHDRAW</v>
      </c>
      <c r="P1672" s="71" t="str">
        <f>TRIM(UPPER(tbl_raw_data[[#This Row],[Queue Name]]))</f>
        <v>CONSUMER POST BUREAU</v>
      </c>
      <c r="Q1672" s="71" t="str">
        <f>IF(tbl_raw_data[[#This Row],[time_taken_in_min]]&lt;=settings!$D$2,"SLA_MET","SLA_NOT_MET")</f>
        <v>SLA_MET</v>
      </c>
    </row>
    <row r="1673" spans="1:17" x14ac:dyDescent="0.3">
      <c r="A1673" s="1" t="s">
        <v>2636</v>
      </c>
      <c r="B1673" s="36">
        <v>45144.702766203707</v>
      </c>
      <c r="C1673" s="39">
        <v>45144.705960648149</v>
      </c>
      <c r="D1673" s="8" t="s">
        <v>47</v>
      </c>
      <c r="E1673" s="8" t="s">
        <v>18</v>
      </c>
      <c r="F1673" s="8" t="s">
        <v>207</v>
      </c>
      <c r="G1673" s="8" t="s">
        <v>255</v>
      </c>
      <c r="H1673" s="84" t="str">
        <f t="shared" si="26"/>
        <v>Incomplete Details</v>
      </c>
      <c r="I1673" s="63">
        <f>(tbl_raw_data[[#This Row],[Date Actioned]])-(tbl_raw_data[[#This Row],[Date Tagged]])</f>
        <v>3.1944444417604245E-3</v>
      </c>
      <c r="J1673" s="66">
        <f>HOUR(tbl_raw_data[[#This Row],[time_taken]])*60+MINUTE(tbl_raw_data[[#This Row],[time_taken]])+SECOND(tbl_raw_data[[#This Row],[time_taken]])/60</f>
        <v>4.5999999999999996</v>
      </c>
      <c r="K1673" s="68">
        <f>DATE(YEAR(tbl_raw_data[[#This Row],[Date Actioned]]),MONTH(tbl_raw_data[[#This Row],[Date Actioned]]),DAY(tbl_raw_data[[#This Row],[Date Actioned]]))</f>
        <v>45144</v>
      </c>
      <c r="L1673" s="65" t="str">
        <f>UPPER(TEXT(tbl_raw_data[[#This Row],[updated_date]],"MMMM"))</f>
        <v>AUGUST</v>
      </c>
      <c r="M1673" s="65" t="str">
        <f>"WEEK "&amp;IF(ROUNDUP(DAY(tbl_raw_data[[#This Row],[updated_date]])/7,0)=5,4,ROUNDUP(DAY(tbl_raw_data[[#This Row],[updated_date]])/7,0))</f>
        <v>WEEK 1</v>
      </c>
      <c r="N1673" s="71" t="str">
        <f>UPPER(VLOOKUP(tbl_raw_data[[#This Row],[Analyst]],settings!$A$1:$B$15,2,0))</f>
        <v>RAJ</v>
      </c>
      <c r="O1673" s="71" t="str">
        <f>TRIM(UPPER(tbl_raw_data[[#This Row],[Outcome]]))</f>
        <v>WITHDRAW</v>
      </c>
      <c r="P1673" s="71" t="str">
        <f>TRIM(UPPER(tbl_raw_data[[#This Row],[Queue Name]]))</f>
        <v>CONSUMER PRE BUREAU</v>
      </c>
      <c r="Q1673" s="71" t="str">
        <f>IF(tbl_raw_data[[#This Row],[time_taken_in_min]]&lt;=settings!$D$2,"SLA_MET","SLA_NOT_MET")</f>
        <v>SLA_MET</v>
      </c>
    </row>
    <row r="1674" spans="1:17" x14ac:dyDescent="0.3">
      <c r="A1674" s="5" t="s">
        <v>2637</v>
      </c>
      <c r="B1674" s="34">
        <v>45144.706493055557</v>
      </c>
      <c r="C1674" s="35">
        <v>45144.712500000001</v>
      </c>
      <c r="D1674" s="2" t="s">
        <v>47</v>
      </c>
      <c r="E1674" s="2" t="s">
        <v>18</v>
      </c>
      <c r="F1674" s="2" t="s">
        <v>206</v>
      </c>
      <c r="G1674" s="2" t="s">
        <v>354</v>
      </c>
      <c r="H1674" s="84" t="str">
        <f t="shared" si="26"/>
        <v>Incorrect Details</v>
      </c>
      <c r="I1674" s="63">
        <f>(tbl_raw_data[[#This Row],[Date Actioned]])-(tbl_raw_data[[#This Row],[Date Tagged]])</f>
        <v>6.0069444443797693E-3</v>
      </c>
      <c r="J1674" s="66">
        <f>HOUR(tbl_raw_data[[#This Row],[time_taken]])*60+MINUTE(tbl_raw_data[[#This Row],[time_taken]])+SECOND(tbl_raw_data[[#This Row],[time_taken]])/60</f>
        <v>8.65</v>
      </c>
      <c r="K1674" s="68">
        <f>DATE(YEAR(tbl_raw_data[[#This Row],[Date Actioned]]),MONTH(tbl_raw_data[[#This Row],[Date Actioned]]),DAY(tbl_raw_data[[#This Row],[Date Actioned]]))</f>
        <v>45144</v>
      </c>
      <c r="L1674" s="65" t="str">
        <f>UPPER(TEXT(tbl_raw_data[[#This Row],[updated_date]],"MMMM"))</f>
        <v>AUGUST</v>
      </c>
      <c r="M1674" s="65" t="str">
        <f>"WEEK "&amp;IF(ROUNDUP(DAY(tbl_raw_data[[#This Row],[updated_date]])/7,0)=5,4,ROUNDUP(DAY(tbl_raw_data[[#This Row],[updated_date]])/7,0))</f>
        <v>WEEK 1</v>
      </c>
      <c r="N1674" s="71" t="str">
        <f>UPPER(VLOOKUP(tbl_raw_data[[#This Row],[Analyst]],settings!$A$1:$B$15,2,0))</f>
        <v>HARDIK</v>
      </c>
      <c r="O1674" s="71" t="str">
        <f>TRIM(UPPER(tbl_raw_data[[#This Row],[Outcome]]))</f>
        <v>WITHDRAW</v>
      </c>
      <c r="P1674" s="71" t="str">
        <f>TRIM(UPPER(tbl_raw_data[[#This Row],[Queue Name]]))</f>
        <v>CONSUMER PRE BUREAU</v>
      </c>
      <c r="Q1674" s="71" t="str">
        <f>IF(tbl_raw_data[[#This Row],[time_taken_in_min]]&lt;=settings!$D$2,"SLA_MET","SLA_NOT_MET")</f>
        <v>SLA_MET</v>
      </c>
    </row>
    <row r="1675" spans="1:17" x14ac:dyDescent="0.3">
      <c r="A1675" s="7" t="s">
        <v>2638</v>
      </c>
      <c r="B1675" s="36">
        <v>45144.706956018519</v>
      </c>
      <c r="C1675" s="39">
        <v>45144.714687500003</v>
      </c>
      <c r="D1675" s="8" t="s">
        <v>47</v>
      </c>
      <c r="E1675" s="8" t="s">
        <v>18</v>
      </c>
      <c r="F1675" s="8" t="s">
        <v>19</v>
      </c>
      <c r="G1675" s="8" t="s">
        <v>83</v>
      </c>
      <c r="H1675" s="84" t="str">
        <f t="shared" si="26"/>
        <v>Incomplete Details</v>
      </c>
      <c r="I1675" s="63">
        <f>(tbl_raw_data[[#This Row],[Date Actioned]])-(tbl_raw_data[[#This Row],[Date Tagged]])</f>
        <v>7.7314814843703061E-3</v>
      </c>
      <c r="J1675" s="66">
        <f>HOUR(tbl_raw_data[[#This Row],[time_taken]])*60+MINUTE(tbl_raw_data[[#This Row],[time_taken]])+SECOND(tbl_raw_data[[#This Row],[time_taken]])/60</f>
        <v>11.133333333333333</v>
      </c>
      <c r="K1675" s="68">
        <f>DATE(YEAR(tbl_raw_data[[#This Row],[Date Actioned]]),MONTH(tbl_raw_data[[#This Row],[Date Actioned]]),DAY(tbl_raw_data[[#This Row],[Date Actioned]]))</f>
        <v>45144</v>
      </c>
      <c r="L1675" s="65" t="str">
        <f>UPPER(TEXT(tbl_raw_data[[#This Row],[updated_date]],"MMMM"))</f>
        <v>AUGUST</v>
      </c>
      <c r="M1675" s="65" t="str">
        <f>"WEEK "&amp;IF(ROUNDUP(DAY(tbl_raw_data[[#This Row],[updated_date]])/7,0)=5,4,ROUNDUP(DAY(tbl_raw_data[[#This Row],[updated_date]])/7,0))</f>
        <v>WEEK 1</v>
      </c>
      <c r="N1675" s="71" t="str">
        <f>UPPER(VLOOKUP(tbl_raw_data[[#This Row],[Analyst]],settings!$A$1:$B$15,2,0))</f>
        <v>NAVED</v>
      </c>
      <c r="O1675" s="71" t="str">
        <f>TRIM(UPPER(tbl_raw_data[[#This Row],[Outcome]]))</f>
        <v>WITHDRAW</v>
      </c>
      <c r="P1675" s="71" t="str">
        <f>TRIM(UPPER(tbl_raw_data[[#This Row],[Queue Name]]))</f>
        <v>CONSUMER PRE BUREAU</v>
      </c>
      <c r="Q1675" s="71" t="str">
        <f>IF(tbl_raw_data[[#This Row],[time_taken_in_min]]&lt;=settings!$D$2,"SLA_MET","SLA_NOT_MET")</f>
        <v>SLA_MET</v>
      </c>
    </row>
    <row r="1676" spans="1:17" x14ac:dyDescent="0.3">
      <c r="A1676" s="1" t="s">
        <v>2639</v>
      </c>
      <c r="B1676" s="34">
        <v>45144.710578703707</v>
      </c>
      <c r="C1676" s="35">
        <v>45144.714004629626</v>
      </c>
      <c r="D1676" s="2" t="s">
        <v>47</v>
      </c>
      <c r="E1676" s="2" t="s">
        <v>18</v>
      </c>
      <c r="F1676" s="2" t="s">
        <v>207</v>
      </c>
      <c r="G1676" s="2" t="s">
        <v>355</v>
      </c>
      <c r="H1676" s="84" t="str">
        <f t="shared" si="26"/>
        <v>Incomplete Details</v>
      </c>
      <c r="I1676" s="63">
        <f>(tbl_raw_data[[#This Row],[Date Actioned]])-(tbl_raw_data[[#This Row],[Date Tagged]])</f>
        <v>3.4259259191458113E-3</v>
      </c>
      <c r="J1676" s="66">
        <f>HOUR(tbl_raw_data[[#This Row],[time_taken]])*60+MINUTE(tbl_raw_data[[#This Row],[time_taken]])+SECOND(tbl_raw_data[[#This Row],[time_taken]])/60</f>
        <v>4.9333333333333336</v>
      </c>
      <c r="K1676" s="68">
        <f>DATE(YEAR(tbl_raw_data[[#This Row],[Date Actioned]]),MONTH(tbl_raw_data[[#This Row],[Date Actioned]]),DAY(tbl_raw_data[[#This Row],[Date Actioned]]))</f>
        <v>45144</v>
      </c>
      <c r="L1676" s="65" t="str">
        <f>UPPER(TEXT(tbl_raw_data[[#This Row],[updated_date]],"MMMM"))</f>
        <v>AUGUST</v>
      </c>
      <c r="M1676" s="65" t="str">
        <f>"WEEK "&amp;IF(ROUNDUP(DAY(tbl_raw_data[[#This Row],[updated_date]])/7,0)=5,4,ROUNDUP(DAY(tbl_raw_data[[#This Row],[updated_date]])/7,0))</f>
        <v>WEEK 1</v>
      </c>
      <c r="N1676" s="71" t="str">
        <f>UPPER(VLOOKUP(tbl_raw_data[[#This Row],[Analyst]],settings!$A$1:$B$15,2,0))</f>
        <v>RAJ</v>
      </c>
      <c r="O1676" s="71" t="str">
        <f>TRIM(UPPER(tbl_raw_data[[#This Row],[Outcome]]))</f>
        <v>WITHDRAW</v>
      </c>
      <c r="P1676" s="71" t="str">
        <f>TRIM(UPPER(tbl_raw_data[[#This Row],[Queue Name]]))</f>
        <v>CONSUMER PRE BUREAU</v>
      </c>
      <c r="Q1676" s="71" t="str">
        <f>IF(tbl_raw_data[[#This Row],[time_taken_in_min]]&lt;=settings!$D$2,"SLA_MET","SLA_NOT_MET")</f>
        <v>SLA_MET</v>
      </c>
    </row>
    <row r="1677" spans="1:17" x14ac:dyDescent="0.3">
      <c r="A1677" s="5" t="s">
        <v>2640</v>
      </c>
      <c r="B1677" s="36">
        <v>45144.710578703707</v>
      </c>
      <c r="C1677" s="39">
        <v>45144.71597222222</v>
      </c>
      <c r="D1677" s="8" t="s">
        <v>47</v>
      </c>
      <c r="E1677" s="8" t="s">
        <v>18</v>
      </c>
      <c r="F1677" s="8" t="s">
        <v>206</v>
      </c>
      <c r="G1677" s="8" t="s">
        <v>268</v>
      </c>
      <c r="H1677" s="84" t="str">
        <f t="shared" si="26"/>
        <v>Incomplete Details</v>
      </c>
      <c r="I1677" s="63">
        <f>(tbl_raw_data[[#This Row],[Date Actioned]])-(tbl_raw_data[[#This Row],[Date Tagged]])</f>
        <v>5.3935185133013874E-3</v>
      </c>
      <c r="J1677" s="66">
        <f>HOUR(tbl_raw_data[[#This Row],[time_taken]])*60+MINUTE(tbl_raw_data[[#This Row],[time_taken]])+SECOND(tbl_raw_data[[#This Row],[time_taken]])/60</f>
        <v>7.7666666666666666</v>
      </c>
      <c r="K1677" s="68">
        <f>DATE(YEAR(tbl_raw_data[[#This Row],[Date Actioned]]),MONTH(tbl_raw_data[[#This Row],[Date Actioned]]),DAY(tbl_raw_data[[#This Row],[Date Actioned]]))</f>
        <v>45144</v>
      </c>
      <c r="L1677" s="65" t="str">
        <f>UPPER(TEXT(tbl_raw_data[[#This Row],[updated_date]],"MMMM"))</f>
        <v>AUGUST</v>
      </c>
      <c r="M1677" s="65" t="str">
        <f>"WEEK "&amp;IF(ROUNDUP(DAY(tbl_raw_data[[#This Row],[updated_date]])/7,0)=5,4,ROUNDUP(DAY(tbl_raw_data[[#This Row],[updated_date]])/7,0))</f>
        <v>WEEK 1</v>
      </c>
      <c r="N1677" s="71" t="str">
        <f>UPPER(VLOOKUP(tbl_raw_data[[#This Row],[Analyst]],settings!$A$1:$B$15,2,0))</f>
        <v>HARDIK</v>
      </c>
      <c r="O1677" s="71" t="str">
        <f>TRIM(UPPER(tbl_raw_data[[#This Row],[Outcome]]))</f>
        <v>WITHDRAW</v>
      </c>
      <c r="P1677" s="71" t="str">
        <f>TRIM(UPPER(tbl_raw_data[[#This Row],[Queue Name]]))</f>
        <v>CONSUMER PRE BUREAU</v>
      </c>
      <c r="Q1677" s="71" t="str">
        <f>IF(tbl_raw_data[[#This Row],[time_taken_in_min]]&lt;=settings!$D$2,"SLA_MET","SLA_NOT_MET")</f>
        <v>SLA_MET</v>
      </c>
    </row>
    <row r="1678" spans="1:17" x14ac:dyDescent="0.3">
      <c r="A1678" s="7" t="s">
        <v>2641</v>
      </c>
      <c r="B1678" s="34">
        <v>45144.713680555556</v>
      </c>
      <c r="C1678" s="35">
        <v>45144.720231481479</v>
      </c>
      <c r="D1678" s="2" t="s">
        <v>47</v>
      </c>
      <c r="E1678" s="2" t="s">
        <v>18</v>
      </c>
      <c r="F1678" s="2" t="s">
        <v>19</v>
      </c>
      <c r="G1678" s="2" t="s">
        <v>83</v>
      </c>
      <c r="H1678" s="84" t="str">
        <f t="shared" si="26"/>
        <v>Incomplete Details</v>
      </c>
      <c r="I1678" s="63">
        <f>(tbl_raw_data[[#This Row],[Date Actioned]])-(tbl_raw_data[[#This Row],[Date Tagged]])</f>
        <v>6.5509259220561944E-3</v>
      </c>
      <c r="J1678" s="66">
        <f>HOUR(tbl_raw_data[[#This Row],[time_taken]])*60+MINUTE(tbl_raw_data[[#This Row],[time_taken]])+SECOND(tbl_raw_data[[#This Row],[time_taken]])/60</f>
        <v>9.4333333333333336</v>
      </c>
      <c r="K1678" s="68">
        <f>DATE(YEAR(tbl_raw_data[[#This Row],[Date Actioned]]),MONTH(tbl_raw_data[[#This Row],[Date Actioned]]),DAY(tbl_raw_data[[#This Row],[Date Actioned]]))</f>
        <v>45144</v>
      </c>
      <c r="L1678" s="65" t="str">
        <f>UPPER(TEXT(tbl_raw_data[[#This Row],[updated_date]],"MMMM"))</f>
        <v>AUGUST</v>
      </c>
      <c r="M1678" s="65" t="str">
        <f>"WEEK "&amp;IF(ROUNDUP(DAY(tbl_raw_data[[#This Row],[updated_date]])/7,0)=5,4,ROUNDUP(DAY(tbl_raw_data[[#This Row],[updated_date]])/7,0))</f>
        <v>WEEK 1</v>
      </c>
      <c r="N1678" s="71" t="str">
        <f>UPPER(VLOOKUP(tbl_raw_data[[#This Row],[Analyst]],settings!$A$1:$B$15,2,0))</f>
        <v>NAVED</v>
      </c>
      <c r="O1678" s="71" t="str">
        <f>TRIM(UPPER(tbl_raw_data[[#This Row],[Outcome]]))</f>
        <v>WITHDRAW</v>
      </c>
      <c r="P1678" s="71" t="str">
        <f>TRIM(UPPER(tbl_raw_data[[#This Row],[Queue Name]]))</f>
        <v>CONSUMER PRE BUREAU</v>
      </c>
      <c r="Q1678" s="71" t="str">
        <f>IF(tbl_raw_data[[#This Row],[time_taken_in_min]]&lt;=settings!$D$2,"SLA_MET","SLA_NOT_MET")</f>
        <v>SLA_MET</v>
      </c>
    </row>
    <row r="1679" spans="1:17" x14ac:dyDescent="0.3">
      <c r="A1679" s="1" t="s">
        <v>2642</v>
      </c>
      <c r="B1679" s="36">
        <v>45144.71947916667</v>
      </c>
      <c r="C1679" s="39">
        <v>45144.722592592596</v>
      </c>
      <c r="D1679" s="8" t="s">
        <v>47</v>
      </c>
      <c r="E1679" s="8" t="s">
        <v>18</v>
      </c>
      <c r="F1679" s="8" t="s">
        <v>25</v>
      </c>
      <c r="G1679" s="8" t="s">
        <v>67</v>
      </c>
      <c r="H1679" s="84" t="str">
        <f t="shared" si="26"/>
        <v>Incomplete Details</v>
      </c>
      <c r="I1679" s="63">
        <f>(tbl_raw_data[[#This Row],[Date Actioned]])-(tbl_raw_data[[#This Row],[Date Tagged]])</f>
        <v>3.1134259261307307E-3</v>
      </c>
      <c r="J1679" s="66">
        <f>HOUR(tbl_raw_data[[#This Row],[time_taken]])*60+MINUTE(tbl_raw_data[[#This Row],[time_taken]])+SECOND(tbl_raw_data[[#This Row],[time_taken]])/60</f>
        <v>4.4833333333333334</v>
      </c>
      <c r="K1679" s="68">
        <f>DATE(YEAR(tbl_raw_data[[#This Row],[Date Actioned]]),MONTH(tbl_raw_data[[#This Row],[Date Actioned]]),DAY(tbl_raw_data[[#This Row],[Date Actioned]]))</f>
        <v>45144</v>
      </c>
      <c r="L1679" s="65" t="str">
        <f>UPPER(TEXT(tbl_raw_data[[#This Row],[updated_date]],"MMMM"))</f>
        <v>AUGUST</v>
      </c>
      <c r="M1679" s="65" t="str">
        <f>"WEEK "&amp;IF(ROUNDUP(DAY(tbl_raw_data[[#This Row],[updated_date]])/7,0)=5,4,ROUNDUP(DAY(tbl_raw_data[[#This Row],[updated_date]])/7,0))</f>
        <v>WEEK 1</v>
      </c>
      <c r="N1679" s="71" t="str">
        <f>UPPER(VLOOKUP(tbl_raw_data[[#This Row],[Analyst]],settings!$A$1:$B$15,2,0))</f>
        <v>ASIF</v>
      </c>
      <c r="O1679" s="71" t="str">
        <f>TRIM(UPPER(tbl_raw_data[[#This Row],[Outcome]]))</f>
        <v>WITHDRAW</v>
      </c>
      <c r="P1679" s="71" t="str">
        <f>TRIM(UPPER(tbl_raw_data[[#This Row],[Queue Name]]))</f>
        <v>CONSUMER PRE BUREAU</v>
      </c>
      <c r="Q1679" s="71" t="str">
        <f>IF(tbl_raw_data[[#This Row],[time_taken_in_min]]&lt;=settings!$D$2,"SLA_MET","SLA_NOT_MET")</f>
        <v>SLA_MET</v>
      </c>
    </row>
    <row r="1680" spans="1:17" x14ac:dyDescent="0.3">
      <c r="A1680" s="5" t="s">
        <v>2643</v>
      </c>
      <c r="B1680" s="34">
        <v>45144.72252314815</v>
      </c>
      <c r="C1680" s="35">
        <v>45144.731238425928</v>
      </c>
      <c r="D1680" s="2" t="s">
        <v>47</v>
      </c>
      <c r="E1680" s="2" t="s">
        <v>8</v>
      </c>
      <c r="F1680" s="2" t="s">
        <v>25</v>
      </c>
      <c r="G1680" s="2" t="s">
        <v>356</v>
      </c>
      <c r="H1680" s="84" t="str">
        <f t="shared" si="26"/>
        <v>Duplicate Application</v>
      </c>
      <c r="I1680" s="63">
        <f>(tbl_raw_data[[#This Row],[Date Actioned]])-(tbl_raw_data[[#This Row],[Date Tagged]])</f>
        <v>8.7152777778101154E-3</v>
      </c>
      <c r="J1680" s="66">
        <f>HOUR(tbl_raw_data[[#This Row],[time_taken]])*60+MINUTE(tbl_raw_data[[#This Row],[time_taken]])+SECOND(tbl_raw_data[[#This Row],[time_taken]])/60</f>
        <v>12.55</v>
      </c>
      <c r="K1680" s="68">
        <f>DATE(YEAR(tbl_raw_data[[#This Row],[Date Actioned]]),MONTH(tbl_raw_data[[#This Row],[Date Actioned]]),DAY(tbl_raw_data[[#This Row],[Date Actioned]]))</f>
        <v>45144</v>
      </c>
      <c r="L1680" s="65" t="str">
        <f>UPPER(TEXT(tbl_raw_data[[#This Row],[updated_date]],"MMMM"))</f>
        <v>AUGUST</v>
      </c>
      <c r="M1680" s="65" t="str">
        <f>"WEEK "&amp;IF(ROUNDUP(DAY(tbl_raw_data[[#This Row],[updated_date]])/7,0)=5,4,ROUNDUP(DAY(tbl_raw_data[[#This Row],[updated_date]])/7,0))</f>
        <v>WEEK 1</v>
      </c>
      <c r="N1680" s="71" t="str">
        <f>UPPER(VLOOKUP(tbl_raw_data[[#This Row],[Analyst]],settings!$A$1:$B$15,2,0))</f>
        <v>ASIF</v>
      </c>
      <c r="O1680" s="71" t="str">
        <f>TRIM(UPPER(tbl_raw_data[[#This Row],[Outcome]]))</f>
        <v>WITHDRAW</v>
      </c>
      <c r="P1680" s="71" t="str">
        <f>TRIM(UPPER(tbl_raw_data[[#This Row],[Queue Name]]))</f>
        <v>CONSUMER POST BUREAU</v>
      </c>
      <c r="Q1680" s="71" t="str">
        <f>IF(tbl_raw_data[[#This Row],[time_taken_in_min]]&lt;=settings!$D$2,"SLA_MET","SLA_NOT_MET")</f>
        <v>SLA_MET</v>
      </c>
    </row>
    <row r="1681" spans="1:17" x14ac:dyDescent="0.3">
      <c r="A1681" s="7" t="s">
        <v>2644</v>
      </c>
      <c r="B1681" s="36">
        <v>45144.727199074077</v>
      </c>
      <c r="C1681" s="39">
        <v>45144.72865740741</v>
      </c>
      <c r="D1681" s="8" t="s">
        <v>47</v>
      </c>
      <c r="E1681" s="8" t="s">
        <v>18</v>
      </c>
      <c r="F1681" s="8" t="s">
        <v>206</v>
      </c>
      <c r="G1681" s="8" t="s">
        <v>357</v>
      </c>
      <c r="H1681" s="84" t="str">
        <f t="shared" si="26"/>
        <v>Incomplete Details</v>
      </c>
      <c r="I1681" s="63">
        <f>(tbl_raw_data[[#This Row],[Date Actioned]])-(tbl_raw_data[[#This Row],[Date Tagged]])</f>
        <v>1.4583333322661929E-3</v>
      </c>
      <c r="J1681" s="66">
        <f>HOUR(tbl_raw_data[[#This Row],[time_taken]])*60+MINUTE(tbl_raw_data[[#This Row],[time_taken]])+SECOND(tbl_raw_data[[#This Row],[time_taken]])/60</f>
        <v>2.1</v>
      </c>
      <c r="K1681" s="68">
        <f>DATE(YEAR(tbl_raw_data[[#This Row],[Date Actioned]]),MONTH(tbl_raw_data[[#This Row],[Date Actioned]]),DAY(tbl_raw_data[[#This Row],[Date Actioned]]))</f>
        <v>45144</v>
      </c>
      <c r="L1681" s="65" t="str">
        <f>UPPER(TEXT(tbl_raw_data[[#This Row],[updated_date]],"MMMM"))</f>
        <v>AUGUST</v>
      </c>
      <c r="M1681" s="65" t="str">
        <f>"WEEK "&amp;IF(ROUNDUP(DAY(tbl_raw_data[[#This Row],[updated_date]])/7,0)=5,4,ROUNDUP(DAY(tbl_raw_data[[#This Row],[updated_date]])/7,0))</f>
        <v>WEEK 1</v>
      </c>
      <c r="N1681" s="71" t="str">
        <f>UPPER(VLOOKUP(tbl_raw_data[[#This Row],[Analyst]],settings!$A$1:$B$15,2,0))</f>
        <v>HARDIK</v>
      </c>
      <c r="O1681" s="71" t="str">
        <f>TRIM(UPPER(tbl_raw_data[[#This Row],[Outcome]]))</f>
        <v>WITHDRAW</v>
      </c>
      <c r="P1681" s="71" t="str">
        <f>TRIM(UPPER(tbl_raw_data[[#This Row],[Queue Name]]))</f>
        <v>CONSUMER PRE BUREAU</v>
      </c>
      <c r="Q1681" s="71" t="str">
        <f>IF(tbl_raw_data[[#This Row],[time_taken_in_min]]&lt;=settings!$D$2,"SLA_MET","SLA_NOT_MET")</f>
        <v>SLA_MET</v>
      </c>
    </row>
    <row r="1682" spans="1:17" x14ac:dyDescent="0.3">
      <c r="A1682" s="1" t="s">
        <v>2645</v>
      </c>
      <c r="B1682" s="34">
        <v>45144.727638888886</v>
      </c>
      <c r="C1682" s="35">
        <v>45144.734259259261</v>
      </c>
      <c r="D1682" s="2" t="s">
        <v>47</v>
      </c>
      <c r="E1682" s="2" t="s">
        <v>18</v>
      </c>
      <c r="F1682" s="2" t="s">
        <v>22</v>
      </c>
      <c r="G1682" s="2" t="s">
        <v>358</v>
      </c>
      <c r="H1682" s="84" t="str">
        <f t="shared" si="26"/>
        <v>Incomplete Details</v>
      </c>
      <c r="I1682" s="63">
        <f>(tbl_raw_data[[#This Row],[Date Actioned]])-(tbl_raw_data[[#This Row],[Date Tagged]])</f>
        <v>6.6203703754581511E-3</v>
      </c>
      <c r="J1682" s="66">
        <f>HOUR(tbl_raw_data[[#This Row],[time_taken]])*60+MINUTE(tbl_raw_data[[#This Row],[time_taken]])+SECOND(tbl_raw_data[[#This Row],[time_taken]])/60</f>
        <v>9.5333333333333332</v>
      </c>
      <c r="K1682" s="68">
        <f>DATE(YEAR(tbl_raw_data[[#This Row],[Date Actioned]]),MONTH(tbl_raw_data[[#This Row],[Date Actioned]]),DAY(tbl_raw_data[[#This Row],[Date Actioned]]))</f>
        <v>45144</v>
      </c>
      <c r="L1682" s="65" t="str">
        <f>UPPER(TEXT(tbl_raw_data[[#This Row],[updated_date]],"MMMM"))</f>
        <v>AUGUST</v>
      </c>
      <c r="M1682" s="65" t="str">
        <f>"WEEK "&amp;IF(ROUNDUP(DAY(tbl_raw_data[[#This Row],[updated_date]])/7,0)=5,4,ROUNDUP(DAY(tbl_raw_data[[#This Row],[updated_date]])/7,0))</f>
        <v>WEEK 1</v>
      </c>
      <c r="N1682" s="71" t="str">
        <f>UPPER(VLOOKUP(tbl_raw_data[[#This Row],[Analyst]],settings!$A$1:$B$15,2,0))</f>
        <v>ROHAN</v>
      </c>
      <c r="O1682" s="71" t="str">
        <f>TRIM(UPPER(tbl_raw_data[[#This Row],[Outcome]]))</f>
        <v>WITHDRAW</v>
      </c>
      <c r="P1682" s="71" t="str">
        <f>TRIM(UPPER(tbl_raw_data[[#This Row],[Queue Name]]))</f>
        <v>CONSUMER PRE BUREAU</v>
      </c>
      <c r="Q1682" s="71" t="str">
        <f>IF(tbl_raw_data[[#This Row],[time_taken_in_min]]&lt;=settings!$D$2,"SLA_MET","SLA_NOT_MET")</f>
        <v>SLA_MET</v>
      </c>
    </row>
    <row r="1683" spans="1:17" x14ac:dyDescent="0.3">
      <c r="A1683" s="5" t="s">
        <v>2646</v>
      </c>
      <c r="B1683" s="36">
        <v>45144.731377314813</v>
      </c>
      <c r="C1683" s="39">
        <v>45144.740624999999</v>
      </c>
      <c r="D1683" s="8" t="s">
        <v>55</v>
      </c>
      <c r="E1683" s="6" t="s">
        <v>8</v>
      </c>
      <c r="F1683" s="8" t="s">
        <v>21</v>
      </c>
      <c r="G1683" s="9"/>
      <c r="H1683" s="84" t="str">
        <f t="shared" si="26"/>
        <v>Reason Unknown</v>
      </c>
      <c r="I1683" s="63">
        <f>(tbl_raw_data[[#This Row],[Date Actioned]])-(tbl_raw_data[[#This Row],[Date Tagged]])</f>
        <v>9.2476851859828457E-3</v>
      </c>
      <c r="J1683" s="66">
        <f>HOUR(tbl_raw_data[[#This Row],[time_taken]])*60+MINUTE(tbl_raw_data[[#This Row],[time_taken]])+SECOND(tbl_raw_data[[#This Row],[time_taken]])/60</f>
        <v>13.316666666666666</v>
      </c>
      <c r="K1683" s="68">
        <f>DATE(YEAR(tbl_raw_data[[#This Row],[Date Actioned]]),MONTH(tbl_raw_data[[#This Row],[Date Actioned]]),DAY(tbl_raw_data[[#This Row],[Date Actioned]]))</f>
        <v>45144</v>
      </c>
      <c r="L1683" s="65" t="str">
        <f>UPPER(TEXT(tbl_raw_data[[#This Row],[updated_date]],"MMMM"))</f>
        <v>AUGUST</v>
      </c>
      <c r="M1683" s="65" t="str">
        <f>"WEEK "&amp;IF(ROUNDUP(DAY(tbl_raw_data[[#This Row],[updated_date]])/7,0)=5,4,ROUNDUP(DAY(tbl_raw_data[[#This Row],[updated_date]])/7,0))</f>
        <v>WEEK 1</v>
      </c>
      <c r="N1683" s="71" t="str">
        <f>UPPER(VLOOKUP(tbl_raw_data[[#This Row],[Analyst]],settings!$A$1:$B$15,2,0))</f>
        <v>SHAHID</v>
      </c>
      <c r="O1683" s="71" t="str">
        <f>TRIM(UPPER(tbl_raw_data[[#This Row],[Outcome]]))</f>
        <v>WITHDRAW</v>
      </c>
      <c r="P1683" s="71" t="str">
        <f>TRIM(UPPER(tbl_raw_data[[#This Row],[Queue Name]]))</f>
        <v>CONSUMER POST BUREAU</v>
      </c>
      <c r="Q1683" s="71" t="str">
        <f>IF(tbl_raw_data[[#This Row],[time_taken_in_min]]&lt;=settings!$D$2,"SLA_MET","SLA_NOT_MET")</f>
        <v>SLA_MET</v>
      </c>
    </row>
    <row r="1684" spans="1:17" x14ac:dyDescent="0.3">
      <c r="A1684" s="7" t="s">
        <v>2647</v>
      </c>
      <c r="B1684" s="34">
        <v>45144.738437499997</v>
      </c>
      <c r="C1684" s="35">
        <v>45144.743495370371</v>
      </c>
      <c r="D1684" s="2" t="s">
        <v>47</v>
      </c>
      <c r="E1684" s="2" t="s">
        <v>18</v>
      </c>
      <c r="F1684" s="2" t="s">
        <v>24</v>
      </c>
      <c r="G1684" s="2" t="s">
        <v>83</v>
      </c>
      <c r="H1684" s="84" t="str">
        <f t="shared" si="26"/>
        <v>Incomplete Details</v>
      </c>
      <c r="I1684" s="63">
        <f>(tbl_raw_data[[#This Row],[Date Actioned]])-(tbl_raw_data[[#This Row],[Date Tagged]])</f>
        <v>5.0578703740029596E-3</v>
      </c>
      <c r="J1684" s="66">
        <f>HOUR(tbl_raw_data[[#This Row],[time_taken]])*60+MINUTE(tbl_raw_data[[#This Row],[time_taken]])+SECOND(tbl_raw_data[[#This Row],[time_taken]])/60</f>
        <v>7.2833333333333332</v>
      </c>
      <c r="K1684" s="68">
        <f>DATE(YEAR(tbl_raw_data[[#This Row],[Date Actioned]]),MONTH(tbl_raw_data[[#This Row],[Date Actioned]]),DAY(tbl_raw_data[[#This Row],[Date Actioned]]))</f>
        <v>45144</v>
      </c>
      <c r="L1684" s="65" t="str">
        <f>UPPER(TEXT(tbl_raw_data[[#This Row],[updated_date]],"MMMM"))</f>
        <v>AUGUST</v>
      </c>
      <c r="M1684" s="65" t="str">
        <f>"WEEK "&amp;IF(ROUNDUP(DAY(tbl_raw_data[[#This Row],[updated_date]])/7,0)=5,4,ROUNDUP(DAY(tbl_raw_data[[#This Row],[updated_date]])/7,0))</f>
        <v>WEEK 1</v>
      </c>
      <c r="N1684" s="71" t="str">
        <f>UPPER(VLOOKUP(tbl_raw_data[[#This Row],[Analyst]],settings!$A$1:$B$15,2,0))</f>
        <v>SAM</v>
      </c>
      <c r="O1684" s="71" t="str">
        <f>TRIM(UPPER(tbl_raw_data[[#This Row],[Outcome]]))</f>
        <v>WITHDRAW</v>
      </c>
      <c r="P1684" s="71" t="str">
        <f>TRIM(UPPER(tbl_raw_data[[#This Row],[Queue Name]]))</f>
        <v>CONSUMER PRE BUREAU</v>
      </c>
      <c r="Q1684" s="71" t="str">
        <f>IF(tbl_raw_data[[#This Row],[time_taken_in_min]]&lt;=settings!$D$2,"SLA_MET","SLA_NOT_MET")</f>
        <v>SLA_MET</v>
      </c>
    </row>
    <row r="1685" spans="1:17" x14ac:dyDescent="0.3">
      <c r="A1685" s="1" t="s">
        <v>2648</v>
      </c>
      <c r="B1685" s="36">
        <v>45144.742962962962</v>
      </c>
      <c r="C1685" s="39">
        <v>45144.747557870367</v>
      </c>
      <c r="D1685" s="8" t="s">
        <v>47</v>
      </c>
      <c r="E1685" s="8" t="s">
        <v>8</v>
      </c>
      <c r="F1685" s="8" t="s">
        <v>17</v>
      </c>
      <c r="G1685" s="8" t="s">
        <v>359</v>
      </c>
      <c r="H1685" s="84" t="str">
        <f t="shared" si="26"/>
        <v>Incomplete Details</v>
      </c>
      <c r="I1685" s="63">
        <f>(tbl_raw_data[[#This Row],[Date Actioned]])-(tbl_raw_data[[#This Row],[Date Tagged]])</f>
        <v>4.5949074046802707E-3</v>
      </c>
      <c r="J1685" s="66">
        <f>HOUR(tbl_raw_data[[#This Row],[time_taken]])*60+MINUTE(tbl_raw_data[[#This Row],[time_taken]])+SECOND(tbl_raw_data[[#This Row],[time_taken]])/60</f>
        <v>6.6166666666666671</v>
      </c>
      <c r="K1685" s="68">
        <f>DATE(YEAR(tbl_raw_data[[#This Row],[Date Actioned]]),MONTH(tbl_raw_data[[#This Row],[Date Actioned]]),DAY(tbl_raw_data[[#This Row],[Date Actioned]]))</f>
        <v>45144</v>
      </c>
      <c r="L1685" s="65" t="str">
        <f>UPPER(TEXT(tbl_raw_data[[#This Row],[updated_date]],"MMMM"))</f>
        <v>AUGUST</v>
      </c>
      <c r="M1685" s="65" t="str">
        <f>"WEEK "&amp;IF(ROUNDUP(DAY(tbl_raw_data[[#This Row],[updated_date]])/7,0)=5,4,ROUNDUP(DAY(tbl_raw_data[[#This Row],[updated_date]])/7,0))</f>
        <v>WEEK 1</v>
      </c>
      <c r="N1685" s="71" t="str">
        <f>UPPER(VLOOKUP(tbl_raw_data[[#This Row],[Analyst]],settings!$A$1:$B$15,2,0))</f>
        <v>MERCEDES</v>
      </c>
      <c r="O1685" s="71" t="str">
        <f>TRIM(UPPER(tbl_raw_data[[#This Row],[Outcome]]))</f>
        <v>WITHDRAW</v>
      </c>
      <c r="P1685" s="71" t="str">
        <f>TRIM(UPPER(tbl_raw_data[[#This Row],[Queue Name]]))</f>
        <v>CONSUMER POST BUREAU</v>
      </c>
      <c r="Q1685" s="71" t="str">
        <f>IF(tbl_raw_data[[#This Row],[time_taken_in_min]]&lt;=settings!$D$2,"SLA_MET","SLA_NOT_MET")</f>
        <v>SLA_MET</v>
      </c>
    </row>
    <row r="1686" spans="1:17" x14ac:dyDescent="0.3">
      <c r="A1686" s="5" t="s">
        <v>2649</v>
      </c>
      <c r="B1686" s="34">
        <v>45144.766388888886</v>
      </c>
      <c r="C1686" s="35">
        <v>45144.77789351852</v>
      </c>
      <c r="D1686" s="2" t="s">
        <v>47</v>
      </c>
      <c r="E1686" s="2" t="s">
        <v>18</v>
      </c>
      <c r="F1686" s="2" t="s">
        <v>22</v>
      </c>
      <c r="G1686" s="2" t="s">
        <v>83</v>
      </c>
      <c r="H1686" s="84" t="str">
        <f t="shared" si="26"/>
        <v>Incomplete Details</v>
      </c>
      <c r="I1686" s="63">
        <f>(tbl_raw_data[[#This Row],[Date Actioned]])-(tbl_raw_data[[#This Row],[Date Tagged]])</f>
        <v>1.1504629634146113E-2</v>
      </c>
      <c r="J1686" s="66">
        <f>HOUR(tbl_raw_data[[#This Row],[time_taken]])*60+MINUTE(tbl_raw_data[[#This Row],[time_taken]])+SECOND(tbl_raw_data[[#This Row],[time_taken]])/60</f>
        <v>16.566666666666666</v>
      </c>
      <c r="K1686" s="68">
        <f>DATE(YEAR(tbl_raw_data[[#This Row],[Date Actioned]]),MONTH(tbl_raw_data[[#This Row],[Date Actioned]]),DAY(tbl_raw_data[[#This Row],[Date Actioned]]))</f>
        <v>45144</v>
      </c>
      <c r="L1686" s="65" t="str">
        <f>UPPER(TEXT(tbl_raw_data[[#This Row],[updated_date]],"MMMM"))</f>
        <v>AUGUST</v>
      </c>
      <c r="M1686" s="65" t="str">
        <f>"WEEK "&amp;IF(ROUNDUP(DAY(tbl_raw_data[[#This Row],[updated_date]])/7,0)=5,4,ROUNDUP(DAY(tbl_raw_data[[#This Row],[updated_date]])/7,0))</f>
        <v>WEEK 1</v>
      </c>
      <c r="N1686" s="71" t="str">
        <f>UPPER(VLOOKUP(tbl_raw_data[[#This Row],[Analyst]],settings!$A$1:$B$15,2,0))</f>
        <v>ROHAN</v>
      </c>
      <c r="O1686" s="71" t="str">
        <f>TRIM(UPPER(tbl_raw_data[[#This Row],[Outcome]]))</f>
        <v>WITHDRAW</v>
      </c>
      <c r="P1686" s="71" t="str">
        <f>TRIM(UPPER(tbl_raw_data[[#This Row],[Queue Name]]))</f>
        <v>CONSUMER PRE BUREAU</v>
      </c>
      <c r="Q1686" s="71" t="str">
        <f>IF(tbl_raw_data[[#This Row],[time_taken_in_min]]&lt;=settings!$D$2,"SLA_MET","SLA_NOT_MET")</f>
        <v>SLA_MET</v>
      </c>
    </row>
    <row r="1687" spans="1:17" x14ac:dyDescent="0.3">
      <c r="A1687" s="7" t="s">
        <v>2650</v>
      </c>
      <c r="B1687" s="36">
        <v>45144.767951388887</v>
      </c>
      <c r="C1687" s="39">
        <v>45144.775439814817</v>
      </c>
      <c r="D1687" s="8" t="s">
        <v>47</v>
      </c>
      <c r="E1687" s="8" t="s">
        <v>18</v>
      </c>
      <c r="F1687" s="8" t="s">
        <v>207</v>
      </c>
      <c r="G1687" s="8" t="s">
        <v>260</v>
      </c>
      <c r="H1687" s="84" t="str">
        <f t="shared" si="26"/>
        <v>Incomplete Details</v>
      </c>
      <c r="I1687" s="63">
        <f>(tbl_raw_data[[#This Row],[Date Actioned]])-(tbl_raw_data[[#This Row],[Date Tagged]])</f>
        <v>7.4884259302052669E-3</v>
      </c>
      <c r="J1687" s="66">
        <f>HOUR(tbl_raw_data[[#This Row],[time_taken]])*60+MINUTE(tbl_raw_data[[#This Row],[time_taken]])+SECOND(tbl_raw_data[[#This Row],[time_taken]])/60</f>
        <v>10.783333333333333</v>
      </c>
      <c r="K1687" s="68">
        <f>DATE(YEAR(tbl_raw_data[[#This Row],[Date Actioned]]),MONTH(tbl_raw_data[[#This Row],[Date Actioned]]),DAY(tbl_raw_data[[#This Row],[Date Actioned]]))</f>
        <v>45144</v>
      </c>
      <c r="L1687" s="65" t="str">
        <f>UPPER(TEXT(tbl_raw_data[[#This Row],[updated_date]],"MMMM"))</f>
        <v>AUGUST</v>
      </c>
      <c r="M1687" s="65" t="str">
        <f>"WEEK "&amp;IF(ROUNDUP(DAY(tbl_raw_data[[#This Row],[updated_date]])/7,0)=5,4,ROUNDUP(DAY(tbl_raw_data[[#This Row],[updated_date]])/7,0))</f>
        <v>WEEK 1</v>
      </c>
      <c r="N1687" s="71" t="str">
        <f>UPPER(VLOOKUP(tbl_raw_data[[#This Row],[Analyst]],settings!$A$1:$B$15,2,0))</f>
        <v>RAJ</v>
      </c>
      <c r="O1687" s="71" t="str">
        <f>TRIM(UPPER(tbl_raw_data[[#This Row],[Outcome]]))</f>
        <v>WITHDRAW</v>
      </c>
      <c r="P1687" s="71" t="str">
        <f>TRIM(UPPER(tbl_raw_data[[#This Row],[Queue Name]]))</f>
        <v>CONSUMER PRE BUREAU</v>
      </c>
      <c r="Q1687" s="71" t="str">
        <f>IF(tbl_raw_data[[#This Row],[time_taken_in_min]]&lt;=settings!$D$2,"SLA_MET","SLA_NOT_MET")</f>
        <v>SLA_MET</v>
      </c>
    </row>
    <row r="1688" spans="1:17" x14ac:dyDescent="0.3">
      <c r="A1688" s="1" t="s">
        <v>2651</v>
      </c>
      <c r="B1688" s="34">
        <v>45144.778587962966</v>
      </c>
      <c r="C1688" s="35">
        <v>45144.786192129628</v>
      </c>
      <c r="D1688" s="2" t="s">
        <v>47</v>
      </c>
      <c r="E1688" s="2" t="s">
        <v>18</v>
      </c>
      <c r="F1688" s="2" t="s">
        <v>19</v>
      </c>
      <c r="G1688" s="2" t="s">
        <v>360</v>
      </c>
      <c r="H1688" s="84" t="str">
        <f t="shared" si="26"/>
        <v>Incorrect Queue</v>
      </c>
      <c r="I1688" s="63">
        <f>(tbl_raw_data[[#This Row],[Date Actioned]])-(tbl_raw_data[[#This Row],[Date Tagged]])</f>
        <v>7.6041666616220027E-3</v>
      </c>
      <c r="J1688" s="66">
        <f>HOUR(tbl_raw_data[[#This Row],[time_taken]])*60+MINUTE(tbl_raw_data[[#This Row],[time_taken]])+SECOND(tbl_raw_data[[#This Row],[time_taken]])/60</f>
        <v>10.95</v>
      </c>
      <c r="K1688" s="68">
        <f>DATE(YEAR(tbl_raw_data[[#This Row],[Date Actioned]]),MONTH(tbl_raw_data[[#This Row],[Date Actioned]]),DAY(tbl_raw_data[[#This Row],[Date Actioned]]))</f>
        <v>45144</v>
      </c>
      <c r="L1688" s="65" t="str">
        <f>UPPER(TEXT(tbl_raw_data[[#This Row],[updated_date]],"MMMM"))</f>
        <v>AUGUST</v>
      </c>
      <c r="M1688" s="65" t="str">
        <f>"WEEK "&amp;IF(ROUNDUP(DAY(tbl_raw_data[[#This Row],[updated_date]])/7,0)=5,4,ROUNDUP(DAY(tbl_raw_data[[#This Row],[updated_date]])/7,0))</f>
        <v>WEEK 1</v>
      </c>
      <c r="N1688" s="71" t="str">
        <f>UPPER(VLOOKUP(tbl_raw_data[[#This Row],[Analyst]],settings!$A$1:$B$15,2,0))</f>
        <v>NAVED</v>
      </c>
      <c r="O1688" s="71" t="str">
        <f>TRIM(UPPER(tbl_raw_data[[#This Row],[Outcome]]))</f>
        <v>WITHDRAW</v>
      </c>
      <c r="P1688" s="71" t="str">
        <f>TRIM(UPPER(tbl_raw_data[[#This Row],[Queue Name]]))</f>
        <v>CONSUMER PRE BUREAU</v>
      </c>
      <c r="Q1688" s="71" t="str">
        <f>IF(tbl_raw_data[[#This Row],[time_taken_in_min]]&lt;=settings!$D$2,"SLA_MET","SLA_NOT_MET")</f>
        <v>SLA_MET</v>
      </c>
    </row>
    <row r="1689" spans="1:17" x14ac:dyDescent="0.3">
      <c r="A1689" s="5" t="s">
        <v>2652</v>
      </c>
      <c r="B1689" s="36">
        <v>45144.865995370368</v>
      </c>
      <c r="C1689" s="39">
        <v>45145.458796296298</v>
      </c>
      <c r="D1689" s="8" t="s">
        <v>55</v>
      </c>
      <c r="E1689" s="6" t="s">
        <v>8</v>
      </c>
      <c r="F1689" s="8" t="s">
        <v>17</v>
      </c>
      <c r="G1689" s="9"/>
      <c r="H1689" s="84" t="str">
        <f t="shared" si="26"/>
        <v>Reason Unknown</v>
      </c>
      <c r="I1689" s="63">
        <f>(tbl_raw_data[[#This Row],[Date Actioned]])-(tbl_raw_data[[#This Row],[Date Tagged]])</f>
        <v>0.59280092592962319</v>
      </c>
      <c r="J1689" s="66">
        <f>HOUR(tbl_raw_data[[#This Row],[time_taken]])*60+MINUTE(tbl_raw_data[[#This Row],[time_taken]])+SECOND(tbl_raw_data[[#This Row],[time_taken]])/60</f>
        <v>853.63333333333333</v>
      </c>
      <c r="K1689" s="68">
        <f>DATE(YEAR(tbl_raw_data[[#This Row],[Date Actioned]]),MONTH(tbl_raw_data[[#This Row],[Date Actioned]]),DAY(tbl_raw_data[[#This Row],[Date Actioned]]))</f>
        <v>45145</v>
      </c>
      <c r="L1689" s="65" t="str">
        <f>UPPER(TEXT(tbl_raw_data[[#This Row],[updated_date]],"MMMM"))</f>
        <v>AUGUST</v>
      </c>
      <c r="M1689" s="65" t="str">
        <f>"WEEK "&amp;IF(ROUNDUP(DAY(tbl_raw_data[[#This Row],[updated_date]])/7,0)=5,4,ROUNDUP(DAY(tbl_raw_data[[#This Row],[updated_date]])/7,0))</f>
        <v>WEEK 1</v>
      </c>
      <c r="N1689" s="71" t="str">
        <f>UPPER(VLOOKUP(tbl_raw_data[[#This Row],[Analyst]],settings!$A$1:$B$15,2,0))</f>
        <v>MERCEDES</v>
      </c>
      <c r="O1689" s="71" t="str">
        <f>TRIM(UPPER(tbl_raw_data[[#This Row],[Outcome]]))</f>
        <v>WITHDRAW</v>
      </c>
      <c r="P1689" s="71" t="str">
        <f>TRIM(UPPER(tbl_raw_data[[#This Row],[Queue Name]]))</f>
        <v>CONSUMER POST BUREAU</v>
      </c>
      <c r="Q1689" s="71" t="str">
        <f>IF(tbl_raw_data[[#This Row],[time_taken_in_min]]&lt;=settings!$D$2,"SLA_MET","SLA_NOT_MET")</f>
        <v>SLA_NOT_MET</v>
      </c>
    </row>
    <row r="1690" spans="1:17" x14ac:dyDescent="0.3">
      <c r="A1690" s="7" t="s">
        <v>2653</v>
      </c>
      <c r="B1690" s="34">
        <v>45144.942800925928</v>
      </c>
      <c r="C1690" s="35">
        <v>45145.463993055557</v>
      </c>
      <c r="D1690" s="2" t="s">
        <v>55</v>
      </c>
      <c r="E1690" s="3" t="s">
        <v>8</v>
      </c>
      <c r="F1690" s="2" t="s">
        <v>24</v>
      </c>
      <c r="G1690" s="4"/>
      <c r="H1690" s="84" t="str">
        <f t="shared" si="26"/>
        <v>Reason Unknown</v>
      </c>
      <c r="I1690" s="63">
        <f>(tbl_raw_data[[#This Row],[Date Actioned]])-(tbl_raw_data[[#This Row],[Date Tagged]])</f>
        <v>0.52119212962861639</v>
      </c>
      <c r="J1690" s="66">
        <f>HOUR(tbl_raw_data[[#This Row],[time_taken]])*60+MINUTE(tbl_raw_data[[#This Row],[time_taken]])+SECOND(tbl_raw_data[[#This Row],[time_taken]])/60</f>
        <v>750.51666666666665</v>
      </c>
      <c r="K1690" s="68">
        <f>DATE(YEAR(tbl_raw_data[[#This Row],[Date Actioned]]),MONTH(tbl_raw_data[[#This Row],[Date Actioned]]),DAY(tbl_raw_data[[#This Row],[Date Actioned]]))</f>
        <v>45145</v>
      </c>
      <c r="L1690" s="65" t="str">
        <f>UPPER(TEXT(tbl_raw_data[[#This Row],[updated_date]],"MMMM"))</f>
        <v>AUGUST</v>
      </c>
      <c r="M1690" s="65" t="str">
        <f>"WEEK "&amp;IF(ROUNDUP(DAY(tbl_raw_data[[#This Row],[updated_date]])/7,0)=5,4,ROUNDUP(DAY(tbl_raw_data[[#This Row],[updated_date]])/7,0))</f>
        <v>WEEK 1</v>
      </c>
      <c r="N1690" s="71" t="str">
        <f>UPPER(VLOOKUP(tbl_raw_data[[#This Row],[Analyst]],settings!$A$1:$B$15,2,0))</f>
        <v>SAM</v>
      </c>
      <c r="O1690" s="71" t="str">
        <f>TRIM(UPPER(tbl_raw_data[[#This Row],[Outcome]]))</f>
        <v>WITHDRAW</v>
      </c>
      <c r="P1690" s="71" t="str">
        <f>TRIM(UPPER(tbl_raw_data[[#This Row],[Queue Name]]))</f>
        <v>CONSUMER POST BUREAU</v>
      </c>
      <c r="Q1690" s="71" t="str">
        <f>IF(tbl_raw_data[[#This Row],[time_taken_in_min]]&lt;=settings!$D$2,"SLA_MET","SLA_NOT_MET")</f>
        <v>SLA_NOT_MET</v>
      </c>
    </row>
    <row r="1691" spans="1:17" x14ac:dyDescent="0.3">
      <c r="A1691" s="1" t="s">
        <v>2654</v>
      </c>
      <c r="B1691" s="36">
        <v>45144.985659722224</v>
      </c>
      <c r="C1691" s="39">
        <v>45145.468923611108</v>
      </c>
      <c r="D1691" s="8" t="s">
        <v>55</v>
      </c>
      <c r="E1691" s="6" t="s">
        <v>8</v>
      </c>
      <c r="F1691" s="8" t="s">
        <v>22</v>
      </c>
      <c r="G1691" s="9"/>
      <c r="H1691" s="84" t="str">
        <f t="shared" si="26"/>
        <v>Reason Unknown</v>
      </c>
      <c r="I1691" s="63">
        <f>(tbl_raw_data[[#This Row],[Date Actioned]])-(tbl_raw_data[[#This Row],[Date Tagged]])</f>
        <v>0.48326388888381189</v>
      </c>
      <c r="J1691" s="66">
        <f>HOUR(tbl_raw_data[[#This Row],[time_taken]])*60+MINUTE(tbl_raw_data[[#This Row],[time_taken]])+SECOND(tbl_raw_data[[#This Row],[time_taken]])/60</f>
        <v>695.9</v>
      </c>
      <c r="K1691" s="68">
        <f>DATE(YEAR(tbl_raw_data[[#This Row],[Date Actioned]]),MONTH(tbl_raw_data[[#This Row],[Date Actioned]]),DAY(tbl_raw_data[[#This Row],[Date Actioned]]))</f>
        <v>45145</v>
      </c>
      <c r="L1691" s="65" t="str">
        <f>UPPER(TEXT(tbl_raw_data[[#This Row],[updated_date]],"MMMM"))</f>
        <v>AUGUST</v>
      </c>
      <c r="M1691" s="65" t="str">
        <f>"WEEK "&amp;IF(ROUNDUP(DAY(tbl_raw_data[[#This Row],[updated_date]])/7,0)=5,4,ROUNDUP(DAY(tbl_raw_data[[#This Row],[updated_date]])/7,0))</f>
        <v>WEEK 1</v>
      </c>
      <c r="N1691" s="71" t="str">
        <f>UPPER(VLOOKUP(tbl_raw_data[[#This Row],[Analyst]],settings!$A$1:$B$15,2,0))</f>
        <v>ROHAN</v>
      </c>
      <c r="O1691" s="71" t="str">
        <f>TRIM(UPPER(tbl_raw_data[[#This Row],[Outcome]]))</f>
        <v>WITHDRAW</v>
      </c>
      <c r="P1691" s="71" t="str">
        <f>TRIM(UPPER(tbl_raw_data[[#This Row],[Queue Name]]))</f>
        <v>CONSUMER POST BUREAU</v>
      </c>
      <c r="Q1691" s="71" t="str">
        <f>IF(tbl_raw_data[[#This Row],[time_taken_in_min]]&lt;=settings!$D$2,"SLA_MET","SLA_NOT_MET")</f>
        <v>SLA_NOT_MET</v>
      </c>
    </row>
    <row r="1692" spans="1:17" hidden="1" x14ac:dyDescent="0.3">
      <c r="A1692" s="5" t="s">
        <v>2655</v>
      </c>
      <c r="B1692" s="34">
        <v>45145.09715277778</v>
      </c>
      <c r="C1692" s="35">
        <v>45145.368333333332</v>
      </c>
      <c r="D1692" s="2" t="s">
        <v>15</v>
      </c>
      <c r="E1692" s="3" t="s">
        <v>8</v>
      </c>
      <c r="F1692" s="2" t="s">
        <v>22</v>
      </c>
      <c r="G1692" s="4"/>
      <c r="H1692" s="84" t="str">
        <f t="shared" si="26"/>
        <v>Reason Unknown</v>
      </c>
      <c r="I1692" s="63">
        <f>(tbl_raw_data[[#This Row],[Date Actioned]])-(tbl_raw_data[[#This Row],[Date Tagged]])</f>
        <v>0.27118055555183673</v>
      </c>
      <c r="J1692" s="66">
        <f>HOUR(tbl_raw_data[[#This Row],[time_taken]])*60+MINUTE(tbl_raw_data[[#This Row],[time_taken]])+SECOND(tbl_raw_data[[#This Row],[time_taken]])/60</f>
        <v>390.5</v>
      </c>
      <c r="K1692" s="68">
        <f>DATE(YEAR(tbl_raw_data[[#This Row],[Date Actioned]]),MONTH(tbl_raw_data[[#This Row],[Date Actioned]]),DAY(tbl_raw_data[[#This Row],[Date Actioned]]))</f>
        <v>45145</v>
      </c>
      <c r="L1692" s="65" t="str">
        <f>UPPER(TEXT(tbl_raw_data[[#This Row],[updated_date]],"MMMM"))</f>
        <v>AUGUST</v>
      </c>
      <c r="M1692" s="65" t="str">
        <f>"WEEK "&amp;IF(ROUNDUP(DAY(tbl_raw_data[[#This Row],[updated_date]])/7,0)=5,4,ROUNDUP(DAY(tbl_raw_data[[#This Row],[updated_date]])/7,0))</f>
        <v>WEEK 1</v>
      </c>
      <c r="N1692" s="71" t="str">
        <f>UPPER(VLOOKUP(tbl_raw_data[[#This Row],[Analyst]],settings!$A$1:$B$15,2,0))</f>
        <v>ROHAN</v>
      </c>
      <c r="O1692" s="71" t="str">
        <f>TRIM(UPPER(tbl_raw_data[[#This Row],[Outcome]]))</f>
        <v>APPROVE</v>
      </c>
      <c r="P1692" s="71" t="str">
        <f>TRIM(UPPER(tbl_raw_data[[#This Row],[Queue Name]]))</f>
        <v>CONSUMER POST BUREAU</v>
      </c>
      <c r="Q1692" s="71" t="str">
        <f>IF(tbl_raw_data[[#This Row],[time_taken_in_min]]&lt;=settings!$D$2,"SLA_MET","SLA_NOT_MET")</f>
        <v>SLA_NOT_MET</v>
      </c>
    </row>
    <row r="1693" spans="1:17" hidden="1" x14ac:dyDescent="0.3">
      <c r="A1693" s="7" t="s">
        <v>2656</v>
      </c>
      <c r="B1693" s="36">
        <v>45145.350925925923</v>
      </c>
      <c r="C1693" s="39">
        <v>45145.38685185185</v>
      </c>
      <c r="D1693" s="8" t="s">
        <v>15</v>
      </c>
      <c r="E1693" s="6" t="s">
        <v>8</v>
      </c>
      <c r="F1693" s="8" t="s">
        <v>22</v>
      </c>
      <c r="G1693" s="9"/>
      <c r="H1693" s="84" t="str">
        <f t="shared" si="26"/>
        <v>Reason Unknown</v>
      </c>
      <c r="I1693" s="63">
        <f>(tbl_raw_data[[#This Row],[Date Actioned]])-(tbl_raw_data[[#This Row],[Date Tagged]])</f>
        <v>3.5925925927585922E-2</v>
      </c>
      <c r="J1693" s="66">
        <f>HOUR(tbl_raw_data[[#This Row],[time_taken]])*60+MINUTE(tbl_raw_data[[#This Row],[time_taken]])+SECOND(tbl_raw_data[[#This Row],[time_taken]])/60</f>
        <v>51.733333333333334</v>
      </c>
      <c r="K1693" s="68">
        <f>DATE(YEAR(tbl_raw_data[[#This Row],[Date Actioned]]),MONTH(tbl_raw_data[[#This Row],[Date Actioned]]),DAY(tbl_raw_data[[#This Row],[Date Actioned]]))</f>
        <v>45145</v>
      </c>
      <c r="L1693" s="65" t="str">
        <f>UPPER(TEXT(tbl_raw_data[[#This Row],[updated_date]],"MMMM"))</f>
        <v>AUGUST</v>
      </c>
      <c r="M1693" s="65" t="str">
        <f>"WEEK "&amp;IF(ROUNDUP(DAY(tbl_raw_data[[#This Row],[updated_date]])/7,0)=5,4,ROUNDUP(DAY(tbl_raw_data[[#This Row],[updated_date]])/7,0))</f>
        <v>WEEK 1</v>
      </c>
      <c r="N1693" s="71" t="str">
        <f>UPPER(VLOOKUP(tbl_raw_data[[#This Row],[Analyst]],settings!$A$1:$B$15,2,0))</f>
        <v>ROHAN</v>
      </c>
      <c r="O1693" s="71" t="str">
        <f>TRIM(UPPER(tbl_raw_data[[#This Row],[Outcome]]))</f>
        <v>APPROVE</v>
      </c>
      <c r="P1693" s="71" t="str">
        <f>TRIM(UPPER(tbl_raw_data[[#This Row],[Queue Name]]))</f>
        <v>CONSUMER POST BUREAU</v>
      </c>
      <c r="Q1693" s="71" t="str">
        <f>IF(tbl_raw_data[[#This Row],[time_taken_in_min]]&lt;=settings!$D$2,"SLA_MET","SLA_NOT_MET")</f>
        <v>SLA_NOT_MET</v>
      </c>
    </row>
    <row r="1694" spans="1:17" hidden="1" x14ac:dyDescent="0.3">
      <c r="A1694" s="1" t="s">
        <v>2657</v>
      </c>
      <c r="B1694" s="34">
        <v>45145.378391203703</v>
      </c>
      <c r="C1694" s="35">
        <v>45145.380659722221</v>
      </c>
      <c r="D1694" s="2" t="s">
        <v>10</v>
      </c>
      <c r="E1694" s="2" t="s">
        <v>11</v>
      </c>
      <c r="F1694" s="2" t="s">
        <v>206</v>
      </c>
      <c r="G1694" s="2" t="s">
        <v>15</v>
      </c>
      <c r="H1694" s="84" t="str">
        <f t="shared" si="26"/>
        <v>Reason Unknown</v>
      </c>
      <c r="I1694" s="63">
        <f>(tbl_raw_data[[#This Row],[Date Actioned]])-(tbl_raw_data[[#This Row],[Date Tagged]])</f>
        <v>2.268518517666962E-3</v>
      </c>
      <c r="J1694" s="66">
        <f>HOUR(tbl_raw_data[[#This Row],[time_taken]])*60+MINUTE(tbl_raw_data[[#This Row],[time_taken]])+SECOND(tbl_raw_data[[#This Row],[time_taken]])/60</f>
        <v>3.2666666666666666</v>
      </c>
      <c r="K1694" s="68">
        <f>DATE(YEAR(tbl_raw_data[[#This Row],[Date Actioned]]),MONTH(tbl_raw_data[[#This Row],[Date Actioned]]),DAY(tbl_raw_data[[#This Row],[Date Actioned]]))</f>
        <v>45145</v>
      </c>
      <c r="L1694" s="65" t="str">
        <f>UPPER(TEXT(tbl_raw_data[[#This Row],[updated_date]],"MMMM"))</f>
        <v>AUGUST</v>
      </c>
      <c r="M1694" s="65" t="str">
        <f>"WEEK "&amp;IF(ROUNDUP(DAY(tbl_raw_data[[#This Row],[updated_date]])/7,0)=5,4,ROUNDUP(DAY(tbl_raw_data[[#This Row],[updated_date]])/7,0))</f>
        <v>WEEK 1</v>
      </c>
      <c r="N1694" s="71" t="str">
        <f>UPPER(VLOOKUP(tbl_raw_data[[#This Row],[Analyst]],settings!$A$1:$B$15,2,0))</f>
        <v>HARDIK</v>
      </c>
      <c r="O1694" s="71" t="str">
        <f>TRIM(UPPER(tbl_raw_data[[#This Row],[Outcome]]))</f>
        <v>APPROVE</v>
      </c>
      <c r="P1694" s="71" t="str">
        <f>TRIM(UPPER(tbl_raw_data[[#This Row],[Queue Name]]))</f>
        <v>CONSUMER EXISTING</v>
      </c>
      <c r="Q1694" s="71" t="str">
        <f>IF(tbl_raw_data[[#This Row],[time_taken_in_min]]&lt;=settings!$D$2,"SLA_MET","SLA_NOT_MET")</f>
        <v>SLA_MET</v>
      </c>
    </row>
    <row r="1695" spans="1:17" hidden="1" x14ac:dyDescent="0.3">
      <c r="A1695" s="5" t="s">
        <v>2658</v>
      </c>
      <c r="B1695" s="36">
        <v>45145.381932870368</v>
      </c>
      <c r="C1695" s="39">
        <v>45145.389328703706</v>
      </c>
      <c r="D1695" s="8" t="s">
        <v>10</v>
      </c>
      <c r="E1695" s="8" t="s">
        <v>11</v>
      </c>
      <c r="F1695" s="8" t="s">
        <v>206</v>
      </c>
      <c r="G1695" s="8" t="s">
        <v>15</v>
      </c>
      <c r="H1695" s="84" t="str">
        <f t="shared" si="26"/>
        <v>Reason Unknown</v>
      </c>
      <c r="I1695" s="63">
        <f>(tbl_raw_data[[#This Row],[Date Actioned]])-(tbl_raw_data[[#This Row],[Date Tagged]])</f>
        <v>7.3958333377959207E-3</v>
      </c>
      <c r="J1695" s="66">
        <f>HOUR(tbl_raw_data[[#This Row],[time_taken]])*60+MINUTE(tbl_raw_data[[#This Row],[time_taken]])+SECOND(tbl_raw_data[[#This Row],[time_taken]])/60</f>
        <v>10.65</v>
      </c>
      <c r="K1695" s="68">
        <f>DATE(YEAR(tbl_raw_data[[#This Row],[Date Actioned]]),MONTH(tbl_raw_data[[#This Row],[Date Actioned]]),DAY(tbl_raw_data[[#This Row],[Date Actioned]]))</f>
        <v>45145</v>
      </c>
      <c r="L1695" s="65" t="str">
        <f>UPPER(TEXT(tbl_raw_data[[#This Row],[updated_date]],"MMMM"))</f>
        <v>AUGUST</v>
      </c>
      <c r="M1695" s="65" t="str">
        <f>"WEEK "&amp;IF(ROUNDUP(DAY(tbl_raw_data[[#This Row],[updated_date]])/7,0)=5,4,ROUNDUP(DAY(tbl_raw_data[[#This Row],[updated_date]])/7,0))</f>
        <v>WEEK 1</v>
      </c>
      <c r="N1695" s="71" t="str">
        <f>UPPER(VLOOKUP(tbl_raw_data[[#This Row],[Analyst]],settings!$A$1:$B$15,2,0))</f>
        <v>HARDIK</v>
      </c>
      <c r="O1695" s="71" t="str">
        <f>TRIM(UPPER(tbl_raw_data[[#This Row],[Outcome]]))</f>
        <v>APPROVE</v>
      </c>
      <c r="P1695" s="71" t="str">
        <f>TRIM(UPPER(tbl_raw_data[[#This Row],[Queue Name]]))</f>
        <v>CONSUMER EXISTING</v>
      </c>
      <c r="Q1695" s="71" t="str">
        <f>IF(tbl_raw_data[[#This Row],[time_taken_in_min]]&lt;=settings!$D$2,"SLA_MET","SLA_NOT_MET")</f>
        <v>SLA_MET</v>
      </c>
    </row>
    <row r="1696" spans="1:17" hidden="1" x14ac:dyDescent="0.3">
      <c r="A1696" s="7" t="s">
        <v>2659</v>
      </c>
      <c r="B1696" s="34">
        <v>45145.384525462963</v>
      </c>
      <c r="C1696" s="35">
        <v>45145.389027777775</v>
      </c>
      <c r="D1696" s="2" t="s">
        <v>15</v>
      </c>
      <c r="E1696" s="3" t="s">
        <v>8</v>
      </c>
      <c r="F1696" s="2" t="s">
        <v>22</v>
      </c>
      <c r="G1696" s="4"/>
      <c r="H1696" s="84" t="str">
        <f t="shared" si="26"/>
        <v>Reason Unknown</v>
      </c>
      <c r="I1696" s="63">
        <f>(tbl_raw_data[[#This Row],[Date Actioned]])-(tbl_raw_data[[#This Row],[Date Tagged]])</f>
        <v>4.5023148122709244E-3</v>
      </c>
      <c r="J1696" s="66">
        <f>HOUR(tbl_raw_data[[#This Row],[time_taken]])*60+MINUTE(tbl_raw_data[[#This Row],[time_taken]])+SECOND(tbl_raw_data[[#This Row],[time_taken]])/60</f>
        <v>6.4833333333333334</v>
      </c>
      <c r="K1696" s="68">
        <f>DATE(YEAR(tbl_raw_data[[#This Row],[Date Actioned]]),MONTH(tbl_raw_data[[#This Row],[Date Actioned]]),DAY(tbl_raw_data[[#This Row],[Date Actioned]]))</f>
        <v>45145</v>
      </c>
      <c r="L1696" s="65" t="str">
        <f>UPPER(TEXT(tbl_raw_data[[#This Row],[updated_date]],"MMMM"))</f>
        <v>AUGUST</v>
      </c>
      <c r="M1696" s="65" t="str">
        <f>"WEEK "&amp;IF(ROUNDUP(DAY(tbl_raw_data[[#This Row],[updated_date]])/7,0)=5,4,ROUNDUP(DAY(tbl_raw_data[[#This Row],[updated_date]])/7,0))</f>
        <v>WEEK 1</v>
      </c>
      <c r="N1696" s="71" t="str">
        <f>UPPER(VLOOKUP(tbl_raw_data[[#This Row],[Analyst]],settings!$A$1:$B$15,2,0))</f>
        <v>ROHAN</v>
      </c>
      <c r="O1696" s="71" t="str">
        <f>TRIM(UPPER(tbl_raw_data[[#This Row],[Outcome]]))</f>
        <v>APPROVE</v>
      </c>
      <c r="P1696" s="71" t="str">
        <f>TRIM(UPPER(tbl_raw_data[[#This Row],[Queue Name]]))</f>
        <v>CONSUMER POST BUREAU</v>
      </c>
      <c r="Q1696" s="71" t="str">
        <f>IF(tbl_raw_data[[#This Row],[time_taken_in_min]]&lt;=settings!$D$2,"SLA_MET","SLA_NOT_MET")</f>
        <v>SLA_MET</v>
      </c>
    </row>
    <row r="1697" spans="1:17" hidden="1" x14ac:dyDescent="0.3">
      <c r="A1697" s="1" t="s">
        <v>2660</v>
      </c>
      <c r="B1697" s="36">
        <v>45145.397187499999</v>
      </c>
      <c r="C1697" s="39">
        <v>45145.403773148151</v>
      </c>
      <c r="D1697" s="8" t="s">
        <v>15</v>
      </c>
      <c r="E1697" s="6" t="s">
        <v>8</v>
      </c>
      <c r="F1697" s="8" t="s">
        <v>22</v>
      </c>
      <c r="G1697" s="9"/>
      <c r="H1697" s="84" t="str">
        <f t="shared" si="26"/>
        <v>Reason Unknown</v>
      </c>
      <c r="I1697" s="63">
        <f>(tbl_raw_data[[#This Row],[Date Actioned]])-(tbl_raw_data[[#This Row],[Date Tagged]])</f>
        <v>6.5856481523951516E-3</v>
      </c>
      <c r="J1697" s="66">
        <f>HOUR(tbl_raw_data[[#This Row],[time_taken]])*60+MINUTE(tbl_raw_data[[#This Row],[time_taken]])+SECOND(tbl_raw_data[[#This Row],[time_taken]])/60</f>
        <v>9.4833333333333325</v>
      </c>
      <c r="K1697" s="68">
        <f>DATE(YEAR(tbl_raw_data[[#This Row],[Date Actioned]]),MONTH(tbl_raw_data[[#This Row],[Date Actioned]]),DAY(tbl_raw_data[[#This Row],[Date Actioned]]))</f>
        <v>45145</v>
      </c>
      <c r="L1697" s="65" t="str">
        <f>UPPER(TEXT(tbl_raw_data[[#This Row],[updated_date]],"MMMM"))</f>
        <v>AUGUST</v>
      </c>
      <c r="M1697" s="65" t="str">
        <f>"WEEK "&amp;IF(ROUNDUP(DAY(tbl_raw_data[[#This Row],[updated_date]])/7,0)=5,4,ROUNDUP(DAY(tbl_raw_data[[#This Row],[updated_date]])/7,0))</f>
        <v>WEEK 1</v>
      </c>
      <c r="N1697" s="71" t="str">
        <f>UPPER(VLOOKUP(tbl_raw_data[[#This Row],[Analyst]],settings!$A$1:$B$15,2,0))</f>
        <v>ROHAN</v>
      </c>
      <c r="O1697" s="71" t="str">
        <f>TRIM(UPPER(tbl_raw_data[[#This Row],[Outcome]]))</f>
        <v>APPROVE</v>
      </c>
      <c r="P1697" s="71" t="str">
        <f>TRIM(UPPER(tbl_raw_data[[#This Row],[Queue Name]]))</f>
        <v>CONSUMER POST BUREAU</v>
      </c>
      <c r="Q1697" s="71" t="str">
        <f>IF(tbl_raw_data[[#This Row],[time_taken_in_min]]&lt;=settings!$D$2,"SLA_MET","SLA_NOT_MET")</f>
        <v>SLA_MET</v>
      </c>
    </row>
    <row r="1698" spans="1:17" hidden="1" x14ac:dyDescent="0.3">
      <c r="A1698" s="5" t="s">
        <v>2661</v>
      </c>
      <c r="B1698" s="34">
        <v>45145.399143518516</v>
      </c>
      <c r="C1698" s="35">
        <v>45145.407777777778</v>
      </c>
      <c r="D1698" s="2" t="s">
        <v>10</v>
      </c>
      <c r="E1698" s="2" t="s">
        <v>18</v>
      </c>
      <c r="F1698" s="2" t="s">
        <v>17</v>
      </c>
      <c r="G1698" s="2" t="s">
        <v>122</v>
      </c>
      <c r="H1698" s="84" t="str">
        <f t="shared" si="26"/>
        <v>Reason Unknown</v>
      </c>
      <c r="I1698" s="63">
        <f>(tbl_raw_data[[#This Row],[Date Actioned]])-(tbl_raw_data[[#This Row],[Date Tagged]])</f>
        <v>8.6342592621804215E-3</v>
      </c>
      <c r="J1698" s="66">
        <f>HOUR(tbl_raw_data[[#This Row],[time_taken]])*60+MINUTE(tbl_raw_data[[#This Row],[time_taken]])+SECOND(tbl_raw_data[[#This Row],[time_taken]])/60</f>
        <v>12.433333333333334</v>
      </c>
      <c r="K1698" s="68">
        <f>DATE(YEAR(tbl_raw_data[[#This Row],[Date Actioned]]),MONTH(tbl_raw_data[[#This Row],[Date Actioned]]),DAY(tbl_raw_data[[#This Row],[Date Actioned]]))</f>
        <v>45145</v>
      </c>
      <c r="L1698" s="65" t="str">
        <f>UPPER(TEXT(tbl_raw_data[[#This Row],[updated_date]],"MMMM"))</f>
        <v>AUGUST</v>
      </c>
      <c r="M1698" s="65" t="str">
        <f>"WEEK "&amp;IF(ROUNDUP(DAY(tbl_raw_data[[#This Row],[updated_date]])/7,0)=5,4,ROUNDUP(DAY(tbl_raw_data[[#This Row],[updated_date]])/7,0))</f>
        <v>WEEK 1</v>
      </c>
      <c r="N1698" s="71" t="str">
        <f>UPPER(VLOOKUP(tbl_raw_data[[#This Row],[Analyst]],settings!$A$1:$B$15,2,0))</f>
        <v>MERCEDES</v>
      </c>
      <c r="O1698" s="71" t="str">
        <f>TRIM(UPPER(tbl_raw_data[[#This Row],[Outcome]]))</f>
        <v>APPROVE</v>
      </c>
      <c r="P1698" s="71" t="str">
        <f>TRIM(UPPER(tbl_raw_data[[#This Row],[Queue Name]]))</f>
        <v>CONSUMER PRE BUREAU</v>
      </c>
      <c r="Q1698" s="71" t="str">
        <f>IF(tbl_raw_data[[#This Row],[time_taken_in_min]]&lt;=settings!$D$2,"SLA_MET","SLA_NOT_MET")</f>
        <v>SLA_MET</v>
      </c>
    </row>
    <row r="1699" spans="1:17" hidden="1" x14ac:dyDescent="0.3">
      <c r="A1699" s="7" t="s">
        <v>2662</v>
      </c>
      <c r="B1699" s="36">
        <v>45145.403043981481</v>
      </c>
      <c r="C1699" s="39">
        <v>45145.409212962964</v>
      </c>
      <c r="D1699" s="8" t="s">
        <v>10</v>
      </c>
      <c r="E1699" s="8" t="s">
        <v>11</v>
      </c>
      <c r="F1699" s="8" t="s">
        <v>206</v>
      </c>
      <c r="G1699" s="8" t="s">
        <v>15</v>
      </c>
      <c r="H1699" s="84" t="str">
        <f t="shared" si="26"/>
        <v>Reason Unknown</v>
      </c>
      <c r="I1699" s="63">
        <f>(tbl_raw_data[[#This Row],[Date Actioned]])-(tbl_raw_data[[#This Row],[Date Tagged]])</f>
        <v>6.1689814829151146E-3</v>
      </c>
      <c r="J1699" s="66">
        <f>HOUR(tbl_raw_data[[#This Row],[time_taken]])*60+MINUTE(tbl_raw_data[[#This Row],[time_taken]])+SECOND(tbl_raw_data[[#This Row],[time_taken]])/60</f>
        <v>8.8833333333333329</v>
      </c>
      <c r="K1699" s="68">
        <f>DATE(YEAR(tbl_raw_data[[#This Row],[Date Actioned]]),MONTH(tbl_raw_data[[#This Row],[Date Actioned]]),DAY(tbl_raw_data[[#This Row],[Date Actioned]]))</f>
        <v>45145</v>
      </c>
      <c r="L1699" s="65" t="str">
        <f>UPPER(TEXT(tbl_raw_data[[#This Row],[updated_date]],"MMMM"))</f>
        <v>AUGUST</v>
      </c>
      <c r="M1699" s="65" t="str">
        <f>"WEEK "&amp;IF(ROUNDUP(DAY(tbl_raw_data[[#This Row],[updated_date]])/7,0)=5,4,ROUNDUP(DAY(tbl_raw_data[[#This Row],[updated_date]])/7,0))</f>
        <v>WEEK 1</v>
      </c>
      <c r="N1699" s="71" t="str">
        <f>UPPER(VLOOKUP(tbl_raw_data[[#This Row],[Analyst]],settings!$A$1:$B$15,2,0))</f>
        <v>HARDIK</v>
      </c>
      <c r="O1699" s="71" t="str">
        <f>TRIM(UPPER(tbl_raw_data[[#This Row],[Outcome]]))</f>
        <v>APPROVE</v>
      </c>
      <c r="P1699" s="71" t="str">
        <f>TRIM(UPPER(tbl_raw_data[[#This Row],[Queue Name]]))</f>
        <v>CONSUMER EXISTING</v>
      </c>
      <c r="Q1699" s="71" t="str">
        <f>IF(tbl_raw_data[[#This Row],[time_taken_in_min]]&lt;=settings!$D$2,"SLA_MET","SLA_NOT_MET")</f>
        <v>SLA_MET</v>
      </c>
    </row>
    <row r="1700" spans="1:17" hidden="1" x14ac:dyDescent="0.3">
      <c r="A1700" s="1" t="s">
        <v>2663</v>
      </c>
      <c r="B1700" s="34">
        <v>45145.432268518518</v>
      </c>
      <c r="C1700" s="35">
        <v>45145.436550925922</v>
      </c>
      <c r="D1700" s="2" t="s">
        <v>10</v>
      </c>
      <c r="E1700" s="2" t="s">
        <v>11</v>
      </c>
      <c r="F1700" s="2" t="s">
        <v>206</v>
      </c>
      <c r="G1700" s="2" t="s">
        <v>15</v>
      </c>
      <c r="H1700" s="84" t="str">
        <f t="shared" si="26"/>
        <v>Reason Unknown</v>
      </c>
      <c r="I1700" s="63">
        <f>(tbl_raw_data[[#This Row],[Date Actioned]])-(tbl_raw_data[[#This Row],[Date Tagged]])</f>
        <v>4.2824074043892324E-3</v>
      </c>
      <c r="J1700" s="66">
        <f>HOUR(tbl_raw_data[[#This Row],[time_taken]])*60+MINUTE(tbl_raw_data[[#This Row],[time_taken]])+SECOND(tbl_raw_data[[#This Row],[time_taken]])/60</f>
        <v>6.166666666666667</v>
      </c>
      <c r="K1700" s="68">
        <f>DATE(YEAR(tbl_raw_data[[#This Row],[Date Actioned]]),MONTH(tbl_raw_data[[#This Row],[Date Actioned]]),DAY(tbl_raw_data[[#This Row],[Date Actioned]]))</f>
        <v>45145</v>
      </c>
      <c r="L1700" s="65" t="str">
        <f>UPPER(TEXT(tbl_raw_data[[#This Row],[updated_date]],"MMMM"))</f>
        <v>AUGUST</v>
      </c>
      <c r="M1700" s="65" t="str">
        <f>"WEEK "&amp;IF(ROUNDUP(DAY(tbl_raw_data[[#This Row],[updated_date]])/7,0)=5,4,ROUNDUP(DAY(tbl_raw_data[[#This Row],[updated_date]])/7,0))</f>
        <v>WEEK 1</v>
      </c>
      <c r="N1700" s="71" t="str">
        <f>UPPER(VLOOKUP(tbl_raw_data[[#This Row],[Analyst]],settings!$A$1:$B$15,2,0))</f>
        <v>HARDIK</v>
      </c>
      <c r="O1700" s="71" t="str">
        <f>TRIM(UPPER(tbl_raw_data[[#This Row],[Outcome]]))</f>
        <v>APPROVE</v>
      </c>
      <c r="P1700" s="71" t="str">
        <f>TRIM(UPPER(tbl_raw_data[[#This Row],[Queue Name]]))</f>
        <v>CONSUMER EXISTING</v>
      </c>
      <c r="Q1700" s="71" t="str">
        <f>IF(tbl_raw_data[[#This Row],[time_taken_in_min]]&lt;=settings!$D$2,"SLA_MET","SLA_NOT_MET")</f>
        <v>SLA_MET</v>
      </c>
    </row>
    <row r="1701" spans="1:17" hidden="1" x14ac:dyDescent="0.3">
      <c r="A1701" s="5" t="s">
        <v>2664</v>
      </c>
      <c r="B1701" s="36">
        <v>45145.434039351851</v>
      </c>
      <c r="C1701" s="39">
        <v>45145.441307870373</v>
      </c>
      <c r="D1701" s="8" t="s">
        <v>10</v>
      </c>
      <c r="E1701" s="8" t="s">
        <v>18</v>
      </c>
      <c r="F1701" s="8" t="s">
        <v>24</v>
      </c>
      <c r="G1701" s="8" t="s">
        <v>15</v>
      </c>
      <c r="H1701" s="84" t="str">
        <f t="shared" si="26"/>
        <v>Reason Unknown</v>
      </c>
      <c r="I1701" s="63">
        <f>(tbl_raw_data[[#This Row],[Date Actioned]])-(tbl_raw_data[[#This Row],[Date Tagged]])</f>
        <v>7.2685185223235749E-3</v>
      </c>
      <c r="J1701" s="66">
        <f>HOUR(tbl_raw_data[[#This Row],[time_taken]])*60+MINUTE(tbl_raw_data[[#This Row],[time_taken]])+SECOND(tbl_raw_data[[#This Row],[time_taken]])/60</f>
        <v>10.466666666666667</v>
      </c>
      <c r="K1701" s="68">
        <f>DATE(YEAR(tbl_raw_data[[#This Row],[Date Actioned]]),MONTH(tbl_raw_data[[#This Row],[Date Actioned]]),DAY(tbl_raw_data[[#This Row],[Date Actioned]]))</f>
        <v>45145</v>
      </c>
      <c r="L1701" s="65" t="str">
        <f>UPPER(TEXT(tbl_raw_data[[#This Row],[updated_date]],"MMMM"))</f>
        <v>AUGUST</v>
      </c>
      <c r="M1701" s="65" t="str">
        <f>"WEEK "&amp;IF(ROUNDUP(DAY(tbl_raw_data[[#This Row],[updated_date]])/7,0)=5,4,ROUNDUP(DAY(tbl_raw_data[[#This Row],[updated_date]])/7,0))</f>
        <v>WEEK 1</v>
      </c>
      <c r="N1701" s="71" t="str">
        <f>UPPER(VLOOKUP(tbl_raw_data[[#This Row],[Analyst]],settings!$A$1:$B$15,2,0))</f>
        <v>SAM</v>
      </c>
      <c r="O1701" s="71" t="str">
        <f>TRIM(UPPER(tbl_raw_data[[#This Row],[Outcome]]))</f>
        <v>APPROVE</v>
      </c>
      <c r="P1701" s="71" t="str">
        <f>TRIM(UPPER(tbl_raw_data[[#This Row],[Queue Name]]))</f>
        <v>CONSUMER PRE BUREAU</v>
      </c>
      <c r="Q1701" s="71" t="str">
        <f>IF(tbl_raw_data[[#This Row],[time_taken_in_min]]&lt;=settings!$D$2,"SLA_MET","SLA_NOT_MET")</f>
        <v>SLA_MET</v>
      </c>
    </row>
    <row r="1702" spans="1:17" hidden="1" x14ac:dyDescent="0.3">
      <c r="A1702" s="7" t="s">
        <v>2665</v>
      </c>
      <c r="B1702" s="34">
        <v>45145.438043981485</v>
      </c>
      <c r="C1702" s="35">
        <v>45145.44091435185</v>
      </c>
      <c r="D1702" s="2" t="s">
        <v>10</v>
      </c>
      <c r="E1702" s="2" t="s">
        <v>11</v>
      </c>
      <c r="F1702" s="2" t="s">
        <v>206</v>
      </c>
      <c r="G1702" s="2" t="s">
        <v>15</v>
      </c>
      <c r="H1702" s="84" t="str">
        <f t="shared" si="26"/>
        <v>Reason Unknown</v>
      </c>
      <c r="I1702" s="63">
        <f>(tbl_raw_data[[#This Row],[Date Actioned]])-(tbl_raw_data[[#This Row],[Date Tagged]])</f>
        <v>2.8703703646897338E-3</v>
      </c>
      <c r="J1702" s="66">
        <f>HOUR(tbl_raw_data[[#This Row],[time_taken]])*60+MINUTE(tbl_raw_data[[#This Row],[time_taken]])+SECOND(tbl_raw_data[[#This Row],[time_taken]])/60</f>
        <v>4.1333333333333337</v>
      </c>
      <c r="K1702" s="68">
        <f>DATE(YEAR(tbl_raw_data[[#This Row],[Date Actioned]]),MONTH(tbl_raw_data[[#This Row],[Date Actioned]]),DAY(tbl_raw_data[[#This Row],[Date Actioned]]))</f>
        <v>45145</v>
      </c>
      <c r="L1702" s="65" t="str">
        <f>UPPER(TEXT(tbl_raw_data[[#This Row],[updated_date]],"MMMM"))</f>
        <v>AUGUST</v>
      </c>
      <c r="M1702" s="65" t="str">
        <f>"WEEK "&amp;IF(ROUNDUP(DAY(tbl_raw_data[[#This Row],[updated_date]])/7,0)=5,4,ROUNDUP(DAY(tbl_raw_data[[#This Row],[updated_date]])/7,0))</f>
        <v>WEEK 1</v>
      </c>
      <c r="N1702" s="71" t="str">
        <f>UPPER(VLOOKUP(tbl_raw_data[[#This Row],[Analyst]],settings!$A$1:$B$15,2,0))</f>
        <v>HARDIK</v>
      </c>
      <c r="O1702" s="71" t="str">
        <f>TRIM(UPPER(tbl_raw_data[[#This Row],[Outcome]]))</f>
        <v>APPROVE</v>
      </c>
      <c r="P1702" s="71" t="str">
        <f>TRIM(UPPER(tbl_raw_data[[#This Row],[Queue Name]]))</f>
        <v>CONSUMER EXISTING</v>
      </c>
      <c r="Q1702" s="71" t="str">
        <f>IF(tbl_raw_data[[#This Row],[time_taken_in_min]]&lt;=settings!$D$2,"SLA_MET","SLA_NOT_MET")</f>
        <v>SLA_MET</v>
      </c>
    </row>
    <row r="1703" spans="1:17" hidden="1" x14ac:dyDescent="0.3">
      <c r="A1703" s="1" t="s">
        <v>2666</v>
      </c>
      <c r="B1703" s="36">
        <v>45145.441111111111</v>
      </c>
      <c r="C1703" s="39">
        <v>45145.45244212963</v>
      </c>
      <c r="D1703" s="8" t="s">
        <v>15</v>
      </c>
      <c r="E1703" s="6" t="s">
        <v>11</v>
      </c>
      <c r="F1703" s="8" t="s">
        <v>24</v>
      </c>
      <c r="G1703" s="9"/>
      <c r="H1703" s="84" t="str">
        <f t="shared" si="26"/>
        <v>Reason Unknown</v>
      </c>
      <c r="I1703" s="63">
        <f>(tbl_raw_data[[#This Row],[Date Actioned]])-(tbl_raw_data[[#This Row],[Date Tagged]])</f>
        <v>1.1331018518831115E-2</v>
      </c>
      <c r="J1703" s="66">
        <f>HOUR(tbl_raw_data[[#This Row],[time_taken]])*60+MINUTE(tbl_raw_data[[#This Row],[time_taken]])+SECOND(tbl_raw_data[[#This Row],[time_taken]])/60</f>
        <v>16.316666666666666</v>
      </c>
      <c r="K1703" s="68">
        <f>DATE(YEAR(tbl_raw_data[[#This Row],[Date Actioned]]),MONTH(tbl_raw_data[[#This Row],[Date Actioned]]),DAY(tbl_raw_data[[#This Row],[Date Actioned]]))</f>
        <v>45145</v>
      </c>
      <c r="L1703" s="65" t="str">
        <f>UPPER(TEXT(tbl_raw_data[[#This Row],[updated_date]],"MMMM"))</f>
        <v>AUGUST</v>
      </c>
      <c r="M1703" s="65" t="str">
        <f>"WEEK "&amp;IF(ROUNDUP(DAY(tbl_raw_data[[#This Row],[updated_date]])/7,0)=5,4,ROUNDUP(DAY(tbl_raw_data[[#This Row],[updated_date]])/7,0))</f>
        <v>WEEK 1</v>
      </c>
      <c r="N1703" s="71" t="str">
        <f>UPPER(VLOOKUP(tbl_raw_data[[#This Row],[Analyst]],settings!$A$1:$B$15,2,0))</f>
        <v>SAM</v>
      </c>
      <c r="O1703" s="71" t="str">
        <f>TRIM(UPPER(tbl_raw_data[[#This Row],[Outcome]]))</f>
        <v>APPROVE</v>
      </c>
      <c r="P1703" s="71" t="str">
        <f>TRIM(UPPER(tbl_raw_data[[#This Row],[Queue Name]]))</f>
        <v>CONSUMER EXISTING</v>
      </c>
      <c r="Q1703" s="71" t="str">
        <f>IF(tbl_raw_data[[#This Row],[time_taken_in_min]]&lt;=settings!$D$2,"SLA_MET","SLA_NOT_MET")</f>
        <v>SLA_MET</v>
      </c>
    </row>
    <row r="1704" spans="1:17" hidden="1" x14ac:dyDescent="0.3">
      <c r="A1704" s="5" t="s">
        <v>2667</v>
      </c>
      <c r="B1704" s="34">
        <v>45145.463819444441</v>
      </c>
      <c r="C1704" s="35">
        <v>45145.470497685186</v>
      </c>
      <c r="D1704" s="2" t="s">
        <v>15</v>
      </c>
      <c r="E1704" s="3" t="s">
        <v>8</v>
      </c>
      <c r="F1704" s="2" t="s">
        <v>24</v>
      </c>
      <c r="G1704" s="4"/>
      <c r="H1704" s="84" t="str">
        <f t="shared" si="26"/>
        <v>Reason Unknown</v>
      </c>
      <c r="I1704" s="63">
        <f>(tbl_raw_data[[#This Row],[Date Actioned]])-(tbl_raw_data[[#This Row],[Date Tagged]])</f>
        <v>6.6782407448044978E-3</v>
      </c>
      <c r="J1704" s="66">
        <f>HOUR(tbl_raw_data[[#This Row],[time_taken]])*60+MINUTE(tbl_raw_data[[#This Row],[time_taken]])+SECOND(tbl_raw_data[[#This Row],[time_taken]])/60</f>
        <v>9.6166666666666671</v>
      </c>
      <c r="K1704" s="68">
        <f>DATE(YEAR(tbl_raw_data[[#This Row],[Date Actioned]]),MONTH(tbl_raw_data[[#This Row],[Date Actioned]]),DAY(tbl_raw_data[[#This Row],[Date Actioned]]))</f>
        <v>45145</v>
      </c>
      <c r="L1704" s="65" t="str">
        <f>UPPER(TEXT(tbl_raw_data[[#This Row],[updated_date]],"MMMM"))</f>
        <v>AUGUST</v>
      </c>
      <c r="M1704" s="65" t="str">
        <f>"WEEK "&amp;IF(ROUNDUP(DAY(tbl_raw_data[[#This Row],[updated_date]])/7,0)=5,4,ROUNDUP(DAY(tbl_raw_data[[#This Row],[updated_date]])/7,0))</f>
        <v>WEEK 1</v>
      </c>
      <c r="N1704" s="71" t="str">
        <f>UPPER(VLOOKUP(tbl_raw_data[[#This Row],[Analyst]],settings!$A$1:$B$15,2,0))</f>
        <v>SAM</v>
      </c>
      <c r="O1704" s="71" t="str">
        <f>TRIM(UPPER(tbl_raw_data[[#This Row],[Outcome]]))</f>
        <v>APPROVE</v>
      </c>
      <c r="P1704" s="71" t="str">
        <f>TRIM(UPPER(tbl_raw_data[[#This Row],[Queue Name]]))</f>
        <v>CONSUMER POST BUREAU</v>
      </c>
      <c r="Q1704" s="71" t="str">
        <f>IF(tbl_raw_data[[#This Row],[time_taken_in_min]]&lt;=settings!$D$2,"SLA_MET","SLA_NOT_MET")</f>
        <v>SLA_MET</v>
      </c>
    </row>
    <row r="1705" spans="1:17" hidden="1" x14ac:dyDescent="0.3">
      <c r="A1705" s="7" t="s">
        <v>2668</v>
      </c>
      <c r="B1705" s="36">
        <v>45145.466585648152</v>
      </c>
      <c r="C1705" s="39">
        <v>45145.469409722224</v>
      </c>
      <c r="D1705" s="8" t="s">
        <v>10</v>
      </c>
      <c r="E1705" s="8" t="s">
        <v>11</v>
      </c>
      <c r="F1705" s="8" t="s">
        <v>207</v>
      </c>
      <c r="G1705" s="8" t="s">
        <v>15</v>
      </c>
      <c r="H1705" s="84" t="str">
        <f t="shared" si="26"/>
        <v>Reason Unknown</v>
      </c>
      <c r="I1705" s="63">
        <f>(tbl_raw_data[[#This Row],[Date Actioned]])-(tbl_raw_data[[#This Row],[Date Tagged]])</f>
        <v>2.8240740721230395E-3</v>
      </c>
      <c r="J1705" s="66">
        <f>HOUR(tbl_raw_data[[#This Row],[time_taken]])*60+MINUTE(tbl_raw_data[[#This Row],[time_taken]])+SECOND(tbl_raw_data[[#This Row],[time_taken]])/60</f>
        <v>4.0666666666666664</v>
      </c>
      <c r="K1705" s="68">
        <f>DATE(YEAR(tbl_raw_data[[#This Row],[Date Actioned]]),MONTH(tbl_raw_data[[#This Row],[Date Actioned]]),DAY(tbl_raw_data[[#This Row],[Date Actioned]]))</f>
        <v>45145</v>
      </c>
      <c r="L1705" s="65" t="str">
        <f>UPPER(TEXT(tbl_raw_data[[#This Row],[updated_date]],"MMMM"))</f>
        <v>AUGUST</v>
      </c>
      <c r="M1705" s="65" t="str">
        <f>"WEEK "&amp;IF(ROUNDUP(DAY(tbl_raw_data[[#This Row],[updated_date]])/7,0)=5,4,ROUNDUP(DAY(tbl_raw_data[[#This Row],[updated_date]])/7,0))</f>
        <v>WEEK 1</v>
      </c>
      <c r="N1705" s="71" t="str">
        <f>UPPER(VLOOKUP(tbl_raw_data[[#This Row],[Analyst]],settings!$A$1:$B$15,2,0))</f>
        <v>RAJ</v>
      </c>
      <c r="O1705" s="71" t="str">
        <f>TRIM(UPPER(tbl_raw_data[[#This Row],[Outcome]]))</f>
        <v>APPROVE</v>
      </c>
      <c r="P1705" s="71" t="str">
        <f>TRIM(UPPER(tbl_raw_data[[#This Row],[Queue Name]]))</f>
        <v>CONSUMER EXISTING</v>
      </c>
      <c r="Q1705" s="71" t="str">
        <f>IF(tbl_raw_data[[#This Row],[time_taken_in_min]]&lt;=settings!$D$2,"SLA_MET","SLA_NOT_MET")</f>
        <v>SLA_MET</v>
      </c>
    </row>
    <row r="1706" spans="1:17" hidden="1" x14ac:dyDescent="0.3">
      <c r="A1706" s="1" t="s">
        <v>2669</v>
      </c>
      <c r="B1706" s="34">
        <v>45145.46671296296</v>
      </c>
      <c r="C1706" s="35">
        <v>45145.472233796296</v>
      </c>
      <c r="D1706" s="2" t="s">
        <v>15</v>
      </c>
      <c r="E1706" s="3" t="s">
        <v>11</v>
      </c>
      <c r="F1706" s="2" t="s">
        <v>17</v>
      </c>
      <c r="G1706" s="4"/>
      <c r="H1706" s="84" t="str">
        <f t="shared" si="26"/>
        <v>Reason Unknown</v>
      </c>
      <c r="I1706" s="63">
        <f>(tbl_raw_data[[#This Row],[Date Actioned]])-(tbl_raw_data[[#This Row],[Date Tagged]])</f>
        <v>5.5208333360496908E-3</v>
      </c>
      <c r="J1706" s="66">
        <f>HOUR(tbl_raw_data[[#This Row],[time_taken]])*60+MINUTE(tbl_raw_data[[#This Row],[time_taken]])+SECOND(tbl_raw_data[[#This Row],[time_taken]])/60</f>
        <v>7.95</v>
      </c>
      <c r="K1706" s="68">
        <f>DATE(YEAR(tbl_raw_data[[#This Row],[Date Actioned]]),MONTH(tbl_raw_data[[#This Row],[Date Actioned]]),DAY(tbl_raw_data[[#This Row],[Date Actioned]]))</f>
        <v>45145</v>
      </c>
      <c r="L1706" s="65" t="str">
        <f>UPPER(TEXT(tbl_raw_data[[#This Row],[updated_date]],"MMMM"))</f>
        <v>AUGUST</v>
      </c>
      <c r="M1706" s="65" t="str">
        <f>"WEEK "&amp;IF(ROUNDUP(DAY(tbl_raw_data[[#This Row],[updated_date]])/7,0)=5,4,ROUNDUP(DAY(tbl_raw_data[[#This Row],[updated_date]])/7,0))</f>
        <v>WEEK 1</v>
      </c>
      <c r="N1706" s="71" t="str">
        <f>UPPER(VLOOKUP(tbl_raw_data[[#This Row],[Analyst]],settings!$A$1:$B$15,2,0))</f>
        <v>MERCEDES</v>
      </c>
      <c r="O1706" s="71" t="str">
        <f>TRIM(UPPER(tbl_raw_data[[#This Row],[Outcome]]))</f>
        <v>APPROVE</v>
      </c>
      <c r="P1706" s="71" t="str">
        <f>TRIM(UPPER(tbl_raw_data[[#This Row],[Queue Name]]))</f>
        <v>CONSUMER EXISTING</v>
      </c>
      <c r="Q1706" s="71" t="str">
        <f>IF(tbl_raw_data[[#This Row],[time_taken_in_min]]&lt;=settings!$D$2,"SLA_MET","SLA_NOT_MET")</f>
        <v>SLA_MET</v>
      </c>
    </row>
    <row r="1707" spans="1:17" hidden="1" x14ac:dyDescent="0.3">
      <c r="A1707" s="5" t="s">
        <v>2670</v>
      </c>
      <c r="B1707" s="36">
        <v>45145.467905092592</v>
      </c>
      <c r="C1707" s="39">
        <v>45145.476504629631</v>
      </c>
      <c r="D1707" s="8" t="s">
        <v>15</v>
      </c>
      <c r="E1707" s="6" t="s">
        <v>8</v>
      </c>
      <c r="F1707" s="8" t="s">
        <v>22</v>
      </c>
      <c r="G1707" s="9"/>
      <c r="H1707" s="84" t="str">
        <f t="shared" si="26"/>
        <v>Reason Unknown</v>
      </c>
      <c r="I1707" s="63">
        <f>(tbl_raw_data[[#This Row],[Date Actioned]])-(tbl_raw_data[[#This Row],[Date Tagged]])</f>
        <v>8.599537039117422E-3</v>
      </c>
      <c r="J1707" s="66">
        <f>HOUR(tbl_raw_data[[#This Row],[time_taken]])*60+MINUTE(tbl_raw_data[[#This Row],[time_taken]])+SECOND(tbl_raw_data[[#This Row],[time_taken]])/60</f>
        <v>12.383333333333333</v>
      </c>
      <c r="K1707" s="68">
        <f>DATE(YEAR(tbl_raw_data[[#This Row],[Date Actioned]]),MONTH(tbl_raw_data[[#This Row],[Date Actioned]]),DAY(tbl_raw_data[[#This Row],[Date Actioned]]))</f>
        <v>45145</v>
      </c>
      <c r="L1707" s="65" t="str">
        <f>UPPER(TEXT(tbl_raw_data[[#This Row],[updated_date]],"MMMM"))</f>
        <v>AUGUST</v>
      </c>
      <c r="M1707" s="65" t="str">
        <f>"WEEK "&amp;IF(ROUNDUP(DAY(tbl_raw_data[[#This Row],[updated_date]])/7,0)=5,4,ROUNDUP(DAY(tbl_raw_data[[#This Row],[updated_date]])/7,0))</f>
        <v>WEEK 1</v>
      </c>
      <c r="N1707" s="71" t="str">
        <f>UPPER(VLOOKUP(tbl_raw_data[[#This Row],[Analyst]],settings!$A$1:$B$15,2,0))</f>
        <v>ROHAN</v>
      </c>
      <c r="O1707" s="71" t="str">
        <f>TRIM(UPPER(tbl_raw_data[[#This Row],[Outcome]]))</f>
        <v>APPROVE</v>
      </c>
      <c r="P1707" s="71" t="str">
        <f>TRIM(UPPER(tbl_raw_data[[#This Row],[Queue Name]]))</f>
        <v>CONSUMER POST BUREAU</v>
      </c>
      <c r="Q1707" s="71" t="str">
        <f>IF(tbl_raw_data[[#This Row],[time_taken_in_min]]&lt;=settings!$D$2,"SLA_MET","SLA_NOT_MET")</f>
        <v>SLA_MET</v>
      </c>
    </row>
    <row r="1708" spans="1:17" hidden="1" x14ac:dyDescent="0.3">
      <c r="A1708" s="7" t="s">
        <v>2671</v>
      </c>
      <c r="B1708" s="34">
        <v>45145.468078703707</v>
      </c>
      <c r="C1708" s="35">
        <v>45145.472754629627</v>
      </c>
      <c r="D1708" s="2" t="s">
        <v>10</v>
      </c>
      <c r="E1708" s="2" t="s">
        <v>11</v>
      </c>
      <c r="F1708" s="2" t="s">
        <v>206</v>
      </c>
      <c r="G1708" s="2" t="s">
        <v>15</v>
      </c>
      <c r="H1708" s="84" t="str">
        <f t="shared" si="26"/>
        <v>Reason Unknown</v>
      </c>
      <c r="I1708" s="63">
        <f>(tbl_raw_data[[#This Row],[Date Actioned]])-(tbl_raw_data[[#This Row],[Date Tagged]])</f>
        <v>4.6759259203099646E-3</v>
      </c>
      <c r="J1708" s="66">
        <f>HOUR(tbl_raw_data[[#This Row],[time_taken]])*60+MINUTE(tbl_raw_data[[#This Row],[time_taken]])+SECOND(tbl_raw_data[[#This Row],[time_taken]])/60</f>
        <v>6.7333333333333334</v>
      </c>
      <c r="K1708" s="68">
        <f>DATE(YEAR(tbl_raw_data[[#This Row],[Date Actioned]]),MONTH(tbl_raw_data[[#This Row],[Date Actioned]]),DAY(tbl_raw_data[[#This Row],[Date Actioned]]))</f>
        <v>45145</v>
      </c>
      <c r="L1708" s="65" t="str">
        <f>UPPER(TEXT(tbl_raw_data[[#This Row],[updated_date]],"MMMM"))</f>
        <v>AUGUST</v>
      </c>
      <c r="M1708" s="65" t="str">
        <f>"WEEK "&amp;IF(ROUNDUP(DAY(tbl_raw_data[[#This Row],[updated_date]])/7,0)=5,4,ROUNDUP(DAY(tbl_raw_data[[#This Row],[updated_date]])/7,0))</f>
        <v>WEEK 1</v>
      </c>
      <c r="N1708" s="71" t="str">
        <f>UPPER(VLOOKUP(tbl_raw_data[[#This Row],[Analyst]],settings!$A$1:$B$15,2,0))</f>
        <v>HARDIK</v>
      </c>
      <c r="O1708" s="71" t="str">
        <f>TRIM(UPPER(tbl_raw_data[[#This Row],[Outcome]]))</f>
        <v>APPROVE</v>
      </c>
      <c r="P1708" s="71" t="str">
        <f>TRIM(UPPER(tbl_raw_data[[#This Row],[Queue Name]]))</f>
        <v>CONSUMER EXISTING</v>
      </c>
      <c r="Q1708" s="71" t="str">
        <f>IF(tbl_raw_data[[#This Row],[time_taken_in_min]]&lt;=settings!$D$2,"SLA_MET","SLA_NOT_MET")</f>
        <v>SLA_MET</v>
      </c>
    </row>
    <row r="1709" spans="1:17" hidden="1" x14ac:dyDescent="0.3">
      <c r="A1709" s="1" t="s">
        <v>2672</v>
      </c>
      <c r="B1709" s="36">
        <v>45145.469594907408</v>
      </c>
      <c r="C1709" s="39">
        <v>45145.473668981482</v>
      </c>
      <c r="D1709" s="8" t="s">
        <v>10</v>
      </c>
      <c r="E1709" s="8" t="s">
        <v>11</v>
      </c>
      <c r="F1709" s="8" t="s">
        <v>207</v>
      </c>
      <c r="G1709" s="8" t="s">
        <v>15</v>
      </c>
      <c r="H1709" s="84" t="str">
        <f t="shared" si="26"/>
        <v>Reason Unknown</v>
      </c>
      <c r="I1709" s="63">
        <f>(tbl_raw_data[[#This Row],[Date Actioned]])-(tbl_raw_data[[#This Row],[Date Tagged]])</f>
        <v>4.0740740732871927E-3</v>
      </c>
      <c r="J1709" s="66">
        <f>HOUR(tbl_raw_data[[#This Row],[time_taken]])*60+MINUTE(tbl_raw_data[[#This Row],[time_taken]])+SECOND(tbl_raw_data[[#This Row],[time_taken]])/60</f>
        <v>5.8666666666666671</v>
      </c>
      <c r="K1709" s="68">
        <f>DATE(YEAR(tbl_raw_data[[#This Row],[Date Actioned]]),MONTH(tbl_raw_data[[#This Row],[Date Actioned]]),DAY(tbl_raw_data[[#This Row],[Date Actioned]]))</f>
        <v>45145</v>
      </c>
      <c r="L1709" s="65" t="str">
        <f>UPPER(TEXT(tbl_raw_data[[#This Row],[updated_date]],"MMMM"))</f>
        <v>AUGUST</v>
      </c>
      <c r="M1709" s="65" t="str">
        <f>"WEEK "&amp;IF(ROUNDUP(DAY(tbl_raw_data[[#This Row],[updated_date]])/7,0)=5,4,ROUNDUP(DAY(tbl_raw_data[[#This Row],[updated_date]])/7,0))</f>
        <v>WEEK 1</v>
      </c>
      <c r="N1709" s="71" t="str">
        <f>UPPER(VLOOKUP(tbl_raw_data[[#This Row],[Analyst]],settings!$A$1:$B$15,2,0))</f>
        <v>RAJ</v>
      </c>
      <c r="O1709" s="71" t="str">
        <f>TRIM(UPPER(tbl_raw_data[[#This Row],[Outcome]]))</f>
        <v>APPROVE</v>
      </c>
      <c r="P1709" s="71" t="str">
        <f>TRIM(UPPER(tbl_raw_data[[#This Row],[Queue Name]]))</f>
        <v>CONSUMER EXISTING</v>
      </c>
      <c r="Q1709" s="71" t="str">
        <f>IF(tbl_raw_data[[#This Row],[time_taken_in_min]]&lt;=settings!$D$2,"SLA_MET","SLA_NOT_MET")</f>
        <v>SLA_MET</v>
      </c>
    </row>
    <row r="1710" spans="1:17" hidden="1" x14ac:dyDescent="0.3">
      <c r="A1710" s="5" t="s">
        <v>2673</v>
      </c>
      <c r="B1710" s="34">
        <v>45145.485625000001</v>
      </c>
      <c r="C1710" s="35">
        <v>45145.49181712963</v>
      </c>
      <c r="D1710" s="2" t="s">
        <v>15</v>
      </c>
      <c r="E1710" s="3" t="s">
        <v>11</v>
      </c>
      <c r="F1710" s="2" t="s">
        <v>17</v>
      </c>
      <c r="G1710" s="4"/>
      <c r="H1710" s="84" t="str">
        <f t="shared" si="26"/>
        <v>Reason Unknown</v>
      </c>
      <c r="I1710" s="63">
        <f>(tbl_raw_data[[#This Row],[Date Actioned]])-(tbl_raw_data[[#This Row],[Date Tagged]])</f>
        <v>6.1921296291984618E-3</v>
      </c>
      <c r="J1710" s="66">
        <f>HOUR(tbl_raw_data[[#This Row],[time_taken]])*60+MINUTE(tbl_raw_data[[#This Row],[time_taken]])+SECOND(tbl_raw_data[[#This Row],[time_taken]])/60</f>
        <v>8.9166666666666661</v>
      </c>
      <c r="K1710" s="68">
        <f>DATE(YEAR(tbl_raw_data[[#This Row],[Date Actioned]]),MONTH(tbl_raw_data[[#This Row],[Date Actioned]]),DAY(tbl_raw_data[[#This Row],[Date Actioned]]))</f>
        <v>45145</v>
      </c>
      <c r="L1710" s="65" t="str">
        <f>UPPER(TEXT(tbl_raw_data[[#This Row],[updated_date]],"MMMM"))</f>
        <v>AUGUST</v>
      </c>
      <c r="M1710" s="65" t="str">
        <f>"WEEK "&amp;IF(ROUNDUP(DAY(tbl_raw_data[[#This Row],[updated_date]])/7,0)=5,4,ROUNDUP(DAY(tbl_raw_data[[#This Row],[updated_date]])/7,0))</f>
        <v>WEEK 1</v>
      </c>
      <c r="N1710" s="71" t="str">
        <f>UPPER(VLOOKUP(tbl_raw_data[[#This Row],[Analyst]],settings!$A$1:$B$15,2,0))</f>
        <v>MERCEDES</v>
      </c>
      <c r="O1710" s="71" t="str">
        <f>TRIM(UPPER(tbl_raw_data[[#This Row],[Outcome]]))</f>
        <v>APPROVE</v>
      </c>
      <c r="P1710" s="71" t="str">
        <f>TRIM(UPPER(tbl_raw_data[[#This Row],[Queue Name]]))</f>
        <v>CONSUMER EXISTING</v>
      </c>
      <c r="Q1710" s="71" t="str">
        <f>IF(tbl_raw_data[[#This Row],[time_taken_in_min]]&lt;=settings!$D$2,"SLA_MET","SLA_NOT_MET")</f>
        <v>SLA_MET</v>
      </c>
    </row>
    <row r="1711" spans="1:17" hidden="1" x14ac:dyDescent="0.3">
      <c r="A1711" s="7" t="s">
        <v>2674</v>
      </c>
      <c r="B1711" s="36">
        <v>45145.491689814815</v>
      </c>
      <c r="C1711" s="39">
        <v>45145.494733796295</v>
      </c>
      <c r="D1711" s="8" t="s">
        <v>10</v>
      </c>
      <c r="E1711" s="8" t="s">
        <v>18</v>
      </c>
      <c r="F1711" s="8" t="s">
        <v>207</v>
      </c>
      <c r="G1711" s="8" t="s">
        <v>15</v>
      </c>
      <c r="H1711" s="84" t="str">
        <f t="shared" si="26"/>
        <v>Reason Unknown</v>
      </c>
      <c r="I1711" s="63">
        <f>(tbl_raw_data[[#This Row],[Date Actioned]])-(tbl_raw_data[[#This Row],[Date Tagged]])</f>
        <v>3.0439814800047316E-3</v>
      </c>
      <c r="J1711" s="66">
        <f>HOUR(tbl_raw_data[[#This Row],[time_taken]])*60+MINUTE(tbl_raw_data[[#This Row],[time_taken]])+SECOND(tbl_raw_data[[#This Row],[time_taken]])/60</f>
        <v>4.3833333333333337</v>
      </c>
      <c r="K1711" s="68">
        <f>DATE(YEAR(tbl_raw_data[[#This Row],[Date Actioned]]),MONTH(tbl_raw_data[[#This Row],[Date Actioned]]),DAY(tbl_raw_data[[#This Row],[Date Actioned]]))</f>
        <v>45145</v>
      </c>
      <c r="L1711" s="65" t="str">
        <f>UPPER(TEXT(tbl_raw_data[[#This Row],[updated_date]],"MMMM"))</f>
        <v>AUGUST</v>
      </c>
      <c r="M1711" s="65" t="str">
        <f>"WEEK "&amp;IF(ROUNDUP(DAY(tbl_raw_data[[#This Row],[updated_date]])/7,0)=5,4,ROUNDUP(DAY(tbl_raw_data[[#This Row],[updated_date]])/7,0))</f>
        <v>WEEK 1</v>
      </c>
      <c r="N1711" s="71" t="str">
        <f>UPPER(VLOOKUP(tbl_raw_data[[#This Row],[Analyst]],settings!$A$1:$B$15,2,0))</f>
        <v>RAJ</v>
      </c>
      <c r="O1711" s="71" t="str">
        <f>TRIM(UPPER(tbl_raw_data[[#This Row],[Outcome]]))</f>
        <v>APPROVE</v>
      </c>
      <c r="P1711" s="71" t="str">
        <f>TRIM(UPPER(tbl_raw_data[[#This Row],[Queue Name]]))</f>
        <v>CONSUMER PRE BUREAU</v>
      </c>
      <c r="Q1711" s="71" t="str">
        <f>IF(tbl_raw_data[[#This Row],[time_taken_in_min]]&lt;=settings!$D$2,"SLA_MET","SLA_NOT_MET")</f>
        <v>SLA_MET</v>
      </c>
    </row>
    <row r="1712" spans="1:17" hidden="1" x14ac:dyDescent="0.3">
      <c r="A1712" s="1" t="s">
        <v>2675</v>
      </c>
      <c r="B1712" s="34">
        <v>45145.493206018517</v>
      </c>
      <c r="C1712" s="35">
        <v>45145.496874999997</v>
      </c>
      <c r="D1712" s="2" t="s">
        <v>10</v>
      </c>
      <c r="E1712" s="2" t="s">
        <v>11</v>
      </c>
      <c r="F1712" s="2" t="s">
        <v>9</v>
      </c>
      <c r="G1712" s="2" t="s">
        <v>15</v>
      </c>
      <c r="H1712" s="84" t="str">
        <f t="shared" si="26"/>
        <v>Reason Unknown</v>
      </c>
      <c r="I1712" s="63">
        <f>(tbl_raw_data[[#This Row],[Date Actioned]])-(tbl_raw_data[[#This Row],[Date Tagged]])</f>
        <v>3.6689814805868082E-3</v>
      </c>
      <c r="J1712" s="66">
        <f>HOUR(tbl_raw_data[[#This Row],[time_taken]])*60+MINUTE(tbl_raw_data[[#This Row],[time_taken]])+SECOND(tbl_raw_data[[#This Row],[time_taken]])/60</f>
        <v>5.2833333333333332</v>
      </c>
      <c r="K1712" s="68">
        <f>DATE(YEAR(tbl_raw_data[[#This Row],[Date Actioned]]),MONTH(tbl_raw_data[[#This Row],[Date Actioned]]),DAY(tbl_raw_data[[#This Row],[Date Actioned]]))</f>
        <v>45145</v>
      </c>
      <c r="L1712" s="65" t="str">
        <f>UPPER(TEXT(tbl_raw_data[[#This Row],[updated_date]],"MMMM"))</f>
        <v>AUGUST</v>
      </c>
      <c r="M1712" s="65" t="str">
        <f>"WEEK "&amp;IF(ROUNDUP(DAY(tbl_raw_data[[#This Row],[updated_date]])/7,0)=5,4,ROUNDUP(DAY(tbl_raw_data[[#This Row],[updated_date]])/7,0))</f>
        <v>WEEK 1</v>
      </c>
      <c r="N1712" s="71" t="str">
        <f>UPPER(VLOOKUP(tbl_raw_data[[#This Row],[Analyst]],settings!$A$1:$B$15,2,0))</f>
        <v>QUADIR</v>
      </c>
      <c r="O1712" s="71" t="str">
        <f>TRIM(UPPER(tbl_raw_data[[#This Row],[Outcome]]))</f>
        <v>APPROVE</v>
      </c>
      <c r="P1712" s="71" t="str">
        <f>TRIM(UPPER(tbl_raw_data[[#This Row],[Queue Name]]))</f>
        <v>CONSUMER EXISTING</v>
      </c>
      <c r="Q1712" s="71" t="str">
        <f>IF(tbl_raw_data[[#This Row],[time_taken_in_min]]&lt;=settings!$D$2,"SLA_MET","SLA_NOT_MET")</f>
        <v>SLA_MET</v>
      </c>
    </row>
    <row r="1713" spans="1:17" hidden="1" x14ac:dyDescent="0.3">
      <c r="A1713" s="5" t="s">
        <v>2676</v>
      </c>
      <c r="B1713" s="36">
        <v>45145.493958333333</v>
      </c>
      <c r="C1713" s="39">
        <v>45145.499722222223</v>
      </c>
      <c r="D1713" s="8" t="s">
        <v>10</v>
      </c>
      <c r="E1713" s="8" t="s">
        <v>11</v>
      </c>
      <c r="F1713" s="8" t="s">
        <v>206</v>
      </c>
      <c r="G1713" s="8" t="s">
        <v>15</v>
      </c>
      <c r="H1713" s="84" t="str">
        <f t="shared" si="26"/>
        <v>Reason Unknown</v>
      </c>
      <c r="I1713" s="63">
        <f>(tbl_raw_data[[#This Row],[Date Actioned]])-(tbl_raw_data[[#This Row],[Date Tagged]])</f>
        <v>5.7638888902147301E-3</v>
      </c>
      <c r="J1713" s="66">
        <f>HOUR(tbl_raw_data[[#This Row],[time_taken]])*60+MINUTE(tbl_raw_data[[#This Row],[time_taken]])+SECOND(tbl_raw_data[[#This Row],[time_taken]])/60</f>
        <v>8.3000000000000007</v>
      </c>
      <c r="K1713" s="68">
        <f>DATE(YEAR(tbl_raw_data[[#This Row],[Date Actioned]]),MONTH(tbl_raw_data[[#This Row],[Date Actioned]]),DAY(tbl_raw_data[[#This Row],[Date Actioned]]))</f>
        <v>45145</v>
      </c>
      <c r="L1713" s="65" t="str">
        <f>UPPER(TEXT(tbl_raw_data[[#This Row],[updated_date]],"MMMM"))</f>
        <v>AUGUST</v>
      </c>
      <c r="M1713" s="65" t="str">
        <f>"WEEK "&amp;IF(ROUNDUP(DAY(tbl_raw_data[[#This Row],[updated_date]])/7,0)=5,4,ROUNDUP(DAY(tbl_raw_data[[#This Row],[updated_date]])/7,0))</f>
        <v>WEEK 1</v>
      </c>
      <c r="N1713" s="71" t="str">
        <f>UPPER(VLOOKUP(tbl_raw_data[[#This Row],[Analyst]],settings!$A$1:$B$15,2,0))</f>
        <v>HARDIK</v>
      </c>
      <c r="O1713" s="71" t="str">
        <f>TRIM(UPPER(tbl_raw_data[[#This Row],[Outcome]]))</f>
        <v>APPROVE</v>
      </c>
      <c r="P1713" s="71" t="str">
        <f>TRIM(UPPER(tbl_raw_data[[#This Row],[Queue Name]]))</f>
        <v>CONSUMER EXISTING</v>
      </c>
      <c r="Q1713" s="71" t="str">
        <f>IF(tbl_raw_data[[#This Row],[time_taken_in_min]]&lt;=settings!$D$2,"SLA_MET","SLA_NOT_MET")</f>
        <v>SLA_MET</v>
      </c>
    </row>
    <row r="1714" spans="1:17" hidden="1" x14ac:dyDescent="0.3">
      <c r="A1714" s="7" t="s">
        <v>2677</v>
      </c>
      <c r="B1714" s="34">
        <v>45145.498483796298</v>
      </c>
      <c r="C1714" s="35">
        <v>45145.500740740739</v>
      </c>
      <c r="D1714" s="2" t="s">
        <v>10</v>
      </c>
      <c r="E1714" s="2" t="s">
        <v>11</v>
      </c>
      <c r="F1714" s="2" t="s">
        <v>207</v>
      </c>
      <c r="G1714" s="2" t="s">
        <v>23</v>
      </c>
      <c r="H1714" s="84" t="str">
        <f t="shared" si="26"/>
        <v>Reason Unknown</v>
      </c>
      <c r="I1714" s="63">
        <f>(tbl_raw_data[[#This Row],[Date Actioned]])-(tbl_raw_data[[#This Row],[Date Tagged]])</f>
        <v>2.2569444408873096E-3</v>
      </c>
      <c r="J1714" s="66">
        <f>HOUR(tbl_raw_data[[#This Row],[time_taken]])*60+MINUTE(tbl_raw_data[[#This Row],[time_taken]])+SECOND(tbl_raw_data[[#This Row],[time_taken]])/60</f>
        <v>3.25</v>
      </c>
      <c r="K1714" s="68">
        <f>DATE(YEAR(tbl_raw_data[[#This Row],[Date Actioned]]),MONTH(tbl_raw_data[[#This Row],[Date Actioned]]),DAY(tbl_raw_data[[#This Row],[Date Actioned]]))</f>
        <v>45145</v>
      </c>
      <c r="L1714" s="65" t="str">
        <f>UPPER(TEXT(tbl_raw_data[[#This Row],[updated_date]],"MMMM"))</f>
        <v>AUGUST</v>
      </c>
      <c r="M1714" s="65" t="str">
        <f>"WEEK "&amp;IF(ROUNDUP(DAY(tbl_raw_data[[#This Row],[updated_date]])/7,0)=5,4,ROUNDUP(DAY(tbl_raw_data[[#This Row],[updated_date]])/7,0))</f>
        <v>WEEK 1</v>
      </c>
      <c r="N1714" s="71" t="str">
        <f>UPPER(VLOOKUP(tbl_raw_data[[#This Row],[Analyst]],settings!$A$1:$B$15,2,0))</f>
        <v>RAJ</v>
      </c>
      <c r="O1714" s="71" t="str">
        <f>TRIM(UPPER(tbl_raw_data[[#This Row],[Outcome]]))</f>
        <v>APPROVE</v>
      </c>
      <c r="P1714" s="71" t="str">
        <f>TRIM(UPPER(tbl_raw_data[[#This Row],[Queue Name]]))</f>
        <v>CONSUMER EXISTING</v>
      </c>
      <c r="Q1714" s="71" t="str">
        <f>IF(tbl_raw_data[[#This Row],[time_taken_in_min]]&lt;=settings!$D$2,"SLA_MET","SLA_NOT_MET")</f>
        <v>SLA_MET</v>
      </c>
    </row>
    <row r="1715" spans="1:17" hidden="1" x14ac:dyDescent="0.3">
      <c r="A1715" s="1" t="s">
        <v>2678</v>
      </c>
      <c r="B1715" s="36">
        <v>45145.498611111114</v>
      </c>
      <c r="C1715" s="39">
        <v>45145.504664351851</v>
      </c>
      <c r="D1715" s="8" t="s">
        <v>15</v>
      </c>
      <c r="E1715" s="6" t="s">
        <v>11</v>
      </c>
      <c r="F1715" s="8" t="s">
        <v>22</v>
      </c>
      <c r="G1715" s="9"/>
      <c r="H1715" s="84" t="str">
        <f t="shared" si="26"/>
        <v>Reason Unknown</v>
      </c>
      <c r="I1715" s="63">
        <f>(tbl_raw_data[[#This Row],[Date Actioned]])-(tbl_raw_data[[#This Row],[Date Tagged]])</f>
        <v>6.0532407369464636E-3</v>
      </c>
      <c r="J1715" s="66">
        <f>HOUR(tbl_raw_data[[#This Row],[time_taken]])*60+MINUTE(tbl_raw_data[[#This Row],[time_taken]])+SECOND(tbl_raw_data[[#This Row],[time_taken]])/60</f>
        <v>8.7166666666666668</v>
      </c>
      <c r="K1715" s="68">
        <f>DATE(YEAR(tbl_raw_data[[#This Row],[Date Actioned]]),MONTH(tbl_raw_data[[#This Row],[Date Actioned]]),DAY(tbl_raw_data[[#This Row],[Date Actioned]]))</f>
        <v>45145</v>
      </c>
      <c r="L1715" s="65" t="str">
        <f>UPPER(TEXT(tbl_raw_data[[#This Row],[updated_date]],"MMMM"))</f>
        <v>AUGUST</v>
      </c>
      <c r="M1715" s="65" t="str">
        <f>"WEEK "&amp;IF(ROUNDUP(DAY(tbl_raw_data[[#This Row],[updated_date]])/7,0)=5,4,ROUNDUP(DAY(tbl_raw_data[[#This Row],[updated_date]])/7,0))</f>
        <v>WEEK 1</v>
      </c>
      <c r="N1715" s="71" t="str">
        <f>UPPER(VLOOKUP(tbl_raw_data[[#This Row],[Analyst]],settings!$A$1:$B$15,2,0))</f>
        <v>ROHAN</v>
      </c>
      <c r="O1715" s="71" t="str">
        <f>TRIM(UPPER(tbl_raw_data[[#This Row],[Outcome]]))</f>
        <v>APPROVE</v>
      </c>
      <c r="P1715" s="71" t="str">
        <f>TRIM(UPPER(tbl_raw_data[[#This Row],[Queue Name]]))</f>
        <v>CONSUMER EXISTING</v>
      </c>
      <c r="Q1715" s="71" t="str">
        <f>IF(tbl_raw_data[[#This Row],[time_taken_in_min]]&lt;=settings!$D$2,"SLA_MET","SLA_NOT_MET")</f>
        <v>SLA_MET</v>
      </c>
    </row>
    <row r="1716" spans="1:17" hidden="1" x14ac:dyDescent="0.3">
      <c r="A1716" s="5" t="s">
        <v>2679</v>
      </c>
      <c r="B1716" s="34">
        <v>45145.504016203704</v>
      </c>
      <c r="C1716" s="35">
        <v>45145.510011574072</v>
      </c>
      <c r="D1716" s="2" t="s">
        <v>15</v>
      </c>
      <c r="E1716" s="3" t="s">
        <v>11</v>
      </c>
      <c r="F1716" s="2" t="s">
        <v>12</v>
      </c>
      <c r="G1716" s="4"/>
      <c r="H1716" s="84" t="str">
        <f t="shared" si="26"/>
        <v>Reason Unknown</v>
      </c>
      <c r="I1716" s="63">
        <f>(tbl_raw_data[[#This Row],[Date Actioned]])-(tbl_raw_data[[#This Row],[Date Tagged]])</f>
        <v>5.9953703676001169E-3</v>
      </c>
      <c r="J1716" s="66">
        <f>HOUR(tbl_raw_data[[#This Row],[time_taken]])*60+MINUTE(tbl_raw_data[[#This Row],[time_taken]])+SECOND(tbl_raw_data[[#This Row],[time_taken]])/60</f>
        <v>8.6333333333333329</v>
      </c>
      <c r="K1716" s="68">
        <f>DATE(YEAR(tbl_raw_data[[#This Row],[Date Actioned]]),MONTH(tbl_raw_data[[#This Row],[Date Actioned]]),DAY(tbl_raw_data[[#This Row],[Date Actioned]]))</f>
        <v>45145</v>
      </c>
      <c r="L1716" s="65" t="str">
        <f>UPPER(TEXT(tbl_raw_data[[#This Row],[updated_date]],"MMMM"))</f>
        <v>AUGUST</v>
      </c>
      <c r="M1716" s="65" t="str">
        <f>"WEEK "&amp;IF(ROUNDUP(DAY(tbl_raw_data[[#This Row],[updated_date]])/7,0)=5,4,ROUNDUP(DAY(tbl_raw_data[[#This Row],[updated_date]])/7,0))</f>
        <v>WEEK 1</v>
      </c>
      <c r="N1716" s="71" t="str">
        <f>UPPER(VLOOKUP(tbl_raw_data[[#This Row],[Analyst]],settings!$A$1:$B$15,2,0))</f>
        <v>NITESH</v>
      </c>
      <c r="O1716" s="71" t="str">
        <f>TRIM(UPPER(tbl_raw_data[[#This Row],[Outcome]]))</f>
        <v>APPROVE</v>
      </c>
      <c r="P1716" s="71" t="str">
        <f>TRIM(UPPER(tbl_raw_data[[#This Row],[Queue Name]]))</f>
        <v>CONSUMER EXISTING</v>
      </c>
      <c r="Q1716" s="71" t="str">
        <f>IF(tbl_raw_data[[#This Row],[time_taken_in_min]]&lt;=settings!$D$2,"SLA_MET","SLA_NOT_MET")</f>
        <v>SLA_MET</v>
      </c>
    </row>
    <row r="1717" spans="1:17" hidden="1" x14ac:dyDescent="0.3">
      <c r="A1717" s="7" t="s">
        <v>2680</v>
      </c>
      <c r="B1717" s="36">
        <v>45145.508923611109</v>
      </c>
      <c r="C1717" s="39">
        <v>45145.519444444442</v>
      </c>
      <c r="D1717" s="8" t="s">
        <v>15</v>
      </c>
      <c r="E1717" s="6" t="s">
        <v>11</v>
      </c>
      <c r="F1717" s="8" t="s">
        <v>12</v>
      </c>
      <c r="G1717" s="9"/>
      <c r="H1717" s="84" t="str">
        <f t="shared" si="26"/>
        <v>Reason Unknown</v>
      </c>
      <c r="I1717" s="63">
        <f>(tbl_raw_data[[#This Row],[Date Actioned]])-(tbl_raw_data[[#This Row],[Date Tagged]])</f>
        <v>1.0520833333430346E-2</v>
      </c>
      <c r="J1717" s="66">
        <f>HOUR(tbl_raw_data[[#This Row],[time_taken]])*60+MINUTE(tbl_raw_data[[#This Row],[time_taken]])+SECOND(tbl_raw_data[[#This Row],[time_taken]])/60</f>
        <v>15.15</v>
      </c>
      <c r="K1717" s="68">
        <f>DATE(YEAR(tbl_raw_data[[#This Row],[Date Actioned]]),MONTH(tbl_raw_data[[#This Row],[Date Actioned]]),DAY(tbl_raw_data[[#This Row],[Date Actioned]]))</f>
        <v>45145</v>
      </c>
      <c r="L1717" s="65" t="str">
        <f>UPPER(TEXT(tbl_raw_data[[#This Row],[updated_date]],"MMMM"))</f>
        <v>AUGUST</v>
      </c>
      <c r="M1717" s="65" t="str">
        <f>"WEEK "&amp;IF(ROUNDUP(DAY(tbl_raw_data[[#This Row],[updated_date]])/7,0)=5,4,ROUNDUP(DAY(tbl_raw_data[[#This Row],[updated_date]])/7,0))</f>
        <v>WEEK 1</v>
      </c>
      <c r="N1717" s="71" t="str">
        <f>UPPER(VLOOKUP(tbl_raw_data[[#This Row],[Analyst]],settings!$A$1:$B$15,2,0))</f>
        <v>NITESH</v>
      </c>
      <c r="O1717" s="71" t="str">
        <f>TRIM(UPPER(tbl_raw_data[[#This Row],[Outcome]]))</f>
        <v>APPROVE</v>
      </c>
      <c r="P1717" s="71" t="str">
        <f>TRIM(UPPER(tbl_raw_data[[#This Row],[Queue Name]]))</f>
        <v>CONSUMER EXISTING</v>
      </c>
      <c r="Q1717" s="71" t="str">
        <f>IF(tbl_raw_data[[#This Row],[time_taken_in_min]]&lt;=settings!$D$2,"SLA_MET","SLA_NOT_MET")</f>
        <v>SLA_MET</v>
      </c>
    </row>
    <row r="1718" spans="1:17" hidden="1" x14ac:dyDescent="0.3">
      <c r="A1718" s="1" t="s">
        <v>2681</v>
      </c>
      <c r="B1718" s="34">
        <v>45145.509189814817</v>
      </c>
      <c r="C1718" s="35">
        <v>45145.51630787037</v>
      </c>
      <c r="D1718" s="2" t="s">
        <v>10</v>
      </c>
      <c r="E1718" s="2" t="s">
        <v>18</v>
      </c>
      <c r="F1718" s="2" t="s">
        <v>9</v>
      </c>
      <c r="G1718" s="2" t="s">
        <v>15</v>
      </c>
      <c r="H1718" s="84" t="str">
        <f t="shared" si="26"/>
        <v>Reason Unknown</v>
      </c>
      <c r="I1718" s="63">
        <f>(tbl_raw_data[[#This Row],[Date Actioned]])-(tbl_raw_data[[#This Row],[Date Tagged]])</f>
        <v>7.1180555532919243E-3</v>
      </c>
      <c r="J1718" s="66">
        <f>HOUR(tbl_raw_data[[#This Row],[time_taken]])*60+MINUTE(tbl_raw_data[[#This Row],[time_taken]])+SECOND(tbl_raw_data[[#This Row],[time_taken]])/60</f>
        <v>10.25</v>
      </c>
      <c r="K1718" s="68">
        <f>DATE(YEAR(tbl_raw_data[[#This Row],[Date Actioned]]),MONTH(tbl_raw_data[[#This Row],[Date Actioned]]),DAY(tbl_raw_data[[#This Row],[Date Actioned]]))</f>
        <v>45145</v>
      </c>
      <c r="L1718" s="65" t="str">
        <f>UPPER(TEXT(tbl_raw_data[[#This Row],[updated_date]],"MMMM"))</f>
        <v>AUGUST</v>
      </c>
      <c r="M1718" s="65" t="str">
        <f>"WEEK "&amp;IF(ROUNDUP(DAY(tbl_raw_data[[#This Row],[updated_date]])/7,0)=5,4,ROUNDUP(DAY(tbl_raw_data[[#This Row],[updated_date]])/7,0))</f>
        <v>WEEK 1</v>
      </c>
      <c r="N1718" s="71" t="str">
        <f>UPPER(VLOOKUP(tbl_raw_data[[#This Row],[Analyst]],settings!$A$1:$B$15,2,0))</f>
        <v>QUADIR</v>
      </c>
      <c r="O1718" s="71" t="str">
        <f>TRIM(UPPER(tbl_raw_data[[#This Row],[Outcome]]))</f>
        <v>APPROVE</v>
      </c>
      <c r="P1718" s="71" t="str">
        <f>TRIM(UPPER(tbl_raw_data[[#This Row],[Queue Name]]))</f>
        <v>CONSUMER PRE BUREAU</v>
      </c>
      <c r="Q1718" s="71" t="str">
        <f>IF(tbl_raw_data[[#This Row],[time_taken_in_min]]&lt;=settings!$D$2,"SLA_MET","SLA_NOT_MET")</f>
        <v>SLA_MET</v>
      </c>
    </row>
    <row r="1719" spans="1:17" hidden="1" x14ac:dyDescent="0.3">
      <c r="A1719" s="5" t="s">
        <v>2682</v>
      </c>
      <c r="B1719" s="36">
        <v>45145.517326388886</v>
      </c>
      <c r="C1719" s="39">
        <v>45145.519606481481</v>
      </c>
      <c r="D1719" s="8" t="s">
        <v>10</v>
      </c>
      <c r="E1719" s="8" t="s">
        <v>11</v>
      </c>
      <c r="F1719" s="8" t="s">
        <v>9</v>
      </c>
      <c r="G1719" s="8" t="s">
        <v>15</v>
      </c>
      <c r="H1719" s="84" t="str">
        <f t="shared" si="26"/>
        <v>Reason Unknown</v>
      </c>
      <c r="I1719" s="63">
        <f>(tbl_raw_data[[#This Row],[Date Actioned]])-(tbl_raw_data[[#This Row],[Date Tagged]])</f>
        <v>2.2800925944466144E-3</v>
      </c>
      <c r="J1719" s="66">
        <f>HOUR(tbl_raw_data[[#This Row],[time_taken]])*60+MINUTE(tbl_raw_data[[#This Row],[time_taken]])+SECOND(tbl_raw_data[[#This Row],[time_taken]])/60</f>
        <v>3.2833333333333332</v>
      </c>
      <c r="K1719" s="68">
        <f>DATE(YEAR(tbl_raw_data[[#This Row],[Date Actioned]]),MONTH(tbl_raw_data[[#This Row],[Date Actioned]]),DAY(tbl_raw_data[[#This Row],[Date Actioned]]))</f>
        <v>45145</v>
      </c>
      <c r="L1719" s="65" t="str">
        <f>UPPER(TEXT(tbl_raw_data[[#This Row],[updated_date]],"MMMM"))</f>
        <v>AUGUST</v>
      </c>
      <c r="M1719" s="65" t="str">
        <f>"WEEK "&amp;IF(ROUNDUP(DAY(tbl_raw_data[[#This Row],[updated_date]])/7,0)=5,4,ROUNDUP(DAY(tbl_raw_data[[#This Row],[updated_date]])/7,0))</f>
        <v>WEEK 1</v>
      </c>
      <c r="N1719" s="71" t="str">
        <f>UPPER(VLOOKUP(tbl_raw_data[[#This Row],[Analyst]],settings!$A$1:$B$15,2,0))</f>
        <v>QUADIR</v>
      </c>
      <c r="O1719" s="71" t="str">
        <f>TRIM(UPPER(tbl_raw_data[[#This Row],[Outcome]]))</f>
        <v>APPROVE</v>
      </c>
      <c r="P1719" s="71" t="str">
        <f>TRIM(UPPER(tbl_raw_data[[#This Row],[Queue Name]]))</f>
        <v>CONSUMER EXISTING</v>
      </c>
      <c r="Q1719" s="71" t="str">
        <f>IF(tbl_raw_data[[#This Row],[time_taken_in_min]]&lt;=settings!$D$2,"SLA_MET","SLA_NOT_MET")</f>
        <v>SLA_MET</v>
      </c>
    </row>
    <row r="1720" spans="1:17" hidden="1" x14ac:dyDescent="0.3">
      <c r="A1720" s="7" t="s">
        <v>2683</v>
      </c>
      <c r="B1720" s="34">
        <v>45145.519479166665</v>
      </c>
      <c r="C1720" s="35">
        <v>45145.521886574075</v>
      </c>
      <c r="D1720" s="2" t="s">
        <v>10</v>
      </c>
      <c r="E1720" s="2" t="s">
        <v>11</v>
      </c>
      <c r="F1720" s="2" t="s">
        <v>9</v>
      </c>
      <c r="G1720" s="2" t="s">
        <v>15</v>
      </c>
      <c r="H1720" s="84" t="str">
        <f t="shared" si="26"/>
        <v>Reason Unknown</v>
      </c>
      <c r="I1720" s="63">
        <f>(tbl_raw_data[[#This Row],[Date Actioned]])-(tbl_raw_data[[#This Row],[Date Tagged]])</f>
        <v>2.4074074099189602E-3</v>
      </c>
      <c r="J1720" s="66">
        <f>HOUR(tbl_raw_data[[#This Row],[time_taken]])*60+MINUTE(tbl_raw_data[[#This Row],[time_taken]])+SECOND(tbl_raw_data[[#This Row],[time_taken]])/60</f>
        <v>3.4666666666666668</v>
      </c>
      <c r="K1720" s="68">
        <f>DATE(YEAR(tbl_raw_data[[#This Row],[Date Actioned]]),MONTH(tbl_raw_data[[#This Row],[Date Actioned]]),DAY(tbl_raw_data[[#This Row],[Date Actioned]]))</f>
        <v>45145</v>
      </c>
      <c r="L1720" s="65" t="str">
        <f>UPPER(TEXT(tbl_raw_data[[#This Row],[updated_date]],"MMMM"))</f>
        <v>AUGUST</v>
      </c>
      <c r="M1720" s="65" t="str">
        <f>"WEEK "&amp;IF(ROUNDUP(DAY(tbl_raw_data[[#This Row],[updated_date]])/7,0)=5,4,ROUNDUP(DAY(tbl_raw_data[[#This Row],[updated_date]])/7,0))</f>
        <v>WEEK 1</v>
      </c>
      <c r="N1720" s="71" t="str">
        <f>UPPER(VLOOKUP(tbl_raw_data[[#This Row],[Analyst]],settings!$A$1:$B$15,2,0))</f>
        <v>QUADIR</v>
      </c>
      <c r="O1720" s="71" t="str">
        <f>TRIM(UPPER(tbl_raw_data[[#This Row],[Outcome]]))</f>
        <v>APPROVE</v>
      </c>
      <c r="P1720" s="71" t="str">
        <f>TRIM(UPPER(tbl_raw_data[[#This Row],[Queue Name]]))</f>
        <v>CONSUMER EXISTING</v>
      </c>
      <c r="Q1720" s="71" t="str">
        <f>IF(tbl_raw_data[[#This Row],[time_taken_in_min]]&lt;=settings!$D$2,"SLA_MET","SLA_NOT_MET")</f>
        <v>SLA_MET</v>
      </c>
    </row>
    <row r="1721" spans="1:17" hidden="1" x14ac:dyDescent="0.3">
      <c r="A1721" s="1" t="s">
        <v>2684</v>
      </c>
      <c r="B1721" s="36">
        <v>45145.521979166668</v>
      </c>
      <c r="C1721" s="39">
        <v>45145.527638888889</v>
      </c>
      <c r="D1721" s="8" t="s">
        <v>15</v>
      </c>
      <c r="E1721" s="6" t="s">
        <v>11</v>
      </c>
      <c r="F1721" s="8" t="s">
        <v>22</v>
      </c>
      <c r="G1721" s="9"/>
      <c r="H1721" s="84" t="str">
        <f t="shared" si="26"/>
        <v>Reason Unknown</v>
      </c>
      <c r="I1721" s="63">
        <f>(tbl_raw_data[[#This Row],[Date Actioned]])-(tbl_raw_data[[#This Row],[Date Tagged]])</f>
        <v>5.6597222210257314E-3</v>
      </c>
      <c r="J1721" s="66">
        <f>HOUR(tbl_raw_data[[#This Row],[time_taken]])*60+MINUTE(tbl_raw_data[[#This Row],[time_taken]])+SECOND(tbl_raw_data[[#This Row],[time_taken]])/60</f>
        <v>8.15</v>
      </c>
      <c r="K1721" s="68">
        <f>DATE(YEAR(tbl_raw_data[[#This Row],[Date Actioned]]),MONTH(tbl_raw_data[[#This Row],[Date Actioned]]),DAY(tbl_raw_data[[#This Row],[Date Actioned]]))</f>
        <v>45145</v>
      </c>
      <c r="L1721" s="65" t="str">
        <f>UPPER(TEXT(tbl_raw_data[[#This Row],[updated_date]],"MMMM"))</f>
        <v>AUGUST</v>
      </c>
      <c r="M1721" s="65" t="str">
        <f>"WEEK "&amp;IF(ROUNDUP(DAY(tbl_raw_data[[#This Row],[updated_date]])/7,0)=5,4,ROUNDUP(DAY(tbl_raw_data[[#This Row],[updated_date]])/7,0))</f>
        <v>WEEK 1</v>
      </c>
      <c r="N1721" s="71" t="str">
        <f>UPPER(VLOOKUP(tbl_raw_data[[#This Row],[Analyst]],settings!$A$1:$B$15,2,0))</f>
        <v>ROHAN</v>
      </c>
      <c r="O1721" s="71" t="str">
        <f>TRIM(UPPER(tbl_raw_data[[#This Row],[Outcome]]))</f>
        <v>APPROVE</v>
      </c>
      <c r="P1721" s="71" t="str">
        <f>TRIM(UPPER(tbl_raw_data[[#This Row],[Queue Name]]))</f>
        <v>CONSUMER EXISTING</v>
      </c>
      <c r="Q1721" s="71" t="str">
        <f>IF(tbl_raw_data[[#This Row],[time_taken_in_min]]&lt;=settings!$D$2,"SLA_MET","SLA_NOT_MET")</f>
        <v>SLA_MET</v>
      </c>
    </row>
    <row r="1722" spans="1:17" hidden="1" x14ac:dyDescent="0.3">
      <c r="A1722" s="5" t="s">
        <v>2685</v>
      </c>
      <c r="B1722" s="34">
        <v>45145.525011574071</v>
      </c>
      <c r="C1722" s="35">
        <v>45145.530347222222</v>
      </c>
      <c r="D1722" s="2" t="s">
        <v>10</v>
      </c>
      <c r="E1722" s="2" t="s">
        <v>18</v>
      </c>
      <c r="F1722" s="2" t="s">
        <v>9</v>
      </c>
      <c r="G1722" s="2" t="s">
        <v>15</v>
      </c>
      <c r="H1722" s="84" t="str">
        <f t="shared" si="26"/>
        <v>Reason Unknown</v>
      </c>
      <c r="I1722" s="63">
        <f>(tbl_raw_data[[#This Row],[Date Actioned]])-(tbl_raw_data[[#This Row],[Date Tagged]])</f>
        <v>5.3356481512309983E-3</v>
      </c>
      <c r="J1722" s="66">
        <f>HOUR(tbl_raw_data[[#This Row],[time_taken]])*60+MINUTE(tbl_raw_data[[#This Row],[time_taken]])+SECOND(tbl_raw_data[[#This Row],[time_taken]])/60</f>
        <v>7.6833333333333336</v>
      </c>
      <c r="K1722" s="68">
        <f>DATE(YEAR(tbl_raw_data[[#This Row],[Date Actioned]]),MONTH(tbl_raw_data[[#This Row],[Date Actioned]]),DAY(tbl_raw_data[[#This Row],[Date Actioned]]))</f>
        <v>45145</v>
      </c>
      <c r="L1722" s="65" t="str">
        <f>UPPER(TEXT(tbl_raw_data[[#This Row],[updated_date]],"MMMM"))</f>
        <v>AUGUST</v>
      </c>
      <c r="M1722" s="65" t="str">
        <f>"WEEK "&amp;IF(ROUNDUP(DAY(tbl_raw_data[[#This Row],[updated_date]])/7,0)=5,4,ROUNDUP(DAY(tbl_raw_data[[#This Row],[updated_date]])/7,0))</f>
        <v>WEEK 1</v>
      </c>
      <c r="N1722" s="71" t="str">
        <f>UPPER(VLOOKUP(tbl_raw_data[[#This Row],[Analyst]],settings!$A$1:$B$15,2,0))</f>
        <v>QUADIR</v>
      </c>
      <c r="O1722" s="71" t="str">
        <f>TRIM(UPPER(tbl_raw_data[[#This Row],[Outcome]]))</f>
        <v>APPROVE</v>
      </c>
      <c r="P1722" s="71" t="str">
        <f>TRIM(UPPER(tbl_raw_data[[#This Row],[Queue Name]]))</f>
        <v>CONSUMER PRE BUREAU</v>
      </c>
      <c r="Q1722" s="71" t="str">
        <f>IF(tbl_raw_data[[#This Row],[time_taken_in_min]]&lt;=settings!$D$2,"SLA_MET","SLA_NOT_MET")</f>
        <v>SLA_MET</v>
      </c>
    </row>
    <row r="1723" spans="1:17" hidden="1" x14ac:dyDescent="0.3">
      <c r="A1723" s="7" t="s">
        <v>2686</v>
      </c>
      <c r="B1723" s="36">
        <v>45145.526666666665</v>
      </c>
      <c r="C1723" s="39">
        <v>45145.531018518515</v>
      </c>
      <c r="D1723" s="8" t="s">
        <v>10</v>
      </c>
      <c r="E1723" s="8" t="s">
        <v>18</v>
      </c>
      <c r="F1723" s="8" t="s">
        <v>25</v>
      </c>
      <c r="G1723" s="8" t="s">
        <v>30</v>
      </c>
      <c r="H1723" s="84" t="str">
        <f t="shared" si="26"/>
        <v>Reason Unknown</v>
      </c>
      <c r="I1723" s="63">
        <f>(tbl_raw_data[[#This Row],[Date Actioned]])-(tbl_raw_data[[#This Row],[Date Tagged]])</f>
        <v>4.3518518505152315E-3</v>
      </c>
      <c r="J1723" s="66">
        <f>HOUR(tbl_raw_data[[#This Row],[time_taken]])*60+MINUTE(tbl_raw_data[[#This Row],[time_taken]])+SECOND(tbl_raw_data[[#This Row],[time_taken]])/60</f>
        <v>6.2666666666666666</v>
      </c>
      <c r="K1723" s="68">
        <f>DATE(YEAR(tbl_raw_data[[#This Row],[Date Actioned]]),MONTH(tbl_raw_data[[#This Row],[Date Actioned]]),DAY(tbl_raw_data[[#This Row],[Date Actioned]]))</f>
        <v>45145</v>
      </c>
      <c r="L1723" s="65" t="str">
        <f>UPPER(TEXT(tbl_raw_data[[#This Row],[updated_date]],"MMMM"))</f>
        <v>AUGUST</v>
      </c>
      <c r="M1723" s="65" t="str">
        <f>"WEEK "&amp;IF(ROUNDUP(DAY(tbl_raw_data[[#This Row],[updated_date]])/7,0)=5,4,ROUNDUP(DAY(tbl_raw_data[[#This Row],[updated_date]])/7,0))</f>
        <v>WEEK 1</v>
      </c>
      <c r="N1723" s="71" t="str">
        <f>UPPER(VLOOKUP(tbl_raw_data[[#This Row],[Analyst]],settings!$A$1:$B$15,2,0))</f>
        <v>ASIF</v>
      </c>
      <c r="O1723" s="71" t="str">
        <f>TRIM(UPPER(tbl_raw_data[[#This Row],[Outcome]]))</f>
        <v>APPROVE</v>
      </c>
      <c r="P1723" s="71" t="str">
        <f>TRIM(UPPER(tbl_raw_data[[#This Row],[Queue Name]]))</f>
        <v>CONSUMER PRE BUREAU</v>
      </c>
      <c r="Q1723" s="71" t="str">
        <f>IF(tbl_raw_data[[#This Row],[time_taken_in_min]]&lt;=settings!$D$2,"SLA_MET","SLA_NOT_MET")</f>
        <v>SLA_MET</v>
      </c>
    </row>
    <row r="1724" spans="1:17" hidden="1" x14ac:dyDescent="0.3">
      <c r="A1724" s="1" t="s">
        <v>2687</v>
      </c>
      <c r="B1724" s="34">
        <v>45145.527858796297</v>
      </c>
      <c r="C1724" s="35">
        <v>45145.548495370371</v>
      </c>
      <c r="D1724" s="2" t="s">
        <v>15</v>
      </c>
      <c r="E1724" s="3" t="s">
        <v>8</v>
      </c>
      <c r="F1724" s="2" t="s">
        <v>12</v>
      </c>
      <c r="G1724" s="4"/>
      <c r="H1724" s="84" t="str">
        <f t="shared" si="26"/>
        <v>Reason Unknown</v>
      </c>
      <c r="I1724" s="63">
        <f>(tbl_raw_data[[#This Row],[Date Actioned]])-(tbl_raw_data[[#This Row],[Date Tagged]])</f>
        <v>2.0636574074160308E-2</v>
      </c>
      <c r="J1724" s="66">
        <f>HOUR(tbl_raw_data[[#This Row],[time_taken]])*60+MINUTE(tbl_raw_data[[#This Row],[time_taken]])+SECOND(tbl_raw_data[[#This Row],[time_taken]])/60</f>
        <v>29.716666666666665</v>
      </c>
      <c r="K1724" s="68">
        <f>DATE(YEAR(tbl_raw_data[[#This Row],[Date Actioned]]),MONTH(tbl_raw_data[[#This Row],[Date Actioned]]),DAY(tbl_raw_data[[#This Row],[Date Actioned]]))</f>
        <v>45145</v>
      </c>
      <c r="L1724" s="65" t="str">
        <f>UPPER(TEXT(tbl_raw_data[[#This Row],[updated_date]],"MMMM"))</f>
        <v>AUGUST</v>
      </c>
      <c r="M1724" s="65" t="str">
        <f>"WEEK "&amp;IF(ROUNDUP(DAY(tbl_raw_data[[#This Row],[updated_date]])/7,0)=5,4,ROUNDUP(DAY(tbl_raw_data[[#This Row],[updated_date]])/7,0))</f>
        <v>WEEK 1</v>
      </c>
      <c r="N1724" s="71" t="str">
        <f>UPPER(VLOOKUP(tbl_raw_data[[#This Row],[Analyst]],settings!$A$1:$B$15,2,0))</f>
        <v>NITESH</v>
      </c>
      <c r="O1724" s="71" t="str">
        <f>TRIM(UPPER(tbl_raw_data[[#This Row],[Outcome]]))</f>
        <v>APPROVE</v>
      </c>
      <c r="P1724" s="71" t="str">
        <f>TRIM(UPPER(tbl_raw_data[[#This Row],[Queue Name]]))</f>
        <v>CONSUMER POST BUREAU</v>
      </c>
      <c r="Q1724" s="71" t="str">
        <f>IF(tbl_raw_data[[#This Row],[time_taken_in_min]]&lt;=settings!$D$2,"SLA_MET","SLA_NOT_MET")</f>
        <v>SLA_NOT_MET</v>
      </c>
    </row>
    <row r="1725" spans="1:17" hidden="1" x14ac:dyDescent="0.3">
      <c r="A1725" s="5" t="s">
        <v>2688</v>
      </c>
      <c r="B1725" s="36">
        <v>45145.53125</v>
      </c>
      <c r="C1725" s="39">
        <v>45145.53802083333</v>
      </c>
      <c r="D1725" s="8" t="s">
        <v>10</v>
      </c>
      <c r="E1725" s="8" t="s">
        <v>18</v>
      </c>
      <c r="F1725" s="8" t="s">
        <v>25</v>
      </c>
      <c r="G1725" s="8" t="s">
        <v>122</v>
      </c>
      <c r="H1725" s="84" t="str">
        <f t="shared" si="26"/>
        <v>Reason Unknown</v>
      </c>
      <c r="I1725" s="63">
        <f>(tbl_raw_data[[#This Row],[Date Actioned]])-(tbl_raw_data[[#This Row],[Date Tagged]])</f>
        <v>6.7708333299378864E-3</v>
      </c>
      <c r="J1725" s="66">
        <f>HOUR(tbl_raw_data[[#This Row],[time_taken]])*60+MINUTE(tbl_raw_data[[#This Row],[time_taken]])+SECOND(tbl_raw_data[[#This Row],[time_taken]])/60</f>
        <v>9.75</v>
      </c>
      <c r="K1725" s="68">
        <f>DATE(YEAR(tbl_raw_data[[#This Row],[Date Actioned]]),MONTH(tbl_raw_data[[#This Row],[Date Actioned]]),DAY(tbl_raw_data[[#This Row],[Date Actioned]]))</f>
        <v>45145</v>
      </c>
      <c r="L1725" s="65" t="str">
        <f>UPPER(TEXT(tbl_raw_data[[#This Row],[updated_date]],"MMMM"))</f>
        <v>AUGUST</v>
      </c>
      <c r="M1725" s="65" t="str">
        <f>"WEEK "&amp;IF(ROUNDUP(DAY(tbl_raw_data[[#This Row],[updated_date]])/7,0)=5,4,ROUNDUP(DAY(tbl_raw_data[[#This Row],[updated_date]])/7,0))</f>
        <v>WEEK 1</v>
      </c>
      <c r="N1725" s="71" t="str">
        <f>UPPER(VLOOKUP(tbl_raw_data[[#This Row],[Analyst]],settings!$A$1:$B$15,2,0))</f>
        <v>ASIF</v>
      </c>
      <c r="O1725" s="71" t="str">
        <f>TRIM(UPPER(tbl_raw_data[[#This Row],[Outcome]]))</f>
        <v>APPROVE</v>
      </c>
      <c r="P1725" s="71" t="str">
        <f>TRIM(UPPER(tbl_raw_data[[#This Row],[Queue Name]]))</f>
        <v>CONSUMER PRE BUREAU</v>
      </c>
      <c r="Q1725" s="71" t="str">
        <f>IF(tbl_raw_data[[#This Row],[time_taken_in_min]]&lt;=settings!$D$2,"SLA_MET","SLA_NOT_MET")</f>
        <v>SLA_MET</v>
      </c>
    </row>
    <row r="1726" spans="1:17" hidden="1" x14ac:dyDescent="0.3">
      <c r="A1726" s="7" t="s">
        <v>2689</v>
      </c>
      <c r="B1726" s="34">
        <v>45145.531828703701</v>
      </c>
      <c r="C1726" s="35">
        <v>45145.535254629627</v>
      </c>
      <c r="D1726" s="2" t="s">
        <v>10</v>
      </c>
      <c r="E1726" s="2" t="s">
        <v>11</v>
      </c>
      <c r="F1726" s="2" t="s">
        <v>206</v>
      </c>
      <c r="G1726" s="2" t="s">
        <v>15</v>
      </c>
      <c r="H1726" s="84" t="str">
        <f t="shared" si="26"/>
        <v>Reason Unknown</v>
      </c>
      <c r="I1726" s="63">
        <f>(tbl_raw_data[[#This Row],[Date Actioned]])-(tbl_raw_data[[#This Row],[Date Tagged]])</f>
        <v>3.425925926421769E-3</v>
      </c>
      <c r="J1726" s="66">
        <f>HOUR(tbl_raw_data[[#This Row],[time_taken]])*60+MINUTE(tbl_raw_data[[#This Row],[time_taken]])+SECOND(tbl_raw_data[[#This Row],[time_taken]])/60</f>
        <v>4.9333333333333336</v>
      </c>
      <c r="K1726" s="68">
        <f>DATE(YEAR(tbl_raw_data[[#This Row],[Date Actioned]]),MONTH(tbl_raw_data[[#This Row],[Date Actioned]]),DAY(tbl_raw_data[[#This Row],[Date Actioned]]))</f>
        <v>45145</v>
      </c>
      <c r="L1726" s="65" t="str">
        <f>UPPER(TEXT(tbl_raw_data[[#This Row],[updated_date]],"MMMM"))</f>
        <v>AUGUST</v>
      </c>
      <c r="M1726" s="65" t="str">
        <f>"WEEK "&amp;IF(ROUNDUP(DAY(tbl_raw_data[[#This Row],[updated_date]])/7,0)=5,4,ROUNDUP(DAY(tbl_raw_data[[#This Row],[updated_date]])/7,0))</f>
        <v>WEEK 1</v>
      </c>
      <c r="N1726" s="71" t="str">
        <f>UPPER(VLOOKUP(tbl_raw_data[[#This Row],[Analyst]],settings!$A$1:$B$15,2,0))</f>
        <v>HARDIK</v>
      </c>
      <c r="O1726" s="71" t="str">
        <f>TRIM(UPPER(tbl_raw_data[[#This Row],[Outcome]]))</f>
        <v>APPROVE</v>
      </c>
      <c r="P1726" s="71" t="str">
        <f>TRIM(UPPER(tbl_raw_data[[#This Row],[Queue Name]]))</f>
        <v>CONSUMER EXISTING</v>
      </c>
      <c r="Q1726" s="71" t="str">
        <f>IF(tbl_raw_data[[#This Row],[time_taken_in_min]]&lt;=settings!$D$2,"SLA_MET","SLA_NOT_MET")</f>
        <v>SLA_MET</v>
      </c>
    </row>
    <row r="1727" spans="1:17" hidden="1" x14ac:dyDescent="0.3">
      <c r="A1727" s="1" t="s">
        <v>2690</v>
      </c>
      <c r="B1727" s="36">
        <v>45145.532199074078</v>
      </c>
      <c r="C1727" s="39">
        <v>45145.540613425925</v>
      </c>
      <c r="D1727" s="8" t="s">
        <v>10</v>
      </c>
      <c r="E1727" s="8" t="s">
        <v>8</v>
      </c>
      <c r="F1727" s="8" t="s">
        <v>24</v>
      </c>
      <c r="G1727" s="8" t="s">
        <v>15</v>
      </c>
      <c r="H1727" s="84" t="str">
        <f t="shared" si="26"/>
        <v>Reason Unknown</v>
      </c>
      <c r="I1727" s="63">
        <f>(tbl_raw_data[[#This Row],[Date Actioned]])-(tbl_raw_data[[#This Row],[Date Tagged]])</f>
        <v>8.4143518470227718E-3</v>
      </c>
      <c r="J1727" s="66">
        <f>HOUR(tbl_raw_data[[#This Row],[time_taken]])*60+MINUTE(tbl_raw_data[[#This Row],[time_taken]])+SECOND(tbl_raw_data[[#This Row],[time_taken]])/60</f>
        <v>12.116666666666667</v>
      </c>
      <c r="K1727" s="68">
        <f>DATE(YEAR(tbl_raw_data[[#This Row],[Date Actioned]]),MONTH(tbl_raw_data[[#This Row],[Date Actioned]]),DAY(tbl_raw_data[[#This Row],[Date Actioned]]))</f>
        <v>45145</v>
      </c>
      <c r="L1727" s="65" t="str">
        <f>UPPER(TEXT(tbl_raw_data[[#This Row],[updated_date]],"MMMM"))</f>
        <v>AUGUST</v>
      </c>
      <c r="M1727" s="65" t="str">
        <f>"WEEK "&amp;IF(ROUNDUP(DAY(tbl_raw_data[[#This Row],[updated_date]])/7,0)=5,4,ROUNDUP(DAY(tbl_raw_data[[#This Row],[updated_date]])/7,0))</f>
        <v>WEEK 1</v>
      </c>
      <c r="N1727" s="71" t="str">
        <f>UPPER(VLOOKUP(tbl_raw_data[[#This Row],[Analyst]],settings!$A$1:$B$15,2,0))</f>
        <v>SAM</v>
      </c>
      <c r="O1727" s="71" t="str">
        <f>TRIM(UPPER(tbl_raw_data[[#This Row],[Outcome]]))</f>
        <v>APPROVE</v>
      </c>
      <c r="P1727" s="71" t="str">
        <f>TRIM(UPPER(tbl_raw_data[[#This Row],[Queue Name]]))</f>
        <v>CONSUMER POST BUREAU</v>
      </c>
      <c r="Q1727" s="71" t="str">
        <f>IF(tbl_raw_data[[#This Row],[time_taken_in_min]]&lt;=settings!$D$2,"SLA_MET","SLA_NOT_MET")</f>
        <v>SLA_MET</v>
      </c>
    </row>
    <row r="1728" spans="1:17" hidden="1" x14ac:dyDescent="0.3">
      <c r="A1728" s="5" t="s">
        <v>2691</v>
      </c>
      <c r="B1728" s="34">
        <v>45145.533148148148</v>
      </c>
      <c r="C1728" s="35">
        <v>45145.538981481484</v>
      </c>
      <c r="D1728" s="2" t="s">
        <v>10</v>
      </c>
      <c r="E1728" s="2" t="s">
        <v>8</v>
      </c>
      <c r="F1728" s="2" t="s">
        <v>207</v>
      </c>
      <c r="G1728" s="2" t="s">
        <v>208</v>
      </c>
      <c r="H1728" s="84" t="str">
        <f t="shared" si="26"/>
        <v>Reason Unknown</v>
      </c>
      <c r="I1728" s="63">
        <f>(tbl_raw_data[[#This Row],[Date Actioned]])-(tbl_raw_data[[#This Row],[Date Tagged]])</f>
        <v>5.8333333363407291E-3</v>
      </c>
      <c r="J1728" s="66">
        <f>HOUR(tbl_raw_data[[#This Row],[time_taken]])*60+MINUTE(tbl_raw_data[[#This Row],[time_taken]])+SECOND(tbl_raw_data[[#This Row],[time_taken]])/60</f>
        <v>8.4</v>
      </c>
      <c r="K1728" s="68">
        <f>DATE(YEAR(tbl_raw_data[[#This Row],[Date Actioned]]),MONTH(tbl_raw_data[[#This Row],[Date Actioned]]),DAY(tbl_raw_data[[#This Row],[Date Actioned]]))</f>
        <v>45145</v>
      </c>
      <c r="L1728" s="65" t="str">
        <f>UPPER(TEXT(tbl_raw_data[[#This Row],[updated_date]],"MMMM"))</f>
        <v>AUGUST</v>
      </c>
      <c r="M1728" s="65" t="str">
        <f>"WEEK "&amp;IF(ROUNDUP(DAY(tbl_raw_data[[#This Row],[updated_date]])/7,0)=5,4,ROUNDUP(DAY(tbl_raw_data[[#This Row],[updated_date]])/7,0))</f>
        <v>WEEK 1</v>
      </c>
      <c r="N1728" s="71" t="str">
        <f>UPPER(VLOOKUP(tbl_raw_data[[#This Row],[Analyst]],settings!$A$1:$B$15,2,0))</f>
        <v>RAJ</v>
      </c>
      <c r="O1728" s="71" t="str">
        <f>TRIM(UPPER(tbl_raw_data[[#This Row],[Outcome]]))</f>
        <v>APPROVE</v>
      </c>
      <c r="P1728" s="71" t="str">
        <f>TRIM(UPPER(tbl_raw_data[[#This Row],[Queue Name]]))</f>
        <v>CONSUMER POST BUREAU</v>
      </c>
      <c r="Q1728" s="71" t="str">
        <f>IF(tbl_raw_data[[#This Row],[time_taken_in_min]]&lt;=settings!$D$2,"SLA_MET","SLA_NOT_MET")</f>
        <v>SLA_MET</v>
      </c>
    </row>
    <row r="1729" spans="1:17" hidden="1" x14ac:dyDescent="0.3">
      <c r="A1729" s="7" t="s">
        <v>2692</v>
      </c>
      <c r="B1729" s="36">
        <v>45145.541400462964</v>
      </c>
      <c r="C1729" s="39">
        <v>45145.547291666669</v>
      </c>
      <c r="D1729" s="8" t="s">
        <v>10</v>
      </c>
      <c r="E1729" s="8" t="s">
        <v>8</v>
      </c>
      <c r="F1729" s="8" t="s">
        <v>25</v>
      </c>
      <c r="G1729" s="8" t="s">
        <v>16</v>
      </c>
      <c r="H1729" s="84" t="str">
        <f t="shared" si="26"/>
        <v>Reason Unknown</v>
      </c>
      <c r="I1729" s="63">
        <f>(tbl_raw_data[[#This Row],[Date Actioned]])-(tbl_raw_data[[#This Row],[Date Tagged]])</f>
        <v>5.8912037056870759E-3</v>
      </c>
      <c r="J1729" s="66">
        <f>HOUR(tbl_raw_data[[#This Row],[time_taken]])*60+MINUTE(tbl_raw_data[[#This Row],[time_taken]])+SECOND(tbl_raw_data[[#This Row],[time_taken]])/60</f>
        <v>8.4833333333333325</v>
      </c>
      <c r="K1729" s="68">
        <f>DATE(YEAR(tbl_raw_data[[#This Row],[Date Actioned]]),MONTH(tbl_raw_data[[#This Row],[Date Actioned]]),DAY(tbl_raw_data[[#This Row],[Date Actioned]]))</f>
        <v>45145</v>
      </c>
      <c r="L1729" s="65" t="str">
        <f>UPPER(TEXT(tbl_raw_data[[#This Row],[updated_date]],"MMMM"))</f>
        <v>AUGUST</v>
      </c>
      <c r="M1729" s="65" t="str">
        <f>"WEEK "&amp;IF(ROUNDUP(DAY(tbl_raw_data[[#This Row],[updated_date]])/7,0)=5,4,ROUNDUP(DAY(tbl_raw_data[[#This Row],[updated_date]])/7,0))</f>
        <v>WEEK 1</v>
      </c>
      <c r="N1729" s="71" t="str">
        <f>UPPER(VLOOKUP(tbl_raw_data[[#This Row],[Analyst]],settings!$A$1:$B$15,2,0))</f>
        <v>ASIF</v>
      </c>
      <c r="O1729" s="71" t="str">
        <f>TRIM(UPPER(tbl_raw_data[[#This Row],[Outcome]]))</f>
        <v>APPROVE</v>
      </c>
      <c r="P1729" s="71" t="str">
        <f>TRIM(UPPER(tbl_raw_data[[#This Row],[Queue Name]]))</f>
        <v>CONSUMER POST BUREAU</v>
      </c>
      <c r="Q1729" s="71" t="str">
        <f>IF(tbl_raw_data[[#This Row],[time_taken_in_min]]&lt;=settings!$D$2,"SLA_MET","SLA_NOT_MET")</f>
        <v>SLA_MET</v>
      </c>
    </row>
    <row r="1730" spans="1:17" hidden="1" x14ac:dyDescent="0.3">
      <c r="A1730" s="1" t="s">
        <v>2693</v>
      </c>
      <c r="B1730" s="34">
        <v>45145.541666666664</v>
      </c>
      <c r="C1730" s="35">
        <v>45145.555706018517</v>
      </c>
      <c r="D1730" s="2" t="s">
        <v>15</v>
      </c>
      <c r="E1730" s="3" t="s">
        <v>8</v>
      </c>
      <c r="F1730" s="2" t="s">
        <v>24</v>
      </c>
      <c r="G1730" s="4"/>
      <c r="H1730" s="84" t="str">
        <f t="shared" si="26"/>
        <v>Reason Unknown</v>
      </c>
      <c r="I1730" s="63">
        <f>(tbl_raw_data[[#This Row],[Date Actioned]])-(tbl_raw_data[[#This Row],[Date Tagged]])</f>
        <v>1.4039351852261461E-2</v>
      </c>
      <c r="J1730" s="66">
        <f>HOUR(tbl_raw_data[[#This Row],[time_taken]])*60+MINUTE(tbl_raw_data[[#This Row],[time_taken]])+SECOND(tbl_raw_data[[#This Row],[time_taken]])/60</f>
        <v>20.216666666666665</v>
      </c>
      <c r="K1730" s="68">
        <f>DATE(YEAR(tbl_raw_data[[#This Row],[Date Actioned]]),MONTH(tbl_raw_data[[#This Row],[Date Actioned]]),DAY(tbl_raw_data[[#This Row],[Date Actioned]]))</f>
        <v>45145</v>
      </c>
      <c r="L1730" s="65" t="str">
        <f>UPPER(TEXT(tbl_raw_data[[#This Row],[updated_date]],"MMMM"))</f>
        <v>AUGUST</v>
      </c>
      <c r="M1730" s="65" t="str">
        <f>"WEEK "&amp;IF(ROUNDUP(DAY(tbl_raw_data[[#This Row],[updated_date]])/7,0)=5,4,ROUNDUP(DAY(tbl_raw_data[[#This Row],[updated_date]])/7,0))</f>
        <v>WEEK 1</v>
      </c>
      <c r="N1730" s="71" t="str">
        <f>UPPER(VLOOKUP(tbl_raw_data[[#This Row],[Analyst]],settings!$A$1:$B$15,2,0))</f>
        <v>SAM</v>
      </c>
      <c r="O1730" s="71" t="str">
        <f>TRIM(UPPER(tbl_raw_data[[#This Row],[Outcome]]))</f>
        <v>APPROVE</v>
      </c>
      <c r="P1730" s="71" t="str">
        <f>TRIM(UPPER(tbl_raw_data[[#This Row],[Queue Name]]))</f>
        <v>CONSUMER POST BUREAU</v>
      </c>
      <c r="Q1730" s="71" t="str">
        <f>IF(tbl_raw_data[[#This Row],[time_taken_in_min]]&lt;=settings!$D$2,"SLA_MET","SLA_NOT_MET")</f>
        <v>SLA_NOT_MET</v>
      </c>
    </row>
    <row r="1731" spans="1:17" hidden="1" x14ac:dyDescent="0.3">
      <c r="A1731" s="5" t="s">
        <v>2694</v>
      </c>
      <c r="B1731" s="36">
        <v>45145.550659722219</v>
      </c>
      <c r="C1731" s="39">
        <v>45145.559027777781</v>
      </c>
      <c r="D1731" s="8" t="s">
        <v>10</v>
      </c>
      <c r="E1731" s="8" t="s">
        <v>18</v>
      </c>
      <c r="F1731" s="8" t="s">
        <v>206</v>
      </c>
      <c r="G1731" s="8" t="s">
        <v>122</v>
      </c>
      <c r="H1731" s="84" t="str">
        <f t="shared" ref="H1731:H1794" si="27">IF(OR(ISNUMBER(SEARCH("duplicate",G1731)), ISNUMBER(SEARCH("previously",G1731)), ISNUMBER(SEARCH("previously approved",G1731))), "Duplicate Application",
IF(OR(ISNUMBER(SEARCH("incorrect",G1731)), ISNUMBER(SEARCH("remove", G1731))), "Incorrect Details",
IF(ISNUMBER(SEARCH("incomplete",G1731)), "Incomplete Details",
IF(ISNUMBER(SEARCH("overdue",G1731)), "Overdue Bill",
IF(OR(ISNUMBER(SEARCH("resubmit as", G1731)), ISNUMBER(SEARCH("re-submit as", G1731))), "Incorrect Queue",
IF(OR(ISNUMBER(SEARCH("100",G1731)), ISNUMBER(SEARCH("correct", G1731)), ISNUMBER(SEARCH("email", G1731)), ISNUMBER(SEARCH("please submit", G1731)), ISNUMBER(SEARCH("please resubmit",G1731)), ISNUMBER(SEARCH("please re-submit", G1731)), ISNUMBER(SEARCH("please send", G1731))), "Incomplete Details",
IF(ISNUMBER(SEARCH("error", G1731)), "System Error", "Reason Unknown")))))))</f>
        <v>Reason Unknown</v>
      </c>
      <c r="I1731" s="63">
        <f>(tbl_raw_data[[#This Row],[Date Actioned]])-(tbl_raw_data[[#This Row],[Date Tagged]])</f>
        <v>8.3680555617320351E-3</v>
      </c>
      <c r="J1731" s="66">
        <f>HOUR(tbl_raw_data[[#This Row],[time_taken]])*60+MINUTE(tbl_raw_data[[#This Row],[time_taken]])+SECOND(tbl_raw_data[[#This Row],[time_taken]])/60</f>
        <v>12.05</v>
      </c>
      <c r="K1731" s="68">
        <f>DATE(YEAR(tbl_raw_data[[#This Row],[Date Actioned]]),MONTH(tbl_raw_data[[#This Row],[Date Actioned]]),DAY(tbl_raw_data[[#This Row],[Date Actioned]]))</f>
        <v>45145</v>
      </c>
      <c r="L1731" s="65" t="str">
        <f>UPPER(TEXT(tbl_raw_data[[#This Row],[updated_date]],"MMMM"))</f>
        <v>AUGUST</v>
      </c>
      <c r="M1731" s="65" t="str">
        <f>"WEEK "&amp;IF(ROUNDUP(DAY(tbl_raw_data[[#This Row],[updated_date]])/7,0)=5,4,ROUNDUP(DAY(tbl_raw_data[[#This Row],[updated_date]])/7,0))</f>
        <v>WEEK 1</v>
      </c>
      <c r="N1731" s="71" t="str">
        <f>UPPER(VLOOKUP(tbl_raw_data[[#This Row],[Analyst]],settings!$A$1:$B$15,2,0))</f>
        <v>HARDIK</v>
      </c>
      <c r="O1731" s="71" t="str">
        <f>TRIM(UPPER(tbl_raw_data[[#This Row],[Outcome]]))</f>
        <v>APPROVE</v>
      </c>
      <c r="P1731" s="71" t="str">
        <f>TRIM(UPPER(tbl_raw_data[[#This Row],[Queue Name]]))</f>
        <v>CONSUMER PRE BUREAU</v>
      </c>
      <c r="Q1731" s="71" t="str">
        <f>IF(tbl_raw_data[[#This Row],[time_taken_in_min]]&lt;=settings!$D$2,"SLA_MET","SLA_NOT_MET")</f>
        <v>SLA_MET</v>
      </c>
    </row>
    <row r="1732" spans="1:17" hidden="1" x14ac:dyDescent="0.3">
      <c r="A1732" s="7" t="s">
        <v>2695</v>
      </c>
      <c r="B1732" s="34">
        <v>45145.55127314815</v>
      </c>
      <c r="C1732" s="35">
        <v>45145.554629629631</v>
      </c>
      <c r="D1732" s="2" t="s">
        <v>10</v>
      </c>
      <c r="E1732" s="2" t="s">
        <v>11</v>
      </c>
      <c r="F1732" s="2" t="s">
        <v>207</v>
      </c>
      <c r="G1732" s="2" t="s">
        <v>15</v>
      </c>
      <c r="H1732" s="84" t="str">
        <f t="shared" si="27"/>
        <v>Reason Unknown</v>
      </c>
      <c r="I1732" s="63">
        <f>(tbl_raw_data[[#This Row],[Date Actioned]])-(tbl_raw_data[[#This Row],[Date Tagged]])</f>
        <v>3.3564814802957699E-3</v>
      </c>
      <c r="J1732" s="66">
        <f>HOUR(tbl_raw_data[[#This Row],[time_taken]])*60+MINUTE(tbl_raw_data[[#This Row],[time_taken]])+SECOND(tbl_raw_data[[#This Row],[time_taken]])/60</f>
        <v>4.833333333333333</v>
      </c>
      <c r="K1732" s="68">
        <f>DATE(YEAR(tbl_raw_data[[#This Row],[Date Actioned]]),MONTH(tbl_raw_data[[#This Row],[Date Actioned]]),DAY(tbl_raw_data[[#This Row],[Date Actioned]]))</f>
        <v>45145</v>
      </c>
      <c r="L1732" s="65" t="str">
        <f>UPPER(TEXT(tbl_raw_data[[#This Row],[updated_date]],"MMMM"))</f>
        <v>AUGUST</v>
      </c>
      <c r="M1732" s="65" t="str">
        <f>"WEEK "&amp;IF(ROUNDUP(DAY(tbl_raw_data[[#This Row],[updated_date]])/7,0)=5,4,ROUNDUP(DAY(tbl_raw_data[[#This Row],[updated_date]])/7,0))</f>
        <v>WEEK 1</v>
      </c>
      <c r="N1732" s="71" t="str">
        <f>UPPER(VLOOKUP(tbl_raw_data[[#This Row],[Analyst]],settings!$A$1:$B$15,2,0))</f>
        <v>RAJ</v>
      </c>
      <c r="O1732" s="71" t="str">
        <f>TRIM(UPPER(tbl_raw_data[[#This Row],[Outcome]]))</f>
        <v>APPROVE</v>
      </c>
      <c r="P1732" s="71" t="str">
        <f>TRIM(UPPER(tbl_raw_data[[#This Row],[Queue Name]]))</f>
        <v>CONSUMER EXISTING</v>
      </c>
      <c r="Q1732" s="71" t="str">
        <f>IF(tbl_raw_data[[#This Row],[time_taken_in_min]]&lt;=settings!$D$2,"SLA_MET","SLA_NOT_MET")</f>
        <v>SLA_MET</v>
      </c>
    </row>
    <row r="1733" spans="1:17" hidden="1" x14ac:dyDescent="0.3">
      <c r="A1733" s="1" t="s">
        <v>2696</v>
      </c>
      <c r="B1733" s="36">
        <v>45145.555289351854</v>
      </c>
      <c r="C1733" s="39">
        <v>45145.564004629632</v>
      </c>
      <c r="D1733" s="8" t="s">
        <v>15</v>
      </c>
      <c r="E1733" s="6" t="s">
        <v>8</v>
      </c>
      <c r="F1733" s="8" t="s">
        <v>24</v>
      </c>
      <c r="G1733" s="9"/>
      <c r="H1733" s="84" t="str">
        <f t="shared" si="27"/>
        <v>Reason Unknown</v>
      </c>
      <c r="I1733" s="63">
        <f>(tbl_raw_data[[#This Row],[Date Actioned]])-(tbl_raw_data[[#This Row],[Date Tagged]])</f>
        <v>8.7152777778101154E-3</v>
      </c>
      <c r="J1733" s="66">
        <f>HOUR(tbl_raw_data[[#This Row],[time_taken]])*60+MINUTE(tbl_raw_data[[#This Row],[time_taken]])+SECOND(tbl_raw_data[[#This Row],[time_taken]])/60</f>
        <v>12.55</v>
      </c>
      <c r="K1733" s="68">
        <f>DATE(YEAR(tbl_raw_data[[#This Row],[Date Actioned]]),MONTH(tbl_raw_data[[#This Row],[Date Actioned]]),DAY(tbl_raw_data[[#This Row],[Date Actioned]]))</f>
        <v>45145</v>
      </c>
      <c r="L1733" s="65" t="str">
        <f>UPPER(TEXT(tbl_raw_data[[#This Row],[updated_date]],"MMMM"))</f>
        <v>AUGUST</v>
      </c>
      <c r="M1733" s="65" t="str">
        <f>"WEEK "&amp;IF(ROUNDUP(DAY(tbl_raw_data[[#This Row],[updated_date]])/7,0)=5,4,ROUNDUP(DAY(tbl_raw_data[[#This Row],[updated_date]])/7,0))</f>
        <v>WEEK 1</v>
      </c>
      <c r="N1733" s="71" t="str">
        <f>UPPER(VLOOKUP(tbl_raw_data[[#This Row],[Analyst]],settings!$A$1:$B$15,2,0))</f>
        <v>SAM</v>
      </c>
      <c r="O1733" s="71" t="str">
        <f>TRIM(UPPER(tbl_raw_data[[#This Row],[Outcome]]))</f>
        <v>APPROVE</v>
      </c>
      <c r="P1733" s="71" t="str">
        <f>TRIM(UPPER(tbl_raw_data[[#This Row],[Queue Name]]))</f>
        <v>CONSUMER POST BUREAU</v>
      </c>
      <c r="Q1733" s="71" t="str">
        <f>IF(tbl_raw_data[[#This Row],[time_taken_in_min]]&lt;=settings!$D$2,"SLA_MET","SLA_NOT_MET")</f>
        <v>SLA_MET</v>
      </c>
    </row>
    <row r="1734" spans="1:17" hidden="1" x14ac:dyDescent="0.3">
      <c r="A1734" s="5" t="s">
        <v>2697</v>
      </c>
      <c r="B1734" s="34">
        <v>45145.555810185186</v>
      </c>
      <c r="C1734" s="35">
        <v>45145.567129629628</v>
      </c>
      <c r="D1734" s="2" t="s">
        <v>15</v>
      </c>
      <c r="E1734" s="3" t="s">
        <v>8</v>
      </c>
      <c r="F1734" s="2" t="s">
        <v>206</v>
      </c>
      <c r="G1734" s="4"/>
      <c r="H1734" s="84" t="str">
        <f t="shared" si="27"/>
        <v>Reason Unknown</v>
      </c>
      <c r="I1734" s="63">
        <f>(tbl_raw_data[[#This Row],[Date Actioned]])-(tbl_raw_data[[#This Row],[Date Tagged]])</f>
        <v>1.1319444442051463E-2</v>
      </c>
      <c r="J1734" s="66">
        <f>HOUR(tbl_raw_data[[#This Row],[time_taken]])*60+MINUTE(tbl_raw_data[[#This Row],[time_taken]])+SECOND(tbl_raw_data[[#This Row],[time_taken]])/60</f>
        <v>16.3</v>
      </c>
      <c r="K1734" s="68">
        <f>DATE(YEAR(tbl_raw_data[[#This Row],[Date Actioned]]),MONTH(tbl_raw_data[[#This Row],[Date Actioned]]),DAY(tbl_raw_data[[#This Row],[Date Actioned]]))</f>
        <v>45145</v>
      </c>
      <c r="L1734" s="65" t="str">
        <f>UPPER(TEXT(tbl_raw_data[[#This Row],[updated_date]],"MMMM"))</f>
        <v>AUGUST</v>
      </c>
      <c r="M1734" s="65" t="str">
        <f>"WEEK "&amp;IF(ROUNDUP(DAY(tbl_raw_data[[#This Row],[updated_date]])/7,0)=5,4,ROUNDUP(DAY(tbl_raw_data[[#This Row],[updated_date]])/7,0))</f>
        <v>WEEK 1</v>
      </c>
      <c r="N1734" s="71" t="str">
        <f>UPPER(VLOOKUP(tbl_raw_data[[#This Row],[Analyst]],settings!$A$1:$B$15,2,0))</f>
        <v>HARDIK</v>
      </c>
      <c r="O1734" s="71" t="str">
        <f>TRIM(UPPER(tbl_raw_data[[#This Row],[Outcome]]))</f>
        <v>APPROVE</v>
      </c>
      <c r="P1734" s="71" t="str">
        <f>TRIM(UPPER(tbl_raw_data[[#This Row],[Queue Name]]))</f>
        <v>CONSUMER POST BUREAU</v>
      </c>
      <c r="Q1734" s="71" t="str">
        <f>IF(tbl_raw_data[[#This Row],[time_taken_in_min]]&lt;=settings!$D$2,"SLA_MET","SLA_NOT_MET")</f>
        <v>SLA_MET</v>
      </c>
    </row>
    <row r="1735" spans="1:17" hidden="1" x14ac:dyDescent="0.3">
      <c r="A1735" s="7" t="s">
        <v>2698</v>
      </c>
      <c r="B1735" s="36">
        <v>45145.558738425927</v>
      </c>
      <c r="C1735" s="39">
        <v>45145.573414351849</v>
      </c>
      <c r="D1735" s="8" t="s">
        <v>15</v>
      </c>
      <c r="E1735" s="6" t="s">
        <v>8</v>
      </c>
      <c r="F1735" s="8" t="s">
        <v>24</v>
      </c>
      <c r="G1735" s="9"/>
      <c r="H1735" s="84" t="str">
        <f t="shared" si="27"/>
        <v>Reason Unknown</v>
      </c>
      <c r="I1735" s="63">
        <f>(tbl_raw_data[[#This Row],[Date Actioned]])-(tbl_raw_data[[#This Row],[Date Tagged]])</f>
        <v>1.4675925922347233E-2</v>
      </c>
      <c r="J1735" s="66">
        <f>HOUR(tbl_raw_data[[#This Row],[time_taken]])*60+MINUTE(tbl_raw_data[[#This Row],[time_taken]])+SECOND(tbl_raw_data[[#This Row],[time_taken]])/60</f>
        <v>21.133333333333333</v>
      </c>
      <c r="K1735" s="68">
        <f>DATE(YEAR(tbl_raw_data[[#This Row],[Date Actioned]]),MONTH(tbl_raw_data[[#This Row],[Date Actioned]]),DAY(tbl_raw_data[[#This Row],[Date Actioned]]))</f>
        <v>45145</v>
      </c>
      <c r="L1735" s="65" t="str">
        <f>UPPER(TEXT(tbl_raw_data[[#This Row],[updated_date]],"MMMM"))</f>
        <v>AUGUST</v>
      </c>
      <c r="M1735" s="65" t="str">
        <f>"WEEK "&amp;IF(ROUNDUP(DAY(tbl_raw_data[[#This Row],[updated_date]])/7,0)=5,4,ROUNDUP(DAY(tbl_raw_data[[#This Row],[updated_date]])/7,0))</f>
        <v>WEEK 1</v>
      </c>
      <c r="N1735" s="71" t="str">
        <f>UPPER(VLOOKUP(tbl_raw_data[[#This Row],[Analyst]],settings!$A$1:$B$15,2,0))</f>
        <v>SAM</v>
      </c>
      <c r="O1735" s="71" t="str">
        <f>TRIM(UPPER(tbl_raw_data[[#This Row],[Outcome]]))</f>
        <v>APPROVE</v>
      </c>
      <c r="P1735" s="71" t="str">
        <f>TRIM(UPPER(tbl_raw_data[[#This Row],[Queue Name]]))</f>
        <v>CONSUMER POST BUREAU</v>
      </c>
      <c r="Q1735" s="71" t="str">
        <f>IF(tbl_raw_data[[#This Row],[time_taken_in_min]]&lt;=settings!$D$2,"SLA_MET","SLA_NOT_MET")</f>
        <v>SLA_NOT_MET</v>
      </c>
    </row>
    <row r="1736" spans="1:17" hidden="1" x14ac:dyDescent="0.3">
      <c r="A1736" s="1" t="s">
        <v>2699</v>
      </c>
      <c r="B1736" s="34">
        <v>45145.563645833332</v>
      </c>
      <c r="C1736" s="35">
        <v>45145.568761574075</v>
      </c>
      <c r="D1736" s="2" t="s">
        <v>10</v>
      </c>
      <c r="E1736" s="2" t="s">
        <v>18</v>
      </c>
      <c r="F1736" s="2" t="s">
        <v>9</v>
      </c>
      <c r="G1736" s="2" t="s">
        <v>15</v>
      </c>
      <c r="H1736" s="84" t="str">
        <f t="shared" si="27"/>
        <v>Reason Unknown</v>
      </c>
      <c r="I1736" s="63">
        <f>(tbl_raw_data[[#This Row],[Date Actioned]])-(tbl_raw_data[[#This Row],[Date Tagged]])</f>
        <v>5.1157407433493063E-3</v>
      </c>
      <c r="J1736" s="66">
        <f>HOUR(tbl_raw_data[[#This Row],[time_taken]])*60+MINUTE(tbl_raw_data[[#This Row],[time_taken]])+SECOND(tbl_raw_data[[#This Row],[time_taken]])/60</f>
        <v>7.3666666666666663</v>
      </c>
      <c r="K1736" s="68">
        <f>DATE(YEAR(tbl_raw_data[[#This Row],[Date Actioned]]),MONTH(tbl_raw_data[[#This Row],[Date Actioned]]),DAY(tbl_raw_data[[#This Row],[Date Actioned]]))</f>
        <v>45145</v>
      </c>
      <c r="L1736" s="65" t="str">
        <f>UPPER(TEXT(tbl_raw_data[[#This Row],[updated_date]],"MMMM"))</f>
        <v>AUGUST</v>
      </c>
      <c r="M1736" s="65" t="str">
        <f>"WEEK "&amp;IF(ROUNDUP(DAY(tbl_raw_data[[#This Row],[updated_date]])/7,0)=5,4,ROUNDUP(DAY(tbl_raw_data[[#This Row],[updated_date]])/7,0))</f>
        <v>WEEK 1</v>
      </c>
      <c r="N1736" s="71" t="str">
        <f>UPPER(VLOOKUP(tbl_raw_data[[#This Row],[Analyst]],settings!$A$1:$B$15,2,0))</f>
        <v>QUADIR</v>
      </c>
      <c r="O1736" s="71" t="str">
        <f>TRIM(UPPER(tbl_raw_data[[#This Row],[Outcome]]))</f>
        <v>APPROVE</v>
      </c>
      <c r="P1736" s="71" t="str">
        <f>TRIM(UPPER(tbl_raw_data[[#This Row],[Queue Name]]))</f>
        <v>CONSUMER PRE BUREAU</v>
      </c>
      <c r="Q1736" s="71" t="str">
        <f>IF(tbl_raw_data[[#This Row],[time_taken_in_min]]&lt;=settings!$D$2,"SLA_MET","SLA_NOT_MET")</f>
        <v>SLA_MET</v>
      </c>
    </row>
    <row r="1737" spans="1:17" hidden="1" x14ac:dyDescent="0.3">
      <c r="A1737" s="5" t="s">
        <v>2700</v>
      </c>
      <c r="B1737" s="36">
        <v>45145.568993055553</v>
      </c>
      <c r="C1737" s="39">
        <v>45145.575370370374</v>
      </c>
      <c r="D1737" s="8" t="s">
        <v>10</v>
      </c>
      <c r="E1737" s="8" t="s">
        <v>8</v>
      </c>
      <c r="F1737" s="8" t="s">
        <v>9</v>
      </c>
      <c r="G1737" s="8" t="s">
        <v>15</v>
      </c>
      <c r="H1737" s="84" t="str">
        <f t="shared" si="27"/>
        <v>Reason Unknown</v>
      </c>
      <c r="I1737" s="63">
        <f>(tbl_raw_data[[#This Row],[Date Actioned]])-(tbl_raw_data[[#This Row],[Date Tagged]])</f>
        <v>6.3773148212931119E-3</v>
      </c>
      <c r="J1737" s="66">
        <f>HOUR(tbl_raw_data[[#This Row],[time_taken]])*60+MINUTE(tbl_raw_data[[#This Row],[time_taken]])+SECOND(tbl_raw_data[[#This Row],[time_taken]])/60</f>
        <v>9.1833333333333336</v>
      </c>
      <c r="K1737" s="68">
        <f>DATE(YEAR(tbl_raw_data[[#This Row],[Date Actioned]]),MONTH(tbl_raw_data[[#This Row],[Date Actioned]]),DAY(tbl_raw_data[[#This Row],[Date Actioned]]))</f>
        <v>45145</v>
      </c>
      <c r="L1737" s="65" t="str">
        <f>UPPER(TEXT(tbl_raw_data[[#This Row],[updated_date]],"MMMM"))</f>
        <v>AUGUST</v>
      </c>
      <c r="M1737" s="65" t="str">
        <f>"WEEK "&amp;IF(ROUNDUP(DAY(tbl_raw_data[[#This Row],[updated_date]])/7,0)=5,4,ROUNDUP(DAY(tbl_raw_data[[#This Row],[updated_date]])/7,0))</f>
        <v>WEEK 1</v>
      </c>
      <c r="N1737" s="71" t="str">
        <f>UPPER(VLOOKUP(tbl_raw_data[[#This Row],[Analyst]],settings!$A$1:$B$15,2,0))</f>
        <v>QUADIR</v>
      </c>
      <c r="O1737" s="71" t="str">
        <f>TRIM(UPPER(tbl_raw_data[[#This Row],[Outcome]]))</f>
        <v>APPROVE</v>
      </c>
      <c r="P1737" s="71" t="str">
        <f>TRIM(UPPER(tbl_raw_data[[#This Row],[Queue Name]]))</f>
        <v>CONSUMER POST BUREAU</v>
      </c>
      <c r="Q1737" s="71" t="str">
        <f>IF(tbl_raw_data[[#This Row],[time_taken_in_min]]&lt;=settings!$D$2,"SLA_MET","SLA_NOT_MET")</f>
        <v>SLA_MET</v>
      </c>
    </row>
    <row r="1738" spans="1:17" hidden="1" x14ac:dyDescent="0.3">
      <c r="A1738" s="7" t="s">
        <v>2701</v>
      </c>
      <c r="B1738" s="34">
        <v>45145.574270833335</v>
      </c>
      <c r="C1738" s="35">
        <v>45145.582083333335</v>
      </c>
      <c r="D1738" s="2" t="s">
        <v>15</v>
      </c>
      <c r="E1738" s="3" t="s">
        <v>8</v>
      </c>
      <c r="F1738" s="2" t="s">
        <v>206</v>
      </c>
      <c r="G1738" s="4"/>
      <c r="H1738" s="84" t="str">
        <f t="shared" si="27"/>
        <v>Reason Unknown</v>
      </c>
      <c r="I1738" s="63">
        <f>(tbl_raw_data[[#This Row],[Date Actioned]])-(tbl_raw_data[[#This Row],[Date Tagged]])</f>
        <v>7.8125E-3</v>
      </c>
      <c r="J1738" s="66">
        <f>HOUR(tbl_raw_data[[#This Row],[time_taken]])*60+MINUTE(tbl_raw_data[[#This Row],[time_taken]])+SECOND(tbl_raw_data[[#This Row],[time_taken]])/60</f>
        <v>11.25</v>
      </c>
      <c r="K1738" s="68">
        <f>DATE(YEAR(tbl_raw_data[[#This Row],[Date Actioned]]),MONTH(tbl_raw_data[[#This Row],[Date Actioned]]),DAY(tbl_raw_data[[#This Row],[Date Actioned]]))</f>
        <v>45145</v>
      </c>
      <c r="L1738" s="65" t="str">
        <f>UPPER(TEXT(tbl_raw_data[[#This Row],[updated_date]],"MMMM"))</f>
        <v>AUGUST</v>
      </c>
      <c r="M1738" s="65" t="str">
        <f>"WEEK "&amp;IF(ROUNDUP(DAY(tbl_raw_data[[#This Row],[updated_date]])/7,0)=5,4,ROUNDUP(DAY(tbl_raw_data[[#This Row],[updated_date]])/7,0))</f>
        <v>WEEK 1</v>
      </c>
      <c r="N1738" s="71" t="str">
        <f>UPPER(VLOOKUP(tbl_raw_data[[#This Row],[Analyst]],settings!$A$1:$B$15,2,0))</f>
        <v>HARDIK</v>
      </c>
      <c r="O1738" s="71" t="str">
        <f>TRIM(UPPER(tbl_raw_data[[#This Row],[Outcome]]))</f>
        <v>APPROVE</v>
      </c>
      <c r="P1738" s="71" t="str">
        <f>TRIM(UPPER(tbl_raw_data[[#This Row],[Queue Name]]))</f>
        <v>CONSUMER POST BUREAU</v>
      </c>
      <c r="Q1738" s="71" t="str">
        <f>IF(tbl_raw_data[[#This Row],[time_taken_in_min]]&lt;=settings!$D$2,"SLA_MET","SLA_NOT_MET")</f>
        <v>SLA_MET</v>
      </c>
    </row>
    <row r="1739" spans="1:17" hidden="1" x14ac:dyDescent="0.3">
      <c r="A1739" s="1" t="s">
        <v>2702</v>
      </c>
      <c r="B1739" s="36">
        <v>45145.574502314812</v>
      </c>
      <c r="C1739" s="39">
        <v>45145.578067129631</v>
      </c>
      <c r="D1739" s="8" t="s">
        <v>10</v>
      </c>
      <c r="E1739" s="8" t="s">
        <v>11</v>
      </c>
      <c r="F1739" s="8" t="s">
        <v>9</v>
      </c>
      <c r="G1739" s="8" t="s">
        <v>15</v>
      </c>
      <c r="H1739" s="84" t="str">
        <f t="shared" si="27"/>
        <v>Reason Unknown</v>
      </c>
      <c r="I1739" s="63">
        <f>(tbl_raw_data[[#This Row],[Date Actioned]])-(tbl_raw_data[[#This Row],[Date Tagged]])</f>
        <v>3.5648148186737671E-3</v>
      </c>
      <c r="J1739" s="66">
        <f>HOUR(tbl_raw_data[[#This Row],[time_taken]])*60+MINUTE(tbl_raw_data[[#This Row],[time_taken]])+SECOND(tbl_raw_data[[#This Row],[time_taken]])/60</f>
        <v>5.1333333333333337</v>
      </c>
      <c r="K1739" s="68">
        <f>DATE(YEAR(tbl_raw_data[[#This Row],[Date Actioned]]),MONTH(tbl_raw_data[[#This Row],[Date Actioned]]),DAY(tbl_raw_data[[#This Row],[Date Actioned]]))</f>
        <v>45145</v>
      </c>
      <c r="L1739" s="65" t="str">
        <f>UPPER(TEXT(tbl_raw_data[[#This Row],[updated_date]],"MMMM"))</f>
        <v>AUGUST</v>
      </c>
      <c r="M1739" s="65" t="str">
        <f>"WEEK "&amp;IF(ROUNDUP(DAY(tbl_raw_data[[#This Row],[updated_date]])/7,0)=5,4,ROUNDUP(DAY(tbl_raw_data[[#This Row],[updated_date]])/7,0))</f>
        <v>WEEK 1</v>
      </c>
      <c r="N1739" s="71" t="str">
        <f>UPPER(VLOOKUP(tbl_raw_data[[#This Row],[Analyst]],settings!$A$1:$B$15,2,0))</f>
        <v>QUADIR</v>
      </c>
      <c r="O1739" s="71" t="str">
        <f>TRIM(UPPER(tbl_raw_data[[#This Row],[Outcome]]))</f>
        <v>APPROVE</v>
      </c>
      <c r="P1739" s="71" t="str">
        <f>TRIM(UPPER(tbl_raw_data[[#This Row],[Queue Name]]))</f>
        <v>CONSUMER EXISTING</v>
      </c>
      <c r="Q1739" s="71" t="str">
        <f>IF(tbl_raw_data[[#This Row],[time_taken_in_min]]&lt;=settings!$D$2,"SLA_MET","SLA_NOT_MET")</f>
        <v>SLA_MET</v>
      </c>
    </row>
    <row r="1740" spans="1:17" hidden="1" x14ac:dyDescent="0.3">
      <c r="A1740" s="5" t="s">
        <v>2703</v>
      </c>
      <c r="B1740" s="34">
        <v>45145.575775462959</v>
      </c>
      <c r="C1740" s="35">
        <v>45145.582986111112</v>
      </c>
      <c r="D1740" s="2" t="s">
        <v>10</v>
      </c>
      <c r="E1740" s="2" t="s">
        <v>11</v>
      </c>
      <c r="F1740" s="2" t="s">
        <v>9</v>
      </c>
      <c r="G1740" s="2" t="s">
        <v>15</v>
      </c>
      <c r="H1740" s="84" t="str">
        <f t="shared" si="27"/>
        <v>Reason Unknown</v>
      </c>
      <c r="I1740" s="63">
        <f>(tbl_raw_data[[#This Row],[Date Actioned]])-(tbl_raw_data[[#This Row],[Date Tagged]])</f>
        <v>7.2106481529772282E-3</v>
      </c>
      <c r="J1740" s="66">
        <f>HOUR(tbl_raw_data[[#This Row],[time_taken]])*60+MINUTE(tbl_raw_data[[#This Row],[time_taken]])+SECOND(tbl_raw_data[[#This Row],[time_taken]])/60</f>
        <v>10.383333333333333</v>
      </c>
      <c r="K1740" s="68">
        <f>DATE(YEAR(tbl_raw_data[[#This Row],[Date Actioned]]),MONTH(tbl_raw_data[[#This Row],[Date Actioned]]),DAY(tbl_raw_data[[#This Row],[Date Actioned]]))</f>
        <v>45145</v>
      </c>
      <c r="L1740" s="65" t="str">
        <f>UPPER(TEXT(tbl_raw_data[[#This Row],[updated_date]],"MMMM"))</f>
        <v>AUGUST</v>
      </c>
      <c r="M1740" s="65" t="str">
        <f>"WEEK "&amp;IF(ROUNDUP(DAY(tbl_raw_data[[#This Row],[updated_date]])/7,0)=5,4,ROUNDUP(DAY(tbl_raw_data[[#This Row],[updated_date]])/7,0))</f>
        <v>WEEK 1</v>
      </c>
      <c r="N1740" s="71" t="str">
        <f>UPPER(VLOOKUP(tbl_raw_data[[#This Row],[Analyst]],settings!$A$1:$B$15,2,0))</f>
        <v>QUADIR</v>
      </c>
      <c r="O1740" s="71" t="str">
        <f>TRIM(UPPER(tbl_raw_data[[#This Row],[Outcome]]))</f>
        <v>APPROVE</v>
      </c>
      <c r="P1740" s="71" t="str">
        <f>TRIM(UPPER(tbl_raw_data[[#This Row],[Queue Name]]))</f>
        <v>CONSUMER EXISTING</v>
      </c>
      <c r="Q1740" s="71" t="str">
        <f>IF(tbl_raw_data[[#This Row],[time_taken_in_min]]&lt;=settings!$D$2,"SLA_MET","SLA_NOT_MET")</f>
        <v>SLA_MET</v>
      </c>
    </row>
    <row r="1741" spans="1:17" hidden="1" x14ac:dyDescent="0.3">
      <c r="A1741" s="7" t="s">
        <v>2704</v>
      </c>
      <c r="B1741" s="36">
        <v>45145.594363425924</v>
      </c>
      <c r="C1741" s="39">
        <v>45145.59747685185</v>
      </c>
      <c r="D1741" s="8" t="s">
        <v>10</v>
      </c>
      <c r="E1741" s="8" t="s">
        <v>18</v>
      </c>
      <c r="F1741" s="8" t="s">
        <v>25</v>
      </c>
      <c r="G1741" s="8" t="s">
        <v>23</v>
      </c>
      <c r="H1741" s="84" t="str">
        <f t="shared" si="27"/>
        <v>Reason Unknown</v>
      </c>
      <c r="I1741" s="63">
        <f>(tbl_raw_data[[#This Row],[Date Actioned]])-(tbl_raw_data[[#This Row],[Date Tagged]])</f>
        <v>3.1134259261307307E-3</v>
      </c>
      <c r="J1741" s="66">
        <f>HOUR(tbl_raw_data[[#This Row],[time_taken]])*60+MINUTE(tbl_raw_data[[#This Row],[time_taken]])+SECOND(tbl_raw_data[[#This Row],[time_taken]])/60</f>
        <v>4.4833333333333334</v>
      </c>
      <c r="K1741" s="68">
        <f>DATE(YEAR(tbl_raw_data[[#This Row],[Date Actioned]]),MONTH(tbl_raw_data[[#This Row],[Date Actioned]]),DAY(tbl_raw_data[[#This Row],[Date Actioned]]))</f>
        <v>45145</v>
      </c>
      <c r="L1741" s="65" t="str">
        <f>UPPER(TEXT(tbl_raw_data[[#This Row],[updated_date]],"MMMM"))</f>
        <v>AUGUST</v>
      </c>
      <c r="M1741" s="65" t="str">
        <f>"WEEK "&amp;IF(ROUNDUP(DAY(tbl_raw_data[[#This Row],[updated_date]])/7,0)=5,4,ROUNDUP(DAY(tbl_raw_data[[#This Row],[updated_date]])/7,0))</f>
        <v>WEEK 1</v>
      </c>
      <c r="N1741" s="71" t="str">
        <f>UPPER(VLOOKUP(tbl_raw_data[[#This Row],[Analyst]],settings!$A$1:$B$15,2,0))</f>
        <v>ASIF</v>
      </c>
      <c r="O1741" s="71" t="str">
        <f>TRIM(UPPER(tbl_raw_data[[#This Row],[Outcome]]))</f>
        <v>APPROVE</v>
      </c>
      <c r="P1741" s="71" t="str">
        <f>TRIM(UPPER(tbl_raw_data[[#This Row],[Queue Name]]))</f>
        <v>CONSUMER PRE BUREAU</v>
      </c>
      <c r="Q1741" s="71" t="str">
        <f>IF(tbl_raw_data[[#This Row],[time_taken_in_min]]&lt;=settings!$D$2,"SLA_MET","SLA_NOT_MET")</f>
        <v>SLA_MET</v>
      </c>
    </row>
    <row r="1742" spans="1:17" hidden="1" x14ac:dyDescent="0.3">
      <c r="A1742" s="1" t="s">
        <v>2705</v>
      </c>
      <c r="B1742" s="34">
        <v>45145.603541666664</v>
      </c>
      <c r="C1742" s="35">
        <v>45145.608194444445</v>
      </c>
      <c r="D1742" s="2" t="s">
        <v>10</v>
      </c>
      <c r="E1742" s="2" t="s">
        <v>18</v>
      </c>
      <c r="F1742" s="2" t="s">
        <v>207</v>
      </c>
      <c r="G1742" s="2" t="s">
        <v>116</v>
      </c>
      <c r="H1742" s="84" t="str">
        <f t="shared" si="27"/>
        <v>Reason Unknown</v>
      </c>
      <c r="I1742" s="63">
        <f>(tbl_raw_data[[#This Row],[Date Actioned]])-(tbl_raw_data[[#This Row],[Date Tagged]])</f>
        <v>4.652777781302575E-3</v>
      </c>
      <c r="J1742" s="66">
        <f>HOUR(tbl_raw_data[[#This Row],[time_taken]])*60+MINUTE(tbl_raw_data[[#This Row],[time_taken]])+SECOND(tbl_raw_data[[#This Row],[time_taken]])/60</f>
        <v>6.7</v>
      </c>
      <c r="K1742" s="68">
        <f>DATE(YEAR(tbl_raw_data[[#This Row],[Date Actioned]]),MONTH(tbl_raw_data[[#This Row],[Date Actioned]]),DAY(tbl_raw_data[[#This Row],[Date Actioned]]))</f>
        <v>45145</v>
      </c>
      <c r="L1742" s="65" t="str">
        <f>UPPER(TEXT(tbl_raw_data[[#This Row],[updated_date]],"MMMM"))</f>
        <v>AUGUST</v>
      </c>
      <c r="M1742" s="65" t="str">
        <f>"WEEK "&amp;IF(ROUNDUP(DAY(tbl_raw_data[[#This Row],[updated_date]])/7,0)=5,4,ROUNDUP(DAY(tbl_raw_data[[#This Row],[updated_date]])/7,0))</f>
        <v>WEEK 1</v>
      </c>
      <c r="N1742" s="71" t="str">
        <f>UPPER(VLOOKUP(tbl_raw_data[[#This Row],[Analyst]],settings!$A$1:$B$15,2,0))</f>
        <v>RAJ</v>
      </c>
      <c r="O1742" s="71" t="str">
        <f>TRIM(UPPER(tbl_raw_data[[#This Row],[Outcome]]))</f>
        <v>APPROVE</v>
      </c>
      <c r="P1742" s="71" t="str">
        <f>TRIM(UPPER(tbl_raw_data[[#This Row],[Queue Name]]))</f>
        <v>CONSUMER PRE BUREAU</v>
      </c>
      <c r="Q1742" s="71" t="str">
        <f>IF(tbl_raw_data[[#This Row],[time_taken_in_min]]&lt;=settings!$D$2,"SLA_MET","SLA_NOT_MET")</f>
        <v>SLA_MET</v>
      </c>
    </row>
    <row r="1743" spans="1:17" hidden="1" x14ac:dyDescent="0.3">
      <c r="A1743" s="5" t="s">
        <v>2706</v>
      </c>
      <c r="B1743" s="36">
        <v>45145.604942129627</v>
      </c>
      <c r="C1743" s="39">
        <v>45145.625439814816</v>
      </c>
      <c r="D1743" s="8" t="s">
        <v>10</v>
      </c>
      <c r="E1743" s="8" t="s">
        <v>8</v>
      </c>
      <c r="F1743" s="8" t="s">
        <v>24</v>
      </c>
      <c r="G1743" s="8" t="s">
        <v>23</v>
      </c>
      <c r="H1743" s="84" t="str">
        <f t="shared" si="27"/>
        <v>Reason Unknown</v>
      </c>
      <c r="I1743" s="63">
        <f>(tbl_raw_data[[#This Row],[Date Actioned]])-(tbl_raw_data[[#This Row],[Date Tagged]])</f>
        <v>2.0497685189184267E-2</v>
      </c>
      <c r="J1743" s="66">
        <f>HOUR(tbl_raw_data[[#This Row],[time_taken]])*60+MINUTE(tbl_raw_data[[#This Row],[time_taken]])+SECOND(tbl_raw_data[[#This Row],[time_taken]])/60</f>
        <v>29.516666666666666</v>
      </c>
      <c r="K1743" s="68">
        <f>DATE(YEAR(tbl_raw_data[[#This Row],[Date Actioned]]),MONTH(tbl_raw_data[[#This Row],[Date Actioned]]),DAY(tbl_raw_data[[#This Row],[Date Actioned]]))</f>
        <v>45145</v>
      </c>
      <c r="L1743" s="65" t="str">
        <f>UPPER(TEXT(tbl_raw_data[[#This Row],[updated_date]],"MMMM"))</f>
        <v>AUGUST</v>
      </c>
      <c r="M1743" s="65" t="str">
        <f>"WEEK "&amp;IF(ROUNDUP(DAY(tbl_raw_data[[#This Row],[updated_date]])/7,0)=5,4,ROUNDUP(DAY(tbl_raw_data[[#This Row],[updated_date]])/7,0))</f>
        <v>WEEK 1</v>
      </c>
      <c r="N1743" s="71" t="str">
        <f>UPPER(VLOOKUP(tbl_raw_data[[#This Row],[Analyst]],settings!$A$1:$B$15,2,0))</f>
        <v>SAM</v>
      </c>
      <c r="O1743" s="71" t="str">
        <f>TRIM(UPPER(tbl_raw_data[[#This Row],[Outcome]]))</f>
        <v>APPROVE</v>
      </c>
      <c r="P1743" s="71" t="str">
        <f>TRIM(UPPER(tbl_raw_data[[#This Row],[Queue Name]]))</f>
        <v>CONSUMER POST BUREAU</v>
      </c>
      <c r="Q1743" s="71" t="str">
        <f>IF(tbl_raw_data[[#This Row],[time_taken_in_min]]&lt;=settings!$D$2,"SLA_MET","SLA_NOT_MET")</f>
        <v>SLA_NOT_MET</v>
      </c>
    </row>
    <row r="1744" spans="1:17" hidden="1" x14ac:dyDescent="0.3">
      <c r="A1744" s="7" t="s">
        <v>2707</v>
      </c>
      <c r="B1744" s="34">
        <v>45145.609085648146</v>
      </c>
      <c r="C1744" s="35">
        <v>45145.617812500001</v>
      </c>
      <c r="D1744" s="2" t="s">
        <v>10</v>
      </c>
      <c r="E1744" s="2" t="s">
        <v>18</v>
      </c>
      <c r="F1744" s="2" t="s">
        <v>206</v>
      </c>
      <c r="G1744" s="2" t="s">
        <v>122</v>
      </c>
      <c r="H1744" s="84" t="str">
        <f t="shared" si="27"/>
        <v>Reason Unknown</v>
      </c>
      <c r="I1744" s="63">
        <f>(tbl_raw_data[[#This Row],[Date Actioned]])-(tbl_raw_data[[#This Row],[Date Tagged]])</f>
        <v>8.7268518545897678E-3</v>
      </c>
      <c r="J1744" s="66">
        <f>HOUR(tbl_raw_data[[#This Row],[time_taken]])*60+MINUTE(tbl_raw_data[[#This Row],[time_taken]])+SECOND(tbl_raw_data[[#This Row],[time_taken]])/60</f>
        <v>12.566666666666666</v>
      </c>
      <c r="K1744" s="68">
        <f>DATE(YEAR(tbl_raw_data[[#This Row],[Date Actioned]]),MONTH(tbl_raw_data[[#This Row],[Date Actioned]]),DAY(tbl_raw_data[[#This Row],[Date Actioned]]))</f>
        <v>45145</v>
      </c>
      <c r="L1744" s="65" t="str">
        <f>UPPER(TEXT(tbl_raw_data[[#This Row],[updated_date]],"MMMM"))</f>
        <v>AUGUST</v>
      </c>
      <c r="M1744" s="65" t="str">
        <f>"WEEK "&amp;IF(ROUNDUP(DAY(tbl_raw_data[[#This Row],[updated_date]])/7,0)=5,4,ROUNDUP(DAY(tbl_raw_data[[#This Row],[updated_date]])/7,0))</f>
        <v>WEEK 1</v>
      </c>
      <c r="N1744" s="71" t="str">
        <f>UPPER(VLOOKUP(tbl_raw_data[[#This Row],[Analyst]],settings!$A$1:$B$15,2,0))</f>
        <v>HARDIK</v>
      </c>
      <c r="O1744" s="71" t="str">
        <f>TRIM(UPPER(tbl_raw_data[[#This Row],[Outcome]]))</f>
        <v>APPROVE</v>
      </c>
      <c r="P1744" s="71" t="str">
        <f>TRIM(UPPER(tbl_raw_data[[#This Row],[Queue Name]]))</f>
        <v>CONSUMER PRE BUREAU</v>
      </c>
      <c r="Q1744" s="71" t="str">
        <f>IF(tbl_raw_data[[#This Row],[time_taken_in_min]]&lt;=settings!$D$2,"SLA_MET","SLA_NOT_MET")</f>
        <v>SLA_MET</v>
      </c>
    </row>
    <row r="1745" spans="1:17" hidden="1" x14ac:dyDescent="0.3">
      <c r="A1745" s="1" t="s">
        <v>2708</v>
      </c>
      <c r="B1745" s="36">
        <v>45145.619201388887</v>
      </c>
      <c r="C1745" s="39">
        <v>45145.626863425925</v>
      </c>
      <c r="D1745" s="8" t="s">
        <v>10</v>
      </c>
      <c r="E1745" s="8" t="s">
        <v>18</v>
      </c>
      <c r="F1745" s="8" t="s">
        <v>206</v>
      </c>
      <c r="G1745" s="8" t="s">
        <v>16</v>
      </c>
      <c r="H1745" s="84" t="str">
        <f t="shared" si="27"/>
        <v>Reason Unknown</v>
      </c>
      <c r="I1745" s="63">
        <f>(tbl_raw_data[[#This Row],[Date Actioned]])-(tbl_raw_data[[#This Row],[Date Tagged]])</f>
        <v>7.662037038244307E-3</v>
      </c>
      <c r="J1745" s="66">
        <f>HOUR(tbl_raw_data[[#This Row],[time_taken]])*60+MINUTE(tbl_raw_data[[#This Row],[time_taken]])+SECOND(tbl_raw_data[[#This Row],[time_taken]])/60</f>
        <v>11.033333333333333</v>
      </c>
      <c r="K1745" s="68">
        <f>DATE(YEAR(tbl_raw_data[[#This Row],[Date Actioned]]),MONTH(tbl_raw_data[[#This Row],[Date Actioned]]),DAY(tbl_raw_data[[#This Row],[Date Actioned]]))</f>
        <v>45145</v>
      </c>
      <c r="L1745" s="65" t="str">
        <f>UPPER(TEXT(tbl_raw_data[[#This Row],[updated_date]],"MMMM"))</f>
        <v>AUGUST</v>
      </c>
      <c r="M1745" s="65" t="str">
        <f>"WEEK "&amp;IF(ROUNDUP(DAY(tbl_raw_data[[#This Row],[updated_date]])/7,0)=5,4,ROUNDUP(DAY(tbl_raw_data[[#This Row],[updated_date]])/7,0))</f>
        <v>WEEK 1</v>
      </c>
      <c r="N1745" s="71" t="str">
        <f>UPPER(VLOOKUP(tbl_raw_data[[#This Row],[Analyst]],settings!$A$1:$B$15,2,0))</f>
        <v>HARDIK</v>
      </c>
      <c r="O1745" s="71" t="str">
        <f>TRIM(UPPER(tbl_raw_data[[#This Row],[Outcome]]))</f>
        <v>APPROVE</v>
      </c>
      <c r="P1745" s="71" t="str">
        <f>TRIM(UPPER(tbl_raw_data[[#This Row],[Queue Name]]))</f>
        <v>CONSUMER PRE BUREAU</v>
      </c>
      <c r="Q1745" s="71" t="str">
        <f>IF(tbl_raw_data[[#This Row],[time_taken_in_min]]&lt;=settings!$D$2,"SLA_MET","SLA_NOT_MET")</f>
        <v>SLA_MET</v>
      </c>
    </row>
    <row r="1746" spans="1:17" hidden="1" x14ac:dyDescent="0.3">
      <c r="A1746" s="5" t="s">
        <v>2709</v>
      </c>
      <c r="B1746" s="34">
        <v>45145.621064814812</v>
      </c>
      <c r="C1746" s="35">
        <v>45145.629976851851</v>
      </c>
      <c r="D1746" s="2" t="s">
        <v>15</v>
      </c>
      <c r="E1746" s="3" t="s">
        <v>11</v>
      </c>
      <c r="F1746" s="2" t="s">
        <v>9</v>
      </c>
      <c r="G1746" s="4"/>
      <c r="H1746" s="84" t="str">
        <f t="shared" si="27"/>
        <v>Reason Unknown</v>
      </c>
      <c r="I1746" s="63">
        <f>(tbl_raw_data[[#This Row],[Date Actioned]])-(tbl_raw_data[[#This Row],[Date Tagged]])</f>
        <v>8.9120370394084603E-3</v>
      </c>
      <c r="J1746" s="66">
        <f>HOUR(tbl_raw_data[[#This Row],[time_taken]])*60+MINUTE(tbl_raw_data[[#This Row],[time_taken]])+SECOND(tbl_raw_data[[#This Row],[time_taken]])/60</f>
        <v>12.833333333333334</v>
      </c>
      <c r="K1746" s="68">
        <f>DATE(YEAR(tbl_raw_data[[#This Row],[Date Actioned]]),MONTH(tbl_raw_data[[#This Row],[Date Actioned]]),DAY(tbl_raw_data[[#This Row],[Date Actioned]]))</f>
        <v>45145</v>
      </c>
      <c r="L1746" s="65" t="str">
        <f>UPPER(TEXT(tbl_raw_data[[#This Row],[updated_date]],"MMMM"))</f>
        <v>AUGUST</v>
      </c>
      <c r="M1746" s="65" t="str">
        <f>"WEEK "&amp;IF(ROUNDUP(DAY(tbl_raw_data[[#This Row],[updated_date]])/7,0)=5,4,ROUNDUP(DAY(tbl_raw_data[[#This Row],[updated_date]])/7,0))</f>
        <v>WEEK 1</v>
      </c>
      <c r="N1746" s="71" t="str">
        <f>UPPER(VLOOKUP(tbl_raw_data[[#This Row],[Analyst]],settings!$A$1:$B$15,2,0))</f>
        <v>QUADIR</v>
      </c>
      <c r="O1746" s="71" t="str">
        <f>TRIM(UPPER(tbl_raw_data[[#This Row],[Outcome]]))</f>
        <v>APPROVE</v>
      </c>
      <c r="P1746" s="71" t="str">
        <f>TRIM(UPPER(tbl_raw_data[[#This Row],[Queue Name]]))</f>
        <v>CONSUMER EXISTING</v>
      </c>
      <c r="Q1746" s="71" t="str">
        <f>IF(tbl_raw_data[[#This Row],[time_taken_in_min]]&lt;=settings!$D$2,"SLA_MET","SLA_NOT_MET")</f>
        <v>SLA_MET</v>
      </c>
    </row>
    <row r="1747" spans="1:17" hidden="1" x14ac:dyDescent="0.3">
      <c r="A1747" s="7" t="s">
        <v>2710</v>
      </c>
      <c r="B1747" s="36">
        <v>45145.623379629629</v>
      </c>
      <c r="C1747" s="39">
        <v>45145.635613425926</v>
      </c>
      <c r="D1747" s="8" t="s">
        <v>15</v>
      </c>
      <c r="E1747" s="6" t="s">
        <v>8</v>
      </c>
      <c r="F1747" s="8" t="s">
        <v>12</v>
      </c>
      <c r="G1747" s="9"/>
      <c r="H1747" s="84" t="str">
        <f t="shared" si="27"/>
        <v>Reason Unknown</v>
      </c>
      <c r="I1747" s="63">
        <f>(tbl_raw_data[[#This Row],[Date Actioned]])-(tbl_raw_data[[#This Row],[Date Tagged]])</f>
        <v>1.2233796296641231E-2</v>
      </c>
      <c r="J1747" s="66">
        <f>HOUR(tbl_raw_data[[#This Row],[time_taken]])*60+MINUTE(tbl_raw_data[[#This Row],[time_taken]])+SECOND(tbl_raw_data[[#This Row],[time_taken]])/60</f>
        <v>17.616666666666667</v>
      </c>
      <c r="K1747" s="68">
        <f>DATE(YEAR(tbl_raw_data[[#This Row],[Date Actioned]]),MONTH(tbl_raw_data[[#This Row],[Date Actioned]]),DAY(tbl_raw_data[[#This Row],[Date Actioned]]))</f>
        <v>45145</v>
      </c>
      <c r="L1747" s="65" t="str">
        <f>UPPER(TEXT(tbl_raw_data[[#This Row],[updated_date]],"MMMM"))</f>
        <v>AUGUST</v>
      </c>
      <c r="M1747" s="65" t="str">
        <f>"WEEK "&amp;IF(ROUNDUP(DAY(tbl_raw_data[[#This Row],[updated_date]])/7,0)=5,4,ROUNDUP(DAY(tbl_raw_data[[#This Row],[updated_date]])/7,0))</f>
        <v>WEEK 1</v>
      </c>
      <c r="N1747" s="71" t="str">
        <f>UPPER(VLOOKUP(tbl_raw_data[[#This Row],[Analyst]],settings!$A$1:$B$15,2,0))</f>
        <v>NITESH</v>
      </c>
      <c r="O1747" s="71" t="str">
        <f>TRIM(UPPER(tbl_raw_data[[#This Row],[Outcome]]))</f>
        <v>APPROVE</v>
      </c>
      <c r="P1747" s="71" t="str">
        <f>TRIM(UPPER(tbl_raw_data[[#This Row],[Queue Name]]))</f>
        <v>CONSUMER POST BUREAU</v>
      </c>
      <c r="Q1747" s="71" t="str">
        <f>IF(tbl_raw_data[[#This Row],[time_taken_in_min]]&lt;=settings!$D$2,"SLA_MET","SLA_NOT_MET")</f>
        <v>SLA_MET</v>
      </c>
    </row>
    <row r="1748" spans="1:17" hidden="1" x14ac:dyDescent="0.3">
      <c r="A1748" s="1" t="s">
        <v>2711</v>
      </c>
      <c r="B1748" s="34">
        <v>45145.624224537038</v>
      </c>
      <c r="C1748" s="35">
        <v>45145.625937500001</v>
      </c>
      <c r="D1748" s="2" t="s">
        <v>10</v>
      </c>
      <c r="E1748" s="2" t="s">
        <v>18</v>
      </c>
      <c r="F1748" s="2" t="s">
        <v>207</v>
      </c>
      <c r="G1748" s="2" t="s">
        <v>30</v>
      </c>
      <c r="H1748" s="84" t="str">
        <f t="shared" si="27"/>
        <v>Reason Unknown</v>
      </c>
      <c r="I1748" s="63">
        <f>(tbl_raw_data[[#This Row],[Date Actioned]])-(tbl_raw_data[[#This Row],[Date Tagged]])</f>
        <v>1.7129629632108845E-3</v>
      </c>
      <c r="J1748" s="66">
        <f>HOUR(tbl_raw_data[[#This Row],[time_taken]])*60+MINUTE(tbl_raw_data[[#This Row],[time_taken]])+SECOND(tbl_raw_data[[#This Row],[time_taken]])/60</f>
        <v>2.4666666666666668</v>
      </c>
      <c r="K1748" s="68">
        <f>DATE(YEAR(tbl_raw_data[[#This Row],[Date Actioned]]),MONTH(tbl_raw_data[[#This Row],[Date Actioned]]),DAY(tbl_raw_data[[#This Row],[Date Actioned]]))</f>
        <v>45145</v>
      </c>
      <c r="L1748" s="65" t="str">
        <f>UPPER(TEXT(tbl_raw_data[[#This Row],[updated_date]],"MMMM"))</f>
        <v>AUGUST</v>
      </c>
      <c r="M1748" s="65" t="str">
        <f>"WEEK "&amp;IF(ROUNDUP(DAY(tbl_raw_data[[#This Row],[updated_date]])/7,0)=5,4,ROUNDUP(DAY(tbl_raw_data[[#This Row],[updated_date]])/7,0))</f>
        <v>WEEK 1</v>
      </c>
      <c r="N1748" s="71" t="str">
        <f>UPPER(VLOOKUP(tbl_raw_data[[#This Row],[Analyst]],settings!$A$1:$B$15,2,0))</f>
        <v>RAJ</v>
      </c>
      <c r="O1748" s="71" t="str">
        <f>TRIM(UPPER(tbl_raw_data[[#This Row],[Outcome]]))</f>
        <v>APPROVE</v>
      </c>
      <c r="P1748" s="71" t="str">
        <f>TRIM(UPPER(tbl_raw_data[[#This Row],[Queue Name]]))</f>
        <v>CONSUMER PRE BUREAU</v>
      </c>
      <c r="Q1748" s="71" t="str">
        <f>IF(tbl_raw_data[[#This Row],[time_taken_in_min]]&lt;=settings!$D$2,"SLA_MET","SLA_NOT_MET")</f>
        <v>SLA_MET</v>
      </c>
    </row>
    <row r="1749" spans="1:17" hidden="1" x14ac:dyDescent="0.3">
      <c r="A1749" s="5" t="s">
        <v>2712</v>
      </c>
      <c r="B1749" s="36">
        <v>45145.626319444447</v>
      </c>
      <c r="C1749" s="39">
        <v>45145.629710648151</v>
      </c>
      <c r="D1749" s="8" t="s">
        <v>10</v>
      </c>
      <c r="E1749" s="8" t="s">
        <v>11</v>
      </c>
      <c r="F1749" s="8" t="s">
        <v>207</v>
      </c>
      <c r="G1749" s="8" t="s">
        <v>15</v>
      </c>
      <c r="H1749" s="84" t="str">
        <f t="shared" si="27"/>
        <v>Reason Unknown</v>
      </c>
      <c r="I1749" s="63">
        <f>(tbl_raw_data[[#This Row],[Date Actioned]])-(tbl_raw_data[[#This Row],[Date Tagged]])</f>
        <v>3.3912037033587694E-3</v>
      </c>
      <c r="J1749" s="66">
        <f>HOUR(tbl_raw_data[[#This Row],[time_taken]])*60+MINUTE(tbl_raw_data[[#This Row],[time_taken]])+SECOND(tbl_raw_data[[#This Row],[time_taken]])/60</f>
        <v>4.8833333333333329</v>
      </c>
      <c r="K1749" s="68">
        <f>DATE(YEAR(tbl_raw_data[[#This Row],[Date Actioned]]),MONTH(tbl_raw_data[[#This Row],[Date Actioned]]),DAY(tbl_raw_data[[#This Row],[Date Actioned]]))</f>
        <v>45145</v>
      </c>
      <c r="L1749" s="65" t="str">
        <f>UPPER(TEXT(tbl_raw_data[[#This Row],[updated_date]],"MMMM"))</f>
        <v>AUGUST</v>
      </c>
      <c r="M1749" s="65" t="str">
        <f>"WEEK "&amp;IF(ROUNDUP(DAY(tbl_raw_data[[#This Row],[updated_date]])/7,0)=5,4,ROUNDUP(DAY(tbl_raw_data[[#This Row],[updated_date]])/7,0))</f>
        <v>WEEK 1</v>
      </c>
      <c r="N1749" s="71" t="str">
        <f>UPPER(VLOOKUP(tbl_raw_data[[#This Row],[Analyst]],settings!$A$1:$B$15,2,0))</f>
        <v>RAJ</v>
      </c>
      <c r="O1749" s="71" t="str">
        <f>TRIM(UPPER(tbl_raw_data[[#This Row],[Outcome]]))</f>
        <v>APPROVE</v>
      </c>
      <c r="P1749" s="71" t="str">
        <f>TRIM(UPPER(tbl_raw_data[[#This Row],[Queue Name]]))</f>
        <v>CONSUMER EXISTING</v>
      </c>
      <c r="Q1749" s="71" t="str">
        <f>IF(tbl_raw_data[[#This Row],[time_taken_in_min]]&lt;=settings!$D$2,"SLA_MET","SLA_NOT_MET")</f>
        <v>SLA_MET</v>
      </c>
    </row>
    <row r="1750" spans="1:17" hidden="1" x14ac:dyDescent="0.3">
      <c r="A1750" s="7" t="s">
        <v>2713</v>
      </c>
      <c r="B1750" s="34">
        <v>45145.627106481479</v>
      </c>
      <c r="C1750" s="35">
        <v>45145.633645833332</v>
      </c>
      <c r="D1750" s="2" t="s">
        <v>10</v>
      </c>
      <c r="E1750" s="2" t="s">
        <v>18</v>
      </c>
      <c r="F1750" s="2" t="s">
        <v>206</v>
      </c>
      <c r="G1750" s="2" t="s">
        <v>16</v>
      </c>
      <c r="H1750" s="84" t="str">
        <f t="shared" si="27"/>
        <v>Reason Unknown</v>
      </c>
      <c r="I1750" s="63">
        <f>(tbl_raw_data[[#This Row],[Date Actioned]])-(tbl_raw_data[[#This Row],[Date Tagged]])</f>
        <v>6.5393518525524996E-3</v>
      </c>
      <c r="J1750" s="66">
        <f>HOUR(tbl_raw_data[[#This Row],[time_taken]])*60+MINUTE(tbl_raw_data[[#This Row],[time_taken]])+SECOND(tbl_raw_data[[#This Row],[time_taken]])/60</f>
        <v>9.4166666666666661</v>
      </c>
      <c r="K1750" s="68">
        <f>DATE(YEAR(tbl_raw_data[[#This Row],[Date Actioned]]),MONTH(tbl_raw_data[[#This Row],[Date Actioned]]),DAY(tbl_raw_data[[#This Row],[Date Actioned]]))</f>
        <v>45145</v>
      </c>
      <c r="L1750" s="65" t="str">
        <f>UPPER(TEXT(tbl_raw_data[[#This Row],[updated_date]],"MMMM"))</f>
        <v>AUGUST</v>
      </c>
      <c r="M1750" s="65" t="str">
        <f>"WEEK "&amp;IF(ROUNDUP(DAY(tbl_raw_data[[#This Row],[updated_date]])/7,0)=5,4,ROUNDUP(DAY(tbl_raw_data[[#This Row],[updated_date]])/7,0))</f>
        <v>WEEK 1</v>
      </c>
      <c r="N1750" s="71" t="str">
        <f>UPPER(VLOOKUP(tbl_raw_data[[#This Row],[Analyst]],settings!$A$1:$B$15,2,0))</f>
        <v>HARDIK</v>
      </c>
      <c r="O1750" s="71" t="str">
        <f>TRIM(UPPER(tbl_raw_data[[#This Row],[Outcome]]))</f>
        <v>APPROVE</v>
      </c>
      <c r="P1750" s="71" t="str">
        <f>TRIM(UPPER(tbl_raw_data[[#This Row],[Queue Name]]))</f>
        <v>CONSUMER PRE BUREAU</v>
      </c>
      <c r="Q1750" s="71" t="str">
        <f>IF(tbl_raw_data[[#This Row],[time_taken_in_min]]&lt;=settings!$D$2,"SLA_MET","SLA_NOT_MET")</f>
        <v>SLA_MET</v>
      </c>
    </row>
    <row r="1751" spans="1:17" hidden="1" x14ac:dyDescent="0.3">
      <c r="A1751" s="1" t="s">
        <v>2714</v>
      </c>
      <c r="B1751" s="36">
        <v>45145.631192129629</v>
      </c>
      <c r="C1751" s="39">
        <v>45145.633506944447</v>
      </c>
      <c r="D1751" s="8" t="s">
        <v>10</v>
      </c>
      <c r="E1751" s="8" t="s">
        <v>18</v>
      </c>
      <c r="F1751" s="8" t="s">
        <v>25</v>
      </c>
      <c r="G1751" s="8" t="s">
        <v>15</v>
      </c>
      <c r="H1751" s="84" t="str">
        <f t="shared" si="27"/>
        <v>Reason Unknown</v>
      </c>
      <c r="I1751" s="63">
        <f>(tbl_raw_data[[#This Row],[Date Actioned]])-(tbl_raw_data[[#This Row],[Date Tagged]])</f>
        <v>2.3148148175096139E-3</v>
      </c>
      <c r="J1751" s="66">
        <f>HOUR(tbl_raw_data[[#This Row],[time_taken]])*60+MINUTE(tbl_raw_data[[#This Row],[time_taken]])+SECOND(tbl_raw_data[[#This Row],[time_taken]])/60</f>
        <v>3.3333333333333335</v>
      </c>
      <c r="K1751" s="68">
        <f>DATE(YEAR(tbl_raw_data[[#This Row],[Date Actioned]]),MONTH(tbl_raw_data[[#This Row],[Date Actioned]]),DAY(tbl_raw_data[[#This Row],[Date Actioned]]))</f>
        <v>45145</v>
      </c>
      <c r="L1751" s="65" t="str">
        <f>UPPER(TEXT(tbl_raw_data[[#This Row],[updated_date]],"MMMM"))</f>
        <v>AUGUST</v>
      </c>
      <c r="M1751" s="65" t="str">
        <f>"WEEK "&amp;IF(ROUNDUP(DAY(tbl_raw_data[[#This Row],[updated_date]])/7,0)=5,4,ROUNDUP(DAY(tbl_raw_data[[#This Row],[updated_date]])/7,0))</f>
        <v>WEEK 1</v>
      </c>
      <c r="N1751" s="71" t="str">
        <f>UPPER(VLOOKUP(tbl_raw_data[[#This Row],[Analyst]],settings!$A$1:$B$15,2,0))</f>
        <v>ASIF</v>
      </c>
      <c r="O1751" s="71" t="str">
        <f>TRIM(UPPER(tbl_raw_data[[#This Row],[Outcome]]))</f>
        <v>APPROVE</v>
      </c>
      <c r="P1751" s="71" t="str">
        <f>TRIM(UPPER(tbl_raw_data[[#This Row],[Queue Name]]))</f>
        <v>CONSUMER PRE BUREAU</v>
      </c>
      <c r="Q1751" s="71" t="str">
        <f>IF(tbl_raw_data[[#This Row],[time_taken_in_min]]&lt;=settings!$D$2,"SLA_MET","SLA_NOT_MET")</f>
        <v>SLA_MET</v>
      </c>
    </row>
    <row r="1752" spans="1:17" hidden="1" x14ac:dyDescent="0.3">
      <c r="A1752" s="5" t="s">
        <v>2715</v>
      </c>
      <c r="B1752" s="34">
        <v>45145.642372685186</v>
      </c>
      <c r="C1752" s="35">
        <v>45145.647141203706</v>
      </c>
      <c r="D1752" s="2" t="s">
        <v>10</v>
      </c>
      <c r="E1752" s="2" t="s">
        <v>11</v>
      </c>
      <c r="F1752" s="2" t="s">
        <v>25</v>
      </c>
      <c r="G1752" s="2" t="s">
        <v>23</v>
      </c>
      <c r="H1752" s="84" t="str">
        <f t="shared" si="27"/>
        <v>Reason Unknown</v>
      </c>
      <c r="I1752" s="63">
        <f>(tbl_raw_data[[#This Row],[Date Actioned]])-(tbl_raw_data[[#This Row],[Date Tagged]])</f>
        <v>4.7685185199952684E-3</v>
      </c>
      <c r="J1752" s="66">
        <f>HOUR(tbl_raw_data[[#This Row],[time_taken]])*60+MINUTE(tbl_raw_data[[#This Row],[time_taken]])+SECOND(tbl_raw_data[[#This Row],[time_taken]])/60</f>
        <v>6.8666666666666671</v>
      </c>
      <c r="K1752" s="68">
        <f>DATE(YEAR(tbl_raw_data[[#This Row],[Date Actioned]]),MONTH(tbl_raw_data[[#This Row],[Date Actioned]]),DAY(tbl_raw_data[[#This Row],[Date Actioned]]))</f>
        <v>45145</v>
      </c>
      <c r="L1752" s="65" t="str">
        <f>UPPER(TEXT(tbl_raw_data[[#This Row],[updated_date]],"MMMM"))</f>
        <v>AUGUST</v>
      </c>
      <c r="M1752" s="65" t="str">
        <f>"WEEK "&amp;IF(ROUNDUP(DAY(tbl_raw_data[[#This Row],[updated_date]])/7,0)=5,4,ROUNDUP(DAY(tbl_raw_data[[#This Row],[updated_date]])/7,0))</f>
        <v>WEEK 1</v>
      </c>
      <c r="N1752" s="71" t="str">
        <f>UPPER(VLOOKUP(tbl_raw_data[[#This Row],[Analyst]],settings!$A$1:$B$15,2,0))</f>
        <v>ASIF</v>
      </c>
      <c r="O1752" s="71" t="str">
        <f>TRIM(UPPER(tbl_raw_data[[#This Row],[Outcome]]))</f>
        <v>APPROVE</v>
      </c>
      <c r="P1752" s="71" t="str">
        <f>TRIM(UPPER(tbl_raw_data[[#This Row],[Queue Name]]))</f>
        <v>CONSUMER EXISTING</v>
      </c>
      <c r="Q1752" s="71" t="str">
        <f>IF(tbl_raw_data[[#This Row],[time_taken_in_min]]&lt;=settings!$D$2,"SLA_MET","SLA_NOT_MET")</f>
        <v>SLA_MET</v>
      </c>
    </row>
    <row r="1753" spans="1:17" hidden="1" x14ac:dyDescent="0.3">
      <c r="A1753" s="7" t="s">
        <v>2716</v>
      </c>
      <c r="B1753" s="36">
        <v>45145.645127314812</v>
      </c>
      <c r="C1753" s="39">
        <v>45145.653032407405</v>
      </c>
      <c r="D1753" s="8" t="s">
        <v>15</v>
      </c>
      <c r="E1753" s="6" t="s">
        <v>8</v>
      </c>
      <c r="F1753" s="8" t="s">
        <v>24</v>
      </c>
      <c r="G1753" s="9"/>
      <c r="H1753" s="84" t="str">
        <f t="shared" si="27"/>
        <v>Reason Unknown</v>
      </c>
      <c r="I1753" s="63">
        <f>(tbl_raw_data[[#This Row],[Date Actioned]])-(tbl_raw_data[[#This Row],[Date Tagged]])</f>
        <v>7.9050925924093463E-3</v>
      </c>
      <c r="J1753" s="66">
        <f>HOUR(tbl_raw_data[[#This Row],[time_taken]])*60+MINUTE(tbl_raw_data[[#This Row],[time_taken]])+SECOND(tbl_raw_data[[#This Row],[time_taken]])/60</f>
        <v>11.383333333333333</v>
      </c>
      <c r="K1753" s="68">
        <f>DATE(YEAR(tbl_raw_data[[#This Row],[Date Actioned]]),MONTH(tbl_raw_data[[#This Row],[Date Actioned]]),DAY(tbl_raw_data[[#This Row],[Date Actioned]]))</f>
        <v>45145</v>
      </c>
      <c r="L1753" s="65" t="str">
        <f>UPPER(TEXT(tbl_raw_data[[#This Row],[updated_date]],"MMMM"))</f>
        <v>AUGUST</v>
      </c>
      <c r="M1753" s="65" t="str">
        <f>"WEEK "&amp;IF(ROUNDUP(DAY(tbl_raw_data[[#This Row],[updated_date]])/7,0)=5,4,ROUNDUP(DAY(tbl_raw_data[[#This Row],[updated_date]])/7,0))</f>
        <v>WEEK 1</v>
      </c>
      <c r="N1753" s="71" t="str">
        <f>UPPER(VLOOKUP(tbl_raw_data[[#This Row],[Analyst]],settings!$A$1:$B$15,2,0))</f>
        <v>SAM</v>
      </c>
      <c r="O1753" s="71" t="str">
        <f>TRIM(UPPER(tbl_raw_data[[#This Row],[Outcome]]))</f>
        <v>APPROVE</v>
      </c>
      <c r="P1753" s="71" t="str">
        <f>TRIM(UPPER(tbl_raw_data[[#This Row],[Queue Name]]))</f>
        <v>CONSUMER POST BUREAU</v>
      </c>
      <c r="Q1753" s="71" t="str">
        <f>IF(tbl_raw_data[[#This Row],[time_taken_in_min]]&lt;=settings!$D$2,"SLA_MET","SLA_NOT_MET")</f>
        <v>SLA_MET</v>
      </c>
    </row>
    <row r="1754" spans="1:17" hidden="1" x14ac:dyDescent="0.3">
      <c r="A1754" s="1" t="s">
        <v>2717</v>
      </c>
      <c r="B1754" s="34">
        <v>45145.649351851855</v>
      </c>
      <c r="C1754" s="35">
        <v>45145.656539351854</v>
      </c>
      <c r="D1754" s="2" t="s">
        <v>10</v>
      </c>
      <c r="E1754" s="2" t="s">
        <v>11</v>
      </c>
      <c r="F1754" s="2" t="s">
        <v>25</v>
      </c>
      <c r="G1754" s="2" t="s">
        <v>123</v>
      </c>
      <c r="H1754" s="84" t="str">
        <f t="shared" si="27"/>
        <v>Reason Unknown</v>
      </c>
      <c r="I1754" s="63">
        <f>(tbl_raw_data[[#This Row],[Date Actioned]])-(tbl_raw_data[[#This Row],[Date Tagged]])</f>
        <v>7.1874999994179234E-3</v>
      </c>
      <c r="J1754" s="66">
        <f>HOUR(tbl_raw_data[[#This Row],[time_taken]])*60+MINUTE(tbl_raw_data[[#This Row],[time_taken]])+SECOND(tbl_raw_data[[#This Row],[time_taken]])/60</f>
        <v>10.35</v>
      </c>
      <c r="K1754" s="68">
        <f>DATE(YEAR(tbl_raw_data[[#This Row],[Date Actioned]]),MONTH(tbl_raw_data[[#This Row],[Date Actioned]]),DAY(tbl_raw_data[[#This Row],[Date Actioned]]))</f>
        <v>45145</v>
      </c>
      <c r="L1754" s="65" t="str">
        <f>UPPER(TEXT(tbl_raw_data[[#This Row],[updated_date]],"MMMM"))</f>
        <v>AUGUST</v>
      </c>
      <c r="M1754" s="65" t="str">
        <f>"WEEK "&amp;IF(ROUNDUP(DAY(tbl_raw_data[[#This Row],[updated_date]])/7,0)=5,4,ROUNDUP(DAY(tbl_raw_data[[#This Row],[updated_date]])/7,0))</f>
        <v>WEEK 1</v>
      </c>
      <c r="N1754" s="71" t="str">
        <f>UPPER(VLOOKUP(tbl_raw_data[[#This Row],[Analyst]],settings!$A$1:$B$15,2,0))</f>
        <v>ASIF</v>
      </c>
      <c r="O1754" s="71" t="str">
        <f>TRIM(UPPER(tbl_raw_data[[#This Row],[Outcome]]))</f>
        <v>APPROVE</v>
      </c>
      <c r="P1754" s="71" t="str">
        <f>TRIM(UPPER(tbl_raw_data[[#This Row],[Queue Name]]))</f>
        <v>CONSUMER EXISTING</v>
      </c>
      <c r="Q1754" s="71" t="str">
        <f>IF(tbl_raw_data[[#This Row],[time_taken_in_min]]&lt;=settings!$D$2,"SLA_MET","SLA_NOT_MET")</f>
        <v>SLA_MET</v>
      </c>
    </row>
    <row r="1755" spans="1:17" hidden="1" x14ac:dyDescent="0.3">
      <c r="A1755" s="5" t="s">
        <v>2718</v>
      </c>
      <c r="B1755" s="36">
        <v>45145.655138888891</v>
      </c>
      <c r="C1755" s="39">
        <v>45145.65896990741</v>
      </c>
      <c r="D1755" s="8" t="s">
        <v>10</v>
      </c>
      <c r="E1755" s="8" t="s">
        <v>11</v>
      </c>
      <c r="F1755" s="8" t="s">
        <v>22</v>
      </c>
      <c r="G1755" s="8" t="s">
        <v>15</v>
      </c>
      <c r="H1755" s="84" t="str">
        <f t="shared" si="27"/>
        <v>Reason Unknown</v>
      </c>
      <c r="I1755" s="63">
        <f>(tbl_raw_data[[#This Row],[Date Actioned]])-(tbl_raw_data[[#This Row],[Date Tagged]])</f>
        <v>3.8310185191221535E-3</v>
      </c>
      <c r="J1755" s="66">
        <f>HOUR(tbl_raw_data[[#This Row],[time_taken]])*60+MINUTE(tbl_raw_data[[#This Row],[time_taken]])+SECOND(tbl_raw_data[[#This Row],[time_taken]])/60</f>
        <v>5.5166666666666666</v>
      </c>
      <c r="K1755" s="68">
        <f>DATE(YEAR(tbl_raw_data[[#This Row],[Date Actioned]]),MONTH(tbl_raw_data[[#This Row],[Date Actioned]]),DAY(tbl_raw_data[[#This Row],[Date Actioned]]))</f>
        <v>45145</v>
      </c>
      <c r="L1755" s="65" t="str">
        <f>UPPER(TEXT(tbl_raw_data[[#This Row],[updated_date]],"MMMM"))</f>
        <v>AUGUST</v>
      </c>
      <c r="M1755" s="65" t="str">
        <f>"WEEK "&amp;IF(ROUNDUP(DAY(tbl_raw_data[[#This Row],[updated_date]])/7,0)=5,4,ROUNDUP(DAY(tbl_raw_data[[#This Row],[updated_date]])/7,0))</f>
        <v>WEEK 1</v>
      </c>
      <c r="N1755" s="71" t="str">
        <f>UPPER(VLOOKUP(tbl_raw_data[[#This Row],[Analyst]],settings!$A$1:$B$15,2,0))</f>
        <v>ROHAN</v>
      </c>
      <c r="O1755" s="71" t="str">
        <f>TRIM(UPPER(tbl_raw_data[[#This Row],[Outcome]]))</f>
        <v>APPROVE</v>
      </c>
      <c r="P1755" s="71" t="str">
        <f>TRIM(UPPER(tbl_raw_data[[#This Row],[Queue Name]]))</f>
        <v>CONSUMER EXISTING</v>
      </c>
      <c r="Q1755" s="71" t="str">
        <f>IF(tbl_raw_data[[#This Row],[time_taken_in_min]]&lt;=settings!$D$2,"SLA_MET","SLA_NOT_MET")</f>
        <v>SLA_MET</v>
      </c>
    </row>
    <row r="1756" spans="1:17" hidden="1" x14ac:dyDescent="0.3">
      <c r="A1756" s="7" t="s">
        <v>2719</v>
      </c>
      <c r="B1756" s="34">
        <v>45145.656712962962</v>
      </c>
      <c r="C1756" s="35">
        <v>45145.662673611114</v>
      </c>
      <c r="D1756" s="2" t="s">
        <v>10</v>
      </c>
      <c r="E1756" s="2" t="s">
        <v>11</v>
      </c>
      <c r="F1756" s="2" t="s">
        <v>25</v>
      </c>
      <c r="G1756" s="2" t="s">
        <v>15</v>
      </c>
      <c r="H1756" s="84" t="str">
        <f t="shared" si="27"/>
        <v>Reason Unknown</v>
      </c>
      <c r="I1756" s="63">
        <f>(tbl_raw_data[[#This Row],[Date Actioned]])-(tbl_raw_data[[#This Row],[Date Tagged]])</f>
        <v>5.9606481518130749E-3</v>
      </c>
      <c r="J1756" s="66">
        <f>HOUR(tbl_raw_data[[#This Row],[time_taken]])*60+MINUTE(tbl_raw_data[[#This Row],[time_taken]])+SECOND(tbl_raw_data[[#This Row],[time_taken]])/60</f>
        <v>8.5833333333333339</v>
      </c>
      <c r="K1756" s="68">
        <f>DATE(YEAR(tbl_raw_data[[#This Row],[Date Actioned]]),MONTH(tbl_raw_data[[#This Row],[Date Actioned]]),DAY(tbl_raw_data[[#This Row],[Date Actioned]]))</f>
        <v>45145</v>
      </c>
      <c r="L1756" s="65" t="str">
        <f>UPPER(TEXT(tbl_raw_data[[#This Row],[updated_date]],"MMMM"))</f>
        <v>AUGUST</v>
      </c>
      <c r="M1756" s="65" t="str">
        <f>"WEEK "&amp;IF(ROUNDUP(DAY(tbl_raw_data[[#This Row],[updated_date]])/7,0)=5,4,ROUNDUP(DAY(tbl_raw_data[[#This Row],[updated_date]])/7,0))</f>
        <v>WEEK 1</v>
      </c>
      <c r="N1756" s="71" t="str">
        <f>UPPER(VLOOKUP(tbl_raw_data[[#This Row],[Analyst]],settings!$A$1:$B$15,2,0))</f>
        <v>ASIF</v>
      </c>
      <c r="O1756" s="71" t="str">
        <f>TRIM(UPPER(tbl_raw_data[[#This Row],[Outcome]]))</f>
        <v>APPROVE</v>
      </c>
      <c r="P1756" s="71" t="str">
        <f>TRIM(UPPER(tbl_raw_data[[#This Row],[Queue Name]]))</f>
        <v>CONSUMER EXISTING</v>
      </c>
      <c r="Q1756" s="71" t="str">
        <f>IF(tbl_raw_data[[#This Row],[time_taken_in_min]]&lt;=settings!$D$2,"SLA_MET","SLA_NOT_MET")</f>
        <v>SLA_MET</v>
      </c>
    </row>
    <row r="1757" spans="1:17" hidden="1" x14ac:dyDescent="0.3">
      <c r="A1757" s="1" t="s">
        <v>2720</v>
      </c>
      <c r="B1757" s="36">
        <v>45145.657222222224</v>
      </c>
      <c r="C1757" s="39">
        <v>45145.660844907405</v>
      </c>
      <c r="D1757" s="8" t="s">
        <v>10</v>
      </c>
      <c r="E1757" s="8" t="s">
        <v>18</v>
      </c>
      <c r="F1757" s="8" t="s">
        <v>207</v>
      </c>
      <c r="G1757" s="8" t="s">
        <v>15</v>
      </c>
      <c r="H1757" s="84" t="str">
        <f t="shared" si="27"/>
        <v>Reason Unknown</v>
      </c>
      <c r="I1757" s="63">
        <f>(tbl_raw_data[[#This Row],[Date Actioned]])-(tbl_raw_data[[#This Row],[Date Tagged]])</f>
        <v>3.6226851807441562E-3</v>
      </c>
      <c r="J1757" s="66">
        <f>HOUR(tbl_raw_data[[#This Row],[time_taken]])*60+MINUTE(tbl_raw_data[[#This Row],[time_taken]])+SECOND(tbl_raw_data[[#This Row],[time_taken]])/60</f>
        <v>5.2166666666666668</v>
      </c>
      <c r="K1757" s="68">
        <f>DATE(YEAR(tbl_raw_data[[#This Row],[Date Actioned]]),MONTH(tbl_raw_data[[#This Row],[Date Actioned]]),DAY(tbl_raw_data[[#This Row],[Date Actioned]]))</f>
        <v>45145</v>
      </c>
      <c r="L1757" s="65" t="str">
        <f>UPPER(TEXT(tbl_raw_data[[#This Row],[updated_date]],"MMMM"))</f>
        <v>AUGUST</v>
      </c>
      <c r="M1757" s="65" t="str">
        <f>"WEEK "&amp;IF(ROUNDUP(DAY(tbl_raw_data[[#This Row],[updated_date]])/7,0)=5,4,ROUNDUP(DAY(tbl_raw_data[[#This Row],[updated_date]])/7,0))</f>
        <v>WEEK 1</v>
      </c>
      <c r="N1757" s="71" t="str">
        <f>UPPER(VLOOKUP(tbl_raw_data[[#This Row],[Analyst]],settings!$A$1:$B$15,2,0))</f>
        <v>RAJ</v>
      </c>
      <c r="O1757" s="71" t="str">
        <f>TRIM(UPPER(tbl_raw_data[[#This Row],[Outcome]]))</f>
        <v>APPROVE</v>
      </c>
      <c r="P1757" s="71" t="str">
        <f>TRIM(UPPER(tbl_raw_data[[#This Row],[Queue Name]]))</f>
        <v>CONSUMER PRE BUREAU</v>
      </c>
      <c r="Q1757" s="71" t="str">
        <f>IF(tbl_raw_data[[#This Row],[time_taken_in_min]]&lt;=settings!$D$2,"SLA_MET","SLA_NOT_MET")</f>
        <v>SLA_MET</v>
      </c>
    </row>
    <row r="1758" spans="1:17" hidden="1" x14ac:dyDescent="0.3">
      <c r="A1758" s="5" t="s">
        <v>2721</v>
      </c>
      <c r="B1758" s="34">
        <v>45145.662627314814</v>
      </c>
      <c r="C1758" s="35">
        <v>45145.671585648146</v>
      </c>
      <c r="D1758" s="2" t="s">
        <v>15</v>
      </c>
      <c r="E1758" s="3" t="s">
        <v>8</v>
      </c>
      <c r="F1758" s="2" t="s">
        <v>24</v>
      </c>
      <c r="G1758" s="4"/>
      <c r="H1758" s="84" t="str">
        <f t="shared" si="27"/>
        <v>Reason Unknown</v>
      </c>
      <c r="I1758" s="63">
        <f>(tbl_raw_data[[#This Row],[Date Actioned]])-(tbl_raw_data[[#This Row],[Date Tagged]])</f>
        <v>8.9583333319751546E-3</v>
      </c>
      <c r="J1758" s="66">
        <f>HOUR(tbl_raw_data[[#This Row],[time_taken]])*60+MINUTE(tbl_raw_data[[#This Row],[time_taken]])+SECOND(tbl_raw_data[[#This Row],[time_taken]])/60</f>
        <v>12.9</v>
      </c>
      <c r="K1758" s="68">
        <f>DATE(YEAR(tbl_raw_data[[#This Row],[Date Actioned]]),MONTH(tbl_raw_data[[#This Row],[Date Actioned]]),DAY(tbl_raw_data[[#This Row],[Date Actioned]]))</f>
        <v>45145</v>
      </c>
      <c r="L1758" s="65" t="str">
        <f>UPPER(TEXT(tbl_raw_data[[#This Row],[updated_date]],"MMMM"))</f>
        <v>AUGUST</v>
      </c>
      <c r="M1758" s="65" t="str">
        <f>"WEEK "&amp;IF(ROUNDUP(DAY(tbl_raw_data[[#This Row],[updated_date]])/7,0)=5,4,ROUNDUP(DAY(tbl_raw_data[[#This Row],[updated_date]])/7,0))</f>
        <v>WEEK 1</v>
      </c>
      <c r="N1758" s="71" t="str">
        <f>UPPER(VLOOKUP(tbl_raw_data[[#This Row],[Analyst]],settings!$A$1:$B$15,2,0))</f>
        <v>SAM</v>
      </c>
      <c r="O1758" s="71" t="str">
        <f>TRIM(UPPER(tbl_raw_data[[#This Row],[Outcome]]))</f>
        <v>APPROVE</v>
      </c>
      <c r="P1758" s="71" t="str">
        <f>TRIM(UPPER(tbl_raw_data[[#This Row],[Queue Name]]))</f>
        <v>CONSUMER POST BUREAU</v>
      </c>
      <c r="Q1758" s="71" t="str">
        <f>IF(tbl_raw_data[[#This Row],[time_taken_in_min]]&lt;=settings!$D$2,"SLA_MET","SLA_NOT_MET")</f>
        <v>SLA_MET</v>
      </c>
    </row>
    <row r="1759" spans="1:17" hidden="1" x14ac:dyDescent="0.3">
      <c r="A1759" s="7" t="s">
        <v>2722</v>
      </c>
      <c r="B1759" s="36">
        <v>45145.662766203706</v>
      </c>
      <c r="C1759" s="39">
        <v>45145.671226851853</v>
      </c>
      <c r="D1759" s="8" t="s">
        <v>10</v>
      </c>
      <c r="E1759" s="8" t="s">
        <v>11</v>
      </c>
      <c r="F1759" s="8" t="s">
        <v>25</v>
      </c>
      <c r="G1759" s="8" t="s">
        <v>15</v>
      </c>
      <c r="H1759" s="84" t="str">
        <f t="shared" si="27"/>
        <v>Reason Unknown</v>
      </c>
      <c r="I1759" s="63">
        <f>(tbl_raw_data[[#This Row],[Date Actioned]])-(tbl_raw_data[[#This Row],[Date Tagged]])</f>
        <v>8.4606481468654238E-3</v>
      </c>
      <c r="J1759" s="66">
        <f>HOUR(tbl_raw_data[[#This Row],[time_taken]])*60+MINUTE(tbl_raw_data[[#This Row],[time_taken]])+SECOND(tbl_raw_data[[#This Row],[time_taken]])/60</f>
        <v>12.183333333333334</v>
      </c>
      <c r="K1759" s="68">
        <f>DATE(YEAR(tbl_raw_data[[#This Row],[Date Actioned]]),MONTH(tbl_raw_data[[#This Row],[Date Actioned]]),DAY(tbl_raw_data[[#This Row],[Date Actioned]]))</f>
        <v>45145</v>
      </c>
      <c r="L1759" s="65" t="str">
        <f>UPPER(TEXT(tbl_raw_data[[#This Row],[updated_date]],"MMMM"))</f>
        <v>AUGUST</v>
      </c>
      <c r="M1759" s="65" t="str">
        <f>"WEEK "&amp;IF(ROUNDUP(DAY(tbl_raw_data[[#This Row],[updated_date]])/7,0)=5,4,ROUNDUP(DAY(tbl_raw_data[[#This Row],[updated_date]])/7,0))</f>
        <v>WEEK 1</v>
      </c>
      <c r="N1759" s="71" t="str">
        <f>UPPER(VLOOKUP(tbl_raw_data[[#This Row],[Analyst]],settings!$A$1:$B$15,2,0))</f>
        <v>ASIF</v>
      </c>
      <c r="O1759" s="71" t="str">
        <f>TRIM(UPPER(tbl_raw_data[[#This Row],[Outcome]]))</f>
        <v>APPROVE</v>
      </c>
      <c r="P1759" s="71" t="str">
        <f>TRIM(UPPER(tbl_raw_data[[#This Row],[Queue Name]]))</f>
        <v>CONSUMER EXISTING</v>
      </c>
      <c r="Q1759" s="71" t="str">
        <f>IF(tbl_raw_data[[#This Row],[time_taken_in_min]]&lt;=settings!$D$2,"SLA_MET","SLA_NOT_MET")</f>
        <v>SLA_MET</v>
      </c>
    </row>
    <row r="1760" spans="1:17" hidden="1" x14ac:dyDescent="0.3">
      <c r="A1760" s="1" t="s">
        <v>2723</v>
      </c>
      <c r="B1760" s="34">
        <v>45145.664583333331</v>
      </c>
      <c r="C1760" s="35">
        <v>45145.669710648152</v>
      </c>
      <c r="D1760" s="2" t="s">
        <v>10</v>
      </c>
      <c r="E1760" s="2" t="s">
        <v>18</v>
      </c>
      <c r="F1760" s="2" t="s">
        <v>206</v>
      </c>
      <c r="G1760" s="2" t="s">
        <v>15</v>
      </c>
      <c r="H1760" s="84" t="str">
        <f t="shared" si="27"/>
        <v>Reason Unknown</v>
      </c>
      <c r="I1760" s="63">
        <f>(tbl_raw_data[[#This Row],[Date Actioned]])-(tbl_raw_data[[#This Row],[Date Tagged]])</f>
        <v>5.1273148201289587E-3</v>
      </c>
      <c r="J1760" s="66">
        <f>HOUR(tbl_raw_data[[#This Row],[time_taken]])*60+MINUTE(tbl_raw_data[[#This Row],[time_taken]])+SECOND(tbl_raw_data[[#This Row],[time_taken]])/60</f>
        <v>7.3833333333333337</v>
      </c>
      <c r="K1760" s="68">
        <f>DATE(YEAR(tbl_raw_data[[#This Row],[Date Actioned]]),MONTH(tbl_raw_data[[#This Row],[Date Actioned]]),DAY(tbl_raw_data[[#This Row],[Date Actioned]]))</f>
        <v>45145</v>
      </c>
      <c r="L1760" s="65" t="str">
        <f>UPPER(TEXT(tbl_raw_data[[#This Row],[updated_date]],"MMMM"))</f>
        <v>AUGUST</v>
      </c>
      <c r="M1760" s="65" t="str">
        <f>"WEEK "&amp;IF(ROUNDUP(DAY(tbl_raw_data[[#This Row],[updated_date]])/7,0)=5,4,ROUNDUP(DAY(tbl_raw_data[[#This Row],[updated_date]])/7,0))</f>
        <v>WEEK 1</v>
      </c>
      <c r="N1760" s="71" t="str">
        <f>UPPER(VLOOKUP(tbl_raw_data[[#This Row],[Analyst]],settings!$A$1:$B$15,2,0))</f>
        <v>HARDIK</v>
      </c>
      <c r="O1760" s="71" t="str">
        <f>TRIM(UPPER(tbl_raw_data[[#This Row],[Outcome]]))</f>
        <v>APPROVE</v>
      </c>
      <c r="P1760" s="71" t="str">
        <f>TRIM(UPPER(tbl_raw_data[[#This Row],[Queue Name]]))</f>
        <v>CONSUMER PRE BUREAU</v>
      </c>
      <c r="Q1760" s="71" t="str">
        <f>IF(tbl_raw_data[[#This Row],[time_taken_in_min]]&lt;=settings!$D$2,"SLA_MET","SLA_NOT_MET")</f>
        <v>SLA_MET</v>
      </c>
    </row>
    <row r="1761" spans="1:17" hidden="1" x14ac:dyDescent="0.3">
      <c r="A1761" s="5" t="s">
        <v>2724</v>
      </c>
      <c r="B1761" s="36">
        <v>45145.667118055557</v>
      </c>
      <c r="C1761" s="39">
        <v>45145.673564814817</v>
      </c>
      <c r="D1761" s="8" t="s">
        <v>10</v>
      </c>
      <c r="E1761" s="8" t="s">
        <v>8</v>
      </c>
      <c r="F1761" s="8" t="s">
        <v>22</v>
      </c>
      <c r="G1761" s="8" t="s">
        <v>15</v>
      </c>
      <c r="H1761" s="84" t="str">
        <f t="shared" si="27"/>
        <v>Reason Unknown</v>
      </c>
      <c r="I1761" s="63">
        <f>(tbl_raw_data[[#This Row],[Date Actioned]])-(tbl_raw_data[[#This Row],[Date Tagged]])</f>
        <v>6.4467592601431534E-3</v>
      </c>
      <c r="J1761" s="66">
        <f>HOUR(tbl_raw_data[[#This Row],[time_taken]])*60+MINUTE(tbl_raw_data[[#This Row],[time_taken]])+SECOND(tbl_raw_data[[#This Row],[time_taken]])/60</f>
        <v>9.2833333333333332</v>
      </c>
      <c r="K1761" s="68">
        <f>DATE(YEAR(tbl_raw_data[[#This Row],[Date Actioned]]),MONTH(tbl_raw_data[[#This Row],[Date Actioned]]),DAY(tbl_raw_data[[#This Row],[Date Actioned]]))</f>
        <v>45145</v>
      </c>
      <c r="L1761" s="65" t="str">
        <f>UPPER(TEXT(tbl_raw_data[[#This Row],[updated_date]],"MMMM"))</f>
        <v>AUGUST</v>
      </c>
      <c r="M1761" s="65" t="str">
        <f>"WEEK "&amp;IF(ROUNDUP(DAY(tbl_raw_data[[#This Row],[updated_date]])/7,0)=5,4,ROUNDUP(DAY(tbl_raw_data[[#This Row],[updated_date]])/7,0))</f>
        <v>WEEK 1</v>
      </c>
      <c r="N1761" s="71" t="str">
        <f>UPPER(VLOOKUP(tbl_raw_data[[#This Row],[Analyst]],settings!$A$1:$B$15,2,0))</f>
        <v>ROHAN</v>
      </c>
      <c r="O1761" s="71" t="str">
        <f>TRIM(UPPER(tbl_raw_data[[#This Row],[Outcome]]))</f>
        <v>APPROVE</v>
      </c>
      <c r="P1761" s="71" t="str">
        <f>TRIM(UPPER(tbl_raw_data[[#This Row],[Queue Name]]))</f>
        <v>CONSUMER POST BUREAU</v>
      </c>
      <c r="Q1761" s="71" t="str">
        <f>IF(tbl_raw_data[[#This Row],[time_taken_in_min]]&lt;=settings!$D$2,"SLA_MET","SLA_NOT_MET")</f>
        <v>SLA_MET</v>
      </c>
    </row>
    <row r="1762" spans="1:17" hidden="1" x14ac:dyDescent="0.3">
      <c r="A1762" s="7" t="s">
        <v>2725</v>
      </c>
      <c r="B1762" s="34">
        <v>45145.667164351849</v>
      </c>
      <c r="C1762" s="35">
        <v>45145.675081018519</v>
      </c>
      <c r="D1762" s="2" t="s">
        <v>15</v>
      </c>
      <c r="E1762" s="3" t="s">
        <v>8</v>
      </c>
      <c r="F1762" s="2" t="s">
        <v>12</v>
      </c>
      <c r="G1762" s="4"/>
      <c r="H1762" s="84" t="str">
        <f t="shared" si="27"/>
        <v>Reason Unknown</v>
      </c>
      <c r="I1762" s="63">
        <f>(tbl_raw_data[[#This Row],[Date Actioned]])-(tbl_raw_data[[#This Row],[Date Tagged]])</f>
        <v>7.9166666691889986E-3</v>
      </c>
      <c r="J1762" s="66">
        <f>HOUR(tbl_raw_data[[#This Row],[time_taken]])*60+MINUTE(tbl_raw_data[[#This Row],[time_taken]])+SECOND(tbl_raw_data[[#This Row],[time_taken]])/60</f>
        <v>11.4</v>
      </c>
      <c r="K1762" s="68">
        <f>DATE(YEAR(tbl_raw_data[[#This Row],[Date Actioned]]),MONTH(tbl_raw_data[[#This Row],[Date Actioned]]),DAY(tbl_raw_data[[#This Row],[Date Actioned]]))</f>
        <v>45145</v>
      </c>
      <c r="L1762" s="65" t="str">
        <f>UPPER(TEXT(tbl_raw_data[[#This Row],[updated_date]],"MMMM"))</f>
        <v>AUGUST</v>
      </c>
      <c r="M1762" s="65" t="str">
        <f>"WEEK "&amp;IF(ROUNDUP(DAY(tbl_raw_data[[#This Row],[updated_date]])/7,0)=5,4,ROUNDUP(DAY(tbl_raw_data[[#This Row],[updated_date]])/7,0))</f>
        <v>WEEK 1</v>
      </c>
      <c r="N1762" s="71" t="str">
        <f>UPPER(VLOOKUP(tbl_raw_data[[#This Row],[Analyst]],settings!$A$1:$B$15,2,0))</f>
        <v>NITESH</v>
      </c>
      <c r="O1762" s="71" t="str">
        <f>TRIM(UPPER(tbl_raw_data[[#This Row],[Outcome]]))</f>
        <v>APPROVE</v>
      </c>
      <c r="P1762" s="71" t="str">
        <f>TRIM(UPPER(tbl_raw_data[[#This Row],[Queue Name]]))</f>
        <v>CONSUMER POST BUREAU</v>
      </c>
      <c r="Q1762" s="71" t="str">
        <f>IF(tbl_raw_data[[#This Row],[time_taken_in_min]]&lt;=settings!$D$2,"SLA_MET","SLA_NOT_MET")</f>
        <v>SLA_MET</v>
      </c>
    </row>
    <row r="1763" spans="1:17" hidden="1" x14ac:dyDescent="0.3">
      <c r="A1763" s="1" t="s">
        <v>2726</v>
      </c>
      <c r="B1763" s="36">
        <v>45145.668969907405</v>
      </c>
      <c r="C1763" s="39">
        <v>45145.6871875</v>
      </c>
      <c r="D1763" s="8" t="s">
        <v>15</v>
      </c>
      <c r="E1763" s="6" t="s">
        <v>8</v>
      </c>
      <c r="F1763" s="8" t="s">
        <v>24</v>
      </c>
      <c r="G1763" s="9"/>
      <c r="H1763" s="84" t="str">
        <f t="shared" si="27"/>
        <v>Reason Unknown</v>
      </c>
      <c r="I1763" s="63">
        <f>(tbl_raw_data[[#This Row],[Date Actioned]])-(tbl_raw_data[[#This Row],[Date Tagged]])</f>
        <v>1.8217592594737653E-2</v>
      </c>
      <c r="J1763" s="66">
        <f>HOUR(tbl_raw_data[[#This Row],[time_taken]])*60+MINUTE(tbl_raw_data[[#This Row],[time_taken]])+SECOND(tbl_raw_data[[#This Row],[time_taken]])/60</f>
        <v>26.233333333333334</v>
      </c>
      <c r="K1763" s="68">
        <f>DATE(YEAR(tbl_raw_data[[#This Row],[Date Actioned]]),MONTH(tbl_raw_data[[#This Row],[Date Actioned]]),DAY(tbl_raw_data[[#This Row],[Date Actioned]]))</f>
        <v>45145</v>
      </c>
      <c r="L1763" s="65" t="str">
        <f>UPPER(TEXT(tbl_raw_data[[#This Row],[updated_date]],"MMMM"))</f>
        <v>AUGUST</v>
      </c>
      <c r="M1763" s="65" t="str">
        <f>"WEEK "&amp;IF(ROUNDUP(DAY(tbl_raw_data[[#This Row],[updated_date]])/7,0)=5,4,ROUNDUP(DAY(tbl_raw_data[[#This Row],[updated_date]])/7,0))</f>
        <v>WEEK 1</v>
      </c>
      <c r="N1763" s="71" t="str">
        <f>UPPER(VLOOKUP(tbl_raw_data[[#This Row],[Analyst]],settings!$A$1:$B$15,2,0))</f>
        <v>SAM</v>
      </c>
      <c r="O1763" s="71" t="str">
        <f>TRIM(UPPER(tbl_raw_data[[#This Row],[Outcome]]))</f>
        <v>APPROVE</v>
      </c>
      <c r="P1763" s="71" t="str">
        <f>TRIM(UPPER(tbl_raw_data[[#This Row],[Queue Name]]))</f>
        <v>CONSUMER POST BUREAU</v>
      </c>
      <c r="Q1763" s="71" t="str">
        <f>IF(tbl_raw_data[[#This Row],[time_taken_in_min]]&lt;=settings!$D$2,"SLA_MET","SLA_NOT_MET")</f>
        <v>SLA_NOT_MET</v>
      </c>
    </row>
    <row r="1764" spans="1:17" hidden="1" x14ac:dyDescent="0.3">
      <c r="A1764" s="5" t="s">
        <v>2727</v>
      </c>
      <c r="B1764" s="34">
        <v>45145.669062499997</v>
      </c>
      <c r="C1764" s="35">
        <v>45145.675659722219</v>
      </c>
      <c r="D1764" s="2" t="s">
        <v>10</v>
      </c>
      <c r="E1764" s="2" t="s">
        <v>18</v>
      </c>
      <c r="F1764" s="2" t="s">
        <v>207</v>
      </c>
      <c r="G1764" s="2" t="s">
        <v>16</v>
      </c>
      <c r="H1764" s="84" t="str">
        <f t="shared" si="27"/>
        <v>Reason Unknown</v>
      </c>
      <c r="I1764" s="63">
        <f>(tbl_raw_data[[#This Row],[Date Actioned]])-(tbl_raw_data[[#This Row],[Date Tagged]])</f>
        <v>6.5972222218988463E-3</v>
      </c>
      <c r="J1764" s="66">
        <f>HOUR(tbl_raw_data[[#This Row],[time_taken]])*60+MINUTE(tbl_raw_data[[#This Row],[time_taken]])+SECOND(tbl_raw_data[[#This Row],[time_taken]])/60</f>
        <v>9.5</v>
      </c>
      <c r="K1764" s="68">
        <f>DATE(YEAR(tbl_raw_data[[#This Row],[Date Actioned]]),MONTH(tbl_raw_data[[#This Row],[Date Actioned]]),DAY(tbl_raw_data[[#This Row],[Date Actioned]]))</f>
        <v>45145</v>
      </c>
      <c r="L1764" s="65" t="str">
        <f>UPPER(TEXT(tbl_raw_data[[#This Row],[updated_date]],"MMMM"))</f>
        <v>AUGUST</v>
      </c>
      <c r="M1764" s="65" t="str">
        <f>"WEEK "&amp;IF(ROUNDUP(DAY(tbl_raw_data[[#This Row],[updated_date]])/7,0)=5,4,ROUNDUP(DAY(tbl_raw_data[[#This Row],[updated_date]])/7,0))</f>
        <v>WEEK 1</v>
      </c>
      <c r="N1764" s="71" t="str">
        <f>UPPER(VLOOKUP(tbl_raw_data[[#This Row],[Analyst]],settings!$A$1:$B$15,2,0))</f>
        <v>RAJ</v>
      </c>
      <c r="O1764" s="71" t="str">
        <f>TRIM(UPPER(tbl_raw_data[[#This Row],[Outcome]]))</f>
        <v>APPROVE</v>
      </c>
      <c r="P1764" s="71" t="str">
        <f>TRIM(UPPER(tbl_raw_data[[#This Row],[Queue Name]]))</f>
        <v>CONSUMER PRE BUREAU</v>
      </c>
      <c r="Q1764" s="71" t="str">
        <f>IF(tbl_raw_data[[#This Row],[time_taken_in_min]]&lt;=settings!$D$2,"SLA_MET","SLA_NOT_MET")</f>
        <v>SLA_MET</v>
      </c>
    </row>
    <row r="1765" spans="1:17" hidden="1" x14ac:dyDescent="0.3">
      <c r="A1765" s="7" t="s">
        <v>2728</v>
      </c>
      <c r="B1765" s="36">
        <v>45145.681793981479</v>
      </c>
      <c r="C1765" s="39">
        <v>45145.686909722222</v>
      </c>
      <c r="D1765" s="8" t="s">
        <v>10</v>
      </c>
      <c r="E1765" s="8" t="s">
        <v>11</v>
      </c>
      <c r="F1765" s="8" t="s">
        <v>25</v>
      </c>
      <c r="G1765" s="8" t="s">
        <v>26</v>
      </c>
      <c r="H1765" s="84" t="str">
        <f t="shared" si="27"/>
        <v>Reason Unknown</v>
      </c>
      <c r="I1765" s="63">
        <f>(tbl_raw_data[[#This Row],[Date Actioned]])-(tbl_raw_data[[#This Row],[Date Tagged]])</f>
        <v>5.1157407433493063E-3</v>
      </c>
      <c r="J1765" s="66">
        <f>HOUR(tbl_raw_data[[#This Row],[time_taken]])*60+MINUTE(tbl_raw_data[[#This Row],[time_taken]])+SECOND(tbl_raw_data[[#This Row],[time_taken]])/60</f>
        <v>7.3666666666666663</v>
      </c>
      <c r="K1765" s="68">
        <f>DATE(YEAR(tbl_raw_data[[#This Row],[Date Actioned]]),MONTH(tbl_raw_data[[#This Row],[Date Actioned]]),DAY(tbl_raw_data[[#This Row],[Date Actioned]]))</f>
        <v>45145</v>
      </c>
      <c r="L1765" s="65" t="str">
        <f>UPPER(TEXT(tbl_raw_data[[#This Row],[updated_date]],"MMMM"))</f>
        <v>AUGUST</v>
      </c>
      <c r="M1765" s="65" t="str">
        <f>"WEEK "&amp;IF(ROUNDUP(DAY(tbl_raw_data[[#This Row],[updated_date]])/7,0)=5,4,ROUNDUP(DAY(tbl_raw_data[[#This Row],[updated_date]])/7,0))</f>
        <v>WEEK 1</v>
      </c>
      <c r="N1765" s="71" t="str">
        <f>UPPER(VLOOKUP(tbl_raw_data[[#This Row],[Analyst]],settings!$A$1:$B$15,2,0))</f>
        <v>ASIF</v>
      </c>
      <c r="O1765" s="71" t="str">
        <f>TRIM(UPPER(tbl_raw_data[[#This Row],[Outcome]]))</f>
        <v>APPROVE</v>
      </c>
      <c r="P1765" s="71" t="str">
        <f>TRIM(UPPER(tbl_raw_data[[#This Row],[Queue Name]]))</f>
        <v>CONSUMER EXISTING</v>
      </c>
      <c r="Q1765" s="71" t="str">
        <f>IF(tbl_raw_data[[#This Row],[time_taken_in_min]]&lt;=settings!$D$2,"SLA_MET","SLA_NOT_MET")</f>
        <v>SLA_MET</v>
      </c>
    </row>
    <row r="1766" spans="1:17" hidden="1" x14ac:dyDescent="0.3">
      <c r="A1766" s="1" t="s">
        <v>2729</v>
      </c>
      <c r="B1766" s="34">
        <v>45145.683611111112</v>
      </c>
      <c r="C1766" s="35">
        <v>45145.691782407404</v>
      </c>
      <c r="D1766" s="2" t="s">
        <v>10</v>
      </c>
      <c r="E1766" s="2" t="s">
        <v>8</v>
      </c>
      <c r="F1766" s="2" t="s">
        <v>207</v>
      </c>
      <c r="G1766" s="2" t="s">
        <v>23</v>
      </c>
      <c r="H1766" s="84" t="str">
        <f t="shared" si="27"/>
        <v>Reason Unknown</v>
      </c>
      <c r="I1766" s="63">
        <f>(tbl_raw_data[[#This Row],[Date Actioned]])-(tbl_raw_data[[#This Row],[Date Tagged]])</f>
        <v>8.1712962928577326E-3</v>
      </c>
      <c r="J1766" s="66">
        <f>HOUR(tbl_raw_data[[#This Row],[time_taken]])*60+MINUTE(tbl_raw_data[[#This Row],[time_taken]])+SECOND(tbl_raw_data[[#This Row],[time_taken]])/60</f>
        <v>11.766666666666667</v>
      </c>
      <c r="K1766" s="68">
        <f>DATE(YEAR(tbl_raw_data[[#This Row],[Date Actioned]]),MONTH(tbl_raw_data[[#This Row],[Date Actioned]]),DAY(tbl_raw_data[[#This Row],[Date Actioned]]))</f>
        <v>45145</v>
      </c>
      <c r="L1766" s="65" t="str">
        <f>UPPER(TEXT(tbl_raw_data[[#This Row],[updated_date]],"MMMM"))</f>
        <v>AUGUST</v>
      </c>
      <c r="M1766" s="65" t="str">
        <f>"WEEK "&amp;IF(ROUNDUP(DAY(tbl_raw_data[[#This Row],[updated_date]])/7,0)=5,4,ROUNDUP(DAY(tbl_raw_data[[#This Row],[updated_date]])/7,0))</f>
        <v>WEEK 1</v>
      </c>
      <c r="N1766" s="71" t="str">
        <f>UPPER(VLOOKUP(tbl_raw_data[[#This Row],[Analyst]],settings!$A$1:$B$15,2,0))</f>
        <v>RAJ</v>
      </c>
      <c r="O1766" s="71" t="str">
        <f>TRIM(UPPER(tbl_raw_data[[#This Row],[Outcome]]))</f>
        <v>APPROVE</v>
      </c>
      <c r="P1766" s="71" t="str">
        <f>TRIM(UPPER(tbl_raw_data[[#This Row],[Queue Name]]))</f>
        <v>CONSUMER POST BUREAU</v>
      </c>
      <c r="Q1766" s="71" t="str">
        <f>IF(tbl_raw_data[[#This Row],[time_taken_in_min]]&lt;=settings!$D$2,"SLA_MET","SLA_NOT_MET")</f>
        <v>SLA_MET</v>
      </c>
    </row>
    <row r="1767" spans="1:17" hidden="1" x14ac:dyDescent="0.3">
      <c r="A1767" s="5" t="s">
        <v>2730</v>
      </c>
      <c r="B1767" s="36">
        <v>45145.68408564815</v>
      </c>
      <c r="C1767" s="39">
        <v>45145.691087962965</v>
      </c>
      <c r="D1767" s="8" t="s">
        <v>10</v>
      </c>
      <c r="E1767" s="8" t="s">
        <v>8</v>
      </c>
      <c r="F1767" s="8" t="s">
        <v>206</v>
      </c>
      <c r="G1767" s="8" t="s">
        <v>15</v>
      </c>
      <c r="H1767" s="84" t="str">
        <f t="shared" si="27"/>
        <v>Reason Unknown</v>
      </c>
      <c r="I1767" s="63">
        <f>(tbl_raw_data[[#This Row],[Date Actioned]])-(tbl_raw_data[[#This Row],[Date Tagged]])</f>
        <v>7.0023148145992309E-3</v>
      </c>
      <c r="J1767" s="66">
        <f>HOUR(tbl_raw_data[[#This Row],[time_taken]])*60+MINUTE(tbl_raw_data[[#This Row],[time_taken]])+SECOND(tbl_raw_data[[#This Row],[time_taken]])/60</f>
        <v>10.083333333333334</v>
      </c>
      <c r="K1767" s="68">
        <f>DATE(YEAR(tbl_raw_data[[#This Row],[Date Actioned]]),MONTH(tbl_raw_data[[#This Row],[Date Actioned]]),DAY(tbl_raw_data[[#This Row],[Date Actioned]]))</f>
        <v>45145</v>
      </c>
      <c r="L1767" s="65" t="str">
        <f>UPPER(TEXT(tbl_raw_data[[#This Row],[updated_date]],"MMMM"))</f>
        <v>AUGUST</v>
      </c>
      <c r="M1767" s="65" t="str">
        <f>"WEEK "&amp;IF(ROUNDUP(DAY(tbl_raw_data[[#This Row],[updated_date]])/7,0)=5,4,ROUNDUP(DAY(tbl_raw_data[[#This Row],[updated_date]])/7,0))</f>
        <v>WEEK 1</v>
      </c>
      <c r="N1767" s="71" t="str">
        <f>UPPER(VLOOKUP(tbl_raw_data[[#This Row],[Analyst]],settings!$A$1:$B$15,2,0))</f>
        <v>HARDIK</v>
      </c>
      <c r="O1767" s="71" t="str">
        <f>TRIM(UPPER(tbl_raw_data[[#This Row],[Outcome]]))</f>
        <v>APPROVE</v>
      </c>
      <c r="P1767" s="71" t="str">
        <f>TRIM(UPPER(tbl_raw_data[[#This Row],[Queue Name]]))</f>
        <v>CONSUMER POST BUREAU</v>
      </c>
      <c r="Q1767" s="71" t="str">
        <f>IF(tbl_raw_data[[#This Row],[time_taken_in_min]]&lt;=settings!$D$2,"SLA_MET","SLA_NOT_MET")</f>
        <v>SLA_MET</v>
      </c>
    </row>
    <row r="1768" spans="1:17" hidden="1" x14ac:dyDescent="0.3">
      <c r="A1768" s="7" t="s">
        <v>2731</v>
      </c>
      <c r="B1768" s="34">
        <v>45145.688379629632</v>
      </c>
      <c r="C1768" s="35">
        <v>45145.695381944446</v>
      </c>
      <c r="D1768" s="2" t="s">
        <v>10</v>
      </c>
      <c r="E1768" s="2" t="s">
        <v>18</v>
      </c>
      <c r="F1768" s="2" t="s">
        <v>25</v>
      </c>
      <c r="G1768" s="2" t="s">
        <v>23</v>
      </c>
      <c r="H1768" s="84" t="str">
        <f t="shared" si="27"/>
        <v>Reason Unknown</v>
      </c>
      <c r="I1768" s="63">
        <f>(tbl_raw_data[[#This Row],[Date Actioned]])-(tbl_raw_data[[#This Row],[Date Tagged]])</f>
        <v>7.0023148145992309E-3</v>
      </c>
      <c r="J1768" s="66">
        <f>HOUR(tbl_raw_data[[#This Row],[time_taken]])*60+MINUTE(tbl_raw_data[[#This Row],[time_taken]])+SECOND(tbl_raw_data[[#This Row],[time_taken]])/60</f>
        <v>10.083333333333334</v>
      </c>
      <c r="K1768" s="68">
        <f>DATE(YEAR(tbl_raw_data[[#This Row],[Date Actioned]]),MONTH(tbl_raw_data[[#This Row],[Date Actioned]]),DAY(tbl_raw_data[[#This Row],[Date Actioned]]))</f>
        <v>45145</v>
      </c>
      <c r="L1768" s="65" t="str">
        <f>UPPER(TEXT(tbl_raw_data[[#This Row],[updated_date]],"MMMM"))</f>
        <v>AUGUST</v>
      </c>
      <c r="M1768" s="65" t="str">
        <f>"WEEK "&amp;IF(ROUNDUP(DAY(tbl_raw_data[[#This Row],[updated_date]])/7,0)=5,4,ROUNDUP(DAY(tbl_raw_data[[#This Row],[updated_date]])/7,0))</f>
        <v>WEEK 1</v>
      </c>
      <c r="N1768" s="71" t="str">
        <f>UPPER(VLOOKUP(tbl_raw_data[[#This Row],[Analyst]],settings!$A$1:$B$15,2,0))</f>
        <v>ASIF</v>
      </c>
      <c r="O1768" s="71" t="str">
        <f>TRIM(UPPER(tbl_raw_data[[#This Row],[Outcome]]))</f>
        <v>APPROVE</v>
      </c>
      <c r="P1768" s="71" t="str">
        <f>TRIM(UPPER(tbl_raw_data[[#This Row],[Queue Name]]))</f>
        <v>CONSUMER PRE BUREAU</v>
      </c>
      <c r="Q1768" s="71" t="str">
        <f>IF(tbl_raw_data[[#This Row],[time_taken_in_min]]&lt;=settings!$D$2,"SLA_MET","SLA_NOT_MET")</f>
        <v>SLA_MET</v>
      </c>
    </row>
    <row r="1769" spans="1:17" hidden="1" x14ac:dyDescent="0.3">
      <c r="A1769" s="1" t="s">
        <v>2732</v>
      </c>
      <c r="B1769" s="36">
        <v>45145.688854166663</v>
      </c>
      <c r="C1769" s="39">
        <v>45145.699143518519</v>
      </c>
      <c r="D1769" s="8" t="s">
        <v>15</v>
      </c>
      <c r="E1769" s="6" t="s">
        <v>8</v>
      </c>
      <c r="F1769" s="8" t="s">
        <v>12</v>
      </c>
      <c r="G1769" s="9"/>
      <c r="H1769" s="84" t="str">
        <f t="shared" si="27"/>
        <v>Reason Unknown</v>
      </c>
      <c r="I1769" s="63">
        <f>(tbl_raw_data[[#This Row],[Date Actioned]])-(tbl_raw_data[[#This Row],[Date Tagged]])</f>
        <v>1.0289351856044959E-2</v>
      </c>
      <c r="J1769" s="66">
        <f>HOUR(tbl_raw_data[[#This Row],[time_taken]])*60+MINUTE(tbl_raw_data[[#This Row],[time_taken]])+SECOND(tbl_raw_data[[#This Row],[time_taken]])/60</f>
        <v>14.816666666666666</v>
      </c>
      <c r="K1769" s="68">
        <f>DATE(YEAR(tbl_raw_data[[#This Row],[Date Actioned]]),MONTH(tbl_raw_data[[#This Row],[Date Actioned]]),DAY(tbl_raw_data[[#This Row],[Date Actioned]]))</f>
        <v>45145</v>
      </c>
      <c r="L1769" s="65" t="str">
        <f>UPPER(TEXT(tbl_raw_data[[#This Row],[updated_date]],"MMMM"))</f>
        <v>AUGUST</v>
      </c>
      <c r="M1769" s="65" t="str">
        <f>"WEEK "&amp;IF(ROUNDUP(DAY(tbl_raw_data[[#This Row],[updated_date]])/7,0)=5,4,ROUNDUP(DAY(tbl_raw_data[[#This Row],[updated_date]])/7,0))</f>
        <v>WEEK 1</v>
      </c>
      <c r="N1769" s="71" t="str">
        <f>UPPER(VLOOKUP(tbl_raw_data[[#This Row],[Analyst]],settings!$A$1:$B$15,2,0))</f>
        <v>NITESH</v>
      </c>
      <c r="O1769" s="71" t="str">
        <f>TRIM(UPPER(tbl_raw_data[[#This Row],[Outcome]]))</f>
        <v>APPROVE</v>
      </c>
      <c r="P1769" s="71" t="str">
        <f>TRIM(UPPER(tbl_raw_data[[#This Row],[Queue Name]]))</f>
        <v>CONSUMER POST BUREAU</v>
      </c>
      <c r="Q1769" s="71" t="str">
        <f>IF(tbl_raw_data[[#This Row],[time_taken_in_min]]&lt;=settings!$D$2,"SLA_MET","SLA_NOT_MET")</f>
        <v>SLA_MET</v>
      </c>
    </row>
    <row r="1770" spans="1:17" hidden="1" x14ac:dyDescent="0.3">
      <c r="A1770" s="5" t="s">
        <v>2733</v>
      </c>
      <c r="B1770" s="34">
        <v>45145.689293981479</v>
      </c>
      <c r="C1770" s="35">
        <v>45145.701388888891</v>
      </c>
      <c r="D1770" s="2" t="s">
        <v>15</v>
      </c>
      <c r="E1770" s="3" t="s">
        <v>8</v>
      </c>
      <c r="F1770" s="2" t="s">
        <v>25</v>
      </c>
      <c r="G1770" s="4"/>
      <c r="H1770" s="84" t="str">
        <f t="shared" si="27"/>
        <v>Reason Unknown</v>
      </c>
      <c r="I1770" s="63">
        <f>(tbl_raw_data[[#This Row],[Date Actioned]])-(tbl_raw_data[[#This Row],[Date Tagged]])</f>
        <v>1.209490741166519E-2</v>
      </c>
      <c r="J1770" s="66">
        <f>HOUR(tbl_raw_data[[#This Row],[time_taken]])*60+MINUTE(tbl_raw_data[[#This Row],[time_taken]])+SECOND(tbl_raw_data[[#This Row],[time_taken]])/60</f>
        <v>17.416666666666668</v>
      </c>
      <c r="K1770" s="68">
        <f>DATE(YEAR(tbl_raw_data[[#This Row],[Date Actioned]]),MONTH(tbl_raw_data[[#This Row],[Date Actioned]]),DAY(tbl_raw_data[[#This Row],[Date Actioned]]))</f>
        <v>45145</v>
      </c>
      <c r="L1770" s="65" t="str">
        <f>UPPER(TEXT(tbl_raw_data[[#This Row],[updated_date]],"MMMM"))</f>
        <v>AUGUST</v>
      </c>
      <c r="M1770" s="65" t="str">
        <f>"WEEK "&amp;IF(ROUNDUP(DAY(tbl_raw_data[[#This Row],[updated_date]])/7,0)=5,4,ROUNDUP(DAY(tbl_raw_data[[#This Row],[updated_date]])/7,0))</f>
        <v>WEEK 1</v>
      </c>
      <c r="N1770" s="71" t="str">
        <f>UPPER(VLOOKUP(tbl_raw_data[[#This Row],[Analyst]],settings!$A$1:$B$15,2,0))</f>
        <v>ASIF</v>
      </c>
      <c r="O1770" s="71" t="str">
        <f>TRIM(UPPER(tbl_raw_data[[#This Row],[Outcome]]))</f>
        <v>APPROVE</v>
      </c>
      <c r="P1770" s="71" t="str">
        <f>TRIM(UPPER(tbl_raw_data[[#This Row],[Queue Name]]))</f>
        <v>CONSUMER POST BUREAU</v>
      </c>
      <c r="Q1770" s="71" t="str">
        <f>IF(tbl_raw_data[[#This Row],[time_taken_in_min]]&lt;=settings!$D$2,"SLA_MET","SLA_NOT_MET")</f>
        <v>SLA_MET</v>
      </c>
    </row>
    <row r="1771" spans="1:17" hidden="1" x14ac:dyDescent="0.3">
      <c r="A1771" s="7" t="s">
        <v>2734</v>
      </c>
      <c r="B1771" s="36">
        <v>45145.695370370369</v>
      </c>
      <c r="C1771" s="39">
        <v>45145.713206018518</v>
      </c>
      <c r="D1771" s="8" t="s">
        <v>15</v>
      </c>
      <c r="E1771" s="6" t="s">
        <v>8</v>
      </c>
      <c r="F1771" s="8" t="s">
        <v>12</v>
      </c>
      <c r="G1771" s="9"/>
      <c r="H1771" s="84" t="str">
        <f t="shared" si="27"/>
        <v>Reason Unknown</v>
      </c>
      <c r="I1771" s="63">
        <f>(tbl_raw_data[[#This Row],[Date Actioned]])-(tbl_raw_data[[#This Row],[Date Tagged]])</f>
        <v>1.7835648148320615E-2</v>
      </c>
      <c r="J1771" s="66">
        <f>HOUR(tbl_raw_data[[#This Row],[time_taken]])*60+MINUTE(tbl_raw_data[[#This Row],[time_taken]])+SECOND(tbl_raw_data[[#This Row],[time_taken]])/60</f>
        <v>25.683333333333334</v>
      </c>
      <c r="K1771" s="68">
        <f>DATE(YEAR(tbl_raw_data[[#This Row],[Date Actioned]]),MONTH(tbl_raw_data[[#This Row],[Date Actioned]]),DAY(tbl_raw_data[[#This Row],[Date Actioned]]))</f>
        <v>45145</v>
      </c>
      <c r="L1771" s="65" t="str">
        <f>UPPER(TEXT(tbl_raw_data[[#This Row],[updated_date]],"MMMM"))</f>
        <v>AUGUST</v>
      </c>
      <c r="M1771" s="65" t="str">
        <f>"WEEK "&amp;IF(ROUNDUP(DAY(tbl_raw_data[[#This Row],[updated_date]])/7,0)=5,4,ROUNDUP(DAY(tbl_raw_data[[#This Row],[updated_date]])/7,0))</f>
        <v>WEEK 1</v>
      </c>
      <c r="N1771" s="71" t="str">
        <f>UPPER(VLOOKUP(tbl_raw_data[[#This Row],[Analyst]],settings!$A$1:$B$15,2,0))</f>
        <v>NITESH</v>
      </c>
      <c r="O1771" s="71" t="str">
        <f>TRIM(UPPER(tbl_raw_data[[#This Row],[Outcome]]))</f>
        <v>APPROVE</v>
      </c>
      <c r="P1771" s="71" t="str">
        <f>TRIM(UPPER(tbl_raw_data[[#This Row],[Queue Name]]))</f>
        <v>CONSUMER POST BUREAU</v>
      </c>
      <c r="Q1771" s="71" t="str">
        <f>IF(tbl_raw_data[[#This Row],[time_taken_in_min]]&lt;=settings!$D$2,"SLA_MET","SLA_NOT_MET")</f>
        <v>SLA_NOT_MET</v>
      </c>
    </row>
    <row r="1772" spans="1:17" hidden="1" x14ac:dyDescent="0.3">
      <c r="A1772" s="1" t="s">
        <v>2735</v>
      </c>
      <c r="B1772" s="34">
        <v>45145.698009259257</v>
      </c>
      <c r="C1772" s="35">
        <v>45145.704143518517</v>
      </c>
      <c r="D1772" s="2" t="s">
        <v>10</v>
      </c>
      <c r="E1772" s="2" t="s">
        <v>18</v>
      </c>
      <c r="F1772" s="2" t="s">
        <v>206</v>
      </c>
      <c r="G1772" s="2" t="s">
        <v>15</v>
      </c>
      <c r="H1772" s="84" t="str">
        <f t="shared" si="27"/>
        <v>Reason Unknown</v>
      </c>
      <c r="I1772" s="63">
        <f>(tbl_raw_data[[#This Row],[Date Actioned]])-(tbl_raw_data[[#This Row],[Date Tagged]])</f>
        <v>6.1342592598521151E-3</v>
      </c>
      <c r="J1772" s="66">
        <f>HOUR(tbl_raw_data[[#This Row],[time_taken]])*60+MINUTE(tbl_raw_data[[#This Row],[time_taken]])+SECOND(tbl_raw_data[[#This Row],[time_taken]])/60</f>
        <v>8.8333333333333339</v>
      </c>
      <c r="K1772" s="68">
        <f>DATE(YEAR(tbl_raw_data[[#This Row],[Date Actioned]]),MONTH(tbl_raw_data[[#This Row],[Date Actioned]]),DAY(tbl_raw_data[[#This Row],[Date Actioned]]))</f>
        <v>45145</v>
      </c>
      <c r="L1772" s="65" t="str">
        <f>UPPER(TEXT(tbl_raw_data[[#This Row],[updated_date]],"MMMM"))</f>
        <v>AUGUST</v>
      </c>
      <c r="M1772" s="65" t="str">
        <f>"WEEK "&amp;IF(ROUNDUP(DAY(tbl_raw_data[[#This Row],[updated_date]])/7,0)=5,4,ROUNDUP(DAY(tbl_raw_data[[#This Row],[updated_date]])/7,0))</f>
        <v>WEEK 1</v>
      </c>
      <c r="N1772" s="71" t="str">
        <f>UPPER(VLOOKUP(tbl_raw_data[[#This Row],[Analyst]],settings!$A$1:$B$15,2,0))</f>
        <v>HARDIK</v>
      </c>
      <c r="O1772" s="71" t="str">
        <f>TRIM(UPPER(tbl_raw_data[[#This Row],[Outcome]]))</f>
        <v>APPROVE</v>
      </c>
      <c r="P1772" s="71" t="str">
        <f>TRIM(UPPER(tbl_raw_data[[#This Row],[Queue Name]]))</f>
        <v>CONSUMER PRE BUREAU</v>
      </c>
      <c r="Q1772" s="71" t="str">
        <f>IF(tbl_raw_data[[#This Row],[time_taken_in_min]]&lt;=settings!$D$2,"SLA_MET","SLA_NOT_MET")</f>
        <v>SLA_MET</v>
      </c>
    </row>
    <row r="1773" spans="1:17" hidden="1" x14ac:dyDescent="0.3">
      <c r="A1773" s="5" t="s">
        <v>2736</v>
      </c>
      <c r="B1773" s="36">
        <v>45145.704502314817</v>
      </c>
      <c r="C1773" s="39">
        <v>45145.707569444443</v>
      </c>
      <c r="D1773" s="8" t="s">
        <v>10</v>
      </c>
      <c r="E1773" s="8" t="s">
        <v>11</v>
      </c>
      <c r="F1773" s="8" t="s">
        <v>206</v>
      </c>
      <c r="G1773" s="8" t="s">
        <v>15</v>
      </c>
      <c r="H1773" s="84" t="str">
        <f t="shared" si="27"/>
        <v>Reason Unknown</v>
      </c>
      <c r="I1773" s="63">
        <f>(tbl_raw_data[[#This Row],[Date Actioned]])-(tbl_raw_data[[#This Row],[Date Tagged]])</f>
        <v>3.0671296262880787E-3</v>
      </c>
      <c r="J1773" s="66">
        <f>HOUR(tbl_raw_data[[#This Row],[time_taken]])*60+MINUTE(tbl_raw_data[[#This Row],[time_taken]])+SECOND(tbl_raw_data[[#This Row],[time_taken]])/60</f>
        <v>4.416666666666667</v>
      </c>
      <c r="K1773" s="68">
        <f>DATE(YEAR(tbl_raw_data[[#This Row],[Date Actioned]]),MONTH(tbl_raw_data[[#This Row],[Date Actioned]]),DAY(tbl_raw_data[[#This Row],[Date Actioned]]))</f>
        <v>45145</v>
      </c>
      <c r="L1773" s="65" t="str">
        <f>UPPER(TEXT(tbl_raw_data[[#This Row],[updated_date]],"MMMM"))</f>
        <v>AUGUST</v>
      </c>
      <c r="M1773" s="65" t="str">
        <f>"WEEK "&amp;IF(ROUNDUP(DAY(tbl_raw_data[[#This Row],[updated_date]])/7,0)=5,4,ROUNDUP(DAY(tbl_raw_data[[#This Row],[updated_date]])/7,0))</f>
        <v>WEEK 1</v>
      </c>
      <c r="N1773" s="71" t="str">
        <f>UPPER(VLOOKUP(tbl_raw_data[[#This Row],[Analyst]],settings!$A$1:$B$15,2,0))</f>
        <v>HARDIK</v>
      </c>
      <c r="O1773" s="71" t="str">
        <f>TRIM(UPPER(tbl_raw_data[[#This Row],[Outcome]]))</f>
        <v>APPROVE</v>
      </c>
      <c r="P1773" s="71" t="str">
        <f>TRIM(UPPER(tbl_raw_data[[#This Row],[Queue Name]]))</f>
        <v>CONSUMER EXISTING</v>
      </c>
      <c r="Q1773" s="71" t="str">
        <f>IF(tbl_raw_data[[#This Row],[time_taken_in_min]]&lt;=settings!$D$2,"SLA_MET","SLA_NOT_MET")</f>
        <v>SLA_MET</v>
      </c>
    </row>
    <row r="1774" spans="1:17" hidden="1" x14ac:dyDescent="0.3">
      <c r="A1774" s="7" t="s">
        <v>2737</v>
      </c>
      <c r="B1774" s="34">
        <v>45145.715254629627</v>
      </c>
      <c r="C1774" s="35">
        <v>45145.723263888889</v>
      </c>
      <c r="D1774" s="2" t="s">
        <v>10</v>
      </c>
      <c r="E1774" s="2" t="s">
        <v>8</v>
      </c>
      <c r="F1774" s="2" t="s">
        <v>25</v>
      </c>
      <c r="G1774" s="2" t="s">
        <v>23</v>
      </c>
      <c r="H1774" s="84" t="str">
        <f t="shared" si="27"/>
        <v>Reason Unknown</v>
      </c>
      <c r="I1774" s="63">
        <f>(tbl_raw_data[[#This Row],[Date Actioned]])-(tbl_raw_data[[#This Row],[Date Tagged]])</f>
        <v>8.0092592615983449E-3</v>
      </c>
      <c r="J1774" s="66">
        <f>HOUR(tbl_raw_data[[#This Row],[time_taken]])*60+MINUTE(tbl_raw_data[[#This Row],[time_taken]])+SECOND(tbl_raw_data[[#This Row],[time_taken]])/60</f>
        <v>11.533333333333333</v>
      </c>
      <c r="K1774" s="68">
        <f>DATE(YEAR(tbl_raw_data[[#This Row],[Date Actioned]]),MONTH(tbl_raw_data[[#This Row],[Date Actioned]]),DAY(tbl_raw_data[[#This Row],[Date Actioned]]))</f>
        <v>45145</v>
      </c>
      <c r="L1774" s="65" t="str">
        <f>UPPER(TEXT(tbl_raw_data[[#This Row],[updated_date]],"MMMM"))</f>
        <v>AUGUST</v>
      </c>
      <c r="M1774" s="65" t="str">
        <f>"WEEK "&amp;IF(ROUNDUP(DAY(tbl_raw_data[[#This Row],[updated_date]])/7,0)=5,4,ROUNDUP(DAY(tbl_raw_data[[#This Row],[updated_date]])/7,0))</f>
        <v>WEEK 1</v>
      </c>
      <c r="N1774" s="71" t="str">
        <f>UPPER(VLOOKUP(tbl_raw_data[[#This Row],[Analyst]],settings!$A$1:$B$15,2,0))</f>
        <v>ASIF</v>
      </c>
      <c r="O1774" s="71" t="str">
        <f>TRIM(UPPER(tbl_raw_data[[#This Row],[Outcome]]))</f>
        <v>APPROVE</v>
      </c>
      <c r="P1774" s="71" t="str">
        <f>TRIM(UPPER(tbl_raw_data[[#This Row],[Queue Name]]))</f>
        <v>CONSUMER POST BUREAU</v>
      </c>
      <c r="Q1774" s="71" t="str">
        <f>IF(tbl_raw_data[[#This Row],[time_taken_in_min]]&lt;=settings!$D$2,"SLA_MET","SLA_NOT_MET")</f>
        <v>SLA_MET</v>
      </c>
    </row>
    <row r="1775" spans="1:17" hidden="1" x14ac:dyDescent="0.3">
      <c r="A1775" s="1" t="s">
        <v>2738</v>
      </c>
      <c r="B1775" s="36">
        <v>45145.720949074072</v>
      </c>
      <c r="C1775" s="39">
        <v>45145.724756944444</v>
      </c>
      <c r="D1775" s="8" t="s">
        <v>10</v>
      </c>
      <c r="E1775" s="8" t="s">
        <v>11</v>
      </c>
      <c r="F1775" s="8" t="s">
        <v>207</v>
      </c>
      <c r="G1775" s="8" t="s">
        <v>15</v>
      </c>
      <c r="H1775" s="84" t="str">
        <f t="shared" si="27"/>
        <v>Reason Unknown</v>
      </c>
      <c r="I1775" s="63">
        <f>(tbl_raw_data[[#This Row],[Date Actioned]])-(tbl_raw_data[[#This Row],[Date Tagged]])</f>
        <v>3.8078703728388064E-3</v>
      </c>
      <c r="J1775" s="66">
        <f>HOUR(tbl_raw_data[[#This Row],[time_taken]])*60+MINUTE(tbl_raw_data[[#This Row],[time_taken]])+SECOND(tbl_raw_data[[#This Row],[time_taken]])/60</f>
        <v>5.4833333333333334</v>
      </c>
      <c r="K1775" s="68">
        <f>DATE(YEAR(tbl_raw_data[[#This Row],[Date Actioned]]),MONTH(tbl_raw_data[[#This Row],[Date Actioned]]),DAY(tbl_raw_data[[#This Row],[Date Actioned]]))</f>
        <v>45145</v>
      </c>
      <c r="L1775" s="65" t="str">
        <f>UPPER(TEXT(tbl_raw_data[[#This Row],[updated_date]],"MMMM"))</f>
        <v>AUGUST</v>
      </c>
      <c r="M1775" s="65" t="str">
        <f>"WEEK "&amp;IF(ROUNDUP(DAY(tbl_raw_data[[#This Row],[updated_date]])/7,0)=5,4,ROUNDUP(DAY(tbl_raw_data[[#This Row],[updated_date]])/7,0))</f>
        <v>WEEK 1</v>
      </c>
      <c r="N1775" s="71" t="str">
        <f>UPPER(VLOOKUP(tbl_raw_data[[#This Row],[Analyst]],settings!$A$1:$B$15,2,0))</f>
        <v>RAJ</v>
      </c>
      <c r="O1775" s="71" t="str">
        <f>TRIM(UPPER(tbl_raw_data[[#This Row],[Outcome]]))</f>
        <v>APPROVE</v>
      </c>
      <c r="P1775" s="71" t="str">
        <f>TRIM(UPPER(tbl_raw_data[[#This Row],[Queue Name]]))</f>
        <v>CONSUMER EXISTING</v>
      </c>
      <c r="Q1775" s="71" t="str">
        <f>IF(tbl_raw_data[[#This Row],[time_taken_in_min]]&lt;=settings!$D$2,"SLA_MET","SLA_NOT_MET")</f>
        <v>SLA_MET</v>
      </c>
    </row>
    <row r="1776" spans="1:17" hidden="1" x14ac:dyDescent="0.3">
      <c r="A1776" s="5" t="s">
        <v>2739</v>
      </c>
      <c r="B1776" s="34">
        <v>45145.721574074072</v>
      </c>
      <c r="C1776" s="35">
        <v>45145.727523148147</v>
      </c>
      <c r="D1776" s="2" t="s">
        <v>10</v>
      </c>
      <c r="E1776" s="2" t="s">
        <v>8</v>
      </c>
      <c r="F1776" s="2" t="s">
        <v>25</v>
      </c>
      <c r="G1776" s="2" t="s">
        <v>23</v>
      </c>
      <c r="H1776" s="84" t="str">
        <f t="shared" si="27"/>
        <v>Reason Unknown</v>
      </c>
      <c r="I1776" s="63">
        <f>(tbl_raw_data[[#This Row],[Date Actioned]])-(tbl_raw_data[[#This Row],[Date Tagged]])</f>
        <v>5.9490740750334226E-3</v>
      </c>
      <c r="J1776" s="66">
        <f>HOUR(tbl_raw_data[[#This Row],[time_taken]])*60+MINUTE(tbl_raw_data[[#This Row],[time_taken]])+SECOND(tbl_raw_data[[#This Row],[time_taken]])/60</f>
        <v>8.5666666666666664</v>
      </c>
      <c r="K1776" s="68">
        <f>DATE(YEAR(tbl_raw_data[[#This Row],[Date Actioned]]),MONTH(tbl_raw_data[[#This Row],[Date Actioned]]),DAY(tbl_raw_data[[#This Row],[Date Actioned]]))</f>
        <v>45145</v>
      </c>
      <c r="L1776" s="65" t="str">
        <f>UPPER(TEXT(tbl_raw_data[[#This Row],[updated_date]],"MMMM"))</f>
        <v>AUGUST</v>
      </c>
      <c r="M1776" s="65" t="str">
        <f>"WEEK "&amp;IF(ROUNDUP(DAY(tbl_raw_data[[#This Row],[updated_date]])/7,0)=5,4,ROUNDUP(DAY(tbl_raw_data[[#This Row],[updated_date]])/7,0))</f>
        <v>WEEK 1</v>
      </c>
      <c r="N1776" s="71" t="str">
        <f>UPPER(VLOOKUP(tbl_raw_data[[#This Row],[Analyst]],settings!$A$1:$B$15,2,0))</f>
        <v>ASIF</v>
      </c>
      <c r="O1776" s="71" t="str">
        <f>TRIM(UPPER(tbl_raw_data[[#This Row],[Outcome]]))</f>
        <v>APPROVE</v>
      </c>
      <c r="P1776" s="71" t="str">
        <f>TRIM(UPPER(tbl_raw_data[[#This Row],[Queue Name]]))</f>
        <v>CONSUMER POST BUREAU</v>
      </c>
      <c r="Q1776" s="71" t="str">
        <f>IF(tbl_raw_data[[#This Row],[time_taken_in_min]]&lt;=settings!$D$2,"SLA_MET","SLA_NOT_MET")</f>
        <v>SLA_MET</v>
      </c>
    </row>
    <row r="1777" spans="1:17" hidden="1" x14ac:dyDescent="0.3">
      <c r="A1777" s="7" t="s">
        <v>2740</v>
      </c>
      <c r="B1777" s="36">
        <v>45145.721631944441</v>
      </c>
      <c r="C1777" s="39">
        <v>45145.73064814815</v>
      </c>
      <c r="D1777" s="8" t="s">
        <v>10</v>
      </c>
      <c r="E1777" s="8" t="s">
        <v>11</v>
      </c>
      <c r="F1777" s="8" t="s">
        <v>207</v>
      </c>
      <c r="G1777" s="8" t="s">
        <v>26</v>
      </c>
      <c r="H1777" s="84" t="str">
        <f t="shared" si="27"/>
        <v>Reason Unknown</v>
      </c>
      <c r="I1777" s="63">
        <f>(tbl_raw_data[[#This Row],[Date Actioned]])-(tbl_raw_data[[#This Row],[Date Tagged]])</f>
        <v>9.0162037085974589E-3</v>
      </c>
      <c r="J1777" s="66">
        <f>HOUR(tbl_raw_data[[#This Row],[time_taken]])*60+MINUTE(tbl_raw_data[[#This Row],[time_taken]])+SECOND(tbl_raw_data[[#This Row],[time_taken]])/60</f>
        <v>12.983333333333333</v>
      </c>
      <c r="K1777" s="68">
        <f>DATE(YEAR(tbl_raw_data[[#This Row],[Date Actioned]]),MONTH(tbl_raw_data[[#This Row],[Date Actioned]]),DAY(tbl_raw_data[[#This Row],[Date Actioned]]))</f>
        <v>45145</v>
      </c>
      <c r="L1777" s="65" t="str">
        <f>UPPER(TEXT(tbl_raw_data[[#This Row],[updated_date]],"MMMM"))</f>
        <v>AUGUST</v>
      </c>
      <c r="M1777" s="65" t="str">
        <f>"WEEK "&amp;IF(ROUNDUP(DAY(tbl_raw_data[[#This Row],[updated_date]])/7,0)=5,4,ROUNDUP(DAY(tbl_raw_data[[#This Row],[updated_date]])/7,0))</f>
        <v>WEEK 1</v>
      </c>
      <c r="N1777" s="71" t="str">
        <f>UPPER(VLOOKUP(tbl_raw_data[[#This Row],[Analyst]],settings!$A$1:$B$15,2,0))</f>
        <v>RAJ</v>
      </c>
      <c r="O1777" s="71" t="str">
        <f>TRIM(UPPER(tbl_raw_data[[#This Row],[Outcome]]))</f>
        <v>APPROVE</v>
      </c>
      <c r="P1777" s="71" t="str">
        <f>TRIM(UPPER(tbl_raw_data[[#This Row],[Queue Name]]))</f>
        <v>CONSUMER EXISTING</v>
      </c>
      <c r="Q1777" s="71" t="str">
        <f>IF(tbl_raw_data[[#This Row],[time_taken_in_min]]&lt;=settings!$D$2,"SLA_MET","SLA_NOT_MET")</f>
        <v>SLA_MET</v>
      </c>
    </row>
    <row r="1778" spans="1:17" hidden="1" x14ac:dyDescent="0.3">
      <c r="A1778" s="1" t="s">
        <v>2741</v>
      </c>
      <c r="B1778" s="34">
        <v>45145.723252314812</v>
      </c>
      <c r="C1778" s="35">
        <v>45145.728773148148</v>
      </c>
      <c r="D1778" s="2" t="s">
        <v>10</v>
      </c>
      <c r="E1778" s="2" t="s">
        <v>18</v>
      </c>
      <c r="F1778" s="2" t="s">
        <v>206</v>
      </c>
      <c r="G1778" s="2" t="s">
        <v>30</v>
      </c>
      <c r="H1778" s="84" t="str">
        <f t="shared" si="27"/>
        <v>Reason Unknown</v>
      </c>
      <c r="I1778" s="63">
        <f>(tbl_raw_data[[#This Row],[Date Actioned]])-(tbl_raw_data[[#This Row],[Date Tagged]])</f>
        <v>5.5208333360496908E-3</v>
      </c>
      <c r="J1778" s="66">
        <f>HOUR(tbl_raw_data[[#This Row],[time_taken]])*60+MINUTE(tbl_raw_data[[#This Row],[time_taken]])+SECOND(tbl_raw_data[[#This Row],[time_taken]])/60</f>
        <v>7.95</v>
      </c>
      <c r="K1778" s="68">
        <f>DATE(YEAR(tbl_raw_data[[#This Row],[Date Actioned]]),MONTH(tbl_raw_data[[#This Row],[Date Actioned]]),DAY(tbl_raw_data[[#This Row],[Date Actioned]]))</f>
        <v>45145</v>
      </c>
      <c r="L1778" s="65" t="str">
        <f>UPPER(TEXT(tbl_raw_data[[#This Row],[updated_date]],"MMMM"))</f>
        <v>AUGUST</v>
      </c>
      <c r="M1778" s="65" t="str">
        <f>"WEEK "&amp;IF(ROUNDUP(DAY(tbl_raw_data[[#This Row],[updated_date]])/7,0)=5,4,ROUNDUP(DAY(tbl_raw_data[[#This Row],[updated_date]])/7,0))</f>
        <v>WEEK 1</v>
      </c>
      <c r="N1778" s="71" t="str">
        <f>UPPER(VLOOKUP(tbl_raw_data[[#This Row],[Analyst]],settings!$A$1:$B$15,2,0))</f>
        <v>HARDIK</v>
      </c>
      <c r="O1778" s="71" t="str">
        <f>TRIM(UPPER(tbl_raw_data[[#This Row],[Outcome]]))</f>
        <v>APPROVE</v>
      </c>
      <c r="P1778" s="71" t="str">
        <f>TRIM(UPPER(tbl_raw_data[[#This Row],[Queue Name]]))</f>
        <v>CONSUMER PRE BUREAU</v>
      </c>
      <c r="Q1778" s="71" t="str">
        <f>IF(tbl_raw_data[[#This Row],[time_taken_in_min]]&lt;=settings!$D$2,"SLA_MET","SLA_NOT_MET")</f>
        <v>SLA_MET</v>
      </c>
    </row>
    <row r="1779" spans="1:17" hidden="1" x14ac:dyDescent="0.3">
      <c r="A1779" s="5" t="s">
        <v>2742</v>
      </c>
      <c r="B1779" s="36">
        <v>45145.725763888891</v>
      </c>
      <c r="C1779" s="39">
        <v>45145.73678240741</v>
      </c>
      <c r="D1779" s="8" t="s">
        <v>10</v>
      </c>
      <c r="E1779" s="8" t="s">
        <v>8</v>
      </c>
      <c r="F1779" s="8" t="s">
        <v>24</v>
      </c>
      <c r="G1779" s="8" t="s">
        <v>16</v>
      </c>
      <c r="H1779" s="84" t="str">
        <f t="shared" si="27"/>
        <v>Reason Unknown</v>
      </c>
      <c r="I1779" s="63">
        <f>(tbl_raw_data[[#This Row],[Date Actioned]])-(tbl_raw_data[[#This Row],[Date Tagged]])</f>
        <v>1.1018518518540077E-2</v>
      </c>
      <c r="J1779" s="66">
        <f>HOUR(tbl_raw_data[[#This Row],[time_taken]])*60+MINUTE(tbl_raw_data[[#This Row],[time_taken]])+SECOND(tbl_raw_data[[#This Row],[time_taken]])/60</f>
        <v>15.866666666666667</v>
      </c>
      <c r="K1779" s="68">
        <f>DATE(YEAR(tbl_raw_data[[#This Row],[Date Actioned]]),MONTH(tbl_raw_data[[#This Row],[Date Actioned]]),DAY(tbl_raw_data[[#This Row],[Date Actioned]]))</f>
        <v>45145</v>
      </c>
      <c r="L1779" s="65" t="str">
        <f>UPPER(TEXT(tbl_raw_data[[#This Row],[updated_date]],"MMMM"))</f>
        <v>AUGUST</v>
      </c>
      <c r="M1779" s="65" t="str">
        <f>"WEEK "&amp;IF(ROUNDUP(DAY(tbl_raw_data[[#This Row],[updated_date]])/7,0)=5,4,ROUNDUP(DAY(tbl_raw_data[[#This Row],[updated_date]])/7,0))</f>
        <v>WEEK 1</v>
      </c>
      <c r="N1779" s="71" t="str">
        <f>UPPER(VLOOKUP(tbl_raw_data[[#This Row],[Analyst]],settings!$A$1:$B$15,2,0))</f>
        <v>SAM</v>
      </c>
      <c r="O1779" s="71" t="str">
        <f>TRIM(UPPER(tbl_raw_data[[#This Row],[Outcome]]))</f>
        <v>APPROVE</v>
      </c>
      <c r="P1779" s="71" t="str">
        <f>TRIM(UPPER(tbl_raw_data[[#This Row],[Queue Name]]))</f>
        <v>CONSUMER POST BUREAU</v>
      </c>
      <c r="Q1779" s="71" t="str">
        <f>IF(tbl_raw_data[[#This Row],[time_taken_in_min]]&lt;=settings!$D$2,"SLA_MET","SLA_NOT_MET")</f>
        <v>SLA_MET</v>
      </c>
    </row>
    <row r="1780" spans="1:17" hidden="1" x14ac:dyDescent="0.3">
      <c r="A1780" s="7" t="s">
        <v>2743</v>
      </c>
      <c r="B1780" s="34">
        <v>45145.731412037036</v>
      </c>
      <c r="C1780" s="35">
        <v>45145.738113425927</v>
      </c>
      <c r="D1780" s="2" t="s">
        <v>10</v>
      </c>
      <c r="E1780" s="2" t="s">
        <v>18</v>
      </c>
      <c r="F1780" s="2" t="s">
        <v>207</v>
      </c>
      <c r="G1780" s="2" t="s">
        <v>15</v>
      </c>
      <c r="H1780" s="84" t="str">
        <f t="shared" si="27"/>
        <v>Reason Unknown</v>
      </c>
      <c r="I1780" s="63">
        <f>(tbl_raw_data[[#This Row],[Date Actioned]])-(tbl_raw_data[[#This Row],[Date Tagged]])</f>
        <v>6.701388891087845E-3</v>
      </c>
      <c r="J1780" s="66">
        <f>HOUR(tbl_raw_data[[#This Row],[time_taken]])*60+MINUTE(tbl_raw_data[[#This Row],[time_taken]])+SECOND(tbl_raw_data[[#This Row],[time_taken]])/60</f>
        <v>9.65</v>
      </c>
      <c r="K1780" s="68">
        <f>DATE(YEAR(tbl_raw_data[[#This Row],[Date Actioned]]),MONTH(tbl_raw_data[[#This Row],[Date Actioned]]),DAY(tbl_raw_data[[#This Row],[Date Actioned]]))</f>
        <v>45145</v>
      </c>
      <c r="L1780" s="65" t="str">
        <f>UPPER(TEXT(tbl_raw_data[[#This Row],[updated_date]],"MMMM"))</f>
        <v>AUGUST</v>
      </c>
      <c r="M1780" s="65" t="str">
        <f>"WEEK "&amp;IF(ROUNDUP(DAY(tbl_raw_data[[#This Row],[updated_date]])/7,0)=5,4,ROUNDUP(DAY(tbl_raw_data[[#This Row],[updated_date]])/7,0))</f>
        <v>WEEK 1</v>
      </c>
      <c r="N1780" s="71" t="str">
        <f>UPPER(VLOOKUP(tbl_raw_data[[#This Row],[Analyst]],settings!$A$1:$B$15,2,0))</f>
        <v>RAJ</v>
      </c>
      <c r="O1780" s="71" t="str">
        <f>TRIM(UPPER(tbl_raw_data[[#This Row],[Outcome]]))</f>
        <v>APPROVE</v>
      </c>
      <c r="P1780" s="71" t="str">
        <f>TRIM(UPPER(tbl_raw_data[[#This Row],[Queue Name]]))</f>
        <v>CONSUMER PRE BUREAU</v>
      </c>
      <c r="Q1780" s="71" t="str">
        <f>IF(tbl_raw_data[[#This Row],[time_taken_in_min]]&lt;=settings!$D$2,"SLA_MET","SLA_NOT_MET")</f>
        <v>SLA_MET</v>
      </c>
    </row>
    <row r="1781" spans="1:17" hidden="1" x14ac:dyDescent="0.3">
      <c r="A1781" s="1" t="s">
        <v>2744</v>
      </c>
      <c r="B1781" s="36">
        <v>45145.734537037039</v>
      </c>
      <c r="C1781" s="39">
        <v>45145.740937499999</v>
      </c>
      <c r="D1781" s="8" t="s">
        <v>10</v>
      </c>
      <c r="E1781" s="8" t="s">
        <v>11</v>
      </c>
      <c r="F1781" s="8" t="s">
        <v>25</v>
      </c>
      <c r="G1781" s="8" t="s">
        <v>15</v>
      </c>
      <c r="H1781" s="84" t="str">
        <f t="shared" si="27"/>
        <v>Reason Unknown</v>
      </c>
      <c r="I1781" s="63">
        <f>(tbl_raw_data[[#This Row],[Date Actioned]])-(tbl_raw_data[[#This Row],[Date Tagged]])</f>
        <v>6.4004629603005014E-3</v>
      </c>
      <c r="J1781" s="66">
        <f>HOUR(tbl_raw_data[[#This Row],[time_taken]])*60+MINUTE(tbl_raw_data[[#This Row],[time_taken]])+SECOND(tbl_raw_data[[#This Row],[time_taken]])/60</f>
        <v>9.2166666666666668</v>
      </c>
      <c r="K1781" s="68">
        <f>DATE(YEAR(tbl_raw_data[[#This Row],[Date Actioned]]),MONTH(tbl_raw_data[[#This Row],[Date Actioned]]),DAY(tbl_raw_data[[#This Row],[Date Actioned]]))</f>
        <v>45145</v>
      </c>
      <c r="L1781" s="65" t="str">
        <f>UPPER(TEXT(tbl_raw_data[[#This Row],[updated_date]],"MMMM"))</f>
        <v>AUGUST</v>
      </c>
      <c r="M1781" s="65" t="str">
        <f>"WEEK "&amp;IF(ROUNDUP(DAY(tbl_raw_data[[#This Row],[updated_date]])/7,0)=5,4,ROUNDUP(DAY(tbl_raw_data[[#This Row],[updated_date]])/7,0))</f>
        <v>WEEK 1</v>
      </c>
      <c r="N1781" s="71" t="str">
        <f>UPPER(VLOOKUP(tbl_raw_data[[#This Row],[Analyst]],settings!$A$1:$B$15,2,0))</f>
        <v>ASIF</v>
      </c>
      <c r="O1781" s="71" t="str">
        <f>TRIM(UPPER(tbl_raw_data[[#This Row],[Outcome]]))</f>
        <v>APPROVE</v>
      </c>
      <c r="P1781" s="71" t="str">
        <f>TRIM(UPPER(tbl_raw_data[[#This Row],[Queue Name]]))</f>
        <v>CONSUMER EXISTING</v>
      </c>
      <c r="Q1781" s="71" t="str">
        <f>IF(tbl_raw_data[[#This Row],[time_taken_in_min]]&lt;=settings!$D$2,"SLA_MET","SLA_NOT_MET")</f>
        <v>SLA_MET</v>
      </c>
    </row>
    <row r="1782" spans="1:17" hidden="1" x14ac:dyDescent="0.3">
      <c r="A1782" s="5" t="s">
        <v>2745</v>
      </c>
      <c r="B1782" s="34">
        <v>45145.747083333335</v>
      </c>
      <c r="C1782" s="35">
        <v>45145.761006944442</v>
      </c>
      <c r="D1782" s="2" t="s">
        <v>10</v>
      </c>
      <c r="E1782" s="2" t="s">
        <v>11</v>
      </c>
      <c r="F1782" s="2" t="s">
        <v>12</v>
      </c>
      <c r="G1782" s="2" t="s">
        <v>23</v>
      </c>
      <c r="H1782" s="84" t="str">
        <f t="shared" si="27"/>
        <v>Reason Unknown</v>
      </c>
      <c r="I1782" s="63">
        <f>(tbl_raw_data[[#This Row],[Date Actioned]])-(tbl_raw_data[[#This Row],[Date Tagged]])</f>
        <v>1.392361110629281E-2</v>
      </c>
      <c r="J1782" s="66">
        <f>HOUR(tbl_raw_data[[#This Row],[time_taken]])*60+MINUTE(tbl_raw_data[[#This Row],[time_taken]])+SECOND(tbl_raw_data[[#This Row],[time_taken]])/60</f>
        <v>20.05</v>
      </c>
      <c r="K1782" s="68">
        <f>DATE(YEAR(tbl_raw_data[[#This Row],[Date Actioned]]),MONTH(tbl_raw_data[[#This Row],[Date Actioned]]),DAY(tbl_raw_data[[#This Row],[Date Actioned]]))</f>
        <v>45145</v>
      </c>
      <c r="L1782" s="65" t="str">
        <f>UPPER(TEXT(tbl_raw_data[[#This Row],[updated_date]],"MMMM"))</f>
        <v>AUGUST</v>
      </c>
      <c r="M1782" s="65" t="str">
        <f>"WEEK "&amp;IF(ROUNDUP(DAY(tbl_raw_data[[#This Row],[updated_date]])/7,0)=5,4,ROUNDUP(DAY(tbl_raw_data[[#This Row],[updated_date]])/7,0))</f>
        <v>WEEK 1</v>
      </c>
      <c r="N1782" s="71" t="str">
        <f>UPPER(VLOOKUP(tbl_raw_data[[#This Row],[Analyst]],settings!$A$1:$B$15,2,0))</f>
        <v>NITESH</v>
      </c>
      <c r="O1782" s="71" t="str">
        <f>TRIM(UPPER(tbl_raw_data[[#This Row],[Outcome]]))</f>
        <v>APPROVE</v>
      </c>
      <c r="P1782" s="71" t="str">
        <f>TRIM(UPPER(tbl_raw_data[[#This Row],[Queue Name]]))</f>
        <v>CONSUMER EXISTING</v>
      </c>
      <c r="Q1782" s="71" t="str">
        <f>IF(tbl_raw_data[[#This Row],[time_taken_in_min]]&lt;=settings!$D$2,"SLA_MET","SLA_NOT_MET")</f>
        <v>SLA_NOT_MET</v>
      </c>
    </row>
    <row r="1783" spans="1:17" hidden="1" x14ac:dyDescent="0.3">
      <c r="A1783" s="7" t="s">
        <v>2746</v>
      </c>
      <c r="B1783" s="36">
        <v>45145.754178240742</v>
      </c>
      <c r="C1783" s="39">
        <v>45145.76635416667</v>
      </c>
      <c r="D1783" s="8" t="s">
        <v>10</v>
      </c>
      <c r="E1783" s="8" t="s">
        <v>11</v>
      </c>
      <c r="F1783" s="8" t="s">
        <v>17</v>
      </c>
      <c r="G1783" s="8" t="s">
        <v>23</v>
      </c>
      <c r="H1783" s="84" t="str">
        <f t="shared" si="27"/>
        <v>Reason Unknown</v>
      </c>
      <c r="I1783" s="63">
        <f>(tbl_raw_data[[#This Row],[Date Actioned]])-(tbl_raw_data[[#This Row],[Date Tagged]])</f>
        <v>1.2175925927294884E-2</v>
      </c>
      <c r="J1783" s="66">
        <f>HOUR(tbl_raw_data[[#This Row],[time_taken]])*60+MINUTE(tbl_raw_data[[#This Row],[time_taken]])+SECOND(tbl_raw_data[[#This Row],[time_taken]])/60</f>
        <v>17.533333333333335</v>
      </c>
      <c r="K1783" s="68">
        <f>DATE(YEAR(tbl_raw_data[[#This Row],[Date Actioned]]),MONTH(tbl_raw_data[[#This Row],[Date Actioned]]),DAY(tbl_raw_data[[#This Row],[Date Actioned]]))</f>
        <v>45145</v>
      </c>
      <c r="L1783" s="65" t="str">
        <f>UPPER(TEXT(tbl_raw_data[[#This Row],[updated_date]],"MMMM"))</f>
        <v>AUGUST</v>
      </c>
      <c r="M1783" s="65" t="str">
        <f>"WEEK "&amp;IF(ROUNDUP(DAY(tbl_raw_data[[#This Row],[updated_date]])/7,0)=5,4,ROUNDUP(DAY(tbl_raw_data[[#This Row],[updated_date]])/7,0))</f>
        <v>WEEK 1</v>
      </c>
      <c r="N1783" s="71" t="str">
        <f>UPPER(VLOOKUP(tbl_raw_data[[#This Row],[Analyst]],settings!$A$1:$B$15,2,0))</f>
        <v>MERCEDES</v>
      </c>
      <c r="O1783" s="71" t="str">
        <f>TRIM(UPPER(tbl_raw_data[[#This Row],[Outcome]]))</f>
        <v>APPROVE</v>
      </c>
      <c r="P1783" s="71" t="str">
        <f>TRIM(UPPER(tbl_raw_data[[#This Row],[Queue Name]]))</f>
        <v>CONSUMER EXISTING</v>
      </c>
      <c r="Q1783" s="71" t="str">
        <f>IF(tbl_raw_data[[#This Row],[time_taken_in_min]]&lt;=settings!$D$2,"SLA_MET","SLA_NOT_MET")</f>
        <v>SLA_MET</v>
      </c>
    </row>
    <row r="1784" spans="1:17" hidden="1" x14ac:dyDescent="0.3">
      <c r="A1784" s="1" t="s">
        <v>2747</v>
      </c>
      <c r="B1784" s="34">
        <v>45145.766597222224</v>
      </c>
      <c r="C1784" s="35">
        <v>45145.772615740738</v>
      </c>
      <c r="D1784" s="2" t="s">
        <v>10</v>
      </c>
      <c r="E1784" s="2" t="s">
        <v>18</v>
      </c>
      <c r="F1784" s="2" t="s">
        <v>207</v>
      </c>
      <c r="G1784" s="2" t="s">
        <v>15</v>
      </c>
      <c r="H1784" s="84" t="str">
        <f t="shared" si="27"/>
        <v>Reason Unknown</v>
      </c>
      <c r="I1784" s="63">
        <f>(tbl_raw_data[[#This Row],[Date Actioned]])-(tbl_raw_data[[#This Row],[Date Tagged]])</f>
        <v>6.018518513883464E-3</v>
      </c>
      <c r="J1784" s="66">
        <f>HOUR(tbl_raw_data[[#This Row],[time_taken]])*60+MINUTE(tbl_raw_data[[#This Row],[time_taken]])+SECOND(tbl_raw_data[[#This Row],[time_taken]])/60</f>
        <v>8.6666666666666661</v>
      </c>
      <c r="K1784" s="68">
        <f>DATE(YEAR(tbl_raw_data[[#This Row],[Date Actioned]]),MONTH(tbl_raw_data[[#This Row],[Date Actioned]]),DAY(tbl_raw_data[[#This Row],[Date Actioned]]))</f>
        <v>45145</v>
      </c>
      <c r="L1784" s="65" t="str">
        <f>UPPER(TEXT(tbl_raw_data[[#This Row],[updated_date]],"MMMM"))</f>
        <v>AUGUST</v>
      </c>
      <c r="M1784" s="65" t="str">
        <f>"WEEK "&amp;IF(ROUNDUP(DAY(tbl_raw_data[[#This Row],[updated_date]])/7,0)=5,4,ROUNDUP(DAY(tbl_raw_data[[#This Row],[updated_date]])/7,0))</f>
        <v>WEEK 1</v>
      </c>
      <c r="N1784" s="71" t="str">
        <f>UPPER(VLOOKUP(tbl_raw_data[[#This Row],[Analyst]],settings!$A$1:$B$15,2,0))</f>
        <v>RAJ</v>
      </c>
      <c r="O1784" s="71" t="str">
        <f>TRIM(UPPER(tbl_raw_data[[#This Row],[Outcome]]))</f>
        <v>APPROVE</v>
      </c>
      <c r="P1784" s="71" t="str">
        <f>TRIM(UPPER(tbl_raw_data[[#This Row],[Queue Name]]))</f>
        <v>CONSUMER PRE BUREAU</v>
      </c>
      <c r="Q1784" s="71" t="str">
        <f>IF(tbl_raw_data[[#This Row],[time_taken_in_min]]&lt;=settings!$D$2,"SLA_MET","SLA_NOT_MET")</f>
        <v>SLA_MET</v>
      </c>
    </row>
    <row r="1785" spans="1:17" hidden="1" x14ac:dyDescent="0.3">
      <c r="A1785" s="5" t="s">
        <v>2748</v>
      </c>
      <c r="B1785" s="36">
        <v>45145.771701388891</v>
      </c>
      <c r="C1785" s="39">
        <v>45145.778321759259</v>
      </c>
      <c r="D1785" s="8" t="s">
        <v>15</v>
      </c>
      <c r="E1785" s="6" t="s">
        <v>8</v>
      </c>
      <c r="F1785" s="8" t="s">
        <v>25</v>
      </c>
      <c r="G1785" s="9"/>
      <c r="H1785" s="84" t="str">
        <f t="shared" si="27"/>
        <v>Reason Unknown</v>
      </c>
      <c r="I1785" s="63">
        <f>(tbl_raw_data[[#This Row],[Date Actioned]])-(tbl_raw_data[[#This Row],[Date Tagged]])</f>
        <v>6.6203703681821935E-3</v>
      </c>
      <c r="J1785" s="66">
        <f>HOUR(tbl_raw_data[[#This Row],[time_taken]])*60+MINUTE(tbl_raw_data[[#This Row],[time_taken]])+SECOND(tbl_raw_data[[#This Row],[time_taken]])/60</f>
        <v>9.5333333333333332</v>
      </c>
      <c r="K1785" s="68">
        <f>DATE(YEAR(tbl_raw_data[[#This Row],[Date Actioned]]),MONTH(tbl_raw_data[[#This Row],[Date Actioned]]),DAY(tbl_raw_data[[#This Row],[Date Actioned]]))</f>
        <v>45145</v>
      </c>
      <c r="L1785" s="65" t="str">
        <f>UPPER(TEXT(tbl_raw_data[[#This Row],[updated_date]],"MMMM"))</f>
        <v>AUGUST</v>
      </c>
      <c r="M1785" s="65" t="str">
        <f>"WEEK "&amp;IF(ROUNDUP(DAY(tbl_raw_data[[#This Row],[updated_date]])/7,0)=5,4,ROUNDUP(DAY(tbl_raw_data[[#This Row],[updated_date]])/7,0))</f>
        <v>WEEK 1</v>
      </c>
      <c r="N1785" s="71" t="str">
        <f>UPPER(VLOOKUP(tbl_raw_data[[#This Row],[Analyst]],settings!$A$1:$B$15,2,0))</f>
        <v>ASIF</v>
      </c>
      <c r="O1785" s="71" t="str">
        <f>TRIM(UPPER(tbl_raw_data[[#This Row],[Outcome]]))</f>
        <v>APPROVE</v>
      </c>
      <c r="P1785" s="71" t="str">
        <f>TRIM(UPPER(tbl_raw_data[[#This Row],[Queue Name]]))</f>
        <v>CONSUMER POST BUREAU</v>
      </c>
      <c r="Q1785" s="71" t="str">
        <f>IF(tbl_raw_data[[#This Row],[time_taken_in_min]]&lt;=settings!$D$2,"SLA_MET","SLA_NOT_MET")</f>
        <v>SLA_MET</v>
      </c>
    </row>
    <row r="1786" spans="1:17" hidden="1" x14ac:dyDescent="0.3">
      <c r="A1786" s="7" t="s">
        <v>2749</v>
      </c>
      <c r="B1786" s="34">
        <v>45145.780231481483</v>
      </c>
      <c r="C1786" s="35">
        <v>45145.782395833332</v>
      </c>
      <c r="D1786" s="2" t="s">
        <v>10</v>
      </c>
      <c r="E1786" s="2" t="s">
        <v>11</v>
      </c>
      <c r="F1786" s="2" t="s">
        <v>207</v>
      </c>
      <c r="G1786" s="2" t="s">
        <v>15</v>
      </c>
      <c r="H1786" s="84" t="str">
        <f t="shared" si="27"/>
        <v>Reason Unknown</v>
      </c>
      <c r="I1786" s="63">
        <f>(tbl_raw_data[[#This Row],[Date Actioned]])-(tbl_raw_data[[#This Row],[Date Tagged]])</f>
        <v>2.1643518484779634E-3</v>
      </c>
      <c r="J1786" s="66">
        <f>HOUR(tbl_raw_data[[#This Row],[time_taken]])*60+MINUTE(tbl_raw_data[[#This Row],[time_taken]])+SECOND(tbl_raw_data[[#This Row],[time_taken]])/60</f>
        <v>3.1166666666666667</v>
      </c>
      <c r="K1786" s="68">
        <f>DATE(YEAR(tbl_raw_data[[#This Row],[Date Actioned]]),MONTH(tbl_raw_data[[#This Row],[Date Actioned]]),DAY(tbl_raw_data[[#This Row],[Date Actioned]]))</f>
        <v>45145</v>
      </c>
      <c r="L1786" s="65" t="str">
        <f>UPPER(TEXT(tbl_raw_data[[#This Row],[updated_date]],"MMMM"))</f>
        <v>AUGUST</v>
      </c>
      <c r="M1786" s="65" t="str">
        <f>"WEEK "&amp;IF(ROUNDUP(DAY(tbl_raw_data[[#This Row],[updated_date]])/7,0)=5,4,ROUNDUP(DAY(tbl_raw_data[[#This Row],[updated_date]])/7,0))</f>
        <v>WEEK 1</v>
      </c>
      <c r="N1786" s="71" t="str">
        <f>UPPER(VLOOKUP(tbl_raw_data[[#This Row],[Analyst]],settings!$A$1:$B$15,2,0))</f>
        <v>RAJ</v>
      </c>
      <c r="O1786" s="71" t="str">
        <f>TRIM(UPPER(tbl_raw_data[[#This Row],[Outcome]]))</f>
        <v>APPROVE</v>
      </c>
      <c r="P1786" s="71" t="str">
        <f>TRIM(UPPER(tbl_raw_data[[#This Row],[Queue Name]]))</f>
        <v>CONSUMER EXISTING</v>
      </c>
      <c r="Q1786" s="71" t="str">
        <f>IF(tbl_raw_data[[#This Row],[time_taken_in_min]]&lt;=settings!$D$2,"SLA_MET","SLA_NOT_MET")</f>
        <v>SLA_MET</v>
      </c>
    </row>
    <row r="1787" spans="1:17" hidden="1" x14ac:dyDescent="0.3">
      <c r="A1787" s="1" t="s">
        <v>2750</v>
      </c>
      <c r="B1787" s="36">
        <v>45145.78361111111</v>
      </c>
      <c r="C1787" s="39">
        <v>45145.787303240744</v>
      </c>
      <c r="D1787" s="8" t="s">
        <v>10</v>
      </c>
      <c r="E1787" s="8" t="s">
        <v>11</v>
      </c>
      <c r="F1787" s="8" t="s">
        <v>25</v>
      </c>
      <c r="G1787" s="8" t="s">
        <v>15</v>
      </c>
      <c r="H1787" s="84" t="str">
        <f t="shared" si="27"/>
        <v>Reason Unknown</v>
      </c>
      <c r="I1787" s="63">
        <f>(tbl_raw_data[[#This Row],[Date Actioned]])-(tbl_raw_data[[#This Row],[Date Tagged]])</f>
        <v>3.6921296341461129E-3</v>
      </c>
      <c r="J1787" s="66">
        <f>HOUR(tbl_raw_data[[#This Row],[time_taken]])*60+MINUTE(tbl_raw_data[[#This Row],[time_taken]])+SECOND(tbl_raw_data[[#This Row],[time_taken]])/60</f>
        <v>5.3166666666666664</v>
      </c>
      <c r="K1787" s="68">
        <f>DATE(YEAR(tbl_raw_data[[#This Row],[Date Actioned]]),MONTH(tbl_raw_data[[#This Row],[Date Actioned]]),DAY(tbl_raw_data[[#This Row],[Date Actioned]]))</f>
        <v>45145</v>
      </c>
      <c r="L1787" s="65" t="str">
        <f>UPPER(TEXT(tbl_raw_data[[#This Row],[updated_date]],"MMMM"))</f>
        <v>AUGUST</v>
      </c>
      <c r="M1787" s="65" t="str">
        <f>"WEEK "&amp;IF(ROUNDUP(DAY(tbl_raw_data[[#This Row],[updated_date]])/7,0)=5,4,ROUNDUP(DAY(tbl_raw_data[[#This Row],[updated_date]])/7,0))</f>
        <v>WEEK 1</v>
      </c>
      <c r="N1787" s="71" t="str">
        <f>UPPER(VLOOKUP(tbl_raw_data[[#This Row],[Analyst]],settings!$A$1:$B$15,2,0))</f>
        <v>ASIF</v>
      </c>
      <c r="O1787" s="71" t="str">
        <f>TRIM(UPPER(tbl_raw_data[[#This Row],[Outcome]]))</f>
        <v>APPROVE</v>
      </c>
      <c r="P1787" s="71" t="str">
        <f>TRIM(UPPER(tbl_raw_data[[#This Row],[Queue Name]]))</f>
        <v>CONSUMER EXISTING</v>
      </c>
      <c r="Q1787" s="71" t="str">
        <f>IF(tbl_raw_data[[#This Row],[time_taken_in_min]]&lt;=settings!$D$2,"SLA_MET","SLA_NOT_MET")</f>
        <v>SLA_MET</v>
      </c>
    </row>
    <row r="1788" spans="1:17" hidden="1" x14ac:dyDescent="0.3">
      <c r="A1788" s="5" t="s">
        <v>2751</v>
      </c>
      <c r="B1788" s="34">
        <v>45145.786909722221</v>
      </c>
      <c r="C1788" s="35">
        <v>45145.799166666664</v>
      </c>
      <c r="D1788" s="2" t="s">
        <v>15</v>
      </c>
      <c r="E1788" s="3" t="s">
        <v>8</v>
      </c>
      <c r="F1788" s="2" t="s">
        <v>24</v>
      </c>
      <c r="G1788" s="4"/>
      <c r="H1788" s="84" t="str">
        <f t="shared" si="27"/>
        <v>Reason Unknown</v>
      </c>
      <c r="I1788" s="63">
        <f>(tbl_raw_data[[#This Row],[Date Actioned]])-(tbl_raw_data[[#This Row],[Date Tagged]])</f>
        <v>1.2256944442924578E-2</v>
      </c>
      <c r="J1788" s="66">
        <f>HOUR(tbl_raw_data[[#This Row],[time_taken]])*60+MINUTE(tbl_raw_data[[#This Row],[time_taken]])+SECOND(tbl_raw_data[[#This Row],[time_taken]])/60</f>
        <v>17.649999999999999</v>
      </c>
      <c r="K1788" s="68">
        <f>DATE(YEAR(tbl_raw_data[[#This Row],[Date Actioned]]),MONTH(tbl_raw_data[[#This Row],[Date Actioned]]),DAY(tbl_raw_data[[#This Row],[Date Actioned]]))</f>
        <v>45145</v>
      </c>
      <c r="L1788" s="65" t="str">
        <f>UPPER(TEXT(tbl_raw_data[[#This Row],[updated_date]],"MMMM"))</f>
        <v>AUGUST</v>
      </c>
      <c r="M1788" s="65" t="str">
        <f>"WEEK "&amp;IF(ROUNDUP(DAY(tbl_raw_data[[#This Row],[updated_date]])/7,0)=5,4,ROUNDUP(DAY(tbl_raw_data[[#This Row],[updated_date]])/7,0))</f>
        <v>WEEK 1</v>
      </c>
      <c r="N1788" s="71" t="str">
        <f>UPPER(VLOOKUP(tbl_raw_data[[#This Row],[Analyst]],settings!$A$1:$B$15,2,0))</f>
        <v>SAM</v>
      </c>
      <c r="O1788" s="71" t="str">
        <f>TRIM(UPPER(tbl_raw_data[[#This Row],[Outcome]]))</f>
        <v>APPROVE</v>
      </c>
      <c r="P1788" s="71" t="str">
        <f>TRIM(UPPER(tbl_raw_data[[#This Row],[Queue Name]]))</f>
        <v>CONSUMER POST BUREAU</v>
      </c>
      <c r="Q1788" s="71" t="str">
        <f>IF(tbl_raw_data[[#This Row],[time_taken_in_min]]&lt;=settings!$D$2,"SLA_MET","SLA_NOT_MET")</f>
        <v>SLA_MET</v>
      </c>
    </row>
    <row r="1789" spans="1:17" hidden="1" x14ac:dyDescent="0.3">
      <c r="A1789" s="7" t="s">
        <v>2752</v>
      </c>
      <c r="B1789" s="36">
        <v>45145.786990740744</v>
      </c>
      <c r="C1789" s="39">
        <v>45145.804872685185</v>
      </c>
      <c r="D1789" s="8" t="s">
        <v>15</v>
      </c>
      <c r="E1789" s="6" t="s">
        <v>8</v>
      </c>
      <c r="F1789" s="8" t="s">
        <v>9</v>
      </c>
      <c r="G1789" s="9"/>
      <c r="H1789" s="84" t="str">
        <f t="shared" si="27"/>
        <v>Reason Unknown</v>
      </c>
      <c r="I1789" s="63">
        <f>(tbl_raw_data[[#This Row],[Date Actioned]])-(tbl_raw_data[[#This Row],[Date Tagged]])</f>
        <v>1.788194444088731E-2</v>
      </c>
      <c r="J1789" s="66">
        <f>HOUR(tbl_raw_data[[#This Row],[time_taken]])*60+MINUTE(tbl_raw_data[[#This Row],[time_taken]])+SECOND(tbl_raw_data[[#This Row],[time_taken]])/60</f>
        <v>25.75</v>
      </c>
      <c r="K1789" s="68">
        <f>DATE(YEAR(tbl_raw_data[[#This Row],[Date Actioned]]),MONTH(tbl_raw_data[[#This Row],[Date Actioned]]),DAY(tbl_raw_data[[#This Row],[Date Actioned]]))</f>
        <v>45145</v>
      </c>
      <c r="L1789" s="65" t="str">
        <f>UPPER(TEXT(tbl_raw_data[[#This Row],[updated_date]],"MMMM"))</f>
        <v>AUGUST</v>
      </c>
      <c r="M1789" s="65" t="str">
        <f>"WEEK "&amp;IF(ROUNDUP(DAY(tbl_raw_data[[#This Row],[updated_date]])/7,0)=5,4,ROUNDUP(DAY(tbl_raw_data[[#This Row],[updated_date]])/7,0))</f>
        <v>WEEK 1</v>
      </c>
      <c r="N1789" s="71" t="str">
        <f>UPPER(VLOOKUP(tbl_raw_data[[#This Row],[Analyst]],settings!$A$1:$B$15,2,0))</f>
        <v>QUADIR</v>
      </c>
      <c r="O1789" s="71" t="str">
        <f>TRIM(UPPER(tbl_raw_data[[#This Row],[Outcome]]))</f>
        <v>APPROVE</v>
      </c>
      <c r="P1789" s="71" t="str">
        <f>TRIM(UPPER(tbl_raw_data[[#This Row],[Queue Name]]))</f>
        <v>CONSUMER POST BUREAU</v>
      </c>
      <c r="Q1789" s="71" t="str">
        <f>IF(tbl_raw_data[[#This Row],[time_taken_in_min]]&lt;=settings!$D$2,"SLA_MET","SLA_NOT_MET")</f>
        <v>SLA_NOT_MET</v>
      </c>
    </row>
    <row r="1790" spans="1:17" hidden="1" x14ac:dyDescent="0.3">
      <c r="A1790" s="1" t="s">
        <v>2753</v>
      </c>
      <c r="B1790" s="34">
        <v>45145.790613425925</v>
      </c>
      <c r="C1790" s="35">
        <v>45145.810104166667</v>
      </c>
      <c r="D1790" s="2" t="s">
        <v>15</v>
      </c>
      <c r="E1790" s="3" t="s">
        <v>11</v>
      </c>
      <c r="F1790" s="2" t="s">
        <v>25</v>
      </c>
      <c r="G1790" s="4"/>
      <c r="H1790" s="84" t="str">
        <f t="shared" si="27"/>
        <v>Reason Unknown</v>
      </c>
      <c r="I1790" s="63">
        <f>(tbl_raw_data[[#This Row],[Date Actioned]])-(tbl_raw_data[[#This Row],[Date Tagged]])</f>
        <v>1.9490740742185153E-2</v>
      </c>
      <c r="J1790" s="66">
        <f>HOUR(tbl_raw_data[[#This Row],[time_taken]])*60+MINUTE(tbl_raw_data[[#This Row],[time_taken]])+SECOND(tbl_raw_data[[#This Row],[time_taken]])/60</f>
        <v>28.066666666666666</v>
      </c>
      <c r="K1790" s="68">
        <f>DATE(YEAR(tbl_raw_data[[#This Row],[Date Actioned]]),MONTH(tbl_raw_data[[#This Row],[Date Actioned]]),DAY(tbl_raw_data[[#This Row],[Date Actioned]]))</f>
        <v>45145</v>
      </c>
      <c r="L1790" s="65" t="str">
        <f>UPPER(TEXT(tbl_raw_data[[#This Row],[updated_date]],"MMMM"))</f>
        <v>AUGUST</v>
      </c>
      <c r="M1790" s="65" t="str">
        <f>"WEEK "&amp;IF(ROUNDUP(DAY(tbl_raw_data[[#This Row],[updated_date]])/7,0)=5,4,ROUNDUP(DAY(tbl_raw_data[[#This Row],[updated_date]])/7,0))</f>
        <v>WEEK 1</v>
      </c>
      <c r="N1790" s="71" t="str">
        <f>UPPER(VLOOKUP(tbl_raw_data[[#This Row],[Analyst]],settings!$A$1:$B$15,2,0))</f>
        <v>ASIF</v>
      </c>
      <c r="O1790" s="71" t="str">
        <f>TRIM(UPPER(tbl_raw_data[[#This Row],[Outcome]]))</f>
        <v>APPROVE</v>
      </c>
      <c r="P1790" s="71" t="str">
        <f>TRIM(UPPER(tbl_raw_data[[#This Row],[Queue Name]]))</f>
        <v>CONSUMER EXISTING</v>
      </c>
      <c r="Q1790" s="71" t="str">
        <f>IF(tbl_raw_data[[#This Row],[time_taken_in_min]]&lt;=settings!$D$2,"SLA_MET","SLA_NOT_MET")</f>
        <v>SLA_NOT_MET</v>
      </c>
    </row>
    <row r="1791" spans="1:17" hidden="1" x14ac:dyDescent="0.3">
      <c r="A1791" s="5" t="s">
        <v>2754</v>
      </c>
      <c r="B1791" s="36">
        <v>45145.791516203702</v>
      </c>
      <c r="C1791" s="39">
        <v>45145.796412037038</v>
      </c>
      <c r="D1791" s="8" t="s">
        <v>10</v>
      </c>
      <c r="E1791" s="8" t="s">
        <v>11</v>
      </c>
      <c r="F1791" s="8" t="s">
        <v>207</v>
      </c>
      <c r="G1791" s="8" t="s">
        <v>15</v>
      </c>
      <c r="H1791" s="84" t="str">
        <f t="shared" si="27"/>
        <v>Reason Unknown</v>
      </c>
      <c r="I1791" s="63">
        <f>(tbl_raw_data[[#This Row],[Date Actioned]])-(tbl_raw_data[[#This Row],[Date Tagged]])</f>
        <v>4.8958333354676142E-3</v>
      </c>
      <c r="J1791" s="66">
        <f>HOUR(tbl_raw_data[[#This Row],[time_taken]])*60+MINUTE(tbl_raw_data[[#This Row],[time_taken]])+SECOND(tbl_raw_data[[#This Row],[time_taken]])/60</f>
        <v>7.05</v>
      </c>
      <c r="K1791" s="68">
        <f>DATE(YEAR(tbl_raw_data[[#This Row],[Date Actioned]]),MONTH(tbl_raw_data[[#This Row],[Date Actioned]]),DAY(tbl_raw_data[[#This Row],[Date Actioned]]))</f>
        <v>45145</v>
      </c>
      <c r="L1791" s="65" t="str">
        <f>UPPER(TEXT(tbl_raw_data[[#This Row],[updated_date]],"MMMM"))</f>
        <v>AUGUST</v>
      </c>
      <c r="M1791" s="65" t="str">
        <f>"WEEK "&amp;IF(ROUNDUP(DAY(tbl_raw_data[[#This Row],[updated_date]])/7,0)=5,4,ROUNDUP(DAY(tbl_raw_data[[#This Row],[updated_date]])/7,0))</f>
        <v>WEEK 1</v>
      </c>
      <c r="N1791" s="71" t="str">
        <f>UPPER(VLOOKUP(tbl_raw_data[[#This Row],[Analyst]],settings!$A$1:$B$15,2,0))</f>
        <v>RAJ</v>
      </c>
      <c r="O1791" s="71" t="str">
        <f>TRIM(UPPER(tbl_raw_data[[#This Row],[Outcome]]))</f>
        <v>APPROVE</v>
      </c>
      <c r="P1791" s="71" t="str">
        <f>TRIM(UPPER(tbl_raw_data[[#This Row],[Queue Name]]))</f>
        <v>CONSUMER EXISTING</v>
      </c>
      <c r="Q1791" s="71" t="str">
        <f>IF(tbl_raw_data[[#This Row],[time_taken_in_min]]&lt;=settings!$D$2,"SLA_MET","SLA_NOT_MET")</f>
        <v>SLA_MET</v>
      </c>
    </row>
    <row r="1792" spans="1:17" hidden="1" x14ac:dyDescent="0.3">
      <c r="A1792" s="7" t="s">
        <v>2755</v>
      </c>
      <c r="B1792" s="34">
        <v>45145.824571759258</v>
      </c>
      <c r="C1792" s="35">
        <v>45145.828101851854</v>
      </c>
      <c r="D1792" s="2" t="s">
        <v>10</v>
      </c>
      <c r="E1792" s="2" t="s">
        <v>18</v>
      </c>
      <c r="F1792" s="2" t="s">
        <v>25</v>
      </c>
      <c r="G1792" s="2" t="s">
        <v>122</v>
      </c>
      <c r="H1792" s="84" t="str">
        <f t="shared" si="27"/>
        <v>Reason Unknown</v>
      </c>
      <c r="I1792" s="63">
        <f>(tbl_raw_data[[#This Row],[Date Actioned]])-(tbl_raw_data[[#This Row],[Date Tagged]])</f>
        <v>3.5300925956107676E-3</v>
      </c>
      <c r="J1792" s="66">
        <f>HOUR(tbl_raw_data[[#This Row],[time_taken]])*60+MINUTE(tbl_raw_data[[#This Row],[time_taken]])+SECOND(tbl_raw_data[[#This Row],[time_taken]])/60</f>
        <v>5.083333333333333</v>
      </c>
      <c r="K1792" s="68">
        <f>DATE(YEAR(tbl_raw_data[[#This Row],[Date Actioned]]),MONTH(tbl_raw_data[[#This Row],[Date Actioned]]),DAY(tbl_raw_data[[#This Row],[Date Actioned]]))</f>
        <v>45145</v>
      </c>
      <c r="L1792" s="65" t="str">
        <f>UPPER(TEXT(tbl_raw_data[[#This Row],[updated_date]],"MMMM"))</f>
        <v>AUGUST</v>
      </c>
      <c r="M1792" s="65" t="str">
        <f>"WEEK "&amp;IF(ROUNDUP(DAY(tbl_raw_data[[#This Row],[updated_date]])/7,0)=5,4,ROUNDUP(DAY(tbl_raw_data[[#This Row],[updated_date]])/7,0))</f>
        <v>WEEK 1</v>
      </c>
      <c r="N1792" s="71" t="str">
        <f>UPPER(VLOOKUP(tbl_raw_data[[#This Row],[Analyst]],settings!$A$1:$B$15,2,0))</f>
        <v>ASIF</v>
      </c>
      <c r="O1792" s="71" t="str">
        <f>TRIM(UPPER(tbl_raw_data[[#This Row],[Outcome]]))</f>
        <v>APPROVE</v>
      </c>
      <c r="P1792" s="71" t="str">
        <f>TRIM(UPPER(tbl_raw_data[[#This Row],[Queue Name]]))</f>
        <v>CONSUMER PRE BUREAU</v>
      </c>
      <c r="Q1792" s="71" t="str">
        <f>IF(tbl_raw_data[[#This Row],[time_taken_in_min]]&lt;=settings!$D$2,"SLA_MET","SLA_NOT_MET")</f>
        <v>SLA_MET</v>
      </c>
    </row>
    <row r="1793" spans="1:17" hidden="1" x14ac:dyDescent="0.3">
      <c r="A1793" s="1" t="s">
        <v>2756</v>
      </c>
      <c r="B1793" s="36">
        <v>45145.844907407409</v>
      </c>
      <c r="C1793" s="39">
        <v>45146.357361111113</v>
      </c>
      <c r="D1793" s="8" t="s">
        <v>15</v>
      </c>
      <c r="E1793" s="6" t="s">
        <v>11</v>
      </c>
      <c r="F1793" s="8" t="s">
        <v>17</v>
      </c>
      <c r="G1793" s="9"/>
      <c r="H1793" s="84" t="str">
        <f t="shared" si="27"/>
        <v>Reason Unknown</v>
      </c>
      <c r="I1793" s="63">
        <f>(tbl_raw_data[[#This Row],[Date Actioned]])-(tbl_raw_data[[#This Row],[Date Tagged]])</f>
        <v>0.51245370370452292</v>
      </c>
      <c r="J1793" s="66">
        <f>HOUR(tbl_raw_data[[#This Row],[time_taken]])*60+MINUTE(tbl_raw_data[[#This Row],[time_taken]])+SECOND(tbl_raw_data[[#This Row],[time_taken]])/60</f>
        <v>737.93333333333328</v>
      </c>
      <c r="K1793" s="68">
        <f>DATE(YEAR(tbl_raw_data[[#This Row],[Date Actioned]]),MONTH(tbl_raw_data[[#This Row],[Date Actioned]]),DAY(tbl_raw_data[[#This Row],[Date Actioned]]))</f>
        <v>45146</v>
      </c>
      <c r="L1793" s="65" t="str">
        <f>UPPER(TEXT(tbl_raw_data[[#This Row],[updated_date]],"MMMM"))</f>
        <v>AUGUST</v>
      </c>
      <c r="M1793" s="65" t="str">
        <f>"WEEK "&amp;IF(ROUNDUP(DAY(tbl_raw_data[[#This Row],[updated_date]])/7,0)=5,4,ROUNDUP(DAY(tbl_raw_data[[#This Row],[updated_date]])/7,0))</f>
        <v>WEEK 2</v>
      </c>
      <c r="N1793" s="71" t="str">
        <f>UPPER(VLOOKUP(tbl_raw_data[[#This Row],[Analyst]],settings!$A$1:$B$15,2,0))</f>
        <v>MERCEDES</v>
      </c>
      <c r="O1793" s="71" t="str">
        <f>TRIM(UPPER(tbl_raw_data[[#This Row],[Outcome]]))</f>
        <v>APPROVE</v>
      </c>
      <c r="P1793" s="71" t="str">
        <f>TRIM(UPPER(tbl_raw_data[[#This Row],[Queue Name]]))</f>
        <v>CONSUMER EXISTING</v>
      </c>
      <c r="Q1793" s="71" t="str">
        <f>IF(tbl_raw_data[[#This Row],[time_taken_in_min]]&lt;=settings!$D$2,"SLA_MET","SLA_NOT_MET")</f>
        <v>SLA_NOT_MET</v>
      </c>
    </row>
    <row r="1794" spans="1:17" hidden="1" x14ac:dyDescent="0.3">
      <c r="A1794" s="5" t="s">
        <v>2757</v>
      </c>
      <c r="B1794" s="34">
        <v>45145.858344907407</v>
      </c>
      <c r="C1794" s="35">
        <v>45146.37091435185</v>
      </c>
      <c r="D1794" s="2" t="s">
        <v>15</v>
      </c>
      <c r="E1794" s="3" t="s">
        <v>8</v>
      </c>
      <c r="F1794" s="2" t="s">
        <v>17</v>
      </c>
      <c r="G1794" s="4"/>
      <c r="H1794" s="84" t="str">
        <f t="shared" si="27"/>
        <v>Reason Unknown</v>
      </c>
      <c r="I1794" s="63">
        <f>(tbl_raw_data[[#This Row],[Date Actioned]])-(tbl_raw_data[[#This Row],[Date Tagged]])</f>
        <v>0.51256944444321562</v>
      </c>
      <c r="J1794" s="66">
        <f>HOUR(tbl_raw_data[[#This Row],[time_taken]])*60+MINUTE(tbl_raw_data[[#This Row],[time_taken]])+SECOND(tbl_raw_data[[#This Row],[time_taken]])/60</f>
        <v>738.1</v>
      </c>
      <c r="K1794" s="68">
        <f>DATE(YEAR(tbl_raw_data[[#This Row],[Date Actioned]]),MONTH(tbl_raw_data[[#This Row],[Date Actioned]]),DAY(tbl_raw_data[[#This Row],[Date Actioned]]))</f>
        <v>45146</v>
      </c>
      <c r="L1794" s="65" t="str">
        <f>UPPER(TEXT(tbl_raw_data[[#This Row],[updated_date]],"MMMM"))</f>
        <v>AUGUST</v>
      </c>
      <c r="M1794" s="65" t="str">
        <f>"WEEK "&amp;IF(ROUNDUP(DAY(tbl_raw_data[[#This Row],[updated_date]])/7,0)=5,4,ROUNDUP(DAY(tbl_raw_data[[#This Row],[updated_date]])/7,0))</f>
        <v>WEEK 2</v>
      </c>
      <c r="N1794" s="71" t="str">
        <f>UPPER(VLOOKUP(tbl_raw_data[[#This Row],[Analyst]],settings!$A$1:$B$15,2,0))</f>
        <v>MERCEDES</v>
      </c>
      <c r="O1794" s="71" t="str">
        <f>TRIM(UPPER(tbl_raw_data[[#This Row],[Outcome]]))</f>
        <v>APPROVE</v>
      </c>
      <c r="P1794" s="71" t="str">
        <f>TRIM(UPPER(tbl_raw_data[[#This Row],[Queue Name]]))</f>
        <v>CONSUMER POST BUREAU</v>
      </c>
      <c r="Q1794" s="71" t="str">
        <f>IF(tbl_raw_data[[#This Row],[time_taken_in_min]]&lt;=settings!$D$2,"SLA_MET","SLA_NOT_MET")</f>
        <v>SLA_NOT_MET</v>
      </c>
    </row>
    <row r="1795" spans="1:17" hidden="1" x14ac:dyDescent="0.3">
      <c r="A1795" s="7" t="s">
        <v>2758</v>
      </c>
      <c r="B1795" s="36">
        <v>45145.883877314816</v>
      </c>
      <c r="C1795" s="39">
        <v>45146.377824074072</v>
      </c>
      <c r="D1795" s="8" t="s">
        <v>15</v>
      </c>
      <c r="E1795" s="6" t="s">
        <v>8</v>
      </c>
      <c r="F1795" s="8" t="s">
        <v>17</v>
      </c>
      <c r="G1795" s="9"/>
      <c r="H1795" s="84" t="str">
        <f t="shared" ref="H1795:H1858" si="28">IF(OR(ISNUMBER(SEARCH("duplicate",G1795)), ISNUMBER(SEARCH("previously",G1795)), ISNUMBER(SEARCH("previously approved",G1795))), "Duplicate Application",
IF(OR(ISNUMBER(SEARCH("incorrect",G1795)), ISNUMBER(SEARCH("remove", G1795))), "Incorrect Details",
IF(ISNUMBER(SEARCH("incomplete",G1795)), "Incomplete Details",
IF(ISNUMBER(SEARCH("overdue",G1795)), "Overdue Bill",
IF(OR(ISNUMBER(SEARCH("resubmit as", G1795)), ISNUMBER(SEARCH("re-submit as", G1795))), "Incorrect Queue",
IF(OR(ISNUMBER(SEARCH("100",G1795)), ISNUMBER(SEARCH("correct", G1795)), ISNUMBER(SEARCH("email", G1795)), ISNUMBER(SEARCH("please submit", G1795)), ISNUMBER(SEARCH("please resubmit",G1795)), ISNUMBER(SEARCH("please re-submit", G1795)), ISNUMBER(SEARCH("please send", G1795))), "Incomplete Details",
IF(ISNUMBER(SEARCH("error", G1795)), "System Error", "Reason Unknown")))))))</f>
        <v>Reason Unknown</v>
      </c>
      <c r="I1795" s="63">
        <f>(tbl_raw_data[[#This Row],[Date Actioned]])-(tbl_raw_data[[#This Row],[Date Tagged]])</f>
        <v>0.49394675925577758</v>
      </c>
      <c r="J1795" s="66">
        <f>HOUR(tbl_raw_data[[#This Row],[time_taken]])*60+MINUTE(tbl_raw_data[[#This Row],[time_taken]])+SECOND(tbl_raw_data[[#This Row],[time_taken]])/60</f>
        <v>711.2833333333333</v>
      </c>
      <c r="K1795" s="68">
        <f>DATE(YEAR(tbl_raw_data[[#This Row],[Date Actioned]]),MONTH(tbl_raw_data[[#This Row],[Date Actioned]]),DAY(tbl_raw_data[[#This Row],[Date Actioned]]))</f>
        <v>45146</v>
      </c>
      <c r="L1795" s="65" t="str">
        <f>UPPER(TEXT(tbl_raw_data[[#This Row],[updated_date]],"MMMM"))</f>
        <v>AUGUST</v>
      </c>
      <c r="M1795" s="65" t="str">
        <f>"WEEK "&amp;IF(ROUNDUP(DAY(tbl_raw_data[[#This Row],[updated_date]])/7,0)=5,4,ROUNDUP(DAY(tbl_raw_data[[#This Row],[updated_date]])/7,0))</f>
        <v>WEEK 2</v>
      </c>
      <c r="N1795" s="71" t="str">
        <f>UPPER(VLOOKUP(tbl_raw_data[[#This Row],[Analyst]],settings!$A$1:$B$15,2,0))</f>
        <v>MERCEDES</v>
      </c>
      <c r="O1795" s="71" t="str">
        <f>TRIM(UPPER(tbl_raw_data[[#This Row],[Outcome]]))</f>
        <v>APPROVE</v>
      </c>
      <c r="P1795" s="71" t="str">
        <f>TRIM(UPPER(tbl_raw_data[[#This Row],[Queue Name]]))</f>
        <v>CONSUMER POST BUREAU</v>
      </c>
      <c r="Q1795" s="71" t="str">
        <f>IF(tbl_raw_data[[#This Row],[time_taken_in_min]]&lt;=settings!$D$2,"SLA_MET","SLA_NOT_MET")</f>
        <v>SLA_NOT_MET</v>
      </c>
    </row>
    <row r="1796" spans="1:17" x14ac:dyDescent="0.3">
      <c r="A1796" s="1" t="s">
        <v>2759</v>
      </c>
      <c r="B1796" s="34">
        <v>45145.147905092592</v>
      </c>
      <c r="C1796" s="35">
        <v>45145.383935185186</v>
      </c>
      <c r="D1796" s="2" t="s">
        <v>36</v>
      </c>
      <c r="E1796" s="3" t="s">
        <v>8</v>
      </c>
      <c r="F1796" s="2" t="s">
        <v>22</v>
      </c>
      <c r="G1796" s="4"/>
      <c r="H1796" s="84" t="str">
        <f t="shared" si="28"/>
        <v>Reason Unknown</v>
      </c>
      <c r="I1796" s="63">
        <f>(tbl_raw_data[[#This Row],[Date Actioned]])-(tbl_raw_data[[#This Row],[Date Tagged]])</f>
        <v>0.23603009259386454</v>
      </c>
      <c r="J1796" s="66">
        <f>HOUR(tbl_raw_data[[#This Row],[time_taken]])*60+MINUTE(tbl_raw_data[[#This Row],[time_taken]])+SECOND(tbl_raw_data[[#This Row],[time_taken]])/60</f>
        <v>339.88333333333333</v>
      </c>
      <c r="K1796" s="68">
        <f>DATE(YEAR(tbl_raw_data[[#This Row],[Date Actioned]]),MONTH(tbl_raw_data[[#This Row],[Date Actioned]]),DAY(tbl_raw_data[[#This Row],[Date Actioned]]))</f>
        <v>45145</v>
      </c>
      <c r="L1796" s="65" t="str">
        <f>UPPER(TEXT(tbl_raw_data[[#This Row],[updated_date]],"MMMM"))</f>
        <v>AUGUST</v>
      </c>
      <c r="M1796" s="65" t="str">
        <f>"WEEK "&amp;IF(ROUNDUP(DAY(tbl_raw_data[[#This Row],[updated_date]])/7,0)=5,4,ROUNDUP(DAY(tbl_raw_data[[#This Row],[updated_date]])/7,0))</f>
        <v>WEEK 1</v>
      </c>
      <c r="N1796" s="71" t="str">
        <f>UPPER(VLOOKUP(tbl_raw_data[[#This Row],[Analyst]],settings!$A$1:$B$15,2,0))</f>
        <v>ROHAN</v>
      </c>
      <c r="O1796" s="71" t="str">
        <f>TRIM(UPPER(tbl_raw_data[[#This Row],[Outcome]]))</f>
        <v>DECLINE</v>
      </c>
      <c r="P1796" s="71" t="str">
        <f>TRIM(UPPER(tbl_raw_data[[#This Row],[Queue Name]]))</f>
        <v>CONSUMER POST BUREAU</v>
      </c>
      <c r="Q1796" s="71" t="str">
        <f>IF(tbl_raw_data[[#This Row],[time_taken_in_min]]&lt;=settings!$D$2,"SLA_MET","SLA_NOT_MET")</f>
        <v>SLA_NOT_MET</v>
      </c>
    </row>
    <row r="1797" spans="1:17" x14ac:dyDescent="0.3">
      <c r="A1797" s="5" t="s">
        <v>2760</v>
      </c>
      <c r="B1797" s="36">
        <v>45145.413460648146</v>
      </c>
      <c r="C1797" s="39">
        <v>45145.423437500001</v>
      </c>
      <c r="D1797" s="8" t="s">
        <v>33</v>
      </c>
      <c r="E1797" s="8" t="s">
        <v>18</v>
      </c>
      <c r="F1797" s="8" t="s">
        <v>206</v>
      </c>
      <c r="G1797" s="8" t="s">
        <v>330</v>
      </c>
      <c r="H1797" s="84" t="str">
        <f t="shared" si="28"/>
        <v>Reason Unknown</v>
      </c>
      <c r="I1797" s="63">
        <f>(tbl_raw_data[[#This Row],[Date Actioned]])-(tbl_raw_data[[#This Row],[Date Tagged]])</f>
        <v>9.976851855753921E-3</v>
      </c>
      <c r="J1797" s="66">
        <f>HOUR(tbl_raw_data[[#This Row],[time_taken]])*60+MINUTE(tbl_raw_data[[#This Row],[time_taken]])+SECOND(tbl_raw_data[[#This Row],[time_taken]])/60</f>
        <v>14.366666666666667</v>
      </c>
      <c r="K1797" s="68">
        <f>DATE(YEAR(tbl_raw_data[[#This Row],[Date Actioned]]),MONTH(tbl_raw_data[[#This Row],[Date Actioned]]),DAY(tbl_raw_data[[#This Row],[Date Actioned]]))</f>
        <v>45145</v>
      </c>
      <c r="L1797" s="65" t="str">
        <f>UPPER(TEXT(tbl_raw_data[[#This Row],[updated_date]],"MMMM"))</f>
        <v>AUGUST</v>
      </c>
      <c r="M1797" s="65" t="str">
        <f>"WEEK "&amp;IF(ROUNDUP(DAY(tbl_raw_data[[#This Row],[updated_date]])/7,0)=5,4,ROUNDUP(DAY(tbl_raw_data[[#This Row],[updated_date]])/7,0))</f>
        <v>WEEK 1</v>
      </c>
      <c r="N1797" s="71" t="str">
        <f>UPPER(VLOOKUP(tbl_raw_data[[#This Row],[Analyst]],settings!$A$1:$B$15,2,0))</f>
        <v>HARDIK</v>
      </c>
      <c r="O1797" s="71" t="str">
        <f>TRIM(UPPER(tbl_raw_data[[#This Row],[Outcome]]))</f>
        <v>DECLINE</v>
      </c>
      <c r="P1797" s="71" t="str">
        <f>TRIM(UPPER(tbl_raw_data[[#This Row],[Queue Name]]))</f>
        <v>CONSUMER PRE BUREAU</v>
      </c>
      <c r="Q1797" s="71" t="str">
        <f>IF(tbl_raw_data[[#This Row],[time_taken_in_min]]&lt;=settings!$D$2,"SLA_MET","SLA_NOT_MET")</f>
        <v>SLA_MET</v>
      </c>
    </row>
    <row r="1798" spans="1:17" x14ac:dyDescent="0.3">
      <c r="A1798" s="7" t="s">
        <v>2761</v>
      </c>
      <c r="B1798" s="34">
        <v>45145.418067129627</v>
      </c>
      <c r="C1798" s="35">
        <v>45145.422534722224</v>
      </c>
      <c r="D1798" s="2" t="s">
        <v>33</v>
      </c>
      <c r="E1798" s="2" t="s">
        <v>11</v>
      </c>
      <c r="F1798" s="2" t="s">
        <v>17</v>
      </c>
      <c r="G1798" s="2" t="s">
        <v>37</v>
      </c>
      <c r="H1798" s="84" t="str">
        <f t="shared" si="28"/>
        <v>Reason Unknown</v>
      </c>
      <c r="I1798" s="63">
        <f>(tbl_raw_data[[#This Row],[Date Actioned]])-(tbl_raw_data[[#This Row],[Date Tagged]])</f>
        <v>4.4675925964838825E-3</v>
      </c>
      <c r="J1798" s="66">
        <f>HOUR(tbl_raw_data[[#This Row],[time_taken]])*60+MINUTE(tbl_raw_data[[#This Row],[time_taken]])+SECOND(tbl_raw_data[[#This Row],[time_taken]])/60</f>
        <v>6.4333333333333336</v>
      </c>
      <c r="K1798" s="68">
        <f>DATE(YEAR(tbl_raw_data[[#This Row],[Date Actioned]]),MONTH(tbl_raw_data[[#This Row],[Date Actioned]]),DAY(tbl_raw_data[[#This Row],[Date Actioned]]))</f>
        <v>45145</v>
      </c>
      <c r="L1798" s="65" t="str">
        <f>UPPER(TEXT(tbl_raw_data[[#This Row],[updated_date]],"MMMM"))</f>
        <v>AUGUST</v>
      </c>
      <c r="M1798" s="65" t="str">
        <f>"WEEK "&amp;IF(ROUNDUP(DAY(tbl_raw_data[[#This Row],[updated_date]])/7,0)=5,4,ROUNDUP(DAY(tbl_raw_data[[#This Row],[updated_date]])/7,0))</f>
        <v>WEEK 1</v>
      </c>
      <c r="N1798" s="71" t="str">
        <f>UPPER(VLOOKUP(tbl_raw_data[[#This Row],[Analyst]],settings!$A$1:$B$15,2,0))</f>
        <v>MERCEDES</v>
      </c>
      <c r="O1798" s="71" t="str">
        <f>TRIM(UPPER(tbl_raw_data[[#This Row],[Outcome]]))</f>
        <v>DECLINE</v>
      </c>
      <c r="P1798" s="71" t="str">
        <f>TRIM(UPPER(tbl_raw_data[[#This Row],[Queue Name]]))</f>
        <v>CONSUMER EXISTING</v>
      </c>
      <c r="Q1798" s="71" t="str">
        <f>IF(tbl_raw_data[[#This Row],[time_taken_in_min]]&lt;=settings!$D$2,"SLA_MET","SLA_NOT_MET")</f>
        <v>SLA_MET</v>
      </c>
    </row>
    <row r="1799" spans="1:17" x14ac:dyDescent="0.3">
      <c r="A1799" s="1" t="s">
        <v>2762</v>
      </c>
      <c r="B1799" s="36">
        <v>45145.434861111113</v>
      </c>
      <c r="C1799" s="39">
        <v>45145.439363425925</v>
      </c>
      <c r="D1799" s="8" t="s">
        <v>36</v>
      </c>
      <c r="E1799" s="6" t="s">
        <v>8</v>
      </c>
      <c r="F1799" s="8" t="s">
        <v>22</v>
      </c>
      <c r="G1799" s="9"/>
      <c r="H1799" s="84" t="str">
        <f t="shared" si="28"/>
        <v>Reason Unknown</v>
      </c>
      <c r="I1799" s="63">
        <f>(tbl_raw_data[[#This Row],[Date Actioned]])-(tbl_raw_data[[#This Row],[Date Tagged]])</f>
        <v>4.5023148122709244E-3</v>
      </c>
      <c r="J1799" s="66">
        <f>HOUR(tbl_raw_data[[#This Row],[time_taken]])*60+MINUTE(tbl_raw_data[[#This Row],[time_taken]])+SECOND(tbl_raw_data[[#This Row],[time_taken]])/60</f>
        <v>6.4833333333333334</v>
      </c>
      <c r="K1799" s="68">
        <f>DATE(YEAR(tbl_raw_data[[#This Row],[Date Actioned]]),MONTH(tbl_raw_data[[#This Row],[Date Actioned]]),DAY(tbl_raw_data[[#This Row],[Date Actioned]]))</f>
        <v>45145</v>
      </c>
      <c r="L1799" s="65" t="str">
        <f>UPPER(TEXT(tbl_raw_data[[#This Row],[updated_date]],"MMMM"))</f>
        <v>AUGUST</v>
      </c>
      <c r="M1799" s="65" t="str">
        <f>"WEEK "&amp;IF(ROUNDUP(DAY(tbl_raw_data[[#This Row],[updated_date]])/7,0)=5,4,ROUNDUP(DAY(tbl_raw_data[[#This Row],[updated_date]])/7,0))</f>
        <v>WEEK 1</v>
      </c>
      <c r="N1799" s="71" t="str">
        <f>UPPER(VLOOKUP(tbl_raw_data[[#This Row],[Analyst]],settings!$A$1:$B$15,2,0))</f>
        <v>ROHAN</v>
      </c>
      <c r="O1799" s="71" t="str">
        <f>TRIM(UPPER(tbl_raw_data[[#This Row],[Outcome]]))</f>
        <v>DECLINE</v>
      </c>
      <c r="P1799" s="71" t="str">
        <f>TRIM(UPPER(tbl_raw_data[[#This Row],[Queue Name]]))</f>
        <v>CONSUMER POST BUREAU</v>
      </c>
      <c r="Q1799" s="71" t="str">
        <f>IF(tbl_raw_data[[#This Row],[time_taken_in_min]]&lt;=settings!$D$2,"SLA_MET","SLA_NOT_MET")</f>
        <v>SLA_MET</v>
      </c>
    </row>
    <row r="1800" spans="1:17" x14ac:dyDescent="0.3">
      <c r="A1800" s="5" t="s">
        <v>2763</v>
      </c>
      <c r="B1800" s="34">
        <v>45145.448645833334</v>
      </c>
      <c r="C1800" s="35">
        <v>45145.457361111112</v>
      </c>
      <c r="D1800" s="2" t="s">
        <v>36</v>
      </c>
      <c r="E1800" s="3" t="s">
        <v>11</v>
      </c>
      <c r="F1800" s="2" t="s">
        <v>24</v>
      </c>
      <c r="G1800" s="4"/>
      <c r="H1800" s="84" t="str">
        <f t="shared" si="28"/>
        <v>Reason Unknown</v>
      </c>
      <c r="I1800" s="63">
        <f>(tbl_raw_data[[#This Row],[Date Actioned]])-(tbl_raw_data[[#This Row],[Date Tagged]])</f>
        <v>8.7152777778101154E-3</v>
      </c>
      <c r="J1800" s="66">
        <f>HOUR(tbl_raw_data[[#This Row],[time_taken]])*60+MINUTE(tbl_raw_data[[#This Row],[time_taken]])+SECOND(tbl_raw_data[[#This Row],[time_taken]])/60</f>
        <v>12.55</v>
      </c>
      <c r="K1800" s="68">
        <f>DATE(YEAR(tbl_raw_data[[#This Row],[Date Actioned]]),MONTH(tbl_raw_data[[#This Row],[Date Actioned]]),DAY(tbl_raw_data[[#This Row],[Date Actioned]]))</f>
        <v>45145</v>
      </c>
      <c r="L1800" s="65" t="str">
        <f>UPPER(TEXT(tbl_raw_data[[#This Row],[updated_date]],"MMMM"))</f>
        <v>AUGUST</v>
      </c>
      <c r="M1800" s="65" t="str">
        <f>"WEEK "&amp;IF(ROUNDUP(DAY(tbl_raw_data[[#This Row],[updated_date]])/7,0)=5,4,ROUNDUP(DAY(tbl_raw_data[[#This Row],[updated_date]])/7,0))</f>
        <v>WEEK 1</v>
      </c>
      <c r="N1800" s="71" t="str">
        <f>UPPER(VLOOKUP(tbl_raw_data[[#This Row],[Analyst]],settings!$A$1:$B$15,2,0))</f>
        <v>SAM</v>
      </c>
      <c r="O1800" s="71" t="str">
        <f>TRIM(UPPER(tbl_raw_data[[#This Row],[Outcome]]))</f>
        <v>DECLINE</v>
      </c>
      <c r="P1800" s="71" t="str">
        <f>TRIM(UPPER(tbl_raw_data[[#This Row],[Queue Name]]))</f>
        <v>CONSUMER EXISTING</v>
      </c>
      <c r="Q1800" s="71" t="str">
        <f>IF(tbl_raw_data[[#This Row],[time_taken_in_min]]&lt;=settings!$D$2,"SLA_MET","SLA_NOT_MET")</f>
        <v>SLA_MET</v>
      </c>
    </row>
    <row r="1801" spans="1:17" x14ac:dyDescent="0.3">
      <c r="A1801" s="7" t="s">
        <v>2764</v>
      </c>
      <c r="B1801" s="36">
        <v>45145.532199074078</v>
      </c>
      <c r="C1801" s="39">
        <v>45145.542974537035</v>
      </c>
      <c r="D1801" s="8" t="s">
        <v>33</v>
      </c>
      <c r="E1801" s="8" t="s">
        <v>8</v>
      </c>
      <c r="F1801" s="8" t="s">
        <v>206</v>
      </c>
      <c r="G1801" s="8" t="s">
        <v>361</v>
      </c>
      <c r="H1801" s="84" t="str">
        <f t="shared" si="28"/>
        <v>Reason Unknown</v>
      </c>
      <c r="I1801" s="63">
        <f>(tbl_raw_data[[#This Row],[Date Actioned]])-(tbl_raw_data[[#This Row],[Date Tagged]])</f>
        <v>1.077546295709908E-2</v>
      </c>
      <c r="J1801" s="66">
        <f>HOUR(tbl_raw_data[[#This Row],[time_taken]])*60+MINUTE(tbl_raw_data[[#This Row],[time_taken]])+SECOND(tbl_raw_data[[#This Row],[time_taken]])/60</f>
        <v>15.516666666666667</v>
      </c>
      <c r="K1801" s="68">
        <f>DATE(YEAR(tbl_raw_data[[#This Row],[Date Actioned]]),MONTH(tbl_raw_data[[#This Row],[Date Actioned]]),DAY(tbl_raw_data[[#This Row],[Date Actioned]]))</f>
        <v>45145</v>
      </c>
      <c r="L1801" s="65" t="str">
        <f>UPPER(TEXT(tbl_raw_data[[#This Row],[updated_date]],"MMMM"))</f>
        <v>AUGUST</v>
      </c>
      <c r="M1801" s="65" t="str">
        <f>"WEEK "&amp;IF(ROUNDUP(DAY(tbl_raw_data[[#This Row],[updated_date]])/7,0)=5,4,ROUNDUP(DAY(tbl_raw_data[[#This Row],[updated_date]])/7,0))</f>
        <v>WEEK 1</v>
      </c>
      <c r="N1801" s="71" t="str">
        <f>UPPER(VLOOKUP(tbl_raw_data[[#This Row],[Analyst]],settings!$A$1:$B$15,2,0))</f>
        <v>HARDIK</v>
      </c>
      <c r="O1801" s="71" t="str">
        <f>TRIM(UPPER(tbl_raw_data[[#This Row],[Outcome]]))</f>
        <v>DECLINE</v>
      </c>
      <c r="P1801" s="71" t="str">
        <f>TRIM(UPPER(tbl_raw_data[[#This Row],[Queue Name]]))</f>
        <v>CONSUMER POST BUREAU</v>
      </c>
      <c r="Q1801" s="71" t="str">
        <f>IF(tbl_raw_data[[#This Row],[time_taken_in_min]]&lt;=settings!$D$2,"SLA_MET","SLA_NOT_MET")</f>
        <v>SLA_MET</v>
      </c>
    </row>
    <row r="1802" spans="1:17" x14ac:dyDescent="0.3">
      <c r="A1802" s="1" t="s">
        <v>2765</v>
      </c>
      <c r="B1802" s="34">
        <v>45145.534456018519</v>
      </c>
      <c r="C1802" s="35">
        <v>45145.542442129627</v>
      </c>
      <c r="D1802" s="2" t="s">
        <v>33</v>
      </c>
      <c r="E1802" s="2" t="s">
        <v>18</v>
      </c>
      <c r="F1802" s="2" t="s">
        <v>207</v>
      </c>
      <c r="G1802" s="2" t="s">
        <v>362</v>
      </c>
      <c r="H1802" s="84" t="str">
        <f t="shared" si="28"/>
        <v>Reason Unknown</v>
      </c>
      <c r="I1802" s="63">
        <f>(tbl_raw_data[[#This Row],[Date Actioned]])-(tbl_raw_data[[#This Row],[Date Tagged]])</f>
        <v>7.9861111080390401E-3</v>
      </c>
      <c r="J1802" s="66">
        <f>HOUR(tbl_raw_data[[#This Row],[time_taken]])*60+MINUTE(tbl_raw_data[[#This Row],[time_taken]])+SECOND(tbl_raw_data[[#This Row],[time_taken]])/60</f>
        <v>11.5</v>
      </c>
      <c r="K1802" s="68">
        <f>DATE(YEAR(tbl_raw_data[[#This Row],[Date Actioned]]),MONTH(tbl_raw_data[[#This Row],[Date Actioned]]),DAY(tbl_raw_data[[#This Row],[Date Actioned]]))</f>
        <v>45145</v>
      </c>
      <c r="L1802" s="65" t="str">
        <f>UPPER(TEXT(tbl_raw_data[[#This Row],[updated_date]],"MMMM"))</f>
        <v>AUGUST</v>
      </c>
      <c r="M1802" s="65" t="str">
        <f>"WEEK "&amp;IF(ROUNDUP(DAY(tbl_raw_data[[#This Row],[updated_date]])/7,0)=5,4,ROUNDUP(DAY(tbl_raw_data[[#This Row],[updated_date]])/7,0))</f>
        <v>WEEK 1</v>
      </c>
      <c r="N1802" s="71" t="str">
        <f>UPPER(VLOOKUP(tbl_raw_data[[#This Row],[Analyst]],settings!$A$1:$B$15,2,0))</f>
        <v>RAJ</v>
      </c>
      <c r="O1802" s="71" t="str">
        <f>TRIM(UPPER(tbl_raw_data[[#This Row],[Outcome]]))</f>
        <v>DECLINE</v>
      </c>
      <c r="P1802" s="71" t="str">
        <f>TRIM(UPPER(tbl_raw_data[[#This Row],[Queue Name]]))</f>
        <v>CONSUMER PRE BUREAU</v>
      </c>
      <c r="Q1802" s="71" t="str">
        <f>IF(tbl_raw_data[[#This Row],[time_taken_in_min]]&lt;=settings!$D$2,"SLA_MET","SLA_NOT_MET")</f>
        <v>SLA_MET</v>
      </c>
    </row>
    <row r="1803" spans="1:17" x14ac:dyDescent="0.3">
      <c r="A1803" s="5" t="s">
        <v>2766</v>
      </c>
      <c r="B1803" s="36">
        <v>45145.544120370374</v>
      </c>
      <c r="C1803" s="39">
        <v>45145.551365740743</v>
      </c>
      <c r="D1803" s="8" t="s">
        <v>36</v>
      </c>
      <c r="E1803" s="6" t="s">
        <v>8</v>
      </c>
      <c r="F1803" s="8" t="s">
        <v>25</v>
      </c>
      <c r="G1803" s="9"/>
      <c r="H1803" s="84" t="str">
        <f t="shared" si="28"/>
        <v>Reason Unknown</v>
      </c>
      <c r="I1803" s="63">
        <f>(tbl_raw_data[[#This Row],[Date Actioned]])-(tbl_raw_data[[#This Row],[Date Tagged]])</f>
        <v>7.2453703687642701E-3</v>
      </c>
      <c r="J1803" s="66">
        <f>HOUR(tbl_raw_data[[#This Row],[time_taken]])*60+MINUTE(tbl_raw_data[[#This Row],[time_taken]])+SECOND(tbl_raw_data[[#This Row],[time_taken]])/60</f>
        <v>10.433333333333334</v>
      </c>
      <c r="K1803" s="68">
        <f>DATE(YEAR(tbl_raw_data[[#This Row],[Date Actioned]]),MONTH(tbl_raw_data[[#This Row],[Date Actioned]]),DAY(tbl_raw_data[[#This Row],[Date Actioned]]))</f>
        <v>45145</v>
      </c>
      <c r="L1803" s="65" t="str">
        <f>UPPER(TEXT(tbl_raw_data[[#This Row],[updated_date]],"MMMM"))</f>
        <v>AUGUST</v>
      </c>
      <c r="M1803" s="65" t="str">
        <f>"WEEK "&amp;IF(ROUNDUP(DAY(tbl_raw_data[[#This Row],[updated_date]])/7,0)=5,4,ROUNDUP(DAY(tbl_raw_data[[#This Row],[updated_date]])/7,0))</f>
        <v>WEEK 1</v>
      </c>
      <c r="N1803" s="71" t="str">
        <f>UPPER(VLOOKUP(tbl_raw_data[[#This Row],[Analyst]],settings!$A$1:$B$15,2,0))</f>
        <v>ASIF</v>
      </c>
      <c r="O1803" s="71" t="str">
        <f>TRIM(UPPER(tbl_raw_data[[#This Row],[Outcome]]))</f>
        <v>DECLINE</v>
      </c>
      <c r="P1803" s="71" t="str">
        <f>TRIM(UPPER(tbl_raw_data[[#This Row],[Queue Name]]))</f>
        <v>CONSUMER POST BUREAU</v>
      </c>
      <c r="Q1803" s="71" t="str">
        <f>IF(tbl_raw_data[[#This Row],[time_taken_in_min]]&lt;=settings!$D$2,"SLA_MET","SLA_NOT_MET")</f>
        <v>SLA_MET</v>
      </c>
    </row>
    <row r="1804" spans="1:17" x14ac:dyDescent="0.3">
      <c r="A1804" s="7" t="s">
        <v>2767</v>
      </c>
      <c r="B1804" s="34">
        <v>45145.545763888891</v>
      </c>
      <c r="C1804" s="35">
        <v>45145.561180555553</v>
      </c>
      <c r="D1804" s="2" t="s">
        <v>36</v>
      </c>
      <c r="E1804" s="3" t="s">
        <v>8</v>
      </c>
      <c r="F1804" s="2" t="s">
        <v>12</v>
      </c>
      <c r="G1804" s="4"/>
      <c r="H1804" s="84" t="str">
        <f t="shared" si="28"/>
        <v>Reason Unknown</v>
      </c>
      <c r="I1804" s="63">
        <f>(tbl_raw_data[[#This Row],[Date Actioned]])-(tbl_raw_data[[#This Row],[Date Tagged]])</f>
        <v>1.5416666661622003E-2</v>
      </c>
      <c r="J1804" s="66">
        <f>HOUR(tbl_raw_data[[#This Row],[time_taken]])*60+MINUTE(tbl_raw_data[[#This Row],[time_taken]])+SECOND(tbl_raw_data[[#This Row],[time_taken]])/60</f>
        <v>22.2</v>
      </c>
      <c r="K1804" s="68">
        <f>DATE(YEAR(tbl_raw_data[[#This Row],[Date Actioned]]),MONTH(tbl_raw_data[[#This Row],[Date Actioned]]),DAY(tbl_raw_data[[#This Row],[Date Actioned]]))</f>
        <v>45145</v>
      </c>
      <c r="L1804" s="65" t="str">
        <f>UPPER(TEXT(tbl_raw_data[[#This Row],[updated_date]],"MMMM"))</f>
        <v>AUGUST</v>
      </c>
      <c r="M1804" s="65" t="str">
        <f>"WEEK "&amp;IF(ROUNDUP(DAY(tbl_raw_data[[#This Row],[updated_date]])/7,0)=5,4,ROUNDUP(DAY(tbl_raw_data[[#This Row],[updated_date]])/7,0))</f>
        <v>WEEK 1</v>
      </c>
      <c r="N1804" s="71" t="str">
        <f>UPPER(VLOOKUP(tbl_raw_data[[#This Row],[Analyst]],settings!$A$1:$B$15,2,0))</f>
        <v>NITESH</v>
      </c>
      <c r="O1804" s="71" t="str">
        <f>TRIM(UPPER(tbl_raw_data[[#This Row],[Outcome]]))</f>
        <v>DECLINE</v>
      </c>
      <c r="P1804" s="71" t="str">
        <f>TRIM(UPPER(tbl_raw_data[[#This Row],[Queue Name]]))</f>
        <v>CONSUMER POST BUREAU</v>
      </c>
      <c r="Q1804" s="71" t="str">
        <f>IF(tbl_raw_data[[#This Row],[time_taken_in_min]]&lt;=settings!$D$2,"SLA_MET","SLA_NOT_MET")</f>
        <v>SLA_NOT_MET</v>
      </c>
    </row>
    <row r="1805" spans="1:17" x14ac:dyDescent="0.3">
      <c r="A1805" s="1" t="s">
        <v>2768</v>
      </c>
      <c r="B1805" s="36">
        <v>45145.553969907407</v>
      </c>
      <c r="C1805" s="39">
        <v>45145.56994212963</v>
      </c>
      <c r="D1805" s="8" t="s">
        <v>33</v>
      </c>
      <c r="E1805" s="8" t="s">
        <v>11</v>
      </c>
      <c r="F1805" s="8" t="s">
        <v>25</v>
      </c>
      <c r="G1805" s="8" t="s">
        <v>43</v>
      </c>
      <c r="H1805" s="84" t="str">
        <f t="shared" si="28"/>
        <v>Reason Unknown</v>
      </c>
      <c r="I1805" s="63">
        <f>(tbl_raw_data[[#This Row],[Date Actioned]])-(tbl_raw_data[[#This Row],[Date Tagged]])</f>
        <v>1.5972222223354038E-2</v>
      </c>
      <c r="J1805" s="66">
        <f>HOUR(tbl_raw_data[[#This Row],[time_taken]])*60+MINUTE(tbl_raw_data[[#This Row],[time_taken]])+SECOND(tbl_raw_data[[#This Row],[time_taken]])/60</f>
        <v>23</v>
      </c>
      <c r="K1805" s="68">
        <f>DATE(YEAR(tbl_raw_data[[#This Row],[Date Actioned]]),MONTH(tbl_raw_data[[#This Row],[Date Actioned]]),DAY(tbl_raw_data[[#This Row],[Date Actioned]]))</f>
        <v>45145</v>
      </c>
      <c r="L1805" s="65" t="str">
        <f>UPPER(TEXT(tbl_raw_data[[#This Row],[updated_date]],"MMMM"))</f>
        <v>AUGUST</v>
      </c>
      <c r="M1805" s="65" t="str">
        <f>"WEEK "&amp;IF(ROUNDUP(DAY(tbl_raw_data[[#This Row],[updated_date]])/7,0)=5,4,ROUNDUP(DAY(tbl_raw_data[[#This Row],[updated_date]])/7,0))</f>
        <v>WEEK 1</v>
      </c>
      <c r="N1805" s="71" t="str">
        <f>UPPER(VLOOKUP(tbl_raw_data[[#This Row],[Analyst]],settings!$A$1:$B$15,2,0))</f>
        <v>ASIF</v>
      </c>
      <c r="O1805" s="71" t="str">
        <f>TRIM(UPPER(tbl_raw_data[[#This Row],[Outcome]]))</f>
        <v>DECLINE</v>
      </c>
      <c r="P1805" s="71" t="str">
        <f>TRIM(UPPER(tbl_raw_data[[#This Row],[Queue Name]]))</f>
        <v>CONSUMER EXISTING</v>
      </c>
      <c r="Q1805" s="71" t="str">
        <f>IF(tbl_raw_data[[#This Row],[time_taken_in_min]]&lt;=settings!$D$2,"SLA_MET","SLA_NOT_MET")</f>
        <v>SLA_NOT_MET</v>
      </c>
    </row>
    <row r="1806" spans="1:17" x14ac:dyDescent="0.3">
      <c r="A1806" s="5" t="s">
        <v>2769</v>
      </c>
      <c r="B1806" s="34">
        <v>45145.575532407405</v>
      </c>
      <c r="C1806" s="35">
        <v>45145.582187499997</v>
      </c>
      <c r="D1806" s="2" t="s">
        <v>33</v>
      </c>
      <c r="E1806" s="2" t="s">
        <v>11</v>
      </c>
      <c r="F1806" s="2" t="s">
        <v>207</v>
      </c>
      <c r="G1806" s="2" t="s">
        <v>43</v>
      </c>
      <c r="H1806" s="84" t="str">
        <f t="shared" si="28"/>
        <v>Reason Unknown</v>
      </c>
      <c r="I1806" s="63">
        <f>(tbl_raw_data[[#This Row],[Date Actioned]])-(tbl_raw_data[[#This Row],[Date Tagged]])</f>
        <v>6.655092591245193E-3</v>
      </c>
      <c r="J1806" s="66">
        <f>HOUR(tbl_raw_data[[#This Row],[time_taken]])*60+MINUTE(tbl_raw_data[[#This Row],[time_taken]])+SECOND(tbl_raw_data[[#This Row],[time_taken]])/60</f>
        <v>9.5833333333333339</v>
      </c>
      <c r="K1806" s="68">
        <f>DATE(YEAR(tbl_raw_data[[#This Row],[Date Actioned]]),MONTH(tbl_raw_data[[#This Row],[Date Actioned]]),DAY(tbl_raw_data[[#This Row],[Date Actioned]]))</f>
        <v>45145</v>
      </c>
      <c r="L1806" s="65" t="str">
        <f>UPPER(TEXT(tbl_raw_data[[#This Row],[updated_date]],"MMMM"))</f>
        <v>AUGUST</v>
      </c>
      <c r="M1806" s="65" t="str">
        <f>"WEEK "&amp;IF(ROUNDUP(DAY(tbl_raw_data[[#This Row],[updated_date]])/7,0)=5,4,ROUNDUP(DAY(tbl_raw_data[[#This Row],[updated_date]])/7,0))</f>
        <v>WEEK 1</v>
      </c>
      <c r="N1806" s="71" t="str">
        <f>UPPER(VLOOKUP(tbl_raw_data[[#This Row],[Analyst]],settings!$A$1:$B$15,2,0))</f>
        <v>RAJ</v>
      </c>
      <c r="O1806" s="71" t="str">
        <f>TRIM(UPPER(tbl_raw_data[[#This Row],[Outcome]]))</f>
        <v>DECLINE</v>
      </c>
      <c r="P1806" s="71" t="str">
        <f>TRIM(UPPER(tbl_raw_data[[#This Row],[Queue Name]]))</f>
        <v>CONSUMER EXISTING</v>
      </c>
      <c r="Q1806" s="71" t="str">
        <f>IF(tbl_raw_data[[#This Row],[time_taken_in_min]]&lt;=settings!$D$2,"SLA_MET","SLA_NOT_MET")</f>
        <v>SLA_MET</v>
      </c>
    </row>
    <row r="1807" spans="1:17" x14ac:dyDescent="0.3">
      <c r="A1807" s="7" t="s">
        <v>2770</v>
      </c>
      <c r="B1807" s="36">
        <v>45145.58258101852</v>
      </c>
      <c r="C1807" s="39">
        <v>45145.587164351855</v>
      </c>
      <c r="D1807" s="8" t="s">
        <v>33</v>
      </c>
      <c r="E1807" s="8" t="s">
        <v>8</v>
      </c>
      <c r="F1807" s="8" t="s">
        <v>207</v>
      </c>
      <c r="G1807" s="8" t="s">
        <v>363</v>
      </c>
      <c r="H1807" s="84" t="str">
        <f t="shared" si="28"/>
        <v>Reason Unknown</v>
      </c>
      <c r="I1807" s="63">
        <f>(tbl_raw_data[[#This Row],[Date Actioned]])-(tbl_raw_data[[#This Row],[Date Tagged]])</f>
        <v>4.5833333351765759E-3</v>
      </c>
      <c r="J1807" s="66">
        <f>HOUR(tbl_raw_data[[#This Row],[time_taken]])*60+MINUTE(tbl_raw_data[[#This Row],[time_taken]])+SECOND(tbl_raw_data[[#This Row],[time_taken]])/60</f>
        <v>6.6</v>
      </c>
      <c r="K1807" s="68">
        <f>DATE(YEAR(tbl_raw_data[[#This Row],[Date Actioned]]),MONTH(tbl_raw_data[[#This Row],[Date Actioned]]),DAY(tbl_raw_data[[#This Row],[Date Actioned]]))</f>
        <v>45145</v>
      </c>
      <c r="L1807" s="65" t="str">
        <f>UPPER(TEXT(tbl_raw_data[[#This Row],[updated_date]],"MMMM"))</f>
        <v>AUGUST</v>
      </c>
      <c r="M1807" s="65" t="str">
        <f>"WEEK "&amp;IF(ROUNDUP(DAY(tbl_raw_data[[#This Row],[updated_date]])/7,0)=5,4,ROUNDUP(DAY(tbl_raw_data[[#This Row],[updated_date]])/7,0))</f>
        <v>WEEK 1</v>
      </c>
      <c r="N1807" s="71" t="str">
        <f>UPPER(VLOOKUP(tbl_raw_data[[#This Row],[Analyst]],settings!$A$1:$B$15,2,0))</f>
        <v>RAJ</v>
      </c>
      <c r="O1807" s="71" t="str">
        <f>TRIM(UPPER(tbl_raw_data[[#This Row],[Outcome]]))</f>
        <v>DECLINE</v>
      </c>
      <c r="P1807" s="71" t="str">
        <f>TRIM(UPPER(tbl_raw_data[[#This Row],[Queue Name]]))</f>
        <v>CONSUMER POST BUREAU</v>
      </c>
      <c r="Q1807" s="71" t="str">
        <f>IF(tbl_raw_data[[#This Row],[time_taken_in_min]]&lt;=settings!$D$2,"SLA_MET","SLA_NOT_MET")</f>
        <v>SLA_MET</v>
      </c>
    </row>
    <row r="1808" spans="1:17" x14ac:dyDescent="0.3">
      <c r="A1808" s="1" t="s">
        <v>2771</v>
      </c>
      <c r="B1808" s="34">
        <v>45145.583287037036</v>
      </c>
      <c r="C1808" s="35">
        <v>45145.593460648146</v>
      </c>
      <c r="D1808" s="2" t="s">
        <v>36</v>
      </c>
      <c r="E1808" s="3" t="s">
        <v>11</v>
      </c>
      <c r="F1808" s="2" t="s">
        <v>12</v>
      </c>
      <c r="G1808" s="4"/>
      <c r="H1808" s="84" t="str">
        <f t="shared" si="28"/>
        <v>Reason Unknown</v>
      </c>
      <c r="I1808" s="63">
        <f>(tbl_raw_data[[#This Row],[Date Actioned]])-(tbl_raw_data[[#This Row],[Date Tagged]])</f>
        <v>1.0173611110076308E-2</v>
      </c>
      <c r="J1808" s="66">
        <f>HOUR(tbl_raw_data[[#This Row],[time_taken]])*60+MINUTE(tbl_raw_data[[#This Row],[time_taken]])+SECOND(tbl_raw_data[[#This Row],[time_taken]])/60</f>
        <v>14.65</v>
      </c>
      <c r="K1808" s="68">
        <f>DATE(YEAR(tbl_raw_data[[#This Row],[Date Actioned]]),MONTH(tbl_raw_data[[#This Row],[Date Actioned]]),DAY(tbl_raw_data[[#This Row],[Date Actioned]]))</f>
        <v>45145</v>
      </c>
      <c r="L1808" s="65" t="str">
        <f>UPPER(TEXT(tbl_raw_data[[#This Row],[updated_date]],"MMMM"))</f>
        <v>AUGUST</v>
      </c>
      <c r="M1808" s="65" t="str">
        <f>"WEEK "&amp;IF(ROUNDUP(DAY(tbl_raw_data[[#This Row],[updated_date]])/7,0)=5,4,ROUNDUP(DAY(tbl_raw_data[[#This Row],[updated_date]])/7,0))</f>
        <v>WEEK 1</v>
      </c>
      <c r="N1808" s="71" t="str">
        <f>UPPER(VLOOKUP(tbl_raw_data[[#This Row],[Analyst]],settings!$A$1:$B$15,2,0))</f>
        <v>NITESH</v>
      </c>
      <c r="O1808" s="71" t="str">
        <f>TRIM(UPPER(tbl_raw_data[[#This Row],[Outcome]]))</f>
        <v>DECLINE</v>
      </c>
      <c r="P1808" s="71" t="str">
        <f>TRIM(UPPER(tbl_raw_data[[#This Row],[Queue Name]]))</f>
        <v>CONSUMER EXISTING</v>
      </c>
      <c r="Q1808" s="71" t="str">
        <f>IF(tbl_raw_data[[#This Row],[time_taken_in_min]]&lt;=settings!$D$2,"SLA_MET","SLA_NOT_MET")</f>
        <v>SLA_MET</v>
      </c>
    </row>
    <row r="1809" spans="1:17" x14ac:dyDescent="0.3">
      <c r="A1809" s="5" t="s">
        <v>2772</v>
      </c>
      <c r="B1809" s="36">
        <v>45145.611215277779</v>
      </c>
      <c r="C1809" s="39">
        <v>45145.623877314814</v>
      </c>
      <c r="D1809" s="8" t="s">
        <v>33</v>
      </c>
      <c r="E1809" s="8" t="s">
        <v>18</v>
      </c>
      <c r="F1809" s="8" t="s">
        <v>207</v>
      </c>
      <c r="G1809" s="8" t="s">
        <v>37</v>
      </c>
      <c r="H1809" s="84" t="str">
        <f t="shared" si="28"/>
        <v>Reason Unknown</v>
      </c>
      <c r="I1809" s="63">
        <f>(tbl_raw_data[[#This Row],[Date Actioned]])-(tbl_raw_data[[#This Row],[Date Tagged]])</f>
        <v>1.2662037035624962E-2</v>
      </c>
      <c r="J1809" s="66">
        <f>HOUR(tbl_raw_data[[#This Row],[time_taken]])*60+MINUTE(tbl_raw_data[[#This Row],[time_taken]])+SECOND(tbl_raw_data[[#This Row],[time_taken]])/60</f>
        <v>18.233333333333334</v>
      </c>
      <c r="K1809" s="68">
        <f>DATE(YEAR(tbl_raw_data[[#This Row],[Date Actioned]]),MONTH(tbl_raw_data[[#This Row],[Date Actioned]]),DAY(tbl_raw_data[[#This Row],[Date Actioned]]))</f>
        <v>45145</v>
      </c>
      <c r="L1809" s="65" t="str">
        <f>UPPER(TEXT(tbl_raw_data[[#This Row],[updated_date]],"MMMM"))</f>
        <v>AUGUST</v>
      </c>
      <c r="M1809" s="65" t="str">
        <f>"WEEK "&amp;IF(ROUNDUP(DAY(tbl_raw_data[[#This Row],[updated_date]])/7,0)=5,4,ROUNDUP(DAY(tbl_raw_data[[#This Row],[updated_date]])/7,0))</f>
        <v>WEEK 1</v>
      </c>
      <c r="N1809" s="71" t="str">
        <f>UPPER(VLOOKUP(tbl_raw_data[[#This Row],[Analyst]],settings!$A$1:$B$15,2,0))</f>
        <v>RAJ</v>
      </c>
      <c r="O1809" s="71" t="str">
        <f>TRIM(UPPER(tbl_raw_data[[#This Row],[Outcome]]))</f>
        <v>DECLINE</v>
      </c>
      <c r="P1809" s="71" t="str">
        <f>TRIM(UPPER(tbl_raw_data[[#This Row],[Queue Name]]))</f>
        <v>CONSUMER PRE BUREAU</v>
      </c>
      <c r="Q1809" s="71" t="str">
        <f>IF(tbl_raw_data[[#This Row],[time_taken_in_min]]&lt;=settings!$D$2,"SLA_MET","SLA_NOT_MET")</f>
        <v>SLA_MET</v>
      </c>
    </row>
    <row r="1810" spans="1:17" x14ac:dyDescent="0.3">
      <c r="A1810" s="7" t="s">
        <v>2773</v>
      </c>
      <c r="B1810" s="34">
        <v>45145.62295138889</v>
      </c>
      <c r="C1810" s="35">
        <v>45145.631967592592</v>
      </c>
      <c r="D1810" s="2" t="s">
        <v>36</v>
      </c>
      <c r="E1810" s="3" t="s">
        <v>11</v>
      </c>
      <c r="F1810" s="2" t="s">
        <v>24</v>
      </c>
      <c r="G1810" s="4"/>
      <c r="H1810" s="84" t="str">
        <f t="shared" si="28"/>
        <v>Reason Unknown</v>
      </c>
      <c r="I1810" s="63">
        <f>(tbl_raw_data[[#This Row],[Date Actioned]])-(tbl_raw_data[[#This Row],[Date Tagged]])</f>
        <v>9.0162037013215013E-3</v>
      </c>
      <c r="J1810" s="66">
        <f>HOUR(tbl_raw_data[[#This Row],[time_taken]])*60+MINUTE(tbl_raw_data[[#This Row],[time_taken]])+SECOND(tbl_raw_data[[#This Row],[time_taken]])/60</f>
        <v>12.983333333333333</v>
      </c>
      <c r="K1810" s="68">
        <f>DATE(YEAR(tbl_raw_data[[#This Row],[Date Actioned]]),MONTH(tbl_raw_data[[#This Row],[Date Actioned]]),DAY(tbl_raw_data[[#This Row],[Date Actioned]]))</f>
        <v>45145</v>
      </c>
      <c r="L1810" s="65" t="str">
        <f>UPPER(TEXT(tbl_raw_data[[#This Row],[updated_date]],"MMMM"))</f>
        <v>AUGUST</v>
      </c>
      <c r="M1810" s="65" t="str">
        <f>"WEEK "&amp;IF(ROUNDUP(DAY(tbl_raw_data[[#This Row],[updated_date]])/7,0)=5,4,ROUNDUP(DAY(tbl_raw_data[[#This Row],[updated_date]])/7,0))</f>
        <v>WEEK 1</v>
      </c>
      <c r="N1810" s="71" t="str">
        <f>UPPER(VLOOKUP(tbl_raw_data[[#This Row],[Analyst]],settings!$A$1:$B$15,2,0))</f>
        <v>SAM</v>
      </c>
      <c r="O1810" s="71" t="str">
        <f>TRIM(UPPER(tbl_raw_data[[#This Row],[Outcome]]))</f>
        <v>DECLINE</v>
      </c>
      <c r="P1810" s="71" t="str">
        <f>TRIM(UPPER(tbl_raw_data[[#This Row],[Queue Name]]))</f>
        <v>CONSUMER EXISTING</v>
      </c>
      <c r="Q1810" s="71" t="str">
        <f>IF(tbl_raw_data[[#This Row],[time_taken_in_min]]&lt;=settings!$D$2,"SLA_MET","SLA_NOT_MET")</f>
        <v>SLA_MET</v>
      </c>
    </row>
    <row r="1811" spans="1:17" x14ac:dyDescent="0.3">
      <c r="A1811" s="1" t="s">
        <v>2774</v>
      </c>
      <c r="B1811" s="36">
        <v>45145.636238425926</v>
      </c>
      <c r="C1811" s="39">
        <v>45145.640173611115</v>
      </c>
      <c r="D1811" s="8" t="s">
        <v>33</v>
      </c>
      <c r="E1811" s="8" t="s">
        <v>11</v>
      </c>
      <c r="F1811" s="8" t="s">
        <v>206</v>
      </c>
      <c r="G1811" s="8" t="s">
        <v>43</v>
      </c>
      <c r="H1811" s="84" t="str">
        <f t="shared" si="28"/>
        <v>Reason Unknown</v>
      </c>
      <c r="I1811" s="63">
        <f>(tbl_raw_data[[#This Row],[Date Actioned]])-(tbl_raw_data[[#This Row],[Date Tagged]])</f>
        <v>3.9351851883111522E-3</v>
      </c>
      <c r="J1811" s="66">
        <f>HOUR(tbl_raw_data[[#This Row],[time_taken]])*60+MINUTE(tbl_raw_data[[#This Row],[time_taken]])+SECOND(tbl_raw_data[[#This Row],[time_taken]])/60</f>
        <v>5.666666666666667</v>
      </c>
      <c r="K1811" s="68">
        <f>DATE(YEAR(tbl_raw_data[[#This Row],[Date Actioned]]),MONTH(tbl_raw_data[[#This Row],[Date Actioned]]),DAY(tbl_raw_data[[#This Row],[Date Actioned]]))</f>
        <v>45145</v>
      </c>
      <c r="L1811" s="65" t="str">
        <f>UPPER(TEXT(tbl_raw_data[[#This Row],[updated_date]],"MMMM"))</f>
        <v>AUGUST</v>
      </c>
      <c r="M1811" s="65" t="str">
        <f>"WEEK "&amp;IF(ROUNDUP(DAY(tbl_raw_data[[#This Row],[updated_date]])/7,0)=5,4,ROUNDUP(DAY(tbl_raw_data[[#This Row],[updated_date]])/7,0))</f>
        <v>WEEK 1</v>
      </c>
      <c r="N1811" s="71" t="str">
        <f>UPPER(VLOOKUP(tbl_raw_data[[#This Row],[Analyst]],settings!$A$1:$B$15,2,0))</f>
        <v>HARDIK</v>
      </c>
      <c r="O1811" s="71" t="str">
        <f>TRIM(UPPER(tbl_raw_data[[#This Row],[Outcome]]))</f>
        <v>DECLINE</v>
      </c>
      <c r="P1811" s="71" t="str">
        <f>TRIM(UPPER(tbl_raw_data[[#This Row],[Queue Name]]))</f>
        <v>CONSUMER EXISTING</v>
      </c>
      <c r="Q1811" s="71" t="str">
        <f>IF(tbl_raw_data[[#This Row],[time_taken_in_min]]&lt;=settings!$D$2,"SLA_MET","SLA_NOT_MET")</f>
        <v>SLA_MET</v>
      </c>
    </row>
    <row r="1812" spans="1:17" x14ac:dyDescent="0.3">
      <c r="A1812" s="5" t="s">
        <v>2775</v>
      </c>
      <c r="B1812" s="34">
        <v>45145.653865740744</v>
      </c>
      <c r="C1812" s="35">
        <v>45145.660717592589</v>
      </c>
      <c r="D1812" s="2" t="s">
        <v>33</v>
      </c>
      <c r="E1812" s="2" t="s">
        <v>11</v>
      </c>
      <c r="F1812" s="2" t="s">
        <v>206</v>
      </c>
      <c r="G1812" s="2" t="s">
        <v>44</v>
      </c>
      <c r="H1812" s="84" t="str">
        <f t="shared" si="28"/>
        <v>Reason Unknown</v>
      </c>
      <c r="I1812" s="63">
        <f>(tbl_raw_data[[#This Row],[Date Actioned]])-(tbl_raw_data[[#This Row],[Date Tagged]])</f>
        <v>6.8518518455675803E-3</v>
      </c>
      <c r="J1812" s="66">
        <f>HOUR(tbl_raw_data[[#This Row],[time_taken]])*60+MINUTE(tbl_raw_data[[#This Row],[time_taken]])+SECOND(tbl_raw_data[[#This Row],[time_taken]])/60</f>
        <v>9.8666666666666671</v>
      </c>
      <c r="K1812" s="68">
        <f>DATE(YEAR(tbl_raw_data[[#This Row],[Date Actioned]]),MONTH(tbl_raw_data[[#This Row],[Date Actioned]]),DAY(tbl_raw_data[[#This Row],[Date Actioned]]))</f>
        <v>45145</v>
      </c>
      <c r="L1812" s="65" t="str">
        <f>UPPER(TEXT(tbl_raw_data[[#This Row],[updated_date]],"MMMM"))</f>
        <v>AUGUST</v>
      </c>
      <c r="M1812" s="65" t="str">
        <f>"WEEK "&amp;IF(ROUNDUP(DAY(tbl_raw_data[[#This Row],[updated_date]])/7,0)=5,4,ROUNDUP(DAY(tbl_raw_data[[#This Row],[updated_date]])/7,0))</f>
        <v>WEEK 1</v>
      </c>
      <c r="N1812" s="71" t="str">
        <f>UPPER(VLOOKUP(tbl_raw_data[[#This Row],[Analyst]],settings!$A$1:$B$15,2,0))</f>
        <v>HARDIK</v>
      </c>
      <c r="O1812" s="71" t="str">
        <f>TRIM(UPPER(tbl_raw_data[[#This Row],[Outcome]]))</f>
        <v>DECLINE</v>
      </c>
      <c r="P1812" s="71" t="str">
        <f>TRIM(UPPER(tbl_raw_data[[#This Row],[Queue Name]]))</f>
        <v>CONSUMER EXISTING</v>
      </c>
      <c r="Q1812" s="71" t="str">
        <f>IF(tbl_raw_data[[#This Row],[time_taken_in_min]]&lt;=settings!$D$2,"SLA_MET","SLA_NOT_MET")</f>
        <v>SLA_MET</v>
      </c>
    </row>
    <row r="1813" spans="1:17" x14ac:dyDescent="0.3">
      <c r="A1813" s="7" t="s">
        <v>2776</v>
      </c>
      <c r="B1813" s="36">
        <v>45145.659722222219</v>
      </c>
      <c r="C1813" s="39">
        <v>45145.666342592594</v>
      </c>
      <c r="D1813" s="8" t="s">
        <v>33</v>
      </c>
      <c r="E1813" s="8" t="s">
        <v>11</v>
      </c>
      <c r="F1813" s="8" t="s">
        <v>22</v>
      </c>
      <c r="G1813" s="8" t="s">
        <v>293</v>
      </c>
      <c r="H1813" s="84" t="str">
        <f t="shared" si="28"/>
        <v>Reason Unknown</v>
      </c>
      <c r="I1813" s="63">
        <f>(tbl_raw_data[[#This Row],[Date Actioned]])-(tbl_raw_data[[#This Row],[Date Tagged]])</f>
        <v>6.6203703754581511E-3</v>
      </c>
      <c r="J1813" s="66">
        <f>HOUR(tbl_raw_data[[#This Row],[time_taken]])*60+MINUTE(tbl_raw_data[[#This Row],[time_taken]])+SECOND(tbl_raw_data[[#This Row],[time_taken]])/60</f>
        <v>9.5333333333333332</v>
      </c>
      <c r="K1813" s="68">
        <f>DATE(YEAR(tbl_raw_data[[#This Row],[Date Actioned]]),MONTH(tbl_raw_data[[#This Row],[Date Actioned]]),DAY(tbl_raw_data[[#This Row],[Date Actioned]]))</f>
        <v>45145</v>
      </c>
      <c r="L1813" s="65" t="str">
        <f>UPPER(TEXT(tbl_raw_data[[#This Row],[updated_date]],"MMMM"))</f>
        <v>AUGUST</v>
      </c>
      <c r="M1813" s="65" t="str">
        <f>"WEEK "&amp;IF(ROUNDUP(DAY(tbl_raw_data[[#This Row],[updated_date]])/7,0)=5,4,ROUNDUP(DAY(tbl_raw_data[[#This Row],[updated_date]])/7,0))</f>
        <v>WEEK 1</v>
      </c>
      <c r="N1813" s="71" t="str">
        <f>UPPER(VLOOKUP(tbl_raw_data[[#This Row],[Analyst]],settings!$A$1:$B$15,2,0))</f>
        <v>ROHAN</v>
      </c>
      <c r="O1813" s="71" t="str">
        <f>TRIM(UPPER(tbl_raw_data[[#This Row],[Outcome]]))</f>
        <v>DECLINE</v>
      </c>
      <c r="P1813" s="71" t="str">
        <f>TRIM(UPPER(tbl_raw_data[[#This Row],[Queue Name]]))</f>
        <v>CONSUMER EXISTING</v>
      </c>
      <c r="Q1813" s="71" t="str">
        <f>IF(tbl_raw_data[[#This Row],[time_taken_in_min]]&lt;=settings!$D$2,"SLA_MET","SLA_NOT_MET")</f>
        <v>SLA_MET</v>
      </c>
    </row>
    <row r="1814" spans="1:17" x14ac:dyDescent="0.3">
      <c r="A1814" s="1" t="s">
        <v>2777</v>
      </c>
      <c r="B1814" s="34">
        <v>45145.676527777781</v>
      </c>
      <c r="C1814" s="35">
        <v>45145.691504629627</v>
      </c>
      <c r="D1814" s="2" t="s">
        <v>36</v>
      </c>
      <c r="E1814" s="3" t="s">
        <v>11</v>
      </c>
      <c r="F1814" s="2" t="s">
        <v>12</v>
      </c>
      <c r="G1814" s="4"/>
      <c r="H1814" s="84" t="str">
        <f t="shared" si="28"/>
        <v>Reason Unknown</v>
      </c>
      <c r="I1814" s="63">
        <f>(tbl_raw_data[[#This Row],[Date Actioned]])-(tbl_raw_data[[#This Row],[Date Tagged]])</f>
        <v>1.4976851845858619E-2</v>
      </c>
      <c r="J1814" s="66">
        <f>HOUR(tbl_raw_data[[#This Row],[time_taken]])*60+MINUTE(tbl_raw_data[[#This Row],[time_taken]])+SECOND(tbl_raw_data[[#This Row],[time_taken]])/60</f>
        <v>21.566666666666666</v>
      </c>
      <c r="K1814" s="68">
        <f>DATE(YEAR(tbl_raw_data[[#This Row],[Date Actioned]]),MONTH(tbl_raw_data[[#This Row],[Date Actioned]]),DAY(tbl_raw_data[[#This Row],[Date Actioned]]))</f>
        <v>45145</v>
      </c>
      <c r="L1814" s="65" t="str">
        <f>UPPER(TEXT(tbl_raw_data[[#This Row],[updated_date]],"MMMM"))</f>
        <v>AUGUST</v>
      </c>
      <c r="M1814" s="65" t="str">
        <f>"WEEK "&amp;IF(ROUNDUP(DAY(tbl_raw_data[[#This Row],[updated_date]])/7,0)=5,4,ROUNDUP(DAY(tbl_raw_data[[#This Row],[updated_date]])/7,0))</f>
        <v>WEEK 1</v>
      </c>
      <c r="N1814" s="71" t="str">
        <f>UPPER(VLOOKUP(tbl_raw_data[[#This Row],[Analyst]],settings!$A$1:$B$15,2,0))</f>
        <v>NITESH</v>
      </c>
      <c r="O1814" s="71" t="str">
        <f>TRIM(UPPER(tbl_raw_data[[#This Row],[Outcome]]))</f>
        <v>DECLINE</v>
      </c>
      <c r="P1814" s="71" t="str">
        <f>TRIM(UPPER(tbl_raw_data[[#This Row],[Queue Name]]))</f>
        <v>CONSUMER EXISTING</v>
      </c>
      <c r="Q1814" s="71" t="str">
        <f>IF(tbl_raw_data[[#This Row],[time_taken_in_min]]&lt;=settings!$D$2,"SLA_MET","SLA_NOT_MET")</f>
        <v>SLA_NOT_MET</v>
      </c>
    </row>
    <row r="1815" spans="1:17" x14ac:dyDescent="0.3">
      <c r="A1815" s="5" t="s">
        <v>2778</v>
      </c>
      <c r="B1815" s="36">
        <v>45145.714131944442</v>
      </c>
      <c r="C1815" s="39">
        <v>45145.71875</v>
      </c>
      <c r="D1815" s="8" t="s">
        <v>33</v>
      </c>
      <c r="E1815" s="8" t="s">
        <v>11</v>
      </c>
      <c r="F1815" s="8" t="s">
        <v>206</v>
      </c>
      <c r="G1815" s="57" t="s">
        <v>44</v>
      </c>
      <c r="H1815" s="84" t="str">
        <f t="shared" si="28"/>
        <v>Reason Unknown</v>
      </c>
      <c r="I1815" s="63">
        <f>(tbl_raw_data[[#This Row],[Date Actioned]])-(tbl_raw_data[[#This Row],[Date Tagged]])</f>
        <v>4.6180555582395755E-3</v>
      </c>
      <c r="J1815" s="66">
        <f>HOUR(tbl_raw_data[[#This Row],[time_taken]])*60+MINUTE(tbl_raw_data[[#This Row],[time_taken]])+SECOND(tbl_raw_data[[#This Row],[time_taken]])/60</f>
        <v>6.65</v>
      </c>
      <c r="K1815" s="68">
        <f>DATE(YEAR(tbl_raw_data[[#This Row],[Date Actioned]]),MONTH(tbl_raw_data[[#This Row],[Date Actioned]]),DAY(tbl_raw_data[[#This Row],[Date Actioned]]))</f>
        <v>45145</v>
      </c>
      <c r="L1815" s="65" t="str">
        <f>UPPER(TEXT(tbl_raw_data[[#This Row],[updated_date]],"MMMM"))</f>
        <v>AUGUST</v>
      </c>
      <c r="M1815" s="65" t="str">
        <f>"WEEK "&amp;IF(ROUNDUP(DAY(tbl_raw_data[[#This Row],[updated_date]])/7,0)=5,4,ROUNDUP(DAY(tbl_raw_data[[#This Row],[updated_date]])/7,0))</f>
        <v>WEEK 1</v>
      </c>
      <c r="N1815" s="71" t="str">
        <f>UPPER(VLOOKUP(tbl_raw_data[[#This Row],[Analyst]],settings!$A$1:$B$15,2,0))</f>
        <v>HARDIK</v>
      </c>
      <c r="O1815" s="71" t="str">
        <f>TRIM(UPPER(tbl_raw_data[[#This Row],[Outcome]]))</f>
        <v>DECLINE</v>
      </c>
      <c r="P1815" s="71" t="str">
        <f>TRIM(UPPER(tbl_raw_data[[#This Row],[Queue Name]]))</f>
        <v>CONSUMER EXISTING</v>
      </c>
      <c r="Q1815" s="71" t="str">
        <f>IF(tbl_raw_data[[#This Row],[time_taken_in_min]]&lt;=settings!$D$2,"SLA_MET","SLA_NOT_MET")</f>
        <v>SLA_MET</v>
      </c>
    </row>
    <row r="1816" spans="1:17" x14ac:dyDescent="0.3">
      <c r="A1816" s="7" t="s">
        <v>2779</v>
      </c>
      <c r="B1816" s="34">
        <v>45145.733622685184</v>
      </c>
      <c r="C1816" s="35">
        <v>45145.741354166668</v>
      </c>
      <c r="D1816" s="2" t="s">
        <v>33</v>
      </c>
      <c r="E1816" s="2" t="s">
        <v>18</v>
      </c>
      <c r="F1816" s="2" t="s">
        <v>24</v>
      </c>
      <c r="G1816" s="2" t="s">
        <v>126</v>
      </c>
      <c r="H1816" s="84" t="str">
        <f t="shared" si="28"/>
        <v>Reason Unknown</v>
      </c>
      <c r="I1816" s="63">
        <f>(tbl_raw_data[[#This Row],[Date Actioned]])-(tbl_raw_data[[#This Row],[Date Tagged]])</f>
        <v>7.7314814843703061E-3</v>
      </c>
      <c r="J1816" s="66">
        <f>HOUR(tbl_raw_data[[#This Row],[time_taken]])*60+MINUTE(tbl_raw_data[[#This Row],[time_taken]])+SECOND(tbl_raw_data[[#This Row],[time_taken]])/60</f>
        <v>11.133333333333333</v>
      </c>
      <c r="K1816" s="68">
        <f>DATE(YEAR(tbl_raw_data[[#This Row],[Date Actioned]]),MONTH(tbl_raw_data[[#This Row],[Date Actioned]]),DAY(tbl_raw_data[[#This Row],[Date Actioned]]))</f>
        <v>45145</v>
      </c>
      <c r="L1816" s="65" t="str">
        <f>UPPER(TEXT(tbl_raw_data[[#This Row],[updated_date]],"MMMM"))</f>
        <v>AUGUST</v>
      </c>
      <c r="M1816" s="65" t="str">
        <f>"WEEK "&amp;IF(ROUNDUP(DAY(tbl_raw_data[[#This Row],[updated_date]])/7,0)=5,4,ROUNDUP(DAY(tbl_raw_data[[#This Row],[updated_date]])/7,0))</f>
        <v>WEEK 1</v>
      </c>
      <c r="N1816" s="71" t="str">
        <f>UPPER(VLOOKUP(tbl_raw_data[[#This Row],[Analyst]],settings!$A$1:$B$15,2,0))</f>
        <v>SAM</v>
      </c>
      <c r="O1816" s="71" t="str">
        <f>TRIM(UPPER(tbl_raw_data[[#This Row],[Outcome]]))</f>
        <v>DECLINE</v>
      </c>
      <c r="P1816" s="71" t="str">
        <f>TRIM(UPPER(tbl_raw_data[[#This Row],[Queue Name]]))</f>
        <v>CONSUMER PRE BUREAU</v>
      </c>
      <c r="Q1816" s="71" t="str">
        <f>IF(tbl_raw_data[[#This Row],[time_taken_in_min]]&lt;=settings!$D$2,"SLA_MET","SLA_NOT_MET")</f>
        <v>SLA_MET</v>
      </c>
    </row>
    <row r="1817" spans="1:17" x14ac:dyDescent="0.3">
      <c r="A1817" s="1" t="s">
        <v>2780</v>
      </c>
      <c r="B1817" s="36">
        <v>45145.774583333332</v>
      </c>
      <c r="C1817" s="39">
        <v>45145.777430555558</v>
      </c>
      <c r="D1817" s="8" t="s">
        <v>33</v>
      </c>
      <c r="E1817" s="8" t="s">
        <v>11</v>
      </c>
      <c r="F1817" s="8" t="s">
        <v>24</v>
      </c>
      <c r="G1817" s="8" t="s">
        <v>364</v>
      </c>
      <c r="H1817" s="84" t="str">
        <f t="shared" si="28"/>
        <v>Reason Unknown</v>
      </c>
      <c r="I1817" s="63">
        <f>(tbl_raw_data[[#This Row],[Date Actioned]])-(tbl_raw_data[[#This Row],[Date Tagged]])</f>
        <v>2.8472222256823443E-3</v>
      </c>
      <c r="J1817" s="66">
        <f>HOUR(tbl_raw_data[[#This Row],[time_taken]])*60+MINUTE(tbl_raw_data[[#This Row],[time_taken]])+SECOND(tbl_raw_data[[#This Row],[time_taken]])/60</f>
        <v>4.0999999999999996</v>
      </c>
      <c r="K1817" s="68">
        <f>DATE(YEAR(tbl_raw_data[[#This Row],[Date Actioned]]),MONTH(tbl_raw_data[[#This Row],[Date Actioned]]),DAY(tbl_raw_data[[#This Row],[Date Actioned]]))</f>
        <v>45145</v>
      </c>
      <c r="L1817" s="65" t="str">
        <f>UPPER(TEXT(tbl_raw_data[[#This Row],[updated_date]],"MMMM"))</f>
        <v>AUGUST</v>
      </c>
      <c r="M1817" s="65" t="str">
        <f>"WEEK "&amp;IF(ROUNDUP(DAY(tbl_raw_data[[#This Row],[updated_date]])/7,0)=5,4,ROUNDUP(DAY(tbl_raw_data[[#This Row],[updated_date]])/7,0))</f>
        <v>WEEK 1</v>
      </c>
      <c r="N1817" s="71" t="str">
        <f>UPPER(VLOOKUP(tbl_raw_data[[#This Row],[Analyst]],settings!$A$1:$B$15,2,0))</f>
        <v>SAM</v>
      </c>
      <c r="O1817" s="71" t="str">
        <f>TRIM(UPPER(tbl_raw_data[[#This Row],[Outcome]]))</f>
        <v>DECLINE</v>
      </c>
      <c r="P1817" s="71" t="str">
        <f>TRIM(UPPER(tbl_raw_data[[#This Row],[Queue Name]]))</f>
        <v>CONSUMER EXISTING</v>
      </c>
      <c r="Q1817" s="71" t="str">
        <f>IF(tbl_raw_data[[#This Row],[time_taken_in_min]]&lt;=settings!$D$2,"SLA_MET","SLA_NOT_MET")</f>
        <v>SLA_MET</v>
      </c>
    </row>
    <row r="1818" spans="1:17" x14ac:dyDescent="0.3">
      <c r="A1818" s="5" t="s">
        <v>2781</v>
      </c>
      <c r="B1818" s="34">
        <v>45145.027777777781</v>
      </c>
      <c r="C1818" s="35">
        <v>45145.365347222221</v>
      </c>
      <c r="D1818" s="2" t="s">
        <v>55</v>
      </c>
      <c r="E1818" s="3" t="s">
        <v>8</v>
      </c>
      <c r="F1818" s="2" t="s">
        <v>22</v>
      </c>
      <c r="G1818" s="4"/>
      <c r="H1818" s="84" t="str">
        <f t="shared" si="28"/>
        <v>Reason Unknown</v>
      </c>
      <c r="I1818" s="63">
        <f>(tbl_raw_data[[#This Row],[Date Actioned]])-(tbl_raw_data[[#This Row],[Date Tagged]])</f>
        <v>0.33756944444030523</v>
      </c>
      <c r="J1818" s="66">
        <f>HOUR(tbl_raw_data[[#This Row],[time_taken]])*60+MINUTE(tbl_raw_data[[#This Row],[time_taken]])+SECOND(tbl_raw_data[[#This Row],[time_taken]])/60</f>
        <v>486.1</v>
      </c>
      <c r="K1818" s="68">
        <f>DATE(YEAR(tbl_raw_data[[#This Row],[Date Actioned]]),MONTH(tbl_raw_data[[#This Row],[Date Actioned]]),DAY(tbl_raw_data[[#This Row],[Date Actioned]]))</f>
        <v>45145</v>
      </c>
      <c r="L1818" s="65" t="str">
        <f>UPPER(TEXT(tbl_raw_data[[#This Row],[updated_date]],"MMMM"))</f>
        <v>AUGUST</v>
      </c>
      <c r="M1818" s="65" t="str">
        <f>"WEEK "&amp;IF(ROUNDUP(DAY(tbl_raw_data[[#This Row],[updated_date]])/7,0)=5,4,ROUNDUP(DAY(tbl_raw_data[[#This Row],[updated_date]])/7,0))</f>
        <v>WEEK 1</v>
      </c>
      <c r="N1818" s="71" t="str">
        <f>UPPER(VLOOKUP(tbl_raw_data[[#This Row],[Analyst]],settings!$A$1:$B$15,2,0))</f>
        <v>ROHAN</v>
      </c>
      <c r="O1818" s="71" t="str">
        <f>TRIM(UPPER(tbl_raw_data[[#This Row],[Outcome]]))</f>
        <v>WITHDRAW</v>
      </c>
      <c r="P1818" s="71" t="str">
        <f>TRIM(UPPER(tbl_raw_data[[#This Row],[Queue Name]]))</f>
        <v>CONSUMER POST BUREAU</v>
      </c>
      <c r="Q1818" s="71" t="str">
        <f>IF(tbl_raw_data[[#This Row],[time_taken_in_min]]&lt;=settings!$D$2,"SLA_MET","SLA_NOT_MET")</f>
        <v>SLA_NOT_MET</v>
      </c>
    </row>
    <row r="1819" spans="1:17" x14ac:dyDescent="0.3">
      <c r="A1819" s="7" t="s">
        <v>2782</v>
      </c>
      <c r="B1819" s="36">
        <v>45145.339837962965</v>
      </c>
      <c r="C1819" s="39">
        <v>45145.356527777774</v>
      </c>
      <c r="D1819" s="8" t="s">
        <v>47</v>
      </c>
      <c r="E1819" s="8" t="s">
        <v>18</v>
      </c>
      <c r="F1819" s="8" t="s">
        <v>206</v>
      </c>
      <c r="G1819" s="8" t="s">
        <v>365</v>
      </c>
      <c r="H1819" s="84" t="str">
        <f t="shared" si="28"/>
        <v>Incorrect Details</v>
      </c>
      <c r="I1819" s="63">
        <f>(tbl_raw_data[[#This Row],[Date Actioned]])-(tbl_raw_data[[#This Row],[Date Tagged]])</f>
        <v>1.6689814809069503E-2</v>
      </c>
      <c r="J1819" s="66">
        <f>HOUR(tbl_raw_data[[#This Row],[time_taken]])*60+MINUTE(tbl_raw_data[[#This Row],[time_taken]])+SECOND(tbl_raw_data[[#This Row],[time_taken]])/60</f>
        <v>24.033333333333335</v>
      </c>
      <c r="K1819" s="68">
        <f>DATE(YEAR(tbl_raw_data[[#This Row],[Date Actioned]]),MONTH(tbl_raw_data[[#This Row],[Date Actioned]]),DAY(tbl_raw_data[[#This Row],[Date Actioned]]))</f>
        <v>45145</v>
      </c>
      <c r="L1819" s="65" t="str">
        <f>UPPER(TEXT(tbl_raw_data[[#This Row],[updated_date]],"MMMM"))</f>
        <v>AUGUST</v>
      </c>
      <c r="M1819" s="65" t="str">
        <f>"WEEK "&amp;IF(ROUNDUP(DAY(tbl_raw_data[[#This Row],[updated_date]])/7,0)=5,4,ROUNDUP(DAY(tbl_raw_data[[#This Row],[updated_date]])/7,0))</f>
        <v>WEEK 1</v>
      </c>
      <c r="N1819" s="71" t="str">
        <f>UPPER(VLOOKUP(tbl_raw_data[[#This Row],[Analyst]],settings!$A$1:$B$15,2,0))</f>
        <v>HARDIK</v>
      </c>
      <c r="O1819" s="71" t="str">
        <f>TRIM(UPPER(tbl_raw_data[[#This Row],[Outcome]]))</f>
        <v>WITHDRAW</v>
      </c>
      <c r="P1819" s="71" t="str">
        <f>TRIM(UPPER(tbl_raw_data[[#This Row],[Queue Name]]))</f>
        <v>CONSUMER PRE BUREAU</v>
      </c>
      <c r="Q1819" s="71" t="str">
        <f>IF(tbl_raw_data[[#This Row],[time_taken_in_min]]&lt;=settings!$D$2,"SLA_MET","SLA_NOT_MET")</f>
        <v>SLA_NOT_MET</v>
      </c>
    </row>
    <row r="1820" spans="1:17" x14ac:dyDescent="0.3">
      <c r="A1820" s="1" t="s">
        <v>2783</v>
      </c>
      <c r="B1820" s="34">
        <v>45145.364814814813</v>
      </c>
      <c r="C1820" s="35">
        <v>45145.370243055557</v>
      </c>
      <c r="D1820" s="2" t="s">
        <v>47</v>
      </c>
      <c r="E1820" s="2" t="s">
        <v>18</v>
      </c>
      <c r="F1820" s="2" t="s">
        <v>206</v>
      </c>
      <c r="G1820" s="2" t="s">
        <v>366</v>
      </c>
      <c r="H1820" s="84" t="str">
        <f t="shared" si="28"/>
        <v>Incomplete Details</v>
      </c>
      <c r="I1820" s="63">
        <f>(tbl_raw_data[[#This Row],[Date Actioned]])-(tbl_raw_data[[#This Row],[Date Tagged]])</f>
        <v>5.4282407436403446E-3</v>
      </c>
      <c r="J1820" s="66">
        <f>HOUR(tbl_raw_data[[#This Row],[time_taken]])*60+MINUTE(tbl_raw_data[[#This Row],[time_taken]])+SECOND(tbl_raw_data[[#This Row],[time_taken]])/60</f>
        <v>7.8166666666666664</v>
      </c>
      <c r="K1820" s="68">
        <f>DATE(YEAR(tbl_raw_data[[#This Row],[Date Actioned]]),MONTH(tbl_raw_data[[#This Row],[Date Actioned]]),DAY(tbl_raw_data[[#This Row],[Date Actioned]]))</f>
        <v>45145</v>
      </c>
      <c r="L1820" s="65" t="str">
        <f>UPPER(TEXT(tbl_raw_data[[#This Row],[updated_date]],"MMMM"))</f>
        <v>AUGUST</v>
      </c>
      <c r="M1820" s="65" t="str">
        <f>"WEEK "&amp;IF(ROUNDUP(DAY(tbl_raw_data[[#This Row],[updated_date]])/7,0)=5,4,ROUNDUP(DAY(tbl_raw_data[[#This Row],[updated_date]])/7,0))</f>
        <v>WEEK 1</v>
      </c>
      <c r="N1820" s="71" t="str">
        <f>UPPER(VLOOKUP(tbl_raw_data[[#This Row],[Analyst]],settings!$A$1:$B$15,2,0))</f>
        <v>HARDIK</v>
      </c>
      <c r="O1820" s="71" t="str">
        <f>TRIM(UPPER(tbl_raw_data[[#This Row],[Outcome]]))</f>
        <v>WITHDRAW</v>
      </c>
      <c r="P1820" s="71" t="str">
        <f>TRIM(UPPER(tbl_raw_data[[#This Row],[Queue Name]]))</f>
        <v>CONSUMER PRE BUREAU</v>
      </c>
      <c r="Q1820" s="71" t="str">
        <f>IF(tbl_raw_data[[#This Row],[time_taken_in_min]]&lt;=settings!$D$2,"SLA_MET","SLA_NOT_MET")</f>
        <v>SLA_MET</v>
      </c>
    </row>
    <row r="1821" spans="1:17" x14ac:dyDescent="0.3">
      <c r="A1821" s="5" t="s">
        <v>2784</v>
      </c>
      <c r="B1821" s="36">
        <v>45145.368391203701</v>
      </c>
      <c r="C1821" s="39">
        <v>45145.375856481478</v>
      </c>
      <c r="D1821" s="8" t="s">
        <v>47</v>
      </c>
      <c r="E1821" s="8" t="s">
        <v>11</v>
      </c>
      <c r="F1821" s="8" t="s">
        <v>206</v>
      </c>
      <c r="G1821" s="8" t="s">
        <v>34</v>
      </c>
      <c r="H1821" s="84" t="str">
        <f t="shared" si="28"/>
        <v>Overdue Bill</v>
      </c>
      <c r="I1821" s="63">
        <f>(tbl_raw_data[[#This Row],[Date Actioned]])-(tbl_raw_data[[#This Row],[Date Tagged]])</f>
        <v>7.4652777766459621E-3</v>
      </c>
      <c r="J1821" s="66">
        <f>HOUR(tbl_raw_data[[#This Row],[time_taken]])*60+MINUTE(tbl_raw_data[[#This Row],[time_taken]])+SECOND(tbl_raw_data[[#This Row],[time_taken]])/60</f>
        <v>10.75</v>
      </c>
      <c r="K1821" s="68">
        <f>DATE(YEAR(tbl_raw_data[[#This Row],[Date Actioned]]),MONTH(tbl_raw_data[[#This Row],[Date Actioned]]),DAY(tbl_raw_data[[#This Row],[Date Actioned]]))</f>
        <v>45145</v>
      </c>
      <c r="L1821" s="65" t="str">
        <f>UPPER(TEXT(tbl_raw_data[[#This Row],[updated_date]],"MMMM"))</f>
        <v>AUGUST</v>
      </c>
      <c r="M1821" s="65" t="str">
        <f>"WEEK "&amp;IF(ROUNDUP(DAY(tbl_raw_data[[#This Row],[updated_date]])/7,0)=5,4,ROUNDUP(DAY(tbl_raw_data[[#This Row],[updated_date]])/7,0))</f>
        <v>WEEK 1</v>
      </c>
      <c r="N1821" s="71" t="str">
        <f>UPPER(VLOOKUP(tbl_raw_data[[#This Row],[Analyst]],settings!$A$1:$B$15,2,0))</f>
        <v>HARDIK</v>
      </c>
      <c r="O1821" s="71" t="str">
        <f>TRIM(UPPER(tbl_raw_data[[#This Row],[Outcome]]))</f>
        <v>WITHDRAW</v>
      </c>
      <c r="P1821" s="71" t="str">
        <f>TRIM(UPPER(tbl_raw_data[[#This Row],[Queue Name]]))</f>
        <v>CONSUMER EXISTING</v>
      </c>
      <c r="Q1821" s="71" t="str">
        <f>IF(tbl_raw_data[[#This Row],[time_taken_in_min]]&lt;=settings!$D$2,"SLA_MET","SLA_NOT_MET")</f>
        <v>SLA_MET</v>
      </c>
    </row>
    <row r="1822" spans="1:17" x14ac:dyDescent="0.3">
      <c r="A1822" s="7" t="s">
        <v>2785</v>
      </c>
      <c r="B1822" s="34">
        <v>45145.390347222223</v>
      </c>
      <c r="C1822" s="35">
        <v>45145.394409722219</v>
      </c>
      <c r="D1822" s="2" t="s">
        <v>55</v>
      </c>
      <c r="E1822" s="3" t="s">
        <v>8</v>
      </c>
      <c r="F1822" s="2" t="s">
        <v>22</v>
      </c>
      <c r="G1822" s="4"/>
      <c r="H1822" s="84" t="str">
        <f t="shared" si="28"/>
        <v>Reason Unknown</v>
      </c>
      <c r="I1822" s="63">
        <f>(tbl_raw_data[[#This Row],[Date Actioned]])-(tbl_raw_data[[#This Row],[Date Tagged]])</f>
        <v>4.0624999965075403E-3</v>
      </c>
      <c r="J1822" s="66">
        <f>HOUR(tbl_raw_data[[#This Row],[time_taken]])*60+MINUTE(tbl_raw_data[[#This Row],[time_taken]])+SECOND(tbl_raw_data[[#This Row],[time_taken]])/60</f>
        <v>5.85</v>
      </c>
      <c r="K1822" s="68">
        <f>DATE(YEAR(tbl_raw_data[[#This Row],[Date Actioned]]),MONTH(tbl_raw_data[[#This Row],[Date Actioned]]),DAY(tbl_raw_data[[#This Row],[Date Actioned]]))</f>
        <v>45145</v>
      </c>
      <c r="L1822" s="65" t="str">
        <f>UPPER(TEXT(tbl_raw_data[[#This Row],[updated_date]],"MMMM"))</f>
        <v>AUGUST</v>
      </c>
      <c r="M1822" s="65" t="str">
        <f>"WEEK "&amp;IF(ROUNDUP(DAY(tbl_raw_data[[#This Row],[updated_date]])/7,0)=5,4,ROUNDUP(DAY(tbl_raw_data[[#This Row],[updated_date]])/7,0))</f>
        <v>WEEK 1</v>
      </c>
      <c r="N1822" s="71" t="str">
        <f>UPPER(VLOOKUP(tbl_raw_data[[#This Row],[Analyst]],settings!$A$1:$B$15,2,0))</f>
        <v>ROHAN</v>
      </c>
      <c r="O1822" s="71" t="str">
        <f>TRIM(UPPER(tbl_raw_data[[#This Row],[Outcome]]))</f>
        <v>WITHDRAW</v>
      </c>
      <c r="P1822" s="71" t="str">
        <f>TRIM(UPPER(tbl_raw_data[[#This Row],[Queue Name]]))</f>
        <v>CONSUMER POST BUREAU</v>
      </c>
      <c r="Q1822" s="71" t="str">
        <f>IF(tbl_raw_data[[#This Row],[time_taken_in_min]]&lt;=settings!$D$2,"SLA_MET","SLA_NOT_MET")</f>
        <v>SLA_MET</v>
      </c>
    </row>
    <row r="1823" spans="1:17" x14ac:dyDescent="0.3">
      <c r="A1823" s="1" t="s">
        <v>2786</v>
      </c>
      <c r="B1823" s="36">
        <v>45145.394062500003</v>
      </c>
      <c r="C1823" s="39">
        <v>45145.39739583333</v>
      </c>
      <c r="D1823" s="8" t="s">
        <v>47</v>
      </c>
      <c r="E1823" s="8" t="s">
        <v>18</v>
      </c>
      <c r="F1823" s="8" t="s">
        <v>206</v>
      </c>
      <c r="G1823" s="8" t="s">
        <v>78</v>
      </c>
      <c r="H1823" s="84" t="str">
        <f t="shared" si="28"/>
        <v>Incomplete Details</v>
      </c>
      <c r="I1823" s="63">
        <f>(tbl_raw_data[[#This Row],[Date Actioned]])-(tbl_raw_data[[#This Row],[Date Tagged]])</f>
        <v>3.3333333267364651E-3</v>
      </c>
      <c r="J1823" s="66">
        <f>HOUR(tbl_raw_data[[#This Row],[time_taken]])*60+MINUTE(tbl_raw_data[[#This Row],[time_taken]])+SECOND(tbl_raw_data[[#This Row],[time_taken]])/60</f>
        <v>4.8</v>
      </c>
      <c r="K1823" s="68">
        <f>DATE(YEAR(tbl_raw_data[[#This Row],[Date Actioned]]),MONTH(tbl_raw_data[[#This Row],[Date Actioned]]),DAY(tbl_raw_data[[#This Row],[Date Actioned]]))</f>
        <v>45145</v>
      </c>
      <c r="L1823" s="65" t="str">
        <f>UPPER(TEXT(tbl_raw_data[[#This Row],[updated_date]],"MMMM"))</f>
        <v>AUGUST</v>
      </c>
      <c r="M1823" s="65" t="str">
        <f>"WEEK "&amp;IF(ROUNDUP(DAY(tbl_raw_data[[#This Row],[updated_date]])/7,0)=5,4,ROUNDUP(DAY(tbl_raw_data[[#This Row],[updated_date]])/7,0))</f>
        <v>WEEK 1</v>
      </c>
      <c r="N1823" s="71" t="str">
        <f>UPPER(VLOOKUP(tbl_raw_data[[#This Row],[Analyst]],settings!$A$1:$B$15,2,0))</f>
        <v>HARDIK</v>
      </c>
      <c r="O1823" s="71" t="str">
        <f>TRIM(UPPER(tbl_raw_data[[#This Row],[Outcome]]))</f>
        <v>WITHDRAW</v>
      </c>
      <c r="P1823" s="71" t="str">
        <f>TRIM(UPPER(tbl_raw_data[[#This Row],[Queue Name]]))</f>
        <v>CONSUMER PRE BUREAU</v>
      </c>
      <c r="Q1823" s="71" t="str">
        <f>IF(tbl_raw_data[[#This Row],[time_taken_in_min]]&lt;=settings!$D$2,"SLA_MET","SLA_NOT_MET")</f>
        <v>SLA_MET</v>
      </c>
    </row>
    <row r="1824" spans="1:17" x14ac:dyDescent="0.3">
      <c r="A1824" s="5" t="s">
        <v>2787</v>
      </c>
      <c r="B1824" s="34">
        <v>45145.39775462963</v>
      </c>
      <c r="C1824" s="35">
        <v>45145.403310185182</v>
      </c>
      <c r="D1824" s="2" t="s">
        <v>47</v>
      </c>
      <c r="E1824" s="2" t="s">
        <v>18</v>
      </c>
      <c r="F1824" s="2" t="s">
        <v>17</v>
      </c>
      <c r="G1824" s="2" t="s">
        <v>367</v>
      </c>
      <c r="H1824" s="84" t="str">
        <f t="shared" si="28"/>
        <v>Incomplete Details</v>
      </c>
      <c r="I1824" s="63">
        <f>(tbl_raw_data[[#This Row],[Date Actioned]])-(tbl_raw_data[[#This Row],[Date Tagged]])</f>
        <v>5.5555555518367328E-3</v>
      </c>
      <c r="J1824" s="66">
        <f>HOUR(tbl_raw_data[[#This Row],[time_taken]])*60+MINUTE(tbl_raw_data[[#This Row],[time_taken]])+SECOND(tbl_raw_data[[#This Row],[time_taken]])/60</f>
        <v>8</v>
      </c>
      <c r="K1824" s="68">
        <f>DATE(YEAR(tbl_raw_data[[#This Row],[Date Actioned]]),MONTH(tbl_raw_data[[#This Row],[Date Actioned]]),DAY(tbl_raw_data[[#This Row],[Date Actioned]]))</f>
        <v>45145</v>
      </c>
      <c r="L1824" s="65" t="str">
        <f>UPPER(TEXT(tbl_raw_data[[#This Row],[updated_date]],"MMMM"))</f>
        <v>AUGUST</v>
      </c>
      <c r="M1824" s="65" t="str">
        <f>"WEEK "&amp;IF(ROUNDUP(DAY(tbl_raw_data[[#This Row],[updated_date]])/7,0)=5,4,ROUNDUP(DAY(tbl_raw_data[[#This Row],[updated_date]])/7,0))</f>
        <v>WEEK 1</v>
      </c>
      <c r="N1824" s="71" t="str">
        <f>UPPER(VLOOKUP(tbl_raw_data[[#This Row],[Analyst]],settings!$A$1:$B$15,2,0))</f>
        <v>MERCEDES</v>
      </c>
      <c r="O1824" s="71" t="str">
        <f>TRIM(UPPER(tbl_raw_data[[#This Row],[Outcome]]))</f>
        <v>WITHDRAW</v>
      </c>
      <c r="P1824" s="71" t="str">
        <f>TRIM(UPPER(tbl_raw_data[[#This Row],[Queue Name]]))</f>
        <v>CONSUMER PRE BUREAU</v>
      </c>
      <c r="Q1824" s="71" t="str">
        <f>IF(tbl_raw_data[[#This Row],[time_taken_in_min]]&lt;=settings!$D$2,"SLA_MET","SLA_NOT_MET")</f>
        <v>SLA_MET</v>
      </c>
    </row>
    <row r="1825" spans="1:17" x14ac:dyDescent="0.3">
      <c r="A1825" s="7" t="s">
        <v>2788</v>
      </c>
      <c r="B1825" s="36">
        <v>45145.414861111109</v>
      </c>
      <c r="C1825" s="39">
        <v>45145.420555555553</v>
      </c>
      <c r="D1825" s="8" t="s">
        <v>47</v>
      </c>
      <c r="E1825" s="8" t="s">
        <v>11</v>
      </c>
      <c r="F1825" s="8" t="s">
        <v>17</v>
      </c>
      <c r="G1825" s="8" t="s">
        <v>34</v>
      </c>
      <c r="H1825" s="84" t="str">
        <f t="shared" si="28"/>
        <v>Overdue Bill</v>
      </c>
      <c r="I1825" s="63">
        <f>(tbl_raw_data[[#This Row],[Date Actioned]])-(tbl_raw_data[[#This Row],[Date Tagged]])</f>
        <v>5.694444444088731E-3</v>
      </c>
      <c r="J1825" s="66">
        <f>HOUR(tbl_raw_data[[#This Row],[time_taken]])*60+MINUTE(tbl_raw_data[[#This Row],[time_taken]])+SECOND(tbl_raw_data[[#This Row],[time_taken]])/60</f>
        <v>8.1999999999999993</v>
      </c>
      <c r="K1825" s="68">
        <f>DATE(YEAR(tbl_raw_data[[#This Row],[Date Actioned]]),MONTH(tbl_raw_data[[#This Row],[Date Actioned]]),DAY(tbl_raw_data[[#This Row],[Date Actioned]]))</f>
        <v>45145</v>
      </c>
      <c r="L1825" s="65" t="str">
        <f>UPPER(TEXT(tbl_raw_data[[#This Row],[updated_date]],"MMMM"))</f>
        <v>AUGUST</v>
      </c>
      <c r="M1825" s="65" t="str">
        <f>"WEEK "&amp;IF(ROUNDUP(DAY(tbl_raw_data[[#This Row],[updated_date]])/7,0)=5,4,ROUNDUP(DAY(tbl_raw_data[[#This Row],[updated_date]])/7,0))</f>
        <v>WEEK 1</v>
      </c>
      <c r="N1825" s="71" t="str">
        <f>UPPER(VLOOKUP(tbl_raw_data[[#This Row],[Analyst]],settings!$A$1:$B$15,2,0))</f>
        <v>MERCEDES</v>
      </c>
      <c r="O1825" s="71" t="str">
        <f>TRIM(UPPER(tbl_raw_data[[#This Row],[Outcome]]))</f>
        <v>WITHDRAW</v>
      </c>
      <c r="P1825" s="71" t="str">
        <f>TRIM(UPPER(tbl_raw_data[[#This Row],[Queue Name]]))</f>
        <v>CONSUMER EXISTING</v>
      </c>
      <c r="Q1825" s="71" t="str">
        <f>IF(tbl_raw_data[[#This Row],[time_taken_in_min]]&lt;=settings!$D$2,"SLA_MET","SLA_NOT_MET")</f>
        <v>SLA_MET</v>
      </c>
    </row>
    <row r="1826" spans="1:17" x14ac:dyDescent="0.3">
      <c r="A1826" s="1" t="s">
        <v>2789</v>
      </c>
      <c r="B1826" s="34">
        <v>45145.419444444444</v>
      </c>
      <c r="C1826" s="35">
        <v>45145.427499999998</v>
      </c>
      <c r="D1826" s="2" t="s">
        <v>47</v>
      </c>
      <c r="E1826" s="2" t="s">
        <v>8</v>
      </c>
      <c r="F1826" s="2" t="s">
        <v>17</v>
      </c>
      <c r="G1826" s="2" t="s">
        <v>56</v>
      </c>
      <c r="H1826" s="84" t="str">
        <f t="shared" si="28"/>
        <v>Incomplete Details</v>
      </c>
      <c r="I1826" s="63">
        <f>(tbl_raw_data[[#This Row],[Date Actioned]])-(tbl_raw_data[[#This Row],[Date Tagged]])</f>
        <v>8.0555555541650392E-3</v>
      </c>
      <c r="J1826" s="66">
        <f>HOUR(tbl_raw_data[[#This Row],[time_taken]])*60+MINUTE(tbl_raw_data[[#This Row],[time_taken]])+SECOND(tbl_raw_data[[#This Row],[time_taken]])/60</f>
        <v>11.6</v>
      </c>
      <c r="K1826" s="68">
        <f>DATE(YEAR(tbl_raw_data[[#This Row],[Date Actioned]]),MONTH(tbl_raw_data[[#This Row],[Date Actioned]]),DAY(tbl_raw_data[[#This Row],[Date Actioned]]))</f>
        <v>45145</v>
      </c>
      <c r="L1826" s="65" t="str">
        <f>UPPER(TEXT(tbl_raw_data[[#This Row],[updated_date]],"MMMM"))</f>
        <v>AUGUST</v>
      </c>
      <c r="M1826" s="65" t="str">
        <f>"WEEK "&amp;IF(ROUNDUP(DAY(tbl_raw_data[[#This Row],[updated_date]])/7,0)=5,4,ROUNDUP(DAY(tbl_raw_data[[#This Row],[updated_date]])/7,0))</f>
        <v>WEEK 1</v>
      </c>
      <c r="N1826" s="71" t="str">
        <f>UPPER(VLOOKUP(tbl_raw_data[[#This Row],[Analyst]],settings!$A$1:$B$15,2,0))</f>
        <v>MERCEDES</v>
      </c>
      <c r="O1826" s="71" t="str">
        <f>TRIM(UPPER(tbl_raw_data[[#This Row],[Outcome]]))</f>
        <v>WITHDRAW</v>
      </c>
      <c r="P1826" s="71" t="str">
        <f>TRIM(UPPER(tbl_raw_data[[#This Row],[Queue Name]]))</f>
        <v>CONSUMER POST BUREAU</v>
      </c>
      <c r="Q1826" s="71" t="str">
        <f>IF(tbl_raw_data[[#This Row],[time_taken_in_min]]&lt;=settings!$D$2,"SLA_MET","SLA_NOT_MET")</f>
        <v>SLA_MET</v>
      </c>
    </row>
    <row r="1827" spans="1:17" x14ac:dyDescent="0.3">
      <c r="A1827" s="5" t="s">
        <v>2790</v>
      </c>
      <c r="B1827" s="36">
        <v>45145.421712962961</v>
      </c>
      <c r="C1827" s="39">
        <v>45145.427812499998</v>
      </c>
      <c r="D1827" s="8" t="s">
        <v>47</v>
      </c>
      <c r="E1827" s="8" t="s">
        <v>18</v>
      </c>
      <c r="F1827" s="8" t="s">
        <v>206</v>
      </c>
      <c r="G1827" s="8" t="s">
        <v>78</v>
      </c>
      <c r="H1827" s="84" t="str">
        <f t="shared" si="28"/>
        <v>Incomplete Details</v>
      </c>
      <c r="I1827" s="63">
        <f>(tbl_raw_data[[#This Row],[Date Actioned]])-(tbl_raw_data[[#This Row],[Date Tagged]])</f>
        <v>6.0995370367891155E-3</v>
      </c>
      <c r="J1827" s="66">
        <f>HOUR(tbl_raw_data[[#This Row],[time_taken]])*60+MINUTE(tbl_raw_data[[#This Row],[time_taken]])+SECOND(tbl_raw_data[[#This Row],[time_taken]])/60</f>
        <v>8.7833333333333332</v>
      </c>
      <c r="K1827" s="68">
        <f>DATE(YEAR(tbl_raw_data[[#This Row],[Date Actioned]]),MONTH(tbl_raw_data[[#This Row],[Date Actioned]]),DAY(tbl_raw_data[[#This Row],[Date Actioned]]))</f>
        <v>45145</v>
      </c>
      <c r="L1827" s="65" t="str">
        <f>UPPER(TEXT(tbl_raw_data[[#This Row],[updated_date]],"MMMM"))</f>
        <v>AUGUST</v>
      </c>
      <c r="M1827" s="65" t="str">
        <f>"WEEK "&amp;IF(ROUNDUP(DAY(tbl_raw_data[[#This Row],[updated_date]])/7,0)=5,4,ROUNDUP(DAY(tbl_raw_data[[#This Row],[updated_date]])/7,0))</f>
        <v>WEEK 1</v>
      </c>
      <c r="N1827" s="71" t="str">
        <f>UPPER(VLOOKUP(tbl_raw_data[[#This Row],[Analyst]],settings!$A$1:$B$15,2,0))</f>
        <v>HARDIK</v>
      </c>
      <c r="O1827" s="71" t="str">
        <f>TRIM(UPPER(tbl_raw_data[[#This Row],[Outcome]]))</f>
        <v>WITHDRAW</v>
      </c>
      <c r="P1827" s="71" t="str">
        <f>TRIM(UPPER(tbl_raw_data[[#This Row],[Queue Name]]))</f>
        <v>CONSUMER PRE BUREAU</v>
      </c>
      <c r="Q1827" s="71" t="str">
        <f>IF(tbl_raw_data[[#This Row],[time_taken_in_min]]&lt;=settings!$D$2,"SLA_MET","SLA_NOT_MET")</f>
        <v>SLA_MET</v>
      </c>
    </row>
    <row r="1828" spans="1:17" x14ac:dyDescent="0.3">
      <c r="A1828" s="7" t="s">
        <v>2791</v>
      </c>
      <c r="B1828" s="34">
        <v>45145.440555555557</v>
      </c>
      <c r="C1828" s="35">
        <v>45145.445879629631</v>
      </c>
      <c r="D1828" s="2" t="s">
        <v>55</v>
      </c>
      <c r="E1828" s="3" t="s">
        <v>8</v>
      </c>
      <c r="F1828" s="2" t="s">
        <v>24</v>
      </c>
      <c r="G1828" s="4"/>
      <c r="H1828" s="84" t="str">
        <f t="shared" si="28"/>
        <v>Reason Unknown</v>
      </c>
      <c r="I1828" s="63">
        <f>(tbl_raw_data[[#This Row],[Date Actioned]])-(tbl_raw_data[[#This Row],[Date Tagged]])</f>
        <v>5.324074074451346E-3</v>
      </c>
      <c r="J1828" s="66">
        <f>HOUR(tbl_raw_data[[#This Row],[time_taken]])*60+MINUTE(tbl_raw_data[[#This Row],[time_taken]])+SECOND(tbl_raw_data[[#This Row],[time_taken]])/60</f>
        <v>7.666666666666667</v>
      </c>
      <c r="K1828" s="68">
        <f>DATE(YEAR(tbl_raw_data[[#This Row],[Date Actioned]]),MONTH(tbl_raw_data[[#This Row],[Date Actioned]]),DAY(tbl_raw_data[[#This Row],[Date Actioned]]))</f>
        <v>45145</v>
      </c>
      <c r="L1828" s="65" t="str">
        <f>UPPER(TEXT(tbl_raw_data[[#This Row],[updated_date]],"MMMM"))</f>
        <v>AUGUST</v>
      </c>
      <c r="M1828" s="65" t="str">
        <f>"WEEK "&amp;IF(ROUNDUP(DAY(tbl_raw_data[[#This Row],[updated_date]])/7,0)=5,4,ROUNDUP(DAY(tbl_raw_data[[#This Row],[updated_date]])/7,0))</f>
        <v>WEEK 1</v>
      </c>
      <c r="N1828" s="71" t="str">
        <f>UPPER(VLOOKUP(tbl_raw_data[[#This Row],[Analyst]],settings!$A$1:$B$15,2,0))</f>
        <v>SAM</v>
      </c>
      <c r="O1828" s="71" t="str">
        <f>TRIM(UPPER(tbl_raw_data[[#This Row],[Outcome]]))</f>
        <v>WITHDRAW</v>
      </c>
      <c r="P1828" s="71" t="str">
        <f>TRIM(UPPER(tbl_raw_data[[#This Row],[Queue Name]]))</f>
        <v>CONSUMER POST BUREAU</v>
      </c>
      <c r="Q1828" s="71" t="str">
        <f>IF(tbl_raw_data[[#This Row],[time_taken_in_min]]&lt;=settings!$D$2,"SLA_MET","SLA_NOT_MET")</f>
        <v>SLA_MET</v>
      </c>
    </row>
    <row r="1829" spans="1:17" x14ac:dyDescent="0.3">
      <c r="A1829" s="1" t="s">
        <v>2792</v>
      </c>
      <c r="B1829" s="36">
        <v>45145.448993055557</v>
      </c>
      <c r="C1829" s="39">
        <v>45145.451388888891</v>
      </c>
      <c r="D1829" s="8" t="s">
        <v>47</v>
      </c>
      <c r="E1829" s="8" t="s">
        <v>18</v>
      </c>
      <c r="F1829" s="8" t="s">
        <v>206</v>
      </c>
      <c r="G1829" s="8" t="s">
        <v>268</v>
      </c>
      <c r="H1829" s="84" t="str">
        <f t="shared" si="28"/>
        <v>Incomplete Details</v>
      </c>
      <c r="I1829" s="63">
        <f>(tbl_raw_data[[#This Row],[Date Actioned]])-(tbl_raw_data[[#This Row],[Date Tagged]])</f>
        <v>2.3958333331393078E-3</v>
      </c>
      <c r="J1829" s="66">
        <f>HOUR(tbl_raw_data[[#This Row],[time_taken]])*60+MINUTE(tbl_raw_data[[#This Row],[time_taken]])+SECOND(tbl_raw_data[[#This Row],[time_taken]])/60</f>
        <v>3.45</v>
      </c>
      <c r="K1829" s="68">
        <f>DATE(YEAR(tbl_raw_data[[#This Row],[Date Actioned]]),MONTH(tbl_raw_data[[#This Row],[Date Actioned]]),DAY(tbl_raw_data[[#This Row],[Date Actioned]]))</f>
        <v>45145</v>
      </c>
      <c r="L1829" s="65" t="str">
        <f>UPPER(TEXT(tbl_raw_data[[#This Row],[updated_date]],"MMMM"))</f>
        <v>AUGUST</v>
      </c>
      <c r="M1829" s="65" t="str">
        <f>"WEEK "&amp;IF(ROUNDUP(DAY(tbl_raw_data[[#This Row],[updated_date]])/7,0)=5,4,ROUNDUP(DAY(tbl_raw_data[[#This Row],[updated_date]])/7,0))</f>
        <v>WEEK 1</v>
      </c>
      <c r="N1829" s="71" t="str">
        <f>UPPER(VLOOKUP(tbl_raw_data[[#This Row],[Analyst]],settings!$A$1:$B$15,2,0))</f>
        <v>HARDIK</v>
      </c>
      <c r="O1829" s="71" t="str">
        <f>TRIM(UPPER(tbl_raw_data[[#This Row],[Outcome]]))</f>
        <v>WITHDRAW</v>
      </c>
      <c r="P1829" s="71" t="str">
        <f>TRIM(UPPER(tbl_raw_data[[#This Row],[Queue Name]]))</f>
        <v>CONSUMER PRE BUREAU</v>
      </c>
      <c r="Q1829" s="71" t="str">
        <f>IF(tbl_raw_data[[#This Row],[time_taken_in_min]]&lt;=settings!$D$2,"SLA_MET","SLA_NOT_MET")</f>
        <v>SLA_MET</v>
      </c>
    </row>
    <row r="1830" spans="1:17" x14ac:dyDescent="0.3">
      <c r="A1830" s="5" t="s">
        <v>2793</v>
      </c>
      <c r="B1830" s="34">
        <v>45145.458136574074</v>
      </c>
      <c r="C1830" s="35">
        <v>45145.46398148148</v>
      </c>
      <c r="D1830" s="2" t="s">
        <v>47</v>
      </c>
      <c r="E1830" s="2" t="s">
        <v>11</v>
      </c>
      <c r="F1830" s="2" t="s">
        <v>206</v>
      </c>
      <c r="G1830" s="2" t="s">
        <v>368</v>
      </c>
      <c r="H1830" s="84" t="str">
        <f t="shared" si="28"/>
        <v>Incomplete Details</v>
      </c>
      <c r="I1830" s="63">
        <f>(tbl_raw_data[[#This Row],[Date Actioned]])-(tbl_raw_data[[#This Row],[Date Tagged]])</f>
        <v>5.8449074058444239E-3</v>
      </c>
      <c r="J1830" s="66">
        <f>HOUR(tbl_raw_data[[#This Row],[time_taken]])*60+MINUTE(tbl_raw_data[[#This Row],[time_taken]])+SECOND(tbl_raw_data[[#This Row],[time_taken]])/60</f>
        <v>8.4166666666666661</v>
      </c>
      <c r="K1830" s="68">
        <f>DATE(YEAR(tbl_raw_data[[#This Row],[Date Actioned]]),MONTH(tbl_raw_data[[#This Row],[Date Actioned]]),DAY(tbl_raw_data[[#This Row],[Date Actioned]]))</f>
        <v>45145</v>
      </c>
      <c r="L1830" s="65" t="str">
        <f>UPPER(TEXT(tbl_raw_data[[#This Row],[updated_date]],"MMMM"))</f>
        <v>AUGUST</v>
      </c>
      <c r="M1830" s="65" t="str">
        <f>"WEEK "&amp;IF(ROUNDUP(DAY(tbl_raw_data[[#This Row],[updated_date]])/7,0)=5,4,ROUNDUP(DAY(tbl_raw_data[[#This Row],[updated_date]])/7,0))</f>
        <v>WEEK 1</v>
      </c>
      <c r="N1830" s="71" t="str">
        <f>UPPER(VLOOKUP(tbl_raw_data[[#This Row],[Analyst]],settings!$A$1:$B$15,2,0))</f>
        <v>HARDIK</v>
      </c>
      <c r="O1830" s="71" t="str">
        <f>TRIM(UPPER(tbl_raw_data[[#This Row],[Outcome]]))</f>
        <v>WITHDRAW</v>
      </c>
      <c r="P1830" s="71" t="str">
        <f>TRIM(UPPER(tbl_raw_data[[#This Row],[Queue Name]]))</f>
        <v>CONSUMER EXISTING</v>
      </c>
      <c r="Q1830" s="71" t="str">
        <f>IF(tbl_raw_data[[#This Row],[time_taken_in_min]]&lt;=settings!$D$2,"SLA_MET","SLA_NOT_MET")</f>
        <v>SLA_MET</v>
      </c>
    </row>
    <row r="1831" spans="1:17" x14ac:dyDescent="0.3">
      <c r="A1831" s="7" t="s">
        <v>2794</v>
      </c>
      <c r="B1831" s="36">
        <v>45145.473483796297</v>
      </c>
      <c r="C1831" s="39">
        <v>45145.478437500002</v>
      </c>
      <c r="D1831" s="8" t="s">
        <v>55</v>
      </c>
      <c r="E1831" s="6" t="s">
        <v>8</v>
      </c>
      <c r="F1831" s="8" t="s">
        <v>17</v>
      </c>
      <c r="G1831" s="9"/>
      <c r="H1831" s="84" t="str">
        <f t="shared" si="28"/>
        <v>Reason Unknown</v>
      </c>
      <c r="I1831" s="63">
        <f>(tbl_raw_data[[#This Row],[Date Actioned]])-(tbl_raw_data[[#This Row],[Date Tagged]])</f>
        <v>4.9537037048139609E-3</v>
      </c>
      <c r="J1831" s="66">
        <f>HOUR(tbl_raw_data[[#This Row],[time_taken]])*60+MINUTE(tbl_raw_data[[#This Row],[time_taken]])+SECOND(tbl_raw_data[[#This Row],[time_taken]])/60</f>
        <v>7.1333333333333337</v>
      </c>
      <c r="K1831" s="68">
        <f>DATE(YEAR(tbl_raw_data[[#This Row],[Date Actioned]]),MONTH(tbl_raw_data[[#This Row],[Date Actioned]]),DAY(tbl_raw_data[[#This Row],[Date Actioned]]))</f>
        <v>45145</v>
      </c>
      <c r="L1831" s="65" t="str">
        <f>UPPER(TEXT(tbl_raw_data[[#This Row],[updated_date]],"MMMM"))</f>
        <v>AUGUST</v>
      </c>
      <c r="M1831" s="65" t="str">
        <f>"WEEK "&amp;IF(ROUNDUP(DAY(tbl_raw_data[[#This Row],[updated_date]])/7,0)=5,4,ROUNDUP(DAY(tbl_raw_data[[#This Row],[updated_date]])/7,0))</f>
        <v>WEEK 1</v>
      </c>
      <c r="N1831" s="71" t="str">
        <f>UPPER(VLOOKUP(tbl_raw_data[[#This Row],[Analyst]],settings!$A$1:$B$15,2,0))</f>
        <v>MERCEDES</v>
      </c>
      <c r="O1831" s="71" t="str">
        <f>TRIM(UPPER(tbl_raw_data[[#This Row],[Outcome]]))</f>
        <v>WITHDRAW</v>
      </c>
      <c r="P1831" s="71" t="str">
        <f>TRIM(UPPER(tbl_raw_data[[#This Row],[Queue Name]]))</f>
        <v>CONSUMER POST BUREAU</v>
      </c>
      <c r="Q1831" s="71" t="str">
        <f>IF(tbl_raw_data[[#This Row],[time_taken_in_min]]&lt;=settings!$D$2,"SLA_MET","SLA_NOT_MET")</f>
        <v>SLA_MET</v>
      </c>
    </row>
    <row r="1832" spans="1:17" x14ac:dyDescent="0.3">
      <c r="A1832" s="1" t="s">
        <v>2795</v>
      </c>
      <c r="B1832" s="34">
        <v>45145.481990740744</v>
      </c>
      <c r="C1832" s="35">
        <v>45145.488553240742</v>
      </c>
      <c r="D1832" s="2" t="s">
        <v>55</v>
      </c>
      <c r="E1832" s="3" t="s">
        <v>8</v>
      </c>
      <c r="F1832" s="2" t="s">
        <v>12</v>
      </c>
      <c r="G1832" s="4"/>
      <c r="H1832" s="84" t="str">
        <f t="shared" si="28"/>
        <v>Reason Unknown</v>
      </c>
      <c r="I1832" s="63">
        <f>(tbl_raw_data[[#This Row],[Date Actioned]])-(tbl_raw_data[[#This Row],[Date Tagged]])</f>
        <v>6.5624999988358468E-3</v>
      </c>
      <c r="J1832" s="66">
        <f>HOUR(tbl_raw_data[[#This Row],[time_taken]])*60+MINUTE(tbl_raw_data[[#This Row],[time_taken]])+SECOND(tbl_raw_data[[#This Row],[time_taken]])/60</f>
        <v>9.4499999999999993</v>
      </c>
      <c r="K1832" s="68">
        <f>DATE(YEAR(tbl_raw_data[[#This Row],[Date Actioned]]),MONTH(tbl_raw_data[[#This Row],[Date Actioned]]),DAY(tbl_raw_data[[#This Row],[Date Actioned]]))</f>
        <v>45145</v>
      </c>
      <c r="L1832" s="65" t="str">
        <f>UPPER(TEXT(tbl_raw_data[[#This Row],[updated_date]],"MMMM"))</f>
        <v>AUGUST</v>
      </c>
      <c r="M1832" s="65" t="str">
        <f>"WEEK "&amp;IF(ROUNDUP(DAY(tbl_raw_data[[#This Row],[updated_date]])/7,0)=5,4,ROUNDUP(DAY(tbl_raw_data[[#This Row],[updated_date]])/7,0))</f>
        <v>WEEK 1</v>
      </c>
      <c r="N1832" s="71" t="str">
        <f>UPPER(VLOOKUP(tbl_raw_data[[#This Row],[Analyst]],settings!$A$1:$B$15,2,0))</f>
        <v>NITESH</v>
      </c>
      <c r="O1832" s="71" t="str">
        <f>TRIM(UPPER(tbl_raw_data[[#This Row],[Outcome]]))</f>
        <v>WITHDRAW</v>
      </c>
      <c r="P1832" s="71" t="str">
        <f>TRIM(UPPER(tbl_raw_data[[#This Row],[Queue Name]]))</f>
        <v>CONSUMER POST BUREAU</v>
      </c>
      <c r="Q1832" s="71" t="str">
        <f>IF(tbl_raw_data[[#This Row],[time_taken_in_min]]&lt;=settings!$D$2,"SLA_MET","SLA_NOT_MET")</f>
        <v>SLA_MET</v>
      </c>
    </row>
    <row r="1833" spans="1:17" x14ac:dyDescent="0.3">
      <c r="A1833" s="5" t="s">
        <v>2796</v>
      </c>
      <c r="B1833" s="36">
        <v>45145.502442129633</v>
      </c>
      <c r="C1833" s="39">
        <v>45145.505844907406</v>
      </c>
      <c r="D1833" s="8" t="s">
        <v>47</v>
      </c>
      <c r="E1833" s="8" t="s">
        <v>18</v>
      </c>
      <c r="F1833" s="8" t="s">
        <v>207</v>
      </c>
      <c r="G1833" s="8" t="s">
        <v>369</v>
      </c>
      <c r="H1833" s="84" t="str">
        <f t="shared" si="28"/>
        <v>Incomplete Details</v>
      </c>
      <c r="I1833" s="63">
        <f>(tbl_raw_data[[#This Row],[Date Actioned]])-(tbl_raw_data[[#This Row],[Date Tagged]])</f>
        <v>3.4027777728624642E-3</v>
      </c>
      <c r="J1833" s="66">
        <f>HOUR(tbl_raw_data[[#This Row],[time_taken]])*60+MINUTE(tbl_raw_data[[#This Row],[time_taken]])+SECOND(tbl_raw_data[[#This Row],[time_taken]])/60</f>
        <v>4.9000000000000004</v>
      </c>
      <c r="K1833" s="68">
        <f>DATE(YEAR(tbl_raw_data[[#This Row],[Date Actioned]]),MONTH(tbl_raw_data[[#This Row],[Date Actioned]]),DAY(tbl_raw_data[[#This Row],[Date Actioned]]))</f>
        <v>45145</v>
      </c>
      <c r="L1833" s="65" t="str">
        <f>UPPER(TEXT(tbl_raw_data[[#This Row],[updated_date]],"MMMM"))</f>
        <v>AUGUST</v>
      </c>
      <c r="M1833" s="65" t="str">
        <f>"WEEK "&amp;IF(ROUNDUP(DAY(tbl_raw_data[[#This Row],[updated_date]])/7,0)=5,4,ROUNDUP(DAY(tbl_raw_data[[#This Row],[updated_date]])/7,0))</f>
        <v>WEEK 1</v>
      </c>
      <c r="N1833" s="71" t="str">
        <f>UPPER(VLOOKUP(tbl_raw_data[[#This Row],[Analyst]],settings!$A$1:$B$15,2,0))</f>
        <v>RAJ</v>
      </c>
      <c r="O1833" s="71" t="str">
        <f>TRIM(UPPER(tbl_raw_data[[#This Row],[Outcome]]))</f>
        <v>WITHDRAW</v>
      </c>
      <c r="P1833" s="71" t="str">
        <f>TRIM(UPPER(tbl_raw_data[[#This Row],[Queue Name]]))</f>
        <v>CONSUMER PRE BUREAU</v>
      </c>
      <c r="Q1833" s="71" t="str">
        <f>IF(tbl_raw_data[[#This Row],[time_taken_in_min]]&lt;=settings!$D$2,"SLA_MET","SLA_NOT_MET")</f>
        <v>SLA_MET</v>
      </c>
    </row>
    <row r="1834" spans="1:17" x14ac:dyDescent="0.3">
      <c r="A1834" s="7" t="s">
        <v>2797</v>
      </c>
      <c r="B1834" s="34">
        <v>45145.506747685184</v>
      </c>
      <c r="C1834" s="35">
        <v>45145.518564814818</v>
      </c>
      <c r="D1834" s="2" t="s">
        <v>55</v>
      </c>
      <c r="E1834" s="3" t="s">
        <v>8</v>
      </c>
      <c r="F1834" s="2" t="s">
        <v>22</v>
      </c>
      <c r="G1834" s="4"/>
      <c r="H1834" s="84" t="str">
        <f t="shared" si="28"/>
        <v>Reason Unknown</v>
      </c>
      <c r="I1834" s="63">
        <f>(tbl_raw_data[[#This Row],[Date Actioned]])-(tbl_raw_data[[#This Row],[Date Tagged]])</f>
        <v>1.1817129634437151E-2</v>
      </c>
      <c r="J1834" s="66">
        <f>HOUR(tbl_raw_data[[#This Row],[time_taken]])*60+MINUTE(tbl_raw_data[[#This Row],[time_taken]])+SECOND(tbl_raw_data[[#This Row],[time_taken]])/60</f>
        <v>17.016666666666666</v>
      </c>
      <c r="K1834" s="68">
        <f>DATE(YEAR(tbl_raw_data[[#This Row],[Date Actioned]]),MONTH(tbl_raw_data[[#This Row],[Date Actioned]]),DAY(tbl_raw_data[[#This Row],[Date Actioned]]))</f>
        <v>45145</v>
      </c>
      <c r="L1834" s="65" t="str">
        <f>UPPER(TEXT(tbl_raw_data[[#This Row],[updated_date]],"MMMM"))</f>
        <v>AUGUST</v>
      </c>
      <c r="M1834" s="65" t="str">
        <f>"WEEK "&amp;IF(ROUNDUP(DAY(tbl_raw_data[[#This Row],[updated_date]])/7,0)=5,4,ROUNDUP(DAY(tbl_raw_data[[#This Row],[updated_date]])/7,0))</f>
        <v>WEEK 1</v>
      </c>
      <c r="N1834" s="71" t="str">
        <f>UPPER(VLOOKUP(tbl_raw_data[[#This Row],[Analyst]],settings!$A$1:$B$15,2,0))</f>
        <v>ROHAN</v>
      </c>
      <c r="O1834" s="71" t="str">
        <f>TRIM(UPPER(tbl_raw_data[[#This Row],[Outcome]]))</f>
        <v>WITHDRAW</v>
      </c>
      <c r="P1834" s="71" t="str">
        <f>TRIM(UPPER(tbl_raw_data[[#This Row],[Queue Name]]))</f>
        <v>CONSUMER POST BUREAU</v>
      </c>
      <c r="Q1834" s="71" t="str">
        <f>IF(tbl_raw_data[[#This Row],[time_taken_in_min]]&lt;=settings!$D$2,"SLA_MET","SLA_NOT_MET")</f>
        <v>SLA_MET</v>
      </c>
    </row>
    <row r="1835" spans="1:17" x14ac:dyDescent="0.3">
      <c r="A1835" s="1" t="s">
        <v>2798</v>
      </c>
      <c r="B1835" s="36">
        <v>45145.51326388889</v>
      </c>
      <c r="C1835" s="39">
        <v>45145.517847222225</v>
      </c>
      <c r="D1835" s="8" t="s">
        <v>47</v>
      </c>
      <c r="E1835" s="8" t="s">
        <v>8</v>
      </c>
      <c r="F1835" s="8" t="s">
        <v>207</v>
      </c>
      <c r="G1835" s="8" t="s">
        <v>232</v>
      </c>
      <c r="H1835" s="84" t="str">
        <f t="shared" si="28"/>
        <v>Incomplete Details</v>
      </c>
      <c r="I1835" s="63">
        <f>(tbl_raw_data[[#This Row],[Date Actioned]])-(tbl_raw_data[[#This Row],[Date Tagged]])</f>
        <v>4.5833333351765759E-3</v>
      </c>
      <c r="J1835" s="66">
        <f>HOUR(tbl_raw_data[[#This Row],[time_taken]])*60+MINUTE(tbl_raw_data[[#This Row],[time_taken]])+SECOND(tbl_raw_data[[#This Row],[time_taken]])/60</f>
        <v>6.6</v>
      </c>
      <c r="K1835" s="68">
        <f>DATE(YEAR(tbl_raw_data[[#This Row],[Date Actioned]]),MONTH(tbl_raw_data[[#This Row],[Date Actioned]]),DAY(tbl_raw_data[[#This Row],[Date Actioned]]))</f>
        <v>45145</v>
      </c>
      <c r="L1835" s="65" t="str">
        <f>UPPER(TEXT(tbl_raw_data[[#This Row],[updated_date]],"MMMM"))</f>
        <v>AUGUST</v>
      </c>
      <c r="M1835" s="65" t="str">
        <f>"WEEK "&amp;IF(ROUNDUP(DAY(tbl_raw_data[[#This Row],[updated_date]])/7,0)=5,4,ROUNDUP(DAY(tbl_raw_data[[#This Row],[updated_date]])/7,0))</f>
        <v>WEEK 1</v>
      </c>
      <c r="N1835" s="71" t="str">
        <f>UPPER(VLOOKUP(tbl_raw_data[[#This Row],[Analyst]],settings!$A$1:$B$15,2,0))</f>
        <v>RAJ</v>
      </c>
      <c r="O1835" s="71" t="str">
        <f>TRIM(UPPER(tbl_raw_data[[#This Row],[Outcome]]))</f>
        <v>WITHDRAW</v>
      </c>
      <c r="P1835" s="71" t="str">
        <f>TRIM(UPPER(tbl_raw_data[[#This Row],[Queue Name]]))</f>
        <v>CONSUMER POST BUREAU</v>
      </c>
      <c r="Q1835" s="71" t="str">
        <f>IF(tbl_raw_data[[#This Row],[time_taken_in_min]]&lt;=settings!$D$2,"SLA_MET","SLA_NOT_MET")</f>
        <v>SLA_MET</v>
      </c>
    </row>
    <row r="1836" spans="1:17" x14ac:dyDescent="0.3">
      <c r="A1836" s="5" t="s">
        <v>2799</v>
      </c>
      <c r="B1836" s="34">
        <v>45145.515590277777</v>
      </c>
      <c r="C1836" s="35">
        <v>45145.520451388889</v>
      </c>
      <c r="D1836" s="2" t="s">
        <v>47</v>
      </c>
      <c r="E1836" s="2" t="s">
        <v>18</v>
      </c>
      <c r="F1836" s="2" t="s">
        <v>206</v>
      </c>
      <c r="G1836" s="2" t="s">
        <v>370</v>
      </c>
      <c r="H1836" s="84" t="str">
        <f t="shared" si="28"/>
        <v>Duplicate Application</v>
      </c>
      <c r="I1836" s="63">
        <f>(tbl_raw_data[[#This Row],[Date Actioned]])-(tbl_raw_data[[#This Row],[Date Tagged]])</f>
        <v>4.8611111124046147E-3</v>
      </c>
      <c r="J1836" s="66">
        <f>HOUR(tbl_raw_data[[#This Row],[time_taken]])*60+MINUTE(tbl_raw_data[[#This Row],[time_taken]])+SECOND(tbl_raw_data[[#This Row],[time_taken]])/60</f>
        <v>7</v>
      </c>
      <c r="K1836" s="68">
        <f>DATE(YEAR(tbl_raw_data[[#This Row],[Date Actioned]]),MONTH(tbl_raw_data[[#This Row],[Date Actioned]]),DAY(tbl_raw_data[[#This Row],[Date Actioned]]))</f>
        <v>45145</v>
      </c>
      <c r="L1836" s="65" t="str">
        <f>UPPER(TEXT(tbl_raw_data[[#This Row],[updated_date]],"MMMM"))</f>
        <v>AUGUST</v>
      </c>
      <c r="M1836" s="65" t="str">
        <f>"WEEK "&amp;IF(ROUNDUP(DAY(tbl_raw_data[[#This Row],[updated_date]])/7,0)=5,4,ROUNDUP(DAY(tbl_raw_data[[#This Row],[updated_date]])/7,0))</f>
        <v>WEEK 1</v>
      </c>
      <c r="N1836" s="71" t="str">
        <f>UPPER(VLOOKUP(tbl_raw_data[[#This Row],[Analyst]],settings!$A$1:$B$15,2,0))</f>
        <v>HARDIK</v>
      </c>
      <c r="O1836" s="71" t="str">
        <f>TRIM(UPPER(tbl_raw_data[[#This Row],[Outcome]]))</f>
        <v>WITHDRAW</v>
      </c>
      <c r="P1836" s="71" t="str">
        <f>TRIM(UPPER(tbl_raw_data[[#This Row],[Queue Name]]))</f>
        <v>CONSUMER PRE BUREAU</v>
      </c>
      <c r="Q1836" s="71" t="str">
        <f>IF(tbl_raw_data[[#This Row],[time_taken_in_min]]&lt;=settings!$D$2,"SLA_MET","SLA_NOT_MET")</f>
        <v>SLA_MET</v>
      </c>
    </row>
    <row r="1837" spans="1:17" x14ac:dyDescent="0.3">
      <c r="A1837" s="7" t="s">
        <v>2800</v>
      </c>
      <c r="B1837" s="36">
        <v>45145.518495370372</v>
      </c>
      <c r="C1837" s="39">
        <v>45145.525590277779</v>
      </c>
      <c r="D1837" s="8" t="s">
        <v>47</v>
      </c>
      <c r="E1837" s="8" t="s">
        <v>18</v>
      </c>
      <c r="F1837" s="8" t="s">
        <v>25</v>
      </c>
      <c r="G1837" s="8" t="s">
        <v>231</v>
      </c>
      <c r="H1837" s="84" t="str">
        <f t="shared" si="28"/>
        <v>System Error</v>
      </c>
      <c r="I1837" s="63">
        <f>(tbl_raw_data[[#This Row],[Date Actioned]])-(tbl_raw_data[[#This Row],[Date Tagged]])</f>
        <v>7.0949074070085771E-3</v>
      </c>
      <c r="J1837" s="66">
        <f>HOUR(tbl_raw_data[[#This Row],[time_taken]])*60+MINUTE(tbl_raw_data[[#This Row],[time_taken]])+SECOND(tbl_raw_data[[#This Row],[time_taken]])/60</f>
        <v>10.216666666666667</v>
      </c>
      <c r="K1837" s="68">
        <f>DATE(YEAR(tbl_raw_data[[#This Row],[Date Actioned]]),MONTH(tbl_raw_data[[#This Row],[Date Actioned]]),DAY(tbl_raw_data[[#This Row],[Date Actioned]]))</f>
        <v>45145</v>
      </c>
      <c r="L1837" s="65" t="str">
        <f>UPPER(TEXT(tbl_raw_data[[#This Row],[updated_date]],"MMMM"))</f>
        <v>AUGUST</v>
      </c>
      <c r="M1837" s="65" t="str">
        <f>"WEEK "&amp;IF(ROUNDUP(DAY(tbl_raw_data[[#This Row],[updated_date]])/7,0)=5,4,ROUNDUP(DAY(tbl_raw_data[[#This Row],[updated_date]])/7,0))</f>
        <v>WEEK 1</v>
      </c>
      <c r="N1837" s="71" t="str">
        <f>UPPER(VLOOKUP(tbl_raw_data[[#This Row],[Analyst]],settings!$A$1:$B$15,2,0))</f>
        <v>ASIF</v>
      </c>
      <c r="O1837" s="71" t="str">
        <f>TRIM(UPPER(tbl_raw_data[[#This Row],[Outcome]]))</f>
        <v>WITHDRAW</v>
      </c>
      <c r="P1837" s="71" t="str">
        <f>TRIM(UPPER(tbl_raw_data[[#This Row],[Queue Name]]))</f>
        <v>CONSUMER PRE BUREAU</v>
      </c>
      <c r="Q1837" s="71" t="str">
        <f>IF(tbl_raw_data[[#This Row],[time_taken_in_min]]&lt;=settings!$D$2,"SLA_MET","SLA_NOT_MET")</f>
        <v>SLA_MET</v>
      </c>
    </row>
    <row r="1838" spans="1:17" x14ac:dyDescent="0.3">
      <c r="A1838" s="1" t="s">
        <v>2801</v>
      </c>
      <c r="B1838" s="34">
        <v>45145.523657407408</v>
      </c>
      <c r="C1838" s="35">
        <v>45145.528854166667</v>
      </c>
      <c r="D1838" s="2" t="s">
        <v>47</v>
      </c>
      <c r="E1838" s="2" t="s">
        <v>18</v>
      </c>
      <c r="F1838" s="2" t="s">
        <v>206</v>
      </c>
      <c r="G1838" s="2" t="s">
        <v>371</v>
      </c>
      <c r="H1838" s="84" t="str">
        <f t="shared" si="28"/>
        <v>Incomplete Details</v>
      </c>
      <c r="I1838" s="63">
        <f>(tbl_raw_data[[#This Row],[Date Actioned]])-(tbl_raw_data[[#This Row],[Date Tagged]])</f>
        <v>5.1967592589790002E-3</v>
      </c>
      <c r="J1838" s="66">
        <f>HOUR(tbl_raw_data[[#This Row],[time_taken]])*60+MINUTE(tbl_raw_data[[#This Row],[time_taken]])+SECOND(tbl_raw_data[[#This Row],[time_taken]])/60</f>
        <v>7.4833333333333334</v>
      </c>
      <c r="K1838" s="68">
        <f>DATE(YEAR(tbl_raw_data[[#This Row],[Date Actioned]]),MONTH(tbl_raw_data[[#This Row],[Date Actioned]]),DAY(tbl_raw_data[[#This Row],[Date Actioned]]))</f>
        <v>45145</v>
      </c>
      <c r="L1838" s="65" t="str">
        <f>UPPER(TEXT(tbl_raw_data[[#This Row],[updated_date]],"MMMM"))</f>
        <v>AUGUST</v>
      </c>
      <c r="M1838" s="65" t="str">
        <f>"WEEK "&amp;IF(ROUNDUP(DAY(tbl_raw_data[[#This Row],[updated_date]])/7,0)=5,4,ROUNDUP(DAY(tbl_raw_data[[#This Row],[updated_date]])/7,0))</f>
        <v>WEEK 1</v>
      </c>
      <c r="N1838" s="71" t="str">
        <f>UPPER(VLOOKUP(tbl_raw_data[[#This Row],[Analyst]],settings!$A$1:$B$15,2,0))</f>
        <v>HARDIK</v>
      </c>
      <c r="O1838" s="71" t="str">
        <f>TRIM(UPPER(tbl_raw_data[[#This Row],[Outcome]]))</f>
        <v>WITHDRAW</v>
      </c>
      <c r="P1838" s="71" t="str">
        <f>TRIM(UPPER(tbl_raw_data[[#This Row],[Queue Name]]))</f>
        <v>CONSUMER PRE BUREAU</v>
      </c>
      <c r="Q1838" s="71" t="str">
        <f>IF(tbl_raw_data[[#This Row],[time_taken_in_min]]&lt;=settings!$D$2,"SLA_MET","SLA_NOT_MET")</f>
        <v>SLA_MET</v>
      </c>
    </row>
    <row r="1839" spans="1:17" x14ac:dyDescent="0.3">
      <c r="A1839" s="5" t="s">
        <v>2802</v>
      </c>
      <c r="B1839" s="36">
        <v>45145.528958333336</v>
      </c>
      <c r="C1839" s="39">
        <v>45145.531840277778</v>
      </c>
      <c r="D1839" s="8" t="s">
        <v>47</v>
      </c>
      <c r="E1839" s="8" t="s">
        <v>18</v>
      </c>
      <c r="F1839" s="8" t="s">
        <v>206</v>
      </c>
      <c r="G1839" s="8" t="s">
        <v>232</v>
      </c>
      <c r="H1839" s="84" t="str">
        <f t="shared" si="28"/>
        <v>Incomplete Details</v>
      </c>
      <c r="I1839" s="63">
        <f>(tbl_raw_data[[#This Row],[Date Actioned]])-(tbl_raw_data[[#This Row],[Date Tagged]])</f>
        <v>2.8819444414693862E-3</v>
      </c>
      <c r="J1839" s="66">
        <f>HOUR(tbl_raw_data[[#This Row],[time_taken]])*60+MINUTE(tbl_raw_data[[#This Row],[time_taken]])+SECOND(tbl_raw_data[[#This Row],[time_taken]])/60</f>
        <v>4.1500000000000004</v>
      </c>
      <c r="K1839" s="68">
        <f>DATE(YEAR(tbl_raw_data[[#This Row],[Date Actioned]]),MONTH(tbl_raw_data[[#This Row],[Date Actioned]]),DAY(tbl_raw_data[[#This Row],[Date Actioned]]))</f>
        <v>45145</v>
      </c>
      <c r="L1839" s="65" t="str">
        <f>UPPER(TEXT(tbl_raw_data[[#This Row],[updated_date]],"MMMM"))</f>
        <v>AUGUST</v>
      </c>
      <c r="M1839" s="65" t="str">
        <f>"WEEK "&amp;IF(ROUNDUP(DAY(tbl_raw_data[[#This Row],[updated_date]])/7,0)=5,4,ROUNDUP(DAY(tbl_raw_data[[#This Row],[updated_date]])/7,0))</f>
        <v>WEEK 1</v>
      </c>
      <c r="N1839" s="71" t="str">
        <f>UPPER(VLOOKUP(tbl_raw_data[[#This Row],[Analyst]],settings!$A$1:$B$15,2,0))</f>
        <v>HARDIK</v>
      </c>
      <c r="O1839" s="71" t="str">
        <f>TRIM(UPPER(tbl_raw_data[[#This Row],[Outcome]]))</f>
        <v>WITHDRAW</v>
      </c>
      <c r="P1839" s="71" t="str">
        <f>TRIM(UPPER(tbl_raw_data[[#This Row],[Queue Name]]))</f>
        <v>CONSUMER PRE BUREAU</v>
      </c>
      <c r="Q1839" s="71" t="str">
        <f>IF(tbl_raw_data[[#This Row],[time_taken_in_min]]&lt;=settings!$D$2,"SLA_MET","SLA_NOT_MET")</f>
        <v>SLA_MET</v>
      </c>
    </row>
    <row r="1840" spans="1:17" x14ac:dyDescent="0.3">
      <c r="A1840" s="7" t="s">
        <v>2803</v>
      </c>
      <c r="B1840" s="34">
        <v>45145.529710648145</v>
      </c>
      <c r="C1840" s="35">
        <v>45145.538923611108</v>
      </c>
      <c r="D1840" s="2" t="s">
        <v>47</v>
      </c>
      <c r="E1840" s="2" t="s">
        <v>18</v>
      </c>
      <c r="F1840" s="2" t="s">
        <v>9</v>
      </c>
      <c r="G1840" s="2" t="s">
        <v>67</v>
      </c>
      <c r="H1840" s="84" t="str">
        <f t="shared" si="28"/>
        <v>Incomplete Details</v>
      </c>
      <c r="I1840" s="63">
        <f>(tbl_raw_data[[#This Row],[Date Actioned]])-(tbl_raw_data[[#This Row],[Date Tagged]])</f>
        <v>9.2129629629198462E-3</v>
      </c>
      <c r="J1840" s="66">
        <f>HOUR(tbl_raw_data[[#This Row],[time_taken]])*60+MINUTE(tbl_raw_data[[#This Row],[time_taken]])+SECOND(tbl_raw_data[[#This Row],[time_taken]])/60</f>
        <v>13.266666666666667</v>
      </c>
      <c r="K1840" s="68">
        <f>DATE(YEAR(tbl_raw_data[[#This Row],[Date Actioned]]),MONTH(tbl_raw_data[[#This Row],[Date Actioned]]),DAY(tbl_raw_data[[#This Row],[Date Actioned]]))</f>
        <v>45145</v>
      </c>
      <c r="L1840" s="65" t="str">
        <f>UPPER(TEXT(tbl_raw_data[[#This Row],[updated_date]],"MMMM"))</f>
        <v>AUGUST</v>
      </c>
      <c r="M1840" s="65" t="str">
        <f>"WEEK "&amp;IF(ROUNDUP(DAY(tbl_raw_data[[#This Row],[updated_date]])/7,0)=5,4,ROUNDUP(DAY(tbl_raw_data[[#This Row],[updated_date]])/7,0))</f>
        <v>WEEK 1</v>
      </c>
      <c r="N1840" s="71" t="str">
        <f>UPPER(VLOOKUP(tbl_raw_data[[#This Row],[Analyst]],settings!$A$1:$B$15,2,0))</f>
        <v>QUADIR</v>
      </c>
      <c r="O1840" s="71" t="str">
        <f>TRIM(UPPER(tbl_raw_data[[#This Row],[Outcome]]))</f>
        <v>WITHDRAW</v>
      </c>
      <c r="P1840" s="71" t="str">
        <f>TRIM(UPPER(tbl_raw_data[[#This Row],[Queue Name]]))</f>
        <v>CONSUMER PRE BUREAU</v>
      </c>
      <c r="Q1840" s="71" t="str">
        <f>IF(tbl_raw_data[[#This Row],[time_taken_in_min]]&lt;=settings!$D$2,"SLA_MET","SLA_NOT_MET")</f>
        <v>SLA_MET</v>
      </c>
    </row>
    <row r="1841" spans="1:17" x14ac:dyDescent="0.3">
      <c r="A1841" s="1" t="s">
        <v>2804</v>
      </c>
      <c r="B1841" s="36">
        <v>45145.534456018519</v>
      </c>
      <c r="C1841" s="39">
        <v>45145.548252314817</v>
      </c>
      <c r="D1841" s="8" t="s">
        <v>47</v>
      </c>
      <c r="E1841" s="8" t="s">
        <v>11</v>
      </c>
      <c r="F1841" s="8" t="s">
        <v>9</v>
      </c>
      <c r="G1841" s="8" t="s">
        <v>372</v>
      </c>
      <c r="H1841" s="84" t="str">
        <f t="shared" si="28"/>
        <v>Reason Unknown</v>
      </c>
      <c r="I1841" s="63">
        <f>(tbl_raw_data[[#This Row],[Date Actioned]])-(tbl_raw_data[[#This Row],[Date Tagged]])</f>
        <v>1.3796296298096422E-2</v>
      </c>
      <c r="J1841" s="66">
        <f>HOUR(tbl_raw_data[[#This Row],[time_taken]])*60+MINUTE(tbl_raw_data[[#This Row],[time_taken]])+SECOND(tbl_raw_data[[#This Row],[time_taken]])/60</f>
        <v>19.866666666666667</v>
      </c>
      <c r="K1841" s="68">
        <f>DATE(YEAR(tbl_raw_data[[#This Row],[Date Actioned]]),MONTH(tbl_raw_data[[#This Row],[Date Actioned]]),DAY(tbl_raw_data[[#This Row],[Date Actioned]]))</f>
        <v>45145</v>
      </c>
      <c r="L1841" s="65" t="str">
        <f>UPPER(TEXT(tbl_raw_data[[#This Row],[updated_date]],"MMMM"))</f>
        <v>AUGUST</v>
      </c>
      <c r="M1841" s="65" t="str">
        <f>"WEEK "&amp;IF(ROUNDUP(DAY(tbl_raw_data[[#This Row],[updated_date]])/7,0)=5,4,ROUNDUP(DAY(tbl_raw_data[[#This Row],[updated_date]])/7,0))</f>
        <v>WEEK 1</v>
      </c>
      <c r="N1841" s="71" t="str">
        <f>UPPER(VLOOKUP(tbl_raw_data[[#This Row],[Analyst]],settings!$A$1:$B$15,2,0))</f>
        <v>QUADIR</v>
      </c>
      <c r="O1841" s="71" t="str">
        <f>TRIM(UPPER(tbl_raw_data[[#This Row],[Outcome]]))</f>
        <v>WITHDRAW</v>
      </c>
      <c r="P1841" s="71" t="str">
        <f>TRIM(UPPER(tbl_raw_data[[#This Row],[Queue Name]]))</f>
        <v>CONSUMER EXISTING</v>
      </c>
      <c r="Q1841" s="71" t="str">
        <f>IF(tbl_raw_data[[#This Row],[time_taken_in_min]]&lt;=settings!$D$2,"SLA_MET","SLA_NOT_MET")</f>
        <v>SLA_MET</v>
      </c>
    </row>
    <row r="1842" spans="1:17" x14ac:dyDescent="0.3">
      <c r="A1842" s="5" t="s">
        <v>2805</v>
      </c>
      <c r="B1842" s="34">
        <v>45145.54546296296</v>
      </c>
      <c r="C1842" s="35">
        <v>45145.550057870372</v>
      </c>
      <c r="D1842" s="2" t="s">
        <v>47</v>
      </c>
      <c r="E1842" s="2" t="s">
        <v>11</v>
      </c>
      <c r="F1842" s="2" t="s">
        <v>206</v>
      </c>
      <c r="G1842" s="2" t="s">
        <v>78</v>
      </c>
      <c r="H1842" s="84" t="str">
        <f t="shared" si="28"/>
        <v>Incomplete Details</v>
      </c>
      <c r="I1842" s="63">
        <f>(tbl_raw_data[[#This Row],[Date Actioned]])-(tbl_raw_data[[#This Row],[Date Tagged]])</f>
        <v>4.5949074119562283E-3</v>
      </c>
      <c r="J1842" s="66">
        <f>HOUR(tbl_raw_data[[#This Row],[time_taken]])*60+MINUTE(tbl_raw_data[[#This Row],[time_taken]])+SECOND(tbl_raw_data[[#This Row],[time_taken]])/60</f>
        <v>6.6166666666666671</v>
      </c>
      <c r="K1842" s="68">
        <f>DATE(YEAR(tbl_raw_data[[#This Row],[Date Actioned]]),MONTH(tbl_raw_data[[#This Row],[Date Actioned]]),DAY(tbl_raw_data[[#This Row],[Date Actioned]]))</f>
        <v>45145</v>
      </c>
      <c r="L1842" s="65" t="str">
        <f>UPPER(TEXT(tbl_raw_data[[#This Row],[updated_date]],"MMMM"))</f>
        <v>AUGUST</v>
      </c>
      <c r="M1842" s="65" t="str">
        <f>"WEEK "&amp;IF(ROUNDUP(DAY(tbl_raw_data[[#This Row],[updated_date]])/7,0)=5,4,ROUNDUP(DAY(tbl_raw_data[[#This Row],[updated_date]])/7,0))</f>
        <v>WEEK 1</v>
      </c>
      <c r="N1842" s="71" t="str">
        <f>UPPER(VLOOKUP(tbl_raw_data[[#This Row],[Analyst]],settings!$A$1:$B$15,2,0))</f>
        <v>HARDIK</v>
      </c>
      <c r="O1842" s="71" t="str">
        <f>TRIM(UPPER(tbl_raw_data[[#This Row],[Outcome]]))</f>
        <v>WITHDRAW</v>
      </c>
      <c r="P1842" s="71" t="str">
        <f>TRIM(UPPER(tbl_raw_data[[#This Row],[Queue Name]]))</f>
        <v>CONSUMER EXISTING</v>
      </c>
      <c r="Q1842" s="71" t="str">
        <f>IF(tbl_raw_data[[#This Row],[time_taken_in_min]]&lt;=settings!$D$2,"SLA_MET","SLA_NOT_MET")</f>
        <v>SLA_MET</v>
      </c>
    </row>
    <row r="1843" spans="1:17" x14ac:dyDescent="0.3">
      <c r="A1843" s="7" t="s">
        <v>2806</v>
      </c>
      <c r="B1843" s="36">
        <v>45145.559108796297</v>
      </c>
      <c r="C1843" s="39">
        <v>45145.563483796293</v>
      </c>
      <c r="D1843" s="8" t="s">
        <v>47</v>
      </c>
      <c r="E1843" s="8" t="s">
        <v>11</v>
      </c>
      <c r="F1843" s="8" t="s">
        <v>9</v>
      </c>
      <c r="G1843" s="8" t="s">
        <v>150</v>
      </c>
      <c r="H1843" s="84" t="str">
        <f t="shared" si="28"/>
        <v>Incorrect Queue</v>
      </c>
      <c r="I1843" s="63">
        <f>(tbl_raw_data[[#This Row],[Date Actioned]])-(tbl_raw_data[[#This Row],[Date Tagged]])</f>
        <v>4.3749999967985786E-3</v>
      </c>
      <c r="J1843" s="66">
        <f>HOUR(tbl_raw_data[[#This Row],[time_taken]])*60+MINUTE(tbl_raw_data[[#This Row],[time_taken]])+SECOND(tbl_raw_data[[#This Row],[time_taken]])/60</f>
        <v>6.3</v>
      </c>
      <c r="K1843" s="68">
        <f>DATE(YEAR(tbl_raw_data[[#This Row],[Date Actioned]]),MONTH(tbl_raw_data[[#This Row],[Date Actioned]]),DAY(tbl_raw_data[[#This Row],[Date Actioned]]))</f>
        <v>45145</v>
      </c>
      <c r="L1843" s="65" t="str">
        <f>UPPER(TEXT(tbl_raw_data[[#This Row],[updated_date]],"MMMM"))</f>
        <v>AUGUST</v>
      </c>
      <c r="M1843" s="65" t="str">
        <f>"WEEK "&amp;IF(ROUNDUP(DAY(tbl_raw_data[[#This Row],[updated_date]])/7,0)=5,4,ROUNDUP(DAY(tbl_raw_data[[#This Row],[updated_date]])/7,0))</f>
        <v>WEEK 1</v>
      </c>
      <c r="N1843" s="71" t="str">
        <f>UPPER(VLOOKUP(tbl_raw_data[[#This Row],[Analyst]],settings!$A$1:$B$15,2,0))</f>
        <v>QUADIR</v>
      </c>
      <c r="O1843" s="71" t="str">
        <f>TRIM(UPPER(tbl_raw_data[[#This Row],[Outcome]]))</f>
        <v>WITHDRAW</v>
      </c>
      <c r="P1843" s="71" t="str">
        <f>TRIM(UPPER(tbl_raw_data[[#This Row],[Queue Name]]))</f>
        <v>CONSUMER EXISTING</v>
      </c>
      <c r="Q1843" s="71" t="str">
        <f>IF(tbl_raw_data[[#This Row],[time_taken_in_min]]&lt;=settings!$D$2,"SLA_MET","SLA_NOT_MET")</f>
        <v>SLA_MET</v>
      </c>
    </row>
    <row r="1844" spans="1:17" x14ac:dyDescent="0.3">
      <c r="A1844" s="1" t="s">
        <v>2807</v>
      </c>
      <c r="B1844" s="34">
        <v>45145.562534722223</v>
      </c>
      <c r="C1844" s="35">
        <v>45145.568368055552</v>
      </c>
      <c r="D1844" s="2" t="s">
        <v>55</v>
      </c>
      <c r="E1844" s="3" t="s">
        <v>8</v>
      </c>
      <c r="F1844" s="2" t="s">
        <v>206</v>
      </c>
      <c r="G1844" s="4"/>
      <c r="H1844" s="84" t="str">
        <f t="shared" si="28"/>
        <v>Reason Unknown</v>
      </c>
      <c r="I1844" s="63">
        <f>(tbl_raw_data[[#This Row],[Date Actioned]])-(tbl_raw_data[[#This Row],[Date Tagged]])</f>
        <v>5.8333333290647715E-3</v>
      </c>
      <c r="J1844" s="66">
        <f>HOUR(tbl_raw_data[[#This Row],[time_taken]])*60+MINUTE(tbl_raw_data[[#This Row],[time_taken]])+SECOND(tbl_raw_data[[#This Row],[time_taken]])/60</f>
        <v>8.4</v>
      </c>
      <c r="K1844" s="68">
        <f>DATE(YEAR(tbl_raw_data[[#This Row],[Date Actioned]]),MONTH(tbl_raw_data[[#This Row],[Date Actioned]]),DAY(tbl_raw_data[[#This Row],[Date Actioned]]))</f>
        <v>45145</v>
      </c>
      <c r="L1844" s="65" t="str">
        <f>UPPER(TEXT(tbl_raw_data[[#This Row],[updated_date]],"MMMM"))</f>
        <v>AUGUST</v>
      </c>
      <c r="M1844" s="65" t="str">
        <f>"WEEK "&amp;IF(ROUNDUP(DAY(tbl_raw_data[[#This Row],[updated_date]])/7,0)=5,4,ROUNDUP(DAY(tbl_raw_data[[#This Row],[updated_date]])/7,0))</f>
        <v>WEEK 1</v>
      </c>
      <c r="N1844" s="71" t="str">
        <f>UPPER(VLOOKUP(tbl_raw_data[[#This Row],[Analyst]],settings!$A$1:$B$15,2,0))</f>
        <v>HARDIK</v>
      </c>
      <c r="O1844" s="71" t="str">
        <f>TRIM(UPPER(tbl_raw_data[[#This Row],[Outcome]]))</f>
        <v>WITHDRAW</v>
      </c>
      <c r="P1844" s="71" t="str">
        <f>TRIM(UPPER(tbl_raw_data[[#This Row],[Queue Name]]))</f>
        <v>CONSUMER POST BUREAU</v>
      </c>
      <c r="Q1844" s="71" t="str">
        <f>IF(tbl_raw_data[[#This Row],[time_taken_in_min]]&lt;=settings!$D$2,"SLA_MET","SLA_NOT_MET")</f>
        <v>SLA_MET</v>
      </c>
    </row>
    <row r="1845" spans="1:17" x14ac:dyDescent="0.3">
      <c r="A1845" s="5" t="s">
        <v>2808</v>
      </c>
      <c r="B1845" s="36">
        <v>45145.579305555555</v>
      </c>
      <c r="C1845" s="39">
        <v>45145.584386574075</v>
      </c>
      <c r="D1845" s="8" t="s">
        <v>47</v>
      </c>
      <c r="E1845" s="8" t="s">
        <v>18</v>
      </c>
      <c r="F1845" s="8" t="s">
        <v>24</v>
      </c>
      <c r="G1845" s="8" t="s">
        <v>67</v>
      </c>
      <c r="H1845" s="84" t="str">
        <f t="shared" si="28"/>
        <v>Incomplete Details</v>
      </c>
      <c r="I1845" s="63">
        <f>(tbl_raw_data[[#This Row],[Date Actioned]])-(tbl_raw_data[[#This Row],[Date Tagged]])</f>
        <v>5.0810185202863067E-3</v>
      </c>
      <c r="J1845" s="66">
        <f>HOUR(tbl_raw_data[[#This Row],[time_taken]])*60+MINUTE(tbl_raw_data[[#This Row],[time_taken]])+SECOND(tbl_raw_data[[#This Row],[time_taken]])/60</f>
        <v>7.3166666666666664</v>
      </c>
      <c r="K1845" s="68">
        <f>DATE(YEAR(tbl_raw_data[[#This Row],[Date Actioned]]),MONTH(tbl_raw_data[[#This Row],[Date Actioned]]),DAY(tbl_raw_data[[#This Row],[Date Actioned]]))</f>
        <v>45145</v>
      </c>
      <c r="L1845" s="65" t="str">
        <f>UPPER(TEXT(tbl_raw_data[[#This Row],[updated_date]],"MMMM"))</f>
        <v>AUGUST</v>
      </c>
      <c r="M1845" s="65" t="str">
        <f>"WEEK "&amp;IF(ROUNDUP(DAY(tbl_raw_data[[#This Row],[updated_date]])/7,0)=5,4,ROUNDUP(DAY(tbl_raw_data[[#This Row],[updated_date]])/7,0))</f>
        <v>WEEK 1</v>
      </c>
      <c r="N1845" s="71" t="str">
        <f>UPPER(VLOOKUP(tbl_raw_data[[#This Row],[Analyst]],settings!$A$1:$B$15,2,0))</f>
        <v>SAM</v>
      </c>
      <c r="O1845" s="71" t="str">
        <f>TRIM(UPPER(tbl_raw_data[[#This Row],[Outcome]]))</f>
        <v>WITHDRAW</v>
      </c>
      <c r="P1845" s="71" t="str">
        <f>TRIM(UPPER(tbl_raw_data[[#This Row],[Queue Name]]))</f>
        <v>CONSUMER PRE BUREAU</v>
      </c>
      <c r="Q1845" s="71" t="str">
        <f>IF(tbl_raw_data[[#This Row],[time_taken_in_min]]&lt;=settings!$D$2,"SLA_MET","SLA_NOT_MET")</f>
        <v>SLA_MET</v>
      </c>
    </row>
    <row r="1846" spans="1:17" x14ac:dyDescent="0.3">
      <c r="A1846" s="7" t="s">
        <v>2809</v>
      </c>
      <c r="B1846" s="34">
        <v>45145.601354166669</v>
      </c>
      <c r="C1846" s="35">
        <v>45145.604421296295</v>
      </c>
      <c r="D1846" s="2" t="s">
        <v>47</v>
      </c>
      <c r="E1846" s="2" t="s">
        <v>18</v>
      </c>
      <c r="F1846" s="2" t="s">
        <v>206</v>
      </c>
      <c r="G1846" s="2" t="s">
        <v>72</v>
      </c>
      <c r="H1846" s="84" t="str">
        <f t="shared" si="28"/>
        <v>Incomplete Details</v>
      </c>
      <c r="I1846" s="63">
        <f>(tbl_raw_data[[#This Row],[Date Actioned]])-(tbl_raw_data[[#This Row],[Date Tagged]])</f>
        <v>3.0671296262880787E-3</v>
      </c>
      <c r="J1846" s="66">
        <f>HOUR(tbl_raw_data[[#This Row],[time_taken]])*60+MINUTE(tbl_raw_data[[#This Row],[time_taken]])+SECOND(tbl_raw_data[[#This Row],[time_taken]])/60</f>
        <v>4.416666666666667</v>
      </c>
      <c r="K1846" s="68">
        <f>DATE(YEAR(tbl_raw_data[[#This Row],[Date Actioned]]),MONTH(tbl_raw_data[[#This Row],[Date Actioned]]),DAY(tbl_raw_data[[#This Row],[Date Actioned]]))</f>
        <v>45145</v>
      </c>
      <c r="L1846" s="65" t="str">
        <f>UPPER(TEXT(tbl_raw_data[[#This Row],[updated_date]],"MMMM"))</f>
        <v>AUGUST</v>
      </c>
      <c r="M1846" s="65" t="str">
        <f>"WEEK "&amp;IF(ROUNDUP(DAY(tbl_raw_data[[#This Row],[updated_date]])/7,0)=5,4,ROUNDUP(DAY(tbl_raw_data[[#This Row],[updated_date]])/7,0))</f>
        <v>WEEK 1</v>
      </c>
      <c r="N1846" s="71" t="str">
        <f>UPPER(VLOOKUP(tbl_raw_data[[#This Row],[Analyst]],settings!$A$1:$B$15,2,0))</f>
        <v>HARDIK</v>
      </c>
      <c r="O1846" s="71" t="str">
        <f>TRIM(UPPER(tbl_raw_data[[#This Row],[Outcome]]))</f>
        <v>WITHDRAW</v>
      </c>
      <c r="P1846" s="71" t="str">
        <f>TRIM(UPPER(tbl_raw_data[[#This Row],[Queue Name]]))</f>
        <v>CONSUMER PRE BUREAU</v>
      </c>
      <c r="Q1846" s="71" t="str">
        <f>IF(tbl_raw_data[[#This Row],[time_taken_in_min]]&lt;=settings!$D$2,"SLA_MET","SLA_NOT_MET")</f>
        <v>SLA_MET</v>
      </c>
    </row>
    <row r="1847" spans="1:17" x14ac:dyDescent="0.3">
      <c r="A1847" s="1" t="s">
        <v>2810</v>
      </c>
      <c r="B1847" s="36">
        <v>45145.602997685186</v>
      </c>
      <c r="C1847" s="39">
        <v>45145.604664351849</v>
      </c>
      <c r="D1847" s="8" t="s">
        <v>47</v>
      </c>
      <c r="E1847" s="8" t="s">
        <v>18</v>
      </c>
      <c r="F1847" s="8" t="s">
        <v>24</v>
      </c>
      <c r="G1847" s="8" t="s">
        <v>67</v>
      </c>
      <c r="H1847" s="84" t="str">
        <f t="shared" si="28"/>
        <v>Incomplete Details</v>
      </c>
      <c r="I1847" s="63">
        <f>(tbl_raw_data[[#This Row],[Date Actioned]])-(tbl_raw_data[[#This Row],[Date Tagged]])</f>
        <v>1.6666666633682325E-3</v>
      </c>
      <c r="J1847" s="66">
        <f>HOUR(tbl_raw_data[[#This Row],[time_taken]])*60+MINUTE(tbl_raw_data[[#This Row],[time_taken]])+SECOND(tbl_raw_data[[#This Row],[time_taken]])/60</f>
        <v>2.4</v>
      </c>
      <c r="K1847" s="68">
        <f>DATE(YEAR(tbl_raw_data[[#This Row],[Date Actioned]]),MONTH(tbl_raw_data[[#This Row],[Date Actioned]]),DAY(tbl_raw_data[[#This Row],[Date Actioned]]))</f>
        <v>45145</v>
      </c>
      <c r="L1847" s="65" t="str">
        <f>UPPER(TEXT(tbl_raw_data[[#This Row],[updated_date]],"MMMM"))</f>
        <v>AUGUST</v>
      </c>
      <c r="M1847" s="65" t="str">
        <f>"WEEK "&amp;IF(ROUNDUP(DAY(tbl_raw_data[[#This Row],[updated_date]])/7,0)=5,4,ROUNDUP(DAY(tbl_raw_data[[#This Row],[updated_date]])/7,0))</f>
        <v>WEEK 1</v>
      </c>
      <c r="N1847" s="71" t="str">
        <f>UPPER(VLOOKUP(tbl_raw_data[[#This Row],[Analyst]],settings!$A$1:$B$15,2,0))</f>
        <v>SAM</v>
      </c>
      <c r="O1847" s="71" t="str">
        <f>TRIM(UPPER(tbl_raw_data[[#This Row],[Outcome]]))</f>
        <v>WITHDRAW</v>
      </c>
      <c r="P1847" s="71" t="str">
        <f>TRIM(UPPER(tbl_raw_data[[#This Row],[Queue Name]]))</f>
        <v>CONSUMER PRE BUREAU</v>
      </c>
      <c r="Q1847" s="71" t="str">
        <f>IF(tbl_raw_data[[#This Row],[time_taken_in_min]]&lt;=settings!$D$2,"SLA_MET","SLA_NOT_MET")</f>
        <v>SLA_MET</v>
      </c>
    </row>
    <row r="1848" spans="1:17" x14ac:dyDescent="0.3">
      <c r="A1848" s="5" t="s">
        <v>2811</v>
      </c>
      <c r="B1848" s="34">
        <v>45145.603831018518</v>
      </c>
      <c r="C1848" s="35">
        <v>45145.608715277776</v>
      </c>
      <c r="D1848" s="2" t="s">
        <v>47</v>
      </c>
      <c r="E1848" s="2" t="s">
        <v>11</v>
      </c>
      <c r="F1848" s="2" t="s">
        <v>206</v>
      </c>
      <c r="G1848" s="2" t="s">
        <v>56</v>
      </c>
      <c r="H1848" s="84" t="str">
        <f t="shared" si="28"/>
        <v>Incomplete Details</v>
      </c>
      <c r="I1848" s="63">
        <f>(tbl_raw_data[[#This Row],[Date Actioned]])-(tbl_raw_data[[#This Row],[Date Tagged]])</f>
        <v>4.8842592586879618E-3</v>
      </c>
      <c r="J1848" s="66">
        <f>HOUR(tbl_raw_data[[#This Row],[time_taken]])*60+MINUTE(tbl_raw_data[[#This Row],[time_taken]])+SECOND(tbl_raw_data[[#This Row],[time_taken]])/60</f>
        <v>7.0333333333333332</v>
      </c>
      <c r="K1848" s="68">
        <f>DATE(YEAR(tbl_raw_data[[#This Row],[Date Actioned]]),MONTH(tbl_raw_data[[#This Row],[Date Actioned]]),DAY(tbl_raw_data[[#This Row],[Date Actioned]]))</f>
        <v>45145</v>
      </c>
      <c r="L1848" s="65" t="str">
        <f>UPPER(TEXT(tbl_raw_data[[#This Row],[updated_date]],"MMMM"))</f>
        <v>AUGUST</v>
      </c>
      <c r="M1848" s="65" t="str">
        <f>"WEEK "&amp;IF(ROUNDUP(DAY(tbl_raw_data[[#This Row],[updated_date]])/7,0)=5,4,ROUNDUP(DAY(tbl_raw_data[[#This Row],[updated_date]])/7,0))</f>
        <v>WEEK 1</v>
      </c>
      <c r="N1848" s="71" t="str">
        <f>UPPER(VLOOKUP(tbl_raw_data[[#This Row],[Analyst]],settings!$A$1:$B$15,2,0))</f>
        <v>HARDIK</v>
      </c>
      <c r="O1848" s="71" t="str">
        <f>TRIM(UPPER(tbl_raw_data[[#This Row],[Outcome]]))</f>
        <v>WITHDRAW</v>
      </c>
      <c r="P1848" s="71" t="str">
        <f>TRIM(UPPER(tbl_raw_data[[#This Row],[Queue Name]]))</f>
        <v>CONSUMER EXISTING</v>
      </c>
      <c r="Q1848" s="71" t="str">
        <f>IF(tbl_raw_data[[#This Row],[time_taken_in_min]]&lt;=settings!$D$2,"SLA_MET","SLA_NOT_MET")</f>
        <v>SLA_MET</v>
      </c>
    </row>
    <row r="1849" spans="1:17" x14ac:dyDescent="0.3">
      <c r="A1849" s="7" t="s">
        <v>2812</v>
      </c>
      <c r="B1849" s="36">
        <v>45145.615474537037</v>
      </c>
      <c r="C1849" s="39">
        <v>45145.625567129631</v>
      </c>
      <c r="D1849" s="8" t="s">
        <v>47</v>
      </c>
      <c r="E1849" s="8" t="s">
        <v>18</v>
      </c>
      <c r="F1849" s="8" t="s">
        <v>25</v>
      </c>
      <c r="G1849" s="8" t="s">
        <v>373</v>
      </c>
      <c r="H1849" s="84" t="str">
        <f t="shared" si="28"/>
        <v>Incomplete Details</v>
      </c>
      <c r="I1849" s="63">
        <f>(tbl_raw_data[[#This Row],[Date Actioned]])-(tbl_raw_data[[#This Row],[Date Tagged]])</f>
        <v>1.0092592594446614E-2</v>
      </c>
      <c r="J1849" s="66">
        <f>HOUR(tbl_raw_data[[#This Row],[time_taken]])*60+MINUTE(tbl_raw_data[[#This Row],[time_taken]])+SECOND(tbl_raw_data[[#This Row],[time_taken]])/60</f>
        <v>14.533333333333333</v>
      </c>
      <c r="K1849" s="68">
        <f>DATE(YEAR(tbl_raw_data[[#This Row],[Date Actioned]]),MONTH(tbl_raw_data[[#This Row],[Date Actioned]]),DAY(tbl_raw_data[[#This Row],[Date Actioned]]))</f>
        <v>45145</v>
      </c>
      <c r="L1849" s="65" t="str">
        <f>UPPER(TEXT(tbl_raw_data[[#This Row],[updated_date]],"MMMM"))</f>
        <v>AUGUST</v>
      </c>
      <c r="M1849" s="65" t="str">
        <f>"WEEK "&amp;IF(ROUNDUP(DAY(tbl_raw_data[[#This Row],[updated_date]])/7,0)=5,4,ROUNDUP(DAY(tbl_raw_data[[#This Row],[updated_date]])/7,0))</f>
        <v>WEEK 1</v>
      </c>
      <c r="N1849" s="71" t="str">
        <f>UPPER(VLOOKUP(tbl_raw_data[[#This Row],[Analyst]],settings!$A$1:$B$15,2,0))</f>
        <v>ASIF</v>
      </c>
      <c r="O1849" s="71" t="str">
        <f>TRIM(UPPER(tbl_raw_data[[#This Row],[Outcome]]))</f>
        <v>WITHDRAW</v>
      </c>
      <c r="P1849" s="71" t="str">
        <f>TRIM(UPPER(tbl_raw_data[[#This Row],[Queue Name]]))</f>
        <v>CONSUMER PRE BUREAU</v>
      </c>
      <c r="Q1849" s="71" t="str">
        <f>IF(tbl_raw_data[[#This Row],[time_taken_in_min]]&lt;=settings!$D$2,"SLA_MET","SLA_NOT_MET")</f>
        <v>SLA_MET</v>
      </c>
    </row>
    <row r="1850" spans="1:17" x14ac:dyDescent="0.3">
      <c r="A1850" s="1" t="s">
        <v>2813</v>
      </c>
      <c r="B1850" s="34">
        <v>45145.619131944448</v>
      </c>
      <c r="C1850" s="35">
        <v>45145.627071759256</v>
      </c>
      <c r="D1850" s="2" t="s">
        <v>55</v>
      </c>
      <c r="E1850" s="3" t="s">
        <v>8</v>
      </c>
      <c r="F1850" s="2" t="s">
        <v>12</v>
      </c>
      <c r="G1850" s="4"/>
      <c r="H1850" s="84" t="str">
        <f t="shared" si="28"/>
        <v>Reason Unknown</v>
      </c>
      <c r="I1850" s="63">
        <f>(tbl_raw_data[[#This Row],[Date Actioned]])-(tbl_raw_data[[#This Row],[Date Tagged]])</f>
        <v>7.9398148081963882E-3</v>
      </c>
      <c r="J1850" s="66">
        <f>HOUR(tbl_raw_data[[#This Row],[time_taken]])*60+MINUTE(tbl_raw_data[[#This Row],[time_taken]])+SECOND(tbl_raw_data[[#This Row],[time_taken]])/60</f>
        <v>11.433333333333334</v>
      </c>
      <c r="K1850" s="68">
        <f>DATE(YEAR(tbl_raw_data[[#This Row],[Date Actioned]]),MONTH(tbl_raw_data[[#This Row],[Date Actioned]]),DAY(tbl_raw_data[[#This Row],[Date Actioned]]))</f>
        <v>45145</v>
      </c>
      <c r="L1850" s="65" t="str">
        <f>UPPER(TEXT(tbl_raw_data[[#This Row],[updated_date]],"MMMM"))</f>
        <v>AUGUST</v>
      </c>
      <c r="M1850" s="65" t="str">
        <f>"WEEK "&amp;IF(ROUNDUP(DAY(tbl_raw_data[[#This Row],[updated_date]])/7,0)=5,4,ROUNDUP(DAY(tbl_raw_data[[#This Row],[updated_date]])/7,0))</f>
        <v>WEEK 1</v>
      </c>
      <c r="N1850" s="71" t="str">
        <f>UPPER(VLOOKUP(tbl_raw_data[[#This Row],[Analyst]],settings!$A$1:$B$15,2,0))</f>
        <v>NITESH</v>
      </c>
      <c r="O1850" s="71" t="str">
        <f>TRIM(UPPER(tbl_raw_data[[#This Row],[Outcome]]))</f>
        <v>WITHDRAW</v>
      </c>
      <c r="P1850" s="71" t="str">
        <f>TRIM(UPPER(tbl_raw_data[[#This Row],[Queue Name]]))</f>
        <v>CONSUMER POST BUREAU</v>
      </c>
      <c r="Q1850" s="71" t="str">
        <f>IF(tbl_raw_data[[#This Row],[time_taken_in_min]]&lt;=settings!$D$2,"SLA_MET","SLA_NOT_MET")</f>
        <v>SLA_MET</v>
      </c>
    </row>
    <row r="1851" spans="1:17" x14ac:dyDescent="0.3">
      <c r="A1851" s="5" t="s">
        <v>2814</v>
      </c>
      <c r="B1851" s="36">
        <v>45145.62263888889</v>
      </c>
      <c r="C1851" s="39">
        <v>45145.627488425926</v>
      </c>
      <c r="D1851" s="8" t="s">
        <v>47</v>
      </c>
      <c r="E1851" s="8" t="s">
        <v>18</v>
      </c>
      <c r="F1851" s="8" t="s">
        <v>22</v>
      </c>
      <c r="G1851" s="8" t="s">
        <v>374</v>
      </c>
      <c r="H1851" s="84" t="str">
        <f t="shared" si="28"/>
        <v>Incomplete Details</v>
      </c>
      <c r="I1851" s="63">
        <f>(tbl_raw_data[[#This Row],[Date Actioned]])-(tbl_raw_data[[#This Row],[Date Tagged]])</f>
        <v>4.8495370356249623E-3</v>
      </c>
      <c r="J1851" s="66">
        <f>HOUR(tbl_raw_data[[#This Row],[time_taken]])*60+MINUTE(tbl_raw_data[[#This Row],[time_taken]])+SECOND(tbl_raw_data[[#This Row],[time_taken]])/60</f>
        <v>6.9833333333333334</v>
      </c>
      <c r="K1851" s="68">
        <f>DATE(YEAR(tbl_raw_data[[#This Row],[Date Actioned]]),MONTH(tbl_raw_data[[#This Row],[Date Actioned]]),DAY(tbl_raw_data[[#This Row],[Date Actioned]]))</f>
        <v>45145</v>
      </c>
      <c r="L1851" s="65" t="str">
        <f>UPPER(TEXT(tbl_raw_data[[#This Row],[updated_date]],"MMMM"))</f>
        <v>AUGUST</v>
      </c>
      <c r="M1851" s="65" t="str">
        <f>"WEEK "&amp;IF(ROUNDUP(DAY(tbl_raw_data[[#This Row],[updated_date]])/7,0)=5,4,ROUNDUP(DAY(tbl_raw_data[[#This Row],[updated_date]])/7,0))</f>
        <v>WEEK 1</v>
      </c>
      <c r="N1851" s="71" t="str">
        <f>UPPER(VLOOKUP(tbl_raw_data[[#This Row],[Analyst]],settings!$A$1:$B$15,2,0))</f>
        <v>ROHAN</v>
      </c>
      <c r="O1851" s="71" t="str">
        <f>TRIM(UPPER(tbl_raw_data[[#This Row],[Outcome]]))</f>
        <v>WITHDRAW</v>
      </c>
      <c r="P1851" s="71" t="str">
        <f>TRIM(UPPER(tbl_raw_data[[#This Row],[Queue Name]]))</f>
        <v>CONSUMER PRE BUREAU</v>
      </c>
      <c r="Q1851" s="71" t="str">
        <f>IF(tbl_raw_data[[#This Row],[time_taken_in_min]]&lt;=settings!$D$2,"SLA_MET","SLA_NOT_MET")</f>
        <v>SLA_MET</v>
      </c>
    </row>
    <row r="1852" spans="1:17" x14ac:dyDescent="0.3">
      <c r="A1852" s="7" t="s">
        <v>2815</v>
      </c>
      <c r="B1852" s="34">
        <v>45145.633125</v>
      </c>
      <c r="C1852" s="35">
        <v>45145.639710648145</v>
      </c>
      <c r="D1852" s="2" t="s">
        <v>55</v>
      </c>
      <c r="E1852" s="3" t="s">
        <v>8</v>
      </c>
      <c r="F1852" s="2" t="s">
        <v>24</v>
      </c>
      <c r="G1852" s="4"/>
      <c r="H1852" s="84" t="str">
        <f t="shared" si="28"/>
        <v>Reason Unknown</v>
      </c>
      <c r="I1852" s="63">
        <f>(tbl_raw_data[[#This Row],[Date Actioned]])-(tbl_raw_data[[#This Row],[Date Tagged]])</f>
        <v>6.5856481451191939E-3</v>
      </c>
      <c r="J1852" s="66">
        <f>HOUR(tbl_raw_data[[#This Row],[time_taken]])*60+MINUTE(tbl_raw_data[[#This Row],[time_taken]])+SECOND(tbl_raw_data[[#This Row],[time_taken]])/60</f>
        <v>9.4833333333333325</v>
      </c>
      <c r="K1852" s="68">
        <f>DATE(YEAR(tbl_raw_data[[#This Row],[Date Actioned]]),MONTH(tbl_raw_data[[#This Row],[Date Actioned]]),DAY(tbl_raw_data[[#This Row],[Date Actioned]]))</f>
        <v>45145</v>
      </c>
      <c r="L1852" s="65" t="str">
        <f>UPPER(TEXT(tbl_raw_data[[#This Row],[updated_date]],"MMMM"))</f>
        <v>AUGUST</v>
      </c>
      <c r="M1852" s="65" t="str">
        <f>"WEEK "&amp;IF(ROUNDUP(DAY(tbl_raw_data[[#This Row],[updated_date]])/7,0)=5,4,ROUNDUP(DAY(tbl_raw_data[[#This Row],[updated_date]])/7,0))</f>
        <v>WEEK 1</v>
      </c>
      <c r="N1852" s="71" t="str">
        <f>UPPER(VLOOKUP(tbl_raw_data[[#This Row],[Analyst]],settings!$A$1:$B$15,2,0))</f>
        <v>SAM</v>
      </c>
      <c r="O1852" s="71" t="str">
        <f>TRIM(UPPER(tbl_raw_data[[#This Row],[Outcome]]))</f>
        <v>WITHDRAW</v>
      </c>
      <c r="P1852" s="71" t="str">
        <f>TRIM(UPPER(tbl_raw_data[[#This Row],[Queue Name]]))</f>
        <v>CONSUMER POST BUREAU</v>
      </c>
      <c r="Q1852" s="71" t="str">
        <f>IF(tbl_raw_data[[#This Row],[time_taken_in_min]]&lt;=settings!$D$2,"SLA_MET","SLA_NOT_MET")</f>
        <v>SLA_MET</v>
      </c>
    </row>
    <row r="1853" spans="1:17" x14ac:dyDescent="0.3">
      <c r="A1853" s="1" t="s">
        <v>2816</v>
      </c>
      <c r="B1853" s="36">
        <v>45145.635115740741</v>
      </c>
      <c r="C1853" s="39">
        <v>45145.643425925926</v>
      </c>
      <c r="D1853" s="8" t="s">
        <v>47</v>
      </c>
      <c r="E1853" s="8" t="s">
        <v>18</v>
      </c>
      <c r="F1853" s="8" t="s">
        <v>22</v>
      </c>
      <c r="G1853" s="8" t="s">
        <v>72</v>
      </c>
      <c r="H1853" s="84" t="str">
        <f t="shared" si="28"/>
        <v>Incomplete Details</v>
      </c>
      <c r="I1853" s="63">
        <f>(tbl_raw_data[[#This Row],[Date Actioned]])-(tbl_raw_data[[#This Row],[Date Tagged]])</f>
        <v>8.3101851851097308E-3</v>
      </c>
      <c r="J1853" s="66">
        <f>HOUR(tbl_raw_data[[#This Row],[time_taken]])*60+MINUTE(tbl_raw_data[[#This Row],[time_taken]])+SECOND(tbl_raw_data[[#This Row],[time_taken]])/60</f>
        <v>11.966666666666667</v>
      </c>
      <c r="K1853" s="68">
        <f>DATE(YEAR(tbl_raw_data[[#This Row],[Date Actioned]]),MONTH(tbl_raw_data[[#This Row],[Date Actioned]]),DAY(tbl_raw_data[[#This Row],[Date Actioned]]))</f>
        <v>45145</v>
      </c>
      <c r="L1853" s="65" t="str">
        <f>UPPER(TEXT(tbl_raw_data[[#This Row],[updated_date]],"MMMM"))</f>
        <v>AUGUST</v>
      </c>
      <c r="M1853" s="65" t="str">
        <f>"WEEK "&amp;IF(ROUNDUP(DAY(tbl_raw_data[[#This Row],[updated_date]])/7,0)=5,4,ROUNDUP(DAY(tbl_raw_data[[#This Row],[updated_date]])/7,0))</f>
        <v>WEEK 1</v>
      </c>
      <c r="N1853" s="71" t="str">
        <f>UPPER(VLOOKUP(tbl_raw_data[[#This Row],[Analyst]],settings!$A$1:$B$15,2,0))</f>
        <v>ROHAN</v>
      </c>
      <c r="O1853" s="71" t="str">
        <f>TRIM(UPPER(tbl_raw_data[[#This Row],[Outcome]]))</f>
        <v>WITHDRAW</v>
      </c>
      <c r="P1853" s="71" t="str">
        <f>TRIM(UPPER(tbl_raw_data[[#This Row],[Queue Name]]))</f>
        <v>CONSUMER PRE BUREAU</v>
      </c>
      <c r="Q1853" s="71" t="str">
        <f>IF(tbl_raw_data[[#This Row],[time_taken_in_min]]&lt;=settings!$D$2,"SLA_MET","SLA_NOT_MET")</f>
        <v>SLA_MET</v>
      </c>
    </row>
    <row r="1854" spans="1:17" x14ac:dyDescent="0.3">
      <c r="A1854" s="5" t="s">
        <v>2817</v>
      </c>
      <c r="B1854" s="34">
        <v>45145.636238425926</v>
      </c>
      <c r="C1854" s="35">
        <v>45145.638981481483</v>
      </c>
      <c r="D1854" s="2" t="s">
        <v>47</v>
      </c>
      <c r="E1854" s="2" t="s">
        <v>8</v>
      </c>
      <c r="F1854" s="2" t="s">
        <v>207</v>
      </c>
      <c r="G1854" s="2" t="s">
        <v>232</v>
      </c>
      <c r="H1854" s="84" t="str">
        <f t="shared" si="28"/>
        <v>Incomplete Details</v>
      </c>
      <c r="I1854" s="63">
        <f>(tbl_raw_data[[#This Row],[Date Actioned]])-(tbl_raw_data[[#This Row],[Date Tagged]])</f>
        <v>2.7430555564933456E-3</v>
      </c>
      <c r="J1854" s="66">
        <f>HOUR(tbl_raw_data[[#This Row],[time_taken]])*60+MINUTE(tbl_raw_data[[#This Row],[time_taken]])+SECOND(tbl_raw_data[[#This Row],[time_taken]])/60</f>
        <v>3.95</v>
      </c>
      <c r="K1854" s="68">
        <f>DATE(YEAR(tbl_raw_data[[#This Row],[Date Actioned]]),MONTH(tbl_raw_data[[#This Row],[Date Actioned]]),DAY(tbl_raw_data[[#This Row],[Date Actioned]]))</f>
        <v>45145</v>
      </c>
      <c r="L1854" s="65" t="str">
        <f>UPPER(TEXT(tbl_raw_data[[#This Row],[updated_date]],"MMMM"))</f>
        <v>AUGUST</v>
      </c>
      <c r="M1854" s="65" t="str">
        <f>"WEEK "&amp;IF(ROUNDUP(DAY(tbl_raw_data[[#This Row],[updated_date]])/7,0)=5,4,ROUNDUP(DAY(tbl_raw_data[[#This Row],[updated_date]])/7,0))</f>
        <v>WEEK 1</v>
      </c>
      <c r="N1854" s="71" t="str">
        <f>UPPER(VLOOKUP(tbl_raw_data[[#This Row],[Analyst]],settings!$A$1:$B$15,2,0))</f>
        <v>RAJ</v>
      </c>
      <c r="O1854" s="71" t="str">
        <f>TRIM(UPPER(tbl_raw_data[[#This Row],[Outcome]]))</f>
        <v>WITHDRAW</v>
      </c>
      <c r="P1854" s="71" t="str">
        <f>TRIM(UPPER(tbl_raw_data[[#This Row],[Queue Name]]))</f>
        <v>CONSUMER POST BUREAU</v>
      </c>
      <c r="Q1854" s="71" t="str">
        <f>IF(tbl_raw_data[[#This Row],[time_taken_in_min]]&lt;=settings!$D$2,"SLA_MET","SLA_NOT_MET")</f>
        <v>SLA_MET</v>
      </c>
    </row>
    <row r="1855" spans="1:17" x14ac:dyDescent="0.3">
      <c r="A1855" s="7" t="s">
        <v>2818</v>
      </c>
      <c r="B1855" s="36">
        <v>45145.637291666666</v>
      </c>
      <c r="C1855" s="39">
        <v>45145.649363425924</v>
      </c>
      <c r="D1855" s="8" t="s">
        <v>55</v>
      </c>
      <c r="E1855" s="6" t="s">
        <v>8</v>
      </c>
      <c r="F1855" s="8" t="s">
        <v>12</v>
      </c>
      <c r="G1855" s="9"/>
      <c r="H1855" s="84" t="str">
        <f t="shared" si="28"/>
        <v>Reason Unknown</v>
      </c>
      <c r="I1855" s="63">
        <f>(tbl_raw_data[[#This Row],[Date Actioned]])-(tbl_raw_data[[#This Row],[Date Tagged]])</f>
        <v>1.2071759258105885E-2</v>
      </c>
      <c r="J1855" s="66">
        <f>HOUR(tbl_raw_data[[#This Row],[time_taken]])*60+MINUTE(tbl_raw_data[[#This Row],[time_taken]])+SECOND(tbl_raw_data[[#This Row],[time_taken]])/60</f>
        <v>17.383333333333333</v>
      </c>
      <c r="K1855" s="68">
        <f>DATE(YEAR(tbl_raw_data[[#This Row],[Date Actioned]]),MONTH(tbl_raw_data[[#This Row],[Date Actioned]]),DAY(tbl_raw_data[[#This Row],[Date Actioned]]))</f>
        <v>45145</v>
      </c>
      <c r="L1855" s="65" t="str">
        <f>UPPER(TEXT(tbl_raw_data[[#This Row],[updated_date]],"MMMM"))</f>
        <v>AUGUST</v>
      </c>
      <c r="M1855" s="65" t="str">
        <f>"WEEK "&amp;IF(ROUNDUP(DAY(tbl_raw_data[[#This Row],[updated_date]])/7,0)=5,4,ROUNDUP(DAY(tbl_raw_data[[#This Row],[updated_date]])/7,0))</f>
        <v>WEEK 1</v>
      </c>
      <c r="N1855" s="71" t="str">
        <f>UPPER(VLOOKUP(tbl_raw_data[[#This Row],[Analyst]],settings!$A$1:$B$15,2,0))</f>
        <v>NITESH</v>
      </c>
      <c r="O1855" s="71" t="str">
        <f>TRIM(UPPER(tbl_raw_data[[#This Row],[Outcome]]))</f>
        <v>WITHDRAW</v>
      </c>
      <c r="P1855" s="71" t="str">
        <f>TRIM(UPPER(tbl_raw_data[[#This Row],[Queue Name]]))</f>
        <v>CONSUMER POST BUREAU</v>
      </c>
      <c r="Q1855" s="71" t="str">
        <f>IF(tbl_raw_data[[#This Row],[time_taken_in_min]]&lt;=settings!$D$2,"SLA_MET","SLA_NOT_MET")</f>
        <v>SLA_MET</v>
      </c>
    </row>
    <row r="1856" spans="1:17" x14ac:dyDescent="0.3">
      <c r="A1856" s="1" t="s">
        <v>2819</v>
      </c>
      <c r="B1856" s="34">
        <v>45145.641064814816</v>
      </c>
      <c r="C1856" s="35">
        <v>45145.647986111115</v>
      </c>
      <c r="D1856" s="2" t="s">
        <v>55</v>
      </c>
      <c r="E1856" s="3" t="s">
        <v>8</v>
      </c>
      <c r="F1856" s="2" t="s">
        <v>24</v>
      </c>
      <c r="G1856" s="4"/>
      <c r="H1856" s="84" t="str">
        <f t="shared" si="28"/>
        <v>Reason Unknown</v>
      </c>
      <c r="I1856" s="63">
        <f>(tbl_raw_data[[#This Row],[Date Actioned]])-(tbl_raw_data[[#This Row],[Date Tagged]])</f>
        <v>6.921296298969537E-3</v>
      </c>
      <c r="J1856" s="66">
        <f>HOUR(tbl_raw_data[[#This Row],[time_taken]])*60+MINUTE(tbl_raw_data[[#This Row],[time_taken]])+SECOND(tbl_raw_data[[#This Row],[time_taken]])/60</f>
        <v>9.9666666666666668</v>
      </c>
      <c r="K1856" s="68">
        <f>DATE(YEAR(tbl_raw_data[[#This Row],[Date Actioned]]),MONTH(tbl_raw_data[[#This Row],[Date Actioned]]),DAY(tbl_raw_data[[#This Row],[Date Actioned]]))</f>
        <v>45145</v>
      </c>
      <c r="L1856" s="65" t="str">
        <f>UPPER(TEXT(tbl_raw_data[[#This Row],[updated_date]],"MMMM"))</f>
        <v>AUGUST</v>
      </c>
      <c r="M1856" s="65" t="str">
        <f>"WEEK "&amp;IF(ROUNDUP(DAY(tbl_raw_data[[#This Row],[updated_date]])/7,0)=5,4,ROUNDUP(DAY(tbl_raw_data[[#This Row],[updated_date]])/7,0))</f>
        <v>WEEK 1</v>
      </c>
      <c r="N1856" s="71" t="str">
        <f>UPPER(VLOOKUP(tbl_raw_data[[#This Row],[Analyst]],settings!$A$1:$B$15,2,0))</f>
        <v>SAM</v>
      </c>
      <c r="O1856" s="71" t="str">
        <f>TRIM(UPPER(tbl_raw_data[[#This Row],[Outcome]]))</f>
        <v>WITHDRAW</v>
      </c>
      <c r="P1856" s="71" t="str">
        <f>TRIM(UPPER(tbl_raw_data[[#This Row],[Queue Name]]))</f>
        <v>CONSUMER POST BUREAU</v>
      </c>
      <c r="Q1856" s="71" t="str">
        <f>IF(tbl_raw_data[[#This Row],[time_taken_in_min]]&lt;=settings!$D$2,"SLA_MET","SLA_NOT_MET")</f>
        <v>SLA_MET</v>
      </c>
    </row>
    <row r="1857" spans="1:17" x14ac:dyDescent="0.3">
      <c r="A1857" s="5" t="s">
        <v>2820</v>
      </c>
      <c r="B1857" s="36">
        <v>45145.642118055555</v>
      </c>
      <c r="C1857" s="39">
        <v>45145.64640046296</v>
      </c>
      <c r="D1857" s="8" t="s">
        <v>47</v>
      </c>
      <c r="E1857" s="8" t="s">
        <v>18</v>
      </c>
      <c r="F1857" s="8" t="s">
        <v>207</v>
      </c>
      <c r="G1857" s="8" t="s">
        <v>278</v>
      </c>
      <c r="H1857" s="84" t="str">
        <f t="shared" si="28"/>
        <v>Incomplete Details</v>
      </c>
      <c r="I1857" s="63">
        <f>(tbl_raw_data[[#This Row],[Date Actioned]])-(tbl_raw_data[[#This Row],[Date Tagged]])</f>
        <v>4.2824074043892324E-3</v>
      </c>
      <c r="J1857" s="66">
        <f>HOUR(tbl_raw_data[[#This Row],[time_taken]])*60+MINUTE(tbl_raw_data[[#This Row],[time_taken]])+SECOND(tbl_raw_data[[#This Row],[time_taken]])/60</f>
        <v>6.166666666666667</v>
      </c>
      <c r="K1857" s="68">
        <f>DATE(YEAR(tbl_raw_data[[#This Row],[Date Actioned]]),MONTH(tbl_raw_data[[#This Row],[Date Actioned]]),DAY(tbl_raw_data[[#This Row],[Date Actioned]]))</f>
        <v>45145</v>
      </c>
      <c r="L1857" s="65" t="str">
        <f>UPPER(TEXT(tbl_raw_data[[#This Row],[updated_date]],"MMMM"))</f>
        <v>AUGUST</v>
      </c>
      <c r="M1857" s="65" t="str">
        <f>"WEEK "&amp;IF(ROUNDUP(DAY(tbl_raw_data[[#This Row],[updated_date]])/7,0)=5,4,ROUNDUP(DAY(tbl_raw_data[[#This Row],[updated_date]])/7,0))</f>
        <v>WEEK 1</v>
      </c>
      <c r="N1857" s="71" t="str">
        <f>UPPER(VLOOKUP(tbl_raw_data[[#This Row],[Analyst]],settings!$A$1:$B$15,2,0))</f>
        <v>RAJ</v>
      </c>
      <c r="O1857" s="71" t="str">
        <f>TRIM(UPPER(tbl_raw_data[[#This Row],[Outcome]]))</f>
        <v>WITHDRAW</v>
      </c>
      <c r="P1857" s="71" t="str">
        <f>TRIM(UPPER(tbl_raw_data[[#This Row],[Queue Name]]))</f>
        <v>CONSUMER PRE BUREAU</v>
      </c>
      <c r="Q1857" s="71" t="str">
        <f>IF(tbl_raw_data[[#This Row],[time_taken_in_min]]&lt;=settings!$D$2,"SLA_MET","SLA_NOT_MET")</f>
        <v>SLA_MET</v>
      </c>
    </row>
    <row r="1858" spans="1:17" x14ac:dyDescent="0.3">
      <c r="A1858" s="7" t="s">
        <v>2821</v>
      </c>
      <c r="B1858" s="34">
        <v>45145.66202546296</v>
      </c>
      <c r="C1858" s="35">
        <v>45145.664560185185</v>
      </c>
      <c r="D1858" s="2" t="s">
        <v>47</v>
      </c>
      <c r="E1858" s="2" t="s">
        <v>8</v>
      </c>
      <c r="F1858" s="2" t="s">
        <v>206</v>
      </c>
      <c r="G1858" s="2" t="s">
        <v>375</v>
      </c>
      <c r="H1858" s="84" t="str">
        <f t="shared" si="28"/>
        <v>Incorrect Queue</v>
      </c>
      <c r="I1858" s="63">
        <f>(tbl_raw_data[[#This Row],[Date Actioned]])-(tbl_raw_data[[#This Row],[Date Tagged]])</f>
        <v>2.534722225391306E-3</v>
      </c>
      <c r="J1858" s="66">
        <f>HOUR(tbl_raw_data[[#This Row],[time_taken]])*60+MINUTE(tbl_raw_data[[#This Row],[time_taken]])+SECOND(tbl_raw_data[[#This Row],[time_taken]])/60</f>
        <v>3.65</v>
      </c>
      <c r="K1858" s="68">
        <f>DATE(YEAR(tbl_raw_data[[#This Row],[Date Actioned]]),MONTH(tbl_raw_data[[#This Row],[Date Actioned]]),DAY(tbl_raw_data[[#This Row],[Date Actioned]]))</f>
        <v>45145</v>
      </c>
      <c r="L1858" s="65" t="str">
        <f>UPPER(TEXT(tbl_raw_data[[#This Row],[updated_date]],"MMMM"))</f>
        <v>AUGUST</v>
      </c>
      <c r="M1858" s="65" t="str">
        <f>"WEEK "&amp;IF(ROUNDUP(DAY(tbl_raw_data[[#This Row],[updated_date]])/7,0)=5,4,ROUNDUP(DAY(tbl_raw_data[[#This Row],[updated_date]])/7,0))</f>
        <v>WEEK 1</v>
      </c>
      <c r="N1858" s="71" t="str">
        <f>UPPER(VLOOKUP(tbl_raw_data[[#This Row],[Analyst]],settings!$A$1:$B$15,2,0))</f>
        <v>HARDIK</v>
      </c>
      <c r="O1858" s="71" t="str">
        <f>TRIM(UPPER(tbl_raw_data[[#This Row],[Outcome]]))</f>
        <v>WITHDRAW</v>
      </c>
      <c r="P1858" s="71" t="str">
        <f>TRIM(UPPER(tbl_raw_data[[#This Row],[Queue Name]]))</f>
        <v>CONSUMER POST BUREAU</v>
      </c>
      <c r="Q1858" s="71" t="str">
        <f>IF(tbl_raw_data[[#This Row],[time_taken_in_min]]&lt;=settings!$D$2,"SLA_MET","SLA_NOT_MET")</f>
        <v>SLA_MET</v>
      </c>
    </row>
    <row r="1859" spans="1:17" x14ac:dyDescent="0.3">
      <c r="A1859" s="1" t="s">
        <v>2822</v>
      </c>
      <c r="B1859" s="36">
        <v>45145.677141203705</v>
      </c>
      <c r="C1859" s="39">
        <v>45145.681828703702</v>
      </c>
      <c r="D1859" s="8" t="s">
        <v>47</v>
      </c>
      <c r="E1859" s="8" t="s">
        <v>18</v>
      </c>
      <c r="F1859" s="8" t="s">
        <v>25</v>
      </c>
      <c r="G1859" s="8" t="s">
        <v>111</v>
      </c>
      <c r="H1859" s="84" t="str">
        <f t="shared" ref="H1859:H1922" si="29">IF(OR(ISNUMBER(SEARCH("duplicate",G1859)), ISNUMBER(SEARCH("previously",G1859)), ISNUMBER(SEARCH("previously approved",G1859))), "Duplicate Application",
IF(OR(ISNUMBER(SEARCH("incorrect",G1859)), ISNUMBER(SEARCH("remove", G1859))), "Incorrect Details",
IF(ISNUMBER(SEARCH("incomplete",G1859)), "Incomplete Details",
IF(ISNUMBER(SEARCH("overdue",G1859)), "Overdue Bill",
IF(OR(ISNUMBER(SEARCH("resubmit as", G1859)), ISNUMBER(SEARCH("re-submit as", G1859))), "Incorrect Queue",
IF(OR(ISNUMBER(SEARCH("100",G1859)), ISNUMBER(SEARCH("correct", G1859)), ISNUMBER(SEARCH("email", G1859)), ISNUMBER(SEARCH("please submit", G1859)), ISNUMBER(SEARCH("please resubmit",G1859)), ISNUMBER(SEARCH("please re-submit", G1859)), ISNUMBER(SEARCH("please send", G1859))), "Incomplete Details",
IF(ISNUMBER(SEARCH("error", G1859)), "System Error", "Reason Unknown")))))))</f>
        <v>Reason Unknown</v>
      </c>
      <c r="I1859" s="63">
        <f>(tbl_raw_data[[#This Row],[Date Actioned]])-(tbl_raw_data[[#This Row],[Date Tagged]])</f>
        <v>4.687499997089617E-3</v>
      </c>
      <c r="J1859" s="66">
        <f>HOUR(tbl_raw_data[[#This Row],[time_taken]])*60+MINUTE(tbl_raw_data[[#This Row],[time_taken]])+SECOND(tbl_raw_data[[#This Row],[time_taken]])/60</f>
        <v>6.75</v>
      </c>
      <c r="K1859" s="68">
        <f>DATE(YEAR(tbl_raw_data[[#This Row],[Date Actioned]]),MONTH(tbl_raw_data[[#This Row],[Date Actioned]]),DAY(tbl_raw_data[[#This Row],[Date Actioned]]))</f>
        <v>45145</v>
      </c>
      <c r="L1859" s="65" t="str">
        <f>UPPER(TEXT(tbl_raw_data[[#This Row],[updated_date]],"MMMM"))</f>
        <v>AUGUST</v>
      </c>
      <c r="M1859" s="65" t="str">
        <f>"WEEK "&amp;IF(ROUNDUP(DAY(tbl_raw_data[[#This Row],[updated_date]])/7,0)=5,4,ROUNDUP(DAY(tbl_raw_data[[#This Row],[updated_date]])/7,0))</f>
        <v>WEEK 1</v>
      </c>
      <c r="N1859" s="71" t="str">
        <f>UPPER(VLOOKUP(tbl_raw_data[[#This Row],[Analyst]],settings!$A$1:$B$15,2,0))</f>
        <v>ASIF</v>
      </c>
      <c r="O1859" s="71" t="str">
        <f>TRIM(UPPER(tbl_raw_data[[#This Row],[Outcome]]))</f>
        <v>WITHDRAW</v>
      </c>
      <c r="P1859" s="71" t="str">
        <f>TRIM(UPPER(tbl_raw_data[[#This Row],[Queue Name]]))</f>
        <v>CONSUMER PRE BUREAU</v>
      </c>
      <c r="Q1859" s="71" t="str">
        <f>IF(tbl_raw_data[[#This Row],[time_taken_in_min]]&lt;=settings!$D$2,"SLA_MET","SLA_NOT_MET")</f>
        <v>SLA_MET</v>
      </c>
    </row>
    <row r="1860" spans="1:17" x14ac:dyDescent="0.3">
      <c r="A1860" s="5" t="s">
        <v>2823</v>
      </c>
      <c r="B1860" s="34">
        <v>45145.690682870372</v>
      </c>
      <c r="C1860" s="35">
        <v>45145.694143518522</v>
      </c>
      <c r="D1860" s="2" t="s">
        <v>47</v>
      </c>
      <c r="E1860" s="2" t="s">
        <v>18</v>
      </c>
      <c r="F1860" s="2" t="s">
        <v>206</v>
      </c>
      <c r="G1860" s="2" t="s">
        <v>268</v>
      </c>
      <c r="H1860" s="84" t="str">
        <f t="shared" si="29"/>
        <v>Incomplete Details</v>
      </c>
      <c r="I1860" s="63">
        <f>(tbl_raw_data[[#This Row],[Date Actioned]])-(tbl_raw_data[[#This Row],[Date Tagged]])</f>
        <v>3.4606481494847685E-3</v>
      </c>
      <c r="J1860" s="66">
        <f>HOUR(tbl_raw_data[[#This Row],[time_taken]])*60+MINUTE(tbl_raw_data[[#This Row],[time_taken]])+SECOND(tbl_raw_data[[#This Row],[time_taken]])/60</f>
        <v>4.9833333333333334</v>
      </c>
      <c r="K1860" s="68">
        <f>DATE(YEAR(tbl_raw_data[[#This Row],[Date Actioned]]),MONTH(tbl_raw_data[[#This Row],[Date Actioned]]),DAY(tbl_raw_data[[#This Row],[Date Actioned]]))</f>
        <v>45145</v>
      </c>
      <c r="L1860" s="65" t="str">
        <f>UPPER(TEXT(tbl_raw_data[[#This Row],[updated_date]],"MMMM"))</f>
        <v>AUGUST</v>
      </c>
      <c r="M1860" s="65" t="str">
        <f>"WEEK "&amp;IF(ROUNDUP(DAY(tbl_raw_data[[#This Row],[updated_date]])/7,0)=5,4,ROUNDUP(DAY(tbl_raw_data[[#This Row],[updated_date]])/7,0))</f>
        <v>WEEK 1</v>
      </c>
      <c r="N1860" s="71" t="str">
        <f>UPPER(VLOOKUP(tbl_raw_data[[#This Row],[Analyst]],settings!$A$1:$B$15,2,0))</f>
        <v>HARDIK</v>
      </c>
      <c r="O1860" s="71" t="str">
        <f>TRIM(UPPER(tbl_raw_data[[#This Row],[Outcome]]))</f>
        <v>WITHDRAW</v>
      </c>
      <c r="P1860" s="71" t="str">
        <f>TRIM(UPPER(tbl_raw_data[[#This Row],[Queue Name]]))</f>
        <v>CONSUMER PRE BUREAU</v>
      </c>
      <c r="Q1860" s="71" t="str">
        <f>IF(tbl_raw_data[[#This Row],[time_taken_in_min]]&lt;=settings!$D$2,"SLA_MET","SLA_NOT_MET")</f>
        <v>SLA_MET</v>
      </c>
    </row>
    <row r="1861" spans="1:17" x14ac:dyDescent="0.3">
      <c r="A1861" s="7" t="s">
        <v>2824</v>
      </c>
      <c r="B1861" s="36">
        <v>45145.693333333336</v>
      </c>
      <c r="C1861" s="39">
        <v>45145.696053240739</v>
      </c>
      <c r="D1861" s="8" t="s">
        <v>47</v>
      </c>
      <c r="E1861" s="8" t="s">
        <v>18</v>
      </c>
      <c r="F1861" s="8" t="s">
        <v>206</v>
      </c>
      <c r="G1861" s="8" t="s">
        <v>78</v>
      </c>
      <c r="H1861" s="84" t="str">
        <f t="shared" si="29"/>
        <v>Incomplete Details</v>
      </c>
      <c r="I1861" s="63">
        <f>(tbl_raw_data[[#This Row],[Date Actioned]])-(tbl_raw_data[[#This Row],[Date Tagged]])</f>
        <v>2.7199074029340409E-3</v>
      </c>
      <c r="J1861" s="66">
        <f>HOUR(tbl_raw_data[[#This Row],[time_taken]])*60+MINUTE(tbl_raw_data[[#This Row],[time_taken]])+SECOND(tbl_raw_data[[#This Row],[time_taken]])/60</f>
        <v>3.9166666666666665</v>
      </c>
      <c r="K1861" s="68">
        <f>DATE(YEAR(tbl_raw_data[[#This Row],[Date Actioned]]),MONTH(tbl_raw_data[[#This Row],[Date Actioned]]),DAY(tbl_raw_data[[#This Row],[Date Actioned]]))</f>
        <v>45145</v>
      </c>
      <c r="L1861" s="65" t="str">
        <f>UPPER(TEXT(tbl_raw_data[[#This Row],[updated_date]],"MMMM"))</f>
        <v>AUGUST</v>
      </c>
      <c r="M1861" s="65" t="str">
        <f>"WEEK "&amp;IF(ROUNDUP(DAY(tbl_raw_data[[#This Row],[updated_date]])/7,0)=5,4,ROUNDUP(DAY(tbl_raw_data[[#This Row],[updated_date]])/7,0))</f>
        <v>WEEK 1</v>
      </c>
      <c r="N1861" s="71" t="str">
        <f>UPPER(VLOOKUP(tbl_raw_data[[#This Row],[Analyst]],settings!$A$1:$B$15,2,0))</f>
        <v>HARDIK</v>
      </c>
      <c r="O1861" s="71" t="str">
        <f>TRIM(UPPER(tbl_raw_data[[#This Row],[Outcome]]))</f>
        <v>WITHDRAW</v>
      </c>
      <c r="P1861" s="71" t="str">
        <f>TRIM(UPPER(tbl_raw_data[[#This Row],[Queue Name]]))</f>
        <v>CONSUMER PRE BUREAU</v>
      </c>
      <c r="Q1861" s="71" t="str">
        <f>IF(tbl_raw_data[[#This Row],[time_taken_in_min]]&lt;=settings!$D$2,"SLA_MET","SLA_NOT_MET")</f>
        <v>SLA_MET</v>
      </c>
    </row>
    <row r="1862" spans="1:17" x14ac:dyDescent="0.3">
      <c r="A1862" s="1" t="s">
        <v>2825</v>
      </c>
      <c r="B1862" s="34">
        <v>45145.701296296298</v>
      </c>
      <c r="C1862" s="35">
        <v>45145.712002314816</v>
      </c>
      <c r="D1862" s="2" t="s">
        <v>47</v>
      </c>
      <c r="E1862" s="2" t="s">
        <v>8</v>
      </c>
      <c r="F1862" s="2" t="s">
        <v>24</v>
      </c>
      <c r="G1862" s="2" t="s">
        <v>376</v>
      </c>
      <c r="H1862" s="84" t="str">
        <f t="shared" si="29"/>
        <v>Incomplete Details</v>
      </c>
      <c r="I1862" s="63">
        <f>(tbl_raw_data[[#This Row],[Date Actioned]])-(tbl_raw_data[[#This Row],[Date Tagged]])</f>
        <v>1.0706018518249039E-2</v>
      </c>
      <c r="J1862" s="66">
        <f>HOUR(tbl_raw_data[[#This Row],[time_taken]])*60+MINUTE(tbl_raw_data[[#This Row],[time_taken]])+SECOND(tbl_raw_data[[#This Row],[time_taken]])/60</f>
        <v>15.416666666666666</v>
      </c>
      <c r="K1862" s="68">
        <f>DATE(YEAR(tbl_raw_data[[#This Row],[Date Actioned]]),MONTH(tbl_raw_data[[#This Row],[Date Actioned]]),DAY(tbl_raw_data[[#This Row],[Date Actioned]]))</f>
        <v>45145</v>
      </c>
      <c r="L1862" s="65" t="str">
        <f>UPPER(TEXT(tbl_raw_data[[#This Row],[updated_date]],"MMMM"))</f>
        <v>AUGUST</v>
      </c>
      <c r="M1862" s="65" t="str">
        <f>"WEEK "&amp;IF(ROUNDUP(DAY(tbl_raw_data[[#This Row],[updated_date]])/7,0)=5,4,ROUNDUP(DAY(tbl_raw_data[[#This Row],[updated_date]])/7,0))</f>
        <v>WEEK 1</v>
      </c>
      <c r="N1862" s="71" t="str">
        <f>UPPER(VLOOKUP(tbl_raw_data[[#This Row],[Analyst]],settings!$A$1:$B$15,2,0))</f>
        <v>SAM</v>
      </c>
      <c r="O1862" s="71" t="str">
        <f>TRIM(UPPER(tbl_raw_data[[#This Row],[Outcome]]))</f>
        <v>WITHDRAW</v>
      </c>
      <c r="P1862" s="71" t="str">
        <f>TRIM(UPPER(tbl_raw_data[[#This Row],[Queue Name]]))</f>
        <v>CONSUMER POST BUREAU</v>
      </c>
      <c r="Q1862" s="71" t="str">
        <f>IF(tbl_raw_data[[#This Row],[time_taken_in_min]]&lt;=settings!$D$2,"SLA_MET","SLA_NOT_MET")</f>
        <v>SLA_MET</v>
      </c>
    </row>
    <row r="1863" spans="1:17" x14ac:dyDescent="0.3">
      <c r="A1863" s="5" t="s">
        <v>2826</v>
      </c>
      <c r="B1863" s="36">
        <v>45145.706435185188</v>
      </c>
      <c r="C1863" s="39">
        <v>45145.711736111109</v>
      </c>
      <c r="D1863" s="8" t="s">
        <v>47</v>
      </c>
      <c r="E1863" s="8" t="s">
        <v>18</v>
      </c>
      <c r="F1863" s="8" t="s">
        <v>25</v>
      </c>
      <c r="G1863" s="8" t="s">
        <v>377</v>
      </c>
      <c r="H1863" s="84" t="str">
        <f t="shared" si="29"/>
        <v>Incorrect Details</v>
      </c>
      <c r="I1863" s="63">
        <f>(tbl_raw_data[[#This Row],[Date Actioned]])-(tbl_raw_data[[#This Row],[Date Tagged]])</f>
        <v>5.3009259208920412E-3</v>
      </c>
      <c r="J1863" s="66">
        <f>HOUR(tbl_raw_data[[#This Row],[time_taken]])*60+MINUTE(tbl_raw_data[[#This Row],[time_taken]])+SECOND(tbl_raw_data[[#This Row],[time_taken]])/60</f>
        <v>7.6333333333333329</v>
      </c>
      <c r="K1863" s="68">
        <f>DATE(YEAR(tbl_raw_data[[#This Row],[Date Actioned]]),MONTH(tbl_raw_data[[#This Row],[Date Actioned]]),DAY(tbl_raw_data[[#This Row],[Date Actioned]]))</f>
        <v>45145</v>
      </c>
      <c r="L1863" s="65" t="str">
        <f>UPPER(TEXT(tbl_raw_data[[#This Row],[updated_date]],"MMMM"))</f>
        <v>AUGUST</v>
      </c>
      <c r="M1863" s="65" t="str">
        <f>"WEEK "&amp;IF(ROUNDUP(DAY(tbl_raw_data[[#This Row],[updated_date]])/7,0)=5,4,ROUNDUP(DAY(tbl_raw_data[[#This Row],[updated_date]])/7,0))</f>
        <v>WEEK 1</v>
      </c>
      <c r="N1863" s="71" t="str">
        <f>UPPER(VLOOKUP(tbl_raw_data[[#This Row],[Analyst]],settings!$A$1:$B$15,2,0))</f>
        <v>ASIF</v>
      </c>
      <c r="O1863" s="71" t="str">
        <f>TRIM(UPPER(tbl_raw_data[[#This Row],[Outcome]]))</f>
        <v>WITHDRAW</v>
      </c>
      <c r="P1863" s="71" t="str">
        <f>TRIM(UPPER(tbl_raw_data[[#This Row],[Queue Name]]))</f>
        <v>CONSUMER PRE BUREAU</v>
      </c>
      <c r="Q1863" s="71" t="str">
        <f>IF(tbl_raw_data[[#This Row],[time_taken_in_min]]&lt;=settings!$D$2,"SLA_MET","SLA_NOT_MET")</f>
        <v>SLA_MET</v>
      </c>
    </row>
    <row r="1864" spans="1:17" x14ac:dyDescent="0.3">
      <c r="A1864" s="7" t="s">
        <v>2827</v>
      </c>
      <c r="B1864" s="34">
        <v>45145.709780092591</v>
      </c>
      <c r="C1864" s="35">
        <v>45145.710914351854</v>
      </c>
      <c r="D1864" s="2" t="s">
        <v>47</v>
      </c>
      <c r="E1864" s="2" t="s">
        <v>18</v>
      </c>
      <c r="F1864" s="2" t="s">
        <v>206</v>
      </c>
      <c r="G1864" s="2" t="s">
        <v>378</v>
      </c>
      <c r="H1864" s="84" t="str">
        <f t="shared" si="29"/>
        <v>Incorrect Details</v>
      </c>
      <c r="I1864" s="63">
        <f>(tbl_raw_data[[#This Row],[Date Actioned]])-(tbl_raw_data[[#This Row],[Date Tagged]])</f>
        <v>1.1342592624714598E-3</v>
      </c>
      <c r="J1864" s="66">
        <f>HOUR(tbl_raw_data[[#This Row],[time_taken]])*60+MINUTE(tbl_raw_data[[#This Row],[time_taken]])+SECOND(tbl_raw_data[[#This Row],[time_taken]])/60</f>
        <v>1.6333333333333333</v>
      </c>
      <c r="K1864" s="68">
        <f>DATE(YEAR(tbl_raw_data[[#This Row],[Date Actioned]]),MONTH(tbl_raw_data[[#This Row],[Date Actioned]]),DAY(tbl_raw_data[[#This Row],[Date Actioned]]))</f>
        <v>45145</v>
      </c>
      <c r="L1864" s="65" t="str">
        <f>UPPER(TEXT(tbl_raw_data[[#This Row],[updated_date]],"MMMM"))</f>
        <v>AUGUST</v>
      </c>
      <c r="M1864" s="65" t="str">
        <f>"WEEK "&amp;IF(ROUNDUP(DAY(tbl_raw_data[[#This Row],[updated_date]])/7,0)=5,4,ROUNDUP(DAY(tbl_raw_data[[#This Row],[updated_date]])/7,0))</f>
        <v>WEEK 1</v>
      </c>
      <c r="N1864" s="71" t="str">
        <f>UPPER(VLOOKUP(tbl_raw_data[[#This Row],[Analyst]],settings!$A$1:$B$15,2,0))</f>
        <v>HARDIK</v>
      </c>
      <c r="O1864" s="71" t="str">
        <f>TRIM(UPPER(tbl_raw_data[[#This Row],[Outcome]]))</f>
        <v>WITHDRAW</v>
      </c>
      <c r="P1864" s="71" t="str">
        <f>TRIM(UPPER(tbl_raw_data[[#This Row],[Queue Name]]))</f>
        <v>CONSUMER PRE BUREAU</v>
      </c>
      <c r="Q1864" s="71" t="str">
        <f>IF(tbl_raw_data[[#This Row],[time_taken_in_min]]&lt;=settings!$D$2,"SLA_MET","SLA_NOT_MET")</f>
        <v>SLA_MET</v>
      </c>
    </row>
    <row r="1865" spans="1:17" x14ac:dyDescent="0.3">
      <c r="A1865" s="1" t="s">
        <v>2828</v>
      </c>
      <c r="B1865" s="36">
        <v>45145.711157407408</v>
      </c>
      <c r="C1865" s="39">
        <v>45145.71334490741</v>
      </c>
      <c r="D1865" s="8" t="s">
        <v>47</v>
      </c>
      <c r="E1865" s="8" t="s">
        <v>18</v>
      </c>
      <c r="F1865" s="8" t="s">
        <v>206</v>
      </c>
      <c r="G1865" s="8" t="s">
        <v>379</v>
      </c>
      <c r="H1865" s="84" t="str">
        <f t="shared" si="29"/>
        <v>Incomplete Details</v>
      </c>
      <c r="I1865" s="63">
        <f>(tbl_raw_data[[#This Row],[Date Actioned]])-(tbl_raw_data[[#This Row],[Date Tagged]])</f>
        <v>2.1875000020372681E-3</v>
      </c>
      <c r="J1865" s="66">
        <f>HOUR(tbl_raw_data[[#This Row],[time_taken]])*60+MINUTE(tbl_raw_data[[#This Row],[time_taken]])+SECOND(tbl_raw_data[[#This Row],[time_taken]])/60</f>
        <v>3.15</v>
      </c>
      <c r="K1865" s="68">
        <f>DATE(YEAR(tbl_raw_data[[#This Row],[Date Actioned]]),MONTH(tbl_raw_data[[#This Row],[Date Actioned]]),DAY(tbl_raw_data[[#This Row],[Date Actioned]]))</f>
        <v>45145</v>
      </c>
      <c r="L1865" s="65" t="str">
        <f>UPPER(TEXT(tbl_raw_data[[#This Row],[updated_date]],"MMMM"))</f>
        <v>AUGUST</v>
      </c>
      <c r="M1865" s="65" t="str">
        <f>"WEEK "&amp;IF(ROUNDUP(DAY(tbl_raw_data[[#This Row],[updated_date]])/7,0)=5,4,ROUNDUP(DAY(tbl_raw_data[[#This Row],[updated_date]])/7,0))</f>
        <v>WEEK 1</v>
      </c>
      <c r="N1865" s="71" t="str">
        <f>UPPER(VLOOKUP(tbl_raw_data[[#This Row],[Analyst]],settings!$A$1:$B$15,2,0))</f>
        <v>HARDIK</v>
      </c>
      <c r="O1865" s="71" t="str">
        <f>TRIM(UPPER(tbl_raw_data[[#This Row],[Outcome]]))</f>
        <v>WITHDRAW</v>
      </c>
      <c r="P1865" s="71" t="str">
        <f>TRIM(UPPER(tbl_raw_data[[#This Row],[Queue Name]]))</f>
        <v>CONSUMER PRE BUREAU</v>
      </c>
      <c r="Q1865" s="71" t="str">
        <f>IF(tbl_raw_data[[#This Row],[time_taken_in_min]]&lt;=settings!$D$2,"SLA_MET","SLA_NOT_MET")</f>
        <v>SLA_MET</v>
      </c>
    </row>
    <row r="1866" spans="1:17" x14ac:dyDescent="0.3">
      <c r="A1866" s="5" t="s">
        <v>2829</v>
      </c>
      <c r="B1866" s="34">
        <v>45145.712523148148</v>
      </c>
      <c r="C1866" s="35">
        <v>45145.71570601852</v>
      </c>
      <c r="D1866" s="2" t="s">
        <v>47</v>
      </c>
      <c r="E1866" s="2" t="s">
        <v>18</v>
      </c>
      <c r="F1866" s="2" t="s">
        <v>25</v>
      </c>
      <c r="G1866" s="2" t="s">
        <v>380</v>
      </c>
      <c r="H1866" s="84" t="str">
        <f t="shared" si="29"/>
        <v>Incomplete Details</v>
      </c>
      <c r="I1866" s="63">
        <f>(tbl_raw_data[[#This Row],[Date Actioned]])-(tbl_raw_data[[#This Row],[Date Tagged]])</f>
        <v>3.1828703722567298E-3</v>
      </c>
      <c r="J1866" s="66">
        <f>HOUR(tbl_raw_data[[#This Row],[time_taken]])*60+MINUTE(tbl_raw_data[[#This Row],[time_taken]])+SECOND(tbl_raw_data[[#This Row],[time_taken]])/60</f>
        <v>4.583333333333333</v>
      </c>
      <c r="K1866" s="68">
        <f>DATE(YEAR(tbl_raw_data[[#This Row],[Date Actioned]]),MONTH(tbl_raw_data[[#This Row],[Date Actioned]]),DAY(tbl_raw_data[[#This Row],[Date Actioned]]))</f>
        <v>45145</v>
      </c>
      <c r="L1866" s="65" t="str">
        <f>UPPER(TEXT(tbl_raw_data[[#This Row],[updated_date]],"MMMM"))</f>
        <v>AUGUST</v>
      </c>
      <c r="M1866" s="65" t="str">
        <f>"WEEK "&amp;IF(ROUNDUP(DAY(tbl_raw_data[[#This Row],[updated_date]])/7,0)=5,4,ROUNDUP(DAY(tbl_raw_data[[#This Row],[updated_date]])/7,0))</f>
        <v>WEEK 1</v>
      </c>
      <c r="N1866" s="71" t="str">
        <f>UPPER(VLOOKUP(tbl_raw_data[[#This Row],[Analyst]],settings!$A$1:$B$15,2,0))</f>
        <v>ASIF</v>
      </c>
      <c r="O1866" s="71" t="str">
        <f>TRIM(UPPER(tbl_raw_data[[#This Row],[Outcome]]))</f>
        <v>WITHDRAW</v>
      </c>
      <c r="P1866" s="71" t="str">
        <f>TRIM(UPPER(tbl_raw_data[[#This Row],[Queue Name]]))</f>
        <v>CONSUMER PRE BUREAU</v>
      </c>
      <c r="Q1866" s="71" t="str">
        <f>IF(tbl_raw_data[[#This Row],[time_taken_in_min]]&lt;=settings!$D$2,"SLA_MET","SLA_NOT_MET")</f>
        <v>SLA_MET</v>
      </c>
    </row>
    <row r="1867" spans="1:17" x14ac:dyDescent="0.3">
      <c r="A1867" s="7" t="s">
        <v>2830</v>
      </c>
      <c r="B1867" s="36">
        <v>45145.717534722222</v>
      </c>
      <c r="C1867" s="39">
        <v>45145.722546296296</v>
      </c>
      <c r="D1867" s="8" t="s">
        <v>47</v>
      </c>
      <c r="E1867" s="8" t="s">
        <v>8</v>
      </c>
      <c r="F1867" s="8" t="s">
        <v>206</v>
      </c>
      <c r="G1867" s="8" t="s">
        <v>78</v>
      </c>
      <c r="H1867" s="84" t="str">
        <f t="shared" si="29"/>
        <v>Incomplete Details</v>
      </c>
      <c r="I1867" s="63">
        <f>(tbl_raw_data[[#This Row],[Date Actioned]])-(tbl_raw_data[[#This Row],[Date Tagged]])</f>
        <v>5.0115740741603076E-3</v>
      </c>
      <c r="J1867" s="66">
        <f>HOUR(tbl_raw_data[[#This Row],[time_taken]])*60+MINUTE(tbl_raw_data[[#This Row],[time_taken]])+SECOND(tbl_raw_data[[#This Row],[time_taken]])/60</f>
        <v>7.2166666666666668</v>
      </c>
      <c r="K1867" s="68">
        <f>DATE(YEAR(tbl_raw_data[[#This Row],[Date Actioned]]),MONTH(tbl_raw_data[[#This Row],[Date Actioned]]),DAY(tbl_raw_data[[#This Row],[Date Actioned]]))</f>
        <v>45145</v>
      </c>
      <c r="L1867" s="65" t="str">
        <f>UPPER(TEXT(tbl_raw_data[[#This Row],[updated_date]],"MMMM"))</f>
        <v>AUGUST</v>
      </c>
      <c r="M1867" s="65" t="str">
        <f>"WEEK "&amp;IF(ROUNDUP(DAY(tbl_raw_data[[#This Row],[updated_date]])/7,0)=5,4,ROUNDUP(DAY(tbl_raw_data[[#This Row],[updated_date]])/7,0))</f>
        <v>WEEK 1</v>
      </c>
      <c r="N1867" s="71" t="str">
        <f>UPPER(VLOOKUP(tbl_raw_data[[#This Row],[Analyst]],settings!$A$1:$B$15,2,0))</f>
        <v>HARDIK</v>
      </c>
      <c r="O1867" s="71" t="str">
        <f>TRIM(UPPER(tbl_raw_data[[#This Row],[Outcome]]))</f>
        <v>WITHDRAW</v>
      </c>
      <c r="P1867" s="71" t="str">
        <f>TRIM(UPPER(tbl_raw_data[[#This Row],[Queue Name]]))</f>
        <v>CONSUMER POST BUREAU</v>
      </c>
      <c r="Q1867" s="71" t="str">
        <f>IF(tbl_raw_data[[#This Row],[time_taken_in_min]]&lt;=settings!$D$2,"SLA_MET","SLA_NOT_MET")</f>
        <v>SLA_MET</v>
      </c>
    </row>
    <row r="1868" spans="1:17" x14ac:dyDescent="0.3">
      <c r="A1868" s="1" t="s">
        <v>2831</v>
      </c>
      <c r="B1868" s="34">
        <v>45145.717777777776</v>
      </c>
      <c r="C1868" s="35">
        <v>45145.725856481484</v>
      </c>
      <c r="D1868" s="2" t="s">
        <v>47</v>
      </c>
      <c r="E1868" s="2" t="s">
        <v>8</v>
      </c>
      <c r="F1868" s="2" t="s">
        <v>206</v>
      </c>
      <c r="G1868" s="2" t="s">
        <v>85</v>
      </c>
      <c r="H1868" s="84" t="str">
        <f t="shared" si="29"/>
        <v>Incomplete Details</v>
      </c>
      <c r="I1868" s="63">
        <f>(tbl_raw_data[[#This Row],[Date Actioned]])-(tbl_raw_data[[#This Row],[Date Tagged]])</f>
        <v>8.078703707724344E-3</v>
      </c>
      <c r="J1868" s="66">
        <f>HOUR(tbl_raw_data[[#This Row],[time_taken]])*60+MINUTE(tbl_raw_data[[#This Row],[time_taken]])+SECOND(tbl_raw_data[[#This Row],[time_taken]])/60</f>
        <v>11.633333333333333</v>
      </c>
      <c r="K1868" s="68">
        <f>DATE(YEAR(tbl_raw_data[[#This Row],[Date Actioned]]),MONTH(tbl_raw_data[[#This Row],[Date Actioned]]),DAY(tbl_raw_data[[#This Row],[Date Actioned]]))</f>
        <v>45145</v>
      </c>
      <c r="L1868" s="65" t="str">
        <f>UPPER(TEXT(tbl_raw_data[[#This Row],[updated_date]],"MMMM"))</f>
        <v>AUGUST</v>
      </c>
      <c r="M1868" s="65" t="str">
        <f>"WEEK "&amp;IF(ROUNDUP(DAY(tbl_raw_data[[#This Row],[updated_date]])/7,0)=5,4,ROUNDUP(DAY(tbl_raw_data[[#This Row],[updated_date]])/7,0))</f>
        <v>WEEK 1</v>
      </c>
      <c r="N1868" s="71" t="str">
        <f>UPPER(VLOOKUP(tbl_raw_data[[#This Row],[Analyst]],settings!$A$1:$B$15,2,0))</f>
        <v>HARDIK</v>
      </c>
      <c r="O1868" s="71" t="str">
        <f>TRIM(UPPER(tbl_raw_data[[#This Row],[Outcome]]))</f>
        <v>WITHDRAW</v>
      </c>
      <c r="P1868" s="71" t="str">
        <f>TRIM(UPPER(tbl_raw_data[[#This Row],[Queue Name]]))</f>
        <v>CONSUMER POST BUREAU</v>
      </c>
      <c r="Q1868" s="71" t="str">
        <f>IF(tbl_raw_data[[#This Row],[time_taken_in_min]]&lt;=settings!$D$2,"SLA_MET","SLA_NOT_MET")</f>
        <v>SLA_MET</v>
      </c>
    </row>
    <row r="1869" spans="1:17" x14ac:dyDescent="0.3">
      <c r="A1869" s="5" t="s">
        <v>2832</v>
      </c>
      <c r="B1869" s="36">
        <v>45145.718460648146</v>
      </c>
      <c r="C1869" s="39">
        <v>45145.727361111109</v>
      </c>
      <c r="D1869" s="8" t="s">
        <v>47</v>
      </c>
      <c r="E1869" s="8" t="s">
        <v>18</v>
      </c>
      <c r="F1869" s="8" t="s">
        <v>24</v>
      </c>
      <c r="G1869" s="8" t="s">
        <v>381</v>
      </c>
      <c r="H1869" s="84" t="str">
        <f t="shared" si="29"/>
        <v>Incomplete Details</v>
      </c>
      <c r="I1869" s="63">
        <f>(tbl_raw_data[[#This Row],[Date Actioned]])-(tbl_raw_data[[#This Row],[Date Tagged]])</f>
        <v>8.9004629626288079E-3</v>
      </c>
      <c r="J1869" s="66">
        <f>HOUR(tbl_raw_data[[#This Row],[time_taken]])*60+MINUTE(tbl_raw_data[[#This Row],[time_taken]])+SECOND(tbl_raw_data[[#This Row],[time_taken]])/60</f>
        <v>12.816666666666666</v>
      </c>
      <c r="K1869" s="68">
        <f>DATE(YEAR(tbl_raw_data[[#This Row],[Date Actioned]]),MONTH(tbl_raw_data[[#This Row],[Date Actioned]]),DAY(tbl_raw_data[[#This Row],[Date Actioned]]))</f>
        <v>45145</v>
      </c>
      <c r="L1869" s="65" t="str">
        <f>UPPER(TEXT(tbl_raw_data[[#This Row],[updated_date]],"MMMM"))</f>
        <v>AUGUST</v>
      </c>
      <c r="M1869" s="65" t="str">
        <f>"WEEK "&amp;IF(ROUNDUP(DAY(tbl_raw_data[[#This Row],[updated_date]])/7,0)=5,4,ROUNDUP(DAY(tbl_raw_data[[#This Row],[updated_date]])/7,0))</f>
        <v>WEEK 1</v>
      </c>
      <c r="N1869" s="71" t="str">
        <f>UPPER(VLOOKUP(tbl_raw_data[[#This Row],[Analyst]],settings!$A$1:$B$15,2,0))</f>
        <v>SAM</v>
      </c>
      <c r="O1869" s="71" t="str">
        <f>TRIM(UPPER(tbl_raw_data[[#This Row],[Outcome]]))</f>
        <v>WITHDRAW</v>
      </c>
      <c r="P1869" s="71" t="str">
        <f>TRIM(UPPER(tbl_raw_data[[#This Row],[Queue Name]]))</f>
        <v>CONSUMER PRE BUREAU</v>
      </c>
      <c r="Q1869" s="71" t="str">
        <f>IF(tbl_raw_data[[#This Row],[time_taken_in_min]]&lt;=settings!$D$2,"SLA_MET","SLA_NOT_MET")</f>
        <v>SLA_MET</v>
      </c>
    </row>
    <row r="1870" spans="1:17" x14ac:dyDescent="0.3">
      <c r="A1870" s="7" t="s">
        <v>2833</v>
      </c>
      <c r="B1870" s="34">
        <v>45145.727754629632</v>
      </c>
      <c r="C1870" s="35">
        <v>45145.733171296299</v>
      </c>
      <c r="D1870" s="2" t="s">
        <v>47</v>
      </c>
      <c r="E1870" s="2" t="s">
        <v>18</v>
      </c>
      <c r="F1870" s="2" t="s">
        <v>206</v>
      </c>
      <c r="G1870" s="2" t="s">
        <v>382</v>
      </c>
      <c r="H1870" s="84" t="str">
        <f t="shared" si="29"/>
        <v>Incomplete Details</v>
      </c>
      <c r="I1870" s="63">
        <f>(tbl_raw_data[[#This Row],[Date Actioned]])-(tbl_raw_data[[#This Row],[Date Tagged]])</f>
        <v>5.4166666668606922E-3</v>
      </c>
      <c r="J1870" s="66">
        <f>HOUR(tbl_raw_data[[#This Row],[time_taken]])*60+MINUTE(tbl_raw_data[[#This Row],[time_taken]])+SECOND(tbl_raw_data[[#This Row],[time_taken]])/60</f>
        <v>7.8</v>
      </c>
      <c r="K1870" s="68">
        <f>DATE(YEAR(tbl_raw_data[[#This Row],[Date Actioned]]),MONTH(tbl_raw_data[[#This Row],[Date Actioned]]),DAY(tbl_raw_data[[#This Row],[Date Actioned]]))</f>
        <v>45145</v>
      </c>
      <c r="L1870" s="65" t="str">
        <f>UPPER(TEXT(tbl_raw_data[[#This Row],[updated_date]],"MMMM"))</f>
        <v>AUGUST</v>
      </c>
      <c r="M1870" s="65" t="str">
        <f>"WEEK "&amp;IF(ROUNDUP(DAY(tbl_raw_data[[#This Row],[updated_date]])/7,0)=5,4,ROUNDUP(DAY(tbl_raw_data[[#This Row],[updated_date]])/7,0))</f>
        <v>WEEK 1</v>
      </c>
      <c r="N1870" s="71" t="str">
        <f>UPPER(VLOOKUP(tbl_raw_data[[#This Row],[Analyst]],settings!$A$1:$B$15,2,0))</f>
        <v>HARDIK</v>
      </c>
      <c r="O1870" s="71" t="str">
        <f>TRIM(UPPER(tbl_raw_data[[#This Row],[Outcome]]))</f>
        <v>WITHDRAW</v>
      </c>
      <c r="P1870" s="71" t="str">
        <f>TRIM(UPPER(tbl_raw_data[[#This Row],[Queue Name]]))</f>
        <v>CONSUMER PRE BUREAU</v>
      </c>
      <c r="Q1870" s="71" t="str">
        <f>IF(tbl_raw_data[[#This Row],[time_taken_in_min]]&lt;=settings!$D$2,"SLA_MET","SLA_NOT_MET")</f>
        <v>SLA_MET</v>
      </c>
    </row>
    <row r="1871" spans="1:17" x14ac:dyDescent="0.3">
      <c r="A1871" s="1" t="s">
        <v>2834</v>
      </c>
      <c r="B1871" s="36">
        <v>45145.741574074076</v>
      </c>
      <c r="C1871" s="39">
        <v>45145.743611111109</v>
      </c>
      <c r="D1871" s="8" t="s">
        <v>47</v>
      </c>
      <c r="E1871" s="8" t="s">
        <v>18</v>
      </c>
      <c r="F1871" s="8" t="s">
        <v>24</v>
      </c>
      <c r="G1871" s="8" t="s">
        <v>67</v>
      </c>
      <c r="H1871" s="84" t="str">
        <f t="shared" si="29"/>
        <v>Incomplete Details</v>
      </c>
      <c r="I1871" s="63">
        <f>(tbl_raw_data[[#This Row],[Date Actioned]])-(tbl_raw_data[[#This Row],[Date Tagged]])</f>
        <v>2.0370370330056176E-3</v>
      </c>
      <c r="J1871" s="66">
        <f>HOUR(tbl_raw_data[[#This Row],[time_taken]])*60+MINUTE(tbl_raw_data[[#This Row],[time_taken]])+SECOND(tbl_raw_data[[#This Row],[time_taken]])/60</f>
        <v>2.9333333333333336</v>
      </c>
      <c r="K1871" s="68">
        <f>DATE(YEAR(tbl_raw_data[[#This Row],[Date Actioned]]),MONTH(tbl_raw_data[[#This Row],[Date Actioned]]),DAY(tbl_raw_data[[#This Row],[Date Actioned]]))</f>
        <v>45145</v>
      </c>
      <c r="L1871" s="65" t="str">
        <f>UPPER(TEXT(tbl_raw_data[[#This Row],[updated_date]],"MMMM"))</f>
        <v>AUGUST</v>
      </c>
      <c r="M1871" s="65" t="str">
        <f>"WEEK "&amp;IF(ROUNDUP(DAY(tbl_raw_data[[#This Row],[updated_date]])/7,0)=5,4,ROUNDUP(DAY(tbl_raw_data[[#This Row],[updated_date]])/7,0))</f>
        <v>WEEK 1</v>
      </c>
      <c r="N1871" s="71" t="str">
        <f>UPPER(VLOOKUP(tbl_raw_data[[#This Row],[Analyst]],settings!$A$1:$B$15,2,0))</f>
        <v>SAM</v>
      </c>
      <c r="O1871" s="71" t="str">
        <f>TRIM(UPPER(tbl_raw_data[[#This Row],[Outcome]]))</f>
        <v>WITHDRAW</v>
      </c>
      <c r="P1871" s="71" t="str">
        <f>TRIM(UPPER(tbl_raw_data[[#This Row],[Queue Name]]))</f>
        <v>CONSUMER PRE BUREAU</v>
      </c>
      <c r="Q1871" s="71" t="str">
        <f>IF(tbl_raw_data[[#This Row],[time_taken_in_min]]&lt;=settings!$D$2,"SLA_MET","SLA_NOT_MET")</f>
        <v>SLA_MET</v>
      </c>
    </row>
    <row r="1872" spans="1:17" x14ac:dyDescent="0.3">
      <c r="A1872" s="5" t="s">
        <v>2835</v>
      </c>
      <c r="B1872" s="34">
        <v>45145.747511574074</v>
      </c>
      <c r="C1872" s="35">
        <v>45145.752314814818</v>
      </c>
      <c r="D1872" s="2" t="s">
        <v>47</v>
      </c>
      <c r="E1872" s="2" t="s">
        <v>18</v>
      </c>
      <c r="F1872" s="2" t="s">
        <v>24</v>
      </c>
      <c r="G1872" s="2" t="s">
        <v>67</v>
      </c>
      <c r="H1872" s="84" t="str">
        <f t="shared" si="29"/>
        <v>Incomplete Details</v>
      </c>
      <c r="I1872" s="63">
        <f>(tbl_raw_data[[#This Row],[Date Actioned]])-(tbl_raw_data[[#This Row],[Date Tagged]])</f>
        <v>4.803240743058268E-3</v>
      </c>
      <c r="J1872" s="66">
        <f>HOUR(tbl_raw_data[[#This Row],[time_taken]])*60+MINUTE(tbl_raw_data[[#This Row],[time_taken]])+SECOND(tbl_raw_data[[#This Row],[time_taken]])/60</f>
        <v>6.916666666666667</v>
      </c>
      <c r="K1872" s="68">
        <f>DATE(YEAR(tbl_raw_data[[#This Row],[Date Actioned]]),MONTH(tbl_raw_data[[#This Row],[Date Actioned]]),DAY(tbl_raw_data[[#This Row],[Date Actioned]]))</f>
        <v>45145</v>
      </c>
      <c r="L1872" s="65" t="str">
        <f>UPPER(TEXT(tbl_raw_data[[#This Row],[updated_date]],"MMMM"))</f>
        <v>AUGUST</v>
      </c>
      <c r="M1872" s="65" t="str">
        <f>"WEEK "&amp;IF(ROUNDUP(DAY(tbl_raw_data[[#This Row],[updated_date]])/7,0)=5,4,ROUNDUP(DAY(tbl_raw_data[[#This Row],[updated_date]])/7,0))</f>
        <v>WEEK 1</v>
      </c>
      <c r="N1872" s="71" t="str">
        <f>UPPER(VLOOKUP(tbl_raw_data[[#This Row],[Analyst]],settings!$A$1:$B$15,2,0))</f>
        <v>SAM</v>
      </c>
      <c r="O1872" s="71" t="str">
        <f>TRIM(UPPER(tbl_raw_data[[#This Row],[Outcome]]))</f>
        <v>WITHDRAW</v>
      </c>
      <c r="P1872" s="71" t="str">
        <f>TRIM(UPPER(tbl_raw_data[[#This Row],[Queue Name]]))</f>
        <v>CONSUMER PRE BUREAU</v>
      </c>
      <c r="Q1872" s="71" t="str">
        <f>IF(tbl_raw_data[[#This Row],[time_taken_in_min]]&lt;=settings!$D$2,"SLA_MET","SLA_NOT_MET")</f>
        <v>SLA_MET</v>
      </c>
    </row>
    <row r="1873" spans="1:17" x14ac:dyDescent="0.3">
      <c r="A1873" s="7" t="s">
        <v>2836</v>
      </c>
      <c r="B1873" s="36">
        <v>45145.7503125</v>
      </c>
      <c r="C1873" s="39">
        <v>45145.756168981483</v>
      </c>
      <c r="D1873" s="8" t="s">
        <v>47</v>
      </c>
      <c r="E1873" s="8" t="s">
        <v>18</v>
      </c>
      <c r="F1873" s="8" t="s">
        <v>24</v>
      </c>
      <c r="G1873" s="8" t="s">
        <v>231</v>
      </c>
      <c r="H1873" s="84" t="str">
        <f t="shared" si="29"/>
        <v>System Error</v>
      </c>
      <c r="I1873" s="63">
        <f>(tbl_raw_data[[#This Row],[Date Actioned]])-(tbl_raw_data[[#This Row],[Date Tagged]])</f>
        <v>5.8564814826240763E-3</v>
      </c>
      <c r="J1873" s="66">
        <f>HOUR(tbl_raw_data[[#This Row],[time_taken]])*60+MINUTE(tbl_raw_data[[#This Row],[time_taken]])+SECOND(tbl_raw_data[[#This Row],[time_taken]])/60</f>
        <v>8.4333333333333336</v>
      </c>
      <c r="K1873" s="68">
        <f>DATE(YEAR(tbl_raw_data[[#This Row],[Date Actioned]]),MONTH(tbl_raw_data[[#This Row],[Date Actioned]]),DAY(tbl_raw_data[[#This Row],[Date Actioned]]))</f>
        <v>45145</v>
      </c>
      <c r="L1873" s="65" t="str">
        <f>UPPER(TEXT(tbl_raw_data[[#This Row],[updated_date]],"MMMM"))</f>
        <v>AUGUST</v>
      </c>
      <c r="M1873" s="65" t="str">
        <f>"WEEK "&amp;IF(ROUNDUP(DAY(tbl_raw_data[[#This Row],[updated_date]])/7,0)=5,4,ROUNDUP(DAY(tbl_raw_data[[#This Row],[updated_date]])/7,0))</f>
        <v>WEEK 1</v>
      </c>
      <c r="N1873" s="71" t="str">
        <f>UPPER(VLOOKUP(tbl_raw_data[[#This Row],[Analyst]],settings!$A$1:$B$15,2,0))</f>
        <v>SAM</v>
      </c>
      <c r="O1873" s="71" t="str">
        <f>TRIM(UPPER(tbl_raw_data[[#This Row],[Outcome]]))</f>
        <v>WITHDRAW</v>
      </c>
      <c r="P1873" s="71" t="str">
        <f>TRIM(UPPER(tbl_raw_data[[#This Row],[Queue Name]]))</f>
        <v>CONSUMER PRE BUREAU</v>
      </c>
      <c r="Q1873" s="71" t="str">
        <f>IF(tbl_raw_data[[#This Row],[time_taken_in_min]]&lt;=settings!$D$2,"SLA_MET","SLA_NOT_MET")</f>
        <v>SLA_MET</v>
      </c>
    </row>
    <row r="1874" spans="1:17" x14ac:dyDescent="0.3">
      <c r="A1874" s="1" t="s">
        <v>2837</v>
      </c>
      <c r="B1874" s="34">
        <v>45145.751840277779</v>
      </c>
      <c r="C1874" s="35">
        <v>45145.76357638889</v>
      </c>
      <c r="D1874" s="2" t="s">
        <v>47</v>
      </c>
      <c r="E1874" s="2" t="s">
        <v>18</v>
      </c>
      <c r="F1874" s="2" t="s">
        <v>24</v>
      </c>
      <c r="G1874" s="2" t="s">
        <v>383</v>
      </c>
      <c r="H1874" s="84" t="str">
        <f t="shared" si="29"/>
        <v>Incorrect Details</v>
      </c>
      <c r="I1874" s="63">
        <f>(tbl_raw_data[[#This Row],[Date Actioned]])-(tbl_raw_data[[#This Row],[Date Tagged]])</f>
        <v>1.17361111115315E-2</v>
      </c>
      <c r="J1874" s="66">
        <f>HOUR(tbl_raw_data[[#This Row],[time_taken]])*60+MINUTE(tbl_raw_data[[#This Row],[time_taken]])+SECOND(tbl_raw_data[[#This Row],[time_taken]])/60</f>
        <v>16.899999999999999</v>
      </c>
      <c r="K1874" s="68">
        <f>DATE(YEAR(tbl_raw_data[[#This Row],[Date Actioned]]),MONTH(tbl_raw_data[[#This Row],[Date Actioned]]),DAY(tbl_raw_data[[#This Row],[Date Actioned]]))</f>
        <v>45145</v>
      </c>
      <c r="L1874" s="65" t="str">
        <f>UPPER(TEXT(tbl_raw_data[[#This Row],[updated_date]],"MMMM"))</f>
        <v>AUGUST</v>
      </c>
      <c r="M1874" s="65" t="str">
        <f>"WEEK "&amp;IF(ROUNDUP(DAY(tbl_raw_data[[#This Row],[updated_date]])/7,0)=5,4,ROUNDUP(DAY(tbl_raw_data[[#This Row],[updated_date]])/7,0))</f>
        <v>WEEK 1</v>
      </c>
      <c r="N1874" s="71" t="str">
        <f>UPPER(VLOOKUP(tbl_raw_data[[#This Row],[Analyst]],settings!$A$1:$B$15,2,0))</f>
        <v>SAM</v>
      </c>
      <c r="O1874" s="71" t="str">
        <f>TRIM(UPPER(tbl_raw_data[[#This Row],[Outcome]]))</f>
        <v>WITHDRAW</v>
      </c>
      <c r="P1874" s="71" t="str">
        <f>TRIM(UPPER(tbl_raw_data[[#This Row],[Queue Name]]))</f>
        <v>CONSUMER PRE BUREAU</v>
      </c>
      <c r="Q1874" s="71" t="str">
        <f>IF(tbl_raw_data[[#This Row],[time_taken_in_min]]&lt;=settings!$D$2,"SLA_MET","SLA_NOT_MET")</f>
        <v>SLA_MET</v>
      </c>
    </row>
    <row r="1875" spans="1:17" x14ac:dyDescent="0.3">
      <c r="A1875" s="5" t="s">
        <v>2838</v>
      </c>
      <c r="B1875" s="36">
        <v>45145.75503472222</v>
      </c>
      <c r="C1875" s="39">
        <v>45145.768287037034</v>
      </c>
      <c r="D1875" s="8" t="s">
        <v>47</v>
      </c>
      <c r="E1875" s="8" t="s">
        <v>11</v>
      </c>
      <c r="F1875" s="8" t="s">
        <v>12</v>
      </c>
      <c r="G1875" s="8" t="s">
        <v>34</v>
      </c>
      <c r="H1875" s="84" t="str">
        <f t="shared" si="29"/>
        <v>Overdue Bill</v>
      </c>
      <c r="I1875" s="63">
        <f>(tbl_raw_data[[#This Row],[Date Actioned]])-(tbl_raw_data[[#This Row],[Date Tagged]])</f>
        <v>1.3252314813144039E-2</v>
      </c>
      <c r="J1875" s="66">
        <f>HOUR(tbl_raw_data[[#This Row],[time_taken]])*60+MINUTE(tbl_raw_data[[#This Row],[time_taken]])+SECOND(tbl_raw_data[[#This Row],[time_taken]])/60</f>
        <v>19.083333333333332</v>
      </c>
      <c r="K1875" s="68">
        <f>DATE(YEAR(tbl_raw_data[[#This Row],[Date Actioned]]),MONTH(tbl_raw_data[[#This Row],[Date Actioned]]),DAY(tbl_raw_data[[#This Row],[Date Actioned]]))</f>
        <v>45145</v>
      </c>
      <c r="L1875" s="65" t="str">
        <f>UPPER(TEXT(tbl_raw_data[[#This Row],[updated_date]],"MMMM"))</f>
        <v>AUGUST</v>
      </c>
      <c r="M1875" s="65" t="str">
        <f>"WEEK "&amp;IF(ROUNDUP(DAY(tbl_raw_data[[#This Row],[updated_date]])/7,0)=5,4,ROUNDUP(DAY(tbl_raw_data[[#This Row],[updated_date]])/7,0))</f>
        <v>WEEK 1</v>
      </c>
      <c r="N1875" s="71" t="str">
        <f>UPPER(VLOOKUP(tbl_raw_data[[#This Row],[Analyst]],settings!$A$1:$B$15,2,0))</f>
        <v>NITESH</v>
      </c>
      <c r="O1875" s="71" t="str">
        <f>TRIM(UPPER(tbl_raw_data[[#This Row],[Outcome]]))</f>
        <v>WITHDRAW</v>
      </c>
      <c r="P1875" s="71" t="str">
        <f>TRIM(UPPER(tbl_raw_data[[#This Row],[Queue Name]]))</f>
        <v>CONSUMER EXISTING</v>
      </c>
      <c r="Q1875" s="71" t="str">
        <f>IF(tbl_raw_data[[#This Row],[time_taken_in_min]]&lt;=settings!$D$2,"SLA_MET","SLA_NOT_MET")</f>
        <v>SLA_MET</v>
      </c>
    </row>
    <row r="1876" spans="1:17" x14ac:dyDescent="0.3">
      <c r="A1876" s="7" t="s">
        <v>2839</v>
      </c>
      <c r="B1876" s="34">
        <v>45145.770277777781</v>
      </c>
      <c r="C1876" s="35">
        <v>45145.776956018519</v>
      </c>
      <c r="D1876" s="2" t="s">
        <v>55</v>
      </c>
      <c r="E1876" s="3" t="s">
        <v>8</v>
      </c>
      <c r="F1876" s="2" t="s">
        <v>9</v>
      </c>
      <c r="G1876" s="4"/>
      <c r="H1876" s="84" t="str">
        <f t="shared" si="29"/>
        <v>Reason Unknown</v>
      </c>
      <c r="I1876" s="63">
        <f>(tbl_raw_data[[#This Row],[Date Actioned]])-(tbl_raw_data[[#This Row],[Date Tagged]])</f>
        <v>6.6782407375285402E-3</v>
      </c>
      <c r="J1876" s="66">
        <f>HOUR(tbl_raw_data[[#This Row],[time_taken]])*60+MINUTE(tbl_raw_data[[#This Row],[time_taken]])+SECOND(tbl_raw_data[[#This Row],[time_taken]])/60</f>
        <v>9.6166666666666671</v>
      </c>
      <c r="K1876" s="68">
        <f>DATE(YEAR(tbl_raw_data[[#This Row],[Date Actioned]]),MONTH(tbl_raw_data[[#This Row],[Date Actioned]]),DAY(tbl_raw_data[[#This Row],[Date Actioned]]))</f>
        <v>45145</v>
      </c>
      <c r="L1876" s="65" t="str">
        <f>UPPER(TEXT(tbl_raw_data[[#This Row],[updated_date]],"MMMM"))</f>
        <v>AUGUST</v>
      </c>
      <c r="M1876" s="65" t="str">
        <f>"WEEK "&amp;IF(ROUNDUP(DAY(tbl_raw_data[[#This Row],[updated_date]])/7,0)=5,4,ROUNDUP(DAY(tbl_raw_data[[#This Row],[updated_date]])/7,0))</f>
        <v>WEEK 1</v>
      </c>
      <c r="N1876" s="71" t="str">
        <f>UPPER(VLOOKUP(tbl_raw_data[[#This Row],[Analyst]],settings!$A$1:$B$15,2,0))</f>
        <v>QUADIR</v>
      </c>
      <c r="O1876" s="71" t="str">
        <f>TRIM(UPPER(tbl_raw_data[[#This Row],[Outcome]]))</f>
        <v>WITHDRAW</v>
      </c>
      <c r="P1876" s="71" t="str">
        <f>TRIM(UPPER(tbl_raw_data[[#This Row],[Queue Name]]))</f>
        <v>CONSUMER POST BUREAU</v>
      </c>
      <c r="Q1876" s="71" t="str">
        <f>IF(tbl_raw_data[[#This Row],[time_taken_in_min]]&lt;=settings!$D$2,"SLA_MET","SLA_NOT_MET")</f>
        <v>SLA_MET</v>
      </c>
    </row>
    <row r="1877" spans="1:17" x14ac:dyDescent="0.3">
      <c r="A1877" s="1" t="s">
        <v>2840</v>
      </c>
      <c r="B1877" s="36">
        <v>45145.775752314818</v>
      </c>
      <c r="C1877" s="39">
        <v>45145.778171296297</v>
      </c>
      <c r="D1877" s="8" t="s">
        <v>47</v>
      </c>
      <c r="E1877" s="8" t="s">
        <v>18</v>
      </c>
      <c r="F1877" s="8" t="s">
        <v>207</v>
      </c>
      <c r="G1877" s="8" t="s">
        <v>384</v>
      </c>
      <c r="H1877" s="84" t="str">
        <f t="shared" si="29"/>
        <v>Incomplete Details</v>
      </c>
      <c r="I1877" s="63">
        <f>(tbl_raw_data[[#This Row],[Date Actioned]])-(tbl_raw_data[[#This Row],[Date Tagged]])</f>
        <v>2.418981479422655E-3</v>
      </c>
      <c r="J1877" s="66">
        <f>HOUR(tbl_raw_data[[#This Row],[time_taken]])*60+MINUTE(tbl_raw_data[[#This Row],[time_taken]])+SECOND(tbl_raw_data[[#This Row],[time_taken]])/60</f>
        <v>3.4833333333333334</v>
      </c>
      <c r="K1877" s="68">
        <f>DATE(YEAR(tbl_raw_data[[#This Row],[Date Actioned]]),MONTH(tbl_raw_data[[#This Row],[Date Actioned]]),DAY(tbl_raw_data[[#This Row],[Date Actioned]]))</f>
        <v>45145</v>
      </c>
      <c r="L1877" s="65" t="str">
        <f>UPPER(TEXT(tbl_raw_data[[#This Row],[updated_date]],"MMMM"))</f>
        <v>AUGUST</v>
      </c>
      <c r="M1877" s="65" t="str">
        <f>"WEEK "&amp;IF(ROUNDUP(DAY(tbl_raw_data[[#This Row],[updated_date]])/7,0)=5,4,ROUNDUP(DAY(tbl_raw_data[[#This Row],[updated_date]])/7,0))</f>
        <v>WEEK 1</v>
      </c>
      <c r="N1877" s="71" t="str">
        <f>UPPER(VLOOKUP(tbl_raw_data[[#This Row],[Analyst]],settings!$A$1:$B$15,2,0))</f>
        <v>RAJ</v>
      </c>
      <c r="O1877" s="71" t="str">
        <f>TRIM(UPPER(tbl_raw_data[[#This Row],[Outcome]]))</f>
        <v>WITHDRAW</v>
      </c>
      <c r="P1877" s="71" t="str">
        <f>TRIM(UPPER(tbl_raw_data[[#This Row],[Queue Name]]))</f>
        <v>CONSUMER PRE BUREAU</v>
      </c>
      <c r="Q1877" s="71" t="str">
        <f>IF(tbl_raw_data[[#This Row],[time_taken_in_min]]&lt;=settings!$D$2,"SLA_MET","SLA_NOT_MET")</f>
        <v>SLA_MET</v>
      </c>
    </row>
    <row r="1878" spans="1:17" x14ac:dyDescent="0.3">
      <c r="A1878" s="5" t="s">
        <v>2841</v>
      </c>
      <c r="B1878" s="34">
        <v>45145.790150462963</v>
      </c>
      <c r="C1878" s="35">
        <v>45145.79315972222</v>
      </c>
      <c r="D1878" s="2" t="s">
        <v>47</v>
      </c>
      <c r="E1878" s="2" t="s">
        <v>18</v>
      </c>
      <c r="F1878" s="2" t="s">
        <v>207</v>
      </c>
      <c r="G1878" s="2" t="s">
        <v>278</v>
      </c>
      <c r="H1878" s="84" t="str">
        <f t="shared" si="29"/>
        <v>Incomplete Details</v>
      </c>
      <c r="I1878" s="63">
        <f>(tbl_raw_data[[#This Row],[Date Actioned]])-(tbl_raw_data[[#This Row],[Date Tagged]])</f>
        <v>3.009259256941732E-3</v>
      </c>
      <c r="J1878" s="66">
        <f>HOUR(tbl_raw_data[[#This Row],[time_taken]])*60+MINUTE(tbl_raw_data[[#This Row],[time_taken]])+SECOND(tbl_raw_data[[#This Row],[time_taken]])/60</f>
        <v>4.333333333333333</v>
      </c>
      <c r="K1878" s="68">
        <f>DATE(YEAR(tbl_raw_data[[#This Row],[Date Actioned]]),MONTH(tbl_raw_data[[#This Row],[Date Actioned]]),DAY(tbl_raw_data[[#This Row],[Date Actioned]]))</f>
        <v>45145</v>
      </c>
      <c r="L1878" s="65" t="str">
        <f>UPPER(TEXT(tbl_raw_data[[#This Row],[updated_date]],"MMMM"))</f>
        <v>AUGUST</v>
      </c>
      <c r="M1878" s="65" t="str">
        <f>"WEEK "&amp;IF(ROUNDUP(DAY(tbl_raw_data[[#This Row],[updated_date]])/7,0)=5,4,ROUNDUP(DAY(tbl_raw_data[[#This Row],[updated_date]])/7,0))</f>
        <v>WEEK 1</v>
      </c>
      <c r="N1878" s="71" t="str">
        <f>UPPER(VLOOKUP(tbl_raw_data[[#This Row],[Analyst]],settings!$A$1:$B$15,2,0))</f>
        <v>RAJ</v>
      </c>
      <c r="O1878" s="71" t="str">
        <f>TRIM(UPPER(tbl_raw_data[[#This Row],[Outcome]]))</f>
        <v>WITHDRAW</v>
      </c>
      <c r="P1878" s="71" t="str">
        <f>TRIM(UPPER(tbl_raw_data[[#This Row],[Queue Name]]))</f>
        <v>CONSUMER PRE BUREAU</v>
      </c>
      <c r="Q1878" s="71" t="str">
        <f>IF(tbl_raw_data[[#This Row],[time_taken_in_min]]&lt;=settings!$D$2,"SLA_MET","SLA_NOT_MET")</f>
        <v>SLA_MET</v>
      </c>
    </row>
    <row r="1879" spans="1:17" x14ac:dyDescent="0.3">
      <c r="A1879" s="7" t="s">
        <v>2842</v>
      </c>
      <c r="B1879" s="36">
        <v>45145.801099537035</v>
      </c>
      <c r="C1879" s="39">
        <v>45145.808229166665</v>
      </c>
      <c r="D1879" s="8" t="s">
        <v>47</v>
      </c>
      <c r="E1879" s="8" t="s">
        <v>18</v>
      </c>
      <c r="F1879" s="8" t="s">
        <v>12</v>
      </c>
      <c r="G1879" s="8" t="s">
        <v>385</v>
      </c>
      <c r="H1879" s="84" t="str">
        <f t="shared" si="29"/>
        <v>Incorrect Details</v>
      </c>
      <c r="I1879" s="63">
        <f>(tbl_raw_data[[#This Row],[Date Actioned]])-(tbl_raw_data[[#This Row],[Date Tagged]])</f>
        <v>7.1296296300715767E-3</v>
      </c>
      <c r="J1879" s="66">
        <f>HOUR(tbl_raw_data[[#This Row],[time_taken]])*60+MINUTE(tbl_raw_data[[#This Row],[time_taken]])+SECOND(tbl_raw_data[[#This Row],[time_taken]])/60</f>
        <v>10.266666666666667</v>
      </c>
      <c r="K1879" s="68">
        <f>DATE(YEAR(tbl_raw_data[[#This Row],[Date Actioned]]),MONTH(tbl_raw_data[[#This Row],[Date Actioned]]),DAY(tbl_raw_data[[#This Row],[Date Actioned]]))</f>
        <v>45145</v>
      </c>
      <c r="L1879" s="65" t="str">
        <f>UPPER(TEXT(tbl_raw_data[[#This Row],[updated_date]],"MMMM"))</f>
        <v>AUGUST</v>
      </c>
      <c r="M1879" s="65" t="str">
        <f>"WEEK "&amp;IF(ROUNDUP(DAY(tbl_raw_data[[#This Row],[updated_date]])/7,0)=5,4,ROUNDUP(DAY(tbl_raw_data[[#This Row],[updated_date]])/7,0))</f>
        <v>WEEK 1</v>
      </c>
      <c r="N1879" s="71" t="str">
        <f>UPPER(VLOOKUP(tbl_raw_data[[#This Row],[Analyst]],settings!$A$1:$B$15,2,0))</f>
        <v>NITESH</v>
      </c>
      <c r="O1879" s="71" t="str">
        <f>TRIM(UPPER(tbl_raw_data[[#This Row],[Outcome]]))</f>
        <v>WITHDRAW</v>
      </c>
      <c r="P1879" s="71" t="str">
        <f>TRIM(UPPER(tbl_raw_data[[#This Row],[Queue Name]]))</f>
        <v>CONSUMER PRE BUREAU</v>
      </c>
      <c r="Q1879" s="71" t="str">
        <f>IF(tbl_raw_data[[#This Row],[time_taken_in_min]]&lt;=settings!$D$2,"SLA_MET","SLA_NOT_MET")</f>
        <v>SLA_MET</v>
      </c>
    </row>
    <row r="1880" spans="1:17" x14ac:dyDescent="0.3">
      <c r="A1880" s="1" t="s">
        <v>2843</v>
      </c>
      <c r="B1880" s="34">
        <v>45145.828206018516</v>
      </c>
      <c r="C1880" s="35">
        <v>45145.836122685185</v>
      </c>
      <c r="D1880" s="2" t="s">
        <v>47</v>
      </c>
      <c r="E1880" s="2" t="s">
        <v>18</v>
      </c>
      <c r="F1880" s="2" t="s">
        <v>12</v>
      </c>
      <c r="G1880" s="2" t="s">
        <v>386</v>
      </c>
      <c r="H1880" s="84" t="str">
        <f t="shared" si="29"/>
        <v>Incomplete Details</v>
      </c>
      <c r="I1880" s="63">
        <f>(tbl_raw_data[[#This Row],[Date Actioned]])-(tbl_raw_data[[#This Row],[Date Tagged]])</f>
        <v>7.9166666691889986E-3</v>
      </c>
      <c r="J1880" s="66">
        <f>HOUR(tbl_raw_data[[#This Row],[time_taken]])*60+MINUTE(tbl_raw_data[[#This Row],[time_taken]])+SECOND(tbl_raw_data[[#This Row],[time_taken]])/60</f>
        <v>11.4</v>
      </c>
      <c r="K1880" s="68">
        <f>DATE(YEAR(tbl_raw_data[[#This Row],[Date Actioned]]),MONTH(tbl_raw_data[[#This Row],[Date Actioned]]),DAY(tbl_raw_data[[#This Row],[Date Actioned]]))</f>
        <v>45145</v>
      </c>
      <c r="L1880" s="65" t="str">
        <f>UPPER(TEXT(tbl_raw_data[[#This Row],[updated_date]],"MMMM"))</f>
        <v>AUGUST</v>
      </c>
      <c r="M1880" s="65" t="str">
        <f>"WEEK "&amp;IF(ROUNDUP(DAY(tbl_raw_data[[#This Row],[updated_date]])/7,0)=5,4,ROUNDUP(DAY(tbl_raw_data[[#This Row],[updated_date]])/7,0))</f>
        <v>WEEK 1</v>
      </c>
      <c r="N1880" s="71" t="str">
        <f>UPPER(VLOOKUP(tbl_raw_data[[#This Row],[Analyst]],settings!$A$1:$B$15,2,0))</f>
        <v>NITESH</v>
      </c>
      <c r="O1880" s="71" t="str">
        <f>TRIM(UPPER(tbl_raw_data[[#This Row],[Outcome]]))</f>
        <v>WITHDRAW</v>
      </c>
      <c r="P1880" s="71" t="str">
        <f>TRIM(UPPER(tbl_raw_data[[#This Row],[Queue Name]]))</f>
        <v>CONSUMER PRE BUREAU</v>
      </c>
      <c r="Q1880" s="71" t="str">
        <f>IF(tbl_raw_data[[#This Row],[time_taken_in_min]]&lt;=settings!$D$2,"SLA_MET","SLA_NOT_MET")</f>
        <v>SLA_MET</v>
      </c>
    </row>
    <row r="1881" spans="1:17" x14ac:dyDescent="0.3">
      <c r="A1881" s="5" t="s">
        <v>2844</v>
      </c>
      <c r="B1881" s="36">
        <v>45145.830682870372</v>
      </c>
      <c r="C1881" s="39">
        <v>45145.835439814815</v>
      </c>
      <c r="D1881" s="8" t="s">
        <v>47</v>
      </c>
      <c r="E1881" s="8" t="s">
        <v>8</v>
      </c>
      <c r="F1881" s="8" t="s">
        <v>25</v>
      </c>
      <c r="G1881" s="8" t="s">
        <v>387</v>
      </c>
      <c r="H1881" s="84" t="str">
        <f t="shared" si="29"/>
        <v>Incorrect Queue</v>
      </c>
      <c r="I1881" s="63">
        <f>(tbl_raw_data[[#This Row],[Date Actioned]])-(tbl_raw_data[[#This Row],[Date Tagged]])</f>
        <v>4.756944443215616E-3</v>
      </c>
      <c r="J1881" s="66">
        <f>HOUR(tbl_raw_data[[#This Row],[time_taken]])*60+MINUTE(tbl_raw_data[[#This Row],[time_taken]])+SECOND(tbl_raw_data[[#This Row],[time_taken]])/60</f>
        <v>6.85</v>
      </c>
      <c r="K1881" s="68">
        <f>DATE(YEAR(tbl_raw_data[[#This Row],[Date Actioned]]),MONTH(tbl_raw_data[[#This Row],[Date Actioned]]),DAY(tbl_raw_data[[#This Row],[Date Actioned]]))</f>
        <v>45145</v>
      </c>
      <c r="L1881" s="65" t="str">
        <f>UPPER(TEXT(tbl_raw_data[[#This Row],[updated_date]],"MMMM"))</f>
        <v>AUGUST</v>
      </c>
      <c r="M1881" s="65" t="str">
        <f>"WEEK "&amp;IF(ROUNDUP(DAY(tbl_raw_data[[#This Row],[updated_date]])/7,0)=5,4,ROUNDUP(DAY(tbl_raw_data[[#This Row],[updated_date]])/7,0))</f>
        <v>WEEK 1</v>
      </c>
      <c r="N1881" s="71" t="str">
        <f>UPPER(VLOOKUP(tbl_raw_data[[#This Row],[Analyst]],settings!$A$1:$B$15,2,0))</f>
        <v>ASIF</v>
      </c>
      <c r="O1881" s="71" t="str">
        <f>TRIM(UPPER(tbl_raw_data[[#This Row],[Outcome]]))</f>
        <v>WITHDRAW</v>
      </c>
      <c r="P1881" s="71" t="str">
        <f>TRIM(UPPER(tbl_raw_data[[#This Row],[Queue Name]]))</f>
        <v>CONSUMER POST BUREAU</v>
      </c>
      <c r="Q1881" s="71" t="str">
        <f>IF(tbl_raw_data[[#This Row],[time_taken_in_min]]&lt;=settings!$D$2,"SLA_MET","SLA_NOT_MET")</f>
        <v>SLA_MET</v>
      </c>
    </row>
    <row r="1882" spans="1:17" x14ac:dyDescent="0.3">
      <c r="A1882" s="7" t="s">
        <v>2845</v>
      </c>
      <c r="B1882" s="34">
        <v>45145.837812500002</v>
      </c>
      <c r="C1882" s="35">
        <v>45145.842789351853</v>
      </c>
      <c r="D1882" s="2" t="s">
        <v>47</v>
      </c>
      <c r="E1882" s="2" t="s">
        <v>18</v>
      </c>
      <c r="F1882" s="2" t="s">
        <v>12</v>
      </c>
      <c r="G1882" s="2" t="s">
        <v>388</v>
      </c>
      <c r="H1882" s="84" t="str">
        <f t="shared" si="29"/>
        <v>Incorrect Details</v>
      </c>
      <c r="I1882" s="63">
        <f>(tbl_raw_data[[#This Row],[Date Actioned]])-(tbl_raw_data[[#This Row],[Date Tagged]])</f>
        <v>4.9768518510973081E-3</v>
      </c>
      <c r="J1882" s="66">
        <f>HOUR(tbl_raw_data[[#This Row],[time_taken]])*60+MINUTE(tbl_raw_data[[#This Row],[time_taken]])+SECOND(tbl_raw_data[[#This Row],[time_taken]])/60</f>
        <v>7.166666666666667</v>
      </c>
      <c r="K1882" s="68">
        <f>DATE(YEAR(tbl_raw_data[[#This Row],[Date Actioned]]),MONTH(tbl_raw_data[[#This Row],[Date Actioned]]),DAY(tbl_raw_data[[#This Row],[Date Actioned]]))</f>
        <v>45145</v>
      </c>
      <c r="L1882" s="65" t="str">
        <f>UPPER(TEXT(tbl_raw_data[[#This Row],[updated_date]],"MMMM"))</f>
        <v>AUGUST</v>
      </c>
      <c r="M1882" s="65" t="str">
        <f>"WEEK "&amp;IF(ROUNDUP(DAY(tbl_raw_data[[#This Row],[updated_date]])/7,0)=5,4,ROUNDUP(DAY(tbl_raw_data[[#This Row],[updated_date]])/7,0))</f>
        <v>WEEK 1</v>
      </c>
      <c r="N1882" s="71" t="str">
        <f>UPPER(VLOOKUP(tbl_raw_data[[#This Row],[Analyst]],settings!$A$1:$B$15,2,0))</f>
        <v>NITESH</v>
      </c>
      <c r="O1882" s="71" t="str">
        <f>TRIM(UPPER(tbl_raw_data[[#This Row],[Outcome]]))</f>
        <v>WITHDRAW</v>
      </c>
      <c r="P1882" s="71" t="str">
        <f>TRIM(UPPER(tbl_raw_data[[#This Row],[Queue Name]]))</f>
        <v>CONSUMER PRE BUREAU</v>
      </c>
      <c r="Q1882" s="71" t="str">
        <f>IF(tbl_raw_data[[#This Row],[time_taken_in_min]]&lt;=settings!$D$2,"SLA_MET","SLA_NOT_MET")</f>
        <v>SLA_MET</v>
      </c>
    </row>
    <row r="1883" spans="1:17" x14ac:dyDescent="0.3">
      <c r="A1883" s="1" t="s">
        <v>2846</v>
      </c>
      <c r="B1883" s="36">
        <v>45145.857094907406</v>
      </c>
      <c r="C1883" s="39">
        <v>45146.364918981482</v>
      </c>
      <c r="D1883" s="8" t="s">
        <v>55</v>
      </c>
      <c r="E1883" s="6" t="s">
        <v>8</v>
      </c>
      <c r="F1883" s="8" t="s">
        <v>17</v>
      </c>
      <c r="G1883" s="9"/>
      <c r="H1883" s="84" t="str">
        <f t="shared" si="29"/>
        <v>Reason Unknown</v>
      </c>
      <c r="I1883" s="63">
        <f>(tbl_raw_data[[#This Row],[Date Actioned]])-(tbl_raw_data[[#This Row],[Date Tagged]])</f>
        <v>0.50782407407677965</v>
      </c>
      <c r="J1883" s="66">
        <f>HOUR(tbl_raw_data[[#This Row],[time_taken]])*60+MINUTE(tbl_raw_data[[#This Row],[time_taken]])+SECOND(tbl_raw_data[[#This Row],[time_taken]])/60</f>
        <v>731.26666666666665</v>
      </c>
      <c r="K1883" s="68">
        <f>DATE(YEAR(tbl_raw_data[[#This Row],[Date Actioned]]),MONTH(tbl_raw_data[[#This Row],[Date Actioned]]),DAY(tbl_raw_data[[#This Row],[Date Actioned]]))</f>
        <v>45146</v>
      </c>
      <c r="L1883" s="65" t="str">
        <f>UPPER(TEXT(tbl_raw_data[[#This Row],[updated_date]],"MMMM"))</f>
        <v>AUGUST</v>
      </c>
      <c r="M1883" s="65" t="str">
        <f>"WEEK "&amp;IF(ROUNDUP(DAY(tbl_raw_data[[#This Row],[updated_date]])/7,0)=5,4,ROUNDUP(DAY(tbl_raw_data[[#This Row],[updated_date]])/7,0))</f>
        <v>WEEK 2</v>
      </c>
      <c r="N1883" s="71" t="str">
        <f>UPPER(VLOOKUP(tbl_raw_data[[#This Row],[Analyst]],settings!$A$1:$B$15,2,0))</f>
        <v>MERCEDES</v>
      </c>
      <c r="O1883" s="71" t="str">
        <f>TRIM(UPPER(tbl_raw_data[[#This Row],[Outcome]]))</f>
        <v>WITHDRAW</v>
      </c>
      <c r="P1883" s="71" t="str">
        <f>TRIM(UPPER(tbl_raw_data[[#This Row],[Queue Name]]))</f>
        <v>CONSUMER POST BUREAU</v>
      </c>
      <c r="Q1883" s="71" t="str">
        <f>IF(tbl_raw_data[[#This Row],[time_taken_in_min]]&lt;=settings!$D$2,"SLA_MET","SLA_NOT_MET")</f>
        <v>SLA_NOT_MET</v>
      </c>
    </row>
    <row r="1884" spans="1:17" x14ac:dyDescent="0.3">
      <c r="A1884" s="5" t="s">
        <v>2847</v>
      </c>
      <c r="B1884" s="34">
        <v>45145.888379629629</v>
      </c>
      <c r="C1884" s="35">
        <v>45146.382118055553</v>
      </c>
      <c r="D1884" s="2" t="s">
        <v>55</v>
      </c>
      <c r="E1884" s="3" t="s">
        <v>8</v>
      </c>
      <c r="F1884" s="2" t="s">
        <v>17</v>
      </c>
      <c r="G1884" s="4"/>
      <c r="H1884" s="84" t="str">
        <f t="shared" si="29"/>
        <v>Reason Unknown</v>
      </c>
      <c r="I1884" s="63">
        <f>(tbl_raw_data[[#This Row],[Date Actioned]])-(tbl_raw_data[[#This Row],[Date Tagged]])</f>
        <v>0.49373842592467554</v>
      </c>
      <c r="J1884" s="66">
        <f>HOUR(tbl_raw_data[[#This Row],[time_taken]])*60+MINUTE(tbl_raw_data[[#This Row],[time_taken]])+SECOND(tbl_raw_data[[#This Row],[time_taken]])/60</f>
        <v>710.98333333333335</v>
      </c>
      <c r="K1884" s="68">
        <f>DATE(YEAR(tbl_raw_data[[#This Row],[Date Actioned]]),MONTH(tbl_raw_data[[#This Row],[Date Actioned]]),DAY(tbl_raw_data[[#This Row],[Date Actioned]]))</f>
        <v>45146</v>
      </c>
      <c r="L1884" s="65" t="str">
        <f>UPPER(TEXT(tbl_raw_data[[#This Row],[updated_date]],"MMMM"))</f>
        <v>AUGUST</v>
      </c>
      <c r="M1884" s="65" t="str">
        <f>"WEEK "&amp;IF(ROUNDUP(DAY(tbl_raw_data[[#This Row],[updated_date]])/7,0)=5,4,ROUNDUP(DAY(tbl_raw_data[[#This Row],[updated_date]])/7,0))</f>
        <v>WEEK 2</v>
      </c>
      <c r="N1884" s="71" t="str">
        <f>UPPER(VLOOKUP(tbl_raw_data[[#This Row],[Analyst]],settings!$A$1:$B$15,2,0))</f>
        <v>MERCEDES</v>
      </c>
      <c r="O1884" s="71" t="str">
        <f>TRIM(UPPER(tbl_raw_data[[#This Row],[Outcome]]))</f>
        <v>WITHDRAW</v>
      </c>
      <c r="P1884" s="71" t="str">
        <f>TRIM(UPPER(tbl_raw_data[[#This Row],[Queue Name]]))</f>
        <v>CONSUMER POST BUREAU</v>
      </c>
      <c r="Q1884" s="71" t="str">
        <f>IF(tbl_raw_data[[#This Row],[time_taken_in_min]]&lt;=settings!$D$2,"SLA_MET","SLA_NOT_MET")</f>
        <v>SLA_NOT_MET</v>
      </c>
    </row>
    <row r="1885" spans="1:17" hidden="1" x14ac:dyDescent="0.3">
      <c r="A1885" s="7" t="s">
        <v>2848</v>
      </c>
      <c r="B1885" s="36">
        <v>45146.344398148147</v>
      </c>
      <c r="C1885" s="39">
        <v>45146.35696759259</v>
      </c>
      <c r="D1885" s="8" t="s">
        <v>10</v>
      </c>
      <c r="E1885" s="8" t="s">
        <v>11</v>
      </c>
      <c r="F1885" s="8" t="s">
        <v>206</v>
      </c>
      <c r="G1885" s="8" t="s">
        <v>26</v>
      </c>
      <c r="H1885" s="84" t="str">
        <f t="shared" si="29"/>
        <v>Reason Unknown</v>
      </c>
      <c r="I1885" s="63">
        <f>(tbl_raw_data[[#This Row],[Date Actioned]])-(tbl_raw_data[[#This Row],[Date Tagged]])</f>
        <v>1.2569444443215616E-2</v>
      </c>
      <c r="J1885" s="66">
        <f>HOUR(tbl_raw_data[[#This Row],[time_taken]])*60+MINUTE(tbl_raw_data[[#This Row],[time_taken]])+SECOND(tbl_raw_data[[#This Row],[time_taken]])/60</f>
        <v>18.100000000000001</v>
      </c>
      <c r="K1885" s="68">
        <f>DATE(YEAR(tbl_raw_data[[#This Row],[Date Actioned]]),MONTH(tbl_raw_data[[#This Row],[Date Actioned]]),DAY(tbl_raw_data[[#This Row],[Date Actioned]]))</f>
        <v>45146</v>
      </c>
      <c r="L1885" s="65" t="str">
        <f>UPPER(TEXT(tbl_raw_data[[#This Row],[updated_date]],"MMMM"))</f>
        <v>AUGUST</v>
      </c>
      <c r="M1885" s="65" t="str">
        <f>"WEEK "&amp;IF(ROUNDUP(DAY(tbl_raw_data[[#This Row],[updated_date]])/7,0)=5,4,ROUNDUP(DAY(tbl_raw_data[[#This Row],[updated_date]])/7,0))</f>
        <v>WEEK 2</v>
      </c>
      <c r="N1885" s="71" t="str">
        <f>UPPER(VLOOKUP(tbl_raw_data[[#This Row],[Analyst]],settings!$A$1:$B$15,2,0))</f>
        <v>HARDIK</v>
      </c>
      <c r="O1885" s="71" t="str">
        <f>TRIM(UPPER(tbl_raw_data[[#This Row],[Outcome]]))</f>
        <v>APPROVE</v>
      </c>
      <c r="P1885" s="71" t="str">
        <f>TRIM(UPPER(tbl_raw_data[[#This Row],[Queue Name]]))</f>
        <v>CONSUMER EXISTING</v>
      </c>
      <c r="Q1885" s="71" t="str">
        <f>IF(tbl_raw_data[[#This Row],[time_taken_in_min]]&lt;=settings!$D$2,"SLA_MET","SLA_NOT_MET")</f>
        <v>SLA_MET</v>
      </c>
    </row>
    <row r="1886" spans="1:17" hidden="1" x14ac:dyDescent="0.3">
      <c r="A1886" s="1" t="s">
        <v>2849</v>
      </c>
      <c r="B1886" s="34">
        <v>45146.380428240744</v>
      </c>
      <c r="C1886" s="35">
        <v>45146.386284722219</v>
      </c>
      <c r="D1886" s="2" t="s">
        <v>10</v>
      </c>
      <c r="E1886" s="2" t="s">
        <v>11</v>
      </c>
      <c r="F1886" s="2" t="s">
        <v>206</v>
      </c>
      <c r="G1886" s="2" t="s">
        <v>15</v>
      </c>
      <c r="H1886" s="84" t="str">
        <f t="shared" si="29"/>
        <v>Reason Unknown</v>
      </c>
      <c r="I1886" s="63">
        <f>(tbl_raw_data[[#This Row],[Date Actioned]])-(tbl_raw_data[[#This Row],[Date Tagged]])</f>
        <v>5.8564814753481187E-3</v>
      </c>
      <c r="J1886" s="66">
        <f>HOUR(tbl_raw_data[[#This Row],[time_taken]])*60+MINUTE(tbl_raw_data[[#This Row],[time_taken]])+SECOND(tbl_raw_data[[#This Row],[time_taken]])/60</f>
        <v>8.4333333333333336</v>
      </c>
      <c r="K1886" s="68">
        <f>DATE(YEAR(tbl_raw_data[[#This Row],[Date Actioned]]),MONTH(tbl_raw_data[[#This Row],[Date Actioned]]),DAY(tbl_raw_data[[#This Row],[Date Actioned]]))</f>
        <v>45146</v>
      </c>
      <c r="L1886" s="65" t="str">
        <f>UPPER(TEXT(tbl_raw_data[[#This Row],[updated_date]],"MMMM"))</f>
        <v>AUGUST</v>
      </c>
      <c r="M1886" s="65" t="str">
        <f>"WEEK "&amp;IF(ROUNDUP(DAY(tbl_raw_data[[#This Row],[updated_date]])/7,0)=5,4,ROUNDUP(DAY(tbl_raw_data[[#This Row],[updated_date]])/7,0))</f>
        <v>WEEK 2</v>
      </c>
      <c r="N1886" s="71" t="str">
        <f>UPPER(VLOOKUP(tbl_raw_data[[#This Row],[Analyst]],settings!$A$1:$B$15,2,0))</f>
        <v>HARDIK</v>
      </c>
      <c r="O1886" s="71" t="str">
        <f>TRIM(UPPER(tbl_raw_data[[#This Row],[Outcome]]))</f>
        <v>APPROVE</v>
      </c>
      <c r="P1886" s="71" t="str">
        <f>TRIM(UPPER(tbl_raw_data[[#This Row],[Queue Name]]))</f>
        <v>CONSUMER EXISTING</v>
      </c>
      <c r="Q1886" s="71" t="str">
        <f>IF(tbl_raw_data[[#This Row],[time_taken_in_min]]&lt;=settings!$D$2,"SLA_MET","SLA_NOT_MET")</f>
        <v>SLA_MET</v>
      </c>
    </row>
    <row r="1887" spans="1:17" hidden="1" x14ac:dyDescent="0.3">
      <c r="A1887" s="5" t="s">
        <v>2850</v>
      </c>
      <c r="B1887" s="36">
        <v>45146.403587962966</v>
      </c>
      <c r="C1887" s="39">
        <v>45146.41238425926</v>
      </c>
      <c r="D1887" s="8" t="s">
        <v>10</v>
      </c>
      <c r="E1887" s="8" t="s">
        <v>11</v>
      </c>
      <c r="F1887" s="8" t="s">
        <v>114</v>
      </c>
      <c r="G1887" s="8" t="s">
        <v>15</v>
      </c>
      <c r="H1887" s="84" t="str">
        <f t="shared" si="29"/>
        <v>Reason Unknown</v>
      </c>
      <c r="I1887" s="63">
        <f>(tbl_raw_data[[#This Row],[Date Actioned]])-(tbl_raw_data[[#This Row],[Date Tagged]])</f>
        <v>8.7962962934398092E-3</v>
      </c>
      <c r="J1887" s="66">
        <f>HOUR(tbl_raw_data[[#This Row],[time_taken]])*60+MINUTE(tbl_raw_data[[#This Row],[time_taken]])+SECOND(tbl_raw_data[[#This Row],[time_taken]])/60</f>
        <v>12.666666666666666</v>
      </c>
      <c r="K1887" s="68">
        <f>DATE(YEAR(tbl_raw_data[[#This Row],[Date Actioned]]),MONTH(tbl_raw_data[[#This Row],[Date Actioned]]),DAY(tbl_raw_data[[#This Row],[Date Actioned]]))</f>
        <v>45146</v>
      </c>
      <c r="L1887" s="65" t="str">
        <f>UPPER(TEXT(tbl_raw_data[[#This Row],[updated_date]],"MMMM"))</f>
        <v>AUGUST</v>
      </c>
      <c r="M1887" s="65" t="str">
        <f>"WEEK "&amp;IF(ROUNDUP(DAY(tbl_raw_data[[#This Row],[updated_date]])/7,0)=5,4,ROUNDUP(DAY(tbl_raw_data[[#This Row],[updated_date]])/7,0))</f>
        <v>WEEK 2</v>
      </c>
      <c r="N1887" s="71" t="str">
        <f>UPPER(VLOOKUP(tbl_raw_data[[#This Row],[Analyst]],settings!$A$1:$B$15,2,0))</f>
        <v>FARDIN</v>
      </c>
      <c r="O1887" s="71" t="str">
        <f>TRIM(UPPER(tbl_raw_data[[#This Row],[Outcome]]))</f>
        <v>APPROVE</v>
      </c>
      <c r="P1887" s="71" t="str">
        <f>TRIM(UPPER(tbl_raw_data[[#This Row],[Queue Name]]))</f>
        <v>CONSUMER EXISTING</v>
      </c>
      <c r="Q1887" s="71" t="str">
        <f>IF(tbl_raw_data[[#This Row],[time_taken_in_min]]&lt;=settings!$D$2,"SLA_MET","SLA_NOT_MET")</f>
        <v>SLA_MET</v>
      </c>
    </row>
    <row r="1888" spans="1:17" hidden="1" x14ac:dyDescent="0.3">
      <c r="A1888" s="7" t="s">
        <v>2851</v>
      </c>
      <c r="B1888" s="34">
        <v>45146.403680555559</v>
      </c>
      <c r="C1888" s="35">
        <v>45146.411805555559</v>
      </c>
      <c r="D1888" s="2" t="s">
        <v>10</v>
      </c>
      <c r="E1888" s="2" t="s">
        <v>18</v>
      </c>
      <c r="F1888" s="2" t="s">
        <v>206</v>
      </c>
      <c r="G1888" s="2" t="s">
        <v>30</v>
      </c>
      <c r="H1888" s="84" t="str">
        <f t="shared" si="29"/>
        <v>Reason Unknown</v>
      </c>
      <c r="I1888" s="63">
        <f>(tbl_raw_data[[#This Row],[Date Actioned]])-(tbl_raw_data[[#This Row],[Date Tagged]])</f>
        <v>8.1250000002910383E-3</v>
      </c>
      <c r="J1888" s="66">
        <f>HOUR(tbl_raw_data[[#This Row],[time_taken]])*60+MINUTE(tbl_raw_data[[#This Row],[time_taken]])+SECOND(tbl_raw_data[[#This Row],[time_taken]])/60</f>
        <v>11.7</v>
      </c>
      <c r="K1888" s="68">
        <f>DATE(YEAR(tbl_raw_data[[#This Row],[Date Actioned]]),MONTH(tbl_raw_data[[#This Row],[Date Actioned]]),DAY(tbl_raw_data[[#This Row],[Date Actioned]]))</f>
        <v>45146</v>
      </c>
      <c r="L1888" s="65" t="str">
        <f>UPPER(TEXT(tbl_raw_data[[#This Row],[updated_date]],"MMMM"))</f>
        <v>AUGUST</v>
      </c>
      <c r="M1888" s="65" t="str">
        <f>"WEEK "&amp;IF(ROUNDUP(DAY(tbl_raw_data[[#This Row],[updated_date]])/7,0)=5,4,ROUNDUP(DAY(tbl_raw_data[[#This Row],[updated_date]])/7,0))</f>
        <v>WEEK 2</v>
      </c>
      <c r="N1888" s="71" t="str">
        <f>UPPER(VLOOKUP(tbl_raw_data[[#This Row],[Analyst]],settings!$A$1:$B$15,2,0))</f>
        <v>HARDIK</v>
      </c>
      <c r="O1888" s="71" t="str">
        <f>TRIM(UPPER(tbl_raw_data[[#This Row],[Outcome]]))</f>
        <v>APPROVE</v>
      </c>
      <c r="P1888" s="71" t="str">
        <f>TRIM(UPPER(tbl_raw_data[[#This Row],[Queue Name]]))</f>
        <v>CONSUMER PRE BUREAU</v>
      </c>
      <c r="Q1888" s="71" t="str">
        <f>IF(tbl_raw_data[[#This Row],[time_taken_in_min]]&lt;=settings!$D$2,"SLA_MET","SLA_NOT_MET")</f>
        <v>SLA_MET</v>
      </c>
    </row>
    <row r="1889" spans="1:17" hidden="1" x14ac:dyDescent="0.3">
      <c r="A1889" s="1" t="s">
        <v>2852</v>
      </c>
      <c r="B1889" s="36">
        <v>45146.418043981481</v>
      </c>
      <c r="C1889" s="39">
        <v>45146.422685185185</v>
      </c>
      <c r="D1889" s="8" t="s">
        <v>10</v>
      </c>
      <c r="E1889" s="8" t="s">
        <v>8</v>
      </c>
      <c r="F1889" s="8" t="s">
        <v>206</v>
      </c>
      <c r="G1889" s="8" t="s">
        <v>15</v>
      </c>
      <c r="H1889" s="84" t="str">
        <f t="shared" si="29"/>
        <v>Reason Unknown</v>
      </c>
      <c r="I1889" s="63">
        <f>(tbl_raw_data[[#This Row],[Date Actioned]])-(tbl_raw_data[[#This Row],[Date Tagged]])</f>
        <v>4.6412037045229226E-3</v>
      </c>
      <c r="J1889" s="66">
        <f>HOUR(tbl_raw_data[[#This Row],[time_taken]])*60+MINUTE(tbl_raw_data[[#This Row],[time_taken]])+SECOND(tbl_raw_data[[#This Row],[time_taken]])/60</f>
        <v>6.6833333333333336</v>
      </c>
      <c r="K1889" s="68">
        <f>DATE(YEAR(tbl_raw_data[[#This Row],[Date Actioned]]),MONTH(tbl_raw_data[[#This Row],[Date Actioned]]),DAY(tbl_raw_data[[#This Row],[Date Actioned]]))</f>
        <v>45146</v>
      </c>
      <c r="L1889" s="65" t="str">
        <f>UPPER(TEXT(tbl_raw_data[[#This Row],[updated_date]],"MMMM"))</f>
        <v>AUGUST</v>
      </c>
      <c r="M1889" s="65" t="str">
        <f>"WEEK "&amp;IF(ROUNDUP(DAY(tbl_raw_data[[#This Row],[updated_date]])/7,0)=5,4,ROUNDUP(DAY(tbl_raw_data[[#This Row],[updated_date]])/7,0))</f>
        <v>WEEK 2</v>
      </c>
      <c r="N1889" s="71" t="str">
        <f>UPPER(VLOOKUP(tbl_raw_data[[#This Row],[Analyst]],settings!$A$1:$B$15,2,0))</f>
        <v>HARDIK</v>
      </c>
      <c r="O1889" s="71" t="str">
        <f>TRIM(UPPER(tbl_raw_data[[#This Row],[Outcome]]))</f>
        <v>APPROVE</v>
      </c>
      <c r="P1889" s="71" t="str">
        <f>TRIM(UPPER(tbl_raw_data[[#This Row],[Queue Name]]))</f>
        <v>CONSUMER POST BUREAU</v>
      </c>
      <c r="Q1889" s="71" t="str">
        <f>IF(tbl_raw_data[[#This Row],[time_taken_in_min]]&lt;=settings!$D$2,"SLA_MET","SLA_NOT_MET")</f>
        <v>SLA_MET</v>
      </c>
    </row>
    <row r="1890" spans="1:17" hidden="1" x14ac:dyDescent="0.3">
      <c r="A1890" s="5" t="s">
        <v>2853</v>
      </c>
      <c r="B1890" s="34">
        <v>45146.431898148148</v>
      </c>
      <c r="C1890" s="35">
        <v>45146.437488425923</v>
      </c>
      <c r="D1890" s="2" t="s">
        <v>10</v>
      </c>
      <c r="E1890" s="2" t="s">
        <v>18</v>
      </c>
      <c r="F1890" s="2" t="s">
        <v>206</v>
      </c>
      <c r="G1890" s="2" t="s">
        <v>15</v>
      </c>
      <c r="H1890" s="84" t="str">
        <f t="shared" si="29"/>
        <v>Reason Unknown</v>
      </c>
      <c r="I1890" s="63">
        <f>(tbl_raw_data[[#This Row],[Date Actioned]])-(tbl_raw_data[[#This Row],[Date Tagged]])</f>
        <v>5.5902777748997323E-3</v>
      </c>
      <c r="J1890" s="66">
        <f>HOUR(tbl_raw_data[[#This Row],[time_taken]])*60+MINUTE(tbl_raw_data[[#This Row],[time_taken]])+SECOND(tbl_raw_data[[#This Row],[time_taken]])/60</f>
        <v>8.0500000000000007</v>
      </c>
      <c r="K1890" s="68">
        <f>DATE(YEAR(tbl_raw_data[[#This Row],[Date Actioned]]),MONTH(tbl_raw_data[[#This Row],[Date Actioned]]),DAY(tbl_raw_data[[#This Row],[Date Actioned]]))</f>
        <v>45146</v>
      </c>
      <c r="L1890" s="65" t="str">
        <f>UPPER(TEXT(tbl_raw_data[[#This Row],[updated_date]],"MMMM"))</f>
        <v>AUGUST</v>
      </c>
      <c r="M1890" s="65" t="str">
        <f>"WEEK "&amp;IF(ROUNDUP(DAY(tbl_raw_data[[#This Row],[updated_date]])/7,0)=5,4,ROUNDUP(DAY(tbl_raw_data[[#This Row],[updated_date]])/7,0))</f>
        <v>WEEK 2</v>
      </c>
      <c r="N1890" s="71" t="str">
        <f>UPPER(VLOOKUP(tbl_raw_data[[#This Row],[Analyst]],settings!$A$1:$B$15,2,0))</f>
        <v>HARDIK</v>
      </c>
      <c r="O1890" s="71" t="str">
        <f>TRIM(UPPER(tbl_raw_data[[#This Row],[Outcome]]))</f>
        <v>APPROVE</v>
      </c>
      <c r="P1890" s="71" t="str">
        <f>TRIM(UPPER(tbl_raw_data[[#This Row],[Queue Name]]))</f>
        <v>CONSUMER PRE BUREAU</v>
      </c>
      <c r="Q1890" s="71" t="str">
        <f>IF(tbl_raw_data[[#This Row],[time_taken_in_min]]&lt;=settings!$D$2,"SLA_MET","SLA_NOT_MET")</f>
        <v>SLA_MET</v>
      </c>
    </row>
    <row r="1891" spans="1:17" hidden="1" x14ac:dyDescent="0.3">
      <c r="A1891" s="7" t="s">
        <v>2854</v>
      </c>
      <c r="B1891" s="36">
        <v>45146.443495370368</v>
      </c>
      <c r="C1891" s="39">
        <v>45146.447326388887</v>
      </c>
      <c r="D1891" s="8" t="s">
        <v>15</v>
      </c>
      <c r="E1891" s="6" t="s">
        <v>8</v>
      </c>
      <c r="F1891" s="8" t="s">
        <v>17</v>
      </c>
      <c r="G1891" s="9"/>
      <c r="H1891" s="84" t="str">
        <f t="shared" si="29"/>
        <v>Reason Unknown</v>
      </c>
      <c r="I1891" s="63">
        <f>(tbl_raw_data[[#This Row],[Date Actioned]])-(tbl_raw_data[[#This Row],[Date Tagged]])</f>
        <v>3.8310185191221535E-3</v>
      </c>
      <c r="J1891" s="66">
        <f>HOUR(tbl_raw_data[[#This Row],[time_taken]])*60+MINUTE(tbl_raw_data[[#This Row],[time_taken]])+SECOND(tbl_raw_data[[#This Row],[time_taken]])/60</f>
        <v>5.5166666666666666</v>
      </c>
      <c r="K1891" s="68">
        <f>DATE(YEAR(tbl_raw_data[[#This Row],[Date Actioned]]),MONTH(tbl_raw_data[[#This Row],[Date Actioned]]),DAY(tbl_raw_data[[#This Row],[Date Actioned]]))</f>
        <v>45146</v>
      </c>
      <c r="L1891" s="65" t="str">
        <f>UPPER(TEXT(tbl_raw_data[[#This Row],[updated_date]],"MMMM"))</f>
        <v>AUGUST</v>
      </c>
      <c r="M1891" s="65" t="str">
        <f>"WEEK "&amp;IF(ROUNDUP(DAY(tbl_raw_data[[#This Row],[updated_date]])/7,0)=5,4,ROUNDUP(DAY(tbl_raw_data[[#This Row],[updated_date]])/7,0))</f>
        <v>WEEK 2</v>
      </c>
      <c r="N1891" s="71" t="str">
        <f>UPPER(VLOOKUP(tbl_raw_data[[#This Row],[Analyst]],settings!$A$1:$B$15,2,0))</f>
        <v>MERCEDES</v>
      </c>
      <c r="O1891" s="71" t="str">
        <f>TRIM(UPPER(tbl_raw_data[[#This Row],[Outcome]]))</f>
        <v>APPROVE</v>
      </c>
      <c r="P1891" s="71" t="str">
        <f>TRIM(UPPER(tbl_raw_data[[#This Row],[Queue Name]]))</f>
        <v>CONSUMER POST BUREAU</v>
      </c>
      <c r="Q1891" s="71" t="str">
        <f>IF(tbl_raw_data[[#This Row],[time_taken_in_min]]&lt;=settings!$D$2,"SLA_MET","SLA_NOT_MET")</f>
        <v>SLA_MET</v>
      </c>
    </row>
    <row r="1892" spans="1:17" hidden="1" x14ac:dyDescent="0.3">
      <c r="A1892" s="1" t="s">
        <v>2855</v>
      </c>
      <c r="B1892" s="34">
        <v>45146.451782407406</v>
      </c>
      <c r="C1892" s="35">
        <v>45146.456759259258</v>
      </c>
      <c r="D1892" s="2" t="s">
        <v>10</v>
      </c>
      <c r="E1892" s="2" t="s">
        <v>11</v>
      </c>
      <c r="F1892" s="2" t="s">
        <v>25</v>
      </c>
      <c r="G1892" s="2" t="s">
        <v>15</v>
      </c>
      <c r="H1892" s="84" t="str">
        <f t="shared" si="29"/>
        <v>Reason Unknown</v>
      </c>
      <c r="I1892" s="63">
        <f>(tbl_raw_data[[#This Row],[Date Actioned]])-(tbl_raw_data[[#This Row],[Date Tagged]])</f>
        <v>4.9768518510973081E-3</v>
      </c>
      <c r="J1892" s="66">
        <f>HOUR(tbl_raw_data[[#This Row],[time_taken]])*60+MINUTE(tbl_raw_data[[#This Row],[time_taken]])+SECOND(tbl_raw_data[[#This Row],[time_taken]])/60</f>
        <v>7.166666666666667</v>
      </c>
      <c r="K1892" s="68">
        <f>DATE(YEAR(tbl_raw_data[[#This Row],[Date Actioned]]),MONTH(tbl_raw_data[[#This Row],[Date Actioned]]),DAY(tbl_raw_data[[#This Row],[Date Actioned]]))</f>
        <v>45146</v>
      </c>
      <c r="L1892" s="65" t="str">
        <f>UPPER(TEXT(tbl_raw_data[[#This Row],[updated_date]],"MMMM"))</f>
        <v>AUGUST</v>
      </c>
      <c r="M1892" s="65" t="str">
        <f>"WEEK "&amp;IF(ROUNDUP(DAY(tbl_raw_data[[#This Row],[updated_date]])/7,0)=5,4,ROUNDUP(DAY(tbl_raw_data[[#This Row],[updated_date]])/7,0))</f>
        <v>WEEK 2</v>
      </c>
      <c r="N1892" s="71" t="str">
        <f>UPPER(VLOOKUP(tbl_raw_data[[#This Row],[Analyst]],settings!$A$1:$B$15,2,0))</f>
        <v>ASIF</v>
      </c>
      <c r="O1892" s="71" t="str">
        <f>TRIM(UPPER(tbl_raw_data[[#This Row],[Outcome]]))</f>
        <v>APPROVE</v>
      </c>
      <c r="P1892" s="71" t="str">
        <f>TRIM(UPPER(tbl_raw_data[[#This Row],[Queue Name]]))</f>
        <v>CONSUMER EXISTING</v>
      </c>
      <c r="Q1892" s="71" t="str">
        <f>IF(tbl_raw_data[[#This Row],[time_taken_in_min]]&lt;=settings!$D$2,"SLA_MET","SLA_NOT_MET")</f>
        <v>SLA_MET</v>
      </c>
    </row>
    <row r="1893" spans="1:17" hidden="1" x14ac:dyDescent="0.3">
      <c r="A1893" s="5" t="s">
        <v>2856</v>
      </c>
      <c r="B1893" s="36">
        <v>45146.453217592592</v>
      </c>
      <c r="C1893" s="39">
        <v>45146.45553240741</v>
      </c>
      <c r="D1893" s="8" t="s">
        <v>10</v>
      </c>
      <c r="E1893" s="8" t="s">
        <v>11</v>
      </c>
      <c r="F1893" s="8" t="s">
        <v>207</v>
      </c>
      <c r="G1893" s="8" t="s">
        <v>15</v>
      </c>
      <c r="H1893" s="84" t="str">
        <f t="shared" si="29"/>
        <v>Reason Unknown</v>
      </c>
      <c r="I1893" s="63">
        <f>(tbl_raw_data[[#This Row],[Date Actioned]])-(tbl_raw_data[[#This Row],[Date Tagged]])</f>
        <v>2.3148148175096139E-3</v>
      </c>
      <c r="J1893" s="66">
        <f>HOUR(tbl_raw_data[[#This Row],[time_taken]])*60+MINUTE(tbl_raw_data[[#This Row],[time_taken]])+SECOND(tbl_raw_data[[#This Row],[time_taken]])/60</f>
        <v>3.3333333333333335</v>
      </c>
      <c r="K1893" s="68">
        <f>DATE(YEAR(tbl_raw_data[[#This Row],[Date Actioned]]),MONTH(tbl_raw_data[[#This Row],[Date Actioned]]),DAY(tbl_raw_data[[#This Row],[Date Actioned]]))</f>
        <v>45146</v>
      </c>
      <c r="L1893" s="65" t="str">
        <f>UPPER(TEXT(tbl_raw_data[[#This Row],[updated_date]],"MMMM"))</f>
        <v>AUGUST</v>
      </c>
      <c r="M1893" s="65" t="str">
        <f>"WEEK "&amp;IF(ROUNDUP(DAY(tbl_raw_data[[#This Row],[updated_date]])/7,0)=5,4,ROUNDUP(DAY(tbl_raw_data[[#This Row],[updated_date]])/7,0))</f>
        <v>WEEK 2</v>
      </c>
      <c r="N1893" s="71" t="str">
        <f>UPPER(VLOOKUP(tbl_raw_data[[#This Row],[Analyst]],settings!$A$1:$B$15,2,0))</f>
        <v>RAJ</v>
      </c>
      <c r="O1893" s="71" t="str">
        <f>TRIM(UPPER(tbl_raw_data[[#This Row],[Outcome]]))</f>
        <v>APPROVE</v>
      </c>
      <c r="P1893" s="71" t="str">
        <f>TRIM(UPPER(tbl_raw_data[[#This Row],[Queue Name]]))</f>
        <v>CONSUMER EXISTING</v>
      </c>
      <c r="Q1893" s="71" t="str">
        <f>IF(tbl_raw_data[[#This Row],[time_taken_in_min]]&lt;=settings!$D$2,"SLA_MET","SLA_NOT_MET")</f>
        <v>SLA_MET</v>
      </c>
    </row>
    <row r="1894" spans="1:17" hidden="1" x14ac:dyDescent="0.3">
      <c r="A1894" s="7" t="s">
        <v>2857</v>
      </c>
      <c r="B1894" s="34">
        <v>45146.456805555557</v>
      </c>
      <c r="C1894" s="35">
        <v>45146.461400462962</v>
      </c>
      <c r="D1894" s="2" t="s">
        <v>10</v>
      </c>
      <c r="E1894" s="2" t="s">
        <v>11</v>
      </c>
      <c r="F1894" s="2" t="s">
        <v>114</v>
      </c>
      <c r="G1894" s="2" t="s">
        <v>15</v>
      </c>
      <c r="H1894" s="84" t="str">
        <f t="shared" si="29"/>
        <v>Reason Unknown</v>
      </c>
      <c r="I1894" s="63">
        <f>(tbl_raw_data[[#This Row],[Date Actioned]])-(tbl_raw_data[[#This Row],[Date Tagged]])</f>
        <v>4.5949074046802707E-3</v>
      </c>
      <c r="J1894" s="66">
        <f>HOUR(tbl_raw_data[[#This Row],[time_taken]])*60+MINUTE(tbl_raw_data[[#This Row],[time_taken]])+SECOND(tbl_raw_data[[#This Row],[time_taken]])/60</f>
        <v>6.6166666666666671</v>
      </c>
      <c r="K1894" s="68">
        <f>DATE(YEAR(tbl_raw_data[[#This Row],[Date Actioned]]),MONTH(tbl_raw_data[[#This Row],[Date Actioned]]),DAY(tbl_raw_data[[#This Row],[Date Actioned]]))</f>
        <v>45146</v>
      </c>
      <c r="L1894" s="65" t="str">
        <f>UPPER(TEXT(tbl_raw_data[[#This Row],[updated_date]],"MMMM"))</f>
        <v>AUGUST</v>
      </c>
      <c r="M1894" s="65" t="str">
        <f>"WEEK "&amp;IF(ROUNDUP(DAY(tbl_raw_data[[#This Row],[updated_date]])/7,0)=5,4,ROUNDUP(DAY(tbl_raw_data[[#This Row],[updated_date]])/7,0))</f>
        <v>WEEK 2</v>
      </c>
      <c r="N1894" s="71" t="str">
        <f>UPPER(VLOOKUP(tbl_raw_data[[#This Row],[Analyst]],settings!$A$1:$B$15,2,0))</f>
        <v>FARDIN</v>
      </c>
      <c r="O1894" s="71" t="str">
        <f>TRIM(UPPER(tbl_raw_data[[#This Row],[Outcome]]))</f>
        <v>APPROVE</v>
      </c>
      <c r="P1894" s="71" t="str">
        <f>TRIM(UPPER(tbl_raw_data[[#This Row],[Queue Name]]))</f>
        <v>CONSUMER EXISTING</v>
      </c>
      <c r="Q1894" s="71" t="str">
        <f>IF(tbl_raw_data[[#This Row],[time_taken_in_min]]&lt;=settings!$D$2,"SLA_MET","SLA_NOT_MET")</f>
        <v>SLA_MET</v>
      </c>
    </row>
    <row r="1895" spans="1:17" hidden="1" x14ac:dyDescent="0.3">
      <c r="A1895" s="1" t="s">
        <v>2858</v>
      </c>
      <c r="B1895" s="36">
        <v>45146.459444444445</v>
      </c>
      <c r="C1895" s="39">
        <v>45146.467442129629</v>
      </c>
      <c r="D1895" s="8" t="s">
        <v>10</v>
      </c>
      <c r="E1895" s="8" t="s">
        <v>18</v>
      </c>
      <c r="F1895" s="8" t="s">
        <v>206</v>
      </c>
      <c r="G1895" s="8" t="s">
        <v>23</v>
      </c>
      <c r="H1895" s="84" t="str">
        <f t="shared" si="29"/>
        <v>Reason Unknown</v>
      </c>
      <c r="I1895" s="63">
        <f>(tbl_raw_data[[#This Row],[Date Actioned]])-(tbl_raw_data[[#This Row],[Date Tagged]])</f>
        <v>7.9976851848186925E-3</v>
      </c>
      <c r="J1895" s="66">
        <f>HOUR(tbl_raw_data[[#This Row],[time_taken]])*60+MINUTE(tbl_raw_data[[#This Row],[time_taken]])+SECOND(tbl_raw_data[[#This Row],[time_taken]])/60</f>
        <v>11.516666666666667</v>
      </c>
      <c r="K1895" s="68">
        <f>DATE(YEAR(tbl_raw_data[[#This Row],[Date Actioned]]),MONTH(tbl_raw_data[[#This Row],[Date Actioned]]),DAY(tbl_raw_data[[#This Row],[Date Actioned]]))</f>
        <v>45146</v>
      </c>
      <c r="L1895" s="65" t="str">
        <f>UPPER(TEXT(tbl_raw_data[[#This Row],[updated_date]],"MMMM"))</f>
        <v>AUGUST</v>
      </c>
      <c r="M1895" s="65" t="str">
        <f>"WEEK "&amp;IF(ROUNDUP(DAY(tbl_raw_data[[#This Row],[updated_date]])/7,0)=5,4,ROUNDUP(DAY(tbl_raw_data[[#This Row],[updated_date]])/7,0))</f>
        <v>WEEK 2</v>
      </c>
      <c r="N1895" s="71" t="str">
        <f>UPPER(VLOOKUP(tbl_raw_data[[#This Row],[Analyst]],settings!$A$1:$B$15,2,0))</f>
        <v>HARDIK</v>
      </c>
      <c r="O1895" s="71" t="str">
        <f>TRIM(UPPER(tbl_raw_data[[#This Row],[Outcome]]))</f>
        <v>APPROVE</v>
      </c>
      <c r="P1895" s="71" t="str">
        <f>TRIM(UPPER(tbl_raw_data[[#This Row],[Queue Name]]))</f>
        <v>CONSUMER PRE BUREAU</v>
      </c>
      <c r="Q1895" s="71" t="str">
        <f>IF(tbl_raw_data[[#This Row],[time_taken_in_min]]&lt;=settings!$D$2,"SLA_MET","SLA_NOT_MET")</f>
        <v>SLA_MET</v>
      </c>
    </row>
    <row r="1896" spans="1:17" hidden="1" x14ac:dyDescent="0.3">
      <c r="A1896" s="5" t="s">
        <v>2859</v>
      </c>
      <c r="B1896" s="34">
        <v>45146.462233796294</v>
      </c>
      <c r="C1896" s="35">
        <v>45146.465729166666</v>
      </c>
      <c r="D1896" s="2" t="s">
        <v>10</v>
      </c>
      <c r="E1896" s="2" t="s">
        <v>11</v>
      </c>
      <c r="F1896" s="2" t="s">
        <v>25</v>
      </c>
      <c r="G1896" s="2" t="s">
        <v>15</v>
      </c>
      <c r="H1896" s="84" t="str">
        <f t="shared" si="29"/>
        <v>Reason Unknown</v>
      </c>
      <c r="I1896" s="63">
        <f>(tbl_raw_data[[#This Row],[Date Actioned]])-(tbl_raw_data[[#This Row],[Date Tagged]])</f>
        <v>3.4953703725477681E-3</v>
      </c>
      <c r="J1896" s="66">
        <f>HOUR(tbl_raw_data[[#This Row],[time_taken]])*60+MINUTE(tbl_raw_data[[#This Row],[time_taken]])+SECOND(tbl_raw_data[[#This Row],[time_taken]])/60</f>
        <v>5.0333333333333332</v>
      </c>
      <c r="K1896" s="68">
        <f>DATE(YEAR(tbl_raw_data[[#This Row],[Date Actioned]]),MONTH(tbl_raw_data[[#This Row],[Date Actioned]]),DAY(tbl_raw_data[[#This Row],[Date Actioned]]))</f>
        <v>45146</v>
      </c>
      <c r="L1896" s="65" t="str">
        <f>UPPER(TEXT(tbl_raw_data[[#This Row],[updated_date]],"MMMM"))</f>
        <v>AUGUST</v>
      </c>
      <c r="M1896" s="65" t="str">
        <f>"WEEK "&amp;IF(ROUNDUP(DAY(tbl_raw_data[[#This Row],[updated_date]])/7,0)=5,4,ROUNDUP(DAY(tbl_raw_data[[#This Row],[updated_date]])/7,0))</f>
        <v>WEEK 2</v>
      </c>
      <c r="N1896" s="71" t="str">
        <f>UPPER(VLOOKUP(tbl_raw_data[[#This Row],[Analyst]],settings!$A$1:$B$15,2,0))</f>
        <v>ASIF</v>
      </c>
      <c r="O1896" s="71" t="str">
        <f>TRIM(UPPER(tbl_raw_data[[#This Row],[Outcome]]))</f>
        <v>APPROVE</v>
      </c>
      <c r="P1896" s="71" t="str">
        <f>TRIM(UPPER(tbl_raw_data[[#This Row],[Queue Name]]))</f>
        <v>CONSUMER EXISTING</v>
      </c>
      <c r="Q1896" s="71" t="str">
        <f>IF(tbl_raw_data[[#This Row],[time_taken_in_min]]&lt;=settings!$D$2,"SLA_MET","SLA_NOT_MET")</f>
        <v>SLA_MET</v>
      </c>
    </row>
    <row r="1897" spans="1:17" hidden="1" x14ac:dyDescent="0.3">
      <c r="A1897" s="7" t="s">
        <v>2860</v>
      </c>
      <c r="B1897" s="36">
        <v>45146.468240740738</v>
      </c>
      <c r="C1897" s="39">
        <v>45146.472592592596</v>
      </c>
      <c r="D1897" s="8" t="s">
        <v>10</v>
      </c>
      <c r="E1897" s="8" t="s">
        <v>11</v>
      </c>
      <c r="F1897" s="8" t="s">
        <v>207</v>
      </c>
      <c r="G1897" s="8" t="s">
        <v>15</v>
      </c>
      <c r="H1897" s="84" t="str">
        <f t="shared" si="29"/>
        <v>Reason Unknown</v>
      </c>
      <c r="I1897" s="63">
        <f>(tbl_raw_data[[#This Row],[Date Actioned]])-(tbl_raw_data[[#This Row],[Date Tagged]])</f>
        <v>4.3518518577911891E-3</v>
      </c>
      <c r="J1897" s="66">
        <f>HOUR(tbl_raw_data[[#This Row],[time_taken]])*60+MINUTE(tbl_raw_data[[#This Row],[time_taken]])+SECOND(tbl_raw_data[[#This Row],[time_taken]])/60</f>
        <v>6.2666666666666666</v>
      </c>
      <c r="K1897" s="68">
        <f>DATE(YEAR(tbl_raw_data[[#This Row],[Date Actioned]]),MONTH(tbl_raw_data[[#This Row],[Date Actioned]]),DAY(tbl_raw_data[[#This Row],[Date Actioned]]))</f>
        <v>45146</v>
      </c>
      <c r="L1897" s="65" t="str">
        <f>UPPER(TEXT(tbl_raw_data[[#This Row],[updated_date]],"MMMM"))</f>
        <v>AUGUST</v>
      </c>
      <c r="M1897" s="65" t="str">
        <f>"WEEK "&amp;IF(ROUNDUP(DAY(tbl_raw_data[[#This Row],[updated_date]])/7,0)=5,4,ROUNDUP(DAY(tbl_raw_data[[#This Row],[updated_date]])/7,0))</f>
        <v>WEEK 2</v>
      </c>
      <c r="N1897" s="71" t="str">
        <f>UPPER(VLOOKUP(tbl_raw_data[[#This Row],[Analyst]],settings!$A$1:$B$15,2,0))</f>
        <v>RAJ</v>
      </c>
      <c r="O1897" s="71" t="str">
        <f>TRIM(UPPER(tbl_raw_data[[#This Row],[Outcome]]))</f>
        <v>APPROVE</v>
      </c>
      <c r="P1897" s="71" t="str">
        <f>TRIM(UPPER(tbl_raw_data[[#This Row],[Queue Name]]))</f>
        <v>CONSUMER EXISTING</v>
      </c>
      <c r="Q1897" s="71" t="str">
        <f>IF(tbl_raw_data[[#This Row],[time_taken_in_min]]&lt;=settings!$D$2,"SLA_MET","SLA_NOT_MET")</f>
        <v>SLA_MET</v>
      </c>
    </row>
    <row r="1898" spans="1:17" hidden="1" x14ac:dyDescent="0.3">
      <c r="A1898" s="1" t="s">
        <v>2861</v>
      </c>
      <c r="B1898" s="34">
        <v>45146.472928240742</v>
      </c>
      <c r="C1898" s="35">
        <v>45146.481273148151</v>
      </c>
      <c r="D1898" s="2" t="s">
        <v>15</v>
      </c>
      <c r="E1898" s="3" t="s">
        <v>8</v>
      </c>
      <c r="F1898" s="2" t="s">
        <v>114</v>
      </c>
      <c r="G1898" s="4"/>
      <c r="H1898" s="84" t="str">
        <f t="shared" si="29"/>
        <v>Reason Unknown</v>
      </c>
      <c r="I1898" s="63">
        <f>(tbl_raw_data[[#This Row],[Date Actioned]])-(tbl_raw_data[[#This Row],[Date Tagged]])</f>
        <v>8.3449074081727304E-3</v>
      </c>
      <c r="J1898" s="66">
        <f>HOUR(tbl_raw_data[[#This Row],[time_taken]])*60+MINUTE(tbl_raw_data[[#This Row],[time_taken]])+SECOND(tbl_raw_data[[#This Row],[time_taken]])/60</f>
        <v>12.016666666666667</v>
      </c>
      <c r="K1898" s="68">
        <f>DATE(YEAR(tbl_raw_data[[#This Row],[Date Actioned]]),MONTH(tbl_raw_data[[#This Row],[Date Actioned]]),DAY(tbl_raw_data[[#This Row],[Date Actioned]]))</f>
        <v>45146</v>
      </c>
      <c r="L1898" s="65" t="str">
        <f>UPPER(TEXT(tbl_raw_data[[#This Row],[updated_date]],"MMMM"))</f>
        <v>AUGUST</v>
      </c>
      <c r="M1898" s="65" t="str">
        <f>"WEEK "&amp;IF(ROUNDUP(DAY(tbl_raw_data[[#This Row],[updated_date]])/7,0)=5,4,ROUNDUP(DAY(tbl_raw_data[[#This Row],[updated_date]])/7,0))</f>
        <v>WEEK 2</v>
      </c>
      <c r="N1898" s="71" t="str">
        <f>UPPER(VLOOKUP(tbl_raw_data[[#This Row],[Analyst]],settings!$A$1:$B$15,2,0))</f>
        <v>FARDIN</v>
      </c>
      <c r="O1898" s="71" t="str">
        <f>TRIM(UPPER(tbl_raw_data[[#This Row],[Outcome]]))</f>
        <v>APPROVE</v>
      </c>
      <c r="P1898" s="71" t="str">
        <f>TRIM(UPPER(tbl_raw_data[[#This Row],[Queue Name]]))</f>
        <v>CONSUMER POST BUREAU</v>
      </c>
      <c r="Q1898" s="71" t="str">
        <f>IF(tbl_raw_data[[#This Row],[time_taken_in_min]]&lt;=settings!$D$2,"SLA_MET","SLA_NOT_MET")</f>
        <v>SLA_MET</v>
      </c>
    </row>
    <row r="1899" spans="1:17" hidden="1" x14ac:dyDescent="0.3">
      <c r="A1899" s="5" t="s">
        <v>2862</v>
      </c>
      <c r="B1899" s="36">
        <v>45146.476400462961</v>
      </c>
      <c r="C1899" s="39">
        <v>45146.480219907404</v>
      </c>
      <c r="D1899" s="8" t="s">
        <v>10</v>
      </c>
      <c r="E1899" s="8" t="s">
        <v>11</v>
      </c>
      <c r="F1899" s="8" t="s">
        <v>19</v>
      </c>
      <c r="G1899" s="8" t="s">
        <v>26</v>
      </c>
      <c r="H1899" s="84" t="str">
        <f t="shared" si="29"/>
        <v>Reason Unknown</v>
      </c>
      <c r="I1899" s="63">
        <f>(tbl_raw_data[[#This Row],[Date Actioned]])-(tbl_raw_data[[#This Row],[Date Tagged]])</f>
        <v>3.8194444423425011E-3</v>
      </c>
      <c r="J1899" s="66">
        <f>HOUR(tbl_raw_data[[#This Row],[time_taken]])*60+MINUTE(tbl_raw_data[[#This Row],[time_taken]])+SECOND(tbl_raw_data[[#This Row],[time_taken]])/60</f>
        <v>5.5</v>
      </c>
      <c r="K1899" s="68">
        <f>DATE(YEAR(tbl_raw_data[[#This Row],[Date Actioned]]),MONTH(tbl_raw_data[[#This Row],[Date Actioned]]),DAY(tbl_raw_data[[#This Row],[Date Actioned]]))</f>
        <v>45146</v>
      </c>
      <c r="L1899" s="65" t="str">
        <f>UPPER(TEXT(tbl_raw_data[[#This Row],[updated_date]],"MMMM"))</f>
        <v>AUGUST</v>
      </c>
      <c r="M1899" s="65" t="str">
        <f>"WEEK "&amp;IF(ROUNDUP(DAY(tbl_raw_data[[#This Row],[updated_date]])/7,0)=5,4,ROUNDUP(DAY(tbl_raw_data[[#This Row],[updated_date]])/7,0))</f>
        <v>WEEK 2</v>
      </c>
      <c r="N1899" s="71" t="str">
        <f>UPPER(VLOOKUP(tbl_raw_data[[#This Row],[Analyst]],settings!$A$1:$B$15,2,0))</f>
        <v>NAVED</v>
      </c>
      <c r="O1899" s="71" t="str">
        <f>TRIM(UPPER(tbl_raw_data[[#This Row],[Outcome]]))</f>
        <v>APPROVE</v>
      </c>
      <c r="P1899" s="71" t="str">
        <f>TRIM(UPPER(tbl_raw_data[[#This Row],[Queue Name]]))</f>
        <v>CONSUMER EXISTING</v>
      </c>
      <c r="Q1899" s="71" t="str">
        <f>IF(tbl_raw_data[[#This Row],[time_taken_in_min]]&lt;=settings!$D$2,"SLA_MET","SLA_NOT_MET")</f>
        <v>SLA_MET</v>
      </c>
    </row>
    <row r="1900" spans="1:17" hidden="1" x14ac:dyDescent="0.3">
      <c r="A1900" s="7" t="s">
        <v>2863</v>
      </c>
      <c r="B1900" s="34">
        <v>45146.478055555555</v>
      </c>
      <c r="C1900" s="35">
        <v>45146.482349537036</v>
      </c>
      <c r="D1900" s="2" t="s">
        <v>10</v>
      </c>
      <c r="E1900" s="2" t="s">
        <v>11</v>
      </c>
      <c r="F1900" s="2" t="s">
        <v>21</v>
      </c>
      <c r="G1900" s="2" t="s">
        <v>15</v>
      </c>
      <c r="H1900" s="84" t="str">
        <f t="shared" si="29"/>
        <v>Reason Unknown</v>
      </c>
      <c r="I1900" s="63">
        <f>(tbl_raw_data[[#This Row],[Date Actioned]])-(tbl_raw_data[[#This Row],[Date Tagged]])</f>
        <v>4.2939814811688848E-3</v>
      </c>
      <c r="J1900" s="66">
        <f>HOUR(tbl_raw_data[[#This Row],[time_taken]])*60+MINUTE(tbl_raw_data[[#This Row],[time_taken]])+SECOND(tbl_raw_data[[#This Row],[time_taken]])/60</f>
        <v>6.1833333333333336</v>
      </c>
      <c r="K1900" s="68">
        <f>DATE(YEAR(tbl_raw_data[[#This Row],[Date Actioned]]),MONTH(tbl_raw_data[[#This Row],[Date Actioned]]),DAY(tbl_raw_data[[#This Row],[Date Actioned]]))</f>
        <v>45146</v>
      </c>
      <c r="L1900" s="65" t="str">
        <f>UPPER(TEXT(tbl_raw_data[[#This Row],[updated_date]],"MMMM"))</f>
        <v>AUGUST</v>
      </c>
      <c r="M1900" s="65" t="str">
        <f>"WEEK "&amp;IF(ROUNDUP(DAY(tbl_raw_data[[#This Row],[updated_date]])/7,0)=5,4,ROUNDUP(DAY(tbl_raw_data[[#This Row],[updated_date]])/7,0))</f>
        <v>WEEK 2</v>
      </c>
      <c r="N1900" s="71" t="str">
        <f>UPPER(VLOOKUP(tbl_raw_data[[#This Row],[Analyst]],settings!$A$1:$B$15,2,0))</f>
        <v>SHAHID</v>
      </c>
      <c r="O1900" s="71" t="str">
        <f>TRIM(UPPER(tbl_raw_data[[#This Row],[Outcome]]))</f>
        <v>APPROVE</v>
      </c>
      <c r="P1900" s="71" t="str">
        <f>TRIM(UPPER(tbl_raw_data[[#This Row],[Queue Name]]))</f>
        <v>CONSUMER EXISTING</v>
      </c>
      <c r="Q1900" s="71" t="str">
        <f>IF(tbl_raw_data[[#This Row],[time_taken_in_min]]&lt;=settings!$D$2,"SLA_MET","SLA_NOT_MET")</f>
        <v>SLA_MET</v>
      </c>
    </row>
    <row r="1901" spans="1:17" hidden="1" x14ac:dyDescent="0.3">
      <c r="A1901" s="1" t="s">
        <v>2864</v>
      </c>
      <c r="B1901" s="36">
        <v>45146.487858796296</v>
      </c>
      <c r="C1901" s="39">
        <v>45146.493414351855</v>
      </c>
      <c r="D1901" s="8" t="s">
        <v>10</v>
      </c>
      <c r="E1901" s="8" t="s">
        <v>11</v>
      </c>
      <c r="F1901" s="8" t="s">
        <v>207</v>
      </c>
      <c r="G1901" s="8" t="s">
        <v>15</v>
      </c>
      <c r="H1901" s="84" t="str">
        <f t="shared" si="29"/>
        <v>Reason Unknown</v>
      </c>
      <c r="I1901" s="63">
        <f>(tbl_raw_data[[#This Row],[Date Actioned]])-(tbl_raw_data[[#This Row],[Date Tagged]])</f>
        <v>5.5555555591126904E-3</v>
      </c>
      <c r="J1901" s="66">
        <f>HOUR(tbl_raw_data[[#This Row],[time_taken]])*60+MINUTE(tbl_raw_data[[#This Row],[time_taken]])+SECOND(tbl_raw_data[[#This Row],[time_taken]])/60</f>
        <v>8</v>
      </c>
      <c r="K1901" s="68">
        <f>DATE(YEAR(tbl_raw_data[[#This Row],[Date Actioned]]),MONTH(tbl_raw_data[[#This Row],[Date Actioned]]),DAY(tbl_raw_data[[#This Row],[Date Actioned]]))</f>
        <v>45146</v>
      </c>
      <c r="L1901" s="65" t="str">
        <f>UPPER(TEXT(tbl_raw_data[[#This Row],[updated_date]],"MMMM"))</f>
        <v>AUGUST</v>
      </c>
      <c r="M1901" s="65" t="str">
        <f>"WEEK "&amp;IF(ROUNDUP(DAY(tbl_raw_data[[#This Row],[updated_date]])/7,0)=5,4,ROUNDUP(DAY(tbl_raw_data[[#This Row],[updated_date]])/7,0))</f>
        <v>WEEK 2</v>
      </c>
      <c r="N1901" s="71" t="str">
        <f>UPPER(VLOOKUP(tbl_raw_data[[#This Row],[Analyst]],settings!$A$1:$B$15,2,0))</f>
        <v>RAJ</v>
      </c>
      <c r="O1901" s="71" t="str">
        <f>TRIM(UPPER(tbl_raw_data[[#This Row],[Outcome]]))</f>
        <v>APPROVE</v>
      </c>
      <c r="P1901" s="71" t="str">
        <f>TRIM(UPPER(tbl_raw_data[[#This Row],[Queue Name]]))</f>
        <v>CONSUMER EXISTING</v>
      </c>
      <c r="Q1901" s="71" t="str">
        <f>IF(tbl_raw_data[[#This Row],[time_taken_in_min]]&lt;=settings!$D$2,"SLA_MET","SLA_NOT_MET")</f>
        <v>SLA_MET</v>
      </c>
    </row>
    <row r="1902" spans="1:17" hidden="1" x14ac:dyDescent="0.3">
      <c r="A1902" s="5" t="s">
        <v>2865</v>
      </c>
      <c r="B1902" s="34">
        <v>45146.489016203705</v>
      </c>
      <c r="C1902" s="35">
        <v>45146.49664351852</v>
      </c>
      <c r="D1902" s="2" t="s">
        <v>15</v>
      </c>
      <c r="E1902" s="3" t="s">
        <v>8</v>
      </c>
      <c r="F1902" s="2" t="s">
        <v>12</v>
      </c>
      <c r="G1902" s="4"/>
      <c r="H1902" s="84" t="str">
        <f t="shared" si="29"/>
        <v>Reason Unknown</v>
      </c>
      <c r="I1902" s="63">
        <f>(tbl_raw_data[[#This Row],[Date Actioned]])-(tbl_raw_data[[#This Row],[Date Tagged]])</f>
        <v>7.6273148151813075E-3</v>
      </c>
      <c r="J1902" s="66">
        <f>HOUR(tbl_raw_data[[#This Row],[time_taken]])*60+MINUTE(tbl_raw_data[[#This Row],[time_taken]])+SECOND(tbl_raw_data[[#This Row],[time_taken]])/60</f>
        <v>10.983333333333333</v>
      </c>
      <c r="K1902" s="68">
        <f>DATE(YEAR(tbl_raw_data[[#This Row],[Date Actioned]]),MONTH(tbl_raw_data[[#This Row],[Date Actioned]]),DAY(tbl_raw_data[[#This Row],[Date Actioned]]))</f>
        <v>45146</v>
      </c>
      <c r="L1902" s="65" t="str">
        <f>UPPER(TEXT(tbl_raw_data[[#This Row],[updated_date]],"MMMM"))</f>
        <v>AUGUST</v>
      </c>
      <c r="M1902" s="65" t="str">
        <f>"WEEK "&amp;IF(ROUNDUP(DAY(tbl_raw_data[[#This Row],[updated_date]])/7,0)=5,4,ROUNDUP(DAY(tbl_raw_data[[#This Row],[updated_date]])/7,0))</f>
        <v>WEEK 2</v>
      </c>
      <c r="N1902" s="71" t="str">
        <f>UPPER(VLOOKUP(tbl_raw_data[[#This Row],[Analyst]],settings!$A$1:$B$15,2,0))</f>
        <v>NITESH</v>
      </c>
      <c r="O1902" s="71" t="str">
        <f>TRIM(UPPER(tbl_raw_data[[#This Row],[Outcome]]))</f>
        <v>APPROVE</v>
      </c>
      <c r="P1902" s="71" t="str">
        <f>TRIM(UPPER(tbl_raw_data[[#This Row],[Queue Name]]))</f>
        <v>CONSUMER POST BUREAU</v>
      </c>
      <c r="Q1902" s="71" t="str">
        <f>IF(tbl_raw_data[[#This Row],[time_taken_in_min]]&lt;=settings!$D$2,"SLA_MET","SLA_NOT_MET")</f>
        <v>SLA_MET</v>
      </c>
    </row>
    <row r="1903" spans="1:17" hidden="1" x14ac:dyDescent="0.3">
      <c r="A1903" s="7" t="s">
        <v>2866</v>
      </c>
      <c r="B1903" s="36">
        <v>45146.490717592591</v>
      </c>
      <c r="C1903" s="39">
        <v>45146.493946759256</v>
      </c>
      <c r="D1903" s="8" t="s">
        <v>10</v>
      </c>
      <c r="E1903" s="8" t="s">
        <v>11</v>
      </c>
      <c r="F1903" s="8" t="s">
        <v>25</v>
      </c>
      <c r="G1903" s="8" t="s">
        <v>23</v>
      </c>
      <c r="H1903" s="84" t="str">
        <f t="shared" si="29"/>
        <v>Reason Unknown</v>
      </c>
      <c r="I1903" s="63">
        <f>(tbl_raw_data[[#This Row],[Date Actioned]])-(tbl_raw_data[[#This Row],[Date Tagged]])</f>
        <v>3.2291666648234241E-3</v>
      </c>
      <c r="J1903" s="66">
        <f>HOUR(tbl_raw_data[[#This Row],[time_taken]])*60+MINUTE(tbl_raw_data[[#This Row],[time_taken]])+SECOND(tbl_raw_data[[#This Row],[time_taken]])/60</f>
        <v>4.6500000000000004</v>
      </c>
      <c r="K1903" s="68">
        <f>DATE(YEAR(tbl_raw_data[[#This Row],[Date Actioned]]),MONTH(tbl_raw_data[[#This Row],[Date Actioned]]),DAY(tbl_raw_data[[#This Row],[Date Actioned]]))</f>
        <v>45146</v>
      </c>
      <c r="L1903" s="65" t="str">
        <f>UPPER(TEXT(tbl_raw_data[[#This Row],[updated_date]],"MMMM"))</f>
        <v>AUGUST</v>
      </c>
      <c r="M1903" s="65" t="str">
        <f>"WEEK "&amp;IF(ROUNDUP(DAY(tbl_raw_data[[#This Row],[updated_date]])/7,0)=5,4,ROUNDUP(DAY(tbl_raw_data[[#This Row],[updated_date]])/7,0))</f>
        <v>WEEK 2</v>
      </c>
      <c r="N1903" s="71" t="str">
        <f>UPPER(VLOOKUP(tbl_raw_data[[#This Row],[Analyst]],settings!$A$1:$B$15,2,0))</f>
        <v>ASIF</v>
      </c>
      <c r="O1903" s="71" t="str">
        <f>TRIM(UPPER(tbl_raw_data[[#This Row],[Outcome]]))</f>
        <v>APPROVE</v>
      </c>
      <c r="P1903" s="71" t="str">
        <f>TRIM(UPPER(tbl_raw_data[[#This Row],[Queue Name]]))</f>
        <v>CONSUMER EXISTING</v>
      </c>
      <c r="Q1903" s="71" t="str">
        <f>IF(tbl_raw_data[[#This Row],[time_taken_in_min]]&lt;=settings!$D$2,"SLA_MET","SLA_NOT_MET")</f>
        <v>SLA_MET</v>
      </c>
    </row>
    <row r="1904" spans="1:17" hidden="1" x14ac:dyDescent="0.3">
      <c r="A1904" s="1" t="s">
        <v>2867</v>
      </c>
      <c r="B1904" s="34">
        <v>45146.495856481481</v>
      </c>
      <c r="C1904" s="35">
        <v>45146.500277777777</v>
      </c>
      <c r="D1904" s="2" t="s">
        <v>10</v>
      </c>
      <c r="E1904" s="2" t="s">
        <v>11</v>
      </c>
      <c r="F1904" s="2" t="s">
        <v>207</v>
      </c>
      <c r="G1904" s="2" t="s">
        <v>26</v>
      </c>
      <c r="H1904" s="84" t="str">
        <f t="shared" si="29"/>
        <v>Reason Unknown</v>
      </c>
      <c r="I1904" s="63">
        <f>(tbl_raw_data[[#This Row],[Date Actioned]])-(tbl_raw_data[[#This Row],[Date Tagged]])</f>
        <v>4.4212962966412306E-3</v>
      </c>
      <c r="J1904" s="66">
        <f>HOUR(tbl_raw_data[[#This Row],[time_taken]])*60+MINUTE(tbl_raw_data[[#This Row],[time_taken]])+SECOND(tbl_raw_data[[#This Row],[time_taken]])/60</f>
        <v>6.3666666666666663</v>
      </c>
      <c r="K1904" s="68">
        <f>DATE(YEAR(tbl_raw_data[[#This Row],[Date Actioned]]),MONTH(tbl_raw_data[[#This Row],[Date Actioned]]),DAY(tbl_raw_data[[#This Row],[Date Actioned]]))</f>
        <v>45146</v>
      </c>
      <c r="L1904" s="65" t="str">
        <f>UPPER(TEXT(tbl_raw_data[[#This Row],[updated_date]],"MMMM"))</f>
        <v>AUGUST</v>
      </c>
      <c r="M1904" s="65" t="str">
        <f>"WEEK "&amp;IF(ROUNDUP(DAY(tbl_raw_data[[#This Row],[updated_date]])/7,0)=5,4,ROUNDUP(DAY(tbl_raw_data[[#This Row],[updated_date]])/7,0))</f>
        <v>WEEK 2</v>
      </c>
      <c r="N1904" s="71" t="str">
        <f>UPPER(VLOOKUP(tbl_raw_data[[#This Row],[Analyst]],settings!$A$1:$B$15,2,0))</f>
        <v>RAJ</v>
      </c>
      <c r="O1904" s="71" t="str">
        <f>TRIM(UPPER(tbl_raw_data[[#This Row],[Outcome]]))</f>
        <v>APPROVE</v>
      </c>
      <c r="P1904" s="71" t="str">
        <f>TRIM(UPPER(tbl_raw_data[[#This Row],[Queue Name]]))</f>
        <v>CONSUMER EXISTING</v>
      </c>
      <c r="Q1904" s="71" t="str">
        <f>IF(tbl_raw_data[[#This Row],[time_taken_in_min]]&lt;=settings!$D$2,"SLA_MET","SLA_NOT_MET")</f>
        <v>SLA_MET</v>
      </c>
    </row>
    <row r="1905" spans="1:17" hidden="1" x14ac:dyDescent="0.3">
      <c r="A1905" s="5" t="s">
        <v>2868</v>
      </c>
      <c r="B1905" s="36">
        <v>45146.496712962966</v>
      </c>
      <c r="C1905" s="39">
        <v>45146.500324074077</v>
      </c>
      <c r="D1905" s="8" t="s">
        <v>10</v>
      </c>
      <c r="E1905" s="8" t="s">
        <v>11</v>
      </c>
      <c r="F1905" s="8" t="s">
        <v>21</v>
      </c>
      <c r="G1905" s="8" t="s">
        <v>15</v>
      </c>
      <c r="H1905" s="84" t="str">
        <f t="shared" si="29"/>
        <v>Reason Unknown</v>
      </c>
      <c r="I1905" s="63">
        <f>(tbl_raw_data[[#This Row],[Date Actioned]])-(tbl_raw_data[[#This Row],[Date Tagged]])</f>
        <v>3.6111111112404615E-3</v>
      </c>
      <c r="J1905" s="66">
        <f>HOUR(tbl_raw_data[[#This Row],[time_taken]])*60+MINUTE(tbl_raw_data[[#This Row],[time_taken]])+SECOND(tbl_raw_data[[#This Row],[time_taken]])/60</f>
        <v>5.2</v>
      </c>
      <c r="K1905" s="68">
        <f>DATE(YEAR(tbl_raw_data[[#This Row],[Date Actioned]]),MONTH(tbl_raw_data[[#This Row],[Date Actioned]]),DAY(tbl_raw_data[[#This Row],[Date Actioned]]))</f>
        <v>45146</v>
      </c>
      <c r="L1905" s="65" t="str">
        <f>UPPER(TEXT(tbl_raw_data[[#This Row],[updated_date]],"MMMM"))</f>
        <v>AUGUST</v>
      </c>
      <c r="M1905" s="65" t="str">
        <f>"WEEK "&amp;IF(ROUNDUP(DAY(tbl_raw_data[[#This Row],[updated_date]])/7,0)=5,4,ROUNDUP(DAY(tbl_raw_data[[#This Row],[updated_date]])/7,0))</f>
        <v>WEEK 2</v>
      </c>
      <c r="N1905" s="71" t="str">
        <f>UPPER(VLOOKUP(tbl_raw_data[[#This Row],[Analyst]],settings!$A$1:$B$15,2,0))</f>
        <v>SHAHID</v>
      </c>
      <c r="O1905" s="71" t="str">
        <f>TRIM(UPPER(tbl_raw_data[[#This Row],[Outcome]]))</f>
        <v>APPROVE</v>
      </c>
      <c r="P1905" s="71" t="str">
        <f>TRIM(UPPER(tbl_raw_data[[#This Row],[Queue Name]]))</f>
        <v>CONSUMER EXISTING</v>
      </c>
      <c r="Q1905" s="71" t="str">
        <f>IF(tbl_raw_data[[#This Row],[time_taken_in_min]]&lt;=settings!$D$2,"SLA_MET","SLA_NOT_MET")</f>
        <v>SLA_MET</v>
      </c>
    </row>
    <row r="1906" spans="1:17" hidden="1" x14ac:dyDescent="0.3">
      <c r="A1906" s="7" t="s">
        <v>2869</v>
      </c>
      <c r="B1906" s="34">
        <v>45146.49728009259</v>
      </c>
      <c r="C1906" s="35">
        <v>45146.503344907411</v>
      </c>
      <c r="D1906" s="2" t="s">
        <v>10</v>
      </c>
      <c r="E1906" s="2" t="s">
        <v>18</v>
      </c>
      <c r="F1906" s="2" t="s">
        <v>25</v>
      </c>
      <c r="G1906" s="2" t="s">
        <v>23</v>
      </c>
      <c r="H1906" s="84" t="str">
        <f t="shared" si="29"/>
        <v>Reason Unknown</v>
      </c>
      <c r="I1906" s="63">
        <f>(tbl_raw_data[[#This Row],[Date Actioned]])-(tbl_raw_data[[#This Row],[Date Tagged]])</f>
        <v>6.0648148210020736E-3</v>
      </c>
      <c r="J1906" s="66">
        <f>HOUR(tbl_raw_data[[#This Row],[time_taken]])*60+MINUTE(tbl_raw_data[[#This Row],[time_taken]])+SECOND(tbl_raw_data[[#This Row],[time_taken]])/60</f>
        <v>8.7333333333333325</v>
      </c>
      <c r="K1906" s="68">
        <f>DATE(YEAR(tbl_raw_data[[#This Row],[Date Actioned]]),MONTH(tbl_raw_data[[#This Row],[Date Actioned]]),DAY(tbl_raw_data[[#This Row],[Date Actioned]]))</f>
        <v>45146</v>
      </c>
      <c r="L1906" s="65" t="str">
        <f>UPPER(TEXT(tbl_raw_data[[#This Row],[updated_date]],"MMMM"))</f>
        <v>AUGUST</v>
      </c>
      <c r="M1906" s="65" t="str">
        <f>"WEEK "&amp;IF(ROUNDUP(DAY(tbl_raw_data[[#This Row],[updated_date]])/7,0)=5,4,ROUNDUP(DAY(tbl_raw_data[[#This Row],[updated_date]])/7,0))</f>
        <v>WEEK 2</v>
      </c>
      <c r="N1906" s="71" t="str">
        <f>UPPER(VLOOKUP(tbl_raw_data[[#This Row],[Analyst]],settings!$A$1:$B$15,2,0))</f>
        <v>ASIF</v>
      </c>
      <c r="O1906" s="71" t="str">
        <f>TRIM(UPPER(tbl_raw_data[[#This Row],[Outcome]]))</f>
        <v>APPROVE</v>
      </c>
      <c r="P1906" s="71" t="str">
        <f>TRIM(UPPER(tbl_raw_data[[#This Row],[Queue Name]]))</f>
        <v>CONSUMER PRE BUREAU</v>
      </c>
      <c r="Q1906" s="71" t="str">
        <f>IF(tbl_raw_data[[#This Row],[time_taken_in_min]]&lt;=settings!$D$2,"SLA_MET","SLA_NOT_MET")</f>
        <v>SLA_MET</v>
      </c>
    </row>
    <row r="1907" spans="1:17" hidden="1" x14ac:dyDescent="0.3">
      <c r="A1907" s="1" t="s">
        <v>2870</v>
      </c>
      <c r="B1907" s="36">
        <v>45146.4997337963</v>
      </c>
      <c r="C1907" s="39">
        <v>45146.509560185186</v>
      </c>
      <c r="D1907" s="8" t="s">
        <v>15</v>
      </c>
      <c r="E1907" s="6" t="s">
        <v>11</v>
      </c>
      <c r="F1907" s="8" t="s">
        <v>12</v>
      </c>
      <c r="G1907" s="9"/>
      <c r="H1907" s="84" t="str">
        <f t="shared" si="29"/>
        <v>Reason Unknown</v>
      </c>
      <c r="I1907" s="63">
        <f>(tbl_raw_data[[#This Row],[Date Actioned]])-(tbl_raw_data[[#This Row],[Date Tagged]])</f>
        <v>9.8263888867222704E-3</v>
      </c>
      <c r="J1907" s="66">
        <f>HOUR(tbl_raw_data[[#This Row],[time_taken]])*60+MINUTE(tbl_raw_data[[#This Row],[time_taken]])+SECOND(tbl_raw_data[[#This Row],[time_taken]])/60</f>
        <v>14.15</v>
      </c>
      <c r="K1907" s="68">
        <f>DATE(YEAR(tbl_raw_data[[#This Row],[Date Actioned]]),MONTH(tbl_raw_data[[#This Row],[Date Actioned]]),DAY(tbl_raw_data[[#This Row],[Date Actioned]]))</f>
        <v>45146</v>
      </c>
      <c r="L1907" s="65" t="str">
        <f>UPPER(TEXT(tbl_raw_data[[#This Row],[updated_date]],"MMMM"))</f>
        <v>AUGUST</v>
      </c>
      <c r="M1907" s="65" t="str">
        <f>"WEEK "&amp;IF(ROUNDUP(DAY(tbl_raw_data[[#This Row],[updated_date]])/7,0)=5,4,ROUNDUP(DAY(tbl_raw_data[[#This Row],[updated_date]])/7,0))</f>
        <v>WEEK 2</v>
      </c>
      <c r="N1907" s="71" t="str">
        <f>UPPER(VLOOKUP(tbl_raw_data[[#This Row],[Analyst]],settings!$A$1:$B$15,2,0))</f>
        <v>NITESH</v>
      </c>
      <c r="O1907" s="71" t="str">
        <f>TRIM(UPPER(tbl_raw_data[[#This Row],[Outcome]]))</f>
        <v>APPROVE</v>
      </c>
      <c r="P1907" s="71" t="str">
        <f>TRIM(UPPER(tbl_raw_data[[#This Row],[Queue Name]]))</f>
        <v>CONSUMER EXISTING</v>
      </c>
      <c r="Q1907" s="71" t="str">
        <f>IF(tbl_raw_data[[#This Row],[time_taken_in_min]]&lt;=settings!$D$2,"SLA_MET","SLA_NOT_MET")</f>
        <v>SLA_MET</v>
      </c>
    </row>
    <row r="1908" spans="1:17" hidden="1" x14ac:dyDescent="0.3">
      <c r="A1908" s="5" t="s">
        <v>2871</v>
      </c>
      <c r="B1908" s="34">
        <v>45146.504212962966</v>
      </c>
      <c r="C1908" s="35">
        <v>45146.507847222223</v>
      </c>
      <c r="D1908" s="2" t="s">
        <v>10</v>
      </c>
      <c r="E1908" s="2" t="s">
        <v>18</v>
      </c>
      <c r="F1908" s="2" t="s">
        <v>25</v>
      </c>
      <c r="G1908" s="2" t="s">
        <v>30</v>
      </c>
      <c r="H1908" s="84" t="str">
        <f t="shared" si="29"/>
        <v>Reason Unknown</v>
      </c>
      <c r="I1908" s="63">
        <f>(tbl_raw_data[[#This Row],[Date Actioned]])-(tbl_raw_data[[#This Row],[Date Tagged]])</f>
        <v>3.6342592575238086E-3</v>
      </c>
      <c r="J1908" s="66">
        <f>HOUR(tbl_raw_data[[#This Row],[time_taken]])*60+MINUTE(tbl_raw_data[[#This Row],[time_taken]])+SECOND(tbl_raw_data[[#This Row],[time_taken]])/60</f>
        <v>5.2333333333333334</v>
      </c>
      <c r="K1908" s="68">
        <f>DATE(YEAR(tbl_raw_data[[#This Row],[Date Actioned]]),MONTH(tbl_raw_data[[#This Row],[Date Actioned]]),DAY(tbl_raw_data[[#This Row],[Date Actioned]]))</f>
        <v>45146</v>
      </c>
      <c r="L1908" s="65" t="str">
        <f>UPPER(TEXT(tbl_raw_data[[#This Row],[updated_date]],"MMMM"))</f>
        <v>AUGUST</v>
      </c>
      <c r="M1908" s="65" t="str">
        <f>"WEEK "&amp;IF(ROUNDUP(DAY(tbl_raw_data[[#This Row],[updated_date]])/7,0)=5,4,ROUNDUP(DAY(tbl_raw_data[[#This Row],[updated_date]])/7,0))</f>
        <v>WEEK 2</v>
      </c>
      <c r="N1908" s="71" t="str">
        <f>UPPER(VLOOKUP(tbl_raw_data[[#This Row],[Analyst]],settings!$A$1:$B$15,2,0))</f>
        <v>ASIF</v>
      </c>
      <c r="O1908" s="71" t="str">
        <f>TRIM(UPPER(tbl_raw_data[[#This Row],[Outcome]]))</f>
        <v>APPROVE</v>
      </c>
      <c r="P1908" s="71" t="str">
        <f>TRIM(UPPER(tbl_raw_data[[#This Row],[Queue Name]]))</f>
        <v>CONSUMER PRE BUREAU</v>
      </c>
      <c r="Q1908" s="71" t="str">
        <f>IF(tbl_raw_data[[#This Row],[time_taken_in_min]]&lt;=settings!$D$2,"SLA_MET","SLA_NOT_MET")</f>
        <v>SLA_MET</v>
      </c>
    </row>
    <row r="1909" spans="1:17" hidden="1" x14ac:dyDescent="0.3">
      <c r="A1909" s="7" t="s">
        <v>2872</v>
      </c>
      <c r="B1909" s="36">
        <v>45146.505891203706</v>
      </c>
      <c r="C1909" s="39">
        <v>45146.508611111109</v>
      </c>
      <c r="D1909" s="8" t="s">
        <v>10</v>
      </c>
      <c r="E1909" s="8" t="s">
        <v>11</v>
      </c>
      <c r="F1909" s="8" t="s">
        <v>206</v>
      </c>
      <c r="G1909" s="8" t="s">
        <v>15</v>
      </c>
      <c r="H1909" s="84" t="str">
        <f t="shared" si="29"/>
        <v>Reason Unknown</v>
      </c>
      <c r="I1909" s="63">
        <f>(tbl_raw_data[[#This Row],[Date Actioned]])-(tbl_raw_data[[#This Row],[Date Tagged]])</f>
        <v>2.7199074029340409E-3</v>
      </c>
      <c r="J1909" s="66">
        <f>HOUR(tbl_raw_data[[#This Row],[time_taken]])*60+MINUTE(tbl_raw_data[[#This Row],[time_taken]])+SECOND(tbl_raw_data[[#This Row],[time_taken]])/60</f>
        <v>3.9166666666666665</v>
      </c>
      <c r="K1909" s="68">
        <f>DATE(YEAR(tbl_raw_data[[#This Row],[Date Actioned]]),MONTH(tbl_raw_data[[#This Row],[Date Actioned]]),DAY(tbl_raw_data[[#This Row],[Date Actioned]]))</f>
        <v>45146</v>
      </c>
      <c r="L1909" s="65" t="str">
        <f>UPPER(TEXT(tbl_raw_data[[#This Row],[updated_date]],"MMMM"))</f>
        <v>AUGUST</v>
      </c>
      <c r="M1909" s="65" t="str">
        <f>"WEEK "&amp;IF(ROUNDUP(DAY(tbl_raw_data[[#This Row],[updated_date]])/7,0)=5,4,ROUNDUP(DAY(tbl_raw_data[[#This Row],[updated_date]])/7,0))</f>
        <v>WEEK 2</v>
      </c>
      <c r="N1909" s="71" t="str">
        <f>UPPER(VLOOKUP(tbl_raw_data[[#This Row],[Analyst]],settings!$A$1:$B$15,2,0))</f>
        <v>HARDIK</v>
      </c>
      <c r="O1909" s="71" t="str">
        <f>TRIM(UPPER(tbl_raw_data[[#This Row],[Outcome]]))</f>
        <v>APPROVE</v>
      </c>
      <c r="P1909" s="71" t="str">
        <f>TRIM(UPPER(tbl_raw_data[[#This Row],[Queue Name]]))</f>
        <v>CONSUMER EXISTING</v>
      </c>
      <c r="Q1909" s="71" t="str">
        <f>IF(tbl_raw_data[[#This Row],[time_taken_in_min]]&lt;=settings!$D$2,"SLA_MET","SLA_NOT_MET")</f>
        <v>SLA_MET</v>
      </c>
    </row>
    <row r="1910" spans="1:17" hidden="1" x14ac:dyDescent="0.3">
      <c r="A1910" s="1" t="s">
        <v>2873</v>
      </c>
      <c r="B1910" s="34">
        <v>45146.509756944448</v>
      </c>
      <c r="C1910" s="35">
        <v>45146.521620370368</v>
      </c>
      <c r="D1910" s="2" t="s">
        <v>15</v>
      </c>
      <c r="E1910" s="3" t="s">
        <v>8</v>
      </c>
      <c r="F1910" s="2" t="s">
        <v>25</v>
      </c>
      <c r="G1910" s="4"/>
      <c r="H1910" s="84" t="str">
        <f t="shared" si="29"/>
        <v>Reason Unknown</v>
      </c>
      <c r="I1910" s="63">
        <f>(tbl_raw_data[[#This Row],[Date Actioned]])-(tbl_raw_data[[#This Row],[Date Tagged]])</f>
        <v>1.1863425919727888E-2</v>
      </c>
      <c r="J1910" s="66">
        <f>HOUR(tbl_raw_data[[#This Row],[time_taken]])*60+MINUTE(tbl_raw_data[[#This Row],[time_taken]])+SECOND(tbl_raw_data[[#This Row],[time_taken]])/60</f>
        <v>17.083333333333332</v>
      </c>
      <c r="K1910" s="68">
        <f>DATE(YEAR(tbl_raw_data[[#This Row],[Date Actioned]]),MONTH(tbl_raw_data[[#This Row],[Date Actioned]]),DAY(tbl_raw_data[[#This Row],[Date Actioned]]))</f>
        <v>45146</v>
      </c>
      <c r="L1910" s="65" t="str">
        <f>UPPER(TEXT(tbl_raw_data[[#This Row],[updated_date]],"MMMM"))</f>
        <v>AUGUST</v>
      </c>
      <c r="M1910" s="65" t="str">
        <f>"WEEK "&amp;IF(ROUNDUP(DAY(tbl_raw_data[[#This Row],[updated_date]])/7,0)=5,4,ROUNDUP(DAY(tbl_raw_data[[#This Row],[updated_date]])/7,0))</f>
        <v>WEEK 2</v>
      </c>
      <c r="N1910" s="71" t="str">
        <f>UPPER(VLOOKUP(tbl_raw_data[[#This Row],[Analyst]],settings!$A$1:$B$15,2,0))</f>
        <v>ASIF</v>
      </c>
      <c r="O1910" s="71" t="str">
        <f>TRIM(UPPER(tbl_raw_data[[#This Row],[Outcome]]))</f>
        <v>APPROVE</v>
      </c>
      <c r="P1910" s="71" t="str">
        <f>TRIM(UPPER(tbl_raw_data[[#This Row],[Queue Name]]))</f>
        <v>CONSUMER POST BUREAU</v>
      </c>
      <c r="Q1910" s="71" t="str">
        <f>IF(tbl_raw_data[[#This Row],[time_taken_in_min]]&lt;=settings!$D$2,"SLA_MET","SLA_NOT_MET")</f>
        <v>SLA_MET</v>
      </c>
    </row>
    <row r="1911" spans="1:17" hidden="1" x14ac:dyDescent="0.3">
      <c r="A1911" s="5" t="s">
        <v>2874</v>
      </c>
      <c r="B1911" s="36">
        <v>45146.513564814813</v>
      </c>
      <c r="C1911" s="39">
        <v>45146.51662037037</v>
      </c>
      <c r="D1911" s="8" t="s">
        <v>10</v>
      </c>
      <c r="E1911" s="8" t="s">
        <v>11</v>
      </c>
      <c r="F1911" s="8" t="s">
        <v>206</v>
      </c>
      <c r="G1911" s="8" t="s">
        <v>15</v>
      </c>
      <c r="H1911" s="84" t="str">
        <f t="shared" si="29"/>
        <v>Reason Unknown</v>
      </c>
      <c r="I1911" s="63">
        <f>(tbl_raw_data[[#This Row],[Date Actioned]])-(tbl_raw_data[[#This Row],[Date Tagged]])</f>
        <v>3.055555556784384E-3</v>
      </c>
      <c r="J1911" s="66">
        <f>HOUR(tbl_raw_data[[#This Row],[time_taken]])*60+MINUTE(tbl_raw_data[[#This Row],[time_taken]])+SECOND(tbl_raw_data[[#This Row],[time_taken]])/60</f>
        <v>4.4000000000000004</v>
      </c>
      <c r="K1911" s="68">
        <f>DATE(YEAR(tbl_raw_data[[#This Row],[Date Actioned]]),MONTH(tbl_raw_data[[#This Row],[Date Actioned]]),DAY(tbl_raw_data[[#This Row],[Date Actioned]]))</f>
        <v>45146</v>
      </c>
      <c r="L1911" s="65" t="str">
        <f>UPPER(TEXT(tbl_raw_data[[#This Row],[updated_date]],"MMMM"))</f>
        <v>AUGUST</v>
      </c>
      <c r="M1911" s="65" t="str">
        <f>"WEEK "&amp;IF(ROUNDUP(DAY(tbl_raw_data[[#This Row],[updated_date]])/7,0)=5,4,ROUNDUP(DAY(tbl_raw_data[[#This Row],[updated_date]])/7,0))</f>
        <v>WEEK 2</v>
      </c>
      <c r="N1911" s="71" t="str">
        <f>UPPER(VLOOKUP(tbl_raw_data[[#This Row],[Analyst]],settings!$A$1:$B$15,2,0))</f>
        <v>HARDIK</v>
      </c>
      <c r="O1911" s="71" t="str">
        <f>TRIM(UPPER(tbl_raw_data[[#This Row],[Outcome]]))</f>
        <v>APPROVE</v>
      </c>
      <c r="P1911" s="71" t="str">
        <f>TRIM(UPPER(tbl_raw_data[[#This Row],[Queue Name]]))</f>
        <v>CONSUMER EXISTING</v>
      </c>
      <c r="Q1911" s="71" t="str">
        <f>IF(tbl_raw_data[[#This Row],[time_taken_in_min]]&lt;=settings!$D$2,"SLA_MET","SLA_NOT_MET")</f>
        <v>SLA_MET</v>
      </c>
    </row>
    <row r="1912" spans="1:17" hidden="1" x14ac:dyDescent="0.3">
      <c r="A1912" s="7" t="s">
        <v>2875</v>
      </c>
      <c r="B1912" s="34">
        <v>45146.518090277779</v>
      </c>
      <c r="C1912" s="35">
        <v>45146.525347222225</v>
      </c>
      <c r="D1912" s="2" t="s">
        <v>10</v>
      </c>
      <c r="E1912" s="2" t="s">
        <v>18</v>
      </c>
      <c r="F1912" s="2" t="s">
        <v>19</v>
      </c>
      <c r="G1912" s="2" t="s">
        <v>15</v>
      </c>
      <c r="H1912" s="84" t="str">
        <f t="shared" si="29"/>
        <v>Reason Unknown</v>
      </c>
      <c r="I1912" s="63">
        <f>(tbl_raw_data[[#This Row],[Date Actioned]])-(tbl_raw_data[[#This Row],[Date Tagged]])</f>
        <v>7.2569444455439225E-3</v>
      </c>
      <c r="J1912" s="66">
        <f>HOUR(tbl_raw_data[[#This Row],[time_taken]])*60+MINUTE(tbl_raw_data[[#This Row],[time_taken]])+SECOND(tbl_raw_data[[#This Row],[time_taken]])/60</f>
        <v>10.45</v>
      </c>
      <c r="K1912" s="68">
        <f>DATE(YEAR(tbl_raw_data[[#This Row],[Date Actioned]]),MONTH(tbl_raw_data[[#This Row],[Date Actioned]]),DAY(tbl_raw_data[[#This Row],[Date Actioned]]))</f>
        <v>45146</v>
      </c>
      <c r="L1912" s="65" t="str">
        <f>UPPER(TEXT(tbl_raw_data[[#This Row],[updated_date]],"MMMM"))</f>
        <v>AUGUST</v>
      </c>
      <c r="M1912" s="65" t="str">
        <f>"WEEK "&amp;IF(ROUNDUP(DAY(tbl_raw_data[[#This Row],[updated_date]])/7,0)=5,4,ROUNDUP(DAY(tbl_raw_data[[#This Row],[updated_date]])/7,0))</f>
        <v>WEEK 2</v>
      </c>
      <c r="N1912" s="71" t="str">
        <f>UPPER(VLOOKUP(tbl_raw_data[[#This Row],[Analyst]],settings!$A$1:$B$15,2,0))</f>
        <v>NAVED</v>
      </c>
      <c r="O1912" s="71" t="str">
        <f>TRIM(UPPER(tbl_raw_data[[#This Row],[Outcome]]))</f>
        <v>APPROVE</v>
      </c>
      <c r="P1912" s="71" t="str">
        <f>TRIM(UPPER(tbl_raw_data[[#This Row],[Queue Name]]))</f>
        <v>CONSUMER PRE BUREAU</v>
      </c>
      <c r="Q1912" s="71" t="str">
        <f>IF(tbl_raw_data[[#This Row],[time_taken_in_min]]&lt;=settings!$D$2,"SLA_MET","SLA_NOT_MET")</f>
        <v>SLA_MET</v>
      </c>
    </row>
    <row r="1913" spans="1:17" hidden="1" x14ac:dyDescent="0.3">
      <c r="A1913" s="1" t="s">
        <v>2876</v>
      </c>
      <c r="B1913" s="36">
        <v>45146.519537037035</v>
      </c>
      <c r="C1913" s="39">
        <v>45146.532800925925</v>
      </c>
      <c r="D1913" s="8" t="s">
        <v>15</v>
      </c>
      <c r="E1913" s="6" t="s">
        <v>11</v>
      </c>
      <c r="F1913" s="8" t="s">
        <v>114</v>
      </c>
      <c r="G1913" s="9"/>
      <c r="H1913" s="84" t="str">
        <f t="shared" si="29"/>
        <v>Reason Unknown</v>
      </c>
      <c r="I1913" s="63">
        <f>(tbl_raw_data[[#This Row],[Date Actioned]])-(tbl_raw_data[[#This Row],[Date Tagged]])</f>
        <v>1.3263888889923692E-2</v>
      </c>
      <c r="J1913" s="66">
        <f>HOUR(tbl_raw_data[[#This Row],[time_taken]])*60+MINUTE(tbl_raw_data[[#This Row],[time_taken]])+SECOND(tbl_raw_data[[#This Row],[time_taken]])/60</f>
        <v>19.100000000000001</v>
      </c>
      <c r="K1913" s="68">
        <f>DATE(YEAR(tbl_raw_data[[#This Row],[Date Actioned]]),MONTH(tbl_raw_data[[#This Row],[Date Actioned]]),DAY(tbl_raw_data[[#This Row],[Date Actioned]]))</f>
        <v>45146</v>
      </c>
      <c r="L1913" s="65" t="str">
        <f>UPPER(TEXT(tbl_raw_data[[#This Row],[updated_date]],"MMMM"))</f>
        <v>AUGUST</v>
      </c>
      <c r="M1913" s="65" t="str">
        <f>"WEEK "&amp;IF(ROUNDUP(DAY(tbl_raw_data[[#This Row],[updated_date]])/7,0)=5,4,ROUNDUP(DAY(tbl_raw_data[[#This Row],[updated_date]])/7,0))</f>
        <v>WEEK 2</v>
      </c>
      <c r="N1913" s="71" t="str">
        <f>UPPER(VLOOKUP(tbl_raw_data[[#This Row],[Analyst]],settings!$A$1:$B$15,2,0))</f>
        <v>FARDIN</v>
      </c>
      <c r="O1913" s="71" t="str">
        <f>TRIM(UPPER(tbl_raw_data[[#This Row],[Outcome]]))</f>
        <v>APPROVE</v>
      </c>
      <c r="P1913" s="71" t="str">
        <f>TRIM(UPPER(tbl_raw_data[[#This Row],[Queue Name]]))</f>
        <v>CONSUMER EXISTING</v>
      </c>
      <c r="Q1913" s="71" t="str">
        <f>IF(tbl_raw_data[[#This Row],[time_taken_in_min]]&lt;=settings!$D$2,"SLA_MET","SLA_NOT_MET")</f>
        <v>SLA_MET</v>
      </c>
    </row>
    <row r="1914" spans="1:17" hidden="1" x14ac:dyDescent="0.3">
      <c r="A1914" s="5" t="s">
        <v>2877</v>
      </c>
      <c r="B1914" s="34">
        <v>45146.521840277775</v>
      </c>
      <c r="C1914" s="35">
        <v>45146.532106481478</v>
      </c>
      <c r="D1914" s="2" t="s">
        <v>15</v>
      </c>
      <c r="E1914" s="3" t="s">
        <v>8</v>
      </c>
      <c r="F1914" s="2" t="s">
        <v>12</v>
      </c>
      <c r="G1914" s="4"/>
      <c r="H1914" s="84" t="str">
        <f t="shared" si="29"/>
        <v>Reason Unknown</v>
      </c>
      <c r="I1914" s="63">
        <f>(tbl_raw_data[[#This Row],[Date Actioned]])-(tbl_raw_data[[#This Row],[Date Tagged]])</f>
        <v>1.0266203702485655E-2</v>
      </c>
      <c r="J1914" s="66">
        <f>HOUR(tbl_raw_data[[#This Row],[time_taken]])*60+MINUTE(tbl_raw_data[[#This Row],[time_taken]])+SECOND(tbl_raw_data[[#This Row],[time_taken]])/60</f>
        <v>14.783333333333333</v>
      </c>
      <c r="K1914" s="68">
        <f>DATE(YEAR(tbl_raw_data[[#This Row],[Date Actioned]]),MONTH(tbl_raw_data[[#This Row],[Date Actioned]]),DAY(tbl_raw_data[[#This Row],[Date Actioned]]))</f>
        <v>45146</v>
      </c>
      <c r="L1914" s="65" t="str">
        <f>UPPER(TEXT(tbl_raw_data[[#This Row],[updated_date]],"MMMM"))</f>
        <v>AUGUST</v>
      </c>
      <c r="M1914" s="65" t="str">
        <f>"WEEK "&amp;IF(ROUNDUP(DAY(tbl_raw_data[[#This Row],[updated_date]])/7,0)=5,4,ROUNDUP(DAY(tbl_raw_data[[#This Row],[updated_date]])/7,0))</f>
        <v>WEEK 2</v>
      </c>
      <c r="N1914" s="71" t="str">
        <f>UPPER(VLOOKUP(tbl_raw_data[[#This Row],[Analyst]],settings!$A$1:$B$15,2,0))</f>
        <v>NITESH</v>
      </c>
      <c r="O1914" s="71" t="str">
        <f>TRIM(UPPER(tbl_raw_data[[#This Row],[Outcome]]))</f>
        <v>APPROVE</v>
      </c>
      <c r="P1914" s="71" t="str">
        <f>TRIM(UPPER(tbl_raw_data[[#This Row],[Queue Name]]))</f>
        <v>CONSUMER POST BUREAU</v>
      </c>
      <c r="Q1914" s="71" t="str">
        <f>IF(tbl_raw_data[[#This Row],[time_taken_in_min]]&lt;=settings!$D$2,"SLA_MET","SLA_NOT_MET")</f>
        <v>SLA_MET</v>
      </c>
    </row>
    <row r="1915" spans="1:17" hidden="1" x14ac:dyDescent="0.3">
      <c r="A1915" s="7" t="s">
        <v>2878</v>
      </c>
      <c r="B1915" s="36">
        <v>45146.52511574074</v>
      </c>
      <c r="C1915" s="39">
        <v>45146.543321759258</v>
      </c>
      <c r="D1915" s="8" t="s">
        <v>10</v>
      </c>
      <c r="E1915" s="8" t="s">
        <v>18</v>
      </c>
      <c r="F1915" s="8" t="s">
        <v>19</v>
      </c>
      <c r="G1915" s="8" t="s">
        <v>120</v>
      </c>
      <c r="H1915" s="84" t="str">
        <f t="shared" si="29"/>
        <v>Reason Unknown</v>
      </c>
      <c r="I1915" s="63">
        <f>(tbl_raw_data[[#This Row],[Date Actioned]])-(tbl_raw_data[[#This Row],[Date Tagged]])</f>
        <v>1.8206018517958E-2</v>
      </c>
      <c r="J1915" s="66">
        <f>HOUR(tbl_raw_data[[#This Row],[time_taken]])*60+MINUTE(tbl_raw_data[[#This Row],[time_taken]])+SECOND(tbl_raw_data[[#This Row],[time_taken]])/60</f>
        <v>26.216666666666665</v>
      </c>
      <c r="K1915" s="68">
        <f>DATE(YEAR(tbl_raw_data[[#This Row],[Date Actioned]]),MONTH(tbl_raw_data[[#This Row],[Date Actioned]]),DAY(tbl_raw_data[[#This Row],[Date Actioned]]))</f>
        <v>45146</v>
      </c>
      <c r="L1915" s="65" t="str">
        <f>UPPER(TEXT(tbl_raw_data[[#This Row],[updated_date]],"MMMM"))</f>
        <v>AUGUST</v>
      </c>
      <c r="M1915" s="65" t="str">
        <f>"WEEK "&amp;IF(ROUNDUP(DAY(tbl_raw_data[[#This Row],[updated_date]])/7,0)=5,4,ROUNDUP(DAY(tbl_raw_data[[#This Row],[updated_date]])/7,0))</f>
        <v>WEEK 2</v>
      </c>
      <c r="N1915" s="71" t="str">
        <f>UPPER(VLOOKUP(tbl_raw_data[[#This Row],[Analyst]],settings!$A$1:$B$15,2,0))</f>
        <v>NAVED</v>
      </c>
      <c r="O1915" s="71" t="str">
        <f>TRIM(UPPER(tbl_raw_data[[#This Row],[Outcome]]))</f>
        <v>APPROVE</v>
      </c>
      <c r="P1915" s="71" t="str">
        <f>TRIM(UPPER(tbl_raw_data[[#This Row],[Queue Name]]))</f>
        <v>CONSUMER PRE BUREAU</v>
      </c>
      <c r="Q1915" s="71" t="str">
        <f>IF(tbl_raw_data[[#This Row],[time_taken_in_min]]&lt;=settings!$D$2,"SLA_MET","SLA_NOT_MET")</f>
        <v>SLA_NOT_MET</v>
      </c>
    </row>
    <row r="1916" spans="1:17" hidden="1" x14ac:dyDescent="0.3">
      <c r="A1916" s="1" t="s">
        <v>2879</v>
      </c>
      <c r="B1916" s="34">
        <v>45146.531747685185</v>
      </c>
      <c r="C1916" s="35">
        <v>45146.539398148147</v>
      </c>
      <c r="D1916" s="2" t="s">
        <v>15</v>
      </c>
      <c r="E1916" s="3" t="s">
        <v>11</v>
      </c>
      <c r="F1916" s="2" t="s">
        <v>25</v>
      </c>
      <c r="G1916" s="4"/>
      <c r="H1916" s="84" t="str">
        <f t="shared" si="29"/>
        <v>Reason Unknown</v>
      </c>
      <c r="I1916" s="63">
        <f>(tbl_raw_data[[#This Row],[Date Actioned]])-(tbl_raw_data[[#This Row],[Date Tagged]])</f>
        <v>7.6504629614646547E-3</v>
      </c>
      <c r="J1916" s="66">
        <f>HOUR(tbl_raw_data[[#This Row],[time_taken]])*60+MINUTE(tbl_raw_data[[#This Row],[time_taken]])+SECOND(tbl_raw_data[[#This Row],[time_taken]])/60</f>
        <v>11.016666666666667</v>
      </c>
      <c r="K1916" s="68">
        <f>DATE(YEAR(tbl_raw_data[[#This Row],[Date Actioned]]),MONTH(tbl_raw_data[[#This Row],[Date Actioned]]),DAY(tbl_raw_data[[#This Row],[Date Actioned]]))</f>
        <v>45146</v>
      </c>
      <c r="L1916" s="65" t="str">
        <f>UPPER(TEXT(tbl_raw_data[[#This Row],[updated_date]],"MMMM"))</f>
        <v>AUGUST</v>
      </c>
      <c r="M1916" s="65" t="str">
        <f>"WEEK "&amp;IF(ROUNDUP(DAY(tbl_raw_data[[#This Row],[updated_date]])/7,0)=5,4,ROUNDUP(DAY(tbl_raw_data[[#This Row],[updated_date]])/7,0))</f>
        <v>WEEK 2</v>
      </c>
      <c r="N1916" s="71" t="str">
        <f>UPPER(VLOOKUP(tbl_raw_data[[#This Row],[Analyst]],settings!$A$1:$B$15,2,0))</f>
        <v>ASIF</v>
      </c>
      <c r="O1916" s="71" t="str">
        <f>TRIM(UPPER(tbl_raw_data[[#This Row],[Outcome]]))</f>
        <v>APPROVE</v>
      </c>
      <c r="P1916" s="71" t="str">
        <f>TRIM(UPPER(tbl_raw_data[[#This Row],[Queue Name]]))</f>
        <v>CONSUMER EXISTING</v>
      </c>
      <c r="Q1916" s="71" t="str">
        <f>IF(tbl_raw_data[[#This Row],[time_taken_in_min]]&lt;=settings!$D$2,"SLA_MET","SLA_NOT_MET")</f>
        <v>SLA_MET</v>
      </c>
    </row>
    <row r="1917" spans="1:17" hidden="1" x14ac:dyDescent="0.3">
      <c r="A1917" s="5" t="s">
        <v>2880</v>
      </c>
      <c r="B1917" s="36">
        <v>45146.533819444441</v>
      </c>
      <c r="C1917" s="39">
        <v>45146.550347222219</v>
      </c>
      <c r="D1917" s="8" t="s">
        <v>15</v>
      </c>
      <c r="E1917" s="6" t="s">
        <v>8</v>
      </c>
      <c r="F1917" s="8" t="s">
        <v>12</v>
      </c>
      <c r="G1917" s="9"/>
      <c r="H1917" s="84" t="str">
        <f t="shared" si="29"/>
        <v>Reason Unknown</v>
      </c>
      <c r="I1917" s="63">
        <f>(tbl_raw_data[[#This Row],[Date Actioned]])-(tbl_raw_data[[#This Row],[Date Tagged]])</f>
        <v>1.6527777777810115E-2</v>
      </c>
      <c r="J1917" s="66">
        <f>HOUR(tbl_raw_data[[#This Row],[time_taken]])*60+MINUTE(tbl_raw_data[[#This Row],[time_taken]])+SECOND(tbl_raw_data[[#This Row],[time_taken]])/60</f>
        <v>23.8</v>
      </c>
      <c r="K1917" s="68">
        <f>DATE(YEAR(tbl_raw_data[[#This Row],[Date Actioned]]),MONTH(tbl_raw_data[[#This Row],[Date Actioned]]),DAY(tbl_raw_data[[#This Row],[Date Actioned]]))</f>
        <v>45146</v>
      </c>
      <c r="L1917" s="65" t="str">
        <f>UPPER(TEXT(tbl_raw_data[[#This Row],[updated_date]],"MMMM"))</f>
        <v>AUGUST</v>
      </c>
      <c r="M1917" s="65" t="str">
        <f>"WEEK "&amp;IF(ROUNDUP(DAY(tbl_raw_data[[#This Row],[updated_date]])/7,0)=5,4,ROUNDUP(DAY(tbl_raw_data[[#This Row],[updated_date]])/7,0))</f>
        <v>WEEK 2</v>
      </c>
      <c r="N1917" s="71" t="str">
        <f>UPPER(VLOOKUP(tbl_raw_data[[#This Row],[Analyst]],settings!$A$1:$B$15,2,0))</f>
        <v>NITESH</v>
      </c>
      <c r="O1917" s="71" t="str">
        <f>TRIM(UPPER(tbl_raw_data[[#This Row],[Outcome]]))</f>
        <v>APPROVE</v>
      </c>
      <c r="P1917" s="71" t="str">
        <f>TRIM(UPPER(tbl_raw_data[[#This Row],[Queue Name]]))</f>
        <v>CONSUMER POST BUREAU</v>
      </c>
      <c r="Q1917" s="71" t="str">
        <f>IF(tbl_raw_data[[#This Row],[time_taken_in_min]]&lt;=settings!$D$2,"SLA_MET","SLA_NOT_MET")</f>
        <v>SLA_NOT_MET</v>
      </c>
    </row>
    <row r="1918" spans="1:17" hidden="1" x14ac:dyDescent="0.3">
      <c r="A1918" s="7" t="s">
        <v>2881</v>
      </c>
      <c r="B1918" s="34">
        <v>45146.551608796297</v>
      </c>
      <c r="C1918" s="35">
        <v>45146.555821759262</v>
      </c>
      <c r="D1918" s="2" t="s">
        <v>10</v>
      </c>
      <c r="E1918" s="2" t="s">
        <v>11</v>
      </c>
      <c r="F1918" s="2" t="s">
        <v>206</v>
      </c>
      <c r="G1918" s="2" t="s">
        <v>15</v>
      </c>
      <c r="H1918" s="84" t="str">
        <f t="shared" si="29"/>
        <v>Reason Unknown</v>
      </c>
      <c r="I1918" s="63">
        <f>(tbl_raw_data[[#This Row],[Date Actioned]])-(tbl_raw_data[[#This Row],[Date Tagged]])</f>
        <v>4.2129629655391909E-3</v>
      </c>
      <c r="J1918" s="66">
        <f>HOUR(tbl_raw_data[[#This Row],[time_taken]])*60+MINUTE(tbl_raw_data[[#This Row],[time_taken]])+SECOND(tbl_raw_data[[#This Row],[time_taken]])/60</f>
        <v>6.0666666666666664</v>
      </c>
      <c r="K1918" s="68">
        <f>DATE(YEAR(tbl_raw_data[[#This Row],[Date Actioned]]),MONTH(tbl_raw_data[[#This Row],[Date Actioned]]),DAY(tbl_raw_data[[#This Row],[Date Actioned]]))</f>
        <v>45146</v>
      </c>
      <c r="L1918" s="65" t="str">
        <f>UPPER(TEXT(tbl_raw_data[[#This Row],[updated_date]],"MMMM"))</f>
        <v>AUGUST</v>
      </c>
      <c r="M1918" s="65" t="str">
        <f>"WEEK "&amp;IF(ROUNDUP(DAY(tbl_raw_data[[#This Row],[updated_date]])/7,0)=5,4,ROUNDUP(DAY(tbl_raw_data[[#This Row],[updated_date]])/7,0))</f>
        <v>WEEK 2</v>
      </c>
      <c r="N1918" s="71" t="str">
        <f>UPPER(VLOOKUP(tbl_raw_data[[#This Row],[Analyst]],settings!$A$1:$B$15,2,0))</f>
        <v>HARDIK</v>
      </c>
      <c r="O1918" s="71" t="str">
        <f>TRIM(UPPER(tbl_raw_data[[#This Row],[Outcome]]))</f>
        <v>APPROVE</v>
      </c>
      <c r="P1918" s="71" t="str">
        <f>TRIM(UPPER(tbl_raw_data[[#This Row],[Queue Name]]))</f>
        <v>CONSUMER EXISTING</v>
      </c>
      <c r="Q1918" s="71" t="str">
        <f>IF(tbl_raw_data[[#This Row],[time_taken_in_min]]&lt;=settings!$D$2,"SLA_MET","SLA_NOT_MET")</f>
        <v>SLA_MET</v>
      </c>
    </row>
    <row r="1919" spans="1:17" hidden="1" x14ac:dyDescent="0.3">
      <c r="A1919" s="1" t="s">
        <v>2882</v>
      </c>
      <c r="B1919" s="36">
        <v>45146.55431712963</v>
      </c>
      <c r="C1919" s="39">
        <v>45146.564247685186</v>
      </c>
      <c r="D1919" s="8" t="s">
        <v>10</v>
      </c>
      <c r="E1919" s="8" t="s">
        <v>11</v>
      </c>
      <c r="F1919" s="8" t="s">
        <v>19</v>
      </c>
      <c r="G1919" s="8" t="s">
        <v>389</v>
      </c>
      <c r="H1919" s="84" t="str">
        <f t="shared" si="29"/>
        <v>Reason Unknown</v>
      </c>
      <c r="I1919" s="63">
        <f>(tbl_raw_data[[#This Row],[Date Actioned]])-(tbl_raw_data[[#This Row],[Date Tagged]])</f>
        <v>9.930555555911269E-3</v>
      </c>
      <c r="J1919" s="66">
        <f>HOUR(tbl_raw_data[[#This Row],[time_taken]])*60+MINUTE(tbl_raw_data[[#This Row],[time_taken]])+SECOND(tbl_raw_data[[#This Row],[time_taken]])/60</f>
        <v>14.3</v>
      </c>
      <c r="K1919" s="68">
        <f>DATE(YEAR(tbl_raw_data[[#This Row],[Date Actioned]]),MONTH(tbl_raw_data[[#This Row],[Date Actioned]]),DAY(tbl_raw_data[[#This Row],[Date Actioned]]))</f>
        <v>45146</v>
      </c>
      <c r="L1919" s="65" t="str">
        <f>UPPER(TEXT(tbl_raw_data[[#This Row],[updated_date]],"MMMM"))</f>
        <v>AUGUST</v>
      </c>
      <c r="M1919" s="65" t="str">
        <f>"WEEK "&amp;IF(ROUNDUP(DAY(tbl_raw_data[[#This Row],[updated_date]])/7,0)=5,4,ROUNDUP(DAY(tbl_raw_data[[#This Row],[updated_date]])/7,0))</f>
        <v>WEEK 2</v>
      </c>
      <c r="N1919" s="71" t="str">
        <f>UPPER(VLOOKUP(tbl_raw_data[[#This Row],[Analyst]],settings!$A$1:$B$15,2,0))</f>
        <v>NAVED</v>
      </c>
      <c r="O1919" s="71" t="str">
        <f>TRIM(UPPER(tbl_raw_data[[#This Row],[Outcome]]))</f>
        <v>APPROVE</v>
      </c>
      <c r="P1919" s="71" t="str">
        <f>TRIM(UPPER(tbl_raw_data[[#This Row],[Queue Name]]))</f>
        <v>CONSUMER EXISTING</v>
      </c>
      <c r="Q1919" s="71" t="str">
        <f>IF(tbl_raw_data[[#This Row],[time_taken_in_min]]&lt;=settings!$D$2,"SLA_MET","SLA_NOT_MET")</f>
        <v>SLA_MET</v>
      </c>
    </row>
    <row r="1920" spans="1:17" hidden="1" x14ac:dyDescent="0.3">
      <c r="A1920" s="5" t="s">
        <v>2883</v>
      </c>
      <c r="B1920" s="34">
        <v>45146.556967592594</v>
      </c>
      <c r="C1920" s="35">
        <v>45146.568414351852</v>
      </c>
      <c r="D1920" s="2" t="s">
        <v>15</v>
      </c>
      <c r="E1920" s="3" t="s">
        <v>8</v>
      </c>
      <c r="F1920" s="2" t="s">
        <v>12</v>
      </c>
      <c r="G1920" s="4"/>
      <c r="H1920" s="84" t="str">
        <f t="shared" si="29"/>
        <v>Reason Unknown</v>
      </c>
      <c r="I1920" s="63">
        <f>(tbl_raw_data[[#This Row],[Date Actioned]])-(tbl_raw_data[[#This Row],[Date Tagged]])</f>
        <v>1.1446759257523809E-2</v>
      </c>
      <c r="J1920" s="66">
        <f>HOUR(tbl_raw_data[[#This Row],[time_taken]])*60+MINUTE(tbl_raw_data[[#This Row],[time_taken]])+SECOND(tbl_raw_data[[#This Row],[time_taken]])/60</f>
        <v>16.483333333333334</v>
      </c>
      <c r="K1920" s="68">
        <f>DATE(YEAR(tbl_raw_data[[#This Row],[Date Actioned]]),MONTH(tbl_raw_data[[#This Row],[Date Actioned]]),DAY(tbl_raw_data[[#This Row],[Date Actioned]]))</f>
        <v>45146</v>
      </c>
      <c r="L1920" s="65" t="str">
        <f>UPPER(TEXT(tbl_raw_data[[#This Row],[updated_date]],"MMMM"))</f>
        <v>AUGUST</v>
      </c>
      <c r="M1920" s="65" t="str">
        <f>"WEEK "&amp;IF(ROUNDUP(DAY(tbl_raw_data[[#This Row],[updated_date]])/7,0)=5,4,ROUNDUP(DAY(tbl_raw_data[[#This Row],[updated_date]])/7,0))</f>
        <v>WEEK 2</v>
      </c>
      <c r="N1920" s="71" t="str">
        <f>UPPER(VLOOKUP(tbl_raw_data[[#This Row],[Analyst]],settings!$A$1:$B$15,2,0))</f>
        <v>NITESH</v>
      </c>
      <c r="O1920" s="71" t="str">
        <f>TRIM(UPPER(tbl_raw_data[[#This Row],[Outcome]]))</f>
        <v>APPROVE</v>
      </c>
      <c r="P1920" s="71" t="str">
        <f>TRIM(UPPER(tbl_raw_data[[#This Row],[Queue Name]]))</f>
        <v>CONSUMER POST BUREAU</v>
      </c>
      <c r="Q1920" s="71" t="str">
        <f>IF(tbl_raw_data[[#This Row],[time_taken_in_min]]&lt;=settings!$D$2,"SLA_MET","SLA_NOT_MET")</f>
        <v>SLA_MET</v>
      </c>
    </row>
    <row r="1921" spans="1:17" hidden="1" x14ac:dyDescent="0.3">
      <c r="A1921" s="7" t="s">
        <v>2884</v>
      </c>
      <c r="B1921" s="36">
        <v>45146.557766203703</v>
      </c>
      <c r="C1921" s="39">
        <v>45146.566030092596</v>
      </c>
      <c r="D1921" s="8" t="s">
        <v>15</v>
      </c>
      <c r="E1921" s="6" t="s">
        <v>8</v>
      </c>
      <c r="F1921" s="8" t="s">
        <v>25</v>
      </c>
      <c r="G1921" s="9"/>
      <c r="H1921" s="84" t="str">
        <f t="shared" si="29"/>
        <v>Reason Unknown</v>
      </c>
      <c r="I1921" s="63">
        <f>(tbl_raw_data[[#This Row],[Date Actioned]])-(tbl_raw_data[[#This Row],[Date Tagged]])</f>
        <v>8.2638888925430365E-3</v>
      </c>
      <c r="J1921" s="66">
        <f>HOUR(tbl_raw_data[[#This Row],[time_taken]])*60+MINUTE(tbl_raw_data[[#This Row],[time_taken]])+SECOND(tbl_raw_data[[#This Row],[time_taken]])/60</f>
        <v>11.9</v>
      </c>
      <c r="K1921" s="68">
        <f>DATE(YEAR(tbl_raw_data[[#This Row],[Date Actioned]]),MONTH(tbl_raw_data[[#This Row],[Date Actioned]]),DAY(tbl_raw_data[[#This Row],[Date Actioned]]))</f>
        <v>45146</v>
      </c>
      <c r="L1921" s="65" t="str">
        <f>UPPER(TEXT(tbl_raw_data[[#This Row],[updated_date]],"MMMM"))</f>
        <v>AUGUST</v>
      </c>
      <c r="M1921" s="65" t="str">
        <f>"WEEK "&amp;IF(ROUNDUP(DAY(tbl_raw_data[[#This Row],[updated_date]])/7,0)=5,4,ROUNDUP(DAY(tbl_raw_data[[#This Row],[updated_date]])/7,0))</f>
        <v>WEEK 2</v>
      </c>
      <c r="N1921" s="71" t="str">
        <f>UPPER(VLOOKUP(tbl_raw_data[[#This Row],[Analyst]],settings!$A$1:$B$15,2,0))</f>
        <v>ASIF</v>
      </c>
      <c r="O1921" s="71" t="str">
        <f>TRIM(UPPER(tbl_raw_data[[#This Row],[Outcome]]))</f>
        <v>APPROVE</v>
      </c>
      <c r="P1921" s="71" t="str">
        <f>TRIM(UPPER(tbl_raw_data[[#This Row],[Queue Name]]))</f>
        <v>CONSUMER POST BUREAU</v>
      </c>
      <c r="Q1921" s="71" t="str">
        <f>IF(tbl_raw_data[[#This Row],[time_taken_in_min]]&lt;=settings!$D$2,"SLA_MET","SLA_NOT_MET")</f>
        <v>SLA_MET</v>
      </c>
    </row>
    <row r="1922" spans="1:17" hidden="1" x14ac:dyDescent="0.3">
      <c r="A1922" s="1" t="s">
        <v>2885</v>
      </c>
      <c r="B1922" s="34">
        <v>45146.559513888889</v>
      </c>
      <c r="C1922" s="35">
        <v>45146.571400462963</v>
      </c>
      <c r="D1922" s="2" t="s">
        <v>15</v>
      </c>
      <c r="E1922" s="3" t="s">
        <v>8</v>
      </c>
      <c r="F1922" s="2" t="s">
        <v>25</v>
      </c>
      <c r="G1922" s="4"/>
      <c r="H1922" s="84" t="str">
        <f t="shared" si="29"/>
        <v>Reason Unknown</v>
      </c>
      <c r="I1922" s="63">
        <f>(tbl_raw_data[[#This Row],[Date Actioned]])-(tbl_raw_data[[#This Row],[Date Tagged]])</f>
        <v>1.1886574073287193E-2</v>
      </c>
      <c r="J1922" s="66">
        <f>HOUR(tbl_raw_data[[#This Row],[time_taken]])*60+MINUTE(tbl_raw_data[[#This Row],[time_taken]])+SECOND(tbl_raw_data[[#This Row],[time_taken]])/60</f>
        <v>17.116666666666667</v>
      </c>
      <c r="K1922" s="68">
        <f>DATE(YEAR(tbl_raw_data[[#This Row],[Date Actioned]]),MONTH(tbl_raw_data[[#This Row],[Date Actioned]]),DAY(tbl_raw_data[[#This Row],[Date Actioned]]))</f>
        <v>45146</v>
      </c>
      <c r="L1922" s="65" t="str">
        <f>UPPER(TEXT(tbl_raw_data[[#This Row],[updated_date]],"MMMM"))</f>
        <v>AUGUST</v>
      </c>
      <c r="M1922" s="65" t="str">
        <f>"WEEK "&amp;IF(ROUNDUP(DAY(tbl_raw_data[[#This Row],[updated_date]])/7,0)=5,4,ROUNDUP(DAY(tbl_raw_data[[#This Row],[updated_date]])/7,0))</f>
        <v>WEEK 2</v>
      </c>
      <c r="N1922" s="71" t="str">
        <f>UPPER(VLOOKUP(tbl_raw_data[[#This Row],[Analyst]],settings!$A$1:$B$15,2,0))</f>
        <v>ASIF</v>
      </c>
      <c r="O1922" s="71" t="str">
        <f>TRIM(UPPER(tbl_raw_data[[#This Row],[Outcome]]))</f>
        <v>APPROVE</v>
      </c>
      <c r="P1922" s="71" t="str">
        <f>TRIM(UPPER(tbl_raw_data[[#This Row],[Queue Name]]))</f>
        <v>CONSUMER POST BUREAU</v>
      </c>
      <c r="Q1922" s="71" t="str">
        <f>IF(tbl_raw_data[[#This Row],[time_taken_in_min]]&lt;=settings!$D$2,"SLA_MET","SLA_NOT_MET")</f>
        <v>SLA_MET</v>
      </c>
    </row>
    <row r="1923" spans="1:17" hidden="1" x14ac:dyDescent="0.3">
      <c r="A1923" s="5" t="s">
        <v>2886</v>
      </c>
      <c r="B1923" s="36">
        <v>45146.562407407408</v>
      </c>
      <c r="C1923" s="39">
        <v>45146.574942129628</v>
      </c>
      <c r="D1923" s="8" t="s">
        <v>15</v>
      </c>
      <c r="E1923" s="6" t="s">
        <v>8</v>
      </c>
      <c r="F1923" s="8" t="s">
        <v>12</v>
      </c>
      <c r="G1923" s="9"/>
      <c r="H1923" s="84" t="str">
        <f t="shared" ref="H1923:H1986" si="30">IF(OR(ISNUMBER(SEARCH("duplicate",G1923)), ISNUMBER(SEARCH("previously",G1923)), ISNUMBER(SEARCH("previously approved",G1923))), "Duplicate Application",
IF(OR(ISNUMBER(SEARCH("incorrect",G1923)), ISNUMBER(SEARCH("remove", G1923))), "Incorrect Details",
IF(ISNUMBER(SEARCH("incomplete",G1923)), "Incomplete Details",
IF(ISNUMBER(SEARCH("overdue",G1923)), "Overdue Bill",
IF(OR(ISNUMBER(SEARCH("resubmit as", G1923)), ISNUMBER(SEARCH("re-submit as", G1923))), "Incorrect Queue",
IF(OR(ISNUMBER(SEARCH("100",G1923)), ISNUMBER(SEARCH("correct", G1923)), ISNUMBER(SEARCH("email", G1923)), ISNUMBER(SEARCH("please submit", G1923)), ISNUMBER(SEARCH("please resubmit",G1923)), ISNUMBER(SEARCH("please re-submit", G1923)), ISNUMBER(SEARCH("please send", G1923))), "Incomplete Details",
IF(ISNUMBER(SEARCH("error", G1923)), "System Error", "Reason Unknown")))))))</f>
        <v>Reason Unknown</v>
      </c>
      <c r="I1923" s="63">
        <f>(tbl_raw_data[[#This Row],[Date Actioned]])-(tbl_raw_data[[#This Row],[Date Tagged]])</f>
        <v>1.2534722220152617E-2</v>
      </c>
      <c r="J1923" s="66">
        <f>HOUR(tbl_raw_data[[#This Row],[time_taken]])*60+MINUTE(tbl_raw_data[[#This Row],[time_taken]])+SECOND(tbl_raw_data[[#This Row],[time_taken]])/60</f>
        <v>18.05</v>
      </c>
      <c r="K1923" s="68">
        <f>DATE(YEAR(tbl_raw_data[[#This Row],[Date Actioned]]),MONTH(tbl_raw_data[[#This Row],[Date Actioned]]),DAY(tbl_raw_data[[#This Row],[Date Actioned]]))</f>
        <v>45146</v>
      </c>
      <c r="L1923" s="65" t="str">
        <f>UPPER(TEXT(tbl_raw_data[[#This Row],[updated_date]],"MMMM"))</f>
        <v>AUGUST</v>
      </c>
      <c r="M1923" s="65" t="str">
        <f>"WEEK "&amp;IF(ROUNDUP(DAY(tbl_raw_data[[#This Row],[updated_date]])/7,0)=5,4,ROUNDUP(DAY(tbl_raw_data[[#This Row],[updated_date]])/7,0))</f>
        <v>WEEK 2</v>
      </c>
      <c r="N1923" s="71" t="str">
        <f>UPPER(VLOOKUP(tbl_raw_data[[#This Row],[Analyst]],settings!$A$1:$B$15,2,0))</f>
        <v>NITESH</v>
      </c>
      <c r="O1923" s="71" t="str">
        <f>TRIM(UPPER(tbl_raw_data[[#This Row],[Outcome]]))</f>
        <v>APPROVE</v>
      </c>
      <c r="P1923" s="71" t="str">
        <f>TRIM(UPPER(tbl_raw_data[[#This Row],[Queue Name]]))</f>
        <v>CONSUMER POST BUREAU</v>
      </c>
      <c r="Q1923" s="71" t="str">
        <f>IF(tbl_raw_data[[#This Row],[time_taken_in_min]]&lt;=settings!$D$2,"SLA_MET","SLA_NOT_MET")</f>
        <v>SLA_MET</v>
      </c>
    </row>
    <row r="1924" spans="1:17" hidden="1" x14ac:dyDescent="0.3">
      <c r="A1924" s="7" t="s">
        <v>2887</v>
      </c>
      <c r="B1924" s="34">
        <v>45146.563657407409</v>
      </c>
      <c r="C1924" s="35">
        <v>45146.566967592589</v>
      </c>
      <c r="D1924" s="2" t="s">
        <v>10</v>
      </c>
      <c r="E1924" s="2" t="s">
        <v>11</v>
      </c>
      <c r="F1924" s="2" t="s">
        <v>206</v>
      </c>
      <c r="G1924" s="2" t="s">
        <v>15</v>
      </c>
      <c r="H1924" s="84" t="str">
        <f t="shared" si="30"/>
        <v>Reason Unknown</v>
      </c>
      <c r="I1924" s="63">
        <f>(tbl_raw_data[[#This Row],[Date Actioned]])-(tbl_raw_data[[#This Row],[Date Tagged]])</f>
        <v>3.3101851804531179E-3</v>
      </c>
      <c r="J1924" s="66">
        <f>HOUR(tbl_raw_data[[#This Row],[time_taken]])*60+MINUTE(tbl_raw_data[[#This Row],[time_taken]])+SECOND(tbl_raw_data[[#This Row],[time_taken]])/60</f>
        <v>4.7666666666666666</v>
      </c>
      <c r="K1924" s="68">
        <f>DATE(YEAR(tbl_raw_data[[#This Row],[Date Actioned]]),MONTH(tbl_raw_data[[#This Row],[Date Actioned]]),DAY(tbl_raw_data[[#This Row],[Date Actioned]]))</f>
        <v>45146</v>
      </c>
      <c r="L1924" s="65" t="str">
        <f>UPPER(TEXT(tbl_raw_data[[#This Row],[updated_date]],"MMMM"))</f>
        <v>AUGUST</v>
      </c>
      <c r="M1924" s="65" t="str">
        <f>"WEEK "&amp;IF(ROUNDUP(DAY(tbl_raw_data[[#This Row],[updated_date]])/7,0)=5,4,ROUNDUP(DAY(tbl_raw_data[[#This Row],[updated_date]])/7,0))</f>
        <v>WEEK 2</v>
      </c>
      <c r="N1924" s="71" t="str">
        <f>UPPER(VLOOKUP(tbl_raw_data[[#This Row],[Analyst]],settings!$A$1:$B$15,2,0))</f>
        <v>HARDIK</v>
      </c>
      <c r="O1924" s="71" t="str">
        <f>TRIM(UPPER(tbl_raw_data[[#This Row],[Outcome]]))</f>
        <v>APPROVE</v>
      </c>
      <c r="P1924" s="71" t="str">
        <f>TRIM(UPPER(tbl_raw_data[[#This Row],[Queue Name]]))</f>
        <v>CONSUMER EXISTING</v>
      </c>
      <c r="Q1924" s="71" t="str">
        <f>IF(tbl_raw_data[[#This Row],[time_taken_in_min]]&lt;=settings!$D$2,"SLA_MET","SLA_NOT_MET")</f>
        <v>SLA_MET</v>
      </c>
    </row>
    <row r="1925" spans="1:17" hidden="1" x14ac:dyDescent="0.3">
      <c r="A1925" s="1" t="s">
        <v>2888</v>
      </c>
      <c r="B1925" s="36">
        <v>45146.568506944444</v>
      </c>
      <c r="C1925" s="39">
        <v>45146.576226851852</v>
      </c>
      <c r="D1925" s="8" t="s">
        <v>15</v>
      </c>
      <c r="E1925" s="6" t="s">
        <v>8</v>
      </c>
      <c r="F1925" s="8" t="s">
        <v>25</v>
      </c>
      <c r="G1925" s="9"/>
      <c r="H1925" s="84" t="str">
        <f t="shared" si="30"/>
        <v>Reason Unknown</v>
      </c>
      <c r="I1925" s="63">
        <f>(tbl_raw_data[[#This Row],[Date Actioned]])-(tbl_raw_data[[#This Row],[Date Tagged]])</f>
        <v>7.7199074075906537E-3</v>
      </c>
      <c r="J1925" s="66">
        <f>HOUR(tbl_raw_data[[#This Row],[time_taken]])*60+MINUTE(tbl_raw_data[[#This Row],[time_taken]])+SECOND(tbl_raw_data[[#This Row],[time_taken]])/60</f>
        <v>11.116666666666667</v>
      </c>
      <c r="K1925" s="68">
        <f>DATE(YEAR(tbl_raw_data[[#This Row],[Date Actioned]]),MONTH(tbl_raw_data[[#This Row],[Date Actioned]]),DAY(tbl_raw_data[[#This Row],[Date Actioned]]))</f>
        <v>45146</v>
      </c>
      <c r="L1925" s="65" t="str">
        <f>UPPER(TEXT(tbl_raw_data[[#This Row],[updated_date]],"MMMM"))</f>
        <v>AUGUST</v>
      </c>
      <c r="M1925" s="65" t="str">
        <f>"WEEK "&amp;IF(ROUNDUP(DAY(tbl_raw_data[[#This Row],[updated_date]])/7,0)=5,4,ROUNDUP(DAY(tbl_raw_data[[#This Row],[updated_date]])/7,0))</f>
        <v>WEEK 2</v>
      </c>
      <c r="N1925" s="71" t="str">
        <f>UPPER(VLOOKUP(tbl_raw_data[[#This Row],[Analyst]],settings!$A$1:$B$15,2,0))</f>
        <v>ASIF</v>
      </c>
      <c r="O1925" s="71" t="str">
        <f>TRIM(UPPER(tbl_raw_data[[#This Row],[Outcome]]))</f>
        <v>APPROVE</v>
      </c>
      <c r="P1925" s="71" t="str">
        <f>TRIM(UPPER(tbl_raw_data[[#This Row],[Queue Name]]))</f>
        <v>CONSUMER POST BUREAU</v>
      </c>
      <c r="Q1925" s="71" t="str">
        <f>IF(tbl_raw_data[[#This Row],[time_taken_in_min]]&lt;=settings!$D$2,"SLA_MET","SLA_NOT_MET")</f>
        <v>SLA_MET</v>
      </c>
    </row>
    <row r="1926" spans="1:17" hidden="1" x14ac:dyDescent="0.3">
      <c r="A1926" s="5" t="s">
        <v>2889</v>
      </c>
      <c r="B1926" s="34">
        <v>45146.569456018522</v>
      </c>
      <c r="C1926" s="35">
        <v>45146.585833333331</v>
      </c>
      <c r="D1926" s="2" t="s">
        <v>15</v>
      </c>
      <c r="E1926" s="3" t="s">
        <v>8</v>
      </c>
      <c r="F1926" s="2" t="s">
        <v>12</v>
      </c>
      <c r="G1926" s="4"/>
      <c r="H1926" s="84" t="str">
        <f t="shared" si="30"/>
        <v>Reason Unknown</v>
      </c>
      <c r="I1926" s="63">
        <f>(tbl_raw_data[[#This Row],[Date Actioned]])-(tbl_raw_data[[#This Row],[Date Tagged]])</f>
        <v>1.6377314808778465E-2</v>
      </c>
      <c r="J1926" s="66">
        <f>HOUR(tbl_raw_data[[#This Row],[time_taken]])*60+MINUTE(tbl_raw_data[[#This Row],[time_taken]])+SECOND(tbl_raw_data[[#This Row],[time_taken]])/60</f>
        <v>23.583333333333332</v>
      </c>
      <c r="K1926" s="68">
        <f>DATE(YEAR(tbl_raw_data[[#This Row],[Date Actioned]]),MONTH(tbl_raw_data[[#This Row],[Date Actioned]]),DAY(tbl_raw_data[[#This Row],[Date Actioned]]))</f>
        <v>45146</v>
      </c>
      <c r="L1926" s="65" t="str">
        <f>UPPER(TEXT(tbl_raw_data[[#This Row],[updated_date]],"MMMM"))</f>
        <v>AUGUST</v>
      </c>
      <c r="M1926" s="65" t="str">
        <f>"WEEK "&amp;IF(ROUNDUP(DAY(tbl_raw_data[[#This Row],[updated_date]])/7,0)=5,4,ROUNDUP(DAY(tbl_raw_data[[#This Row],[updated_date]])/7,0))</f>
        <v>WEEK 2</v>
      </c>
      <c r="N1926" s="71" t="str">
        <f>UPPER(VLOOKUP(tbl_raw_data[[#This Row],[Analyst]],settings!$A$1:$B$15,2,0))</f>
        <v>NITESH</v>
      </c>
      <c r="O1926" s="71" t="str">
        <f>TRIM(UPPER(tbl_raw_data[[#This Row],[Outcome]]))</f>
        <v>APPROVE</v>
      </c>
      <c r="P1926" s="71" t="str">
        <f>TRIM(UPPER(tbl_raw_data[[#This Row],[Queue Name]]))</f>
        <v>CONSUMER POST BUREAU</v>
      </c>
      <c r="Q1926" s="71" t="str">
        <f>IF(tbl_raw_data[[#This Row],[time_taken_in_min]]&lt;=settings!$D$2,"SLA_MET","SLA_NOT_MET")</f>
        <v>SLA_NOT_MET</v>
      </c>
    </row>
    <row r="1927" spans="1:17" hidden="1" x14ac:dyDescent="0.3">
      <c r="A1927" s="7" t="s">
        <v>2890</v>
      </c>
      <c r="B1927" s="36">
        <v>45146.57099537037</v>
      </c>
      <c r="C1927" s="39">
        <v>45146.575798611113</v>
      </c>
      <c r="D1927" s="8" t="s">
        <v>10</v>
      </c>
      <c r="E1927" s="8" t="s">
        <v>11</v>
      </c>
      <c r="F1927" s="8" t="s">
        <v>19</v>
      </c>
      <c r="G1927" s="8" t="s">
        <v>23</v>
      </c>
      <c r="H1927" s="84" t="str">
        <f t="shared" si="30"/>
        <v>Reason Unknown</v>
      </c>
      <c r="I1927" s="63">
        <f>(tbl_raw_data[[#This Row],[Date Actioned]])-(tbl_raw_data[[#This Row],[Date Tagged]])</f>
        <v>4.803240743058268E-3</v>
      </c>
      <c r="J1927" s="66">
        <f>HOUR(tbl_raw_data[[#This Row],[time_taken]])*60+MINUTE(tbl_raw_data[[#This Row],[time_taken]])+SECOND(tbl_raw_data[[#This Row],[time_taken]])/60</f>
        <v>6.916666666666667</v>
      </c>
      <c r="K1927" s="68">
        <f>DATE(YEAR(tbl_raw_data[[#This Row],[Date Actioned]]),MONTH(tbl_raw_data[[#This Row],[Date Actioned]]),DAY(tbl_raw_data[[#This Row],[Date Actioned]]))</f>
        <v>45146</v>
      </c>
      <c r="L1927" s="65" t="str">
        <f>UPPER(TEXT(tbl_raw_data[[#This Row],[updated_date]],"MMMM"))</f>
        <v>AUGUST</v>
      </c>
      <c r="M1927" s="65" t="str">
        <f>"WEEK "&amp;IF(ROUNDUP(DAY(tbl_raw_data[[#This Row],[updated_date]])/7,0)=5,4,ROUNDUP(DAY(tbl_raw_data[[#This Row],[updated_date]])/7,0))</f>
        <v>WEEK 2</v>
      </c>
      <c r="N1927" s="71" t="str">
        <f>UPPER(VLOOKUP(tbl_raw_data[[#This Row],[Analyst]],settings!$A$1:$B$15,2,0))</f>
        <v>NAVED</v>
      </c>
      <c r="O1927" s="71" t="str">
        <f>TRIM(UPPER(tbl_raw_data[[#This Row],[Outcome]]))</f>
        <v>APPROVE</v>
      </c>
      <c r="P1927" s="71" t="str">
        <f>TRIM(UPPER(tbl_raw_data[[#This Row],[Queue Name]]))</f>
        <v>CONSUMER EXISTING</v>
      </c>
      <c r="Q1927" s="71" t="str">
        <f>IF(tbl_raw_data[[#This Row],[time_taken_in_min]]&lt;=settings!$D$2,"SLA_MET","SLA_NOT_MET")</f>
        <v>SLA_MET</v>
      </c>
    </row>
    <row r="1928" spans="1:17" hidden="1" x14ac:dyDescent="0.3">
      <c r="A1928" s="1" t="s">
        <v>2891</v>
      </c>
      <c r="B1928" s="34">
        <v>45146.585023148145</v>
      </c>
      <c r="C1928" s="35">
        <v>45146.589062500003</v>
      </c>
      <c r="D1928" s="2" t="s">
        <v>10</v>
      </c>
      <c r="E1928" s="2" t="s">
        <v>18</v>
      </c>
      <c r="F1928" s="2" t="s">
        <v>19</v>
      </c>
      <c r="G1928" s="2" t="s">
        <v>23</v>
      </c>
      <c r="H1928" s="84" t="str">
        <f t="shared" si="30"/>
        <v>Reason Unknown</v>
      </c>
      <c r="I1928" s="63">
        <f>(tbl_raw_data[[#This Row],[Date Actioned]])-(tbl_raw_data[[#This Row],[Date Tagged]])</f>
        <v>4.0393518575001508E-3</v>
      </c>
      <c r="J1928" s="66">
        <f>HOUR(tbl_raw_data[[#This Row],[time_taken]])*60+MINUTE(tbl_raw_data[[#This Row],[time_taken]])+SECOND(tbl_raw_data[[#This Row],[time_taken]])/60</f>
        <v>5.8166666666666664</v>
      </c>
      <c r="K1928" s="68">
        <f>DATE(YEAR(tbl_raw_data[[#This Row],[Date Actioned]]),MONTH(tbl_raw_data[[#This Row],[Date Actioned]]),DAY(tbl_raw_data[[#This Row],[Date Actioned]]))</f>
        <v>45146</v>
      </c>
      <c r="L1928" s="65" t="str">
        <f>UPPER(TEXT(tbl_raw_data[[#This Row],[updated_date]],"MMMM"))</f>
        <v>AUGUST</v>
      </c>
      <c r="M1928" s="65" t="str">
        <f>"WEEK "&amp;IF(ROUNDUP(DAY(tbl_raw_data[[#This Row],[updated_date]])/7,0)=5,4,ROUNDUP(DAY(tbl_raw_data[[#This Row],[updated_date]])/7,0))</f>
        <v>WEEK 2</v>
      </c>
      <c r="N1928" s="71" t="str">
        <f>UPPER(VLOOKUP(tbl_raw_data[[#This Row],[Analyst]],settings!$A$1:$B$15,2,0))</f>
        <v>NAVED</v>
      </c>
      <c r="O1928" s="71" t="str">
        <f>TRIM(UPPER(tbl_raw_data[[#This Row],[Outcome]]))</f>
        <v>APPROVE</v>
      </c>
      <c r="P1928" s="71" t="str">
        <f>TRIM(UPPER(tbl_raw_data[[#This Row],[Queue Name]]))</f>
        <v>CONSUMER PRE BUREAU</v>
      </c>
      <c r="Q1928" s="71" t="str">
        <f>IF(tbl_raw_data[[#This Row],[time_taken_in_min]]&lt;=settings!$D$2,"SLA_MET","SLA_NOT_MET")</f>
        <v>SLA_MET</v>
      </c>
    </row>
    <row r="1929" spans="1:17" hidden="1" x14ac:dyDescent="0.3">
      <c r="A1929" s="5" t="s">
        <v>2892</v>
      </c>
      <c r="B1929" s="36">
        <v>45146.590115740742</v>
      </c>
      <c r="C1929" s="39">
        <v>45146.595659722225</v>
      </c>
      <c r="D1929" s="8" t="s">
        <v>15</v>
      </c>
      <c r="E1929" s="6" t="s">
        <v>11</v>
      </c>
      <c r="F1929" s="8" t="s">
        <v>21</v>
      </c>
      <c r="G1929" s="9"/>
      <c r="H1929" s="84" t="str">
        <f t="shared" si="30"/>
        <v>Reason Unknown</v>
      </c>
      <c r="I1929" s="63">
        <f>(tbl_raw_data[[#This Row],[Date Actioned]])-(tbl_raw_data[[#This Row],[Date Tagged]])</f>
        <v>5.543981482333038E-3</v>
      </c>
      <c r="J1929" s="66">
        <f>HOUR(tbl_raw_data[[#This Row],[time_taken]])*60+MINUTE(tbl_raw_data[[#This Row],[time_taken]])+SECOND(tbl_raw_data[[#This Row],[time_taken]])/60</f>
        <v>7.9833333333333334</v>
      </c>
      <c r="K1929" s="68">
        <f>DATE(YEAR(tbl_raw_data[[#This Row],[Date Actioned]]),MONTH(tbl_raw_data[[#This Row],[Date Actioned]]),DAY(tbl_raw_data[[#This Row],[Date Actioned]]))</f>
        <v>45146</v>
      </c>
      <c r="L1929" s="65" t="str">
        <f>UPPER(TEXT(tbl_raw_data[[#This Row],[updated_date]],"MMMM"))</f>
        <v>AUGUST</v>
      </c>
      <c r="M1929" s="65" t="str">
        <f>"WEEK "&amp;IF(ROUNDUP(DAY(tbl_raw_data[[#This Row],[updated_date]])/7,0)=5,4,ROUNDUP(DAY(tbl_raw_data[[#This Row],[updated_date]])/7,0))</f>
        <v>WEEK 2</v>
      </c>
      <c r="N1929" s="71" t="str">
        <f>UPPER(VLOOKUP(tbl_raw_data[[#This Row],[Analyst]],settings!$A$1:$B$15,2,0))</f>
        <v>SHAHID</v>
      </c>
      <c r="O1929" s="71" t="str">
        <f>TRIM(UPPER(tbl_raw_data[[#This Row],[Outcome]]))</f>
        <v>APPROVE</v>
      </c>
      <c r="P1929" s="71" t="str">
        <f>TRIM(UPPER(tbl_raw_data[[#This Row],[Queue Name]]))</f>
        <v>CONSUMER EXISTING</v>
      </c>
      <c r="Q1929" s="71" t="str">
        <f>IF(tbl_raw_data[[#This Row],[time_taken_in_min]]&lt;=settings!$D$2,"SLA_MET","SLA_NOT_MET")</f>
        <v>SLA_MET</v>
      </c>
    </row>
    <row r="1930" spans="1:17" hidden="1" x14ac:dyDescent="0.3">
      <c r="A1930" s="7" t="s">
        <v>2893</v>
      </c>
      <c r="B1930" s="34">
        <v>45146.590648148151</v>
      </c>
      <c r="C1930" s="35">
        <v>45146.598865740743</v>
      </c>
      <c r="D1930" s="2" t="s">
        <v>10</v>
      </c>
      <c r="E1930" s="2" t="s">
        <v>11</v>
      </c>
      <c r="F1930" s="2" t="s">
        <v>19</v>
      </c>
      <c r="G1930" s="2" t="s">
        <v>26</v>
      </c>
      <c r="H1930" s="84" t="str">
        <f t="shared" si="30"/>
        <v>Reason Unknown</v>
      </c>
      <c r="I1930" s="63">
        <f>(tbl_raw_data[[#This Row],[Date Actioned]])-(tbl_raw_data[[#This Row],[Date Tagged]])</f>
        <v>8.2175925927003846E-3</v>
      </c>
      <c r="J1930" s="66">
        <f>HOUR(tbl_raw_data[[#This Row],[time_taken]])*60+MINUTE(tbl_raw_data[[#This Row],[time_taken]])+SECOND(tbl_raw_data[[#This Row],[time_taken]])/60</f>
        <v>11.833333333333334</v>
      </c>
      <c r="K1930" s="68">
        <f>DATE(YEAR(tbl_raw_data[[#This Row],[Date Actioned]]),MONTH(tbl_raw_data[[#This Row],[Date Actioned]]),DAY(tbl_raw_data[[#This Row],[Date Actioned]]))</f>
        <v>45146</v>
      </c>
      <c r="L1930" s="65" t="str">
        <f>UPPER(TEXT(tbl_raw_data[[#This Row],[updated_date]],"MMMM"))</f>
        <v>AUGUST</v>
      </c>
      <c r="M1930" s="65" t="str">
        <f>"WEEK "&amp;IF(ROUNDUP(DAY(tbl_raw_data[[#This Row],[updated_date]])/7,0)=5,4,ROUNDUP(DAY(tbl_raw_data[[#This Row],[updated_date]])/7,0))</f>
        <v>WEEK 2</v>
      </c>
      <c r="N1930" s="71" t="str">
        <f>UPPER(VLOOKUP(tbl_raw_data[[#This Row],[Analyst]],settings!$A$1:$B$15,2,0))</f>
        <v>NAVED</v>
      </c>
      <c r="O1930" s="71" t="str">
        <f>TRIM(UPPER(tbl_raw_data[[#This Row],[Outcome]]))</f>
        <v>APPROVE</v>
      </c>
      <c r="P1930" s="71" t="str">
        <f>TRIM(UPPER(tbl_raw_data[[#This Row],[Queue Name]]))</f>
        <v>CONSUMER EXISTING</v>
      </c>
      <c r="Q1930" s="71" t="str">
        <f>IF(tbl_raw_data[[#This Row],[time_taken_in_min]]&lt;=settings!$D$2,"SLA_MET","SLA_NOT_MET")</f>
        <v>SLA_MET</v>
      </c>
    </row>
    <row r="1931" spans="1:17" hidden="1" x14ac:dyDescent="0.3">
      <c r="A1931" s="1" t="s">
        <v>2894</v>
      </c>
      <c r="B1931" s="36">
        <v>45146.596805555557</v>
      </c>
      <c r="C1931" s="39">
        <v>45146.604629629626</v>
      </c>
      <c r="D1931" s="8" t="s">
        <v>15</v>
      </c>
      <c r="E1931" s="6" t="s">
        <v>11</v>
      </c>
      <c r="F1931" s="8" t="s">
        <v>25</v>
      </c>
      <c r="G1931" s="9"/>
      <c r="H1931" s="84" t="str">
        <f t="shared" si="30"/>
        <v>Reason Unknown</v>
      </c>
      <c r="I1931" s="63">
        <f>(tbl_raw_data[[#This Row],[Date Actioned]])-(tbl_raw_data[[#This Row],[Date Tagged]])</f>
        <v>7.8240740695036948E-3</v>
      </c>
      <c r="J1931" s="66">
        <f>HOUR(tbl_raw_data[[#This Row],[time_taken]])*60+MINUTE(tbl_raw_data[[#This Row],[time_taken]])+SECOND(tbl_raw_data[[#This Row],[time_taken]])/60</f>
        <v>11.266666666666667</v>
      </c>
      <c r="K1931" s="68">
        <f>DATE(YEAR(tbl_raw_data[[#This Row],[Date Actioned]]),MONTH(tbl_raw_data[[#This Row],[Date Actioned]]),DAY(tbl_raw_data[[#This Row],[Date Actioned]]))</f>
        <v>45146</v>
      </c>
      <c r="L1931" s="65" t="str">
        <f>UPPER(TEXT(tbl_raw_data[[#This Row],[updated_date]],"MMMM"))</f>
        <v>AUGUST</v>
      </c>
      <c r="M1931" s="65" t="str">
        <f>"WEEK "&amp;IF(ROUNDUP(DAY(tbl_raw_data[[#This Row],[updated_date]])/7,0)=5,4,ROUNDUP(DAY(tbl_raw_data[[#This Row],[updated_date]])/7,0))</f>
        <v>WEEK 2</v>
      </c>
      <c r="N1931" s="71" t="str">
        <f>UPPER(VLOOKUP(tbl_raw_data[[#This Row],[Analyst]],settings!$A$1:$B$15,2,0))</f>
        <v>ASIF</v>
      </c>
      <c r="O1931" s="71" t="str">
        <f>TRIM(UPPER(tbl_raw_data[[#This Row],[Outcome]]))</f>
        <v>APPROVE</v>
      </c>
      <c r="P1931" s="71" t="str">
        <f>TRIM(UPPER(tbl_raw_data[[#This Row],[Queue Name]]))</f>
        <v>CONSUMER EXISTING</v>
      </c>
      <c r="Q1931" s="71" t="str">
        <f>IF(tbl_raw_data[[#This Row],[time_taken_in_min]]&lt;=settings!$D$2,"SLA_MET","SLA_NOT_MET")</f>
        <v>SLA_MET</v>
      </c>
    </row>
    <row r="1932" spans="1:17" hidden="1" x14ac:dyDescent="0.3">
      <c r="A1932" s="5" t="s">
        <v>2895</v>
      </c>
      <c r="B1932" s="34">
        <v>45146.599861111114</v>
      </c>
      <c r="C1932" s="35">
        <v>45146.604583333334</v>
      </c>
      <c r="D1932" s="2" t="s">
        <v>10</v>
      </c>
      <c r="E1932" s="2" t="s">
        <v>11</v>
      </c>
      <c r="F1932" s="2" t="s">
        <v>19</v>
      </c>
      <c r="G1932" s="2" t="s">
        <v>15</v>
      </c>
      <c r="H1932" s="84" t="str">
        <f t="shared" si="30"/>
        <v>Reason Unknown</v>
      </c>
      <c r="I1932" s="63">
        <f>(tbl_raw_data[[#This Row],[Date Actioned]])-(tbl_raw_data[[#This Row],[Date Tagged]])</f>
        <v>4.7222222201526165E-3</v>
      </c>
      <c r="J1932" s="66">
        <f>HOUR(tbl_raw_data[[#This Row],[time_taken]])*60+MINUTE(tbl_raw_data[[#This Row],[time_taken]])+SECOND(tbl_raw_data[[#This Row],[time_taken]])/60</f>
        <v>6.8</v>
      </c>
      <c r="K1932" s="68">
        <f>DATE(YEAR(tbl_raw_data[[#This Row],[Date Actioned]]),MONTH(tbl_raw_data[[#This Row],[Date Actioned]]),DAY(tbl_raw_data[[#This Row],[Date Actioned]]))</f>
        <v>45146</v>
      </c>
      <c r="L1932" s="65" t="str">
        <f>UPPER(TEXT(tbl_raw_data[[#This Row],[updated_date]],"MMMM"))</f>
        <v>AUGUST</v>
      </c>
      <c r="M1932" s="65" t="str">
        <f>"WEEK "&amp;IF(ROUNDUP(DAY(tbl_raw_data[[#This Row],[updated_date]])/7,0)=5,4,ROUNDUP(DAY(tbl_raw_data[[#This Row],[updated_date]])/7,0))</f>
        <v>WEEK 2</v>
      </c>
      <c r="N1932" s="71" t="str">
        <f>UPPER(VLOOKUP(tbl_raw_data[[#This Row],[Analyst]],settings!$A$1:$B$15,2,0))</f>
        <v>NAVED</v>
      </c>
      <c r="O1932" s="71" t="str">
        <f>TRIM(UPPER(tbl_raw_data[[#This Row],[Outcome]]))</f>
        <v>APPROVE</v>
      </c>
      <c r="P1932" s="71" t="str">
        <f>TRIM(UPPER(tbl_raw_data[[#This Row],[Queue Name]]))</f>
        <v>CONSUMER EXISTING</v>
      </c>
      <c r="Q1932" s="71" t="str">
        <f>IF(tbl_raw_data[[#This Row],[time_taken_in_min]]&lt;=settings!$D$2,"SLA_MET","SLA_NOT_MET")</f>
        <v>SLA_MET</v>
      </c>
    </row>
    <row r="1933" spans="1:17" hidden="1" x14ac:dyDescent="0.3">
      <c r="A1933" s="7" t="s">
        <v>2896</v>
      </c>
      <c r="B1933" s="36">
        <v>45146.604259259257</v>
      </c>
      <c r="C1933" s="39">
        <v>45146.608877314815</v>
      </c>
      <c r="D1933" s="8" t="s">
        <v>10</v>
      </c>
      <c r="E1933" s="8" t="s">
        <v>11</v>
      </c>
      <c r="F1933" s="8" t="s">
        <v>19</v>
      </c>
      <c r="G1933" s="8" t="s">
        <v>15</v>
      </c>
      <c r="H1933" s="84" t="str">
        <f t="shared" si="30"/>
        <v>Reason Unknown</v>
      </c>
      <c r="I1933" s="63">
        <f>(tbl_raw_data[[#This Row],[Date Actioned]])-(tbl_raw_data[[#This Row],[Date Tagged]])</f>
        <v>4.6180555582395755E-3</v>
      </c>
      <c r="J1933" s="66">
        <f>HOUR(tbl_raw_data[[#This Row],[time_taken]])*60+MINUTE(tbl_raw_data[[#This Row],[time_taken]])+SECOND(tbl_raw_data[[#This Row],[time_taken]])/60</f>
        <v>6.65</v>
      </c>
      <c r="K1933" s="68">
        <f>DATE(YEAR(tbl_raw_data[[#This Row],[Date Actioned]]),MONTH(tbl_raw_data[[#This Row],[Date Actioned]]),DAY(tbl_raw_data[[#This Row],[Date Actioned]]))</f>
        <v>45146</v>
      </c>
      <c r="L1933" s="65" t="str">
        <f>UPPER(TEXT(tbl_raw_data[[#This Row],[updated_date]],"MMMM"))</f>
        <v>AUGUST</v>
      </c>
      <c r="M1933" s="65" t="str">
        <f>"WEEK "&amp;IF(ROUNDUP(DAY(tbl_raw_data[[#This Row],[updated_date]])/7,0)=5,4,ROUNDUP(DAY(tbl_raw_data[[#This Row],[updated_date]])/7,0))</f>
        <v>WEEK 2</v>
      </c>
      <c r="N1933" s="71" t="str">
        <f>UPPER(VLOOKUP(tbl_raw_data[[#This Row],[Analyst]],settings!$A$1:$B$15,2,0))</f>
        <v>NAVED</v>
      </c>
      <c r="O1933" s="71" t="str">
        <f>TRIM(UPPER(tbl_raw_data[[#This Row],[Outcome]]))</f>
        <v>APPROVE</v>
      </c>
      <c r="P1933" s="71" t="str">
        <f>TRIM(UPPER(tbl_raw_data[[#This Row],[Queue Name]]))</f>
        <v>CONSUMER EXISTING</v>
      </c>
      <c r="Q1933" s="71" t="str">
        <f>IF(tbl_raw_data[[#This Row],[time_taken_in_min]]&lt;=settings!$D$2,"SLA_MET","SLA_NOT_MET")</f>
        <v>SLA_MET</v>
      </c>
    </row>
    <row r="1934" spans="1:17" hidden="1" x14ac:dyDescent="0.3">
      <c r="A1934" s="1" t="s">
        <v>2897</v>
      </c>
      <c r="B1934" s="34">
        <v>45146.605219907404</v>
      </c>
      <c r="C1934" s="35">
        <v>45146.610393518517</v>
      </c>
      <c r="D1934" s="2" t="s">
        <v>15</v>
      </c>
      <c r="E1934" s="3" t="s">
        <v>8</v>
      </c>
      <c r="F1934" s="2" t="s">
        <v>114</v>
      </c>
      <c r="G1934" s="4"/>
      <c r="H1934" s="84" t="str">
        <f t="shared" si="30"/>
        <v>Reason Unknown</v>
      </c>
      <c r="I1934" s="63">
        <f>(tbl_raw_data[[#This Row],[Date Actioned]])-(tbl_raw_data[[#This Row],[Date Tagged]])</f>
        <v>5.173611112695653E-3</v>
      </c>
      <c r="J1934" s="66">
        <f>HOUR(tbl_raw_data[[#This Row],[time_taken]])*60+MINUTE(tbl_raw_data[[#This Row],[time_taken]])+SECOND(tbl_raw_data[[#This Row],[time_taken]])/60</f>
        <v>7.45</v>
      </c>
      <c r="K1934" s="68">
        <f>DATE(YEAR(tbl_raw_data[[#This Row],[Date Actioned]]),MONTH(tbl_raw_data[[#This Row],[Date Actioned]]),DAY(tbl_raw_data[[#This Row],[Date Actioned]]))</f>
        <v>45146</v>
      </c>
      <c r="L1934" s="65" t="str">
        <f>UPPER(TEXT(tbl_raw_data[[#This Row],[updated_date]],"MMMM"))</f>
        <v>AUGUST</v>
      </c>
      <c r="M1934" s="65" t="str">
        <f>"WEEK "&amp;IF(ROUNDUP(DAY(tbl_raw_data[[#This Row],[updated_date]])/7,0)=5,4,ROUNDUP(DAY(tbl_raw_data[[#This Row],[updated_date]])/7,0))</f>
        <v>WEEK 2</v>
      </c>
      <c r="N1934" s="71" t="str">
        <f>UPPER(VLOOKUP(tbl_raw_data[[#This Row],[Analyst]],settings!$A$1:$B$15,2,0))</f>
        <v>FARDIN</v>
      </c>
      <c r="O1934" s="71" t="str">
        <f>TRIM(UPPER(tbl_raw_data[[#This Row],[Outcome]]))</f>
        <v>APPROVE</v>
      </c>
      <c r="P1934" s="71" t="str">
        <f>TRIM(UPPER(tbl_raw_data[[#This Row],[Queue Name]]))</f>
        <v>CONSUMER POST BUREAU</v>
      </c>
      <c r="Q1934" s="71" t="str">
        <f>IF(tbl_raw_data[[#This Row],[time_taken_in_min]]&lt;=settings!$D$2,"SLA_MET","SLA_NOT_MET")</f>
        <v>SLA_MET</v>
      </c>
    </row>
    <row r="1935" spans="1:17" hidden="1" x14ac:dyDescent="0.3">
      <c r="A1935" s="5" t="s">
        <v>2898</v>
      </c>
      <c r="B1935" s="36">
        <v>45146.605451388888</v>
      </c>
      <c r="C1935" s="39">
        <v>45146.612210648149</v>
      </c>
      <c r="D1935" s="8" t="s">
        <v>10</v>
      </c>
      <c r="E1935" s="8" t="s">
        <v>11</v>
      </c>
      <c r="F1935" s="8" t="s">
        <v>17</v>
      </c>
      <c r="G1935" s="8" t="s">
        <v>15</v>
      </c>
      <c r="H1935" s="84" t="str">
        <f t="shared" si="30"/>
        <v>Reason Unknown</v>
      </c>
      <c r="I1935" s="63">
        <f>(tbl_raw_data[[#This Row],[Date Actioned]])-(tbl_raw_data[[#This Row],[Date Tagged]])</f>
        <v>6.7592592604341917E-3</v>
      </c>
      <c r="J1935" s="66">
        <f>HOUR(tbl_raw_data[[#This Row],[time_taken]])*60+MINUTE(tbl_raw_data[[#This Row],[time_taken]])+SECOND(tbl_raw_data[[#This Row],[time_taken]])/60</f>
        <v>9.7333333333333325</v>
      </c>
      <c r="K1935" s="68">
        <f>DATE(YEAR(tbl_raw_data[[#This Row],[Date Actioned]]),MONTH(tbl_raw_data[[#This Row],[Date Actioned]]),DAY(tbl_raw_data[[#This Row],[Date Actioned]]))</f>
        <v>45146</v>
      </c>
      <c r="L1935" s="65" t="str">
        <f>UPPER(TEXT(tbl_raw_data[[#This Row],[updated_date]],"MMMM"))</f>
        <v>AUGUST</v>
      </c>
      <c r="M1935" s="65" t="str">
        <f>"WEEK "&amp;IF(ROUNDUP(DAY(tbl_raw_data[[#This Row],[updated_date]])/7,0)=5,4,ROUNDUP(DAY(tbl_raw_data[[#This Row],[updated_date]])/7,0))</f>
        <v>WEEK 2</v>
      </c>
      <c r="N1935" s="71" t="str">
        <f>UPPER(VLOOKUP(tbl_raw_data[[#This Row],[Analyst]],settings!$A$1:$B$15,2,0))</f>
        <v>MERCEDES</v>
      </c>
      <c r="O1935" s="71" t="str">
        <f>TRIM(UPPER(tbl_raw_data[[#This Row],[Outcome]]))</f>
        <v>APPROVE</v>
      </c>
      <c r="P1935" s="71" t="str">
        <f>TRIM(UPPER(tbl_raw_data[[#This Row],[Queue Name]]))</f>
        <v>CONSUMER EXISTING</v>
      </c>
      <c r="Q1935" s="71" t="str">
        <f>IF(tbl_raw_data[[#This Row],[time_taken_in_min]]&lt;=settings!$D$2,"SLA_MET","SLA_NOT_MET")</f>
        <v>SLA_MET</v>
      </c>
    </row>
    <row r="1936" spans="1:17" hidden="1" x14ac:dyDescent="0.3">
      <c r="A1936" s="7" t="s">
        <v>2899</v>
      </c>
      <c r="B1936" s="34">
        <v>45146.605578703704</v>
      </c>
      <c r="C1936" s="35">
        <v>45146.612141203703</v>
      </c>
      <c r="D1936" s="2" t="s">
        <v>10</v>
      </c>
      <c r="E1936" s="2" t="s">
        <v>18</v>
      </c>
      <c r="F1936" s="2" t="s">
        <v>206</v>
      </c>
      <c r="G1936" s="2" t="s">
        <v>23</v>
      </c>
      <c r="H1936" s="84" t="str">
        <f t="shared" si="30"/>
        <v>Reason Unknown</v>
      </c>
      <c r="I1936" s="63">
        <f>(tbl_raw_data[[#This Row],[Date Actioned]])-(tbl_raw_data[[#This Row],[Date Tagged]])</f>
        <v>6.5624999988358468E-3</v>
      </c>
      <c r="J1936" s="66">
        <f>HOUR(tbl_raw_data[[#This Row],[time_taken]])*60+MINUTE(tbl_raw_data[[#This Row],[time_taken]])+SECOND(tbl_raw_data[[#This Row],[time_taken]])/60</f>
        <v>9.4499999999999993</v>
      </c>
      <c r="K1936" s="68">
        <f>DATE(YEAR(tbl_raw_data[[#This Row],[Date Actioned]]),MONTH(tbl_raw_data[[#This Row],[Date Actioned]]),DAY(tbl_raw_data[[#This Row],[Date Actioned]]))</f>
        <v>45146</v>
      </c>
      <c r="L1936" s="65" t="str">
        <f>UPPER(TEXT(tbl_raw_data[[#This Row],[updated_date]],"MMMM"))</f>
        <v>AUGUST</v>
      </c>
      <c r="M1936" s="65" t="str">
        <f>"WEEK "&amp;IF(ROUNDUP(DAY(tbl_raw_data[[#This Row],[updated_date]])/7,0)=5,4,ROUNDUP(DAY(tbl_raw_data[[#This Row],[updated_date]])/7,0))</f>
        <v>WEEK 2</v>
      </c>
      <c r="N1936" s="71" t="str">
        <f>UPPER(VLOOKUP(tbl_raw_data[[#This Row],[Analyst]],settings!$A$1:$B$15,2,0))</f>
        <v>HARDIK</v>
      </c>
      <c r="O1936" s="71" t="str">
        <f>TRIM(UPPER(tbl_raw_data[[#This Row],[Outcome]]))</f>
        <v>APPROVE</v>
      </c>
      <c r="P1936" s="71" t="str">
        <f>TRIM(UPPER(tbl_raw_data[[#This Row],[Queue Name]]))</f>
        <v>CONSUMER PRE BUREAU</v>
      </c>
      <c r="Q1936" s="71" t="str">
        <f>IF(tbl_raw_data[[#This Row],[time_taken_in_min]]&lt;=settings!$D$2,"SLA_MET","SLA_NOT_MET")</f>
        <v>SLA_MET</v>
      </c>
    </row>
    <row r="1937" spans="1:17" hidden="1" x14ac:dyDescent="0.3">
      <c r="A1937" s="1" t="s">
        <v>2900</v>
      </c>
      <c r="B1937" s="36">
        <v>45146.6175</v>
      </c>
      <c r="C1937" s="39">
        <v>45146.622395833336</v>
      </c>
      <c r="D1937" s="8" t="s">
        <v>10</v>
      </c>
      <c r="E1937" s="8" t="s">
        <v>8</v>
      </c>
      <c r="F1937" s="8" t="s">
        <v>206</v>
      </c>
      <c r="G1937" s="8" t="s">
        <v>23</v>
      </c>
      <c r="H1937" s="84" t="str">
        <f t="shared" si="30"/>
        <v>Reason Unknown</v>
      </c>
      <c r="I1937" s="63">
        <f>(tbl_raw_data[[#This Row],[Date Actioned]])-(tbl_raw_data[[#This Row],[Date Tagged]])</f>
        <v>4.8958333354676142E-3</v>
      </c>
      <c r="J1937" s="66">
        <f>HOUR(tbl_raw_data[[#This Row],[time_taken]])*60+MINUTE(tbl_raw_data[[#This Row],[time_taken]])+SECOND(tbl_raw_data[[#This Row],[time_taken]])/60</f>
        <v>7.05</v>
      </c>
      <c r="K1937" s="68">
        <f>DATE(YEAR(tbl_raw_data[[#This Row],[Date Actioned]]),MONTH(tbl_raw_data[[#This Row],[Date Actioned]]),DAY(tbl_raw_data[[#This Row],[Date Actioned]]))</f>
        <v>45146</v>
      </c>
      <c r="L1937" s="65" t="str">
        <f>UPPER(TEXT(tbl_raw_data[[#This Row],[updated_date]],"MMMM"))</f>
        <v>AUGUST</v>
      </c>
      <c r="M1937" s="65" t="str">
        <f>"WEEK "&amp;IF(ROUNDUP(DAY(tbl_raw_data[[#This Row],[updated_date]])/7,0)=5,4,ROUNDUP(DAY(tbl_raw_data[[#This Row],[updated_date]])/7,0))</f>
        <v>WEEK 2</v>
      </c>
      <c r="N1937" s="71" t="str">
        <f>UPPER(VLOOKUP(tbl_raw_data[[#This Row],[Analyst]],settings!$A$1:$B$15,2,0))</f>
        <v>HARDIK</v>
      </c>
      <c r="O1937" s="71" t="str">
        <f>TRIM(UPPER(tbl_raw_data[[#This Row],[Outcome]]))</f>
        <v>APPROVE</v>
      </c>
      <c r="P1937" s="71" t="str">
        <f>TRIM(UPPER(tbl_raw_data[[#This Row],[Queue Name]]))</f>
        <v>CONSUMER POST BUREAU</v>
      </c>
      <c r="Q1937" s="71" t="str">
        <f>IF(tbl_raw_data[[#This Row],[time_taken_in_min]]&lt;=settings!$D$2,"SLA_MET","SLA_NOT_MET")</f>
        <v>SLA_MET</v>
      </c>
    </row>
    <row r="1938" spans="1:17" hidden="1" x14ac:dyDescent="0.3">
      <c r="A1938" s="5" t="s">
        <v>2901</v>
      </c>
      <c r="B1938" s="34">
        <v>45146.623055555552</v>
      </c>
      <c r="C1938" s="35">
        <v>45146.626932870371</v>
      </c>
      <c r="D1938" s="2" t="s">
        <v>10</v>
      </c>
      <c r="E1938" s="2" t="s">
        <v>18</v>
      </c>
      <c r="F1938" s="2" t="s">
        <v>19</v>
      </c>
      <c r="G1938" s="2" t="s">
        <v>30</v>
      </c>
      <c r="H1938" s="84" t="str">
        <f t="shared" si="30"/>
        <v>Reason Unknown</v>
      </c>
      <c r="I1938" s="63">
        <f>(tbl_raw_data[[#This Row],[Date Actioned]])-(tbl_raw_data[[#This Row],[Date Tagged]])</f>
        <v>3.8773148189648055E-3</v>
      </c>
      <c r="J1938" s="66">
        <f>HOUR(tbl_raw_data[[#This Row],[time_taken]])*60+MINUTE(tbl_raw_data[[#This Row],[time_taken]])+SECOND(tbl_raw_data[[#This Row],[time_taken]])/60</f>
        <v>5.583333333333333</v>
      </c>
      <c r="K1938" s="68">
        <f>DATE(YEAR(tbl_raw_data[[#This Row],[Date Actioned]]),MONTH(tbl_raw_data[[#This Row],[Date Actioned]]),DAY(tbl_raw_data[[#This Row],[Date Actioned]]))</f>
        <v>45146</v>
      </c>
      <c r="L1938" s="65" t="str">
        <f>UPPER(TEXT(tbl_raw_data[[#This Row],[updated_date]],"MMMM"))</f>
        <v>AUGUST</v>
      </c>
      <c r="M1938" s="65" t="str">
        <f>"WEEK "&amp;IF(ROUNDUP(DAY(tbl_raw_data[[#This Row],[updated_date]])/7,0)=5,4,ROUNDUP(DAY(tbl_raw_data[[#This Row],[updated_date]])/7,0))</f>
        <v>WEEK 2</v>
      </c>
      <c r="N1938" s="71" t="str">
        <f>UPPER(VLOOKUP(tbl_raw_data[[#This Row],[Analyst]],settings!$A$1:$B$15,2,0))</f>
        <v>NAVED</v>
      </c>
      <c r="O1938" s="71" t="str">
        <f>TRIM(UPPER(tbl_raw_data[[#This Row],[Outcome]]))</f>
        <v>APPROVE</v>
      </c>
      <c r="P1938" s="71" t="str">
        <f>TRIM(UPPER(tbl_raw_data[[#This Row],[Queue Name]]))</f>
        <v>CONSUMER PRE BUREAU</v>
      </c>
      <c r="Q1938" s="71" t="str">
        <f>IF(tbl_raw_data[[#This Row],[time_taken_in_min]]&lt;=settings!$D$2,"SLA_MET","SLA_NOT_MET")</f>
        <v>SLA_MET</v>
      </c>
    </row>
    <row r="1939" spans="1:17" hidden="1" x14ac:dyDescent="0.3">
      <c r="A1939" s="7" t="s">
        <v>2902</v>
      </c>
      <c r="B1939" s="36">
        <v>45146.624872685185</v>
      </c>
      <c r="C1939" s="39">
        <v>45146.626875000002</v>
      </c>
      <c r="D1939" s="8" t="s">
        <v>10</v>
      </c>
      <c r="E1939" s="8" t="s">
        <v>11</v>
      </c>
      <c r="F1939" s="8" t="s">
        <v>207</v>
      </c>
      <c r="G1939" s="8" t="s">
        <v>15</v>
      </c>
      <c r="H1939" s="84" t="str">
        <f t="shared" si="30"/>
        <v>Reason Unknown</v>
      </c>
      <c r="I1939" s="63">
        <f>(tbl_raw_data[[#This Row],[Date Actioned]])-(tbl_raw_data[[#This Row],[Date Tagged]])</f>
        <v>2.0023148172185756E-3</v>
      </c>
      <c r="J1939" s="66">
        <f>HOUR(tbl_raw_data[[#This Row],[time_taken]])*60+MINUTE(tbl_raw_data[[#This Row],[time_taken]])+SECOND(tbl_raw_data[[#This Row],[time_taken]])/60</f>
        <v>2.8833333333333333</v>
      </c>
      <c r="K1939" s="68">
        <f>DATE(YEAR(tbl_raw_data[[#This Row],[Date Actioned]]),MONTH(tbl_raw_data[[#This Row],[Date Actioned]]),DAY(tbl_raw_data[[#This Row],[Date Actioned]]))</f>
        <v>45146</v>
      </c>
      <c r="L1939" s="65" t="str">
        <f>UPPER(TEXT(tbl_raw_data[[#This Row],[updated_date]],"MMMM"))</f>
        <v>AUGUST</v>
      </c>
      <c r="M1939" s="65" t="str">
        <f>"WEEK "&amp;IF(ROUNDUP(DAY(tbl_raw_data[[#This Row],[updated_date]])/7,0)=5,4,ROUNDUP(DAY(tbl_raw_data[[#This Row],[updated_date]])/7,0))</f>
        <v>WEEK 2</v>
      </c>
      <c r="N1939" s="71" t="str">
        <f>UPPER(VLOOKUP(tbl_raw_data[[#This Row],[Analyst]],settings!$A$1:$B$15,2,0))</f>
        <v>RAJ</v>
      </c>
      <c r="O1939" s="71" t="str">
        <f>TRIM(UPPER(tbl_raw_data[[#This Row],[Outcome]]))</f>
        <v>APPROVE</v>
      </c>
      <c r="P1939" s="71" t="str">
        <f>TRIM(UPPER(tbl_raw_data[[#This Row],[Queue Name]]))</f>
        <v>CONSUMER EXISTING</v>
      </c>
      <c r="Q1939" s="71" t="str">
        <f>IF(tbl_raw_data[[#This Row],[time_taken_in_min]]&lt;=settings!$D$2,"SLA_MET","SLA_NOT_MET")</f>
        <v>SLA_MET</v>
      </c>
    </row>
    <row r="1940" spans="1:17" hidden="1" x14ac:dyDescent="0.3">
      <c r="A1940" s="1" t="s">
        <v>2903</v>
      </c>
      <c r="B1940" s="34">
        <v>45146.62672453704</v>
      </c>
      <c r="C1940" s="35">
        <v>45146.632349537038</v>
      </c>
      <c r="D1940" s="2" t="s">
        <v>15</v>
      </c>
      <c r="E1940" s="3" t="s">
        <v>11</v>
      </c>
      <c r="F1940" s="2" t="s">
        <v>21</v>
      </c>
      <c r="G1940" s="4"/>
      <c r="H1940" s="84" t="str">
        <f t="shared" si="30"/>
        <v>Reason Unknown</v>
      </c>
      <c r="I1940" s="63">
        <f>(tbl_raw_data[[#This Row],[Date Actioned]])-(tbl_raw_data[[#This Row],[Date Tagged]])</f>
        <v>5.6249999979627319E-3</v>
      </c>
      <c r="J1940" s="66">
        <f>HOUR(tbl_raw_data[[#This Row],[time_taken]])*60+MINUTE(tbl_raw_data[[#This Row],[time_taken]])+SECOND(tbl_raw_data[[#This Row],[time_taken]])/60</f>
        <v>8.1</v>
      </c>
      <c r="K1940" s="68">
        <f>DATE(YEAR(tbl_raw_data[[#This Row],[Date Actioned]]),MONTH(tbl_raw_data[[#This Row],[Date Actioned]]),DAY(tbl_raw_data[[#This Row],[Date Actioned]]))</f>
        <v>45146</v>
      </c>
      <c r="L1940" s="65" t="str">
        <f>UPPER(TEXT(tbl_raw_data[[#This Row],[updated_date]],"MMMM"))</f>
        <v>AUGUST</v>
      </c>
      <c r="M1940" s="65" t="str">
        <f>"WEEK "&amp;IF(ROUNDUP(DAY(tbl_raw_data[[#This Row],[updated_date]])/7,0)=5,4,ROUNDUP(DAY(tbl_raw_data[[#This Row],[updated_date]])/7,0))</f>
        <v>WEEK 2</v>
      </c>
      <c r="N1940" s="71" t="str">
        <f>UPPER(VLOOKUP(tbl_raw_data[[#This Row],[Analyst]],settings!$A$1:$B$15,2,0))</f>
        <v>SHAHID</v>
      </c>
      <c r="O1940" s="71" t="str">
        <f>TRIM(UPPER(tbl_raw_data[[#This Row],[Outcome]]))</f>
        <v>APPROVE</v>
      </c>
      <c r="P1940" s="71" t="str">
        <f>TRIM(UPPER(tbl_raw_data[[#This Row],[Queue Name]]))</f>
        <v>CONSUMER EXISTING</v>
      </c>
      <c r="Q1940" s="71" t="str">
        <f>IF(tbl_raw_data[[#This Row],[time_taken_in_min]]&lt;=settings!$D$2,"SLA_MET","SLA_NOT_MET")</f>
        <v>SLA_MET</v>
      </c>
    </row>
    <row r="1941" spans="1:17" hidden="1" x14ac:dyDescent="0.3">
      <c r="A1941" s="5" t="s">
        <v>2904</v>
      </c>
      <c r="B1941" s="36">
        <v>45146.629583333335</v>
      </c>
      <c r="C1941" s="39">
        <v>45146.635833333334</v>
      </c>
      <c r="D1941" s="8" t="s">
        <v>15</v>
      </c>
      <c r="E1941" s="6" t="s">
        <v>11</v>
      </c>
      <c r="F1941" s="8" t="s">
        <v>25</v>
      </c>
      <c r="G1941" s="9"/>
      <c r="H1941" s="84" t="str">
        <f t="shared" si="30"/>
        <v>Reason Unknown</v>
      </c>
      <c r="I1941" s="63">
        <f>(tbl_raw_data[[#This Row],[Date Actioned]])-(tbl_raw_data[[#This Row],[Date Tagged]])</f>
        <v>6.2499999985448085E-3</v>
      </c>
      <c r="J1941" s="66">
        <f>HOUR(tbl_raw_data[[#This Row],[time_taken]])*60+MINUTE(tbl_raw_data[[#This Row],[time_taken]])+SECOND(tbl_raw_data[[#This Row],[time_taken]])/60</f>
        <v>9</v>
      </c>
      <c r="K1941" s="68">
        <f>DATE(YEAR(tbl_raw_data[[#This Row],[Date Actioned]]),MONTH(tbl_raw_data[[#This Row],[Date Actioned]]),DAY(tbl_raw_data[[#This Row],[Date Actioned]]))</f>
        <v>45146</v>
      </c>
      <c r="L1941" s="65" t="str">
        <f>UPPER(TEXT(tbl_raw_data[[#This Row],[updated_date]],"MMMM"))</f>
        <v>AUGUST</v>
      </c>
      <c r="M1941" s="65" t="str">
        <f>"WEEK "&amp;IF(ROUNDUP(DAY(tbl_raw_data[[#This Row],[updated_date]])/7,0)=5,4,ROUNDUP(DAY(tbl_raw_data[[#This Row],[updated_date]])/7,0))</f>
        <v>WEEK 2</v>
      </c>
      <c r="N1941" s="71" t="str">
        <f>UPPER(VLOOKUP(tbl_raw_data[[#This Row],[Analyst]],settings!$A$1:$B$15,2,0))</f>
        <v>ASIF</v>
      </c>
      <c r="O1941" s="71" t="str">
        <f>TRIM(UPPER(tbl_raw_data[[#This Row],[Outcome]]))</f>
        <v>APPROVE</v>
      </c>
      <c r="P1941" s="71" t="str">
        <f>TRIM(UPPER(tbl_raw_data[[#This Row],[Queue Name]]))</f>
        <v>CONSUMER EXISTING</v>
      </c>
      <c r="Q1941" s="71" t="str">
        <f>IF(tbl_raw_data[[#This Row],[time_taken_in_min]]&lt;=settings!$D$2,"SLA_MET","SLA_NOT_MET")</f>
        <v>SLA_MET</v>
      </c>
    </row>
    <row r="1942" spans="1:17" hidden="1" x14ac:dyDescent="0.3">
      <c r="A1942" s="7" t="s">
        <v>2905</v>
      </c>
      <c r="B1942" s="34">
        <v>45146.633738425924</v>
      </c>
      <c r="C1942" s="35">
        <v>45146.636782407404</v>
      </c>
      <c r="D1942" s="2" t="s">
        <v>10</v>
      </c>
      <c r="E1942" s="2" t="s">
        <v>8</v>
      </c>
      <c r="F1942" s="2" t="s">
        <v>207</v>
      </c>
      <c r="G1942" s="2" t="s">
        <v>15</v>
      </c>
      <c r="H1942" s="84" t="str">
        <f t="shared" si="30"/>
        <v>Reason Unknown</v>
      </c>
      <c r="I1942" s="63">
        <f>(tbl_raw_data[[#This Row],[Date Actioned]])-(tbl_raw_data[[#This Row],[Date Tagged]])</f>
        <v>3.0439814800047316E-3</v>
      </c>
      <c r="J1942" s="66">
        <f>HOUR(tbl_raw_data[[#This Row],[time_taken]])*60+MINUTE(tbl_raw_data[[#This Row],[time_taken]])+SECOND(tbl_raw_data[[#This Row],[time_taken]])/60</f>
        <v>4.3833333333333337</v>
      </c>
      <c r="K1942" s="68">
        <f>DATE(YEAR(tbl_raw_data[[#This Row],[Date Actioned]]),MONTH(tbl_raw_data[[#This Row],[Date Actioned]]),DAY(tbl_raw_data[[#This Row],[Date Actioned]]))</f>
        <v>45146</v>
      </c>
      <c r="L1942" s="65" t="str">
        <f>UPPER(TEXT(tbl_raw_data[[#This Row],[updated_date]],"MMMM"))</f>
        <v>AUGUST</v>
      </c>
      <c r="M1942" s="65" t="str">
        <f>"WEEK "&amp;IF(ROUNDUP(DAY(tbl_raw_data[[#This Row],[updated_date]])/7,0)=5,4,ROUNDUP(DAY(tbl_raw_data[[#This Row],[updated_date]])/7,0))</f>
        <v>WEEK 2</v>
      </c>
      <c r="N1942" s="71" t="str">
        <f>UPPER(VLOOKUP(tbl_raw_data[[#This Row],[Analyst]],settings!$A$1:$B$15,2,0))</f>
        <v>RAJ</v>
      </c>
      <c r="O1942" s="71" t="str">
        <f>TRIM(UPPER(tbl_raw_data[[#This Row],[Outcome]]))</f>
        <v>APPROVE</v>
      </c>
      <c r="P1942" s="71" t="str">
        <f>TRIM(UPPER(tbl_raw_data[[#This Row],[Queue Name]]))</f>
        <v>CONSUMER POST BUREAU</v>
      </c>
      <c r="Q1942" s="71" t="str">
        <f>IF(tbl_raw_data[[#This Row],[time_taken_in_min]]&lt;=settings!$D$2,"SLA_MET","SLA_NOT_MET")</f>
        <v>SLA_MET</v>
      </c>
    </row>
    <row r="1943" spans="1:17" hidden="1" x14ac:dyDescent="0.3">
      <c r="A1943" s="1" t="s">
        <v>2906</v>
      </c>
      <c r="B1943" s="36">
        <v>45146.640034722222</v>
      </c>
      <c r="C1943" s="39">
        <v>45146.650405092594</v>
      </c>
      <c r="D1943" s="8" t="s">
        <v>15</v>
      </c>
      <c r="E1943" s="6" t="s">
        <v>11</v>
      </c>
      <c r="F1943" s="8" t="s">
        <v>12</v>
      </c>
      <c r="G1943" s="9"/>
      <c r="H1943" s="84" t="str">
        <f t="shared" si="30"/>
        <v>Reason Unknown</v>
      </c>
      <c r="I1943" s="63">
        <f>(tbl_raw_data[[#This Row],[Date Actioned]])-(tbl_raw_data[[#This Row],[Date Tagged]])</f>
        <v>1.0370370371674653E-2</v>
      </c>
      <c r="J1943" s="66">
        <f>HOUR(tbl_raw_data[[#This Row],[time_taken]])*60+MINUTE(tbl_raw_data[[#This Row],[time_taken]])+SECOND(tbl_raw_data[[#This Row],[time_taken]])/60</f>
        <v>14.933333333333334</v>
      </c>
      <c r="K1943" s="68">
        <f>DATE(YEAR(tbl_raw_data[[#This Row],[Date Actioned]]),MONTH(tbl_raw_data[[#This Row],[Date Actioned]]),DAY(tbl_raw_data[[#This Row],[Date Actioned]]))</f>
        <v>45146</v>
      </c>
      <c r="L1943" s="65" t="str">
        <f>UPPER(TEXT(tbl_raw_data[[#This Row],[updated_date]],"MMMM"))</f>
        <v>AUGUST</v>
      </c>
      <c r="M1943" s="65" t="str">
        <f>"WEEK "&amp;IF(ROUNDUP(DAY(tbl_raw_data[[#This Row],[updated_date]])/7,0)=5,4,ROUNDUP(DAY(tbl_raw_data[[#This Row],[updated_date]])/7,0))</f>
        <v>WEEK 2</v>
      </c>
      <c r="N1943" s="71" t="str">
        <f>UPPER(VLOOKUP(tbl_raw_data[[#This Row],[Analyst]],settings!$A$1:$B$15,2,0))</f>
        <v>NITESH</v>
      </c>
      <c r="O1943" s="71" t="str">
        <f>TRIM(UPPER(tbl_raw_data[[#This Row],[Outcome]]))</f>
        <v>APPROVE</v>
      </c>
      <c r="P1943" s="71" t="str">
        <f>TRIM(UPPER(tbl_raw_data[[#This Row],[Queue Name]]))</f>
        <v>CONSUMER EXISTING</v>
      </c>
      <c r="Q1943" s="71" t="str">
        <f>IF(tbl_raw_data[[#This Row],[time_taken_in_min]]&lt;=settings!$D$2,"SLA_MET","SLA_NOT_MET")</f>
        <v>SLA_MET</v>
      </c>
    </row>
    <row r="1944" spans="1:17" hidden="1" x14ac:dyDescent="0.3">
      <c r="A1944" s="5" t="s">
        <v>2907</v>
      </c>
      <c r="B1944" s="34">
        <v>45146.641793981478</v>
      </c>
      <c r="C1944" s="35">
        <v>45146.652337962965</v>
      </c>
      <c r="D1944" s="2" t="s">
        <v>15</v>
      </c>
      <c r="E1944" s="3" t="s">
        <v>11</v>
      </c>
      <c r="F1944" s="2" t="s">
        <v>25</v>
      </c>
      <c r="G1944" s="4"/>
      <c r="H1944" s="84" t="str">
        <f t="shared" si="30"/>
        <v>Reason Unknown</v>
      </c>
      <c r="I1944" s="63">
        <f>(tbl_raw_data[[#This Row],[Date Actioned]])-(tbl_raw_data[[#This Row],[Date Tagged]])</f>
        <v>1.0543981486989651E-2</v>
      </c>
      <c r="J1944" s="66">
        <f>HOUR(tbl_raw_data[[#This Row],[time_taken]])*60+MINUTE(tbl_raw_data[[#This Row],[time_taken]])+SECOND(tbl_raw_data[[#This Row],[time_taken]])/60</f>
        <v>15.183333333333334</v>
      </c>
      <c r="K1944" s="68">
        <f>DATE(YEAR(tbl_raw_data[[#This Row],[Date Actioned]]),MONTH(tbl_raw_data[[#This Row],[Date Actioned]]),DAY(tbl_raw_data[[#This Row],[Date Actioned]]))</f>
        <v>45146</v>
      </c>
      <c r="L1944" s="65" t="str">
        <f>UPPER(TEXT(tbl_raw_data[[#This Row],[updated_date]],"MMMM"))</f>
        <v>AUGUST</v>
      </c>
      <c r="M1944" s="65" t="str">
        <f>"WEEK "&amp;IF(ROUNDUP(DAY(tbl_raw_data[[#This Row],[updated_date]])/7,0)=5,4,ROUNDUP(DAY(tbl_raw_data[[#This Row],[updated_date]])/7,0))</f>
        <v>WEEK 2</v>
      </c>
      <c r="N1944" s="71" t="str">
        <f>UPPER(VLOOKUP(tbl_raw_data[[#This Row],[Analyst]],settings!$A$1:$B$15,2,0))</f>
        <v>ASIF</v>
      </c>
      <c r="O1944" s="71" t="str">
        <f>TRIM(UPPER(tbl_raw_data[[#This Row],[Outcome]]))</f>
        <v>APPROVE</v>
      </c>
      <c r="P1944" s="71" t="str">
        <f>TRIM(UPPER(tbl_raw_data[[#This Row],[Queue Name]]))</f>
        <v>CONSUMER EXISTING</v>
      </c>
      <c r="Q1944" s="71" t="str">
        <f>IF(tbl_raw_data[[#This Row],[time_taken_in_min]]&lt;=settings!$D$2,"SLA_MET","SLA_NOT_MET")</f>
        <v>SLA_MET</v>
      </c>
    </row>
    <row r="1945" spans="1:17" hidden="1" x14ac:dyDescent="0.3">
      <c r="A1945" s="7" t="s">
        <v>2908</v>
      </c>
      <c r="B1945" s="36">
        <v>45146.645787037036</v>
      </c>
      <c r="C1945" s="39">
        <v>45146.651226851849</v>
      </c>
      <c r="D1945" s="8" t="s">
        <v>10</v>
      </c>
      <c r="E1945" s="8" t="s">
        <v>11</v>
      </c>
      <c r="F1945" s="8" t="s">
        <v>206</v>
      </c>
      <c r="G1945" s="8" t="s">
        <v>119</v>
      </c>
      <c r="H1945" s="84" t="str">
        <f t="shared" si="30"/>
        <v>Reason Unknown</v>
      </c>
      <c r="I1945" s="63">
        <f>(tbl_raw_data[[#This Row],[Date Actioned]])-(tbl_raw_data[[#This Row],[Date Tagged]])</f>
        <v>5.4398148131440394E-3</v>
      </c>
      <c r="J1945" s="66">
        <f>HOUR(tbl_raw_data[[#This Row],[time_taken]])*60+MINUTE(tbl_raw_data[[#This Row],[time_taken]])+SECOND(tbl_raw_data[[#This Row],[time_taken]])/60</f>
        <v>7.833333333333333</v>
      </c>
      <c r="K1945" s="68">
        <f>DATE(YEAR(tbl_raw_data[[#This Row],[Date Actioned]]),MONTH(tbl_raw_data[[#This Row],[Date Actioned]]),DAY(tbl_raw_data[[#This Row],[Date Actioned]]))</f>
        <v>45146</v>
      </c>
      <c r="L1945" s="65" t="str">
        <f>UPPER(TEXT(tbl_raw_data[[#This Row],[updated_date]],"MMMM"))</f>
        <v>AUGUST</v>
      </c>
      <c r="M1945" s="65" t="str">
        <f>"WEEK "&amp;IF(ROUNDUP(DAY(tbl_raw_data[[#This Row],[updated_date]])/7,0)=5,4,ROUNDUP(DAY(tbl_raw_data[[#This Row],[updated_date]])/7,0))</f>
        <v>WEEK 2</v>
      </c>
      <c r="N1945" s="71" t="str">
        <f>UPPER(VLOOKUP(tbl_raw_data[[#This Row],[Analyst]],settings!$A$1:$B$15,2,0))</f>
        <v>HARDIK</v>
      </c>
      <c r="O1945" s="71" t="str">
        <f>TRIM(UPPER(tbl_raw_data[[#This Row],[Outcome]]))</f>
        <v>APPROVE</v>
      </c>
      <c r="P1945" s="71" t="str">
        <f>TRIM(UPPER(tbl_raw_data[[#This Row],[Queue Name]]))</f>
        <v>CONSUMER EXISTING</v>
      </c>
      <c r="Q1945" s="71" t="str">
        <f>IF(tbl_raw_data[[#This Row],[time_taken_in_min]]&lt;=settings!$D$2,"SLA_MET","SLA_NOT_MET")</f>
        <v>SLA_MET</v>
      </c>
    </row>
    <row r="1946" spans="1:17" hidden="1" x14ac:dyDescent="0.3">
      <c r="A1946" s="1" t="s">
        <v>2909</v>
      </c>
      <c r="B1946" s="34">
        <v>45146.648344907408</v>
      </c>
      <c r="C1946" s="35">
        <v>45146.658530092594</v>
      </c>
      <c r="D1946" s="2" t="s">
        <v>15</v>
      </c>
      <c r="E1946" s="3" t="s">
        <v>11</v>
      </c>
      <c r="F1946" s="2" t="s">
        <v>21</v>
      </c>
      <c r="G1946" s="4"/>
      <c r="H1946" s="84" t="str">
        <f t="shared" si="30"/>
        <v>Reason Unknown</v>
      </c>
      <c r="I1946" s="63">
        <f>(tbl_raw_data[[#This Row],[Date Actioned]])-(tbl_raw_data[[#This Row],[Date Tagged]])</f>
        <v>1.0185185186855961E-2</v>
      </c>
      <c r="J1946" s="66">
        <f>HOUR(tbl_raw_data[[#This Row],[time_taken]])*60+MINUTE(tbl_raw_data[[#This Row],[time_taken]])+SECOND(tbl_raw_data[[#This Row],[time_taken]])/60</f>
        <v>14.666666666666666</v>
      </c>
      <c r="K1946" s="68">
        <f>DATE(YEAR(tbl_raw_data[[#This Row],[Date Actioned]]),MONTH(tbl_raw_data[[#This Row],[Date Actioned]]),DAY(tbl_raw_data[[#This Row],[Date Actioned]]))</f>
        <v>45146</v>
      </c>
      <c r="L1946" s="65" t="str">
        <f>UPPER(TEXT(tbl_raw_data[[#This Row],[updated_date]],"MMMM"))</f>
        <v>AUGUST</v>
      </c>
      <c r="M1946" s="65" t="str">
        <f>"WEEK "&amp;IF(ROUNDUP(DAY(tbl_raw_data[[#This Row],[updated_date]])/7,0)=5,4,ROUNDUP(DAY(tbl_raw_data[[#This Row],[updated_date]])/7,0))</f>
        <v>WEEK 2</v>
      </c>
      <c r="N1946" s="71" t="str">
        <f>UPPER(VLOOKUP(tbl_raw_data[[#This Row],[Analyst]],settings!$A$1:$B$15,2,0))</f>
        <v>SHAHID</v>
      </c>
      <c r="O1946" s="71" t="str">
        <f>TRIM(UPPER(tbl_raw_data[[#This Row],[Outcome]]))</f>
        <v>APPROVE</v>
      </c>
      <c r="P1946" s="71" t="str">
        <f>TRIM(UPPER(tbl_raw_data[[#This Row],[Queue Name]]))</f>
        <v>CONSUMER EXISTING</v>
      </c>
      <c r="Q1946" s="71" t="str">
        <f>IF(tbl_raw_data[[#This Row],[time_taken_in_min]]&lt;=settings!$D$2,"SLA_MET","SLA_NOT_MET")</f>
        <v>SLA_MET</v>
      </c>
    </row>
    <row r="1947" spans="1:17" hidden="1" x14ac:dyDescent="0.3">
      <c r="A1947" s="5" t="s">
        <v>2910</v>
      </c>
      <c r="B1947" s="36">
        <v>45146.655925925923</v>
      </c>
      <c r="C1947" s="39">
        <v>45146.673275462963</v>
      </c>
      <c r="D1947" s="8" t="s">
        <v>15</v>
      </c>
      <c r="E1947" s="6" t="s">
        <v>11</v>
      </c>
      <c r="F1947" s="8" t="s">
        <v>12</v>
      </c>
      <c r="G1947" s="9"/>
      <c r="H1947" s="84" t="str">
        <f t="shared" si="30"/>
        <v>Reason Unknown</v>
      </c>
      <c r="I1947" s="63">
        <f>(tbl_raw_data[[#This Row],[Date Actioned]])-(tbl_raw_data[[#This Row],[Date Tagged]])</f>
        <v>1.7349537039990537E-2</v>
      </c>
      <c r="J1947" s="66">
        <f>HOUR(tbl_raw_data[[#This Row],[time_taken]])*60+MINUTE(tbl_raw_data[[#This Row],[time_taken]])+SECOND(tbl_raw_data[[#This Row],[time_taken]])/60</f>
        <v>24.983333333333334</v>
      </c>
      <c r="K1947" s="68">
        <f>DATE(YEAR(tbl_raw_data[[#This Row],[Date Actioned]]),MONTH(tbl_raw_data[[#This Row],[Date Actioned]]),DAY(tbl_raw_data[[#This Row],[Date Actioned]]))</f>
        <v>45146</v>
      </c>
      <c r="L1947" s="65" t="str">
        <f>UPPER(TEXT(tbl_raw_data[[#This Row],[updated_date]],"MMMM"))</f>
        <v>AUGUST</v>
      </c>
      <c r="M1947" s="65" t="str">
        <f>"WEEK "&amp;IF(ROUNDUP(DAY(tbl_raw_data[[#This Row],[updated_date]])/7,0)=5,4,ROUNDUP(DAY(tbl_raw_data[[#This Row],[updated_date]])/7,0))</f>
        <v>WEEK 2</v>
      </c>
      <c r="N1947" s="71" t="str">
        <f>UPPER(VLOOKUP(tbl_raw_data[[#This Row],[Analyst]],settings!$A$1:$B$15,2,0))</f>
        <v>NITESH</v>
      </c>
      <c r="O1947" s="71" t="str">
        <f>TRIM(UPPER(tbl_raw_data[[#This Row],[Outcome]]))</f>
        <v>APPROVE</v>
      </c>
      <c r="P1947" s="71" t="str">
        <f>TRIM(UPPER(tbl_raw_data[[#This Row],[Queue Name]]))</f>
        <v>CONSUMER EXISTING</v>
      </c>
      <c r="Q1947" s="71" t="str">
        <f>IF(tbl_raw_data[[#This Row],[time_taken_in_min]]&lt;=settings!$D$2,"SLA_MET","SLA_NOT_MET")</f>
        <v>SLA_NOT_MET</v>
      </c>
    </row>
    <row r="1948" spans="1:17" hidden="1" x14ac:dyDescent="0.3">
      <c r="A1948" s="7" t="s">
        <v>2911</v>
      </c>
      <c r="B1948" s="34">
        <v>45146.658194444448</v>
      </c>
      <c r="C1948" s="35">
        <v>45146.66474537037</v>
      </c>
      <c r="D1948" s="2" t="s">
        <v>10</v>
      </c>
      <c r="E1948" s="2" t="s">
        <v>8</v>
      </c>
      <c r="F1948" s="2" t="s">
        <v>206</v>
      </c>
      <c r="G1948" s="2" t="s">
        <v>16</v>
      </c>
      <c r="H1948" s="84" t="str">
        <f t="shared" si="30"/>
        <v>Reason Unknown</v>
      </c>
      <c r="I1948" s="63">
        <f>(tbl_raw_data[[#This Row],[Date Actioned]])-(tbl_raw_data[[#This Row],[Date Tagged]])</f>
        <v>6.5509259220561944E-3</v>
      </c>
      <c r="J1948" s="66">
        <f>HOUR(tbl_raw_data[[#This Row],[time_taken]])*60+MINUTE(tbl_raw_data[[#This Row],[time_taken]])+SECOND(tbl_raw_data[[#This Row],[time_taken]])/60</f>
        <v>9.4333333333333336</v>
      </c>
      <c r="K1948" s="68">
        <f>DATE(YEAR(tbl_raw_data[[#This Row],[Date Actioned]]),MONTH(tbl_raw_data[[#This Row],[Date Actioned]]),DAY(tbl_raw_data[[#This Row],[Date Actioned]]))</f>
        <v>45146</v>
      </c>
      <c r="L1948" s="65" t="str">
        <f>UPPER(TEXT(tbl_raw_data[[#This Row],[updated_date]],"MMMM"))</f>
        <v>AUGUST</v>
      </c>
      <c r="M1948" s="65" t="str">
        <f>"WEEK "&amp;IF(ROUNDUP(DAY(tbl_raw_data[[#This Row],[updated_date]])/7,0)=5,4,ROUNDUP(DAY(tbl_raw_data[[#This Row],[updated_date]])/7,0))</f>
        <v>WEEK 2</v>
      </c>
      <c r="N1948" s="71" t="str">
        <f>UPPER(VLOOKUP(tbl_raw_data[[#This Row],[Analyst]],settings!$A$1:$B$15,2,0))</f>
        <v>HARDIK</v>
      </c>
      <c r="O1948" s="71" t="str">
        <f>TRIM(UPPER(tbl_raw_data[[#This Row],[Outcome]]))</f>
        <v>APPROVE</v>
      </c>
      <c r="P1948" s="71" t="str">
        <f>TRIM(UPPER(tbl_raw_data[[#This Row],[Queue Name]]))</f>
        <v>CONSUMER POST BUREAU</v>
      </c>
      <c r="Q1948" s="71" t="str">
        <f>IF(tbl_raw_data[[#This Row],[time_taken_in_min]]&lt;=settings!$D$2,"SLA_MET","SLA_NOT_MET")</f>
        <v>SLA_MET</v>
      </c>
    </row>
    <row r="1949" spans="1:17" hidden="1" x14ac:dyDescent="0.3">
      <c r="A1949" s="1" t="s">
        <v>2912</v>
      </c>
      <c r="B1949" s="36">
        <v>45146.658321759256</v>
      </c>
      <c r="C1949" s="39">
        <v>45146.667962962965</v>
      </c>
      <c r="D1949" s="8" t="s">
        <v>10</v>
      </c>
      <c r="E1949" s="8" t="s">
        <v>11</v>
      </c>
      <c r="F1949" s="8" t="s">
        <v>19</v>
      </c>
      <c r="G1949" s="8" t="s">
        <v>26</v>
      </c>
      <c r="H1949" s="84" t="str">
        <f t="shared" si="30"/>
        <v>Reason Unknown</v>
      </c>
      <c r="I1949" s="63">
        <f>(tbl_raw_data[[#This Row],[Date Actioned]])-(tbl_raw_data[[#This Row],[Date Tagged]])</f>
        <v>9.6412037091795355E-3</v>
      </c>
      <c r="J1949" s="66">
        <f>HOUR(tbl_raw_data[[#This Row],[time_taken]])*60+MINUTE(tbl_raw_data[[#This Row],[time_taken]])+SECOND(tbl_raw_data[[#This Row],[time_taken]])/60</f>
        <v>13.883333333333333</v>
      </c>
      <c r="K1949" s="68">
        <f>DATE(YEAR(tbl_raw_data[[#This Row],[Date Actioned]]),MONTH(tbl_raw_data[[#This Row],[Date Actioned]]),DAY(tbl_raw_data[[#This Row],[Date Actioned]]))</f>
        <v>45146</v>
      </c>
      <c r="L1949" s="65" t="str">
        <f>UPPER(TEXT(tbl_raw_data[[#This Row],[updated_date]],"MMMM"))</f>
        <v>AUGUST</v>
      </c>
      <c r="M1949" s="65" t="str">
        <f>"WEEK "&amp;IF(ROUNDUP(DAY(tbl_raw_data[[#This Row],[updated_date]])/7,0)=5,4,ROUNDUP(DAY(tbl_raw_data[[#This Row],[updated_date]])/7,0))</f>
        <v>WEEK 2</v>
      </c>
      <c r="N1949" s="71" t="str">
        <f>UPPER(VLOOKUP(tbl_raw_data[[#This Row],[Analyst]],settings!$A$1:$B$15,2,0))</f>
        <v>NAVED</v>
      </c>
      <c r="O1949" s="71" t="str">
        <f>TRIM(UPPER(tbl_raw_data[[#This Row],[Outcome]]))</f>
        <v>APPROVE</v>
      </c>
      <c r="P1949" s="71" t="str">
        <f>TRIM(UPPER(tbl_raw_data[[#This Row],[Queue Name]]))</f>
        <v>CONSUMER EXISTING</v>
      </c>
      <c r="Q1949" s="71" t="str">
        <f>IF(tbl_raw_data[[#This Row],[time_taken_in_min]]&lt;=settings!$D$2,"SLA_MET","SLA_NOT_MET")</f>
        <v>SLA_MET</v>
      </c>
    </row>
    <row r="1950" spans="1:17" hidden="1" x14ac:dyDescent="0.3">
      <c r="A1950" s="5" t="s">
        <v>2913</v>
      </c>
      <c r="B1950" s="34">
        <v>45146.662881944445</v>
      </c>
      <c r="C1950" s="35">
        <v>45146.667164351849</v>
      </c>
      <c r="D1950" s="2" t="s">
        <v>10</v>
      </c>
      <c r="E1950" s="2" t="s">
        <v>18</v>
      </c>
      <c r="F1950" s="2" t="s">
        <v>207</v>
      </c>
      <c r="G1950" s="2" t="s">
        <v>119</v>
      </c>
      <c r="H1950" s="84" t="str">
        <f t="shared" si="30"/>
        <v>Reason Unknown</v>
      </c>
      <c r="I1950" s="63">
        <f>(tbl_raw_data[[#This Row],[Date Actioned]])-(tbl_raw_data[[#This Row],[Date Tagged]])</f>
        <v>4.2824074043892324E-3</v>
      </c>
      <c r="J1950" s="66">
        <f>HOUR(tbl_raw_data[[#This Row],[time_taken]])*60+MINUTE(tbl_raw_data[[#This Row],[time_taken]])+SECOND(tbl_raw_data[[#This Row],[time_taken]])/60</f>
        <v>6.166666666666667</v>
      </c>
      <c r="K1950" s="68">
        <f>DATE(YEAR(tbl_raw_data[[#This Row],[Date Actioned]]),MONTH(tbl_raw_data[[#This Row],[Date Actioned]]),DAY(tbl_raw_data[[#This Row],[Date Actioned]]))</f>
        <v>45146</v>
      </c>
      <c r="L1950" s="65" t="str">
        <f>UPPER(TEXT(tbl_raw_data[[#This Row],[updated_date]],"MMMM"))</f>
        <v>AUGUST</v>
      </c>
      <c r="M1950" s="65" t="str">
        <f>"WEEK "&amp;IF(ROUNDUP(DAY(tbl_raw_data[[#This Row],[updated_date]])/7,0)=5,4,ROUNDUP(DAY(tbl_raw_data[[#This Row],[updated_date]])/7,0))</f>
        <v>WEEK 2</v>
      </c>
      <c r="N1950" s="71" t="str">
        <f>UPPER(VLOOKUP(tbl_raw_data[[#This Row],[Analyst]],settings!$A$1:$B$15,2,0))</f>
        <v>RAJ</v>
      </c>
      <c r="O1950" s="71" t="str">
        <f>TRIM(UPPER(tbl_raw_data[[#This Row],[Outcome]]))</f>
        <v>APPROVE</v>
      </c>
      <c r="P1950" s="71" t="str">
        <f>TRIM(UPPER(tbl_raw_data[[#This Row],[Queue Name]]))</f>
        <v>CONSUMER PRE BUREAU</v>
      </c>
      <c r="Q1950" s="71" t="str">
        <f>IF(tbl_raw_data[[#This Row],[time_taken_in_min]]&lt;=settings!$D$2,"SLA_MET","SLA_NOT_MET")</f>
        <v>SLA_MET</v>
      </c>
    </row>
    <row r="1951" spans="1:17" hidden="1" x14ac:dyDescent="0.3">
      <c r="A1951" s="7" t="s">
        <v>2914</v>
      </c>
      <c r="B1951" s="36">
        <v>45146.667743055557</v>
      </c>
      <c r="C1951" s="39">
        <v>45146.675868055558</v>
      </c>
      <c r="D1951" s="8" t="s">
        <v>10</v>
      </c>
      <c r="E1951" s="8" t="s">
        <v>11</v>
      </c>
      <c r="F1951" s="8" t="s">
        <v>19</v>
      </c>
      <c r="G1951" s="8" t="s">
        <v>23</v>
      </c>
      <c r="H1951" s="84" t="str">
        <f t="shared" si="30"/>
        <v>Reason Unknown</v>
      </c>
      <c r="I1951" s="63">
        <f>(tbl_raw_data[[#This Row],[Date Actioned]])-(tbl_raw_data[[#This Row],[Date Tagged]])</f>
        <v>8.1250000002910383E-3</v>
      </c>
      <c r="J1951" s="66">
        <f>HOUR(tbl_raw_data[[#This Row],[time_taken]])*60+MINUTE(tbl_raw_data[[#This Row],[time_taken]])+SECOND(tbl_raw_data[[#This Row],[time_taken]])/60</f>
        <v>11.7</v>
      </c>
      <c r="K1951" s="68">
        <f>DATE(YEAR(tbl_raw_data[[#This Row],[Date Actioned]]),MONTH(tbl_raw_data[[#This Row],[Date Actioned]]),DAY(tbl_raw_data[[#This Row],[Date Actioned]]))</f>
        <v>45146</v>
      </c>
      <c r="L1951" s="65" t="str">
        <f>UPPER(TEXT(tbl_raw_data[[#This Row],[updated_date]],"MMMM"))</f>
        <v>AUGUST</v>
      </c>
      <c r="M1951" s="65" t="str">
        <f>"WEEK "&amp;IF(ROUNDUP(DAY(tbl_raw_data[[#This Row],[updated_date]])/7,0)=5,4,ROUNDUP(DAY(tbl_raw_data[[#This Row],[updated_date]])/7,0))</f>
        <v>WEEK 2</v>
      </c>
      <c r="N1951" s="71" t="str">
        <f>UPPER(VLOOKUP(tbl_raw_data[[#This Row],[Analyst]],settings!$A$1:$B$15,2,0))</f>
        <v>NAVED</v>
      </c>
      <c r="O1951" s="71" t="str">
        <f>TRIM(UPPER(tbl_raw_data[[#This Row],[Outcome]]))</f>
        <v>APPROVE</v>
      </c>
      <c r="P1951" s="71" t="str">
        <f>TRIM(UPPER(tbl_raw_data[[#This Row],[Queue Name]]))</f>
        <v>CONSUMER EXISTING</v>
      </c>
      <c r="Q1951" s="71" t="str">
        <f>IF(tbl_raw_data[[#This Row],[time_taken_in_min]]&lt;=settings!$D$2,"SLA_MET","SLA_NOT_MET")</f>
        <v>SLA_MET</v>
      </c>
    </row>
    <row r="1952" spans="1:17" hidden="1" x14ac:dyDescent="0.3">
      <c r="A1952" s="1" t="s">
        <v>2915</v>
      </c>
      <c r="B1952" s="34">
        <v>45146.673576388886</v>
      </c>
      <c r="C1952" s="35">
        <v>45146.677708333336</v>
      </c>
      <c r="D1952" s="2" t="s">
        <v>15</v>
      </c>
      <c r="E1952" s="3" t="s">
        <v>11</v>
      </c>
      <c r="F1952" s="2" t="s">
        <v>21</v>
      </c>
      <c r="G1952" s="4"/>
      <c r="H1952" s="84" t="str">
        <f t="shared" si="30"/>
        <v>Reason Unknown</v>
      </c>
      <c r="I1952" s="63">
        <f>(tbl_raw_data[[#This Row],[Date Actioned]])-(tbl_raw_data[[#This Row],[Date Tagged]])</f>
        <v>4.1319444499094971E-3</v>
      </c>
      <c r="J1952" s="66">
        <f>HOUR(tbl_raw_data[[#This Row],[time_taken]])*60+MINUTE(tbl_raw_data[[#This Row],[time_taken]])+SECOND(tbl_raw_data[[#This Row],[time_taken]])/60</f>
        <v>5.95</v>
      </c>
      <c r="K1952" s="68">
        <f>DATE(YEAR(tbl_raw_data[[#This Row],[Date Actioned]]),MONTH(tbl_raw_data[[#This Row],[Date Actioned]]),DAY(tbl_raw_data[[#This Row],[Date Actioned]]))</f>
        <v>45146</v>
      </c>
      <c r="L1952" s="65" t="str">
        <f>UPPER(TEXT(tbl_raw_data[[#This Row],[updated_date]],"MMMM"))</f>
        <v>AUGUST</v>
      </c>
      <c r="M1952" s="65" t="str">
        <f>"WEEK "&amp;IF(ROUNDUP(DAY(tbl_raw_data[[#This Row],[updated_date]])/7,0)=5,4,ROUNDUP(DAY(tbl_raw_data[[#This Row],[updated_date]])/7,0))</f>
        <v>WEEK 2</v>
      </c>
      <c r="N1952" s="71" t="str">
        <f>UPPER(VLOOKUP(tbl_raw_data[[#This Row],[Analyst]],settings!$A$1:$B$15,2,0))</f>
        <v>SHAHID</v>
      </c>
      <c r="O1952" s="71" t="str">
        <f>TRIM(UPPER(tbl_raw_data[[#This Row],[Outcome]]))</f>
        <v>APPROVE</v>
      </c>
      <c r="P1952" s="71" t="str">
        <f>TRIM(UPPER(tbl_raw_data[[#This Row],[Queue Name]]))</f>
        <v>CONSUMER EXISTING</v>
      </c>
      <c r="Q1952" s="71" t="str">
        <f>IF(tbl_raw_data[[#This Row],[time_taken_in_min]]&lt;=settings!$D$2,"SLA_MET","SLA_NOT_MET")</f>
        <v>SLA_MET</v>
      </c>
    </row>
    <row r="1953" spans="1:17" hidden="1" x14ac:dyDescent="0.3">
      <c r="A1953" s="5" t="s">
        <v>2916</v>
      </c>
      <c r="B1953" s="36">
        <v>45146.678032407406</v>
      </c>
      <c r="C1953" s="39">
        <v>45146.689918981479</v>
      </c>
      <c r="D1953" s="8" t="s">
        <v>15</v>
      </c>
      <c r="E1953" s="6" t="s">
        <v>11</v>
      </c>
      <c r="F1953" s="8" t="s">
        <v>12</v>
      </c>
      <c r="G1953" s="9"/>
      <c r="H1953" s="84" t="str">
        <f t="shared" si="30"/>
        <v>Reason Unknown</v>
      </c>
      <c r="I1953" s="63">
        <f>(tbl_raw_data[[#This Row],[Date Actioned]])-(tbl_raw_data[[#This Row],[Date Tagged]])</f>
        <v>1.1886574073287193E-2</v>
      </c>
      <c r="J1953" s="66">
        <f>HOUR(tbl_raw_data[[#This Row],[time_taken]])*60+MINUTE(tbl_raw_data[[#This Row],[time_taken]])+SECOND(tbl_raw_data[[#This Row],[time_taken]])/60</f>
        <v>17.116666666666667</v>
      </c>
      <c r="K1953" s="68">
        <f>DATE(YEAR(tbl_raw_data[[#This Row],[Date Actioned]]),MONTH(tbl_raw_data[[#This Row],[Date Actioned]]),DAY(tbl_raw_data[[#This Row],[Date Actioned]]))</f>
        <v>45146</v>
      </c>
      <c r="L1953" s="65" t="str">
        <f>UPPER(TEXT(tbl_raw_data[[#This Row],[updated_date]],"MMMM"))</f>
        <v>AUGUST</v>
      </c>
      <c r="M1953" s="65" t="str">
        <f>"WEEK "&amp;IF(ROUNDUP(DAY(tbl_raw_data[[#This Row],[updated_date]])/7,0)=5,4,ROUNDUP(DAY(tbl_raw_data[[#This Row],[updated_date]])/7,0))</f>
        <v>WEEK 2</v>
      </c>
      <c r="N1953" s="71" t="str">
        <f>UPPER(VLOOKUP(tbl_raw_data[[#This Row],[Analyst]],settings!$A$1:$B$15,2,0))</f>
        <v>NITESH</v>
      </c>
      <c r="O1953" s="71" t="str">
        <f>TRIM(UPPER(tbl_raw_data[[#This Row],[Outcome]]))</f>
        <v>APPROVE</v>
      </c>
      <c r="P1953" s="71" t="str">
        <f>TRIM(UPPER(tbl_raw_data[[#This Row],[Queue Name]]))</f>
        <v>CONSUMER EXISTING</v>
      </c>
      <c r="Q1953" s="71" t="str">
        <f>IF(tbl_raw_data[[#This Row],[time_taken_in_min]]&lt;=settings!$D$2,"SLA_MET","SLA_NOT_MET")</f>
        <v>SLA_MET</v>
      </c>
    </row>
    <row r="1954" spans="1:17" hidden="1" x14ac:dyDescent="0.3">
      <c r="A1954" s="7" t="s">
        <v>2917</v>
      </c>
      <c r="B1954" s="34">
        <v>45146.67900462963</v>
      </c>
      <c r="C1954" s="35">
        <v>45146.691145833334</v>
      </c>
      <c r="D1954" s="2" t="s">
        <v>15</v>
      </c>
      <c r="E1954" s="3" t="s">
        <v>11</v>
      </c>
      <c r="F1954" s="2" t="s">
        <v>114</v>
      </c>
      <c r="G1954" s="4"/>
      <c r="H1954" s="84" t="str">
        <f t="shared" si="30"/>
        <v>Reason Unknown</v>
      </c>
      <c r="I1954" s="63">
        <f>(tbl_raw_data[[#This Row],[Date Actioned]])-(tbl_raw_data[[#This Row],[Date Tagged]])</f>
        <v>1.2141203704231884E-2</v>
      </c>
      <c r="J1954" s="66">
        <f>HOUR(tbl_raw_data[[#This Row],[time_taken]])*60+MINUTE(tbl_raw_data[[#This Row],[time_taken]])+SECOND(tbl_raw_data[[#This Row],[time_taken]])/60</f>
        <v>17.483333333333334</v>
      </c>
      <c r="K1954" s="68">
        <f>DATE(YEAR(tbl_raw_data[[#This Row],[Date Actioned]]),MONTH(tbl_raw_data[[#This Row],[Date Actioned]]),DAY(tbl_raw_data[[#This Row],[Date Actioned]]))</f>
        <v>45146</v>
      </c>
      <c r="L1954" s="65" t="str">
        <f>UPPER(TEXT(tbl_raw_data[[#This Row],[updated_date]],"MMMM"))</f>
        <v>AUGUST</v>
      </c>
      <c r="M1954" s="65" t="str">
        <f>"WEEK "&amp;IF(ROUNDUP(DAY(tbl_raw_data[[#This Row],[updated_date]])/7,0)=5,4,ROUNDUP(DAY(tbl_raw_data[[#This Row],[updated_date]])/7,0))</f>
        <v>WEEK 2</v>
      </c>
      <c r="N1954" s="71" t="str">
        <f>UPPER(VLOOKUP(tbl_raw_data[[#This Row],[Analyst]],settings!$A$1:$B$15,2,0))</f>
        <v>FARDIN</v>
      </c>
      <c r="O1954" s="71" t="str">
        <f>TRIM(UPPER(tbl_raw_data[[#This Row],[Outcome]]))</f>
        <v>APPROVE</v>
      </c>
      <c r="P1954" s="71" t="str">
        <f>TRIM(UPPER(tbl_raw_data[[#This Row],[Queue Name]]))</f>
        <v>CONSUMER EXISTING</v>
      </c>
      <c r="Q1954" s="71" t="str">
        <f>IF(tbl_raw_data[[#This Row],[time_taken_in_min]]&lt;=settings!$D$2,"SLA_MET","SLA_NOT_MET")</f>
        <v>SLA_MET</v>
      </c>
    </row>
    <row r="1955" spans="1:17" hidden="1" x14ac:dyDescent="0.3">
      <c r="A1955" s="1" t="s">
        <v>2918</v>
      </c>
      <c r="B1955" s="36">
        <v>45146.680798611109</v>
      </c>
      <c r="C1955" s="39">
        <v>45146.696030092593</v>
      </c>
      <c r="D1955" s="8" t="s">
        <v>15</v>
      </c>
      <c r="E1955" s="6" t="s">
        <v>11</v>
      </c>
      <c r="F1955" s="8" t="s">
        <v>12</v>
      </c>
      <c r="G1955" s="9"/>
      <c r="H1955" s="84" t="str">
        <f t="shared" si="30"/>
        <v>Reason Unknown</v>
      </c>
      <c r="I1955" s="63">
        <f>(tbl_raw_data[[#This Row],[Date Actioned]])-(tbl_raw_data[[#This Row],[Date Tagged]])</f>
        <v>1.5231481484079268E-2</v>
      </c>
      <c r="J1955" s="66">
        <f>HOUR(tbl_raw_data[[#This Row],[time_taken]])*60+MINUTE(tbl_raw_data[[#This Row],[time_taken]])+SECOND(tbl_raw_data[[#This Row],[time_taken]])/60</f>
        <v>21.933333333333334</v>
      </c>
      <c r="K1955" s="68">
        <f>DATE(YEAR(tbl_raw_data[[#This Row],[Date Actioned]]),MONTH(tbl_raw_data[[#This Row],[Date Actioned]]),DAY(tbl_raw_data[[#This Row],[Date Actioned]]))</f>
        <v>45146</v>
      </c>
      <c r="L1955" s="65" t="str">
        <f>UPPER(TEXT(tbl_raw_data[[#This Row],[updated_date]],"MMMM"))</f>
        <v>AUGUST</v>
      </c>
      <c r="M1955" s="65" t="str">
        <f>"WEEK "&amp;IF(ROUNDUP(DAY(tbl_raw_data[[#This Row],[updated_date]])/7,0)=5,4,ROUNDUP(DAY(tbl_raw_data[[#This Row],[updated_date]])/7,0))</f>
        <v>WEEK 2</v>
      </c>
      <c r="N1955" s="71" t="str">
        <f>UPPER(VLOOKUP(tbl_raw_data[[#This Row],[Analyst]],settings!$A$1:$B$15,2,0))</f>
        <v>NITESH</v>
      </c>
      <c r="O1955" s="71" t="str">
        <f>TRIM(UPPER(tbl_raw_data[[#This Row],[Outcome]]))</f>
        <v>APPROVE</v>
      </c>
      <c r="P1955" s="71" t="str">
        <f>TRIM(UPPER(tbl_raw_data[[#This Row],[Queue Name]]))</f>
        <v>CONSUMER EXISTING</v>
      </c>
      <c r="Q1955" s="71" t="str">
        <f>IF(tbl_raw_data[[#This Row],[time_taken_in_min]]&lt;=settings!$D$2,"SLA_MET","SLA_NOT_MET")</f>
        <v>SLA_NOT_MET</v>
      </c>
    </row>
    <row r="1956" spans="1:17" hidden="1" x14ac:dyDescent="0.3">
      <c r="A1956" s="5" t="s">
        <v>2919</v>
      </c>
      <c r="B1956" s="34">
        <v>45146.683761574073</v>
      </c>
      <c r="C1956" s="35">
        <v>45146.691527777781</v>
      </c>
      <c r="D1956" s="2" t="s">
        <v>10</v>
      </c>
      <c r="E1956" s="2" t="s">
        <v>11</v>
      </c>
      <c r="F1956" s="2" t="s">
        <v>206</v>
      </c>
      <c r="G1956" s="2" t="s">
        <v>23</v>
      </c>
      <c r="H1956" s="84" t="str">
        <f t="shared" si="30"/>
        <v>Reason Unknown</v>
      </c>
      <c r="I1956" s="63">
        <f>(tbl_raw_data[[#This Row],[Date Actioned]])-(tbl_raw_data[[#This Row],[Date Tagged]])</f>
        <v>7.7662037074333057E-3</v>
      </c>
      <c r="J1956" s="66">
        <f>HOUR(tbl_raw_data[[#This Row],[time_taken]])*60+MINUTE(tbl_raw_data[[#This Row],[time_taken]])+SECOND(tbl_raw_data[[#This Row],[time_taken]])/60</f>
        <v>11.183333333333334</v>
      </c>
      <c r="K1956" s="68">
        <f>DATE(YEAR(tbl_raw_data[[#This Row],[Date Actioned]]),MONTH(tbl_raw_data[[#This Row],[Date Actioned]]),DAY(tbl_raw_data[[#This Row],[Date Actioned]]))</f>
        <v>45146</v>
      </c>
      <c r="L1956" s="65" t="str">
        <f>UPPER(TEXT(tbl_raw_data[[#This Row],[updated_date]],"MMMM"))</f>
        <v>AUGUST</v>
      </c>
      <c r="M1956" s="65" t="str">
        <f>"WEEK "&amp;IF(ROUNDUP(DAY(tbl_raw_data[[#This Row],[updated_date]])/7,0)=5,4,ROUNDUP(DAY(tbl_raw_data[[#This Row],[updated_date]])/7,0))</f>
        <v>WEEK 2</v>
      </c>
      <c r="N1956" s="71" t="str">
        <f>UPPER(VLOOKUP(tbl_raw_data[[#This Row],[Analyst]],settings!$A$1:$B$15,2,0))</f>
        <v>HARDIK</v>
      </c>
      <c r="O1956" s="71" t="str">
        <f>TRIM(UPPER(tbl_raw_data[[#This Row],[Outcome]]))</f>
        <v>APPROVE</v>
      </c>
      <c r="P1956" s="71" t="str">
        <f>TRIM(UPPER(tbl_raw_data[[#This Row],[Queue Name]]))</f>
        <v>CONSUMER EXISTING</v>
      </c>
      <c r="Q1956" s="71" t="str">
        <f>IF(tbl_raw_data[[#This Row],[time_taken_in_min]]&lt;=settings!$D$2,"SLA_MET","SLA_NOT_MET")</f>
        <v>SLA_MET</v>
      </c>
    </row>
    <row r="1957" spans="1:17" hidden="1" x14ac:dyDescent="0.3">
      <c r="A1957" s="7" t="s">
        <v>2920</v>
      </c>
      <c r="B1957" s="36">
        <v>45146.684571759259</v>
      </c>
      <c r="C1957" s="39">
        <v>45146.697800925926</v>
      </c>
      <c r="D1957" s="8" t="s">
        <v>10</v>
      </c>
      <c r="E1957" s="8" t="s">
        <v>18</v>
      </c>
      <c r="F1957" s="8" t="s">
        <v>19</v>
      </c>
      <c r="G1957" s="8" t="s">
        <v>15</v>
      </c>
      <c r="H1957" s="84" t="str">
        <f t="shared" si="30"/>
        <v>Reason Unknown</v>
      </c>
      <c r="I1957" s="63">
        <f>(tbl_raw_data[[#This Row],[Date Actioned]])-(tbl_raw_data[[#This Row],[Date Tagged]])</f>
        <v>1.3229166666860692E-2</v>
      </c>
      <c r="J1957" s="66">
        <f>HOUR(tbl_raw_data[[#This Row],[time_taken]])*60+MINUTE(tbl_raw_data[[#This Row],[time_taken]])+SECOND(tbl_raw_data[[#This Row],[time_taken]])/60</f>
        <v>19.05</v>
      </c>
      <c r="K1957" s="68">
        <f>DATE(YEAR(tbl_raw_data[[#This Row],[Date Actioned]]),MONTH(tbl_raw_data[[#This Row],[Date Actioned]]),DAY(tbl_raw_data[[#This Row],[Date Actioned]]))</f>
        <v>45146</v>
      </c>
      <c r="L1957" s="65" t="str">
        <f>UPPER(TEXT(tbl_raw_data[[#This Row],[updated_date]],"MMMM"))</f>
        <v>AUGUST</v>
      </c>
      <c r="M1957" s="65" t="str">
        <f>"WEEK "&amp;IF(ROUNDUP(DAY(tbl_raw_data[[#This Row],[updated_date]])/7,0)=5,4,ROUNDUP(DAY(tbl_raw_data[[#This Row],[updated_date]])/7,0))</f>
        <v>WEEK 2</v>
      </c>
      <c r="N1957" s="71" t="str">
        <f>UPPER(VLOOKUP(tbl_raw_data[[#This Row],[Analyst]],settings!$A$1:$B$15,2,0))</f>
        <v>NAVED</v>
      </c>
      <c r="O1957" s="71" t="str">
        <f>TRIM(UPPER(tbl_raw_data[[#This Row],[Outcome]]))</f>
        <v>APPROVE</v>
      </c>
      <c r="P1957" s="71" t="str">
        <f>TRIM(UPPER(tbl_raw_data[[#This Row],[Queue Name]]))</f>
        <v>CONSUMER PRE BUREAU</v>
      </c>
      <c r="Q1957" s="71" t="str">
        <f>IF(tbl_raw_data[[#This Row],[time_taken_in_min]]&lt;=settings!$D$2,"SLA_MET","SLA_NOT_MET")</f>
        <v>SLA_MET</v>
      </c>
    </row>
    <row r="1958" spans="1:17" hidden="1" x14ac:dyDescent="0.3">
      <c r="A1958" s="1" t="s">
        <v>2921</v>
      </c>
      <c r="B1958" s="34">
        <v>45146.691157407404</v>
      </c>
      <c r="C1958" s="35">
        <v>45146.699120370373</v>
      </c>
      <c r="D1958" s="2" t="s">
        <v>10</v>
      </c>
      <c r="E1958" s="2" t="s">
        <v>8</v>
      </c>
      <c r="F1958" s="2" t="s">
        <v>206</v>
      </c>
      <c r="G1958" s="2" t="s">
        <v>15</v>
      </c>
      <c r="H1958" s="84" t="str">
        <f t="shared" si="30"/>
        <v>Reason Unknown</v>
      </c>
      <c r="I1958" s="63">
        <f>(tbl_raw_data[[#This Row],[Date Actioned]])-(tbl_raw_data[[#This Row],[Date Tagged]])</f>
        <v>7.9629629690316506E-3</v>
      </c>
      <c r="J1958" s="66">
        <f>HOUR(tbl_raw_data[[#This Row],[time_taken]])*60+MINUTE(tbl_raw_data[[#This Row],[time_taken]])+SECOND(tbl_raw_data[[#This Row],[time_taken]])/60</f>
        <v>11.466666666666667</v>
      </c>
      <c r="K1958" s="68">
        <f>DATE(YEAR(tbl_raw_data[[#This Row],[Date Actioned]]),MONTH(tbl_raw_data[[#This Row],[Date Actioned]]),DAY(tbl_raw_data[[#This Row],[Date Actioned]]))</f>
        <v>45146</v>
      </c>
      <c r="L1958" s="65" t="str">
        <f>UPPER(TEXT(tbl_raw_data[[#This Row],[updated_date]],"MMMM"))</f>
        <v>AUGUST</v>
      </c>
      <c r="M1958" s="65" t="str">
        <f>"WEEK "&amp;IF(ROUNDUP(DAY(tbl_raw_data[[#This Row],[updated_date]])/7,0)=5,4,ROUNDUP(DAY(tbl_raw_data[[#This Row],[updated_date]])/7,0))</f>
        <v>WEEK 2</v>
      </c>
      <c r="N1958" s="71" t="str">
        <f>UPPER(VLOOKUP(tbl_raw_data[[#This Row],[Analyst]],settings!$A$1:$B$15,2,0))</f>
        <v>HARDIK</v>
      </c>
      <c r="O1958" s="71" t="str">
        <f>TRIM(UPPER(tbl_raw_data[[#This Row],[Outcome]]))</f>
        <v>APPROVE</v>
      </c>
      <c r="P1958" s="71" t="str">
        <f>TRIM(UPPER(tbl_raw_data[[#This Row],[Queue Name]]))</f>
        <v>CONSUMER POST BUREAU</v>
      </c>
      <c r="Q1958" s="71" t="str">
        <f>IF(tbl_raw_data[[#This Row],[time_taken_in_min]]&lt;=settings!$D$2,"SLA_MET","SLA_NOT_MET")</f>
        <v>SLA_MET</v>
      </c>
    </row>
    <row r="1959" spans="1:17" hidden="1" x14ac:dyDescent="0.3">
      <c r="A1959" s="5" t="s">
        <v>2922</v>
      </c>
      <c r="B1959" s="36">
        <v>45146.700416666667</v>
      </c>
      <c r="C1959" s="39">
        <v>45146.70689814815</v>
      </c>
      <c r="D1959" s="8" t="s">
        <v>15</v>
      </c>
      <c r="E1959" s="6" t="s">
        <v>8</v>
      </c>
      <c r="F1959" s="8" t="s">
        <v>12</v>
      </c>
      <c r="G1959" s="9"/>
      <c r="H1959" s="84" t="str">
        <f t="shared" si="30"/>
        <v>Reason Unknown</v>
      </c>
      <c r="I1959" s="63">
        <f>(tbl_raw_data[[#This Row],[Date Actioned]])-(tbl_raw_data[[#This Row],[Date Tagged]])</f>
        <v>6.4814814832061529E-3</v>
      </c>
      <c r="J1959" s="66">
        <f>HOUR(tbl_raw_data[[#This Row],[time_taken]])*60+MINUTE(tbl_raw_data[[#This Row],[time_taken]])+SECOND(tbl_raw_data[[#This Row],[time_taken]])/60</f>
        <v>9.3333333333333339</v>
      </c>
      <c r="K1959" s="68">
        <f>DATE(YEAR(tbl_raw_data[[#This Row],[Date Actioned]]),MONTH(tbl_raw_data[[#This Row],[Date Actioned]]),DAY(tbl_raw_data[[#This Row],[Date Actioned]]))</f>
        <v>45146</v>
      </c>
      <c r="L1959" s="65" t="str">
        <f>UPPER(TEXT(tbl_raw_data[[#This Row],[updated_date]],"MMMM"))</f>
        <v>AUGUST</v>
      </c>
      <c r="M1959" s="65" t="str">
        <f>"WEEK "&amp;IF(ROUNDUP(DAY(tbl_raw_data[[#This Row],[updated_date]])/7,0)=5,4,ROUNDUP(DAY(tbl_raw_data[[#This Row],[updated_date]])/7,0))</f>
        <v>WEEK 2</v>
      </c>
      <c r="N1959" s="71" t="str">
        <f>UPPER(VLOOKUP(tbl_raw_data[[#This Row],[Analyst]],settings!$A$1:$B$15,2,0))</f>
        <v>NITESH</v>
      </c>
      <c r="O1959" s="71" t="str">
        <f>TRIM(UPPER(tbl_raw_data[[#This Row],[Outcome]]))</f>
        <v>APPROVE</v>
      </c>
      <c r="P1959" s="71" t="str">
        <f>TRIM(UPPER(tbl_raw_data[[#This Row],[Queue Name]]))</f>
        <v>CONSUMER POST BUREAU</v>
      </c>
      <c r="Q1959" s="71" t="str">
        <f>IF(tbl_raw_data[[#This Row],[time_taken_in_min]]&lt;=settings!$D$2,"SLA_MET","SLA_NOT_MET")</f>
        <v>SLA_MET</v>
      </c>
    </row>
    <row r="1960" spans="1:17" hidden="1" x14ac:dyDescent="0.3">
      <c r="A1960" s="7" t="s">
        <v>2923</v>
      </c>
      <c r="B1960" s="34">
        <v>45146.70113425926</v>
      </c>
      <c r="C1960" s="35">
        <v>45146.7034375</v>
      </c>
      <c r="D1960" s="2" t="s">
        <v>10</v>
      </c>
      <c r="E1960" s="2" t="s">
        <v>11</v>
      </c>
      <c r="F1960" s="2" t="s">
        <v>25</v>
      </c>
      <c r="G1960" s="2" t="s">
        <v>26</v>
      </c>
      <c r="H1960" s="84" t="str">
        <f t="shared" si="30"/>
        <v>Reason Unknown</v>
      </c>
      <c r="I1960" s="63">
        <f>(tbl_raw_data[[#This Row],[Date Actioned]])-(tbl_raw_data[[#This Row],[Date Tagged]])</f>
        <v>2.3032407407299615E-3</v>
      </c>
      <c r="J1960" s="66">
        <f>HOUR(tbl_raw_data[[#This Row],[time_taken]])*60+MINUTE(tbl_raw_data[[#This Row],[time_taken]])+SECOND(tbl_raw_data[[#This Row],[time_taken]])/60</f>
        <v>3.3166666666666664</v>
      </c>
      <c r="K1960" s="68">
        <f>DATE(YEAR(tbl_raw_data[[#This Row],[Date Actioned]]),MONTH(tbl_raw_data[[#This Row],[Date Actioned]]),DAY(tbl_raw_data[[#This Row],[Date Actioned]]))</f>
        <v>45146</v>
      </c>
      <c r="L1960" s="65" t="str">
        <f>UPPER(TEXT(tbl_raw_data[[#This Row],[updated_date]],"MMMM"))</f>
        <v>AUGUST</v>
      </c>
      <c r="M1960" s="65" t="str">
        <f>"WEEK "&amp;IF(ROUNDUP(DAY(tbl_raw_data[[#This Row],[updated_date]])/7,0)=5,4,ROUNDUP(DAY(tbl_raw_data[[#This Row],[updated_date]])/7,0))</f>
        <v>WEEK 2</v>
      </c>
      <c r="N1960" s="71" t="str">
        <f>UPPER(VLOOKUP(tbl_raw_data[[#This Row],[Analyst]],settings!$A$1:$B$15,2,0))</f>
        <v>ASIF</v>
      </c>
      <c r="O1960" s="71" t="str">
        <f>TRIM(UPPER(tbl_raw_data[[#This Row],[Outcome]]))</f>
        <v>APPROVE</v>
      </c>
      <c r="P1960" s="71" t="str">
        <f>TRIM(UPPER(tbl_raw_data[[#This Row],[Queue Name]]))</f>
        <v>CONSUMER EXISTING</v>
      </c>
      <c r="Q1960" s="71" t="str">
        <f>IF(tbl_raw_data[[#This Row],[time_taken_in_min]]&lt;=settings!$D$2,"SLA_MET","SLA_NOT_MET")</f>
        <v>SLA_MET</v>
      </c>
    </row>
    <row r="1961" spans="1:17" hidden="1" x14ac:dyDescent="0.3">
      <c r="A1961" s="1" t="s">
        <v>2924</v>
      </c>
      <c r="B1961" s="36">
        <v>45146.704317129632</v>
      </c>
      <c r="C1961" s="39">
        <v>45146.708611111113</v>
      </c>
      <c r="D1961" s="8" t="s">
        <v>15</v>
      </c>
      <c r="E1961" s="6" t="s">
        <v>11</v>
      </c>
      <c r="F1961" s="8" t="s">
        <v>114</v>
      </c>
      <c r="G1961" s="9"/>
      <c r="H1961" s="84" t="str">
        <f t="shared" si="30"/>
        <v>Reason Unknown</v>
      </c>
      <c r="I1961" s="63">
        <f>(tbl_raw_data[[#This Row],[Date Actioned]])-(tbl_raw_data[[#This Row],[Date Tagged]])</f>
        <v>4.2939814811688848E-3</v>
      </c>
      <c r="J1961" s="66">
        <f>HOUR(tbl_raw_data[[#This Row],[time_taken]])*60+MINUTE(tbl_raw_data[[#This Row],[time_taken]])+SECOND(tbl_raw_data[[#This Row],[time_taken]])/60</f>
        <v>6.1833333333333336</v>
      </c>
      <c r="K1961" s="68">
        <f>DATE(YEAR(tbl_raw_data[[#This Row],[Date Actioned]]),MONTH(tbl_raw_data[[#This Row],[Date Actioned]]),DAY(tbl_raw_data[[#This Row],[Date Actioned]]))</f>
        <v>45146</v>
      </c>
      <c r="L1961" s="65" t="str">
        <f>UPPER(TEXT(tbl_raw_data[[#This Row],[updated_date]],"MMMM"))</f>
        <v>AUGUST</v>
      </c>
      <c r="M1961" s="65" t="str">
        <f>"WEEK "&amp;IF(ROUNDUP(DAY(tbl_raw_data[[#This Row],[updated_date]])/7,0)=5,4,ROUNDUP(DAY(tbl_raw_data[[#This Row],[updated_date]])/7,0))</f>
        <v>WEEK 2</v>
      </c>
      <c r="N1961" s="71" t="str">
        <f>UPPER(VLOOKUP(tbl_raw_data[[#This Row],[Analyst]],settings!$A$1:$B$15,2,0))</f>
        <v>FARDIN</v>
      </c>
      <c r="O1961" s="71" t="str">
        <f>TRIM(UPPER(tbl_raw_data[[#This Row],[Outcome]]))</f>
        <v>APPROVE</v>
      </c>
      <c r="P1961" s="71" t="str">
        <f>TRIM(UPPER(tbl_raw_data[[#This Row],[Queue Name]]))</f>
        <v>CONSUMER EXISTING</v>
      </c>
      <c r="Q1961" s="71" t="str">
        <f>IF(tbl_raw_data[[#This Row],[time_taken_in_min]]&lt;=settings!$D$2,"SLA_MET","SLA_NOT_MET")</f>
        <v>SLA_MET</v>
      </c>
    </row>
    <row r="1962" spans="1:17" hidden="1" x14ac:dyDescent="0.3">
      <c r="A1962" s="5" t="s">
        <v>2925</v>
      </c>
      <c r="B1962" s="34">
        <v>45146.706250000003</v>
      </c>
      <c r="C1962" s="35">
        <v>45146.710486111115</v>
      </c>
      <c r="D1962" s="2" t="s">
        <v>10</v>
      </c>
      <c r="E1962" s="2" t="s">
        <v>11</v>
      </c>
      <c r="F1962" s="2" t="s">
        <v>19</v>
      </c>
      <c r="G1962" s="2" t="s">
        <v>15</v>
      </c>
      <c r="H1962" s="84" t="str">
        <f t="shared" si="30"/>
        <v>Reason Unknown</v>
      </c>
      <c r="I1962" s="63">
        <f>(tbl_raw_data[[#This Row],[Date Actioned]])-(tbl_raw_data[[#This Row],[Date Tagged]])</f>
        <v>4.2361111118225381E-3</v>
      </c>
      <c r="J1962" s="66">
        <f>HOUR(tbl_raw_data[[#This Row],[time_taken]])*60+MINUTE(tbl_raw_data[[#This Row],[time_taken]])+SECOND(tbl_raw_data[[#This Row],[time_taken]])/60</f>
        <v>6.1</v>
      </c>
      <c r="K1962" s="68">
        <f>DATE(YEAR(tbl_raw_data[[#This Row],[Date Actioned]]),MONTH(tbl_raw_data[[#This Row],[Date Actioned]]),DAY(tbl_raw_data[[#This Row],[Date Actioned]]))</f>
        <v>45146</v>
      </c>
      <c r="L1962" s="65" t="str">
        <f>UPPER(TEXT(tbl_raw_data[[#This Row],[updated_date]],"MMMM"))</f>
        <v>AUGUST</v>
      </c>
      <c r="M1962" s="65" t="str">
        <f>"WEEK "&amp;IF(ROUNDUP(DAY(tbl_raw_data[[#This Row],[updated_date]])/7,0)=5,4,ROUNDUP(DAY(tbl_raw_data[[#This Row],[updated_date]])/7,0))</f>
        <v>WEEK 2</v>
      </c>
      <c r="N1962" s="71" t="str">
        <f>UPPER(VLOOKUP(tbl_raw_data[[#This Row],[Analyst]],settings!$A$1:$B$15,2,0))</f>
        <v>NAVED</v>
      </c>
      <c r="O1962" s="71" t="str">
        <f>TRIM(UPPER(tbl_raw_data[[#This Row],[Outcome]]))</f>
        <v>APPROVE</v>
      </c>
      <c r="P1962" s="71" t="str">
        <f>TRIM(UPPER(tbl_raw_data[[#This Row],[Queue Name]]))</f>
        <v>CONSUMER EXISTING</v>
      </c>
      <c r="Q1962" s="71" t="str">
        <f>IF(tbl_raw_data[[#This Row],[time_taken_in_min]]&lt;=settings!$D$2,"SLA_MET","SLA_NOT_MET")</f>
        <v>SLA_MET</v>
      </c>
    </row>
    <row r="1963" spans="1:17" hidden="1" x14ac:dyDescent="0.3">
      <c r="A1963" s="7" t="s">
        <v>2926</v>
      </c>
      <c r="B1963" s="36">
        <v>45146.707465277781</v>
      </c>
      <c r="C1963" s="39">
        <v>45146.712835648148</v>
      </c>
      <c r="D1963" s="8" t="s">
        <v>10</v>
      </c>
      <c r="E1963" s="8" t="s">
        <v>18</v>
      </c>
      <c r="F1963" s="8" t="s">
        <v>25</v>
      </c>
      <c r="G1963" s="8" t="s">
        <v>120</v>
      </c>
      <c r="H1963" s="84" t="str">
        <f t="shared" si="30"/>
        <v>Reason Unknown</v>
      </c>
      <c r="I1963" s="63">
        <f>(tbl_raw_data[[#This Row],[Date Actioned]])-(tbl_raw_data[[#This Row],[Date Tagged]])</f>
        <v>5.3703703670180403E-3</v>
      </c>
      <c r="J1963" s="66">
        <f>HOUR(tbl_raw_data[[#This Row],[time_taken]])*60+MINUTE(tbl_raw_data[[#This Row],[time_taken]])+SECOND(tbl_raw_data[[#This Row],[time_taken]])/60</f>
        <v>7.7333333333333334</v>
      </c>
      <c r="K1963" s="68">
        <f>DATE(YEAR(tbl_raw_data[[#This Row],[Date Actioned]]),MONTH(tbl_raw_data[[#This Row],[Date Actioned]]),DAY(tbl_raw_data[[#This Row],[Date Actioned]]))</f>
        <v>45146</v>
      </c>
      <c r="L1963" s="65" t="str">
        <f>UPPER(TEXT(tbl_raw_data[[#This Row],[updated_date]],"MMMM"))</f>
        <v>AUGUST</v>
      </c>
      <c r="M1963" s="65" t="str">
        <f>"WEEK "&amp;IF(ROUNDUP(DAY(tbl_raw_data[[#This Row],[updated_date]])/7,0)=5,4,ROUNDUP(DAY(tbl_raw_data[[#This Row],[updated_date]])/7,0))</f>
        <v>WEEK 2</v>
      </c>
      <c r="N1963" s="71" t="str">
        <f>UPPER(VLOOKUP(tbl_raw_data[[#This Row],[Analyst]],settings!$A$1:$B$15,2,0))</f>
        <v>ASIF</v>
      </c>
      <c r="O1963" s="71" t="str">
        <f>TRIM(UPPER(tbl_raw_data[[#This Row],[Outcome]]))</f>
        <v>APPROVE</v>
      </c>
      <c r="P1963" s="71" t="str">
        <f>TRIM(UPPER(tbl_raw_data[[#This Row],[Queue Name]]))</f>
        <v>CONSUMER PRE BUREAU</v>
      </c>
      <c r="Q1963" s="71" t="str">
        <f>IF(tbl_raw_data[[#This Row],[time_taken_in_min]]&lt;=settings!$D$2,"SLA_MET","SLA_NOT_MET")</f>
        <v>SLA_MET</v>
      </c>
    </row>
    <row r="1964" spans="1:17" hidden="1" x14ac:dyDescent="0.3">
      <c r="A1964" s="1" t="s">
        <v>2927</v>
      </c>
      <c r="B1964" s="34">
        <v>45146.708136574074</v>
      </c>
      <c r="C1964" s="35">
        <v>45146.716840277775</v>
      </c>
      <c r="D1964" s="2" t="s">
        <v>10</v>
      </c>
      <c r="E1964" s="2" t="s">
        <v>11</v>
      </c>
      <c r="F1964" s="2" t="s">
        <v>207</v>
      </c>
      <c r="G1964" s="2" t="s">
        <v>390</v>
      </c>
      <c r="H1964" s="84" t="str">
        <f t="shared" si="30"/>
        <v>Reason Unknown</v>
      </c>
      <c r="I1964" s="63">
        <f>(tbl_raw_data[[#This Row],[Date Actioned]])-(tbl_raw_data[[#This Row],[Date Tagged]])</f>
        <v>8.703703701030463E-3</v>
      </c>
      <c r="J1964" s="66">
        <f>HOUR(tbl_raw_data[[#This Row],[time_taken]])*60+MINUTE(tbl_raw_data[[#This Row],[time_taken]])+SECOND(tbl_raw_data[[#This Row],[time_taken]])/60</f>
        <v>12.533333333333333</v>
      </c>
      <c r="K1964" s="68">
        <f>DATE(YEAR(tbl_raw_data[[#This Row],[Date Actioned]]),MONTH(tbl_raw_data[[#This Row],[Date Actioned]]),DAY(tbl_raw_data[[#This Row],[Date Actioned]]))</f>
        <v>45146</v>
      </c>
      <c r="L1964" s="65" t="str">
        <f>UPPER(TEXT(tbl_raw_data[[#This Row],[updated_date]],"MMMM"))</f>
        <v>AUGUST</v>
      </c>
      <c r="M1964" s="65" t="str">
        <f>"WEEK "&amp;IF(ROUNDUP(DAY(tbl_raw_data[[#This Row],[updated_date]])/7,0)=5,4,ROUNDUP(DAY(tbl_raw_data[[#This Row],[updated_date]])/7,0))</f>
        <v>WEEK 2</v>
      </c>
      <c r="N1964" s="71" t="str">
        <f>UPPER(VLOOKUP(tbl_raw_data[[#This Row],[Analyst]],settings!$A$1:$B$15,2,0))</f>
        <v>RAJ</v>
      </c>
      <c r="O1964" s="71" t="str">
        <f>TRIM(UPPER(tbl_raw_data[[#This Row],[Outcome]]))</f>
        <v>APPROVE</v>
      </c>
      <c r="P1964" s="71" t="str">
        <f>TRIM(UPPER(tbl_raw_data[[#This Row],[Queue Name]]))</f>
        <v>CONSUMER EXISTING</v>
      </c>
      <c r="Q1964" s="71" t="str">
        <f>IF(tbl_raw_data[[#This Row],[time_taken_in_min]]&lt;=settings!$D$2,"SLA_MET","SLA_NOT_MET")</f>
        <v>SLA_MET</v>
      </c>
    </row>
    <row r="1965" spans="1:17" hidden="1" x14ac:dyDescent="0.3">
      <c r="A1965" s="5" t="s">
        <v>2928</v>
      </c>
      <c r="B1965" s="36">
        <v>45146.719305555554</v>
      </c>
      <c r="C1965" s="39">
        <v>45146.721805555557</v>
      </c>
      <c r="D1965" s="8" t="s">
        <v>10</v>
      </c>
      <c r="E1965" s="8" t="s">
        <v>11</v>
      </c>
      <c r="F1965" s="8" t="s">
        <v>206</v>
      </c>
      <c r="G1965" s="8" t="s">
        <v>15</v>
      </c>
      <c r="H1965" s="84" t="str">
        <f t="shared" si="30"/>
        <v>Reason Unknown</v>
      </c>
      <c r="I1965" s="63">
        <f>(tbl_raw_data[[#This Row],[Date Actioned]])-(tbl_raw_data[[#This Row],[Date Tagged]])</f>
        <v>2.5000000023283064E-3</v>
      </c>
      <c r="J1965" s="66">
        <f>HOUR(tbl_raw_data[[#This Row],[time_taken]])*60+MINUTE(tbl_raw_data[[#This Row],[time_taken]])+SECOND(tbl_raw_data[[#This Row],[time_taken]])/60</f>
        <v>3.6</v>
      </c>
      <c r="K1965" s="68">
        <f>DATE(YEAR(tbl_raw_data[[#This Row],[Date Actioned]]),MONTH(tbl_raw_data[[#This Row],[Date Actioned]]),DAY(tbl_raw_data[[#This Row],[Date Actioned]]))</f>
        <v>45146</v>
      </c>
      <c r="L1965" s="65" t="str">
        <f>UPPER(TEXT(tbl_raw_data[[#This Row],[updated_date]],"MMMM"))</f>
        <v>AUGUST</v>
      </c>
      <c r="M1965" s="65" t="str">
        <f>"WEEK "&amp;IF(ROUNDUP(DAY(tbl_raw_data[[#This Row],[updated_date]])/7,0)=5,4,ROUNDUP(DAY(tbl_raw_data[[#This Row],[updated_date]])/7,0))</f>
        <v>WEEK 2</v>
      </c>
      <c r="N1965" s="71" t="str">
        <f>UPPER(VLOOKUP(tbl_raw_data[[#This Row],[Analyst]],settings!$A$1:$B$15,2,0))</f>
        <v>HARDIK</v>
      </c>
      <c r="O1965" s="71" t="str">
        <f>TRIM(UPPER(tbl_raw_data[[#This Row],[Outcome]]))</f>
        <v>APPROVE</v>
      </c>
      <c r="P1965" s="71" t="str">
        <f>TRIM(UPPER(tbl_raw_data[[#This Row],[Queue Name]]))</f>
        <v>CONSUMER EXISTING</v>
      </c>
      <c r="Q1965" s="71" t="str">
        <f>IF(tbl_raw_data[[#This Row],[time_taken_in_min]]&lt;=settings!$D$2,"SLA_MET","SLA_NOT_MET")</f>
        <v>SLA_MET</v>
      </c>
    </row>
    <row r="1966" spans="1:17" hidden="1" x14ac:dyDescent="0.3">
      <c r="A1966" s="7" t="s">
        <v>2929</v>
      </c>
      <c r="B1966" s="34">
        <v>45146.72011574074</v>
      </c>
      <c r="C1966" s="35">
        <v>45146.725300925929</v>
      </c>
      <c r="D1966" s="2" t="s">
        <v>10</v>
      </c>
      <c r="E1966" s="2" t="s">
        <v>11</v>
      </c>
      <c r="F1966" s="2" t="s">
        <v>206</v>
      </c>
      <c r="G1966" s="2" t="s">
        <v>26</v>
      </c>
      <c r="H1966" s="84" t="str">
        <f t="shared" si="30"/>
        <v>Reason Unknown</v>
      </c>
      <c r="I1966" s="63">
        <f>(tbl_raw_data[[#This Row],[Date Actioned]])-(tbl_raw_data[[#This Row],[Date Tagged]])</f>
        <v>5.1851851894753054E-3</v>
      </c>
      <c r="J1966" s="66">
        <f>HOUR(tbl_raw_data[[#This Row],[time_taken]])*60+MINUTE(tbl_raw_data[[#This Row],[time_taken]])+SECOND(tbl_raw_data[[#This Row],[time_taken]])/60</f>
        <v>7.4666666666666668</v>
      </c>
      <c r="K1966" s="68">
        <f>DATE(YEAR(tbl_raw_data[[#This Row],[Date Actioned]]),MONTH(tbl_raw_data[[#This Row],[Date Actioned]]),DAY(tbl_raw_data[[#This Row],[Date Actioned]]))</f>
        <v>45146</v>
      </c>
      <c r="L1966" s="65" t="str">
        <f>UPPER(TEXT(tbl_raw_data[[#This Row],[updated_date]],"MMMM"))</f>
        <v>AUGUST</v>
      </c>
      <c r="M1966" s="65" t="str">
        <f>"WEEK "&amp;IF(ROUNDUP(DAY(tbl_raw_data[[#This Row],[updated_date]])/7,0)=5,4,ROUNDUP(DAY(tbl_raw_data[[#This Row],[updated_date]])/7,0))</f>
        <v>WEEK 2</v>
      </c>
      <c r="N1966" s="71" t="str">
        <f>UPPER(VLOOKUP(tbl_raw_data[[#This Row],[Analyst]],settings!$A$1:$B$15,2,0))</f>
        <v>HARDIK</v>
      </c>
      <c r="O1966" s="71" t="str">
        <f>TRIM(UPPER(tbl_raw_data[[#This Row],[Outcome]]))</f>
        <v>APPROVE</v>
      </c>
      <c r="P1966" s="71" t="str">
        <f>TRIM(UPPER(tbl_raw_data[[#This Row],[Queue Name]]))</f>
        <v>CONSUMER EXISTING</v>
      </c>
      <c r="Q1966" s="71" t="str">
        <f>IF(tbl_raw_data[[#This Row],[time_taken_in_min]]&lt;=settings!$D$2,"SLA_MET","SLA_NOT_MET")</f>
        <v>SLA_MET</v>
      </c>
    </row>
    <row r="1967" spans="1:17" hidden="1" x14ac:dyDescent="0.3">
      <c r="A1967" s="1" t="s">
        <v>2930</v>
      </c>
      <c r="B1967" s="36">
        <v>45146.727233796293</v>
      </c>
      <c r="C1967" s="39">
        <v>45146.730312500003</v>
      </c>
      <c r="D1967" s="8" t="s">
        <v>10</v>
      </c>
      <c r="E1967" s="8" t="s">
        <v>11</v>
      </c>
      <c r="F1967" s="8" t="s">
        <v>207</v>
      </c>
      <c r="G1967" s="8" t="s">
        <v>26</v>
      </c>
      <c r="H1967" s="84" t="str">
        <f t="shared" si="30"/>
        <v>Reason Unknown</v>
      </c>
      <c r="I1967" s="63">
        <f>(tbl_raw_data[[#This Row],[Date Actioned]])-(tbl_raw_data[[#This Row],[Date Tagged]])</f>
        <v>3.0787037103436887E-3</v>
      </c>
      <c r="J1967" s="66">
        <f>HOUR(tbl_raw_data[[#This Row],[time_taken]])*60+MINUTE(tbl_raw_data[[#This Row],[time_taken]])+SECOND(tbl_raw_data[[#This Row],[time_taken]])/60</f>
        <v>4.4333333333333336</v>
      </c>
      <c r="K1967" s="68">
        <f>DATE(YEAR(tbl_raw_data[[#This Row],[Date Actioned]]),MONTH(tbl_raw_data[[#This Row],[Date Actioned]]),DAY(tbl_raw_data[[#This Row],[Date Actioned]]))</f>
        <v>45146</v>
      </c>
      <c r="L1967" s="65" t="str">
        <f>UPPER(TEXT(tbl_raw_data[[#This Row],[updated_date]],"MMMM"))</f>
        <v>AUGUST</v>
      </c>
      <c r="M1967" s="65" t="str">
        <f>"WEEK "&amp;IF(ROUNDUP(DAY(tbl_raw_data[[#This Row],[updated_date]])/7,0)=5,4,ROUNDUP(DAY(tbl_raw_data[[#This Row],[updated_date]])/7,0))</f>
        <v>WEEK 2</v>
      </c>
      <c r="N1967" s="71" t="str">
        <f>UPPER(VLOOKUP(tbl_raw_data[[#This Row],[Analyst]],settings!$A$1:$B$15,2,0))</f>
        <v>RAJ</v>
      </c>
      <c r="O1967" s="71" t="str">
        <f>TRIM(UPPER(tbl_raw_data[[#This Row],[Outcome]]))</f>
        <v>APPROVE</v>
      </c>
      <c r="P1967" s="71" t="str">
        <f>TRIM(UPPER(tbl_raw_data[[#This Row],[Queue Name]]))</f>
        <v>CONSUMER EXISTING</v>
      </c>
      <c r="Q1967" s="71" t="str">
        <f>IF(tbl_raw_data[[#This Row],[time_taken_in_min]]&lt;=settings!$D$2,"SLA_MET","SLA_NOT_MET")</f>
        <v>SLA_MET</v>
      </c>
    </row>
    <row r="1968" spans="1:17" hidden="1" x14ac:dyDescent="0.3">
      <c r="A1968" s="5" t="s">
        <v>2931</v>
      </c>
      <c r="B1968" s="34">
        <v>45146.73228009259</v>
      </c>
      <c r="C1968" s="35">
        <v>45146.736886574072</v>
      </c>
      <c r="D1968" s="2" t="s">
        <v>10</v>
      </c>
      <c r="E1968" s="2" t="s">
        <v>11</v>
      </c>
      <c r="F1968" s="2" t="s">
        <v>207</v>
      </c>
      <c r="G1968" s="2" t="s">
        <v>391</v>
      </c>
      <c r="H1968" s="84" t="str">
        <f t="shared" si="30"/>
        <v>Reason Unknown</v>
      </c>
      <c r="I1968" s="63">
        <f>(tbl_raw_data[[#This Row],[Date Actioned]])-(tbl_raw_data[[#This Row],[Date Tagged]])</f>
        <v>4.6064814814599231E-3</v>
      </c>
      <c r="J1968" s="66">
        <f>HOUR(tbl_raw_data[[#This Row],[time_taken]])*60+MINUTE(tbl_raw_data[[#This Row],[time_taken]])+SECOND(tbl_raw_data[[#This Row],[time_taken]])/60</f>
        <v>6.6333333333333329</v>
      </c>
      <c r="K1968" s="68">
        <f>DATE(YEAR(tbl_raw_data[[#This Row],[Date Actioned]]),MONTH(tbl_raw_data[[#This Row],[Date Actioned]]),DAY(tbl_raw_data[[#This Row],[Date Actioned]]))</f>
        <v>45146</v>
      </c>
      <c r="L1968" s="65" t="str">
        <f>UPPER(TEXT(tbl_raw_data[[#This Row],[updated_date]],"MMMM"))</f>
        <v>AUGUST</v>
      </c>
      <c r="M1968" s="65" t="str">
        <f>"WEEK "&amp;IF(ROUNDUP(DAY(tbl_raw_data[[#This Row],[updated_date]])/7,0)=5,4,ROUNDUP(DAY(tbl_raw_data[[#This Row],[updated_date]])/7,0))</f>
        <v>WEEK 2</v>
      </c>
      <c r="N1968" s="71" t="str">
        <f>UPPER(VLOOKUP(tbl_raw_data[[#This Row],[Analyst]],settings!$A$1:$B$15,2,0))</f>
        <v>RAJ</v>
      </c>
      <c r="O1968" s="71" t="str">
        <f>TRIM(UPPER(tbl_raw_data[[#This Row],[Outcome]]))</f>
        <v>APPROVE</v>
      </c>
      <c r="P1968" s="71" t="str">
        <f>TRIM(UPPER(tbl_raw_data[[#This Row],[Queue Name]]))</f>
        <v>CONSUMER EXISTING</v>
      </c>
      <c r="Q1968" s="71" t="str">
        <f>IF(tbl_raw_data[[#This Row],[time_taken_in_min]]&lt;=settings!$D$2,"SLA_MET","SLA_NOT_MET")</f>
        <v>SLA_MET</v>
      </c>
    </row>
    <row r="1969" spans="1:17" hidden="1" x14ac:dyDescent="0.3">
      <c r="A1969" s="7" t="s">
        <v>2932</v>
      </c>
      <c r="B1969" s="36">
        <v>45146.74900462963</v>
      </c>
      <c r="C1969" s="39">
        <v>45146.754745370374</v>
      </c>
      <c r="D1969" s="8" t="s">
        <v>10</v>
      </c>
      <c r="E1969" s="8" t="s">
        <v>18</v>
      </c>
      <c r="F1969" s="8" t="s">
        <v>19</v>
      </c>
      <c r="G1969" s="8" t="s">
        <v>15</v>
      </c>
      <c r="H1969" s="84" t="str">
        <f t="shared" si="30"/>
        <v>Reason Unknown</v>
      </c>
      <c r="I1969" s="63">
        <f>(tbl_raw_data[[#This Row],[Date Actioned]])-(tbl_raw_data[[#This Row],[Date Tagged]])</f>
        <v>5.7407407439313829E-3</v>
      </c>
      <c r="J1969" s="66">
        <f>HOUR(tbl_raw_data[[#This Row],[time_taken]])*60+MINUTE(tbl_raw_data[[#This Row],[time_taken]])+SECOND(tbl_raw_data[[#This Row],[time_taken]])/60</f>
        <v>8.2666666666666675</v>
      </c>
      <c r="K1969" s="68">
        <f>DATE(YEAR(tbl_raw_data[[#This Row],[Date Actioned]]),MONTH(tbl_raw_data[[#This Row],[Date Actioned]]),DAY(tbl_raw_data[[#This Row],[Date Actioned]]))</f>
        <v>45146</v>
      </c>
      <c r="L1969" s="65" t="str">
        <f>UPPER(TEXT(tbl_raw_data[[#This Row],[updated_date]],"MMMM"))</f>
        <v>AUGUST</v>
      </c>
      <c r="M1969" s="65" t="str">
        <f>"WEEK "&amp;IF(ROUNDUP(DAY(tbl_raw_data[[#This Row],[updated_date]])/7,0)=5,4,ROUNDUP(DAY(tbl_raw_data[[#This Row],[updated_date]])/7,0))</f>
        <v>WEEK 2</v>
      </c>
      <c r="N1969" s="71" t="str">
        <f>UPPER(VLOOKUP(tbl_raw_data[[#This Row],[Analyst]],settings!$A$1:$B$15,2,0))</f>
        <v>NAVED</v>
      </c>
      <c r="O1969" s="71" t="str">
        <f>TRIM(UPPER(tbl_raw_data[[#This Row],[Outcome]]))</f>
        <v>APPROVE</v>
      </c>
      <c r="P1969" s="71" t="str">
        <f>TRIM(UPPER(tbl_raw_data[[#This Row],[Queue Name]]))</f>
        <v>CONSUMER PRE BUREAU</v>
      </c>
      <c r="Q1969" s="71" t="str">
        <f>IF(tbl_raw_data[[#This Row],[time_taken_in_min]]&lt;=settings!$D$2,"SLA_MET","SLA_NOT_MET")</f>
        <v>SLA_MET</v>
      </c>
    </row>
    <row r="1970" spans="1:17" hidden="1" x14ac:dyDescent="0.3">
      <c r="A1970" s="1" t="s">
        <v>2933</v>
      </c>
      <c r="B1970" s="34">
        <v>45146.757337962961</v>
      </c>
      <c r="C1970" s="35">
        <v>45146.761087962965</v>
      </c>
      <c r="D1970" s="2" t="s">
        <v>10</v>
      </c>
      <c r="E1970" s="2" t="s">
        <v>18</v>
      </c>
      <c r="F1970" s="2" t="s">
        <v>19</v>
      </c>
      <c r="G1970" s="2" t="s">
        <v>23</v>
      </c>
      <c r="H1970" s="84" t="str">
        <f t="shared" si="30"/>
        <v>Reason Unknown</v>
      </c>
      <c r="I1970" s="63">
        <f>(tbl_raw_data[[#This Row],[Date Actioned]])-(tbl_raw_data[[#This Row],[Date Tagged]])</f>
        <v>3.7500000034924597E-3</v>
      </c>
      <c r="J1970" s="66">
        <f>HOUR(tbl_raw_data[[#This Row],[time_taken]])*60+MINUTE(tbl_raw_data[[#This Row],[time_taken]])+SECOND(tbl_raw_data[[#This Row],[time_taken]])/60</f>
        <v>5.4</v>
      </c>
      <c r="K1970" s="68">
        <f>DATE(YEAR(tbl_raw_data[[#This Row],[Date Actioned]]),MONTH(tbl_raw_data[[#This Row],[Date Actioned]]),DAY(tbl_raw_data[[#This Row],[Date Actioned]]))</f>
        <v>45146</v>
      </c>
      <c r="L1970" s="65" t="str">
        <f>UPPER(TEXT(tbl_raw_data[[#This Row],[updated_date]],"MMMM"))</f>
        <v>AUGUST</v>
      </c>
      <c r="M1970" s="65" t="str">
        <f>"WEEK "&amp;IF(ROUNDUP(DAY(tbl_raw_data[[#This Row],[updated_date]])/7,0)=5,4,ROUNDUP(DAY(tbl_raw_data[[#This Row],[updated_date]])/7,0))</f>
        <v>WEEK 2</v>
      </c>
      <c r="N1970" s="71" t="str">
        <f>UPPER(VLOOKUP(tbl_raw_data[[#This Row],[Analyst]],settings!$A$1:$B$15,2,0))</f>
        <v>NAVED</v>
      </c>
      <c r="O1970" s="71" t="str">
        <f>TRIM(UPPER(tbl_raw_data[[#This Row],[Outcome]]))</f>
        <v>APPROVE</v>
      </c>
      <c r="P1970" s="71" t="str">
        <f>TRIM(UPPER(tbl_raw_data[[#This Row],[Queue Name]]))</f>
        <v>CONSUMER PRE BUREAU</v>
      </c>
      <c r="Q1970" s="71" t="str">
        <f>IF(tbl_raw_data[[#This Row],[time_taken_in_min]]&lt;=settings!$D$2,"SLA_MET","SLA_NOT_MET")</f>
        <v>SLA_MET</v>
      </c>
    </row>
    <row r="1971" spans="1:17" hidden="1" x14ac:dyDescent="0.3">
      <c r="A1971" s="5" t="s">
        <v>2934</v>
      </c>
      <c r="B1971" s="36">
        <v>45146.777233796296</v>
      </c>
      <c r="C1971" s="39">
        <v>45146.783368055556</v>
      </c>
      <c r="D1971" s="8" t="s">
        <v>10</v>
      </c>
      <c r="E1971" s="8" t="s">
        <v>11</v>
      </c>
      <c r="F1971" s="8" t="s">
        <v>19</v>
      </c>
      <c r="G1971" s="8" t="s">
        <v>392</v>
      </c>
      <c r="H1971" s="84" t="str">
        <f t="shared" si="30"/>
        <v>Reason Unknown</v>
      </c>
      <c r="I1971" s="63">
        <f>(tbl_raw_data[[#This Row],[Date Actioned]])-(tbl_raw_data[[#This Row],[Date Tagged]])</f>
        <v>6.1342592598521151E-3</v>
      </c>
      <c r="J1971" s="66">
        <f>HOUR(tbl_raw_data[[#This Row],[time_taken]])*60+MINUTE(tbl_raw_data[[#This Row],[time_taken]])+SECOND(tbl_raw_data[[#This Row],[time_taken]])/60</f>
        <v>8.8333333333333339</v>
      </c>
      <c r="K1971" s="68">
        <f>DATE(YEAR(tbl_raw_data[[#This Row],[Date Actioned]]),MONTH(tbl_raw_data[[#This Row],[Date Actioned]]),DAY(tbl_raw_data[[#This Row],[Date Actioned]]))</f>
        <v>45146</v>
      </c>
      <c r="L1971" s="65" t="str">
        <f>UPPER(TEXT(tbl_raw_data[[#This Row],[updated_date]],"MMMM"))</f>
        <v>AUGUST</v>
      </c>
      <c r="M1971" s="65" t="str">
        <f>"WEEK "&amp;IF(ROUNDUP(DAY(tbl_raw_data[[#This Row],[updated_date]])/7,0)=5,4,ROUNDUP(DAY(tbl_raw_data[[#This Row],[updated_date]])/7,0))</f>
        <v>WEEK 2</v>
      </c>
      <c r="N1971" s="71" t="str">
        <f>UPPER(VLOOKUP(tbl_raw_data[[#This Row],[Analyst]],settings!$A$1:$B$15,2,0))</f>
        <v>NAVED</v>
      </c>
      <c r="O1971" s="71" t="str">
        <f>TRIM(UPPER(tbl_raw_data[[#This Row],[Outcome]]))</f>
        <v>APPROVE</v>
      </c>
      <c r="P1971" s="71" t="str">
        <f>TRIM(UPPER(tbl_raw_data[[#This Row],[Queue Name]]))</f>
        <v>CONSUMER EXISTING</v>
      </c>
      <c r="Q1971" s="71" t="str">
        <f>IF(tbl_raw_data[[#This Row],[time_taken_in_min]]&lt;=settings!$D$2,"SLA_MET","SLA_NOT_MET")</f>
        <v>SLA_MET</v>
      </c>
    </row>
    <row r="1972" spans="1:17" hidden="1" x14ac:dyDescent="0.3">
      <c r="A1972" s="7" t="s">
        <v>2935</v>
      </c>
      <c r="B1972" s="34">
        <v>45146.780717592592</v>
      </c>
      <c r="C1972" s="35">
        <v>45146.784236111111</v>
      </c>
      <c r="D1972" s="2" t="s">
        <v>10</v>
      </c>
      <c r="E1972" s="2" t="s">
        <v>11</v>
      </c>
      <c r="F1972" s="2" t="s">
        <v>207</v>
      </c>
      <c r="G1972" s="2" t="s">
        <v>26</v>
      </c>
      <c r="H1972" s="84" t="str">
        <f t="shared" si="30"/>
        <v>Reason Unknown</v>
      </c>
      <c r="I1972" s="63">
        <f>(tbl_raw_data[[#This Row],[Date Actioned]])-(tbl_raw_data[[#This Row],[Date Tagged]])</f>
        <v>3.5185185188311152E-3</v>
      </c>
      <c r="J1972" s="66">
        <f>HOUR(tbl_raw_data[[#This Row],[time_taken]])*60+MINUTE(tbl_raw_data[[#This Row],[time_taken]])+SECOND(tbl_raw_data[[#This Row],[time_taken]])/60</f>
        <v>5.0666666666666664</v>
      </c>
      <c r="K1972" s="68">
        <f>DATE(YEAR(tbl_raw_data[[#This Row],[Date Actioned]]),MONTH(tbl_raw_data[[#This Row],[Date Actioned]]),DAY(tbl_raw_data[[#This Row],[Date Actioned]]))</f>
        <v>45146</v>
      </c>
      <c r="L1972" s="65" t="str">
        <f>UPPER(TEXT(tbl_raw_data[[#This Row],[updated_date]],"MMMM"))</f>
        <v>AUGUST</v>
      </c>
      <c r="M1972" s="65" t="str">
        <f>"WEEK "&amp;IF(ROUNDUP(DAY(tbl_raw_data[[#This Row],[updated_date]])/7,0)=5,4,ROUNDUP(DAY(tbl_raw_data[[#This Row],[updated_date]])/7,0))</f>
        <v>WEEK 2</v>
      </c>
      <c r="N1972" s="71" t="str">
        <f>UPPER(VLOOKUP(tbl_raw_data[[#This Row],[Analyst]],settings!$A$1:$B$15,2,0))</f>
        <v>RAJ</v>
      </c>
      <c r="O1972" s="71" t="str">
        <f>TRIM(UPPER(tbl_raw_data[[#This Row],[Outcome]]))</f>
        <v>APPROVE</v>
      </c>
      <c r="P1972" s="71" t="str">
        <f>TRIM(UPPER(tbl_raw_data[[#This Row],[Queue Name]]))</f>
        <v>CONSUMER EXISTING</v>
      </c>
      <c r="Q1972" s="71" t="str">
        <f>IF(tbl_raw_data[[#This Row],[time_taken_in_min]]&lt;=settings!$D$2,"SLA_MET","SLA_NOT_MET")</f>
        <v>SLA_MET</v>
      </c>
    </row>
    <row r="1973" spans="1:17" hidden="1" x14ac:dyDescent="0.3">
      <c r="A1973" s="1" t="s">
        <v>2936</v>
      </c>
      <c r="B1973" s="36">
        <v>45146.79173611111</v>
      </c>
      <c r="C1973" s="39">
        <v>45146.798692129632</v>
      </c>
      <c r="D1973" s="8" t="s">
        <v>10</v>
      </c>
      <c r="E1973" s="8" t="s">
        <v>11</v>
      </c>
      <c r="F1973" s="8" t="s">
        <v>19</v>
      </c>
      <c r="G1973" s="8" t="s">
        <v>209</v>
      </c>
      <c r="H1973" s="84" t="str">
        <f t="shared" si="30"/>
        <v>Reason Unknown</v>
      </c>
      <c r="I1973" s="63">
        <f>(tbl_raw_data[[#This Row],[Date Actioned]])-(tbl_raw_data[[#This Row],[Date Tagged]])</f>
        <v>6.9560185220325366E-3</v>
      </c>
      <c r="J1973" s="66">
        <f>HOUR(tbl_raw_data[[#This Row],[time_taken]])*60+MINUTE(tbl_raw_data[[#This Row],[time_taken]])+SECOND(tbl_raw_data[[#This Row],[time_taken]])/60</f>
        <v>10.016666666666667</v>
      </c>
      <c r="K1973" s="68">
        <f>DATE(YEAR(tbl_raw_data[[#This Row],[Date Actioned]]),MONTH(tbl_raw_data[[#This Row],[Date Actioned]]),DAY(tbl_raw_data[[#This Row],[Date Actioned]]))</f>
        <v>45146</v>
      </c>
      <c r="L1973" s="65" t="str">
        <f>UPPER(TEXT(tbl_raw_data[[#This Row],[updated_date]],"MMMM"))</f>
        <v>AUGUST</v>
      </c>
      <c r="M1973" s="65" t="str">
        <f>"WEEK "&amp;IF(ROUNDUP(DAY(tbl_raw_data[[#This Row],[updated_date]])/7,0)=5,4,ROUNDUP(DAY(tbl_raw_data[[#This Row],[updated_date]])/7,0))</f>
        <v>WEEK 2</v>
      </c>
      <c r="N1973" s="71" t="str">
        <f>UPPER(VLOOKUP(tbl_raw_data[[#This Row],[Analyst]],settings!$A$1:$B$15,2,0))</f>
        <v>NAVED</v>
      </c>
      <c r="O1973" s="71" t="str">
        <f>TRIM(UPPER(tbl_raw_data[[#This Row],[Outcome]]))</f>
        <v>APPROVE</v>
      </c>
      <c r="P1973" s="71" t="str">
        <f>TRIM(UPPER(tbl_raw_data[[#This Row],[Queue Name]]))</f>
        <v>CONSUMER EXISTING</v>
      </c>
      <c r="Q1973" s="71" t="str">
        <f>IF(tbl_raw_data[[#This Row],[time_taken_in_min]]&lt;=settings!$D$2,"SLA_MET","SLA_NOT_MET")</f>
        <v>SLA_MET</v>
      </c>
    </row>
    <row r="1974" spans="1:17" hidden="1" x14ac:dyDescent="0.3">
      <c r="A1974" s="5" t="s">
        <v>2937</v>
      </c>
      <c r="B1974" s="34">
        <v>45146.795706018522</v>
      </c>
      <c r="C1974" s="35">
        <v>45146.802210648151</v>
      </c>
      <c r="D1974" s="2" t="s">
        <v>15</v>
      </c>
      <c r="E1974" s="3" t="s">
        <v>8</v>
      </c>
      <c r="F1974" s="2" t="s">
        <v>12</v>
      </c>
      <c r="G1974" s="4"/>
      <c r="H1974" s="84" t="str">
        <f t="shared" si="30"/>
        <v>Reason Unknown</v>
      </c>
      <c r="I1974" s="63">
        <f>(tbl_raw_data[[#This Row],[Date Actioned]])-(tbl_raw_data[[#This Row],[Date Tagged]])</f>
        <v>6.5046296294895001E-3</v>
      </c>
      <c r="J1974" s="66">
        <f>HOUR(tbl_raw_data[[#This Row],[time_taken]])*60+MINUTE(tbl_raw_data[[#This Row],[time_taken]])+SECOND(tbl_raw_data[[#This Row],[time_taken]])/60</f>
        <v>9.3666666666666671</v>
      </c>
      <c r="K1974" s="68">
        <f>DATE(YEAR(tbl_raw_data[[#This Row],[Date Actioned]]),MONTH(tbl_raw_data[[#This Row],[Date Actioned]]),DAY(tbl_raw_data[[#This Row],[Date Actioned]]))</f>
        <v>45146</v>
      </c>
      <c r="L1974" s="65" t="str">
        <f>UPPER(TEXT(tbl_raw_data[[#This Row],[updated_date]],"MMMM"))</f>
        <v>AUGUST</v>
      </c>
      <c r="M1974" s="65" t="str">
        <f>"WEEK "&amp;IF(ROUNDUP(DAY(tbl_raw_data[[#This Row],[updated_date]])/7,0)=5,4,ROUNDUP(DAY(tbl_raw_data[[#This Row],[updated_date]])/7,0))</f>
        <v>WEEK 2</v>
      </c>
      <c r="N1974" s="71" t="str">
        <f>UPPER(VLOOKUP(tbl_raw_data[[#This Row],[Analyst]],settings!$A$1:$B$15,2,0))</f>
        <v>NITESH</v>
      </c>
      <c r="O1974" s="71" t="str">
        <f>TRIM(UPPER(tbl_raw_data[[#This Row],[Outcome]]))</f>
        <v>APPROVE</v>
      </c>
      <c r="P1974" s="71" t="str">
        <f>TRIM(UPPER(tbl_raw_data[[#This Row],[Queue Name]]))</f>
        <v>CONSUMER POST BUREAU</v>
      </c>
      <c r="Q1974" s="71" t="str">
        <f>IF(tbl_raw_data[[#This Row],[time_taken_in_min]]&lt;=settings!$D$2,"SLA_MET","SLA_NOT_MET")</f>
        <v>SLA_MET</v>
      </c>
    </row>
    <row r="1975" spans="1:17" hidden="1" x14ac:dyDescent="0.3">
      <c r="A1975" s="7" t="s">
        <v>2938</v>
      </c>
      <c r="B1975" s="36">
        <v>45146.799537037034</v>
      </c>
      <c r="C1975" s="39">
        <v>45146.802511574075</v>
      </c>
      <c r="D1975" s="8" t="s">
        <v>10</v>
      </c>
      <c r="E1975" s="8" t="s">
        <v>11</v>
      </c>
      <c r="F1975" s="8" t="s">
        <v>25</v>
      </c>
      <c r="G1975" s="8" t="s">
        <v>26</v>
      </c>
      <c r="H1975" s="84" t="str">
        <f t="shared" si="30"/>
        <v>Reason Unknown</v>
      </c>
      <c r="I1975" s="63">
        <f>(tbl_raw_data[[#This Row],[Date Actioned]])-(tbl_raw_data[[#This Row],[Date Tagged]])</f>
        <v>2.9745370411546901E-3</v>
      </c>
      <c r="J1975" s="66">
        <f>HOUR(tbl_raw_data[[#This Row],[time_taken]])*60+MINUTE(tbl_raw_data[[#This Row],[time_taken]])+SECOND(tbl_raw_data[[#This Row],[time_taken]])/60</f>
        <v>4.2833333333333332</v>
      </c>
      <c r="K1975" s="68">
        <f>DATE(YEAR(tbl_raw_data[[#This Row],[Date Actioned]]),MONTH(tbl_raw_data[[#This Row],[Date Actioned]]),DAY(tbl_raw_data[[#This Row],[Date Actioned]]))</f>
        <v>45146</v>
      </c>
      <c r="L1975" s="65" t="str">
        <f>UPPER(TEXT(tbl_raw_data[[#This Row],[updated_date]],"MMMM"))</f>
        <v>AUGUST</v>
      </c>
      <c r="M1975" s="65" t="str">
        <f>"WEEK "&amp;IF(ROUNDUP(DAY(tbl_raw_data[[#This Row],[updated_date]])/7,0)=5,4,ROUNDUP(DAY(tbl_raw_data[[#This Row],[updated_date]])/7,0))</f>
        <v>WEEK 2</v>
      </c>
      <c r="N1975" s="71" t="str">
        <f>UPPER(VLOOKUP(tbl_raw_data[[#This Row],[Analyst]],settings!$A$1:$B$15,2,0))</f>
        <v>ASIF</v>
      </c>
      <c r="O1975" s="71" t="str">
        <f>TRIM(UPPER(tbl_raw_data[[#This Row],[Outcome]]))</f>
        <v>APPROVE</v>
      </c>
      <c r="P1975" s="71" t="str">
        <f>TRIM(UPPER(tbl_raw_data[[#This Row],[Queue Name]]))</f>
        <v>CONSUMER EXISTING</v>
      </c>
      <c r="Q1975" s="71" t="str">
        <f>IF(tbl_raw_data[[#This Row],[time_taken_in_min]]&lt;=settings!$D$2,"SLA_MET","SLA_NOT_MET")</f>
        <v>SLA_MET</v>
      </c>
    </row>
    <row r="1976" spans="1:17" hidden="1" x14ac:dyDescent="0.3">
      <c r="A1976" s="1" t="s">
        <v>2939</v>
      </c>
      <c r="B1976" s="34">
        <v>45146.799745370372</v>
      </c>
      <c r="C1976" s="35">
        <v>45146.803981481484</v>
      </c>
      <c r="D1976" s="2" t="s">
        <v>10</v>
      </c>
      <c r="E1976" s="2" t="s">
        <v>18</v>
      </c>
      <c r="F1976" s="2" t="s">
        <v>21</v>
      </c>
      <c r="G1976" s="2" t="s">
        <v>122</v>
      </c>
      <c r="H1976" s="84" t="str">
        <f t="shared" si="30"/>
        <v>Reason Unknown</v>
      </c>
      <c r="I1976" s="63">
        <f>(tbl_raw_data[[#This Row],[Date Actioned]])-(tbl_raw_data[[#This Row],[Date Tagged]])</f>
        <v>4.2361111118225381E-3</v>
      </c>
      <c r="J1976" s="66">
        <f>HOUR(tbl_raw_data[[#This Row],[time_taken]])*60+MINUTE(tbl_raw_data[[#This Row],[time_taken]])+SECOND(tbl_raw_data[[#This Row],[time_taken]])/60</f>
        <v>6.1</v>
      </c>
      <c r="K1976" s="68">
        <f>DATE(YEAR(tbl_raw_data[[#This Row],[Date Actioned]]),MONTH(tbl_raw_data[[#This Row],[Date Actioned]]),DAY(tbl_raw_data[[#This Row],[Date Actioned]]))</f>
        <v>45146</v>
      </c>
      <c r="L1976" s="65" t="str">
        <f>UPPER(TEXT(tbl_raw_data[[#This Row],[updated_date]],"MMMM"))</f>
        <v>AUGUST</v>
      </c>
      <c r="M1976" s="65" t="str">
        <f>"WEEK "&amp;IF(ROUNDUP(DAY(tbl_raw_data[[#This Row],[updated_date]])/7,0)=5,4,ROUNDUP(DAY(tbl_raw_data[[#This Row],[updated_date]])/7,0))</f>
        <v>WEEK 2</v>
      </c>
      <c r="N1976" s="71" t="str">
        <f>UPPER(VLOOKUP(tbl_raw_data[[#This Row],[Analyst]],settings!$A$1:$B$15,2,0))</f>
        <v>SHAHID</v>
      </c>
      <c r="O1976" s="71" t="str">
        <f>TRIM(UPPER(tbl_raw_data[[#This Row],[Outcome]]))</f>
        <v>APPROVE</v>
      </c>
      <c r="P1976" s="71" t="str">
        <f>TRIM(UPPER(tbl_raw_data[[#This Row],[Queue Name]]))</f>
        <v>CONSUMER PRE BUREAU</v>
      </c>
      <c r="Q1976" s="71" t="str">
        <f>IF(tbl_raw_data[[#This Row],[time_taken_in_min]]&lt;=settings!$D$2,"SLA_MET","SLA_NOT_MET")</f>
        <v>SLA_MET</v>
      </c>
    </row>
    <row r="1977" spans="1:17" hidden="1" x14ac:dyDescent="0.3">
      <c r="A1977" s="5" t="s">
        <v>2940</v>
      </c>
      <c r="B1977" s="36">
        <v>45146.806504629632</v>
      </c>
      <c r="C1977" s="39">
        <v>45146.812789351854</v>
      </c>
      <c r="D1977" s="8" t="s">
        <v>10</v>
      </c>
      <c r="E1977" s="8" t="s">
        <v>18</v>
      </c>
      <c r="F1977" s="8" t="s">
        <v>19</v>
      </c>
      <c r="G1977" s="8" t="s">
        <v>23</v>
      </c>
      <c r="H1977" s="84" t="str">
        <f t="shared" si="30"/>
        <v>Reason Unknown</v>
      </c>
      <c r="I1977" s="63">
        <f>(tbl_raw_data[[#This Row],[Date Actioned]])-(tbl_raw_data[[#This Row],[Date Tagged]])</f>
        <v>6.284722221607808E-3</v>
      </c>
      <c r="J1977" s="66">
        <f>HOUR(tbl_raw_data[[#This Row],[time_taken]])*60+MINUTE(tbl_raw_data[[#This Row],[time_taken]])+SECOND(tbl_raw_data[[#This Row],[time_taken]])/60</f>
        <v>9.0500000000000007</v>
      </c>
      <c r="K1977" s="68">
        <f>DATE(YEAR(tbl_raw_data[[#This Row],[Date Actioned]]),MONTH(tbl_raw_data[[#This Row],[Date Actioned]]),DAY(tbl_raw_data[[#This Row],[Date Actioned]]))</f>
        <v>45146</v>
      </c>
      <c r="L1977" s="65" t="str">
        <f>UPPER(TEXT(tbl_raw_data[[#This Row],[updated_date]],"MMMM"))</f>
        <v>AUGUST</v>
      </c>
      <c r="M1977" s="65" t="str">
        <f>"WEEK "&amp;IF(ROUNDUP(DAY(tbl_raw_data[[#This Row],[updated_date]])/7,0)=5,4,ROUNDUP(DAY(tbl_raw_data[[#This Row],[updated_date]])/7,0))</f>
        <v>WEEK 2</v>
      </c>
      <c r="N1977" s="71" t="str">
        <f>UPPER(VLOOKUP(tbl_raw_data[[#This Row],[Analyst]],settings!$A$1:$B$15,2,0))</f>
        <v>NAVED</v>
      </c>
      <c r="O1977" s="71" t="str">
        <f>TRIM(UPPER(tbl_raw_data[[#This Row],[Outcome]]))</f>
        <v>APPROVE</v>
      </c>
      <c r="P1977" s="71" t="str">
        <f>TRIM(UPPER(tbl_raw_data[[#This Row],[Queue Name]]))</f>
        <v>CONSUMER PRE BUREAU</v>
      </c>
      <c r="Q1977" s="71" t="str">
        <f>IF(tbl_raw_data[[#This Row],[time_taken_in_min]]&lt;=settings!$D$2,"SLA_MET","SLA_NOT_MET")</f>
        <v>SLA_MET</v>
      </c>
    </row>
    <row r="1978" spans="1:17" hidden="1" x14ac:dyDescent="0.3">
      <c r="A1978" s="7" t="s">
        <v>2941</v>
      </c>
      <c r="B1978" s="34">
        <v>45146.818645833337</v>
      </c>
      <c r="C1978" s="35">
        <v>45146.823275462964</v>
      </c>
      <c r="D1978" s="2" t="s">
        <v>10</v>
      </c>
      <c r="E1978" s="2" t="s">
        <v>8</v>
      </c>
      <c r="F1978" s="2" t="s">
        <v>21</v>
      </c>
      <c r="G1978" s="2" t="s">
        <v>23</v>
      </c>
      <c r="H1978" s="84" t="str">
        <f t="shared" si="30"/>
        <v>Reason Unknown</v>
      </c>
      <c r="I1978" s="63">
        <f>(tbl_raw_data[[#This Row],[Date Actioned]])-(tbl_raw_data[[#This Row],[Date Tagged]])</f>
        <v>4.6296296277432702E-3</v>
      </c>
      <c r="J1978" s="66">
        <f>HOUR(tbl_raw_data[[#This Row],[time_taken]])*60+MINUTE(tbl_raw_data[[#This Row],[time_taken]])+SECOND(tbl_raw_data[[#This Row],[time_taken]])/60</f>
        <v>6.666666666666667</v>
      </c>
      <c r="K1978" s="68">
        <f>DATE(YEAR(tbl_raw_data[[#This Row],[Date Actioned]]),MONTH(tbl_raw_data[[#This Row],[Date Actioned]]),DAY(tbl_raw_data[[#This Row],[Date Actioned]]))</f>
        <v>45146</v>
      </c>
      <c r="L1978" s="65" t="str">
        <f>UPPER(TEXT(tbl_raw_data[[#This Row],[updated_date]],"MMMM"))</f>
        <v>AUGUST</v>
      </c>
      <c r="M1978" s="65" t="str">
        <f>"WEEK "&amp;IF(ROUNDUP(DAY(tbl_raw_data[[#This Row],[updated_date]])/7,0)=5,4,ROUNDUP(DAY(tbl_raw_data[[#This Row],[updated_date]])/7,0))</f>
        <v>WEEK 2</v>
      </c>
      <c r="N1978" s="71" t="str">
        <f>UPPER(VLOOKUP(tbl_raw_data[[#This Row],[Analyst]],settings!$A$1:$B$15,2,0))</f>
        <v>SHAHID</v>
      </c>
      <c r="O1978" s="71" t="str">
        <f>TRIM(UPPER(tbl_raw_data[[#This Row],[Outcome]]))</f>
        <v>APPROVE</v>
      </c>
      <c r="P1978" s="71" t="str">
        <f>TRIM(UPPER(tbl_raw_data[[#This Row],[Queue Name]]))</f>
        <v>CONSUMER POST BUREAU</v>
      </c>
      <c r="Q1978" s="71" t="str">
        <f>IF(tbl_raw_data[[#This Row],[time_taken_in_min]]&lt;=settings!$D$2,"SLA_MET","SLA_NOT_MET")</f>
        <v>SLA_MET</v>
      </c>
    </row>
    <row r="1979" spans="1:17" hidden="1" x14ac:dyDescent="0.3">
      <c r="A1979" s="1" t="s">
        <v>2942</v>
      </c>
      <c r="B1979" s="36">
        <v>45146.824016203704</v>
      </c>
      <c r="C1979" s="39">
        <v>45146.828090277777</v>
      </c>
      <c r="D1979" s="8" t="s">
        <v>10</v>
      </c>
      <c r="E1979" s="8" t="s">
        <v>11</v>
      </c>
      <c r="F1979" s="8" t="s">
        <v>21</v>
      </c>
      <c r="G1979" s="8" t="s">
        <v>16</v>
      </c>
      <c r="H1979" s="84" t="str">
        <f t="shared" si="30"/>
        <v>Reason Unknown</v>
      </c>
      <c r="I1979" s="63">
        <f>(tbl_raw_data[[#This Row],[Date Actioned]])-(tbl_raw_data[[#This Row],[Date Tagged]])</f>
        <v>4.0740740732871927E-3</v>
      </c>
      <c r="J1979" s="66">
        <f>HOUR(tbl_raw_data[[#This Row],[time_taken]])*60+MINUTE(tbl_raw_data[[#This Row],[time_taken]])+SECOND(tbl_raw_data[[#This Row],[time_taken]])/60</f>
        <v>5.8666666666666671</v>
      </c>
      <c r="K1979" s="68">
        <f>DATE(YEAR(tbl_raw_data[[#This Row],[Date Actioned]]),MONTH(tbl_raw_data[[#This Row],[Date Actioned]]),DAY(tbl_raw_data[[#This Row],[Date Actioned]]))</f>
        <v>45146</v>
      </c>
      <c r="L1979" s="65" t="str">
        <f>UPPER(TEXT(tbl_raw_data[[#This Row],[updated_date]],"MMMM"))</f>
        <v>AUGUST</v>
      </c>
      <c r="M1979" s="65" t="str">
        <f>"WEEK "&amp;IF(ROUNDUP(DAY(tbl_raw_data[[#This Row],[updated_date]])/7,0)=5,4,ROUNDUP(DAY(tbl_raw_data[[#This Row],[updated_date]])/7,0))</f>
        <v>WEEK 2</v>
      </c>
      <c r="N1979" s="71" t="str">
        <f>UPPER(VLOOKUP(tbl_raw_data[[#This Row],[Analyst]],settings!$A$1:$B$15,2,0))</f>
        <v>SHAHID</v>
      </c>
      <c r="O1979" s="71" t="str">
        <f>TRIM(UPPER(tbl_raw_data[[#This Row],[Outcome]]))</f>
        <v>APPROVE</v>
      </c>
      <c r="P1979" s="71" t="str">
        <f>TRIM(UPPER(tbl_raw_data[[#This Row],[Queue Name]]))</f>
        <v>CONSUMER EXISTING</v>
      </c>
      <c r="Q1979" s="71" t="str">
        <f>IF(tbl_raw_data[[#This Row],[time_taken_in_min]]&lt;=settings!$D$2,"SLA_MET","SLA_NOT_MET")</f>
        <v>SLA_MET</v>
      </c>
    </row>
    <row r="1980" spans="1:17" hidden="1" x14ac:dyDescent="0.3">
      <c r="A1980" s="5" t="s">
        <v>2943</v>
      </c>
      <c r="B1980" s="34">
        <v>45146.83384259259</v>
      </c>
      <c r="C1980" s="35">
        <v>45146.841423611113</v>
      </c>
      <c r="D1980" s="2" t="s">
        <v>10</v>
      </c>
      <c r="E1980" s="2" t="s">
        <v>11</v>
      </c>
      <c r="F1980" s="2" t="s">
        <v>21</v>
      </c>
      <c r="G1980" s="2" t="s">
        <v>15</v>
      </c>
      <c r="H1980" s="84" t="str">
        <f t="shared" si="30"/>
        <v>Reason Unknown</v>
      </c>
      <c r="I1980" s="63">
        <f>(tbl_raw_data[[#This Row],[Date Actioned]])-(tbl_raw_data[[#This Row],[Date Tagged]])</f>
        <v>7.5810185226146132E-3</v>
      </c>
      <c r="J1980" s="66">
        <f>HOUR(tbl_raw_data[[#This Row],[time_taken]])*60+MINUTE(tbl_raw_data[[#This Row],[time_taken]])+SECOND(tbl_raw_data[[#This Row],[time_taken]])/60</f>
        <v>10.916666666666666</v>
      </c>
      <c r="K1980" s="68">
        <f>DATE(YEAR(tbl_raw_data[[#This Row],[Date Actioned]]),MONTH(tbl_raw_data[[#This Row],[Date Actioned]]),DAY(tbl_raw_data[[#This Row],[Date Actioned]]))</f>
        <v>45146</v>
      </c>
      <c r="L1980" s="65" t="str">
        <f>UPPER(TEXT(tbl_raw_data[[#This Row],[updated_date]],"MMMM"))</f>
        <v>AUGUST</v>
      </c>
      <c r="M1980" s="65" t="str">
        <f>"WEEK "&amp;IF(ROUNDUP(DAY(tbl_raw_data[[#This Row],[updated_date]])/7,0)=5,4,ROUNDUP(DAY(tbl_raw_data[[#This Row],[updated_date]])/7,0))</f>
        <v>WEEK 2</v>
      </c>
      <c r="N1980" s="71" t="str">
        <f>UPPER(VLOOKUP(tbl_raw_data[[#This Row],[Analyst]],settings!$A$1:$B$15,2,0))</f>
        <v>SHAHID</v>
      </c>
      <c r="O1980" s="71" t="str">
        <f>TRIM(UPPER(tbl_raw_data[[#This Row],[Outcome]]))</f>
        <v>APPROVE</v>
      </c>
      <c r="P1980" s="71" t="str">
        <f>TRIM(UPPER(tbl_raw_data[[#This Row],[Queue Name]]))</f>
        <v>CONSUMER EXISTING</v>
      </c>
      <c r="Q1980" s="71" t="str">
        <f>IF(tbl_raw_data[[#This Row],[time_taken_in_min]]&lt;=settings!$D$2,"SLA_MET","SLA_NOT_MET")</f>
        <v>SLA_MET</v>
      </c>
    </row>
    <row r="1981" spans="1:17" hidden="1" x14ac:dyDescent="0.3">
      <c r="A1981" s="7" t="s">
        <v>2944</v>
      </c>
      <c r="B1981" s="36">
        <v>45146.843738425923</v>
      </c>
      <c r="C1981" s="39">
        <v>45146.846863425926</v>
      </c>
      <c r="D1981" s="8" t="s">
        <v>10</v>
      </c>
      <c r="E1981" s="8" t="s">
        <v>18</v>
      </c>
      <c r="F1981" s="8" t="s">
        <v>21</v>
      </c>
      <c r="G1981" s="8" t="s">
        <v>30</v>
      </c>
      <c r="H1981" s="84" t="str">
        <f t="shared" si="30"/>
        <v>Reason Unknown</v>
      </c>
      <c r="I1981" s="63">
        <f>(tbl_raw_data[[#This Row],[Date Actioned]])-(tbl_raw_data[[#This Row],[Date Tagged]])</f>
        <v>3.125000002910383E-3</v>
      </c>
      <c r="J1981" s="66">
        <f>HOUR(tbl_raw_data[[#This Row],[time_taken]])*60+MINUTE(tbl_raw_data[[#This Row],[time_taken]])+SECOND(tbl_raw_data[[#This Row],[time_taken]])/60</f>
        <v>4.5</v>
      </c>
      <c r="K1981" s="68">
        <f>DATE(YEAR(tbl_raw_data[[#This Row],[Date Actioned]]),MONTH(tbl_raw_data[[#This Row],[Date Actioned]]),DAY(tbl_raw_data[[#This Row],[Date Actioned]]))</f>
        <v>45146</v>
      </c>
      <c r="L1981" s="65" t="str">
        <f>UPPER(TEXT(tbl_raw_data[[#This Row],[updated_date]],"MMMM"))</f>
        <v>AUGUST</v>
      </c>
      <c r="M1981" s="65" t="str">
        <f>"WEEK "&amp;IF(ROUNDUP(DAY(tbl_raw_data[[#This Row],[updated_date]])/7,0)=5,4,ROUNDUP(DAY(tbl_raw_data[[#This Row],[updated_date]])/7,0))</f>
        <v>WEEK 2</v>
      </c>
      <c r="N1981" s="71" t="str">
        <f>UPPER(VLOOKUP(tbl_raw_data[[#This Row],[Analyst]],settings!$A$1:$B$15,2,0))</f>
        <v>SHAHID</v>
      </c>
      <c r="O1981" s="71" t="str">
        <f>TRIM(UPPER(tbl_raw_data[[#This Row],[Outcome]]))</f>
        <v>APPROVE</v>
      </c>
      <c r="P1981" s="71" t="str">
        <f>TRIM(UPPER(tbl_raw_data[[#This Row],[Queue Name]]))</f>
        <v>CONSUMER PRE BUREAU</v>
      </c>
      <c r="Q1981" s="71" t="str">
        <f>IF(tbl_raw_data[[#This Row],[time_taken_in_min]]&lt;=settings!$D$2,"SLA_MET","SLA_NOT_MET")</f>
        <v>SLA_MET</v>
      </c>
    </row>
    <row r="1982" spans="1:17" hidden="1" x14ac:dyDescent="0.3">
      <c r="A1982" s="1" t="s">
        <v>2945</v>
      </c>
      <c r="B1982" s="34">
        <v>45146.866805555554</v>
      </c>
      <c r="C1982" s="35">
        <v>45147.369363425925</v>
      </c>
      <c r="D1982" s="2" t="s">
        <v>15</v>
      </c>
      <c r="E1982" s="3" t="s">
        <v>8</v>
      </c>
      <c r="F1982" s="2" t="s">
        <v>22</v>
      </c>
      <c r="G1982" s="4"/>
      <c r="H1982" s="84" t="str">
        <f t="shared" si="30"/>
        <v>Reason Unknown</v>
      </c>
      <c r="I1982" s="63">
        <f>(tbl_raw_data[[#This Row],[Date Actioned]])-(tbl_raw_data[[#This Row],[Date Tagged]])</f>
        <v>0.50255787037167465</v>
      </c>
      <c r="J1982" s="66">
        <f>HOUR(tbl_raw_data[[#This Row],[time_taken]])*60+MINUTE(tbl_raw_data[[#This Row],[time_taken]])+SECOND(tbl_raw_data[[#This Row],[time_taken]])/60</f>
        <v>723.68333333333328</v>
      </c>
      <c r="K1982" s="68">
        <f>DATE(YEAR(tbl_raw_data[[#This Row],[Date Actioned]]),MONTH(tbl_raw_data[[#This Row],[Date Actioned]]),DAY(tbl_raw_data[[#This Row],[Date Actioned]]))</f>
        <v>45147</v>
      </c>
      <c r="L1982" s="65" t="str">
        <f>UPPER(TEXT(tbl_raw_data[[#This Row],[updated_date]],"MMMM"))</f>
        <v>AUGUST</v>
      </c>
      <c r="M1982" s="65" t="str">
        <f>"WEEK "&amp;IF(ROUNDUP(DAY(tbl_raw_data[[#This Row],[updated_date]])/7,0)=5,4,ROUNDUP(DAY(tbl_raw_data[[#This Row],[updated_date]])/7,0))</f>
        <v>WEEK 2</v>
      </c>
      <c r="N1982" s="71" t="str">
        <f>UPPER(VLOOKUP(tbl_raw_data[[#This Row],[Analyst]],settings!$A$1:$B$15,2,0))</f>
        <v>ROHAN</v>
      </c>
      <c r="O1982" s="71" t="str">
        <f>TRIM(UPPER(tbl_raw_data[[#This Row],[Outcome]]))</f>
        <v>APPROVE</v>
      </c>
      <c r="P1982" s="71" t="str">
        <f>TRIM(UPPER(tbl_raw_data[[#This Row],[Queue Name]]))</f>
        <v>CONSUMER POST BUREAU</v>
      </c>
      <c r="Q1982" s="71" t="str">
        <f>IF(tbl_raw_data[[#This Row],[time_taken_in_min]]&lt;=settings!$D$2,"SLA_MET","SLA_NOT_MET")</f>
        <v>SLA_NOT_MET</v>
      </c>
    </row>
    <row r="1983" spans="1:17" hidden="1" x14ac:dyDescent="0.3">
      <c r="A1983" s="5" t="s">
        <v>2946</v>
      </c>
      <c r="B1983" s="36">
        <v>45146.874178240738</v>
      </c>
      <c r="C1983" s="39">
        <v>45147.373182870368</v>
      </c>
      <c r="D1983" s="8" t="s">
        <v>15</v>
      </c>
      <c r="E1983" s="6" t="s">
        <v>8</v>
      </c>
      <c r="F1983" s="8" t="s">
        <v>22</v>
      </c>
      <c r="G1983" s="9"/>
      <c r="H1983" s="84" t="str">
        <f t="shared" si="30"/>
        <v>Reason Unknown</v>
      </c>
      <c r="I1983" s="63">
        <f>(tbl_raw_data[[#This Row],[Date Actioned]])-(tbl_raw_data[[#This Row],[Date Tagged]])</f>
        <v>0.49900462962978054</v>
      </c>
      <c r="J1983" s="66">
        <f>HOUR(tbl_raw_data[[#This Row],[time_taken]])*60+MINUTE(tbl_raw_data[[#This Row],[time_taken]])+SECOND(tbl_raw_data[[#This Row],[time_taken]])/60</f>
        <v>718.56666666666672</v>
      </c>
      <c r="K1983" s="68">
        <f>DATE(YEAR(tbl_raw_data[[#This Row],[Date Actioned]]),MONTH(tbl_raw_data[[#This Row],[Date Actioned]]),DAY(tbl_raw_data[[#This Row],[Date Actioned]]))</f>
        <v>45147</v>
      </c>
      <c r="L1983" s="65" t="str">
        <f>UPPER(TEXT(tbl_raw_data[[#This Row],[updated_date]],"MMMM"))</f>
        <v>AUGUST</v>
      </c>
      <c r="M1983" s="65" t="str">
        <f>"WEEK "&amp;IF(ROUNDUP(DAY(tbl_raw_data[[#This Row],[updated_date]])/7,0)=5,4,ROUNDUP(DAY(tbl_raw_data[[#This Row],[updated_date]])/7,0))</f>
        <v>WEEK 2</v>
      </c>
      <c r="N1983" s="71" t="str">
        <f>UPPER(VLOOKUP(tbl_raw_data[[#This Row],[Analyst]],settings!$A$1:$B$15,2,0))</f>
        <v>ROHAN</v>
      </c>
      <c r="O1983" s="71" t="str">
        <f>TRIM(UPPER(tbl_raw_data[[#This Row],[Outcome]]))</f>
        <v>APPROVE</v>
      </c>
      <c r="P1983" s="71" t="str">
        <f>TRIM(UPPER(tbl_raw_data[[#This Row],[Queue Name]]))</f>
        <v>CONSUMER POST BUREAU</v>
      </c>
      <c r="Q1983" s="71" t="str">
        <f>IF(tbl_raw_data[[#This Row],[time_taken_in_min]]&lt;=settings!$D$2,"SLA_MET","SLA_NOT_MET")</f>
        <v>SLA_NOT_MET</v>
      </c>
    </row>
    <row r="1984" spans="1:17" hidden="1" x14ac:dyDescent="0.3">
      <c r="A1984" s="7" t="s">
        <v>2947</v>
      </c>
      <c r="B1984" s="34">
        <v>45146.882685185185</v>
      </c>
      <c r="C1984" s="35">
        <v>45147.379560185182</v>
      </c>
      <c r="D1984" s="2" t="s">
        <v>15</v>
      </c>
      <c r="E1984" s="3" t="s">
        <v>11</v>
      </c>
      <c r="F1984" s="2" t="s">
        <v>22</v>
      </c>
      <c r="G1984" s="4"/>
      <c r="H1984" s="84" t="str">
        <f t="shared" si="30"/>
        <v>Reason Unknown</v>
      </c>
      <c r="I1984" s="63">
        <f>(tbl_raw_data[[#This Row],[Date Actioned]])-(tbl_raw_data[[#This Row],[Date Tagged]])</f>
        <v>0.49687499999708962</v>
      </c>
      <c r="J1984" s="66">
        <f>HOUR(tbl_raw_data[[#This Row],[time_taken]])*60+MINUTE(tbl_raw_data[[#This Row],[time_taken]])+SECOND(tbl_raw_data[[#This Row],[time_taken]])/60</f>
        <v>715.5</v>
      </c>
      <c r="K1984" s="68">
        <f>DATE(YEAR(tbl_raw_data[[#This Row],[Date Actioned]]),MONTH(tbl_raw_data[[#This Row],[Date Actioned]]),DAY(tbl_raw_data[[#This Row],[Date Actioned]]))</f>
        <v>45147</v>
      </c>
      <c r="L1984" s="65" t="str">
        <f>UPPER(TEXT(tbl_raw_data[[#This Row],[updated_date]],"MMMM"))</f>
        <v>AUGUST</v>
      </c>
      <c r="M1984" s="65" t="str">
        <f>"WEEK "&amp;IF(ROUNDUP(DAY(tbl_raw_data[[#This Row],[updated_date]])/7,0)=5,4,ROUNDUP(DAY(tbl_raw_data[[#This Row],[updated_date]])/7,0))</f>
        <v>WEEK 2</v>
      </c>
      <c r="N1984" s="71" t="str">
        <f>UPPER(VLOOKUP(tbl_raw_data[[#This Row],[Analyst]],settings!$A$1:$B$15,2,0))</f>
        <v>ROHAN</v>
      </c>
      <c r="O1984" s="71" t="str">
        <f>TRIM(UPPER(tbl_raw_data[[#This Row],[Outcome]]))</f>
        <v>APPROVE</v>
      </c>
      <c r="P1984" s="71" t="str">
        <f>TRIM(UPPER(tbl_raw_data[[#This Row],[Queue Name]]))</f>
        <v>CONSUMER EXISTING</v>
      </c>
      <c r="Q1984" s="71" t="str">
        <f>IF(tbl_raw_data[[#This Row],[time_taken_in_min]]&lt;=settings!$D$2,"SLA_MET","SLA_NOT_MET")</f>
        <v>SLA_NOT_MET</v>
      </c>
    </row>
    <row r="1985" spans="1:17" hidden="1" x14ac:dyDescent="0.3">
      <c r="A1985" s="1" t="s">
        <v>2948</v>
      </c>
      <c r="B1985" s="36">
        <v>45146.927233796298</v>
      </c>
      <c r="C1985" s="39">
        <v>45147.40421296296</v>
      </c>
      <c r="D1985" s="8" t="s">
        <v>15</v>
      </c>
      <c r="E1985" s="6" t="s">
        <v>8</v>
      </c>
      <c r="F1985" s="8" t="s">
        <v>22</v>
      </c>
      <c r="G1985" s="9"/>
      <c r="H1985" s="84" t="str">
        <f t="shared" si="30"/>
        <v>Reason Unknown</v>
      </c>
      <c r="I1985" s="63">
        <f>(tbl_raw_data[[#This Row],[Date Actioned]])-(tbl_raw_data[[#This Row],[Date Tagged]])</f>
        <v>0.47697916666220408</v>
      </c>
      <c r="J1985" s="66">
        <f>HOUR(tbl_raw_data[[#This Row],[time_taken]])*60+MINUTE(tbl_raw_data[[#This Row],[time_taken]])+SECOND(tbl_raw_data[[#This Row],[time_taken]])/60</f>
        <v>686.85</v>
      </c>
      <c r="K1985" s="68">
        <f>DATE(YEAR(tbl_raw_data[[#This Row],[Date Actioned]]),MONTH(tbl_raw_data[[#This Row],[Date Actioned]]),DAY(tbl_raw_data[[#This Row],[Date Actioned]]))</f>
        <v>45147</v>
      </c>
      <c r="L1985" s="65" t="str">
        <f>UPPER(TEXT(tbl_raw_data[[#This Row],[updated_date]],"MMMM"))</f>
        <v>AUGUST</v>
      </c>
      <c r="M1985" s="65" t="str">
        <f>"WEEK "&amp;IF(ROUNDUP(DAY(tbl_raw_data[[#This Row],[updated_date]])/7,0)=5,4,ROUNDUP(DAY(tbl_raw_data[[#This Row],[updated_date]])/7,0))</f>
        <v>WEEK 2</v>
      </c>
      <c r="N1985" s="71" t="str">
        <f>UPPER(VLOOKUP(tbl_raw_data[[#This Row],[Analyst]],settings!$A$1:$B$15,2,0))</f>
        <v>ROHAN</v>
      </c>
      <c r="O1985" s="71" t="str">
        <f>TRIM(UPPER(tbl_raw_data[[#This Row],[Outcome]]))</f>
        <v>APPROVE</v>
      </c>
      <c r="P1985" s="71" t="str">
        <f>TRIM(UPPER(tbl_raw_data[[#This Row],[Queue Name]]))</f>
        <v>CONSUMER POST BUREAU</v>
      </c>
      <c r="Q1985" s="71" t="str">
        <f>IF(tbl_raw_data[[#This Row],[time_taken_in_min]]&lt;=settings!$D$2,"SLA_MET","SLA_NOT_MET")</f>
        <v>SLA_NOT_MET</v>
      </c>
    </row>
    <row r="1986" spans="1:17" hidden="1" x14ac:dyDescent="0.3">
      <c r="A1986" s="5" t="s">
        <v>2949</v>
      </c>
      <c r="B1986" s="34">
        <v>45146.947905092595</v>
      </c>
      <c r="C1986" s="35">
        <v>45147.407141203701</v>
      </c>
      <c r="D1986" s="2" t="s">
        <v>15</v>
      </c>
      <c r="E1986" s="3" t="s">
        <v>8</v>
      </c>
      <c r="F1986" s="2" t="s">
        <v>22</v>
      </c>
      <c r="G1986" s="4"/>
      <c r="H1986" s="84" t="str">
        <f t="shared" si="30"/>
        <v>Reason Unknown</v>
      </c>
      <c r="I1986" s="63">
        <f>(tbl_raw_data[[#This Row],[Date Actioned]])-(tbl_raw_data[[#This Row],[Date Tagged]])</f>
        <v>0.45923611110629281</v>
      </c>
      <c r="J1986" s="66">
        <f>HOUR(tbl_raw_data[[#This Row],[time_taken]])*60+MINUTE(tbl_raw_data[[#This Row],[time_taken]])+SECOND(tbl_raw_data[[#This Row],[time_taken]])/60</f>
        <v>661.3</v>
      </c>
      <c r="K1986" s="68">
        <f>DATE(YEAR(tbl_raw_data[[#This Row],[Date Actioned]]),MONTH(tbl_raw_data[[#This Row],[Date Actioned]]),DAY(tbl_raw_data[[#This Row],[Date Actioned]]))</f>
        <v>45147</v>
      </c>
      <c r="L1986" s="65" t="str">
        <f>UPPER(TEXT(tbl_raw_data[[#This Row],[updated_date]],"MMMM"))</f>
        <v>AUGUST</v>
      </c>
      <c r="M1986" s="65" t="str">
        <f>"WEEK "&amp;IF(ROUNDUP(DAY(tbl_raw_data[[#This Row],[updated_date]])/7,0)=5,4,ROUNDUP(DAY(tbl_raw_data[[#This Row],[updated_date]])/7,0))</f>
        <v>WEEK 2</v>
      </c>
      <c r="N1986" s="71" t="str">
        <f>UPPER(VLOOKUP(tbl_raw_data[[#This Row],[Analyst]],settings!$A$1:$B$15,2,0))</f>
        <v>ROHAN</v>
      </c>
      <c r="O1986" s="71" t="str">
        <f>TRIM(UPPER(tbl_raw_data[[#This Row],[Outcome]]))</f>
        <v>APPROVE</v>
      </c>
      <c r="P1986" s="71" t="str">
        <f>TRIM(UPPER(tbl_raw_data[[#This Row],[Queue Name]]))</f>
        <v>CONSUMER POST BUREAU</v>
      </c>
      <c r="Q1986" s="71" t="str">
        <f>IF(tbl_raw_data[[#This Row],[time_taken_in_min]]&lt;=settings!$D$2,"SLA_MET","SLA_NOT_MET")</f>
        <v>SLA_NOT_MET</v>
      </c>
    </row>
    <row r="1987" spans="1:17" x14ac:dyDescent="0.3">
      <c r="A1987" s="7" t="s">
        <v>2950</v>
      </c>
      <c r="B1987" s="36">
        <v>45146.431273148148</v>
      </c>
      <c r="C1987" s="39">
        <v>45146.44363425926</v>
      </c>
      <c r="D1987" s="8" t="s">
        <v>36</v>
      </c>
      <c r="E1987" s="6" t="s">
        <v>11</v>
      </c>
      <c r="F1987" s="8" t="s">
        <v>17</v>
      </c>
      <c r="G1987" s="9"/>
      <c r="H1987" s="84" t="str">
        <f t="shared" ref="H1987:H2050" si="31">IF(OR(ISNUMBER(SEARCH("duplicate",G1987)), ISNUMBER(SEARCH("previously",G1987)), ISNUMBER(SEARCH("previously approved",G1987))), "Duplicate Application",
IF(OR(ISNUMBER(SEARCH("incorrect",G1987)), ISNUMBER(SEARCH("remove", G1987))), "Incorrect Details",
IF(ISNUMBER(SEARCH("incomplete",G1987)), "Incomplete Details",
IF(ISNUMBER(SEARCH("overdue",G1987)), "Overdue Bill",
IF(OR(ISNUMBER(SEARCH("resubmit as", G1987)), ISNUMBER(SEARCH("re-submit as", G1987))), "Incorrect Queue",
IF(OR(ISNUMBER(SEARCH("100",G1987)), ISNUMBER(SEARCH("correct", G1987)), ISNUMBER(SEARCH("email", G1987)), ISNUMBER(SEARCH("please submit", G1987)), ISNUMBER(SEARCH("please resubmit",G1987)), ISNUMBER(SEARCH("please re-submit", G1987)), ISNUMBER(SEARCH("please send", G1987))), "Incomplete Details",
IF(ISNUMBER(SEARCH("error", G1987)), "System Error", "Reason Unknown")))))))</f>
        <v>Reason Unknown</v>
      </c>
      <c r="I1987" s="63">
        <f>(tbl_raw_data[[#This Row],[Date Actioned]])-(tbl_raw_data[[#This Row],[Date Tagged]])</f>
        <v>1.2361111112113576E-2</v>
      </c>
      <c r="J1987" s="66">
        <f>HOUR(tbl_raw_data[[#This Row],[time_taken]])*60+MINUTE(tbl_raw_data[[#This Row],[time_taken]])+SECOND(tbl_raw_data[[#This Row],[time_taken]])/60</f>
        <v>17.8</v>
      </c>
      <c r="K1987" s="68">
        <f>DATE(YEAR(tbl_raw_data[[#This Row],[Date Actioned]]),MONTH(tbl_raw_data[[#This Row],[Date Actioned]]),DAY(tbl_raw_data[[#This Row],[Date Actioned]]))</f>
        <v>45146</v>
      </c>
      <c r="L1987" s="65" t="str">
        <f>UPPER(TEXT(tbl_raw_data[[#This Row],[updated_date]],"MMMM"))</f>
        <v>AUGUST</v>
      </c>
      <c r="M1987" s="65" t="str">
        <f>"WEEK "&amp;IF(ROUNDUP(DAY(tbl_raw_data[[#This Row],[updated_date]])/7,0)=5,4,ROUNDUP(DAY(tbl_raw_data[[#This Row],[updated_date]])/7,0))</f>
        <v>WEEK 2</v>
      </c>
      <c r="N1987" s="71" t="str">
        <f>UPPER(VLOOKUP(tbl_raw_data[[#This Row],[Analyst]],settings!$A$1:$B$15,2,0))</f>
        <v>MERCEDES</v>
      </c>
      <c r="O1987" s="71" t="str">
        <f>TRIM(UPPER(tbl_raw_data[[#This Row],[Outcome]]))</f>
        <v>DECLINE</v>
      </c>
      <c r="P1987" s="71" t="str">
        <f>TRIM(UPPER(tbl_raw_data[[#This Row],[Queue Name]]))</f>
        <v>CONSUMER EXISTING</v>
      </c>
      <c r="Q1987" s="71" t="str">
        <f>IF(tbl_raw_data[[#This Row],[time_taken_in_min]]&lt;=settings!$D$2,"SLA_MET","SLA_NOT_MET")</f>
        <v>SLA_MET</v>
      </c>
    </row>
    <row r="1988" spans="1:17" x14ac:dyDescent="0.3">
      <c r="A1988" s="1" t="s">
        <v>2951</v>
      </c>
      <c r="B1988" s="34">
        <v>45146.484351851854</v>
      </c>
      <c r="C1988" s="35">
        <v>45146.489606481482</v>
      </c>
      <c r="D1988" s="2" t="s">
        <v>33</v>
      </c>
      <c r="E1988" s="2" t="s">
        <v>11</v>
      </c>
      <c r="F1988" s="2" t="s">
        <v>206</v>
      </c>
      <c r="G1988" s="56" t="s">
        <v>293</v>
      </c>
      <c r="H1988" s="84" t="str">
        <f t="shared" si="31"/>
        <v>Reason Unknown</v>
      </c>
      <c r="I1988" s="63">
        <f>(tbl_raw_data[[#This Row],[Date Actioned]])-(tbl_raw_data[[#This Row],[Date Tagged]])</f>
        <v>5.2546296283253469E-3</v>
      </c>
      <c r="J1988" s="66">
        <f>HOUR(tbl_raw_data[[#This Row],[time_taken]])*60+MINUTE(tbl_raw_data[[#This Row],[time_taken]])+SECOND(tbl_raw_data[[#This Row],[time_taken]])/60</f>
        <v>7.5666666666666664</v>
      </c>
      <c r="K1988" s="68">
        <f>DATE(YEAR(tbl_raw_data[[#This Row],[Date Actioned]]),MONTH(tbl_raw_data[[#This Row],[Date Actioned]]),DAY(tbl_raw_data[[#This Row],[Date Actioned]]))</f>
        <v>45146</v>
      </c>
      <c r="L1988" s="65" t="str">
        <f>UPPER(TEXT(tbl_raw_data[[#This Row],[updated_date]],"MMMM"))</f>
        <v>AUGUST</v>
      </c>
      <c r="M1988" s="65" t="str">
        <f>"WEEK "&amp;IF(ROUNDUP(DAY(tbl_raw_data[[#This Row],[updated_date]])/7,0)=5,4,ROUNDUP(DAY(tbl_raw_data[[#This Row],[updated_date]])/7,0))</f>
        <v>WEEK 2</v>
      </c>
      <c r="N1988" s="71" t="str">
        <f>UPPER(VLOOKUP(tbl_raw_data[[#This Row],[Analyst]],settings!$A$1:$B$15,2,0))</f>
        <v>HARDIK</v>
      </c>
      <c r="O1988" s="71" t="str">
        <f>TRIM(UPPER(tbl_raw_data[[#This Row],[Outcome]]))</f>
        <v>DECLINE</v>
      </c>
      <c r="P1988" s="71" t="str">
        <f>TRIM(UPPER(tbl_raw_data[[#This Row],[Queue Name]]))</f>
        <v>CONSUMER EXISTING</v>
      </c>
      <c r="Q1988" s="71" t="str">
        <f>IF(tbl_raw_data[[#This Row],[time_taken_in_min]]&lt;=settings!$D$2,"SLA_MET","SLA_NOT_MET")</f>
        <v>SLA_MET</v>
      </c>
    </row>
    <row r="1989" spans="1:17" x14ac:dyDescent="0.3">
      <c r="A1989" s="5" t="s">
        <v>2952</v>
      </c>
      <c r="B1989" s="36">
        <v>45146.495104166665</v>
      </c>
      <c r="C1989" s="39">
        <v>45146.501215277778</v>
      </c>
      <c r="D1989" s="8" t="s">
        <v>33</v>
      </c>
      <c r="E1989" s="8" t="s">
        <v>18</v>
      </c>
      <c r="F1989" s="8" t="s">
        <v>19</v>
      </c>
      <c r="G1989" s="8" t="s">
        <v>362</v>
      </c>
      <c r="H1989" s="84" t="str">
        <f t="shared" si="31"/>
        <v>Reason Unknown</v>
      </c>
      <c r="I1989" s="63">
        <f>(tbl_raw_data[[#This Row],[Date Actioned]])-(tbl_raw_data[[#This Row],[Date Tagged]])</f>
        <v>6.1111111135687679E-3</v>
      </c>
      <c r="J1989" s="66">
        <f>HOUR(tbl_raw_data[[#This Row],[time_taken]])*60+MINUTE(tbl_raw_data[[#This Row],[time_taken]])+SECOND(tbl_raw_data[[#This Row],[time_taken]])/60</f>
        <v>8.8000000000000007</v>
      </c>
      <c r="K1989" s="68">
        <f>DATE(YEAR(tbl_raw_data[[#This Row],[Date Actioned]]),MONTH(tbl_raw_data[[#This Row],[Date Actioned]]),DAY(tbl_raw_data[[#This Row],[Date Actioned]]))</f>
        <v>45146</v>
      </c>
      <c r="L1989" s="65" t="str">
        <f>UPPER(TEXT(tbl_raw_data[[#This Row],[updated_date]],"MMMM"))</f>
        <v>AUGUST</v>
      </c>
      <c r="M1989" s="65" t="str">
        <f>"WEEK "&amp;IF(ROUNDUP(DAY(tbl_raw_data[[#This Row],[updated_date]])/7,0)=5,4,ROUNDUP(DAY(tbl_raw_data[[#This Row],[updated_date]])/7,0))</f>
        <v>WEEK 2</v>
      </c>
      <c r="N1989" s="71" t="str">
        <f>UPPER(VLOOKUP(tbl_raw_data[[#This Row],[Analyst]],settings!$A$1:$B$15,2,0))</f>
        <v>NAVED</v>
      </c>
      <c r="O1989" s="71" t="str">
        <f>TRIM(UPPER(tbl_raw_data[[#This Row],[Outcome]]))</f>
        <v>DECLINE</v>
      </c>
      <c r="P1989" s="71" t="str">
        <f>TRIM(UPPER(tbl_raw_data[[#This Row],[Queue Name]]))</f>
        <v>CONSUMER PRE BUREAU</v>
      </c>
      <c r="Q1989" s="71" t="str">
        <f>IF(tbl_raw_data[[#This Row],[time_taken_in_min]]&lt;=settings!$D$2,"SLA_MET","SLA_NOT_MET")</f>
        <v>SLA_MET</v>
      </c>
    </row>
    <row r="1990" spans="1:17" x14ac:dyDescent="0.3">
      <c r="A1990" s="7" t="s">
        <v>2953</v>
      </c>
      <c r="B1990" s="34">
        <v>45146.498807870368</v>
      </c>
      <c r="C1990" s="35">
        <v>45146.503460648149</v>
      </c>
      <c r="D1990" s="2" t="s">
        <v>33</v>
      </c>
      <c r="E1990" s="2" t="s">
        <v>8</v>
      </c>
      <c r="F1990" s="2" t="s">
        <v>207</v>
      </c>
      <c r="G1990" s="2" t="s">
        <v>393</v>
      </c>
      <c r="H1990" s="84" t="str">
        <f t="shared" si="31"/>
        <v>Reason Unknown</v>
      </c>
      <c r="I1990" s="63">
        <f>(tbl_raw_data[[#This Row],[Date Actioned]])-(tbl_raw_data[[#This Row],[Date Tagged]])</f>
        <v>4.652777781302575E-3</v>
      </c>
      <c r="J1990" s="66">
        <f>HOUR(tbl_raw_data[[#This Row],[time_taken]])*60+MINUTE(tbl_raw_data[[#This Row],[time_taken]])+SECOND(tbl_raw_data[[#This Row],[time_taken]])/60</f>
        <v>6.7</v>
      </c>
      <c r="K1990" s="68">
        <f>DATE(YEAR(tbl_raw_data[[#This Row],[Date Actioned]]),MONTH(tbl_raw_data[[#This Row],[Date Actioned]]),DAY(tbl_raw_data[[#This Row],[Date Actioned]]))</f>
        <v>45146</v>
      </c>
      <c r="L1990" s="65" t="str">
        <f>UPPER(TEXT(tbl_raw_data[[#This Row],[updated_date]],"MMMM"))</f>
        <v>AUGUST</v>
      </c>
      <c r="M1990" s="65" t="str">
        <f>"WEEK "&amp;IF(ROUNDUP(DAY(tbl_raw_data[[#This Row],[updated_date]])/7,0)=5,4,ROUNDUP(DAY(tbl_raw_data[[#This Row],[updated_date]])/7,0))</f>
        <v>WEEK 2</v>
      </c>
      <c r="N1990" s="71" t="str">
        <f>UPPER(VLOOKUP(tbl_raw_data[[#This Row],[Analyst]],settings!$A$1:$B$15,2,0))</f>
        <v>RAJ</v>
      </c>
      <c r="O1990" s="71" t="str">
        <f>TRIM(UPPER(tbl_raw_data[[#This Row],[Outcome]]))</f>
        <v>DECLINE</v>
      </c>
      <c r="P1990" s="71" t="str">
        <f>TRIM(UPPER(tbl_raw_data[[#This Row],[Queue Name]]))</f>
        <v>CONSUMER POST BUREAU</v>
      </c>
      <c r="Q1990" s="71" t="str">
        <f>IF(tbl_raw_data[[#This Row],[time_taken_in_min]]&lt;=settings!$D$2,"SLA_MET","SLA_NOT_MET")</f>
        <v>SLA_MET</v>
      </c>
    </row>
    <row r="1991" spans="1:17" x14ac:dyDescent="0.3">
      <c r="A1991" s="1" t="s">
        <v>2954</v>
      </c>
      <c r="B1991" s="36">
        <v>45146.502291666664</v>
      </c>
      <c r="C1991" s="39">
        <v>45146.505798611113</v>
      </c>
      <c r="D1991" s="8" t="s">
        <v>33</v>
      </c>
      <c r="E1991" s="8" t="s">
        <v>18</v>
      </c>
      <c r="F1991" s="8" t="s">
        <v>19</v>
      </c>
      <c r="G1991" s="8" t="s">
        <v>37</v>
      </c>
      <c r="H1991" s="84" t="str">
        <f t="shared" si="31"/>
        <v>Reason Unknown</v>
      </c>
      <c r="I1991" s="63">
        <f>(tbl_raw_data[[#This Row],[Date Actioned]])-(tbl_raw_data[[#This Row],[Date Tagged]])</f>
        <v>3.5069444493274204E-3</v>
      </c>
      <c r="J1991" s="66">
        <f>HOUR(tbl_raw_data[[#This Row],[time_taken]])*60+MINUTE(tbl_raw_data[[#This Row],[time_taken]])+SECOND(tbl_raw_data[[#This Row],[time_taken]])/60</f>
        <v>5.05</v>
      </c>
      <c r="K1991" s="68">
        <f>DATE(YEAR(tbl_raw_data[[#This Row],[Date Actioned]]),MONTH(tbl_raw_data[[#This Row],[Date Actioned]]),DAY(tbl_raw_data[[#This Row],[Date Actioned]]))</f>
        <v>45146</v>
      </c>
      <c r="L1991" s="65" t="str">
        <f>UPPER(TEXT(tbl_raw_data[[#This Row],[updated_date]],"MMMM"))</f>
        <v>AUGUST</v>
      </c>
      <c r="M1991" s="65" t="str">
        <f>"WEEK "&amp;IF(ROUNDUP(DAY(tbl_raw_data[[#This Row],[updated_date]])/7,0)=5,4,ROUNDUP(DAY(tbl_raw_data[[#This Row],[updated_date]])/7,0))</f>
        <v>WEEK 2</v>
      </c>
      <c r="N1991" s="71" t="str">
        <f>UPPER(VLOOKUP(tbl_raw_data[[#This Row],[Analyst]],settings!$A$1:$B$15,2,0))</f>
        <v>NAVED</v>
      </c>
      <c r="O1991" s="71" t="str">
        <f>TRIM(UPPER(tbl_raw_data[[#This Row],[Outcome]]))</f>
        <v>DECLINE</v>
      </c>
      <c r="P1991" s="71" t="str">
        <f>TRIM(UPPER(tbl_raw_data[[#This Row],[Queue Name]]))</f>
        <v>CONSUMER PRE BUREAU</v>
      </c>
      <c r="Q1991" s="71" t="str">
        <f>IF(tbl_raw_data[[#This Row],[time_taken_in_min]]&lt;=settings!$D$2,"SLA_MET","SLA_NOT_MET")</f>
        <v>SLA_MET</v>
      </c>
    </row>
    <row r="1992" spans="1:17" x14ac:dyDescent="0.3">
      <c r="A1992" s="5" t="s">
        <v>2955</v>
      </c>
      <c r="B1992" s="34">
        <v>45146.530578703707</v>
      </c>
      <c r="C1992" s="35">
        <v>45146.535624999997</v>
      </c>
      <c r="D1992" s="2" t="s">
        <v>33</v>
      </c>
      <c r="E1992" s="2" t="s">
        <v>11</v>
      </c>
      <c r="F1992" s="2" t="s">
        <v>206</v>
      </c>
      <c r="G1992" s="2" t="s">
        <v>44</v>
      </c>
      <c r="H1992" s="84" t="str">
        <f t="shared" si="31"/>
        <v>Reason Unknown</v>
      </c>
      <c r="I1992" s="63">
        <f>(tbl_raw_data[[#This Row],[Date Actioned]])-(tbl_raw_data[[#This Row],[Date Tagged]])</f>
        <v>5.0462962899473496E-3</v>
      </c>
      <c r="J1992" s="66">
        <f>HOUR(tbl_raw_data[[#This Row],[time_taken]])*60+MINUTE(tbl_raw_data[[#This Row],[time_taken]])+SECOND(tbl_raw_data[[#This Row],[time_taken]])/60</f>
        <v>7.2666666666666666</v>
      </c>
      <c r="K1992" s="68">
        <f>DATE(YEAR(tbl_raw_data[[#This Row],[Date Actioned]]),MONTH(tbl_raw_data[[#This Row],[Date Actioned]]),DAY(tbl_raw_data[[#This Row],[Date Actioned]]))</f>
        <v>45146</v>
      </c>
      <c r="L1992" s="65" t="str">
        <f>UPPER(TEXT(tbl_raw_data[[#This Row],[updated_date]],"MMMM"))</f>
        <v>AUGUST</v>
      </c>
      <c r="M1992" s="65" t="str">
        <f>"WEEK "&amp;IF(ROUNDUP(DAY(tbl_raw_data[[#This Row],[updated_date]])/7,0)=5,4,ROUNDUP(DAY(tbl_raw_data[[#This Row],[updated_date]])/7,0))</f>
        <v>WEEK 2</v>
      </c>
      <c r="N1992" s="71" t="str">
        <f>UPPER(VLOOKUP(tbl_raw_data[[#This Row],[Analyst]],settings!$A$1:$B$15,2,0))</f>
        <v>HARDIK</v>
      </c>
      <c r="O1992" s="71" t="str">
        <f>TRIM(UPPER(tbl_raw_data[[#This Row],[Outcome]]))</f>
        <v>DECLINE</v>
      </c>
      <c r="P1992" s="71" t="str">
        <f>TRIM(UPPER(tbl_raw_data[[#This Row],[Queue Name]]))</f>
        <v>CONSUMER EXISTING</v>
      </c>
      <c r="Q1992" s="71" t="str">
        <f>IF(tbl_raw_data[[#This Row],[time_taken_in_min]]&lt;=settings!$D$2,"SLA_MET","SLA_NOT_MET")</f>
        <v>SLA_MET</v>
      </c>
    </row>
    <row r="1993" spans="1:17" x14ac:dyDescent="0.3">
      <c r="A1993" s="7" t="s">
        <v>2956</v>
      </c>
      <c r="B1993" s="36">
        <v>45146.531238425923</v>
      </c>
      <c r="C1993" s="39">
        <v>45146.542557870373</v>
      </c>
      <c r="D1993" s="8" t="s">
        <v>33</v>
      </c>
      <c r="E1993" s="8" t="s">
        <v>8</v>
      </c>
      <c r="F1993" s="8" t="s">
        <v>206</v>
      </c>
      <c r="G1993" s="55" t="s">
        <v>126</v>
      </c>
      <c r="H1993" s="84" t="str">
        <f t="shared" si="31"/>
        <v>Reason Unknown</v>
      </c>
      <c r="I1993" s="63">
        <f>(tbl_raw_data[[#This Row],[Date Actioned]])-(tbl_raw_data[[#This Row],[Date Tagged]])</f>
        <v>1.131944444932742E-2</v>
      </c>
      <c r="J1993" s="66">
        <f>HOUR(tbl_raw_data[[#This Row],[time_taken]])*60+MINUTE(tbl_raw_data[[#This Row],[time_taken]])+SECOND(tbl_raw_data[[#This Row],[time_taken]])/60</f>
        <v>16.3</v>
      </c>
      <c r="K1993" s="68">
        <f>DATE(YEAR(tbl_raw_data[[#This Row],[Date Actioned]]),MONTH(tbl_raw_data[[#This Row],[Date Actioned]]),DAY(tbl_raw_data[[#This Row],[Date Actioned]]))</f>
        <v>45146</v>
      </c>
      <c r="L1993" s="65" t="str">
        <f>UPPER(TEXT(tbl_raw_data[[#This Row],[updated_date]],"MMMM"))</f>
        <v>AUGUST</v>
      </c>
      <c r="M1993" s="65" t="str">
        <f>"WEEK "&amp;IF(ROUNDUP(DAY(tbl_raw_data[[#This Row],[updated_date]])/7,0)=5,4,ROUNDUP(DAY(tbl_raw_data[[#This Row],[updated_date]])/7,0))</f>
        <v>WEEK 2</v>
      </c>
      <c r="N1993" s="71" t="str">
        <f>UPPER(VLOOKUP(tbl_raw_data[[#This Row],[Analyst]],settings!$A$1:$B$15,2,0))</f>
        <v>HARDIK</v>
      </c>
      <c r="O1993" s="71" t="str">
        <f>TRIM(UPPER(tbl_raw_data[[#This Row],[Outcome]]))</f>
        <v>DECLINE</v>
      </c>
      <c r="P1993" s="71" t="str">
        <f>TRIM(UPPER(tbl_raw_data[[#This Row],[Queue Name]]))</f>
        <v>CONSUMER POST BUREAU</v>
      </c>
      <c r="Q1993" s="71" t="str">
        <f>IF(tbl_raw_data[[#This Row],[time_taken_in_min]]&lt;=settings!$D$2,"SLA_MET","SLA_NOT_MET")</f>
        <v>SLA_MET</v>
      </c>
    </row>
    <row r="1994" spans="1:17" x14ac:dyDescent="0.3">
      <c r="A1994" s="1" t="s">
        <v>2957</v>
      </c>
      <c r="B1994" s="34">
        <v>45146.539212962962</v>
      </c>
      <c r="C1994" s="35">
        <v>45146.548032407409</v>
      </c>
      <c r="D1994" s="2" t="s">
        <v>33</v>
      </c>
      <c r="E1994" s="2" t="s">
        <v>11</v>
      </c>
      <c r="F1994" s="2" t="s">
        <v>206</v>
      </c>
      <c r="G1994" s="2" t="s">
        <v>293</v>
      </c>
      <c r="H1994" s="84" t="str">
        <f t="shared" si="31"/>
        <v>Reason Unknown</v>
      </c>
      <c r="I1994" s="63">
        <f>(tbl_raw_data[[#This Row],[Date Actioned]])-(tbl_raw_data[[#This Row],[Date Tagged]])</f>
        <v>8.819444446999114E-3</v>
      </c>
      <c r="J1994" s="66">
        <f>HOUR(tbl_raw_data[[#This Row],[time_taken]])*60+MINUTE(tbl_raw_data[[#This Row],[time_taken]])+SECOND(tbl_raw_data[[#This Row],[time_taken]])/60</f>
        <v>12.7</v>
      </c>
      <c r="K1994" s="68">
        <f>DATE(YEAR(tbl_raw_data[[#This Row],[Date Actioned]]),MONTH(tbl_raw_data[[#This Row],[Date Actioned]]),DAY(tbl_raw_data[[#This Row],[Date Actioned]]))</f>
        <v>45146</v>
      </c>
      <c r="L1994" s="65" t="str">
        <f>UPPER(TEXT(tbl_raw_data[[#This Row],[updated_date]],"MMMM"))</f>
        <v>AUGUST</v>
      </c>
      <c r="M1994" s="65" t="str">
        <f>"WEEK "&amp;IF(ROUNDUP(DAY(tbl_raw_data[[#This Row],[updated_date]])/7,0)=5,4,ROUNDUP(DAY(tbl_raw_data[[#This Row],[updated_date]])/7,0))</f>
        <v>WEEK 2</v>
      </c>
      <c r="N1994" s="71" t="str">
        <f>UPPER(VLOOKUP(tbl_raw_data[[#This Row],[Analyst]],settings!$A$1:$B$15,2,0))</f>
        <v>HARDIK</v>
      </c>
      <c r="O1994" s="71" t="str">
        <f>TRIM(UPPER(tbl_raw_data[[#This Row],[Outcome]]))</f>
        <v>DECLINE</v>
      </c>
      <c r="P1994" s="71" t="str">
        <f>TRIM(UPPER(tbl_raw_data[[#This Row],[Queue Name]]))</f>
        <v>CONSUMER EXISTING</v>
      </c>
      <c r="Q1994" s="71" t="str">
        <f>IF(tbl_raw_data[[#This Row],[time_taken_in_min]]&lt;=settings!$D$2,"SLA_MET","SLA_NOT_MET")</f>
        <v>SLA_MET</v>
      </c>
    </row>
    <row r="1995" spans="1:17" x14ac:dyDescent="0.3">
      <c r="A1995" s="5" t="s">
        <v>2958</v>
      </c>
      <c r="B1995" s="36">
        <v>45146.555671296293</v>
      </c>
      <c r="C1995" s="39">
        <v>45146.560891203706</v>
      </c>
      <c r="D1995" s="8" t="s">
        <v>36</v>
      </c>
      <c r="E1995" s="6" t="s">
        <v>11</v>
      </c>
      <c r="F1995" s="8" t="s">
        <v>25</v>
      </c>
      <c r="G1995" s="9"/>
      <c r="H1995" s="84" t="str">
        <f t="shared" si="31"/>
        <v>Reason Unknown</v>
      </c>
      <c r="I1995" s="63">
        <f>(tbl_raw_data[[#This Row],[Date Actioned]])-(tbl_raw_data[[#This Row],[Date Tagged]])</f>
        <v>5.2199074125383049E-3</v>
      </c>
      <c r="J1995" s="66">
        <f>HOUR(tbl_raw_data[[#This Row],[time_taken]])*60+MINUTE(tbl_raw_data[[#This Row],[time_taken]])+SECOND(tbl_raw_data[[#This Row],[time_taken]])/60</f>
        <v>7.5166666666666666</v>
      </c>
      <c r="K1995" s="68">
        <f>DATE(YEAR(tbl_raw_data[[#This Row],[Date Actioned]]),MONTH(tbl_raw_data[[#This Row],[Date Actioned]]),DAY(tbl_raw_data[[#This Row],[Date Actioned]]))</f>
        <v>45146</v>
      </c>
      <c r="L1995" s="65" t="str">
        <f>UPPER(TEXT(tbl_raw_data[[#This Row],[updated_date]],"MMMM"))</f>
        <v>AUGUST</v>
      </c>
      <c r="M1995" s="65" t="str">
        <f>"WEEK "&amp;IF(ROUNDUP(DAY(tbl_raw_data[[#This Row],[updated_date]])/7,0)=5,4,ROUNDUP(DAY(tbl_raw_data[[#This Row],[updated_date]])/7,0))</f>
        <v>WEEK 2</v>
      </c>
      <c r="N1995" s="71" t="str">
        <f>UPPER(VLOOKUP(tbl_raw_data[[#This Row],[Analyst]],settings!$A$1:$B$15,2,0))</f>
        <v>ASIF</v>
      </c>
      <c r="O1995" s="71" t="str">
        <f>TRIM(UPPER(tbl_raw_data[[#This Row],[Outcome]]))</f>
        <v>DECLINE</v>
      </c>
      <c r="P1995" s="71" t="str">
        <f>TRIM(UPPER(tbl_raw_data[[#This Row],[Queue Name]]))</f>
        <v>CONSUMER EXISTING</v>
      </c>
      <c r="Q1995" s="71" t="str">
        <f>IF(tbl_raw_data[[#This Row],[time_taken_in_min]]&lt;=settings!$D$2,"SLA_MET","SLA_NOT_MET")</f>
        <v>SLA_MET</v>
      </c>
    </row>
    <row r="1996" spans="1:17" x14ac:dyDescent="0.3">
      <c r="A1996" s="7" t="s">
        <v>2959</v>
      </c>
      <c r="B1996" s="34">
        <v>45146.574872685182</v>
      </c>
      <c r="C1996" s="35">
        <v>45146.581944444442</v>
      </c>
      <c r="D1996" s="2" t="s">
        <v>36</v>
      </c>
      <c r="E1996" s="3" t="s">
        <v>11</v>
      </c>
      <c r="F1996" s="2" t="s">
        <v>25</v>
      </c>
      <c r="G1996" s="4"/>
      <c r="H1996" s="84" t="str">
        <f t="shared" si="31"/>
        <v>Reason Unknown</v>
      </c>
      <c r="I1996" s="63">
        <f>(tbl_raw_data[[#This Row],[Date Actioned]])-(tbl_raw_data[[#This Row],[Date Tagged]])</f>
        <v>7.07175926072523E-3</v>
      </c>
      <c r="J1996" s="66">
        <f>HOUR(tbl_raw_data[[#This Row],[time_taken]])*60+MINUTE(tbl_raw_data[[#This Row],[time_taken]])+SECOND(tbl_raw_data[[#This Row],[time_taken]])/60</f>
        <v>10.183333333333334</v>
      </c>
      <c r="K1996" s="68">
        <f>DATE(YEAR(tbl_raw_data[[#This Row],[Date Actioned]]),MONTH(tbl_raw_data[[#This Row],[Date Actioned]]),DAY(tbl_raw_data[[#This Row],[Date Actioned]]))</f>
        <v>45146</v>
      </c>
      <c r="L1996" s="65" t="str">
        <f>UPPER(TEXT(tbl_raw_data[[#This Row],[updated_date]],"MMMM"))</f>
        <v>AUGUST</v>
      </c>
      <c r="M1996" s="65" t="str">
        <f>"WEEK "&amp;IF(ROUNDUP(DAY(tbl_raw_data[[#This Row],[updated_date]])/7,0)=5,4,ROUNDUP(DAY(tbl_raw_data[[#This Row],[updated_date]])/7,0))</f>
        <v>WEEK 2</v>
      </c>
      <c r="N1996" s="71" t="str">
        <f>UPPER(VLOOKUP(tbl_raw_data[[#This Row],[Analyst]],settings!$A$1:$B$15,2,0))</f>
        <v>ASIF</v>
      </c>
      <c r="O1996" s="71" t="str">
        <f>TRIM(UPPER(tbl_raw_data[[#This Row],[Outcome]]))</f>
        <v>DECLINE</v>
      </c>
      <c r="P1996" s="71" t="str">
        <f>TRIM(UPPER(tbl_raw_data[[#This Row],[Queue Name]]))</f>
        <v>CONSUMER EXISTING</v>
      </c>
      <c r="Q1996" s="71" t="str">
        <f>IF(tbl_raw_data[[#This Row],[time_taken_in_min]]&lt;=settings!$D$2,"SLA_MET","SLA_NOT_MET")</f>
        <v>SLA_MET</v>
      </c>
    </row>
    <row r="1997" spans="1:17" x14ac:dyDescent="0.3">
      <c r="A1997" s="1" t="s">
        <v>2960</v>
      </c>
      <c r="B1997" s="36">
        <v>45146.584733796299</v>
      </c>
      <c r="C1997" s="39">
        <v>45146.591898148145</v>
      </c>
      <c r="D1997" s="8" t="s">
        <v>33</v>
      </c>
      <c r="E1997" s="8" t="s">
        <v>18</v>
      </c>
      <c r="F1997" s="8" t="s">
        <v>206</v>
      </c>
      <c r="G1997" s="58" t="s">
        <v>331</v>
      </c>
      <c r="H1997" s="84" t="str">
        <f t="shared" si="31"/>
        <v>Reason Unknown</v>
      </c>
      <c r="I1997" s="63">
        <f>(tbl_raw_data[[#This Row],[Date Actioned]])-(tbl_raw_data[[#This Row],[Date Tagged]])</f>
        <v>7.1643518458586186E-3</v>
      </c>
      <c r="J1997" s="66">
        <f>HOUR(tbl_raw_data[[#This Row],[time_taken]])*60+MINUTE(tbl_raw_data[[#This Row],[time_taken]])+SECOND(tbl_raw_data[[#This Row],[time_taken]])/60</f>
        <v>10.316666666666666</v>
      </c>
      <c r="K1997" s="68">
        <f>DATE(YEAR(tbl_raw_data[[#This Row],[Date Actioned]]),MONTH(tbl_raw_data[[#This Row],[Date Actioned]]),DAY(tbl_raw_data[[#This Row],[Date Actioned]]))</f>
        <v>45146</v>
      </c>
      <c r="L1997" s="65" t="str">
        <f>UPPER(TEXT(tbl_raw_data[[#This Row],[updated_date]],"MMMM"))</f>
        <v>AUGUST</v>
      </c>
      <c r="M1997" s="65" t="str">
        <f>"WEEK "&amp;IF(ROUNDUP(DAY(tbl_raw_data[[#This Row],[updated_date]])/7,0)=5,4,ROUNDUP(DAY(tbl_raw_data[[#This Row],[updated_date]])/7,0))</f>
        <v>WEEK 2</v>
      </c>
      <c r="N1997" s="71" t="str">
        <f>UPPER(VLOOKUP(tbl_raw_data[[#This Row],[Analyst]],settings!$A$1:$B$15,2,0))</f>
        <v>HARDIK</v>
      </c>
      <c r="O1997" s="71" t="str">
        <f>TRIM(UPPER(tbl_raw_data[[#This Row],[Outcome]]))</f>
        <v>DECLINE</v>
      </c>
      <c r="P1997" s="71" t="str">
        <f>TRIM(UPPER(tbl_raw_data[[#This Row],[Queue Name]]))</f>
        <v>CONSUMER PRE BUREAU</v>
      </c>
      <c r="Q1997" s="71" t="str">
        <f>IF(tbl_raw_data[[#This Row],[time_taken_in_min]]&lt;=settings!$D$2,"SLA_MET","SLA_NOT_MET")</f>
        <v>SLA_MET</v>
      </c>
    </row>
    <row r="1998" spans="1:17" x14ac:dyDescent="0.3">
      <c r="A1998" s="5" t="s">
        <v>2961</v>
      </c>
      <c r="B1998" s="34">
        <v>45146.595729166664</v>
      </c>
      <c r="C1998" s="35">
        <v>45146.601030092592</v>
      </c>
      <c r="D1998" s="2" t="s">
        <v>33</v>
      </c>
      <c r="E1998" s="2" t="s">
        <v>18</v>
      </c>
      <c r="F1998" s="2" t="s">
        <v>206</v>
      </c>
      <c r="G1998" s="56" t="s">
        <v>37</v>
      </c>
      <c r="H1998" s="84" t="str">
        <f t="shared" si="31"/>
        <v>Reason Unknown</v>
      </c>
      <c r="I1998" s="63">
        <f>(tbl_raw_data[[#This Row],[Date Actioned]])-(tbl_raw_data[[#This Row],[Date Tagged]])</f>
        <v>5.3009259281679988E-3</v>
      </c>
      <c r="J1998" s="66">
        <f>HOUR(tbl_raw_data[[#This Row],[time_taken]])*60+MINUTE(tbl_raw_data[[#This Row],[time_taken]])+SECOND(tbl_raw_data[[#This Row],[time_taken]])/60</f>
        <v>7.6333333333333329</v>
      </c>
      <c r="K1998" s="68">
        <f>DATE(YEAR(tbl_raw_data[[#This Row],[Date Actioned]]),MONTH(tbl_raw_data[[#This Row],[Date Actioned]]),DAY(tbl_raw_data[[#This Row],[Date Actioned]]))</f>
        <v>45146</v>
      </c>
      <c r="L1998" s="65" t="str">
        <f>UPPER(TEXT(tbl_raw_data[[#This Row],[updated_date]],"MMMM"))</f>
        <v>AUGUST</v>
      </c>
      <c r="M1998" s="65" t="str">
        <f>"WEEK "&amp;IF(ROUNDUP(DAY(tbl_raw_data[[#This Row],[updated_date]])/7,0)=5,4,ROUNDUP(DAY(tbl_raw_data[[#This Row],[updated_date]])/7,0))</f>
        <v>WEEK 2</v>
      </c>
      <c r="N1998" s="71" t="str">
        <f>UPPER(VLOOKUP(tbl_raw_data[[#This Row],[Analyst]],settings!$A$1:$B$15,2,0))</f>
        <v>HARDIK</v>
      </c>
      <c r="O1998" s="71" t="str">
        <f>TRIM(UPPER(tbl_raw_data[[#This Row],[Outcome]]))</f>
        <v>DECLINE</v>
      </c>
      <c r="P1998" s="71" t="str">
        <f>TRIM(UPPER(tbl_raw_data[[#This Row],[Queue Name]]))</f>
        <v>CONSUMER PRE BUREAU</v>
      </c>
      <c r="Q1998" s="71" t="str">
        <f>IF(tbl_raw_data[[#This Row],[time_taken_in_min]]&lt;=settings!$D$2,"SLA_MET","SLA_NOT_MET")</f>
        <v>SLA_MET</v>
      </c>
    </row>
    <row r="1999" spans="1:17" x14ac:dyDescent="0.3">
      <c r="A1999" s="7" t="s">
        <v>2962</v>
      </c>
      <c r="B1999" s="36">
        <v>45146.604398148149</v>
      </c>
      <c r="C1999" s="39">
        <v>45146.608611111114</v>
      </c>
      <c r="D1999" s="8" t="s">
        <v>33</v>
      </c>
      <c r="E1999" s="8" t="s">
        <v>11</v>
      </c>
      <c r="F1999" s="8" t="s">
        <v>206</v>
      </c>
      <c r="G1999" s="8" t="s">
        <v>128</v>
      </c>
      <c r="H1999" s="84" t="str">
        <f t="shared" si="31"/>
        <v>Reason Unknown</v>
      </c>
      <c r="I1999" s="63">
        <f>(tbl_raw_data[[#This Row],[Date Actioned]])-(tbl_raw_data[[#This Row],[Date Tagged]])</f>
        <v>4.2129629655391909E-3</v>
      </c>
      <c r="J1999" s="66">
        <f>HOUR(tbl_raw_data[[#This Row],[time_taken]])*60+MINUTE(tbl_raw_data[[#This Row],[time_taken]])+SECOND(tbl_raw_data[[#This Row],[time_taken]])/60</f>
        <v>6.0666666666666664</v>
      </c>
      <c r="K1999" s="68">
        <f>DATE(YEAR(tbl_raw_data[[#This Row],[Date Actioned]]),MONTH(tbl_raw_data[[#This Row],[Date Actioned]]),DAY(tbl_raw_data[[#This Row],[Date Actioned]]))</f>
        <v>45146</v>
      </c>
      <c r="L1999" s="65" t="str">
        <f>UPPER(TEXT(tbl_raw_data[[#This Row],[updated_date]],"MMMM"))</f>
        <v>AUGUST</v>
      </c>
      <c r="M1999" s="65" t="str">
        <f>"WEEK "&amp;IF(ROUNDUP(DAY(tbl_raw_data[[#This Row],[updated_date]])/7,0)=5,4,ROUNDUP(DAY(tbl_raw_data[[#This Row],[updated_date]])/7,0))</f>
        <v>WEEK 2</v>
      </c>
      <c r="N1999" s="71" t="str">
        <f>UPPER(VLOOKUP(tbl_raw_data[[#This Row],[Analyst]],settings!$A$1:$B$15,2,0))</f>
        <v>HARDIK</v>
      </c>
      <c r="O1999" s="71" t="str">
        <f>TRIM(UPPER(tbl_raw_data[[#This Row],[Outcome]]))</f>
        <v>DECLINE</v>
      </c>
      <c r="P1999" s="71" t="str">
        <f>TRIM(UPPER(tbl_raw_data[[#This Row],[Queue Name]]))</f>
        <v>CONSUMER EXISTING</v>
      </c>
      <c r="Q1999" s="71" t="str">
        <f>IF(tbl_raw_data[[#This Row],[time_taken_in_min]]&lt;=settings!$D$2,"SLA_MET","SLA_NOT_MET")</f>
        <v>SLA_MET</v>
      </c>
    </row>
    <row r="2000" spans="1:17" x14ac:dyDescent="0.3">
      <c r="A2000" s="1" t="s">
        <v>2963</v>
      </c>
      <c r="B2000" s="34">
        <v>45146.612268518518</v>
      </c>
      <c r="C2000" s="35">
        <v>45146.617939814816</v>
      </c>
      <c r="D2000" s="2" t="s">
        <v>33</v>
      </c>
      <c r="E2000" s="2" t="s">
        <v>11</v>
      </c>
      <c r="F2000" s="2" t="s">
        <v>206</v>
      </c>
      <c r="G2000" s="2" t="s">
        <v>44</v>
      </c>
      <c r="H2000" s="84" t="str">
        <f t="shared" si="31"/>
        <v>Reason Unknown</v>
      </c>
      <c r="I2000" s="63">
        <f>(tbl_raw_data[[#This Row],[Date Actioned]])-(tbl_raw_data[[#This Row],[Date Tagged]])</f>
        <v>5.6712962978053838E-3</v>
      </c>
      <c r="J2000" s="66">
        <f>HOUR(tbl_raw_data[[#This Row],[time_taken]])*60+MINUTE(tbl_raw_data[[#This Row],[time_taken]])+SECOND(tbl_raw_data[[#This Row],[time_taken]])/60</f>
        <v>8.1666666666666661</v>
      </c>
      <c r="K2000" s="68">
        <f>DATE(YEAR(tbl_raw_data[[#This Row],[Date Actioned]]),MONTH(tbl_raw_data[[#This Row],[Date Actioned]]),DAY(tbl_raw_data[[#This Row],[Date Actioned]]))</f>
        <v>45146</v>
      </c>
      <c r="L2000" s="65" t="str">
        <f>UPPER(TEXT(tbl_raw_data[[#This Row],[updated_date]],"MMMM"))</f>
        <v>AUGUST</v>
      </c>
      <c r="M2000" s="65" t="str">
        <f>"WEEK "&amp;IF(ROUNDUP(DAY(tbl_raw_data[[#This Row],[updated_date]])/7,0)=5,4,ROUNDUP(DAY(tbl_raw_data[[#This Row],[updated_date]])/7,0))</f>
        <v>WEEK 2</v>
      </c>
      <c r="N2000" s="71" t="str">
        <f>UPPER(VLOOKUP(tbl_raw_data[[#This Row],[Analyst]],settings!$A$1:$B$15,2,0))</f>
        <v>HARDIK</v>
      </c>
      <c r="O2000" s="71" t="str">
        <f>TRIM(UPPER(tbl_raw_data[[#This Row],[Outcome]]))</f>
        <v>DECLINE</v>
      </c>
      <c r="P2000" s="71" t="str">
        <f>TRIM(UPPER(tbl_raw_data[[#This Row],[Queue Name]]))</f>
        <v>CONSUMER EXISTING</v>
      </c>
      <c r="Q2000" s="71" t="str">
        <f>IF(tbl_raw_data[[#This Row],[time_taken_in_min]]&lt;=settings!$D$2,"SLA_MET","SLA_NOT_MET")</f>
        <v>SLA_MET</v>
      </c>
    </row>
    <row r="2001" spans="1:17" x14ac:dyDescent="0.3">
      <c r="A2001" s="5" t="s">
        <v>2964</v>
      </c>
      <c r="B2001" s="36">
        <v>45146.633877314816</v>
      </c>
      <c r="C2001" s="39">
        <v>45146.638796296298</v>
      </c>
      <c r="D2001" s="8" t="s">
        <v>33</v>
      </c>
      <c r="E2001" s="8" t="s">
        <v>11</v>
      </c>
      <c r="F2001" s="8" t="s">
        <v>206</v>
      </c>
      <c r="G2001" s="8" t="s">
        <v>128</v>
      </c>
      <c r="H2001" s="84" t="str">
        <f t="shared" si="31"/>
        <v>Reason Unknown</v>
      </c>
      <c r="I2001" s="63">
        <f>(tbl_raw_data[[#This Row],[Date Actioned]])-(tbl_raw_data[[#This Row],[Date Tagged]])</f>
        <v>4.9189814817509614E-3</v>
      </c>
      <c r="J2001" s="66">
        <f>HOUR(tbl_raw_data[[#This Row],[time_taken]])*60+MINUTE(tbl_raw_data[[#This Row],[time_taken]])+SECOND(tbl_raw_data[[#This Row],[time_taken]])/60</f>
        <v>7.083333333333333</v>
      </c>
      <c r="K2001" s="68">
        <f>DATE(YEAR(tbl_raw_data[[#This Row],[Date Actioned]]),MONTH(tbl_raw_data[[#This Row],[Date Actioned]]),DAY(tbl_raw_data[[#This Row],[Date Actioned]]))</f>
        <v>45146</v>
      </c>
      <c r="L2001" s="65" t="str">
        <f>UPPER(TEXT(tbl_raw_data[[#This Row],[updated_date]],"MMMM"))</f>
        <v>AUGUST</v>
      </c>
      <c r="M2001" s="65" t="str">
        <f>"WEEK "&amp;IF(ROUNDUP(DAY(tbl_raw_data[[#This Row],[updated_date]])/7,0)=5,4,ROUNDUP(DAY(tbl_raw_data[[#This Row],[updated_date]])/7,0))</f>
        <v>WEEK 2</v>
      </c>
      <c r="N2001" s="71" t="str">
        <f>UPPER(VLOOKUP(tbl_raw_data[[#This Row],[Analyst]],settings!$A$1:$B$15,2,0))</f>
        <v>HARDIK</v>
      </c>
      <c r="O2001" s="71" t="str">
        <f>TRIM(UPPER(tbl_raw_data[[#This Row],[Outcome]]))</f>
        <v>DECLINE</v>
      </c>
      <c r="P2001" s="71" t="str">
        <f>TRIM(UPPER(tbl_raw_data[[#This Row],[Queue Name]]))</f>
        <v>CONSUMER EXISTING</v>
      </c>
      <c r="Q2001" s="71" t="str">
        <f>IF(tbl_raw_data[[#This Row],[time_taken_in_min]]&lt;=settings!$D$2,"SLA_MET","SLA_NOT_MET")</f>
        <v>SLA_MET</v>
      </c>
    </row>
    <row r="2002" spans="1:17" x14ac:dyDescent="0.3">
      <c r="A2002" s="7" t="s">
        <v>2965</v>
      </c>
      <c r="B2002" s="34">
        <v>45146.636296296296</v>
      </c>
      <c r="C2002" s="35">
        <v>45146.642500000002</v>
      </c>
      <c r="D2002" s="2" t="s">
        <v>33</v>
      </c>
      <c r="E2002" s="2" t="s">
        <v>18</v>
      </c>
      <c r="F2002" s="2" t="s">
        <v>25</v>
      </c>
      <c r="G2002" s="2" t="s">
        <v>362</v>
      </c>
      <c r="H2002" s="84" t="str">
        <f t="shared" si="31"/>
        <v>Reason Unknown</v>
      </c>
      <c r="I2002" s="63">
        <f>(tbl_raw_data[[#This Row],[Date Actioned]])-(tbl_raw_data[[#This Row],[Date Tagged]])</f>
        <v>6.2037037059781142E-3</v>
      </c>
      <c r="J2002" s="66">
        <f>HOUR(tbl_raw_data[[#This Row],[time_taken]])*60+MINUTE(tbl_raw_data[[#This Row],[time_taken]])+SECOND(tbl_raw_data[[#This Row],[time_taken]])/60</f>
        <v>8.9333333333333336</v>
      </c>
      <c r="K2002" s="68">
        <f>DATE(YEAR(tbl_raw_data[[#This Row],[Date Actioned]]),MONTH(tbl_raw_data[[#This Row],[Date Actioned]]),DAY(tbl_raw_data[[#This Row],[Date Actioned]]))</f>
        <v>45146</v>
      </c>
      <c r="L2002" s="65" t="str">
        <f>UPPER(TEXT(tbl_raw_data[[#This Row],[updated_date]],"MMMM"))</f>
        <v>AUGUST</v>
      </c>
      <c r="M2002" s="65" t="str">
        <f>"WEEK "&amp;IF(ROUNDUP(DAY(tbl_raw_data[[#This Row],[updated_date]])/7,0)=5,4,ROUNDUP(DAY(tbl_raw_data[[#This Row],[updated_date]])/7,0))</f>
        <v>WEEK 2</v>
      </c>
      <c r="N2002" s="71" t="str">
        <f>UPPER(VLOOKUP(tbl_raw_data[[#This Row],[Analyst]],settings!$A$1:$B$15,2,0))</f>
        <v>ASIF</v>
      </c>
      <c r="O2002" s="71" t="str">
        <f>TRIM(UPPER(tbl_raw_data[[#This Row],[Outcome]]))</f>
        <v>DECLINE</v>
      </c>
      <c r="P2002" s="71" t="str">
        <f>TRIM(UPPER(tbl_raw_data[[#This Row],[Queue Name]]))</f>
        <v>CONSUMER PRE BUREAU</v>
      </c>
      <c r="Q2002" s="71" t="str">
        <f>IF(tbl_raw_data[[#This Row],[time_taken_in_min]]&lt;=settings!$D$2,"SLA_MET","SLA_NOT_MET")</f>
        <v>SLA_MET</v>
      </c>
    </row>
    <row r="2003" spans="1:17" x14ac:dyDescent="0.3">
      <c r="A2003" s="1" t="s">
        <v>2966</v>
      </c>
      <c r="B2003" s="36">
        <v>45146.667071759257</v>
      </c>
      <c r="C2003" s="39">
        <v>45146.678553240738</v>
      </c>
      <c r="D2003" s="8" t="s">
        <v>33</v>
      </c>
      <c r="E2003" s="8" t="s">
        <v>11</v>
      </c>
      <c r="F2003" s="8" t="s">
        <v>25</v>
      </c>
      <c r="G2003" s="8" t="s">
        <v>44</v>
      </c>
      <c r="H2003" s="84" t="str">
        <f t="shared" si="31"/>
        <v>Reason Unknown</v>
      </c>
      <c r="I2003" s="63">
        <f>(tbl_raw_data[[#This Row],[Date Actioned]])-(tbl_raw_data[[#This Row],[Date Tagged]])</f>
        <v>1.1481481480586808E-2</v>
      </c>
      <c r="J2003" s="66">
        <f>HOUR(tbl_raw_data[[#This Row],[time_taken]])*60+MINUTE(tbl_raw_data[[#This Row],[time_taken]])+SECOND(tbl_raw_data[[#This Row],[time_taken]])/60</f>
        <v>16.533333333333335</v>
      </c>
      <c r="K2003" s="68">
        <f>DATE(YEAR(tbl_raw_data[[#This Row],[Date Actioned]]),MONTH(tbl_raw_data[[#This Row],[Date Actioned]]),DAY(tbl_raw_data[[#This Row],[Date Actioned]]))</f>
        <v>45146</v>
      </c>
      <c r="L2003" s="65" t="str">
        <f>UPPER(TEXT(tbl_raw_data[[#This Row],[updated_date]],"MMMM"))</f>
        <v>AUGUST</v>
      </c>
      <c r="M2003" s="65" t="str">
        <f>"WEEK "&amp;IF(ROUNDUP(DAY(tbl_raw_data[[#This Row],[updated_date]])/7,0)=5,4,ROUNDUP(DAY(tbl_raw_data[[#This Row],[updated_date]])/7,0))</f>
        <v>WEEK 2</v>
      </c>
      <c r="N2003" s="71" t="str">
        <f>UPPER(VLOOKUP(tbl_raw_data[[#This Row],[Analyst]],settings!$A$1:$B$15,2,0))</f>
        <v>ASIF</v>
      </c>
      <c r="O2003" s="71" t="str">
        <f>TRIM(UPPER(tbl_raw_data[[#This Row],[Outcome]]))</f>
        <v>DECLINE</v>
      </c>
      <c r="P2003" s="71" t="str">
        <f>TRIM(UPPER(tbl_raw_data[[#This Row],[Queue Name]]))</f>
        <v>CONSUMER EXISTING</v>
      </c>
      <c r="Q2003" s="71" t="str">
        <f>IF(tbl_raw_data[[#This Row],[time_taken_in_min]]&lt;=settings!$D$2,"SLA_MET","SLA_NOT_MET")</f>
        <v>SLA_MET</v>
      </c>
    </row>
    <row r="2004" spans="1:17" x14ac:dyDescent="0.3">
      <c r="A2004" s="5" t="s">
        <v>2967</v>
      </c>
      <c r="B2004" s="34">
        <v>45146.673159722224</v>
      </c>
      <c r="C2004" s="35">
        <v>45146.677777777775</v>
      </c>
      <c r="D2004" s="2" t="s">
        <v>33</v>
      </c>
      <c r="E2004" s="2" t="s">
        <v>11</v>
      </c>
      <c r="F2004" s="2" t="s">
        <v>206</v>
      </c>
      <c r="G2004" s="2" t="s">
        <v>44</v>
      </c>
      <c r="H2004" s="84" t="str">
        <f t="shared" si="31"/>
        <v>Reason Unknown</v>
      </c>
      <c r="I2004" s="63">
        <f>(tbl_raw_data[[#This Row],[Date Actioned]])-(tbl_raw_data[[#This Row],[Date Tagged]])</f>
        <v>4.6180555509636179E-3</v>
      </c>
      <c r="J2004" s="66">
        <f>HOUR(tbl_raw_data[[#This Row],[time_taken]])*60+MINUTE(tbl_raw_data[[#This Row],[time_taken]])+SECOND(tbl_raw_data[[#This Row],[time_taken]])/60</f>
        <v>6.65</v>
      </c>
      <c r="K2004" s="68">
        <f>DATE(YEAR(tbl_raw_data[[#This Row],[Date Actioned]]),MONTH(tbl_raw_data[[#This Row],[Date Actioned]]),DAY(tbl_raw_data[[#This Row],[Date Actioned]]))</f>
        <v>45146</v>
      </c>
      <c r="L2004" s="65" t="str">
        <f>UPPER(TEXT(tbl_raw_data[[#This Row],[updated_date]],"MMMM"))</f>
        <v>AUGUST</v>
      </c>
      <c r="M2004" s="65" t="str">
        <f>"WEEK "&amp;IF(ROUNDUP(DAY(tbl_raw_data[[#This Row],[updated_date]])/7,0)=5,4,ROUNDUP(DAY(tbl_raw_data[[#This Row],[updated_date]])/7,0))</f>
        <v>WEEK 2</v>
      </c>
      <c r="N2004" s="71" t="str">
        <f>UPPER(VLOOKUP(tbl_raw_data[[#This Row],[Analyst]],settings!$A$1:$B$15,2,0))</f>
        <v>HARDIK</v>
      </c>
      <c r="O2004" s="71" t="str">
        <f>TRIM(UPPER(tbl_raw_data[[#This Row],[Outcome]]))</f>
        <v>DECLINE</v>
      </c>
      <c r="P2004" s="71" t="str">
        <f>TRIM(UPPER(tbl_raw_data[[#This Row],[Queue Name]]))</f>
        <v>CONSUMER EXISTING</v>
      </c>
      <c r="Q2004" s="71" t="str">
        <f>IF(tbl_raw_data[[#This Row],[time_taken_in_min]]&lt;=settings!$D$2,"SLA_MET","SLA_NOT_MET")</f>
        <v>SLA_MET</v>
      </c>
    </row>
    <row r="2005" spans="1:17" x14ac:dyDescent="0.3">
      <c r="A2005" s="7" t="s">
        <v>2968</v>
      </c>
      <c r="B2005" s="36">
        <v>45146.678622685184</v>
      </c>
      <c r="C2005" s="39">
        <v>45146.688171296293</v>
      </c>
      <c r="D2005" s="8" t="s">
        <v>33</v>
      </c>
      <c r="E2005" s="8" t="s">
        <v>8</v>
      </c>
      <c r="F2005" s="8" t="s">
        <v>19</v>
      </c>
      <c r="G2005" s="8" t="s">
        <v>394</v>
      </c>
      <c r="H2005" s="84" t="str">
        <f t="shared" si="31"/>
        <v>Reason Unknown</v>
      </c>
      <c r="I2005" s="63">
        <f>(tbl_raw_data[[#This Row],[Date Actioned]])-(tbl_raw_data[[#This Row],[Date Tagged]])</f>
        <v>9.5486111094942316E-3</v>
      </c>
      <c r="J2005" s="66">
        <f>HOUR(tbl_raw_data[[#This Row],[time_taken]])*60+MINUTE(tbl_raw_data[[#This Row],[time_taken]])+SECOND(tbl_raw_data[[#This Row],[time_taken]])/60</f>
        <v>13.75</v>
      </c>
      <c r="K2005" s="68">
        <f>DATE(YEAR(tbl_raw_data[[#This Row],[Date Actioned]]),MONTH(tbl_raw_data[[#This Row],[Date Actioned]]),DAY(tbl_raw_data[[#This Row],[Date Actioned]]))</f>
        <v>45146</v>
      </c>
      <c r="L2005" s="65" t="str">
        <f>UPPER(TEXT(tbl_raw_data[[#This Row],[updated_date]],"MMMM"))</f>
        <v>AUGUST</v>
      </c>
      <c r="M2005" s="65" t="str">
        <f>"WEEK "&amp;IF(ROUNDUP(DAY(tbl_raw_data[[#This Row],[updated_date]])/7,0)=5,4,ROUNDUP(DAY(tbl_raw_data[[#This Row],[updated_date]])/7,0))</f>
        <v>WEEK 2</v>
      </c>
      <c r="N2005" s="71" t="str">
        <f>UPPER(VLOOKUP(tbl_raw_data[[#This Row],[Analyst]],settings!$A$1:$B$15,2,0))</f>
        <v>NAVED</v>
      </c>
      <c r="O2005" s="71" t="str">
        <f>TRIM(UPPER(tbl_raw_data[[#This Row],[Outcome]]))</f>
        <v>DECLINE</v>
      </c>
      <c r="P2005" s="71" t="str">
        <f>TRIM(UPPER(tbl_raw_data[[#This Row],[Queue Name]]))</f>
        <v>CONSUMER POST BUREAU</v>
      </c>
      <c r="Q2005" s="71" t="str">
        <f>IF(tbl_raw_data[[#This Row],[time_taken_in_min]]&lt;=settings!$D$2,"SLA_MET","SLA_NOT_MET")</f>
        <v>SLA_MET</v>
      </c>
    </row>
    <row r="2006" spans="1:17" x14ac:dyDescent="0.3">
      <c r="A2006" s="1" t="s">
        <v>2969</v>
      </c>
      <c r="B2006" s="34">
        <v>45146.687523148146</v>
      </c>
      <c r="C2006" s="35">
        <v>45146.693622685183</v>
      </c>
      <c r="D2006" s="2" t="s">
        <v>33</v>
      </c>
      <c r="E2006" s="2" t="s">
        <v>11</v>
      </c>
      <c r="F2006" s="2" t="s">
        <v>25</v>
      </c>
      <c r="G2006" s="2" t="s">
        <v>43</v>
      </c>
      <c r="H2006" s="84" t="str">
        <f t="shared" si="31"/>
        <v>Reason Unknown</v>
      </c>
      <c r="I2006" s="63">
        <f>(tbl_raw_data[[#This Row],[Date Actioned]])-(tbl_raw_data[[#This Row],[Date Tagged]])</f>
        <v>6.0995370367891155E-3</v>
      </c>
      <c r="J2006" s="66">
        <f>HOUR(tbl_raw_data[[#This Row],[time_taken]])*60+MINUTE(tbl_raw_data[[#This Row],[time_taken]])+SECOND(tbl_raw_data[[#This Row],[time_taken]])/60</f>
        <v>8.7833333333333332</v>
      </c>
      <c r="K2006" s="68">
        <f>DATE(YEAR(tbl_raw_data[[#This Row],[Date Actioned]]),MONTH(tbl_raw_data[[#This Row],[Date Actioned]]),DAY(tbl_raw_data[[#This Row],[Date Actioned]]))</f>
        <v>45146</v>
      </c>
      <c r="L2006" s="65" t="str">
        <f>UPPER(TEXT(tbl_raw_data[[#This Row],[updated_date]],"MMMM"))</f>
        <v>AUGUST</v>
      </c>
      <c r="M2006" s="65" t="str">
        <f>"WEEK "&amp;IF(ROUNDUP(DAY(tbl_raw_data[[#This Row],[updated_date]])/7,0)=5,4,ROUNDUP(DAY(tbl_raw_data[[#This Row],[updated_date]])/7,0))</f>
        <v>WEEK 2</v>
      </c>
      <c r="N2006" s="71" t="str">
        <f>UPPER(VLOOKUP(tbl_raw_data[[#This Row],[Analyst]],settings!$A$1:$B$15,2,0))</f>
        <v>ASIF</v>
      </c>
      <c r="O2006" s="71" t="str">
        <f>TRIM(UPPER(tbl_raw_data[[#This Row],[Outcome]]))</f>
        <v>DECLINE</v>
      </c>
      <c r="P2006" s="71" t="str">
        <f>TRIM(UPPER(tbl_raw_data[[#This Row],[Queue Name]]))</f>
        <v>CONSUMER EXISTING</v>
      </c>
      <c r="Q2006" s="71" t="str">
        <f>IF(tbl_raw_data[[#This Row],[time_taken_in_min]]&lt;=settings!$D$2,"SLA_MET","SLA_NOT_MET")</f>
        <v>SLA_MET</v>
      </c>
    </row>
    <row r="2007" spans="1:17" x14ac:dyDescent="0.3">
      <c r="A2007" s="5" t="s">
        <v>2970</v>
      </c>
      <c r="B2007" s="36">
        <v>45146.711770833332</v>
      </c>
      <c r="C2007" s="39">
        <v>45146.720752314817</v>
      </c>
      <c r="D2007" s="8" t="s">
        <v>33</v>
      </c>
      <c r="E2007" s="8" t="s">
        <v>11</v>
      </c>
      <c r="F2007" s="8" t="s">
        <v>25</v>
      </c>
      <c r="G2007" s="8" t="s">
        <v>37</v>
      </c>
      <c r="H2007" s="84" t="str">
        <f t="shared" si="31"/>
        <v>Reason Unknown</v>
      </c>
      <c r="I2007" s="63">
        <f>(tbl_raw_data[[#This Row],[Date Actioned]])-(tbl_raw_data[[#This Row],[Date Tagged]])</f>
        <v>8.9814814855344594E-3</v>
      </c>
      <c r="J2007" s="66">
        <f>HOUR(tbl_raw_data[[#This Row],[time_taken]])*60+MINUTE(tbl_raw_data[[#This Row],[time_taken]])+SECOND(tbl_raw_data[[#This Row],[time_taken]])/60</f>
        <v>12.933333333333334</v>
      </c>
      <c r="K2007" s="68">
        <f>DATE(YEAR(tbl_raw_data[[#This Row],[Date Actioned]]),MONTH(tbl_raw_data[[#This Row],[Date Actioned]]),DAY(tbl_raw_data[[#This Row],[Date Actioned]]))</f>
        <v>45146</v>
      </c>
      <c r="L2007" s="65" t="str">
        <f>UPPER(TEXT(tbl_raw_data[[#This Row],[updated_date]],"MMMM"))</f>
        <v>AUGUST</v>
      </c>
      <c r="M2007" s="65" t="str">
        <f>"WEEK "&amp;IF(ROUNDUP(DAY(tbl_raw_data[[#This Row],[updated_date]])/7,0)=5,4,ROUNDUP(DAY(tbl_raw_data[[#This Row],[updated_date]])/7,0))</f>
        <v>WEEK 2</v>
      </c>
      <c r="N2007" s="71" t="str">
        <f>UPPER(VLOOKUP(tbl_raw_data[[#This Row],[Analyst]],settings!$A$1:$B$15,2,0))</f>
        <v>ASIF</v>
      </c>
      <c r="O2007" s="71" t="str">
        <f>TRIM(UPPER(tbl_raw_data[[#This Row],[Outcome]]))</f>
        <v>DECLINE</v>
      </c>
      <c r="P2007" s="71" t="str">
        <f>TRIM(UPPER(tbl_raw_data[[#This Row],[Queue Name]]))</f>
        <v>CONSUMER EXISTING</v>
      </c>
      <c r="Q2007" s="71" t="str">
        <f>IF(tbl_raw_data[[#This Row],[time_taken_in_min]]&lt;=settings!$D$2,"SLA_MET","SLA_NOT_MET")</f>
        <v>SLA_MET</v>
      </c>
    </row>
    <row r="2008" spans="1:17" x14ac:dyDescent="0.3">
      <c r="A2008" s="7" t="s">
        <v>2971</v>
      </c>
      <c r="B2008" s="34">
        <v>45146.729039351849</v>
      </c>
      <c r="C2008" s="35">
        <v>45146.733668981484</v>
      </c>
      <c r="D2008" s="2" t="s">
        <v>33</v>
      </c>
      <c r="E2008" s="2" t="s">
        <v>11</v>
      </c>
      <c r="F2008" s="2" t="s">
        <v>25</v>
      </c>
      <c r="G2008" s="2" t="s">
        <v>38</v>
      </c>
      <c r="H2008" s="84" t="str">
        <f t="shared" si="31"/>
        <v>Reason Unknown</v>
      </c>
      <c r="I2008" s="63">
        <f>(tbl_raw_data[[#This Row],[Date Actioned]])-(tbl_raw_data[[#This Row],[Date Tagged]])</f>
        <v>4.6296296350192279E-3</v>
      </c>
      <c r="J2008" s="66">
        <f>HOUR(tbl_raw_data[[#This Row],[time_taken]])*60+MINUTE(tbl_raw_data[[#This Row],[time_taken]])+SECOND(tbl_raw_data[[#This Row],[time_taken]])/60</f>
        <v>6.666666666666667</v>
      </c>
      <c r="K2008" s="68">
        <f>DATE(YEAR(tbl_raw_data[[#This Row],[Date Actioned]]),MONTH(tbl_raw_data[[#This Row],[Date Actioned]]),DAY(tbl_raw_data[[#This Row],[Date Actioned]]))</f>
        <v>45146</v>
      </c>
      <c r="L2008" s="65" t="str">
        <f>UPPER(TEXT(tbl_raw_data[[#This Row],[updated_date]],"MMMM"))</f>
        <v>AUGUST</v>
      </c>
      <c r="M2008" s="65" t="str">
        <f>"WEEK "&amp;IF(ROUNDUP(DAY(tbl_raw_data[[#This Row],[updated_date]])/7,0)=5,4,ROUNDUP(DAY(tbl_raw_data[[#This Row],[updated_date]])/7,0))</f>
        <v>WEEK 2</v>
      </c>
      <c r="N2008" s="71" t="str">
        <f>UPPER(VLOOKUP(tbl_raw_data[[#This Row],[Analyst]],settings!$A$1:$B$15,2,0))</f>
        <v>ASIF</v>
      </c>
      <c r="O2008" s="71" t="str">
        <f>TRIM(UPPER(tbl_raw_data[[#This Row],[Outcome]]))</f>
        <v>DECLINE</v>
      </c>
      <c r="P2008" s="71" t="str">
        <f>TRIM(UPPER(tbl_raw_data[[#This Row],[Queue Name]]))</f>
        <v>CONSUMER EXISTING</v>
      </c>
      <c r="Q2008" s="71" t="str">
        <f>IF(tbl_raw_data[[#This Row],[time_taken_in_min]]&lt;=settings!$D$2,"SLA_MET","SLA_NOT_MET")</f>
        <v>SLA_MET</v>
      </c>
    </row>
    <row r="2009" spans="1:17" x14ac:dyDescent="0.3">
      <c r="A2009" s="1" t="s">
        <v>2972</v>
      </c>
      <c r="B2009" s="36">
        <v>45146.730115740742</v>
      </c>
      <c r="C2009" s="39">
        <v>45146.735266203701</v>
      </c>
      <c r="D2009" s="8" t="s">
        <v>36</v>
      </c>
      <c r="E2009" s="6" t="s">
        <v>11</v>
      </c>
      <c r="F2009" s="8" t="s">
        <v>21</v>
      </c>
      <c r="G2009" s="9"/>
      <c r="H2009" s="84" t="str">
        <f t="shared" si="31"/>
        <v>Reason Unknown</v>
      </c>
      <c r="I2009" s="63">
        <f>(tbl_raw_data[[#This Row],[Date Actioned]])-(tbl_raw_data[[#This Row],[Date Tagged]])</f>
        <v>5.1504629591363482E-3</v>
      </c>
      <c r="J2009" s="66">
        <f>HOUR(tbl_raw_data[[#This Row],[time_taken]])*60+MINUTE(tbl_raw_data[[#This Row],[time_taken]])+SECOND(tbl_raw_data[[#This Row],[time_taken]])/60</f>
        <v>7.416666666666667</v>
      </c>
      <c r="K2009" s="68">
        <f>DATE(YEAR(tbl_raw_data[[#This Row],[Date Actioned]]),MONTH(tbl_raw_data[[#This Row],[Date Actioned]]),DAY(tbl_raw_data[[#This Row],[Date Actioned]]))</f>
        <v>45146</v>
      </c>
      <c r="L2009" s="65" t="str">
        <f>UPPER(TEXT(tbl_raw_data[[#This Row],[updated_date]],"MMMM"))</f>
        <v>AUGUST</v>
      </c>
      <c r="M2009" s="65" t="str">
        <f>"WEEK "&amp;IF(ROUNDUP(DAY(tbl_raw_data[[#This Row],[updated_date]])/7,0)=5,4,ROUNDUP(DAY(tbl_raw_data[[#This Row],[updated_date]])/7,0))</f>
        <v>WEEK 2</v>
      </c>
      <c r="N2009" s="71" t="str">
        <f>UPPER(VLOOKUP(tbl_raw_data[[#This Row],[Analyst]],settings!$A$1:$B$15,2,0))</f>
        <v>SHAHID</v>
      </c>
      <c r="O2009" s="71" t="str">
        <f>TRIM(UPPER(tbl_raw_data[[#This Row],[Outcome]]))</f>
        <v>DECLINE</v>
      </c>
      <c r="P2009" s="71" t="str">
        <f>TRIM(UPPER(tbl_raw_data[[#This Row],[Queue Name]]))</f>
        <v>CONSUMER EXISTING</v>
      </c>
      <c r="Q2009" s="71" t="str">
        <f>IF(tbl_raw_data[[#This Row],[time_taken_in_min]]&lt;=settings!$D$2,"SLA_MET","SLA_NOT_MET")</f>
        <v>SLA_MET</v>
      </c>
    </row>
    <row r="2010" spans="1:17" x14ac:dyDescent="0.3">
      <c r="A2010" s="5" t="s">
        <v>2973</v>
      </c>
      <c r="B2010" s="34">
        <v>45146.770370370374</v>
      </c>
      <c r="C2010" s="35">
        <v>45146.773113425923</v>
      </c>
      <c r="D2010" s="2" t="s">
        <v>36</v>
      </c>
      <c r="E2010" s="3" t="s">
        <v>11</v>
      </c>
      <c r="F2010" s="2" t="s">
        <v>21</v>
      </c>
      <c r="G2010" s="4"/>
      <c r="H2010" s="84" t="str">
        <f t="shared" si="31"/>
        <v>Reason Unknown</v>
      </c>
      <c r="I2010" s="63">
        <f>(tbl_raw_data[[#This Row],[Date Actioned]])-(tbl_raw_data[[#This Row],[Date Tagged]])</f>
        <v>2.743055549217388E-3</v>
      </c>
      <c r="J2010" s="66">
        <f>HOUR(tbl_raw_data[[#This Row],[time_taken]])*60+MINUTE(tbl_raw_data[[#This Row],[time_taken]])+SECOND(tbl_raw_data[[#This Row],[time_taken]])/60</f>
        <v>3.95</v>
      </c>
      <c r="K2010" s="68">
        <f>DATE(YEAR(tbl_raw_data[[#This Row],[Date Actioned]]),MONTH(tbl_raw_data[[#This Row],[Date Actioned]]),DAY(tbl_raw_data[[#This Row],[Date Actioned]]))</f>
        <v>45146</v>
      </c>
      <c r="L2010" s="65" t="str">
        <f>UPPER(TEXT(tbl_raw_data[[#This Row],[updated_date]],"MMMM"))</f>
        <v>AUGUST</v>
      </c>
      <c r="M2010" s="65" t="str">
        <f>"WEEK "&amp;IF(ROUNDUP(DAY(tbl_raw_data[[#This Row],[updated_date]])/7,0)=5,4,ROUNDUP(DAY(tbl_raw_data[[#This Row],[updated_date]])/7,0))</f>
        <v>WEEK 2</v>
      </c>
      <c r="N2010" s="71" t="str">
        <f>UPPER(VLOOKUP(tbl_raw_data[[#This Row],[Analyst]],settings!$A$1:$B$15,2,0))</f>
        <v>SHAHID</v>
      </c>
      <c r="O2010" s="71" t="str">
        <f>TRIM(UPPER(tbl_raw_data[[#This Row],[Outcome]]))</f>
        <v>DECLINE</v>
      </c>
      <c r="P2010" s="71" t="str">
        <f>TRIM(UPPER(tbl_raw_data[[#This Row],[Queue Name]]))</f>
        <v>CONSUMER EXISTING</v>
      </c>
      <c r="Q2010" s="71" t="str">
        <f>IF(tbl_raw_data[[#This Row],[time_taken_in_min]]&lt;=settings!$D$2,"SLA_MET","SLA_NOT_MET")</f>
        <v>SLA_MET</v>
      </c>
    </row>
    <row r="2011" spans="1:17" x14ac:dyDescent="0.3">
      <c r="A2011" s="7" t="s">
        <v>2974</v>
      </c>
      <c r="B2011" s="36">
        <v>45146.833692129629</v>
      </c>
      <c r="C2011" s="39">
        <v>45146.838738425926</v>
      </c>
      <c r="D2011" s="8" t="s">
        <v>33</v>
      </c>
      <c r="E2011" s="8" t="s">
        <v>8</v>
      </c>
      <c r="F2011" s="8" t="s">
        <v>21</v>
      </c>
      <c r="G2011" s="8" t="s">
        <v>42</v>
      </c>
      <c r="H2011" s="84" t="str">
        <f t="shared" si="31"/>
        <v>Reason Unknown</v>
      </c>
      <c r="I2011" s="63">
        <f>(tbl_raw_data[[#This Row],[Date Actioned]])-(tbl_raw_data[[#This Row],[Date Tagged]])</f>
        <v>5.0462962972233072E-3</v>
      </c>
      <c r="J2011" s="66">
        <f>HOUR(tbl_raw_data[[#This Row],[time_taken]])*60+MINUTE(tbl_raw_data[[#This Row],[time_taken]])+SECOND(tbl_raw_data[[#This Row],[time_taken]])/60</f>
        <v>7.2666666666666666</v>
      </c>
      <c r="K2011" s="68">
        <f>DATE(YEAR(tbl_raw_data[[#This Row],[Date Actioned]]),MONTH(tbl_raw_data[[#This Row],[Date Actioned]]),DAY(tbl_raw_data[[#This Row],[Date Actioned]]))</f>
        <v>45146</v>
      </c>
      <c r="L2011" s="65" t="str">
        <f>UPPER(TEXT(tbl_raw_data[[#This Row],[updated_date]],"MMMM"))</f>
        <v>AUGUST</v>
      </c>
      <c r="M2011" s="65" t="str">
        <f>"WEEK "&amp;IF(ROUNDUP(DAY(tbl_raw_data[[#This Row],[updated_date]])/7,0)=5,4,ROUNDUP(DAY(tbl_raw_data[[#This Row],[updated_date]])/7,0))</f>
        <v>WEEK 2</v>
      </c>
      <c r="N2011" s="71" t="str">
        <f>UPPER(VLOOKUP(tbl_raw_data[[#This Row],[Analyst]],settings!$A$1:$B$15,2,0))</f>
        <v>SHAHID</v>
      </c>
      <c r="O2011" s="71" t="str">
        <f>TRIM(UPPER(tbl_raw_data[[#This Row],[Outcome]]))</f>
        <v>DECLINE</v>
      </c>
      <c r="P2011" s="71" t="str">
        <f>TRIM(UPPER(tbl_raw_data[[#This Row],[Queue Name]]))</f>
        <v>CONSUMER POST BUREAU</v>
      </c>
      <c r="Q2011" s="71" t="str">
        <f>IF(tbl_raw_data[[#This Row],[time_taken_in_min]]&lt;=settings!$D$2,"SLA_MET","SLA_NOT_MET")</f>
        <v>SLA_MET</v>
      </c>
    </row>
    <row r="2012" spans="1:17" x14ac:dyDescent="0.3">
      <c r="A2012" s="1" t="s">
        <v>2975</v>
      </c>
      <c r="B2012" s="34">
        <v>45146.33898148148</v>
      </c>
      <c r="C2012" s="35">
        <v>45146.354189814818</v>
      </c>
      <c r="D2012" s="2" t="s">
        <v>47</v>
      </c>
      <c r="E2012" s="2" t="s">
        <v>18</v>
      </c>
      <c r="F2012" s="2" t="s">
        <v>206</v>
      </c>
      <c r="G2012" s="2" t="s">
        <v>78</v>
      </c>
      <c r="H2012" s="84" t="str">
        <f t="shared" si="31"/>
        <v>Incomplete Details</v>
      </c>
      <c r="I2012" s="63">
        <f>(tbl_raw_data[[#This Row],[Date Actioned]])-(tbl_raw_data[[#This Row],[Date Tagged]])</f>
        <v>1.5208333337795921E-2</v>
      </c>
      <c r="J2012" s="66">
        <f>HOUR(tbl_raw_data[[#This Row],[time_taken]])*60+MINUTE(tbl_raw_data[[#This Row],[time_taken]])+SECOND(tbl_raw_data[[#This Row],[time_taken]])/60</f>
        <v>21.9</v>
      </c>
      <c r="K2012" s="68">
        <f>DATE(YEAR(tbl_raw_data[[#This Row],[Date Actioned]]),MONTH(tbl_raw_data[[#This Row],[Date Actioned]]),DAY(tbl_raw_data[[#This Row],[Date Actioned]]))</f>
        <v>45146</v>
      </c>
      <c r="L2012" s="65" t="str">
        <f>UPPER(TEXT(tbl_raw_data[[#This Row],[updated_date]],"MMMM"))</f>
        <v>AUGUST</v>
      </c>
      <c r="M2012" s="65" t="str">
        <f>"WEEK "&amp;IF(ROUNDUP(DAY(tbl_raw_data[[#This Row],[updated_date]])/7,0)=5,4,ROUNDUP(DAY(tbl_raw_data[[#This Row],[updated_date]])/7,0))</f>
        <v>WEEK 2</v>
      </c>
      <c r="N2012" s="71" t="str">
        <f>UPPER(VLOOKUP(tbl_raw_data[[#This Row],[Analyst]],settings!$A$1:$B$15,2,0))</f>
        <v>HARDIK</v>
      </c>
      <c r="O2012" s="71" t="str">
        <f>TRIM(UPPER(tbl_raw_data[[#This Row],[Outcome]]))</f>
        <v>WITHDRAW</v>
      </c>
      <c r="P2012" s="71" t="str">
        <f>TRIM(UPPER(tbl_raw_data[[#This Row],[Queue Name]]))</f>
        <v>CONSUMER PRE BUREAU</v>
      </c>
      <c r="Q2012" s="71" t="str">
        <f>IF(tbl_raw_data[[#This Row],[time_taken_in_min]]&lt;=settings!$D$2,"SLA_MET","SLA_NOT_MET")</f>
        <v>SLA_NOT_MET</v>
      </c>
    </row>
    <row r="2013" spans="1:17" x14ac:dyDescent="0.3">
      <c r="A2013" s="5" t="s">
        <v>2976</v>
      </c>
      <c r="B2013" s="36">
        <v>45146.356458333335</v>
      </c>
      <c r="C2013" s="39">
        <v>45146.358124999999</v>
      </c>
      <c r="D2013" s="8" t="s">
        <v>47</v>
      </c>
      <c r="E2013" s="8" t="s">
        <v>18</v>
      </c>
      <c r="F2013" s="8" t="s">
        <v>206</v>
      </c>
      <c r="G2013" s="8" t="s">
        <v>395</v>
      </c>
      <c r="H2013" s="84" t="str">
        <f t="shared" si="31"/>
        <v>Incomplete Details</v>
      </c>
      <c r="I2013" s="63">
        <f>(tbl_raw_data[[#This Row],[Date Actioned]])-(tbl_raw_data[[#This Row],[Date Tagged]])</f>
        <v>1.6666666633682325E-3</v>
      </c>
      <c r="J2013" s="66">
        <f>HOUR(tbl_raw_data[[#This Row],[time_taken]])*60+MINUTE(tbl_raw_data[[#This Row],[time_taken]])+SECOND(tbl_raw_data[[#This Row],[time_taken]])/60</f>
        <v>2.4</v>
      </c>
      <c r="K2013" s="68">
        <f>DATE(YEAR(tbl_raw_data[[#This Row],[Date Actioned]]),MONTH(tbl_raw_data[[#This Row],[Date Actioned]]),DAY(tbl_raw_data[[#This Row],[Date Actioned]]))</f>
        <v>45146</v>
      </c>
      <c r="L2013" s="65" t="str">
        <f>UPPER(TEXT(tbl_raw_data[[#This Row],[updated_date]],"MMMM"))</f>
        <v>AUGUST</v>
      </c>
      <c r="M2013" s="65" t="str">
        <f>"WEEK "&amp;IF(ROUNDUP(DAY(tbl_raw_data[[#This Row],[updated_date]])/7,0)=5,4,ROUNDUP(DAY(tbl_raw_data[[#This Row],[updated_date]])/7,0))</f>
        <v>WEEK 2</v>
      </c>
      <c r="N2013" s="71" t="str">
        <f>UPPER(VLOOKUP(tbl_raw_data[[#This Row],[Analyst]],settings!$A$1:$B$15,2,0))</f>
        <v>HARDIK</v>
      </c>
      <c r="O2013" s="71" t="str">
        <f>TRIM(UPPER(tbl_raw_data[[#This Row],[Outcome]]))</f>
        <v>WITHDRAW</v>
      </c>
      <c r="P2013" s="71" t="str">
        <f>TRIM(UPPER(tbl_raw_data[[#This Row],[Queue Name]]))</f>
        <v>CONSUMER PRE BUREAU</v>
      </c>
      <c r="Q2013" s="71" t="str">
        <f>IF(tbl_raw_data[[#This Row],[time_taken_in_min]]&lt;=settings!$D$2,"SLA_MET","SLA_NOT_MET")</f>
        <v>SLA_MET</v>
      </c>
    </row>
    <row r="2014" spans="1:17" x14ac:dyDescent="0.3">
      <c r="A2014" s="7" t="s">
        <v>2977</v>
      </c>
      <c r="B2014" s="34">
        <v>45146.381030092591</v>
      </c>
      <c r="C2014" s="35">
        <v>45146.398738425924</v>
      </c>
      <c r="D2014" s="2" t="s">
        <v>47</v>
      </c>
      <c r="E2014" s="2" t="s">
        <v>11</v>
      </c>
      <c r="F2014" s="2" t="s">
        <v>206</v>
      </c>
      <c r="G2014" s="2" t="s">
        <v>396</v>
      </c>
      <c r="H2014" s="84" t="str">
        <f t="shared" si="31"/>
        <v>Reason Unknown</v>
      </c>
      <c r="I2014" s="63">
        <f>(tbl_raw_data[[#This Row],[Date Actioned]])-(tbl_raw_data[[#This Row],[Date Tagged]])</f>
        <v>1.7708333332848269E-2</v>
      </c>
      <c r="J2014" s="66">
        <f>HOUR(tbl_raw_data[[#This Row],[time_taken]])*60+MINUTE(tbl_raw_data[[#This Row],[time_taken]])+SECOND(tbl_raw_data[[#This Row],[time_taken]])/60</f>
        <v>25.5</v>
      </c>
      <c r="K2014" s="68">
        <f>DATE(YEAR(tbl_raw_data[[#This Row],[Date Actioned]]),MONTH(tbl_raw_data[[#This Row],[Date Actioned]]),DAY(tbl_raw_data[[#This Row],[Date Actioned]]))</f>
        <v>45146</v>
      </c>
      <c r="L2014" s="65" t="str">
        <f>UPPER(TEXT(tbl_raw_data[[#This Row],[updated_date]],"MMMM"))</f>
        <v>AUGUST</v>
      </c>
      <c r="M2014" s="65" t="str">
        <f>"WEEK "&amp;IF(ROUNDUP(DAY(tbl_raw_data[[#This Row],[updated_date]])/7,0)=5,4,ROUNDUP(DAY(tbl_raw_data[[#This Row],[updated_date]])/7,0))</f>
        <v>WEEK 2</v>
      </c>
      <c r="N2014" s="71" t="str">
        <f>UPPER(VLOOKUP(tbl_raw_data[[#This Row],[Analyst]],settings!$A$1:$B$15,2,0))</f>
        <v>HARDIK</v>
      </c>
      <c r="O2014" s="71" t="str">
        <f>TRIM(UPPER(tbl_raw_data[[#This Row],[Outcome]]))</f>
        <v>WITHDRAW</v>
      </c>
      <c r="P2014" s="71" t="str">
        <f>TRIM(UPPER(tbl_raw_data[[#This Row],[Queue Name]]))</f>
        <v>CONSUMER EXISTING</v>
      </c>
      <c r="Q2014" s="71" t="str">
        <f>IF(tbl_raw_data[[#This Row],[time_taken_in_min]]&lt;=settings!$D$2,"SLA_MET","SLA_NOT_MET")</f>
        <v>SLA_NOT_MET</v>
      </c>
    </row>
    <row r="2015" spans="1:17" x14ac:dyDescent="0.3">
      <c r="A2015" s="1" t="s">
        <v>2978</v>
      </c>
      <c r="B2015" s="36">
        <v>45146.420868055553</v>
      </c>
      <c r="C2015" s="39">
        <v>45146.426006944443</v>
      </c>
      <c r="D2015" s="8" t="s">
        <v>47</v>
      </c>
      <c r="E2015" s="8" t="s">
        <v>11</v>
      </c>
      <c r="F2015" s="8" t="s">
        <v>17</v>
      </c>
      <c r="G2015" s="8" t="s">
        <v>34</v>
      </c>
      <c r="H2015" s="84" t="str">
        <f t="shared" si="31"/>
        <v>Overdue Bill</v>
      </c>
      <c r="I2015" s="63">
        <f>(tbl_raw_data[[#This Row],[Date Actioned]])-(tbl_raw_data[[#This Row],[Date Tagged]])</f>
        <v>5.1388888896326534E-3</v>
      </c>
      <c r="J2015" s="66">
        <f>HOUR(tbl_raw_data[[#This Row],[time_taken]])*60+MINUTE(tbl_raw_data[[#This Row],[time_taken]])+SECOND(tbl_raw_data[[#This Row],[time_taken]])/60</f>
        <v>7.4</v>
      </c>
      <c r="K2015" s="68">
        <f>DATE(YEAR(tbl_raw_data[[#This Row],[Date Actioned]]),MONTH(tbl_raw_data[[#This Row],[Date Actioned]]),DAY(tbl_raw_data[[#This Row],[Date Actioned]]))</f>
        <v>45146</v>
      </c>
      <c r="L2015" s="65" t="str">
        <f>UPPER(TEXT(tbl_raw_data[[#This Row],[updated_date]],"MMMM"))</f>
        <v>AUGUST</v>
      </c>
      <c r="M2015" s="65" t="str">
        <f>"WEEK "&amp;IF(ROUNDUP(DAY(tbl_raw_data[[#This Row],[updated_date]])/7,0)=5,4,ROUNDUP(DAY(tbl_raw_data[[#This Row],[updated_date]])/7,0))</f>
        <v>WEEK 2</v>
      </c>
      <c r="N2015" s="71" t="str">
        <f>UPPER(VLOOKUP(tbl_raw_data[[#This Row],[Analyst]],settings!$A$1:$B$15,2,0))</f>
        <v>MERCEDES</v>
      </c>
      <c r="O2015" s="71" t="str">
        <f>TRIM(UPPER(tbl_raw_data[[#This Row],[Outcome]]))</f>
        <v>WITHDRAW</v>
      </c>
      <c r="P2015" s="71" t="str">
        <f>TRIM(UPPER(tbl_raw_data[[#This Row],[Queue Name]]))</f>
        <v>CONSUMER EXISTING</v>
      </c>
      <c r="Q2015" s="71" t="str">
        <f>IF(tbl_raw_data[[#This Row],[time_taken_in_min]]&lt;=settings!$D$2,"SLA_MET","SLA_NOT_MET")</f>
        <v>SLA_MET</v>
      </c>
    </row>
    <row r="2016" spans="1:17" x14ac:dyDescent="0.3">
      <c r="A2016" s="5" t="s">
        <v>2979</v>
      </c>
      <c r="B2016" s="34">
        <v>45146.424178240741</v>
      </c>
      <c r="C2016" s="35">
        <v>45146.425844907404</v>
      </c>
      <c r="D2016" s="2" t="s">
        <v>47</v>
      </c>
      <c r="E2016" s="2" t="s">
        <v>18</v>
      </c>
      <c r="F2016" s="2" t="s">
        <v>206</v>
      </c>
      <c r="G2016" s="2" t="s">
        <v>259</v>
      </c>
      <c r="H2016" s="84" t="str">
        <f t="shared" si="31"/>
        <v>Incomplete Details</v>
      </c>
      <c r="I2016" s="63">
        <f>(tbl_raw_data[[#This Row],[Date Actioned]])-(tbl_raw_data[[#This Row],[Date Tagged]])</f>
        <v>1.6666666633682325E-3</v>
      </c>
      <c r="J2016" s="66">
        <f>HOUR(tbl_raw_data[[#This Row],[time_taken]])*60+MINUTE(tbl_raw_data[[#This Row],[time_taken]])+SECOND(tbl_raw_data[[#This Row],[time_taken]])/60</f>
        <v>2.4</v>
      </c>
      <c r="K2016" s="68">
        <f>DATE(YEAR(tbl_raw_data[[#This Row],[Date Actioned]]),MONTH(tbl_raw_data[[#This Row],[Date Actioned]]),DAY(tbl_raw_data[[#This Row],[Date Actioned]]))</f>
        <v>45146</v>
      </c>
      <c r="L2016" s="65" t="str">
        <f>UPPER(TEXT(tbl_raw_data[[#This Row],[updated_date]],"MMMM"))</f>
        <v>AUGUST</v>
      </c>
      <c r="M2016" s="65" t="str">
        <f>"WEEK "&amp;IF(ROUNDUP(DAY(tbl_raw_data[[#This Row],[updated_date]])/7,0)=5,4,ROUNDUP(DAY(tbl_raw_data[[#This Row],[updated_date]])/7,0))</f>
        <v>WEEK 2</v>
      </c>
      <c r="N2016" s="71" t="str">
        <f>UPPER(VLOOKUP(tbl_raw_data[[#This Row],[Analyst]],settings!$A$1:$B$15,2,0))</f>
        <v>HARDIK</v>
      </c>
      <c r="O2016" s="71" t="str">
        <f>TRIM(UPPER(tbl_raw_data[[#This Row],[Outcome]]))</f>
        <v>WITHDRAW</v>
      </c>
      <c r="P2016" s="71" t="str">
        <f>TRIM(UPPER(tbl_raw_data[[#This Row],[Queue Name]]))</f>
        <v>CONSUMER PRE BUREAU</v>
      </c>
      <c r="Q2016" s="71" t="str">
        <f>IF(tbl_raw_data[[#This Row],[time_taken_in_min]]&lt;=settings!$D$2,"SLA_MET","SLA_NOT_MET")</f>
        <v>SLA_MET</v>
      </c>
    </row>
    <row r="2017" spans="1:17" x14ac:dyDescent="0.3">
      <c r="A2017" s="7" t="s">
        <v>2980</v>
      </c>
      <c r="B2017" s="36">
        <v>45146.428553240738</v>
      </c>
      <c r="C2017" s="39">
        <v>45146.440636574072</v>
      </c>
      <c r="D2017" s="8" t="s">
        <v>55</v>
      </c>
      <c r="E2017" s="6" t="s">
        <v>8</v>
      </c>
      <c r="F2017" s="8" t="s">
        <v>17</v>
      </c>
      <c r="G2017" s="9"/>
      <c r="H2017" s="84" t="str">
        <f t="shared" si="31"/>
        <v>Reason Unknown</v>
      </c>
      <c r="I2017" s="63">
        <f>(tbl_raw_data[[#This Row],[Date Actioned]])-(tbl_raw_data[[#This Row],[Date Tagged]])</f>
        <v>1.2083333334885538E-2</v>
      </c>
      <c r="J2017" s="66">
        <f>HOUR(tbl_raw_data[[#This Row],[time_taken]])*60+MINUTE(tbl_raw_data[[#This Row],[time_taken]])+SECOND(tbl_raw_data[[#This Row],[time_taken]])/60</f>
        <v>17.399999999999999</v>
      </c>
      <c r="K2017" s="68">
        <f>DATE(YEAR(tbl_raw_data[[#This Row],[Date Actioned]]),MONTH(tbl_raw_data[[#This Row],[Date Actioned]]),DAY(tbl_raw_data[[#This Row],[Date Actioned]]))</f>
        <v>45146</v>
      </c>
      <c r="L2017" s="65" t="str">
        <f>UPPER(TEXT(tbl_raw_data[[#This Row],[updated_date]],"MMMM"))</f>
        <v>AUGUST</v>
      </c>
      <c r="M2017" s="65" t="str">
        <f>"WEEK "&amp;IF(ROUNDUP(DAY(tbl_raw_data[[#This Row],[updated_date]])/7,0)=5,4,ROUNDUP(DAY(tbl_raw_data[[#This Row],[updated_date]])/7,0))</f>
        <v>WEEK 2</v>
      </c>
      <c r="N2017" s="71" t="str">
        <f>UPPER(VLOOKUP(tbl_raw_data[[#This Row],[Analyst]],settings!$A$1:$B$15,2,0))</f>
        <v>MERCEDES</v>
      </c>
      <c r="O2017" s="71" t="str">
        <f>TRIM(UPPER(tbl_raw_data[[#This Row],[Outcome]]))</f>
        <v>WITHDRAW</v>
      </c>
      <c r="P2017" s="71" t="str">
        <f>TRIM(UPPER(tbl_raw_data[[#This Row],[Queue Name]]))</f>
        <v>CONSUMER POST BUREAU</v>
      </c>
      <c r="Q2017" s="71" t="str">
        <f>IF(tbl_raw_data[[#This Row],[time_taken_in_min]]&lt;=settings!$D$2,"SLA_MET","SLA_NOT_MET")</f>
        <v>SLA_MET</v>
      </c>
    </row>
    <row r="2018" spans="1:17" x14ac:dyDescent="0.3">
      <c r="A2018" s="1" t="s">
        <v>2981</v>
      </c>
      <c r="B2018" s="34">
        <v>45146.433437500003</v>
      </c>
      <c r="C2018" s="35">
        <v>45146.445011574076</v>
      </c>
      <c r="D2018" s="2" t="s">
        <v>55</v>
      </c>
      <c r="E2018" s="3" t="s">
        <v>8</v>
      </c>
      <c r="F2018" s="2" t="s">
        <v>25</v>
      </c>
      <c r="G2018" s="4"/>
      <c r="H2018" s="84" t="str">
        <f t="shared" si="31"/>
        <v>Reason Unknown</v>
      </c>
      <c r="I2018" s="63">
        <f>(tbl_raw_data[[#This Row],[Date Actioned]])-(tbl_raw_data[[#This Row],[Date Tagged]])</f>
        <v>1.1574074072996154E-2</v>
      </c>
      <c r="J2018" s="66">
        <f>HOUR(tbl_raw_data[[#This Row],[time_taken]])*60+MINUTE(tbl_raw_data[[#This Row],[time_taken]])+SECOND(tbl_raw_data[[#This Row],[time_taken]])/60</f>
        <v>16.666666666666668</v>
      </c>
      <c r="K2018" s="68">
        <f>DATE(YEAR(tbl_raw_data[[#This Row],[Date Actioned]]),MONTH(tbl_raw_data[[#This Row],[Date Actioned]]),DAY(tbl_raw_data[[#This Row],[Date Actioned]]))</f>
        <v>45146</v>
      </c>
      <c r="L2018" s="65" t="str">
        <f>UPPER(TEXT(tbl_raw_data[[#This Row],[updated_date]],"MMMM"))</f>
        <v>AUGUST</v>
      </c>
      <c r="M2018" s="65" t="str">
        <f>"WEEK "&amp;IF(ROUNDUP(DAY(tbl_raw_data[[#This Row],[updated_date]])/7,0)=5,4,ROUNDUP(DAY(tbl_raw_data[[#This Row],[updated_date]])/7,0))</f>
        <v>WEEK 2</v>
      </c>
      <c r="N2018" s="71" t="str">
        <f>UPPER(VLOOKUP(tbl_raw_data[[#This Row],[Analyst]],settings!$A$1:$B$15,2,0))</f>
        <v>ASIF</v>
      </c>
      <c r="O2018" s="71" t="str">
        <f>TRIM(UPPER(tbl_raw_data[[#This Row],[Outcome]]))</f>
        <v>WITHDRAW</v>
      </c>
      <c r="P2018" s="71" t="str">
        <f>TRIM(UPPER(tbl_raw_data[[#This Row],[Queue Name]]))</f>
        <v>CONSUMER POST BUREAU</v>
      </c>
      <c r="Q2018" s="71" t="str">
        <f>IF(tbl_raw_data[[#This Row],[time_taken_in_min]]&lt;=settings!$D$2,"SLA_MET","SLA_NOT_MET")</f>
        <v>SLA_MET</v>
      </c>
    </row>
    <row r="2019" spans="1:17" x14ac:dyDescent="0.3">
      <c r="A2019" s="5" t="s">
        <v>2982</v>
      </c>
      <c r="B2019" s="36">
        <v>45146.451249999998</v>
      </c>
      <c r="C2019" s="39">
        <v>45146.460520833331</v>
      </c>
      <c r="D2019" s="8" t="s">
        <v>47</v>
      </c>
      <c r="E2019" s="8" t="s">
        <v>11</v>
      </c>
      <c r="F2019" s="8" t="s">
        <v>206</v>
      </c>
      <c r="G2019" s="8" t="s">
        <v>397</v>
      </c>
      <c r="H2019" s="84" t="str">
        <f t="shared" si="31"/>
        <v>Incomplete Details</v>
      </c>
      <c r="I2019" s="63">
        <f>(tbl_raw_data[[#This Row],[Date Actioned]])-(tbl_raw_data[[#This Row],[Date Tagged]])</f>
        <v>9.2708333322661929E-3</v>
      </c>
      <c r="J2019" s="66">
        <f>HOUR(tbl_raw_data[[#This Row],[time_taken]])*60+MINUTE(tbl_raw_data[[#This Row],[time_taken]])+SECOND(tbl_raw_data[[#This Row],[time_taken]])/60</f>
        <v>13.35</v>
      </c>
      <c r="K2019" s="68">
        <f>DATE(YEAR(tbl_raw_data[[#This Row],[Date Actioned]]),MONTH(tbl_raw_data[[#This Row],[Date Actioned]]),DAY(tbl_raw_data[[#This Row],[Date Actioned]]))</f>
        <v>45146</v>
      </c>
      <c r="L2019" s="65" t="str">
        <f>UPPER(TEXT(tbl_raw_data[[#This Row],[updated_date]],"MMMM"))</f>
        <v>AUGUST</v>
      </c>
      <c r="M2019" s="65" t="str">
        <f>"WEEK "&amp;IF(ROUNDUP(DAY(tbl_raw_data[[#This Row],[updated_date]])/7,0)=5,4,ROUNDUP(DAY(tbl_raw_data[[#This Row],[updated_date]])/7,0))</f>
        <v>WEEK 2</v>
      </c>
      <c r="N2019" s="71" t="str">
        <f>UPPER(VLOOKUP(tbl_raw_data[[#This Row],[Analyst]],settings!$A$1:$B$15,2,0))</f>
        <v>HARDIK</v>
      </c>
      <c r="O2019" s="71" t="str">
        <f>TRIM(UPPER(tbl_raw_data[[#This Row],[Outcome]]))</f>
        <v>WITHDRAW</v>
      </c>
      <c r="P2019" s="71" t="str">
        <f>TRIM(UPPER(tbl_raw_data[[#This Row],[Queue Name]]))</f>
        <v>CONSUMER EXISTING</v>
      </c>
      <c r="Q2019" s="71" t="str">
        <f>IF(tbl_raw_data[[#This Row],[time_taken_in_min]]&lt;=settings!$D$2,"SLA_MET","SLA_NOT_MET")</f>
        <v>SLA_MET</v>
      </c>
    </row>
    <row r="2020" spans="1:17" x14ac:dyDescent="0.3">
      <c r="A2020" s="7" t="s">
        <v>2983</v>
      </c>
      <c r="B2020" s="34">
        <v>45146.471226851849</v>
      </c>
      <c r="C2020" s="35">
        <v>45146.477210648147</v>
      </c>
      <c r="D2020" s="2" t="s">
        <v>47</v>
      </c>
      <c r="E2020" s="2" t="s">
        <v>18</v>
      </c>
      <c r="F2020" s="2" t="s">
        <v>21</v>
      </c>
      <c r="G2020" s="2" t="s">
        <v>398</v>
      </c>
      <c r="H2020" s="84" t="str">
        <f t="shared" si="31"/>
        <v>Incorrect Details</v>
      </c>
      <c r="I2020" s="63">
        <f>(tbl_raw_data[[#This Row],[Date Actioned]])-(tbl_raw_data[[#This Row],[Date Tagged]])</f>
        <v>5.9837962980964221E-3</v>
      </c>
      <c r="J2020" s="66">
        <f>HOUR(tbl_raw_data[[#This Row],[time_taken]])*60+MINUTE(tbl_raw_data[[#This Row],[time_taken]])+SECOND(tbl_raw_data[[#This Row],[time_taken]])/60</f>
        <v>8.6166666666666671</v>
      </c>
      <c r="K2020" s="68">
        <f>DATE(YEAR(tbl_raw_data[[#This Row],[Date Actioned]]),MONTH(tbl_raw_data[[#This Row],[Date Actioned]]),DAY(tbl_raw_data[[#This Row],[Date Actioned]]))</f>
        <v>45146</v>
      </c>
      <c r="L2020" s="65" t="str">
        <f>UPPER(TEXT(tbl_raw_data[[#This Row],[updated_date]],"MMMM"))</f>
        <v>AUGUST</v>
      </c>
      <c r="M2020" s="65" t="str">
        <f>"WEEK "&amp;IF(ROUNDUP(DAY(tbl_raw_data[[#This Row],[updated_date]])/7,0)=5,4,ROUNDUP(DAY(tbl_raw_data[[#This Row],[updated_date]])/7,0))</f>
        <v>WEEK 2</v>
      </c>
      <c r="N2020" s="71" t="str">
        <f>UPPER(VLOOKUP(tbl_raw_data[[#This Row],[Analyst]],settings!$A$1:$B$15,2,0))</f>
        <v>SHAHID</v>
      </c>
      <c r="O2020" s="71" t="str">
        <f>TRIM(UPPER(tbl_raw_data[[#This Row],[Outcome]]))</f>
        <v>WITHDRAW</v>
      </c>
      <c r="P2020" s="71" t="str">
        <f>TRIM(UPPER(tbl_raw_data[[#This Row],[Queue Name]]))</f>
        <v>CONSUMER PRE BUREAU</v>
      </c>
      <c r="Q2020" s="71" t="str">
        <f>IF(tbl_raw_data[[#This Row],[time_taken_in_min]]&lt;=settings!$D$2,"SLA_MET","SLA_NOT_MET")</f>
        <v>SLA_MET</v>
      </c>
    </row>
    <row r="2021" spans="1:17" x14ac:dyDescent="0.3">
      <c r="A2021" s="1" t="s">
        <v>2984</v>
      </c>
      <c r="B2021" s="36">
        <v>45146.482719907406</v>
      </c>
      <c r="C2021" s="39">
        <v>45146.485358796293</v>
      </c>
      <c r="D2021" s="8" t="s">
        <v>47</v>
      </c>
      <c r="E2021" s="8" t="s">
        <v>18</v>
      </c>
      <c r="F2021" s="8" t="s">
        <v>25</v>
      </c>
      <c r="G2021" s="8" t="s">
        <v>399</v>
      </c>
      <c r="H2021" s="84" t="str">
        <f t="shared" si="31"/>
        <v>Reason Unknown</v>
      </c>
      <c r="I2021" s="63">
        <f>(tbl_raw_data[[#This Row],[Date Actioned]])-(tbl_raw_data[[#This Row],[Date Tagged]])</f>
        <v>2.638888887304347E-3</v>
      </c>
      <c r="J2021" s="66">
        <f>HOUR(tbl_raw_data[[#This Row],[time_taken]])*60+MINUTE(tbl_raw_data[[#This Row],[time_taken]])+SECOND(tbl_raw_data[[#This Row],[time_taken]])/60</f>
        <v>3.8</v>
      </c>
      <c r="K2021" s="68">
        <f>DATE(YEAR(tbl_raw_data[[#This Row],[Date Actioned]]),MONTH(tbl_raw_data[[#This Row],[Date Actioned]]),DAY(tbl_raw_data[[#This Row],[Date Actioned]]))</f>
        <v>45146</v>
      </c>
      <c r="L2021" s="65" t="str">
        <f>UPPER(TEXT(tbl_raw_data[[#This Row],[updated_date]],"MMMM"))</f>
        <v>AUGUST</v>
      </c>
      <c r="M2021" s="65" t="str">
        <f>"WEEK "&amp;IF(ROUNDUP(DAY(tbl_raw_data[[#This Row],[updated_date]])/7,0)=5,4,ROUNDUP(DAY(tbl_raw_data[[#This Row],[updated_date]])/7,0))</f>
        <v>WEEK 2</v>
      </c>
      <c r="N2021" s="71" t="str">
        <f>UPPER(VLOOKUP(tbl_raw_data[[#This Row],[Analyst]],settings!$A$1:$B$15,2,0))</f>
        <v>ASIF</v>
      </c>
      <c r="O2021" s="71" t="str">
        <f>TRIM(UPPER(tbl_raw_data[[#This Row],[Outcome]]))</f>
        <v>WITHDRAW</v>
      </c>
      <c r="P2021" s="71" t="str">
        <f>TRIM(UPPER(tbl_raw_data[[#This Row],[Queue Name]]))</f>
        <v>CONSUMER PRE BUREAU</v>
      </c>
      <c r="Q2021" s="71" t="str">
        <f>IF(tbl_raw_data[[#This Row],[time_taken_in_min]]&lt;=settings!$D$2,"SLA_MET","SLA_NOT_MET")</f>
        <v>SLA_MET</v>
      </c>
    </row>
    <row r="2022" spans="1:17" x14ac:dyDescent="0.3">
      <c r="A2022" s="5" t="s">
        <v>2985</v>
      </c>
      <c r="B2022" s="34">
        <v>45146.496550925927</v>
      </c>
      <c r="C2022" s="35">
        <v>45146.502210648148</v>
      </c>
      <c r="D2022" s="2" t="s">
        <v>47</v>
      </c>
      <c r="E2022" s="2" t="s">
        <v>18</v>
      </c>
      <c r="F2022" s="2" t="s">
        <v>206</v>
      </c>
      <c r="G2022" s="2" t="s">
        <v>400</v>
      </c>
      <c r="H2022" s="84" t="str">
        <f t="shared" si="31"/>
        <v>Incomplete Details</v>
      </c>
      <c r="I2022" s="63">
        <f>(tbl_raw_data[[#This Row],[Date Actioned]])-(tbl_raw_data[[#This Row],[Date Tagged]])</f>
        <v>5.6597222210257314E-3</v>
      </c>
      <c r="J2022" s="66">
        <f>HOUR(tbl_raw_data[[#This Row],[time_taken]])*60+MINUTE(tbl_raw_data[[#This Row],[time_taken]])+SECOND(tbl_raw_data[[#This Row],[time_taken]])/60</f>
        <v>8.15</v>
      </c>
      <c r="K2022" s="68">
        <f>DATE(YEAR(tbl_raw_data[[#This Row],[Date Actioned]]),MONTH(tbl_raw_data[[#This Row],[Date Actioned]]),DAY(tbl_raw_data[[#This Row],[Date Actioned]]))</f>
        <v>45146</v>
      </c>
      <c r="L2022" s="65" t="str">
        <f>UPPER(TEXT(tbl_raw_data[[#This Row],[updated_date]],"MMMM"))</f>
        <v>AUGUST</v>
      </c>
      <c r="M2022" s="65" t="str">
        <f>"WEEK "&amp;IF(ROUNDUP(DAY(tbl_raw_data[[#This Row],[updated_date]])/7,0)=5,4,ROUNDUP(DAY(tbl_raw_data[[#This Row],[updated_date]])/7,0))</f>
        <v>WEEK 2</v>
      </c>
      <c r="N2022" s="71" t="str">
        <f>UPPER(VLOOKUP(tbl_raw_data[[#This Row],[Analyst]],settings!$A$1:$B$15,2,0))</f>
        <v>HARDIK</v>
      </c>
      <c r="O2022" s="71" t="str">
        <f>TRIM(UPPER(tbl_raw_data[[#This Row],[Outcome]]))</f>
        <v>WITHDRAW</v>
      </c>
      <c r="P2022" s="71" t="str">
        <f>TRIM(UPPER(tbl_raw_data[[#This Row],[Queue Name]]))</f>
        <v>CONSUMER PRE BUREAU</v>
      </c>
      <c r="Q2022" s="71" t="str">
        <f>IF(tbl_raw_data[[#This Row],[time_taken_in_min]]&lt;=settings!$D$2,"SLA_MET","SLA_NOT_MET")</f>
        <v>SLA_MET</v>
      </c>
    </row>
    <row r="2023" spans="1:17" x14ac:dyDescent="0.3">
      <c r="A2023" s="7" t="s">
        <v>2986</v>
      </c>
      <c r="B2023" s="36">
        <v>45146.503206018519</v>
      </c>
      <c r="C2023" s="39">
        <v>45146.518078703702</v>
      </c>
      <c r="D2023" s="8" t="s">
        <v>55</v>
      </c>
      <c r="E2023" s="6" t="s">
        <v>8</v>
      </c>
      <c r="F2023" s="8" t="s">
        <v>114</v>
      </c>
      <c r="G2023" s="9"/>
      <c r="H2023" s="84" t="str">
        <f t="shared" si="31"/>
        <v>Reason Unknown</v>
      </c>
      <c r="I2023" s="63">
        <f>(tbl_raw_data[[#This Row],[Date Actioned]])-(tbl_raw_data[[#This Row],[Date Tagged]])</f>
        <v>1.4872685183945578E-2</v>
      </c>
      <c r="J2023" s="66">
        <f>HOUR(tbl_raw_data[[#This Row],[time_taken]])*60+MINUTE(tbl_raw_data[[#This Row],[time_taken]])+SECOND(tbl_raw_data[[#This Row],[time_taken]])/60</f>
        <v>21.416666666666668</v>
      </c>
      <c r="K2023" s="68">
        <f>DATE(YEAR(tbl_raw_data[[#This Row],[Date Actioned]]),MONTH(tbl_raw_data[[#This Row],[Date Actioned]]),DAY(tbl_raw_data[[#This Row],[Date Actioned]]))</f>
        <v>45146</v>
      </c>
      <c r="L2023" s="65" t="str">
        <f>UPPER(TEXT(tbl_raw_data[[#This Row],[updated_date]],"MMMM"))</f>
        <v>AUGUST</v>
      </c>
      <c r="M2023" s="65" t="str">
        <f>"WEEK "&amp;IF(ROUNDUP(DAY(tbl_raw_data[[#This Row],[updated_date]])/7,0)=5,4,ROUNDUP(DAY(tbl_raw_data[[#This Row],[updated_date]])/7,0))</f>
        <v>WEEK 2</v>
      </c>
      <c r="N2023" s="71" t="str">
        <f>UPPER(VLOOKUP(tbl_raw_data[[#This Row],[Analyst]],settings!$A$1:$B$15,2,0))</f>
        <v>FARDIN</v>
      </c>
      <c r="O2023" s="71" t="str">
        <f>TRIM(UPPER(tbl_raw_data[[#This Row],[Outcome]]))</f>
        <v>WITHDRAW</v>
      </c>
      <c r="P2023" s="71" t="str">
        <f>TRIM(UPPER(tbl_raw_data[[#This Row],[Queue Name]]))</f>
        <v>CONSUMER POST BUREAU</v>
      </c>
      <c r="Q2023" s="71" t="str">
        <f>IF(tbl_raw_data[[#This Row],[time_taken_in_min]]&lt;=settings!$D$2,"SLA_MET","SLA_NOT_MET")</f>
        <v>SLA_NOT_MET</v>
      </c>
    </row>
    <row r="2024" spans="1:17" x14ac:dyDescent="0.3">
      <c r="A2024" s="1" t="s">
        <v>2987</v>
      </c>
      <c r="B2024" s="34">
        <v>45146.508703703701</v>
      </c>
      <c r="C2024" s="35">
        <v>45146.525405092594</v>
      </c>
      <c r="D2024" s="2" t="s">
        <v>55</v>
      </c>
      <c r="E2024" s="3" t="s">
        <v>8</v>
      </c>
      <c r="F2024" s="2" t="s">
        <v>12</v>
      </c>
      <c r="G2024" s="4"/>
      <c r="H2024" s="84" t="str">
        <f t="shared" si="31"/>
        <v>Reason Unknown</v>
      </c>
      <c r="I2024" s="63">
        <f>(tbl_raw_data[[#This Row],[Date Actioned]])-(tbl_raw_data[[#This Row],[Date Tagged]])</f>
        <v>1.6701388893125113E-2</v>
      </c>
      <c r="J2024" s="66">
        <f>HOUR(tbl_raw_data[[#This Row],[time_taken]])*60+MINUTE(tbl_raw_data[[#This Row],[time_taken]])+SECOND(tbl_raw_data[[#This Row],[time_taken]])/60</f>
        <v>24.05</v>
      </c>
      <c r="K2024" s="68">
        <f>DATE(YEAR(tbl_raw_data[[#This Row],[Date Actioned]]),MONTH(tbl_raw_data[[#This Row],[Date Actioned]]),DAY(tbl_raw_data[[#This Row],[Date Actioned]]))</f>
        <v>45146</v>
      </c>
      <c r="L2024" s="65" t="str">
        <f>UPPER(TEXT(tbl_raw_data[[#This Row],[updated_date]],"MMMM"))</f>
        <v>AUGUST</v>
      </c>
      <c r="M2024" s="65" t="str">
        <f>"WEEK "&amp;IF(ROUNDUP(DAY(tbl_raw_data[[#This Row],[updated_date]])/7,0)=5,4,ROUNDUP(DAY(tbl_raw_data[[#This Row],[updated_date]])/7,0))</f>
        <v>WEEK 2</v>
      </c>
      <c r="N2024" s="71" t="str">
        <f>UPPER(VLOOKUP(tbl_raw_data[[#This Row],[Analyst]],settings!$A$1:$B$15,2,0))</f>
        <v>NITESH</v>
      </c>
      <c r="O2024" s="71" t="str">
        <f>TRIM(UPPER(tbl_raw_data[[#This Row],[Outcome]]))</f>
        <v>WITHDRAW</v>
      </c>
      <c r="P2024" s="71" t="str">
        <f>TRIM(UPPER(tbl_raw_data[[#This Row],[Queue Name]]))</f>
        <v>CONSUMER POST BUREAU</v>
      </c>
      <c r="Q2024" s="71" t="str">
        <f>IF(tbl_raw_data[[#This Row],[time_taken_in_min]]&lt;=settings!$D$2,"SLA_MET","SLA_NOT_MET")</f>
        <v>SLA_NOT_MET</v>
      </c>
    </row>
    <row r="2025" spans="1:17" x14ac:dyDescent="0.3">
      <c r="A2025" s="5" t="s">
        <v>2988</v>
      </c>
      <c r="B2025" s="36">
        <v>45146.514097222222</v>
      </c>
      <c r="C2025" s="39">
        <v>45146.517974537041</v>
      </c>
      <c r="D2025" s="8" t="s">
        <v>47</v>
      </c>
      <c r="E2025" s="8" t="s">
        <v>18</v>
      </c>
      <c r="F2025" s="8" t="s">
        <v>19</v>
      </c>
      <c r="G2025" s="8" t="s">
        <v>111</v>
      </c>
      <c r="H2025" s="84" t="str">
        <f t="shared" si="31"/>
        <v>Reason Unknown</v>
      </c>
      <c r="I2025" s="63">
        <f>(tbl_raw_data[[#This Row],[Date Actioned]])-(tbl_raw_data[[#This Row],[Date Tagged]])</f>
        <v>3.8773148189648055E-3</v>
      </c>
      <c r="J2025" s="66">
        <f>HOUR(tbl_raw_data[[#This Row],[time_taken]])*60+MINUTE(tbl_raw_data[[#This Row],[time_taken]])+SECOND(tbl_raw_data[[#This Row],[time_taken]])/60</f>
        <v>5.583333333333333</v>
      </c>
      <c r="K2025" s="68">
        <f>DATE(YEAR(tbl_raw_data[[#This Row],[Date Actioned]]),MONTH(tbl_raw_data[[#This Row],[Date Actioned]]),DAY(tbl_raw_data[[#This Row],[Date Actioned]]))</f>
        <v>45146</v>
      </c>
      <c r="L2025" s="65" t="str">
        <f>UPPER(TEXT(tbl_raw_data[[#This Row],[updated_date]],"MMMM"))</f>
        <v>AUGUST</v>
      </c>
      <c r="M2025" s="65" t="str">
        <f>"WEEK "&amp;IF(ROUNDUP(DAY(tbl_raw_data[[#This Row],[updated_date]])/7,0)=5,4,ROUNDUP(DAY(tbl_raw_data[[#This Row],[updated_date]])/7,0))</f>
        <v>WEEK 2</v>
      </c>
      <c r="N2025" s="71" t="str">
        <f>UPPER(VLOOKUP(tbl_raw_data[[#This Row],[Analyst]],settings!$A$1:$B$15,2,0))</f>
        <v>NAVED</v>
      </c>
      <c r="O2025" s="71" t="str">
        <f>TRIM(UPPER(tbl_raw_data[[#This Row],[Outcome]]))</f>
        <v>WITHDRAW</v>
      </c>
      <c r="P2025" s="71" t="str">
        <f>TRIM(UPPER(tbl_raw_data[[#This Row],[Queue Name]]))</f>
        <v>CONSUMER PRE BUREAU</v>
      </c>
      <c r="Q2025" s="71" t="str">
        <f>IF(tbl_raw_data[[#This Row],[time_taken_in_min]]&lt;=settings!$D$2,"SLA_MET","SLA_NOT_MET")</f>
        <v>SLA_MET</v>
      </c>
    </row>
    <row r="2026" spans="1:17" x14ac:dyDescent="0.3">
      <c r="A2026" s="7" t="s">
        <v>2989</v>
      </c>
      <c r="B2026" s="34">
        <v>45146.517546296294</v>
      </c>
      <c r="C2026" s="35">
        <v>45146.519143518519</v>
      </c>
      <c r="D2026" s="2" t="s">
        <v>47</v>
      </c>
      <c r="E2026" s="2" t="s">
        <v>18</v>
      </c>
      <c r="F2026" s="2" t="s">
        <v>206</v>
      </c>
      <c r="G2026" s="2" t="s">
        <v>268</v>
      </c>
      <c r="H2026" s="84" t="str">
        <f t="shared" si="31"/>
        <v>Incomplete Details</v>
      </c>
      <c r="I2026" s="63">
        <f>(tbl_raw_data[[#This Row],[Date Actioned]])-(tbl_raw_data[[#This Row],[Date Tagged]])</f>
        <v>1.5972222245181911E-3</v>
      </c>
      <c r="J2026" s="66">
        <f>HOUR(tbl_raw_data[[#This Row],[time_taken]])*60+MINUTE(tbl_raw_data[[#This Row],[time_taken]])+SECOND(tbl_raw_data[[#This Row],[time_taken]])/60</f>
        <v>2.2999999999999998</v>
      </c>
      <c r="K2026" s="68">
        <f>DATE(YEAR(tbl_raw_data[[#This Row],[Date Actioned]]),MONTH(tbl_raw_data[[#This Row],[Date Actioned]]),DAY(tbl_raw_data[[#This Row],[Date Actioned]]))</f>
        <v>45146</v>
      </c>
      <c r="L2026" s="65" t="str">
        <f>UPPER(TEXT(tbl_raw_data[[#This Row],[updated_date]],"MMMM"))</f>
        <v>AUGUST</v>
      </c>
      <c r="M2026" s="65" t="str">
        <f>"WEEK "&amp;IF(ROUNDUP(DAY(tbl_raw_data[[#This Row],[updated_date]])/7,0)=5,4,ROUNDUP(DAY(tbl_raw_data[[#This Row],[updated_date]])/7,0))</f>
        <v>WEEK 2</v>
      </c>
      <c r="N2026" s="71" t="str">
        <f>UPPER(VLOOKUP(tbl_raw_data[[#This Row],[Analyst]],settings!$A$1:$B$15,2,0))</f>
        <v>HARDIK</v>
      </c>
      <c r="O2026" s="71" t="str">
        <f>TRIM(UPPER(tbl_raw_data[[#This Row],[Outcome]]))</f>
        <v>WITHDRAW</v>
      </c>
      <c r="P2026" s="71" t="str">
        <f>TRIM(UPPER(tbl_raw_data[[#This Row],[Queue Name]]))</f>
        <v>CONSUMER PRE BUREAU</v>
      </c>
      <c r="Q2026" s="71" t="str">
        <f>IF(tbl_raw_data[[#This Row],[time_taken_in_min]]&lt;=settings!$D$2,"SLA_MET","SLA_NOT_MET")</f>
        <v>SLA_MET</v>
      </c>
    </row>
    <row r="2027" spans="1:17" x14ac:dyDescent="0.3">
      <c r="A2027" s="1" t="s">
        <v>2990</v>
      </c>
      <c r="B2027" s="36">
        <v>45146.519803240742</v>
      </c>
      <c r="C2027" s="39">
        <v>45146.527199074073</v>
      </c>
      <c r="D2027" s="8" t="s">
        <v>47</v>
      </c>
      <c r="E2027" s="8" t="s">
        <v>11</v>
      </c>
      <c r="F2027" s="8" t="s">
        <v>206</v>
      </c>
      <c r="G2027" s="8" t="s">
        <v>401</v>
      </c>
      <c r="H2027" s="84" t="str">
        <f t="shared" si="31"/>
        <v>Incomplete Details</v>
      </c>
      <c r="I2027" s="63">
        <f>(tbl_raw_data[[#This Row],[Date Actioned]])-(tbl_raw_data[[#This Row],[Date Tagged]])</f>
        <v>7.3958333305199631E-3</v>
      </c>
      <c r="J2027" s="66">
        <f>HOUR(tbl_raw_data[[#This Row],[time_taken]])*60+MINUTE(tbl_raw_data[[#This Row],[time_taken]])+SECOND(tbl_raw_data[[#This Row],[time_taken]])/60</f>
        <v>10.65</v>
      </c>
      <c r="K2027" s="68">
        <f>DATE(YEAR(tbl_raw_data[[#This Row],[Date Actioned]]),MONTH(tbl_raw_data[[#This Row],[Date Actioned]]),DAY(tbl_raw_data[[#This Row],[Date Actioned]]))</f>
        <v>45146</v>
      </c>
      <c r="L2027" s="65" t="str">
        <f>UPPER(TEXT(tbl_raw_data[[#This Row],[updated_date]],"MMMM"))</f>
        <v>AUGUST</v>
      </c>
      <c r="M2027" s="65" t="str">
        <f>"WEEK "&amp;IF(ROUNDUP(DAY(tbl_raw_data[[#This Row],[updated_date]])/7,0)=5,4,ROUNDUP(DAY(tbl_raw_data[[#This Row],[updated_date]])/7,0))</f>
        <v>WEEK 2</v>
      </c>
      <c r="N2027" s="71" t="str">
        <f>UPPER(VLOOKUP(tbl_raw_data[[#This Row],[Analyst]],settings!$A$1:$B$15,2,0))</f>
        <v>HARDIK</v>
      </c>
      <c r="O2027" s="71" t="str">
        <f>TRIM(UPPER(tbl_raw_data[[#This Row],[Outcome]]))</f>
        <v>WITHDRAW</v>
      </c>
      <c r="P2027" s="71" t="str">
        <f>TRIM(UPPER(tbl_raw_data[[#This Row],[Queue Name]]))</f>
        <v>CONSUMER EXISTING</v>
      </c>
      <c r="Q2027" s="71" t="str">
        <f>IF(tbl_raw_data[[#This Row],[time_taken_in_min]]&lt;=settings!$D$2,"SLA_MET","SLA_NOT_MET")</f>
        <v>SLA_MET</v>
      </c>
    </row>
    <row r="2028" spans="1:17" x14ac:dyDescent="0.3">
      <c r="A2028" s="5" t="s">
        <v>2991</v>
      </c>
      <c r="B2028" s="34">
        <v>45146.519849537035</v>
      </c>
      <c r="C2028" s="35">
        <v>45146.53052083333</v>
      </c>
      <c r="D2028" s="2" t="s">
        <v>55</v>
      </c>
      <c r="E2028" s="3" t="s">
        <v>8</v>
      </c>
      <c r="F2028" s="2" t="s">
        <v>25</v>
      </c>
      <c r="G2028" s="4"/>
      <c r="H2028" s="84" t="str">
        <f t="shared" si="31"/>
        <v>Reason Unknown</v>
      </c>
      <c r="I2028" s="63">
        <f>(tbl_raw_data[[#This Row],[Date Actioned]])-(tbl_raw_data[[#This Row],[Date Tagged]])</f>
        <v>1.0671296295186039E-2</v>
      </c>
      <c r="J2028" s="66">
        <f>HOUR(tbl_raw_data[[#This Row],[time_taken]])*60+MINUTE(tbl_raw_data[[#This Row],[time_taken]])+SECOND(tbl_raw_data[[#This Row],[time_taken]])/60</f>
        <v>15.366666666666667</v>
      </c>
      <c r="K2028" s="68">
        <f>DATE(YEAR(tbl_raw_data[[#This Row],[Date Actioned]]),MONTH(tbl_raw_data[[#This Row],[Date Actioned]]),DAY(tbl_raw_data[[#This Row],[Date Actioned]]))</f>
        <v>45146</v>
      </c>
      <c r="L2028" s="65" t="str">
        <f>UPPER(TEXT(tbl_raw_data[[#This Row],[updated_date]],"MMMM"))</f>
        <v>AUGUST</v>
      </c>
      <c r="M2028" s="65" t="str">
        <f>"WEEK "&amp;IF(ROUNDUP(DAY(tbl_raw_data[[#This Row],[updated_date]])/7,0)=5,4,ROUNDUP(DAY(tbl_raw_data[[#This Row],[updated_date]])/7,0))</f>
        <v>WEEK 2</v>
      </c>
      <c r="N2028" s="71" t="str">
        <f>UPPER(VLOOKUP(tbl_raw_data[[#This Row],[Analyst]],settings!$A$1:$B$15,2,0))</f>
        <v>ASIF</v>
      </c>
      <c r="O2028" s="71" t="str">
        <f>TRIM(UPPER(tbl_raw_data[[#This Row],[Outcome]]))</f>
        <v>WITHDRAW</v>
      </c>
      <c r="P2028" s="71" t="str">
        <f>TRIM(UPPER(tbl_raw_data[[#This Row],[Queue Name]]))</f>
        <v>CONSUMER POST BUREAU</v>
      </c>
      <c r="Q2028" s="71" t="str">
        <f>IF(tbl_raw_data[[#This Row],[time_taken_in_min]]&lt;=settings!$D$2,"SLA_MET","SLA_NOT_MET")</f>
        <v>SLA_MET</v>
      </c>
    </row>
    <row r="2029" spans="1:17" x14ac:dyDescent="0.3">
      <c r="A2029" s="7" t="s">
        <v>2992</v>
      </c>
      <c r="B2029" s="36">
        <v>45146.526921296296</v>
      </c>
      <c r="C2029" s="39">
        <v>45146.530497685184</v>
      </c>
      <c r="D2029" s="8" t="s">
        <v>47</v>
      </c>
      <c r="E2029" s="8" t="s">
        <v>11</v>
      </c>
      <c r="F2029" s="8" t="s">
        <v>206</v>
      </c>
      <c r="G2029" s="8" t="s">
        <v>34</v>
      </c>
      <c r="H2029" s="84" t="str">
        <f t="shared" si="31"/>
        <v>Overdue Bill</v>
      </c>
      <c r="I2029" s="63">
        <f>(tbl_raw_data[[#This Row],[Date Actioned]])-(tbl_raw_data[[#This Row],[Date Tagged]])</f>
        <v>3.5763888881774619E-3</v>
      </c>
      <c r="J2029" s="66">
        <f>HOUR(tbl_raw_data[[#This Row],[time_taken]])*60+MINUTE(tbl_raw_data[[#This Row],[time_taken]])+SECOND(tbl_raw_data[[#This Row],[time_taken]])/60</f>
        <v>5.15</v>
      </c>
      <c r="K2029" s="68">
        <f>DATE(YEAR(tbl_raw_data[[#This Row],[Date Actioned]]),MONTH(tbl_raw_data[[#This Row],[Date Actioned]]),DAY(tbl_raw_data[[#This Row],[Date Actioned]]))</f>
        <v>45146</v>
      </c>
      <c r="L2029" s="65" t="str">
        <f>UPPER(TEXT(tbl_raw_data[[#This Row],[updated_date]],"MMMM"))</f>
        <v>AUGUST</v>
      </c>
      <c r="M2029" s="65" t="str">
        <f>"WEEK "&amp;IF(ROUNDUP(DAY(tbl_raw_data[[#This Row],[updated_date]])/7,0)=5,4,ROUNDUP(DAY(tbl_raw_data[[#This Row],[updated_date]])/7,0))</f>
        <v>WEEK 2</v>
      </c>
      <c r="N2029" s="71" t="str">
        <f>UPPER(VLOOKUP(tbl_raw_data[[#This Row],[Analyst]],settings!$A$1:$B$15,2,0))</f>
        <v>HARDIK</v>
      </c>
      <c r="O2029" s="71" t="str">
        <f>TRIM(UPPER(tbl_raw_data[[#This Row],[Outcome]]))</f>
        <v>WITHDRAW</v>
      </c>
      <c r="P2029" s="71" t="str">
        <f>TRIM(UPPER(tbl_raw_data[[#This Row],[Queue Name]]))</f>
        <v>CONSUMER EXISTING</v>
      </c>
      <c r="Q2029" s="71" t="str">
        <f>IF(tbl_raw_data[[#This Row],[time_taken_in_min]]&lt;=settings!$D$2,"SLA_MET","SLA_NOT_MET")</f>
        <v>SLA_MET</v>
      </c>
    </row>
    <row r="2030" spans="1:17" x14ac:dyDescent="0.3">
      <c r="A2030" s="1" t="s">
        <v>2993</v>
      </c>
      <c r="B2030" s="34">
        <v>45146.537916666668</v>
      </c>
      <c r="C2030" s="35">
        <v>45146.543275462966</v>
      </c>
      <c r="D2030" s="2" t="s">
        <v>47</v>
      </c>
      <c r="E2030" s="2" t="s">
        <v>18</v>
      </c>
      <c r="F2030" s="2" t="s">
        <v>207</v>
      </c>
      <c r="G2030" s="2" t="s">
        <v>278</v>
      </c>
      <c r="H2030" s="84" t="str">
        <f t="shared" si="31"/>
        <v>Incomplete Details</v>
      </c>
      <c r="I2030" s="63">
        <f>(tbl_raw_data[[#This Row],[Date Actioned]])-(tbl_raw_data[[#This Row],[Date Tagged]])</f>
        <v>5.3587962975143455E-3</v>
      </c>
      <c r="J2030" s="66">
        <f>HOUR(tbl_raw_data[[#This Row],[time_taken]])*60+MINUTE(tbl_raw_data[[#This Row],[time_taken]])+SECOND(tbl_raw_data[[#This Row],[time_taken]])/60</f>
        <v>7.7166666666666668</v>
      </c>
      <c r="K2030" s="68">
        <f>DATE(YEAR(tbl_raw_data[[#This Row],[Date Actioned]]),MONTH(tbl_raw_data[[#This Row],[Date Actioned]]),DAY(tbl_raw_data[[#This Row],[Date Actioned]]))</f>
        <v>45146</v>
      </c>
      <c r="L2030" s="65" t="str">
        <f>UPPER(TEXT(tbl_raw_data[[#This Row],[updated_date]],"MMMM"))</f>
        <v>AUGUST</v>
      </c>
      <c r="M2030" s="65" t="str">
        <f>"WEEK "&amp;IF(ROUNDUP(DAY(tbl_raw_data[[#This Row],[updated_date]])/7,0)=5,4,ROUNDUP(DAY(tbl_raw_data[[#This Row],[updated_date]])/7,0))</f>
        <v>WEEK 2</v>
      </c>
      <c r="N2030" s="71" t="str">
        <f>UPPER(VLOOKUP(tbl_raw_data[[#This Row],[Analyst]],settings!$A$1:$B$15,2,0))</f>
        <v>RAJ</v>
      </c>
      <c r="O2030" s="71" t="str">
        <f>TRIM(UPPER(tbl_raw_data[[#This Row],[Outcome]]))</f>
        <v>WITHDRAW</v>
      </c>
      <c r="P2030" s="71" t="str">
        <f>TRIM(UPPER(tbl_raw_data[[#This Row],[Queue Name]]))</f>
        <v>CONSUMER PRE BUREAU</v>
      </c>
      <c r="Q2030" s="71" t="str">
        <f>IF(tbl_raw_data[[#This Row],[time_taken_in_min]]&lt;=settings!$D$2,"SLA_MET","SLA_NOT_MET")</f>
        <v>SLA_MET</v>
      </c>
    </row>
    <row r="2031" spans="1:17" x14ac:dyDescent="0.3">
      <c r="A2031" s="5" t="s">
        <v>2994</v>
      </c>
      <c r="B2031" s="36">
        <v>45146.5390625</v>
      </c>
      <c r="C2031" s="39">
        <v>45146.547650462962</v>
      </c>
      <c r="D2031" s="8" t="s">
        <v>47</v>
      </c>
      <c r="E2031" s="8" t="s">
        <v>11</v>
      </c>
      <c r="F2031" s="8" t="s">
        <v>25</v>
      </c>
      <c r="G2031" s="8" t="s">
        <v>402</v>
      </c>
      <c r="H2031" s="84" t="str">
        <f t="shared" si="31"/>
        <v>Overdue Bill</v>
      </c>
      <c r="I2031" s="63">
        <f>(tbl_raw_data[[#This Row],[Date Actioned]])-(tbl_raw_data[[#This Row],[Date Tagged]])</f>
        <v>8.5879629623377696E-3</v>
      </c>
      <c r="J2031" s="66">
        <f>HOUR(tbl_raw_data[[#This Row],[time_taken]])*60+MINUTE(tbl_raw_data[[#This Row],[time_taken]])+SECOND(tbl_raw_data[[#This Row],[time_taken]])/60</f>
        <v>12.366666666666667</v>
      </c>
      <c r="K2031" s="68">
        <f>DATE(YEAR(tbl_raw_data[[#This Row],[Date Actioned]]),MONTH(tbl_raw_data[[#This Row],[Date Actioned]]),DAY(tbl_raw_data[[#This Row],[Date Actioned]]))</f>
        <v>45146</v>
      </c>
      <c r="L2031" s="65" t="str">
        <f>UPPER(TEXT(tbl_raw_data[[#This Row],[updated_date]],"MMMM"))</f>
        <v>AUGUST</v>
      </c>
      <c r="M2031" s="65" t="str">
        <f>"WEEK "&amp;IF(ROUNDUP(DAY(tbl_raw_data[[#This Row],[updated_date]])/7,0)=5,4,ROUNDUP(DAY(tbl_raw_data[[#This Row],[updated_date]])/7,0))</f>
        <v>WEEK 2</v>
      </c>
      <c r="N2031" s="71" t="str">
        <f>UPPER(VLOOKUP(tbl_raw_data[[#This Row],[Analyst]],settings!$A$1:$B$15,2,0))</f>
        <v>ASIF</v>
      </c>
      <c r="O2031" s="71" t="str">
        <f>TRIM(UPPER(tbl_raw_data[[#This Row],[Outcome]]))</f>
        <v>WITHDRAW</v>
      </c>
      <c r="P2031" s="71" t="str">
        <f>TRIM(UPPER(tbl_raw_data[[#This Row],[Queue Name]]))</f>
        <v>CONSUMER EXISTING</v>
      </c>
      <c r="Q2031" s="71" t="str">
        <f>IF(tbl_raw_data[[#This Row],[time_taken_in_min]]&lt;=settings!$D$2,"SLA_MET","SLA_NOT_MET")</f>
        <v>SLA_MET</v>
      </c>
    </row>
    <row r="2032" spans="1:17" x14ac:dyDescent="0.3">
      <c r="A2032" s="7" t="s">
        <v>2995</v>
      </c>
      <c r="B2032" s="34">
        <v>45146.550567129627</v>
      </c>
      <c r="C2032" s="35">
        <v>45146.552858796298</v>
      </c>
      <c r="D2032" s="2" t="s">
        <v>47</v>
      </c>
      <c r="E2032" s="2" t="s">
        <v>8</v>
      </c>
      <c r="F2032" s="2" t="s">
        <v>19</v>
      </c>
      <c r="G2032" s="2" t="s">
        <v>403</v>
      </c>
      <c r="H2032" s="84" t="str">
        <f t="shared" si="31"/>
        <v>Incorrect Queue</v>
      </c>
      <c r="I2032" s="63">
        <f>(tbl_raw_data[[#This Row],[Date Actioned]])-(tbl_raw_data[[#This Row],[Date Tagged]])</f>
        <v>2.2916666712262668E-3</v>
      </c>
      <c r="J2032" s="66">
        <f>HOUR(tbl_raw_data[[#This Row],[time_taken]])*60+MINUTE(tbl_raw_data[[#This Row],[time_taken]])+SECOND(tbl_raw_data[[#This Row],[time_taken]])/60</f>
        <v>3.3</v>
      </c>
      <c r="K2032" s="68">
        <f>DATE(YEAR(tbl_raw_data[[#This Row],[Date Actioned]]),MONTH(tbl_raw_data[[#This Row],[Date Actioned]]),DAY(tbl_raw_data[[#This Row],[Date Actioned]]))</f>
        <v>45146</v>
      </c>
      <c r="L2032" s="65" t="str">
        <f>UPPER(TEXT(tbl_raw_data[[#This Row],[updated_date]],"MMMM"))</f>
        <v>AUGUST</v>
      </c>
      <c r="M2032" s="65" t="str">
        <f>"WEEK "&amp;IF(ROUNDUP(DAY(tbl_raw_data[[#This Row],[updated_date]])/7,0)=5,4,ROUNDUP(DAY(tbl_raw_data[[#This Row],[updated_date]])/7,0))</f>
        <v>WEEK 2</v>
      </c>
      <c r="N2032" s="71" t="str">
        <f>UPPER(VLOOKUP(tbl_raw_data[[#This Row],[Analyst]],settings!$A$1:$B$15,2,0))</f>
        <v>NAVED</v>
      </c>
      <c r="O2032" s="71" t="str">
        <f>TRIM(UPPER(tbl_raw_data[[#This Row],[Outcome]]))</f>
        <v>WITHDRAW</v>
      </c>
      <c r="P2032" s="71" t="str">
        <f>TRIM(UPPER(tbl_raw_data[[#This Row],[Queue Name]]))</f>
        <v>CONSUMER POST BUREAU</v>
      </c>
      <c r="Q2032" s="71" t="str">
        <f>IF(tbl_raw_data[[#This Row],[time_taken_in_min]]&lt;=settings!$D$2,"SLA_MET","SLA_NOT_MET")</f>
        <v>SLA_MET</v>
      </c>
    </row>
    <row r="2033" spans="1:17" x14ac:dyDescent="0.3">
      <c r="A2033" s="1" t="s">
        <v>2996</v>
      </c>
      <c r="B2033" s="36">
        <v>45146.557719907411</v>
      </c>
      <c r="C2033" s="39">
        <v>45146.564479166664</v>
      </c>
      <c r="D2033" s="8" t="s">
        <v>55</v>
      </c>
      <c r="E2033" s="6" t="s">
        <v>8</v>
      </c>
      <c r="F2033" s="8" t="s">
        <v>21</v>
      </c>
      <c r="G2033" s="9"/>
      <c r="H2033" s="84" t="str">
        <f t="shared" si="31"/>
        <v>Reason Unknown</v>
      </c>
      <c r="I2033" s="63">
        <f>(tbl_raw_data[[#This Row],[Date Actioned]])-(tbl_raw_data[[#This Row],[Date Tagged]])</f>
        <v>6.7592592531582341E-3</v>
      </c>
      <c r="J2033" s="66">
        <f>HOUR(tbl_raw_data[[#This Row],[time_taken]])*60+MINUTE(tbl_raw_data[[#This Row],[time_taken]])+SECOND(tbl_raw_data[[#This Row],[time_taken]])/60</f>
        <v>9.7333333333333325</v>
      </c>
      <c r="K2033" s="68">
        <f>DATE(YEAR(tbl_raw_data[[#This Row],[Date Actioned]]),MONTH(tbl_raw_data[[#This Row],[Date Actioned]]),DAY(tbl_raw_data[[#This Row],[Date Actioned]]))</f>
        <v>45146</v>
      </c>
      <c r="L2033" s="65" t="str">
        <f>UPPER(TEXT(tbl_raw_data[[#This Row],[updated_date]],"MMMM"))</f>
        <v>AUGUST</v>
      </c>
      <c r="M2033" s="65" t="str">
        <f>"WEEK "&amp;IF(ROUNDUP(DAY(tbl_raw_data[[#This Row],[updated_date]])/7,0)=5,4,ROUNDUP(DAY(tbl_raw_data[[#This Row],[updated_date]])/7,0))</f>
        <v>WEEK 2</v>
      </c>
      <c r="N2033" s="71" t="str">
        <f>UPPER(VLOOKUP(tbl_raw_data[[#This Row],[Analyst]],settings!$A$1:$B$15,2,0))</f>
        <v>SHAHID</v>
      </c>
      <c r="O2033" s="71" t="str">
        <f>TRIM(UPPER(tbl_raw_data[[#This Row],[Outcome]]))</f>
        <v>WITHDRAW</v>
      </c>
      <c r="P2033" s="71" t="str">
        <f>TRIM(UPPER(tbl_raw_data[[#This Row],[Queue Name]]))</f>
        <v>CONSUMER POST BUREAU</v>
      </c>
      <c r="Q2033" s="71" t="str">
        <f>IF(tbl_raw_data[[#This Row],[time_taken_in_min]]&lt;=settings!$D$2,"SLA_MET","SLA_NOT_MET")</f>
        <v>SLA_MET</v>
      </c>
    </row>
    <row r="2034" spans="1:17" x14ac:dyDescent="0.3">
      <c r="A2034" s="5" t="s">
        <v>2997</v>
      </c>
      <c r="B2034" s="34">
        <v>45146.57603009259</v>
      </c>
      <c r="C2034" s="35">
        <v>45146.578657407408</v>
      </c>
      <c r="D2034" s="2" t="s">
        <v>47</v>
      </c>
      <c r="E2034" s="2" t="s">
        <v>8</v>
      </c>
      <c r="F2034" s="2" t="s">
        <v>206</v>
      </c>
      <c r="G2034" s="2" t="s">
        <v>268</v>
      </c>
      <c r="H2034" s="84" t="str">
        <f t="shared" si="31"/>
        <v>Incomplete Details</v>
      </c>
      <c r="I2034" s="63">
        <f>(tbl_raw_data[[#This Row],[Date Actioned]])-(tbl_raw_data[[#This Row],[Date Tagged]])</f>
        <v>2.6273148178006522E-3</v>
      </c>
      <c r="J2034" s="66">
        <f>HOUR(tbl_raw_data[[#This Row],[time_taken]])*60+MINUTE(tbl_raw_data[[#This Row],[time_taken]])+SECOND(tbl_raw_data[[#This Row],[time_taken]])/60</f>
        <v>3.7833333333333332</v>
      </c>
      <c r="K2034" s="68">
        <f>DATE(YEAR(tbl_raw_data[[#This Row],[Date Actioned]]),MONTH(tbl_raw_data[[#This Row],[Date Actioned]]),DAY(tbl_raw_data[[#This Row],[Date Actioned]]))</f>
        <v>45146</v>
      </c>
      <c r="L2034" s="65" t="str">
        <f>UPPER(TEXT(tbl_raw_data[[#This Row],[updated_date]],"MMMM"))</f>
        <v>AUGUST</v>
      </c>
      <c r="M2034" s="65" t="str">
        <f>"WEEK "&amp;IF(ROUNDUP(DAY(tbl_raw_data[[#This Row],[updated_date]])/7,0)=5,4,ROUNDUP(DAY(tbl_raw_data[[#This Row],[updated_date]])/7,0))</f>
        <v>WEEK 2</v>
      </c>
      <c r="N2034" s="71" t="str">
        <f>UPPER(VLOOKUP(tbl_raw_data[[#This Row],[Analyst]],settings!$A$1:$B$15,2,0))</f>
        <v>HARDIK</v>
      </c>
      <c r="O2034" s="71" t="str">
        <f>TRIM(UPPER(tbl_raw_data[[#This Row],[Outcome]]))</f>
        <v>WITHDRAW</v>
      </c>
      <c r="P2034" s="71" t="str">
        <f>TRIM(UPPER(tbl_raw_data[[#This Row],[Queue Name]]))</f>
        <v>CONSUMER POST BUREAU</v>
      </c>
      <c r="Q2034" s="71" t="str">
        <f>IF(tbl_raw_data[[#This Row],[time_taken_in_min]]&lt;=settings!$D$2,"SLA_MET","SLA_NOT_MET")</f>
        <v>SLA_MET</v>
      </c>
    </row>
    <row r="2035" spans="1:17" x14ac:dyDescent="0.3">
      <c r="A2035" s="7" t="s">
        <v>2998</v>
      </c>
      <c r="B2035" s="36">
        <v>45146.577824074076</v>
      </c>
      <c r="C2035" s="39">
        <v>45146.584143518521</v>
      </c>
      <c r="D2035" s="8" t="s">
        <v>47</v>
      </c>
      <c r="E2035" s="8" t="s">
        <v>18</v>
      </c>
      <c r="F2035" s="8" t="s">
        <v>19</v>
      </c>
      <c r="G2035" s="8" t="s">
        <v>78</v>
      </c>
      <c r="H2035" s="84" t="str">
        <f t="shared" si="31"/>
        <v>Incomplete Details</v>
      </c>
      <c r="I2035" s="63">
        <f>(tbl_raw_data[[#This Row],[Date Actioned]])-(tbl_raw_data[[#This Row],[Date Tagged]])</f>
        <v>6.3194444446708076E-3</v>
      </c>
      <c r="J2035" s="66">
        <f>HOUR(tbl_raw_data[[#This Row],[time_taken]])*60+MINUTE(tbl_raw_data[[#This Row],[time_taken]])+SECOND(tbl_raw_data[[#This Row],[time_taken]])/60</f>
        <v>9.1</v>
      </c>
      <c r="K2035" s="68">
        <f>DATE(YEAR(tbl_raw_data[[#This Row],[Date Actioned]]),MONTH(tbl_raw_data[[#This Row],[Date Actioned]]),DAY(tbl_raw_data[[#This Row],[Date Actioned]]))</f>
        <v>45146</v>
      </c>
      <c r="L2035" s="65" t="str">
        <f>UPPER(TEXT(tbl_raw_data[[#This Row],[updated_date]],"MMMM"))</f>
        <v>AUGUST</v>
      </c>
      <c r="M2035" s="65" t="str">
        <f>"WEEK "&amp;IF(ROUNDUP(DAY(tbl_raw_data[[#This Row],[updated_date]])/7,0)=5,4,ROUNDUP(DAY(tbl_raw_data[[#This Row],[updated_date]])/7,0))</f>
        <v>WEEK 2</v>
      </c>
      <c r="N2035" s="71" t="str">
        <f>UPPER(VLOOKUP(tbl_raw_data[[#This Row],[Analyst]],settings!$A$1:$B$15,2,0))</f>
        <v>NAVED</v>
      </c>
      <c r="O2035" s="71" t="str">
        <f>TRIM(UPPER(tbl_raw_data[[#This Row],[Outcome]]))</f>
        <v>WITHDRAW</v>
      </c>
      <c r="P2035" s="71" t="str">
        <f>TRIM(UPPER(tbl_raw_data[[#This Row],[Queue Name]]))</f>
        <v>CONSUMER PRE BUREAU</v>
      </c>
      <c r="Q2035" s="71" t="str">
        <f>IF(tbl_raw_data[[#This Row],[time_taken_in_min]]&lt;=settings!$D$2,"SLA_MET","SLA_NOT_MET")</f>
        <v>SLA_MET</v>
      </c>
    </row>
    <row r="2036" spans="1:17" x14ac:dyDescent="0.3">
      <c r="A2036" s="1" t="s">
        <v>2999</v>
      </c>
      <c r="B2036" s="34">
        <v>45146.586469907408</v>
      </c>
      <c r="C2036" s="35">
        <v>45146.593252314815</v>
      </c>
      <c r="D2036" s="2" t="s">
        <v>47</v>
      </c>
      <c r="E2036" s="2" t="s">
        <v>18</v>
      </c>
      <c r="F2036" s="2" t="s">
        <v>19</v>
      </c>
      <c r="G2036" s="2" t="s">
        <v>67</v>
      </c>
      <c r="H2036" s="84" t="str">
        <f t="shared" si="31"/>
        <v>Incomplete Details</v>
      </c>
      <c r="I2036" s="63">
        <f>(tbl_raw_data[[#This Row],[Date Actioned]])-(tbl_raw_data[[#This Row],[Date Tagged]])</f>
        <v>6.7824074067175388E-3</v>
      </c>
      <c r="J2036" s="66">
        <f>HOUR(tbl_raw_data[[#This Row],[time_taken]])*60+MINUTE(tbl_raw_data[[#This Row],[time_taken]])+SECOND(tbl_raw_data[[#This Row],[time_taken]])/60</f>
        <v>9.7666666666666675</v>
      </c>
      <c r="K2036" s="68">
        <f>DATE(YEAR(tbl_raw_data[[#This Row],[Date Actioned]]),MONTH(tbl_raw_data[[#This Row],[Date Actioned]]),DAY(tbl_raw_data[[#This Row],[Date Actioned]]))</f>
        <v>45146</v>
      </c>
      <c r="L2036" s="65" t="str">
        <f>UPPER(TEXT(tbl_raw_data[[#This Row],[updated_date]],"MMMM"))</f>
        <v>AUGUST</v>
      </c>
      <c r="M2036" s="65" t="str">
        <f>"WEEK "&amp;IF(ROUNDUP(DAY(tbl_raw_data[[#This Row],[updated_date]])/7,0)=5,4,ROUNDUP(DAY(tbl_raw_data[[#This Row],[updated_date]])/7,0))</f>
        <v>WEEK 2</v>
      </c>
      <c r="N2036" s="71" t="str">
        <f>UPPER(VLOOKUP(tbl_raw_data[[#This Row],[Analyst]],settings!$A$1:$B$15,2,0))</f>
        <v>NAVED</v>
      </c>
      <c r="O2036" s="71" t="str">
        <f>TRIM(UPPER(tbl_raw_data[[#This Row],[Outcome]]))</f>
        <v>WITHDRAW</v>
      </c>
      <c r="P2036" s="71" t="str">
        <f>TRIM(UPPER(tbl_raw_data[[#This Row],[Queue Name]]))</f>
        <v>CONSUMER PRE BUREAU</v>
      </c>
      <c r="Q2036" s="71" t="str">
        <f>IF(tbl_raw_data[[#This Row],[time_taken_in_min]]&lt;=settings!$D$2,"SLA_MET","SLA_NOT_MET")</f>
        <v>SLA_MET</v>
      </c>
    </row>
    <row r="2037" spans="1:17" x14ac:dyDescent="0.3">
      <c r="A2037" s="5" t="s">
        <v>3000</v>
      </c>
      <c r="B2037" s="36">
        <v>45146.58797453704</v>
      </c>
      <c r="C2037" s="39">
        <v>45146.598402777781</v>
      </c>
      <c r="D2037" s="8" t="s">
        <v>47</v>
      </c>
      <c r="E2037" s="8" t="s">
        <v>11</v>
      </c>
      <c r="F2037" s="8" t="s">
        <v>206</v>
      </c>
      <c r="G2037" s="8" t="s">
        <v>78</v>
      </c>
      <c r="H2037" s="84" t="str">
        <f t="shared" si="31"/>
        <v>Incomplete Details</v>
      </c>
      <c r="I2037" s="63">
        <f>(tbl_raw_data[[#This Row],[Date Actioned]])-(tbl_raw_data[[#This Row],[Date Tagged]])</f>
        <v>1.0428240741021E-2</v>
      </c>
      <c r="J2037" s="66">
        <f>HOUR(tbl_raw_data[[#This Row],[time_taken]])*60+MINUTE(tbl_raw_data[[#This Row],[time_taken]])+SECOND(tbl_raw_data[[#This Row],[time_taken]])/60</f>
        <v>15.016666666666667</v>
      </c>
      <c r="K2037" s="68">
        <f>DATE(YEAR(tbl_raw_data[[#This Row],[Date Actioned]]),MONTH(tbl_raw_data[[#This Row],[Date Actioned]]),DAY(tbl_raw_data[[#This Row],[Date Actioned]]))</f>
        <v>45146</v>
      </c>
      <c r="L2037" s="65" t="str">
        <f>UPPER(TEXT(tbl_raw_data[[#This Row],[updated_date]],"MMMM"))</f>
        <v>AUGUST</v>
      </c>
      <c r="M2037" s="65" t="str">
        <f>"WEEK "&amp;IF(ROUNDUP(DAY(tbl_raw_data[[#This Row],[updated_date]])/7,0)=5,4,ROUNDUP(DAY(tbl_raw_data[[#This Row],[updated_date]])/7,0))</f>
        <v>WEEK 2</v>
      </c>
      <c r="N2037" s="71" t="str">
        <f>UPPER(VLOOKUP(tbl_raw_data[[#This Row],[Analyst]],settings!$A$1:$B$15,2,0))</f>
        <v>HARDIK</v>
      </c>
      <c r="O2037" s="71" t="str">
        <f>TRIM(UPPER(tbl_raw_data[[#This Row],[Outcome]]))</f>
        <v>WITHDRAW</v>
      </c>
      <c r="P2037" s="71" t="str">
        <f>TRIM(UPPER(tbl_raw_data[[#This Row],[Queue Name]]))</f>
        <v>CONSUMER EXISTING</v>
      </c>
      <c r="Q2037" s="71" t="str">
        <f>IF(tbl_raw_data[[#This Row],[time_taken_in_min]]&lt;=settings!$D$2,"SLA_MET","SLA_NOT_MET")</f>
        <v>SLA_MET</v>
      </c>
    </row>
    <row r="2038" spans="1:17" x14ac:dyDescent="0.3">
      <c r="A2038" s="7" t="s">
        <v>3001</v>
      </c>
      <c r="B2038" s="34">
        <v>45146.588379629633</v>
      </c>
      <c r="C2038" s="35">
        <v>45146.59578703704</v>
      </c>
      <c r="D2038" s="2" t="s">
        <v>55</v>
      </c>
      <c r="E2038" s="3" t="s">
        <v>8</v>
      </c>
      <c r="F2038" s="2" t="s">
        <v>12</v>
      </c>
      <c r="G2038" s="4"/>
      <c r="H2038" s="84" t="str">
        <f t="shared" si="31"/>
        <v>Reason Unknown</v>
      </c>
      <c r="I2038" s="63">
        <f>(tbl_raw_data[[#This Row],[Date Actioned]])-(tbl_raw_data[[#This Row],[Date Tagged]])</f>
        <v>7.4074074072996154E-3</v>
      </c>
      <c r="J2038" s="66">
        <f>HOUR(tbl_raw_data[[#This Row],[time_taken]])*60+MINUTE(tbl_raw_data[[#This Row],[time_taken]])+SECOND(tbl_raw_data[[#This Row],[time_taken]])/60</f>
        <v>10.666666666666666</v>
      </c>
      <c r="K2038" s="68">
        <f>DATE(YEAR(tbl_raw_data[[#This Row],[Date Actioned]]),MONTH(tbl_raw_data[[#This Row],[Date Actioned]]),DAY(tbl_raw_data[[#This Row],[Date Actioned]]))</f>
        <v>45146</v>
      </c>
      <c r="L2038" s="65" t="str">
        <f>UPPER(TEXT(tbl_raw_data[[#This Row],[updated_date]],"MMMM"))</f>
        <v>AUGUST</v>
      </c>
      <c r="M2038" s="65" t="str">
        <f>"WEEK "&amp;IF(ROUNDUP(DAY(tbl_raw_data[[#This Row],[updated_date]])/7,0)=5,4,ROUNDUP(DAY(tbl_raw_data[[#This Row],[updated_date]])/7,0))</f>
        <v>WEEK 2</v>
      </c>
      <c r="N2038" s="71" t="str">
        <f>UPPER(VLOOKUP(tbl_raw_data[[#This Row],[Analyst]],settings!$A$1:$B$15,2,0))</f>
        <v>NITESH</v>
      </c>
      <c r="O2038" s="71" t="str">
        <f>TRIM(UPPER(tbl_raw_data[[#This Row],[Outcome]]))</f>
        <v>WITHDRAW</v>
      </c>
      <c r="P2038" s="71" t="str">
        <f>TRIM(UPPER(tbl_raw_data[[#This Row],[Queue Name]]))</f>
        <v>CONSUMER POST BUREAU</v>
      </c>
      <c r="Q2038" s="71" t="str">
        <f>IF(tbl_raw_data[[#This Row],[time_taken_in_min]]&lt;=settings!$D$2,"SLA_MET","SLA_NOT_MET")</f>
        <v>SLA_MET</v>
      </c>
    </row>
    <row r="2039" spans="1:17" x14ac:dyDescent="0.3">
      <c r="A2039" s="1" t="s">
        <v>3002</v>
      </c>
      <c r="B2039" s="36">
        <v>45146.601875</v>
      </c>
      <c r="C2039" s="39">
        <v>45146.603391203702</v>
      </c>
      <c r="D2039" s="8" t="s">
        <v>47</v>
      </c>
      <c r="E2039" s="8" t="s">
        <v>11</v>
      </c>
      <c r="F2039" s="8" t="s">
        <v>206</v>
      </c>
      <c r="G2039" s="8" t="s">
        <v>404</v>
      </c>
      <c r="H2039" s="84" t="str">
        <f t="shared" si="31"/>
        <v>Incorrect Details</v>
      </c>
      <c r="I2039" s="63">
        <f>(tbl_raw_data[[#This Row],[Date Actioned]])-(tbl_raw_data[[#This Row],[Date Tagged]])</f>
        <v>1.5162037016125396E-3</v>
      </c>
      <c r="J2039" s="66">
        <f>HOUR(tbl_raw_data[[#This Row],[time_taken]])*60+MINUTE(tbl_raw_data[[#This Row],[time_taken]])+SECOND(tbl_raw_data[[#This Row],[time_taken]])/60</f>
        <v>2.1833333333333331</v>
      </c>
      <c r="K2039" s="68">
        <f>DATE(YEAR(tbl_raw_data[[#This Row],[Date Actioned]]),MONTH(tbl_raw_data[[#This Row],[Date Actioned]]),DAY(tbl_raw_data[[#This Row],[Date Actioned]]))</f>
        <v>45146</v>
      </c>
      <c r="L2039" s="65" t="str">
        <f>UPPER(TEXT(tbl_raw_data[[#This Row],[updated_date]],"MMMM"))</f>
        <v>AUGUST</v>
      </c>
      <c r="M2039" s="65" t="str">
        <f>"WEEK "&amp;IF(ROUNDUP(DAY(tbl_raw_data[[#This Row],[updated_date]])/7,0)=5,4,ROUNDUP(DAY(tbl_raw_data[[#This Row],[updated_date]])/7,0))</f>
        <v>WEEK 2</v>
      </c>
      <c r="N2039" s="71" t="str">
        <f>UPPER(VLOOKUP(tbl_raw_data[[#This Row],[Analyst]],settings!$A$1:$B$15,2,0))</f>
        <v>HARDIK</v>
      </c>
      <c r="O2039" s="71" t="str">
        <f>TRIM(UPPER(tbl_raw_data[[#This Row],[Outcome]]))</f>
        <v>WITHDRAW</v>
      </c>
      <c r="P2039" s="71" t="str">
        <f>TRIM(UPPER(tbl_raw_data[[#This Row],[Queue Name]]))</f>
        <v>CONSUMER EXISTING</v>
      </c>
      <c r="Q2039" s="71" t="str">
        <f>IF(tbl_raw_data[[#This Row],[time_taken_in_min]]&lt;=settings!$D$2,"SLA_MET","SLA_NOT_MET")</f>
        <v>SLA_MET</v>
      </c>
    </row>
    <row r="2040" spans="1:17" x14ac:dyDescent="0.3">
      <c r="A2040" s="5" t="s">
        <v>3003</v>
      </c>
      <c r="B2040" s="34">
        <v>45146.609409722223</v>
      </c>
      <c r="C2040" s="35">
        <v>45146.618402777778</v>
      </c>
      <c r="D2040" s="2" t="s">
        <v>55</v>
      </c>
      <c r="E2040" s="3" t="s">
        <v>8</v>
      </c>
      <c r="F2040" s="2" t="s">
        <v>114</v>
      </c>
      <c r="G2040" s="4"/>
      <c r="H2040" s="84" t="str">
        <f t="shared" si="31"/>
        <v>Reason Unknown</v>
      </c>
      <c r="I2040" s="63">
        <f>(tbl_raw_data[[#This Row],[Date Actioned]])-(tbl_raw_data[[#This Row],[Date Tagged]])</f>
        <v>8.9930555550381541E-3</v>
      </c>
      <c r="J2040" s="66">
        <f>HOUR(tbl_raw_data[[#This Row],[time_taken]])*60+MINUTE(tbl_raw_data[[#This Row],[time_taken]])+SECOND(tbl_raw_data[[#This Row],[time_taken]])/60</f>
        <v>12.95</v>
      </c>
      <c r="K2040" s="68">
        <f>DATE(YEAR(tbl_raw_data[[#This Row],[Date Actioned]]),MONTH(tbl_raw_data[[#This Row],[Date Actioned]]),DAY(tbl_raw_data[[#This Row],[Date Actioned]]))</f>
        <v>45146</v>
      </c>
      <c r="L2040" s="65" t="str">
        <f>UPPER(TEXT(tbl_raw_data[[#This Row],[updated_date]],"MMMM"))</f>
        <v>AUGUST</v>
      </c>
      <c r="M2040" s="65" t="str">
        <f>"WEEK "&amp;IF(ROUNDUP(DAY(tbl_raw_data[[#This Row],[updated_date]])/7,0)=5,4,ROUNDUP(DAY(tbl_raw_data[[#This Row],[updated_date]])/7,0))</f>
        <v>WEEK 2</v>
      </c>
      <c r="N2040" s="71" t="str">
        <f>UPPER(VLOOKUP(tbl_raw_data[[#This Row],[Analyst]],settings!$A$1:$B$15,2,0))</f>
        <v>FARDIN</v>
      </c>
      <c r="O2040" s="71" t="str">
        <f>TRIM(UPPER(tbl_raw_data[[#This Row],[Outcome]]))</f>
        <v>WITHDRAW</v>
      </c>
      <c r="P2040" s="71" t="str">
        <f>TRIM(UPPER(tbl_raw_data[[#This Row],[Queue Name]]))</f>
        <v>CONSUMER POST BUREAU</v>
      </c>
      <c r="Q2040" s="71" t="str">
        <f>IF(tbl_raw_data[[#This Row],[time_taken_in_min]]&lt;=settings!$D$2,"SLA_MET","SLA_NOT_MET")</f>
        <v>SLA_MET</v>
      </c>
    </row>
    <row r="2041" spans="1:17" x14ac:dyDescent="0.3">
      <c r="A2041" s="7" t="s">
        <v>3004</v>
      </c>
      <c r="B2041" s="36">
        <v>45146.611400462964</v>
      </c>
      <c r="C2041" s="39">
        <v>45146.614745370367</v>
      </c>
      <c r="D2041" s="8" t="s">
        <v>47</v>
      </c>
      <c r="E2041" s="8" t="s">
        <v>11</v>
      </c>
      <c r="F2041" s="8" t="s">
        <v>19</v>
      </c>
      <c r="G2041" s="8" t="s">
        <v>405</v>
      </c>
      <c r="H2041" s="84" t="str">
        <f t="shared" si="31"/>
        <v>Overdue Bill</v>
      </c>
      <c r="I2041" s="63">
        <f>(tbl_raw_data[[#This Row],[Date Actioned]])-(tbl_raw_data[[#This Row],[Date Tagged]])</f>
        <v>3.3449074035161175E-3</v>
      </c>
      <c r="J2041" s="66">
        <f>HOUR(tbl_raw_data[[#This Row],[time_taken]])*60+MINUTE(tbl_raw_data[[#This Row],[time_taken]])+SECOND(tbl_raw_data[[#This Row],[time_taken]])/60</f>
        <v>4.8166666666666664</v>
      </c>
      <c r="K2041" s="68">
        <f>DATE(YEAR(tbl_raw_data[[#This Row],[Date Actioned]]),MONTH(tbl_raw_data[[#This Row],[Date Actioned]]),DAY(tbl_raw_data[[#This Row],[Date Actioned]]))</f>
        <v>45146</v>
      </c>
      <c r="L2041" s="65" t="str">
        <f>UPPER(TEXT(tbl_raw_data[[#This Row],[updated_date]],"MMMM"))</f>
        <v>AUGUST</v>
      </c>
      <c r="M2041" s="65" t="str">
        <f>"WEEK "&amp;IF(ROUNDUP(DAY(tbl_raw_data[[#This Row],[updated_date]])/7,0)=5,4,ROUNDUP(DAY(tbl_raw_data[[#This Row],[updated_date]])/7,0))</f>
        <v>WEEK 2</v>
      </c>
      <c r="N2041" s="71" t="str">
        <f>UPPER(VLOOKUP(tbl_raw_data[[#This Row],[Analyst]],settings!$A$1:$B$15,2,0))</f>
        <v>NAVED</v>
      </c>
      <c r="O2041" s="71" t="str">
        <f>TRIM(UPPER(tbl_raw_data[[#This Row],[Outcome]]))</f>
        <v>WITHDRAW</v>
      </c>
      <c r="P2041" s="71" t="str">
        <f>TRIM(UPPER(tbl_raw_data[[#This Row],[Queue Name]]))</f>
        <v>CONSUMER EXISTING</v>
      </c>
      <c r="Q2041" s="71" t="str">
        <f>IF(tbl_raw_data[[#This Row],[time_taken_in_min]]&lt;=settings!$D$2,"SLA_MET","SLA_NOT_MET")</f>
        <v>SLA_MET</v>
      </c>
    </row>
    <row r="2042" spans="1:17" x14ac:dyDescent="0.3">
      <c r="A2042" s="1" t="s">
        <v>3005</v>
      </c>
      <c r="B2042" s="34">
        <v>45146.617893518516</v>
      </c>
      <c r="C2042" s="35">
        <v>45146.622812499998</v>
      </c>
      <c r="D2042" s="2" t="s">
        <v>47</v>
      </c>
      <c r="E2042" s="2" t="s">
        <v>8</v>
      </c>
      <c r="F2042" s="2" t="s">
        <v>19</v>
      </c>
      <c r="G2042" s="2" t="s">
        <v>406</v>
      </c>
      <c r="H2042" s="84" t="str">
        <f t="shared" si="31"/>
        <v>Incorrect Queue</v>
      </c>
      <c r="I2042" s="63">
        <f>(tbl_raw_data[[#This Row],[Date Actioned]])-(tbl_raw_data[[#This Row],[Date Tagged]])</f>
        <v>4.9189814817509614E-3</v>
      </c>
      <c r="J2042" s="66">
        <f>HOUR(tbl_raw_data[[#This Row],[time_taken]])*60+MINUTE(tbl_raw_data[[#This Row],[time_taken]])+SECOND(tbl_raw_data[[#This Row],[time_taken]])/60</f>
        <v>7.083333333333333</v>
      </c>
      <c r="K2042" s="68">
        <f>DATE(YEAR(tbl_raw_data[[#This Row],[Date Actioned]]),MONTH(tbl_raw_data[[#This Row],[Date Actioned]]),DAY(tbl_raw_data[[#This Row],[Date Actioned]]))</f>
        <v>45146</v>
      </c>
      <c r="L2042" s="65" t="str">
        <f>UPPER(TEXT(tbl_raw_data[[#This Row],[updated_date]],"MMMM"))</f>
        <v>AUGUST</v>
      </c>
      <c r="M2042" s="65" t="str">
        <f>"WEEK "&amp;IF(ROUNDUP(DAY(tbl_raw_data[[#This Row],[updated_date]])/7,0)=5,4,ROUNDUP(DAY(tbl_raw_data[[#This Row],[updated_date]])/7,0))</f>
        <v>WEEK 2</v>
      </c>
      <c r="N2042" s="71" t="str">
        <f>UPPER(VLOOKUP(tbl_raw_data[[#This Row],[Analyst]],settings!$A$1:$B$15,2,0))</f>
        <v>NAVED</v>
      </c>
      <c r="O2042" s="71" t="str">
        <f>TRIM(UPPER(tbl_raw_data[[#This Row],[Outcome]]))</f>
        <v>WITHDRAW</v>
      </c>
      <c r="P2042" s="71" t="str">
        <f>TRIM(UPPER(tbl_raw_data[[#This Row],[Queue Name]]))</f>
        <v>CONSUMER POST BUREAU</v>
      </c>
      <c r="Q2042" s="71" t="str">
        <f>IF(tbl_raw_data[[#This Row],[time_taken_in_min]]&lt;=settings!$D$2,"SLA_MET","SLA_NOT_MET")</f>
        <v>SLA_MET</v>
      </c>
    </row>
    <row r="2043" spans="1:17" x14ac:dyDescent="0.3">
      <c r="A2043" s="5" t="s">
        <v>3006</v>
      </c>
      <c r="B2043" s="36">
        <v>45146.626076388886</v>
      </c>
      <c r="C2043" s="39">
        <v>45146.63144675926</v>
      </c>
      <c r="D2043" s="8" t="s">
        <v>47</v>
      </c>
      <c r="E2043" s="8" t="s">
        <v>11</v>
      </c>
      <c r="F2043" s="8" t="s">
        <v>207</v>
      </c>
      <c r="G2043" s="8" t="s">
        <v>34</v>
      </c>
      <c r="H2043" s="84" t="str">
        <f t="shared" si="31"/>
        <v>Overdue Bill</v>
      </c>
      <c r="I2043" s="63">
        <f>(tbl_raw_data[[#This Row],[Date Actioned]])-(tbl_raw_data[[#This Row],[Date Tagged]])</f>
        <v>5.3703703742939979E-3</v>
      </c>
      <c r="J2043" s="66">
        <f>HOUR(tbl_raw_data[[#This Row],[time_taken]])*60+MINUTE(tbl_raw_data[[#This Row],[time_taken]])+SECOND(tbl_raw_data[[#This Row],[time_taken]])/60</f>
        <v>7.7333333333333334</v>
      </c>
      <c r="K2043" s="68">
        <f>DATE(YEAR(tbl_raw_data[[#This Row],[Date Actioned]]),MONTH(tbl_raw_data[[#This Row],[Date Actioned]]),DAY(tbl_raw_data[[#This Row],[Date Actioned]]))</f>
        <v>45146</v>
      </c>
      <c r="L2043" s="65" t="str">
        <f>UPPER(TEXT(tbl_raw_data[[#This Row],[updated_date]],"MMMM"))</f>
        <v>AUGUST</v>
      </c>
      <c r="M2043" s="65" t="str">
        <f>"WEEK "&amp;IF(ROUNDUP(DAY(tbl_raw_data[[#This Row],[updated_date]])/7,0)=5,4,ROUNDUP(DAY(tbl_raw_data[[#This Row],[updated_date]])/7,0))</f>
        <v>WEEK 2</v>
      </c>
      <c r="N2043" s="71" t="str">
        <f>UPPER(VLOOKUP(tbl_raw_data[[#This Row],[Analyst]],settings!$A$1:$B$15,2,0))</f>
        <v>RAJ</v>
      </c>
      <c r="O2043" s="71" t="str">
        <f>TRIM(UPPER(tbl_raw_data[[#This Row],[Outcome]]))</f>
        <v>WITHDRAW</v>
      </c>
      <c r="P2043" s="71" t="str">
        <f>TRIM(UPPER(tbl_raw_data[[#This Row],[Queue Name]]))</f>
        <v>CONSUMER EXISTING</v>
      </c>
      <c r="Q2043" s="71" t="str">
        <f>IF(tbl_raw_data[[#This Row],[time_taken_in_min]]&lt;=settings!$D$2,"SLA_MET","SLA_NOT_MET")</f>
        <v>SLA_MET</v>
      </c>
    </row>
    <row r="2044" spans="1:17" x14ac:dyDescent="0.3">
      <c r="A2044" s="7" t="s">
        <v>3007</v>
      </c>
      <c r="B2044" s="34">
        <v>45146.626562500001</v>
      </c>
      <c r="C2044" s="35">
        <v>45146.63658564815</v>
      </c>
      <c r="D2044" s="2" t="s">
        <v>55</v>
      </c>
      <c r="E2044" s="3" t="s">
        <v>8</v>
      </c>
      <c r="F2044" s="2" t="s">
        <v>12</v>
      </c>
      <c r="G2044" s="4"/>
      <c r="H2044" s="84" t="str">
        <f t="shared" si="31"/>
        <v>Reason Unknown</v>
      </c>
      <c r="I2044" s="63">
        <f>(tbl_raw_data[[#This Row],[Date Actioned]])-(tbl_raw_data[[#This Row],[Date Tagged]])</f>
        <v>1.0023148148320615E-2</v>
      </c>
      <c r="J2044" s="66">
        <f>HOUR(tbl_raw_data[[#This Row],[time_taken]])*60+MINUTE(tbl_raw_data[[#This Row],[time_taken]])+SECOND(tbl_raw_data[[#This Row],[time_taken]])/60</f>
        <v>14.433333333333334</v>
      </c>
      <c r="K2044" s="68">
        <f>DATE(YEAR(tbl_raw_data[[#This Row],[Date Actioned]]),MONTH(tbl_raw_data[[#This Row],[Date Actioned]]),DAY(tbl_raw_data[[#This Row],[Date Actioned]]))</f>
        <v>45146</v>
      </c>
      <c r="L2044" s="65" t="str">
        <f>UPPER(TEXT(tbl_raw_data[[#This Row],[updated_date]],"MMMM"))</f>
        <v>AUGUST</v>
      </c>
      <c r="M2044" s="65" t="str">
        <f>"WEEK "&amp;IF(ROUNDUP(DAY(tbl_raw_data[[#This Row],[updated_date]])/7,0)=5,4,ROUNDUP(DAY(tbl_raw_data[[#This Row],[updated_date]])/7,0))</f>
        <v>WEEK 2</v>
      </c>
      <c r="N2044" s="71" t="str">
        <f>UPPER(VLOOKUP(tbl_raw_data[[#This Row],[Analyst]],settings!$A$1:$B$15,2,0))</f>
        <v>NITESH</v>
      </c>
      <c r="O2044" s="71" t="str">
        <f>TRIM(UPPER(tbl_raw_data[[#This Row],[Outcome]]))</f>
        <v>WITHDRAW</v>
      </c>
      <c r="P2044" s="71" t="str">
        <f>TRIM(UPPER(tbl_raw_data[[#This Row],[Queue Name]]))</f>
        <v>CONSUMER POST BUREAU</v>
      </c>
      <c r="Q2044" s="71" t="str">
        <f>IF(tbl_raw_data[[#This Row],[time_taken_in_min]]&lt;=settings!$D$2,"SLA_MET","SLA_NOT_MET")</f>
        <v>SLA_MET</v>
      </c>
    </row>
    <row r="2045" spans="1:17" x14ac:dyDescent="0.3">
      <c r="A2045" s="1" t="s">
        <v>3008</v>
      </c>
      <c r="B2045" s="36">
        <v>45146.633599537039</v>
      </c>
      <c r="C2045" s="39">
        <v>45146.639131944445</v>
      </c>
      <c r="D2045" s="8" t="s">
        <v>47</v>
      </c>
      <c r="E2045" s="8" t="s">
        <v>18</v>
      </c>
      <c r="F2045" s="8" t="s">
        <v>19</v>
      </c>
      <c r="G2045" s="8" t="s">
        <v>67</v>
      </c>
      <c r="H2045" s="84" t="str">
        <f t="shared" si="31"/>
        <v>Incomplete Details</v>
      </c>
      <c r="I2045" s="63">
        <f>(tbl_raw_data[[#This Row],[Date Actioned]])-(tbl_raw_data[[#This Row],[Date Tagged]])</f>
        <v>5.5324074055533856E-3</v>
      </c>
      <c r="J2045" s="66">
        <f>HOUR(tbl_raw_data[[#This Row],[time_taken]])*60+MINUTE(tbl_raw_data[[#This Row],[time_taken]])+SECOND(tbl_raw_data[[#This Row],[time_taken]])/60</f>
        <v>7.9666666666666668</v>
      </c>
      <c r="K2045" s="68">
        <f>DATE(YEAR(tbl_raw_data[[#This Row],[Date Actioned]]),MONTH(tbl_raw_data[[#This Row],[Date Actioned]]),DAY(tbl_raw_data[[#This Row],[Date Actioned]]))</f>
        <v>45146</v>
      </c>
      <c r="L2045" s="65" t="str">
        <f>UPPER(TEXT(tbl_raw_data[[#This Row],[updated_date]],"MMMM"))</f>
        <v>AUGUST</v>
      </c>
      <c r="M2045" s="65" t="str">
        <f>"WEEK "&amp;IF(ROUNDUP(DAY(tbl_raw_data[[#This Row],[updated_date]])/7,0)=5,4,ROUNDUP(DAY(tbl_raw_data[[#This Row],[updated_date]])/7,0))</f>
        <v>WEEK 2</v>
      </c>
      <c r="N2045" s="71" t="str">
        <f>UPPER(VLOOKUP(tbl_raw_data[[#This Row],[Analyst]],settings!$A$1:$B$15,2,0))</f>
        <v>NAVED</v>
      </c>
      <c r="O2045" s="71" t="str">
        <f>TRIM(UPPER(tbl_raw_data[[#This Row],[Outcome]]))</f>
        <v>WITHDRAW</v>
      </c>
      <c r="P2045" s="71" t="str">
        <f>TRIM(UPPER(tbl_raw_data[[#This Row],[Queue Name]]))</f>
        <v>CONSUMER PRE BUREAU</v>
      </c>
      <c r="Q2045" s="71" t="str">
        <f>IF(tbl_raw_data[[#This Row],[time_taken_in_min]]&lt;=settings!$D$2,"SLA_MET","SLA_NOT_MET")</f>
        <v>SLA_MET</v>
      </c>
    </row>
    <row r="2046" spans="1:17" x14ac:dyDescent="0.3">
      <c r="A2046" s="5" t="s">
        <v>3009</v>
      </c>
      <c r="B2046" s="34">
        <v>45146.636145833334</v>
      </c>
      <c r="C2046" s="35">
        <v>45146.639537037037</v>
      </c>
      <c r="D2046" s="2" t="s">
        <v>47</v>
      </c>
      <c r="E2046" s="2" t="s">
        <v>8</v>
      </c>
      <c r="F2046" s="2" t="s">
        <v>207</v>
      </c>
      <c r="G2046" s="2" t="s">
        <v>407</v>
      </c>
      <c r="H2046" s="84" t="str">
        <f t="shared" si="31"/>
        <v>Incorrect Queue</v>
      </c>
      <c r="I2046" s="63">
        <f>(tbl_raw_data[[#This Row],[Date Actioned]])-(tbl_raw_data[[#This Row],[Date Tagged]])</f>
        <v>3.3912037033587694E-3</v>
      </c>
      <c r="J2046" s="66">
        <f>HOUR(tbl_raw_data[[#This Row],[time_taken]])*60+MINUTE(tbl_raw_data[[#This Row],[time_taken]])+SECOND(tbl_raw_data[[#This Row],[time_taken]])/60</f>
        <v>4.8833333333333329</v>
      </c>
      <c r="K2046" s="68">
        <f>DATE(YEAR(tbl_raw_data[[#This Row],[Date Actioned]]),MONTH(tbl_raw_data[[#This Row],[Date Actioned]]),DAY(tbl_raw_data[[#This Row],[Date Actioned]]))</f>
        <v>45146</v>
      </c>
      <c r="L2046" s="65" t="str">
        <f>UPPER(TEXT(tbl_raw_data[[#This Row],[updated_date]],"MMMM"))</f>
        <v>AUGUST</v>
      </c>
      <c r="M2046" s="65" t="str">
        <f>"WEEK "&amp;IF(ROUNDUP(DAY(tbl_raw_data[[#This Row],[updated_date]])/7,0)=5,4,ROUNDUP(DAY(tbl_raw_data[[#This Row],[updated_date]])/7,0))</f>
        <v>WEEK 2</v>
      </c>
      <c r="N2046" s="71" t="str">
        <f>UPPER(VLOOKUP(tbl_raw_data[[#This Row],[Analyst]],settings!$A$1:$B$15,2,0))</f>
        <v>RAJ</v>
      </c>
      <c r="O2046" s="71" t="str">
        <f>TRIM(UPPER(tbl_raw_data[[#This Row],[Outcome]]))</f>
        <v>WITHDRAW</v>
      </c>
      <c r="P2046" s="71" t="str">
        <f>TRIM(UPPER(tbl_raw_data[[#This Row],[Queue Name]]))</f>
        <v>CONSUMER POST BUREAU</v>
      </c>
      <c r="Q2046" s="71" t="str">
        <f>IF(tbl_raw_data[[#This Row],[time_taken_in_min]]&lt;=settings!$D$2,"SLA_MET","SLA_NOT_MET")</f>
        <v>SLA_MET</v>
      </c>
    </row>
    <row r="2047" spans="1:17" x14ac:dyDescent="0.3">
      <c r="A2047" s="7" t="s">
        <v>3010</v>
      </c>
      <c r="B2047" s="36">
        <v>45146.64271990741</v>
      </c>
      <c r="C2047" s="39">
        <v>45146.646238425928</v>
      </c>
      <c r="D2047" s="8" t="s">
        <v>47</v>
      </c>
      <c r="E2047" s="8" t="s">
        <v>11</v>
      </c>
      <c r="F2047" s="8" t="s">
        <v>206</v>
      </c>
      <c r="G2047" s="8" t="s">
        <v>150</v>
      </c>
      <c r="H2047" s="84" t="str">
        <f t="shared" si="31"/>
        <v>Incorrect Queue</v>
      </c>
      <c r="I2047" s="63">
        <f>(tbl_raw_data[[#This Row],[Date Actioned]])-(tbl_raw_data[[#This Row],[Date Tagged]])</f>
        <v>3.5185185188311152E-3</v>
      </c>
      <c r="J2047" s="66">
        <f>HOUR(tbl_raw_data[[#This Row],[time_taken]])*60+MINUTE(tbl_raw_data[[#This Row],[time_taken]])+SECOND(tbl_raw_data[[#This Row],[time_taken]])/60</f>
        <v>5.0666666666666664</v>
      </c>
      <c r="K2047" s="68">
        <f>DATE(YEAR(tbl_raw_data[[#This Row],[Date Actioned]]),MONTH(tbl_raw_data[[#This Row],[Date Actioned]]),DAY(tbl_raw_data[[#This Row],[Date Actioned]]))</f>
        <v>45146</v>
      </c>
      <c r="L2047" s="65" t="str">
        <f>UPPER(TEXT(tbl_raw_data[[#This Row],[updated_date]],"MMMM"))</f>
        <v>AUGUST</v>
      </c>
      <c r="M2047" s="65" t="str">
        <f>"WEEK "&amp;IF(ROUNDUP(DAY(tbl_raw_data[[#This Row],[updated_date]])/7,0)=5,4,ROUNDUP(DAY(tbl_raw_data[[#This Row],[updated_date]])/7,0))</f>
        <v>WEEK 2</v>
      </c>
      <c r="N2047" s="71" t="str">
        <f>UPPER(VLOOKUP(tbl_raw_data[[#This Row],[Analyst]],settings!$A$1:$B$15,2,0))</f>
        <v>HARDIK</v>
      </c>
      <c r="O2047" s="71" t="str">
        <f>TRIM(UPPER(tbl_raw_data[[#This Row],[Outcome]]))</f>
        <v>WITHDRAW</v>
      </c>
      <c r="P2047" s="71" t="str">
        <f>TRIM(UPPER(tbl_raw_data[[#This Row],[Queue Name]]))</f>
        <v>CONSUMER EXISTING</v>
      </c>
      <c r="Q2047" s="71" t="str">
        <f>IF(tbl_raw_data[[#This Row],[time_taken_in_min]]&lt;=settings!$D$2,"SLA_MET","SLA_NOT_MET")</f>
        <v>SLA_MET</v>
      </c>
    </row>
    <row r="2048" spans="1:17" x14ac:dyDescent="0.3">
      <c r="A2048" s="1" t="s">
        <v>3011</v>
      </c>
      <c r="B2048" s="34">
        <v>45146.647696759261</v>
      </c>
      <c r="C2048" s="35">
        <v>45146.652442129627</v>
      </c>
      <c r="D2048" s="2" t="s">
        <v>47</v>
      </c>
      <c r="E2048" s="2" t="s">
        <v>8</v>
      </c>
      <c r="F2048" s="2" t="s">
        <v>207</v>
      </c>
      <c r="G2048" s="2" t="s">
        <v>408</v>
      </c>
      <c r="H2048" s="84" t="str">
        <f t="shared" si="31"/>
        <v>Incomplete Details</v>
      </c>
      <c r="I2048" s="63">
        <f>(tbl_raw_data[[#This Row],[Date Actioned]])-(tbl_raw_data[[#This Row],[Date Tagged]])</f>
        <v>4.7453703664359637E-3</v>
      </c>
      <c r="J2048" s="66">
        <f>HOUR(tbl_raw_data[[#This Row],[time_taken]])*60+MINUTE(tbl_raw_data[[#This Row],[time_taken]])+SECOND(tbl_raw_data[[#This Row],[time_taken]])/60</f>
        <v>6.833333333333333</v>
      </c>
      <c r="K2048" s="68">
        <f>DATE(YEAR(tbl_raw_data[[#This Row],[Date Actioned]]),MONTH(tbl_raw_data[[#This Row],[Date Actioned]]),DAY(tbl_raw_data[[#This Row],[Date Actioned]]))</f>
        <v>45146</v>
      </c>
      <c r="L2048" s="65" t="str">
        <f>UPPER(TEXT(tbl_raw_data[[#This Row],[updated_date]],"MMMM"))</f>
        <v>AUGUST</v>
      </c>
      <c r="M2048" s="65" t="str">
        <f>"WEEK "&amp;IF(ROUNDUP(DAY(tbl_raw_data[[#This Row],[updated_date]])/7,0)=5,4,ROUNDUP(DAY(tbl_raw_data[[#This Row],[updated_date]])/7,0))</f>
        <v>WEEK 2</v>
      </c>
      <c r="N2048" s="71" t="str">
        <f>UPPER(VLOOKUP(tbl_raw_data[[#This Row],[Analyst]],settings!$A$1:$B$15,2,0))</f>
        <v>RAJ</v>
      </c>
      <c r="O2048" s="71" t="str">
        <f>TRIM(UPPER(tbl_raw_data[[#This Row],[Outcome]]))</f>
        <v>WITHDRAW</v>
      </c>
      <c r="P2048" s="71" t="str">
        <f>TRIM(UPPER(tbl_raw_data[[#This Row],[Queue Name]]))</f>
        <v>CONSUMER POST BUREAU</v>
      </c>
      <c r="Q2048" s="71" t="str">
        <f>IF(tbl_raw_data[[#This Row],[time_taken_in_min]]&lt;=settings!$D$2,"SLA_MET","SLA_NOT_MET")</f>
        <v>SLA_MET</v>
      </c>
    </row>
    <row r="2049" spans="1:17" x14ac:dyDescent="0.3">
      <c r="A2049" s="5" t="s">
        <v>3012</v>
      </c>
      <c r="B2049" s="36">
        <v>45146.648101851853</v>
      </c>
      <c r="C2049" s="39">
        <v>45146.651817129627</v>
      </c>
      <c r="D2049" s="8" t="s">
        <v>47</v>
      </c>
      <c r="E2049" s="8" t="s">
        <v>18</v>
      </c>
      <c r="F2049" s="8" t="s">
        <v>19</v>
      </c>
      <c r="G2049" s="8" t="s">
        <v>111</v>
      </c>
      <c r="H2049" s="84" t="str">
        <f t="shared" si="31"/>
        <v>Reason Unknown</v>
      </c>
      <c r="I2049" s="63">
        <f>(tbl_raw_data[[#This Row],[Date Actioned]])-(tbl_raw_data[[#This Row],[Date Tagged]])</f>
        <v>3.7152777731535025E-3</v>
      </c>
      <c r="J2049" s="66">
        <f>HOUR(tbl_raw_data[[#This Row],[time_taken]])*60+MINUTE(tbl_raw_data[[#This Row],[time_taken]])+SECOND(tbl_raw_data[[#This Row],[time_taken]])/60</f>
        <v>5.35</v>
      </c>
      <c r="K2049" s="68">
        <f>DATE(YEAR(tbl_raw_data[[#This Row],[Date Actioned]]),MONTH(tbl_raw_data[[#This Row],[Date Actioned]]),DAY(tbl_raw_data[[#This Row],[Date Actioned]]))</f>
        <v>45146</v>
      </c>
      <c r="L2049" s="65" t="str">
        <f>UPPER(TEXT(tbl_raw_data[[#This Row],[updated_date]],"MMMM"))</f>
        <v>AUGUST</v>
      </c>
      <c r="M2049" s="65" t="str">
        <f>"WEEK "&amp;IF(ROUNDUP(DAY(tbl_raw_data[[#This Row],[updated_date]])/7,0)=5,4,ROUNDUP(DAY(tbl_raw_data[[#This Row],[updated_date]])/7,0))</f>
        <v>WEEK 2</v>
      </c>
      <c r="N2049" s="71" t="str">
        <f>UPPER(VLOOKUP(tbl_raw_data[[#This Row],[Analyst]],settings!$A$1:$B$15,2,0))</f>
        <v>NAVED</v>
      </c>
      <c r="O2049" s="71" t="str">
        <f>TRIM(UPPER(tbl_raw_data[[#This Row],[Outcome]]))</f>
        <v>WITHDRAW</v>
      </c>
      <c r="P2049" s="71" t="str">
        <f>TRIM(UPPER(tbl_raw_data[[#This Row],[Queue Name]]))</f>
        <v>CONSUMER PRE BUREAU</v>
      </c>
      <c r="Q2049" s="71" t="str">
        <f>IF(tbl_raw_data[[#This Row],[time_taken_in_min]]&lt;=settings!$D$2,"SLA_MET","SLA_NOT_MET")</f>
        <v>SLA_MET</v>
      </c>
    </row>
    <row r="2050" spans="1:17" x14ac:dyDescent="0.3">
      <c r="A2050" s="7" t="s">
        <v>3013</v>
      </c>
      <c r="B2050" s="34">
        <v>45146.65556712963</v>
      </c>
      <c r="C2050" s="35">
        <v>45146.666412037041</v>
      </c>
      <c r="D2050" s="2" t="s">
        <v>55</v>
      </c>
      <c r="E2050" s="3" t="s">
        <v>8</v>
      </c>
      <c r="F2050" s="2" t="s">
        <v>21</v>
      </c>
      <c r="G2050" s="4"/>
      <c r="H2050" s="84" t="str">
        <f t="shared" si="31"/>
        <v>Reason Unknown</v>
      </c>
      <c r="I2050" s="63">
        <f>(tbl_raw_data[[#This Row],[Date Actioned]])-(tbl_raw_data[[#This Row],[Date Tagged]])</f>
        <v>1.0844907410501037E-2</v>
      </c>
      <c r="J2050" s="66">
        <f>HOUR(tbl_raw_data[[#This Row],[time_taken]])*60+MINUTE(tbl_raw_data[[#This Row],[time_taken]])+SECOND(tbl_raw_data[[#This Row],[time_taken]])/60</f>
        <v>15.616666666666667</v>
      </c>
      <c r="K2050" s="68">
        <f>DATE(YEAR(tbl_raw_data[[#This Row],[Date Actioned]]),MONTH(tbl_raw_data[[#This Row],[Date Actioned]]),DAY(tbl_raw_data[[#This Row],[Date Actioned]]))</f>
        <v>45146</v>
      </c>
      <c r="L2050" s="65" t="str">
        <f>UPPER(TEXT(tbl_raw_data[[#This Row],[updated_date]],"MMMM"))</f>
        <v>AUGUST</v>
      </c>
      <c r="M2050" s="65" t="str">
        <f>"WEEK "&amp;IF(ROUNDUP(DAY(tbl_raw_data[[#This Row],[updated_date]])/7,0)=5,4,ROUNDUP(DAY(tbl_raw_data[[#This Row],[updated_date]])/7,0))</f>
        <v>WEEK 2</v>
      </c>
      <c r="N2050" s="71" t="str">
        <f>UPPER(VLOOKUP(tbl_raw_data[[#This Row],[Analyst]],settings!$A$1:$B$15,2,0))</f>
        <v>SHAHID</v>
      </c>
      <c r="O2050" s="71" t="str">
        <f>TRIM(UPPER(tbl_raw_data[[#This Row],[Outcome]]))</f>
        <v>WITHDRAW</v>
      </c>
      <c r="P2050" s="71" t="str">
        <f>TRIM(UPPER(tbl_raw_data[[#This Row],[Queue Name]]))</f>
        <v>CONSUMER POST BUREAU</v>
      </c>
      <c r="Q2050" s="71" t="str">
        <f>IF(tbl_raw_data[[#This Row],[time_taken_in_min]]&lt;=settings!$D$2,"SLA_MET","SLA_NOT_MET")</f>
        <v>SLA_MET</v>
      </c>
    </row>
    <row r="2051" spans="1:17" x14ac:dyDescent="0.3">
      <c r="A2051" s="1" t="s">
        <v>3014</v>
      </c>
      <c r="B2051" s="36">
        <v>45146.655601851853</v>
      </c>
      <c r="C2051" s="39">
        <v>45146.658472222225</v>
      </c>
      <c r="D2051" s="8" t="s">
        <v>47</v>
      </c>
      <c r="E2051" s="8" t="s">
        <v>18</v>
      </c>
      <c r="F2051" s="8" t="s">
        <v>206</v>
      </c>
      <c r="G2051" s="8" t="s">
        <v>268</v>
      </c>
      <c r="H2051" s="84" t="str">
        <f t="shared" ref="H2051:H2114" si="32">IF(OR(ISNUMBER(SEARCH("duplicate",G2051)), ISNUMBER(SEARCH("previously",G2051)), ISNUMBER(SEARCH("previously approved",G2051))), "Duplicate Application",
IF(OR(ISNUMBER(SEARCH("incorrect",G2051)), ISNUMBER(SEARCH("remove", G2051))), "Incorrect Details",
IF(ISNUMBER(SEARCH("incomplete",G2051)), "Incomplete Details",
IF(ISNUMBER(SEARCH("overdue",G2051)), "Overdue Bill",
IF(OR(ISNUMBER(SEARCH("resubmit as", G2051)), ISNUMBER(SEARCH("re-submit as", G2051))), "Incorrect Queue",
IF(OR(ISNUMBER(SEARCH("100",G2051)), ISNUMBER(SEARCH("correct", G2051)), ISNUMBER(SEARCH("email", G2051)), ISNUMBER(SEARCH("please submit", G2051)), ISNUMBER(SEARCH("please resubmit",G2051)), ISNUMBER(SEARCH("please re-submit", G2051)), ISNUMBER(SEARCH("please send", G2051))), "Incomplete Details",
IF(ISNUMBER(SEARCH("error", G2051)), "System Error", "Reason Unknown")))))))</f>
        <v>Incomplete Details</v>
      </c>
      <c r="I2051" s="63">
        <f>(tbl_raw_data[[#This Row],[Date Actioned]])-(tbl_raw_data[[#This Row],[Date Tagged]])</f>
        <v>2.8703703719656914E-3</v>
      </c>
      <c r="J2051" s="66">
        <f>HOUR(tbl_raw_data[[#This Row],[time_taken]])*60+MINUTE(tbl_raw_data[[#This Row],[time_taken]])+SECOND(tbl_raw_data[[#This Row],[time_taken]])/60</f>
        <v>4.1333333333333337</v>
      </c>
      <c r="K2051" s="68">
        <f>DATE(YEAR(tbl_raw_data[[#This Row],[Date Actioned]]),MONTH(tbl_raw_data[[#This Row],[Date Actioned]]),DAY(tbl_raw_data[[#This Row],[Date Actioned]]))</f>
        <v>45146</v>
      </c>
      <c r="L2051" s="65" t="str">
        <f>UPPER(TEXT(tbl_raw_data[[#This Row],[updated_date]],"MMMM"))</f>
        <v>AUGUST</v>
      </c>
      <c r="M2051" s="65" t="str">
        <f>"WEEK "&amp;IF(ROUNDUP(DAY(tbl_raw_data[[#This Row],[updated_date]])/7,0)=5,4,ROUNDUP(DAY(tbl_raw_data[[#This Row],[updated_date]])/7,0))</f>
        <v>WEEK 2</v>
      </c>
      <c r="N2051" s="71" t="str">
        <f>UPPER(VLOOKUP(tbl_raw_data[[#This Row],[Analyst]],settings!$A$1:$B$15,2,0))</f>
        <v>HARDIK</v>
      </c>
      <c r="O2051" s="71" t="str">
        <f>TRIM(UPPER(tbl_raw_data[[#This Row],[Outcome]]))</f>
        <v>WITHDRAW</v>
      </c>
      <c r="P2051" s="71" t="str">
        <f>TRIM(UPPER(tbl_raw_data[[#This Row],[Queue Name]]))</f>
        <v>CONSUMER PRE BUREAU</v>
      </c>
      <c r="Q2051" s="71" t="str">
        <f>IF(tbl_raw_data[[#This Row],[time_taken_in_min]]&lt;=settings!$D$2,"SLA_MET","SLA_NOT_MET")</f>
        <v>SLA_MET</v>
      </c>
    </row>
    <row r="2052" spans="1:17" x14ac:dyDescent="0.3">
      <c r="A2052" s="5" t="s">
        <v>3015</v>
      </c>
      <c r="B2052" s="34">
        <v>45146.656701388885</v>
      </c>
      <c r="C2052" s="35">
        <v>45146.660891203705</v>
      </c>
      <c r="D2052" s="2" t="s">
        <v>47</v>
      </c>
      <c r="E2052" s="2" t="s">
        <v>18</v>
      </c>
      <c r="F2052" s="2" t="s">
        <v>19</v>
      </c>
      <c r="G2052" s="2" t="s">
        <v>67</v>
      </c>
      <c r="H2052" s="84" t="str">
        <f t="shared" si="32"/>
        <v>Incomplete Details</v>
      </c>
      <c r="I2052" s="63">
        <f>(tbl_raw_data[[#This Row],[Date Actioned]])-(tbl_raw_data[[#This Row],[Date Tagged]])</f>
        <v>4.1898148192558438E-3</v>
      </c>
      <c r="J2052" s="66">
        <f>HOUR(tbl_raw_data[[#This Row],[time_taken]])*60+MINUTE(tbl_raw_data[[#This Row],[time_taken]])+SECOND(tbl_raw_data[[#This Row],[time_taken]])/60</f>
        <v>6.0333333333333332</v>
      </c>
      <c r="K2052" s="68">
        <f>DATE(YEAR(tbl_raw_data[[#This Row],[Date Actioned]]),MONTH(tbl_raw_data[[#This Row],[Date Actioned]]),DAY(tbl_raw_data[[#This Row],[Date Actioned]]))</f>
        <v>45146</v>
      </c>
      <c r="L2052" s="65" t="str">
        <f>UPPER(TEXT(tbl_raw_data[[#This Row],[updated_date]],"MMMM"))</f>
        <v>AUGUST</v>
      </c>
      <c r="M2052" s="65" t="str">
        <f>"WEEK "&amp;IF(ROUNDUP(DAY(tbl_raw_data[[#This Row],[updated_date]])/7,0)=5,4,ROUNDUP(DAY(tbl_raw_data[[#This Row],[updated_date]])/7,0))</f>
        <v>WEEK 2</v>
      </c>
      <c r="N2052" s="71" t="str">
        <f>UPPER(VLOOKUP(tbl_raw_data[[#This Row],[Analyst]],settings!$A$1:$B$15,2,0))</f>
        <v>NAVED</v>
      </c>
      <c r="O2052" s="71" t="str">
        <f>TRIM(UPPER(tbl_raw_data[[#This Row],[Outcome]]))</f>
        <v>WITHDRAW</v>
      </c>
      <c r="P2052" s="71" t="str">
        <f>TRIM(UPPER(tbl_raw_data[[#This Row],[Queue Name]]))</f>
        <v>CONSUMER PRE BUREAU</v>
      </c>
      <c r="Q2052" s="71" t="str">
        <f>IF(tbl_raw_data[[#This Row],[time_taken_in_min]]&lt;=settings!$D$2,"SLA_MET","SLA_NOT_MET")</f>
        <v>SLA_MET</v>
      </c>
    </row>
    <row r="2053" spans="1:17" x14ac:dyDescent="0.3">
      <c r="A2053" s="7" t="s">
        <v>3016</v>
      </c>
      <c r="B2053" s="36">
        <v>45146.663831018515</v>
      </c>
      <c r="C2053" s="39">
        <v>45146.666724537034</v>
      </c>
      <c r="D2053" s="8" t="s">
        <v>47</v>
      </c>
      <c r="E2053" s="8" t="s">
        <v>18</v>
      </c>
      <c r="F2053" s="8" t="s">
        <v>206</v>
      </c>
      <c r="G2053" s="8" t="s">
        <v>409</v>
      </c>
      <c r="H2053" s="84" t="str">
        <f t="shared" si="32"/>
        <v>Incomplete Details</v>
      </c>
      <c r="I2053" s="63">
        <f>(tbl_raw_data[[#This Row],[Date Actioned]])-(tbl_raw_data[[#This Row],[Date Tagged]])</f>
        <v>2.8935185182490386E-3</v>
      </c>
      <c r="J2053" s="66">
        <f>HOUR(tbl_raw_data[[#This Row],[time_taken]])*60+MINUTE(tbl_raw_data[[#This Row],[time_taken]])+SECOND(tbl_raw_data[[#This Row],[time_taken]])/60</f>
        <v>4.166666666666667</v>
      </c>
      <c r="K2053" s="68">
        <f>DATE(YEAR(tbl_raw_data[[#This Row],[Date Actioned]]),MONTH(tbl_raw_data[[#This Row],[Date Actioned]]),DAY(tbl_raw_data[[#This Row],[Date Actioned]]))</f>
        <v>45146</v>
      </c>
      <c r="L2053" s="65" t="str">
        <f>UPPER(TEXT(tbl_raw_data[[#This Row],[updated_date]],"MMMM"))</f>
        <v>AUGUST</v>
      </c>
      <c r="M2053" s="65" t="str">
        <f>"WEEK "&amp;IF(ROUNDUP(DAY(tbl_raw_data[[#This Row],[updated_date]])/7,0)=5,4,ROUNDUP(DAY(tbl_raw_data[[#This Row],[updated_date]])/7,0))</f>
        <v>WEEK 2</v>
      </c>
      <c r="N2053" s="71" t="str">
        <f>UPPER(VLOOKUP(tbl_raw_data[[#This Row],[Analyst]],settings!$A$1:$B$15,2,0))</f>
        <v>HARDIK</v>
      </c>
      <c r="O2053" s="71" t="str">
        <f>TRIM(UPPER(tbl_raw_data[[#This Row],[Outcome]]))</f>
        <v>WITHDRAW</v>
      </c>
      <c r="P2053" s="71" t="str">
        <f>TRIM(UPPER(tbl_raw_data[[#This Row],[Queue Name]]))</f>
        <v>CONSUMER PRE BUREAU</v>
      </c>
      <c r="Q2053" s="71" t="str">
        <f>IF(tbl_raw_data[[#This Row],[time_taken_in_min]]&lt;=settings!$D$2,"SLA_MET","SLA_NOT_MET")</f>
        <v>SLA_MET</v>
      </c>
    </row>
    <row r="2054" spans="1:17" x14ac:dyDescent="0.3">
      <c r="A2054" s="1" t="s">
        <v>3017</v>
      </c>
      <c r="B2054" s="34">
        <v>45146.676493055558</v>
      </c>
      <c r="C2054" s="35">
        <v>45146.685243055559</v>
      </c>
      <c r="D2054" s="2" t="s">
        <v>47</v>
      </c>
      <c r="E2054" s="2" t="s">
        <v>8</v>
      </c>
      <c r="F2054" s="2" t="s">
        <v>206</v>
      </c>
      <c r="G2054" s="2" t="s">
        <v>233</v>
      </c>
      <c r="H2054" s="84" t="str">
        <f t="shared" si="32"/>
        <v>Incomplete Details</v>
      </c>
      <c r="I2054" s="63">
        <f>(tbl_raw_data[[#This Row],[Date Actioned]])-(tbl_raw_data[[#This Row],[Date Tagged]])</f>
        <v>8.7500000008731149E-3</v>
      </c>
      <c r="J2054" s="66">
        <f>HOUR(tbl_raw_data[[#This Row],[time_taken]])*60+MINUTE(tbl_raw_data[[#This Row],[time_taken]])+SECOND(tbl_raw_data[[#This Row],[time_taken]])/60</f>
        <v>12.6</v>
      </c>
      <c r="K2054" s="68">
        <f>DATE(YEAR(tbl_raw_data[[#This Row],[Date Actioned]]),MONTH(tbl_raw_data[[#This Row],[Date Actioned]]),DAY(tbl_raw_data[[#This Row],[Date Actioned]]))</f>
        <v>45146</v>
      </c>
      <c r="L2054" s="65" t="str">
        <f>UPPER(TEXT(tbl_raw_data[[#This Row],[updated_date]],"MMMM"))</f>
        <v>AUGUST</v>
      </c>
      <c r="M2054" s="65" t="str">
        <f>"WEEK "&amp;IF(ROUNDUP(DAY(tbl_raw_data[[#This Row],[updated_date]])/7,0)=5,4,ROUNDUP(DAY(tbl_raw_data[[#This Row],[updated_date]])/7,0))</f>
        <v>WEEK 2</v>
      </c>
      <c r="N2054" s="71" t="str">
        <f>UPPER(VLOOKUP(tbl_raw_data[[#This Row],[Analyst]],settings!$A$1:$B$15,2,0))</f>
        <v>HARDIK</v>
      </c>
      <c r="O2054" s="71" t="str">
        <f>TRIM(UPPER(tbl_raw_data[[#This Row],[Outcome]]))</f>
        <v>WITHDRAW</v>
      </c>
      <c r="P2054" s="71" t="str">
        <f>TRIM(UPPER(tbl_raw_data[[#This Row],[Queue Name]]))</f>
        <v>CONSUMER POST BUREAU</v>
      </c>
      <c r="Q2054" s="71" t="str">
        <f>IF(tbl_raw_data[[#This Row],[time_taken_in_min]]&lt;=settings!$D$2,"SLA_MET","SLA_NOT_MET")</f>
        <v>SLA_MET</v>
      </c>
    </row>
    <row r="2055" spans="1:17" x14ac:dyDescent="0.3">
      <c r="A2055" s="5" t="s">
        <v>3018</v>
      </c>
      <c r="B2055" s="36">
        <v>45146.678518518522</v>
      </c>
      <c r="C2055" s="39">
        <v>45146.680914351855</v>
      </c>
      <c r="D2055" s="8" t="s">
        <v>47</v>
      </c>
      <c r="E2055" s="8" t="s">
        <v>8</v>
      </c>
      <c r="F2055" s="8" t="s">
        <v>19</v>
      </c>
      <c r="G2055" s="8" t="s">
        <v>410</v>
      </c>
      <c r="H2055" s="84" t="str">
        <f t="shared" si="32"/>
        <v>Incorrect Queue</v>
      </c>
      <c r="I2055" s="63">
        <f>(tbl_raw_data[[#This Row],[Date Actioned]])-(tbl_raw_data[[#This Row],[Date Tagged]])</f>
        <v>2.3958333331393078E-3</v>
      </c>
      <c r="J2055" s="66">
        <f>HOUR(tbl_raw_data[[#This Row],[time_taken]])*60+MINUTE(tbl_raw_data[[#This Row],[time_taken]])+SECOND(tbl_raw_data[[#This Row],[time_taken]])/60</f>
        <v>3.45</v>
      </c>
      <c r="K2055" s="68">
        <f>DATE(YEAR(tbl_raw_data[[#This Row],[Date Actioned]]),MONTH(tbl_raw_data[[#This Row],[Date Actioned]]),DAY(tbl_raw_data[[#This Row],[Date Actioned]]))</f>
        <v>45146</v>
      </c>
      <c r="L2055" s="65" t="str">
        <f>UPPER(TEXT(tbl_raw_data[[#This Row],[updated_date]],"MMMM"))</f>
        <v>AUGUST</v>
      </c>
      <c r="M2055" s="65" t="str">
        <f>"WEEK "&amp;IF(ROUNDUP(DAY(tbl_raw_data[[#This Row],[updated_date]])/7,0)=5,4,ROUNDUP(DAY(tbl_raw_data[[#This Row],[updated_date]])/7,0))</f>
        <v>WEEK 2</v>
      </c>
      <c r="N2055" s="71" t="str">
        <f>UPPER(VLOOKUP(tbl_raw_data[[#This Row],[Analyst]],settings!$A$1:$B$15,2,0))</f>
        <v>NAVED</v>
      </c>
      <c r="O2055" s="71" t="str">
        <f>TRIM(UPPER(tbl_raw_data[[#This Row],[Outcome]]))</f>
        <v>WITHDRAW</v>
      </c>
      <c r="P2055" s="71" t="str">
        <f>TRIM(UPPER(tbl_raw_data[[#This Row],[Queue Name]]))</f>
        <v>CONSUMER POST BUREAU</v>
      </c>
      <c r="Q2055" s="71" t="str">
        <f>IF(tbl_raw_data[[#This Row],[time_taken_in_min]]&lt;=settings!$D$2,"SLA_MET","SLA_NOT_MET")</f>
        <v>SLA_MET</v>
      </c>
    </row>
    <row r="2056" spans="1:17" x14ac:dyDescent="0.3">
      <c r="A2056" s="7" t="s">
        <v>3019</v>
      </c>
      <c r="B2056" s="34">
        <v>45146.679328703707</v>
      </c>
      <c r="C2056" s="35">
        <v>45146.692719907405</v>
      </c>
      <c r="D2056" s="2" t="s">
        <v>47</v>
      </c>
      <c r="E2056" s="2" t="s">
        <v>11</v>
      </c>
      <c r="F2056" s="2" t="s">
        <v>25</v>
      </c>
      <c r="G2056" s="2" t="s">
        <v>34</v>
      </c>
      <c r="H2056" s="84" t="str">
        <f t="shared" si="32"/>
        <v>Overdue Bill</v>
      </c>
      <c r="I2056" s="63">
        <f>(tbl_raw_data[[#This Row],[Date Actioned]])-(tbl_raw_data[[#This Row],[Date Tagged]])</f>
        <v>1.339120369812008E-2</v>
      </c>
      <c r="J2056" s="66">
        <f>HOUR(tbl_raw_data[[#This Row],[time_taken]])*60+MINUTE(tbl_raw_data[[#This Row],[time_taken]])+SECOND(tbl_raw_data[[#This Row],[time_taken]])/60</f>
        <v>19.283333333333335</v>
      </c>
      <c r="K2056" s="68">
        <f>DATE(YEAR(tbl_raw_data[[#This Row],[Date Actioned]]),MONTH(tbl_raw_data[[#This Row],[Date Actioned]]),DAY(tbl_raw_data[[#This Row],[Date Actioned]]))</f>
        <v>45146</v>
      </c>
      <c r="L2056" s="65" t="str">
        <f>UPPER(TEXT(tbl_raw_data[[#This Row],[updated_date]],"MMMM"))</f>
        <v>AUGUST</v>
      </c>
      <c r="M2056" s="65" t="str">
        <f>"WEEK "&amp;IF(ROUNDUP(DAY(tbl_raw_data[[#This Row],[updated_date]])/7,0)=5,4,ROUNDUP(DAY(tbl_raw_data[[#This Row],[updated_date]])/7,0))</f>
        <v>WEEK 2</v>
      </c>
      <c r="N2056" s="71" t="str">
        <f>UPPER(VLOOKUP(tbl_raw_data[[#This Row],[Analyst]],settings!$A$1:$B$15,2,0))</f>
        <v>ASIF</v>
      </c>
      <c r="O2056" s="71" t="str">
        <f>TRIM(UPPER(tbl_raw_data[[#This Row],[Outcome]]))</f>
        <v>WITHDRAW</v>
      </c>
      <c r="P2056" s="71" t="str">
        <f>TRIM(UPPER(tbl_raw_data[[#This Row],[Queue Name]]))</f>
        <v>CONSUMER EXISTING</v>
      </c>
      <c r="Q2056" s="71" t="str">
        <f>IF(tbl_raw_data[[#This Row],[time_taken_in_min]]&lt;=settings!$D$2,"SLA_MET","SLA_NOT_MET")</f>
        <v>SLA_MET</v>
      </c>
    </row>
    <row r="2057" spans="1:17" x14ac:dyDescent="0.3">
      <c r="A2057" s="1" t="s">
        <v>3020</v>
      </c>
      <c r="B2057" s="36">
        <v>45146.682638888888</v>
      </c>
      <c r="C2057" s="39">
        <v>45146.699363425927</v>
      </c>
      <c r="D2057" s="8" t="s">
        <v>55</v>
      </c>
      <c r="E2057" s="6" t="s">
        <v>11</v>
      </c>
      <c r="F2057" s="8" t="s">
        <v>114</v>
      </c>
      <c r="G2057" s="9"/>
      <c r="H2057" s="84" t="str">
        <f t="shared" si="32"/>
        <v>Reason Unknown</v>
      </c>
      <c r="I2057" s="63">
        <f>(tbl_raw_data[[#This Row],[Date Actioned]])-(tbl_raw_data[[#This Row],[Date Tagged]])</f>
        <v>1.672453703940846E-2</v>
      </c>
      <c r="J2057" s="66">
        <f>HOUR(tbl_raw_data[[#This Row],[time_taken]])*60+MINUTE(tbl_raw_data[[#This Row],[time_taken]])+SECOND(tbl_raw_data[[#This Row],[time_taken]])/60</f>
        <v>24.083333333333332</v>
      </c>
      <c r="K2057" s="68">
        <f>DATE(YEAR(tbl_raw_data[[#This Row],[Date Actioned]]),MONTH(tbl_raw_data[[#This Row],[Date Actioned]]),DAY(tbl_raw_data[[#This Row],[Date Actioned]]))</f>
        <v>45146</v>
      </c>
      <c r="L2057" s="65" t="str">
        <f>UPPER(TEXT(tbl_raw_data[[#This Row],[updated_date]],"MMMM"))</f>
        <v>AUGUST</v>
      </c>
      <c r="M2057" s="65" t="str">
        <f>"WEEK "&amp;IF(ROUNDUP(DAY(tbl_raw_data[[#This Row],[updated_date]])/7,0)=5,4,ROUNDUP(DAY(tbl_raw_data[[#This Row],[updated_date]])/7,0))</f>
        <v>WEEK 2</v>
      </c>
      <c r="N2057" s="71" t="str">
        <f>UPPER(VLOOKUP(tbl_raw_data[[#This Row],[Analyst]],settings!$A$1:$B$15,2,0))</f>
        <v>FARDIN</v>
      </c>
      <c r="O2057" s="71" t="str">
        <f>TRIM(UPPER(tbl_raw_data[[#This Row],[Outcome]]))</f>
        <v>WITHDRAW</v>
      </c>
      <c r="P2057" s="71" t="str">
        <f>TRIM(UPPER(tbl_raw_data[[#This Row],[Queue Name]]))</f>
        <v>CONSUMER EXISTING</v>
      </c>
      <c r="Q2057" s="71" t="str">
        <f>IF(tbl_raw_data[[#This Row],[time_taken_in_min]]&lt;=settings!$D$2,"SLA_MET","SLA_NOT_MET")</f>
        <v>SLA_NOT_MET</v>
      </c>
    </row>
    <row r="2058" spans="1:17" x14ac:dyDescent="0.3">
      <c r="A2058" s="5" t="s">
        <v>3021</v>
      </c>
      <c r="B2058" s="34">
        <v>45146.68613425926</v>
      </c>
      <c r="C2058" s="35">
        <v>45146.693310185183</v>
      </c>
      <c r="D2058" s="2" t="s">
        <v>47</v>
      </c>
      <c r="E2058" s="2" t="s">
        <v>8</v>
      </c>
      <c r="F2058" s="2" t="s">
        <v>206</v>
      </c>
      <c r="G2058" s="2" t="s">
        <v>409</v>
      </c>
      <c r="H2058" s="84" t="str">
        <f t="shared" si="32"/>
        <v>Incomplete Details</v>
      </c>
      <c r="I2058" s="63">
        <f>(tbl_raw_data[[#This Row],[Date Actioned]])-(tbl_raw_data[[#This Row],[Date Tagged]])</f>
        <v>7.175925922638271E-3</v>
      </c>
      <c r="J2058" s="66">
        <f>HOUR(tbl_raw_data[[#This Row],[time_taken]])*60+MINUTE(tbl_raw_data[[#This Row],[time_taken]])+SECOND(tbl_raw_data[[#This Row],[time_taken]])/60</f>
        <v>10.333333333333334</v>
      </c>
      <c r="K2058" s="68">
        <f>DATE(YEAR(tbl_raw_data[[#This Row],[Date Actioned]]),MONTH(tbl_raw_data[[#This Row],[Date Actioned]]),DAY(tbl_raw_data[[#This Row],[Date Actioned]]))</f>
        <v>45146</v>
      </c>
      <c r="L2058" s="65" t="str">
        <f>UPPER(TEXT(tbl_raw_data[[#This Row],[updated_date]],"MMMM"))</f>
        <v>AUGUST</v>
      </c>
      <c r="M2058" s="65" t="str">
        <f>"WEEK "&amp;IF(ROUNDUP(DAY(tbl_raw_data[[#This Row],[updated_date]])/7,0)=5,4,ROUNDUP(DAY(tbl_raw_data[[#This Row],[updated_date]])/7,0))</f>
        <v>WEEK 2</v>
      </c>
      <c r="N2058" s="71" t="str">
        <f>UPPER(VLOOKUP(tbl_raw_data[[#This Row],[Analyst]],settings!$A$1:$B$15,2,0))</f>
        <v>HARDIK</v>
      </c>
      <c r="O2058" s="71" t="str">
        <f>TRIM(UPPER(tbl_raw_data[[#This Row],[Outcome]]))</f>
        <v>WITHDRAW</v>
      </c>
      <c r="P2058" s="71" t="str">
        <f>TRIM(UPPER(tbl_raw_data[[#This Row],[Queue Name]]))</f>
        <v>CONSUMER POST BUREAU</v>
      </c>
      <c r="Q2058" s="71" t="str">
        <f>IF(tbl_raw_data[[#This Row],[time_taken_in_min]]&lt;=settings!$D$2,"SLA_MET","SLA_NOT_MET")</f>
        <v>SLA_MET</v>
      </c>
    </row>
    <row r="2059" spans="1:17" x14ac:dyDescent="0.3">
      <c r="A2059" s="7" t="s">
        <v>3022</v>
      </c>
      <c r="B2059" s="36">
        <v>45146.687893518516</v>
      </c>
      <c r="C2059" s="39">
        <v>45146.694398148145</v>
      </c>
      <c r="D2059" s="8" t="s">
        <v>47</v>
      </c>
      <c r="E2059" s="8" t="s">
        <v>18</v>
      </c>
      <c r="F2059" s="8" t="s">
        <v>207</v>
      </c>
      <c r="G2059" s="8" t="s">
        <v>278</v>
      </c>
      <c r="H2059" s="84" t="str">
        <f t="shared" si="32"/>
        <v>Incomplete Details</v>
      </c>
      <c r="I2059" s="63">
        <f>(tbl_raw_data[[#This Row],[Date Actioned]])-(tbl_raw_data[[#This Row],[Date Tagged]])</f>
        <v>6.5046296294895001E-3</v>
      </c>
      <c r="J2059" s="66">
        <f>HOUR(tbl_raw_data[[#This Row],[time_taken]])*60+MINUTE(tbl_raw_data[[#This Row],[time_taken]])+SECOND(tbl_raw_data[[#This Row],[time_taken]])/60</f>
        <v>9.3666666666666671</v>
      </c>
      <c r="K2059" s="68">
        <f>DATE(YEAR(tbl_raw_data[[#This Row],[Date Actioned]]),MONTH(tbl_raw_data[[#This Row],[Date Actioned]]),DAY(tbl_raw_data[[#This Row],[Date Actioned]]))</f>
        <v>45146</v>
      </c>
      <c r="L2059" s="65" t="str">
        <f>UPPER(TEXT(tbl_raw_data[[#This Row],[updated_date]],"MMMM"))</f>
        <v>AUGUST</v>
      </c>
      <c r="M2059" s="65" t="str">
        <f>"WEEK "&amp;IF(ROUNDUP(DAY(tbl_raw_data[[#This Row],[updated_date]])/7,0)=5,4,ROUNDUP(DAY(tbl_raw_data[[#This Row],[updated_date]])/7,0))</f>
        <v>WEEK 2</v>
      </c>
      <c r="N2059" s="71" t="str">
        <f>UPPER(VLOOKUP(tbl_raw_data[[#This Row],[Analyst]],settings!$A$1:$B$15,2,0))</f>
        <v>RAJ</v>
      </c>
      <c r="O2059" s="71" t="str">
        <f>TRIM(UPPER(tbl_raw_data[[#This Row],[Outcome]]))</f>
        <v>WITHDRAW</v>
      </c>
      <c r="P2059" s="71" t="str">
        <f>TRIM(UPPER(tbl_raw_data[[#This Row],[Queue Name]]))</f>
        <v>CONSUMER PRE BUREAU</v>
      </c>
      <c r="Q2059" s="71" t="str">
        <f>IF(tbl_raw_data[[#This Row],[time_taken_in_min]]&lt;=settings!$D$2,"SLA_MET","SLA_NOT_MET")</f>
        <v>SLA_MET</v>
      </c>
    </row>
    <row r="2060" spans="1:17" x14ac:dyDescent="0.3">
      <c r="A2060" s="1" t="s">
        <v>3023</v>
      </c>
      <c r="B2060" s="34">
        <v>45146.700173611112</v>
      </c>
      <c r="C2060" s="35">
        <v>45146.702939814815</v>
      </c>
      <c r="D2060" s="2" t="s">
        <v>47</v>
      </c>
      <c r="E2060" s="2" t="s">
        <v>8</v>
      </c>
      <c r="F2060" s="2" t="s">
        <v>206</v>
      </c>
      <c r="G2060" s="2" t="s">
        <v>411</v>
      </c>
      <c r="H2060" s="84" t="str">
        <f t="shared" si="32"/>
        <v>Incomplete Details</v>
      </c>
      <c r="I2060" s="63">
        <f>(tbl_raw_data[[#This Row],[Date Actioned]])-(tbl_raw_data[[#This Row],[Date Tagged]])</f>
        <v>2.7662037027766928E-3</v>
      </c>
      <c r="J2060" s="66">
        <f>HOUR(tbl_raw_data[[#This Row],[time_taken]])*60+MINUTE(tbl_raw_data[[#This Row],[time_taken]])+SECOND(tbl_raw_data[[#This Row],[time_taken]])/60</f>
        <v>3.9833333333333334</v>
      </c>
      <c r="K2060" s="68">
        <f>DATE(YEAR(tbl_raw_data[[#This Row],[Date Actioned]]),MONTH(tbl_raw_data[[#This Row],[Date Actioned]]),DAY(tbl_raw_data[[#This Row],[Date Actioned]]))</f>
        <v>45146</v>
      </c>
      <c r="L2060" s="65" t="str">
        <f>UPPER(TEXT(tbl_raw_data[[#This Row],[updated_date]],"MMMM"))</f>
        <v>AUGUST</v>
      </c>
      <c r="M2060" s="65" t="str">
        <f>"WEEK "&amp;IF(ROUNDUP(DAY(tbl_raw_data[[#This Row],[updated_date]])/7,0)=5,4,ROUNDUP(DAY(tbl_raw_data[[#This Row],[updated_date]])/7,0))</f>
        <v>WEEK 2</v>
      </c>
      <c r="N2060" s="71" t="str">
        <f>UPPER(VLOOKUP(tbl_raw_data[[#This Row],[Analyst]],settings!$A$1:$B$15,2,0))</f>
        <v>HARDIK</v>
      </c>
      <c r="O2060" s="71" t="str">
        <f>TRIM(UPPER(tbl_raw_data[[#This Row],[Outcome]]))</f>
        <v>WITHDRAW</v>
      </c>
      <c r="P2060" s="71" t="str">
        <f>TRIM(UPPER(tbl_raw_data[[#This Row],[Queue Name]]))</f>
        <v>CONSUMER POST BUREAU</v>
      </c>
      <c r="Q2060" s="71" t="str">
        <f>IF(tbl_raw_data[[#This Row],[time_taken_in_min]]&lt;=settings!$D$2,"SLA_MET","SLA_NOT_MET")</f>
        <v>SLA_MET</v>
      </c>
    </row>
    <row r="2061" spans="1:17" x14ac:dyDescent="0.3">
      <c r="A2061" s="5" t="s">
        <v>3024</v>
      </c>
      <c r="B2061" s="36">
        <v>45146.701539351852</v>
      </c>
      <c r="C2061" s="39">
        <v>45146.705578703702</v>
      </c>
      <c r="D2061" s="8" t="s">
        <v>47</v>
      </c>
      <c r="E2061" s="8" t="s">
        <v>11</v>
      </c>
      <c r="F2061" s="8" t="s">
        <v>19</v>
      </c>
      <c r="G2061" s="8" t="s">
        <v>412</v>
      </c>
      <c r="H2061" s="84" t="str">
        <f t="shared" si="32"/>
        <v>Overdue Bill</v>
      </c>
      <c r="I2061" s="63">
        <f>(tbl_raw_data[[#This Row],[Date Actioned]])-(tbl_raw_data[[#This Row],[Date Tagged]])</f>
        <v>4.0393518502241932E-3</v>
      </c>
      <c r="J2061" s="66">
        <f>HOUR(tbl_raw_data[[#This Row],[time_taken]])*60+MINUTE(tbl_raw_data[[#This Row],[time_taken]])+SECOND(tbl_raw_data[[#This Row],[time_taken]])/60</f>
        <v>5.8166666666666664</v>
      </c>
      <c r="K2061" s="68">
        <f>DATE(YEAR(tbl_raw_data[[#This Row],[Date Actioned]]),MONTH(tbl_raw_data[[#This Row],[Date Actioned]]),DAY(tbl_raw_data[[#This Row],[Date Actioned]]))</f>
        <v>45146</v>
      </c>
      <c r="L2061" s="65" t="str">
        <f>UPPER(TEXT(tbl_raw_data[[#This Row],[updated_date]],"MMMM"))</f>
        <v>AUGUST</v>
      </c>
      <c r="M2061" s="65" t="str">
        <f>"WEEK "&amp;IF(ROUNDUP(DAY(tbl_raw_data[[#This Row],[updated_date]])/7,0)=5,4,ROUNDUP(DAY(tbl_raw_data[[#This Row],[updated_date]])/7,0))</f>
        <v>WEEK 2</v>
      </c>
      <c r="N2061" s="71" t="str">
        <f>UPPER(VLOOKUP(tbl_raw_data[[#This Row],[Analyst]],settings!$A$1:$B$15,2,0))</f>
        <v>NAVED</v>
      </c>
      <c r="O2061" s="71" t="str">
        <f>TRIM(UPPER(tbl_raw_data[[#This Row],[Outcome]]))</f>
        <v>WITHDRAW</v>
      </c>
      <c r="P2061" s="71" t="str">
        <f>TRIM(UPPER(tbl_raw_data[[#This Row],[Queue Name]]))</f>
        <v>CONSUMER EXISTING</v>
      </c>
      <c r="Q2061" s="71" t="str">
        <f>IF(tbl_raw_data[[#This Row],[time_taken_in_min]]&lt;=settings!$D$2,"SLA_MET","SLA_NOT_MET")</f>
        <v>SLA_MET</v>
      </c>
    </row>
    <row r="2062" spans="1:17" x14ac:dyDescent="0.3">
      <c r="A2062" s="7" t="s">
        <v>3025</v>
      </c>
      <c r="B2062" s="34">
        <v>45146.701655092591</v>
      </c>
      <c r="C2062" s="35">
        <v>45146.70685185185</v>
      </c>
      <c r="D2062" s="2" t="s">
        <v>47</v>
      </c>
      <c r="E2062" s="2" t="s">
        <v>18</v>
      </c>
      <c r="F2062" s="2" t="s">
        <v>206</v>
      </c>
      <c r="G2062" s="2" t="s">
        <v>413</v>
      </c>
      <c r="H2062" s="84" t="str">
        <f t="shared" si="32"/>
        <v>Incorrect Queue</v>
      </c>
      <c r="I2062" s="63">
        <f>(tbl_raw_data[[#This Row],[Date Actioned]])-(tbl_raw_data[[#This Row],[Date Tagged]])</f>
        <v>5.1967592589790002E-3</v>
      </c>
      <c r="J2062" s="66">
        <f>HOUR(tbl_raw_data[[#This Row],[time_taken]])*60+MINUTE(tbl_raw_data[[#This Row],[time_taken]])+SECOND(tbl_raw_data[[#This Row],[time_taken]])/60</f>
        <v>7.4833333333333334</v>
      </c>
      <c r="K2062" s="68">
        <f>DATE(YEAR(tbl_raw_data[[#This Row],[Date Actioned]]),MONTH(tbl_raw_data[[#This Row],[Date Actioned]]),DAY(tbl_raw_data[[#This Row],[Date Actioned]]))</f>
        <v>45146</v>
      </c>
      <c r="L2062" s="65" t="str">
        <f>UPPER(TEXT(tbl_raw_data[[#This Row],[updated_date]],"MMMM"))</f>
        <v>AUGUST</v>
      </c>
      <c r="M2062" s="65" t="str">
        <f>"WEEK "&amp;IF(ROUNDUP(DAY(tbl_raw_data[[#This Row],[updated_date]])/7,0)=5,4,ROUNDUP(DAY(tbl_raw_data[[#This Row],[updated_date]])/7,0))</f>
        <v>WEEK 2</v>
      </c>
      <c r="N2062" s="71" t="str">
        <f>UPPER(VLOOKUP(tbl_raw_data[[#This Row],[Analyst]],settings!$A$1:$B$15,2,0))</f>
        <v>HARDIK</v>
      </c>
      <c r="O2062" s="71" t="str">
        <f>TRIM(UPPER(tbl_raw_data[[#This Row],[Outcome]]))</f>
        <v>WITHDRAW</v>
      </c>
      <c r="P2062" s="71" t="str">
        <f>TRIM(UPPER(tbl_raw_data[[#This Row],[Queue Name]]))</f>
        <v>CONSUMER PRE BUREAU</v>
      </c>
      <c r="Q2062" s="71" t="str">
        <f>IF(tbl_raw_data[[#This Row],[time_taken_in_min]]&lt;=settings!$D$2,"SLA_MET","SLA_NOT_MET")</f>
        <v>SLA_MET</v>
      </c>
    </row>
    <row r="2063" spans="1:17" x14ac:dyDescent="0.3">
      <c r="A2063" s="1" t="s">
        <v>3026</v>
      </c>
      <c r="B2063" s="36">
        <v>45146.70208333333</v>
      </c>
      <c r="C2063" s="39">
        <v>45146.709004629629</v>
      </c>
      <c r="D2063" s="8" t="s">
        <v>47</v>
      </c>
      <c r="E2063" s="8" t="s">
        <v>11</v>
      </c>
      <c r="F2063" s="8" t="s">
        <v>25</v>
      </c>
      <c r="G2063" s="8" t="s">
        <v>414</v>
      </c>
      <c r="H2063" s="84" t="str">
        <f t="shared" si="32"/>
        <v>Overdue Bill</v>
      </c>
      <c r="I2063" s="63">
        <f>(tbl_raw_data[[#This Row],[Date Actioned]])-(tbl_raw_data[[#This Row],[Date Tagged]])</f>
        <v>6.921296298969537E-3</v>
      </c>
      <c r="J2063" s="66">
        <f>HOUR(tbl_raw_data[[#This Row],[time_taken]])*60+MINUTE(tbl_raw_data[[#This Row],[time_taken]])+SECOND(tbl_raw_data[[#This Row],[time_taken]])/60</f>
        <v>9.9666666666666668</v>
      </c>
      <c r="K2063" s="68">
        <f>DATE(YEAR(tbl_raw_data[[#This Row],[Date Actioned]]),MONTH(tbl_raw_data[[#This Row],[Date Actioned]]),DAY(tbl_raw_data[[#This Row],[Date Actioned]]))</f>
        <v>45146</v>
      </c>
      <c r="L2063" s="65" t="str">
        <f>UPPER(TEXT(tbl_raw_data[[#This Row],[updated_date]],"MMMM"))</f>
        <v>AUGUST</v>
      </c>
      <c r="M2063" s="65" t="str">
        <f>"WEEK "&amp;IF(ROUNDUP(DAY(tbl_raw_data[[#This Row],[updated_date]])/7,0)=5,4,ROUNDUP(DAY(tbl_raw_data[[#This Row],[updated_date]])/7,0))</f>
        <v>WEEK 2</v>
      </c>
      <c r="N2063" s="71" t="str">
        <f>UPPER(VLOOKUP(tbl_raw_data[[#This Row],[Analyst]],settings!$A$1:$B$15,2,0))</f>
        <v>ASIF</v>
      </c>
      <c r="O2063" s="71" t="str">
        <f>TRIM(UPPER(tbl_raw_data[[#This Row],[Outcome]]))</f>
        <v>WITHDRAW</v>
      </c>
      <c r="P2063" s="71" t="str">
        <f>TRIM(UPPER(tbl_raw_data[[#This Row],[Queue Name]]))</f>
        <v>CONSUMER EXISTING</v>
      </c>
      <c r="Q2063" s="71" t="str">
        <f>IF(tbl_raw_data[[#This Row],[time_taken_in_min]]&lt;=settings!$D$2,"SLA_MET","SLA_NOT_MET")</f>
        <v>SLA_MET</v>
      </c>
    </row>
    <row r="2064" spans="1:17" x14ac:dyDescent="0.3">
      <c r="A2064" s="5" t="s">
        <v>3027</v>
      </c>
      <c r="B2064" s="34">
        <v>45146.708402777775</v>
      </c>
      <c r="C2064" s="35">
        <v>45146.712534722225</v>
      </c>
      <c r="D2064" s="2" t="s">
        <v>47</v>
      </c>
      <c r="E2064" s="2" t="s">
        <v>11</v>
      </c>
      <c r="F2064" s="2" t="s">
        <v>17</v>
      </c>
      <c r="G2064" s="2" t="s">
        <v>34</v>
      </c>
      <c r="H2064" s="84" t="str">
        <f t="shared" si="32"/>
        <v>Overdue Bill</v>
      </c>
      <c r="I2064" s="63">
        <f>(tbl_raw_data[[#This Row],[Date Actioned]])-(tbl_raw_data[[#This Row],[Date Tagged]])</f>
        <v>4.1319444499094971E-3</v>
      </c>
      <c r="J2064" s="66">
        <f>HOUR(tbl_raw_data[[#This Row],[time_taken]])*60+MINUTE(tbl_raw_data[[#This Row],[time_taken]])+SECOND(tbl_raw_data[[#This Row],[time_taken]])/60</f>
        <v>5.95</v>
      </c>
      <c r="K2064" s="68">
        <f>DATE(YEAR(tbl_raw_data[[#This Row],[Date Actioned]]),MONTH(tbl_raw_data[[#This Row],[Date Actioned]]),DAY(tbl_raw_data[[#This Row],[Date Actioned]]))</f>
        <v>45146</v>
      </c>
      <c r="L2064" s="65" t="str">
        <f>UPPER(TEXT(tbl_raw_data[[#This Row],[updated_date]],"MMMM"))</f>
        <v>AUGUST</v>
      </c>
      <c r="M2064" s="65" t="str">
        <f>"WEEK "&amp;IF(ROUNDUP(DAY(tbl_raw_data[[#This Row],[updated_date]])/7,0)=5,4,ROUNDUP(DAY(tbl_raw_data[[#This Row],[updated_date]])/7,0))</f>
        <v>WEEK 2</v>
      </c>
      <c r="N2064" s="71" t="str">
        <f>UPPER(VLOOKUP(tbl_raw_data[[#This Row],[Analyst]],settings!$A$1:$B$15,2,0))</f>
        <v>MERCEDES</v>
      </c>
      <c r="O2064" s="71" t="str">
        <f>TRIM(UPPER(tbl_raw_data[[#This Row],[Outcome]]))</f>
        <v>WITHDRAW</v>
      </c>
      <c r="P2064" s="71" t="str">
        <f>TRIM(UPPER(tbl_raw_data[[#This Row],[Queue Name]]))</f>
        <v>CONSUMER EXISTING</v>
      </c>
      <c r="Q2064" s="71" t="str">
        <f>IF(tbl_raw_data[[#This Row],[time_taken_in_min]]&lt;=settings!$D$2,"SLA_MET","SLA_NOT_MET")</f>
        <v>SLA_MET</v>
      </c>
    </row>
    <row r="2065" spans="1:17" x14ac:dyDescent="0.3">
      <c r="A2065" s="7" t="s">
        <v>3028</v>
      </c>
      <c r="B2065" s="36">
        <v>45146.708680555559</v>
      </c>
      <c r="C2065" s="39">
        <v>45146.713263888887</v>
      </c>
      <c r="D2065" s="8" t="s">
        <v>47</v>
      </c>
      <c r="E2065" s="8" t="s">
        <v>8</v>
      </c>
      <c r="F2065" s="8" t="s">
        <v>19</v>
      </c>
      <c r="G2065" s="8" t="s">
        <v>78</v>
      </c>
      <c r="H2065" s="84" t="str">
        <f t="shared" si="32"/>
        <v>Incomplete Details</v>
      </c>
      <c r="I2065" s="63">
        <f>(tbl_raw_data[[#This Row],[Date Actioned]])-(tbl_raw_data[[#This Row],[Date Tagged]])</f>
        <v>4.5833333279006183E-3</v>
      </c>
      <c r="J2065" s="66">
        <f>HOUR(tbl_raw_data[[#This Row],[time_taken]])*60+MINUTE(tbl_raw_data[[#This Row],[time_taken]])+SECOND(tbl_raw_data[[#This Row],[time_taken]])/60</f>
        <v>6.6</v>
      </c>
      <c r="K2065" s="68">
        <f>DATE(YEAR(tbl_raw_data[[#This Row],[Date Actioned]]),MONTH(tbl_raw_data[[#This Row],[Date Actioned]]),DAY(tbl_raw_data[[#This Row],[Date Actioned]]))</f>
        <v>45146</v>
      </c>
      <c r="L2065" s="65" t="str">
        <f>UPPER(TEXT(tbl_raw_data[[#This Row],[updated_date]],"MMMM"))</f>
        <v>AUGUST</v>
      </c>
      <c r="M2065" s="65" t="str">
        <f>"WEEK "&amp;IF(ROUNDUP(DAY(tbl_raw_data[[#This Row],[updated_date]])/7,0)=5,4,ROUNDUP(DAY(tbl_raw_data[[#This Row],[updated_date]])/7,0))</f>
        <v>WEEK 2</v>
      </c>
      <c r="N2065" s="71" t="str">
        <f>UPPER(VLOOKUP(tbl_raw_data[[#This Row],[Analyst]],settings!$A$1:$B$15,2,0))</f>
        <v>NAVED</v>
      </c>
      <c r="O2065" s="71" t="str">
        <f>TRIM(UPPER(tbl_raw_data[[#This Row],[Outcome]]))</f>
        <v>WITHDRAW</v>
      </c>
      <c r="P2065" s="71" t="str">
        <f>TRIM(UPPER(tbl_raw_data[[#This Row],[Queue Name]]))</f>
        <v>CONSUMER POST BUREAU</v>
      </c>
      <c r="Q2065" s="71" t="str">
        <f>IF(tbl_raw_data[[#This Row],[time_taken_in_min]]&lt;=settings!$D$2,"SLA_MET","SLA_NOT_MET")</f>
        <v>SLA_MET</v>
      </c>
    </row>
    <row r="2066" spans="1:17" x14ac:dyDescent="0.3">
      <c r="A2066" s="1" t="s">
        <v>3029</v>
      </c>
      <c r="B2066" s="34">
        <v>45146.71402777778</v>
      </c>
      <c r="C2066" s="35">
        <v>45146.717164351852</v>
      </c>
      <c r="D2066" s="2" t="s">
        <v>47</v>
      </c>
      <c r="E2066" s="2" t="s">
        <v>18</v>
      </c>
      <c r="F2066" s="2" t="s">
        <v>19</v>
      </c>
      <c r="G2066" s="2" t="s">
        <v>78</v>
      </c>
      <c r="H2066" s="84" t="str">
        <f t="shared" si="32"/>
        <v>Incomplete Details</v>
      </c>
      <c r="I2066" s="63">
        <f>(tbl_raw_data[[#This Row],[Date Actioned]])-(tbl_raw_data[[#This Row],[Date Tagged]])</f>
        <v>3.1365740724140778E-3</v>
      </c>
      <c r="J2066" s="66">
        <f>HOUR(tbl_raw_data[[#This Row],[time_taken]])*60+MINUTE(tbl_raw_data[[#This Row],[time_taken]])+SECOND(tbl_raw_data[[#This Row],[time_taken]])/60</f>
        <v>4.5166666666666666</v>
      </c>
      <c r="K2066" s="68">
        <f>DATE(YEAR(tbl_raw_data[[#This Row],[Date Actioned]]),MONTH(tbl_raw_data[[#This Row],[Date Actioned]]),DAY(tbl_raw_data[[#This Row],[Date Actioned]]))</f>
        <v>45146</v>
      </c>
      <c r="L2066" s="65" t="str">
        <f>UPPER(TEXT(tbl_raw_data[[#This Row],[updated_date]],"MMMM"))</f>
        <v>AUGUST</v>
      </c>
      <c r="M2066" s="65" t="str">
        <f>"WEEK "&amp;IF(ROUNDUP(DAY(tbl_raw_data[[#This Row],[updated_date]])/7,0)=5,4,ROUNDUP(DAY(tbl_raw_data[[#This Row],[updated_date]])/7,0))</f>
        <v>WEEK 2</v>
      </c>
      <c r="N2066" s="71" t="str">
        <f>UPPER(VLOOKUP(tbl_raw_data[[#This Row],[Analyst]],settings!$A$1:$B$15,2,0))</f>
        <v>NAVED</v>
      </c>
      <c r="O2066" s="71" t="str">
        <f>TRIM(UPPER(tbl_raw_data[[#This Row],[Outcome]]))</f>
        <v>WITHDRAW</v>
      </c>
      <c r="P2066" s="71" t="str">
        <f>TRIM(UPPER(tbl_raw_data[[#This Row],[Queue Name]]))</f>
        <v>CONSUMER PRE BUREAU</v>
      </c>
      <c r="Q2066" s="71" t="str">
        <f>IF(tbl_raw_data[[#This Row],[time_taken_in_min]]&lt;=settings!$D$2,"SLA_MET","SLA_NOT_MET")</f>
        <v>SLA_MET</v>
      </c>
    </row>
    <row r="2067" spans="1:17" x14ac:dyDescent="0.3">
      <c r="A2067" s="5" t="s">
        <v>3030</v>
      </c>
      <c r="B2067" s="36">
        <v>45146.716747685183</v>
      </c>
      <c r="C2067" s="39">
        <v>45146.722233796296</v>
      </c>
      <c r="D2067" s="8" t="s">
        <v>47</v>
      </c>
      <c r="E2067" s="8" t="s">
        <v>18</v>
      </c>
      <c r="F2067" s="8" t="s">
        <v>19</v>
      </c>
      <c r="G2067" s="8" t="s">
        <v>415</v>
      </c>
      <c r="H2067" s="84" t="str">
        <f t="shared" si="32"/>
        <v>Duplicate Application</v>
      </c>
      <c r="I2067" s="63">
        <f>(tbl_raw_data[[#This Row],[Date Actioned]])-(tbl_raw_data[[#This Row],[Date Tagged]])</f>
        <v>5.4861111129866913E-3</v>
      </c>
      <c r="J2067" s="66">
        <f>HOUR(tbl_raw_data[[#This Row],[time_taken]])*60+MINUTE(tbl_raw_data[[#This Row],[time_taken]])+SECOND(tbl_raw_data[[#This Row],[time_taken]])/60</f>
        <v>7.9</v>
      </c>
      <c r="K2067" s="68">
        <f>DATE(YEAR(tbl_raw_data[[#This Row],[Date Actioned]]),MONTH(tbl_raw_data[[#This Row],[Date Actioned]]),DAY(tbl_raw_data[[#This Row],[Date Actioned]]))</f>
        <v>45146</v>
      </c>
      <c r="L2067" s="65" t="str">
        <f>UPPER(TEXT(tbl_raw_data[[#This Row],[updated_date]],"MMMM"))</f>
        <v>AUGUST</v>
      </c>
      <c r="M2067" s="65" t="str">
        <f>"WEEK "&amp;IF(ROUNDUP(DAY(tbl_raw_data[[#This Row],[updated_date]])/7,0)=5,4,ROUNDUP(DAY(tbl_raw_data[[#This Row],[updated_date]])/7,0))</f>
        <v>WEEK 2</v>
      </c>
      <c r="N2067" s="71" t="str">
        <f>UPPER(VLOOKUP(tbl_raw_data[[#This Row],[Analyst]],settings!$A$1:$B$15,2,0))</f>
        <v>NAVED</v>
      </c>
      <c r="O2067" s="71" t="str">
        <f>TRIM(UPPER(tbl_raw_data[[#This Row],[Outcome]]))</f>
        <v>WITHDRAW</v>
      </c>
      <c r="P2067" s="71" t="str">
        <f>TRIM(UPPER(tbl_raw_data[[#This Row],[Queue Name]]))</f>
        <v>CONSUMER PRE BUREAU</v>
      </c>
      <c r="Q2067" s="71" t="str">
        <f>IF(tbl_raw_data[[#This Row],[time_taken_in_min]]&lt;=settings!$D$2,"SLA_MET","SLA_NOT_MET")</f>
        <v>SLA_MET</v>
      </c>
    </row>
    <row r="2068" spans="1:17" x14ac:dyDescent="0.3">
      <c r="A2068" s="7" t="s">
        <v>3031</v>
      </c>
      <c r="B2068" s="34">
        <v>45146.719571759262</v>
      </c>
      <c r="C2068" s="35">
        <v>45146.726909722223</v>
      </c>
      <c r="D2068" s="2" t="s">
        <v>47</v>
      </c>
      <c r="E2068" s="2" t="s">
        <v>8</v>
      </c>
      <c r="F2068" s="2" t="s">
        <v>25</v>
      </c>
      <c r="G2068" s="2" t="s">
        <v>67</v>
      </c>
      <c r="H2068" s="84" t="str">
        <f t="shared" si="32"/>
        <v>Incomplete Details</v>
      </c>
      <c r="I2068" s="63">
        <f>(tbl_raw_data[[#This Row],[Date Actioned]])-(tbl_raw_data[[#This Row],[Date Tagged]])</f>
        <v>7.3379629611736163E-3</v>
      </c>
      <c r="J2068" s="66">
        <f>HOUR(tbl_raw_data[[#This Row],[time_taken]])*60+MINUTE(tbl_raw_data[[#This Row],[time_taken]])+SECOND(tbl_raw_data[[#This Row],[time_taken]])/60</f>
        <v>10.566666666666666</v>
      </c>
      <c r="K2068" s="68">
        <f>DATE(YEAR(tbl_raw_data[[#This Row],[Date Actioned]]),MONTH(tbl_raw_data[[#This Row],[Date Actioned]]),DAY(tbl_raw_data[[#This Row],[Date Actioned]]))</f>
        <v>45146</v>
      </c>
      <c r="L2068" s="65" t="str">
        <f>UPPER(TEXT(tbl_raw_data[[#This Row],[updated_date]],"MMMM"))</f>
        <v>AUGUST</v>
      </c>
      <c r="M2068" s="65" t="str">
        <f>"WEEK "&amp;IF(ROUNDUP(DAY(tbl_raw_data[[#This Row],[updated_date]])/7,0)=5,4,ROUNDUP(DAY(tbl_raw_data[[#This Row],[updated_date]])/7,0))</f>
        <v>WEEK 2</v>
      </c>
      <c r="N2068" s="71" t="str">
        <f>UPPER(VLOOKUP(tbl_raw_data[[#This Row],[Analyst]],settings!$A$1:$B$15,2,0))</f>
        <v>ASIF</v>
      </c>
      <c r="O2068" s="71" t="str">
        <f>TRIM(UPPER(tbl_raw_data[[#This Row],[Outcome]]))</f>
        <v>WITHDRAW</v>
      </c>
      <c r="P2068" s="71" t="str">
        <f>TRIM(UPPER(tbl_raw_data[[#This Row],[Queue Name]]))</f>
        <v>CONSUMER POST BUREAU</v>
      </c>
      <c r="Q2068" s="71" t="str">
        <f>IF(tbl_raw_data[[#This Row],[time_taken_in_min]]&lt;=settings!$D$2,"SLA_MET","SLA_NOT_MET")</f>
        <v>SLA_MET</v>
      </c>
    </row>
    <row r="2069" spans="1:17" x14ac:dyDescent="0.3">
      <c r="A2069" s="1" t="s">
        <v>3032</v>
      </c>
      <c r="B2069" s="36">
        <v>45146.734618055554</v>
      </c>
      <c r="C2069" s="39">
        <v>45146.744247685187</v>
      </c>
      <c r="D2069" s="8" t="s">
        <v>47</v>
      </c>
      <c r="E2069" s="8" t="s">
        <v>18</v>
      </c>
      <c r="F2069" s="8" t="s">
        <v>25</v>
      </c>
      <c r="G2069" s="8" t="s">
        <v>416</v>
      </c>
      <c r="H2069" s="84" t="str">
        <f t="shared" si="32"/>
        <v>Incorrect Details</v>
      </c>
      <c r="I2069" s="63">
        <f>(tbl_raw_data[[#This Row],[Date Actioned]])-(tbl_raw_data[[#This Row],[Date Tagged]])</f>
        <v>9.6296296323998831E-3</v>
      </c>
      <c r="J2069" s="66">
        <f>HOUR(tbl_raw_data[[#This Row],[time_taken]])*60+MINUTE(tbl_raw_data[[#This Row],[time_taken]])+SECOND(tbl_raw_data[[#This Row],[time_taken]])/60</f>
        <v>13.866666666666667</v>
      </c>
      <c r="K2069" s="68">
        <f>DATE(YEAR(tbl_raw_data[[#This Row],[Date Actioned]]),MONTH(tbl_raw_data[[#This Row],[Date Actioned]]),DAY(tbl_raw_data[[#This Row],[Date Actioned]]))</f>
        <v>45146</v>
      </c>
      <c r="L2069" s="65" t="str">
        <f>UPPER(TEXT(tbl_raw_data[[#This Row],[updated_date]],"MMMM"))</f>
        <v>AUGUST</v>
      </c>
      <c r="M2069" s="65" t="str">
        <f>"WEEK "&amp;IF(ROUNDUP(DAY(tbl_raw_data[[#This Row],[updated_date]])/7,0)=5,4,ROUNDUP(DAY(tbl_raw_data[[#This Row],[updated_date]])/7,0))</f>
        <v>WEEK 2</v>
      </c>
      <c r="N2069" s="71" t="str">
        <f>UPPER(VLOOKUP(tbl_raw_data[[#This Row],[Analyst]],settings!$A$1:$B$15,2,0))</f>
        <v>ASIF</v>
      </c>
      <c r="O2069" s="71" t="str">
        <f>TRIM(UPPER(tbl_raw_data[[#This Row],[Outcome]]))</f>
        <v>WITHDRAW</v>
      </c>
      <c r="P2069" s="71" t="str">
        <f>TRIM(UPPER(tbl_raw_data[[#This Row],[Queue Name]]))</f>
        <v>CONSUMER PRE BUREAU</v>
      </c>
      <c r="Q2069" s="71" t="str">
        <f>IF(tbl_raw_data[[#This Row],[time_taken_in_min]]&lt;=settings!$D$2,"SLA_MET","SLA_NOT_MET")</f>
        <v>SLA_MET</v>
      </c>
    </row>
    <row r="2070" spans="1:17" x14ac:dyDescent="0.3">
      <c r="A2070" s="5" t="s">
        <v>3033</v>
      </c>
      <c r="B2070" s="34">
        <v>45146.735011574077</v>
      </c>
      <c r="C2070" s="35">
        <v>45146.737754629627</v>
      </c>
      <c r="D2070" s="2" t="s">
        <v>55</v>
      </c>
      <c r="E2070" s="3" t="s">
        <v>8</v>
      </c>
      <c r="F2070" s="2" t="s">
        <v>21</v>
      </c>
      <c r="G2070" s="4"/>
      <c r="H2070" s="84" t="str">
        <f t="shared" si="32"/>
        <v>Reason Unknown</v>
      </c>
      <c r="I2070" s="63">
        <f>(tbl_raw_data[[#This Row],[Date Actioned]])-(tbl_raw_data[[#This Row],[Date Tagged]])</f>
        <v>2.743055549217388E-3</v>
      </c>
      <c r="J2070" s="66">
        <f>HOUR(tbl_raw_data[[#This Row],[time_taken]])*60+MINUTE(tbl_raw_data[[#This Row],[time_taken]])+SECOND(tbl_raw_data[[#This Row],[time_taken]])/60</f>
        <v>3.95</v>
      </c>
      <c r="K2070" s="68">
        <f>DATE(YEAR(tbl_raw_data[[#This Row],[Date Actioned]]),MONTH(tbl_raw_data[[#This Row],[Date Actioned]]),DAY(tbl_raw_data[[#This Row],[Date Actioned]]))</f>
        <v>45146</v>
      </c>
      <c r="L2070" s="65" t="str">
        <f>UPPER(TEXT(tbl_raw_data[[#This Row],[updated_date]],"MMMM"))</f>
        <v>AUGUST</v>
      </c>
      <c r="M2070" s="65" t="str">
        <f>"WEEK "&amp;IF(ROUNDUP(DAY(tbl_raw_data[[#This Row],[updated_date]])/7,0)=5,4,ROUNDUP(DAY(tbl_raw_data[[#This Row],[updated_date]])/7,0))</f>
        <v>WEEK 2</v>
      </c>
      <c r="N2070" s="71" t="str">
        <f>UPPER(VLOOKUP(tbl_raw_data[[#This Row],[Analyst]],settings!$A$1:$B$15,2,0))</f>
        <v>SHAHID</v>
      </c>
      <c r="O2070" s="71" t="str">
        <f>TRIM(UPPER(tbl_raw_data[[#This Row],[Outcome]]))</f>
        <v>WITHDRAW</v>
      </c>
      <c r="P2070" s="71" t="str">
        <f>TRIM(UPPER(tbl_raw_data[[#This Row],[Queue Name]]))</f>
        <v>CONSUMER POST BUREAU</v>
      </c>
      <c r="Q2070" s="71" t="str">
        <f>IF(tbl_raw_data[[#This Row],[time_taken_in_min]]&lt;=settings!$D$2,"SLA_MET","SLA_NOT_MET")</f>
        <v>SLA_MET</v>
      </c>
    </row>
    <row r="2071" spans="1:17" x14ac:dyDescent="0.3">
      <c r="A2071" s="7" t="s">
        <v>3034</v>
      </c>
      <c r="B2071" s="36">
        <v>45146.742685185185</v>
      </c>
      <c r="C2071" s="39">
        <v>45146.749525462961</v>
      </c>
      <c r="D2071" s="8" t="s">
        <v>47</v>
      </c>
      <c r="E2071" s="8" t="s">
        <v>18</v>
      </c>
      <c r="F2071" s="8" t="s">
        <v>19</v>
      </c>
      <c r="G2071" s="8" t="s">
        <v>417</v>
      </c>
      <c r="H2071" s="84" t="str">
        <f t="shared" si="32"/>
        <v>Incorrect Details</v>
      </c>
      <c r="I2071" s="63">
        <f>(tbl_raw_data[[#This Row],[Date Actioned]])-(tbl_raw_data[[#This Row],[Date Tagged]])</f>
        <v>6.8402777760638855E-3</v>
      </c>
      <c r="J2071" s="66">
        <f>HOUR(tbl_raw_data[[#This Row],[time_taken]])*60+MINUTE(tbl_raw_data[[#This Row],[time_taken]])+SECOND(tbl_raw_data[[#This Row],[time_taken]])/60</f>
        <v>9.85</v>
      </c>
      <c r="K2071" s="68">
        <f>DATE(YEAR(tbl_raw_data[[#This Row],[Date Actioned]]),MONTH(tbl_raw_data[[#This Row],[Date Actioned]]),DAY(tbl_raw_data[[#This Row],[Date Actioned]]))</f>
        <v>45146</v>
      </c>
      <c r="L2071" s="65" t="str">
        <f>UPPER(TEXT(tbl_raw_data[[#This Row],[updated_date]],"MMMM"))</f>
        <v>AUGUST</v>
      </c>
      <c r="M2071" s="65" t="str">
        <f>"WEEK "&amp;IF(ROUNDUP(DAY(tbl_raw_data[[#This Row],[updated_date]])/7,0)=5,4,ROUNDUP(DAY(tbl_raw_data[[#This Row],[updated_date]])/7,0))</f>
        <v>WEEK 2</v>
      </c>
      <c r="N2071" s="71" t="str">
        <f>UPPER(VLOOKUP(tbl_raw_data[[#This Row],[Analyst]],settings!$A$1:$B$15,2,0))</f>
        <v>NAVED</v>
      </c>
      <c r="O2071" s="71" t="str">
        <f>TRIM(UPPER(tbl_raw_data[[#This Row],[Outcome]]))</f>
        <v>WITHDRAW</v>
      </c>
      <c r="P2071" s="71" t="str">
        <f>TRIM(UPPER(tbl_raw_data[[#This Row],[Queue Name]]))</f>
        <v>CONSUMER PRE BUREAU</v>
      </c>
      <c r="Q2071" s="71" t="str">
        <f>IF(tbl_raw_data[[#This Row],[time_taken_in_min]]&lt;=settings!$D$2,"SLA_MET","SLA_NOT_MET")</f>
        <v>SLA_MET</v>
      </c>
    </row>
    <row r="2072" spans="1:17" x14ac:dyDescent="0.3">
      <c r="A2072" s="1" t="s">
        <v>3035</v>
      </c>
      <c r="B2072" s="34">
        <v>45146.743101851855</v>
      </c>
      <c r="C2072" s="35">
        <v>45146.751446759263</v>
      </c>
      <c r="D2072" s="2" t="s">
        <v>47</v>
      </c>
      <c r="E2072" s="2" t="s">
        <v>18</v>
      </c>
      <c r="F2072" s="2" t="s">
        <v>21</v>
      </c>
      <c r="G2072" s="2" t="s">
        <v>418</v>
      </c>
      <c r="H2072" s="84" t="str">
        <f t="shared" si="32"/>
        <v>Incomplete Details</v>
      </c>
      <c r="I2072" s="63">
        <f>(tbl_raw_data[[#This Row],[Date Actioned]])-(tbl_raw_data[[#This Row],[Date Tagged]])</f>
        <v>8.3449074081727304E-3</v>
      </c>
      <c r="J2072" s="66">
        <f>HOUR(tbl_raw_data[[#This Row],[time_taken]])*60+MINUTE(tbl_raw_data[[#This Row],[time_taken]])+SECOND(tbl_raw_data[[#This Row],[time_taken]])/60</f>
        <v>12.016666666666667</v>
      </c>
      <c r="K2072" s="68">
        <f>DATE(YEAR(tbl_raw_data[[#This Row],[Date Actioned]]),MONTH(tbl_raw_data[[#This Row],[Date Actioned]]),DAY(tbl_raw_data[[#This Row],[Date Actioned]]))</f>
        <v>45146</v>
      </c>
      <c r="L2072" s="65" t="str">
        <f>UPPER(TEXT(tbl_raw_data[[#This Row],[updated_date]],"MMMM"))</f>
        <v>AUGUST</v>
      </c>
      <c r="M2072" s="65" t="str">
        <f>"WEEK "&amp;IF(ROUNDUP(DAY(tbl_raw_data[[#This Row],[updated_date]])/7,0)=5,4,ROUNDUP(DAY(tbl_raw_data[[#This Row],[updated_date]])/7,0))</f>
        <v>WEEK 2</v>
      </c>
      <c r="N2072" s="71" t="str">
        <f>UPPER(VLOOKUP(tbl_raw_data[[#This Row],[Analyst]],settings!$A$1:$B$15,2,0))</f>
        <v>SHAHID</v>
      </c>
      <c r="O2072" s="71" t="str">
        <f>TRIM(UPPER(tbl_raw_data[[#This Row],[Outcome]]))</f>
        <v>WITHDRAW</v>
      </c>
      <c r="P2072" s="71" t="str">
        <f>TRIM(UPPER(tbl_raw_data[[#This Row],[Queue Name]]))</f>
        <v>CONSUMER PRE BUREAU</v>
      </c>
      <c r="Q2072" s="71" t="str">
        <f>IF(tbl_raw_data[[#This Row],[time_taken_in_min]]&lt;=settings!$D$2,"SLA_MET","SLA_NOT_MET")</f>
        <v>SLA_MET</v>
      </c>
    </row>
    <row r="2073" spans="1:17" x14ac:dyDescent="0.3">
      <c r="A2073" s="5" t="s">
        <v>3036</v>
      </c>
      <c r="B2073" s="36">
        <v>45146.745694444442</v>
      </c>
      <c r="C2073" s="39">
        <v>45146.752997685187</v>
      </c>
      <c r="D2073" s="8" t="s">
        <v>55</v>
      </c>
      <c r="E2073" s="6" t="s">
        <v>8</v>
      </c>
      <c r="F2073" s="8" t="s">
        <v>114</v>
      </c>
      <c r="G2073" s="9"/>
      <c r="H2073" s="84" t="str">
        <f t="shared" si="32"/>
        <v>Reason Unknown</v>
      </c>
      <c r="I2073" s="63">
        <f>(tbl_raw_data[[#This Row],[Date Actioned]])-(tbl_raw_data[[#This Row],[Date Tagged]])</f>
        <v>7.3032407453865744E-3</v>
      </c>
      <c r="J2073" s="66">
        <f>HOUR(tbl_raw_data[[#This Row],[time_taken]])*60+MINUTE(tbl_raw_data[[#This Row],[time_taken]])+SECOND(tbl_raw_data[[#This Row],[time_taken]])/60</f>
        <v>10.516666666666667</v>
      </c>
      <c r="K2073" s="68">
        <f>DATE(YEAR(tbl_raw_data[[#This Row],[Date Actioned]]),MONTH(tbl_raw_data[[#This Row],[Date Actioned]]),DAY(tbl_raw_data[[#This Row],[Date Actioned]]))</f>
        <v>45146</v>
      </c>
      <c r="L2073" s="65" t="str">
        <f>UPPER(TEXT(tbl_raw_data[[#This Row],[updated_date]],"MMMM"))</f>
        <v>AUGUST</v>
      </c>
      <c r="M2073" s="65" t="str">
        <f>"WEEK "&amp;IF(ROUNDUP(DAY(tbl_raw_data[[#This Row],[updated_date]])/7,0)=5,4,ROUNDUP(DAY(tbl_raw_data[[#This Row],[updated_date]])/7,0))</f>
        <v>WEEK 2</v>
      </c>
      <c r="N2073" s="71" t="str">
        <f>UPPER(VLOOKUP(tbl_raw_data[[#This Row],[Analyst]],settings!$A$1:$B$15,2,0))</f>
        <v>FARDIN</v>
      </c>
      <c r="O2073" s="71" t="str">
        <f>TRIM(UPPER(tbl_raw_data[[#This Row],[Outcome]]))</f>
        <v>WITHDRAW</v>
      </c>
      <c r="P2073" s="71" t="str">
        <f>TRIM(UPPER(tbl_raw_data[[#This Row],[Queue Name]]))</f>
        <v>CONSUMER POST BUREAU</v>
      </c>
      <c r="Q2073" s="71" t="str">
        <f>IF(tbl_raw_data[[#This Row],[time_taken_in_min]]&lt;=settings!$D$2,"SLA_MET","SLA_NOT_MET")</f>
        <v>SLA_MET</v>
      </c>
    </row>
    <row r="2074" spans="1:17" x14ac:dyDescent="0.3">
      <c r="A2074" s="7" t="s">
        <v>3037</v>
      </c>
      <c r="B2074" s="34">
        <v>45146.750081018516</v>
      </c>
      <c r="C2074" s="35">
        <v>45146.757569444446</v>
      </c>
      <c r="D2074" s="2" t="s">
        <v>47</v>
      </c>
      <c r="E2074" s="2" t="s">
        <v>11</v>
      </c>
      <c r="F2074" s="2" t="s">
        <v>21</v>
      </c>
      <c r="G2074" s="2" t="s">
        <v>419</v>
      </c>
      <c r="H2074" s="84" t="str">
        <f t="shared" si="32"/>
        <v>Incomplete Details</v>
      </c>
      <c r="I2074" s="63">
        <f>(tbl_raw_data[[#This Row],[Date Actioned]])-(tbl_raw_data[[#This Row],[Date Tagged]])</f>
        <v>7.4884259302052669E-3</v>
      </c>
      <c r="J2074" s="66">
        <f>HOUR(tbl_raw_data[[#This Row],[time_taken]])*60+MINUTE(tbl_raw_data[[#This Row],[time_taken]])+SECOND(tbl_raw_data[[#This Row],[time_taken]])/60</f>
        <v>10.783333333333333</v>
      </c>
      <c r="K2074" s="68">
        <f>DATE(YEAR(tbl_raw_data[[#This Row],[Date Actioned]]),MONTH(tbl_raw_data[[#This Row],[Date Actioned]]),DAY(tbl_raw_data[[#This Row],[Date Actioned]]))</f>
        <v>45146</v>
      </c>
      <c r="L2074" s="65" t="str">
        <f>UPPER(TEXT(tbl_raw_data[[#This Row],[updated_date]],"MMMM"))</f>
        <v>AUGUST</v>
      </c>
      <c r="M2074" s="65" t="str">
        <f>"WEEK "&amp;IF(ROUNDUP(DAY(tbl_raw_data[[#This Row],[updated_date]])/7,0)=5,4,ROUNDUP(DAY(tbl_raw_data[[#This Row],[updated_date]])/7,0))</f>
        <v>WEEK 2</v>
      </c>
      <c r="N2074" s="71" t="str">
        <f>UPPER(VLOOKUP(tbl_raw_data[[#This Row],[Analyst]],settings!$A$1:$B$15,2,0))</f>
        <v>SHAHID</v>
      </c>
      <c r="O2074" s="71" t="str">
        <f>TRIM(UPPER(tbl_raw_data[[#This Row],[Outcome]]))</f>
        <v>WITHDRAW</v>
      </c>
      <c r="P2074" s="71" t="str">
        <f>TRIM(UPPER(tbl_raw_data[[#This Row],[Queue Name]]))</f>
        <v>CONSUMER EXISTING</v>
      </c>
      <c r="Q2074" s="71" t="str">
        <f>IF(tbl_raw_data[[#This Row],[time_taken_in_min]]&lt;=settings!$D$2,"SLA_MET","SLA_NOT_MET")</f>
        <v>SLA_MET</v>
      </c>
    </row>
    <row r="2075" spans="1:17" x14ac:dyDescent="0.3">
      <c r="A2075" s="1" t="s">
        <v>3038</v>
      </c>
      <c r="B2075" s="36">
        <v>45146.777638888889</v>
      </c>
      <c r="C2075" s="39">
        <v>45146.783402777779</v>
      </c>
      <c r="D2075" s="8" t="s">
        <v>47</v>
      </c>
      <c r="E2075" s="8" t="s">
        <v>18</v>
      </c>
      <c r="F2075" s="8" t="s">
        <v>25</v>
      </c>
      <c r="G2075" s="8" t="s">
        <v>420</v>
      </c>
      <c r="H2075" s="84" t="str">
        <f t="shared" si="32"/>
        <v>Incorrect Queue</v>
      </c>
      <c r="I2075" s="63">
        <f>(tbl_raw_data[[#This Row],[Date Actioned]])-(tbl_raw_data[[#This Row],[Date Tagged]])</f>
        <v>5.7638888902147301E-3</v>
      </c>
      <c r="J2075" s="66">
        <f>HOUR(tbl_raw_data[[#This Row],[time_taken]])*60+MINUTE(tbl_raw_data[[#This Row],[time_taken]])+SECOND(tbl_raw_data[[#This Row],[time_taken]])/60</f>
        <v>8.3000000000000007</v>
      </c>
      <c r="K2075" s="68">
        <f>DATE(YEAR(tbl_raw_data[[#This Row],[Date Actioned]]),MONTH(tbl_raw_data[[#This Row],[Date Actioned]]),DAY(tbl_raw_data[[#This Row],[Date Actioned]]))</f>
        <v>45146</v>
      </c>
      <c r="L2075" s="65" t="str">
        <f>UPPER(TEXT(tbl_raw_data[[#This Row],[updated_date]],"MMMM"))</f>
        <v>AUGUST</v>
      </c>
      <c r="M2075" s="65" t="str">
        <f>"WEEK "&amp;IF(ROUNDUP(DAY(tbl_raw_data[[#This Row],[updated_date]])/7,0)=5,4,ROUNDUP(DAY(tbl_raw_data[[#This Row],[updated_date]])/7,0))</f>
        <v>WEEK 2</v>
      </c>
      <c r="N2075" s="71" t="str">
        <f>UPPER(VLOOKUP(tbl_raw_data[[#This Row],[Analyst]],settings!$A$1:$B$15,2,0))</f>
        <v>ASIF</v>
      </c>
      <c r="O2075" s="71" t="str">
        <f>TRIM(UPPER(tbl_raw_data[[#This Row],[Outcome]]))</f>
        <v>WITHDRAW</v>
      </c>
      <c r="P2075" s="71" t="str">
        <f>TRIM(UPPER(tbl_raw_data[[#This Row],[Queue Name]]))</f>
        <v>CONSUMER PRE BUREAU</v>
      </c>
      <c r="Q2075" s="71" t="str">
        <f>IF(tbl_raw_data[[#This Row],[time_taken_in_min]]&lt;=settings!$D$2,"SLA_MET","SLA_NOT_MET")</f>
        <v>SLA_MET</v>
      </c>
    </row>
    <row r="2076" spans="1:17" x14ac:dyDescent="0.3">
      <c r="A2076" s="5" t="s">
        <v>3039</v>
      </c>
      <c r="B2076" s="34">
        <v>45146.790520833332</v>
      </c>
      <c r="C2076" s="35">
        <v>45146.793981481482</v>
      </c>
      <c r="D2076" s="2" t="s">
        <v>47</v>
      </c>
      <c r="E2076" s="2" t="s">
        <v>18</v>
      </c>
      <c r="F2076" s="2" t="s">
        <v>25</v>
      </c>
      <c r="G2076" s="2" t="s">
        <v>421</v>
      </c>
      <c r="H2076" s="84" t="str">
        <f t="shared" si="32"/>
        <v>Incorrect Details</v>
      </c>
      <c r="I2076" s="63">
        <f>(tbl_raw_data[[#This Row],[Date Actioned]])-(tbl_raw_data[[#This Row],[Date Tagged]])</f>
        <v>3.4606481494847685E-3</v>
      </c>
      <c r="J2076" s="66">
        <f>HOUR(tbl_raw_data[[#This Row],[time_taken]])*60+MINUTE(tbl_raw_data[[#This Row],[time_taken]])+SECOND(tbl_raw_data[[#This Row],[time_taken]])/60</f>
        <v>4.9833333333333334</v>
      </c>
      <c r="K2076" s="68">
        <f>DATE(YEAR(tbl_raw_data[[#This Row],[Date Actioned]]),MONTH(tbl_raw_data[[#This Row],[Date Actioned]]),DAY(tbl_raw_data[[#This Row],[Date Actioned]]))</f>
        <v>45146</v>
      </c>
      <c r="L2076" s="65" t="str">
        <f>UPPER(TEXT(tbl_raw_data[[#This Row],[updated_date]],"MMMM"))</f>
        <v>AUGUST</v>
      </c>
      <c r="M2076" s="65" t="str">
        <f>"WEEK "&amp;IF(ROUNDUP(DAY(tbl_raw_data[[#This Row],[updated_date]])/7,0)=5,4,ROUNDUP(DAY(tbl_raw_data[[#This Row],[updated_date]])/7,0))</f>
        <v>WEEK 2</v>
      </c>
      <c r="N2076" s="71" t="str">
        <f>UPPER(VLOOKUP(tbl_raw_data[[#This Row],[Analyst]],settings!$A$1:$B$15,2,0))</f>
        <v>ASIF</v>
      </c>
      <c r="O2076" s="71" t="str">
        <f>TRIM(UPPER(tbl_raw_data[[#This Row],[Outcome]]))</f>
        <v>WITHDRAW</v>
      </c>
      <c r="P2076" s="71" t="str">
        <f>TRIM(UPPER(tbl_raw_data[[#This Row],[Queue Name]]))</f>
        <v>CONSUMER PRE BUREAU</v>
      </c>
      <c r="Q2076" s="71" t="str">
        <f>IF(tbl_raw_data[[#This Row],[time_taken_in_min]]&lt;=settings!$D$2,"SLA_MET","SLA_NOT_MET")</f>
        <v>SLA_MET</v>
      </c>
    </row>
    <row r="2077" spans="1:17" x14ac:dyDescent="0.3">
      <c r="A2077" s="7" t="s">
        <v>3040</v>
      </c>
      <c r="B2077" s="36">
        <v>45146.798854166664</v>
      </c>
      <c r="C2077" s="39">
        <v>45146.805706018517</v>
      </c>
      <c r="D2077" s="8" t="s">
        <v>47</v>
      </c>
      <c r="E2077" s="8" t="s">
        <v>11</v>
      </c>
      <c r="F2077" s="8" t="s">
        <v>19</v>
      </c>
      <c r="G2077" s="8" t="s">
        <v>72</v>
      </c>
      <c r="H2077" s="84" t="str">
        <f t="shared" si="32"/>
        <v>Incomplete Details</v>
      </c>
      <c r="I2077" s="63">
        <f>(tbl_raw_data[[#This Row],[Date Actioned]])-(tbl_raw_data[[#This Row],[Date Tagged]])</f>
        <v>6.8518518528435379E-3</v>
      </c>
      <c r="J2077" s="66">
        <f>HOUR(tbl_raw_data[[#This Row],[time_taken]])*60+MINUTE(tbl_raw_data[[#This Row],[time_taken]])+SECOND(tbl_raw_data[[#This Row],[time_taken]])/60</f>
        <v>9.8666666666666671</v>
      </c>
      <c r="K2077" s="68">
        <f>DATE(YEAR(tbl_raw_data[[#This Row],[Date Actioned]]),MONTH(tbl_raw_data[[#This Row],[Date Actioned]]),DAY(tbl_raw_data[[#This Row],[Date Actioned]]))</f>
        <v>45146</v>
      </c>
      <c r="L2077" s="65" t="str">
        <f>UPPER(TEXT(tbl_raw_data[[#This Row],[updated_date]],"MMMM"))</f>
        <v>AUGUST</v>
      </c>
      <c r="M2077" s="65" t="str">
        <f>"WEEK "&amp;IF(ROUNDUP(DAY(tbl_raw_data[[#This Row],[updated_date]])/7,0)=5,4,ROUNDUP(DAY(tbl_raw_data[[#This Row],[updated_date]])/7,0))</f>
        <v>WEEK 2</v>
      </c>
      <c r="N2077" s="71" t="str">
        <f>UPPER(VLOOKUP(tbl_raw_data[[#This Row],[Analyst]],settings!$A$1:$B$15,2,0))</f>
        <v>NAVED</v>
      </c>
      <c r="O2077" s="71" t="str">
        <f>TRIM(UPPER(tbl_raw_data[[#This Row],[Outcome]]))</f>
        <v>WITHDRAW</v>
      </c>
      <c r="P2077" s="71" t="str">
        <f>TRIM(UPPER(tbl_raw_data[[#This Row],[Queue Name]]))</f>
        <v>CONSUMER EXISTING</v>
      </c>
      <c r="Q2077" s="71" t="str">
        <f>IF(tbl_raw_data[[#This Row],[time_taken_in_min]]&lt;=settings!$D$2,"SLA_MET","SLA_NOT_MET")</f>
        <v>SLA_MET</v>
      </c>
    </row>
    <row r="2078" spans="1:17" x14ac:dyDescent="0.3">
      <c r="A2078" s="1" t="s">
        <v>3041</v>
      </c>
      <c r="B2078" s="34">
        <v>45146.800335648149</v>
      </c>
      <c r="C2078" s="35">
        <v>45146.809502314813</v>
      </c>
      <c r="D2078" s="2" t="s">
        <v>47</v>
      </c>
      <c r="E2078" s="2" t="s">
        <v>18</v>
      </c>
      <c r="F2078" s="2" t="s">
        <v>25</v>
      </c>
      <c r="G2078" s="2" t="s">
        <v>422</v>
      </c>
      <c r="H2078" s="84" t="str">
        <f t="shared" si="32"/>
        <v>Incomplete Details</v>
      </c>
      <c r="I2078" s="63">
        <f>(tbl_raw_data[[#This Row],[Date Actioned]])-(tbl_raw_data[[#This Row],[Date Tagged]])</f>
        <v>9.1666666630771942E-3</v>
      </c>
      <c r="J2078" s="66">
        <f>HOUR(tbl_raw_data[[#This Row],[time_taken]])*60+MINUTE(tbl_raw_data[[#This Row],[time_taken]])+SECOND(tbl_raw_data[[#This Row],[time_taken]])/60</f>
        <v>13.2</v>
      </c>
      <c r="K2078" s="68">
        <f>DATE(YEAR(tbl_raw_data[[#This Row],[Date Actioned]]),MONTH(tbl_raw_data[[#This Row],[Date Actioned]]),DAY(tbl_raw_data[[#This Row],[Date Actioned]]))</f>
        <v>45146</v>
      </c>
      <c r="L2078" s="65" t="str">
        <f>UPPER(TEXT(tbl_raw_data[[#This Row],[updated_date]],"MMMM"))</f>
        <v>AUGUST</v>
      </c>
      <c r="M2078" s="65" t="str">
        <f>"WEEK "&amp;IF(ROUNDUP(DAY(tbl_raw_data[[#This Row],[updated_date]])/7,0)=5,4,ROUNDUP(DAY(tbl_raw_data[[#This Row],[updated_date]])/7,0))</f>
        <v>WEEK 2</v>
      </c>
      <c r="N2078" s="71" t="str">
        <f>UPPER(VLOOKUP(tbl_raw_data[[#This Row],[Analyst]],settings!$A$1:$B$15,2,0))</f>
        <v>ASIF</v>
      </c>
      <c r="O2078" s="71" t="str">
        <f>TRIM(UPPER(tbl_raw_data[[#This Row],[Outcome]]))</f>
        <v>WITHDRAW</v>
      </c>
      <c r="P2078" s="71" t="str">
        <f>TRIM(UPPER(tbl_raw_data[[#This Row],[Queue Name]]))</f>
        <v>CONSUMER PRE BUREAU</v>
      </c>
      <c r="Q2078" s="71" t="str">
        <f>IF(tbl_raw_data[[#This Row],[time_taken_in_min]]&lt;=settings!$D$2,"SLA_MET","SLA_NOT_MET")</f>
        <v>SLA_MET</v>
      </c>
    </row>
    <row r="2079" spans="1:17" x14ac:dyDescent="0.3">
      <c r="A2079" s="5" t="s">
        <v>3042</v>
      </c>
      <c r="B2079" s="36">
        <v>45146.818124999998</v>
      </c>
      <c r="C2079" s="39">
        <v>45146.825949074075</v>
      </c>
      <c r="D2079" s="8" t="s">
        <v>55</v>
      </c>
      <c r="E2079" s="6" t="s">
        <v>8</v>
      </c>
      <c r="F2079" s="8" t="s">
        <v>12</v>
      </c>
      <c r="G2079" s="9"/>
      <c r="H2079" s="84" t="str">
        <f t="shared" si="32"/>
        <v>Reason Unknown</v>
      </c>
      <c r="I2079" s="63">
        <f>(tbl_raw_data[[#This Row],[Date Actioned]])-(tbl_raw_data[[#This Row],[Date Tagged]])</f>
        <v>7.8240740767796524E-3</v>
      </c>
      <c r="J2079" s="66">
        <f>HOUR(tbl_raw_data[[#This Row],[time_taken]])*60+MINUTE(tbl_raw_data[[#This Row],[time_taken]])+SECOND(tbl_raw_data[[#This Row],[time_taken]])/60</f>
        <v>11.266666666666667</v>
      </c>
      <c r="K2079" s="68">
        <f>DATE(YEAR(tbl_raw_data[[#This Row],[Date Actioned]]),MONTH(tbl_raw_data[[#This Row],[Date Actioned]]),DAY(tbl_raw_data[[#This Row],[Date Actioned]]))</f>
        <v>45146</v>
      </c>
      <c r="L2079" s="65" t="str">
        <f>UPPER(TEXT(tbl_raw_data[[#This Row],[updated_date]],"MMMM"))</f>
        <v>AUGUST</v>
      </c>
      <c r="M2079" s="65" t="str">
        <f>"WEEK "&amp;IF(ROUNDUP(DAY(tbl_raw_data[[#This Row],[updated_date]])/7,0)=5,4,ROUNDUP(DAY(tbl_raw_data[[#This Row],[updated_date]])/7,0))</f>
        <v>WEEK 2</v>
      </c>
      <c r="N2079" s="71" t="str">
        <f>UPPER(VLOOKUP(tbl_raw_data[[#This Row],[Analyst]],settings!$A$1:$B$15,2,0))</f>
        <v>NITESH</v>
      </c>
      <c r="O2079" s="71" t="str">
        <f>TRIM(UPPER(tbl_raw_data[[#This Row],[Outcome]]))</f>
        <v>WITHDRAW</v>
      </c>
      <c r="P2079" s="71" t="str">
        <f>TRIM(UPPER(tbl_raw_data[[#This Row],[Queue Name]]))</f>
        <v>CONSUMER POST BUREAU</v>
      </c>
      <c r="Q2079" s="71" t="str">
        <f>IF(tbl_raw_data[[#This Row],[time_taken_in_min]]&lt;=settings!$D$2,"SLA_MET","SLA_NOT_MET")</f>
        <v>SLA_MET</v>
      </c>
    </row>
    <row r="2080" spans="1:17" x14ac:dyDescent="0.3">
      <c r="A2080" s="7" t="s">
        <v>3043</v>
      </c>
      <c r="B2080" s="34">
        <v>45146.840902777774</v>
      </c>
      <c r="C2080" s="35">
        <v>45146.849085648151</v>
      </c>
      <c r="D2080" s="2" t="s">
        <v>55</v>
      </c>
      <c r="E2080" s="3" t="s">
        <v>8</v>
      </c>
      <c r="F2080" s="2" t="s">
        <v>12</v>
      </c>
      <c r="G2080" s="4"/>
      <c r="H2080" s="84" t="str">
        <f t="shared" si="32"/>
        <v>Reason Unknown</v>
      </c>
      <c r="I2080" s="63">
        <f>(tbl_raw_data[[#This Row],[Date Actioned]])-(tbl_raw_data[[#This Row],[Date Tagged]])</f>
        <v>8.1828703769133426E-3</v>
      </c>
      <c r="J2080" s="66">
        <f>HOUR(tbl_raw_data[[#This Row],[time_taken]])*60+MINUTE(tbl_raw_data[[#This Row],[time_taken]])+SECOND(tbl_raw_data[[#This Row],[time_taken]])/60</f>
        <v>11.783333333333333</v>
      </c>
      <c r="K2080" s="68">
        <f>DATE(YEAR(tbl_raw_data[[#This Row],[Date Actioned]]),MONTH(tbl_raw_data[[#This Row],[Date Actioned]]),DAY(tbl_raw_data[[#This Row],[Date Actioned]]))</f>
        <v>45146</v>
      </c>
      <c r="L2080" s="65" t="str">
        <f>UPPER(TEXT(tbl_raw_data[[#This Row],[updated_date]],"MMMM"))</f>
        <v>AUGUST</v>
      </c>
      <c r="M2080" s="65" t="str">
        <f>"WEEK "&amp;IF(ROUNDUP(DAY(tbl_raw_data[[#This Row],[updated_date]])/7,0)=5,4,ROUNDUP(DAY(tbl_raw_data[[#This Row],[updated_date]])/7,0))</f>
        <v>WEEK 2</v>
      </c>
      <c r="N2080" s="71" t="str">
        <f>UPPER(VLOOKUP(tbl_raw_data[[#This Row],[Analyst]],settings!$A$1:$B$15,2,0))</f>
        <v>NITESH</v>
      </c>
      <c r="O2080" s="71" t="str">
        <f>TRIM(UPPER(tbl_raw_data[[#This Row],[Outcome]]))</f>
        <v>WITHDRAW</v>
      </c>
      <c r="P2080" s="71" t="str">
        <f>TRIM(UPPER(tbl_raw_data[[#This Row],[Queue Name]]))</f>
        <v>CONSUMER POST BUREAU</v>
      </c>
      <c r="Q2080" s="71" t="str">
        <f>IF(tbl_raw_data[[#This Row],[time_taken_in_min]]&lt;=settings!$D$2,"SLA_MET","SLA_NOT_MET")</f>
        <v>SLA_MET</v>
      </c>
    </row>
    <row r="2081" spans="1:17" x14ac:dyDescent="0.3">
      <c r="A2081" s="1" t="s">
        <v>3044</v>
      </c>
      <c r="B2081" s="36">
        <v>45146.841099537036</v>
      </c>
      <c r="C2081" s="39">
        <v>45146.842731481483</v>
      </c>
      <c r="D2081" s="8" t="s">
        <v>47</v>
      </c>
      <c r="E2081" s="8" t="s">
        <v>18</v>
      </c>
      <c r="F2081" s="8" t="s">
        <v>21</v>
      </c>
      <c r="G2081" s="8" t="s">
        <v>423</v>
      </c>
      <c r="H2081" s="84" t="str">
        <f t="shared" si="32"/>
        <v>Incomplete Details</v>
      </c>
      <c r="I2081" s="63">
        <f>(tbl_raw_data[[#This Row],[Date Actioned]])-(tbl_raw_data[[#This Row],[Date Tagged]])</f>
        <v>1.6319444475811906E-3</v>
      </c>
      <c r="J2081" s="66">
        <f>HOUR(tbl_raw_data[[#This Row],[time_taken]])*60+MINUTE(tbl_raw_data[[#This Row],[time_taken]])+SECOND(tbl_raw_data[[#This Row],[time_taken]])/60</f>
        <v>2.35</v>
      </c>
      <c r="K2081" s="68">
        <f>DATE(YEAR(tbl_raw_data[[#This Row],[Date Actioned]]),MONTH(tbl_raw_data[[#This Row],[Date Actioned]]),DAY(tbl_raw_data[[#This Row],[Date Actioned]]))</f>
        <v>45146</v>
      </c>
      <c r="L2081" s="65" t="str">
        <f>UPPER(TEXT(tbl_raw_data[[#This Row],[updated_date]],"MMMM"))</f>
        <v>AUGUST</v>
      </c>
      <c r="M2081" s="65" t="str">
        <f>"WEEK "&amp;IF(ROUNDUP(DAY(tbl_raw_data[[#This Row],[updated_date]])/7,0)=5,4,ROUNDUP(DAY(tbl_raw_data[[#This Row],[updated_date]])/7,0))</f>
        <v>WEEK 2</v>
      </c>
      <c r="N2081" s="71" t="str">
        <f>UPPER(VLOOKUP(tbl_raw_data[[#This Row],[Analyst]],settings!$A$1:$B$15,2,0))</f>
        <v>SHAHID</v>
      </c>
      <c r="O2081" s="71" t="str">
        <f>TRIM(UPPER(tbl_raw_data[[#This Row],[Outcome]]))</f>
        <v>WITHDRAW</v>
      </c>
      <c r="P2081" s="71" t="str">
        <f>TRIM(UPPER(tbl_raw_data[[#This Row],[Queue Name]]))</f>
        <v>CONSUMER PRE BUREAU</v>
      </c>
      <c r="Q2081" s="71" t="str">
        <f>IF(tbl_raw_data[[#This Row],[time_taken_in_min]]&lt;=settings!$D$2,"SLA_MET","SLA_NOT_MET")</f>
        <v>SLA_MET</v>
      </c>
    </row>
    <row r="2082" spans="1:17" hidden="1" x14ac:dyDescent="0.3">
      <c r="A2082" s="5" t="s">
        <v>3045</v>
      </c>
      <c r="B2082" s="34">
        <v>45147.003136574072</v>
      </c>
      <c r="C2082" s="35">
        <v>45147.370416666665</v>
      </c>
      <c r="D2082" s="2" t="s">
        <v>15</v>
      </c>
      <c r="E2082" s="3" t="s">
        <v>8</v>
      </c>
      <c r="F2082" s="2" t="s">
        <v>206</v>
      </c>
      <c r="G2082" s="4"/>
      <c r="H2082" s="84" t="str">
        <f t="shared" si="32"/>
        <v>Reason Unknown</v>
      </c>
      <c r="I2082" s="63">
        <f>(tbl_raw_data[[#This Row],[Date Actioned]])-(tbl_raw_data[[#This Row],[Date Tagged]])</f>
        <v>0.36728009259240935</v>
      </c>
      <c r="J2082" s="66">
        <f>HOUR(tbl_raw_data[[#This Row],[time_taken]])*60+MINUTE(tbl_raw_data[[#This Row],[time_taken]])+SECOND(tbl_raw_data[[#This Row],[time_taken]])/60</f>
        <v>528.88333333333333</v>
      </c>
      <c r="K2082" s="68">
        <f>DATE(YEAR(tbl_raw_data[[#This Row],[Date Actioned]]),MONTH(tbl_raw_data[[#This Row],[Date Actioned]]),DAY(tbl_raw_data[[#This Row],[Date Actioned]]))</f>
        <v>45147</v>
      </c>
      <c r="L2082" s="65" t="str">
        <f>UPPER(TEXT(tbl_raw_data[[#This Row],[updated_date]],"MMMM"))</f>
        <v>AUGUST</v>
      </c>
      <c r="M2082" s="65" t="str">
        <f>"WEEK "&amp;IF(ROUNDUP(DAY(tbl_raw_data[[#This Row],[updated_date]])/7,0)=5,4,ROUNDUP(DAY(tbl_raw_data[[#This Row],[updated_date]])/7,0))</f>
        <v>WEEK 2</v>
      </c>
      <c r="N2082" s="71" t="str">
        <f>UPPER(VLOOKUP(tbl_raw_data[[#This Row],[Analyst]],settings!$A$1:$B$15,2,0))</f>
        <v>HARDIK</v>
      </c>
      <c r="O2082" s="71" t="str">
        <f>TRIM(UPPER(tbl_raw_data[[#This Row],[Outcome]]))</f>
        <v>APPROVE</v>
      </c>
      <c r="P2082" s="71" t="str">
        <f>TRIM(UPPER(tbl_raw_data[[#This Row],[Queue Name]]))</f>
        <v>CONSUMER POST BUREAU</v>
      </c>
      <c r="Q2082" s="71" t="str">
        <f>IF(tbl_raw_data[[#This Row],[time_taken_in_min]]&lt;=settings!$D$2,"SLA_MET","SLA_NOT_MET")</f>
        <v>SLA_NOT_MET</v>
      </c>
    </row>
    <row r="2083" spans="1:17" hidden="1" x14ac:dyDescent="0.3">
      <c r="A2083" s="7" t="s">
        <v>3046</v>
      </c>
      <c r="B2083" s="36">
        <v>45147.184930555559</v>
      </c>
      <c r="C2083" s="39">
        <v>45147.404687499999</v>
      </c>
      <c r="D2083" s="8" t="s">
        <v>15</v>
      </c>
      <c r="E2083" s="6" t="s">
        <v>11</v>
      </c>
      <c r="F2083" s="8" t="s">
        <v>17</v>
      </c>
      <c r="G2083" s="9"/>
      <c r="H2083" s="84" t="str">
        <f t="shared" si="32"/>
        <v>Reason Unknown</v>
      </c>
      <c r="I2083" s="63">
        <f>(tbl_raw_data[[#This Row],[Date Actioned]])-(tbl_raw_data[[#This Row],[Date Tagged]])</f>
        <v>0.21975694443972316</v>
      </c>
      <c r="J2083" s="66">
        <f>HOUR(tbl_raw_data[[#This Row],[time_taken]])*60+MINUTE(tbl_raw_data[[#This Row],[time_taken]])+SECOND(tbl_raw_data[[#This Row],[time_taken]])/60</f>
        <v>316.45</v>
      </c>
      <c r="K2083" s="68">
        <f>DATE(YEAR(tbl_raw_data[[#This Row],[Date Actioned]]),MONTH(tbl_raw_data[[#This Row],[Date Actioned]]),DAY(tbl_raw_data[[#This Row],[Date Actioned]]))</f>
        <v>45147</v>
      </c>
      <c r="L2083" s="65" t="str">
        <f>UPPER(TEXT(tbl_raw_data[[#This Row],[updated_date]],"MMMM"))</f>
        <v>AUGUST</v>
      </c>
      <c r="M2083" s="65" t="str">
        <f>"WEEK "&amp;IF(ROUNDUP(DAY(tbl_raw_data[[#This Row],[updated_date]])/7,0)=5,4,ROUNDUP(DAY(tbl_raw_data[[#This Row],[updated_date]])/7,0))</f>
        <v>WEEK 2</v>
      </c>
      <c r="N2083" s="71" t="str">
        <f>UPPER(VLOOKUP(tbl_raw_data[[#This Row],[Analyst]],settings!$A$1:$B$15,2,0))</f>
        <v>MERCEDES</v>
      </c>
      <c r="O2083" s="71" t="str">
        <f>TRIM(UPPER(tbl_raw_data[[#This Row],[Outcome]]))</f>
        <v>APPROVE</v>
      </c>
      <c r="P2083" s="71" t="str">
        <f>TRIM(UPPER(tbl_raw_data[[#This Row],[Queue Name]]))</f>
        <v>CONSUMER EXISTING</v>
      </c>
      <c r="Q2083" s="71" t="str">
        <f>IF(tbl_raw_data[[#This Row],[time_taken_in_min]]&lt;=settings!$D$2,"SLA_MET","SLA_NOT_MET")</f>
        <v>SLA_NOT_MET</v>
      </c>
    </row>
    <row r="2084" spans="1:17" hidden="1" x14ac:dyDescent="0.3">
      <c r="A2084" s="1" t="s">
        <v>3047</v>
      </c>
      <c r="B2084" s="34">
        <v>45147.404236111113</v>
      </c>
      <c r="C2084" s="35">
        <v>45147.413090277776</v>
      </c>
      <c r="D2084" s="2" t="s">
        <v>15</v>
      </c>
      <c r="E2084" s="3" t="s">
        <v>8</v>
      </c>
      <c r="F2084" s="2" t="s">
        <v>17</v>
      </c>
      <c r="G2084" s="4"/>
      <c r="H2084" s="84" t="str">
        <f t="shared" si="32"/>
        <v>Reason Unknown</v>
      </c>
      <c r="I2084" s="63">
        <f>(tbl_raw_data[[#This Row],[Date Actioned]])-(tbl_raw_data[[#This Row],[Date Tagged]])</f>
        <v>8.8541666627861559E-3</v>
      </c>
      <c r="J2084" s="66">
        <f>HOUR(tbl_raw_data[[#This Row],[time_taken]])*60+MINUTE(tbl_raw_data[[#This Row],[time_taken]])+SECOND(tbl_raw_data[[#This Row],[time_taken]])/60</f>
        <v>12.75</v>
      </c>
      <c r="K2084" s="68">
        <f>DATE(YEAR(tbl_raw_data[[#This Row],[Date Actioned]]),MONTH(tbl_raw_data[[#This Row],[Date Actioned]]),DAY(tbl_raw_data[[#This Row],[Date Actioned]]))</f>
        <v>45147</v>
      </c>
      <c r="L2084" s="65" t="str">
        <f>UPPER(TEXT(tbl_raw_data[[#This Row],[updated_date]],"MMMM"))</f>
        <v>AUGUST</v>
      </c>
      <c r="M2084" s="65" t="str">
        <f>"WEEK "&amp;IF(ROUNDUP(DAY(tbl_raw_data[[#This Row],[updated_date]])/7,0)=5,4,ROUNDUP(DAY(tbl_raw_data[[#This Row],[updated_date]])/7,0))</f>
        <v>WEEK 2</v>
      </c>
      <c r="N2084" s="71" t="str">
        <f>UPPER(VLOOKUP(tbl_raw_data[[#This Row],[Analyst]],settings!$A$1:$B$15,2,0))</f>
        <v>MERCEDES</v>
      </c>
      <c r="O2084" s="71" t="str">
        <f>TRIM(UPPER(tbl_raw_data[[#This Row],[Outcome]]))</f>
        <v>APPROVE</v>
      </c>
      <c r="P2084" s="71" t="str">
        <f>TRIM(UPPER(tbl_raw_data[[#This Row],[Queue Name]]))</f>
        <v>CONSUMER POST BUREAU</v>
      </c>
      <c r="Q2084" s="71" t="str">
        <f>IF(tbl_raw_data[[#This Row],[time_taken_in_min]]&lt;=settings!$D$2,"SLA_MET","SLA_NOT_MET")</f>
        <v>SLA_MET</v>
      </c>
    </row>
    <row r="2085" spans="1:17" hidden="1" x14ac:dyDescent="0.3">
      <c r="A2085" s="5" t="s">
        <v>3048</v>
      </c>
      <c r="B2085" s="36">
        <v>45147.406724537039</v>
      </c>
      <c r="C2085" s="39">
        <v>45147.412800925929</v>
      </c>
      <c r="D2085" s="8" t="s">
        <v>10</v>
      </c>
      <c r="E2085" s="8" t="s">
        <v>11</v>
      </c>
      <c r="F2085" s="8" t="s">
        <v>206</v>
      </c>
      <c r="G2085" s="8" t="s">
        <v>15</v>
      </c>
      <c r="H2085" s="84" t="str">
        <f t="shared" si="32"/>
        <v>Reason Unknown</v>
      </c>
      <c r="I2085" s="63">
        <f>(tbl_raw_data[[#This Row],[Date Actioned]])-(tbl_raw_data[[#This Row],[Date Tagged]])</f>
        <v>6.0763888905057684E-3</v>
      </c>
      <c r="J2085" s="66">
        <f>HOUR(tbl_raw_data[[#This Row],[time_taken]])*60+MINUTE(tbl_raw_data[[#This Row],[time_taken]])+SECOND(tbl_raw_data[[#This Row],[time_taken]])/60</f>
        <v>8.75</v>
      </c>
      <c r="K2085" s="68">
        <f>DATE(YEAR(tbl_raw_data[[#This Row],[Date Actioned]]),MONTH(tbl_raw_data[[#This Row],[Date Actioned]]),DAY(tbl_raw_data[[#This Row],[Date Actioned]]))</f>
        <v>45147</v>
      </c>
      <c r="L2085" s="65" t="str">
        <f>UPPER(TEXT(tbl_raw_data[[#This Row],[updated_date]],"MMMM"))</f>
        <v>AUGUST</v>
      </c>
      <c r="M2085" s="65" t="str">
        <f>"WEEK "&amp;IF(ROUNDUP(DAY(tbl_raw_data[[#This Row],[updated_date]])/7,0)=5,4,ROUNDUP(DAY(tbl_raw_data[[#This Row],[updated_date]])/7,0))</f>
        <v>WEEK 2</v>
      </c>
      <c r="N2085" s="71" t="str">
        <f>UPPER(VLOOKUP(tbl_raw_data[[#This Row],[Analyst]],settings!$A$1:$B$15,2,0))</f>
        <v>HARDIK</v>
      </c>
      <c r="O2085" s="71" t="str">
        <f>TRIM(UPPER(tbl_raw_data[[#This Row],[Outcome]]))</f>
        <v>APPROVE</v>
      </c>
      <c r="P2085" s="71" t="str">
        <f>TRIM(UPPER(tbl_raw_data[[#This Row],[Queue Name]]))</f>
        <v>CONSUMER EXISTING</v>
      </c>
      <c r="Q2085" s="71" t="str">
        <f>IF(tbl_raw_data[[#This Row],[time_taken_in_min]]&lt;=settings!$D$2,"SLA_MET","SLA_NOT_MET")</f>
        <v>SLA_MET</v>
      </c>
    </row>
    <row r="2086" spans="1:17" hidden="1" x14ac:dyDescent="0.3">
      <c r="A2086" s="7" t="s">
        <v>3049</v>
      </c>
      <c r="B2086" s="34">
        <v>45147.409004629626</v>
      </c>
      <c r="C2086" s="35">
        <v>45147.419236111113</v>
      </c>
      <c r="D2086" s="2" t="s">
        <v>10</v>
      </c>
      <c r="E2086" s="2" t="s">
        <v>11</v>
      </c>
      <c r="F2086" s="2" t="s">
        <v>206</v>
      </c>
      <c r="G2086" s="2" t="s">
        <v>15</v>
      </c>
      <c r="H2086" s="84" t="str">
        <f t="shared" si="32"/>
        <v>Reason Unknown</v>
      </c>
      <c r="I2086" s="63">
        <f>(tbl_raw_data[[#This Row],[Date Actioned]])-(tbl_raw_data[[#This Row],[Date Tagged]])</f>
        <v>1.0231481486698613E-2</v>
      </c>
      <c r="J2086" s="66">
        <f>HOUR(tbl_raw_data[[#This Row],[time_taken]])*60+MINUTE(tbl_raw_data[[#This Row],[time_taken]])+SECOND(tbl_raw_data[[#This Row],[time_taken]])/60</f>
        <v>14.733333333333333</v>
      </c>
      <c r="K2086" s="68">
        <f>DATE(YEAR(tbl_raw_data[[#This Row],[Date Actioned]]),MONTH(tbl_raw_data[[#This Row],[Date Actioned]]),DAY(tbl_raw_data[[#This Row],[Date Actioned]]))</f>
        <v>45147</v>
      </c>
      <c r="L2086" s="65" t="str">
        <f>UPPER(TEXT(tbl_raw_data[[#This Row],[updated_date]],"MMMM"))</f>
        <v>AUGUST</v>
      </c>
      <c r="M2086" s="65" t="str">
        <f>"WEEK "&amp;IF(ROUNDUP(DAY(tbl_raw_data[[#This Row],[updated_date]])/7,0)=5,4,ROUNDUP(DAY(tbl_raw_data[[#This Row],[updated_date]])/7,0))</f>
        <v>WEEK 2</v>
      </c>
      <c r="N2086" s="71" t="str">
        <f>UPPER(VLOOKUP(tbl_raw_data[[#This Row],[Analyst]],settings!$A$1:$B$15,2,0))</f>
        <v>HARDIK</v>
      </c>
      <c r="O2086" s="71" t="str">
        <f>TRIM(UPPER(tbl_raw_data[[#This Row],[Outcome]]))</f>
        <v>APPROVE</v>
      </c>
      <c r="P2086" s="71" t="str">
        <f>TRIM(UPPER(tbl_raw_data[[#This Row],[Queue Name]]))</f>
        <v>CONSUMER EXISTING</v>
      </c>
      <c r="Q2086" s="71" t="str">
        <f>IF(tbl_raw_data[[#This Row],[time_taken_in_min]]&lt;=settings!$D$2,"SLA_MET","SLA_NOT_MET")</f>
        <v>SLA_MET</v>
      </c>
    </row>
    <row r="2087" spans="1:17" hidden="1" x14ac:dyDescent="0.3">
      <c r="A2087" s="1" t="s">
        <v>3050</v>
      </c>
      <c r="B2087" s="36">
        <v>45147.411886574075</v>
      </c>
      <c r="C2087" s="39">
        <v>45147.422037037039</v>
      </c>
      <c r="D2087" s="8" t="s">
        <v>15</v>
      </c>
      <c r="E2087" s="6" t="s">
        <v>11</v>
      </c>
      <c r="F2087" s="8" t="s">
        <v>22</v>
      </c>
      <c r="G2087" s="9"/>
      <c r="H2087" s="84" t="str">
        <f t="shared" si="32"/>
        <v>Reason Unknown</v>
      </c>
      <c r="I2087" s="63">
        <f>(tbl_raw_data[[#This Row],[Date Actioned]])-(tbl_raw_data[[#This Row],[Date Tagged]])</f>
        <v>1.0150462963792961E-2</v>
      </c>
      <c r="J2087" s="66">
        <f>HOUR(tbl_raw_data[[#This Row],[time_taken]])*60+MINUTE(tbl_raw_data[[#This Row],[time_taken]])+SECOND(tbl_raw_data[[#This Row],[time_taken]])/60</f>
        <v>14.616666666666667</v>
      </c>
      <c r="K2087" s="68">
        <f>DATE(YEAR(tbl_raw_data[[#This Row],[Date Actioned]]),MONTH(tbl_raw_data[[#This Row],[Date Actioned]]),DAY(tbl_raw_data[[#This Row],[Date Actioned]]))</f>
        <v>45147</v>
      </c>
      <c r="L2087" s="65" t="str">
        <f>UPPER(TEXT(tbl_raw_data[[#This Row],[updated_date]],"MMMM"))</f>
        <v>AUGUST</v>
      </c>
      <c r="M2087" s="65" t="str">
        <f>"WEEK "&amp;IF(ROUNDUP(DAY(tbl_raw_data[[#This Row],[updated_date]])/7,0)=5,4,ROUNDUP(DAY(tbl_raw_data[[#This Row],[updated_date]])/7,0))</f>
        <v>WEEK 2</v>
      </c>
      <c r="N2087" s="71" t="str">
        <f>UPPER(VLOOKUP(tbl_raw_data[[#This Row],[Analyst]],settings!$A$1:$B$15,2,0))</f>
        <v>ROHAN</v>
      </c>
      <c r="O2087" s="71" t="str">
        <f>TRIM(UPPER(tbl_raw_data[[#This Row],[Outcome]]))</f>
        <v>APPROVE</v>
      </c>
      <c r="P2087" s="71" t="str">
        <f>TRIM(UPPER(tbl_raw_data[[#This Row],[Queue Name]]))</f>
        <v>CONSUMER EXISTING</v>
      </c>
      <c r="Q2087" s="71" t="str">
        <f>IF(tbl_raw_data[[#This Row],[time_taken_in_min]]&lt;=settings!$D$2,"SLA_MET","SLA_NOT_MET")</f>
        <v>SLA_MET</v>
      </c>
    </row>
    <row r="2088" spans="1:17" hidden="1" x14ac:dyDescent="0.3">
      <c r="A2088" s="5" t="s">
        <v>3051</v>
      </c>
      <c r="B2088" s="34">
        <v>45147.412534722222</v>
      </c>
      <c r="C2088" s="35">
        <v>45147.425254629627</v>
      </c>
      <c r="D2088" s="2" t="s">
        <v>15</v>
      </c>
      <c r="E2088" s="3" t="s">
        <v>11</v>
      </c>
      <c r="F2088" s="2" t="s">
        <v>17</v>
      </c>
      <c r="G2088" s="4"/>
      <c r="H2088" s="84" t="str">
        <f t="shared" si="32"/>
        <v>Reason Unknown</v>
      </c>
      <c r="I2088" s="63">
        <f>(tbl_raw_data[[#This Row],[Date Actioned]])-(tbl_raw_data[[#This Row],[Date Tagged]])</f>
        <v>1.2719907404971309E-2</v>
      </c>
      <c r="J2088" s="66">
        <f>HOUR(tbl_raw_data[[#This Row],[time_taken]])*60+MINUTE(tbl_raw_data[[#This Row],[time_taken]])+SECOND(tbl_raw_data[[#This Row],[time_taken]])/60</f>
        <v>18.316666666666666</v>
      </c>
      <c r="K2088" s="68">
        <f>DATE(YEAR(tbl_raw_data[[#This Row],[Date Actioned]]),MONTH(tbl_raw_data[[#This Row],[Date Actioned]]),DAY(tbl_raw_data[[#This Row],[Date Actioned]]))</f>
        <v>45147</v>
      </c>
      <c r="L2088" s="65" t="str">
        <f>UPPER(TEXT(tbl_raw_data[[#This Row],[updated_date]],"MMMM"))</f>
        <v>AUGUST</v>
      </c>
      <c r="M2088" s="65" t="str">
        <f>"WEEK "&amp;IF(ROUNDUP(DAY(tbl_raw_data[[#This Row],[updated_date]])/7,0)=5,4,ROUNDUP(DAY(tbl_raw_data[[#This Row],[updated_date]])/7,0))</f>
        <v>WEEK 2</v>
      </c>
      <c r="N2088" s="71" t="str">
        <f>UPPER(VLOOKUP(tbl_raw_data[[#This Row],[Analyst]],settings!$A$1:$B$15,2,0))</f>
        <v>MERCEDES</v>
      </c>
      <c r="O2088" s="71" t="str">
        <f>TRIM(UPPER(tbl_raw_data[[#This Row],[Outcome]]))</f>
        <v>APPROVE</v>
      </c>
      <c r="P2088" s="71" t="str">
        <f>TRIM(UPPER(tbl_raw_data[[#This Row],[Queue Name]]))</f>
        <v>CONSUMER EXISTING</v>
      </c>
      <c r="Q2088" s="71" t="str">
        <f>IF(tbl_raw_data[[#This Row],[time_taken_in_min]]&lt;=settings!$D$2,"SLA_MET","SLA_NOT_MET")</f>
        <v>SLA_MET</v>
      </c>
    </row>
    <row r="2089" spans="1:17" hidden="1" x14ac:dyDescent="0.3">
      <c r="A2089" s="7" t="s">
        <v>3052</v>
      </c>
      <c r="B2089" s="36">
        <v>45147.414236111108</v>
      </c>
      <c r="C2089" s="39">
        <v>45147.432210648149</v>
      </c>
      <c r="D2089" s="8" t="s">
        <v>10</v>
      </c>
      <c r="E2089" s="8" t="s">
        <v>11</v>
      </c>
      <c r="F2089" s="8" t="s">
        <v>206</v>
      </c>
      <c r="G2089" s="8" t="s">
        <v>15</v>
      </c>
      <c r="H2089" s="84" t="str">
        <f t="shared" si="32"/>
        <v>Reason Unknown</v>
      </c>
      <c r="I2089" s="63">
        <f>(tbl_raw_data[[#This Row],[Date Actioned]])-(tbl_raw_data[[#This Row],[Date Tagged]])</f>
        <v>1.7974537040572613E-2</v>
      </c>
      <c r="J2089" s="66">
        <f>HOUR(tbl_raw_data[[#This Row],[time_taken]])*60+MINUTE(tbl_raw_data[[#This Row],[time_taken]])+SECOND(tbl_raw_data[[#This Row],[time_taken]])/60</f>
        <v>25.883333333333333</v>
      </c>
      <c r="K2089" s="68">
        <f>DATE(YEAR(tbl_raw_data[[#This Row],[Date Actioned]]),MONTH(tbl_raw_data[[#This Row],[Date Actioned]]),DAY(tbl_raw_data[[#This Row],[Date Actioned]]))</f>
        <v>45147</v>
      </c>
      <c r="L2089" s="65" t="str">
        <f>UPPER(TEXT(tbl_raw_data[[#This Row],[updated_date]],"MMMM"))</f>
        <v>AUGUST</v>
      </c>
      <c r="M2089" s="65" t="str">
        <f>"WEEK "&amp;IF(ROUNDUP(DAY(tbl_raw_data[[#This Row],[updated_date]])/7,0)=5,4,ROUNDUP(DAY(tbl_raw_data[[#This Row],[updated_date]])/7,0))</f>
        <v>WEEK 2</v>
      </c>
      <c r="N2089" s="71" t="str">
        <f>UPPER(VLOOKUP(tbl_raw_data[[#This Row],[Analyst]],settings!$A$1:$B$15,2,0))</f>
        <v>HARDIK</v>
      </c>
      <c r="O2089" s="71" t="str">
        <f>TRIM(UPPER(tbl_raw_data[[#This Row],[Outcome]]))</f>
        <v>APPROVE</v>
      </c>
      <c r="P2089" s="71" t="str">
        <f>TRIM(UPPER(tbl_raw_data[[#This Row],[Queue Name]]))</f>
        <v>CONSUMER EXISTING</v>
      </c>
      <c r="Q2089" s="71" t="str">
        <f>IF(tbl_raw_data[[#This Row],[time_taken_in_min]]&lt;=settings!$D$2,"SLA_MET","SLA_NOT_MET")</f>
        <v>SLA_NOT_MET</v>
      </c>
    </row>
    <row r="2090" spans="1:17" hidden="1" x14ac:dyDescent="0.3">
      <c r="A2090" s="1" t="s">
        <v>3053</v>
      </c>
      <c r="B2090" s="34">
        <v>45147.416238425925</v>
      </c>
      <c r="C2090" s="35">
        <v>45147.431134259263</v>
      </c>
      <c r="D2090" s="2" t="s">
        <v>15</v>
      </c>
      <c r="E2090" s="3" t="s">
        <v>11</v>
      </c>
      <c r="F2090" s="2" t="s">
        <v>17</v>
      </c>
      <c r="G2090" s="4"/>
      <c r="H2090" s="84" t="str">
        <f t="shared" si="32"/>
        <v>Reason Unknown</v>
      </c>
      <c r="I2090" s="63">
        <f>(tbl_raw_data[[#This Row],[Date Actioned]])-(tbl_raw_data[[#This Row],[Date Tagged]])</f>
        <v>1.4895833337504882E-2</v>
      </c>
      <c r="J2090" s="66">
        <f>HOUR(tbl_raw_data[[#This Row],[time_taken]])*60+MINUTE(tbl_raw_data[[#This Row],[time_taken]])+SECOND(tbl_raw_data[[#This Row],[time_taken]])/60</f>
        <v>21.45</v>
      </c>
      <c r="K2090" s="68">
        <f>DATE(YEAR(tbl_raw_data[[#This Row],[Date Actioned]]),MONTH(tbl_raw_data[[#This Row],[Date Actioned]]),DAY(tbl_raw_data[[#This Row],[Date Actioned]]))</f>
        <v>45147</v>
      </c>
      <c r="L2090" s="65" t="str">
        <f>UPPER(TEXT(tbl_raw_data[[#This Row],[updated_date]],"MMMM"))</f>
        <v>AUGUST</v>
      </c>
      <c r="M2090" s="65" t="str">
        <f>"WEEK "&amp;IF(ROUNDUP(DAY(tbl_raw_data[[#This Row],[updated_date]])/7,0)=5,4,ROUNDUP(DAY(tbl_raw_data[[#This Row],[updated_date]])/7,0))</f>
        <v>WEEK 2</v>
      </c>
      <c r="N2090" s="71" t="str">
        <f>UPPER(VLOOKUP(tbl_raw_data[[#This Row],[Analyst]],settings!$A$1:$B$15,2,0))</f>
        <v>MERCEDES</v>
      </c>
      <c r="O2090" s="71" t="str">
        <f>TRIM(UPPER(tbl_raw_data[[#This Row],[Outcome]]))</f>
        <v>APPROVE</v>
      </c>
      <c r="P2090" s="71" t="str">
        <f>TRIM(UPPER(tbl_raw_data[[#This Row],[Queue Name]]))</f>
        <v>CONSUMER EXISTING</v>
      </c>
      <c r="Q2090" s="71" t="str">
        <f>IF(tbl_raw_data[[#This Row],[time_taken_in_min]]&lt;=settings!$D$2,"SLA_MET","SLA_NOT_MET")</f>
        <v>SLA_NOT_MET</v>
      </c>
    </row>
    <row r="2091" spans="1:17" hidden="1" x14ac:dyDescent="0.3">
      <c r="A2091" s="5" t="s">
        <v>3054</v>
      </c>
      <c r="B2091" s="36">
        <v>45147.416944444441</v>
      </c>
      <c r="C2091" s="39">
        <v>45147.432800925926</v>
      </c>
      <c r="D2091" s="8" t="s">
        <v>15</v>
      </c>
      <c r="E2091" s="6" t="s">
        <v>11</v>
      </c>
      <c r="F2091" s="8" t="s">
        <v>22</v>
      </c>
      <c r="G2091" s="9"/>
      <c r="H2091" s="84" t="str">
        <f t="shared" si="32"/>
        <v>Reason Unknown</v>
      </c>
      <c r="I2091" s="63">
        <f>(tbl_raw_data[[#This Row],[Date Actioned]])-(tbl_raw_data[[#This Row],[Date Tagged]])</f>
        <v>1.5856481484661344E-2</v>
      </c>
      <c r="J2091" s="66">
        <f>HOUR(tbl_raw_data[[#This Row],[time_taken]])*60+MINUTE(tbl_raw_data[[#This Row],[time_taken]])+SECOND(tbl_raw_data[[#This Row],[time_taken]])/60</f>
        <v>22.833333333333332</v>
      </c>
      <c r="K2091" s="68">
        <f>DATE(YEAR(tbl_raw_data[[#This Row],[Date Actioned]]),MONTH(tbl_raw_data[[#This Row],[Date Actioned]]),DAY(tbl_raw_data[[#This Row],[Date Actioned]]))</f>
        <v>45147</v>
      </c>
      <c r="L2091" s="65" t="str">
        <f>UPPER(TEXT(tbl_raw_data[[#This Row],[updated_date]],"MMMM"))</f>
        <v>AUGUST</v>
      </c>
      <c r="M2091" s="65" t="str">
        <f>"WEEK "&amp;IF(ROUNDUP(DAY(tbl_raw_data[[#This Row],[updated_date]])/7,0)=5,4,ROUNDUP(DAY(tbl_raw_data[[#This Row],[updated_date]])/7,0))</f>
        <v>WEEK 2</v>
      </c>
      <c r="N2091" s="71" t="str">
        <f>UPPER(VLOOKUP(tbl_raw_data[[#This Row],[Analyst]],settings!$A$1:$B$15,2,0))</f>
        <v>ROHAN</v>
      </c>
      <c r="O2091" s="71" t="str">
        <f>TRIM(UPPER(tbl_raw_data[[#This Row],[Outcome]]))</f>
        <v>APPROVE</v>
      </c>
      <c r="P2091" s="71" t="str">
        <f>TRIM(UPPER(tbl_raw_data[[#This Row],[Queue Name]]))</f>
        <v>CONSUMER EXISTING</v>
      </c>
      <c r="Q2091" s="71" t="str">
        <f>IF(tbl_raw_data[[#This Row],[time_taken_in_min]]&lt;=settings!$D$2,"SLA_MET","SLA_NOT_MET")</f>
        <v>SLA_NOT_MET</v>
      </c>
    </row>
    <row r="2092" spans="1:17" hidden="1" x14ac:dyDescent="0.3">
      <c r="A2092" s="7" t="s">
        <v>3055</v>
      </c>
      <c r="B2092" s="34">
        <v>45147.427268518521</v>
      </c>
      <c r="C2092" s="35">
        <v>45147.435624999998</v>
      </c>
      <c r="D2092" s="2" t="s">
        <v>15</v>
      </c>
      <c r="E2092" s="3" t="s">
        <v>11</v>
      </c>
      <c r="F2092" s="2" t="s">
        <v>17</v>
      </c>
      <c r="G2092" s="4"/>
      <c r="H2092" s="84" t="str">
        <f t="shared" si="32"/>
        <v>Reason Unknown</v>
      </c>
      <c r="I2092" s="63">
        <f>(tbl_raw_data[[#This Row],[Date Actioned]])-(tbl_raw_data[[#This Row],[Date Tagged]])</f>
        <v>8.3564814776764251E-3</v>
      </c>
      <c r="J2092" s="66">
        <f>HOUR(tbl_raw_data[[#This Row],[time_taken]])*60+MINUTE(tbl_raw_data[[#This Row],[time_taken]])+SECOND(tbl_raw_data[[#This Row],[time_taken]])/60</f>
        <v>12.033333333333333</v>
      </c>
      <c r="K2092" s="68">
        <f>DATE(YEAR(tbl_raw_data[[#This Row],[Date Actioned]]),MONTH(tbl_raw_data[[#This Row],[Date Actioned]]),DAY(tbl_raw_data[[#This Row],[Date Actioned]]))</f>
        <v>45147</v>
      </c>
      <c r="L2092" s="65" t="str">
        <f>UPPER(TEXT(tbl_raw_data[[#This Row],[updated_date]],"MMMM"))</f>
        <v>AUGUST</v>
      </c>
      <c r="M2092" s="65" t="str">
        <f>"WEEK "&amp;IF(ROUNDUP(DAY(tbl_raw_data[[#This Row],[updated_date]])/7,0)=5,4,ROUNDUP(DAY(tbl_raw_data[[#This Row],[updated_date]])/7,0))</f>
        <v>WEEK 2</v>
      </c>
      <c r="N2092" s="71" t="str">
        <f>UPPER(VLOOKUP(tbl_raw_data[[#This Row],[Analyst]],settings!$A$1:$B$15,2,0))</f>
        <v>MERCEDES</v>
      </c>
      <c r="O2092" s="71" t="str">
        <f>TRIM(UPPER(tbl_raw_data[[#This Row],[Outcome]]))</f>
        <v>APPROVE</v>
      </c>
      <c r="P2092" s="71" t="str">
        <f>TRIM(UPPER(tbl_raw_data[[#This Row],[Queue Name]]))</f>
        <v>CONSUMER EXISTING</v>
      </c>
      <c r="Q2092" s="71" t="str">
        <f>IF(tbl_raw_data[[#This Row],[time_taken_in_min]]&lt;=settings!$D$2,"SLA_MET","SLA_NOT_MET")</f>
        <v>SLA_MET</v>
      </c>
    </row>
    <row r="2093" spans="1:17" hidden="1" x14ac:dyDescent="0.3">
      <c r="A2093" s="1" t="s">
        <v>3056</v>
      </c>
      <c r="B2093" s="36">
        <v>45147.432928240742</v>
      </c>
      <c r="C2093" s="39">
        <v>45147.440682870372</v>
      </c>
      <c r="D2093" s="8" t="s">
        <v>15</v>
      </c>
      <c r="E2093" s="6" t="s">
        <v>11</v>
      </c>
      <c r="F2093" s="8" t="s">
        <v>22</v>
      </c>
      <c r="G2093" s="9"/>
      <c r="H2093" s="84" t="str">
        <f t="shared" si="32"/>
        <v>Reason Unknown</v>
      </c>
      <c r="I2093" s="63">
        <f>(tbl_raw_data[[#This Row],[Date Actioned]])-(tbl_raw_data[[#This Row],[Date Tagged]])</f>
        <v>7.7546296306536533E-3</v>
      </c>
      <c r="J2093" s="66">
        <f>HOUR(tbl_raw_data[[#This Row],[time_taken]])*60+MINUTE(tbl_raw_data[[#This Row],[time_taken]])+SECOND(tbl_raw_data[[#This Row],[time_taken]])/60</f>
        <v>11.166666666666666</v>
      </c>
      <c r="K2093" s="68">
        <f>DATE(YEAR(tbl_raw_data[[#This Row],[Date Actioned]]),MONTH(tbl_raw_data[[#This Row],[Date Actioned]]),DAY(tbl_raw_data[[#This Row],[Date Actioned]]))</f>
        <v>45147</v>
      </c>
      <c r="L2093" s="65" t="str">
        <f>UPPER(TEXT(tbl_raw_data[[#This Row],[updated_date]],"MMMM"))</f>
        <v>AUGUST</v>
      </c>
      <c r="M2093" s="65" t="str">
        <f>"WEEK "&amp;IF(ROUNDUP(DAY(tbl_raw_data[[#This Row],[updated_date]])/7,0)=5,4,ROUNDUP(DAY(tbl_raw_data[[#This Row],[updated_date]])/7,0))</f>
        <v>WEEK 2</v>
      </c>
      <c r="N2093" s="71" t="str">
        <f>UPPER(VLOOKUP(tbl_raw_data[[#This Row],[Analyst]],settings!$A$1:$B$15,2,0))</f>
        <v>ROHAN</v>
      </c>
      <c r="O2093" s="71" t="str">
        <f>TRIM(UPPER(tbl_raw_data[[#This Row],[Outcome]]))</f>
        <v>APPROVE</v>
      </c>
      <c r="P2093" s="71" t="str">
        <f>TRIM(UPPER(tbl_raw_data[[#This Row],[Queue Name]]))</f>
        <v>CONSUMER EXISTING</v>
      </c>
      <c r="Q2093" s="71" t="str">
        <f>IF(tbl_raw_data[[#This Row],[time_taken_in_min]]&lt;=settings!$D$2,"SLA_MET","SLA_NOT_MET")</f>
        <v>SLA_MET</v>
      </c>
    </row>
    <row r="2094" spans="1:17" hidden="1" x14ac:dyDescent="0.3">
      <c r="A2094" s="5" t="s">
        <v>3057</v>
      </c>
      <c r="B2094" s="34">
        <v>45147.435486111113</v>
      </c>
      <c r="C2094" s="35">
        <v>45147.450798611113</v>
      </c>
      <c r="D2094" s="2" t="s">
        <v>15</v>
      </c>
      <c r="E2094" s="3" t="s">
        <v>11</v>
      </c>
      <c r="F2094" s="2" t="s">
        <v>22</v>
      </c>
      <c r="G2094" s="4"/>
      <c r="H2094" s="84" t="str">
        <f t="shared" si="32"/>
        <v>Reason Unknown</v>
      </c>
      <c r="I2094" s="63">
        <f>(tbl_raw_data[[#This Row],[Date Actioned]])-(tbl_raw_data[[#This Row],[Date Tagged]])</f>
        <v>1.5312499999708962E-2</v>
      </c>
      <c r="J2094" s="66">
        <f>HOUR(tbl_raw_data[[#This Row],[time_taken]])*60+MINUTE(tbl_raw_data[[#This Row],[time_taken]])+SECOND(tbl_raw_data[[#This Row],[time_taken]])/60</f>
        <v>22.05</v>
      </c>
      <c r="K2094" s="68">
        <f>DATE(YEAR(tbl_raw_data[[#This Row],[Date Actioned]]),MONTH(tbl_raw_data[[#This Row],[Date Actioned]]),DAY(tbl_raw_data[[#This Row],[Date Actioned]]))</f>
        <v>45147</v>
      </c>
      <c r="L2094" s="65" t="str">
        <f>UPPER(TEXT(tbl_raw_data[[#This Row],[updated_date]],"MMMM"))</f>
        <v>AUGUST</v>
      </c>
      <c r="M2094" s="65" t="str">
        <f>"WEEK "&amp;IF(ROUNDUP(DAY(tbl_raw_data[[#This Row],[updated_date]])/7,0)=5,4,ROUNDUP(DAY(tbl_raw_data[[#This Row],[updated_date]])/7,0))</f>
        <v>WEEK 2</v>
      </c>
      <c r="N2094" s="71" t="str">
        <f>UPPER(VLOOKUP(tbl_raw_data[[#This Row],[Analyst]],settings!$A$1:$B$15,2,0))</f>
        <v>ROHAN</v>
      </c>
      <c r="O2094" s="71" t="str">
        <f>TRIM(UPPER(tbl_raw_data[[#This Row],[Outcome]]))</f>
        <v>APPROVE</v>
      </c>
      <c r="P2094" s="71" t="str">
        <f>TRIM(UPPER(tbl_raw_data[[#This Row],[Queue Name]]))</f>
        <v>CONSUMER EXISTING</v>
      </c>
      <c r="Q2094" s="71" t="str">
        <f>IF(tbl_raw_data[[#This Row],[time_taken_in_min]]&lt;=settings!$D$2,"SLA_MET","SLA_NOT_MET")</f>
        <v>SLA_NOT_MET</v>
      </c>
    </row>
    <row r="2095" spans="1:17" hidden="1" x14ac:dyDescent="0.3">
      <c r="A2095" s="7" t="s">
        <v>3058</v>
      </c>
      <c r="B2095" s="36">
        <v>45147.436793981484</v>
      </c>
      <c r="C2095" s="39">
        <v>45147.442442129628</v>
      </c>
      <c r="D2095" s="8" t="s">
        <v>10</v>
      </c>
      <c r="E2095" s="8" t="s">
        <v>11</v>
      </c>
      <c r="F2095" s="8" t="s">
        <v>206</v>
      </c>
      <c r="G2095" s="8" t="s">
        <v>15</v>
      </c>
      <c r="H2095" s="84" t="str">
        <f t="shared" si="32"/>
        <v>Reason Unknown</v>
      </c>
      <c r="I2095" s="63">
        <f>(tbl_raw_data[[#This Row],[Date Actioned]])-(tbl_raw_data[[#This Row],[Date Tagged]])</f>
        <v>5.648148144246079E-3</v>
      </c>
      <c r="J2095" s="66">
        <f>HOUR(tbl_raw_data[[#This Row],[time_taken]])*60+MINUTE(tbl_raw_data[[#This Row],[time_taken]])+SECOND(tbl_raw_data[[#This Row],[time_taken]])/60</f>
        <v>8.1333333333333329</v>
      </c>
      <c r="K2095" s="68">
        <f>DATE(YEAR(tbl_raw_data[[#This Row],[Date Actioned]]),MONTH(tbl_raw_data[[#This Row],[Date Actioned]]),DAY(tbl_raw_data[[#This Row],[Date Actioned]]))</f>
        <v>45147</v>
      </c>
      <c r="L2095" s="65" t="str">
        <f>UPPER(TEXT(tbl_raw_data[[#This Row],[updated_date]],"MMMM"))</f>
        <v>AUGUST</v>
      </c>
      <c r="M2095" s="65" t="str">
        <f>"WEEK "&amp;IF(ROUNDUP(DAY(tbl_raw_data[[#This Row],[updated_date]])/7,0)=5,4,ROUNDUP(DAY(tbl_raw_data[[#This Row],[updated_date]])/7,0))</f>
        <v>WEEK 2</v>
      </c>
      <c r="N2095" s="71" t="str">
        <f>UPPER(VLOOKUP(tbl_raw_data[[#This Row],[Analyst]],settings!$A$1:$B$15,2,0))</f>
        <v>HARDIK</v>
      </c>
      <c r="O2095" s="71" t="str">
        <f>TRIM(UPPER(tbl_raw_data[[#This Row],[Outcome]]))</f>
        <v>APPROVE</v>
      </c>
      <c r="P2095" s="71" t="str">
        <f>TRIM(UPPER(tbl_raw_data[[#This Row],[Queue Name]]))</f>
        <v>CONSUMER EXISTING</v>
      </c>
      <c r="Q2095" s="71" t="str">
        <f>IF(tbl_raw_data[[#This Row],[time_taken_in_min]]&lt;=settings!$D$2,"SLA_MET","SLA_NOT_MET")</f>
        <v>SLA_MET</v>
      </c>
    </row>
    <row r="2096" spans="1:17" hidden="1" x14ac:dyDescent="0.3">
      <c r="A2096" s="1" t="s">
        <v>3059</v>
      </c>
      <c r="B2096" s="34">
        <v>45147.438125000001</v>
      </c>
      <c r="C2096" s="35">
        <v>45147.445300925923</v>
      </c>
      <c r="D2096" s="2" t="s">
        <v>10</v>
      </c>
      <c r="E2096" s="2" t="s">
        <v>8</v>
      </c>
      <c r="F2096" s="2" t="s">
        <v>21</v>
      </c>
      <c r="G2096" s="2" t="s">
        <v>15</v>
      </c>
      <c r="H2096" s="84" t="str">
        <f t="shared" si="32"/>
        <v>Reason Unknown</v>
      </c>
      <c r="I2096" s="63">
        <f>(tbl_raw_data[[#This Row],[Date Actioned]])-(tbl_raw_data[[#This Row],[Date Tagged]])</f>
        <v>7.175925922638271E-3</v>
      </c>
      <c r="J2096" s="66">
        <f>HOUR(tbl_raw_data[[#This Row],[time_taken]])*60+MINUTE(tbl_raw_data[[#This Row],[time_taken]])+SECOND(tbl_raw_data[[#This Row],[time_taken]])/60</f>
        <v>10.333333333333334</v>
      </c>
      <c r="K2096" s="68">
        <f>DATE(YEAR(tbl_raw_data[[#This Row],[Date Actioned]]),MONTH(tbl_raw_data[[#This Row],[Date Actioned]]),DAY(tbl_raw_data[[#This Row],[Date Actioned]]))</f>
        <v>45147</v>
      </c>
      <c r="L2096" s="65" t="str">
        <f>UPPER(TEXT(tbl_raw_data[[#This Row],[updated_date]],"MMMM"))</f>
        <v>AUGUST</v>
      </c>
      <c r="M2096" s="65" t="str">
        <f>"WEEK "&amp;IF(ROUNDUP(DAY(tbl_raw_data[[#This Row],[updated_date]])/7,0)=5,4,ROUNDUP(DAY(tbl_raw_data[[#This Row],[updated_date]])/7,0))</f>
        <v>WEEK 2</v>
      </c>
      <c r="N2096" s="71" t="str">
        <f>UPPER(VLOOKUP(tbl_raw_data[[#This Row],[Analyst]],settings!$A$1:$B$15,2,0))</f>
        <v>SHAHID</v>
      </c>
      <c r="O2096" s="71" t="str">
        <f>TRIM(UPPER(tbl_raw_data[[#This Row],[Outcome]]))</f>
        <v>APPROVE</v>
      </c>
      <c r="P2096" s="71" t="str">
        <f>TRIM(UPPER(tbl_raw_data[[#This Row],[Queue Name]]))</f>
        <v>CONSUMER POST BUREAU</v>
      </c>
      <c r="Q2096" s="71" t="str">
        <f>IF(tbl_raw_data[[#This Row],[time_taken_in_min]]&lt;=settings!$D$2,"SLA_MET","SLA_NOT_MET")</f>
        <v>SLA_MET</v>
      </c>
    </row>
    <row r="2097" spans="1:17" hidden="1" x14ac:dyDescent="0.3">
      <c r="A2097" s="5" t="s">
        <v>3060</v>
      </c>
      <c r="B2097" s="36">
        <v>45147.439988425926</v>
      </c>
      <c r="C2097" s="39">
        <v>45147.446655092594</v>
      </c>
      <c r="D2097" s="8" t="s">
        <v>10</v>
      </c>
      <c r="E2097" s="8" t="s">
        <v>18</v>
      </c>
      <c r="F2097" s="8" t="s">
        <v>206</v>
      </c>
      <c r="G2097" s="8" t="s">
        <v>16</v>
      </c>
      <c r="H2097" s="84" t="str">
        <f t="shared" si="32"/>
        <v>Reason Unknown</v>
      </c>
      <c r="I2097" s="63">
        <f>(tbl_raw_data[[#This Row],[Date Actioned]])-(tbl_raw_data[[#This Row],[Date Tagged]])</f>
        <v>6.6666666680248454E-3</v>
      </c>
      <c r="J2097" s="66">
        <f>HOUR(tbl_raw_data[[#This Row],[time_taken]])*60+MINUTE(tbl_raw_data[[#This Row],[time_taken]])+SECOND(tbl_raw_data[[#This Row],[time_taken]])/60</f>
        <v>9.6</v>
      </c>
      <c r="K2097" s="68">
        <f>DATE(YEAR(tbl_raw_data[[#This Row],[Date Actioned]]),MONTH(tbl_raw_data[[#This Row],[Date Actioned]]),DAY(tbl_raw_data[[#This Row],[Date Actioned]]))</f>
        <v>45147</v>
      </c>
      <c r="L2097" s="65" t="str">
        <f>UPPER(TEXT(tbl_raw_data[[#This Row],[updated_date]],"MMMM"))</f>
        <v>AUGUST</v>
      </c>
      <c r="M2097" s="65" t="str">
        <f>"WEEK "&amp;IF(ROUNDUP(DAY(tbl_raw_data[[#This Row],[updated_date]])/7,0)=5,4,ROUNDUP(DAY(tbl_raw_data[[#This Row],[updated_date]])/7,0))</f>
        <v>WEEK 2</v>
      </c>
      <c r="N2097" s="71" t="str">
        <f>UPPER(VLOOKUP(tbl_raw_data[[#This Row],[Analyst]],settings!$A$1:$B$15,2,0))</f>
        <v>HARDIK</v>
      </c>
      <c r="O2097" s="71" t="str">
        <f>TRIM(UPPER(tbl_raw_data[[#This Row],[Outcome]]))</f>
        <v>APPROVE</v>
      </c>
      <c r="P2097" s="71" t="str">
        <f>TRIM(UPPER(tbl_raw_data[[#This Row],[Queue Name]]))</f>
        <v>CONSUMER PRE BUREAU</v>
      </c>
      <c r="Q2097" s="71" t="str">
        <f>IF(tbl_raw_data[[#This Row],[time_taken_in_min]]&lt;=settings!$D$2,"SLA_MET","SLA_NOT_MET")</f>
        <v>SLA_MET</v>
      </c>
    </row>
    <row r="2098" spans="1:17" hidden="1" x14ac:dyDescent="0.3">
      <c r="A2098" s="7" t="s">
        <v>3061</v>
      </c>
      <c r="B2098" s="34">
        <v>45147.447916666664</v>
      </c>
      <c r="C2098" s="35">
        <v>45147.45585648148</v>
      </c>
      <c r="D2098" s="2" t="s">
        <v>15</v>
      </c>
      <c r="E2098" s="3" t="s">
        <v>8</v>
      </c>
      <c r="F2098" s="2" t="s">
        <v>17</v>
      </c>
      <c r="G2098" s="4"/>
      <c r="H2098" s="84" t="str">
        <f t="shared" si="32"/>
        <v>Reason Unknown</v>
      </c>
      <c r="I2098" s="63">
        <f>(tbl_raw_data[[#This Row],[Date Actioned]])-(tbl_raw_data[[#This Row],[Date Tagged]])</f>
        <v>7.9398148154723458E-3</v>
      </c>
      <c r="J2098" s="66">
        <f>HOUR(tbl_raw_data[[#This Row],[time_taken]])*60+MINUTE(tbl_raw_data[[#This Row],[time_taken]])+SECOND(tbl_raw_data[[#This Row],[time_taken]])/60</f>
        <v>11.433333333333334</v>
      </c>
      <c r="K2098" s="68">
        <f>DATE(YEAR(tbl_raw_data[[#This Row],[Date Actioned]]),MONTH(tbl_raw_data[[#This Row],[Date Actioned]]),DAY(tbl_raw_data[[#This Row],[Date Actioned]]))</f>
        <v>45147</v>
      </c>
      <c r="L2098" s="65" t="str">
        <f>UPPER(TEXT(tbl_raw_data[[#This Row],[updated_date]],"MMMM"))</f>
        <v>AUGUST</v>
      </c>
      <c r="M2098" s="65" t="str">
        <f>"WEEK "&amp;IF(ROUNDUP(DAY(tbl_raw_data[[#This Row],[updated_date]])/7,0)=5,4,ROUNDUP(DAY(tbl_raw_data[[#This Row],[updated_date]])/7,0))</f>
        <v>WEEK 2</v>
      </c>
      <c r="N2098" s="71" t="str">
        <f>UPPER(VLOOKUP(tbl_raw_data[[#This Row],[Analyst]],settings!$A$1:$B$15,2,0))</f>
        <v>MERCEDES</v>
      </c>
      <c r="O2098" s="71" t="str">
        <f>TRIM(UPPER(tbl_raw_data[[#This Row],[Outcome]]))</f>
        <v>APPROVE</v>
      </c>
      <c r="P2098" s="71" t="str">
        <f>TRIM(UPPER(tbl_raw_data[[#This Row],[Queue Name]]))</f>
        <v>CONSUMER POST BUREAU</v>
      </c>
      <c r="Q2098" s="71" t="str">
        <f>IF(tbl_raw_data[[#This Row],[time_taken_in_min]]&lt;=settings!$D$2,"SLA_MET","SLA_NOT_MET")</f>
        <v>SLA_MET</v>
      </c>
    </row>
    <row r="2099" spans="1:17" hidden="1" x14ac:dyDescent="0.3">
      <c r="A2099" s="1" t="s">
        <v>3062</v>
      </c>
      <c r="B2099" s="36">
        <v>45147.44835648148</v>
      </c>
      <c r="C2099" s="39">
        <v>45147.456238425926</v>
      </c>
      <c r="D2099" s="8" t="s">
        <v>15</v>
      </c>
      <c r="E2099" s="6" t="s">
        <v>11</v>
      </c>
      <c r="F2099" s="8" t="s">
        <v>21</v>
      </c>
      <c r="G2099" s="9"/>
      <c r="H2099" s="84" t="str">
        <f t="shared" si="32"/>
        <v>Reason Unknown</v>
      </c>
      <c r="I2099" s="63">
        <f>(tbl_raw_data[[#This Row],[Date Actioned]])-(tbl_raw_data[[#This Row],[Date Tagged]])</f>
        <v>7.8819444461259991E-3</v>
      </c>
      <c r="J2099" s="66">
        <f>HOUR(tbl_raw_data[[#This Row],[time_taken]])*60+MINUTE(tbl_raw_data[[#This Row],[time_taken]])+SECOND(tbl_raw_data[[#This Row],[time_taken]])/60</f>
        <v>11.35</v>
      </c>
      <c r="K2099" s="68">
        <f>DATE(YEAR(tbl_raw_data[[#This Row],[Date Actioned]]),MONTH(tbl_raw_data[[#This Row],[Date Actioned]]),DAY(tbl_raw_data[[#This Row],[Date Actioned]]))</f>
        <v>45147</v>
      </c>
      <c r="L2099" s="65" t="str">
        <f>UPPER(TEXT(tbl_raw_data[[#This Row],[updated_date]],"MMMM"))</f>
        <v>AUGUST</v>
      </c>
      <c r="M2099" s="65" t="str">
        <f>"WEEK "&amp;IF(ROUNDUP(DAY(tbl_raw_data[[#This Row],[updated_date]])/7,0)=5,4,ROUNDUP(DAY(tbl_raw_data[[#This Row],[updated_date]])/7,0))</f>
        <v>WEEK 2</v>
      </c>
      <c r="N2099" s="71" t="str">
        <f>UPPER(VLOOKUP(tbl_raw_data[[#This Row],[Analyst]],settings!$A$1:$B$15,2,0))</f>
        <v>SHAHID</v>
      </c>
      <c r="O2099" s="71" t="str">
        <f>TRIM(UPPER(tbl_raw_data[[#This Row],[Outcome]]))</f>
        <v>APPROVE</v>
      </c>
      <c r="P2099" s="71" t="str">
        <f>TRIM(UPPER(tbl_raw_data[[#This Row],[Queue Name]]))</f>
        <v>CONSUMER EXISTING</v>
      </c>
      <c r="Q2099" s="71" t="str">
        <f>IF(tbl_raw_data[[#This Row],[time_taken_in_min]]&lt;=settings!$D$2,"SLA_MET","SLA_NOT_MET")</f>
        <v>SLA_MET</v>
      </c>
    </row>
    <row r="2100" spans="1:17" hidden="1" x14ac:dyDescent="0.3">
      <c r="A2100" s="5" t="s">
        <v>3063</v>
      </c>
      <c r="B2100" s="34">
        <v>45147.455104166664</v>
      </c>
      <c r="C2100" s="35">
        <v>45147.458252314813</v>
      </c>
      <c r="D2100" s="2" t="s">
        <v>10</v>
      </c>
      <c r="E2100" s="2" t="s">
        <v>11</v>
      </c>
      <c r="F2100" s="2" t="s">
        <v>22</v>
      </c>
      <c r="G2100" s="2" t="s">
        <v>15</v>
      </c>
      <c r="H2100" s="84" t="str">
        <f t="shared" si="32"/>
        <v>Reason Unknown</v>
      </c>
      <c r="I2100" s="63">
        <f>(tbl_raw_data[[#This Row],[Date Actioned]])-(tbl_raw_data[[#This Row],[Date Tagged]])</f>
        <v>3.1481481491937302E-3</v>
      </c>
      <c r="J2100" s="66">
        <f>HOUR(tbl_raw_data[[#This Row],[time_taken]])*60+MINUTE(tbl_raw_data[[#This Row],[time_taken]])+SECOND(tbl_raw_data[[#This Row],[time_taken]])/60</f>
        <v>4.5333333333333332</v>
      </c>
      <c r="K2100" s="68">
        <f>DATE(YEAR(tbl_raw_data[[#This Row],[Date Actioned]]),MONTH(tbl_raw_data[[#This Row],[Date Actioned]]),DAY(tbl_raw_data[[#This Row],[Date Actioned]]))</f>
        <v>45147</v>
      </c>
      <c r="L2100" s="65" t="str">
        <f>UPPER(TEXT(tbl_raw_data[[#This Row],[updated_date]],"MMMM"))</f>
        <v>AUGUST</v>
      </c>
      <c r="M2100" s="65" t="str">
        <f>"WEEK "&amp;IF(ROUNDUP(DAY(tbl_raw_data[[#This Row],[updated_date]])/7,0)=5,4,ROUNDUP(DAY(tbl_raw_data[[#This Row],[updated_date]])/7,0))</f>
        <v>WEEK 2</v>
      </c>
      <c r="N2100" s="71" t="str">
        <f>UPPER(VLOOKUP(tbl_raw_data[[#This Row],[Analyst]],settings!$A$1:$B$15,2,0))</f>
        <v>ROHAN</v>
      </c>
      <c r="O2100" s="71" t="str">
        <f>TRIM(UPPER(tbl_raw_data[[#This Row],[Outcome]]))</f>
        <v>APPROVE</v>
      </c>
      <c r="P2100" s="71" t="str">
        <f>TRIM(UPPER(tbl_raw_data[[#This Row],[Queue Name]]))</f>
        <v>CONSUMER EXISTING</v>
      </c>
      <c r="Q2100" s="71" t="str">
        <f>IF(tbl_raw_data[[#This Row],[time_taken_in_min]]&lt;=settings!$D$2,"SLA_MET","SLA_NOT_MET")</f>
        <v>SLA_MET</v>
      </c>
    </row>
    <row r="2101" spans="1:17" hidden="1" x14ac:dyDescent="0.3">
      <c r="A2101" s="7" t="s">
        <v>3064</v>
      </c>
      <c r="B2101" s="36">
        <v>45147.455520833333</v>
      </c>
      <c r="C2101" s="39">
        <v>45147.462094907409</v>
      </c>
      <c r="D2101" s="8" t="s">
        <v>10</v>
      </c>
      <c r="E2101" s="8" t="s">
        <v>11</v>
      </c>
      <c r="F2101" s="8" t="s">
        <v>22</v>
      </c>
      <c r="G2101" s="8" t="s">
        <v>15</v>
      </c>
      <c r="H2101" s="84" t="str">
        <f t="shared" si="32"/>
        <v>Reason Unknown</v>
      </c>
      <c r="I2101" s="63">
        <f>(tbl_raw_data[[#This Row],[Date Actioned]])-(tbl_raw_data[[#This Row],[Date Tagged]])</f>
        <v>6.5740740756154992E-3</v>
      </c>
      <c r="J2101" s="66">
        <f>HOUR(tbl_raw_data[[#This Row],[time_taken]])*60+MINUTE(tbl_raw_data[[#This Row],[time_taken]])+SECOND(tbl_raw_data[[#This Row],[time_taken]])/60</f>
        <v>9.4666666666666668</v>
      </c>
      <c r="K2101" s="68">
        <f>DATE(YEAR(tbl_raw_data[[#This Row],[Date Actioned]]),MONTH(tbl_raw_data[[#This Row],[Date Actioned]]),DAY(tbl_raw_data[[#This Row],[Date Actioned]]))</f>
        <v>45147</v>
      </c>
      <c r="L2101" s="65" t="str">
        <f>UPPER(TEXT(tbl_raw_data[[#This Row],[updated_date]],"MMMM"))</f>
        <v>AUGUST</v>
      </c>
      <c r="M2101" s="65" t="str">
        <f>"WEEK "&amp;IF(ROUNDUP(DAY(tbl_raw_data[[#This Row],[updated_date]])/7,0)=5,4,ROUNDUP(DAY(tbl_raw_data[[#This Row],[updated_date]])/7,0))</f>
        <v>WEEK 2</v>
      </c>
      <c r="N2101" s="71" t="str">
        <f>UPPER(VLOOKUP(tbl_raw_data[[#This Row],[Analyst]],settings!$A$1:$B$15,2,0))</f>
        <v>ROHAN</v>
      </c>
      <c r="O2101" s="71" t="str">
        <f>TRIM(UPPER(tbl_raw_data[[#This Row],[Outcome]]))</f>
        <v>APPROVE</v>
      </c>
      <c r="P2101" s="71" t="str">
        <f>TRIM(UPPER(tbl_raw_data[[#This Row],[Queue Name]]))</f>
        <v>CONSUMER EXISTING</v>
      </c>
      <c r="Q2101" s="71" t="str">
        <f>IF(tbl_raw_data[[#This Row],[time_taken_in_min]]&lt;=settings!$D$2,"SLA_MET","SLA_NOT_MET")</f>
        <v>SLA_MET</v>
      </c>
    </row>
    <row r="2102" spans="1:17" hidden="1" x14ac:dyDescent="0.3">
      <c r="A2102" s="1" t="s">
        <v>3065</v>
      </c>
      <c r="B2102" s="34">
        <v>45147.460833333331</v>
      </c>
      <c r="C2102" s="35">
        <v>45147.466273148151</v>
      </c>
      <c r="D2102" s="2" t="s">
        <v>10</v>
      </c>
      <c r="E2102" s="2" t="s">
        <v>18</v>
      </c>
      <c r="F2102" s="2" t="s">
        <v>22</v>
      </c>
      <c r="G2102" s="2" t="s">
        <v>16</v>
      </c>
      <c r="H2102" s="84" t="str">
        <f t="shared" si="32"/>
        <v>Reason Unknown</v>
      </c>
      <c r="I2102" s="63">
        <f>(tbl_raw_data[[#This Row],[Date Actioned]])-(tbl_raw_data[[#This Row],[Date Tagged]])</f>
        <v>5.439814820419997E-3</v>
      </c>
      <c r="J2102" s="66">
        <f>HOUR(tbl_raw_data[[#This Row],[time_taken]])*60+MINUTE(tbl_raw_data[[#This Row],[time_taken]])+SECOND(tbl_raw_data[[#This Row],[time_taken]])/60</f>
        <v>7.833333333333333</v>
      </c>
      <c r="K2102" s="68">
        <f>DATE(YEAR(tbl_raw_data[[#This Row],[Date Actioned]]),MONTH(tbl_raw_data[[#This Row],[Date Actioned]]),DAY(tbl_raw_data[[#This Row],[Date Actioned]]))</f>
        <v>45147</v>
      </c>
      <c r="L2102" s="65" t="str">
        <f>UPPER(TEXT(tbl_raw_data[[#This Row],[updated_date]],"MMMM"))</f>
        <v>AUGUST</v>
      </c>
      <c r="M2102" s="65" t="str">
        <f>"WEEK "&amp;IF(ROUNDUP(DAY(tbl_raw_data[[#This Row],[updated_date]])/7,0)=5,4,ROUNDUP(DAY(tbl_raw_data[[#This Row],[updated_date]])/7,0))</f>
        <v>WEEK 2</v>
      </c>
      <c r="N2102" s="71" t="str">
        <f>UPPER(VLOOKUP(tbl_raw_data[[#This Row],[Analyst]],settings!$A$1:$B$15,2,0))</f>
        <v>ROHAN</v>
      </c>
      <c r="O2102" s="71" t="str">
        <f>TRIM(UPPER(tbl_raw_data[[#This Row],[Outcome]]))</f>
        <v>APPROVE</v>
      </c>
      <c r="P2102" s="71" t="str">
        <f>TRIM(UPPER(tbl_raw_data[[#This Row],[Queue Name]]))</f>
        <v>CONSUMER PRE BUREAU</v>
      </c>
      <c r="Q2102" s="71" t="str">
        <f>IF(tbl_raw_data[[#This Row],[time_taken_in_min]]&lt;=settings!$D$2,"SLA_MET","SLA_NOT_MET")</f>
        <v>SLA_MET</v>
      </c>
    </row>
    <row r="2103" spans="1:17" hidden="1" x14ac:dyDescent="0.3">
      <c r="A2103" s="5" t="s">
        <v>3066</v>
      </c>
      <c r="B2103" s="36">
        <v>45147.463217592594</v>
      </c>
      <c r="C2103" s="39">
        <v>45147.469988425924</v>
      </c>
      <c r="D2103" s="8" t="s">
        <v>10</v>
      </c>
      <c r="E2103" s="8" t="s">
        <v>11</v>
      </c>
      <c r="F2103" s="8" t="s">
        <v>17</v>
      </c>
      <c r="G2103" s="8" t="s">
        <v>15</v>
      </c>
      <c r="H2103" s="84" t="str">
        <f t="shared" si="32"/>
        <v>Reason Unknown</v>
      </c>
      <c r="I2103" s="63">
        <f>(tbl_raw_data[[#This Row],[Date Actioned]])-(tbl_raw_data[[#This Row],[Date Tagged]])</f>
        <v>6.7708333299378864E-3</v>
      </c>
      <c r="J2103" s="66">
        <f>HOUR(tbl_raw_data[[#This Row],[time_taken]])*60+MINUTE(tbl_raw_data[[#This Row],[time_taken]])+SECOND(tbl_raw_data[[#This Row],[time_taken]])/60</f>
        <v>9.75</v>
      </c>
      <c r="K2103" s="68">
        <f>DATE(YEAR(tbl_raw_data[[#This Row],[Date Actioned]]),MONTH(tbl_raw_data[[#This Row],[Date Actioned]]),DAY(tbl_raw_data[[#This Row],[Date Actioned]]))</f>
        <v>45147</v>
      </c>
      <c r="L2103" s="65" t="str">
        <f>UPPER(TEXT(tbl_raw_data[[#This Row],[updated_date]],"MMMM"))</f>
        <v>AUGUST</v>
      </c>
      <c r="M2103" s="65" t="str">
        <f>"WEEK "&amp;IF(ROUNDUP(DAY(tbl_raw_data[[#This Row],[updated_date]])/7,0)=5,4,ROUNDUP(DAY(tbl_raw_data[[#This Row],[updated_date]])/7,0))</f>
        <v>WEEK 2</v>
      </c>
      <c r="N2103" s="71" t="str">
        <f>UPPER(VLOOKUP(tbl_raw_data[[#This Row],[Analyst]],settings!$A$1:$B$15,2,0))</f>
        <v>MERCEDES</v>
      </c>
      <c r="O2103" s="71" t="str">
        <f>TRIM(UPPER(tbl_raw_data[[#This Row],[Outcome]]))</f>
        <v>APPROVE</v>
      </c>
      <c r="P2103" s="71" t="str">
        <f>TRIM(UPPER(tbl_raw_data[[#This Row],[Queue Name]]))</f>
        <v>CONSUMER EXISTING</v>
      </c>
      <c r="Q2103" s="71" t="str">
        <f>IF(tbl_raw_data[[#This Row],[time_taken_in_min]]&lt;=settings!$D$2,"SLA_MET","SLA_NOT_MET")</f>
        <v>SLA_MET</v>
      </c>
    </row>
    <row r="2104" spans="1:17" hidden="1" x14ac:dyDescent="0.3">
      <c r="A2104" s="7" t="s">
        <v>3067</v>
      </c>
      <c r="B2104" s="34">
        <v>45147.465127314812</v>
      </c>
      <c r="C2104" s="35">
        <v>45147.470833333333</v>
      </c>
      <c r="D2104" s="2" t="s">
        <v>10</v>
      </c>
      <c r="E2104" s="2" t="s">
        <v>8</v>
      </c>
      <c r="F2104" s="2" t="s">
        <v>22</v>
      </c>
      <c r="G2104" s="2" t="s">
        <v>15</v>
      </c>
      <c r="H2104" s="84" t="str">
        <f t="shared" si="32"/>
        <v>Reason Unknown</v>
      </c>
      <c r="I2104" s="63">
        <f>(tbl_raw_data[[#This Row],[Date Actioned]])-(tbl_raw_data[[#This Row],[Date Tagged]])</f>
        <v>5.7060185208683833E-3</v>
      </c>
      <c r="J2104" s="66">
        <f>HOUR(tbl_raw_data[[#This Row],[time_taken]])*60+MINUTE(tbl_raw_data[[#This Row],[time_taken]])+SECOND(tbl_raw_data[[#This Row],[time_taken]])/60</f>
        <v>8.2166666666666668</v>
      </c>
      <c r="K2104" s="68">
        <f>DATE(YEAR(tbl_raw_data[[#This Row],[Date Actioned]]),MONTH(tbl_raw_data[[#This Row],[Date Actioned]]),DAY(tbl_raw_data[[#This Row],[Date Actioned]]))</f>
        <v>45147</v>
      </c>
      <c r="L2104" s="65" t="str">
        <f>UPPER(TEXT(tbl_raw_data[[#This Row],[updated_date]],"MMMM"))</f>
        <v>AUGUST</v>
      </c>
      <c r="M2104" s="65" t="str">
        <f>"WEEK "&amp;IF(ROUNDUP(DAY(tbl_raw_data[[#This Row],[updated_date]])/7,0)=5,4,ROUNDUP(DAY(tbl_raw_data[[#This Row],[updated_date]])/7,0))</f>
        <v>WEEK 2</v>
      </c>
      <c r="N2104" s="71" t="str">
        <f>UPPER(VLOOKUP(tbl_raw_data[[#This Row],[Analyst]],settings!$A$1:$B$15,2,0))</f>
        <v>ROHAN</v>
      </c>
      <c r="O2104" s="71" t="str">
        <f>TRIM(UPPER(tbl_raw_data[[#This Row],[Outcome]]))</f>
        <v>APPROVE</v>
      </c>
      <c r="P2104" s="71" t="str">
        <f>TRIM(UPPER(tbl_raw_data[[#This Row],[Queue Name]]))</f>
        <v>CONSUMER POST BUREAU</v>
      </c>
      <c r="Q2104" s="71" t="str">
        <f>IF(tbl_raw_data[[#This Row],[time_taken_in_min]]&lt;=settings!$D$2,"SLA_MET","SLA_NOT_MET")</f>
        <v>SLA_MET</v>
      </c>
    </row>
    <row r="2105" spans="1:17" hidden="1" x14ac:dyDescent="0.3">
      <c r="A2105" s="1" t="s">
        <v>3068</v>
      </c>
      <c r="B2105" s="36">
        <v>45147.470995370371</v>
      </c>
      <c r="C2105" s="39">
        <v>45147.481956018521</v>
      </c>
      <c r="D2105" s="8" t="s">
        <v>10</v>
      </c>
      <c r="E2105" s="8" t="s">
        <v>11</v>
      </c>
      <c r="F2105" s="8" t="s">
        <v>19</v>
      </c>
      <c r="G2105" s="8" t="s">
        <v>15</v>
      </c>
      <c r="H2105" s="84" t="str">
        <f t="shared" si="32"/>
        <v>Reason Unknown</v>
      </c>
      <c r="I2105" s="63">
        <f>(tbl_raw_data[[#This Row],[Date Actioned]])-(tbl_raw_data[[#This Row],[Date Tagged]])</f>
        <v>1.096064814919373E-2</v>
      </c>
      <c r="J2105" s="66">
        <f>HOUR(tbl_raw_data[[#This Row],[time_taken]])*60+MINUTE(tbl_raw_data[[#This Row],[time_taken]])+SECOND(tbl_raw_data[[#This Row],[time_taken]])/60</f>
        <v>15.783333333333333</v>
      </c>
      <c r="K2105" s="68">
        <f>DATE(YEAR(tbl_raw_data[[#This Row],[Date Actioned]]),MONTH(tbl_raw_data[[#This Row],[Date Actioned]]),DAY(tbl_raw_data[[#This Row],[Date Actioned]]))</f>
        <v>45147</v>
      </c>
      <c r="L2105" s="65" t="str">
        <f>UPPER(TEXT(tbl_raw_data[[#This Row],[updated_date]],"MMMM"))</f>
        <v>AUGUST</v>
      </c>
      <c r="M2105" s="65" t="str">
        <f>"WEEK "&amp;IF(ROUNDUP(DAY(tbl_raw_data[[#This Row],[updated_date]])/7,0)=5,4,ROUNDUP(DAY(tbl_raw_data[[#This Row],[updated_date]])/7,0))</f>
        <v>WEEK 2</v>
      </c>
      <c r="N2105" s="71" t="str">
        <f>UPPER(VLOOKUP(tbl_raw_data[[#This Row],[Analyst]],settings!$A$1:$B$15,2,0))</f>
        <v>NAVED</v>
      </c>
      <c r="O2105" s="71" t="str">
        <f>TRIM(UPPER(tbl_raw_data[[#This Row],[Outcome]]))</f>
        <v>APPROVE</v>
      </c>
      <c r="P2105" s="71" t="str">
        <f>TRIM(UPPER(tbl_raw_data[[#This Row],[Queue Name]]))</f>
        <v>CONSUMER EXISTING</v>
      </c>
      <c r="Q2105" s="71" t="str">
        <f>IF(tbl_raw_data[[#This Row],[time_taken_in_min]]&lt;=settings!$D$2,"SLA_MET","SLA_NOT_MET")</f>
        <v>SLA_MET</v>
      </c>
    </row>
    <row r="2106" spans="1:17" hidden="1" x14ac:dyDescent="0.3">
      <c r="A2106" s="5" t="s">
        <v>3069</v>
      </c>
      <c r="B2106" s="34">
        <v>45147.483831018515</v>
      </c>
      <c r="C2106" s="35">
        <v>45147.491307870368</v>
      </c>
      <c r="D2106" s="2" t="s">
        <v>10</v>
      </c>
      <c r="E2106" s="2" t="s">
        <v>11</v>
      </c>
      <c r="F2106" s="2" t="s">
        <v>19</v>
      </c>
      <c r="G2106" s="2" t="s">
        <v>26</v>
      </c>
      <c r="H2106" s="84" t="str">
        <f t="shared" si="32"/>
        <v>Reason Unknown</v>
      </c>
      <c r="I2106" s="63">
        <f>(tbl_raw_data[[#This Row],[Date Actioned]])-(tbl_raw_data[[#This Row],[Date Tagged]])</f>
        <v>7.4768518534256145E-3</v>
      </c>
      <c r="J2106" s="66">
        <f>HOUR(tbl_raw_data[[#This Row],[time_taken]])*60+MINUTE(tbl_raw_data[[#This Row],[time_taken]])+SECOND(tbl_raw_data[[#This Row],[time_taken]])/60</f>
        <v>10.766666666666667</v>
      </c>
      <c r="K2106" s="68">
        <f>DATE(YEAR(tbl_raw_data[[#This Row],[Date Actioned]]),MONTH(tbl_raw_data[[#This Row],[Date Actioned]]),DAY(tbl_raw_data[[#This Row],[Date Actioned]]))</f>
        <v>45147</v>
      </c>
      <c r="L2106" s="65" t="str">
        <f>UPPER(TEXT(tbl_raw_data[[#This Row],[updated_date]],"MMMM"))</f>
        <v>AUGUST</v>
      </c>
      <c r="M2106" s="65" t="str">
        <f>"WEEK "&amp;IF(ROUNDUP(DAY(tbl_raw_data[[#This Row],[updated_date]])/7,0)=5,4,ROUNDUP(DAY(tbl_raw_data[[#This Row],[updated_date]])/7,0))</f>
        <v>WEEK 2</v>
      </c>
      <c r="N2106" s="71" t="str">
        <f>UPPER(VLOOKUP(tbl_raw_data[[#This Row],[Analyst]],settings!$A$1:$B$15,2,0))</f>
        <v>NAVED</v>
      </c>
      <c r="O2106" s="71" t="str">
        <f>TRIM(UPPER(tbl_raw_data[[#This Row],[Outcome]]))</f>
        <v>APPROVE</v>
      </c>
      <c r="P2106" s="71" t="str">
        <f>TRIM(UPPER(tbl_raw_data[[#This Row],[Queue Name]]))</f>
        <v>CONSUMER EXISTING</v>
      </c>
      <c r="Q2106" s="71" t="str">
        <f>IF(tbl_raw_data[[#This Row],[time_taken_in_min]]&lt;=settings!$D$2,"SLA_MET","SLA_NOT_MET")</f>
        <v>SLA_MET</v>
      </c>
    </row>
    <row r="2107" spans="1:17" hidden="1" x14ac:dyDescent="0.3">
      <c r="A2107" s="7" t="s">
        <v>3070</v>
      </c>
      <c r="B2107" s="36">
        <v>45147.488379629627</v>
      </c>
      <c r="C2107" s="39">
        <v>45147.496527777781</v>
      </c>
      <c r="D2107" s="8" t="s">
        <v>10</v>
      </c>
      <c r="E2107" s="8" t="s">
        <v>11</v>
      </c>
      <c r="F2107" s="8" t="s">
        <v>19</v>
      </c>
      <c r="G2107" s="8" t="s">
        <v>23</v>
      </c>
      <c r="H2107" s="84" t="str">
        <f t="shared" si="32"/>
        <v>Reason Unknown</v>
      </c>
      <c r="I2107" s="63">
        <f>(tbl_raw_data[[#This Row],[Date Actioned]])-(tbl_raw_data[[#This Row],[Date Tagged]])</f>
        <v>8.1481481538503431E-3</v>
      </c>
      <c r="J2107" s="66">
        <f>HOUR(tbl_raw_data[[#This Row],[time_taken]])*60+MINUTE(tbl_raw_data[[#This Row],[time_taken]])+SECOND(tbl_raw_data[[#This Row],[time_taken]])/60</f>
        <v>11.733333333333333</v>
      </c>
      <c r="K2107" s="68">
        <f>DATE(YEAR(tbl_raw_data[[#This Row],[Date Actioned]]),MONTH(tbl_raw_data[[#This Row],[Date Actioned]]),DAY(tbl_raw_data[[#This Row],[Date Actioned]]))</f>
        <v>45147</v>
      </c>
      <c r="L2107" s="65" t="str">
        <f>UPPER(TEXT(tbl_raw_data[[#This Row],[updated_date]],"MMMM"))</f>
        <v>AUGUST</v>
      </c>
      <c r="M2107" s="65" t="str">
        <f>"WEEK "&amp;IF(ROUNDUP(DAY(tbl_raw_data[[#This Row],[updated_date]])/7,0)=5,4,ROUNDUP(DAY(tbl_raw_data[[#This Row],[updated_date]])/7,0))</f>
        <v>WEEK 2</v>
      </c>
      <c r="N2107" s="71" t="str">
        <f>UPPER(VLOOKUP(tbl_raw_data[[#This Row],[Analyst]],settings!$A$1:$B$15,2,0))</f>
        <v>NAVED</v>
      </c>
      <c r="O2107" s="71" t="str">
        <f>TRIM(UPPER(tbl_raw_data[[#This Row],[Outcome]]))</f>
        <v>APPROVE</v>
      </c>
      <c r="P2107" s="71" t="str">
        <f>TRIM(UPPER(tbl_raw_data[[#This Row],[Queue Name]]))</f>
        <v>CONSUMER EXISTING</v>
      </c>
      <c r="Q2107" s="71" t="str">
        <f>IF(tbl_raw_data[[#This Row],[time_taken_in_min]]&lt;=settings!$D$2,"SLA_MET","SLA_NOT_MET")</f>
        <v>SLA_MET</v>
      </c>
    </row>
    <row r="2108" spans="1:17" hidden="1" x14ac:dyDescent="0.3">
      <c r="A2108" s="1" t="s">
        <v>3071</v>
      </c>
      <c r="B2108" s="34">
        <v>45147.488680555558</v>
      </c>
      <c r="C2108" s="35">
        <v>45147.501851851855</v>
      </c>
      <c r="D2108" s="2" t="s">
        <v>10</v>
      </c>
      <c r="E2108" s="2" t="s">
        <v>11</v>
      </c>
      <c r="F2108" s="2" t="s">
        <v>206</v>
      </c>
      <c r="G2108" s="2" t="s">
        <v>15</v>
      </c>
      <c r="H2108" s="84" t="str">
        <f t="shared" si="32"/>
        <v>Reason Unknown</v>
      </c>
      <c r="I2108" s="63">
        <f>(tbl_raw_data[[#This Row],[Date Actioned]])-(tbl_raw_data[[#This Row],[Date Tagged]])</f>
        <v>1.3171296297514345E-2</v>
      </c>
      <c r="J2108" s="66">
        <f>HOUR(tbl_raw_data[[#This Row],[time_taken]])*60+MINUTE(tbl_raw_data[[#This Row],[time_taken]])+SECOND(tbl_raw_data[[#This Row],[time_taken]])/60</f>
        <v>18.966666666666665</v>
      </c>
      <c r="K2108" s="68">
        <f>DATE(YEAR(tbl_raw_data[[#This Row],[Date Actioned]]),MONTH(tbl_raw_data[[#This Row],[Date Actioned]]),DAY(tbl_raw_data[[#This Row],[Date Actioned]]))</f>
        <v>45147</v>
      </c>
      <c r="L2108" s="65" t="str">
        <f>UPPER(TEXT(tbl_raw_data[[#This Row],[updated_date]],"MMMM"))</f>
        <v>AUGUST</v>
      </c>
      <c r="M2108" s="65" t="str">
        <f>"WEEK "&amp;IF(ROUNDUP(DAY(tbl_raw_data[[#This Row],[updated_date]])/7,0)=5,4,ROUNDUP(DAY(tbl_raw_data[[#This Row],[updated_date]])/7,0))</f>
        <v>WEEK 2</v>
      </c>
      <c r="N2108" s="71" t="str">
        <f>UPPER(VLOOKUP(tbl_raw_data[[#This Row],[Analyst]],settings!$A$1:$B$15,2,0))</f>
        <v>HARDIK</v>
      </c>
      <c r="O2108" s="71" t="str">
        <f>TRIM(UPPER(tbl_raw_data[[#This Row],[Outcome]]))</f>
        <v>APPROVE</v>
      </c>
      <c r="P2108" s="71" t="str">
        <f>TRIM(UPPER(tbl_raw_data[[#This Row],[Queue Name]]))</f>
        <v>CONSUMER EXISTING</v>
      </c>
      <c r="Q2108" s="71" t="str">
        <f>IF(tbl_raw_data[[#This Row],[time_taken_in_min]]&lt;=settings!$D$2,"SLA_MET","SLA_NOT_MET")</f>
        <v>SLA_MET</v>
      </c>
    </row>
    <row r="2109" spans="1:17" hidden="1" x14ac:dyDescent="0.3">
      <c r="A2109" s="5" t="s">
        <v>3072</v>
      </c>
      <c r="B2109" s="36">
        <v>45147.493460648147</v>
      </c>
      <c r="C2109" s="39">
        <v>45147.497997685183</v>
      </c>
      <c r="D2109" s="8" t="s">
        <v>10</v>
      </c>
      <c r="E2109" s="8" t="s">
        <v>11</v>
      </c>
      <c r="F2109" s="8" t="s">
        <v>17</v>
      </c>
      <c r="G2109" s="8" t="s">
        <v>15</v>
      </c>
      <c r="H2109" s="84" t="str">
        <f t="shared" si="32"/>
        <v>Reason Unknown</v>
      </c>
      <c r="I2109" s="63">
        <f>(tbl_raw_data[[#This Row],[Date Actioned]])-(tbl_raw_data[[#This Row],[Date Tagged]])</f>
        <v>4.537037035333924E-3</v>
      </c>
      <c r="J2109" s="66">
        <f>HOUR(tbl_raw_data[[#This Row],[time_taken]])*60+MINUTE(tbl_raw_data[[#This Row],[time_taken]])+SECOND(tbl_raw_data[[#This Row],[time_taken]])/60</f>
        <v>6.5333333333333332</v>
      </c>
      <c r="K2109" s="68">
        <f>DATE(YEAR(tbl_raw_data[[#This Row],[Date Actioned]]),MONTH(tbl_raw_data[[#This Row],[Date Actioned]]),DAY(tbl_raw_data[[#This Row],[Date Actioned]]))</f>
        <v>45147</v>
      </c>
      <c r="L2109" s="65" t="str">
        <f>UPPER(TEXT(tbl_raw_data[[#This Row],[updated_date]],"MMMM"))</f>
        <v>AUGUST</v>
      </c>
      <c r="M2109" s="65" t="str">
        <f>"WEEK "&amp;IF(ROUNDUP(DAY(tbl_raw_data[[#This Row],[updated_date]])/7,0)=5,4,ROUNDUP(DAY(tbl_raw_data[[#This Row],[updated_date]])/7,0))</f>
        <v>WEEK 2</v>
      </c>
      <c r="N2109" s="71" t="str">
        <f>UPPER(VLOOKUP(tbl_raw_data[[#This Row],[Analyst]],settings!$A$1:$B$15,2,0))</f>
        <v>MERCEDES</v>
      </c>
      <c r="O2109" s="71" t="str">
        <f>TRIM(UPPER(tbl_raw_data[[#This Row],[Outcome]]))</f>
        <v>APPROVE</v>
      </c>
      <c r="P2109" s="71" t="str">
        <f>TRIM(UPPER(tbl_raw_data[[#This Row],[Queue Name]]))</f>
        <v>CONSUMER EXISTING</v>
      </c>
      <c r="Q2109" s="71" t="str">
        <f>IF(tbl_raw_data[[#This Row],[time_taken_in_min]]&lt;=settings!$D$2,"SLA_MET","SLA_NOT_MET")</f>
        <v>SLA_MET</v>
      </c>
    </row>
    <row r="2110" spans="1:17" hidden="1" x14ac:dyDescent="0.3">
      <c r="A2110" s="7" t="s">
        <v>3073</v>
      </c>
      <c r="B2110" s="34">
        <v>45147.497465277775</v>
      </c>
      <c r="C2110" s="35">
        <v>45147.504513888889</v>
      </c>
      <c r="D2110" s="2" t="s">
        <v>15</v>
      </c>
      <c r="E2110" s="3" t="s">
        <v>11</v>
      </c>
      <c r="F2110" s="2" t="s">
        <v>22</v>
      </c>
      <c r="G2110" s="4"/>
      <c r="H2110" s="84" t="str">
        <f t="shared" si="32"/>
        <v>Reason Unknown</v>
      </c>
      <c r="I2110" s="63">
        <f>(tbl_raw_data[[#This Row],[Date Actioned]])-(tbl_raw_data[[#This Row],[Date Tagged]])</f>
        <v>7.0486111144418828E-3</v>
      </c>
      <c r="J2110" s="66">
        <f>HOUR(tbl_raw_data[[#This Row],[time_taken]])*60+MINUTE(tbl_raw_data[[#This Row],[time_taken]])+SECOND(tbl_raw_data[[#This Row],[time_taken]])/60</f>
        <v>10.15</v>
      </c>
      <c r="K2110" s="68">
        <f>DATE(YEAR(tbl_raw_data[[#This Row],[Date Actioned]]),MONTH(tbl_raw_data[[#This Row],[Date Actioned]]),DAY(tbl_raw_data[[#This Row],[Date Actioned]]))</f>
        <v>45147</v>
      </c>
      <c r="L2110" s="65" t="str">
        <f>UPPER(TEXT(tbl_raw_data[[#This Row],[updated_date]],"MMMM"))</f>
        <v>AUGUST</v>
      </c>
      <c r="M2110" s="65" t="str">
        <f>"WEEK "&amp;IF(ROUNDUP(DAY(tbl_raw_data[[#This Row],[updated_date]])/7,0)=5,4,ROUNDUP(DAY(tbl_raw_data[[#This Row],[updated_date]])/7,0))</f>
        <v>WEEK 2</v>
      </c>
      <c r="N2110" s="71" t="str">
        <f>UPPER(VLOOKUP(tbl_raw_data[[#This Row],[Analyst]],settings!$A$1:$B$15,2,0))</f>
        <v>ROHAN</v>
      </c>
      <c r="O2110" s="71" t="str">
        <f>TRIM(UPPER(tbl_raw_data[[#This Row],[Outcome]]))</f>
        <v>APPROVE</v>
      </c>
      <c r="P2110" s="71" t="str">
        <f>TRIM(UPPER(tbl_raw_data[[#This Row],[Queue Name]]))</f>
        <v>CONSUMER EXISTING</v>
      </c>
      <c r="Q2110" s="71" t="str">
        <f>IF(tbl_raw_data[[#This Row],[time_taken_in_min]]&lt;=settings!$D$2,"SLA_MET","SLA_NOT_MET")</f>
        <v>SLA_MET</v>
      </c>
    </row>
    <row r="2111" spans="1:17" hidden="1" x14ac:dyDescent="0.3">
      <c r="A2111" s="1" t="s">
        <v>3074</v>
      </c>
      <c r="B2111" s="36">
        <v>45147.500821759262</v>
      </c>
      <c r="C2111" s="39">
        <v>45147.505011574074</v>
      </c>
      <c r="D2111" s="8" t="s">
        <v>10</v>
      </c>
      <c r="E2111" s="8" t="s">
        <v>18</v>
      </c>
      <c r="F2111" s="8" t="s">
        <v>206</v>
      </c>
      <c r="G2111" s="8" t="s">
        <v>15</v>
      </c>
      <c r="H2111" s="84" t="str">
        <f t="shared" si="32"/>
        <v>Reason Unknown</v>
      </c>
      <c r="I2111" s="63">
        <f>(tbl_raw_data[[#This Row],[Date Actioned]])-(tbl_raw_data[[#This Row],[Date Tagged]])</f>
        <v>4.1898148119798861E-3</v>
      </c>
      <c r="J2111" s="66">
        <f>HOUR(tbl_raw_data[[#This Row],[time_taken]])*60+MINUTE(tbl_raw_data[[#This Row],[time_taken]])+SECOND(tbl_raw_data[[#This Row],[time_taken]])/60</f>
        <v>6.0333333333333332</v>
      </c>
      <c r="K2111" s="68">
        <f>DATE(YEAR(tbl_raw_data[[#This Row],[Date Actioned]]),MONTH(tbl_raw_data[[#This Row],[Date Actioned]]),DAY(tbl_raw_data[[#This Row],[Date Actioned]]))</f>
        <v>45147</v>
      </c>
      <c r="L2111" s="65" t="str">
        <f>UPPER(TEXT(tbl_raw_data[[#This Row],[updated_date]],"MMMM"))</f>
        <v>AUGUST</v>
      </c>
      <c r="M2111" s="65" t="str">
        <f>"WEEK "&amp;IF(ROUNDUP(DAY(tbl_raw_data[[#This Row],[updated_date]])/7,0)=5,4,ROUNDUP(DAY(tbl_raw_data[[#This Row],[updated_date]])/7,0))</f>
        <v>WEEK 2</v>
      </c>
      <c r="N2111" s="71" t="str">
        <f>UPPER(VLOOKUP(tbl_raw_data[[#This Row],[Analyst]],settings!$A$1:$B$15,2,0))</f>
        <v>HARDIK</v>
      </c>
      <c r="O2111" s="71" t="str">
        <f>TRIM(UPPER(tbl_raw_data[[#This Row],[Outcome]]))</f>
        <v>APPROVE</v>
      </c>
      <c r="P2111" s="71" t="str">
        <f>TRIM(UPPER(tbl_raw_data[[#This Row],[Queue Name]]))</f>
        <v>CONSUMER PRE BUREAU</v>
      </c>
      <c r="Q2111" s="71" t="str">
        <f>IF(tbl_raw_data[[#This Row],[time_taken_in_min]]&lt;=settings!$D$2,"SLA_MET","SLA_NOT_MET")</f>
        <v>SLA_MET</v>
      </c>
    </row>
    <row r="2112" spans="1:17" hidden="1" x14ac:dyDescent="0.3">
      <c r="A2112" s="5" t="s">
        <v>3075</v>
      </c>
      <c r="B2112" s="34">
        <v>45147.516365740739</v>
      </c>
      <c r="C2112" s="35">
        <v>45147.53</v>
      </c>
      <c r="D2112" s="2" t="s">
        <v>10</v>
      </c>
      <c r="E2112" s="2" t="s">
        <v>11</v>
      </c>
      <c r="F2112" s="2" t="s">
        <v>19</v>
      </c>
      <c r="G2112" s="2" t="s">
        <v>15</v>
      </c>
      <c r="H2112" s="84" t="str">
        <f t="shared" si="32"/>
        <v>Reason Unknown</v>
      </c>
      <c r="I2112" s="63">
        <f>(tbl_raw_data[[#This Row],[Date Actioned]])-(tbl_raw_data[[#This Row],[Date Tagged]])</f>
        <v>1.3634259259561077E-2</v>
      </c>
      <c r="J2112" s="66">
        <f>HOUR(tbl_raw_data[[#This Row],[time_taken]])*60+MINUTE(tbl_raw_data[[#This Row],[time_taken]])+SECOND(tbl_raw_data[[#This Row],[time_taken]])/60</f>
        <v>19.633333333333333</v>
      </c>
      <c r="K2112" s="68">
        <f>DATE(YEAR(tbl_raw_data[[#This Row],[Date Actioned]]),MONTH(tbl_raw_data[[#This Row],[Date Actioned]]),DAY(tbl_raw_data[[#This Row],[Date Actioned]]))</f>
        <v>45147</v>
      </c>
      <c r="L2112" s="65" t="str">
        <f>UPPER(TEXT(tbl_raw_data[[#This Row],[updated_date]],"MMMM"))</f>
        <v>AUGUST</v>
      </c>
      <c r="M2112" s="65" t="str">
        <f>"WEEK "&amp;IF(ROUNDUP(DAY(tbl_raw_data[[#This Row],[updated_date]])/7,0)=5,4,ROUNDUP(DAY(tbl_raw_data[[#This Row],[updated_date]])/7,0))</f>
        <v>WEEK 2</v>
      </c>
      <c r="N2112" s="71" t="str">
        <f>UPPER(VLOOKUP(tbl_raw_data[[#This Row],[Analyst]],settings!$A$1:$B$15,2,0))</f>
        <v>NAVED</v>
      </c>
      <c r="O2112" s="71" t="str">
        <f>TRIM(UPPER(tbl_raw_data[[#This Row],[Outcome]]))</f>
        <v>APPROVE</v>
      </c>
      <c r="P2112" s="71" t="str">
        <f>TRIM(UPPER(tbl_raw_data[[#This Row],[Queue Name]]))</f>
        <v>CONSUMER EXISTING</v>
      </c>
      <c r="Q2112" s="71" t="str">
        <f>IF(tbl_raw_data[[#This Row],[time_taken_in_min]]&lt;=settings!$D$2,"SLA_MET","SLA_NOT_MET")</f>
        <v>SLA_MET</v>
      </c>
    </row>
    <row r="2113" spans="1:17" hidden="1" x14ac:dyDescent="0.3">
      <c r="A2113" s="7" t="s">
        <v>3076</v>
      </c>
      <c r="B2113" s="36">
        <v>45147.517789351848</v>
      </c>
      <c r="C2113" s="39">
        <v>45147.526064814818</v>
      </c>
      <c r="D2113" s="8" t="s">
        <v>10</v>
      </c>
      <c r="E2113" s="8" t="s">
        <v>11</v>
      </c>
      <c r="F2113" s="8" t="s">
        <v>17</v>
      </c>
      <c r="G2113" s="8" t="s">
        <v>26</v>
      </c>
      <c r="H2113" s="84" t="str">
        <f t="shared" si="32"/>
        <v>Reason Unknown</v>
      </c>
      <c r="I2113" s="63">
        <f>(tbl_raw_data[[#This Row],[Date Actioned]])-(tbl_raw_data[[#This Row],[Date Tagged]])</f>
        <v>8.2754629693226889E-3</v>
      </c>
      <c r="J2113" s="66">
        <f>HOUR(tbl_raw_data[[#This Row],[time_taken]])*60+MINUTE(tbl_raw_data[[#This Row],[time_taken]])+SECOND(tbl_raw_data[[#This Row],[time_taken]])/60</f>
        <v>11.916666666666666</v>
      </c>
      <c r="K2113" s="68">
        <f>DATE(YEAR(tbl_raw_data[[#This Row],[Date Actioned]]),MONTH(tbl_raw_data[[#This Row],[Date Actioned]]),DAY(tbl_raw_data[[#This Row],[Date Actioned]]))</f>
        <v>45147</v>
      </c>
      <c r="L2113" s="65" t="str">
        <f>UPPER(TEXT(tbl_raw_data[[#This Row],[updated_date]],"MMMM"))</f>
        <v>AUGUST</v>
      </c>
      <c r="M2113" s="65" t="str">
        <f>"WEEK "&amp;IF(ROUNDUP(DAY(tbl_raw_data[[#This Row],[updated_date]])/7,0)=5,4,ROUNDUP(DAY(tbl_raw_data[[#This Row],[updated_date]])/7,0))</f>
        <v>WEEK 2</v>
      </c>
      <c r="N2113" s="71" t="str">
        <f>UPPER(VLOOKUP(tbl_raw_data[[#This Row],[Analyst]],settings!$A$1:$B$15,2,0))</f>
        <v>MERCEDES</v>
      </c>
      <c r="O2113" s="71" t="str">
        <f>TRIM(UPPER(tbl_raw_data[[#This Row],[Outcome]]))</f>
        <v>APPROVE</v>
      </c>
      <c r="P2113" s="71" t="str">
        <f>TRIM(UPPER(tbl_raw_data[[#This Row],[Queue Name]]))</f>
        <v>CONSUMER EXISTING</v>
      </c>
      <c r="Q2113" s="71" t="str">
        <f>IF(tbl_raw_data[[#This Row],[time_taken_in_min]]&lt;=settings!$D$2,"SLA_MET","SLA_NOT_MET")</f>
        <v>SLA_MET</v>
      </c>
    </row>
    <row r="2114" spans="1:17" hidden="1" x14ac:dyDescent="0.3">
      <c r="A2114" s="1" t="s">
        <v>3077</v>
      </c>
      <c r="B2114" s="34">
        <v>45147.520775462966</v>
      </c>
      <c r="C2114" s="35">
        <v>45147.529942129629</v>
      </c>
      <c r="D2114" s="2" t="s">
        <v>10</v>
      </c>
      <c r="E2114" s="2" t="s">
        <v>18</v>
      </c>
      <c r="F2114" s="2" t="s">
        <v>9</v>
      </c>
      <c r="G2114" s="2" t="s">
        <v>15</v>
      </c>
      <c r="H2114" s="84" t="str">
        <f t="shared" si="32"/>
        <v>Reason Unknown</v>
      </c>
      <c r="I2114" s="63">
        <f>(tbl_raw_data[[#This Row],[Date Actioned]])-(tbl_raw_data[[#This Row],[Date Tagged]])</f>
        <v>9.1666666630771942E-3</v>
      </c>
      <c r="J2114" s="66">
        <f>HOUR(tbl_raw_data[[#This Row],[time_taken]])*60+MINUTE(tbl_raw_data[[#This Row],[time_taken]])+SECOND(tbl_raw_data[[#This Row],[time_taken]])/60</f>
        <v>13.2</v>
      </c>
      <c r="K2114" s="68">
        <f>DATE(YEAR(tbl_raw_data[[#This Row],[Date Actioned]]),MONTH(tbl_raw_data[[#This Row],[Date Actioned]]),DAY(tbl_raw_data[[#This Row],[Date Actioned]]))</f>
        <v>45147</v>
      </c>
      <c r="L2114" s="65" t="str">
        <f>UPPER(TEXT(tbl_raw_data[[#This Row],[updated_date]],"MMMM"))</f>
        <v>AUGUST</v>
      </c>
      <c r="M2114" s="65" t="str">
        <f>"WEEK "&amp;IF(ROUNDUP(DAY(tbl_raw_data[[#This Row],[updated_date]])/7,0)=5,4,ROUNDUP(DAY(tbl_raw_data[[#This Row],[updated_date]])/7,0))</f>
        <v>WEEK 2</v>
      </c>
      <c r="N2114" s="71" t="str">
        <f>UPPER(VLOOKUP(tbl_raw_data[[#This Row],[Analyst]],settings!$A$1:$B$15,2,0))</f>
        <v>QUADIR</v>
      </c>
      <c r="O2114" s="71" t="str">
        <f>TRIM(UPPER(tbl_raw_data[[#This Row],[Outcome]]))</f>
        <v>APPROVE</v>
      </c>
      <c r="P2114" s="71" t="str">
        <f>TRIM(UPPER(tbl_raw_data[[#This Row],[Queue Name]]))</f>
        <v>CONSUMER PRE BUREAU</v>
      </c>
      <c r="Q2114" s="71" t="str">
        <f>IF(tbl_raw_data[[#This Row],[time_taken_in_min]]&lt;=settings!$D$2,"SLA_MET","SLA_NOT_MET")</f>
        <v>SLA_MET</v>
      </c>
    </row>
    <row r="2115" spans="1:17" hidden="1" x14ac:dyDescent="0.3">
      <c r="A2115" s="5" t="s">
        <v>3078</v>
      </c>
      <c r="B2115" s="36">
        <v>45147.529386574075</v>
      </c>
      <c r="C2115" s="39">
        <v>45147.534224537034</v>
      </c>
      <c r="D2115" s="8" t="s">
        <v>10</v>
      </c>
      <c r="E2115" s="8" t="s">
        <v>18</v>
      </c>
      <c r="F2115" s="8" t="s">
        <v>24</v>
      </c>
      <c r="G2115" s="8" t="s">
        <v>23</v>
      </c>
      <c r="H2115" s="84" t="str">
        <f t="shared" ref="H2115:H2178" si="33">IF(OR(ISNUMBER(SEARCH("duplicate",G2115)), ISNUMBER(SEARCH("previously",G2115)), ISNUMBER(SEARCH("previously approved",G2115))), "Duplicate Application",
IF(OR(ISNUMBER(SEARCH("incorrect",G2115)), ISNUMBER(SEARCH("remove", G2115))), "Incorrect Details",
IF(ISNUMBER(SEARCH("incomplete",G2115)), "Incomplete Details",
IF(ISNUMBER(SEARCH("overdue",G2115)), "Overdue Bill",
IF(OR(ISNUMBER(SEARCH("resubmit as", G2115)), ISNUMBER(SEARCH("re-submit as", G2115))), "Incorrect Queue",
IF(OR(ISNUMBER(SEARCH("100",G2115)), ISNUMBER(SEARCH("correct", G2115)), ISNUMBER(SEARCH("email", G2115)), ISNUMBER(SEARCH("please submit", G2115)), ISNUMBER(SEARCH("please resubmit",G2115)), ISNUMBER(SEARCH("please re-submit", G2115)), ISNUMBER(SEARCH("please send", G2115))), "Incomplete Details",
IF(ISNUMBER(SEARCH("error", G2115)), "System Error", "Reason Unknown")))))))</f>
        <v>Reason Unknown</v>
      </c>
      <c r="I2115" s="63">
        <f>(tbl_raw_data[[#This Row],[Date Actioned]])-(tbl_raw_data[[#This Row],[Date Tagged]])</f>
        <v>4.8379629588453099E-3</v>
      </c>
      <c r="J2115" s="66">
        <f>HOUR(tbl_raw_data[[#This Row],[time_taken]])*60+MINUTE(tbl_raw_data[[#This Row],[time_taken]])+SECOND(tbl_raw_data[[#This Row],[time_taken]])/60</f>
        <v>6.9666666666666668</v>
      </c>
      <c r="K2115" s="68">
        <f>DATE(YEAR(tbl_raw_data[[#This Row],[Date Actioned]]),MONTH(tbl_raw_data[[#This Row],[Date Actioned]]),DAY(tbl_raw_data[[#This Row],[Date Actioned]]))</f>
        <v>45147</v>
      </c>
      <c r="L2115" s="65" t="str">
        <f>UPPER(TEXT(tbl_raw_data[[#This Row],[updated_date]],"MMMM"))</f>
        <v>AUGUST</v>
      </c>
      <c r="M2115" s="65" t="str">
        <f>"WEEK "&amp;IF(ROUNDUP(DAY(tbl_raw_data[[#This Row],[updated_date]])/7,0)=5,4,ROUNDUP(DAY(tbl_raw_data[[#This Row],[updated_date]])/7,0))</f>
        <v>WEEK 2</v>
      </c>
      <c r="N2115" s="71" t="str">
        <f>UPPER(VLOOKUP(tbl_raw_data[[#This Row],[Analyst]],settings!$A$1:$B$15,2,0))</f>
        <v>SAM</v>
      </c>
      <c r="O2115" s="71" t="str">
        <f>TRIM(UPPER(tbl_raw_data[[#This Row],[Outcome]]))</f>
        <v>APPROVE</v>
      </c>
      <c r="P2115" s="71" t="str">
        <f>TRIM(UPPER(tbl_raw_data[[#This Row],[Queue Name]]))</f>
        <v>CONSUMER PRE BUREAU</v>
      </c>
      <c r="Q2115" s="71" t="str">
        <f>IF(tbl_raw_data[[#This Row],[time_taken_in_min]]&lt;=settings!$D$2,"SLA_MET","SLA_NOT_MET")</f>
        <v>SLA_MET</v>
      </c>
    </row>
    <row r="2116" spans="1:17" hidden="1" x14ac:dyDescent="0.3">
      <c r="A2116" s="7" t="s">
        <v>3079</v>
      </c>
      <c r="B2116" s="34">
        <v>45147.529745370368</v>
      </c>
      <c r="C2116" s="35">
        <v>45147.540150462963</v>
      </c>
      <c r="D2116" s="2" t="s">
        <v>10</v>
      </c>
      <c r="E2116" s="2" t="s">
        <v>18</v>
      </c>
      <c r="F2116" s="2" t="s">
        <v>9</v>
      </c>
      <c r="G2116" s="2" t="s">
        <v>15</v>
      </c>
      <c r="H2116" s="84" t="str">
        <f t="shared" si="33"/>
        <v>Reason Unknown</v>
      </c>
      <c r="I2116" s="63">
        <f>(tbl_raw_data[[#This Row],[Date Actioned]])-(tbl_raw_data[[#This Row],[Date Tagged]])</f>
        <v>1.0405092594737653E-2</v>
      </c>
      <c r="J2116" s="66">
        <f>HOUR(tbl_raw_data[[#This Row],[time_taken]])*60+MINUTE(tbl_raw_data[[#This Row],[time_taken]])+SECOND(tbl_raw_data[[#This Row],[time_taken]])/60</f>
        <v>14.983333333333333</v>
      </c>
      <c r="K2116" s="68">
        <f>DATE(YEAR(tbl_raw_data[[#This Row],[Date Actioned]]),MONTH(tbl_raw_data[[#This Row],[Date Actioned]]),DAY(tbl_raw_data[[#This Row],[Date Actioned]]))</f>
        <v>45147</v>
      </c>
      <c r="L2116" s="65" t="str">
        <f>UPPER(TEXT(tbl_raw_data[[#This Row],[updated_date]],"MMMM"))</f>
        <v>AUGUST</v>
      </c>
      <c r="M2116" s="65" t="str">
        <f>"WEEK "&amp;IF(ROUNDUP(DAY(tbl_raw_data[[#This Row],[updated_date]])/7,0)=5,4,ROUNDUP(DAY(tbl_raw_data[[#This Row],[updated_date]])/7,0))</f>
        <v>WEEK 2</v>
      </c>
      <c r="N2116" s="71" t="str">
        <f>UPPER(VLOOKUP(tbl_raw_data[[#This Row],[Analyst]],settings!$A$1:$B$15,2,0))</f>
        <v>QUADIR</v>
      </c>
      <c r="O2116" s="71" t="str">
        <f>TRIM(UPPER(tbl_raw_data[[#This Row],[Outcome]]))</f>
        <v>APPROVE</v>
      </c>
      <c r="P2116" s="71" t="str">
        <f>TRIM(UPPER(tbl_raw_data[[#This Row],[Queue Name]]))</f>
        <v>CONSUMER PRE BUREAU</v>
      </c>
      <c r="Q2116" s="71" t="str">
        <f>IF(tbl_raw_data[[#This Row],[time_taken_in_min]]&lt;=settings!$D$2,"SLA_MET","SLA_NOT_MET")</f>
        <v>SLA_MET</v>
      </c>
    </row>
    <row r="2117" spans="1:17" hidden="1" x14ac:dyDescent="0.3">
      <c r="A2117" s="1" t="s">
        <v>3080</v>
      </c>
      <c r="B2117" s="36">
        <v>45147.542800925927</v>
      </c>
      <c r="C2117" s="39">
        <v>45147.557291666664</v>
      </c>
      <c r="D2117" s="8" t="s">
        <v>10</v>
      </c>
      <c r="E2117" s="8" t="s">
        <v>18</v>
      </c>
      <c r="F2117" s="8" t="s">
        <v>19</v>
      </c>
      <c r="G2117" s="8" t="s">
        <v>15</v>
      </c>
      <c r="H2117" s="84" t="str">
        <f t="shared" si="33"/>
        <v>Reason Unknown</v>
      </c>
      <c r="I2117" s="63">
        <f>(tbl_raw_data[[#This Row],[Date Actioned]])-(tbl_raw_data[[#This Row],[Date Tagged]])</f>
        <v>1.449074073752854E-2</v>
      </c>
      <c r="J2117" s="66">
        <f>HOUR(tbl_raw_data[[#This Row],[time_taken]])*60+MINUTE(tbl_raw_data[[#This Row],[time_taken]])+SECOND(tbl_raw_data[[#This Row],[time_taken]])/60</f>
        <v>20.866666666666667</v>
      </c>
      <c r="K2117" s="68">
        <f>DATE(YEAR(tbl_raw_data[[#This Row],[Date Actioned]]),MONTH(tbl_raw_data[[#This Row],[Date Actioned]]),DAY(tbl_raw_data[[#This Row],[Date Actioned]]))</f>
        <v>45147</v>
      </c>
      <c r="L2117" s="65" t="str">
        <f>UPPER(TEXT(tbl_raw_data[[#This Row],[updated_date]],"MMMM"))</f>
        <v>AUGUST</v>
      </c>
      <c r="M2117" s="65" t="str">
        <f>"WEEK "&amp;IF(ROUNDUP(DAY(tbl_raw_data[[#This Row],[updated_date]])/7,0)=5,4,ROUNDUP(DAY(tbl_raw_data[[#This Row],[updated_date]])/7,0))</f>
        <v>WEEK 2</v>
      </c>
      <c r="N2117" s="71" t="str">
        <f>UPPER(VLOOKUP(tbl_raw_data[[#This Row],[Analyst]],settings!$A$1:$B$15,2,0))</f>
        <v>NAVED</v>
      </c>
      <c r="O2117" s="71" t="str">
        <f>TRIM(UPPER(tbl_raw_data[[#This Row],[Outcome]]))</f>
        <v>APPROVE</v>
      </c>
      <c r="P2117" s="71" t="str">
        <f>TRIM(UPPER(tbl_raw_data[[#This Row],[Queue Name]]))</f>
        <v>CONSUMER PRE BUREAU</v>
      </c>
      <c r="Q2117" s="71" t="str">
        <f>IF(tbl_raw_data[[#This Row],[time_taken_in_min]]&lt;=settings!$D$2,"SLA_MET","SLA_NOT_MET")</f>
        <v>SLA_NOT_MET</v>
      </c>
    </row>
    <row r="2118" spans="1:17" hidden="1" x14ac:dyDescent="0.3">
      <c r="A2118" s="5" t="s">
        <v>3081</v>
      </c>
      <c r="B2118" s="34">
        <v>45147.543576388889</v>
      </c>
      <c r="C2118" s="35">
        <v>45147.555717592593</v>
      </c>
      <c r="D2118" s="2" t="s">
        <v>15</v>
      </c>
      <c r="E2118" s="3" t="s">
        <v>11</v>
      </c>
      <c r="F2118" s="2" t="s">
        <v>22</v>
      </c>
      <c r="G2118" s="4"/>
      <c r="H2118" s="84" t="str">
        <f t="shared" si="33"/>
        <v>Reason Unknown</v>
      </c>
      <c r="I2118" s="63">
        <f>(tbl_raw_data[[#This Row],[Date Actioned]])-(tbl_raw_data[[#This Row],[Date Tagged]])</f>
        <v>1.2141203704231884E-2</v>
      </c>
      <c r="J2118" s="66">
        <f>HOUR(tbl_raw_data[[#This Row],[time_taken]])*60+MINUTE(tbl_raw_data[[#This Row],[time_taken]])+SECOND(tbl_raw_data[[#This Row],[time_taken]])/60</f>
        <v>17.483333333333334</v>
      </c>
      <c r="K2118" s="68">
        <f>DATE(YEAR(tbl_raw_data[[#This Row],[Date Actioned]]),MONTH(tbl_raw_data[[#This Row],[Date Actioned]]),DAY(tbl_raw_data[[#This Row],[Date Actioned]]))</f>
        <v>45147</v>
      </c>
      <c r="L2118" s="65" t="str">
        <f>UPPER(TEXT(tbl_raw_data[[#This Row],[updated_date]],"MMMM"))</f>
        <v>AUGUST</v>
      </c>
      <c r="M2118" s="65" t="str">
        <f>"WEEK "&amp;IF(ROUNDUP(DAY(tbl_raw_data[[#This Row],[updated_date]])/7,0)=5,4,ROUNDUP(DAY(tbl_raw_data[[#This Row],[updated_date]])/7,0))</f>
        <v>WEEK 2</v>
      </c>
      <c r="N2118" s="71" t="str">
        <f>UPPER(VLOOKUP(tbl_raw_data[[#This Row],[Analyst]],settings!$A$1:$B$15,2,0))</f>
        <v>ROHAN</v>
      </c>
      <c r="O2118" s="71" t="str">
        <f>TRIM(UPPER(tbl_raw_data[[#This Row],[Outcome]]))</f>
        <v>APPROVE</v>
      </c>
      <c r="P2118" s="71" t="str">
        <f>TRIM(UPPER(tbl_raw_data[[#This Row],[Queue Name]]))</f>
        <v>CONSUMER EXISTING</v>
      </c>
      <c r="Q2118" s="71" t="str">
        <f>IF(tbl_raw_data[[#This Row],[time_taken_in_min]]&lt;=settings!$D$2,"SLA_MET","SLA_NOT_MET")</f>
        <v>SLA_MET</v>
      </c>
    </row>
    <row r="2119" spans="1:17" hidden="1" x14ac:dyDescent="0.3">
      <c r="A2119" s="7" t="s">
        <v>3082</v>
      </c>
      <c r="B2119" s="36">
        <v>45147.547962962963</v>
      </c>
      <c r="C2119" s="39">
        <v>45147.553599537037</v>
      </c>
      <c r="D2119" s="8" t="s">
        <v>10</v>
      </c>
      <c r="E2119" s="8" t="s">
        <v>8</v>
      </c>
      <c r="F2119" s="8" t="s">
        <v>24</v>
      </c>
      <c r="G2119" s="8" t="s">
        <v>23</v>
      </c>
      <c r="H2119" s="84" t="str">
        <f t="shared" si="33"/>
        <v>Reason Unknown</v>
      </c>
      <c r="I2119" s="63">
        <f>(tbl_raw_data[[#This Row],[Date Actioned]])-(tbl_raw_data[[#This Row],[Date Tagged]])</f>
        <v>5.6365740747423843E-3</v>
      </c>
      <c r="J2119" s="66">
        <f>HOUR(tbl_raw_data[[#This Row],[time_taken]])*60+MINUTE(tbl_raw_data[[#This Row],[time_taken]])+SECOND(tbl_raw_data[[#This Row],[time_taken]])/60</f>
        <v>8.1166666666666671</v>
      </c>
      <c r="K2119" s="68">
        <f>DATE(YEAR(tbl_raw_data[[#This Row],[Date Actioned]]),MONTH(tbl_raw_data[[#This Row],[Date Actioned]]),DAY(tbl_raw_data[[#This Row],[Date Actioned]]))</f>
        <v>45147</v>
      </c>
      <c r="L2119" s="65" t="str">
        <f>UPPER(TEXT(tbl_raw_data[[#This Row],[updated_date]],"MMMM"))</f>
        <v>AUGUST</v>
      </c>
      <c r="M2119" s="65" t="str">
        <f>"WEEK "&amp;IF(ROUNDUP(DAY(tbl_raw_data[[#This Row],[updated_date]])/7,0)=5,4,ROUNDUP(DAY(tbl_raw_data[[#This Row],[updated_date]])/7,0))</f>
        <v>WEEK 2</v>
      </c>
      <c r="N2119" s="71" t="str">
        <f>UPPER(VLOOKUP(tbl_raw_data[[#This Row],[Analyst]],settings!$A$1:$B$15,2,0))</f>
        <v>SAM</v>
      </c>
      <c r="O2119" s="71" t="str">
        <f>TRIM(UPPER(tbl_raw_data[[#This Row],[Outcome]]))</f>
        <v>APPROVE</v>
      </c>
      <c r="P2119" s="71" t="str">
        <f>TRIM(UPPER(tbl_raw_data[[#This Row],[Queue Name]]))</f>
        <v>CONSUMER POST BUREAU</v>
      </c>
      <c r="Q2119" s="71" t="str">
        <f>IF(tbl_raw_data[[#This Row],[time_taken_in_min]]&lt;=settings!$D$2,"SLA_MET","SLA_NOT_MET")</f>
        <v>SLA_MET</v>
      </c>
    </row>
    <row r="2120" spans="1:17" hidden="1" x14ac:dyDescent="0.3">
      <c r="A2120" s="1" t="s">
        <v>3083</v>
      </c>
      <c r="B2120" s="34">
        <v>45147.550949074073</v>
      </c>
      <c r="C2120" s="35">
        <v>45147.557337962964</v>
      </c>
      <c r="D2120" s="2" t="s">
        <v>10</v>
      </c>
      <c r="E2120" s="2" t="s">
        <v>11</v>
      </c>
      <c r="F2120" s="2" t="s">
        <v>9</v>
      </c>
      <c r="G2120" s="2" t="s">
        <v>23</v>
      </c>
      <c r="H2120" s="84" t="str">
        <f t="shared" si="33"/>
        <v>Reason Unknown</v>
      </c>
      <c r="I2120" s="63">
        <f>(tbl_raw_data[[#This Row],[Date Actioned]])-(tbl_raw_data[[#This Row],[Date Tagged]])</f>
        <v>6.3888888907968067E-3</v>
      </c>
      <c r="J2120" s="66">
        <f>HOUR(tbl_raw_data[[#This Row],[time_taken]])*60+MINUTE(tbl_raw_data[[#This Row],[time_taken]])+SECOND(tbl_raw_data[[#This Row],[time_taken]])/60</f>
        <v>9.1999999999999993</v>
      </c>
      <c r="K2120" s="68">
        <f>DATE(YEAR(tbl_raw_data[[#This Row],[Date Actioned]]),MONTH(tbl_raw_data[[#This Row],[Date Actioned]]),DAY(tbl_raw_data[[#This Row],[Date Actioned]]))</f>
        <v>45147</v>
      </c>
      <c r="L2120" s="65" t="str">
        <f>UPPER(TEXT(tbl_raw_data[[#This Row],[updated_date]],"MMMM"))</f>
        <v>AUGUST</v>
      </c>
      <c r="M2120" s="65" t="str">
        <f>"WEEK "&amp;IF(ROUNDUP(DAY(tbl_raw_data[[#This Row],[updated_date]])/7,0)=5,4,ROUNDUP(DAY(tbl_raw_data[[#This Row],[updated_date]])/7,0))</f>
        <v>WEEK 2</v>
      </c>
      <c r="N2120" s="71" t="str">
        <f>UPPER(VLOOKUP(tbl_raw_data[[#This Row],[Analyst]],settings!$A$1:$B$15,2,0))</f>
        <v>QUADIR</v>
      </c>
      <c r="O2120" s="71" t="str">
        <f>TRIM(UPPER(tbl_raw_data[[#This Row],[Outcome]]))</f>
        <v>APPROVE</v>
      </c>
      <c r="P2120" s="71" t="str">
        <f>TRIM(UPPER(tbl_raw_data[[#This Row],[Queue Name]]))</f>
        <v>CONSUMER EXISTING</v>
      </c>
      <c r="Q2120" s="71" t="str">
        <f>IF(tbl_raw_data[[#This Row],[time_taken_in_min]]&lt;=settings!$D$2,"SLA_MET","SLA_NOT_MET")</f>
        <v>SLA_MET</v>
      </c>
    </row>
    <row r="2121" spans="1:17" hidden="1" x14ac:dyDescent="0.3">
      <c r="A2121" s="5" t="s">
        <v>3084</v>
      </c>
      <c r="B2121" s="36">
        <v>45147.553263888891</v>
      </c>
      <c r="C2121" s="39">
        <v>45147.564351851855</v>
      </c>
      <c r="D2121" s="8" t="s">
        <v>15</v>
      </c>
      <c r="E2121" s="6" t="s">
        <v>11</v>
      </c>
      <c r="F2121" s="8" t="s">
        <v>12</v>
      </c>
      <c r="G2121" s="9"/>
      <c r="H2121" s="84" t="str">
        <f t="shared" si="33"/>
        <v>Reason Unknown</v>
      </c>
      <c r="I2121" s="63">
        <f>(tbl_raw_data[[#This Row],[Date Actioned]])-(tbl_raw_data[[#This Row],[Date Tagged]])</f>
        <v>1.1087962964666076E-2</v>
      </c>
      <c r="J2121" s="66">
        <f>HOUR(tbl_raw_data[[#This Row],[time_taken]])*60+MINUTE(tbl_raw_data[[#This Row],[time_taken]])+SECOND(tbl_raw_data[[#This Row],[time_taken]])/60</f>
        <v>15.966666666666667</v>
      </c>
      <c r="K2121" s="68">
        <f>DATE(YEAR(tbl_raw_data[[#This Row],[Date Actioned]]),MONTH(tbl_raw_data[[#This Row],[Date Actioned]]),DAY(tbl_raw_data[[#This Row],[Date Actioned]]))</f>
        <v>45147</v>
      </c>
      <c r="L2121" s="65" t="str">
        <f>UPPER(TEXT(tbl_raw_data[[#This Row],[updated_date]],"MMMM"))</f>
        <v>AUGUST</v>
      </c>
      <c r="M2121" s="65" t="str">
        <f>"WEEK "&amp;IF(ROUNDUP(DAY(tbl_raw_data[[#This Row],[updated_date]])/7,0)=5,4,ROUNDUP(DAY(tbl_raw_data[[#This Row],[updated_date]])/7,0))</f>
        <v>WEEK 2</v>
      </c>
      <c r="N2121" s="71" t="str">
        <f>UPPER(VLOOKUP(tbl_raw_data[[#This Row],[Analyst]],settings!$A$1:$B$15,2,0))</f>
        <v>NITESH</v>
      </c>
      <c r="O2121" s="71" t="str">
        <f>TRIM(UPPER(tbl_raw_data[[#This Row],[Outcome]]))</f>
        <v>APPROVE</v>
      </c>
      <c r="P2121" s="71" t="str">
        <f>TRIM(UPPER(tbl_raw_data[[#This Row],[Queue Name]]))</f>
        <v>CONSUMER EXISTING</v>
      </c>
      <c r="Q2121" s="71" t="str">
        <f>IF(tbl_raw_data[[#This Row],[time_taken_in_min]]&lt;=settings!$D$2,"SLA_MET","SLA_NOT_MET")</f>
        <v>SLA_MET</v>
      </c>
    </row>
    <row r="2122" spans="1:17" hidden="1" x14ac:dyDescent="0.3">
      <c r="A2122" s="7" t="s">
        <v>3085</v>
      </c>
      <c r="B2122" s="34">
        <v>45147.553715277776</v>
      </c>
      <c r="C2122" s="35">
        <v>45147.5628125</v>
      </c>
      <c r="D2122" s="2" t="s">
        <v>15</v>
      </c>
      <c r="E2122" s="3" t="s">
        <v>11</v>
      </c>
      <c r="F2122" s="2" t="s">
        <v>9</v>
      </c>
      <c r="G2122" s="4"/>
      <c r="H2122" s="84" t="str">
        <f t="shared" si="33"/>
        <v>Reason Unknown</v>
      </c>
      <c r="I2122" s="63">
        <f>(tbl_raw_data[[#This Row],[Date Actioned]])-(tbl_raw_data[[#This Row],[Date Tagged]])</f>
        <v>9.0972222242271528E-3</v>
      </c>
      <c r="J2122" s="66">
        <f>HOUR(tbl_raw_data[[#This Row],[time_taken]])*60+MINUTE(tbl_raw_data[[#This Row],[time_taken]])+SECOND(tbl_raw_data[[#This Row],[time_taken]])/60</f>
        <v>13.1</v>
      </c>
      <c r="K2122" s="68">
        <f>DATE(YEAR(tbl_raw_data[[#This Row],[Date Actioned]]),MONTH(tbl_raw_data[[#This Row],[Date Actioned]]),DAY(tbl_raw_data[[#This Row],[Date Actioned]]))</f>
        <v>45147</v>
      </c>
      <c r="L2122" s="65" t="str">
        <f>UPPER(TEXT(tbl_raw_data[[#This Row],[updated_date]],"MMMM"))</f>
        <v>AUGUST</v>
      </c>
      <c r="M2122" s="65" t="str">
        <f>"WEEK "&amp;IF(ROUNDUP(DAY(tbl_raw_data[[#This Row],[updated_date]])/7,0)=5,4,ROUNDUP(DAY(tbl_raw_data[[#This Row],[updated_date]])/7,0))</f>
        <v>WEEK 2</v>
      </c>
      <c r="N2122" s="71" t="str">
        <f>UPPER(VLOOKUP(tbl_raw_data[[#This Row],[Analyst]],settings!$A$1:$B$15,2,0))</f>
        <v>QUADIR</v>
      </c>
      <c r="O2122" s="71" t="str">
        <f>TRIM(UPPER(tbl_raw_data[[#This Row],[Outcome]]))</f>
        <v>APPROVE</v>
      </c>
      <c r="P2122" s="71" t="str">
        <f>TRIM(UPPER(tbl_raw_data[[#This Row],[Queue Name]]))</f>
        <v>CONSUMER EXISTING</v>
      </c>
      <c r="Q2122" s="71" t="str">
        <f>IF(tbl_raw_data[[#This Row],[time_taken_in_min]]&lt;=settings!$D$2,"SLA_MET","SLA_NOT_MET")</f>
        <v>SLA_MET</v>
      </c>
    </row>
    <row r="2123" spans="1:17" hidden="1" x14ac:dyDescent="0.3">
      <c r="A2123" s="1" t="s">
        <v>3086</v>
      </c>
      <c r="B2123" s="36">
        <v>45147.555972222224</v>
      </c>
      <c r="C2123" s="39">
        <v>45147.559583333335</v>
      </c>
      <c r="D2123" s="8" t="s">
        <v>10</v>
      </c>
      <c r="E2123" s="8" t="s">
        <v>11</v>
      </c>
      <c r="F2123" s="8" t="s">
        <v>206</v>
      </c>
      <c r="G2123" s="8" t="s">
        <v>15</v>
      </c>
      <c r="H2123" s="84" t="str">
        <f t="shared" si="33"/>
        <v>Reason Unknown</v>
      </c>
      <c r="I2123" s="63">
        <f>(tbl_raw_data[[#This Row],[Date Actioned]])-(tbl_raw_data[[#This Row],[Date Tagged]])</f>
        <v>3.6111111112404615E-3</v>
      </c>
      <c r="J2123" s="66">
        <f>HOUR(tbl_raw_data[[#This Row],[time_taken]])*60+MINUTE(tbl_raw_data[[#This Row],[time_taken]])+SECOND(tbl_raw_data[[#This Row],[time_taken]])/60</f>
        <v>5.2</v>
      </c>
      <c r="K2123" s="68">
        <f>DATE(YEAR(tbl_raw_data[[#This Row],[Date Actioned]]),MONTH(tbl_raw_data[[#This Row],[Date Actioned]]),DAY(tbl_raw_data[[#This Row],[Date Actioned]]))</f>
        <v>45147</v>
      </c>
      <c r="L2123" s="65" t="str">
        <f>UPPER(TEXT(tbl_raw_data[[#This Row],[updated_date]],"MMMM"))</f>
        <v>AUGUST</v>
      </c>
      <c r="M2123" s="65" t="str">
        <f>"WEEK "&amp;IF(ROUNDUP(DAY(tbl_raw_data[[#This Row],[updated_date]])/7,0)=5,4,ROUNDUP(DAY(tbl_raw_data[[#This Row],[updated_date]])/7,0))</f>
        <v>WEEK 2</v>
      </c>
      <c r="N2123" s="71" t="str">
        <f>UPPER(VLOOKUP(tbl_raw_data[[#This Row],[Analyst]],settings!$A$1:$B$15,2,0))</f>
        <v>HARDIK</v>
      </c>
      <c r="O2123" s="71" t="str">
        <f>TRIM(UPPER(tbl_raw_data[[#This Row],[Outcome]]))</f>
        <v>APPROVE</v>
      </c>
      <c r="P2123" s="71" t="str">
        <f>TRIM(UPPER(tbl_raw_data[[#This Row],[Queue Name]]))</f>
        <v>CONSUMER EXISTING</v>
      </c>
      <c r="Q2123" s="71" t="str">
        <f>IF(tbl_raw_data[[#This Row],[time_taken_in_min]]&lt;=settings!$D$2,"SLA_MET","SLA_NOT_MET")</f>
        <v>SLA_MET</v>
      </c>
    </row>
    <row r="2124" spans="1:17" hidden="1" x14ac:dyDescent="0.3">
      <c r="A2124" s="5" t="s">
        <v>3087</v>
      </c>
      <c r="B2124" s="34">
        <v>45147.561736111114</v>
      </c>
      <c r="C2124" s="35">
        <v>45147.57739583333</v>
      </c>
      <c r="D2124" s="2" t="s">
        <v>15</v>
      </c>
      <c r="E2124" s="3" t="s">
        <v>11</v>
      </c>
      <c r="F2124" s="2" t="s">
        <v>12</v>
      </c>
      <c r="G2124" s="4"/>
      <c r="H2124" s="84" t="str">
        <f t="shared" si="33"/>
        <v>Reason Unknown</v>
      </c>
      <c r="I2124" s="63">
        <f>(tbl_raw_data[[#This Row],[Date Actioned]])-(tbl_raw_data[[#This Row],[Date Tagged]])</f>
        <v>1.5659722215787042E-2</v>
      </c>
      <c r="J2124" s="66">
        <f>HOUR(tbl_raw_data[[#This Row],[time_taken]])*60+MINUTE(tbl_raw_data[[#This Row],[time_taken]])+SECOND(tbl_raw_data[[#This Row],[time_taken]])/60</f>
        <v>22.55</v>
      </c>
      <c r="K2124" s="68">
        <f>DATE(YEAR(tbl_raw_data[[#This Row],[Date Actioned]]),MONTH(tbl_raw_data[[#This Row],[Date Actioned]]),DAY(tbl_raw_data[[#This Row],[Date Actioned]]))</f>
        <v>45147</v>
      </c>
      <c r="L2124" s="65" t="str">
        <f>UPPER(TEXT(tbl_raw_data[[#This Row],[updated_date]],"MMMM"))</f>
        <v>AUGUST</v>
      </c>
      <c r="M2124" s="65" t="str">
        <f>"WEEK "&amp;IF(ROUNDUP(DAY(tbl_raw_data[[#This Row],[updated_date]])/7,0)=5,4,ROUNDUP(DAY(tbl_raw_data[[#This Row],[updated_date]])/7,0))</f>
        <v>WEEK 2</v>
      </c>
      <c r="N2124" s="71" t="str">
        <f>UPPER(VLOOKUP(tbl_raw_data[[#This Row],[Analyst]],settings!$A$1:$B$15,2,0))</f>
        <v>NITESH</v>
      </c>
      <c r="O2124" s="71" t="str">
        <f>TRIM(UPPER(tbl_raw_data[[#This Row],[Outcome]]))</f>
        <v>APPROVE</v>
      </c>
      <c r="P2124" s="71" t="str">
        <f>TRIM(UPPER(tbl_raw_data[[#This Row],[Queue Name]]))</f>
        <v>CONSUMER EXISTING</v>
      </c>
      <c r="Q2124" s="71" t="str">
        <f>IF(tbl_raw_data[[#This Row],[time_taken_in_min]]&lt;=settings!$D$2,"SLA_MET","SLA_NOT_MET")</f>
        <v>SLA_NOT_MET</v>
      </c>
    </row>
    <row r="2125" spans="1:17" hidden="1" x14ac:dyDescent="0.3">
      <c r="A2125" s="7" t="s">
        <v>3088</v>
      </c>
      <c r="B2125" s="36">
        <v>45147.561874999999</v>
      </c>
      <c r="C2125" s="39">
        <v>45147.574594907404</v>
      </c>
      <c r="D2125" s="8" t="s">
        <v>10</v>
      </c>
      <c r="E2125" s="8" t="s">
        <v>8</v>
      </c>
      <c r="F2125" s="8" t="s">
        <v>19</v>
      </c>
      <c r="G2125" s="8" t="s">
        <v>23</v>
      </c>
      <c r="H2125" s="84" t="str">
        <f t="shared" si="33"/>
        <v>Reason Unknown</v>
      </c>
      <c r="I2125" s="63">
        <f>(tbl_raw_data[[#This Row],[Date Actioned]])-(tbl_raw_data[[#This Row],[Date Tagged]])</f>
        <v>1.2719907404971309E-2</v>
      </c>
      <c r="J2125" s="66">
        <f>HOUR(tbl_raw_data[[#This Row],[time_taken]])*60+MINUTE(tbl_raw_data[[#This Row],[time_taken]])+SECOND(tbl_raw_data[[#This Row],[time_taken]])/60</f>
        <v>18.316666666666666</v>
      </c>
      <c r="K2125" s="68">
        <f>DATE(YEAR(tbl_raw_data[[#This Row],[Date Actioned]]),MONTH(tbl_raw_data[[#This Row],[Date Actioned]]),DAY(tbl_raw_data[[#This Row],[Date Actioned]]))</f>
        <v>45147</v>
      </c>
      <c r="L2125" s="65" t="str">
        <f>UPPER(TEXT(tbl_raw_data[[#This Row],[updated_date]],"MMMM"))</f>
        <v>AUGUST</v>
      </c>
      <c r="M2125" s="65" t="str">
        <f>"WEEK "&amp;IF(ROUNDUP(DAY(tbl_raw_data[[#This Row],[updated_date]])/7,0)=5,4,ROUNDUP(DAY(tbl_raw_data[[#This Row],[updated_date]])/7,0))</f>
        <v>WEEK 2</v>
      </c>
      <c r="N2125" s="71" t="str">
        <f>UPPER(VLOOKUP(tbl_raw_data[[#This Row],[Analyst]],settings!$A$1:$B$15,2,0))</f>
        <v>NAVED</v>
      </c>
      <c r="O2125" s="71" t="str">
        <f>TRIM(UPPER(tbl_raw_data[[#This Row],[Outcome]]))</f>
        <v>APPROVE</v>
      </c>
      <c r="P2125" s="71" t="str">
        <f>TRIM(UPPER(tbl_raw_data[[#This Row],[Queue Name]]))</f>
        <v>CONSUMER POST BUREAU</v>
      </c>
      <c r="Q2125" s="71" t="str">
        <f>IF(tbl_raw_data[[#This Row],[time_taken_in_min]]&lt;=settings!$D$2,"SLA_MET","SLA_NOT_MET")</f>
        <v>SLA_MET</v>
      </c>
    </row>
    <row r="2126" spans="1:17" hidden="1" x14ac:dyDescent="0.3">
      <c r="A2126" s="1" t="s">
        <v>3089</v>
      </c>
      <c r="B2126" s="34">
        <v>45147.56454861111</v>
      </c>
      <c r="C2126" s="35">
        <v>45147.571597222224</v>
      </c>
      <c r="D2126" s="2" t="s">
        <v>15</v>
      </c>
      <c r="E2126" s="3" t="s">
        <v>11</v>
      </c>
      <c r="F2126" s="2" t="s">
        <v>22</v>
      </c>
      <c r="G2126" s="4"/>
      <c r="H2126" s="84" t="str">
        <f t="shared" si="33"/>
        <v>Reason Unknown</v>
      </c>
      <c r="I2126" s="63">
        <f>(tbl_raw_data[[#This Row],[Date Actioned]])-(tbl_raw_data[[#This Row],[Date Tagged]])</f>
        <v>7.0486111144418828E-3</v>
      </c>
      <c r="J2126" s="66">
        <f>HOUR(tbl_raw_data[[#This Row],[time_taken]])*60+MINUTE(tbl_raw_data[[#This Row],[time_taken]])+SECOND(tbl_raw_data[[#This Row],[time_taken]])/60</f>
        <v>10.15</v>
      </c>
      <c r="K2126" s="68">
        <f>DATE(YEAR(tbl_raw_data[[#This Row],[Date Actioned]]),MONTH(tbl_raw_data[[#This Row],[Date Actioned]]),DAY(tbl_raw_data[[#This Row],[Date Actioned]]))</f>
        <v>45147</v>
      </c>
      <c r="L2126" s="65" t="str">
        <f>UPPER(TEXT(tbl_raw_data[[#This Row],[updated_date]],"MMMM"))</f>
        <v>AUGUST</v>
      </c>
      <c r="M2126" s="65" t="str">
        <f>"WEEK "&amp;IF(ROUNDUP(DAY(tbl_raw_data[[#This Row],[updated_date]])/7,0)=5,4,ROUNDUP(DAY(tbl_raw_data[[#This Row],[updated_date]])/7,0))</f>
        <v>WEEK 2</v>
      </c>
      <c r="N2126" s="71" t="str">
        <f>UPPER(VLOOKUP(tbl_raw_data[[#This Row],[Analyst]],settings!$A$1:$B$15,2,0))</f>
        <v>ROHAN</v>
      </c>
      <c r="O2126" s="71" t="str">
        <f>TRIM(UPPER(tbl_raw_data[[#This Row],[Outcome]]))</f>
        <v>APPROVE</v>
      </c>
      <c r="P2126" s="71" t="str">
        <f>TRIM(UPPER(tbl_raw_data[[#This Row],[Queue Name]]))</f>
        <v>CONSUMER EXISTING</v>
      </c>
      <c r="Q2126" s="71" t="str">
        <f>IF(tbl_raw_data[[#This Row],[time_taken_in_min]]&lt;=settings!$D$2,"SLA_MET","SLA_NOT_MET")</f>
        <v>SLA_MET</v>
      </c>
    </row>
    <row r="2127" spans="1:17" hidden="1" x14ac:dyDescent="0.3">
      <c r="A2127" s="5" t="s">
        <v>3090</v>
      </c>
      <c r="B2127" s="36">
        <v>45147.565451388888</v>
      </c>
      <c r="C2127" s="39">
        <v>45147.572870370372</v>
      </c>
      <c r="D2127" s="8" t="s">
        <v>10</v>
      </c>
      <c r="E2127" s="8" t="s">
        <v>11</v>
      </c>
      <c r="F2127" s="8" t="s">
        <v>17</v>
      </c>
      <c r="G2127" s="8" t="s">
        <v>26</v>
      </c>
      <c r="H2127" s="84" t="str">
        <f t="shared" si="33"/>
        <v>Reason Unknown</v>
      </c>
      <c r="I2127" s="63">
        <f>(tbl_raw_data[[#This Row],[Date Actioned]])-(tbl_raw_data[[#This Row],[Date Tagged]])</f>
        <v>7.4189814840792678E-3</v>
      </c>
      <c r="J2127" s="66">
        <f>HOUR(tbl_raw_data[[#This Row],[time_taken]])*60+MINUTE(tbl_raw_data[[#This Row],[time_taken]])+SECOND(tbl_raw_data[[#This Row],[time_taken]])/60</f>
        <v>10.683333333333334</v>
      </c>
      <c r="K2127" s="68">
        <f>DATE(YEAR(tbl_raw_data[[#This Row],[Date Actioned]]),MONTH(tbl_raw_data[[#This Row],[Date Actioned]]),DAY(tbl_raw_data[[#This Row],[Date Actioned]]))</f>
        <v>45147</v>
      </c>
      <c r="L2127" s="65" t="str">
        <f>UPPER(TEXT(tbl_raw_data[[#This Row],[updated_date]],"MMMM"))</f>
        <v>AUGUST</v>
      </c>
      <c r="M2127" s="65" t="str">
        <f>"WEEK "&amp;IF(ROUNDUP(DAY(tbl_raw_data[[#This Row],[updated_date]])/7,0)=5,4,ROUNDUP(DAY(tbl_raw_data[[#This Row],[updated_date]])/7,0))</f>
        <v>WEEK 2</v>
      </c>
      <c r="N2127" s="71" t="str">
        <f>UPPER(VLOOKUP(tbl_raw_data[[#This Row],[Analyst]],settings!$A$1:$B$15,2,0))</f>
        <v>MERCEDES</v>
      </c>
      <c r="O2127" s="71" t="str">
        <f>TRIM(UPPER(tbl_raw_data[[#This Row],[Outcome]]))</f>
        <v>APPROVE</v>
      </c>
      <c r="P2127" s="71" t="str">
        <f>TRIM(UPPER(tbl_raw_data[[#This Row],[Queue Name]]))</f>
        <v>CONSUMER EXISTING</v>
      </c>
      <c r="Q2127" s="71" t="str">
        <f>IF(tbl_raw_data[[#This Row],[time_taken_in_min]]&lt;=settings!$D$2,"SLA_MET","SLA_NOT_MET")</f>
        <v>SLA_MET</v>
      </c>
    </row>
    <row r="2128" spans="1:17" hidden="1" x14ac:dyDescent="0.3">
      <c r="A2128" s="7" t="s">
        <v>3091</v>
      </c>
      <c r="B2128" s="34">
        <v>45147.570740740739</v>
      </c>
      <c r="C2128" s="35">
        <v>45147.578912037039</v>
      </c>
      <c r="D2128" s="2" t="s">
        <v>10</v>
      </c>
      <c r="E2128" s="2" t="s">
        <v>11</v>
      </c>
      <c r="F2128" s="2" t="s">
        <v>19</v>
      </c>
      <c r="G2128" s="2" t="s">
        <v>15</v>
      </c>
      <c r="H2128" s="84" t="str">
        <f t="shared" si="33"/>
        <v>Reason Unknown</v>
      </c>
      <c r="I2128" s="63">
        <f>(tbl_raw_data[[#This Row],[Date Actioned]])-(tbl_raw_data[[#This Row],[Date Tagged]])</f>
        <v>8.1712963001336902E-3</v>
      </c>
      <c r="J2128" s="66">
        <f>HOUR(tbl_raw_data[[#This Row],[time_taken]])*60+MINUTE(tbl_raw_data[[#This Row],[time_taken]])+SECOND(tbl_raw_data[[#This Row],[time_taken]])/60</f>
        <v>11.766666666666667</v>
      </c>
      <c r="K2128" s="68">
        <f>DATE(YEAR(tbl_raw_data[[#This Row],[Date Actioned]]),MONTH(tbl_raw_data[[#This Row],[Date Actioned]]),DAY(tbl_raw_data[[#This Row],[Date Actioned]]))</f>
        <v>45147</v>
      </c>
      <c r="L2128" s="65" t="str">
        <f>UPPER(TEXT(tbl_raw_data[[#This Row],[updated_date]],"MMMM"))</f>
        <v>AUGUST</v>
      </c>
      <c r="M2128" s="65" t="str">
        <f>"WEEK "&amp;IF(ROUNDUP(DAY(tbl_raw_data[[#This Row],[updated_date]])/7,0)=5,4,ROUNDUP(DAY(tbl_raw_data[[#This Row],[updated_date]])/7,0))</f>
        <v>WEEK 2</v>
      </c>
      <c r="N2128" s="71" t="str">
        <f>UPPER(VLOOKUP(tbl_raw_data[[#This Row],[Analyst]],settings!$A$1:$B$15,2,0))</f>
        <v>NAVED</v>
      </c>
      <c r="O2128" s="71" t="str">
        <f>TRIM(UPPER(tbl_raw_data[[#This Row],[Outcome]]))</f>
        <v>APPROVE</v>
      </c>
      <c r="P2128" s="71" t="str">
        <f>TRIM(UPPER(tbl_raw_data[[#This Row],[Queue Name]]))</f>
        <v>CONSUMER EXISTING</v>
      </c>
      <c r="Q2128" s="71" t="str">
        <f>IF(tbl_raw_data[[#This Row],[time_taken_in_min]]&lt;=settings!$D$2,"SLA_MET","SLA_NOT_MET")</f>
        <v>SLA_MET</v>
      </c>
    </row>
    <row r="2129" spans="1:17" hidden="1" x14ac:dyDescent="0.3">
      <c r="A2129" s="1" t="s">
        <v>3092</v>
      </c>
      <c r="B2129" s="36">
        <v>45147.570925925924</v>
      </c>
      <c r="C2129" s="39">
        <v>45147.588912037034</v>
      </c>
      <c r="D2129" s="8" t="s">
        <v>15</v>
      </c>
      <c r="E2129" s="6" t="s">
        <v>8</v>
      </c>
      <c r="F2129" s="8" t="s">
        <v>12</v>
      </c>
      <c r="G2129" s="9"/>
      <c r="H2129" s="84" t="str">
        <f t="shared" si="33"/>
        <v>Reason Unknown</v>
      </c>
      <c r="I2129" s="63">
        <f>(tbl_raw_data[[#This Row],[Date Actioned]])-(tbl_raw_data[[#This Row],[Date Tagged]])</f>
        <v>1.7986111110076308E-2</v>
      </c>
      <c r="J2129" s="66">
        <f>HOUR(tbl_raw_data[[#This Row],[time_taken]])*60+MINUTE(tbl_raw_data[[#This Row],[time_taken]])+SECOND(tbl_raw_data[[#This Row],[time_taken]])/60</f>
        <v>25.9</v>
      </c>
      <c r="K2129" s="68">
        <f>DATE(YEAR(tbl_raw_data[[#This Row],[Date Actioned]]),MONTH(tbl_raw_data[[#This Row],[Date Actioned]]),DAY(tbl_raw_data[[#This Row],[Date Actioned]]))</f>
        <v>45147</v>
      </c>
      <c r="L2129" s="65" t="str">
        <f>UPPER(TEXT(tbl_raw_data[[#This Row],[updated_date]],"MMMM"))</f>
        <v>AUGUST</v>
      </c>
      <c r="M2129" s="65" t="str">
        <f>"WEEK "&amp;IF(ROUNDUP(DAY(tbl_raw_data[[#This Row],[updated_date]])/7,0)=5,4,ROUNDUP(DAY(tbl_raw_data[[#This Row],[updated_date]])/7,0))</f>
        <v>WEEK 2</v>
      </c>
      <c r="N2129" s="71" t="str">
        <f>UPPER(VLOOKUP(tbl_raw_data[[#This Row],[Analyst]],settings!$A$1:$B$15,2,0))</f>
        <v>NITESH</v>
      </c>
      <c r="O2129" s="71" t="str">
        <f>TRIM(UPPER(tbl_raw_data[[#This Row],[Outcome]]))</f>
        <v>APPROVE</v>
      </c>
      <c r="P2129" s="71" t="str">
        <f>TRIM(UPPER(tbl_raw_data[[#This Row],[Queue Name]]))</f>
        <v>CONSUMER POST BUREAU</v>
      </c>
      <c r="Q2129" s="71" t="str">
        <f>IF(tbl_raw_data[[#This Row],[time_taken_in_min]]&lt;=settings!$D$2,"SLA_MET","SLA_NOT_MET")</f>
        <v>SLA_NOT_MET</v>
      </c>
    </row>
    <row r="2130" spans="1:17" hidden="1" x14ac:dyDescent="0.3">
      <c r="A2130" s="5" t="s">
        <v>3093</v>
      </c>
      <c r="B2130" s="34">
        <v>45147.575289351851</v>
      </c>
      <c r="C2130" s="35">
        <v>45147.581331018519</v>
      </c>
      <c r="D2130" s="2" t="s">
        <v>10</v>
      </c>
      <c r="E2130" s="2" t="s">
        <v>11</v>
      </c>
      <c r="F2130" s="2" t="s">
        <v>206</v>
      </c>
      <c r="G2130" s="2" t="s">
        <v>15</v>
      </c>
      <c r="H2130" s="84" t="str">
        <f t="shared" si="33"/>
        <v>Reason Unknown</v>
      </c>
      <c r="I2130" s="63">
        <f>(tbl_raw_data[[#This Row],[Date Actioned]])-(tbl_raw_data[[#This Row],[Date Tagged]])</f>
        <v>6.0416666674427688E-3</v>
      </c>
      <c r="J2130" s="66">
        <f>HOUR(tbl_raw_data[[#This Row],[time_taken]])*60+MINUTE(tbl_raw_data[[#This Row],[time_taken]])+SECOND(tbl_raw_data[[#This Row],[time_taken]])/60</f>
        <v>8.6999999999999993</v>
      </c>
      <c r="K2130" s="68">
        <f>DATE(YEAR(tbl_raw_data[[#This Row],[Date Actioned]]),MONTH(tbl_raw_data[[#This Row],[Date Actioned]]),DAY(tbl_raw_data[[#This Row],[Date Actioned]]))</f>
        <v>45147</v>
      </c>
      <c r="L2130" s="65" t="str">
        <f>UPPER(TEXT(tbl_raw_data[[#This Row],[updated_date]],"MMMM"))</f>
        <v>AUGUST</v>
      </c>
      <c r="M2130" s="65" t="str">
        <f>"WEEK "&amp;IF(ROUNDUP(DAY(tbl_raw_data[[#This Row],[updated_date]])/7,0)=5,4,ROUNDUP(DAY(tbl_raw_data[[#This Row],[updated_date]])/7,0))</f>
        <v>WEEK 2</v>
      </c>
      <c r="N2130" s="71" t="str">
        <f>UPPER(VLOOKUP(tbl_raw_data[[#This Row],[Analyst]],settings!$A$1:$B$15,2,0))</f>
        <v>HARDIK</v>
      </c>
      <c r="O2130" s="71" t="str">
        <f>TRIM(UPPER(tbl_raw_data[[#This Row],[Outcome]]))</f>
        <v>APPROVE</v>
      </c>
      <c r="P2130" s="71" t="str">
        <f>TRIM(UPPER(tbl_raw_data[[#This Row],[Queue Name]]))</f>
        <v>CONSUMER EXISTING</v>
      </c>
      <c r="Q2130" s="71" t="str">
        <f>IF(tbl_raw_data[[#This Row],[time_taken_in_min]]&lt;=settings!$D$2,"SLA_MET","SLA_NOT_MET")</f>
        <v>SLA_MET</v>
      </c>
    </row>
    <row r="2131" spans="1:17" hidden="1" x14ac:dyDescent="0.3">
      <c r="A2131" s="7" t="s">
        <v>3094</v>
      </c>
      <c r="B2131" s="36">
        <v>45147.577465277776</v>
      </c>
      <c r="C2131" s="39">
        <v>45147.582951388889</v>
      </c>
      <c r="D2131" s="8" t="s">
        <v>10</v>
      </c>
      <c r="E2131" s="8" t="s">
        <v>8</v>
      </c>
      <c r="F2131" s="8" t="s">
        <v>24</v>
      </c>
      <c r="G2131" s="8" t="s">
        <v>15</v>
      </c>
      <c r="H2131" s="84" t="str">
        <f t="shared" si="33"/>
        <v>Reason Unknown</v>
      </c>
      <c r="I2131" s="63">
        <f>(tbl_raw_data[[#This Row],[Date Actioned]])-(tbl_raw_data[[#This Row],[Date Tagged]])</f>
        <v>5.4861111129866913E-3</v>
      </c>
      <c r="J2131" s="66">
        <f>HOUR(tbl_raw_data[[#This Row],[time_taken]])*60+MINUTE(tbl_raw_data[[#This Row],[time_taken]])+SECOND(tbl_raw_data[[#This Row],[time_taken]])/60</f>
        <v>7.9</v>
      </c>
      <c r="K2131" s="68">
        <f>DATE(YEAR(tbl_raw_data[[#This Row],[Date Actioned]]),MONTH(tbl_raw_data[[#This Row],[Date Actioned]]),DAY(tbl_raw_data[[#This Row],[Date Actioned]]))</f>
        <v>45147</v>
      </c>
      <c r="L2131" s="65" t="str">
        <f>UPPER(TEXT(tbl_raw_data[[#This Row],[updated_date]],"MMMM"))</f>
        <v>AUGUST</v>
      </c>
      <c r="M2131" s="65" t="str">
        <f>"WEEK "&amp;IF(ROUNDUP(DAY(tbl_raw_data[[#This Row],[updated_date]])/7,0)=5,4,ROUNDUP(DAY(tbl_raw_data[[#This Row],[updated_date]])/7,0))</f>
        <v>WEEK 2</v>
      </c>
      <c r="N2131" s="71" t="str">
        <f>UPPER(VLOOKUP(tbl_raw_data[[#This Row],[Analyst]],settings!$A$1:$B$15,2,0))</f>
        <v>SAM</v>
      </c>
      <c r="O2131" s="71" t="str">
        <f>TRIM(UPPER(tbl_raw_data[[#This Row],[Outcome]]))</f>
        <v>APPROVE</v>
      </c>
      <c r="P2131" s="71" t="str">
        <f>TRIM(UPPER(tbl_raw_data[[#This Row],[Queue Name]]))</f>
        <v>CONSUMER POST BUREAU</v>
      </c>
      <c r="Q2131" s="71" t="str">
        <f>IF(tbl_raw_data[[#This Row],[time_taken_in_min]]&lt;=settings!$D$2,"SLA_MET","SLA_NOT_MET")</f>
        <v>SLA_MET</v>
      </c>
    </row>
    <row r="2132" spans="1:17" hidden="1" x14ac:dyDescent="0.3">
      <c r="A2132" s="1" t="s">
        <v>3095</v>
      </c>
      <c r="B2132" s="34">
        <v>45147.577476851853</v>
      </c>
      <c r="C2132" s="35">
        <v>45147.583298611113</v>
      </c>
      <c r="D2132" s="2" t="s">
        <v>15</v>
      </c>
      <c r="E2132" s="3" t="s">
        <v>11</v>
      </c>
      <c r="F2132" s="2" t="s">
        <v>22</v>
      </c>
      <c r="G2132" s="4"/>
      <c r="H2132" s="84" t="str">
        <f t="shared" si="33"/>
        <v>Reason Unknown</v>
      </c>
      <c r="I2132" s="63">
        <f>(tbl_raw_data[[#This Row],[Date Actioned]])-(tbl_raw_data[[#This Row],[Date Tagged]])</f>
        <v>5.8217592595610768E-3</v>
      </c>
      <c r="J2132" s="66">
        <f>HOUR(tbl_raw_data[[#This Row],[time_taken]])*60+MINUTE(tbl_raw_data[[#This Row],[time_taken]])+SECOND(tbl_raw_data[[#This Row],[time_taken]])/60</f>
        <v>8.3833333333333329</v>
      </c>
      <c r="K2132" s="68">
        <f>DATE(YEAR(tbl_raw_data[[#This Row],[Date Actioned]]),MONTH(tbl_raw_data[[#This Row],[Date Actioned]]),DAY(tbl_raw_data[[#This Row],[Date Actioned]]))</f>
        <v>45147</v>
      </c>
      <c r="L2132" s="65" t="str">
        <f>UPPER(TEXT(tbl_raw_data[[#This Row],[updated_date]],"MMMM"))</f>
        <v>AUGUST</v>
      </c>
      <c r="M2132" s="65" t="str">
        <f>"WEEK "&amp;IF(ROUNDUP(DAY(tbl_raw_data[[#This Row],[updated_date]])/7,0)=5,4,ROUNDUP(DAY(tbl_raw_data[[#This Row],[updated_date]])/7,0))</f>
        <v>WEEK 2</v>
      </c>
      <c r="N2132" s="71" t="str">
        <f>UPPER(VLOOKUP(tbl_raw_data[[#This Row],[Analyst]],settings!$A$1:$B$15,2,0))</f>
        <v>ROHAN</v>
      </c>
      <c r="O2132" s="71" t="str">
        <f>TRIM(UPPER(tbl_raw_data[[#This Row],[Outcome]]))</f>
        <v>APPROVE</v>
      </c>
      <c r="P2132" s="71" t="str">
        <f>TRIM(UPPER(tbl_raw_data[[#This Row],[Queue Name]]))</f>
        <v>CONSUMER EXISTING</v>
      </c>
      <c r="Q2132" s="71" t="str">
        <f>IF(tbl_raw_data[[#This Row],[time_taken_in_min]]&lt;=settings!$D$2,"SLA_MET","SLA_NOT_MET")</f>
        <v>SLA_MET</v>
      </c>
    </row>
    <row r="2133" spans="1:17" hidden="1" x14ac:dyDescent="0.3">
      <c r="A2133" s="5" t="s">
        <v>3096</v>
      </c>
      <c r="B2133" s="36">
        <v>45147.57880787037</v>
      </c>
      <c r="C2133" s="39">
        <v>45147.584409722222</v>
      </c>
      <c r="D2133" s="8" t="s">
        <v>10</v>
      </c>
      <c r="E2133" s="8" t="s">
        <v>18</v>
      </c>
      <c r="F2133" s="8" t="s">
        <v>19</v>
      </c>
      <c r="G2133" s="8" t="s">
        <v>120</v>
      </c>
      <c r="H2133" s="84" t="str">
        <f t="shared" si="33"/>
        <v>Reason Unknown</v>
      </c>
      <c r="I2133" s="63">
        <f>(tbl_raw_data[[#This Row],[Date Actioned]])-(tbl_raw_data[[#This Row],[Date Tagged]])</f>
        <v>5.6018518516793847E-3</v>
      </c>
      <c r="J2133" s="66">
        <f>HOUR(tbl_raw_data[[#This Row],[time_taken]])*60+MINUTE(tbl_raw_data[[#This Row],[time_taken]])+SECOND(tbl_raw_data[[#This Row],[time_taken]])/60</f>
        <v>8.0666666666666664</v>
      </c>
      <c r="K2133" s="68">
        <f>DATE(YEAR(tbl_raw_data[[#This Row],[Date Actioned]]),MONTH(tbl_raw_data[[#This Row],[Date Actioned]]),DAY(tbl_raw_data[[#This Row],[Date Actioned]]))</f>
        <v>45147</v>
      </c>
      <c r="L2133" s="65" t="str">
        <f>UPPER(TEXT(tbl_raw_data[[#This Row],[updated_date]],"MMMM"))</f>
        <v>AUGUST</v>
      </c>
      <c r="M2133" s="65" t="str">
        <f>"WEEK "&amp;IF(ROUNDUP(DAY(tbl_raw_data[[#This Row],[updated_date]])/7,0)=5,4,ROUNDUP(DAY(tbl_raw_data[[#This Row],[updated_date]])/7,0))</f>
        <v>WEEK 2</v>
      </c>
      <c r="N2133" s="71" t="str">
        <f>UPPER(VLOOKUP(tbl_raw_data[[#This Row],[Analyst]],settings!$A$1:$B$15,2,0))</f>
        <v>NAVED</v>
      </c>
      <c r="O2133" s="71" t="str">
        <f>TRIM(UPPER(tbl_raw_data[[#This Row],[Outcome]]))</f>
        <v>APPROVE</v>
      </c>
      <c r="P2133" s="71" t="str">
        <f>TRIM(UPPER(tbl_raw_data[[#This Row],[Queue Name]]))</f>
        <v>CONSUMER PRE BUREAU</v>
      </c>
      <c r="Q2133" s="71" t="str">
        <f>IF(tbl_raw_data[[#This Row],[time_taken_in_min]]&lt;=settings!$D$2,"SLA_MET","SLA_NOT_MET")</f>
        <v>SLA_MET</v>
      </c>
    </row>
    <row r="2134" spans="1:17" hidden="1" x14ac:dyDescent="0.3">
      <c r="A2134" s="7" t="s">
        <v>3097</v>
      </c>
      <c r="B2134" s="34">
        <v>45147.585763888892</v>
      </c>
      <c r="C2134" s="35">
        <v>45147.589895833335</v>
      </c>
      <c r="D2134" s="2" t="s">
        <v>10</v>
      </c>
      <c r="E2134" s="2" t="s">
        <v>11</v>
      </c>
      <c r="F2134" s="2" t="s">
        <v>206</v>
      </c>
      <c r="G2134" s="2" t="s">
        <v>15</v>
      </c>
      <c r="H2134" s="84" t="str">
        <f t="shared" si="33"/>
        <v>Reason Unknown</v>
      </c>
      <c r="I2134" s="63">
        <f>(tbl_raw_data[[#This Row],[Date Actioned]])-(tbl_raw_data[[#This Row],[Date Tagged]])</f>
        <v>4.1319444426335394E-3</v>
      </c>
      <c r="J2134" s="66">
        <f>HOUR(tbl_raw_data[[#This Row],[time_taken]])*60+MINUTE(tbl_raw_data[[#This Row],[time_taken]])+SECOND(tbl_raw_data[[#This Row],[time_taken]])/60</f>
        <v>5.95</v>
      </c>
      <c r="K2134" s="68">
        <f>DATE(YEAR(tbl_raw_data[[#This Row],[Date Actioned]]),MONTH(tbl_raw_data[[#This Row],[Date Actioned]]),DAY(tbl_raw_data[[#This Row],[Date Actioned]]))</f>
        <v>45147</v>
      </c>
      <c r="L2134" s="65" t="str">
        <f>UPPER(TEXT(tbl_raw_data[[#This Row],[updated_date]],"MMMM"))</f>
        <v>AUGUST</v>
      </c>
      <c r="M2134" s="65" t="str">
        <f>"WEEK "&amp;IF(ROUNDUP(DAY(tbl_raw_data[[#This Row],[updated_date]])/7,0)=5,4,ROUNDUP(DAY(tbl_raw_data[[#This Row],[updated_date]])/7,0))</f>
        <v>WEEK 2</v>
      </c>
      <c r="N2134" s="71" t="str">
        <f>UPPER(VLOOKUP(tbl_raw_data[[#This Row],[Analyst]],settings!$A$1:$B$15,2,0))</f>
        <v>HARDIK</v>
      </c>
      <c r="O2134" s="71" t="str">
        <f>TRIM(UPPER(tbl_raw_data[[#This Row],[Outcome]]))</f>
        <v>APPROVE</v>
      </c>
      <c r="P2134" s="71" t="str">
        <f>TRIM(UPPER(tbl_raw_data[[#This Row],[Queue Name]]))</f>
        <v>CONSUMER EXISTING</v>
      </c>
      <c r="Q2134" s="71" t="str">
        <f>IF(tbl_raw_data[[#This Row],[time_taken_in_min]]&lt;=settings!$D$2,"SLA_MET","SLA_NOT_MET")</f>
        <v>SLA_MET</v>
      </c>
    </row>
    <row r="2135" spans="1:17" hidden="1" x14ac:dyDescent="0.3">
      <c r="A2135" s="1" t="s">
        <v>3098</v>
      </c>
      <c r="B2135" s="36">
        <v>45147.588055555556</v>
      </c>
      <c r="C2135" s="39">
        <v>45147.595833333333</v>
      </c>
      <c r="D2135" s="8" t="s">
        <v>15</v>
      </c>
      <c r="E2135" s="6" t="s">
        <v>11</v>
      </c>
      <c r="F2135" s="8" t="s">
        <v>9</v>
      </c>
      <c r="G2135" s="9"/>
      <c r="H2135" s="84" t="str">
        <f t="shared" si="33"/>
        <v>Reason Unknown</v>
      </c>
      <c r="I2135" s="63">
        <f>(tbl_raw_data[[#This Row],[Date Actioned]])-(tbl_raw_data[[#This Row],[Date Tagged]])</f>
        <v>7.7777777769370005E-3</v>
      </c>
      <c r="J2135" s="66">
        <f>HOUR(tbl_raw_data[[#This Row],[time_taken]])*60+MINUTE(tbl_raw_data[[#This Row],[time_taken]])+SECOND(tbl_raw_data[[#This Row],[time_taken]])/60</f>
        <v>11.2</v>
      </c>
      <c r="K2135" s="68">
        <f>DATE(YEAR(tbl_raw_data[[#This Row],[Date Actioned]]),MONTH(tbl_raw_data[[#This Row],[Date Actioned]]),DAY(tbl_raw_data[[#This Row],[Date Actioned]]))</f>
        <v>45147</v>
      </c>
      <c r="L2135" s="65" t="str">
        <f>UPPER(TEXT(tbl_raw_data[[#This Row],[updated_date]],"MMMM"))</f>
        <v>AUGUST</v>
      </c>
      <c r="M2135" s="65" t="str">
        <f>"WEEK "&amp;IF(ROUNDUP(DAY(tbl_raw_data[[#This Row],[updated_date]])/7,0)=5,4,ROUNDUP(DAY(tbl_raw_data[[#This Row],[updated_date]])/7,0))</f>
        <v>WEEK 2</v>
      </c>
      <c r="N2135" s="71" t="str">
        <f>UPPER(VLOOKUP(tbl_raw_data[[#This Row],[Analyst]],settings!$A$1:$B$15,2,0))</f>
        <v>QUADIR</v>
      </c>
      <c r="O2135" s="71" t="str">
        <f>TRIM(UPPER(tbl_raw_data[[#This Row],[Outcome]]))</f>
        <v>APPROVE</v>
      </c>
      <c r="P2135" s="71" t="str">
        <f>TRIM(UPPER(tbl_raw_data[[#This Row],[Queue Name]]))</f>
        <v>CONSUMER EXISTING</v>
      </c>
      <c r="Q2135" s="71" t="str">
        <f>IF(tbl_raw_data[[#This Row],[time_taken_in_min]]&lt;=settings!$D$2,"SLA_MET","SLA_NOT_MET")</f>
        <v>SLA_MET</v>
      </c>
    </row>
    <row r="2136" spans="1:17" hidden="1" x14ac:dyDescent="0.3">
      <c r="A2136" s="5" t="s">
        <v>3099</v>
      </c>
      <c r="B2136" s="34">
        <v>45147.589432870373</v>
      </c>
      <c r="C2136" s="35">
        <v>45147.591307870367</v>
      </c>
      <c r="D2136" s="2" t="s">
        <v>10</v>
      </c>
      <c r="E2136" s="2" t="s">
        <v>11</v>
      </c>
      <c r="F2136" s="2" t="s">
        <v>24</v>
      </c>
      <c r="G2136" s="2" t="s">
        <v>26</v>
      </c>
      <c r="H2136" s="84" t="str">
        <f t="shared" si="33"/>
        <v>Reason Unknown</v>
      </c>
      <c r="I2136" s="63">
        <f>(tbl_raw_data[[#This Row],[Date Actioned]])-(tbl_raw_data[[#This Row],[Date Tagged]])</f>
        <v>1.8749999944702722E-3</v>
      </c>
      <c r="J2136" s="66">
        <f>HOUR(tbl_raw_data[[#This Row],[time_taken]])*60+MINUTE(tbl_raw_data[[#This Row],[time_taken]])+SECOND(tbl_raw_data[[#This Row],[time_taken]])/60</f>
        <v>2.7</v>
      </c>
      <c r="K2136" s="68">
        <f>DATE(YEAR(tbl_raw_data[[#This Row],[Date Actioned]]),MONTH(tbl_raw_data[[#This Row],[Date Actioned]]),DAY(tbl_raw_data[[#This Row],[Date Actioned]]))</f>
        <v>45147</v>
      </c>
      <c r="L2136" s="65" t="str">
        <f>UPPER(TEXT(tbl_raw_data[[#This Row],[updated_date]],"MMMM"))</f>
        <v>AUGUST</v>
      </c>
      <c r="M2136" s="65" t="str">
        <f>"WEEK "&amp;IF(ROUNDUP(DAY(tbl_raw_data[[#This Row],[updated_date]])/7,0)=5,4,ROUNDUP(DAY(tbl_raw_data[[#This Row],[updated_date]])/7,0))</f>
        <v>WEEK 2</v>
      </c>
      <c r="N2136" s="71" t="str">
        <f>UPPER(VLOOKUP(tbl_raw_data[[#This Row],[Analyst]],settings!$A$1:$B$15,2,0))</f>
        <v>SAM</v>
      </c>
      <c r="O2136" s="71" t="str">
        <f>TRIM(UPPER(tbl_raw_data[[#This Row],[Outcome]]))</f>
        <v>APPROVE</v>
      </c>
      <c r="P2136" s="71" t="str">
        <f>TRIM(UPPER(tbl_raw_data[[#This Row],[Queue Name]]))</f>
        <v>CONSUMER EXISTING</v>
      </c>
      <c r="Q2136" s="71" t="str">
        <f>IF(tbl_raw_data[[#This Row],[time_taken_in_min]]&lt;=settings!$D$2,"SLA_MET","SLA_NOT_MET")</f>
        <v>SLA_MET</v>
      </c>
    </row>
    <row r="2137" spans="1:17" hidden="1" x14ac:dyDescent="0.3">
      <c r="A2137" s="7" t="s">
        <v>3100</v>
      </c>
      <c r="B2137" s="36">
        <v>45147.593101851853</v>
      </c>
      <c r="C2137" s="39">
        <v>45147.59715277778</v>
      </c>
      <c r="D2137" s="8" t="s">
        <v>10</v>
      </c>
      <c r="E2137" s="8" t="s">
        <v>8</v>
      </c>
      <c r="F2137" s="8" t="s">
        <v>206</v>
      </c>
      <c r="G2137" s="8" t="s">
        <v>15</v>
      </c>
      <c r="H2137" s="84" t="str">
        <f t="shared" si="33"/>
        <v>Reason Unknown</v>
      </c>
      <c r="I2137" s="63">
        <f>(tbl_raw_data[[#This Row],[Date Actioned]])-(tbl_raw_data[[#This Row],[Date Tagged]])</f>
        <v>4.0509259270038456E-3</v>
      </c>
      <c r="J2137" s="66">
        <f>HOUR(tbl_raw_data[[#This Row],[time_taken]])*60+MINUTE(tbl_raw_data[[#This Row],[time_taken]])+SECOND(tbl_raw_data[[#This Row],[time_taken]])/60</f>
        <v>5.833333333333333</v>
      </c>
      <c r="K2137" s="68">
        <f>DATE(YEAR(tbl_raw_data[[#This Row],[Date Actioned]]),MONTH(tbl_raw_data[[#This Row],[Date Actioned]]),DAY(tbl_raw_data[[#This Row],[Date Actioned]]))</f>
        <v>45147</v>
      </c>
      <c r="L2137" s="65" t="str">
        <f>UPPER(TEXT(tbl_raw_data[[#This Row],[updated_date]],"MMMM"))</f>
        <v>AUGUST</v>
      </c>
      <c r="M2137" s="65" t="str">
        <f>"WEEK "&amp;IF(ROUNDUP(DAY(tbl_raw_data[[#This Row],[updated_date]])/7,0)=5,4,ROUNDUP(DAY(tbl_raw_data[[#This Row],[updated_date]])/7,0))</f>
        <v>WEEK 2</v>
      </c>
      <c r="N2137" s="71" t="str">
        <f>UPPER(VLOOKUP(tbl_raw_data[[#This Row],[Analyst]],settings!$A$1:$B$15,2,0))</f>
        <v>HARDIK</v>
      </c>
      <c r="O2137" s="71" t="str">
        <f>TRIM(UPPER(tbl_raw_data[[#This Row],[Outcome]]))</f>
        <v>APPROVE</v>
      </c>
      <c r="P2137" s="71" t="str">
        <f>TRIM(UPPER(tbl_raw_data[[#This Row],[Queue Name]]))</f>
        <v>CONSUMER POST BUREAU</v>
      </c>
      <c r="Q2137" s="71" t="str">
        <f>IF(tbl_raw_data[[#This Row],[time_taken_in_min]]&lt;=settings!$D$2,"SLA_MET","SLA_NOT_MET")</f>
        <v>SLA_MET</v>
      </c>
    </row>
    <row r="2138" spans="1:17" hidden="1" x14ac:dyDescent="0.3">
      <c r="A2138" s="1" t="s">
        <v>3101</v>
      </c>
      <c r="B2138" s="34">
        <v>45147.593194444446</v>
      </c>
      <c r="C2138" s="35">
        <v>45147.596944444442</v>
      </c>
      <c r="D2138" s="2" t="s">
        <v>10</v>
      </c>
      <c r="E2138" s="2" t="s">
        <v>11</v>
      </c>
      <c r="F2138" s="2" t="s">
        <v>24</v>
      </c>
      <c r="G2138" s="2" t="s">
        <v>15</v>
      </c>
      <c r="H2138" s="84" t="str">
        <f t="shared" si="33"/>
        <v>Reason Unknown</v>
      </c>
      <c r="I2138" s="63">
        <f>(tbl_raw_data[[#This Row],[Date Actioned]])-(tbl_raw_data[[#This Row],[Date Tagged]])</f>
        <v>3.749999996216502E-3</v>
      </c>
      <c r="J2138" s="66">
        <f>HOUR(tbl_raw_data[[#This Row],[time_taken]])*60+MINUTE(tbl_raw_data[[#This Row],[time_taken]])+SECOND(tbl_raw_data[[#This Row],[time_taken]])/60</f>
        <v>5.4</v>
      </c>
      <c r="K2138" s="68">
        <f>DATE(YEAR(tbl_raw_data[[#This Row],[Date Actioned]]),MONTH(tbl_raw_data[[#This Row],[Date Actioned]]),DAY(tbl_raw_data[[#This Row],[Date Actioned]]))</f>
        <v>45147</v>
      </c>
      <c r="L2138" s="65" t="str">
        <f>UPPER(TEXT(tbl_raw_data[[#This Row],[updated_date]],"MMMM"))</f>
        <v>AUGUST</v>
      </c>
      <c r="M2138" s="65" t="str">
        <f>"WEEK "&amp;IF(ROUNDUP(DAY(tbl_raw_data[[#This Row],[updated_date]])/7,0)=5,4,ROUNDUP(DAY(tbl_raw_data[[#This Row],[updated_date]])/7,0))</f>
        <v>WEEK 2</v>
      </c>
      <c r="N2138" s="71" t="str">
        <f>UPPER(VLOOKUP(tbl_raw_data[[#This Row],[Analyst]],settings!$A$1:$B$15,2,0))</f>
        <v>SAM</v>
      </c>
      <c r="O2138" s="71" t="str">
        <f>TRIM(UPPER(tbl_raw_data[[#This Row],[Outcome]]))</f>
        <v>APPROVE</v>
      </c>
      <c r="P2138" s="71" t="str">
        <f>TRIM(UPPER(tbl_raw_data[[#This Row],[Queue Name]]))</f>
        <v>CONSUMER EXISTING</v>
      </c>
      <c r="Q2138" s="71" t="str">
        <f>IF(tbl_raw_data[[#This Row],[time_taken_in_min]]&lt;=settings!$D$2,"SLA_MET","SLA_NOT_MET")</f>
        <v>SLA_MET</v>
      </c>
    </row>
    <row r="2139" spans="1:17" hidden="1" x14ac:dyDescent="0.3">
      <c r="A2139" s="5" t="s">
        <v>3102</v>
      </c>
      <c r="B2139" s="36">
        <v>45147.594328703701</v>
      </c>
      <c r="C2139" s="39">
        <v>45147.603009259263</v>
      </c>
      <c r="D2139" s="8" t="s">
        <v>10</v>
      </c>
      <c r="E2139" s="8" t="s">
        <v>8</v>
      </c>
      <c r="F2139" s="8" t="s">
        <v>19</v>
      </c>
      <c r="G2139" s="8" t="s">
        <v>23</v>
      </c>
      <c r="H2139" s="84" t="str">
        <f t="shared" si="33"/>
        <v>Reason Unknown</v>
      </c>
      <c r="I2139" s="63">
        <f>(tbl_raw_data[[#This Row],[Date Actioned]])-(tbl_raw_data[[#This Row],[Date Tagged]])</f>
        <v>8.6805555620230734E-3</v>
      </c>
      <c r="J2139" s="66">
        <f>HOUR(tbl_raw_data[[#This Row],[time_taken]])*60+MINUTE(tbl_raw_data[[#This Row],[time_taken]])+SECOND(tbl_raw_data[[#This Row],[time_taken]])/60</f>
        <v>12.5</v>
      </c>
      <c r="K2139" s="68">
        <f>DATE(YEAR(tbl_raw_data[[#This Row],[Date Actioned]]),MONTH(tbl_raw_data[[#This Row],[Date Actioned]]),DAY(tbl_raw_data[[#This Row],[Date Actioned]]))</f>
        <v>45147</v>
      </c>
      <c r="L2139" s="65" t="str">
        <f>UPPER(TEXT(tbl_raw_data[[#This Row],[updated_date]],"MMMM"))</f>
        <v>AUGUST</v>
      </c>
      <c r="M2139" s="65" t="str">
        <f>"WEEK "&amp;IF(ROUNDUP(DAY(tbl_raw_data[[#This Row],[updated_date]])/7,0)=5,4,ROUNDUP(DAY(tbl_raw_data[[#This Row],[updated_date]])/7,0))</f>
        <v>WEEK 2</v>
      </c>
      <c r="N2139" s="71" t="str">
        <f>UPPER(VLOOKUP(tbl_raw_data[[#This Row],[Analyst]],settings!$A$1:$B$15,2,0))</f>
        <v>NAVED</v>
      </c>
      <c r="O2139" s="71" t="str">
        <f>TRIM(UPPER(tbl_raw_data[[#This Row],[Outcome]]))</f>
        <v>APPROVE</v>
      </c>
      <c r="P2139" s="71" t="str">
        <f>TRIM(UPPER(tbl_raw_data[[#This Row],[Queue Name]]))</f>
        <v>CONSUMER POST BUREAU</v>
      </c>
      <c r="Q2139" s="71" t="str">
        <f>IF(tbl_raw_data[[#This Row],[time_taken_in_min]]&lt;=settings!$D$2,"SLA_MET","SLA_NOT_MET")</f>
        <v>SLA_MET</v>
      </c>
    </row>
    <row r="2140" spans="1:17" hidden="1" x14ac:dyDescent="0.3">
      <c r="A2140" s="7" t="s">
        <v>3103</v>
      </c>
      <c r="B2140" s="34">
        <v>45147.594895833332</v>
      </c>
      <c r="C2140" s="35">
        <v>45147.602233796293</v>
      </c>
      <c r="D2140" s="2" t="s">
        <v>15</v>
      </c>
      <c r="E2140" s="3" t="s">
        <v>8</v>
      </c>
      <c r="F2140" s="2" t="s">
        <v>9</v>
      </c>
      <c r="G2140" s="4"/>
      <c r="H2140" s="84" t="str">
        <f t="shared" si="33"/>
        <v>Reason Unknown</v>
      </c>
      <c r="I2140" s="63">
        <f>(tbl_raw_data[[#This Row],[Date Actioned]])-(tbl_raw_data[[#This Row],[Date Tagged]])</f>
        <v>7.3379629611736163E-3</v>
      </c>
      <c r="J2140" s="66">
        <f>HOUR(tbl_raw_data[[#This Row],[time_taken]])*60+MINUTE(tbl_raw_data[[#This Row],[time_taken]])+SECOND(tbl_raw_data[[#This Row],[time_taken]])/60</f>
        <v>10.566666666666666</v>
      </c>
      <c r="K2140" s="68">
        <f>DATE(YEAR(tbl_raw_data[[#This Row],[Date Actioned]]),MONTH(tbl_raw_data[[#This Row],[Date Actioned]]),DAY(tbl_raw_data[[#This Row],[Date Actioned]]))</f>
        <v>45147</v>
      </c>
      <c r="L2140" s="65" t="str">
        <f>UPPER(TEXT(tbl_raw_data[[#This Row],[updated_date]],"MMMM"))</f>
        <v>AUGUST</v>
      </c>
      <c r="M2140" s="65" t="str">
        <f>"WEEK "&amp;IF(ROUNDUP(DAY(tbl_raw_data[[#This Row],[updated_date]])/7,0)=5,4,ROUNDUP(DAY(tbl_raw_data[[#This Row],[updated_date]])/7,0))</f>
        <v>WEEK 2</v>
      </c>
      <c r="N2140" s="71" t="str">
        <f>UPPER(VLOOKUP(tbl_raw_data[[#This Row],[Analyst]],settings!$A$1:$B$15,2,0))</f>
        <v>QUADIR</v>
      </c>
      <c r="O2140" s="71" t="str">
        <f>TRIM(UPPER(tbl_raw_data[[#This Row],[Outcome]]))</f>
        <v>APPROVE</v>
      </c>
      <c r="P2140" s="71" t="str">
        <f>TRIM(UPPER(tbl_raw_data[[#This Row],[Queue Name]]))</f>
        <v>CONSUMER POST BUREAU</v>
      </c>
      <c r="Q2140" s="71" t="str">
        <f>IF(tbl_raw_data[[#This Row],[time_taken_in_min]]&lt;=settings!$D$2,"SLA_MET","SLA_NOT_MET")</f>
        <v>SLA_MET</v>
      </c>
    </row>
    <row r="2141" spans="1:17" hidden="1" x14ac:dyDescent="0.3">
      <c r="A2141" s="1" t="s">
        <v>3104</v>
      </c>
      <c r="B2141" s="36">
        <v>45147.595520833333</v>
      </c>
      <c r="C2141" s="39">
        <v>45147.603842592594</v>
      </c>
      <c r="D2141" s="8" t="s">
        <v>15</v>
      </c>
      <c r="E2141" s="6" t="s">
        <v>11</v>
      </c>
      <c r="F2141" s="8" t="s">
        <v>22</v>
      </c>
      <c r="G2141" s="9"/>
      <c r="H2141" s="84" t="str">
        <f t="shared" si="33"/>
        <v>Reason Unknown</v>
      </c>
      <c r="I2141" s="63">
        <f>(tbl_raw_data[[#This Row],[Date Actioned]])-(tbl_raw_data[[#This Row],[Date Tagged]])</f>
        <v>8.3217592618893832E-3</v>
      </c>
      <c r="J2141" s="66">
        <f>HOUR(tbl_raw_data[[#This Row],[time_taken]])*60+MINUTE(tbl_raw_data[[#This Row],[time_taken]])+SECOND(tbl_raw_data[[#This Row],[time_taken]])/60</f>
        <v>11.983333333333333</v>
      </c>
      <c r="K2141" s="68">
        <f>DATE(YEAR(tbl_raw_data[[#This Row],[Date Actioned]]),MONTH(tbl_raw_data[[#This Row],[Date Actioned]]),DAY(tbl_raw_data[[#This Row],[Date Actioned]]))</f>
        <v>45147</v>
      </c>
      <c r="L2141" s="65" t="str">
        <f>UPPER(TEXT(tbl_raw_data[[#This Row],[updated_date]],"MMMM"))</f>
        <v>AUGUST</v>
      </c>
      <c r="M2141" s="65" t="str">
        <f>"WEEK "&amp;IF(ROUNDUP(DAY(tbl_raw_data[[#This Row],[updated_date]])/7,0)=5,4,ROUNDUP(DAY(tbl_raw_data[[#This Row],[updated_date]])/7,0))</f>
        <v>WEEK 2</v>
      </c>
      <c r="N2141" s="71" t="str">
        <f>UPPER(VLOOKUP(tbl_raw_data[[#This Row],[Analyst]],settings!$A$1:$B$15,2,0))</f>
        <v>ROHAN</v>
      </c>
      <c r="O2141" s="71" t="str">
        <f>TRIM(UPPER(tbl_raw_data[[#This Row],[Outcome]]))</f>
        <v>APPROVE</v>
      </c>
      <c r="P2141" s="71" t="str">
        <f>TRIM(UPPER(tbl_raw_data[[#This Row],[Queue Name]]))</f>
        <v>CONSUMER EXISTING</v>
      </c>
      <c r="Q2141" s="71" t="str">
        <f>IF(tbl_raw_data[[#This Row],[time_taken_in_min]]&lt;=settings!$D$2,"SLA_MET","SLA_NOT_MET")</f>
        <v>SLA_MET</v>
      </c>
    </row>
    <row r="2142" spans="1:17" hidden="1" x14ac:dyDescent="0.3">
      <c r="A2142" s="5" t="s">
        <v>3105</v>
      </c>
      <c r="B2142" s="34">
        <v>45147.599270833336</v>
      </c>
      <c r="C2142" s="35">
        <v>45147.605787037035</v>
      </c>
      <c r="D2142" s="2" t="s">
        <v>15</v>
      </c>
      <c r="E2142" s="3" t="s">
        <v>11</v>
      </c>
      <c r="F2142" s="2" t="s">
        <v>21</v>
      </c>
      <c r="G2142" s="4"/>
      <c r="H2142" s="84" t="str">
        <f t="shared" si="33"/>
        <v>Reason Unknown</v>
      </c>
      <c r="I2142" s="63">
        <f>(tbl_raw_data[[#This Row],[Date Actioned]])-(tbl_raw_data[[#This Row],[Date Tagged]])</f>
        <v>6.5162036989931948E-3</v>
      </c>
      <c r="J2142" s="66">
        <f>HOUR(tbl_raw_data[[#This Row],[time_taken]])*60+MINUTE(tbl_raw_data[[#This Row],[time_taken]])+SECOND(tbl_raw_data[[#This Row],[time_taken]])/60</f>
        <v>9.3833333333333329</v>
      </c>
      <c r="K2142" s="68">
        <f>DATE(YEAR(tbl_raw_data[[#This Row],[Date Actioned]]),MONTH(tbl_raw_data[[#This Row],[Date Actioned]]),DAY(tbl_raw_data[[#This Row],[Date Actioned]]))</f>
        <v>45147</v>
      </c>
      <c r="L2142" s="65" t="str">
        <f>UPPER(TEXT(tbl_raw_data[[#This Row],[updated_date]],"MMMM"))</f>
        <v>AUGUST</v>
      </c>
      <c r="M2142" s="65" t="str">
        <f>"WEEK "&amp;IF(ROUNDUP(DAY(tbl_raw_data[[#This Row],[updated_date]])/7,0)=5,4,ROUNDUP(DAY(tbl_raw_data[[#This Row],[updated_date]])/7,0))</f>
        <v>WEEK 2</v>
      </c>
      <c r="N2142" s="71" t="str">
        <f>UPPER(VLOOKUP(tbl_raw_data[[#This Row],[Analyst]],settings!$A$1:$B$15,2,0))</f>
        <v>SHAHID</v>
      </c>
      <c r="O2142" s="71" t="str">
        <f>TRIM(UPPER(tbl_raw_data[[#This Row],[Outcome]]))</f>
        <v>APPROVE</v>
      </c>
      <c r="P2142" s="71" t="str">
        <f>TRIM(UPPER(tbl_raw_data[[#This Row],[Queue Name]]))</f>
        <v>CONSUMER EXISTING</v>
      </c>
      <c r="Q2142" s="71" t="str">
        <f>IF(tbl_raw_data[[#This Row],[time_taken_in_min]]&lt;=settings!$D$2,"SLA_MET","SLA_NOT_MET")</f>
        <v>SLA_MET</v>
      </c>
    </row>
    <row r="2143" spans="1:17" hidden="1" x14ac:dyDescent="0.3">
      <c r="A2143" s="7" t="s">
        <v>3106</v>
      </c>
      <c r="B2143" s="36">
        <v>45147.602326388886</v>
      </c>
      <c r="C2143" s="39">
        <v>45147.608472222222</v>
      </c>
      <c r="D2143" s="8" t="s">
        <v>10</v>
      </c>
      <c r="E2143" s="8" t="s">
        <v>11</v>
      </c>
      <c r="F2143" s="8" t="s">
        <v>9</v>
      </c>
      <c r="G2143" s="8" t="s">
        <v>15</v>
      </c>
      <c r="H2143" s="84" t="str">
        <f t="shared" si="33"/>
        <v>Reason Unknown</v>
      </c>
      <c r="I2143" s="63">
        <f>(tbl_raw_data[[#This Row],[Date Actioned]])-(tbl_raw_data[[#This Row],[Date Tagged]])</f>
        <v>6.1458333366317675E-3</v>
      </c>
      <c r="J2143" s="66">
        <f>HOUR(tbl_raw_data[[#This Row],[time_taken]])*60+MINUTE(tbl_raw_data[[#This Row],[time_taken]])+SECOND(tbl_raw_data[[#This Row],[time_taken]])/60</f>
        <v>8.85</v>
      </c>
      <c r="K2143" s="68">
        <f>DATE(YEAR(tbl_raw_data[[#This Row],[Date Actioned]]),MONTH(tbl_raw_data[[#This Row],[Date Actioned]]),DAY(tbl_raw_data[[#This Row],[Date Actioned]]))</f>
        <v>45147</v>
      </c>
      <c r="L2143" s="65" t="str">
        <f>UPPER(TEXT(tbl_raw_data[[#This Row],[updated_date]],"MMMM"))</f>
        <v>AUGUST</v>
      </c>
      <c r="M2143" s="65" t="str">
        <f>"WEEK "&amp;IF(ROUNDUP(DAY(tbl_raw_data[[#This Row],[updated_date]])/7,0)=5,4,ROUNDUP(DAY(tbl_raw_data[[#This Row],[updated_date]])/7,0))</f>
        <v>WEEK 2</v>
      </c>
      <c r="N2143" s="71" t="str">
        <f>UPPER(VLOOKUP(tbl_raw_data[[#This Row],[Analyst]],settings!$A$1:$B$15,2,0))</f>
        <v>QUADIR</v>
      </c>
      <c r="O2143" s="71" t="str">
        <f>TRIM(UPPER(tbl_raw_data[[#This Row],[Outcome]]))</f>
        <v>APPROVE</v>
      </c>
      <c r="P2143" s="71" t="str">
        <f>TRIM(UPPER(tbl_raw_data[[#This Row],[Queue Name]]))</f>
        <v>CONSUMER EXISTING</v>
      </c>
      <c r="Q2143" s="71" t="str">
        <f>IF(tbl_raw_data[[#This Row],[time_taken_in_min]]&lt;=settings!$D$2,"SLA_MET","SLA_NOT_MET")</f>
        <v>SLA_MET</v>
      </c>
    </row>
    <row r="2144" spans="1:17" hidden="1" x14ac:dyDescent="0.3">
      <c r="A2144" s="1" t="s">
        <v>3107</v>
      </c>
      <c r="B2144" s="34">
        <v>45147.602754629632</v>
      </c>
      <c r="C2144" s="35">
        <v>45147.608310185184</v>
      </c>
      <c r="D2144" s="2" t="s">
        <v>10</v>
      </c>
      <c r="E2144" s="2" t="s">
        <v>11</v>
      </c>
      <c r="F2144" s="2" t="s">
        <v>19</v>
      </c>
      <c r="G2144" s="2" t="s">
        <v>26</v>
      </c>
      <c r="H2144" s="84" t="str">
        <f t="shared" si="33"/>
        <v>Reason Unknown</v>
      </c>
      <c r="I2144" s="63">
        <f>(tbl_raw_data[[#This Row],[Date Actioned]])-(tbl_raw_data[[#This Row],[Date Tagged]])</f>
        <v>5.5555555518367328E-3</v>
      </c>
      <c r="J2144" s="66">
        <f>HOUR(tbl_raw_data[[#This Row],[time_taken]])*60+MINUTE(tbl_raw_data[[#This Row],[time_taken]])+SECOND(tbl_raw_data[[#This Row],[time_taken]])/60</f>
        <v>8</v>
      </c>
      <c r="K2144" s="68">
        <f>DATE(YEAR(tbl_raw_data[[#This Row],[Date Actioned]]),MONTH(tbl_raw_data[[#This Row],[Date Actioned]]),DAY(tbl_raw_data[[#This Row],[Date Actioned]]))</f>
        <v>45147</v>
      </c>
      <c r="L2144" s="65" t="str">
        <f>UPPER(TEXT(tbl_raw_data[[#This Row],[updated_date]],"MMMM"))</f>
        <v>AUGUST</v>
      </c>
      <c r="M2144" s="65" t="str">
        <f>"WEEK "&amp;IF(ROUNDUP(DAY(tbl_raw_data[[#This Row],[updated_date]])/7,0)=5,4,ROUNDUP(DAY(tbl_raw_data[[#This Row],[updated_date]])/7,0))</f>
        <v>WEEK 2</v>
      </c>
      <c r="N2144" s="71" t="str">
        <f>UPPER(VLOOKUP(tbl_raw_data[[#This Row],[Analyst]],settings!$A$1:$B$15,2,0))</f>
        <v>NAVED</v>
      </c>
      <c r="O2144" s="71" t="str">
        <f>TRIM(UPPER(tbl_raw_data[[#This Row],[Outcome]]))</f>
        <v>APPROVE</v>
      </c>
      <c r="P2144" s="71" t="str">
        <f>TRIM(UPPER(tbl_raw_data[[#This Row],[Queue Name]]))</f>
        <v>CONSUMER EXISTING</v>
      </c>
      <c r="Q2144" s="71" t="str">
        <f>IF(tbl_raw_data[[#This Row],[time_taken_in_min]]&lt;=settings!$D$2,"SLA_MET","SLA_NOT_MET")</f>
        <v>SLA_MET</v>
      </c>
    </row>
    <row r="2145" spans="1:17" hidden="1" x14ac:dyDescent="0.3">
      <c r="A2145" s="5" t="s">
        <v>3108</v>
      </c>
      <c r="B2145" s="36">
        <v>45147.604502314818</v>
      </c>
      <c r="C2145" s="39">
        <v>45147.611967592595</v>
      </c>
      <c r="D2145" s="8" t="s">
        <v>10</v>
      </c>
      <c r="E2145" s="8" t="s">
        <v>11</v>
      </c>
      <c r="F2145" s="8" t="s">
        <v>206</v>
      </c>
      <c r="G2145" s="8" t="s">
        <v>15</v>
      </c>
      <c r="H2145" s="84" t="str">
        <f t="shared" si="33"/>
        <v>Reason Unknown</v>
      </c>
      <c r="I2145" s="63">
        <f>(tbl_raw_data[[#This Row],[Date Actioned]])-(tbl_raw_data[[#This Row],[Date Tagged]])</f>
        <v>7.4652777766459621E-3</v>
      </c>
      <c r="J2145" s="66">
        <f>HOUR(tbl_raw_data[[#This Row],[time_taken]])*60+MINUTE(tbl_raw_data[[#This Row],[time_taken]])+SECOND(tbl_raw_data[[#This Row],[time_taken]])/60</f>
        <v>10.75</v>
      </c>
      <c r="K2145" s="68">
        <f>DATE(YEAR(tbl_raw_data[[#This Row],[Date Actioned]]),MONTH(tbl_raw_data[[#This Row],[Date Actioned]]),DAY(tbl_raw_data[[#This Row],[Date Actioned]]))</f>
        <v>45147</v>
      </c>
      <c r="L2145" s="65" t="str">
        <f>UPPER(TEXT(tbl_raw_data[[#This Row],[updated_date]],"MMMM"))</f>
        <v>AUGUST</v>
      </c>
      <c r="M2145" s="65" t="str">
        <f>"WEEK "&amp;IF(ROUNDUP(DAY(tbl_raw_data[[#This Row],[updated_date]])/7,0)=5,4,ROUNDUP(DAY(tbl_raw_data[[#This Row],[updated_date]])/7,0))</f>
        <v>WEEK 2</v>
      </c>
      <c r="N2145" s="71" t="str">
        <f>UPPER(VLOOKUP(tbl_raw_data[[#This Row],[Analyst]],settings!$A$1:$B$15,2,0))</f>
        <v>HARDIK</v>
      </c>
      <c r="O2145" s="71" t="str">
        <f>TRIM(UPPER(tbl_raw_data[[#This Row],[Outcome]]))</f>
        <v>APPROVE</v>
      </c>
      <c r="P2145" s="71" t="str">
        <f>TRIM(UPPER(tbl_raw_data[[#This Row],[Queue Name]]))</f>
        <v>CONSUMER EXISTING</v>
      </c>
      <c r="Q2145" s="71" t="str">
        <f>IF(tbl_raw_data[[#This Row],[time_taken_in_min]]&lt;=settings!$D$2,"SLA_MET","SLA_NOT_MET")</f>
        <v>SLA_MET</v>
      </c>
    </row>
    <row r="2146" spans="1:17" hidden="1" x14ac:dyDescent="0.3">
      <c r="A2146" s="7" t="s">
        <v>3109</v>
      </c>
      <c r="B2146" s="34">
        <v>45147.61005787037</v>
      </c>
      <c r="C2146" s="35">
        <v>45147.618923611109</v>
      </c>
      <c r="D2146" s="2" t="s">
        <v>10</v>
      </c>
      <c r="E2146" s="2" t="s">
        <v>11</v>
      </c>
      <c r="F2146" s="2" t="s">
        <v>19</v>
      </c>
      <c r="G2146" s="2" t="s">
        <v>392</v>
      </c>
      <c r="H2146" s="84" t="str">
        <f t="shared" si="33"/>
        <v>Reason Unknown</v>
      </c>
      <c r="I2146" s="63">
        <f>(tbl_raw_data[[#This Row],[Date Actioned]])-(tbl_raw_data[[#This Row],[Date Tagged]])</f>
        <v>8.8657407395658083E-3</v>
      </c>
      <c r="J2146" s="66">
        <f>HOUR(tbl_raw_data[[#This Row],[time_taken]])*60+MINUTE(tbl_raw_data[[#This Row],[time_taken]])+SECOND(tbl_raw_data[[#This Row],[time_taken]])/60</f>
        <v>12.766666666666667</v>
      </c>
      <c r="K2146" s="68">
        <f>DATE(YEAR(tbl_raw_data[[#This Row],[Date Actioned]]),MONTH(tbl_raw_data[[#This Row],[Date Actioned]]),DAY(tbl_raw_data[[#This Row],[Date Actioned]]))</f>
        <v>45147</v>
      </c>
      <c r="L2146" s="65" t="str">
        <f>UPPER(TEXT(tbl_raw_data[[#This Row],[updated_date]],"MMMM"))</f>
        <v>AUGUST</v>
      </c>
      <c r="M2146" s="65" t="str">
        <f>"WEEK "&amp;IF(ROUNDUP(DAY(tbl_raw_data[[#This Row],[updated_date]])/7,0)=5,4,ROUNDUP(DAY(tbl_raw_data[[#This Row],[updated_date]])/7,0))</f>
        <v>WEEK 2</v>
      </c>
      <c r="N2146" s="71" t="str">
        <f>UPPER(VLOOKUP(tbl_raw_data[[#This Row],[Analyst]],settings!$A$1:$B$15,2,0))</f>
        <v>NAVED</v>
      </c>
      <c r="O2146" s="71" t="str">
        <f>TRIM(UPPER(tbl_raw_data[[#This Row],[Outcome]]))</f>
        <v>APPROVE</v>
      </c>
      <c r="P2146" s="71" t="str">
        <f>TRIM(UPPER(tbl_raw_data[[#This Row],[Queue Name]]))</f>
        <v>CONSUMER EXISTING</v>
      </c>
      <c r="Q2146" s="71" t="str">
        <f>IF(tbl_raw_data[[#This Row],[time_taken_in_min]]&lt;=settings!$D$2,"SLA_MET","SLA_NOT_MET")</f>
        <v>SLA_MET</v>
      </c>
    </row>
    <row r="2147" spans="1:17" hidden="1" x14ac:dyDescent="0.3">
      <c r="A2147" s="1" t="s">
        <v>3110</v>
      </c>
      <c r="B2147" s="36">
        <v>45147.612893518519</v>
      </c>
      <c r="C2147" s="39">
        <v>45147.618425925924</v>
      </c>
      <c r="D2147" s="8" t="s">
        <v>15</v>
      </c>
      <c r="E2147" s="6" t="s">
        <v>8</v>
      </c>
      <c r="F2147" s="8" t="s">
        <v>114</v>
      </c>
      <c r="G2147" s="9"/>
      <c r="H2147" s="84" t="str">
        <f t="shared" si="33"/>
        <v>Reason Unknown</v>
      </c>
      <c r="I2147" s="63">
        <f>(tbl_raw_data[[#This Row],[Date Actioned]])-(tbl_raw_data[[#This Row],[Date Tagged]])</f>
        <v>5.5324074055533856E-3</v>
      </c>
      <c r="J2147" s="66">
        <f>HOUR(tbl_raw_data[[#This Row],[time_taken]])*60+MINUTE(tbl_raw_data[[#This Row],[time_taken]])+SECOND(tbl_raw_data[[#This Row],[time_taken]])/60</f>
        <v>7.9666666666666668</v>
      </c>
      <c r="K2147" s="68">
        <f>DATE(YEAR(tbl_raw_data[[#This Row],[Date Actioned]]),MONTH(tbl_raw_data[[#This Row],[Date Actioned]]),DAY(tbl_raw_data[[#This Row],[Date Actioned]]))</f>
        <v>45147</v>
      </c>
      <c r="L2147" s="65" t="str">
        <f>UPPER(TEXT(tbl_raw_data[[#This Row],[updated_date]],"MMMM"))</f>
        <v>AUGUST</v>
      </c>
      <c r="M2147" s="65" t="str">
        <f>"WEEK "&amp;IF(ROUNDUP(DAY(tbl_raw_data[[#This Row],[updated_date]])/7,0)=5,4,ROUNDUP(DAY(tbl_raw_data[[#This Row],[updated_date]])/7,0))</f>
        <v>WEEK 2</v>
      </c>
      <c r="N2147" s="71" t="str">
        <f>UPPER(VLOOKUP(tbl_raw_data[[#This Row],[Analyst]],settings!$A$1:$B$15,2,0))</f>
        <v>FARDIN</v>
      </c>
      <c r="O2147" s="71" t="str">
        <f>TRIM(UPPER(tbl_raw_data[[#This Row],[Outcome]]))</f>
        <v>APPROVE</v>
      </c>
      <c r="P2147" s="71" t="str">
        <f>TRIM(UPPER(tbl_raw_data[[#This Row],[Queue Name]]))</f>
        <v>CONSUMER POST BUREAU</v>
      </c>
      <c r="Q2147" s="71" t="str">
        <f>IF(tbl_raw_data[[#This Row],[time_taken_in_min]]&lt;=settings!$D$2,"SLA_MET","SLA_NOT_MET")</f>
        <v>SLA_MET</v>
      </c>
    </row>
    <row r="2148" spans="1:17" hidden="1" x14ac:dyDescent="0.3">
      <c r="A2148" s="5" t="s">
        <v>3111</v>
      </c>
      <c r="B2148" s="34">
        <v>45147.616180555553</v>
      </c>
      <c r="C2148" s="35">
        <v>45147.63082175926</v>
      </c>
      <c r="D2148" s="2" t="s">
        <v>10</v>
      </c>
      <c r="E2148" s="2" t="s">
        <v>8</v>
      </c>
      <c r="F2148" s="2" t="s">
        <v>206</v>
      </c>
      <c r="G2148" s="2" t="s">
        <v>15</v>
      </c>
      <c r="H2148" s="84" t="str">
        <f t="shared" si="33"/>
        <v>Reason Unknown</v>
      </c>
      <c r="I2148" s="63">
        <f>(tbl_raw_data[[#This Row],[Date Actioned]])-(tbl_raw_data[[#This Row],[Date Tagged]])</f>
        <v>1.4641203706560191E-2</v>
      </c>
      <c r="J2148" s="66">
        <f>HOUR(tbl_raw_data[[#This Row],[time_taken]])*60+MINUTE(tbl_raw_data[[#This Row],[time_taken]])+SECOND(tbl_raw_data[[#This Row],[time_taken]])/60</f>
        <v>21.083333333333332</v>
      </c>
      <c r="K2148" s="68">
        <f>DATE(YEAR(tbl_raw_data[[#This Row],[Date Actioned]]),MONTH(tbl_raw_data[[#This Row],[Date Actioned]]),DAY(tbl_raw_data[[#This Row],[Date Actioned]]))</f>
        <v>45147</v>
      </c>
      <c r="L2148" s="65" t="str">
        <f>UPPER(TEXT(tbl_raw_data[[#This Row],[updated_date]],"MMMM"))</f>
        <v>AUGUST</v>
      </c>
      <c r="M2148" s="65" t="str">
        <f>"WEEK "&amp;IF(ROUNDUP(DAY(tbl_raw_data[[#This Row],[updated_date]])/7,0)=5,4,ROUNDUP(DAY(tbl_raw_data[[#This Row],[updated_date]])/7,0))</f>
        <v>WEEK 2</v>
      </c>
      <c r="N2148" s="71" t="str">
        <f>UPPER(VLOOKUP(tbl_raw_data[[#This Row],[Analyst]],settings!$A$1:$B$15,2,0))</f>
        <v>HARDIK</v>
      </c>
      <c r="O2148" s="71" t="str">
        <f>TRIM(UPPER(tbl_raw_data[[#This Row],[Outcome]]))</f>
        <v>APPROVE</v>
      </c>
      <c r="P2148" s="71" t="str">
        <f>TRIM(UPPER(tbl_raw_data[[#This Row],[Queue Name]]))</f>
        <v>CONSUMER POST BUREAU</v>
      </c>
      <c r="Q2148" s="71" t="str">
        <f>IF(tbl_raw_data[[#This Row],[time_taken_in_min]]&lt;=settings!$D$2,"SLA_MET","SLA_NOT_MET")</f>
        <v>SLA_NOT_MET</v>
      </c>
    </row>
    <row r="2149" spans="1:17" hidden="1" x14ac:dyDescent="0.3">
      <c r="A2149" s="7" t="s">
        <v>3112</v>
      </c>
      <c r="B2149" s="36">
        <v>45147.616863425923</v>
      </c>
      <c r="C2149" s="39">
        <v>45147.625787037039</v>
      </c>
      <c r="D2149" s="8" t="s">
        <v>10</v>
      </c>
      <c r="E2149" s="8" t="s">
        <v>11</v>
      </c>
      <c r="F2149" s="8" t="s">
        <v>24</v>
      </c>
      <c r="G2149" s="8" t="s">
        <v>15</v>
      </c>
      <c r="H2149" s="84" t="str">
        <f t="shared" si="33"/>
        <v>Reason Unknown</v>
      </c>
      <c r="I2149" s="63">
        <f>(tbl_raw_data[[#This Row],[Date Actioned]])-(tbl_raw_data[[#This Row],[Date Tagged]])</f>
        <v>8.9236111161881126E-3</v>
      </c>
      <c r="J2149" s="66">
        <f>HOUR(tbl_raw_data[[#This Row],[time_taken]])*60+MINUTE(tbl_raw_data[[#This Row],[time_taken]])+SECOND(tbl_raw_data[[#This Row],[time_taken]])/60</f>
        <v>12.85</v>
      </c>
      <c r="K2149" s="68">
        <f>DATE(YEAR(tbl_raw_data[[#This Row],[Date Actioned]]),MONTH(tbl_raw_data[[#This Row],[Date Actioned]]),DAY(tbl_raw_data[[#This Row],[Date Actioned]]))</f>
        <v>45147</v>
      </c>
      <c r="L2149" s="65" t="str">
        <f>UPPER(TEXT(tbl_raw_data[[#This Row],[updated_date]],"MMMM"))</f>
        <v>AUGUST</v>
      </c>
      <c r="M2149" s="65" t="str">
        <f>"WEEK "&amp;IF(ROUNDUP(DAY(tbl_raw_data[[#This Row],[updated_date]])/7,0)=5,4,ROUNDUP(DAY(tbl_raw_data[[#This Row],[updated_date]])/7,0))</f>
        <v>WEEK 2</v>
      </c>
      <c r="N2149" s="71" t="str">
        <f>UPPER(VLOOKUP(tbl_raw_data[[#This Row],[Analyst]],settings!$A$1:$B$15,2,0))</f>
        <v>SAM</v>
      </c>
      <c r="O2149" s="71" t="str">
        <f>TRIM(UPPER(tbl_raw_data[[#This Row],[Outcome]]))</f>
        <v>APPROVE</v>
      </c>
      <c r="P2149" s="71" t="str">
        <f>TRIM(UPPER(tbl_raw_data[[#This Row],[Queue Name]]))</f>
        <v>CONSUMER EXISTING</v>
      </c>
      <c r="Q2149" s="71" t="str">
        <f>IF(tbl_raw_data[[#This Row],[time_taken_in_min]]&lt;=settings!$D$2,"SLA_MET","SLA_NOT_MET")</f>
        <v>SLA_MET</v>
      </c>
    </row>
    <row r="2150" spans="1:17" hidden="1" x14ac:dyDescent="0.3">
      <c r="A2150" s="1" t="s">
        <v>3113</v>
      </c>
      <c r="B2150" s="34">
        <v>45147.621712962966</v>
      </c>
      <c r="C2150" s="35">
        <v>45147.627060185187</v>
      </c>
      <c r="D2150" s="2" t="s">
        <v>15</v>
      </c>
      <c r="E2150" s="3" t="s">
        <v>11</v>
      </c>
      <c r="F2150" s="2" t="s">
        <v>22</v>
      </c>
      <c r="G2150" s="4"/>
      <c r="H2150" s="84" t="str">
        <f t="shared" si="33"/>
        <v>Reason Unknown</v>
      </c>
      <c r="I2150" s="63">
        <f>(tbl_raw_data[[#This Row],[Date Actioned]])-(tbl_raw_data[[#This Row],[Date Tagged]])</f>
        <v>5.3472222207346931E-3</v>
      </c>
      <c r="J2150" s="66">
        <f>HOUR(tbl_raw_data[[#This Row],[time_taken]])*60+MINUTE(tbl_raw_data[[#This Row],[time_taken]])+SECOND(tbl_raw_data[[#This Row],[time_taken]])/60</f>
        <v>7.7</v>
      </c>
      <c r="K2150" s="68">
        <f>DATE(YEAR(tbl_raw_data[[#This Row],[Date Actioned]]),MONTH(tbl_raw_data[[#This Row],[Date Actioned]]),DAY(tbl_raw_data[[#This Row],[Date Actioned]]))</f>
        <v>45147</v>
      </c>
      <c r="L2150" s="65" t="str">
        <f>UPPER(TEXT(tbl_raw_data[[#This Row],[updated_date]],"MMMM"))</f>
        <v>AUGUST</v>
      </c>
      <c r="M2150" s="65" t="str">
        <f>"WEEK "&amp;IF(ROUNDUP(DAY(tbl_raw_data[[#This Row],[updated_date]])/7,0)=5,4,ROUNDUP(DAY(tbl_raw_data[[#This Row],[updated_date]])/7,0))</f>
        <v>WEEK 2</v>
      </c>
      <c r="N2150" s="71" t="str">
        <f>UPPER(VLOOKUP(tbl_raw_data[[#This Row],[Analyst]],settings!$A$1:$B$15,2,0))</f>
        <v>ROHAN</v>
      </c>
      <c r="O2150" s="71" t="str">
        <f>TRIM(UPPER(tbl_raw_data[[#This Row],[Outcome]]))</f>
        <v>APPROVE</v>
      </c>
      <c r="P2150" s="71" t="str">
        <f>TRIM(UPPER(tbl_raw_data[[#This Row],[Queue Name]]))</f>
        <v>CONSUMER EXISTING</v>
      </c>
      <c r="Q2150" s="71" t="str">
        <f>IF(tbl_raw_data[[#This Row],[time_taken_in_min]]&lt;=settings!$D$2,"SLA_MET","SLA_NOT_MET")</f>
        <v>SLA_MET</v>
      </c>
    </row>
    <row r="2151" spans="1:17" hidden="1" x14ac:dyDescent="0.3">
      <c r="A2151" s="5" t="s">
        <v>3114</v>
      </c>
      <c r="B2151" s="36">
        <v>45147.62327546296</v>
      </c>
      <c r="C2151" s="39">
        <v>45147.631226851852</v>
      </c>
      <c r="D2151" s="8" t="s">
        <v>10</v>
      </c>
      <c r="E2151" s="8" t="s">
        <v>11</v>
      </c>
      <c r="F2151" s="8" t="s">
        <v>24</v>
      </c>
      <c r="G2151" s="8" t="s">
        <v>26</v>
      </c>
      <c r="H2151" s="84" t="str">
        <f t="shared" si="33"/>
        <v>Reason Unknown</v>
      </c>
      <c r="I2151" s="63">
        <f>(tbl_raw_data[[#This Row],[Date Actioned]])-(tbl_raw_data[[#This Row],[Date Tagged]])</f>
        <v>7.9513888922519982E-3</v>
      </c>
      <c r="J2151" s="66">
        <f>HOUR(tbl_raw_data[[#This Row],[time_taken]])*60+MINUTE(tbl_raw_data[[#This Row],[time_taken]])+SECOND(tbl_raw_data[[#This Row],[time_taken]])/60</f>
        <v>11.45</v>
      </c>
      <c r="K2151" s="68">
        <f>DATE(YEAR(tbl_raw_data[[#This Row],[Date Actioned]]),MONTH(tbl_raw_data[[#This Row],[Date Actioned]]),DAY(tbl_raw_data[[#This Row],[Date Actioned]]))</f>
        <v>45147</v>
      </c>
      <c r="L2151" s="65" t="str">
        <f>UPPER(TEXT(tbl_raw_data[[#This Row],[updated_date]],"MMMM"))</f>
        <v>AUGUST</v>
      </c>
      <c r="M2151" s="65" t="str">
        <f>"WEEK "&amp;IF(ROUNDUP(DAY(tbl_raw_data[[#This Row],[updated_date]])/7,0)=5,4,ROUNDUP(DAY(tbl_raw_data[[#This Row],[updated_date]])/7,0))</f>
        <v>WEEK 2</v>
      </c>
      <c r="N2151" s="71" t="str">
        <f>UPPER(VLOOKUP(tbl_raw_data[[#This Row],[Analyst]],settings!$A$1:$B$15,2,0))</f>
        <v>SAM</v>
      </c>
      <c r="O2151" s="71" t="str">
        <f>TRIM(UPPER(tbl_raw_data[[#This Row],[Outcome]]))</f>
        <v>APPROVE</v>
      </c>
      <c r="P2151" s="71" t="str">
        <f>TRIM(UPPER(tbl_raw_data[[#This Row],[Queue Name]]))</f>
        <v>CONSUMER EXISTING</v>
      </c>
      <c r="Q2151" s="71" t="str">
        <f>IF(tbl_raw_data[[#This Row],[time_taken_in_min]]&lt;=settings!$D$2,"SLA_MET","SLA_NOT_MET")</f>
        <v>SLA_MET</v>
      </c>
    </row>
    <row r="2152" spans="1:17" hidden="1" x14ac:dyDescent="0.3">
      <c r="A2152" s="7" t="s">
        <v>3115</v>
      </c>
      <c r="B2152" s="34">
        <v>45147.626087962963</v>
      </c>
      <c r="C2152" s="35">
        <v>45147.634930555556</v>
      </c>
      <c r="D2152" s="2" t="s">
        <v>10</v>
      </c>
      <c r="E2152" s="2" t="s">
        <v>18</v>
      </c>
      <c r="F2152" s="2" t="s">
        <v>206</v>
      </c>
      <c r="G2152" s="2" t="s">
        <v>15</v>
      </c>
      <c r="H2152" s="84" t="str">
        <f t="shared" si="33"/>
        <v>Reason Unknown</v>
      </c>
      <c r="I2152" s="63">
        <f>(tbl_raw_data[[#This Row],[Date Actioned]])-(tbl_raw_data[[#This Row],[Date Tagged]])</f>
        <v>8.8425925932824612E-3</v>
      </c>
      <c r="J2152" s="66">
        <f>HOUR(tbl_raw_data[[#This Row],[time_taken]])*60+MINUTE(tbl_raw_data[[#This Row],[time_taken]])+SECOND(tbl_raw_data[[#This Row],[time_taken]])/60</f>
        <v>12.733333333333333</v>
      </c>
      <c r="K2152" s="68">
        <f>DATE(YEAR(tbl_raw_data[[#This Row],[Date Actioned]]),MONTH(tbl_raw_data[[#This Row],[Date Actioned]]),DAY(tbl_raw_data[[#This Row],[Date Actioned]]))</f>
        <v>45147</v>
      </c>
      <c r="L2152" s="65" t="str">
        <f>UPPER(TEXT(tbl_raw_data[[#This Row],[updated_date]],"MMMM"))</f>
        <v>AUGUST</v>
      </c>
      <c r="M2152" s="65" t="str">
        <f>"WEEK "&amp;IF(ROUNDUP(DAY(tbl_raw_data[[#This Row],[updated_date]])/7,0)=5,4,ROUNDUP(DAY(tbl_raw_data[[#This Row],[updated_date]])/7,0))</f>
        <v>WEEK 2</v>
      </c>
      <c r="N2152" s="71" t="str">
        <f>UPPER(VLOOKUP(tbl_raw_data[[#This Row],[Analyst]],settings!$A$1:$B$15,2,0))</f>
        <v>HARDIK</v>
      </c>
      <c r="O2152" s="71" t="str">
        <f>TRIM(UPPER(tbl_raw_data[[#This Row],[Outcome]]))</f>
        <v>APPROVE</v>
      </c>
      <c r="P2152" s="71" t="str">
        <f>TRIM(UPPER(tbl_raw_data[[#This Row],[Queue Name]]))</f>
        <v>CONSUMER PRE BUREAU</v>
      </c>
      <c r="Q2152" s="71" t="str">
        <f>IF(tbl_raw_data[[#This Row],[time_taken_in_min]]&lt;=settings!$D$2,"SLA_MET","SLA_NOT_MET")</f>
        <v>SLA_MET</v>
      </c>
    </row>
    <row r="2153" spans="1:17" hidden="1" x14ac:dyDescent="0.3">
      <c r="A2153" s="1" t="s">
        <v>3116</v>
      </c>
      <c r="B2153" s="36">
        <v>45147.629120370373</v>
      </c>
      <c r="C2153" s="39">
        <v>45147.639166666668</v>
      </c>
      <c r="D2153" s="8" t="s">
        <v>10</v>
      </c>
      <c r="E2153" s="8" t="s">
        <v>18</v>
      </c>
      <c r="F2153" s="8" t="s">
        <v>9</v>
      </c>
      <c r="G2153" s="8" t="s">
        <v>15</v>
      </c>
      <c r="H2153" s="84" t="str">
        <f t="shared" si="33"/>
        <v>Reason Unknown</v>
      </c>
      <c r="I2153" s="63">
        <f>(tbl_raw_data[[#This Row],[Date Actioned]])-(tbl_raw_data[[#This Row],[Date Tagged]])</f>
        <v>1.0046296294603962E-2</v>
      </c>
      <c r="J2153" s="66">
        <f>HOUR(tbl_raw_data[[#This Row],[time_taken]])*60+MINUTE(tbl_raw_data[[#This Row],[time_taken]])+SECOND(tbl_raw_data[[#This Row],[time_taken]])/60</f>
        <v>14.466666666666667</v>
      </c>
      <c r="K2153" s="68">
        <f>DATE(YEAR(tbl_raw_data[[#This Row],[Date Actioned]]),MONTH(tbl_raw_data[[#This Row],[Date Actioned]]),DAY(tbl_raw_data[[#This Row],[Date Actioned]]))</f>
        <v>45147</v>
      </c>
      <c r="L2153" s="65" t="str">
        <f>UPPER(TEXT(tbl_raw_data[[#This Row],[updated_date]],"MMMM"))</f>
        <v>AUGUST</v>
      </c>
      <c r="M2153" s="65" t="str">
        <f>"WEEK "&amp;IF(ROUNDUP(DAY(tbl_raw_data[[#This Row],[updated_date]])/7,0)=5,4,ROUNDUP(DAY(tbl_raw_data[[#This Row],[updated_date]])/7,0))</f>
        <v>WEEK 2</v>
      </c>
      <c r="N2153" s="71" t="str">
        <f>UPPER(VLOOKUP(tbl_raw_data[[#This Row],[Analyst]],settings!$A$1:$B$15,2,0))</f>
        <v>QUADIR</v>
      </c>
      <c r="O2153" s="71" t="str">
        <f>TRIM(UPPER(tbl_raw_data[[#This Row],[Outcome]]))</f>
        <v>APPROVE</v>
      </c>
      <c r="P2153" s="71" t="str">
        <f>TRIM(UPPER(tbl_raw_data[[#This Row],[Queue Name]]))</f>
        <v>CONSUMER PRE BUREAU</v>
      </c>
      <c r="Q2153" s="71" t="str">
        <f>IF(tbl_raw_data[[#This Row],[time_taken_in_min]]&lt;=settings!$D$2,"SLA_MET","SLA_NOT_MET")</f>
        <v>SLA_MET</v>
      </c>
    </row>
    <row r="2154" spans="1:17" hidden="1" x14ac:dyDescent="0.3">
      <c r="A2154" s="5" t="s">
        <v>3117</v>
      </c>
      <c r="B2154" s="34">
        <v>45147.631458333337</v>
      </c>
      <c r="C2154" s="35">
        <v>45147.636319444442</v>
      </c>
      <c r="D2154" s="2" t="s">
        <v>10</v>
      </c>
      <c r="E2154" s="2" t="s">
        <v>18</v>
      </c>
      <c r="F2154" s="2" t="s">
        <v>24</v>
      </c>
      <c r="G2154" s="2" t="s">
        <v>16</v>
      </c>
      <c r="H2154" s="84" t="str">
        <f t="shared" si="33"/>
        <v>Reason Unknown</v>
      </c>
      <c r="I2154" s="63">
        <f>(tbl_raw_data[[#This Row],[Date Actioned]])-(tbl_raw_data[[#This Row],[Date Tagged]])</f>
        <v>4.8611111051286571E-3</v>
      </c>
      <c r="J2154" s="66">
        <f>HOUR(tbl_raw_data[[#This Row],[time_taken]])*60+MINUTE(tbl_raw_data[[#This Row],[time_taken]])+SECOND(tbl_raw_data[[#This Row],[time_taken]])/60</f>
        <v>7</v>
      </c>
      <c r="K2154" s="68">
        <f>DATE(YEAR(tbl_raw_data[[#This Row],[Date Actioned]]),MONTH(tbl_raw_data[[#This Row],[Date Actioned]]),DAY(tbl_raw_data[[#This Row],[Date Actioned]]))</f>
        <v>45147</v>
      </c>
      <c r="L2154" s="65" t="str">
        <f>UPPER(TEXT(tbl_raw_data[[#This Row],[updated_date]],"MMMM"))</f>
        <v>AUGUST</v>
      </c>
      <c r="M2154" s="65" t="str">
        <f>"WEEK "&amp;IF(ROUNDUP(DAY(tbl_raw_data[[#This Row],[updated_date]])/7,0)=5,4,ROUNDUP(DAY(tbl_raw_data[[#This Row],[updated_date]])/7,0))</f>
        <v>WEEK 2</v>
      </c>
      <c r="N2154" s="71" t="str">
        <f>UPPER(VLOOKUP(tbl_raw_data[[#This Row],[Analyst]],settings!$A$1:$B$15,2,0))</f>
        <v>SAM</v>
      </c>
      <c r="O2154" s="71" t="str">
        <f>TRIM(UPPER(tbl_raw_data[[#This Row],[Outcome]]))</f>
        <v>APPROVE</v>
      </c>
      <c r="P2154" s="71" t="str">
        <f>TRIM(UPPER(tbl_raw_data[[#This Row],[Queue Name]]))</f>
        <v>CONSUMER PRE BUREAU</v>
      </c>
      <c r="Q2154" s="71" t="str">
        <f>IF(tbl_raw_data[[#This Row],[time_taken_in_min]]&lt;=settings!$D$2,"SLA_MET","SLA_NOT_MET")</f>
        <v>SLA_MET</v>
      </c>
    </row>
    <row r="2155" spans="1:17" hidden="1" x14ac:dyDescent="0.3">
      <c r="A2155" s="7" t="s">
        <v>3118</v>
      </c>
      <c r="B2155" s="36">
        <v>45147.635208333333</v>
      </c>
      <c r="C2155" s="39">
        <v>45147.640231481484</v>
      </c>
      <c r="D2155" s="8" t="s">
        <v>10</v>
      </c>
      <c r="E2155" s="8" t="s">
        <v>18</v>
      </c>
      <c r="F2155" s="8" t="s">
        <v>206</v>
      </c>
      <c r="G2155" s="8" t="s">
        <v>30</v>
      </c>
      <c r="H2155" s="84" t="str">
        <f t="shared" si="33"/>
        <v>Reason Unknown</v>
      </c>
      <c r="I2155" s="63">
        <f>(tbl_raw_data[[#This Row],[Date Actioned]])-(tbl_raw_data[[#This Row],[Date Tagged]])</f>
        <v>5.02314815093996E-3</v>
      </c>
      <c r="J2155" s="66">
        <f>HOUR(tbl_raw_data[[#This Row],[time_taken]])*60+MINUTE(tbl_raw_data[[#This Row],[time_taken]])+SECOND(tbl_raw_data[[#This Row],[time_taken]])/60</f>
        <v>7.2333333333333334</v>
      </c>
      <c r="K2155" s="68">
        <f>DATE(YEAR(tbl_raw_data[[#This Row],[Date Actioned]]),MONTH(tbl_raw_data[[#This Row],[Date Actioned]]),DAY(tbl_raw_data[[#This Row],[Date Actioned]]))</f>
        <v>45147</v>
      </c>
      <c r="L2155" s="65" t="str">
        <f>UPPER(TEXT(tbl_raw_data[[#This Row],[updated_date]],"MMMM"))</f>
        <v>AUGUST</v>
      </c>
      <c r="M2155" s="65" t="str">
        <f>"WEEK "&amp;IF(ROUNDUP(DAY(tbl_raw_data[[#This Row],[updated_date]])/7,0)=5,4,ROUNDUP(DAY(tbl_raw_data[[#This Row],[updated_date]])/7,0))</f>
        <v>WEEK 2</v>
      </c>
      <c r="N2155" s="71" t="str">
        <f>UPPER(VLOOKUP(tbl_raw_data[[#This Row],[Analyst]],settings!$A$1:$B$15,2,0))</f>
        <v>HARDIK</v>
      </c>
      <c r="O2155" s="71" t="str">
        <f>TRIM(UPPER(tbl_raw_data[[#This Row],[Outcome]]))</f>
        <v>APPROVE</v>
      </c>
      <c r="P2155" s="71" t="str">
        <f>TRIM(UPPER(tbl_raw_data[[#This Row],[Queue Name]]))</f>
        <v>CONSUMER PRE BUREAU</v>
      </c>
      <c r="Q2155" s="71" t="str">
        <f>IF(tbl_raw_data[[#This Row],[time_taken_in_min]]&lt;=settings!$D$2,"SLA_MET","SLA_NOT_MET")</f>
        <v>SLA_MET</v>
      </c>
    </row>
    <row r="2156" spans="1:17" hidden="1" x14ac:dyDescent="0.3">
      <c r="A2156" s="1" t="s">
        <v>3119</v>
      </c>
      <c r="B2156" s="34">
        <v>45147.635787037034</v>
      </c>
      <c r="C2156" s="35">
        <v>45147.638425925928</v>
      </c>
      <c r="D2156" s="2" t="s">
        <v>10</v>
      </c>
      <c r="E2156" s="2" t="s">
        <v>11</v>
      </c>
      <c r="F2156" s="2" t="s">
        <v>24</v>
      </c>
      <c r="G2156" s="2" t="s">
        <v>26</v>
      </c>
      <c r="H2156" s="84" t="str">
        <f t="shared" si="33"/>
        <v>Reason Unknown</v>
      </c>
      <c r="I2156" s="63">
        <f>(tbl_raw_data[[#This Row],[Date Actioned]])-(tbl_raw_data[[#This Row],[Date Tagged]])</f>
        <v>2.6388888945803046E-3</v>
      </c>
      <c r="J2156" s="66">
        <f>HOUR(tbl_raw_data[[#This Row],[time_taken]])*60+MINUTE(tbl_raw_data[[#This Row],[time_taken]])+SECOND(tbl_raw_data[[#This Row],[time_taken]])/60</f>
        <v>3.8</v>
      </c>
      <c r="K2156" s="68">
        <f>DATE(YEAR(tbl_raw_data[[#This Row],[Date Actioned]]),MONTH(tbl_raw_data[[#This Row],[Date Actioned]]),DAY(tbl_raw_data[[#This Row],[Date Actioned]]))</f>
        <v>45147</v>
      </c>
      <c r="L2156" s="65" t="str">
        <f>UPPER(TEXT(tbl_raw_data[[#This Row],[updated_date]],"MMMM"))</f>
        <v>AUGUST</v>
      </c>
      <c r="M2156" s="65" t="str">
        <f>"WEEK "&amp;IF(ROUNDUP(DAY(tbl_raw_data[[#This Row],[updated_date]])/7,0)=5,4,ROUNDUP(DAY(tbl_raw_data[[#This Row],[updated_date]])/7,0))</f>
        <v>WEEK 2</v>
      </c>
      <c r="N2156" s="71" t="str">
        <f>UPPER(VLOOKUP(tbl_raw_data[[#This Row],[Analyst]],settings!$A$1:$B$15,2,0))</f>
        <v>SAM</v>
      </c>
      <c r="O2156" s="71" t="str">
        <f>TRIM(UPPER(tbl_raw_data[[#This Row],[Outcome]]))</f>
        <v>APPROVE</v>
      </c>
      <c r="P2156" s="71" t="str">
        <f>TRIM(UPPER(tbl_raw_data[[#This Row],[Queue Name]]))</f>
        <v>CONSUMER EXISTING</v>
      </c>
      <c r="Q2156" s="71" t="str">
        <f>IF(tbl_raw_data[[#This Row],[time_taken_in_min]]&lt;=settings!$D$2,"SLA_MET","SLA_NOT_MET")</f>
        <v>SLA_MET</v>
      </c>
    </row>
    <row r="2157" spans="1:17" hidden="1" x14ac:dyDescent="0.3">
      <c r="A2157" s="5" t="s">
        <v>3120</v>
      </c>
      <c r="B2157" s="36">
        <v>45147.637187499997</v>
      </c>
      <c r="C2157" s="39">
        <v>45147.641851851855</v>
      </c>
      <c r="D2157" s="8" t="s">
        <v>10</v>
      </c>
      <c r="E2157" s="8" t="s">
        <v>18</v>
      </c>
      <c r="F2157" s="8" t="s">
        <v>24</v>
      </c>
      <c r="G2157" s="8" t="s">
        <v>16</v>
      </c>
      <c r="H2157" s="84" t="str">
        <f t="shared" si="33"/>
        <v>Reason Unknown</v>
      </c>
      <c r="I2157" s="63">
        <f>(tbl_raw_data[[#This Row],[Date Actioned]])-(tbl_raw_data[[#This Row],[Date Tagged]])</f>
        <v>4.6643518580822274E-3</v>
      </c>
      <c r="J2157" s="66">
        <f>HOUR(tbl_raw_data[[#This Row],[time_taken]])*60+MINUTE(tbl_raw_data[[#This Row],[time_taken]])+SECOND(tbl_raw_data[[#This Row],[time_taken]])/60</f>
        <v>6.7166666666666668</v>
      </c>
      <c r="K2157" s="68">
        <f>DATE(YEAR(tbl_raw_data[[#This Row],[Date Actioned]]),MONTH(tbl_raw_data[[#This Row],[Date Actioned]]),DAY(tbl_raw_data[[#This Row],[Date Actioned]]))</f>
        <v>45147</v>
      </c>
      <c r="L2157" s="65" t="str">
        <f>UPPER(TEXT(tbl_raw_data[[#This Row],[updated_date]],"MMMM"))</f>
        <v>AUGUST</v>
      </c>
      <c r="M2157" s="65" t="str">
        <f>"WEEK "&amp;IF(ROUNDUP(DAY(tbl_raw_data[[#This Row],[updated_date]])/7,0)=5,4,ROUNDUP(DAY(tbl_raw_data[[#This Row],[updated_date]])/7,0))</f>
        <v>WEEK 2</v>
      </c>
      <c r="N2157" s="71" t="str">
        <f>UPPER(VLOOKUP(tbl_raw_data[[#This Row],[Analyst]],settings!$A$1:$B$15,2,0))</f>
        <v>SAM</v>
      </c>
      <c r="O2157" s="71" t="str">
        <f>TRIM(UPPER(tbl_raw_data[[#This Row],[Outcome]]))</f>
        <v>APPROVE</v>
      </c>
      <c r="P2157" s="71" t="str">
        <f>TRIM(UPPER(tbl_raw_data[[#This Row],[Queue Name]]))</f>
        <v>CONSUMER PRE BUREAU</v>
      </c>
      <c r="Q2157" s="71" t="str">
        <f>IF(tbl_raw_data[[#This Row],[time_taken_in_min]]&lt;=settings!$D$2,"SLA_MET","SLA_NOT_MET")</f>
        <v>SLA_MET</v>
      </c>
    </row>
    <row r="2158" spans="1:17" hidden="1" x14ac:dyDescent="0.3">
      <c r="A2158" s="7" t="s">
        <v>3121</v>
      </c>
      <c r="B2158" s="34">
        <v>45147.641539351855</v>
      </c>
      <c r="C2158" s="35">
        <v>45147.647245370368</v>
      </c>
      <c r="D2158" s="2" t="s">
        <v>10</v>
      </c>
      <c r="E2158" s="2" t="s">
        <v>11</v>
      </c>
      <c r="F2158" s="2" t="s">
        <v>206</v>
      </c>
      <c r="G2158" s="2" t="s">
        <v>15</v>
      </c>
      <c r="H2158" s="84" t="str">
        <f t="shared" si="33"/>
        <v>Reason Unknown</v>
      </c>
      <c r="I2158" s="63">
        <f>(tbl_raw_data[[#This Row],[Date Actioned]])-(tbl_raw_data[[#This Row],[Date Tagged]])</f>
        <v>5.7060185135924257E-3</v>
      </c>
      <c r="J2158" s="66">
        <f>HOUR(tbl_raw_data[[#This Row],[time_taken]])*60+MINUTE(tbl_raw_data[[#This Row],[time_taken]])+SECOND(tbl_raw_data[[#This Row],[time_taken]])/60</f>
        <v>8.2166666666666668</v>
      </c>
      <c r="K2158" s="68">
        <f>DATE(YEAR(tbl_raw_data[[#This Row],[Date Actioned]]),MONTH(tbl_raw_data[[#This Row],[Date Actioned]]),DAY(tbl_raw_data[[#This Row],[Date Actioned]]))</f>
        <v>45147</v>
      </c>
      <c r="L2158" s="65" t="str">
        <f>UPPER(TEXT(tbl_raw_data[[#This Row],[updated_date]],"MMMM"))</f>
        <v>AUGUST</v>
      </c>
      <c r="M2158" s="65" t="str">
        <f>"WEEK "&amp;IF(ROUNDUP(DAY(tbl_raw_data[[#This Row],[updated_date]])/7,0)=5,4,ROUNDUP(DAY(tbl_raw_data[[#This Row],[updated_date]])/7,0))</f>
        <v>WEEK 2</v>
      </c>
      <c r="N2158" s="71" t="str">
        <f>UPPER(VLOOKUP(tbl_raw_data[[#This Row],[Analyst]],settings!$A$1:$B$15,2,0))</f>
        <v>HARDIK</v>
      </c>
      <c r="O2158" s="71" t="str">
        <f>TRIM(UPPER(tbl_raw_data[[#This Row],[Outcome]]))</f>
        <v>APPROVE</v>
      </c>
      <c r="P2158" s="71" t="str">
        <f>TRIM(UPPER(tbl_raw_data[[#This Row],[Queue Name]]))</f>
        <v>CONSUMER EXISTING</v>
      </c>
      <c r="Q2158" s="71" t="str">
        <f>IF(tbl_raw_data[[#This Row],[time_taken_in_min]]&lt;=settings!$D$2,"SLA_MET","SLA_NOT_MET")</f>
        <v>SLA_MET</v>
      </c>
    </row>
    <row r="2159" spans="1:17" hidden="1" x14ac:dyDescent="0.3">
      <c r="A2159" s="1" t="s">
        <v>3122</v>
      </c>
      <c r="B2159" s="36">
        <v>45147.64166666667</v>
      </c>
      <c r="C2159" s="39">
        <v>45147.650613425925</v>
      </c>
      <c r="D2159" s="8" t="s">
        <v>10</v>
      </c>
      <c r="E2159" s="8" t="s">
        <v>11</v>
      </c>
      <c r="F2159" s="8" t="s">
        <v>24</v>
      </c>
      <c r="G2159" s="8" t="s">
        <v>15</v>
      </c>
      <c r="H2159" s="84" t="str">
        <f t="shared" si="33"/>
        <v>Reason Unknown</v>
      </c>
      <c r="I2159" s="63">
        <f>(tbl_raw_data[[#This Row],[Date Actioned]])-(tbl_raw_data[[#This Row],[Date Tagged]])</f>
        <v>8.9467592551955022E-3</v>
      </c>
      <c r="J2159" s="66">
        <f>HOUR(tbl_raw_data[[#This Row],[time_taken]])*60+MINUTE(tbl_raw_data[[#This Row],[time_taken]])+SECOND(tbl_raw_data[[#This Row],[time_taken]])/60</f>
        <v>12.883333333333333</v>
      </c>
      <c r="K2159" s="68">
        <f>DATE(YEAR(tbl_raw_data[[#This Row],[Date Actioned]]),MONTH(tbl_raw_data[[#This Row],[Date Actioned]]),DAY(tbl_raw_data[[#This Row],[Date Actioned]]))</f>
        <v>45147</v>
      </c>
      <c r="L2159" s="65" t="str">
        <f>UPPER(TEXT(tbl_raw_data[[#This Row],[updated_date]],"MMMM"))</f>
        <v>AUGUST</v>
      </c>
      <c r="M2159" s="65" t="str">
        <f>"WEEK "&amp;IF(ROUNDUP(DAY(tbl_raw_data[[#This Row],[updated_date]])/7,0)=5,4,ROUNDUP(DAY(tbl_raw_data[[#This Row],[updated_date]])/7,0))</f>
        <v>WEEK 2</v>
      </c>
      <c r="N2159" s="71" t="str">
        <f>UPPER(VLOOKUP(tbl_raw_data[[#This Row],[Analyst]],settings!$A$1:$B$15,2,0))</f>
        <v>SAM</v>
      </c>
      <c r="O2159" s="71" t="str">
        <f>TRIM(UPPER(tbl_raw_data[[#This Row],[Outcome]]))</f>
        <v>APPROVE</v>
      </c>
      <c r="P2159" s="71" t="str">
        <f>TRIM(UPPER(tbl_raw_data[[#This Row],[Queue Name]]))</f>
        <v>CONSUMER EXISTING</v>
      </c>
      <c r="Q2159" s="71" t="str">
        <f>IF(tbl_raw_data[[#This Row],[time_taken_in_min]]&lt;=settings!$D$2,"SLA_MET","SLA_NOT_MET")</f>
        <v>SLA_MET</v>
      </c>
    </row>
    <row r="2160" spans="1:17" hidden="1" x14ac:dyDescent="0.3">
      <c r="A2160" s="5" t="s">
        <v>3123</v>
      </c>
      <c r="B2160" s="34">
        <v>45147.642013888886</v>
      </c>
      <c r="C2160" s="35">
        <v>45147.648668981485</v>
      </c>
      <c r="D2160" s="2" t="s">
        <v>15</v>
      </c>
      <c r="E2160" s="3" t="s">
        <v>8</v>
      </c>
      <c r="F2160" s="2" t="s">
        <v>114</v>
      </c>
      <c r="G2160" s="4"/>
      <c r="H2160" s="84" t="str">
        <f t="shared" si="33"/>
        <v>Reason Unknown</v>
      </c>
      <c r="I2160" s="63">
        <f>(tbl_raw_data[[#This Row],[Date Actioned]])-(tbl_raw_data[[#This Row],[Date Tagged]])</f>
        <v>6.6550925985211506E-3</v>
      </c>
      <c r="J2160" s="66">
        <f>HOUR(tbl_raw_data[[#This Row],[time_taken]])*60+MINUTE(tbl_raw_data[[#This Row],[time_taken]])+SECOND(tbl_raw_data[[#This Row],[time_taken]])/60</f>
        <v>9.5833333333333339</v>
      </c>
      <c r="K2160" s="68">
        <f>DATE(YEAR(tbl_raw_data[[#This Row],[Date Actioned]]),MONTH(tbl_raw_data[[#This Row],[Date Actioned]]),DAY(tbl_raw_data[[#This Row],[Date Actioned]]))</f>
        <v>45147</v>
      </c>
      <c r="L2160" s="65" t="str">
        <f>UPPER(TEXT(tbl_raw_data[[#This Row],[updated_date]],"MMMM"))</f>
        <v>AUGUST</v>
      </c>
      <c r="M2160" s="65" t="str">
        <f>"WEEK "&amp;IF(ROUNDUP(DAY(tbl_raw_data[[#This Row],[updated_date]])/7,0)=5,4,ROUNDUP(DAY(tbl_raw_data[[#This Row],[updated_date]])/7,0))</f>
        <v>WEEK 2</v>
      </c>
      <c r="N2160" s="71" t="str">
        <f>UPPER(VLOOKUP(tbl_raw_data[[#This Row],[Analyst]],settings!$A$1:$B$15,2,0))</f>
        <v>FARDIN</v>
      </c>
      <c r="O2160" s="71" t="str">
        <f>TRIM(UPPER(tbl_raw_data[[#This Row],[Outcome]]))</f>
        <v>APPROVE</v>
      </c>
      <c r="P2160" s="71" t="str">
        <f>TRIM(UPPER(tbl_raw_data[[#This Row],[Queue Name]]))</f>
        <v>CONSUMER POST BUREAU</v>
      </c>
      <c r="Q2160" s="71" t="str">
        <f>IF(tbl_raw_data[[#This Row],[time_taken_in_min]]&lt;=settings!$D$2,"SLA_MET","SLA_NOT_MET")</f>
        <v>SLA_MET</v>
      </c>
    </row>
    <row r="2161" spans="1:17" hidden="1" x14ac:dyDescent="0.3">
      <c r="A2161" s="7" t="s">
        <v>3124</v>
      </c>
      <c r="B2161" s="36">
        <v>45147.656145833331</v>
      </c>
      <c r="C2161" s="39">
        <v>45147.661354166667</v>
      </c>
      <c r="D2161" s="8" t="s">
        <v>15</v>
      </c>
      <c r="E2161" s="6" t="s">
        <v>11</v>
      </c>
      <c r="F2161" s="8" t="s">
        <v>114</v>
      </c>
      <c r="G2161" s="9"/>
      <c r="H2161" s="84" t="str">
        <f t="shared" si="33"/>
        <v>Reason Unknown</v>
      </c>
      <c r="I2161" s="63">
        <f>(tbl_raw_data[[#This Row],[Date Actioned]])-(tbl_raw_data[[#This Row],[Date Tagged]])</f>
        <v>5.2083333357586525E-3</v>
      </c>
      <c r="J2161" s="66">
        <f>HOUR(tbl_raw_data[[#This Row],[time_taken]])*60+MINUTE(tbl_raw_data[[#This Row],[time_taken]])+SECOND(tbl_raw_data[[#This Row],[time_taken]])/60</f>
        <v>7.5</v>
      </c>
      <c r="K2161" s="68">
        <f>DATE(YEAR(tbl_raw_data[[#This Row],[Date Actioned]]),MONTH(tbl_raw_data[[#This Row],[Date Actioned]]),DAY(tbl_raw_data[[#This Row],[Date Actioned]]))</f>
        <v>45147</v>
      </c>
      <c r="L2161" s="65" t="str">
        <f>UPPER(TEXT(tbl_raw_data[[#This Row],[updated_date]],"MMMM"))</f>
        <v>AUGUST</v>
      </c>
      <c r="M2161" s="65" t="str">
        <f>"WEEK "&amp;IF(ROUNDUP(DAY(tbl_raw_data[[#This Row],[updated_date]])/7,0)=5,4,ROUNDUP(DAY(tbl_raw_data[[#This Row],[updated_date]])/7,0))</f>
        <v>WEEK 2</v>
      </c>
      <c r="N2161" s="71" t="str">
        <f>UPPER(VLOOKUP(tbl_raw_data[[#This Row],[Analyst]],settings!$A$1:$B$15,2,0))</f>
        <v>FARDIN</v>
      </c>
      <c r="O2161" s="71" t="str">
        <f>TRIM(UPPER(tbl_raw_data[[#This Row],[Outcome]]))</f>
        <v>APPROVE</v>
      </c>
      <c r="P2161" s="71" t="str">
        <f>TRIM(UPPER(tbl_raw_data[[#This Row],[Queue Name]]))</f>
        <v>CONSUMER EXISTING</v>
      </c>
      <c r="Q2161" s="71" t="str">
        <f>IF(tbl_raw_data[[#This Row],[time_taken_in_min]]&lt;=settings!$D$2,"SLA_MET","SLA_NOT_MET")</f>
        <v>SLA_MET</v>
      </c>
    </row>
    <row r="2162" spans="1:17" hidden="1" x14ac:dyDescent="0.3">
      <c r="A2162" s="1" t="s">
        <v>3125</v>
      </c>
      <c r="B2162" s="34">
        <v>45147.657407407409</v>
      </c>
      <c r="C2162" s="35">
        <v>45147.663101851853</v>
      </c>
      <c r="D2162" s="2" t="s">
        <v>15</v>
      </c>
      <c r="E2162" s="3" t="s">
        <v>11</v>
      </c>
      <c r="F2162" s="2" t="s">
        <v>21</v>
      </c>
      <c r="G2162" s="4"/>
      <c r="H2162" s="84" t="str">
        <f t="shared" si="33"/>
        <v>Reason Unknown</v>
      </c>
      <c r="I2162" s="63">
        <f>(tbl_raw_data[[#This Row],[Date Actioned]])-(tbl_raw_data[[#This Row],[Date Tagged]])</f>
        <v>5.694444444088731E-3</v>
      </c>
      <c r="J2162" s="66">
        <f>HOUR(tbl_raw_data[[#This Row],[time_taken]])*60+MINUTE(tbl_raw_data[[#This Row],[time_taken]])+SECOND(tbl_raw_data[[#This Row],[time_taken]])/60</f>
        <v>8.1999999999999993</v>
      </c>
      <c r="K2162" s="68">
        <f>DATE(YEAR(tbl_raw_data[[#This Row],[Date Actioned]]),MONTH(tbl_raw_data[[#This Row],[Date Actioned]]),DAY(tbl_raw_data[[#This Row],[Date Actioned]]))</f>
        <v>45147</v>
      </c>
      <c r="L2162" s="65" t="str">
        <f>UPPER(TEXT(tbl_raw_data[[#This Row],[updated_date]],"MMMM"))</f>
        <v>AUGUST</v>
      </c>
      <c r="M2162" s="65" t="str">
        <f>"WEEK "&amp;IF(ROUNDUP(DAY(tbl_raw_data[[#This Row],[updated_date]])/7,0)=5,4,ROUNDUP(DAY(tbl_raw_data[[#This Row],[updated_date]])/7,0))</f>
        <v>WEEK 2</v>
      </c>
      <c r="N2162" s="71" t="str">
        <f>UPPER(VLOOKUP(tbl_raw_data[[#This Row],[Analyst]],settings!$A$1:$B$15,2,0))</f>
        <v>SHAHID</v>
      </c>
      <c r="O2162" s="71" t="str">
        <f>TRIM(UPPER(tbl_raw_data[[#This Row],[Outcome]]))</f>
        <v>APPROVE</v>
      </c>
      <c r="P2162" s="71" t="str">
        <f>TRIM(UPPER(tbl_raw_data[[#This Row],[Queue Name]]))</f>
        <v>CONSUMER EXISTING</v>
      </c>
      <c r="Q2162" s="71" t="str">
        <f>IF(tbl_raw_data[[#This Row],[time_taken_in_min]]&lt;=settings!$D$2,"SLA_MET","SLA_NOT_MET")</f>
        <v>SLA_MET</v>
      </c>
    </row>
    <row r="2163" spans="1:17" hidden="1" x14ac:dyDescent="0.3">
      <c r="A2163" s="5" t="s">
        <v>3126</v>
      </c>
      <c r="B2163" s="36">
        <v>45147.658958333333</v>
      </c>
      <c r="C2163" s="39">
        <v>45147.662986111114</v>
      </c>
      <c r="D2163" s="8" t="s">
        <v>10</v>
      </c>
      <c r="E2163" s="8" t="s">
        <v>11</v>
      </c>
      <c r="F2163" s="8" t="s">
        <v>9</v>
      </c>
      <c r="G2163" s="8" t="s">
        <v>15</v>
      </c>
      <c r="H2163" s="84" t="str">
        <f t="shared" si="33"/>
        <v>Reason Unknown</v>
      </c>
      <c r="I2163" s="63">
        <f>(tbl_raw_data[[#This Row],[Date Actioned]])-(tbl_raw_data[[#This Row],[Date Tagged]])</f>
        <v>4.0277777807204984E-3</v>
      </c>
      <c r="J2163" s="66">
        <f>HOUR(tbl_raw_data[[#This Row],[time_taken]])*60+MINUTE(tbl_raw_data[[#This Row],[time_taken]])+SECOND(tbl_raw_data[[#This Row],[time_taken]])/60</f>
        <v>5.8</v>
      </c>
      <c r="K2163" s="68">
        <f>DATE(YEAR(tbl_raw_data[[#This Row],[Date Actioned]]),MONTH(tbl_raw_data[[#This Row],[Date Actioned]]),DAY(tbl_raw_data[[#This Row],[Date Actioned]]))</f>
        <v>45147</v>
      </c>
      <c r="L2163" s="65" t="str">
        <f>UPPER(TEXT(tbl_raw_data[[#This Row],[updated_date]],"MMMM"))</f>
        <v>AUGUST</v>
      </c>
      <c r="M2163" s="65" t="str">
        <f>"WEEK "&amp;IF(ROUNDUP(DAY(tbl_raw_data[[#This Row],[updated_date]])/7,0)=5,4,ROUNDUP(DAY(tbl_raw_data[[#This Row],[updated_date]])/7,0))</f>
        <v>WEEK 2</v>
      </c>
      <c r="N2163" s="71" t="str">
        <f>UPPER(VLOOKUP(tbl_raw_data[[#This Row],[Analyst]],settings!$A$1:$B$15,2,0))</f>
        <v>QUADIR</v>
      </c>
      <c r="O2163" s="71" t="str">
        <f>TRIM(UPPER(tbl_raw_data[[#This Row],[Outcome]]))</f>
        <v>APPROVE</v>
      </c>
      <c r="P2163" s="71" t="str">
        <f>TRIM(UPPER(tbl_raw_data[[#This Row],[Queue Name]]))</f>
        <v>CONSUMER EXISTING</v>
      </c>
      <c r="Q2163" s="71" t="str">
        <f>IF(tbl_raw_data[[#This Row],[time_taken_in_min]]&lt;=settings!$D$2,"SLA_MET","SLA_NOT_MET")</f>
        <v>SLA_MET</v>
      </c>
    </row>
    <row r="2164" spans="1:17" hidden="1" x14ac:dyDescent="0.3">
      <c r="A2164" s="7" t="s">
        <v>3127</v>
      </c>
      <c r="B2164" s="34">
        <v>45147.682337962964</v>
      </c>
      <c r="C2164" s="35">
        <v>45147.686168981483</v>
      </c>
      <c r="D2164" s="2" t="s">
        <v>10</v>
      </c>
      <c r="E2164" s="2" t="s">
        <v>18</v>
      </c>
      <c r="F2164" s="2" t="s">
        <v>19</v>
      </c>
      <c r="G2164" s="2" t="s">
        <v>23</v>
      </c>
      <c r="H2164" s="84" t="str">
        <f t="shared" si="33"/>
        <v>Reason Unknown</v>
      </c>
      <c r="I2164" s="63">
        <f>(tbl_raw_data[[#This Row],[Date Actioned]])-(tbl_raw_data[[#This Row],[Date Tagged]])</f>
        <v>3.8310185191221535E-3</v>
      </c>
      <c r="J2164" s="66">
        <f>HOUR(tbl_raw_data[[#This Row],[time_taken]])*60+MINUTE(tbl_raw_data[[#This Row],[time_taken]])+SECOND(tbl_raw_data[[#This Row],[time_taken]])/60</f>
        <v>5.5166666666666666</v>
      </c>
      <c r="K2164" s="68">
        <f>DATE(YEAR(tbl_raw_data[[#This Row],[Date Actioned]]),MONTH(tbl_raw_data[[#This Row],[Date Actioned]]),DAY(tbl_raw_data[[#This Row],[Date Actioned]]))</f>
        <v>45147</v>
      </c>
      <c r="L2164" s="65" t="str">
        <f>UPPER(TEXT(tbl_raw_data[[#This Row],[updated_date]],"MMMM"))</f>
        <v>AUGUST</v>
      </c>
      <c r="M2164" s="65" t="str">
        <f>"WEEK "&amp;IF(ROUNDUP(DAY(tbl_raw_data[[#This Row],[updated_date]])/7,0)=5,4,ROUNDUP(DAY(tbl_raw_data[[#This Row],[updated_date]])/7,0))</f>
        <v>WEEK 2</v>
      </c>
      <c r="N2164" s="71" t="str">
        <f>UPPER(VLOOKUP(tbl_raw_data[[#This Row],[Analyst]],settings!$A$1:$B$15,2,0))</f>
        <v>NAVED</v>
      </c>
      <c r="O2164" s="71" t="str">
        <f>TRIM(UPPER(tbl_raw_data[[#This Row],[Outcome]]))</f>
        <v>APPROVE</v>
      </c>
      <c r="P2164" s="71" t="str">
        <f>TRIM(UPPER(tbl_raw_data[[#This Row],[Queue Name]]))</f>
        <v>CONSUMER PRE BUREAU</v>
      </c>
      <c r="Q2164" s="71" t="str">
        <f>IF(tbl_raw_data[[#This Row],[time_taken_in_min]]&lt;=settings!$D$2,"SLA_MET","SLA_NOT_MET")</f>
        <v>SLA_MET</v>
      </c>
    </row>
    <row r="2165" spans="1:17" hidden="1" x14ac:dyDescent="0.3">
      <c r="A2165" s="1" t="s">
        <v>3128</v>
      </c>
      <c r="B2165" s="36">
        <v>45147.686064814814</v>
      </c>
      <c r="C2165" s="39">
        <v>45147.692152777781</v>
      </c>
      <c r="D2165" s="8" t="s">
        <v>10</v>
      </c>
      <c r="E2165" s="8" t="s">
        <v>11</v>
      </c>
      <c r="F2165" s="8" t="s">
        <v>206</v>
      </c>
      <c r="G2165" s="8" t="s">
        <v>15</v>
      </c>
      <c r="H2165" s="84" t="str">
        <f t="shared" si="33"/>
        <v>Reason Unknown</v>
      </c>
      <c r="I2165" s="63">
        <f>(tbl_raw_data[[#This Row],[Date Actioned]])-(tbl_raw_data[[#This Row],[Date Tagged]])</f>
        <v>6.0879629672854207E-3</v>
      </c>
      <c r="J2165" s="66">
        <f>HOUR(tbl_raw_data[[#This Row],[time_taken]])*60+MINUTE(tbl_raw_data[[#This Row],[time_taken]])+SECOND(tbl_raw_data[[#This Row],[time_taken]])/60</f>
        <v>8.7666666666666675</v>
      </c>
      <c r="K2165" s="68">
        <f>DATE(YEAR(tbl_raw_data[[#This Row],[Date Actioned]]),MONTH(tbl_raw_data[[#This Row],[Date Actioned]]),DAY(tbl_raw_data[[#This Row],[Date Actioned]]))</f>
        <v>45147</v>
      </c>
      <c r="L2165" s="65" t="str">
        <f>UPPER(TEXT(tbl_raw_data[[#This Row],[updated_date]],"MMMM"))</f>
        <v>AUGUST</v>
      </c>
      <c r="M2165" s="65" t="str">
        <f>"WEEK "&amp;IF(ROUNDUP(DAY(tbl_raw_data[[#This Row],[updated_date]])/7,0)=5,4,ROUNDUP(DAY(tbl_raw_data[[#This Row],[updated_date]])/7,0))</f>
        <v>WEEK 2</v>
      </c>
      <c r="N2165" s="71" t="str">
        <f>UPPER(VLOOKUP(tbl_raw_data[[#This Row],[Analyst]],settings!$A$1:$B$15,2,0))</f>
        <v>HARDIK</v>
      </c>
      <c r="O2165" s="71" t="str">
        <f>TRIM(UPPER(tbl_raw_data[[#This Row],[Outcome]]))</f>
        <v>APPROVE</v>
      </c>
      <c r="P2165" s="71" t="str">
        <f>TRIM(UPPER(tbl_raw_data[[#This Row],[Queue Name]]))</f>
        <v>CONSUMER EXISTING</v>
      </c>
      <c r="Q2165" s="71" t="str">
        <f>IF(tbl_raw_data[[#This Row],[time_taken_in_min]]&lt;=settings!$D$2,"SLA_MET","SLA_NOT_MET")</f>
        <v>SLA_MET</v>
      </c>
    </row>
    <row r="2166" spans="1:17" hidden="1" x14ac:dyDescent="0.3">
      <c r="A2166" s="5" t="s">
        <v>3129</v>
      </c>
      <c r="B2166" s="34">
        <v>45147.702789351853</v>
      </c>
      <c r="C2166" s="35">
        <v>45147.70758101852</v>
      </c>
      <c r="D2166" s="2" t="s">
        <v>10</v>
      </c>
      <c r="E2166" s="2" t="s">
        <v>11</v>
      </c>
      <c r="F2166" s="2" t="s">
        <v>206</v>
      </c>
      <c r="G2166" s="2" t="s">
        <v>15</v>
      </c>
      <c r="H2166" s="84" t="str">
        <f t="shared" si="33"/>
        <v>Reason Unknown</v>
      </c>
      <c r="I2166" s="63">
        <f>(tbl_raw_data[[#This Row],[Date Actioned]])-(tbl_raw_data[[#This Row],[Date Tagged]])</f>
        <v>4.7916666662786156E-3</v>
      </c>
      <c r="J2166" s="66">
        <f>HOUR(tbl_raw_data[[#This Row],[time_taken]])*60+MINUTE(tbl_raw_data[[#This Row],[time_taken]])+SECOND(tbl_raw_data[[#This Row],[time_taken]])/60</f>
        <v>6.9</v>
      </c>
      <c r="K2166" s="68">
        <f>DATE(YEAR(tbl_raw_data[[#This Row],[Date Actioned]]),MONTH(tbl_raw_data[[#This Row],[Date Actioned]]),DAY(tbl_raw_data[[#This Row],[Date Actioned]]))</f>
        <v>45147</v>
      </c>
      <c r="L2166" s="65" t="str">
        <f>UPPER(TEXT(tbl_raw_data[[#This Row],[updated_date]],"MMMM"))</f>
        <v>AUGUST</v>
      </c>
      <c r="M2166" s="65" t="str">
        <f>"WEEK "&amp;IF(ROUNDUP(DAY(tbl_raw_data[[#This Row],[updated_date]])/7,0)=5,4,ROUNDUP(DAY(tbl_raw_data[[#This Row],[updated_date]])/7,0))</f>
        <v>WEEK 2</v>
      </c>
      <c r="N2166" s="71" t="str">
        <f>UPPER(VLOOKUP(tbl_raw_data[[#This Row],[Analyst]],settings!$A$1:$B$15,2,0))</f>
        <v>HARDIK</v>
      </c>
      <c r="O2166" s="71" t="str">
        <f>TRIM(UPPER(tbl_raw_data[[#This Row],[Outcome]]))</f>
        <v>APPROVE</v>
      </c>
      <c r="P2166" s="71" t="str">
        <f>TRIM(UPPER(tbl_raw_data[[#This Row],[Queue Name]]))</f>
        <v>CONSUMER EXISTING</v>
      </c>
      <c r="Q2166" s="71" t="str">
        <f>IF(tbl_raw_data[[#This Row],[time_taken_in_min]]&lt;=settings!$D$2,"SLA_MET","SLA_NOT_MET")</f>
        <v>SLA_MET</v>
      </c>
    </row>
    <row r="2167" spans="1:17" hidden="1" x14ac:dyDescent="0.3">
      <c r="A2167" s="7" t="s">
        <v>3130</v>
      </c>
      <c r="B2167" s="36">
        <v>45147.708101851851</v>
      </c>
      <c r="C2167" s="39">
        <v>45147.715937499997</v>
      </c>
      <c r="D2167" s="8" t="s">
        <v>10</v>
      </c>
      <c r="E2167" s="8" t="s">
        <v>8</v>
      </c>
      <c r="F2167" s="8" t="s">
        <v>19</v>
      </c>
      <c r="G2167" s="8" t="s">
        <v>23</v>
      </c>
      <c r="H2167" s="84" t="str">
        <f t="shared" si="33"/>
        <v>Reason Unknown</v>
      </c>
      <c r="I2167" s="63">
        <f>(tbl_raw_data[[#This Row],[Date Actioned]])-(tbl_raw_data[[#This Row],[Date Tagged]])</f>
        <v>7.8356481462833472E-3</v>
      </c>
      <c r="J2167" s="66">
        <f>HOUR(tbl_raw_data[[#This Row],[time_taken]])*60+MINUTE(tbl_raw_data[[#This Row],[time_taken]])+SECOND(tbl_raw_data[[#This Row],[time_taken]])/60</f>
        <v>11.283333333333333</v>
      </c>
      <c r="K2167" s="68">
        <f>DATE(YEAR(tbl_raw_data[[#This Row],[Date Actioned]]),MONTH(tbl_raw_data[[#This Row],[Date Actioned]]),DAY(tbl_raw_data[[#This Row],[Date Actioned]]))</f>
        <v>45147</v>
      </c>
      <c r="L2167" s="65" t="str">
        <f>UPPER(TEXT(tbl_raw_data[[#This Row],[updated_date]],"MMMM"))</f>
        <v>AUGUST</v>
      </c>
      <c r="M2167" s="65" t="str">
        <f>"WEEK "&amp;IF(ROUNDUP(DAY(tbl_raw_data[[#This Row],[updated_date]])/7,0)=5,4,ROUNDUP(DAY(tbl_raw_data[[#This Row],[updated_date]])/7,0))</f>
        <v>WEEK 2</v>
      </c>
      <c r="N2167" s="71" t="str">
        <f>UPPER(VLOOKUP(tbl_raw_data[[#This Row],[Analyst]],settings!$A$1:$B$15,2,0))</f>
        <v>NAVED</v>
      </c>
      <c r="O2167" s="71" t="str">
        <f>TRIM(UPPER(tbl_raw_data[[#This Row],[Outcome]]))</f>
        <v>APPROVE</v>
      </c>
      <c r="P2167" s="71" t="str">
        <f>TRIM(UPPER(tbl_raw_data[[#This Row],[Queue Name]]))</f>
        <v>CONSUMER POST BUREAU</v>
      </c>
      <c r="Q2167" s="71" t="str">
        <f>IF(tbl_raw_data[[#This Row],[time_taken_in_min]]&lt;=settings!$D$2,"SLA_MET","SLA_NOT_MET")</f>
        <v>SLA_MET</v>
      </c>
    </row>
    <row r="2168" spans="1:17" hidden="1" x14ac:dyDescent="0.3">
      <c r="A2168" s="1" t="s">
        <v>3131</v>
      </c>
      <c r="B2168" s="34">
        <v>45147.712476851855</v>
      </c>
      <c r="C2168" s="35">
        <v>45147.71979166667</v>
      </c>
      <c r="D2168" s="2" t="s">
        <v>10</v>
      </c>
      <c r="E2168" s="2" t="s">
        <v>18</v>
      </c>
      <c r="F2168" s="2" t="s">
        <v>24</v>
      </c>
      <c r="G2168" s="2" t="s">
        <v>16</v>
      </c>
      <c r="H2168" s="84" t="str">
        <f t="shared" si="33"/>
        <v>Reason Unknown</v>
      </c>
      <c r="I2168" s="63">
        <f>(tbl_raw_data[[#This Row],[Date Actioned]])-(tbl_raw_data[[#This Row],[Date Tagged]])</f>
        <v>7.3148148148902692E-3</v>
      </c>
      <c r="J2168" s="66">
        <f>HOUR(tbl_raw_data[[#This Row],[time_taken]])*60+MINUTE(tbl_raw_data[[#This Row],[time_taken]])+SECOND(tbl_raw_data[[#This Row],[time_taken]])/60</f>
        <v>10.533333333333333</v>
      </c>
      <c r="K2168" s="68">
        <f>DATE(YEAR(tbl_raw_data[[#This Row],[Date Actioned]]),MONTH(tbl_raw_data[[#This Row],[Date Actioned]]),DAY(tbl_raw_data[[#This Row],[Date Actioned]]))</f>
        <v>45147</v>
      </c>
      <c r="L2168" s="65" t="str">
        <f>UPPER(TEXT(tbl_raw_data[[#This Row],[updated_date]],"MMMM"))</f>
        <v>AUGUST</v>
      </c>
      <c r="M2168" s="65" t="str">
        <f>"WEEK "&amp;IF(ROUNDUP(DAY(tbl_raw_data[[#This Row],[updated_date]])/7,0)=5,4,ROUNDUP(DAY(tbl_raw_data[[#This Row],[updated_date]])/7,0))</f>
        <v>WEEK 2</v>
      </c>
      <c r="N2168" s="71" t="str">
        <f>UPPER(VLOOKUP(tbl_raw_data[[#This Row],[Analyst]],settings!$A$1:$B$15,2,0))</f>
        <v>SAM</v>
      </c>
      <c r="O2168" s="71" t="str">
        <f>TRIM(UPPER(tbl_raw_data[[#This Row],[Outcome]]))</f>
        <v>APPROVE</v>
      </c>
      <c r="P2168" s="71" t="str">
        <f>TRIM(UPPER(tbl_raw_data[[#This Row],[Queue Name]]))</f>
        <v>CONSUMER PRE BUREAU</v>
      </c>
      <c r="Q2168" s="71" t="str">
        <f>IF(tbl_raw_data[[#This Row],[time_taken_in_min]]&lt;=settings!$D$2,"SLA_MET","SLA_NOT_MET")</f>
        <v>SLA_MET</v>
      </c>
    </row>
    <row r="2169" spans="1:17" hidden="1" x14ac:dyDescent="0.3">
      <c r="A2169" s="5" t="s">
        <v>3132</v>
      </c>
      <c r="B2169" s="36">
        <v>45147.713287037041</v>
      </c>
      <c r="C2169" s="39">
        <v>45147.720011574071</v>
      </c>
      <c r="D2169" s="8" t="s">
        <v>10</v>
      </c>
      <c r="E2169" s="8" t="s">
        <v>18</v>
      </c>
      <c r="F2169" s="8" t="s">
        <v>206</v>
      </c>
      <c r="G2169" s="8" t="s">
        <v>120</v>
      </c>
      <c r="H2169" s="84" t="str">
        <f t="shared" si="33"/>
        <v>Reason Unknown</v>
      </c>
      <c r="I2169" s="63">
        <f>(tbl_raw_data[[#This Row],[Date Actioned]])-(tbl_raw_data[[#This Row],[Date Tagged]])</f>
        <v>6.7245370300952345E-3</v>
      </c>
      <c r="J2169" s="66">
        <f>HOUR(tbl_raw_data[[#This Row],[time_taken]])*60+MINUTE(tbl_raw_data[[#This Row],[time_taken]])+SECOND(tbl_raw_data[[#This Row],[time_taken]])/60</f>
        <v>9.6833333333333336</v>
      </c>
      <c r="K2169" s="68">
        <f>DATE(YEAR(tbl_raw_data[[#This Row],[Date Actioned]]),MONTH(tbl_raw_data[[#This Row],[Date Actioned]]),DAY(tbl_raw_data[[#This Row],[Date Actioned]]))</f>
        <v>45147</v>
      </c>
      <c r="L2169" s="65" t="str">
        <f>UPPER(TEXT(tbl_raw_data[[#This Row],[updated_date]],"MMMM"))</f>
        <v>AUGUST</v>
      </c>
      <c r="M2169" s="65" t="str">
        <f>"WEEK "&amp;IF(ROUNDUP(DAY(tbl_raw_data[[#This Row],[updated_date]])/7,0)=5,4,ROUNDUP(DAY(tbl_raw_data[[#This Row],[updated_date]])/7,0))</f>
        <v>WEEK 2</v>
      </c>
      <c r="N2169" s="71" t="str">
        <f>UPPER(VLOOKUP(tbl_raw_data[[#This Row],[Analyst]],settings!$A$1:$B$15,2,0))</f>
        <v>HARDIK</v>
      </c>
      <c r="O2169" s="71" t="str">
        <f>TRIM(UPPER(tbl_raw_data[[#This Row],[Outcome]]))</f>
        <v>APPROVE</v>
      </c>
      <c r="P2169" s="71" t="str">
        <f>TRIM(UPPER(tbl_raw_data[[#This Row],[Queue Name]]))</f>
        <v>CONSUMER PRE BUREAU</v>
      </c>
      <c r="Q2169" s="71" t="str">
        <f>IF(tbl_raw_data[[#This Row],[time_taken_in_min]]&lt;=settings!$D$2,"SLA_MET","SLA_NOT_MET")</f>
        <v>SLA_MET</v>
      </c>
    </row>
    <row r="2170" spans="1:17" hidden="1" x14ac:dyDescent="0.3">
      <c r="A2170" s="7" t="s">
        <v>3133</v>
      </c>
      <c r="B2170" s="34">
        <v>45147.719490740739</v>
      </c>
      <c r="C2170" s="35">
        <v>45147.723576388889</v>
      </c>
      <c r="D2170" s="2" t="s">
        <v>15</v>
      </c>
      <c r="E2170" s="3" t="s">
        <v>8</v>
      </c>
      <c r="F2170" s="2" t="s">
        <v>21</v>
      </c>
      <c r="G2170" s="4"/>
      <c r="H2170" s="84" t="str">
        <f t="shared" si="33"/>
        <v>Reason Unknown</v>
      </c>
      <c r="I2170" s="63">
        <f>(tbl_raw_data[[#This Row],[Date Actioned]])-(tbl_raw_data[[#This Row],[Date Tagged]])</f>
        <v>4.0856481500668451E-3</v>
      </c>
      <c r="J2170" s="66">
        <f>HOUR(tbl_raw_data[[#This Row],[time_taken]])*60+MINUTE(tbl_raw_data[[#This Row],[time_taken]])+SECOND(tbl_raw_data[[#This Row],[time_taken]])/60</f>
        <v>5.8833333333333329</v>
      </c>
      <c r="K2170" s="68">
        <f>DATE(YEAR(tbl_raw_data[[#This Row],[Date Actioned]]),MONTH(tbl_raw_data[[#This Row],[Date Actioned]]),DAY(tbl_raw_data[[#This Row],[Date Actioned]]))</f>
        <v>45147</v>
      </c>
      <c r="L2170" s="65" t="str">
        <f>UPPER(TEXT(tbl_raw_data[[#This Row],[updated_date]],"MMMM"))</f>
        <v>AUGUST</v>
      </c>
      <c r="M2170" s="65" t="str">
        <f>"WEEK "&amp;IF(ROUNDUP(DAY(tbl_raw_data[[#This Row],[updated_date]])/7,0)=5,4,ROUNDUP(DAY(tbl_raw_data[[#This Row],[updated_date]])/7,0))</f>
        <v>WEEK 2</v>
      </c>
      <c r="N2170" s="71" t="str">
        <f>UPPER(VLOOKUP(tbl_raw_data[[#This Row],[Analyst]],settings!$A$1:$B$15,2,0))</f>
        <v>SHAHID</v>
      </c>
      <c r="O2170" s="71" t="str">
        <f>TRIM(UPPER(tbl_raw_data[[#This Row],[Outcome]]))</f>
        <v>APPROVE</v>
      </c>
      <c r="P2170" s="71" t="str">
        <f>TRIM(UPPER(tbl_raw_data[[#This Row],[Queue Name]]))</f>
        <v>CONSUMER POST BUREAU</v>
      </c>
      <c r="Q2170" s="71" t="str">
        <f>IF(tbl_raw_data[[#This Row],[time_taken_in_min]]&lt;=settings!$D$2,"SLA_MET","SLA_NOT_MET")</f>
        <v>SLA_MET</v>
      </c>
    </row>
    <row r="2171" spans="1:17" hidden="1" x14ac:dyDescent="0.3">
      <c r="A2171" s="1" t="s">
        <v>3134</v>
      </c>
      <c r="B2171" s="36">
        <v>45147.719606481478</v>
      </c>
      <c r="C2171" s="39">
        <v>45147.722349537034</v>
      </c>
      <c r="D2171" s="8" t="s">
        <v>10</v>
      </c>
      <c r="E2171" s="8" t="s">
        <v>11</v>
      </c>
      <c r="F2171" s="8" t="s">
        <v>206</v>
      </c>
      <c r="G2171" s="8" t="s">
        <v>15</v>
      </c>
      <c r="H2171" s="84" t="str">
        <f t="shared" si="33"/>
        <v>Reason Unknown</v>
      </c>
      <c r="I2171" s="63">
        <f>(tbl_raw_data[[#This Row],[Date Actioned]])-(tbl_raw_data[[#This Row],[Date Tagged]])</f>
        <v>2.7430555564933456E-3</v>
      </c>
      <c r="J2171" s="66">
        <f>HOUR(tbl_raw_data[[#This Row],[time_taken]])*60+MINUTE(tbl_raw_data[[#This Row],[time_taken]])+SECOND(tbl_raw_data[[#This Row],[time_taken]])/60</f>
        <v>3.95</v>
      </c>
      <c r="K2171" s="68">
        <f>DATE(YEAR(tbl_raw_data[[#This Row],[Date Actioned]]),MONTH(tbl_raw_data[[#This Row],[Date Actioned]]),DAY(tbl_raw_data[[#This Row],[Date Actioned]]))</f>
        <v>45147</v>
      </c>
      <c r="L2171" s="65" t="str">
        <f>UPPER(TEXT(tbl_raw_data[[#This Row],[updated_date]],"MMMM"))</f>
        <v>AUGUST</v>
      </c>
      <c r="M2171" s="65" t="str">
        <f>"WEEK "&amp;IF(ROUNDUP(DAY(tbl_raw_data[[#This Row],[updated_date]])/7,0)=5,4,ROUNDUP(DAY(tbl_raw_data[[#This Row],[updated_date]])/7,0))</f>
        <v>WEEK 2</v>
      </c>
      <c r="N2171" s="71" t="str">
        <f>UPPER(VLOOKUP(tbl_raw_data[[#This Row],[Analyst]],settings!$A$1:$B$15,2,0))</f>
        <v>HARDIK</v>
      </c>
      <c r="O2171" s="71" t="str">
        <f>TRIM(UPPER(tbl_raw_data[[#This Row],[Outcome]]))</f>
        <v>APPROVE</v>
      </c>
      <c r="P2171" s="71" t="str">
        <f>TRIM(UPPER(tbl_raw_data[[#This Row],[Queue Name]]))</f>
        <v>CONSUMER EXISTING</v>
      </c>
      <c r="Q2171" s="71" t="str">
        <f>IF(tbl_raw_data[[#This Row],[time_taken_in_min]]&lt;=settings!$D$2,"SLA_MET","SLA_NOT_MET")</f>
        <v>SLA_MET</v>
      </c>
    </row>
    <row r="2172" spans="1:17" hidden="1" x14ac:dyDescent="0.3">
      <c r="A2172" s="5" t="s">
        <v>3135</v>
      </c>
      <c r="B2172" s="34">
        <v>45147.72556712963</v>
      </c>
      <c r="C2172" s="35">
        <v>45147.728252314817</v>
      </c>
      <c r="D2172" s="2" t="s">
        <v>15</v>
      </c>
      <c r="E2172" s="3" t="s">
        <v>11</v>
      </c>
      <c r="F2172" s="2" t="s">
        <v>22</v>
      </c>
      <c r="G2172" s="4"/>
      <c r="H2172" s="84" t="str">
        <f t="shared" si="33"/>
        <v>Reason Unknown</v>
      </c>
      <c r="I2172" s="63">
        <f>(tbl_raw_data[[#This Row],[Date Actioned]])-(tbl_raw_data[[#This Row],[Date Tagged]])</f>
        <v>2.6851851871469989E-3</v>
      </c>
      <c r="J2172" s="66">
        <f>HOUR(tbl_raw_data[[#This Row],[time_taken]])*60+MINUTE(tbl_raw_data[[#This Row],[time_taken]])+SECOND(tbl_raw_data[[#This Row],[time_taken]])/60</f>
        <v>3.8666666666666667</v>
      </c>
      <c r="K2172" s="68">
        <f>DATE(YEAR(tbl_raw_data[[#This Row],[Date Actioned]]),MONTH(tbl_raw_data[[#This Row],[Date Actioned]]),DAY(tbl_raw_data[[#This Row],[Date Actioned]]))</f>
        <v>45147</v>
      </c>
      <c r="L2172" s="65" t="str">
        <f>UPPER(TEXT(tbl_raw_data[[#This Row],[updated_date]],"MMMM"))</f>
        <v>AUGUST</v>
      </c>
      <c r="M2172" s="65" t="str">
        <f>"WEEK "&amp;IF(ROUNDUP(DAY(tbl_raw_data[[#This Row],[updated_date]])/7,0)=5,4,ROUNDUP(DAY(tbl_raw_data[[#This Row],[updated_date]])/7,0))</f>
        <v>WEEK 2</v>
      </c>
      <c r="N2172" s="71" t="str">
        <f>UPPER(VLOOKUP(tbl_raw_data[[#This Row],[Analyst]],settings!$A$1:$B$15,2,0))</f>
        <v>ROHAN</v>
      </c>
      <c r="O2172" s="71" t="str">
        <f>TRIM(UPPER(tbl_raw_data[[#This Row],[Outcome]]))</f>
        <v>APPROVE</v>
      </c>
      <c r="P2172" s="71" t="str">
        <f>TRIM(UPPER(tbl_raw_data[[#This Row],[Queue Name]]))</f>
        <v>CONSUMER EXISTING</v>
      </c>
      <c r="Q2172" s="71" t="str">
        <f>IF(tbl_raw_data[[#This Row],[time_taken_in_min]]&lt;=settings!$D$2,"SLA_MET","SLA_NOT_MET")</f>
        <v>SLA_MET</v>
      </c>
    </row>
    <row r="2173" spans="1:17" hidden="1" x14ac:dyDescent="0.3">
      <c r="A2173" s="7" t="s">
        <v>3136</v>
      </c>
      <c r="B2173" s="36">
        <v>45147.7265625</v>
      </c>
      <c r="C2173" s="39">
        <v>45147.73028935185</v>
      </c>
      <c r="D2173" s="8" t="s">
        <v>10</v>
      </c>
      <c r="E2173" s="8" t="s">
        <v>11</v>
      </c>
      <c r="F2173" s="8" t="s">
        <v>19</v>
      </c>
      <c r="G2173" s="8" t="s">
        <v>15</v>
      </c>
      <c r="H2173" s="84" t="str">
        <f t="shared" si="33"/>
        <v>Reason Unknown</v>
      </c>
      <c r="I2173" s="63">
        <f>(tbl_raw_data[[#This Row],[Date Actioned]])-(tbl_raw_data[[#This Row],[Date Tagged]])</f>
        <v>3.7268518499331549E-3</v>
      </c>
      <c r="J2173" s="66">
        <f>HOUR(tbl_raw_data[[#This Row],[time_taken]])*60+MINUTE(tbl_raw_data[[#This Row],[time_taken]])+SECOND(tbl_raw_data[[#This Row],[time_taken]])/60</f>
        <v>5.3666666666666663</v>
      </c>
      <c r="K2173" s="68">
        <f>DATE(YEAR(tbl_raw_data[[#This Row],[Date Actioned]]),MONTH(tbl_raw_data[[#This Row],[Date Actioned]]),DAY(tbl_raw_data[[#This Row],[Date Actioned]]))</f>
        <v>45147</v>
      </c>
      <c r="L2173" s="65" t="str">
        <f>UPPER(TEXT(tbl_raw_data[[#This Row],[updated_date]],"MMMM"))</f>
        <v>AUGUST</v>
      </c>
      <c r="M2173" s="65" t="str">
        <f>"WEEK "&amp;IF(ROUNDUP(DAY(tbl_raw_data[[#This Row],[updated_date]])/7,0)=5,4,ROUNDUP(DAY(tbl_raw_data[[#This Row],[updated_date]])/7,0))</f>
        <v>WEEK 2</v>
      </c>
      <c r="N2173" s="71" t="str">
        <f>UPPER(VLOOKUP(tbl_raw_data[[#This Row],[Analyst]],settings!$A$1:$B$15,2,0))</f>
        <v>NAVED</v>
      </c>
      <c r="O2173" s="71" t="str">
        <f>TRIM(UPPER(tbl_raw_data[[#This Row],[Outcome]]))</f>
        <v>APPROVE</v>
      </c>
      <c r="P2173" s="71" t="str">
        <f>TRIM(UPPER(tbl_raw_data[[#This Row],[Queue Name]]))</f>
        <v>CONSUMER EXISTING</v>
      </c>
      <c r="Q2173" s="71" t="str">
        <f>IF(tbl_raw_data[[#This Row],[time_taken_in_min]]&lt;=settings!$D$2,"SLA_MET","SLA_NOT_MET")</f>
        <v>SLA_MET</v>
      </c>
    </row>
    <row r="2174" spans="1:17" hidden="1" x14ac:dyDescent="0.3">
      <c r="A2174" s="1" t="s">
        <v>3137</v>
      </c>
      <c r="B2174" s="34">
        <v>45147.729791666665</v>
      </c>
      <c r="C2174" s="35">
        <v>45147.735995370371</v>
      </c>
      <c r="D2174" s="2" t="s">
        <v>10</v>
      </c>
      <c r="E2174" s="2" t="s">
        <v>8</v>
      </c>
      <c r="F2174" s="2" t="s">
        <v>24</v>
      </c>
      <c r="G2174" s="2" t="s">
        <v>115</v>
      </c>
      <c r="H2174" s="84" t="str">
        <f t="shared" si="33"/>
        <v>Reason Unknown</v>
      </c>
      <c r="I2174" s="63">
        <f>(tbl_raw_data[[#This Row],[Date Actioned]])-(tbl_raw_data[[#This Row],[Date Tagged]])</f>
        <v>6.2037037059781142E-3</v>
      </c>
      <c r="J2174" s="66">
        <f>HOUR(tbl_raw_data[[#This Row],[time_taken]])*60+MINUTE(tbl_raw_data[[#This Row],[time_taken]])+SECOND(tbl_raw_data[[#This Row],[time_taken]])/60</f>
        <v>8.9333333333333336</v>
      </c>
      <c r="K2174" s="68">
        <f>DATE(YEAR(tbl_raw_data[[#This Row],[Date Actioned]]),MONTH(tbl_raw_data[[#This Row],[Date Actioned]]),DAY(tbl_raw_data[[#This Row],[Date Actioned]]))</f>
        <v>45147</v>
      </c>
      <c r="L2174" s="65" t="str">
        <f>UPPER(TEXT(tbl_raw_data[[#This Row],[updated_date]],"MMMM"))</f>
        <v>AUGUST</v>
      </c>
      <c r="M2174" s="65" t="str">
        <f>"WEEK "&amp;IF(ROUNDUP(DAY(tbl_raw_data[[#This Row],[updated_date]])/7,0)=5,4,ROUNDUP(DAY(tbl_raw_data[[#This Row],[updated_date]])/7,0))</f>
        <v>WEEK 2</v>
      </c>
      <c r="N2174" s="71" t="str">
        <f>UPPER(VLOOKUP(tbl_raw_data[[#This Row],[Analyst]],settings!$A$1:$B$15,2,0))</f>
        <v>SAM</v>
      </c>
      <c r="O2174" s="71" t="str">
        <f>TRIM(UPPER(tbl_raw_data[[#This Row],[Outcome]]))</f>
        <v>APPROVE</v>
      </c>
      <c r="P2174" s="71" t="str">
        <f>TRIM(UPPER(tbl_raw_data[[#This Row],[Queue Name]]))</f>
        <v>CONSUMER POST BUREAU</v>
      </c>
      <c r="Q2174" s="71" t="str">
        <f>IF(tbl_raw_data[[#This Row],[time_taken_in_min]]&lt;=settings!$D$2,"SLA_MET","SLA_NOT_MET")</f>
        <v>SLA_MET</v>
      </c>
    </row>
    <row r="2175" spans="1:17" hidden="1" x14ac:dyDescent="0.3">
      <c r="A2175" s="5" t="s">
        <v>3138</v>
      </c>
      <c r="B2175" s="36">
        <v>45147.740624999999</v>
      </c>
      <c r="C2175" s="39">
        <v>45147.749131944445</v>
      </c>
      <c r="D2175" s="8" t="s">
        <v>15</v>
      </c>
      <c r="E2175" s="6" t="s">
        <v>11</v>
      </c>
      <c r="F2175" s="8" t="s">
        <v>21</v>
      </c>
      <c r="G2175" s="9"/>
      <c r="H2175" s="84" t="str">
        <f t="shared" si="33"/>
        <v>Reason Unknown</v>
      </c>
      <c r="I2175" s="63">
        <f>(tbl_raw_data[[#This Row],[Date Actioned]])-(tbl_raw_data[[#This Row],[Date Tagged]])</f>
        <v>8.5069444467080757E-3</v>
      </c>
      <c r="J2175" s="66">
        <f>HOUR(tbl_raw_data[[#This Row],[time_taken]])*60+MINUTE(tbl_raw_data[[#This Row],[time_taken]])+SECOND(tbl_raw_data[[#This Row],[time_taken]])/60</f>
        <v>12.25</v>
      </c>
      <c r="K2175" s="68">
        <f>DATE(YEAR(tbl_raw_data[[#This Row],[Date Actioned]]),MONTH(tbl_raw_data[[#This Row],[Date Actioned]]),DAY(tbl_raw_data[[#This Row],[Date Actioned]]))</f>
        <v>45147</v>
      </c>
      <c r="L2175" s="65" t="str">
        <f>UPPER(TEXT(tbl_raw_data[[#This Row],[updated_date]],"MMMM"))</f>
        <v>AUGUST</v>
      </c>
      <c r="M2175" s="65" t="str">
        <f>"WEEK "&amp;IF(ROUNDUP(DAY(tbl_raw_data[[#This Row],[updated_date]])/7,0)=5,4,ROUNDUP(DAY(tbl_raw_data[[#This Row],[updated_date]])/7,0))</f>
        <v>WEEK 2</v>
      </c>
      <c r="N2175" s="71" t="str">
        <f>UPPER(VLOOKUP(tbl_raw_data[[#This Row],[Analyst]],settings!$A$1:$B$15,2,0))</f>
        <v>SHAHID</v>
      </c>
      <c r="O2175" s="71" t="str">
        <f>TRIM(UPPER(tbl_raw_data[[#This Row],[Outcome]]))</f>
        <v>APPROVE</v>
      </c>
      <c r="P2175" s="71" t="str">
        <f>TRIM(UPPER(tbl_raw_data[[#This Row],[Queue Name]]))</f>
        <v>CONSUMER EXISTING</v>
      </c>
      <c r="Q2175" s="71" t="str">
        <f>IF(tbl_raw_data[[#This Row],[time_taken_in_min]]&lt;=settings!$D$2,"SLA_MET","SLA_NOT_MET")</f>
        <v>SLA_MET</v>
      </c>
    </row>
    <row r="2176" spans="1:17" hidden="1" x14ac:dyDescent="0.3">
      <c r="A2176" s="7" t="s">
        <v>3139</v>
      </c>
      <c r="B2176" s="34">
        <v>45147.741539351853</v>
      </c>
      <c r="C2176" s="35">
        <v>45147.746064814812</v>
      </c>
      <c r="D2176" s="2" t="s">
        <v>15</v>
      </c>
      <c r="E2176" s="3" t="s">
        <v>11</v>
      </c>
      <c r="F2176" s="2" t="s">
        <v>17</v>
      </c>
      <c r="G2176" s="4"/>
      <c r="H2176" s="84" t="str">
        <f t="shared" si="33"/>
        <v>Reason Unknown</v>
      </c>
      <c r="I2176" s="63">
        <f>(tbl_raw_data[[#This Row],[Date Actioned]])-(tbl_raw_data[[#This Row],[Date Tagged]])</f>
        <v>4.5254629585542716E-3</v>
      </c>
      <c r="J2176" s="66">
        <f>HOUR(tbl_raw_data[[#This Row],[time_taken]])*60+MINUTE(tbl_raw_data[[#This Row],[time_taken]])+SECOND(tbl_raw_data[[#This Row],[time_taken]])/60</f>
        <v>6.5166666666666666</v>
      </c>
      <c r="K2176" s="68">
        <f>DATE(YEAR(tbl_raw_data[[#This Row],[Date Actioned]]),MONTH(tbl_raw_data[[#This Row],[Date Actioned]]),DAY(tbl_raw_data[[#This Row],[Date Actioned]]))</f>
        <v>45147</v>
      </c>
      <c r="L2176" s="65" t="str">
        <f>UPPER(TEXT(tbl_raw_data[[#This Row],[updated_date]],"MMMM"))</f>
        <v>AUGUST</v>
      </c>
      <c r="M2176" s="65" t="str">
        <f>"WEEK "&amp;IF(ROUNDUP(DAY(tbl_raw_data[[#This Row],[updated_date]])/7,0)=5,4,ROUNDUP(DAY(tbl_raw_data[[#This Row],[updated_date]])/7,0))</f>
        <v>WEEK 2</v>
      </c>
      <c r="N2176" s="71" t="str">
        <f>UPPER(VLOOKUP(tbl_raw_data[[#This Row],[Analyst]],settings!$A$1:$B$15,2,0))</f>
        <v>MERCEDES</v>
      </c>
      <c r="O2176" s="71" t="str">
        <f>TRIM(UPPER(tbl_raw_data[[#This Row],[Outcome]]))</f>
        <v>APPROVE</v>
      </c>
      <c r="P2176" s="71" t="str">
        <f>TRIM(UPPER(tbl_raw_data[[#This Row],[Queue Name]]))</f>
        <v>CONSUMER EXISTING</v>
      </c>
      <c r="Q2176" s="71" t="str">
        <f>IF(tbl_raw_data[[#This Row],[time_taken_in_min]]&lt;=settings!$D$2,"SLA_MET","SLA_NOT_MET")</f>
        <v>SLA_MET</v>
      </c>
    </row>
    <row r="2177" spans="1:17" hidden="1" x14ac:dyDescent="0.3">
      <c r="A2177" s="1" t="s">
        <v>3140</v>
      </c>
      <c r="B2177" s="36">
        <v>45147.745000000003</v>
      </c>
      <c r="C2177" s="39">
        <v>45147.751736111109</v>
      </c>
      <c r="D2177" s="8" t="s">
        <v>10</v>
      </c>
      <c r="E2177" s="8" t="s">
        <v>8</v>
      </c>
      <c r="F2177" s="8" t="s">
        <v>114</v>
      </c>
      <c r="G2177" s="8" t="s">
        <v>16</v>
      </c>
      <c r="H2177" s="84" t="str">
        <f t="shared" si="33"/>
        <v>Reason Unknown</v>
      </c>
      <c r="I2177" s="63">
        <f>(tbl_raw_data[[#This Row],[Date Actioned]])-(tbl_raw_data[[#This Row],[Date Tagged]])</f>
        <v>6.7361111068748869E-3</v>
      </c>
      <c r="J2177" s="66">
        <f>HOUR(tbl_raw_data[[#This Row],[time_taken]])*60+MINUTE(tbl_raw_data[[#This Row],[time_taken]])+SECOND(tbl_raw_data[[#This Row],[time_taken]])/60</f>
        <v>9.6999999999999993</v>
      </c>
      <c r="K2177" s="68">
        <f>DATE(YEAR(tbl_raw_data[[#This Row],[Date Actioned]]),MONTH(tbl_raw_data[[#This Row],[Date Actioned]]),DAY(tbl_raw_data[[#This Row],[Date Actioned]]))</f>
        <v>45147</v>
      </c>
      <c r="L2177" s="65" t="str">
        <f>UPPER(TEXT(tbl_raw_data[[#This Row],[updated_date]],"MMMM"))</f>
        <v>AUGUST</v>
      </c>
      <c r="M2177" s="65" t="str">
        <f>"WEEK "&amp;IF(ROUNDUP(DAY(tbl_raw_data[[#This Row],[updated_date]])/7,0)=5,4,ROUNDUP(DAY(tbl_raw_data[[#This Row],[updated_date]])/7,0))</f>
        <v>WEEK 2</v>
      </c>
      <c r="N2177" s="71" t="str">
        <f>UPPER(VLOOKUP(tbl_raw_data[[#This Row],[Analyst]],settings!$A$1:$B$15,2,0))</f>
        <v>FARDIN</v>
      </c>
      <c r="O2177" s="71" t="str">
        <f>TRIM(UPPER(tbl_raw_data[[#This Row],[Outcome]]))</f>
        <v>APPROVE</v>
      </c>
      <c r="P2177" s="71" t="str">
        <f>TRIM(UPPER(tbl_raw_data[[#This Row],[Queue Name]]))</f>
        <v>CONSUMER POST BUREAU</v>
      </c>
      <c r="Q2177" s="71" t="str">
        <f>IF(tbl_raw_data[[#This Row],[time_taken_in_min]]&lt;=settings!$D$2,"SLA_MET","SLA_NOT_MET")</f>
        <v>SLA_MET</v>
      </c>
    </row>
    <row r="2178" spans="1:17" hidden="1" x14ac:dyDescent="0.3">
      <c r="A2178" s="5" t="s">
        <v>3141</v>
      </c>
      <c r="B2178" s="34">
        <v>45147.745289351849</v>
      </c>
      <c r="C2178" s="35">
        <v>45147.753229166665</v>
      </c>
      <c r="D2178" s="2" t="s">
        <v>10</v>
      </c>
      <c r="E2178" s="2" t="s">
        <v>18</v>
      </c>
      <c r="F2178" s="2" t="s">
        <v>24</v>
      </c>
      <c r="G2178" s="2" t="s">
        <v>15</v>
      </c>
      <c r="H2178" s="84" t="str">
        <f t="shared" si="33"/>
        <v>Reason Unknown</v>
      </c>
      <c r="I2178" s="63">
        <f>(tbl_raw_data[[#This Row],[Date Actioned]])-(tbl_raw_data[[#This Row],[Date Tagged]])</f>
        <v>7.9398148154723458E-3</v>
      </c>
      <c r="J2178" s="66">
        <f>HOUR(tbl_raw_data[[#This Row],[time_taken]])*60+MINUTE(tbl_raw_data[[#This Row],[time_taken]])+SECOND(tbl_raw_data[[#This Row],[time_taken]])/60</f>
        <v>11.433333333333334</v>
      </c>
      <c r="K2178" s="68">
        <f>DATE(YEAR(tbl_raw_data[[#This Row],[Date Actioned]]),MONTH(tbl_raw_data[[#This Row],[Date Actioned]]),DAY(tbl_raw_data[[#This Row],[Date Actioned]]))</f>
        <v>45147</v>
      </c>
      <c r="L2178" s="65" t="str">
        <f>UPPER(TEXT(tbl_raw_data[[#This Row],[updated_date]],"MMMM"))</f>
        <v>AUGUST</v>
      </c>
      <c r="M2178" s="65" t="str">
        <f>"WEEK "&amp;IF(ROUNDUP(DAY(tbl_raw_data[[#This Row],[updated_date]])/7,0)=5,4,ROUNDUP(DAY(tbl_raw_data[[#This Row],[updated_date]])/7,0))</f>
        <v>WEEK 2</v>
      </c>
      <c r="N2178" s="71" t="str">
        <f>UPPER(VLOOKUP(tbl_raw_data[[#This Row],[Analyst]],settings!$A$1:$B$15,2,0))</f>
        <v>SAM</v>
      </c>
      <c r="O2178" s="71" t="str">
        <f>TRIM(UPPER(tbl_raw_data[[#This Row],[Outcome]]))</f>
        <v>APPROVE</v>
      </c>
      <c r="P2178" s="71" t="str">
        <f>TRIM(UPPER(tbl_raw_data[[#This Row],[Queue Name]]))</f>
        <v>CONSUMER PRE BUREAU</v>
      </c>
      <c r="Q2178" s="71" t="str">
        <f>IF(tbl_raw_data[[#This Row],[time_taken_in_min]]&lt;=settings!$D$2,"SLA_MET","SLA_NOT_MET")</f>
        <v>SLA_MET</v>
      </c>
    </row>
    <row r="2179" spans="1:17" hidden="1" x14ac:dyDescent="0.3">
      <c r="A2179" s="7" t="s">
        <v>3142</v>
      </c>
      <c r="B2179" s="36">
        <v>45147.747037037036</v>
      </c>
      <c r="C2179" s="39">
        <v>45147.753831018519</v>
      </c>
      <c r="D2179" s="8" t="s">
        <v>10</v>
      </c>
      <c r="E2179" s="8" t="s">
        <v>11</v>
      </c>
      <c r="F2179" s="8" t="s">
        <v>17</v>
      </c>
      <c r="G2179" s="8" t="s">
        <v>15</v>
      </c>
      <c r="H2179" s="84" t="str">
        <f t="shared" ref="H2179:H2242" si="34">IF(OR(ISNUMBER(SEARCH("duplicate",G2179)), ISNUMBER(SEARCH("previously",G2179)), ISNUMBER(SEARCH("previously approved",G2179))), "Duplicate Application",
IF(OR(ISNUMBER(SEARCH("incorrect",G2179)), ISNUMBER(SEARCH("remove", G2179))), "Incorrect Details",
IF(ISNUMBER(SEARCH("incomplete",G2179)), "Incomplete Details",
IF(ISNUMBER(SEARCH("overdue",G2179)), "Overdue Bill",
IF(OR(ISNUMBER(SEARCH("resubmit as", G2179)), ISNUMBER(SEARCH("re-submit as", G2179))), "Incorrect Queue",
IF(OR(ISNUMBER(SEARCH("100",G2179)), ISNUMBER(SEARCH("correct", G2179)), ISNUMBER(SEARCH("email", G2179)), ISNUMBER(SEARCH("please submit", G2179)), ISNUMBER(SEARCH("please resubmit",G2179)), ISNUMBER(SEARCH("please re-submit", G2179)), ISNUMBER(SEARCH("please send", G2179))), "Incomplete Details",
IF(ISNUMBER(SEARCH("error", G2179)), "System Error", "Reason Unknown")))))))</f>
        <v>Reason Unknown</v>
      </c>
      <c r="I2179" s="63">
        <f>(tbl_raw_data[[#This Row],[Date Actioned]])-(tbl_raw_data[[#This Row],[Date Tagged]])</f>
        <v>6.7939814834971912E-3</v>
      </c>
      <c r="J2179" s="66">
        <f>HOUR(tbl_raw_data[[#This Row],[time_taken]])*60+MINUTE(tbl_raw_data[[#This Row],[time_taken]])+SECOND(tbl_raw_data[[#This Row],[time_taken]])/60</f>
        <v>9.7833333333333332</v>
      </c>
      <c r="K2179" s="68">
        <f>DATE(YEAR(tbl_raw_data[[#This Row],[Date Actioned]]),MONTH(tbl_raw_data[[#This Row],[Date Actioned]]),DAY(tbl_raw_data[[#This Row],[Date Actioned]]))</f>
        <v>45147</v>
      </c>
      <c r="L2179" s="65" t="str">
        <f>UPPER(TEXT(tbl_raw_data[[#This Row],[updated_date]],"MMMM"))</f>
        <v>AUGUST</v>
      </c>
      <c r="M2179" s="65" t="str">
        <f>"WEEK "&amp;IF(ROUNDUP(DAY(tbl_raw_data[[#This Row],[updated_date]])/7,0)=5,4,ROUNDUP(DAY(tbl_raw_data[[#This Row],[updated_date]])/7,0))</f>
        <v>WEEK 2</v>
      </c>
      <c r="N2179" s="71" t="str">
        <f>UPPER(VLOOKUP(tbl_raw_data[[#This Row],[Analyst]],settings!$A$1:$B$15,2,0))</f>
        <v>MERCEDES</v>
      </c>
      <c r="O2179" s="71" t="str">
        <f>TRIM(UPPER(tbl_raw_data[[#This Row],[Outcome]]))</f>
        <v>APPROVE</v>
      </c>
      <c r="P2179" s="71" t="str">
        <f>TRIM(UPPER(tbl_raw_data[[#This Row],[Queue Name]]))</f>
        <v>CONSUMER EXISTING</v>
      </c>
      <c r="Q2179" s="71" t="str">
        <f>IF(tbl_raw_data[[#This Row],[time_taken_in_min]]&lt;=settings!$D$2,"SLA_MET","SLA_NOT_MET")</f>
        <v>SLA_MET</v>
      </c>
    </row>
    <row r="2180" spans="1:17" hidden="1" x14ac:dyDescent="0.3">
      <c r="A2180" s="1" t="s">
        <v>3143</v>
      </c>
      <c r="B2180" s="34">
        <v>45147.759166666663</v>
      </c>
      <c r="C2180" s="35">
        <v>45147.765439814815</v>
      </c>
      <c r="D2180" s="2" t="s">
        <v>10</v>
      </c>
      <c r="E2180" s="2" t="s">
        <v>18</v>
      </c>
      <c r="F2180" s="2" t="s">
        <v>9</v>
      </c>
      <c r="G2180" s="2" t="s">
        <v>23</v>
      </c>
      <c r="H2180" s="84" t="str">
        <f t="shared" si="34"/>
        <v>Reason Unknown</v>
      </c>
      <c r="I2180" s="63">
        <f>(tbl_raw_data[[#This Row],[Date Actioned]])-(tbl_raw_data[[#This Row],[Date Tagged]])</f>
        <v>6.2731481521041133E-3</v>
      </c>
      <c r="J2180" s="66">
        <f>HOUR(tbl_raw_data[[#This Row],[time_taken]])*60+MINUTE(tbl_raw_data[[#This Row],[time_taken]])+SECOND(tbl_raw_data[[#This Row],[time_taken]])/60</f>
        <v>9.0333333333333332</v>
      </c>
      <c r="K2180" s="68">
        <f>DATE(YEAR(tbl_raw_data[[#This Row],[Date Actioned]]),MONTH(tbl_raw_data[[#This Row],[Date Actioned]]),DAY(tbl_raw_data[[#This Row],[Date Actioned]]))</f>
        <v>45147</v>
      </c>
      <c r="L2180" s="65" t="str">
        <f>UPPER(TEXT(tbl_raw_data[[#This Row],[updated_date]],"MMMM"))</f>
        <v>AUGUST</v>
      </c>
      <c r="M2180" s="65" t="str">
        <f>"WEEK "&amp;IF(ROUNDUP(DAY(tbl_raw_data[[#This Row],[updated_date]])/7,0)=5,4,ROUNDUP(DAY(tbl_raw_data[[#This Row],[updated_date]])/7,0))</f>
        <v>WEEK 2</v>
      </c>
      <c r="N2180" s="71" t="str">
        <f>UPPER(VLOOKUP(tbl_raw_data[[#This Row],[Analyst]],settings!$A$1:$B$15,2,0))</f>
        <v>QUADIR</v>
      </c>
      <c r="O2180" s="71" t="str">
        <f>TRIM(UPPER(tbl_raw_data[[#This Row],[Outcome]]))</f>
        <v>APPROVE</v>
      </c>
      <c r="P2180" s="71" t="str">
        <f>TRIM(UPPER(tbl_raw_data[[#This Row],[Queue Name]]))</f>
        <v>CONSUMER PRE BUREAU</v>
      </c>
      <c r="Q2180" s="71" t="str">
        <f>IF(tbl_raw_data[[#This Row],[time_taken_in_min]]&lt;=settings!$D$2,"SLA_MET","SLA_NOT_MET")</f>
        <v>SLA_MET</v>
      </c>
    </row>
    <row r="2181" spans="1:17" hidden="1" x14ac:dyDescent="0.3">
      <c r="A2181" s="5" t="s">
        <v>3144</v>
      </c>
      <c r="B2181" s="36">
        <v>45147.76295138889</v>
      </c>
      <c r="C2181" s="39">
        <v>45147.770578703705</v>
      </c>
      <c r="D2181" s="8" t="s">
        <v>15</v>
      </c>
      <c r="E2181" s="6" t="s">
        <v>11</v>
      </c>
      <c r="F2181" s="8" t="s">
        <v>21</v>
      </c>
      <c r="G2181" s="9"/>
      <c r="H2181" s="84" t="str">
        <f t="shared" si="34"/>
        <v>Reason Unknown</v>
      </c>
      <c r="I2181" s="63">
        <f>(tbl_raw_data[[#This Row],[Date Actioned]])-(tbl_raw_data[[#This Row],[Date Tagged]])</f>
        <v>7.6273148151813075E-3</v>
      </c>
      <c r="J2181" s="66">
        <f>HOUR(tbl_raw_data[[#This Row],[time_taken]])*60+MINUTE(tbl_raw_data[[#This Row],[time_taken]])+SECOND(tbl_raw_data[[#This Row],[time_taken]])/60</f>
        <v>10.983333333333333</v>
      </c>
      <c r="K2181" s="68">
        <f>DATE(YEAR(tbl_raw_data[[#This Row],[Date Actioned]]),MONTH(tbl_raw_data[[#This Row],[Date Actioned]]),DAY(tbl_raw_data[[#This Row],[Date Actioned]]))</f>
        <v>45147</v>
      </c>
      <c r="L2181" s="65" t="str">
        <f>UPPER(TEXT(tbl_raw_data[[#This Row],[updated_date]],"MMMM"))</f>
        <v>AUGUST</v>
      </c>
      <c r="M2181" s="65" t="str">
        <f>"WEEK "&amp;IF(ROUNDUP(DAY(tbl_raw_data[[#This Row],[updated_date]])/7,0)=5,4,ROUNDUP(DAY(tbl_raw_data[[#This Row],[updated_date]])/7,0))</f>
        <v>WEEK 2</v>
      </c>
      <c r="N2181" s="71" t="str">
        <f>UPPER(VLOOKUP(tbl_raw_data[[#This Row],[Analyst]],settings!$A$1:$B$15,2,0))</f>
        <v>SHAHID</v>
      </c>
      <c r="O2181" s="71" t="str">
        <f>TRIM(UPPER(tbl_raw_data[[#This Row],[Outcome]]))</f>
        <v>APPROVE</v>
      </c>
      <c r="P2181" s="71" t="str">
        <f>TRIM(UPPER(tbl_raw_data[[#This Row],[Queue Name]]))</f>
        <v>CONSUMER EXISTING</v>
      </c>
      <c r="Q2181" s="71" t="str">
        <f>IF(tbl_raw_data[[#This Row],[time_taken_in_min]]&lt;=settings!$D$2,"SLA_MET","SLA_NOT_MET")</f>
        <v>SLA_MET</v>
      </c>
    </row>
    <row r="2182" spans="1:17" hidden="1" x14ac:dyDescent="0.3">
      <c r="A2182" s="7" t="s">
        <v>3145</v>
      </c>
      <c r="B2182" s="34">
        <v>45147.774143518516</v>
      </c>
      <c r="C2182" s="35">
        <v>45147.779479166667</v>
      </c>
      <c r="D2182" s="2" t="s">
        <v>15</v>
      </c>
      <c r="E2182" s="3" t="s">
        <v>11</v>
      </c>
      <c r="F2182" s="2" t="s">
        <v>114</v>
      </c>
      <c r="G2182" s="4"/>
      <c r="H2182" s="84" t="str">
        <f t="shared" si="34"/>
        <v>Reason Unknown</v>
      </c>
      <c r="I2182" s="63">
        <f>(tbl_raw_data[[#This Row],[Date Actioned]])-(tbl_raw_data[[#This Row],[Date Tagged]])</f>
        <v>5.3356481512309983E-3</v>
      </c>
      <c r="J2182" s="66">
        <f>HOUR(tbl_raw_data[[#This Row],[time_taken]])*60+MINUTE(tbl_raw_data[[#This Row],[time_taken]])+SECOND(tbl_raw_data[[#This Row],[time_taken]])/60</f>
        <v>7.6833333333333336</v>
      </c>
      <c r="K2182" s="68">
        <f>DATE(YEAR(tbl_raw_data[[#This Row],[Date Actioned]]),MONTH(tbl_raw_data[[#This Row],[Date Actioned]]),DAY(tbl_raw_data[[#This Row],[Date Actioned]]))</f>
        <v>45147</v>
      </c>
      <c r="L2182" s="65" t="str">
        <f>UPPER(TEXT(tbl_raw_data[[#This Row],[updated_date]],"MMMM"))</f>
        <v>AUGUST</v>
      </c>
      <c r="M2182" s="65" t="str">
        <f>"WEEK "&amp;IF(ROUNDUP(DAY(tbl_raw_data[[#This Row],[updated_date]])/7,0)=5,4,ROUNDUP(DAY(tbl_raw_data[[#This Row],[updated_date]])/7,0))</f>
        <v>WEEK 2</v>
      </c>
      <c r="N2182" s="71" t="str">
        <f>UPPER(VLOOKUP(tbl_raw_data[[#This Row],[Analyst]],settings!$A$1:$B$15,2,0))</f>
        <v>FARDIN</v>
      </c>
      <c r="O2182" s="71" t="str">
        <f>TRIM(UPPER(tbl_raw_data[[#This Row],[Outcome]]))</f>
        <v>APPROVE</v>
      </c>
      <c r="P2182" s="71" t="str">
        <f>TRIM(UPPER(tbl_raw_data[[#This Row],[Queue Name]]))</f>
        <v>CONSUMER EXISTING</v>
      </c>
      <c r="Q2182" s="71" t="str">
        <f>IF(tbl_raw_data[[#This Row],[time_taken_in_min]]&lt;=settings!$D$2,"SLA_MET","SLA_NOT_MET")</f>
        <v>SLA_MET</v>
      </c>
    </row>
    <row r="2183" spans="1:17" hidden="1" x14ac:dyDescent="0.3">
      <c r="A2183" s="1" t="s">
        <v>3146</v>
      </c>
      <c r="B2183" s="36">
        <v>45147.775810185187</v>
      </c>
      <c r="C2183" s="39">
        <v>45147.785740740743</v>
      </c>
      <c r="D2183" s="8" t="s">
        <v>15</v>
      </c>
      <c r="E2183" s="6" t="s">
        <v>11</v>
      </c>
      <c r="F2183" s="8" t="s">
        <v>114</v>
      </c>
      <c r="G2183" s="9"/>
      <c r="H2183" s="84" t="str">
        <f t="shared" si="34"/>
        <v>Reason Unknown</v>
      </c>
      <c r="I2183" s="63">
        <f>(tbl_raw_data[[#This Row],[Date Actioned]])-(tbl_raw_data[[#This Row],[Date Tagged]])</f>
        <v>9.930555555911269E-3</v>
      </c>
      <c r="J2183" s="66">
        <f>HOUR(tbl_raw_data[[#This Row],[time_taken]])*60+MINUTE(tbl_raw_data[[#This Row],[time_taken]])+SECOND(tbl_raw_data[[#This Row],[time_taken]])/60</f>
        <v>14.3</v>
      </c>
      <c r="K2183" s="68">
        <f>DATE(YEAR(tbl_raw_data[[#This Row],[Date Actioned]]),MONTH(tbl_raw_data[[#This Row],[Date Actioned]]),DAY(tbl_raw_data[[#This Row],[Date Actioned]]))</f>
        <v>45147</v>
      </c>
      <c r="L2183" s="65" t="str">
        <f>UPPER(TEXT(tbl_raw_data[[#This Row],[updated_date]],"MMMM"))</f>
        <v>AUGUST</v>
      </c>
      <c r="M2183" s="65" t="str">
        <f>"WEEK "&amp;IF(ROUNDUP(DAY(tbl_raw_data[[#This Row],[updated_date]])/7,0)=5,4,ROUNDUP(DAY(tbl_raw_data[[#This Row],[updated_date]])/7,0))</f>
        <v>WEEK 2</v>
      </c>
      <c r="N2183" s="71" t="str">
        <f>UPPER(VLOOKUP(tbl_raw_data[[#This Row],[Analyst]],settings!$A$1:$B$15,2,0))</f>
        <v>FARDIN</v>
      </c>
      <c r="O2183" s="71" t="str">
        <f>TRIM(UPPER(tbl_raw_data[[#This Row],[Outcome]]))</f>
        <v>APPROVE</v>
      </c>
      <c r="P2183" s="71" t="str">
        <f>TRIM(UPPER(tbl_raw_data[[#This Row],[Queue Name]]))</f>
        <v>CONSUMER EXISTING</v>
      </c>
      <c r="Q2183" s="71" t="str">
        <f>IF(tbl_raw_data[[#This Row],[time_taken_in_min]]&lt;=settings!$D$2,"SLA_MET","SLA_NOT_MET")</f>
        <v>SLA_MET</v>
      </c>
    </row>
    <row r="2184" spans="1:17" hidden="1" x14ac:dyDescent="0.3">
      <c r="A2184" s="5" t="s">
        <v>3147</v>
      </c>
      <c r="B2184" s="34">
        <v>45147.783506944441</v>
      </c>
      <c r="C2184" s="35">
        <v>45147.788587962961</v>
      </c>
      <c r="D2184" s="2" t="s">
        <v>10</v>
      </c>
      <c r="E2184" s="2" t="s">
        <v>11</v>
      </c>
      <c r="F2184" s="2" t="s">
        <v>19</v>
      </c>
      <c r="G2184" s="2" t="s">
        <v>15</v>
      </c>
      <c r="H2184" s="84" t="str">
        <f t="shared" si="34"/>
        <v>Reason Unknown</v>
      </c>
      <c r="I2184" s="63">
        <f>(tbl_raw_data[[#This Row],[Date Actioned]])-(tbl_raw_data[[#This Row],[Date Tagged]])</f>
        <v>5.0810185202863067E-3</v>
      </c>
      <c r="J2184" s="66">
        <f>HOUR(tbl_raw_data[[#This Row],[time_taken]])*60+MINUTE(tbl_raw_data[[#This Row],[time_taken]])+SECOND(tbl_raw_data[[#This Row],[time_taken]])/60</f>
        <v>7.3166666666666664</v>
      </c>
      <c r="K2184" s="68">
        <f>DATE(YEAR(tbl_raw_data[[#This Row],[Date Actioned]]),MONTH(tbl_raw_data[[#This Row],[Date Actioned]]),DAY(tbl_raw_data[[#This Row],[Date Actioned]]))</f>
        <v>45147</v>
      </c>
      <c r="L2184" s="65" t="str">
        <f>UPPER(TEXT(tbl_raw_data[[#This Row],[updated_date]],"MMMM"))</f>
        <v>AUGUST</v>
      </c>
      <c r="M2184" s="65" t="str">
        <f>"WEEK "&amp;IF(ROUNDUP(DAY(tbl_raw_data[[#This Row],[updated_date]])/7,0)=5,4,ROUNDUP(DAY(tbl_raw_data[[#This Row],[updated_date]])/7,0))</f>
        <v>WEEK 2</v>
      </c>
      <c r="N2184" s="71" t="str">
        <f>UPPER(VLOOKUP(tbl_raw_data[[#This Row],[Analyst]],settings!$A$1:$B$15,2,0))</f>
        <v>NAVED</v>
      </c>
      <c r="O2184" s="71" t="str">
        <f>TRIM(UPPER(tbl_raw_data[[#This Row],[Outcome]]))</f>
        <v>APPROVE</v>
      </c>
      <c r="P2184" s="71" t="str">
        <f>TRIM(UPPER(tbl_raw_data[[#This Row],[Queue Name]]))</f>
        <v>CONSUMER EXISTING</v>
      </c>
      <c r="Q2184" s="71" t="str">
        <f>IF(tbl_raw_data[[#This Row],[time_taken_in_min]]&lt;=settings!$D$2,"SLA_MET","SLA_NOT_MET")</f>
        <v>SLA_MET</v>
      </c>
    </row>
    <row r="2185" spans="1:17" hidden="1" x14ac:dyDescent="0.3">
      <c r="A2185" s="7" t="s">
        <v>3148</v>
      </c>
      <c r="B2185" s="36">
        <v>45147.786354166667</v>
      </c>
      <c r="C2185" s="39">
        <v>45147.793726851851</v>
      </c>
      <c r="D2185" s="8" t="s">
        <v>15</v>
      </c>
      <c r="E2185" s="6" t="s">
        <v>11</v>
      </c>
      <c r="F2185" s="8" t="s">
        <v>21</v>
      </c>
      <c r="G2185" s="9"/>
      <c r="H2185" s="84" t="str">
        <f t="shared" si="34"/>
        <v>Reason Unknown</v>
      </c>
      <c r="I2185" s="63">
        <f>(tbl_raw_data[[#This Row],[Date Actioned]])-(tbl_raw_data[[#This Row],[Date Tagged]])</f>
        <v>7.3726851842366159E-3</v>
      </c>
      <c r="J2185" s="66">
        <f>HOUR(tbl_raw_data[[#This Row],[time_taken]])*60+MINUTE(tbl_raw_data[[#This Row],[time_taken]])+SECOND(tbl_raw_data[[#This Row],[time_taken]])/60</f>
        <v>10.616666666666667</v>
      </c>
      <c r="K2185" s="68">
        <f>DATE(YEAR(tbl_raw_data[[#This Row],[Date Actioned]]),MONTH(tbl_raw_data[[#This Row],[Date Actioned]]),DAY(tbl_raw_data[[#This Row],[Date Actioned]]))</f>
        <v>45147</v>
      </c>
      <c r="L2185" s="65" t="str">
        <f>UPPER(TEXT(tbl_raw_data[[#This Row],[updated_date]],"MMMM"))</f>
        <v>AUGUST</v>
      </c>
      <c r="M2185" s="65" t="str">
        <f>"WEEK "&amp;IF(ROUNDUP(DAY(tbl_raw_data[[#This Row],[updated_date]])/7,0)=5,4,ROUNDUP(DAY(tbl_raw_data[[#This Row],[updated_date]])/7,0))</f>
        <v>WEEK 2</v>
      </c>
      <c r="N2185" s="71" t="str">
        <f>UPPER(VLOOKUP(tbl_raw_data[[#This Row],[Analyst]],settings!$A$1:$B$15,2,0))</f>
        <v>SHAHID</v>
      </c>
      <c r="O2185" s="71" t="str">
        <f>TRIM(UPPER(tbl_raw_data[[#This Row],[Outcome]]))</f>
        <v>APPROVE</v>
      </c>
      <c r="P2185" s="71" t="str">
        <f>TRIM(UPPER(tbl_raw_data[[#This Row],[Queue Name]]))</f>
        <v>CONSUMER EXISTING</v>
      </c>
      <c r="Q2185" s="71" t="str">
        <f>IF(tbl_raw_data[[#This Row],[time_taken_in_min]]&lt;=settings!$D$2,"SLA_MET","SLA_NOT_MET")</f>
        <v>SLA_MET</v>
      </c>
    </row>
    <row r="2186" spans="1:17" hidden="1" x14ac:dyDescent="0.3">
      <c r="A2186" s="1" t="s">
        <v>3149</v>
      </c>
      <c r="B2186" s="34">
        <v>45147.78696759259</v>
      </c>
      <c r="C2186" s="35">
        <v>45147.791689814818</v>
      </c>
      <c r="D2186" s="2" t="s">
        <v>15</v>
      </c>
      <c r="E2186" s="3" t="s">
        <v>11</v>
      </c>
      <c r="F2186" s="2" t="s">
        <v>114</v>
      </c>
      <c r="G2186" s="4"/>
      <c r="H2186" s="84" t="str">
        <f t="shared" si="34"/>
        <v>Reason Unknown</v>
      </c>
      <c r="I2186" s="63">
        <f>(tbl_raw_data[[#This Row],[Date Actioned]])-(tbl_raw_data[[#This Row],[Date Tagged]])</f>
        <v>4.7222222274285741E-3</v>
      </c>
      <c r="J2186" s="66">
        <f>HOUR(tbl_raw_data[[#This Row],[time_taken]])*60+MINUTE(tbl_raw_data[[#This Row],[time_taken]])+SECOND(tbl_raw_data[[#This Row],[time_taken]])/60</f>
        <v>6.8</v>
      </c>
      <c r="K2186" s="68">
        <f>DATE(YEAR(tbl_raw_data[[#This Row],[Date Actioned]]),MONTH(tbl_raw_data[[#This Row],[Date Actioned]]),DAY(tbl_raw_data[[#This Row],[Date Actioned]]))</f>
        <v>45147</v>
      </c>
      <c r="L2186" s="65" t="str">
        <f>UPPER(TEXT(tbl_raw_data[[#This Row],[updated_date]],"MMMM"))</f>
        <v>AUGUST</v>
      </c>
      <c r="M2186" s="65" t="str">
        <f>"WEEK "&amp;IF(ROUNDUP(DAY(tbl_raw_data[[#This Row],[updated_date]])/7,0)=5,4,ROUNDUP(DAY(tbl_raw_data[[#This Row],[updated_date]])/7,0))</f>
        <v>WEEK 2</v>
      </c>
      <c r="N2186" s="71" t="str">
        <f>UPPER(VLOOKUP(tbl_raw_data[[#This Row],[Analyst]],settings!$A$1:$B$15,2,0))</f>
        <v>FARDIN</v>
      </c>
      <c r="O2186" s="71" t="str">
        <f>TRIM(UPPER(tbl_raw_data[[#This Row],[Outcome]]))</f>
        <v>APPROVE</v>
      </c>
      <c r="P2186" s="71" t="str">
        <f>TRIM(UPPER(tbl_raw_data[[#This Row],[Queue Name]]))</f>
        <v>CONSUMER EXISTING</v>
      </c>
      <c r="Q2186" s="71" t="str">
        <f>IF(tbl_raw_data[[#This Row],[time_taken_in_min]]&lt;=settings!$D$2,"SLA_MET","SLA_NOT_MET")</f>
        <v>SLA_MET</v>
      </c>
    </row>
    <row r="2187" spans="1:17" hidden="1" x14ac:dyDescent="0.3">
      <c r="A2187" s="5" t="s">
        <v>3150</v>
      </c>
      <c r="B2187" s="36">
        <v>45147.789479166669</v>
      </c>
      <c r="C2187" s="39">
        <v>45147.796319444446</v>
      </c>
      <c r="D2187" s="8" t="s">
        <v>15</v>
      </c>
      <c r="E2187" s="6" t="s">
        <v>8</v>
      </c>
      <c r="F2187" s="8" t="s">
        <v>21</v>
      </c>
      <c r="G2187" s="9"/>
      <c r="H2187" s="84" t="str">
        <f t="shared" si="34"/>
        <v>Reason Unknown</v>
      </c>
      <c r="I2187" s="63">
        <f>(tbl_raw_data[[#This Row],[Date Actioned]])-(tbl_raw_data[[#This Row],[Date Tagged]])</f>
        <v>6.8402777760638855E-3</v>
      </c>
      <c r="J2187" s="66">
        <f>HOUR(tbl_raw_data[[#This Row],[time_taken]])*60+MINUTE(tbl_raw_data[[#This Row],[time_taken]])+SECOND(tbl_raw_data[[#This Row],[time_taken]])/60</f>
        <v>9.85</v>
      </c>
      <c r="K2187" s="68">
        <f>DATE(YEAR(tbl_raw_data[[#This Row],[Date Actioned]]),MONTH(tbl_raw_data[[#This Row],[Date Actioned]]),DAY(tbl_raw_data[[#This Row],[Date Actioned]]))</f>
        <v>45147</v>
      </c>
      <c r="L2187" s="65" t="str">
        <f>UPPER(TEXT(tbl_raw_data[[#This Row],[updated_date]],"MMMM"))</f>
        <v>AUGUST</v>
      </c>
      <c r="M2187" s="65" t="str">
        <f>"WEEK "&amp;IF(ROUNDUP(DAY(tbl_raw_data[[#This Row],[updated_date]])/7,0)=5,4,ROUNDUP(DAY(tbl_raw_data[[#This Row],[updated_date]])/7,0))</f>
        <v>WEEK 2</v>
      </c>
      <c r="N2187" s="71" t="str">
        <f>UPPER(VLOOKUP(tbl_raw_data[[#This Row],[Analyst]],settings!$A$1:$B$15,2,0))</f>
        <v>SHAHID</v>
      </c>
      <c r="O2187" s="71" t="str">
        <f>TRIM(UPPER(tbl_raw_data[[#This Row],[Outcome]]))</f>
        <v>APPROVE</v>
      </c>
      <c r="P2187" s="71" t="str">
        <f>TRIM(UPPER(tbl_raw_data[[#This Row],[Queue Name]]))</f>
        <v>CONSUMER POST BUREAU</v>
      </c>
      <c r="Q2187" s="71" t="str">
        <f>IF(tbl_raw_data[[#This Row],[time_taken_in_min]]&lt;=settings!$D$2,"SLA_MET","SLA_NOT_MET")</f>
        <v>SLA_MET</v>
      </c>
    </row>
    <row r="2188" spans="1:17" hidden="1" x14ac:dyDescent="0.3">
      <c r="A2188" s="7" t="s">
        <v>3151</v>
      </c>
      <c r="B2188" s="34">
        <v>45147.78979166667</v>
      </c>
      <c r="C2188" s="35">
        <v>45147.795567129629</v>
      </c>
      <c r="D2188" s="2" t="s">
        <v>10</v>
      </c>
      <c r="E2188" s="2" t="s">
        <v>8</v>
      </c>
      <c r="F2188" s="2" t="s">
        <v>24</v>
      </c>
      <c r="G2188" s="2" t="s">
        <v>23</v>
      </c>
      <c r="H2188" s="84" t="str">
        <f t="shared" si="34"/>
        <v>Reason Unknown</v>
      </c>
      <c r="I2188" s="63">
        <f>(tbl_raw_data[[#This Row],[Date Actioned]])-(tbl_raw_data[[#This Row],[Date Tagged]])</f>
        <v>5.7754629597184248E-3</v>
      </c>
      <c r="J2188" s="66">
        <f>HOUR(tbl_raw_data[[#This Row],[time_taken]])*60+MINUTE(tbl_raw_data[[#This Row],[time_taken]])+SECOND(tbl_raw_data[[#This Row],[time_taken]])/60</f>
        <v>8.3166666666666664</v>
      </c>
      <c r="K2188" s="68">
        <f>DATE(YEAR(tbl_raw_data[[#This Row],[Date Actioned]]),MONTH(tbl_raw_data[[#This Row],[Date Actioned]]),DAY(tbl_raw_data[[#This Row],[Date Actioned]]))</f>
        <v>45147</v>
      </c>
      <c r="L2188" s="65" t="str">
        <f>UPPER(TEXT(tbl_raw_data[[#This Row],[updated_date]],"MMMM"))</f>
        <v>AUGUST</v>
      </c>
      <c r="M2188" s="65" t="str">
        <f>"WEEK "&amp;IF(ROUNDUP(DAY(tbl_raw_data[[#This Row],[updated_date]])/7,0)=5,4,ROUNDUP(DAY(tbl_raw_data[[#This Row],[updated_date]])/7,0))</f>
        <v>WEEK 2</v>
      </c>
      <c r="N2188" s="71" t="str">
        <f>UPPER(VLOOKUP(tbl_raw_data[[#This Row],[Analyst]],settings!$A$1:$B$15,2,0))</f>
        <v>SAM</v>
      </c>
      <c r="O2188" s="71" t="str">
        <f>TRIM(UPPER(tbl_raw_data[[#This Row],[Outcome]]))</f>
        <v>APPROVE</v>
      </c>
      <c r="P2188" s="71" t="str">
        <f>TRIM(UPPER(tbl_raw_data[[#This Row],[Queue Name]]))</f>
        <v>CONSUMER POST BUREAU</v>
      </c>
      <c r="Q2188" s="71" t="str">
        <f>IF(tbl_raw_data[[#This Row],[time_taken_in_min]]&lt;=settings!$D$2,"SLA_MET","SLA_NOT_MET")</f>
        <v>SLA_MET</v>
      </c>
    </row>
    <row r="2189" spans="1:17" hidden="1" x14ac:dyDescent="0.3">
      <c r="A2189" s="1" t="s">
        <v>3152</v>
      </c>
      <c r="B2189" s="36">
        <v>45147.789907407408</v>
      </c>
      <c r="C2189" s="39">
        <v>45147.79409722222</v>
      </c>
      <c r="D2189" s="8" t="s">
        <v>10</v>
      </c>
      <c r="E2189" s="8" t="s">
        <v>11</v>
      </c>
      <c r="F2189" s="8" t="s">
        <v>19</v>
      </c>
      <c r="G2189" s="8" t="s">
        <v>23</v>
      </c>
      <c r="H2189" s="84" t="str">
        <f t="shared" si="34"/>
        <v>Reason Unknown</v>
      </c>
      <c r="I2189" s="63">
        <f>(tbl_raw_data[[#This Row],[Date Actioned]])-(tbl_raw_data[[#This Row],[Date Tagged]])</f>
        <v>4.1898148119798861E-3</v>
      </c>
      <c r="J2189" s="66">
        <f>HOUR(tbl_raw_data[[#This Row],[time_taken]])*60+MINUTE(tbl_raw_data[[#This Row],[time_taken]])+SECOND(tbl_raw_data[[#This Row],[time_taken]])/60</f>
        <v>6.0333333333333332</v>
      </c>
      <c r="K2189" s="68">
        <f>DATE(YEAR(tbl_raw_data[[#This Row],[Date Actioned]]),MONTH(tbl_raw_data[[#This Row],[Date Actioned]]),DAY(tbl_raw_data[[#This Row],[Date Actioned]]))</f>
        <v>45147</v>
      </c>
      <c r="L2189" s="65" t="str">
        <f>UPPER(TEXT(tbl_raw_data[[#This Row],[updated_date]],"MMMM"))</f>
        <v>AUGUST</v>
      </c>
      <c r="M2189" s="65" t="str">
        <f>"WEEK "&amp;IF(ROUNDUP(DAY(tbl_raw_data[[#This Row],[updated_date]])/7,0)=5,4,ROUNDUP(DAY(tbl_raw_data[[#This Row],[updated_date]])/7,0))</f>
        <v>WEEK 2</v>
      </c>
      <c r="N2189" s="71" t="str">
        <f>UPPER(VLOOKUP(tbl_raw_data[[#This Row],[Analyst]],settings!$A$1:$B$15,2,0))</f>
        <v>NAVED</v>
      </c>
      <c r="O2189" s="71" t="str">
        <f>TRIM(UPPER(tbl_raw_data[[#This Row],[Outcome]]))</f>
        <v>APPROVE</v>
      </c>
      <c r="P2189" s="71" t="str">
        <f>TRIM(UPPER(tbl_raw_data[[#This Row],[Queue Name]]))</f>
        <v>CONSUMER EXISTING</v>
      </c>
      <c r="Q2189" s="71" t="str">
        <f>IF(tbl_raw_data[[#This Row],[time_taken_in_min]]&lt;=settings!$D$2,"SLA_MET","SLA_NOT_MET")</f>
        <v>SLA_MET</v>
      </c>
    </row>
    <row r="2190" spans="1:17" hidden="1" x14ac:dyDescent="0.3">
      <c r="A2190" s="5" t="s">
        <v>3153</v>
      </c>
      <c r="B2190" s="34">
        <v>45147.796481481484</v>
      </c>
      <c r="C2190" s="35">
        <v>45147.801319444443</v>
      </c>
      <c r="D2190" s="2" t="s">
        <v>10</v>
      </c>
      <c r="E2190" s="2" t="s">
        <v>11</v>
      </c>
      <c r="F2190" s="2" t="s">
        <v>19</v>
      </c>
      <c r="G2190" s="2" t="s">
        <v>15</v>
      </c>
      <c r="H2190" s="84" t="str">
        <f t="shared" si="34"/>
        <v>Reason Unknown</v>
      </c>
      <c r="I2190" s="63">
        <f>(tbl_raw_data[[#This Row],[Date Actioned]])-(tbl_raw_data[[#This Row],[Date Tagged]])</f>
        <v>4.8379629588453099E-3</v>
      </c>
      <c r="J2190" s="66">
        <f>HOUR(tbl_raw_data[[#This Row],[time_taken]])*60+MINUTE(tbl_raw_data[[#This Row],[time_taken]])+SECOND(tbl_raw_data[[#This Row],[time_taken]])/60</f>
        <v>6.9666666666666668</v>
      </c>
      <c r="K2190" s="68">
        <f>DATE(YEAR(tbl_raw_data[[#This Row],[Date Actioned]]),MONTH(tbl_raw_data[[#This Row],[Date Actioned]]),DAY(tbl_raw_data[[#This Row],[Date Actioned]]))</f>
        <v>45147</v>
      </c>
      <c r="L2190" s="65" t="str">
        <f>UPPER(TEXT(tbl_raw_data[[#This Row],[updated_date]],"MMMM"))</f>
        <v>AUGUST</v>
      </c>
      <c r="M2190" s="65" t="str">
        <f>"WEEK "&amp;IF(ROUNDUP(DAY(tbl_raw_data[[#This Row],[updated_date]])/7,0)=5,4,ROUNDUP(DAY(tbl_raw_data[[#This Row],[updated_date]])/7,0))</f>
        <v>WEEK 2</v>
      </c>
      <c r="N2190" s="71" t="str">
        <f>UPPER(VLOOKUP(tbl_raw_data[[#This Row],[Analyst]],settings!$A$1:$B$15,2,0))</f>
        <v>NAVED</v>
      </c>
      <c r="O2190" s="71" t="str">
        <f>TRIM(UPPER(tbl_raw_data[[#This Row],[Outcome]]))</f>
        <v>APPROVE</v>
      </c>
      <c r="P2190" s="71" t="str">
        <f>TRIM(UPPER(tbl_raw_data[[#This Row],[Queue Name]]))</f>
        <v>CONSUMER EXISTING</v>
      </c>
      <c r="Q2190" s="71" t="str">
        <f>IF(tbl_raw_data[[#This Row],[time_taken_in_min]]&lt;=settings!$D$2,"SLA_MET","SLA_NOT_MET")</f>
        <v>SLA_MET</v>
      </c>
    </row>
    <row r="2191" spans="1:17" hidden="1" x14ac:dyDescent="0.3">
      <c r="A2191" s="7" t="s">
        <v>3154</v>
      </c>
      <c r="B2191" s="36">
        <v>45147.799895833334</v>
      </c>
      <c r="C2191" s="39">
        <v>45147.804386574076</v>
      </c>
      <c r="D2191" s="8" t="s">
        <v>10</v>
      </c>
      <c r="E2191" s="8" t="s">
        <v>11</v>
      </c>
      <c r="F2191" s="8" t="s">
        <v>21</v>
      </c>
      <c r="G2191" s="8" t="s">
        <v>15</v>
      </c>
      <c r="H2191" s="84" t="str">
        <f t="shared" si="34"/>
        <v>Reason Unknown</v>
      </c>
      <c r="I2191" s="63">
        <f>(tbl_raw_data[[#This Row],[Date Actioned]])-(tbl_raw_data[[#This Row],[Date Tagged]])</f>
        <v>4.4907407427672297E-3</v>
      </c>
      <c r="J2191" s="66">
        <f>HOUR(tbl_raw_data[[#This Row],[time_taken]])*60+MINUTE(tbl_raw_data[[#This Row],[time_taken]])+SECOND(tbl_raw_data[[#This Row],[time_taken]])/60</f>
        <v>6.4666666666666668</v>
      </c>
      <c r="K2191" s="68">
        <f>DATE(YEAR(tbl_raw_data[[#This Row],[Date Actioned]]),MONTH(tbl_raw_data[[#This Row],[Date Actioned]]),DAY(tbl_raw_data[[#This Row],[Date Actioned]]))</f>
        <v>45147</v>
      </c>
      <c r="L2191" s="65" t="str">
        <f>UPPER(TEXT(tbl_raw_data[[#This Row],[updated_date]],"MMMM"))</f>
        <v>AUGUST</v>
      </c>
      <c r="M2191" s="65" t="str">
        <f>"WEEK "&amp;IF(ROUNDUP(DAY(tbl_raw_data[[#This Row],[updated_date]])/7,0)=5,4,ROUNDUP(DAY(tbl_raw_data[[#This Row],[updated_date]])/7,0))</f>
        <v>WEEK 2</v>
      </c>
      <c r="N2191" s="71" t="str">
        <f>UPPER(VLOOKUP(tbl_raw_data[[#This Row],[Analyst]],settings!$A$1:$B$15,2,0))</f>
        <v>SHAHID</v>
      </c>
      <c r="O2191" s="71" t="str">
        <f>TRIM(UPPER(tbl_raw_data[[#This Row],[Outcome]]))</f>
        <v>APPROVE</v>
      </c>
      <c r="P2191" s="71" t="str">
        <f>TRIM(UPPER(tbl_raw_data[[#This Row],[Queue Name]]))</f>
        <v>CONSUMER EXISTING</v>
      </c>
      <c r="Q2191" s="71" t="str">
        <f>IF(tbl_raw_data[[#This Row],[time_taken_in_min]]&lt;=settings!$D$2,"SLA_MET","SLA_NOT_MET")</f>
        <v>SLA_MET</v>
      </c>
    </row>
    <row r="2192" spans="1:17" hidden="1" x14ac:dyDescent="0.3">
      <c r="A2192" s="1" t="s">
        <v>3155</v>
      </c>
      <c r="B2192" s="34">
        <v>45147.800578703704</v>
      </c>
      <c r="C2192" s="35">
        <v>45147.805185185185</v>
      </c>
      <c r="D2192" s="2" t="s">
        <v>10</v>
      </c>
      <c r="E2192" s="2" t="s">
        <v>11</v>
      </c>
      <c r="F2192" s="2" t="s">
        <v>19</v>
      </c>
      <c r="G2192" s="2" t="s">
        <v>15</v>
      </c>
      <c r="H2192" s="84" t="str">
        <f t="shared" si="34"/>
        <v>Reason Unknown</v>
      </c>
      <c r="I2192" s="63">
        <f>(tbl_raw_data[[#This Row],[Date Actioned]])-(tbl_raw_data[[#This Row],[Date Tagged]])</f>
        <v>4.6064814814599231E-3</v>
      </c>
      <c r="J2192" s="66">
        <f>HOUR(tbl_raw_data[[#This Row],[time_taken]])*60+MINUTE(tbl_raw_data[[#This Row],[time_taken]])+SECOND(tbl_raw_data[[#This Row],[time_taken]])/60</f>
        <v>6.6333333333333329</v>
      </c>
      <c r="K2192" s="68">
        <f>DATE(YEAR(tbl_raw_data[[#This Row],[Date Actioned]]),MONTH(tbl_raw_data[[#This Row],[Date Actioned]]),DAY(tbl_raw_data[[#This Row],[Date Actioned]]))</f>
        <v>45147</v>
      </c>
      <c r="L2192" s="65" t="str">
        <f>UPPER(TEXT(tbl_raw_data[[#This Row],[updated_date]],"MMMM"))</f>
        <v>AUGUST</v>
      </c>
      <c r="M2192" s="65" t="str">
        <f>"WEEK "&amp;IF(ROUNDUP(DAY(tbl_raw_data[[#This Row],[updated_date]])/7,0)=5,4,ROUNDUP(DAY(tbl_raw_data[[#This Row],[updated_date]])/7,0))</f>
        <v>WEEK 2</v>
      </c>
      <c r="N2192" s="71" t="str">
        <f>UPPER(VLOOKUP(tbl_raw_data[[#This Row],[Analyst]],settings!$A$1:$B$15,2,0))</f>
        <v>NAVED</v>
      </c>
      <c r="O2192" s="71" t="str">
        <f>TRIM(UPPER(tbl_raw_data[[#This Row],[Outcome]]))</f>
        <v>APPROVE</v>
      </c>
      <c r="P2192" s="71" t="str">
        <f>TRIM(UPPER(tbl_raw_data[[#This Row],[Queue Name]]))</f>
        <v>CONSUMER EXISTING</v>
      </c>
      <c r="Q2192" s="71" t="str">
        <f>IF(tbl_raw_data[[#This Row],[time_taken_in_min]]&lt;=settings!$D$2,"SLA_MET","SLA_NOT_MET")</f>
        <v>SLA_MET</v>
      </c>
    </row>
    <row r="2193" spans="1:17" hidden="1" x14ac:dyDescent="0.3">
      <c r="A2193" s="5" t="s">
        <v>3156</v>
      </c>
      <c r="B2193" s="36">
        <v>45147.806203703702</v>
      </c>
      <c r="C2193" s="39">
        <v>45147.813344907408</v>
      </c>
      <c r="D2193" s="8" t="s">
        <v>10</v>
      </c>
      <c r="E2193" s="8" t="s">
        <v>11</v>
      </c>
      <c r="F2193" s="8" t="s">
        <v>19</v>
      </c>
      <c r="G2193" s="8" t="s">
        <v>15</v>
      </c>
      <c r="H2193" s="84" t="str">
        <f t="shared" si="34"/>
        <v>Reason Unknown</v>
      </c>
      <c r="I2193" s="63">
        <f>(tbl_raw_data[[#This Row],[Date Actioned]])-(tbl_raw_data[[#This Row],[Date Tagged]])</f>
        <v>7.1412037068512291E-3</v>
      </c>
      <c r="J2193" s="66">
        <f>HOUR(tbl_raw_data[[#This Row],[time_taken]])*60+MINUTE(tbl_raw_data[[#This Row],[time_taken]])+SECOND(tbl_raw_data[[#This Row],[time_taken]])/60</f>
        <v>10.283333333333333</v>
      </c>
      <c r="K2193" s="68">
        <f>DATE(YEAR(tbl_raw_data[[#This Row],[Date Actioned]]),MONTH(tbl_raw_data[[#This Row],[Date Actioned]]),DAY(tbl_raw_data[[#This Row],[Date Actioned]]))</f>
        <v>45147</v>
      </c>
      <c r="L2193" s="65" t="str">
        <f>UPPER(TEXT(tbl_raw_data[[#This Row],[updated_date]],"MMMM"))</f>
        <v>AUGUST</v>
      </c>
      <c r="M2193" s="65" t="str">
        <f>"WEEK "&amp;IF(ROUNDUP(DAY(tbl_raw_data[[#This Row],[updated_date]])/7,0)=5,4,ROUNDUP(DAY(tbl_raw_data[[#This Row],[updated_date]])/7,0))</f>
        <v>WEEK 2</v>
      </c>
      <c r="N2193" s="71" t="str">
        <f>UPPER(VLOOKUP(tbl_raw_data[[#This Row],[Analyst]],settings!$A$1:$B$15,2,0))</f>
        <v>NAVED</v>
      </c>
      <c r="O2193" s="71" t="str">
        <f>TRIM(UPPER(tbl_raw_data[[#This Row],[Outcome]]))</f>
        <v>APPROVE</v>
      </c>
      <c r="P2193" s="71" t="str">
        <f>TRIM(UPPER(tbl_raw_data[[#This Row],[Queue Name]]))</f>
        <v>CONSUMER EXISTING</v>
      </c>
      <c r="Q2193" s="71" t="str">
        <f>IF(tbl_raw_data[[#This Row],[time_taken_in_min]]&lt;=settings!$D$2,"SLA_MET","SLA_NOT_MET")</f>
        <v>SLA_MET</v>
      </c>
    </row>
    <row r="2194" spans="1:17" hidden="1" x14ac:dyDescent="0.3">
      <c r="A2194" s="7" t="s">
        <v>3157</v>
      </c>
      <c r="B2194" s="34">
        <v>45147.806608796294</v>
      </c>
      <c r="C2194" s="35">
        <v>45147.812928240739</v>
      </c>
      <c r="D2194" s="2" t="s">
        <v>10</v>
      </c>
      <c r="E2194" s="2" t="s">
        <v>18</v>
      </c>
      <c r="F2194" s="2" t="s">
        <v>9</v>
      </c>
      <c r="G2194" s="2" t="s">
        <v>23</v>
      </c>
      <c r="H2194" s="84" t="str">
        <f t="shared" si="34"/>
        <v>Reason Unknown</v>
      </c>
      <c r="I2194" s="63">
        <f>(tbl_raw_data[[#This Row],[Date Actioned]])-(tbl_raw_data[[#This Row],[Date Tagged]])</f>
        <v>6.3194444446708076E-3</v>
      </c>
      <c r="J2194" s="66">
        <f>HOUR(tbl_raw_data[[#This Row],[time_taken]])*60+MINUTE(tbl_raw_data[[#This Row],[time_taken]])+SECOND(tbl_raw_data[[#This Row],[time_taken]])/60</f>
        <v>9.1</v>
      </c>
      <c r="K2194" s="68">
        <f>DATE(YEAR(tbl_raw_data[[#This Row],[Date Actioned]]),MONTH(tbl_raw_data[[#This Row],[Date Actioned]]),DAY(tbl_raw_data[[#This Row],[Date Actioned]]))</f>
        <v>45147</v>
      </c>
      <c r="L2194" s="65" t="str">
        <f>UPPER(TEXT(tbl_raw_data[[#This Row],[updated_date]],"MMMM"))</f>
        <v>AUGUST</v>
      </c>
      <c r="M2194" s="65" t="str">
        <f>"WEEK "&amp;IF(ROUNDUP(DAY(tbl_raw_data[[#This Row],[updated_date]])/7,0)=5,4,ROUNDUP(DAY(tbl_raw_data[[#This Row],[updated_date]])/7,0))</f>
        <v>WEEK 2</v>
      </c>
      <c r="N2194" s="71" t="str">
        <f>UPPER(VLOOKUP(tbl_raw_data[[#This Row],[Analyst]],settings!$A$1:$B$15,2,0))</f>
        <v>QUADIR</v>
      </c>
      <c r="O2194" s="71" t="str">
        <f>TRIM(UPPER(tbl_raw_data[[#This Row],[Outcome]]))</f>
        <v>APPROVE</v>
      </c>
      <c r="P2194" s="71" t="str">
        <f>TRIM(UPPER(tbl_raw_data[[#This Row],[Queue Name]]))</f>
        <v>CONSUMER PRE BUREAU</v>
      </c>
      <c r="Q2194" s="71" t="str">
        <f>IF(tbl_raw_data[[#This Row],[time_taken_in_min]]&lt;=settings!$D$2,"SLA_MET","SLA_NOT_MET")</f>
        <v>SLA_MET</v>
      </c>
    </row>
    <row r="2195" spans="1:17" hidden="1" x14ac:dyDescent="0.3">
      <c r="A2195" s="1" t="s">
        <v>3158</v>
      </c>
      <c r="B2195" s="36">
        <v>45147.809062499997</v>
      </c>
      <c r="C2195" s="39">
        <v>45147.811666666668</v>
      </c>
      <c r="D2195" s="8" t="s">
        <v>10</v>
      </c>
      <c r="E2195" s="8" t="s">
        <v>11</v>
      </c>
      <c r="F2195" s="8" t="s">
        <v>21</v>
      </c>
      <c r="G2195" s="8" t="s">
        <v>15</v>
      </c>
      <c r="H2195" s="84" t="str">
        <f t="shared" si="34"/>
        <v>Reason Unknown</v>
      </c>
      <c r="I2195" s="63">
        <f>(tbl_raw_data[[#This Row],[Date Actioned]])-(tbl_raw_data[[#This Row],[Date Tagged]])</f>
        <v>2.6041666715173051E-3</v>
      </c>
      <c r="J2195" s="66">
        <f>HOUR(tbl_raw_data[[#This Row],[time_taken]])*60+MINUTE(tbl_raw_data[[#This Row],[time_taken]])+SECOND(tbl_raw_data[[#This Row],[time_taken]])/60</f>
        <v>3.75</v>
      </c>
      <c r="K2195" s="68">
        <f>DATE(YEAR(tbl_raw_data[[#This Row],[Date Actioned]]),MONTH(tbl_raw_data[[#This Row],[Date Actioned]]),DAY(tbl_raw_data[[#This Row],[Date Actioned]]))</f>
        <v>45147</v>
      </c>
      <c r="L2195" s="65" t="str">
        <f>UPPER(TEXT(tbl_raw_data[[#This Row],[updated_date]],"MMMM"))</f>
        <v>AUGUST</v>
      </c>
      <c r="M2195" s="65" t="str">
        <f>"WEEK "&amp;IF(ROUNDUP(DAY(tbl_raw_data[[#This Row],[updated_date]])/7,0)=5,4,ROUNDUP(DAY(tbl_raw_data[[#This Row],[updated_date]])/7,0))</f>
        <v>WEEK 2</v>
      </c>
      <c r="N2195" s="71" t="str">
        <f>UPPER(VLOOKUP(tbl_raw_data[[#This Row],[Analyst]],settings!$A$1:$B$15,2,0))</f>
        <v>SHAHID</v>
      </c>
      <c r="O2195" s="71" t="str">
        <f>TRIM(UPPER(tbl_raw_data[[#This Row],[Outcome]]))</f>
        <v>APPROVE</v>
      </c>
      <c r="P2195" s="71" t="str">
        <f>TRIM(UPPER(tbl_raw_data[[#This Row],[Queue Name]]))</f>
        <v>CONSUMER EXISTING</v>
      </c>
      <c r="Q2195" s="71" t="str">
        <f>IF(tbl_raw_data[[#This Row],[time_taken_in_min]]&lt;=settings!$D$2,"SLA_MET","SLA_NOT_MET")</f>
        <v>SLA_MET</v>
      </c>
    </row>
    <row r="2196" spans="1:17" hidden="1" x14ac:dyDescent="0.3">
      <c r="A2196" s="5" t="s">
        <v>3159</v>
      </c>
      <c r="B2196" s="34">
        <v>45147.819155092591</v>
      </c>
      <c r="C2196" s="35">
        <v>45147.821296296293</v>
      </c>
      <c r="D2196" s="2" t="s">
        <v>10</v>
      </c>
      <c r="E2196" s="2" t="s">
        <v>11</v>
      </c>
      <c r="F2196" s="2" t="s">
        <v>24</v>
      </c>
      <c r="G2196" s="2" t="s">
        <v>15</v>
      </c>
      <c r="H2196" s="84" t="str">
        <f t="shared" si="34"/>
        <v>Reason Unknown</v>
      </c>
      <c r="I2196" s="63">
        <f>(tbl_raw_data[[#This Row],[Date Actioned]])-(tbl_raw_data[[#This Row],[Date Tagged]])</f>
        <v>2.1412037021946162E-3</v>
      </c>
      <c r="J2196" s="66">
        <f>HOUR(tbl_raw_data[[#This Row],[time_taken]])*60+MINUTE(tbl_raw_data[[#This Row],[time_taken]])+SECOND(tbl_raw_data[[#This Row],[time_taken]])/60</f>
        <v>3.0833333333333335</v>
      </c>
      <c r="K2196" s="68">
        <f>DATE(YEAR(tbl_raw_data[[#This Row],[Date Actioned]]),MONTH(tbl_raw_data[[#This Row],[Date Actioned]]),DAY(tbl_raw_data[[#This Row],[Date Actioned]]))</f>
        <v>45147</v>
      </c>
      <c r="L2196" s="65" t="str">
        <f>UPPER(TEXT(tbl_raw_data[[#This Row],[updated_date]],"MMMM"))</f>
        <v>AUGUST</v>
      </c>
      <c r="M2196" s="65" t="str">
        <f>"WEEK "&amp;IF(ROUNDUP(DAY(tbl_raw_data[[#This Row],[updated_date]])/7,0)=5,4,ROUNDUP(DAY(tbl_raw_data[[#This Row],[updated_date]])/7,0))</f>
        <v>WEEK 2</v>
      </c>
      <c r="N2196" s="71" t="str">
        <f>UPPER(VLOOKUP(tbl_raw_data[[#This Row],[Analyst]],settings!$A$1:$B$15,2,0))</f>
        <v>SAM</v>
      </c>
      <c r="O2196" s="71" t="str">
        <f>TRIM(UPPER(tbl_raw_data[[#This Row],[Outcome]]))</f>
        <v>APPROVE</v>
      </c>
      <c r="P2196" s="71" t="str">
        <f>TRIM(UPPER(tbl_raw_data[[#This Row],[Queue Name]]))</f>
        <v>CONSUMER EXISTING</v>
      </c>
      <c r="Q2196" s="71" t="str">
        <f>IF(tbl_raw_data[[#This Row],[time_taken_in_min]]&lt;=settings!$D$2,"SLA_MET","SLA_NOT_MET")</f>
        <v>SLA_MET</v>
      </c>
    </row>
    <row r="2197" spans="1:17" hidden="1" x14ac:dyDescent="0.3">
      <c r="A2197" s="7" t="s">
        <v>3160</v>
      </c>
      <c r="B2197" s="36">
        <v>45147.822569444441</v>
      </c>
      <c r="C2197" s="39">
        <v>45147.82608796296</v>
      </c>
      <c r="D2197" s="8" t="s">
        <v>10</v>
      </c>
      <c r="E2197" s="8" t="s">
        <v>11</v>
      </c>
      <c r="F2197" s="8" t="s">
        <v>24</v>
      </c>
      <c r="G2197" s="8" t="s">
        <v>15</v>
      </c>
      <c r="H2197" s="84" t="str">
        <f t="shared" si="34"/>
        <v>Reason Unknown</v>
      </c>
      <c r="I2197" s="63">
        <f>(tbl_raw_data[[#This Row],[Date Actioned]])-(tbl_raw_data[[#This Row],[Date Tagged]])</f>
        <v>3.5185185188311152E-3</v>
      </c>
      <c r="J2197" s="66">
        <f>HOUR(tbl_raw_data[[#This Row],[time_taken]])*60+MINUTE(tbl_raw_data[[#This Row],[time_taken]])+SECOND(tbl_raw_data[[#This Row],[time_taken]])/60</f>
        <v>5.0666666666666664</v>
      </c>
      <c r="K2197" s="68">
        <f>DATE(YEAR(tbl_raw_data[[#This Row],[Date Actioned]]),MONTH(tbl_raw_data[[#This Row],[Date Actioned]]),DAY(tbl_raw_data[[#This Row],[Date Actioned]]))</f>
        <v>45147</v>
      </c>
      <c r="L2197" s="65" t="str">
        <f>UPPER(TEXT(tbl_raw_data[[#This Row],[updated_date]],"MMMM"))</f>
        <v>AUGUST</v>
      </c>
      <c r="M2197" s="65" t="str">
        <f>"WEEK "&amp;IF(ROUNDUP(DAY(tbl_raw_data[[#This Row],[updated_date]])/7,0)=5,4,ROUNDUP(DAY(tbl_raw_data[[#This Row],[updated_date]])/7,0))</f>
        <v>WEEK 2</v>
      </c>
      <c r="N2197" s="71" t="str">
        <f>UPPER(VLOOKUP(tbl_raw_data[[#This Row],[Analyst]],settings!$A$1:$B$15,2,0))</f>
        <v>SAM</v>
      </c>
      <c r="O2197" s="71" t="str">
        <f>TRIM(UPPER(tbl_raw_data[[#This Row],[Outcome]]))</f>
        <v>APPROVE</v>
      </c>
      <c r="P2197" s="71" t="str">
        <f>TRIM(UPPER(tbl_raw_data[[#This Row],[Queue Name]]))</f>
        <v>CONSUMER EXISTING</v>
      </c>
      <c r="Q2197" s="71" t="str">
        <f>IF(tbl_raw_data[[#This Row],[time_taken_in_min]]&lt;=settings!$D$2,"SLA_MET","SLA_NOT_MET")</f>
        <v>SLA_MET</v>
      </c>
    </row>
    <row r="2198" spans="1:17" hidden="1" x14ac:dyDescent="0.3">
      <c r="A2198" s="1" t="s">
        <v>3161</v>
      </c>
      <c r="B2198" s="34">
        <v>45147.822974537034</v>
      </c>
      <c r="C2198" s="35">
        <v>45147.828564814816</v>
      </c>
      <c r="D2198" s="2" t="s">
        <v>10</v>
      </c>
      <c r="E2198" s="2" t="s">
        <v>11</v>
      </c>
      <c r="F2198" s="2" t="s">
        <v>24</v>
      </c>
      <c r="G2198" s="2" t="s">
        <v>26</v>
      </c>
      <c r="H2198" s="84" t="str">
        <f t="shared" si="34"/>
        <v>Reason Unknown</v>
      </c>
      <c r="I2198" s="63">
        <f>(tbl_raw_data[[#This Row],[Date Actioned]])-(tbl_raw_data[[#This Row],[Date Tagged]])</f>
        <v>5.5902777821756899E-3</v>
      </c>
      <c r="J2198" s="66">
        <f>HOUR(tbl_raw_data[[#This Row],[time_taken]])*60+MINUTE(tbl_raw_data[[#This Row],[time_taken]])+SECOND(tbl_raw_data[[#This Row],[time_taken]])/60</f>
        <v>8.0500000000000007</v>
      </c>
      <c r="K2198" s="68">
        <f>DATE(YEAR(tbl_raw_data[[#This Row],[Date Actioned]]),MONTH(tbl_raw_data[[#This Row],[Date Actioned]]),DAY(tbl_raw_data[[#This Row],[Date Actioned]]))</f>
        <v>45147</v>
      </c>
      <c r="L2198" s="65" t="str">
        <f>UPPER(TEXT(tbl_raw_data[[#This Row],[updated_date]],"MMMM"))</f>
        <v>AUGUST</v>
      </c>
      <c r="M2198" s="65" t="str">
        <f>"WEEK "&amp;IF(ROUNDUP(DAY(tbl_raw_data[[#This Row],[updated_date]])/7,0)=5,4,ROUNDUP(DAY(tbl_raw_data[[#This Row],[updated_date]])/7,0))</f>
        <v>WEEK 2</v>
      </c>
      <c r="N2198" s="71" t="str">
        <f>UPPER(VLOOKUP(tbl_raw_data[[#This Row],[Analyst]],settings!$A$1:$B$15,2,0))</f>
        <v>SAM</v>
      </c>
      <c r="O2198" s="71" t="str">
        <f>TRIM(UPPER(tbl_raw_data[[#This Row],[Outcome]]))</f>
        <v>APPROVE</v>
      </c>
      <c r="P2198" s="71" t="str">
        <f>TRIM(UPPER(tbl_raw_data[[#This Row],[Queue Name]]))</f>
        <v>CONSUMER EXISTING</v>
      </c>
      <c r="Q2198" s="71" t="str">
        <f>IF(tbl_raw_data[[#This Row],[time_taken_in_min]]&lt;=settings!$D$2,"SLA_MET","SLA_NOT_MET")</f>
        <v>SLA_MET</v>
      </c>
    </row>
    <row r="2199" spans="1:17" hidden="1" x14ac:dyDescent="0.3">
      <c r="A2199" s="5" t="s">
        <v>3162</v>
      </c>
      <c r="B2199" s="36">
        <v>45147.827997685185</v>
      </c>
      <c r="C2199" s="39">
        <v>45147.832303240742</v>
      </c>
      <c r="D2199" s="8" t="s">
        <v>15</v>
      </c>
      <c r="E2199" s="6" t="s">
        <v>11</v>
      </c>
      <c r="F2199" s="8" t="s">
        <v>24</v>
      </c>
      <c r="G2199" s="9"/>
      <c r="H2199" s="84" t="str">
        <f t="shared" si="34"/>
        <v>Reason Unknown</v>
      </c>
      <c r="I2199" s="63">
        <f>(tbl_raw_data[[#This Row],[Date Actioned]])-(tbl_raw_data[[#This Row],[Date Tagged]])</f>
        <v>4.3055555579485372E-3</v>
      </c>
      <c r="J2199" s="66">
        <f>HOUR(tbl_raw_data[[#This Row],[time_taken]])*60+MINUTE(tbl_raw_data[[#This Row],[time_taken]])+SECOND(tbl_raw_data[[#This Row],[time_taken]])/60</f>
        <v>6.2</v>
      </c>
      <c r="K2199" s="68">
        <f>DATE(YEAR(tbl_raw_data[[#This Row],[Date Actioned]]),MONTH(tbl_raw_data[[#This Row],[Date Actioned]]),DAY(tbl_raw_data[[#This Row],[Date Actioned]]))</f>
        <v>45147</v>
      </c>
      <c r="L2199" s="65" t="str">
        <f>UPPER(TEXT(tbl_raw_data[[#This Row],[updated_date]],"MMMM"))</f>
        <v>AUGUST</v>
      </c>
      <c r="M2199" s="65" t="str">
        <f>"WEEK "&amp;IF(ROUNDUP(DAY(tbl_raw_data[[#This Row],[updated_date]])/7,0)=5,4,ROUNDUP(DAY(tbl_raw_data[[#This Row],[updated_date]])/7,0))</f>
        <v>WEEK 2</v>
      </c>
      <c r="N2199" s="71" t="str">
        <f>UPPER(VLOOKUP(tbl_raw_data[[#This Row],[Analyst]],settings!$A$1:$B$15,2,0))</f>
        <v>SAM</v>
      </c>
      <c r="O2199" s="71" t="str">
        <f>TRIM(UPPER(tbl_raw_data[[#This Row],[Outcome]]))</f>
        <v>APPROVE</v>
      </c>
      <c r="P2199" s="71" t="str">
        <f>TRIM(UPPER(tbl_raw_data[[#This Row],[Queue Name]]))</f>
        <v>CONSUMER EXISTING</v>
      </c>
      <c r="Q2199" s="71" t="str">
        <f>IF(tbl_raw_data[[#This Row],[time_taken_in_min]]&lt;=settings!$D$2,"SLA_MET","SLA_NOT_MET")</f>
        <v>SLA_MET</v>
      </c>
    </row>
    <row r="2200" spans="1:17" hidden="1" x14ac:dyDescent="0.3">
      <c r="A2200" s="7" t="s">
        <v>3163</v>
      </c>
      <c r="B2200" s="34">
        <v>45147.832268518519</v>
      </c>
      <c r="C2200" s="35">
        <v>45147.83829861111</v>
      </c>
      <c r="D2200" s="2" t="s">
        <v>10</v>
      </c>
      <c r="E2200" s="2" t="s">
        <v>11</v>
      </c>
      <c r="F2200" s="2" t="s">
        <v>114</v>
      </c>
      <c r="G2200" s="2" t="s">
        <v>15</v>
      </c>
      <c r="H2200" s="84" t="str">
        <f t="shared" si="34"/>
        <v>Reason Unknown</v>
      </c>
      <c r="I2200" s="63">
        <f>(tbl_raw_data[[#This Row],[Date Actioned]])-(tbl_raw_data[[#This Row],[Date Tagged]])</f>
        <v>6.0300925906631164E-3</v>
      </c>
      <c r="J2200" s="66">
        <f>HOUR(tbl_raw_data[[#This Row],[time_taken]])*60+MINUTE(tbl_raw_data[[#This Row],[time_taken]])+SECOND(tbl_raw_data[[#This Row],[time_taken]])/60</f>
        <v>8.6833333333333336</v>
      </c>
      <c r="K2200" s="68">
        <f>DATE(YEAR(tbl_raw_data[[#This Row],[Date Actioned]]),MONTH(tbl_raw_data[[#This Row],[Date Actioned]]),DAY(tbl_raw_data[[#This Row],[Date Actioned]]))</f>
        <v>45147</v>
      </c>
      <c r="L2200" s="65" t="str">
        <f>UPPER(TEXT(tbl_raw_data[[#This Row],[updated_date]],"MMMM"))</f>
        <v>AUGUST</v>
      </c>
      <c r="M2200" s="65" t="str">
        <f>"WEEK "&amp;IF(ROUNDUP(DAY(tbl_raw_data[[#This Row],[updated_date]])/7,0)=5,4,ROUNDUP(DAY(tbl_raw_data[[#This Row],[updated_date]])/7,0))</f>
        <v>WEEK 2</v>
      </c>
      <c r="N2200" s="71" t="str">
        <f>UPPER(VLOOKUP(tbl_raw_data[[#This Row],[Analyst]],settings!$A$1:$B$15,2,0))</f>
        <v>FARDIN</v>
      </c>
      <c r="O2200" s="71" t="str">
        <f>TRIM(UPPER(tbl_raw_data[[#This Row],[Outcome]]))</f>
        <v>APPROVE</v>
      </c>
      <c r="P2200" s="71" t="str">
        <f>TRIM(UPPER(tbl_raw_data[[#This Row],[Queue Name]]))</f>
        <v>CONSUMER EXISTING</v>
      </c>
      <c r="Q2200" s="71" t="str">
        <f>IF(tbl_raw_data[[#This Row],[time_taken_in_min]]&lt;=settings!$D$2,"SLA_MET","SLA_NOT_MET")</f>
        <v>SLA_MET</v>
      </c>
    </row>
    <row r="2201" spans="1:17" hidden="1" x14ac:dyDescent="0.3">
      <c r="A2201" s="1" t="s">
        <v>3164</v>
      </c>
      <c r="B2201" s="36">
        <v>45147.834594907406</v>
      </c>
      <c r="C2201" s="39">
        <v>45147.838750000003</v>
      </c>
      <c r="D2201" s="8" t="s">
        <v>10</v>
      </c>
      <c r="E2201" s="8" t="s">
        <v>11</v>
      </c>
      <c r="F2201" s="8" t="s">
        <v>9</v>
      </c>
      <c r="G2201" s="8" t="s">
        <v>15</v>
      </c>
      <c r="H2201" s="84" t="str">
        <f t="shared" si="34"/>
        <v>Reason Unknown</v>
      </c>
      <c r="I2201" s="63">
        <f>(tbl_raw_data[[#This Row],[Date Actioned]])-(tbl_raw_data[[#This Row],[Date Tagged]])</f>
        <v>4.1550925961928442E-3</v>
      </c>
      <c r="J2201" s="66">
        <f>HOUR(tbl_raw_data[[#This Row],[time_taken]])*60+MINUTE(tbl_raw_data[[#This Row],[time_taken]])+SECOND(tbl_raw_data[[#This Row],[time_taken]])/60</f>
        <v>5.9833333333333334</v>
      </c>
      <c r="K2201" s="68">
        <f>DATE(YEAR(tbl_raw_data[[#This Row],[Date Actioned]]),MONTH(tbl_raw_data[[#This Row],[Date Actioned]]),DAY(tbl_raw_data[[#This Row],[Date Actioned]]))</f>
        <v>45147</v>
      </c>
      <c r="L2201" s="65" t="str">
        <f>UPPER(TEXT(tbl_raw_data[[#This Row],[updated_date]],"MMMM"))</f>
        <v>AUGUST</v>
      </c>
      <c r="M2201" s="65" t="str">
        <f>"WEEK "&amp;IF(ROUNDUP(DAY(tbl_raw_data[[#This Row],[updated_date]])/7,0)=5,4,ROUNDUP(DAY(tbl_raw_data[[#This Row],[updated_date]])/7,0))</f>
        <v>WEEK 2</v>
      </c>
      <c r="N2201" s="71" t="str">
        <f>UPPER(VLOOKUP(tbl_raw_data[[#This Row],[Analyst]],settings!$A$1:$B$15,2,0))</f>
        <v>QUADIR</v>
      </c>
      <c r="O2201" s="71" t="str">
        <f>TRIM(UPPER(tbl_raw_data[[#This Row],[Outcome]]))</f>
        <v>APPROVE</v>
      </c>
      <c r="P2201" s="71" t="str">
        <f>TRIM(UPPER(tbl_raw_data[[#This Row],[Queue Name]]))</f>
        <v>CONSUMER EXISTING</v>
      </c>
      <c r="Q2201" s="71" t="str">
        <f>IF(tbl_raw_data[[#This Row],[time_taken_in_min]]&lt;=settings!$D$2,"SLA_MET","SLA_NOT_MET")</f>
        <v>SLA_MET</v>
      </c>
    </row>
    <row r="2202" spans="1:17" hidden="1" x14ac:dyDescent="0.3">
      <c r="A2202" s="5" t="s">
        <v>3165</v>
      </c>
      <c r="B2202" s="34">
        <v>45147.843402777777</v>
      </c>
      <c r="C2202" s="35">
        <v>45147.847858796296</v>
      </c>
      <c r="D2202" s="2" t="s">
        <v>15</v>
      </c>
      <c r="E2202" s="3" t="s">
        <v>11</v>
      </c>
      <c r="F2202" s="2" t="s">
        <v>114</v>
      </c>
      <c r="G2202" s="4"/>
      <c r="H2202" s="84" t="str">
        <f t="shared" si="34"/>
        <v>Reason Unknown</v>
      </c>
      <c r="I2202" s="63">
        <f>(tbl_raw_data[[#This Row],[Date Actioned]])-(tbl_raw_data[[#This Row],[Date Tagged]])</f>
        <v>4.4560185197042301E-3</v>
      </c>
      <c r="J2202" s="66">
        <f>HOUR(tbl_raw_data[[#This Row],[time_taken]])*60+MINUTE(tbl_raw_data[[#This Row],[time_taken]])+SECOND(tbl_raw_data[[#This Row],[time_taken]])/60</f>
        <v>6.416666666666667</v>
      </c>
      <c r="K2202" s="68">
        <f>DATE(YEAR(tbl_raw_data[[#This Row],[Date Actioned]]),MONTH(tbl_raw_data[[#This Row],[Date Actioned]]),DAY(tbl_raw_data[[#This Row],[Date Actioned]]))</f>
        <v>45147</v>
      </c>
      <c r="L2202" s="65" t="str">
        <f>UPPER(TEXT(tbl_raw_data[[#This Row],[updated_date]],"MMMM"))</f>
        <v>AUGUST</v>
      </c>
      <c r="M2202" s="65" t="str">
        <f>"WEEK "&amp;IF(ROUNDUP(DAY(tbl_raw_data[[#This Row],[updated_date]])/7,0)=5,4,ROUNDUP(DAY(tbl_raw_data[[#This Row],[updated_date]])/7,0))</f>
        <v>WEEK 2</v>
      </c>
      <c r="N2202" s="71" t="str">
        <f>UPPER(VLOOKUP(tbl_raw_data[[#This Row],[Analyst]],settings!$A$1:$B$15,2,0))</f>
        <v>FARDIN</v>
      </c>
      <c r="O2202" s="71" t="str">
        <f>TRIM(UPPER(tbl_raw_data[[#This Row],[Outcome]]))</f>
        <v>APPROVE</v>
      </c>
      <c r="P2202" s="71" t="str">
        <f>TRIM(UPPER(tbl_raw_data[[#This Row],[Queue Name]]))</f>
        <v>CONSUMER EXISTING</v>
      </c>
      <c r="Q2202" s="71" t="str">
        <f>IF(tbl_raw_data[[#This Row],[time_taken_in_min]]&lt;=settings!$D$2,"SLA_MET","SLA_NOT_MET")</f>
        <v>SLA_MET</v>
      </c>
    </row>
    <row r="2203" spans="1:17" hidden="1" x14ac:dyDescent="0.3">
      <c r="A2203" s="7" t="s">
        <v>3166</v>
      </c>
      <c r="B2203" s="36">
        <v>45147.844363425924</v>
      </c>
      <c r="C2203" s="39">
        <v>45147.848298611112</v>
      </c>
      <c r="D2203" s="8" t="s">
        <v>15</v>
      </c>
      <c r="E2203" s="6" t="s">
        <v>11</v>
      </c>
      <c r="F2203" s="8" t="s">
        <v>24</v>
      </c>
      <c r="G2203" s="9"/>
      <c r="H2203" s="84" t="str">
        <f t="shared" si="34"/>
        <v>Reason Unknown</v>
      </c>
      <c r="I2203" s="63">
        <f>(tbl_raw_data[[#This Row],[Date Actioned]])-(tbl_raw_data[[#This Row],[Date Tagged]])</f>
        <v>3.9351851883111522E-3</v>
      </c>
      <c r="J2203" s="66">
        <f>HOUR(tbl_raw_data[[#This Row],[time_taken]])*60+MINUTE(tbl_raw_data[[#This Row],[time_taken]])+SECOND(tbl_raw_data[[#This Row],[time_taken]])/60</f>
        <v>5.666666666666667</v>
      </c>
      <c r="K2203" s="68">
        <f>DATE(YEAR(tbl_raw_data[[#This Row],[Date Actioned]]),MONTH(tbl_raw_data[[#This Row],[Date Actioned]]),DAY(tbl_raw_data[[#This Row],[Date Actioned]]))</f>
        <v>45147</v>
      </c>
      <c r="L2203" s="65" t="str">
        <f>UPPER(TEXT(tbl_raw_data[[#This Row],[updated_date]],"MMMM"))</f>
        <v>AUGUST</v>
      </c>
      <c r="M2203" s="65" t="str">
        <f>"WEEK "&amp;IF(ROUNDUP(DAY(tbl_raw_data[[#This Row],[updated_date]])/7,0)=5,4,ROUNDUP(DAY(tbl_raw_data[[#This Row],[updated_date]])/7,0))</f>
        <v>WEEK 2</v>
      </c>
      <c r="N2203" s="71" t="str">
        <f>UPPER(VLOOKUP(tbl_raw_data[[#This Row],[Analyst]],settings!$A$1:$B$15,2,0))</f>
        <v>SAM</v>
      </c>
      <c r="O2203" s="71" t="str">
        <f>TRIM(UPPER(tbl_raw_data[[#This Row],[Outcome]]))</f>
        <v>APPROVE</v>
      </c>
      <c r="P2203" s="71" t="str">
        <f>TRIM(UPPER(tbl_raw_data[[#This Row],[Queue Name]]))</f>
        <v>CONSUMER EXISTING</v>
      </c>
      <c r="Q2203" s="71" t="str">
        <f>IF(tbl_raw_data[[#This Row],[time_taken_in_min]]&lt;=settings!$D$2,"SLA_MET","SLA_NOT_MET")</f>
        <v>SLA_MET</v>
      </c>
    </row>
    <row r="2204" spans="1:17" hidden="1" x14ac:dyDescent="0.3">
      <c r="A2204" s="1" t="s">
        <v>3167</v>
      </c>
      <c r="B2204" s="34">
        <v>45147.85050925926</v>
      </c>
      <c r="C2204" s="35">
        <v>45147.855856481481</v>
      </c>
      <c r="D2204" s="2" t="s">
        <v>15</v>
      </c>
      <c r="E2204" s="3" t="s">
        <v>11</v>
      </c>
      <c r="F2204" s="2" t="s">
        <v>114</v>
      </c>
      <c r="G2204" s="4"/>
      <c r="H2204" s="84" t="str">
        <f t="shared" si="34"/>
        <v>Reason Unknown</v>
      </c>
      <c r="I2204" s="63">
        <f>(tbl_raw_data[[#This Row],[Date Actioned]])-(tbl_raw_data[[#This Row],[Date Tagged]])</f>
        <v>5.3472222207346931E-3</v>
      </c>
      <c r="J2204" s="66">
        <f>HOUR(tbl_raw_data[[#This Row],[time_taken]])*60+MINUTE(tbl_raw_data[[#This Row],[time_taken]])+SECOND(tbl_raw_data[[#This Row],[time_taken]])/60</f>
        <v>7.7</v>
      </c>
      <c r="K2204" s="68">
        <f>DATE(YEAR(tbl_raw_data[[#This Row],[Date Actioned]]),MONTH(tbl_raw_data[[#This Row],[Date Actioned]]),DAY(tbl_raw_data[[#This Row],[Date Actioned]]))</f>
        <v>45147</v>
      </c>
      <c r="L2204" s="65" t="str">
        <f>UPPER(TEXT(tbl_raw_data[[#This Row],[updated_date]],"MMMM"))</f>
        <v>AUGUST</v>
      </c>
      <c r="M2204" s="65" t="str">
        <f>"WEEK "&amp;IF(ROUNDUP(DAY(tbl_raw_data[[#This Row],[updated_date]])/7,0)=5,4,ROUNDUP(DAY(tbl_raw_data[[#This Row],[updated_date]])/7,0))</f>
        <v>WEEK 2</v>
      </c>
      <c r="N2204" s="71" t="str">
        <f>UPPER(VLOOKUP(tbl_raw_data[[#This Row],[Analyst]],settings!$A$1:$B$15,2,0))</f>
        <v>FARDIN</v>
      </c>
      <c r="O2204" s="71" t="str">
        <f>TRIM(UPPER(tbl_raw_data[[#This Row],[Outcome]]))</f>
        <v>APPROVE</v>
      </c>
      <c r="P2204" s="71" t="str">
        <f>TRIM(UPPER(tbl_raw_data[[#This Row],[Queue Name]]))</f>
        <v>CONSUMER EXISTING</v>
      </c>
      <c r="Q2204" s="71" t="str">
        <f>IF(tbl_raw_data[[#This Row],[time_taken_in_min]]&lt;=settings!$D$2,"SLA_MET","SLA_NOT_MET")</f>
        <v>SLA_MET</v>
      </c>
    </row>
    <row r="2205" spans="1:17" hidden="1" x14ac:dyDescent="0.3">
      <c r="A2205" s="5" t="s">
        <v>3168</v>
      </c>
      <c r="B2205" s="36">
        <v>45147.852013888885</v>
      </c>
      <c r="C2205" s="39">
        <v>45147.859780092593</v>
      </c>
      <c r="D2205" s="8" t="s">
        <v>10</v>
      </c>
      <c r="E2205" s="8" t="s">
        <v>11</v>
      </c>
      <c r="F2205" s="8" t="s">
        <v>114</v>
      </c>
      <c r="G2205" s="8" t="s">
        <v>15</v>
      </c>
      <c r="H2205" s="84" t="str">
        <f t="shared" si="34"/>
        <v>Reason Unknown</v>
      </c>
      <c r="I2205" s="63">
        <f>(tbl_raw_data[[#This Row],[Date Actioned]])-(tbl_raw_data[[#This Row],[Date Tagged]])</f>
        <v>7.7662037074333057E-3</v>
      </c>
      <c r="J2205" s="66">
        <f>HOUR(tbl_raw_data[[#This Row],[time_taken]])*60+MINUTE(tbl_raw_data[[#This Row],[time_taken]])+SECOND(tbl_raw_data[[#This Row],[time_taken]])/60</f>
        <v>11.183333333333334</v>
      </c>
      <c r="K2205" s="68">
        <f>DATE(YEAR(tbl_raw_data[[#This Row],[Date Actioned]]),MONTH(tbl_raw_data[[#This Row],[Date Actioned]]),DAY(tbl_raw_data[[#This Row],[Date Actioned]]))</f>
        <v>45147</v>
      </c>
      <c r="L2205" s="65" t="str">
        <f>UPPER(TEXT(tbl_raw_data[[#This Row],[updated_date]],"MMMM"))</f>
        <v>AUGUST</v>
      </c>
      <c r="M2205" s="65" t="str">
        <f>"WEEK "&amp;IF(ROUNDUP(DAY(tbl_raw_data[[#This Row],[updated_date]])/7,0)=5,4,ROUNDUP(DAY(tbl_raw_data[[#This Row],[updated_date]])/7,0))</f>
        <v>WEEK 2</v>
      </c>
      <c r="N2205" s="71" t="str">
        <f>UPPER(VLOOKUP(tbl_raw_data[[#This Row],[Analyst]],settings!$A$1:$B$15,2,0))</f>
        <v>FARDIN</v>
      </c>
      <c r="O2205" s="71" t="str">
        <f>TRIM(UPPER(tbl_raw_data[[#This Row],[Outcome]]))</f>
        <v>APPROVE</v>
      </c>
      <c r="P2205" s="71" t="str">
        <f>TRIM(UPPER(tbl_raw_data[[#This Row],[Queue Name]]))</f>
        <v>CONSUMER EXISTING</v>
      </c>
      <c r="Q2205" s="71" t="str">
        <f>IF(tbl_raw_data[[#This Row],[time_taken_in_min]]&lt;=settings!$D$2,"SLA_MET","SLA_NOT_MET")</f>
        <v>SLA_MET</v>
      </c>
    </row>
    <row r="2206" spans="1:17" hidden="1" x14ac:dyDescent="0.3">
      <c r="A2206" s="7" t="s">
        <v>3169</v>
      </c>
      <c r="B2206" s="34">
        <v>45147.852916666663</v>
      </c>
      <c r="C2206" s="35">
        <v>45147.863125000003</v>
      </c>
      <c r="D2206" s="2" t="s">
        <v>10</v>
      </c>
      <c r="E2206" s="2" t="s">
        <v>11</v>
      </c>
      <c r="F2206" s="2" t="s">
        <v>114</v>
      </c>
      <c r="G2206" s="2" t="s">
        <v>15</v>
      </c>
      <c r="H2206" s="84" t="str">
        <f t="shared" si="34"/>
        <v>Reason Unknown</v>
      </c>
      <c r="I2206" s="63">
        <f>(tbl_raw_data[[#This Row],[Date Actioned]])-(tbl_raw_data[[#This Row],[Date Tagged]])</f>
        <v>1.0208333340415265E-2</v>
      </c>
      <c r="J2206" s="66">
        <f>HOUR(tbl_raw_data[[#This Row],[time_taken]])*60+MINUTE(tbl_raw_data[[#This Row],[time_taken]])+SECOND(tbl_raw_data[[#This Row],[time_taken]])/60</f>
        <v>14.7</v>
      </c>
      <c r="K2206" s="68">
        <f>DATE(YEAR(tbl_raw_data[[#This Row],[Date Actioned]]),MONTH(tbl_raw_data[[#This Row],[Date Actioned]]),DAY(tbl_raw_data[[#This Row],[Date Actioned]]))</f>
        <v>45147</v>
      </c>
      <c r="L2206" s="65" t="str">
        <f>UPPER(TEXT(tbl_raw_data[[#This Row],[updated_date]],"MMMM"))</f>
        <v>AUGUST</v>
      </c>
      <c r="M2206" s="65" t="str">
        <f>"WEEK "&amp;IF(ROUNDUP(DAY(tbl_raw_data[[#This Row],[updated_date]])/7,0)=5,4,ROUNDUP(DAY(tbl_raw_data[[#This Row],[updated_date]])/7,0))</f>
        <v>WEEK 2</v>
      </c>
      <c r="N2206" s="71" t="str">
        <f>UPPER(VLOOKUP(tbl_raw_data[[#This Row],[Analyst]],settings!$A$1:$B$15,2,0))</f>
        <v>FARDIN</v>
      </c>
      <c r="O2206" s="71" t="str">
        <f>TRIM(UPPER(tbl_raw_data[[#This Row],[Outcome]]))</f>
        <v>APPROVE</v>
      </c>
      <c r="P2206" s="71" t="str">
        <f>TRIM(UPPER(tbl_raw_data[[#This Row],[Queue Name]]))</f>
        <v>CONSUMER EXISTING</v>
      </c>
      <c r="Q2206" s="71" t="str">
        <f>IF(tbl_raw_data[[#This Row],[time_taken_in_min]]&lt;=settings!$D$2,"SLA_MET","SLA_NOT_MET")</f>
        <v>SLA_MET</v>
      </c>
    </row>
    <row r="2207" spans="1:17" hidden="1" x14ac:dyDescent="0.3">
      <c r="A2207" s="1" t="s">
        <v>3170</v>
      </c>
      <c r="B2207" s="36">
        <v>45147.868020833332</v>
      </c>
      <c r="C2207" s="39">
        <v>45147.87226851852</v>
      </c>
      <c r="D2207" s="8" t="s">
        <v>10</v>
      </c>
      <c r="E2207" s="8" t="s">
        <v>18</v>
      </c>
      <c r="F2207" s="8" t="s">
        <v>9</v>
      </c>
      <c r="G2207" s="8" t="s">
        <v>16</v>
      </c>
      <c r="H2207" s="84" t="str">
        <f t="shared" si="34"/>
        <v>Reason Unknown</v>
      </c>
      <c r="I2207" s="63">
        <f>(tbl_raw_data[[#This Row],[Date Actioned]])-(tbl_raw_data[[#This Row],[Date Tagged]])</f>
        <v>4.2476851886021905E-3</v>
      </c>
      <c r="J2207" s="66">
        <f>HOUR(tbl_raw_data[[#This Row],[time_taken]])*60+MINUTE(tbl_raw_data[[#This Row],[time_taken]])+SECOND(tbl_raw_data[[#This Row],[time_taken]])/60</f>
        <v>6.1166666666666663</v>
      </c>
      <c r="K2207" s="68">
        <f>DATE(YEAR(tbl_raw_data[[#This Row],[Date Actioned]]),MONTH(tbl_raw_data[[#This Row],[Date Actioned]]),DAY(tbl_raw_data[[#This Row],[Date Actioned]]))</f>
        <v>45147</v>
      </c>
      <c r="L2207" s="65" t="str">
        <f>UPPER(TEXT(tbl_raw_data[[#This Row],[updated_date]],"MMMM"))</f>
        <v>AUGUST</v>
      </c>
      <c r="M2207" s="65" t="str">
        <f>"WEEK "&amp;IF(ROUNDUP(DAY(tbl_raw_data[[#This Row],[updated_date]])/7,0)=5,4,ROUNDUP(DAY(tbl_raw_data[[#This Row],[updated_date]])/7,0))</f>
        <v>WEEK 2</v>
      </c>
      <c r="N2207" s="71" t="str">
        <f>UPPER(VLOOKUP(tbl_raw_data[[#This Row],[Analyst]],settings!$A$1:$B$15,2,0))</f>
        <v>QUADIR</v>
      </c>
      <c r="O2207" s="71" t="str">
        <f>TRIM(UPPER(tbl_raw_data[[#This Row],[Outcome]]))</f>
        <v>APPROVE</v>
      </c>
      <c r="P2207" s="71" t="str">
        <f>TRIM(UPPER(tbl_raw_data[[#This Row],[Queue Name]]))</f>
        <v>CONSUMER PRE BUREAU</v>
      </c>
      <c r="Q2207" s="71" t="str">
        <f>IF(tbl_raw_data[[#This Row],[time_taken_in_min]]&lt;=settings!$D$2,"SLA_MET","SLA_NOT_MET")</f>
        <v>SLA_MET</v>
      </c>
    </row>
    <row r="2208" spans="1:17" hidden="1" x14ac:dyDescent="0.3">
      <c r="A2208" s="5" t="s">
        <v>3171</v>
      </c>
      <c r="B2208" s="34">
        <v>45147.872685185182</v>
      </c>
      <c r="C2208" s="35">
        <v>45147.882824074077</v>
      </c>
      <c r="D2208" s="2" t="s">
        <v>10</v>
      </c>
      <c r="E2208" s="2" t="s">
        <v>18</v>
      </c>
      <c r="F2208" s="2" t="s">
        <v>9</v>
      </c>
      <c r="G2208" s="2" t="s">
        <v>15</v>
      </c>
      <c r="H2208" s="84" t="str">
        <f t="shared" si="34"/>
        <v>Reason Unknown</v>
      </c>
      <c r="I2208" s="63">
        <f>(tbl_raw_data[[#This Row],[Date Actioned]])-(tbl_raw_data[[#This Row],[Date Tagged]])</f>
        <v>1.0138888894289266E-2</v>
      </c>
      <c r="J2208" s="66">
        <f>HOUR(tbl_raw_data[[#This Row],[time_taken]])*60+MINUTE(tbl_raw_data[[#This Row],[time_taken]])+SECOND(tbl_raw_data[[#This Row],[time_taken]])/60</f>
        <v>14.6</v>
      </c>
      <c r="K2208" s="68">
        <f>DATE(YEAR(tbl_raw_data[[#This Row],[Date Actioned]]),MONTH(tbl_raw_data[[#This Row],[Date Actioned]]),DAY(tbl_raw_data[[#This Row],[Date Actioned]]))</f>
        <v>45147</v>
      </c>
      <c r="L2208" s="65" t="str">
        <f>UPPER(TEXT(tbl_raw_data[[#This Row],[updated_date]],"MMMM"))</f>
        <v>AUGUST</v>
      </c>
      <c r="M2208" s="65" t="str">
        <f>"WEEK "&amp;IF(ROUNDUP(DAY(tbl_raw_data[[#This Row],[updated_date]])/7,0)=5,4,ROUNDUP(DAY(tbl_raw_data[[#This Row],[updated_date]])/7,0))</f>
        <v>WEEK 2</v>
      </c>
      <c r="N2208" s="71" t="str">
        <f>UPPER(VLOOKUP(tbl_raw_data[[#This Row],[Analyst]],settings!$A$1:$B$15,2,0))</f>
        <v>QUADIR</v>
      </c>
      <c r="O2208" s="71" t="str">
        <f>TRIM(UPPER(tbl_raw_data[[#This Row],[Outcome]]))</f>
        <v>APPROVE</v>
      </c>
      <c r="P2208" s="71" t="str">
        <f>TRIM(UPPER(tbl_raw_data[[#This Row],[Queue Name]]))</f>
        <v>CONSUMER PRE BUREAU</v>
      </c>
      <c r="Q2208" s="71" t="str">
        <f>IF(tbl_raw_data[[#This Row],[time_taken_in_min]]&lt;=settings!$D$2,"SLA_MET","SLA_NOT_MET")</f>
        <v>SLA_MET</v>
      </c>
    </row>
    <row r="2209" spans="1:17" x14ac:dyDescent="0.3">
      <c r="A2209" s="7" t="s">
        <v>3172</v>
      </c>
      <c r="B2209" s="36">
        <v>45147.065613425926</v>
      </c>
      <c r="C2209" s="39">
        <v>45147.378761574073</v>
      </c>
      <c r="D2209" s="8" t="s">
        <v>36</v>
      </c>
      <c r="E2209" s="6" t="s">
        <v>8</v>
      </c>
      <c r="F2209" s="8" t="s">
        <v>206</v>
      </c>
      <c r="G2209" s="9"/>
      <c r="H2209" s="84" t="str">
        <f t="shared" si="34"/>
        <v>Reason Unknown</v>
      </c>
      <c r="I2209" s="63">
        <f>(tbl_raw_data[[#This Row],[Date Actioned]])-(tbl_raw_data[[#This Row],[Date Tagged]])</f>
        <v>0.31314814814686542</v>
      </c>
      <c r="J2209" s="66">
        <f>HOUR(tbl_raw_data[[#This Row],[time_taken]])*60+MINUTE(tbl_raw_data[[#This Row],[time_taken]])+SECOND(tbl_raw_data[[#This Row],[time_taken]])/60</f>
        <v>450.93333333333334</v>
      </c>
      <c r="K2209" s="68">
        <f>DATE(YEAR(tbl_raw_data[[#This Row],[Date Actioned]]),MONTH(tbl_raw_data[[#This Row],[Date Actioned]]),DAY(tbl_raw_data[[#This Row],[Date Actioned]]))</f>
        <v>45147</v>
      </c>
      <c r="L2209" s="65" t="str">
        <f>UPPER(TEXT(tbl_raw_data[[#This Row],[updated_date]],"MMMM"))</f>
        <v>AUGUST</v>
      </c>
      <c r="M2209" s="65" t="str">
        <f>"WEEK "&amp;IF(ROUNDUP(DAY(tbl_raw_data[[#This Row],[updated_date]])/7,0)=5,4,ROUNDUP(DAY(tbl_raw_data[[#This Row],[updated_date]])/7,0))</f>
        <v>WEEK 2</v>
      </c>
      <c r="N2209" s="71" t="str">
        <f>UPPER(VLOOKUP(tbl_raw_data[[#This Row],[Analyst]],settings!$A$1:$B$15,2,0))</f>
        <v>HARDIK</v>
      </c>
      <c r="O2209" s="71" t="str">
        <f>TRIM(UPPER(tbl_raw_data[[#This Row],[Outcome]]))</f>
        <v>DECLINE</v>
      </c>
      <c r="P2209" s="71" t="str">
        <f>TRIM(UPPER(tbl_raw_data[[#This Row],[Queue Name]]))</f>
        <v>CONSUMER POST BUREAU</v>
      </c>
      <c r="Q2209" s="71" t="str">
        <f>IF(tbl_raw_data[[#This Row],[time_taken_in_min]]&lt;=settings!$D$2,"SLA_MET","SLA_NOT_MET")</f>
        <v>SLA_NOT_MET</v>
      </c>
    </row>
    <row r="2210" spans="1:17" x14ac:dyDescent="0.3">
      <c r="A2210" s="1" t="s">
        <v>3173</v>
      </c>
      <c r="B2210" s="34">
        <v>45147.434629629628</v>
      </c>
      <c r="C2210" s="35">
        <v>45147.441747685189</v>
      </c>
      <c r="D2210" s="2" t="s">
        <v>36</v>
      </c>
      <c r="E2210" s="3" t="s">
        <v>11</v>
      </c>
      <c r="F2210" s="2" t="s">
        <v>17</v>
      </c>
      <c r="G2210" s="4"/>
      <c r="H2210" s="84" t="str">
        <f t="shared" si="34"/>
        <v>Reason Unknown</v>
      </c>
      <c r="I2210" s="63">
        <f>(tbl_raw_data[[#This Row],[Date Actioned]])-(tbl_raw_data[[#This Row],[Date Tagged]])</f>
        <v>7.1180555605678819E-3</v>
      </c>
      <c r="J2210" s="66">
        <f>HOUR(tbl_raw_data[[#This Row],[time_taken]])*60+MINUTE(tbl_raw_data[[#This Row],[time_taken]])+SECOND(tbl_raw_data[[#This Row],[time_taken]])/60</f>
        <v>10.25</v>
      </c>
      <c r="K2210" s="68">
        <f>DATE(YEAR(tbl_raw_data[[#This Row],[Date Actioned]]),MONTH(tbl_raw_data[[#This Row],[Date Actioned]]),DAY(tbl_raw_data[[#This Row],[Date Actioned]]))</f>
        <v>45147</v>
      </c>
      <c r="L2210" s="65" t="str">
        <f>UPPER(TEXT(tbl_raw_data[[#This Row],[updated_date]],"MMMM"))</f>
        <v>AUGUST</v>
      </c>
      <c r="M2210" s="65" t="str">
        <f>"WEEK "&amp;IF(ROUNDUP(DAY(tbl_raw_data[[#This Row],[updated_date]])/7,0)=5,4,ROUNDUP(DAY(tbl_raw_data[[#This Row],[updated_date]])/7,0))</f>
        <v>WEEK 2</v>
      </c>
      <c r="N2210" s="71" t="str">
        <f>UPPER(VLOOKUP(tbl_raw_data[[#This Row],[Analyst]],settings!$A$1:$B$15,2,0))</f>
        <v>MERCEDES</v>
      </c>
      <c r="O2210" s="71" t="str">
        <f>TRIM(UPPER(tbl_raw_data[[#This Row],[Outcome]]))</f>
        <v>DECLINE</v>
      </c>
      <c r="P2210" s="71" t="str">
        <f>TRIM(UPPER(tbl_raw_data[[#This Row],[Queue Name]]))</f>
        <v>CONSUMER EXISTING</v>
      </c>
      <c r="Q2210" s="71" t="str">
        <f>IF(tbl_raw_data[[#This Row],[time_taken_in_min]]&lt;=settings!$D$2,"SLA_MET","SLA_NOT_MET")</f>
        <v>SLA_MET</v>
      </c>
    </row>
    <row r="2211" spans="1:17" x14ac:dyDescent="0.3">
      <c r="A2211" s="5" t="s">
        <v>3174</v>
      </c>
      <c r="B2211" s="36">
        <v>45147.472997685189</v>
      </c>
      <c r="C2211" s="39">
        <v>45147.479270833333</v>
      </c>
      <c r="D2211" s="8" t="s">
        <v>33</v>
      </c>
      <c r="E2211" s="8" t="s">
        <v>8</v>
      </c>
      <c r="F2211" s="8" t="s">
        <v>206</v>
      </c>
      <c r="G2211" s="8" t="s">
        <v>126</v>
      </c>
      <c r="H2211" s="84" t="str">
        <f t="shared" si="34"/>
        <v>Reason Unknown</v>
      </c>
      <c r="I2211" s="63">
        <f>(tbl_raw_data[[#This Row],[Date Actioned]])-(tbl_raw_data[[#This Row],[Date Tagged]])</f>
        <v>6.2731481448281556E-3</v>
      </c>
      <c r="J2211" s="66">
        <f>HOUR(tbl_raw_data[[#This Row],[time_taken]])*60+MINUTE(tbl_raw_data[[#This Row],[time_taken]])+SECOND(tbl_raw_data[[#This Row],[time_taken]])/60</f>
        <v>9.0333333333333332</v>
      </c>
      <c r="K2211" s="68">
        <f>DATE(YEAR(tbl_raw_data[[#This Row],[Date Actioned]]),MONTH(tbl_raw_data[[#This Row],[Date Actioned]]),DAY(tbl_raw_data[[#This Row],[Date Actioned]]))</f>
        <v>45147</v>
      </c>
      <c r="L2211" s="65" t="str">
        <f>UPPER(TEXT(tbl_raw_data[[#This Row],[updated_date]],"MMMM"))</f>
        <v>AUGUST</v>
      </c>
      <c r="M2211" s="65" t="str">
        <f>"WEEK "&amp;IF(ROUNDUP(DAY(tbl_raw_data[[#This Row],[updated_date]])/7,0)=5,4,ROUNDUP(DAY(tbl_raw_data[[#This Row],[updated_date]])/7,0))</f>
        <v>WEEK 2</v>
      </c>
      <c r="N2211" s="71" t="str">
        <f>UPPER(VLOOKUP(tbl_raw_data[[#This Row],[Analyst]],settings!$A$1:$B$15,2,0))</f>
        <v>HARDIK</v>
      </c>
      <c r="O2211" s="71" t="str">
        <f>TRIM(UPPER(tbl_raw_data[[#This Row],[Outcome]]))</f>
        <v>DECLINE</v>
      </c>
      <c r="P2211" s="71" t="str">
        <f>TRIM(UPPER(tbl_raw_data[[#This Row],[Queue Name]]))</f>
        <v>CONSUMER POST BUREAU</v>
      </c>
      <c r="Q2211" s="71" t="str">
        <f>IF(tbl_raw_data[[#This Row],[time_taken_in_min]]&lt;=settings!$D$2,"SLA_MET","SLA_NOT_MET")</f>
        <v>SLA_MET</v>
      </c>
    </row>
    <row r="2212" spans="1:17" x14ac:dyDescent="0.3">
      <c r="A2212" s="7" t="s">
        <v>3175</v>
      </c>
      <c r="B2212" s="34">
        <v>45147.475740740738</v>
      </c>
      <c r="C2212" s="35">
        <v>45147.486481481479</v>
      </c>
      <c r="D2212" s="2" t="s">
        <v>36</v>
      </c>
      <c r="E2212" s="3" t="s">
        <v>8</v>
      </c>
      <c r="F2212" s="2" t="s">
        <v>21</v>
      </c>
      <c r="G2212" s="4"/>
      <c r="H2212" s="84" t="str">
        <f t="shared" si="34"/>
        <v>Reason Unknown</v>
      </c>
      <c r="I2212" s="63">
        <f>(tbl_raw_data[[#This Row],[Date Actioned]])-(tbl_raw_data[[#This Row],[Date Tagged]])</f>
        <v>1.0740740741312038E-2</v>
      </c>
      <c r="J2212" s="66">
        <f>HOUR(tbl_raw_data[[#This Row],[time_taken]])*60+MINUTE(tbl_raw_data[[#This Row],[time_taken]])+SECOND(tbl_raw_data[[#This Row],[time_taken]])/60</f>
        <v>15.466666666666667</v>
      </c>
      <c r="K2212" s="68">
        <f>DATE(YEAR(tbl_raw_data[[#This Row],[Date Actioned]]),MONTH(tbl_raw_data[[#This Row],[Date Actioned]]),DAY(tbl_raw_data[[#This Row],[Date Actioned]]))</f>
        <v>45147</v>
      </c>
      <c r="L2212" s="65" t="str">
        <f>UPPER(TEXT(tbl_raw_data[[#This Row],[updated_date]],"MMMM"))</f>
        <v>AUGUST</v>
      </c>
      <c r="M2212" s="65" t="str">
        <f>"WEEK "&amp;IF(ROUNDUP(DAY(tbl_raw_data[[#This Row],[updated_date]])/7,0)=5,4,ROUNDUP(DAY(tbl_raw_data[[#This Row],[updated_date]])/7,0))</f>
        <v>WEEK 2</v>
      </c>
      <c r="N2212" s="71" t="str">
        <f>UPPER(VLOOKUP(tbl_raw_data[[#This Row],[Analyst]],settings!$A$1:$B$15,2,0))</f>
        <v>SHAHID</v>
      </c>
      <c r="O2212" s="71" t="str">
        <f>TRIM(UPPER(tbl_raw_data[[#This Row],[Outcome]]))</f>
        <v>DECLINE</v>
      </c>
      <c r="P2212" s="71" t="str">
        <f>TRIM(UPPER(tbl_raw_data[[#This Row],[Queue Name]]))</f>
        <v>CONSUMER POST BUREAU</v>
      </c>
      <c r="Q2212" s="71" t="str">
        <f>IF(tbl_raw_data[[#This Row],[time_taken_in_min]]&lt;=settings!$D$2,"SLA_MET","SLA_NOT_MET")</f>
        <v>SLA_MET</v>
      </c>
    </row>
    <row r="2213" spans="1:17" x14ac:dyDescent="0.3">
      <c r="A2213" s="1" t="s">
        <v>3176</v>
      </c>
      <c r="B2213" s="36">
        <v>45147.48810185185</v>
      </c>
      <c r="C2213" s="39">
        <v>45147.493518518517</v>
      </c>
      <c r="D2213" s="8" t="s">
        <v>33</v>
      </c>
      <c r="E2213" s="8" t="s">
        <v>11</v>
      </c>
      <c r="F2213" s="8" t="s">
        <v>206</v>
      </c>
      <c r="G2213" s="8" t="s">
        <v>34</v>
      </c>
      <c r="H2213" s="84" t="str">
        <f t="shared" si="34"/>
        <v>Overdue Bill</v>
      </c>
      <c r="I2213" s="63">
        <f>(tbl_raw_data[[#This Row],[Date Actioned]])-(tbl_raw_data[[#This Row],[Date Tagged]])</f>
        <v>5.4166666668606922E-3</v>
      </c>
      <c r="J2213" s="66">
        <f>HOUR(tbl_raw_data[[#This Row],[time_taken]])*60+MINUTE(tbl_raw_data[[#This Row],[time_taken]])+SECOND(tbl_raw_data[[#This Row],[time_taken]])/60</f>
        <v>7.8</v>
      </c>
      <c r="K2213" s="68">
        <f>DATE(YEAR(tbl_raw_data[[#This Row],[Date Actioned]]),MONTH(tbl_raw_data[[#This Row],[Date Actioned]]),DAY(tbl_raw_data[[#This Row],[Date Actioned]]))</f>
        <v>45147</v>
      </c>
      <c r="L2213" s="65" t="str">
        <f>UPPER(TEXT(tbl_raw_data[[#This Row],[updated_date]],"MMMM"))</f>
        <v>AUGUST</v>
      </c>
      <c r="M2213" s="65" t="str">
        <f>"WEEK "&amp;IF(ROUNDUP(DAY(tbl_raw_data[[#This Row],[updated_date]])/7,0)=5,4,ROUNDUP(DAY(tbl_raw_data[[#This Row],[updated_date]])/7,0))</f>
        <v>WEEK 2</v>
      </c>
      <c r="N2213" s="71" t="str">
        <f>UPPER(VLOOKUP(tbl_raw_data[[#This Row],[Analyst]],settings!$A$1:$B$15,2,0))</f>
        <v>HARDIK</v>
      </c>
      <c r="O2213" s="71" t="str">
        <f>TRIM(UPPER(tbl_raw_data[[#This Row],[Outcome]]))</f>
        <v>DECLINE</v>
      </c>
      <c r="P2213" s="71" t="str">
        <f>TRIM(UPPER(tbl_raw_data[[#This Row],[Queue Name]]))</f>
        <v>CONSUMER EXISTING</v>
      </c>
      <c r="Q2213" s="71" t="str">
        <f>IF(tbl_raw_data[[#This Row],[time_taken_in_min]]&lt;=settings!$D$2,"SLA_MET","SLA_NOT_MET")</f>
        <v>SLA_MET</v>
      </c>
    </row>
    <row r="2214" spans="1:17" x14ac:dyDescent="0.3">
      <c r="A2214" s="5" t="s">
        <v>3177</v>
      </c>
      <c r="B2214" s="34">
        <v>45147.513784722221</v>
      </c>
      <c r="C2214" s="35">
        <v>45147.520902777775</v>
      </c>
      <c r="D2214" s="2" t="s">
        <v>33</v>
      </c>
      <c r="E2214" s="2" t="s">
        <v>8</v>
      </c>
      <c r="F2214" s="2" t="s">
        <v>19</v>
      </c>
      <c r="G2214" s="2" t="s">
        <v>39</v>
      </c>
      <c r="H2214" s="84" t="str">
        <f t="shared" si="34"/>
        <v>Reason Unknown</v>
      </c>
      <c r="I2214" s="63">
        <f>(tbl_raw_data[[#This Row],[Date Actioned]])-(tbl_raw_data[[#This Row],[Date Tagged]])</f>
        <v>7.1180555532919243E-3</v>
      </c>
      <c r="J2214" s="66">
        <f>HOUR(tbl_raw_data[[#This Row],[time_taken]])*60+MINUTE(tbl_raw_data[[#This Row],[time_taken]])+SECOND(tbl_raw_data[[#This Row],[time_taken]])/60</f>
        <v>10.25</v>
      </c>
      <c r="K2214" s="68">
        <f>DATE(YEAR(tbl_raw_data[[#This Row],[Date Actioned]]),MONTH(tbl_raw_data[[#This Row],[Date Actioned]]),DAY(tbl_raw_data[[#This Row],[Date Actioned]]))</f>
        <v>45147</v>
      </c>
      <c r="L2214" s="65" t="str">
        <f>UPPER(TEXT(tbl_raw_data[[#This Row],[updated_date]],"MMMM"))</f>
        <v>AUGUST</v>
      </c>
      <c r="M2214" s="65" t="str">
        <f>"WEEK "&amp;IF(ROUNDUP(DAY(tbl_raw_data[[#This Row],[updated_date]])/7,0)=5,4,ROUNDUP(DAY(tbl_raw_data[[#This Row],[updated_date]])/7,0))</f>
        <v>WEEK 2</v>
      </c>
      <c r="N2214" s="71" t="str">
        <f>UPPER(VLOOKUP(tbl_raw_data[[#This Row],[Analyst]],settings!$A$1:$B$15,2,0))</f>
        <v>NAVED</v>
      </c>
      <c r="O2214" s="71" t="str">
        <f>TRIM(UPPER(tbl_raw_data[[#This Row],[Outcome]]))</f>
        <v>DECLINE</v>
      </c>
      <c r="P2214" s="71" t="str">
        <f>TRIM(UPPER(tbl_raw_data[[#This Row],[Queue Name]]))</f>
        <v>CONSUMER POST BUREAU</v>
      </c>
      <c r="Q2214" s="71" t="str">
        <f>IF(tbl_raw_data[[#This Row],[time_taken_in_min]]&lt;=settings!$D$2,"SLA_MET","SLA_NOT_MET")</f>
        <v>SLA_MET</v>
      </c>
    </row>
    <row r="2215" spans="1:17" x14ac:dyDescent="0.3">
      <c r="A2215" s="7" t="s">
        <v>3178</v>
      </c>
      <c r="B2215" s="36">
        <v>45147.52784722222</v>
      </c>
      <c r="C2215" s="39">
        <v>45147.530312499999</v>
      </c>
      <c r="D2215" s="8" t="s">
        <v>33</v>
      </c>
      <c r="E2215" s="8" t="s">
        <v>11</v>
      </c>
      <c r="F2215" s="8" t="s">
        <v>206</v>
      </c>
      <c r="G2215" s="8" t="s">
        <v>44</v>
      </c>
      <c r="H2215" s="84" t="str">
        <f t="shared" si="34"/>
        <v>Reason Unknown</v>
      </c>
      <c r="I2215" s="63">
        <f>(tbl_raw_data[[#This Row],[Date Actioned]])-(tbl_raw_data[[#This Row],[Date Tagged]])</f>
        <v>2.4652777792653069E-3</v>
      </c>
      <c r="J2215" s="66">
        <f>HOUR(tbl_raw_data[[#This Row],[time_taken]])*60+MINUTE(tbl_raw_data[[#This Row],[time_taken]])+SECOND(tbl_raw_data[[#This Row],[time_taken]])/60</f>
        <v>3.55</v>
      </c>
      <c r="K2215" s="68">
        <f>DATE(YEAR(tbl_raw_data[[#This Row],[Date Actioned]]),MONTH(tbl_raw_data[[#This Row],[Date Actioned]]),DAY(tbl_raw_data[[#This Row],[Date Actioned]]))</f>
        <v>45147</v>
      </c>
      <c r="L2215" s="65" t="str">
        <f>UPPER(TEXT(tbl_raw_data[[#This Row],[updated_date]],"MMMM"))</f>
        <v>AUGUST</v>
      </c>
      <c r="M2215" s="65" t="str">
        <f>"WEEK "&amp;IF(ROUNDUP(DAY(tbl_raw_data[[#This Row],[updated_date]])/7,0)=5,4,ROUNDUP(DAY(tbl_raw_data[[#This Row],[updated_date]])/7,0))</f>
        <v>WEEK 2</v>
      </c>
      <c r="N2215" s="71" t="str">
        <f>UPPER(VLOOKUP(tbl_raw_data[[#This Row],[Analyst]],settings!$A$1:$B$15,2,0))</f>
        <v>HARDIK</v>
      </c>
      <c r="O2215" s="71" t="str">
        <f>TRIM(UPPER(tbl_raw_data[[#This Row],[Outcome]]))</f>
        <v>DECLINE</v>
      </c>
      <c r="P2215" s="71" t="str">
        <f>TRIM(UPPER(tbl_raw_data[[#This Row],[Queue Name]]))</f>
        <v>CONSUMER EXISTING</v>
      </c>
      <c r="Q2215" s="71" t="str">
        <f>IF(tbl_raw_data[[#This Row],[time_taken_in_min]]&lt;=settings!$D$2,"SLA_MET","SLA_NOT_MET")</f>
        <v>SLA_MET</v>
      </c>
    </row>
    <row r="2216" spans="1:17" x14ac:dyDescent="0.3">
      <c r="A2216" s="1" t="s">
        <v>3179</v>
      </c>
      <c r="B2216" s="34">
        <v>45147.533750000002</v>
      </c>
      <c r="C2216" s="35">
        <v>45147.536180555559</v>
      </c>
      <c r="D2216" s="2" t="s">
        <v>33</v>
      </c>
      <c r="E2216" s="2" t="s">
        <v>11</v>
      </c>
      <c r="F2216" s="2" t="s">
        <v>206</v>
      </c>
      <c r="G2216" s="2" t="s">
        <v>331</v>
      </c>
      <c r="H2216" s="84" t="str">
        <f t="shared" si="34"/>
        <v>Reason Unknown</v>
      </c>
      <c r="I2216" s="63">
        <f>(tbl_raw_data[[#This Row],[Date Actioned]])-(tbl_raw_data[[#This Row],[Date Tagged]])</f>
        <v>2.4305555562023073E-3</v>
      </c>
      <c r="J2216" s="66">
        <f>HOUR(tbl_raw_data[[#This Row],[time_taken]])*60+MINUTE(tbl_raw_data[[#This Row],[time_taken]])+SECOND(tbl_raw_data[[#This Row],[time_taken]])/60</f>
        <v>3.5</v>
      </c>
      <c r="K2216" s="68">
        <f>DATE(YEAR(tbl_raw_data[[#This Row],[Date Actioned]]),MONTH(tbl_raw_data[[#This Row],[Date Actioned]]),DAY(tbl_raw_data[[#This Row],[Date Actioned]]))</f>
        <v>45147</v>
      </c>
      <c r="L2216" s="65" t="str">
        <f>UPPER(TEXT(tbl_raw_data[[#This Row],[updated_date]],"MMMM"))</f>
        <v>AUGUST</v>
      </c>
      <c r="M2216" s="65" t="str">
        <f>"WEEK "&amp;IF(ROUNDUP(DAY(tbl_raw_data[[#This Row],[updated_date]])/7,0)=5,4,ROUNDUP(DAY(tbl_raw_data[[#This Row],[updated_date]])/7,0))</f>
        <v>WEEK 2</v>
      </c>
      <c r="N2216" s="71" t="str">
        <f>UPPER(VLOOKUP(tbl_raw_data[[#This Row],[Analyst]],settings!$A$1:$B$15,2,0))</f>
        <v>HARDIK</v>
      </c>
      <c r="O2216" s="71" t="str">
        <f>TRIM(UPPER(tbl_raw_data[[#This Row],[Outcome]]))</f>
        <v>DECLINE</v>
      </c>
      <c r="P2216" s="71" t="str">
        <f>TRIM(UPPER(tbl_raw_data[[#This Row],[Queue Name]]))</f>
        <v>CONSUMER EXISTING</v>
      </c>
      <c r="Q2216" s="71" t="str">
        <f>IF(tbl_raw_data[[#This Row],[time_taken_in_min]]&lt;=settings!$D$2,"SLA_MET","SLA_NOT_MET")</f>
        <v>SLA_MET</v>
      </c>
    </row>
    <row r="2217" spans="1:17" x14ac:dyDescent="0.3">
      <c r="A2217" s="5" t="s">
        <v>3180</v>
      </c>
      <c r="B2217" s="36">
        <v>45147.550729166665</v>
      </c>
      <c r="C2217" s="39">
        <v>45147.554062499999</v>
      </c>
      <c r="D2217" s="8" t="s">
        <v>33</v>
      </c>
      <c r="E2217" s="8" t="s">
        <v>18</v>
      </c>
      <c r="F2217" s="8" t="s">
        <v>206</v>
      </c>
      <c r="G2217" s="8" t="s">
        <v>424</v>
      </c>
      <c r="H2217" s="84" t="str">
        <f t="shared" si="34"/>
        <v>Reason Unknown</v>
      </c>
      <c r="I2217" s="63">
        <f>(tbl_raw_data[[#This Row],[Date Actioned]])-(tbl_raw_data[[#This Row],[Date Tagged]])</f>
        <v>3.3333333340124227E-3</v>
      </c>
      <c r="J2217" s="66">
        <f>HOUR(tbl_raw_data[[#This Row],[time_taken]])*60+MINUTE(tbl_raw_data[[#This Row],[time_taken]])+SECOND(tbl_raw_data[[#This Row],[time_taken]])/60</f>
        <v>4.8</v>
      </c>
      <c r="K2217" s="68">
        <f>DATE(YEAR(tbl_raw_data[[#This Row],[Date Actioned]]),MONTH(tbl_raw_data[[#This Row],[Date Actioned]]),DAY(tbl_raw_data[[#This Row],[Date Actioned]]))</f>
        <v>45147</v>
      </c>
      <c r="L2217" s="65" t="str">
        <f>UPPER(TEXT(tbl_raw_data[[#This Row],[updated_date]],"MMMM"))</f>
        <v>AUGUST</v>
      </c>
      <c r="M2217" s="65" t="str">
        <f>"WEEK "&amp;IF(ROUNDUP(DAY(tbl_raw_data[[#This Row],[updated_date]])/7,0)=5,4,ROUNDUP(DAY(tbl_raw_data[[#This Row],[updated_date]])/7,0))</f>
        <v>WEEK 2</v>
      </c>
      <c r="N2217" s="71" t="str">
        <f>UPPER(VLOOKUP(tbl_raw_data[[#This Row],[Analyst]],settings!$A$1:$B$15,2,0))</f>
        <v>HARDIK</v>
      </c>
      <c r="O2217" s="71" t="str">
        <f>TRIM(UPPER(tbl_raw_data[[#This Row],[Outcome]]))</f>
        <v>DECLINE</v>
      </c>
      <c r="P2217" s="71" t="str">
        <f>TRIM(UPPER(tbl_raw_data[[#This Row],[Queue Name]]))</f>
        <v>CONSUMER PRE BUREAU</v>
      </c>
      <c r="Q2217" s="71" t="str">
        <f>IF(tbl_raw_data[[#This Row],[time_taken_in_min]]&lt;=settings!$D$2,"SLA_MET","SLA_NOT_MET")</f>
        <v>SLA_MET</v>
      </c>
    </row>
    <row r="2218" spans="1:17" x14ac:dyDescent="0.3">
      <c r="A2218" s="7" t="s">
        <v>3181</v>
      </c>
      <c r="B2218" s="34">
        <v>45147.568449074075</v>
      </c>
      <c r="C2218" s="35">
        <v>45147.572199074071</v>
      </c>
      <c r="D2218" s="2" t="s">
        <v>33</v>
      </c>
      <c r="E2218" s="2" t="s">
        <v>11</v>
      </c>
      <c r="F2218" s="2" t="s">
        <v>206</v>
      </c>
      <c r="G2218" s="2" t="s">
        <v>425</v>
      </c>
      <c r="H2218" s="84" t="str">
        <f t="shared" si="34"/>
        <v>Reason Unknown</v>
      </c>
      <c r="I2218" s="63">
        <f>(tbl_raw_data[[#This Row],[Date Actioned]])-(tbl_raw_data[[#This Row],[Date Tagged]])</f>
        <v>3.749999996216502E-3</v>
      </c>
      <c r="J2218" s="66">
        <f>HOUR(tbl_raw_data[[#This Row],[time_taken]])*60+MINUTE(tbl_raw_data[[#This Row],[time_taken]])+SECOND(tbl_raw_data[[#This Row],[time_taken]])/60</f>
        <v>5.4</v>
      </c>
      <c r="K2218" s="68">
        <f>DATE(YEAR(tbl_raw_data[[#This Row],[Date Actioned]]),MONTH(tbl_raw_data[[#This Row],[Date Actioned]]),DAY(tbl_raw_data[[#This Row],[Date Actioned]]))</f>
        <v>45147</v>
      </c>
      <c r="L2218" s="65" t="str">
        <f>UPPER(TEXT(tbl_raw_data[[#This Row],[updated_date]],"MMMM"))</f>
        <v>AUGUST</v>
      </c>
      <c r="M2218" s="65" t="str">
        <f>"WEEK "&amp;IF(ROUNDUP(DAY(tbl_raw_data[[#This Row],[updated_date]])/7,0)=5,4,ROUNDUP(DAY(tbl_raw_data[[#This Row],[updated_date]])/7,0))</f>
        <v>WEEK 2</v>
      </c>
      <c r="N2218" s="71" t="str">
        <f>UPPER(VLOOKUP(tbl_raw_data[[#This Row],[Analyst]],settings!$A$1:$B$15,2,0))</f>
        <v>HARDIK</v>
      </c>
      <c r="O2218" s="71" t="str">
        <f>TRIM(UPPER(tbl_raw_data[[#This Row],[Outcome]]))</f>
        <v>DECLINE</v>
      </c>
      <c r="P2218" s="71" t="str">
        <f>TRIM(UPPER(tbl_raw_data[[#This Row],[Queue Name]]))</f>
        <v>CONSUMER EXISTING</v>
      </c>
      <c r="Q2218" s="71" t="str">
        <f>IF(tbl_raw_data[[#This Row],[time_taken_in_min]]&lt;=settings!$D$2,"SLA_MET","SLA_NOT_MET")</f>
        <v>SLA_MET</v>
      </c>
    </row>
    <row r="2219" spans="1:17" x14ac:dyDescent="0.3">
      <c r="A2219" s="1" t="s">
        <v>3182</v>
      </c>
      <c r="B2219" s="36">
        <v>45147.607719907406</v>
      </c>
      <c r="C2219" s="39">
        <v>45147.615856481483</v>
      </c>
      <c r="D2219" s="8" t="s">
        <v>33</v>
      </c>
      <c r="E2219" s="8" t="s">
        <v>8</v>
      </c>
      <c r="F2219" s="8" t="s">
        <v>206</v>
      </c>
      <c r="G2219" s="8" t="s">
        <v>39</v>
      </c>
      <c r="H2219" s="84" t="str">
        <f t="shared" si="34"/>
        <v>Reason Unknown</v>
      </c>
      <c r="I2219" s="63">
        <f>(tbl_raw_data[[#This Row],[Date Actioned]])-(tbl_raw_data[[#This Row],[Date Tagged]])</f>
        <v>8.1365740770706907E-3</v>
      </c>
      <c r="J2219" s="66">
        <f>HOUR(tbl_raw_data[[#This Row],[time_taken]])*60+MINUTE(tbl_raw_data[[#This Row],[time_taken]])+SECOND(tbl_raw_data[[#This Row],[time_taken]])/60</f>
        <v>11.716666666666667</v>
      </c>
      <c r="K2219" s="68">
        <f>DATE(YEAR(tbl_raw_data[[#This Row],[Date Actioned]]),MONTH(tbl_raw_data[[#This Row],[Date Actioned]]),DAY(tbl_raw_data[[#This Row],[Date Actioned]]))</f>
        <v>45147</v>
      </c>
      <c r="L2219" s="65" t="str">
        <f>UPPER(TEXT(tbl_raw_data[[#This Row],[updated_date]],"MMMM"))</f>
        <v>AUGUST</v>
      </c>
      <c r="M2219" s="65" t="str">
        <f>"WEEK "&amp;IF(ROUNDUP(DAY(tbl_raw_data[[#This Row],[updated_date]])/7,0)=5,4,ROUNDUP(DAY(tbl_raw_data[[#This Row],[updated_date]])/7,0))</f>
        <v>WEEK 2</v>
      </c>
      <c r="N2219" s="71" t="str">
        <f>UPPER(VLOOKUP(tbl_raw_data[[#This Row],[Analyst]],settings!$A$1:$B$15,2,0))</f>
        <v>HARDIK</v>
      </c>
      <c r="O2219" s="71" t="str">
        <f>TRIM(UPPER(tbl_raw_data[[#This Row],[Outcome]]))</f>
        <v>DECLINE</v>
      </c>
      <c r="P2219" s="71" t="str">
        <f>TRIM(UPPER(tbl_raw_data[[#This Row],[Queue Name]]))</f>
        <v>CONSUMER POST BUREAU</v>
      </c>
      <c r="Q2219" s="71" t="str">
        <f>IF(tbl_raw_data[[#This Row],[time_taken_in_min]]&lt;=settings!$D$2,"SLA_MET","SLA_NOT_MET")</f>
        <v>SLA_MET</v>
      </c>
    </row>
    <row r="2220" spans="1:17" x14ac:dyDescent="0.3">
      <c r="A2220" s="5" t="s">
        <v>3183</v>
      </c>
      <c r="B2220" s="34">
        <v>45147.629004629627</v>
      </c>
      <c r="C2220" s="35">
        <v>45147.642766203702</v>
      </c>
      <c r="D2220" s="2" t="s">
        <v>33</v>
      </c>
      <c r="E2220" s="2" t="s">
        <v>11</v>
      </c>
      <c r="F2220" s="2" t="s">
        <v>114</v>
      </c>
      <c r="G2220" s="2" t="s">
        <v>43</v>
      </c>
      <c r="H2220" s="84" t="str">
        <f t="shared" si="34"/>
        <v>Reason Unknown</v>
      </c>
      <c r="I2220" s="63">
        <f>(tbl_raw_data[[#This Row],[Date Actioned]])-(tbl_raw_data[[#This Row],[Date Tagged]])</f>
        <v>1.3761574075033423E-2</v>
      </c>
      <c r="J2220" s="66">
        <f>HOUR(tbl_raw_data[[#This Row],[time_taken]])*60+MINUTE(tbl_raw_data[[#This Row],[time_taken]])+SECOND(tbl_raw_data[[#This Row],[time_taken]])/60</f>
        <v>19.816666666666666</v>
      </c>
      <c r="K2220" s="68">
        <f>DATE(YEAR(tbl_raw_data[[#This Row],[Date Actioned]]),MONTH(tbl_raw_data[[#This Row],[Date Actioned]]),DAY(tbl_raw_data[[#This Row],[Date Actioned]]))</f>
        <v>45147</v>
      </c>
      <c r="L2220" s="65" t="str">
        <f>UPPER(TEXT(tbl_raw_data[[#This Row],[updated_date]],"MMMM"))</f>
        <v>AUGUST</v>
      </c>
      <c r="M2220" s="65" t="str">
        <f>"WEEK "&amp;IF(ROUNDUP(DAY(tbl_raw_data[[#This Row],[updated_date]])/7,0)=5,4,ROUNDUP(DAY(tbl_raw_data[[#This Row],[updated_date]])/7,0))</f>
        <v>WEEK 2</v>
      </c>
      <c r="N2220" s="71" t="str">
        <f>UPPER(VLOOKUP(tbl_raw_data[[#This Row],[Analyst]],settings!$A$1:$B$15,2,0))</f>
        <v>FARDIN</v>
      </c>
      <c r="O2220" s="71" t="str">
        <f>TRIM(UPPER(tbl_raw_data[[#This Row],[Outcome]]))</f>
        <v>DECLINE</v>
      </c>
      <c r="P2220" s="71" t="str">
        <f>TRIM(UPPER(tbl_raw_data[[#This Row],[Queue Name]]))</f>
        <v>CONSUMER EXISTING</v>
      </c>
      <c r="Q2220" s="71" t="str">
        <f>IF(tbl_raw_data[[#This Row],[time_taken_in_min]]&lt;=settings!$D$2,"SLA_MET","SLA_NOT_MET")</f>
        <v>SLA_MET</v>
      </c>
    </row>
    <row r="2221" spans="1:17" x14ac:dyDescent="0.3">
      <c r="A2221" s="7" t="s">
        <v>3184</v>
      </c>
      <c r="B2221" s="36">
        <v>45147.657731481479</v>
      </c>
      <c r="C2221" s="39">
        <v>45147.67224537037</v>
      </c>
      <c r="D2221" s="8" t="s">
        <v>33</v>
      </c>
      <c r="E2221" s="8" t="s">
        <v>11</v>
      </c>
      <c r="F2221" s="8" t="s">
        <v>24</v>
      </c>
      <c r="G2221" s="8" t="s">
        <v>44</v>
      </c>
      <c r="H2221" s="84" t="str">
        <f t="shared" si="34"/>
        <v>Reason Unknown</v>
      </c>
      <c r="I2221" s="63">
        <f>(tbl_raw_data[[#This Row],[Date Actioned]])-(tbl_raw_data[[#This Row],[Date Tagged]])</f>
        <v>1.4513888891087845E-2</v>
      </c>
      <c r="J2221" s="66">
        <f>HOUR(tbl_raw_data[[#This Row],[time_taken]])*60+MINUTE(tbl_raw_data[[#This Row],[time_taken]])+SECOND(tbl_raw_data[[#This Row],[time_taken]])/60</f>
        <v>20.9</v>
      </c>
      <c r="K2221" s="68">
        <f>DATE(YEAR(tbl_raw_data[[#This Row],[Date Actioned]]),MONTH(tbl_raw_data[[#This Row],[Date Actioned]]),DAY(tbl_raw_data[[#This Row],[Date Actioned]]))</f>
        <v>45147</v>
      </c>
      <c r="L2221" s="65" t="str">
        <f>UPPER(TEXT(tbl_raw_data[[#This Row],[updated_date]],"MMMM"))</f>
        <v>AUGUST</v>
      </c>
      <c r="M2221" s="65" t="str">
        <f>"WEEK "&amp;IF(ROUNDUP(DAY(tbl_raw_data[[#This Row],[updated_date]])/7,0)=5,4,ROUNDUP(DAY(tbl_raw_data[[#This Row],[updated_date]])/7,0))</f>
        <v>WEEK 2</v>
      </c>
      <c r="N2221" s="71" t="str">
        <f>UPPER(VLOOKUP(tbl_raw_data[[#This Row],[Analyst]],settings!$A$1:$B$15,2,0))</f>
        <v>SAM</v>
      </c>
      <c r="O2221" s="71" t="str">
        <f>TRIM(UPPER(tbl_raw_data[[#This Row],[Outcome]]))</f>
        <v>DECLINE</v>
      </c>
      <c r="P2221" s="71" t="str">
        <f>TRIM(UPPER(tbl_raw_data[[#This Row],[Queue Name]]))</f>
        <v>CONSUMER EXISTING</v>
      </c>
      <c r="Q2221" s="71" t="str">
        <f>IF(tbl_raw_data[[#This Row],[time_taken_in_min]]&lt;=settings!$D$2,"SLA_MET","SLA_NOT_MET")</f>
        <v>SLA_NOT_MET</v>
      </c>
    </row>
    <row r="2222" spans="1:17" x14ac:dyDescent="0.3">
      <c r="A2222" s="1" t="s">
        <v>3185</v>
      </c>
      <c r="B2222" s="34">
        <v>45147.67015046296</v>
      </c>
      <c r="C2222" s="35">
        <v>45147.676435185182</v>
      </c>
      <c r="D2222" s="2" t="s">
        <v>33</v>
      </c>
      <c r="E2222" s="2" t="s">
        <v>11</v>
      </c>
      <c r="F2222" s="2" t="s">
        <v>9</v>
      </c>
      <c r="G2222" s="2" t="s">
        <v>43</v>
      </c>
      <c r="H2222" s="84" t="str">
        <f t="shared" si="34"/>
        <v>Reason Unknown</v>
      </c>
      <c r="I2222" s="63">
        <f>(tbl_raw_data[[#This Row],[Date Actioned]])-(tbl_raw_data[[#This Row],[Date Tagged]])</f>
        <v>6.284722221607808E-3</v>
      </c>
      <c r="J2222" s="66">
        <f>HOUR(tbl_raw_data[[#This Row],[time_taken]])*60+MINUTE(tbl_raw_data[[#This Row],[time_taken]])+SECOND(tbl_raw_data[[#This Row],[time_taken]])/60</f>
        <v>9.0500000000000007</v>
      </c>
      <c r="K2222" s="68">
        <f>DATE(YEAR(tbl_raw_data[[#This Row],[Date Actioned]]),MONTH(tbl_raw_data[[#This Row],[Date Actioned]]),DAY(tbl_raw_data[[#This Row],[Date Actioned]]))</f>
        <v>45147</v>
      </c>
      <c r="L2222" s="65" t="str">
        <f>UPPER(TEXT(tbl_raw_data[[#This Row],[updated_date]],"MMMM"))</f>
        <v>AUGUST</v>
      </c>
      <c r="M2222" s="65" t="str">
        <f>"WEEK "&amp;IF(ROUNDUP(DAY(tbl_raw_data[[#This Row],[updated_date]])/7,0)=5,4,ROUNDUP(DAY(tbl_raw_data[[#This Row],[updated_date]])/7,0))</f>
        <v>WEEK 2</v>
      </c>
      <c r="N2222" s="71" t="str">
        <f>UPPER(VLOOKUP(tbl_raw_data[[#This Row],[Analyst]],settings!$A$1:$B$15,2,0))</f>
        <v>QUADIR</v>
      </c>
      <c r="O2222" s="71" t="str">
        <f>TRIM(UPPER(tbl_raw_data[[#This Row],[Outcome]]))</f>
        <v>DECLINE</v>
      </c>
      <c r="P2222" s="71" t="str">
        <f>TRIM(UPPER(tbl_raw_data[[#This Row],[Queue Name]]))</f>
        <v>CONSUMER EXISTING</v>
      </c>
      <c r="Q2222" s="71" t="str">
        <f>IF(tbl_raw_data[[#This Row],[time_taken_in_min]]&lt;=settings!$D$2,"SLA_MET","SLA_NOT_MET")</f>
        <v>SLA_MET</v>
      </c>
    </row>
    <row r="2223" spans="1:17" x14ac:dyDescent="0.3">
      <c r="A2223" s="5" t="s">
        <v>3186</v>
      </c>
      <c r="B2223" s="36">
        <v>45147.714791666665</v>
      </c>
      <c r="C2223" s="39">
        <v>45147.721550925926</v>
      </c>
      <c r="D2223" s="8" t="s">
        <v>33</v>
      </c>
      <c r="E2223" s="8" t="s">
        <v>11</v>
      </c>
      <c r="F2223" s="8" t="s">
        <v>9</v>
      </c>
      <c r="G2223" s="8" t="s">
        <v>43</v>
      </c>
      <c r="H2223" s="84" t="str">
        <f t="shared" si="34"/>
        <v>Reason Unknown</v>
      </c>
      <c r="I2223" s="63">
        <f>(tbl_raw_data[[#This Row],[Date Actioned]])-(tbl_raw_data[[#This Row],[Date Tagged]])</f>
        <v>6.7592592604341917E-3</v>
      </c>
      <c r="J2223" s="66">
        <f>HOUR(tbl_raw_data[[#This Row],[time_taken]])*60+MINUTE(tbl_raw_data[[#This Row],[time_taken]])+SECOND(tbl_raw_data[[#This Row],[time_taken]])/60</f>
        <v>9.7333333333333325</v>
      </c>
      <c r="K2223" s="68">
        <f>DATE(YEAR(tbl_raw_data[[#This Row],[Date Actioned]]),MONTH(tbl_raw_data[[#This Row],[Date Actioned]]),DAY(tbl_raw_data[[#This Row],[Date Actioned]]))</f>
        <v>45147</v>
      </c>
      <c r="L2223" s="65" t="str">
        <f>UPPER(TEXT(tbl_raw_data[[#This Row],[updated_date]],"MMMM"))</f>
        <v>AUGUST</v>
      </c>
      <c r="M2223" s="65" t="str">
        <f>"WEEK "&amp;IF(ROUNDUP(DAY(tbl_raw_data[[#This Row],[updated_date]])/7,0)=5,4,ROUNDUP(DAY(tbl_raw_data[[#This Row],[updated_date]])/7,0))</f>
        <v>WEEK 2</v>
      </c>
      <c r="N2223" s="71" t="str">
        <f>UPPER(VLOOKUP(tbl_raw_data[[#This Row],[Analyst]],settings!$A$1:$B$15,2,0))</f>
        <v>QUADIR</v>
      </c>
      <c r="O2223" s="71" t="str">
        <f>TRIM(UPPER(tbl_raw_data[[#This Row],[Outcome]]))</f>
        <v>DECLINE</v>
      </c>
      <c r="P2223" s="71" t="str">
        <f>TRIM(UPPER(tbl_raw_data[[#This Row],[Queue Name]]))</f>
        <v>CONSUMER EXISTING</v>
      </c>
      <c r="Q2223" s="71" t="str">
        <f>IF(tbl_raw_data[[#This Row],[time_taken_in_min]]&lt;=settings!$D$2,"SLA_MET","SLA_NOT_MET")</f>
        <v>SLA_MET</v>
      </c>
    </row>
    <row r="2224" spans="1:17" x14ac:dyDescent="0.3">
      <c r="A2224" s="7" t="s">
        <v>3187</v>
      </c>
      <c r="B2224" s="34">
        <v>45147.735729166663</v>
      </c>
      <c r="C2224" s="35">
        <v>45147.745509259257</v>
      </c>
      <c r="D2224" s="2" t="s">
        <v>36</v>
      </c>
      <c r="E2224" s="3" t="s">
        <v>11</v>
      </c>
      <c r="F2224" s="2" t="s">
        <v>114</v>
      </c>
      <c r="G2224" s="4"/>
      <c r="H2224" s="84" t="str">
        <f t="shared" si="34"/>
        <v>Reason Unknown</v>
      </c>
      <c r="I2224" s="63">
        <f>(tbl_raw_data[[#This Row],[Date Actioned]])-(tbl_raw_data[[#This Row],[Date Tagged]])</f>
        <v>9.7800925941555761E-3</v>
      </c>
      <c r="J2224" s="66">
        <f>HOUR(tbl_raw_data[[#This Row],[time_taken]])*60+MINUTE(tbl_raw_data[[#This Row],[time_taken]])+SECOND(tbl_raw_data[[#This Row],[time_taken]])/60</f>
        <v>14.083333333333334</v>
      </c>
      <c r="K2224" s="68">
        <f>DATE(YEAR(tbl_raw_data[[#This Row],[Date Actioned]]),MONTH(tbl_raw_data[[#This Row],[Date Actioned]]),DAY(tbl_raw_data[[#This Row],[Date Actioned]]))</f>
        <v>45147</v>
      </c>
      <c r="L2224" s="65" t="str">
        <f>UPPER(TEXT(tbl_raw_data[[#This Row],[updated_date]],"MMMM"))</f>
        <v>AUGUST</v>
      </c>
      <c r="M2224" s="65" t="str">
        <f>"WEEK "&amp;IF(ROUNDUP(DAY(tbl_raw_data[[#This Row],[updated_date]])/7,0)=5,4,ROUNDUP(DAY(tbl_raw_data[[#This Row],[updated_date]])/7,0))</f>
        <v>WEEK 2</v>
      </c>
      <c r="N2224" s="71" t="str">
        <f>UPPER(VLOOKUP(tbl_raw_data[[#This Row],[Analyst]],settings!$A$1:$B$15,2,0))</f>
        <v>FARDIN</v>
      </c>
      <c r="O2224" s="71" t="str">
        <f>TRIM(UPPER(tbl_raw_data[[#This Row],[Outcome]]))</f>
        <v>DECLINE</v>
      </c>
      <c r="P2224" s="71" t="str">
        <f>TRIM(UPPER(tbl_raw_data[[#This Row],[Queue Name]]))</f>
        <v>CONSUMER EXISTING</v>
      </c>
      <c r="Q2224" s="71" t="str">
        <f>IF(tbl_raw_data[[#This Row],[time_taken_in_min]]&lt;=settings!$D$2,"SLA_MET","SLA_NOT_MET")</f>
        <v>SLA_MET</v>
      </c>
    </row>
    <row r="2225" spans="1:17" x14ac:dyDescent="0.3">
      <c r="A2225" s="1" t="s">
        <v>3188</v>
      </c>
      <c r="B2225" s="36">
        <v>45147.775000000001</v>
      </c>
      <c r="C2225" s="39">
        <v>45147.778009259258</v>
      </c>
      <c r="D2225" s="8" t="s">
        <v>33</v>
      </c>
      <c r="E2225" s="8" t="s">
        <v>11</v>
      </c>
      <c r="F2225" s="8" t="s">
        <v>19</v>
      </c>
      <c r="G2225" s="8" t="s">
        <v>128</v>
      </c>
      <c r="H2225" s="84" t="str">
        <f t="shared" si="34"/>
        <v>Reason Unknown</v>
      </c>
      <c r="I2225" s="63">
        <f>(tbl_raw_data[[#This Row],[Date Actioned]])-(tbl_raw_data[[#This Row],[Date Tagged]])</f>
        <v>3.009259256941732E-3</v>
      </c>
      <c r="J2225" s="66">
        <f>HOUR(tbl_raw_data[[#This Row],[time_taken]])*60+MINUTE(tbl_raw_data[[#This Row],[time_taken]])+SECOND(tbl_raw_data[[#This Row],[time_taken]])/60</f>
        <v>4.333333333333333</v>
      </c>
      <c r="K2225" s="68">
        <f>DATE(YEAR(tbl_raw_data[[#This Row],[Date Actioned]]),MONTH(tbl_raw_data[[#This Row],[Date Actioned]]),DAY(tbl_raw_data[[#This Row],[Date Actioned]]))</f>
        <v>45147</v>
      </c>
      <c r="L2225" s="65" t="str">
        <f>UPPER(TEXT(tbl_raw_data[[#This Row],[updated_date]],"MMMM"))</f>
        <v>AUGUST</v>
      </c>
      <c r="M2225" s="65" t="str">
        <f>"WEEK "&amp;IF(ROUNDUP(DAY(tbl_raw_data[[#This Row],[updated_date]])/7,0)=5,4,ROUNDUP(DAY(tbl_raw_data[[#This Row],[updated_date]])/7,0))</f>
        <v>WEEK 2</v>
      </c>
      <c r="N2225" s="71" t="str">
        <f>UPPER(VLOOKUP(tbl_raw_data[[#This Row],[Analyst]],settings!$A$1:$B$15,2,0))</f>
        <v>NAVED</v>
      </c>
      <c r="O2225" s="71" t="str">
        <f>TRIM(UPPER(tbl_raw_data[[#This Row],[Outcome]]))</f>
        <v>DECLINE</v>
      </c>
      <c r="P2225" s="71" t="str">
        <f>TRIM(UPPER(tbl_raw_data[[#This Row],[Queue Name]]))</f>
        <v>CONSUMER EXISTING</v>
      </c>
      <c r="Q2225" s="71" t="str">
        <f>IF(tbl_raw_data[[#This Row],[time_taken_in_min]]&lt;=settings!$D$2,"SLA_MET","SLA_NOT_MET")</f>
        <v>SLA_MET</v>
      </c>
    </row>
    <row r="2226" spans="1:17" x14ac:dyDescent="0.3">
      <c r="A2226" s="5" t="s">
        <v>3189</v>
      </c>
      <c r="B2226" s="34">
        <v>45147.776620370372</v>
      </c>
      <c r="C2226" s="35">
        <v>45147.780636574076</v>
      </c>
      <c r="D2226" s="2" t="s">
        <v>33</v>
      </c>
      <c r="E2226" s="2" t="s">
        <v>18</v>
      </c>
      <c r="F2226" s="2" t="s">
        <v>24</v>
      </c>
      <c r="G2226" s="2" t="s">
        <v>128</v>
      </c>
      <c r="H2226" s="84" t="str">
        <f t="shared" si="34"/>
        <v>Reason Unknown</v>
      </c>
      <c r="I2226" s="63">
        <f>(tbl_raw_data[[#This Row],[Date Actioned]])-(tbl_raw_data[[#This Row],[Date Tagged]])</f>
        <v>4.016203703940846E-3</v>
      </c>
      <c r="J2226" s="66">
        <f>HOUR(tbl_raw_data[[#This Row],[time_taken]])*60+MINUTE(tbl_raw_data[[#This Row],[time_taken]])+SECOND(tbl_raw_data[[#This Row],[time_taken]])/60</f>
        <v>5.7833333333333332</v>
      </c>
      <c r="K2226" s="68">
        <f>DATE(YEAR(tbl_raw_data[[#This Row],[Date Actioned]]),MONTH(tbl_raw_data[[#This Row],[Date Actioned]]),DAY(tbl_raw_data[[#This Row],[Date Actioned]]))</f>
        <v>45147</v>
      </c>
      <c r="L2226" s="65" t="str">
        <f>UPPER(TEXT(tbl_raw_data[[#This Row],[updated_date]],"MMMM"))</f>
        <v>AUGUST</v>
      </c>
      <c r="M2226" s="65" t="str">
        <f>"WEEK "&amp;IF(ROUNDUP(DAY(tbl_raw_data[[#This Row],[updated_date]])/7,0)=5,4,ROUNDUP(DAY(tbl_raw_data[[#This Row],[updated_date]])/7,0))</f>
        <v>WEEK 2</v>
      </c>
      <c r="N2226" s="71" t="str">
        <f>UPPER(VLOOKUP(tbl_raw_data[[#This Row],[Analyst]],settings!$A$1:$B$15,2,0))</f>
        <v>SAM</v>
      </c>
      <c r="O2226" s="71" t="str">
        <f>TRIM(UPPER(tbl_raw_data[[#This Row],[Outcome]]))</f>
        <v>DECLINE</v>
      </c>
      <c r="P2226" s="71" t="str">
        <f>TRIM(UPPER(tbl_raw_data[[#This Row],[Queue Name]]))</f>
        <v>CONSUMER PRE BUREAU</v>
      </c>
      <c r="Q2226" s="71" t="str">
        <f>IF(tbl_raw_data[[#This Row],[time_taken_in_min]]&lt;=settings!$D$2,"SLA_MET","SLA_NOT_MET")</f>
        <v>SLA_MET</v>
      </c>
    </row>
    <row r="2227" spans="1:17" x14ac:dyDescent="0.3">
      <c r="A2227" s="7" t="s">
        <v>3190</v>
      </c>
      <c r="B2227" s="36">
        <v>45147.829282407409</v>
      </c>
      <c r="C2227" s="39">
        <v>45147.836018518516</v>
      </c>
      <c r="D2227" s="8" t="s">
        <v>36</v>
      </c>
      <c r="E2227" s="6" t="s">
        <v>11</v>
      </c>
      <c r="F2227" s="8" t="s">
        <v>24</v>
      </c>
      <c r="G2227" s="9"/>
      <c r="H2227" s="84" t="str">
        <f t="shared" si="34"/>
        <v>Reason Unknown</v>
      </c>
      <c r="I2227" s="63">
        <f>(tbl_raw_data[[#This Row],[Date Actioned]])-(tbl_raw_data[[#This Row],[Date Tagged]])</f>
        <v>6.7361111068748869E-3</v>
      </c>
      <c r="J2227" s="66">
        <f>HOUR(tbl_raw_data[[#This Row],[time_taken]])*60+MINUTE(tbl_raw_data[[#This Row],[time_taken]])+SECOND(tbl_raw_data[[#This Row],[time_taken]])/60</f>
        <v>9.6999999999999993</v>
      </c>
      <c r="K2227" s="68">
        <f>DATE(YEAR(tbl_raw_data[[#This Row],[Date Actioned]]),MONTH(tbl_raw_data[[#This Row],[Date Actioned]]),DAY(tbl_raw_data[[#This Row],[Date Actioned]]))</f>
        <v>45147</v>
      </c>
      <c r="L2227" s="65" t="str">
        <f>UPPER(TEXT(tbl_raw_data[[#This Row],[updated_date]],"MMMM"))</f>
        <v>AUGUST</v>
      </c>
      <c r="M2227" s="65" t="str">
        <f>"WEEK "&amp;IF(ROUNDUP(DAY(tbl_raw_data[[#This Row],[updated_date]])/7,0)=5,4,ROUNDUP(DAY(tbl_raw_data[[#This Row],[updated_date]])/7,0))</f>
        <v>WEEK 2</v>
      </c>
      <c r="N2227" s="71" t="str">
        <f>UPPER(VLOOKUP(tbl_raw_data[[#This Row],[Analyst]],settings!$A$1:$B$15,2,0))</f>
        <v>SAM</v>
      </c>
      <c r="O2227" s="71" t="str">
        <f>TRIM(UPPER(tbl_raw_data[[#This Row],[Outcome]]))</f>
        <v>DECLINE</v>
      </c>
      <c r="P2227" s="71" t="str">
        <f>TRIM(UPPER(tbl_raw_data[[#This Row],[Queue Name]]))</f>
        <v>CONSUMER EXISTING</v>
      </c>
      <c r="Q2227" s="71" t="str">
        <f>IF(tbl_raw_data[[#This Row],[time_taken_in_min]]&lt;=settings!$D$2,"SLA_MET","SLA_NOT_MET")</f>
        <v>SLA_MET</v>
      </c>
    </row>
    <row r="2228" spans="1:17" x14ac:dyDescent="0.3">
      <c r="A2228" s="1" t="s">
        <v>3191</v>
      </c>
      <c r="B2228" s="34">
        <v>45147.851678240739</v>
      </c>
      <c r="C2228" s="35">
        <v>45147.862962962965</v>
      </c>
      <c r="D2228" s="2" t="s">
        <v>33</v>
      </c>
      <c r="E2228" s="2" t="s">
        <v>8</v>
      </c>
      <c r="F2228" s="2" t="s">
        <v>24</v>
      </c>
      <c r="G2228" s="2" t="s">
        <v>293</v>
      </c>
      <c r="H2228" s="84" t="str">
        <f t="shared" si="34"/>
        <v>Reason Unknown</v>
      </c>
      <c r="I2228" s="63">
        <f>(tbl_raw_data[[#This Row],[Date Actioned]])-(tbl_raw_data[[#This Row],[Date Tagged]])</f>
        <v>1.1284722226264421E-2</v>
      </c>
      <c r="J2228" s="66">
        <f>HOUR(tbl_raw_data[[#This Row],[time_taken]])*60+MINUTE(tbl_raw_data[[#This Row],[time_taken]])+SECOND(tbl_raw_data[[#This Row],[time_taken]])/60</f>
        <v>16.25</v>
      </c>
      <c r="K2228" s="68">
        <f>DATE(YEAR(tbl_raw_data[[#This Row],[Date Actioned]]),MONTH(tbl_raw_data[[#This Row],[Date Actioned]]),DAY(tbl_raw_data[[#This Row],[Date Actioned]]))</f>
        <v>45147</v>
      </c>
      <c r="L2228" s="65" t="str">
        <f>UPPER(TEXT(tbl_raw_data[[#This Row],[updated_date]],"MMMM"))</f>
        <v>AUGUST</v>
      </c>
      <c r="M2228" s="65" t="str">
        <f>"WEEK "&amp;IF(ROUNDUP(DAY(tbl_raw_data[[#This Row],[updated_date]])/7,0)=5,4,ROUNDUP(DAY(tbl_raw_data[[#This Row],[updated_date]])/7,0))</f>
        <v>WEEK 2</v>
      </c>
      <c r="N2228" s="71" t="str">
        <f>UPPER(VLOOKUP(tbl_raw_data[[#This Row],[Analyst]],settings!$A$1:$B$15,2,0))</f>
        <v>SAM</v>
      </c>
      <c r="O2228" s="71" t="str">
        <f>TRIM(UPPER(tbl_raw_data[[#This Row],[Outcome]]))</f>
        <v>DECLINE</v>
      </c>
      <c r="P2228" s="71" t="str">
        <f>TRIM(UPPER(tbl_raw_data[[#This Row],[Queue Name]]))</f>
        <v>CONSUMER POST BUREAU</v>
      </c>
      <c r="Q2228" s="71" t="str">
        <f>IF(tbl_raw_data[[#This Row],[time_taken_in_min]]&lt;=settings!$D$2,"SLA_MET","SLA_NOT_MET")</f>
        <v>SLA_MET</v>
      </c>
    </row>
    <row r="2229" spans="1:17" x14ac:dyDescent="0.3">
      <c r="A2229" s="5" t="s">
        <v>3192</v>
      </c>
      <c r="B2229" s="36">
        <v>45147.09648148148</v>
      </c>
      <c r="C2229" s="39">
        <v>45147.386331018519</v>
      </c>
      <c r="D2229" s="8" t="s">
        <v>55</v>
      </c>
      <c r="E2229" s="6" t="s">
        <v>8</v>
      </c>
      <c r="F2229" s="8" t="s">
        <v>22</v>
      </c>
      <c r="G2229" s="9"/>
      <c r="H2229" s="84" t="str">
        <f t="shared" si="34"/>
        <v>Reason Unknown</v>
      </c>
      <c r="I2229" s="63">
        <f>(tbl_raw_data[[#This Row],[Date Actioned]])-(tbl_raw_data[[#This Row],[Date Tagged]])</f>
        <v>0.28984953703911742</v>
      </c>
      <c r="J2229" s="66">
        <f>HOUR(tbl_raw_data[[#This Row],[time_taken]])*60+MINUTE(tbl_raw_data[[#This Row],[time_taken]])+SECOND(tbl_raw_data[[#This Row],[time_taken]])/60</f>
        <v>417.38333333333333</v>
      </c>
      <c r="K2229" s="68">
        <f>DATE(YEAR(tbl_raw_data[[#This Row],[Date Actioned]]),MONTH(tbl_raw_data[[#This Row],[Date Actioned]]),DAY(tbl_raw_data[[#This Row],[Date Actioned]]))</f>
        <v>45147</v>
      </c>
      <c r="L2229" s="65" t="str">
        <f>UPPER(TEXT(tbl_raw_data[[#This Row],[updated_date]],"MMMM"))</f>
        <v>AUGUST</v>
      </c>
      <c r="M2229" s="65" t="str">
        <f>"WEEK "&amp;IF(ROUNDUP(DAY(tbl_raw_data[[#This Row],[updated_date]])/7,0)=5,4,ROUNDUP(DAY(tbl_raw_data[[#This Row],[updated_date]])/7,0))</f>
        <v>WEEK 2</v>
      </c>
      <c r="N2229" s="71" t="str">
        <f>UPPER(VLOOKUP(tbl_raw_data[[#This Row],[Analyst]],settings!$A$1:$B$15,2,0))</f>
        <v>ROHAN</v>
      </c>
      <c r="O2229" s="71" t="str">
        <f>TRIM(UPPER(tbl_raw_data[[#This Row],[Outcome]]))</f>
        <v>WITHDRAW</v>
      </c>
      <c r="P2229" s="71" t="str">
        <f>TRIM(UPPER(tbl_raw_data[[#This Row],[Queue Name]]))</f>
        <v>CONSUMER POST BUREAU</v>
      </c>
      <c r="Q2229" s="71" t="str">
        <f>IF(tbl_raw_data[[#This Row],[time_taken_in_min]]&lt;=settings!$D$2,"SLA_MET","SLA_NOT_MET")</f>
        <v>SLA_NOT_MET</v>
      </c>
    </row>
    <row r="2230" spans="1:17" x14ac:dyDescent="0.3">
      <c r="A2230" s="7" t="s">
        <v>3193</v>
      </c>
      <c r="B2230" s="34">
        <v>45147.109537037039</v>
      </c>
      <c r="C2230" s="35">
        <v>45147.390428240738</v>
      </c>
      <c r="D2230" s="2" t="s">
        <v>55</v>
      </c>
      <c r="E2230" s="3" t="s">
        <v>8</v>
      </c>
      <c r="F2230" s="2" t="s">
        <v>22</v>
      </c>
      <c r="G2230" s="4"/>
      <c r="H2230" s="84" t="str">
        <f t="shared" si="34"/>
        <v>Reason Unknown</v>
      </c>
      <c r="I2230" s="63">
        <f>(tbl_raw_data[[#This Row],[Date Actioned]])-(tbl_raw_data[[#This Row],[Date Tagged]])</f>
        <v>0.28089120369986631</v>
      </c>
      <c r="J2230" s="66">
        <f>HOUR(tbl_raw_data[[#This Row],[time_taken]])*60+MINUTE(tbl_raw_data[[#This Row],[time_taken]])+SECOND(tbl_raw_data[[#This Row],[time_taken]])/60</f>
        <v>404.48333333333335</v>
      </c>
      <c r="K2230" s="68">
        <f>DATE(YEAR(tbl_raw_data[[#This Row],[Date Actioned]]),MONTH(tbl_raw_data[[#This Row],[Date Actioned]]),DAY(tbl_raw_data[[#This Row],[Date Actioned]]))</f>
        <v>45147</v>
      </c>
      <c r="L2230" s="65" t="str">
        <f>UPPER(TEXT(tbl_raw_data[[#This Row],[updated_date]],"MMMM"))</f>
        <v>AUGUST</v>
      </c>
      <c r="M2230" s="65" t="str">
        <f>"WEEK "&amp;IF(ROUNDUP(DAY(tbl_raw_data[[#This Row],[updated_date]])/7,0)=5,4,ROUNDUP(DAY(tbl_raw_data[[#This Row],[updated_date]])/7,0))</f>
        <v>WEEK 2</v>
      </c>
      <c r="N2230" s="71" t="str">
        <f>UPPER(VLOOKUP(tbl_raw_data[[#This Row],[Analyst]],settings!$A$1:$B$15,2,0))</f>
        <v>ROHAN</v>
      </c>
      <c r="O2230" s="71" t="str">
        <f>TRIM(UPPER(tbl_raw_data[[#This Row],[Outcome]]))</f>
        <v>WITHDRAW</v>
      </c>
      <c r="P2230" s="71" t="str">
        <f>TRIM(UPPER(tbl_raw_data[[#This Row],[Queue Name]]))</f>
        <v>CONSUMER POST BUREAU</v>
      </c>
      <c r="Q2230" s="71" t="str">
        <f>IF(tbl_raw_data[[#This Row],[time_taken_in_min]]&lt;=settings!$D$2,"SLA_MET","SLA_NOT_MET")</f>
        <v>SLA_NOT_MET</v>
      </c>
    </row>
    <row r="2231" spans="1:17" x14ac:dyDescent="0.3">
      <c r="A2231" s="1" t="s">
        <v>3194</v>
      </c>
      <c r="B2231" s="36">
        <v>45147.379687499997</v>
      </c>
      <c r="C2231" s="39">
        <v>45147.386817129627</v>
      </c>
      <c r="D2231" s="8" t="s">
        <v>47</v>
      </c>
      <c r="E2231" s="8" t="s">
        <v>11</v>
      </c>
      <c r="F2231" s="8" t="s">
        <v>206</v>
      </c>
      <c r="G2231" s="8" t="s">
        <v>34</v>
      </c>
      <c r="H2231" s="84" t="str">
        <f t="shared" si="34"/>
        <v>Overdue Bill</v>
      </c>
      <c r="I2231" s="63">
        <f>(tbl_raw_data[[#This Row],[Date Actioned]])-(tbl_raw_data[[#This Row],[Date Tagged]])</f>
        <v>7.1296296300715767E-3</v>
      </c>
      <c r="J2231" s="66">
        <f>HOUR(tbl_raw_data[[#This Row],[time_taken]])*60+MINUTE(tbl_raw_data[[#This Row],[time_taken]])+SECOND(tbl_raw_data[[#This Row],[time_taken]])/60</f>
        <v>10.266666666666667</v>
      </c>
      <c r="K2231" s="68">
        <f>DATE(YEAR(tbl_raw_data[[#This Row],[Date Actioned]]),MONTH(tbl_raw_data[[#This Row],[Date Actioned]]),DAY(tbl_raw_data[[#This Row],[Date Actioned]]))</f>
        <v>45147</v>
      </c>
      <c r="L2231" s="65" t="str">
        <f>UPPER(TEXT(tbl_raw_data[[#This Row],[updated_date]],"MMMM"))</f>
        <v>AUGUST</v>
      </c>
      <c r="M2231" s="65" t="str">
        <f>"WEEK "&amp;IF(ROUNDUP(DAY(tbl_raw_data[[#This Row],[updated_date]])/7,0)=5,4,ROUNDUP(DAY(tbl_raw_data[[#This Row],[updated_date]])/7,0))</f>
        <v>WEEK 2</v>
      </c>
      <c r="N2231" s="71" t="str">
        <f>UPPER(VLOOKUP(tbl_raw_data[[#This Row],[Analyst]],settings!$A$1:$B$15,2,0))</f>
        <v>HARDIK</v>
      </c>
      <c r="O2231" s="71" t="str">
        <f>TRIM(UPPER(tbl_raw_data[[#This Row],[Outcome]]))</f>
        <v>WITHDRAW</v>
      </c>
      <c r="P2231" s="71" t="str">
        <f>TRIM(UPPER(tbl_raw_data[[#This Row],[Queue Name]]))</f>
        <v>CONSUMER EXISTING</v>
      </c>
      <c r="Q2231" s="71" t="str">
        <f>IF(tbl_raw_data[[#This Row],[time_taken_in_min]]&lt;=settings!$D$2,"SLA_MET","SLA_NOT_MET")</f>
        <v>SLA_MET</v>
      </c>
    </row>
    <row r="2232" spans="1:17" x14ac:dyDescent="0.3">
      <c r="A2232" s="5" t="s">
        <v>3195</v>
      </c>
      <c r="B2232" s="34">
        <v>45147.390428240738</v>
      </c>
      <c r="C2232" s="35">
        <v>45147.396284722221</v>
      </c>
      <c r="D2232" s="2" t="s">
        <v>47</v>
      </c>
      <c r="E2232" s="2" t="s">
        <v>11</v>
      </c>
      <c r="F2232" s="2" t="s">
        <v>206</v>
      </c>
      <c r="G2232" s="2" t="s">
        <v>426</v>
      </c>
      <c r="H2232" s="84" t="str">
        <f t="shared" si="34"/>
        <v>Incomplete Details</v>
      </c>
      <c r="I2232" s="63">
        <f>(tbl_raw_data[[#This Row],[Date Actioned]])-(tbl_raw_data[[#This Row],[Date Tagged]])</f>
        <v>5.8564814826240763E-3</v>
      </c>
      <c r="J2232" s="66">
        <f>HOUR(tbl_raw_data[[#This Row],[time_taken]])*60+MINUTE(tbl_raw_data[[#This Row],[time_taken]])+SECOND(tbl_raw_data[[#This Row],[time_taken]])/60</f>
        <v>8.4333333333333336</v>
      </c>
      <c r="K2232" s="68">
        <f>DATE(YEAR(tbl_raw_data[[#This Row],[Date Actioned]]),MONTH(tbl_raw_data[[#This Row],[Date Actioned]]),DAY(tbl_raw_data[[#This Row],[Date Actioned]]))</f>
        <v>45147</v>
      </c>
      <c r="L2232" s="65" t="str">
        <f>UPPER(TEXT(tbl_raw_data[[#This Row],[updated_date]],"MMMM"))</f>
        <v>AUGUST</v>
      </c>
      <c r="M2232" s="65" t="str">
        <f>"WEEK "&amp;IF(ROUNDUP(DAY(tbl_raw_data[[#This Row],[updated_date]])/7,0)=5,4,ROUNDUP(DAY(tbl_raw_data[[#This Row],[updated_date]])/7,0))</f>
        <v>WEEK 2</v>
      </c>
      <c r="N2232" s="71" t="str">
        <f>UPPER(VLOOKUP(tbl_raw_data[[#This Row],[Analyst]],settings!$A$1:$B$15,2,0))</f>
        <v>HARDIK</v>
      </c>
      <c r="O2232" s="71" t="str">
        <f>TRIM(UPPER(tbl_raw_data[[#This Row],[Outcome]]))</f>
        <v>WITHDRAW</v>
      </c>
      <c r="P2232" s="71" t="str">
        <f>TRIM(UPPER(tbl_raw_data[[#This Row],[Queue Name]]))</f>
        <v>CONSUMER EXISTING</v>
      </c>
      <c r="Q2232" s="71" t="str">
        <f>IF(tbl_raw_data[[#This Row],[time_taken_in_min]]&lt;=settings!$D$2,"SLA_MET","SLA_NOT_MET")</f>
        <v>SLA_MET</v>
      </c>
    </row>
    <row r="2233" spans="1:17" x14ac:dyDescent="0.3">
      <c r="A2233" s="7" t="s">
        <v>3196</v>
      </c>
      <c r="B2233" s="36">
        <v>45147.409282407411</v>
      </c>
      <c r="C2233" s="39">
        <v>45147.420567129629</v>
      </c>
      <c r="D2233" s="8" t="s">
        <v>55</v>
      </c>
      <c r="E2233" s="6" t="s">
        <v>8</v>
      </c>
      <c r="F2233" s="8" t="s">
        <v>17</v>
      </c>
      <c r="G2233" s="9"/>
      <c r="H2233" s="84" t="str">
        <f t="shared" si="34"/>
        <v>Reason Unknown</v>
      </c>
      <c r="I2233" s="63">
        <f>(tbl_raw_data[[#This Row],[Date Actioned]])-(tbl_raw_data[[#This Row],[Date Tagged]])</f>
        <v>1.1284722218988463E-2</v>
      </c>
      <c r="J2233" s="66">
        <f>HOUR(tbl_raw_data[[#This Row],[time_taken]])*60+MINUTE(tbl_raw_data[[#This Row],[time_taken]])+SECOND(tbl_raw_data[[#This Row],[time_taken]])/60</f>
        <v>16.25</v>
      </c>
      <c r="K2233" s="68">
        <f>DATE(YEAR(tbl_raw_data[[#This Row],[Date Actioned]]),MONTH(tbl_raw_data[[#This Row],[Date Actioned]]),DAY(tbl_raw_data[[#This Row],[Date Actioned]]))</f>
        <v>45147</v>
      </c>
      <c r="L2233" s="65" t="str">
        <f>UPPER(TEXT(tbl_raw_data[[#This Row],[updated_date]],"MMMM"))</f>
        <v>AUGUST</v>
      </c>
      <c r="M2233" s="65" t="str">
        <f>"WEEK "&amp;IF(ROUNDUP(DAY(tbl_raw_data[[#This Row],[updated_date]])/7,0)=5,4,ROUNDUP(DAY(tbl_raw_data[[#This Row],[updated_date]])/7,0))</f>
        <v>WEEK 2</v>
      </c>
      <c r="N2233" s="71" t="str">
        <f>UPPER(VLOOKUP(tbl_raw_data[[#This Row],[Analyst]],settings!$A$1:$B$15,2,0))</f>
        <v>MERCEDES</v>
      </c>
      <c r="O2233" s="71" t="str">
        <f>TRIM(UPPER(tbl_raw_data[[#This Row],[Outcome]]))</f>
        <v>WITHDRAW</v>
      </c>
      <c r="P2233" s="71" t="str">
        <f>TRIM(UPPER(tbl_raw_data[[#This Row],[Queue Name]]))</f>
        <v>CONSUMER POST BUREAU</v>
      </c>
      <c r="Q2233" s="71" t="str">
        <f>IF(tbl_raw_data[[#This Row],[time_taken_in_min]]&lt;=settings!$D$2,"SLA_MET","SLA_NOT_MET")</f>
        <v>SLA_MET</v>
      </c>
    </row>
    <row r="2234" spans="1:17" x14ac:dyDescent="0.3">
      <c r="A2234" s="1" t="s">
        <v>3197</v>
      </c>
      <c r="B2234" s="34">
        <v>45147.413252314815</v>
      </c>
      <c r="C2234" s="35">
        <v>45147.428194444445</v>
      </c>
      <c r="D2234" s="2" t="s">
        <v>47</v>
      </c>
      <c r="E2234" s="2" t="s">
        <v>8</v>
      </c>
      <c r="F2234" s="2" t="s">
        <v>206</v>
      </c>
      <c r="G2234" s="2" t="s">
        <v>150</v>
      </c>
      <c r="H2234" s="84" t="str">
        <f t="shared" si="34"/>
        <v>Incorrect Queue</v>
      </c>
      <c r="I2234" s="63">
        <f>(tbl_raw_data[[#This Row],[Date Actioned]])-(tbl_raw_data[[#This Row],[Date Tagged]])</f>
        <v>1.4942129630071577E-2</v>
      </c>
      <c r="J2234" s="66">
        <f>HOUR(tbl_raw_data[[#This Row],[time_taken]])*60+MINUTE(tbl_raw_data[[#This Row],[time_taken]])+SECOND(tbl_raw_data[[#This Row],[time_taken]])/60</f>
        <v>21.516666666666666</v>
      </c>
      <c r="K2234" s="68">
        <f>DATE(YEAR(tbl_raw_data[[#This Row],[Date Actioned]]),MONTH(tbl_raw_data[[#This Row],[Date Actioned]]),DAY(tbl_raw_data[[#This Row],[Date Actioned]]))</f>
        <v>45147</v>
      </c>
      <c r="L2234" s="65" t="str">
        <f>UPPER(TEXT(tbl_raw_data[[#This Row],[updated_date]],"MMMM"))</f>
        <v>AUGUST</v>
      </c>
      <c r="M2234" s="65" t="str">
        <f>"WEEK "&amp;IF(ROUNDUP(DAY(tbl_raw_data[[#This Row],[updated_date]])/7,0)=5,4,ROUNDUP(DAY(tbl_raw_data[[#This Row],[updated_date]])/7,0))</f>
        <v>WEEK 2</v>
      </c>
      <c r="N2234" s="71" t="str">
        <f>UPPER(VLOOKUP(tbl_raw_data[[#This Row],[Analyst]],settings!$A$1:$B$15,2,0))</f>
        <v>HARDIK</v>
      </c>
      <c r="O2234" s="71" t="str">
        <f>TRIM(UPPER(tbl_raw_data[[#This Row],[Outcome]]))</f>
        <v>WITHDRAW</v>
      </c>
      <c r="P2234" s="71" t="str">
        <f>TRIM(UPPER(tbl_raw_data[[#This Row],[Queue Name]]))</f>
        <v>CONSUMER POST BUREAU</v>
      </c>
      <c r="Q2234" s="71" t="str">
        <f>IF(tbl_raw_data[[#This Row],[time_taken_in_min]]&lt;=settings!$D$2,"SLA_MET","SLA_NOT_MET")</f>
        <v>SLA_NOT_MET</v>
      </c>
    </row>
    <row r="2235" spans="1:17" x14ac:dyDescent="0.3">
      <c r="A2235" s="5" t="s">
        <v>3198</v>
      </c>
      <c r="B2235" s="36">
        <v>45147.451354166667</v>
      </c>
      <c r="C2235" s="39">
        <v>45147.459710648145</v>
      </c>
      <c r="D2235" s="8" t="s">
        <v>55</v>
      </c>
      <c r="E2235" s="6" t="s">
        <v>8</v>
      </c>
      <c r="F2235" s="8" t="s">
        <v>21</v>
      </c>
      <c r="G2235" s="9"/>
      <c r="H2235" s="84" t="str">
        <f t="shared" si="34"/>
        <v>Reason Unknown</v>
      </c>
      <c r="I2235" s="63">
        <f>(tbl_raw_data[[#This Row],[Date Actioned]])-(tbl_raw_data[[#This Row],[Date Tagged]])</f>
        <v>8.3564814776764251E-3</v>
      </c>
      <c r="J2235" s="66">
        <f>HOUR(tbl_raw_data[[#This Row],[time_taken]])*60+MINUTE(tbl_raw_data[[#This Row],[time_taken]])+SECOND(tbl_raw_data[[#This Row],[time_taken]])/60</f>
        <v>12.033333333333333</v>
      </c>
      <c r="K2235" s="68">
        <f>DATE(YEAR(tbl_raw_data[[#This Row],[Date Actioned]]),MONTH(tbl_raw_data[[#This Row],[Date Actioned]]),DAY(tbl_raw_data[[#This Row],[Date Actioned]]))</f>
        <v>45147</v>
      </c>
      <c r="L2235" s="65" t="str">
        <f>UPPER(TEXT(tbl_raw_data[[#This Row],[updated_date]],"MMMM"))</f>
        <v>AUGUST</v>
      </c>
      <c r="M2235" s="65" t="str">
        <f>"WEEK "&amp;IF(ROUNDUP(DAY(tbl_raw_data[[#This Row],[updated_date]])/7,0)=5,4,ROUNDUP(DAY(tbl_raw_data[[#This Row],[updated_date]])/7,0))</f>
        <v>WEEK 2</v>
      </c>
      <c r="N2235" s="71" t="str">
        <f>UPPER(VLOOKUP(tbl_raw_data[[#This Row],[Analyst]],settings!$A$1:$B$15,2,0))</f>
        <v>SHAHID</v>
      </c>
      <c r="O2235" s="71" t="str">
        <f>TRIM(UPPER(tbl_raw_data[[#This Row],[Outcome]]))</f>
        <v>WITHDRAW</v>
      </c>
      <c r="P2235" s="71" t="str">
        <f>TRIM(UPPER(tbl_raw_data[[#This Row],[Queue Name]]))</f>
        <v>CONSUMER POST BUREAU</v>
      </c>
      <c r="Q2235" s="71" t="str">
        <f>IF(tbl_raw_data[[#This Row],[time_taken_in_min]]&lt;=settings!$D$2,"SLA_MET","SLA_NOT_MET")</f>
        <v>SLA_MET</v>
      </c>
    </row>
    <row r="2236" spans="1:17" x14ac:dyDescent="0.3">
      <c r="A2236" s="7" t="s">
        <v>3199</v>
      </c>
      <c r="B2236" s="34">
        <v>45147.454259259262</v>
      </c>
      <c r="C2236" s="35">
        <v>45147.465185185189</v>
      </c>
      <c r="D2236" s="2" t="s">
        <v>47</v>
      </c>
      <c r="E2236" s="2" t="s">
        <v>18</v>
      </c>
      <c r="F2236" s="2" t="s">
        <v>19</v>
      </c>
      <c r="G2236" s="2" t="s">
        <v>427</v>
      </c>
      <c r="H2236" s="84" t="str">
        <f t="shared" si="34"/>
        <v>Duplicate Application</v>
      </c>
      <c r="I2236" s="63">
        <f>(tbl_raw_data[[#This Row],[Date Actioned]])-(tbl_raw_data[[#This Row],[Date Tagged]])</f>
        <v>1.0925925926130731E-2</v>
      </c>
      <c r="J2236" s="66">
        <f>HOUR(tbl_raw_data[[#This Row],[time_taken]])*60+MINUTE(tbl_raw_data[[#This Row],[time_taken]])+SECOND(tbl_raw_data[[#This Row],[time_taken]])/60</f>
        <v>15.733333333333333</v>
      </c>
      <c r="K2236" s="68">
        <f>DATE(YEAR(tbl_raw_data[[#This Row],[Date Actioned]]),MONTH(tbl_raw_data[[#This Row],[Date Actioned]]),DAY(tbl_raw_data[[#This Row],[Date Actioned]]))</f>
        <v>45147</v>
      </c>
      <c r="L2236" s="65" t="str">
        <f>UPPER(TEXT(tbl_raw_data[[#This Row],[updated_date]],"MMMM"))</f>
        <v>AUGUST</v>
      </c>
      <c r="M2236" s="65" t="str">
        <f>"WEEK "&amp;IF(ROUNDUP(DAY(tbl_raw_data[[#This Row],[updated_date]])/7,0)=5,4,ROUNDUP(DAY(tbl_raw_data[[#This Row],[updated_date]])/7,0))</f>
        <v>WEEK 2</v>
      </c>
      <c r="N2236" s="71" t="str">
        <f>UPPER(VLOOKUP(tbl_raw_data[[#This Row],[Analyst]],settings!$A$1:$B$15,2,0))</f>
        <v>NAVED</v>
      </c>
      <c r="O2236" s="71" t="str">
        <f>TRIM(UPPER(tbl_raw_data[[#This Row],[Outcome]]))</f>
        <v>WITHDRAW</v>
      </c>
      <c r="P2236" s="71" t="str">
        <f>TRIM(UPPER(tbl_raw_data[[#This Row],[Queue Name]]))</f>
        <v>CONSUMER PRE BUREAU</v>
      </c>
      <c r="Q2236" s="71" t="str">
        <f>IF(tbl_raw_data[[#This Row],[time_taken_in_min]]&lt;=settings!$D$2,"SLA_MET","SLA_NOT_MET")</f>
        <v>SLA_MET</v>
      </c>
    </row>
    <row r="2237" spans="1:17" x14ac:dyDescent="0.3">
      <c r="A2237" s="1" t="s">
        <v>3200</v>
      </c>
      <c r="B2237" s="36">
        <v>45147.459930555553</v>
      </c>
      <c r="C2237" s="39">
        <v>45147.462442129632</v>
      </c>
      <c r="D2237" s="8" t="s">
        <v>47</v>
      </c>
      <c r="E2237" s="8" t="s">
        <v>18</v>
      </c>
      <c r="F2237" s="8" t="s">
        <v>206</v>
      </c>
      <c r="G2237" s="8" t="s">
        <v>428</v>
      </c>
      <c r="H2237" s="84" t="str">
        <f t="shared" si="34"/>
        <v>Incomplete Details</v>
      </c>
      <c r="I2237" s="63">
        <f>(tbl_raw_data[[#This Row],[Date Actioned]])-(tbl_raw_data[[#This Row],[Date Tagged]])</f>
        <v>2.5115740791079588E-3</v>
      </c>
      <c r="J2237" s="66">
        <f>HOUR(tbl_raw_data[[#This Row],[time_taken]])*60+MINUTE(tbl_raw_data[[#This Row],[time_taken]])+SECOND(tbl_raw_data[[#This Row],[time_taken]])/60</f>
        <v>3.6166666666666667</v>
      </c>
      <c r="K2237" s="68">
        <f>DATE(YEAR(tbl_raw_data[[#This Row],[Date Actioned]]),MONTH(tbl_raw_data[[#This Row],[Date Actioned]]),DAY(tbl_raw_data[[#This Row],[Date Actioned]]))</f>
        <v>45147</v>
      </c>
      <c r="L2237" s="65" t="str">
        <f>UPPER(TEXT(tbl_raw_data[[#This Row],[updated_date]],"MMMM"))</f>
        <v>AUGUST</v>
      </c>
      <c r="M2237" s="65" t="str">
        <f>"WEEK "&amp;IF(ROUNDUP(DAY(tbl_raw_data[[#This Row],[updated_date]])/7,0)=5,4,ROUNDUP(DAY(tbl_raw_data[[#This Row],[updated_date]])/7,0))</f>
        <v>WEEK 2</v>
      </c>
      <c r="N2237" s="71" t="str">
        <f>UPPER(VLOOKUP(tbl_raw_data[[#This Row],[Analyst]],settings!$A$1:$B$15,2,0))</f>
        <v>HARDIK</v>
      </c>
      <c r="O2237" s="71" t="str">
        <f>TRIM(UPPER(tbl_raw_data[[#This Row],[Outcome]]))</f>
        <v>WITHDRAW</v>
      </c>
      <c r="P2237" s="71" t="str">
        <f>TRIM(UPPER(tbl_raw_data[[#This Row],[Queue Name]]))</f>
        <v>CONSUMER PRE BUREAU</v>
      </c>
      <c r="Q2237" s="71" t="str">
        <f>IF(tbl_raw_data[[#This Row],[time_taken_in_min]]&lt;=settings!$D$2,"SLA_MET","SLA_NOT_MET")</f>
        <v>SLA_MET</v>
      </c>
    </row>
    <row r="2238" spans="1:17" x14ac:dyDescent="0.3">
      <c r="A2238" s="5" t="s">
        <v>3201</v>
      </c>
      <c r="B2238" s="34">
        <v>45147.463217592594</v>
      </c>
      <c r="C2238" s="35">
        <v>45147.469085648147</v>
      </c>
      <c r="D2238" s="2" t="s">
        <v>47</v>
      </c>
      <c r="E2238" s="2" t="s">
        <v>11</v>
      </c>
      <c r="F2238" s="2" t="s">
        <v>19</v>
      </c>
      <c r="G2238" s="2" t="s">
        <v>429</v>
      </c>
      <c r="H2238" s="84" t="str">
        <f t="shared" si="34"/>
        <v>Overdue Bill</v>
      </c>
      <c r="I2238" s="63">
        <f>(tbl_raw_data[[#This Row],[Date Actioned]])-(tbl_raw_data[[#This Row],[Date Tagged]])</f>
        <v>5.8680555521277711E-3</v>
      </c>
      <c r="J2238" s="66">
        <f>HOUR(tbl_raw_data[[#This Row],[time_taken]])*60+MINUTE(tbl_raw_data[[#This Row],[time_taken]])+SECOND(tbl_raw_data[[#This Row],[time_taken]])/60</f>
        <v>8.4499999999999993</v>
      </c>
      <c r="K2238" s="68">
        <f>DATE(YEAR(tbl_raw_data[[#This Row],[Date Actioned]]),MONTH(tbl_raw_data[[#This Row],[Date Actioned]]),DAY(tbl_raw_data[[#This Row],[Date Actioned]]))</f>
        <v>45147</v>
      </c>
      <c r="L2238" s="65" t="str">
        <f>UPPER(TEXT(tbl_raw_data[[#This Row],[updated_date]],"MMMM"))</f>
        <v>AUGUST</v>
      </c>
      <c r="M2238" s="65" t="str">
        <f>"WEEK "&amp;IF(ROUNDUP(DAY(tbl_raw_data[[#This Row],[updated_date]])/7,0)=5,4,ROUNDUP(DAY(tbl_raw_data[[#This Row],[updated_date]])/7,0))</f>
        <v>WEEK 2</v>
      </c>
      <c r="N2238" s="71" t="str">
        <f>UPPER(VLOOKUP(tbl_raw_data[[#This Row],[Analyst]],settings!$A$1:$B$15,2,0))</f>
        <v>NAVED</v>
      </c>
      <c r="O2238" s="71" t="str">
        <f>TRIM(UPPER(tbl_raw_data[[#This Row],[Outcome]]))</f>
        <v>WITHDRAW</v>
      </c>
      <c r="P2238" s="71" t="str">
        <f>TRIM(UPPER(tbl_raw_data[[#This Row],[Queue Name]]))</f>
        <v>CONSUMER EXISTING</v>
      </c>
      <c r="Q2238" s="71" t="str">
        <f>IF(tbl_raw_data[[#This Row],[time_taken_in_min]]&lt;=settings!$D$2,"SLA_MET","SLA_NOT_MET")</f>
        <v>SLA_MET</v>
      </c>
    </row>
    <row r="2239" spans="1:17" x14ac:dyDescent="0.3">
      <c r="A2239" s="7" t="s">
        <v>3202</v>
      </c>
      <c r="B2239" s="36">
        <v>45147.465520833335</v>
      </c>
      <c r="C2239" s="39">
        <v>45147.473981481482</v>
      </c>
      <c r="D2239" s="8" t="s">
        <v>47</v>
      </c>
      <c r="E2239" s="8" t="s">
        <v>18</v>
      </c>
      <c r="F2239" s="8" t="s">
        <v>206</v>
      </c>
      <c r="G2239" s="8" t="s">
        <v>426</v>
      </c>
      <c r="H2239" s="84" t="str">
        <f t="shared" si="34"/>
        <v>Incomplete Details</v>
      </c>
      <c r="I2239" s="63">
        <f>(tbl_raw_data[[#This Row],[Date Actioned]])-(tbl_raw_data[[#This Row],[Date Tagged]])</f>
        <v>8.4606481468654238E-3</v>
      </c>
      <c r="J2239" s="66">
        <f>HOUR(tbl_raw_data[[#This Row],[time_taken]])*60+MINUTE(tbl_raw_data[[#This Row],[time_taken]])+SECOND(tbl_raw_data[[#This Row],[time_taken]])/60</f>
        <v>12.183333333333334</v>
      </c>
      <c r="K2239" s="68">
        <f>DATE(YEAR(tbl_raw_data[[#This Row],[Date Actioned]]),MONTH(tbl_raw_data[[#This Row],[Date Actioned]]),DAY(tbl_raw_data[[#This Row],[Date Actioned]]))</f>
        <v>45147</v>
      </c>
      <c r="L2239" s="65" t="str">
        <f>UPPER(TEXT(tbl_raw_data[[#This Row],[updated_date]],"MMMM"))</f>
        <v>AUGUST</v>
      </c>
      <c r="M2239" s="65" t="str">
        <f>"WEEK "&amp;IF(ROUNDUP(DAY(tbl_raw_data[[#This Row],[updated_date]])/7,0)=5,4,ROUNDUP(DAY(tbl_raw_data[[#This Row],[updated_date]])/7,0))</f>
        <v>WEEK 2</v>
      </c>
      <c r="N2239" s="71" t="str">
        <f>UPPER(VLOOKUP(tbl_raw_data[[#This Row],[Analyst]],settings!$A$1:$B$15,2,0))</f>
        <v>HARDIK</v>
      </c>
      <c r="O2239" s="71" t="str">
        <f>TRIM(UPPER(tbl_raw_data[[#This Row],[Outcome]]))</f>
        <v>WITHDRAW</v>
      </c>
      <c r="P2239" s="71" t="str">
        <f>TRIM(UPPER(tbl_raw_data[[#This Row],[Queue Name]]))</f>
        <v>CONSUMER PRE BUREAU</v>
      </c>
      <c r="Q2239" s="71" t="str">
        <f>IF(tbl_raw_data[[#This Row],[time_taken_in_min]]&lt;=settings!$D$2,"SLA_MET","SLA_NOT_MET")</f>
        <v>SLA_MET</v>
      </c>
    </row>
    <row r="2240" spans="1:17" x14ac:dyDescent="0.3">
      <c r="A2240" s="1" t="s">
        <v>3203</v>
      </c>
      <c r="B2240" s="34">
        <v>45147.466585648152</v>
      </c>
      <c r="C2240" s="35">
        <v>45147.476053240738</v>
      </c>
      <c r="D2240" s="2" t="s">
        <v>47</v>
      </c>
      <c r="E2240" s="2" t="s">
        <v>18</v>
      </c>
      <c r="F2240" s="2" t="s">
        <v>22</v>
      </c>
      <c r="G2240" s="2" t="s">
        <v>203</v>
      </c>
      <c r="H2240" s="84" t="str">
        <f t="shared" si="34"/>
        <v>Incomplete Details</v>
      </c>
      <c r="I2240" s="63">
        <f>(tbl_raw_data[[#This Row],[Date Actioned]])-(tbl_raw_data[[#This Row],[Date Tagged]])</f>
        <v>9.4675925865885802E-3</v>
      </c>
      <c r="J2240" s="66">
        <f>HOUR(tbl_raw_data[[#This Row],[time_taken]])*60+MINUTE(tbl_raw_data[[#This Row],[time_taken]])+SECOND(tbl_raw_data[[#This Row],[time_taken]])/60</f>
        <v>13.633333333333333</v>
      </c>
      <c r="K2240" s="68">
        <f>DATE(YEAR(tbl_raw_data[[#This Row],[Date Actioned]]),MONTH(tbl_raw_data[[#This Row],[Date Actioned]]),DAY(tbl_raw_data[[#This Row],[Date Actioned]]))</f>
        <v>45147</v>
      </c>
      <c r="L2240" s="65" t="str">
        <f>UPPER(TEXT(tbl_raw_data[[#This Row],[updated_date]],"MMMM"))</f>
        <v>AUGUST</v>
      </c>
      <c r="M2240" s="65" t="str">
        <f>"WEEK "&amp;IF(ROUNDUP(DAY(tbl_raw_data[[#This Row],[updated_date]])/7,0)=5,4,ROUNDUP(DAY(tbl_raw_data[[#This Row],[updated_date]])/7,0))</f>
        <v>WEEK 2</v>
      </c>
      <c r="N2240" s="71" t="str">
        <f>UPPER(VLOOKUP(tbl_raw_data[[#This Row],[Analyst]],settings!$A$1:$B$15,2,0))</f>
        <v>ROHAN</v>
      </c>
      <c r="O2240" s="71" t="str">
        <f>TRIM(UPPER(tbl_raw_data[[#This Row],[Outcome]]))</f>
        <v>WITHDRAW</v>
      </c>
      <c r="P2240" s="71" t="str">
        <f>TRIM(UPPER(tbl_raw_data[[#This Row],[Queue Name]]))</f>
        <v>CONSUMER PRE BUREAU</v>
      </c>
      <c r="Q2240" s="71" t="str">
        <f>IF(tbl_raw_data[[#This Row],[time_taken_in_min]]&lt;=settings!$D$2,"SLA_MET","SLA_NOT_MET")</f>
        <v>SLA_MET</v>
      </c>
    </row>
    <row r="2241" spans="1:17" x14ac:dyDescent="0.3">
      <c r="A2241" s="5" t="s">
        <v>3204</v>
      </c>
      <c r="B2241" s="36">
        <v>45147.470983796295</v>
      </c>
      <c r="C2241" s="39">
        <v>45147.47583333333</v>
      </c>
      <c r="D2241" s="8" t="s">
        <v>47</v>
      </c>
      <c r="E2241" s="8" t="s">
        <v>8</v>
      </c>
      <c r="F2241" s="8" t="s">
        <v>206</v>
      </c>
      <c r="G2241" s="8" t="s">
        <v>430</v>
      </c>
      <c r="H2241" s="84" t="str">
        <f t="shared" si="34"/>
        <v>Incorrect Queue</v>
      </c>
      <c r="I2241" s="63">
        <f>(tbl_raw_data[[#This Row],[Date Actioned]])-(tbl_raw_data[[#This Row],[Date Tagged]])</f>
        <v>4.8495370356249623E-3</v>
      </c>
      <c r="J2241" s="66">
        <f>HOUR(tbl_raw_data[[#This Row],[time_taken]])*60+MINUTE(tbl_raw_data[[#This Row],[time_taken]])+SECOND(tbl_raw_data[[#This Row],[time_taken]])/60</f>
        <v>6.9833333333333334</v>
      </c>
      <c r="K2241" s="68">
        <f>DATE(YEAR(tbl_raw_data[[#This Row],[Date Actioned]]),MONTH(tbl_raw_data[[#This Row],[Date Actioned]]),DAY(tbl_raw_data[[#This Row],[Date Actioned]]))</f>
        <v>45147</v>
      </c>
      <c r="L2241" s="65" t="str">
        <f>UPPER(TEXT(tbl_raw_data[[#This Row],[updated_date]],"MMMM"))</f>
        <v>AUGUST</v>
      </c>
      <c r="M2241" s="65" t="str">
        <f>"WEEK "&amp;IF(ROUNDUP(DAY(tbl_raw_data[[#This Row],[updated_date]])/7,0)=5,4,ROUNDUP(DAY(tbl_raw_data[[#This Row],[updated_date]])/7,0))</f>
        <v>WEEK 2</v>
      </c>
      <c r="N2241" s="71" t="str">
        <f>UPPER(VLOOKUP(tbl_raw_data[[#This Row],[Analyst]],settings!$A$1:$B$15,2,0))</f>
        <v>HARDIK</v>
      </c>
      <c r="O2241" s="71" t="str">
        <f>TRIM(UPPER(tbl_raw_data[[#This Row],[Outcome]]))</f>
        <v>WITHDRAW</v>
      </c>
      <c r="P2241" s="71" t="str">
        <f>TRIM(UPPER(tbl_raw_data[[#This Row],[Queue Name]]))</f>
        <v>CONSUMER POST BUREAU</v>
      </c>
      <c r="Q2241" s="71" t="str">
        <f>IF(tbl_raw_data[[#This Row],[time_taken_in_min]]&lt;=settings!$D$2,"SLA_MET","SLA_NOT_MET")</f>
        <v>SLA_MET</v>
      </c>
    </row>
    <row r="2242" spans="1:17" x14ac:dyDescent="0.3">
      <c r="A2242" s="7" t="s">
        <v>3205</v>
      </c>
      <c r="B2242" s="34">
        <v>45147.475393518522</v>
      </c>
      <c r="C2242" s="35">
        <v>45147.47997685185</v>
      </c>
      <c r="D2242" s="2" t="s">
        <v>47</v>
      </c>
      <c r="E2242" s="2" t="s">
        <v>18</v>
      </c>
      <c r="F2242" s="2" t="s">
        <v>22</v>
      </c>
      <c r="G2242" s="2" t="s">
        <v>431</v>
      </c>
      <c r="H2242" s="84" t="str">
        <f t="shared" si="34"/>
        <v>Incorrect Queue</v>
      </c>
      <c r="I2242" s="63">
        <f>(tbl_raw_data[[#This Row],[Date Actioned]])-(tbl_raw_data[[#This Row],[Date Tagged]])</f>
        <v>4.5833333279006183E-3</v>
      </c>
      <c r="J2242" s="66">
        <f>HOUR(tbl_raw_data[[#This Row],[time_taken]])*60+MINUTE(tbl_raw_data[[#This Row],[time_taken]])+SECOND(tbl_raw_data[[#This Row],[time_taken]])/60</f>
        <v>6.6</v>
      </c>
      <c r="K2242" s="68">
        <f>DATE(YEAR(tbl_raw_data[[#This Row],[Date Actioned]]),MONTH(tbl_raw_data[[#This Row],[Date Actioned]]),DAY(tbl_raw_data[[#This Row],[Date Actioned]]))</f>
        <v>45147</v>
      </c>
      <c r="L2242" s="65" t="str">
        <f>UPPER(TEXT(tbl_raw_data[[#This Row],[updated_date]],"MMMM"))</f>
        <v>AUGUST</v>
      </c>
      <c r="M2242" s="65" t="str">
        <f>"WEEK "&amp;IF(ROUNDUP(DAY(tbl_raw_data[[#This Row],[updated_date]])/7,0)=5,4,ROUNDUP(DAY(tbl_raw_data[[#This Row],[updated_date]])/7,0))</f>
        <v>WEEK 2</v>
      </c>
      <c r="N2242" s="71" t="str">
        <f>UPPER(VLOOKUP(tbl_raw_data[[#This Row],[Analyst]],settings!$A$1:$B$15,2,0))</f>
        <v>ROHAN</v>
      </c>
      <c r="O2242" s="71" t="str">
        <f>TRIM(UPPER(tbl_raw_data[[#This Row],[Outcome]]))</f>
        <v>WITHDRAW</v>
      </c>
      <c r="P2242" s="71" t="str">
        <f>TRIM(UPPER(tbl_raw_data[[#This Row],[Queue Name]]))</f>
        <v>CONSUMER PRE BUREAU</v>
      </c>
      <c r="Q2242" s="71" t="str">
        <f>IF(tbl_raw_data[[#This Row],[time_taken_in_min]]&lt;=settings!$D$2,"SLA_MET","SLA_NOT_MET")</f>
        <v>SLA_MET</v>
      </c>
    </row>
    <row r="2243" spans="1:17" x14ac:dyDescent="0.3">
      <c r="A2243" s="1" t="s">
        <v>3206</v>
      </c>
      <c r="B2243" s="36">
        <v>45147.479953703703</v>
      </c>
      <c r="C2243" s="39">
        <v>45147.491331018522</v>
      </c>
      <c r="D2243" s="8" t="s">
        <v>55</v>
      </c>
      <c r="E2243" s="6" t="s">
        <v>11</v>
      </c>
      <c r="F2243" s="8" t="s">
        <v>17</v>
      </c>
      <c r="G2243" s="9"/>
      <c r="H2243" s="84" t="str">
        <f t="shared" ref="H2243:H2306" si="35">IF(OR(ISNUMBER(SEARCH("duplicate",G2243)), ISNUMBER(SEARCH("previously",G2243)), ISNUMBER(SEARCH("previously approved",G2243))), "Duplicate Application",
IF(OR(ISNUMBER(SEARCH("incorrect",G2243)), ISNUMBER(SEARCH("remove", G2243))), "Incorrect Details",
IF(ISNUMBER(SEARCH("incomplete",G2243)), "Incomplete Details",
IF(ISNUMBER(SEARCH("overdue",G2243)), "Overdue Bill",
IF(OR(ISNUMBER(SEARCH("resubmit as", G2243)), ISNUMBER(SEARCH("re-submit as", G2243))), "Incorrect Queue",
IF(OR(ISNUMBER(SEARCH("100",G2243)), ISNUMBER(SEARCH("correct", G2243)), ISNUMBER(SEARCH("email", G2243)), ISNUMBER(SEARCH("please submit", G2243)), ISNUMBER(SEARCH("please resubmit",G2243)), ISNUMBER(SEARCH("please re-submit", G2243)), ISNUMBER(SEARCH("please send", G2243))), "Incomplete Details",
IF(ISNUMBER(SEARCH("error", G2243)), "System Error", "Reason Unknown")))))))</f>
        <v>Reason Unknown</v>
      </c>
      <c r="I2243" s="63">
        <f>(tbl_raw_data[[#This Row],[Date Actioned]])-(tbl_raw_data[[#This Row],[Date Tagged]])</f>
        <v>1.1377314818673767E-2</v>
      </c>
      <c r="J2243" s="66">
        <f>HOUR(tbl_raw_data[[#This Row],[time_taken]])*60+MINUTE(tbl_raw_data[[#This Row],[time_taken]])+SECOND(tbl_raw_data[[#This Row],[time_taken]])/60</f>
        <v>16.383333333333333</v>
      </c>
      <c r="K2243" s="68">
        <f>DATE(YEAR(tbl_raw_data[[#This Row],[Date Actioned]]),MONTH(tbl_raw_data[[#This Row],[Date Actioned]]),DAY(tbl_raw_data[[#This Row],[Date Actioned]]))</f>
        <v>45147</v>
      </c>
      <c r="L2243" s="65" t="str">
        <f>UPPER(TEXT(tbl_raw_data[[#This Row],[updated_date]],"MMMM"))</f>
        <v>AUGUST</v>
      </c>
      <c r="M2243" s="65" t="str">
        <f>"WEEK "&amp;IF(ROUNDUP(DAY(tbl_raw_data[[#This Row],[updated_date]])/7,0)=5,4,ROUNDUP(DAY(tbl_raw_data[[#This Row],[updated_date]])/7,0))</f>
        <v>WEEK 2</v>
      </c>
      <c r="N2243" s="71" t="str">
        <f>UPPER(VLOOKUP(tbl_raw_data[[#This Row],[Analyst]],settings!$A$1:$B$15,2,0))</f>
        <v>MERCEDES</v>
      </c>
      <c r="O2243" s="71" t="str">
        <f>TRIM(UPPER(tbl_raw_data[[#This Row],[Outcome]]))</f>
        <v>WITHDRAW</v>
      </c>
      <c r="P2243" s="71" t="str">
        <f>TRIM(UPPER(tbl_raw_data[[#This Row],[Queue Name]]))</f>
        <v>CONSUMER EXISTING</v>
      </c>
      <c r="Q2243" s="71" t="str">
        <f>IF(tbl_raw_data[[#This Row],[time_taken_in_min]]&lt;=settings!$D$2,"SLA_MET","SLA_NOT_MET")</f>
        <v>SLA_MET</v>
      </c>
    </row>
    <row r="2244" spans="1:17" x14ac:dyDescent="0.3">
      <c r="A2244" s="5" t="s">
        <v>3207</v>
      </c>
      <c r="B2244" s="34">
        <v>45147.496689814812</v>
      </c>
      <c r="C2244" s="35">
        <v>45147.50172453704</v>
      </c>
      <c r="D2244" s="2" t="s">
        <v>55</v>
      </c>
      <c r="E2244" s="3" t="s">
        <v>11</v>
      </c>
      <c r="F2244" s="2" t="s">
        <v>21</v>
      </c>
      <c r="G2244" s="4"/>
      <c r="H2244" s="84" t="str">
        <f t="shared" si="35"/>
        <v>Reason Unknown</v>
      </c>
      <c r="I2244" s="63">
        <f>(tbl_raw_data[[#This Row],[Date Actioned]])-(tbl_raw_data[[#This Row],[Date Tagged]])</f>
        <v>5.0347222277196124E-3</v>
      </c>
      <c r="J2244" s="66">
        <f>HOUR(tbl_raw_data[[#This Row],[time_taken]])*60+MINUTE(tbl_raw_data[[#This Row],[time_taken]])+SECOND(tbl_raw_data[[#This Row],[time_taken]])/60</f>
        <v>7.25</v>
      </c>
      <c r="K2244" s="68">
        <f>DATE(YEAR(tbl_raw_data[[#This Row],[Date Actioned]]),MONTH(tbl_raw_data[[#This Row],[Date Actioned]]),DAY(tbl_raw_data[[#This Row],[Date Actioned]]))</f>
        <v>45147</v>
      </c>
      <c r="L2244" s="65" t="str">
        <f>UPPER(TEXT(tbl_raw_data[[#This Row],[updated_date]],"MMMM"))</f>
        <v>AUGUST</v>
      </c>
      <c r="M2244" s="65" t="str">
        <f>"WEEK "&amp;IF(ROUNDUP(DAY(tbl_raw_data[[#This Row],[updated_date]])/7,0)=5,4,ROUNDUP(DAY(tbl_raw_data[[#This Row],[updated_date]])/7,0))</f>
        <v>WEEK 2</v>
      </c>
      <c r="N2244" s="71" t="str">
        <f>UPPER(VLOOKUP(tbl_raw_data[[#This Row],[Analyst]],settings!$A$1:$B$15,2,0))</f>
        <v>SHAHID</v>
      </c>
      <c r="O2244" s="71" t="str">
        <f>TRIM(UPPER(tbl_raw_data[[#This Row],[Outcome]]))</f>
        <v>WITHDRAW</v>
      </c>
      <c r="P2244" s="71" t="str">
        <f>TRIM(UPPER(tbl_raw_data[[#This Row],[Queue Name]]))</f>
        <v>CONSUMER EXISTING</v>
      </c>
      <c r="Q2244" s="71" t="str">
        <f>IF(tbl_raw_data[[#This Row],[time_taken_in_min]]&lt;=settings!$D$2,"SLA_MET","SLA_NOT_MET")</f>
        <v>SLA_MET</v>
      </c>
    </row>
    <row r="2245" spans="1:17" x14ac:dyDescent="0.3">
      <c r="A2245" s="7" t="s">
        <v>3208</v>
      </c>
      <c r="B2245" s="36">
        <v>45147.500821759262</v>
      </c>
      <c r="C2245" s="39">
        <v>45147.507951388892</v>
      </c>
      <c r="D2245" s="8" t="s">
        <v>47</v>
      </c>
      <c r="E2245" s="8" t="s">
        <v>18</v>
      </c>
      <c r="F2245" s="8" t="s">
        <v>19</v>
      </c>
      <c r="G2245" s="8" t="s">
        <v>432</v>
      </c>
      <c r="H2245" s="84" t="str">
        <f t="shared" si="35"/>
        <v>Incomplete Details</v>
      </c>
      <c r="I2245" s="63">
        <f>(tbl_raw_data[[#This Row],[Date Actioned]])-(tbl_raw_data[[#This Row],[Date Tagged]])</f>
        <v>7.1296296300715767E-3</v>
      </c>
      <c r="J2245" s="66">
        <f>HOUR(tbl_raw_data[[#This Row],[time_taken]])*60+MINUTE(tbl_raw_data[[#This Row],[time_taken]])+SECOND(tbl_raw_data[[#This Row],[time_taken]])/60</f>
        <v>10.266666666666667</v>
      </c>
      <c r="K2245" s="68">
        <f>DATE(YEAR(tbl_raw_data[[#This Row],[Date Actioned]]),MONTH(tbl_raw_data[[#This Row],[Date Actioned]]),DAY(tbl_raw_data[[#This Row],[Date Actioned]]))</f>
        <v>45147</v>
      </c>
      <c r="L2245" s="65" t="str">
        <f>UPPER(TEXT(tbl_raw_data[[#This Row],[updated_date]],"MMMM"))</f>
        <v>AUGUST</v>
      </c>
      <c r="M2245" s="65" t="str">
        <f>"WEEK "&amp;IF(ROUNDUP(DAY(tbl_raw_data[[#This Row],[updated_date]])/7,0)=5,4,ROUNDUP(DAY(tbl_raw_data[[#This Row],[updated_date]])/7,0))</f>
        <v>WEEK 2</v>
      </c>
      <c r="N2245" s="71" t="str">
        <f>UPPER(VLOOKUP(tbl_raw_data[[#This Row],[Analyst]],settings!$A$1:$B$15,2,0))</f>
        <v>NAVED</v>
      </c>
      <c r="O2245" s="71" t="str">
        <f>TRIM(UPPER(tbl_raw_data[[#This Row],[Outcome]]))</f>
        <v>WITHDRAW</v>
      </c>
      <c r="P2245" s="71" t="str">
        <f>TRIM(UPPER(tbl_raw_data[[#This Row],[Queue Name]]))</f>
        <v>CONSUMER PRE BUREAU</v>
      </c>
      <c r="Q2245" s="71" t="str">
        <f>IF(tbl_raw_data[[#This Row],[time_taken_in_min]]&lt;=settings!$D$2,"SLA_MET","SLA_NOT_MET")</f>
        <v>SLA_MET</v>
      </c>
    </row>
    <row r="2246" spans="1:17" x14ac:dyDescent="0.3">
      <c r="A2246" s="1" t="s">
        <v>3209</v>
      </c>
      <c r="B2246" s="34">
        <v>45147.513321759259</v>
      </c>
      <c r="C2246" s="35">
        <v>45147.518900462965</v>
      </c>
      <c r="D2246" s="2" t="s">
        <v>55</v>
      </c>
      <c r="E2246" s="3" t="s">
        <v>8</v>
      </c>
      <c r="F2246" s="2" t="s">
        <v>21</v>
      </c>
      <c r="G2246" s="4"/>
      <c r="H2246" s="84" t="str">
        <f t="shared" si="35"/>
        <v>Reason Unknown</v>
      </c>
      <c r="I2246" s="63">
        <f>(tbl_raw_data[[#This Row],[Date Actioned]])-(tbl_raw_data[[#This Row],[Date Tagged]])</f>
        <v>5.5787037053960375E-3</v>
      </c>
      <c r="J2246" s="66">
        <f>HOUR(tbl_raw_data[[#This Row],[time_taken]])*60+MINUTE(tbl_raw_data[[#This Row],[time_taken]])+SECOND(tbl_raw_data[[#This Row],[time_taken]])/60</f>
        <v>8.0333333333333332</v>
      </c>
      <c r="K2246" s="68">
        <f>DATE(YEAR(tbl_raw_data[[#This Row],[Date Actioned]]),MONTH(tbl_raw_data[[#This Row],[Date Actioned]]),DAY(tbl_raw_data[[#This Row],[Date Actioned]]))</f>
        <v>45147</v>
      </c>
      <c r="L2246" s="65" t="str">
        <f>UPPER(TEXT(tbl_raw_data[[#This Row],[updated_date]],"MMMM"))</f>
        <v>AUGUST</v>
      </c>
      <c r="M2246" s="65" t="str">
        <f>"WEEK "&amp;IF(ROUNDUP(DAY(tbl_raw_data[[#This Row],[updated_date]])/7,0)=5,4,ROUNDUP(DAY(tbl_raw_data[[#This Row],[updated_date]])/7,0))</f>
        <v>WEEK 2</v>
      </c>
      <c r="N2246" s="71" t="str">
        <f>UPPER(VLOOKUP(tbl_raw_data[[#This Row],[Analyst]],settings!$A$1:$B$15,2,0))</f>
        <v>SHAHID</v>
      </c>
      <c r="O2246" s="71" t="str">
        <f>TRIM(UPPER(tbl_raw_data[[#This Row],[Outcome]]))</f>
        <v>WITHDRAW</v>
      </c>
      <c r="P2246" s="71" t="str">
        <f>TRIM(UPPER(tbl_raw_data[[#This Row],[Queue Name]]))</f>
        <v>CONSUMER POST BUREAU</v>
      </c>
      <c r="Q2246" s="71" t="str">
        <f>IF(tbl_raw_data[[#This Row],[time_taken_in_min]]&lt;=settings!$D$2,"SLA_MET","SLA_NOT_MET")</f>
        <v>SLA_MET</v>
      </c>
    </row>
    <row r="2247" spans="1:17" x14ac:dyDescent="0.3">
      <c r="A2247" s="5" t="s">
        <v>3210</v>
      </c>
      <c r="B2247" s="36">
        <v>45147.516365740739</v>
      </c>
      <c r="C2247" s="39">
        <v>45147.523518518516</v>
      </c>
      <c r="D2247" s="8" t="s">
        <v>47</v>
      </c>
      <c r="E2247" s="8" t="s">
        <v>8</v>
      </c>
      <c r="F2247" s="8" t="s">
        <v>206</v>
      </c>
      <c r="G2247" s="8" t="s">
        <v>433</v>
      </c>
      <c r="H2247" s="84" t="str">
        <f t="shared" si="35"/>
        <v>Incorrect Queue</v>
      </c>
      <c r="I2247" s="63">
        <f>(tbl_raw_data[[#This Row],[Date Actioned]])-(tbl_raw_data[[#This Row],[Date Tagged]])</f>
        <v>7.1527777763549238E-3</v>
      </c>
      <c r="J2247" s="66">
        <f>HOUR(tbl_raw_data[[#This Row],[time_taken]])*60+MINUTE(tbl_raw_data[[#This Row],[time_taken]])+SECOND(tbl_raw_data[[#This Row],[time_taken]])/60</f>
        <v>10.3</v>
      </c>
      <c r="K2247" s="68">
        <f>DATE(YEAR(tbl_raw_data[[#This Row],[Date Actioned]]),MONTH(tbl_raw_data[[#This Row],[Date Actioned]]),DAY(tbl_raw_data[[#This Row],[Date Actioned]]))</f>
        <v>45147</v>
      </c>
      <c r="L2247" s="65" t="str">
        <f>UPPER(TEXT(tbl_raw_data[[#This Row],[updated_date]],"MMMM"))</f>
        <v>AUGUST</v>
      </c>
      <c r="M2247" s="65" t="str">
        <f>"WEEK "&amp;IF(ROUNDUP(DAY(tbl_raw_data[[#This Row],[updated_date]])/7,0)=5,4,ROUNDUP(DAY(tbl_raw_data[[#This Row],[updated_date]])/7,0))</f>
        <v>WEEK 2</v>
      </c>
      <c r="N2247" s="71" t="str">
        <f>UPPER(VLOOKUP(tbl_raw_data[[#This Row],[Analyst]],settings!$A$1:$B$15,2,0))</f>
        <v>HARDIK</v>
      </c>
      <c r="O2247" s="71" t="str">
        <f>TRIM(UPPER(tbl_raw_data[[#This Row],[Outcome]]))</f>
        <v>WITHDRAW</v>
      </c>
      <c r="P2247" s="71" t="str">
        <f>TRIM(UPPER(tbl_raw_data[[#This Row],[Queue Name]]))</f>
        <v>CONSUMER POST BUREAU</v>
      </c>
      <c r="Q2247" s="71" t="str">
        <f>IF(tbl_raw_data[[#This Row],[time_taken_in_min]]&lt;=settings!$D$2,"SLA_MET","SLA_NOT_MET")</f>
        <v>SLA_MET</v>
      </c>
    </row>
    <row r="2248" spans="1:17" x14ac:dyDescent="0.3">
      <c r="A2248" s="7" t="s">
        <v>3211</v>
      </c>
      <c r="B2248" s="34">
        <v>45147.540312500001</v>
      </c>
      <c r="C2248" s="35">
        <v>45147.546377314815</v>
      </c>
      <c r="D2248" s="2" t="s">
        <v>47</v>
      </c>
      <c r="E2248" s="2" t="s">
        <v>11</v>
      </c>
      <c r="F2248" s="2" t="s">
        <v>24</v>
      </c>
      <c r="G2248" s="2" t="s">
        <v>34</v>
      </c>
      <c r="H2248" s="84" t="str">
        <f t="shared" si="35"/>
        <v>Overdue Bill</v>
      </c>
      <c r="I2248" s="63">
        <f>(tbl_raw_data[[#This Row],[Date Actioned]])-(tbl_raw_data[[#This Row],[Date Tagged]])</f>
        <v>6.064814813726116E-3</v>
      </c>
      <c r="J2248" s="66">
        <f>HOUR(tbl_raw_data[[#This Row],[time_taken]])*60+MINUTE(tbl_raw_data[[#This Row],[time_taken]])+SECOND(tbl_raw_data[[#This Row],[time_taken]])/60</f>
        <v>8.7333333333333325</v>
      </c>
      <c r="K2248" s="68">
        <f>DATE(YEAR(tbl_raw_data[[#This Row],[Date Actioned]]),MONTH(tbl_raw_data[[#This Row],[Date Actioned]]),DAY(tbl_raw_data[[#This Row],[Date Actioned]]))</f>
        <v>45147</v>
      </c>
      <c r="L2248" s="65" t="str">
        <f>UPPER(TEXT(tbl_raw_data[[#This Row],[updated_date]],"MMMM"))</f>
        <v>AUGUST</v>
      </c>
      <c r="M2248" s="65" t="str">
        <f>"WEEK "&amp;IF(ROUNDUP(DAY(tbl_raw_data[[#This Row],[updated_date]])/7,0)=5,4,ROUNDUP(DAY(tbl_raw_data[[#This Row],[updated_date]])/7,0))</f>
        <v>WEEK 2</v>
      </c>
      <c r="N2248" s="71" t="str">
        <f>UPPER(VLOOKUP(tbl_raw_data[[#This Row],[Analyst]],settings!$A$1:$B$15,2,0))</f>
        <v>SAM</v>
      </c>
      <c r="O2248" s="71" t="str">
        <f>TRIM(UPPER(tbl_raw_data[[#This Row],[Outcome]]))</f>
        <v>WITHDRAW</v>
      </c>
      <c r="P2248" s="71" t="str">
        <f>TRIM(UPPER(tbl_raw_data[[#This Row],[Queue Name]]))</f>
        <v>CONSUMER EXISTING</v>
      </c>
      <c r="Q2248" s="71" t="str">
        <f>IF(tbl_raw_data[[#This Row],[time_taken_in_min]]&lt;=settings!$D$2,"SLA_MET","SLA_NOT_MET")</f>
        <v>SLA_MET</v>
      </c>
    </row>
    <row r="2249" spans="1:17" x14ac:dyDescent="0.3">
      <c r="A2249" s="1" t="s">
        <v>3212</v>
      </c>
      <c r="B2249" s="36">
        <v>45147.556238425925</v>
      </c>
      <c r="C2249" s="39">
        <v>45147.567488425928</v>
      </c>
      <c r="D2249" s="8" t="s">
        <v>47</v>
      </c>
      <c r="E2249" s="8" t="s">
        <v>11</v>
      </c>
      <c r="F2249" s="8" t="s">
        <v>24</v>
      </c>
      <c r="G2249" s="8" t="s">
        <v>434</v>
      </c>
      <c r="H2249" s="84" t="str">
        <f t="shared" si="35"/>
        <v>Incomplete Details</v>
      </c>
      <c r="I2249" s="63">
        <f>(tbl_raw_data[[#This Row],[Date Actioned]])-(tbl_raw_data[[#This Row],[Date Tagged]])</f>
        <v>1.1250000003201421E-2</v>
      </c>
      <c r="J2249" s="66">
        <f>HOUR(tbl_raw_data[[#This Row],[time_taken]])*60+MINUTE(tbl_raw_data[[#This Row],[time_taken]])+SECOND(tbl_raw_data[[#This Row],[time_taken]])/60</f>
        <v>16.2</v>
      </c>
      <c r="K2249" s="68">
        <f>DATE(YEAR(tbl_raw_data[[#This Row],[Date Actioned]]),MONTH(tbl_raw_data[[#This Row],[Date Actioned]]),DAY(tbl_raw_data[[#This Row],[Date Actioned]]))</f>
        <v>45147</v>
      </c>
      <c r="L2249" s="65" t="str">
        <f>UPPER(TEXT(tbl_raw_data[[#This Row],[updated_date]],"MMMM"))</f>
        <v>AUGUST</v>
      </c>
      <c r="M2249" s="65" t="str">
        <f>"WEEK "&amp;IF(ROUNDUP(DAY(tbl_raw_data[[#This Row],[updated_date]])/7,0)=5,4,ROUNDUP(DAY(tbl_raw_data[[#This Row],[updated_date]])/7,0))</f>
        <v>WEEK 2</v>
      </c>
      <c r="N2249" s="71" t="str">
        <f>UPPER(VLOOKUP(tbl_raw_data[[#This Row],[Analyst]],settings!$A$1:$B$15,2,0))</f>
        <v>SAM</v>
      </c>
      <c r="O2249" s="71" t="str">
        <f>TRIM(UPPER(tbl_raw_data[[#This Row],[Outcome]]))</f>
        <v>WITHDRAW</v>
      </c>
      <c r="P2249" s="71" t="str">
        <f>TRIM(UPPER(tbl_raw_data[[#This Row],[Queue Name]]))</f>
        <v>CONSUMER EXISTING</v>
      </c>
      <c r="Q2249" s="71" t="str">
        <f>IF(tbl_raw_data[[#This Row],[time_taken_in_min]]&lt;=settings!$D$2,"SLA_MET","SLA_NOT_MET")</f>
        <v>SLA_MET</v>
      </c>
    </row>
    <row r="2250" spans="1:17" x14ac:dyDescent="0.3">
      <c r="A2250" s="5" t="s">
        <v>3213</v>
      </c>
      <c r="B2250" s="34">
        <v>45147.556296296294</v>
      </c>
      <c r="C2250" s="35">
        <v>45147.561388888891</v>
      </c>
      <c r="D2250" s="2" t="s">
        <v>47</v>
      </c>
      <c r="E2250" s="2" t="s">
        <v>18</v>
      </c>
      <c r="F2250" s="2" t="s">
        <v>19</v>
      </c>
      <c r="G2250" s="2" t="s">
        <v>67</v>
      </c>
      <c r="H2250" s="84" t="str">
        <f t="shared" si="35"/>
        <v>Incomplete Details</v>
      </c>
      <c r="I2250" s="63">
        <f>(tbl_raw_data[[#This Row],[Date Actioned]])-(tbl_raw_data[[#This Row],[Date Tagged]])</f>
        <v>5.0925925970659591E-3</v>
      </c>
      <c r="J2250" s="66">
        <f>HOUR(tbl_raw_data[[#This Row],[time_taken]])*60+MINUTE(tbl_raw_data[[#This Row],[time_taken]])+SECOND(tbl_raw_data[[#This Row],[time_taken]])/60</f>
        <v>7.333333333333333</v>
      </c>
      <c r="K2250" s="68">
        <f>DATE(YEAR(tbl_raw_data[[#This Row],[Date Actioned]]),MONTH(tbl_raw_data[[#This Row],[Date Actioned]]),DAY(tbl_raw_data[[#This Row],[Date Actioned]]))</f>
        <v>45147</v>
      </c>
      <c r="L2250" s="65" t="str">
        <f>UPPER(TEXT(tbl_raw_data[[#This Row],[updated_date]],"MMMM"))</f>
        <v>AUGUST</v>
      </c>
      <c r="M2250" s="65" t="str">
        <f>"WEEK "&amp;IF(ROUNDUP(DAY(tbl_raw_data[[#This Row],[updated_date]])/7,0)=5,4,ROUNDUP(DAY(tbl_raw_data[[#This Row],[updated_date]])/7,0))</f>
        <v>WEEK 2</v>
      </c>
      <c r="N2250" s="71" t="str">
        <f>UPPER(VLOOKUP(tbl_raw_data[[#This Row],[Analyst]],settings!$A$1:$B$15,2,0))</f>
        <v>NAVED</v>
      </c>
      <c r="O2250" s="71" t="str">
        <f>TRIM(UPPER(tbl_raw_data[[#This Row],[Outcome]]))</f>
        <v>WITHDRAW</v>
      </c>
      <c r="P2250" s="71" t="str">
        <f>TRIM(UPPER(tbl_raw_data[[#This Row],[Queue Name]]))</f>
        <v>CONSUMER PRE BUREAU</v>
      </c>
      <c r="Q2250" s="71" t="str">
        <f>IF(tbl_raw_data[[#This Row],[time_taken_in_min]]&lt;=settings!$D$2,"SLA_MET","SLA_NOT_MET")</f>
        <v>SLA_MET</v>
      </c>
    </row>
    <row r="2251" spans="1:17" x14ac:dyDescent="0.3">
      <c r="A2251" s="7" t="s">
        <v>3214</v>
      </c>
      <c r="B2251" s="36">
        <v>45147.559907407405</v>
      </c>
      <c r="C2251" s="39">
        <v>45147.566828703704</v>
      </c>
      <c r="D2251" s="8" t="s">
        <v>47</v>
      </c>
      <c r="E2251" s="8" t="s">
        <v>11</v>
      </c>
      <c r="F2251" s="8" t="s">
        <v>19</v>
      </c>
      <c r="G2251" s="8" t="s">
        <v>435</v>
      </c>
      <c r="H2251" s="84" t="str">
        <f t="shared" si="35"/>
        <v>Overdue Bill</v>
      </c>
      <c r="I2251" s="63">
        <f>(tbl_raw_data[[#This Row],[Date Actioned]])-(tbl_raw_data[[#This Row],[Date Tagged]])</f>
        <v>6.921296298969537E-3</v>
      </c>
      <c r="J2251" s="66">
        <f>HOUR(tbl_raw_data[[#This Row],[time_taken]])*60+MINUTE(tbl_raw_data[[#This Row],[time_taken]])+SECOND(tbl_raw_data[[#This Row],[time_taken]])/60</f>
        <v>9.9666666666666668</v>
      </c>
      <c r="K2251" s="68">
        <f>DATE(YEAR(tbl_raw_data[[#This Row],[Date Actioned]]),MONTH(tbl_raw_data[[#This Row],[Date Actioned]]),DAY(tbl_raw_data[[#This Row],[Date Actioned]]))</f>
        <v>45147</v>
      </c>
      <c r="L2251" s="65" t="str">
        <f>UPPER(TEXT(tbl_raw_data[[#This Row],[updated_date]],"MMMM"))</f>
        <v>AUGUST</v>
      </c>
      <c r="M2251" s="65" t="str">
        <f>"WEEK "&amp;IF(ROUNDUP(DAY(tbl_raw_data[[#This Row],[updated_date]])/7,0)=5,4,ROUNDUP(DAY(tbl_raw_data[[#This Row],[updated_date]])/7,0))</f>
        <v>WEEK 2</v>
      </c>
      <c r="N2251" s="71" t="str">
        <f>UPPER(VLOOKUP(tbl_raw_data[[#This Row],[Analyst]],settings!$A$1:$B$15,2,0))</f>
        <v>NAVED</v>
      </c>
      <c r="O2251" s="71" t="str">
        <f>TRIM(UPPER(tbl_raw_data[[#This Row],[Outcome]]))</f>
        <v>WITHDRAW</v>
      </c>
      <c r="P2251" s="71" t="str">
        <f>TRIM(UPPER(tbl_raw_data[[#This Row],[Queue Name]]))</f>
        <v>CONSUMER EXISTING</v>
      </c>
      <c r="Q2251" s="71" t="str">
        <f>IF(tbl_raw_data[[#This Row],[time_taken_in_min]]&lt;=settings!$D$2,"SLA_MET","SLA_NOT_MET")</f>
        <v>SLA_MET</v>
      </c>
    </row>
    <row r="2252" spans="1:17" x14ac:dyDescent="0.3">
      <c r="A2252" s="1" t="s">
        <v>3215</v>
      </c>
      <c r="B2252" s="34">
        <v>45147.5624537037</v>
      </c>
      <c r="C2252" s="35">
        <v>45147.576990740738</v>
      </c>
      <c r="D2252" s="2" t="s">
        <v>47</v>
      </c>
      <c r="E2252" s="2" t="s">
        <v>11</v>
      </c>
      <c r="F2252" s="2" t="s">
        <v>24</v>
      </c>
      <c r="G2252" s="2" t="s">
        <v>34</v>
      </c>
      <c r="H2252" s="84" t="str">
        <f t="shared" si="35"/>
        <v>Overdue Bill</v>
      </c>
      <c r="I2252" s="63">
        <f>(tbl_raw_data[[#This Row],[Date Actioned]])-(tbl_raw_data[[#This Row],[Date Tagged]])</f>
        <v>1.4537037037371192E-2</v>
      </c>
      <c r="J2252" s="66">
        <f>HOUR(tbl_raw_data[[#This Row],[time_taken]])*60+MINUTE(tbl_raw_data[[#This Row],[time_taken]])+SECOND(tbl_raw_data[[#This Row],[time_taken]])/60</f>
        <v>20.933333333333334</v>
      </c>
      <c r="K2252" s="68">
        <f>DATE(YEAR(tbl_raw_data[[#This Row],[Date Actioned]]),MONTH(tbl_raw_data[[#This Row],[Date Actioned]]),DAY(tbl_raw_data[[#This Row],[Date Actioned]]))</f>
        <v>45147</v>
      </c>
      <c r="L2252" s="65" t="str">
        <f>UPPER(TEXT(tbl_raw_data[[#This Row],[updated_date]],"MMMM"))</f>
        <v>AUGUST</v>
      </c>
      <c r="M2252" s="65" t="str">
        <f>"WEEK "&amp;IF(ROUNDUP(DAY(tbl_raw_data[[#This Row],[updated_date]])/7,0)=5,4,ROUNDUP(DAY(tbl_raw_data[[#This Row],[updated_date]])/7,0))</f>
        <v>WEEK 2</v>
      </c>
      <c r="N2252" s="71" t="str">
        <f>UPPER(VLOOKUP(tbl_raw_data[[#This Row],[Analyst]],settings!$A$1:$B$15,2,0))</f>
        <v>SAM</v>
      </c>
      <c r="O2252" s="71" t="str">
        <f>TRIM(UPPER(tbl_raw_data[[#This Row],[Outcome]]))</f>
        <v>WITHDRAW</v>
      </c>
      <c r="P2252" s="71" t="str">
        <f>TRIM(UPPER(tbl_raw_data[[#This Row],[Queue Name]]))</f>
        <v>CONSUMER EXISTING</v>
      </c>
      <c r="Q2252" s="71" t="str">
        <f>IF(tbl_raw_data[[#This Row],[time_taken_in_min]]&lt;=settings!$D$2,"SLA_MET","SLA_NOT_MET")</f>
        <v>SLA_NOT_MET</v>
      </c>
    </row>
    <row r="2253" spans="1:17" x14ac:dyDescent="0.3">
      <c r="A2253" s="5" t="s">
        <v>3216</v>
      </c>
      <c r="B2253" s="36">
        <v>45147.569618055553</v>
      </c>
      <c r="C2253" s="39">
        <v>45147.574490740742</v>
      </c>
      <c r="D2253" s="8" t="s">
        <v>47</v>
      </c>
      <c r="E2253" s="8" t="s">
        <v>18</v>
      </c>
      <c r="F2253" s="8" t="s">
        <v>206</v>
      </c>
      <c r="G2253" s="8" t="s">
        <v>409</v>
      </c>
      <c r="H2253" s="84" t="str">
        <f t="shared" si="35"/>
        <v>Incomplete Details</v>
      </c>
      <c r="I2253" s="63">
        <f>(tbl_raw_data[[#This Row],[Date Actioned]])-(tbl_raw_data[[#This Row],[Date Tagged]])</f>
        <v>4.8726851891842671E-3</v>
      </c>
      <c r="J2253" s="66">
        <f>HOUR(tbl_raw_data[[#This Row],[time_taken]])*60+MINUTE(tbl_raw_data[[#This Row],[time_taken]])+SECOND(tbl_raw_data[[#This Row],[time_taken]])/60</f>
        <v>7.0166666666666666</v>
      </c>
      <c r="K2253" s="68">
        <f>DATE(YEAR(tbl_raw_data[[#This Row],[Date Actioned]]),MONTH(tbl_raw_data[[#This Row],[Date Actioned]]),DAY(tbl_raw_data[[#This Row],[Date Actioned]]))</f>
        <v>45147</v>
      </c>
      <c r="L2253" s="65" t="str">
        <f>UPPER(TEXT(tbl_raw_data[[#This Row],[updated_date]],"MMMM"))</f>
        <v>AUGUST</v>
      </c>
      <c r="M2253" s="65" t="str">
        <f>"WEEK "&amp;IF(ROUNDUP(DAY(tbl_raw_data[[#This Row],[updated_date]])/7,0)=5,4,ROUNDUP(DAY(tbl_raw_data[[#This Row],[updated_date]])/7,0))</f>
        <v>WEEK 2</v>
      </c>
      <c r="N2253" s="71" t="str">
        <f>UPPER(VLOOKUP(tbl_raw_data[[#This Row],[Analyst]],settings!$A$1:$B$15,2,0))</f>
        <v>HARDIK</v>
      </c>
      <c r="O2253" s="71" t="str">
        <f>TRIM(UPPER(tbl_raw_data[[#This Row],[Outcome]]))</f>
        <v>WITHDRAW</v>
      </c>
      <c r="P2253" s="71" t="str">
        <f>TRIM(UPPER(tbl_raw_data[[#This Row],[Queue Name]]))</f>
        <v>CONSUMER PRE BUREAU</v>
      </c>
      <c r="Q2253" s="71" t="str">
        <f>IF(tbl_raw_data[[#This Row],[time_taken_in_min]]&lt;=settings!$D$2,"SLA_MET","SLA_NOT_MET")</f>
        <v>SLA_MET</v>
      </c>
    </row>
    <row r="2254" spans="1:17" x14ac:dyDescent="0.3">
      <c r="A2254" s="7" t="s">
        <v>3217</v>
      </c>
      <c r="B2254" s="34">
        <v>45147.571018518516</v>
      </c>
      <c r="C2254" s="35">
        <v>45147.578229166669</v>
      </c>
      <c r="D2254" s="2" t="s">
        <v>47</v>
      </c>
      <c r="E2254" s="2" t="s">
        <v>11</v>
      </c>
      <c r="F2254" s="2" t="s">
        <v>17</v>
      </c>
      <c r="G2254" s="2" t="s">
        <v>436</v>
      </c>
      <c r="H2254" s="84" t="str">
        <f t="shared" si="35"/>
        <v>Reason Unknown</v>
      </c>
      <c r="I2254" s="63">
        <f>(tbl_raw_data[[#This Row],[Date Actioned]])-(tbl_raw_data[[#This Row],[Date Tagged]])</f>
        <v>7.2106481529772282E-3</v>
      </c>
      <c r="J2254" s="66">
        <f>HOUR(tbl_raw_data[[#This Row],[time_taken]])*60+MINUTE(tbl_raw_data[[#This Row],[time_taken]])+SECOND(tbl_raw_data[[#This Row],[time_taken]])/60</f>
        <v>10.383333333333333</v>
      </c>
      <c r="K2254" s="68">
        <f>DATE(YEAR(tbl_raw_data[[#This Row],[Date Actioned]]),MONTH(tbl_raw_data[[#This Row],[Date Actioned]]),DAY(tbl_raw_data[[#This Row],[Date Actioned]]))</f>
        <v>45147</v>
      </c>
      <c r="L2254" s="65" t="str">
        <f>UPPER(TEXT(tbl_raw_data[[#This Row],[updated_date]],"MMMM"))</f>
        <v>AUGUST</v>
      </c>
      <c r="M2254" s="65" t="str">
        <f>"WEEK "&amp;IF(ROUNDUP(DAY(tbl_raw_data[[#This Row],[updated_date]])/7,0)=5,4,ROUNDUP(DAY(tbl_raw_data[[#This Row],[updated_date]])/7,0))</f>
        <v>WEEK 2</v>
      </c>
      <c r="N2254" s="71" t="str">
        <f>UPPER(VLOOKUP(tbl_raw_data[[#This Row],[Analyst]],settings!$A$1:$B$15,2,0))</f>
        <v>MERCEDES</v>
      </c>
      <c r="O2254" s="71" t="str">
        <f>TRIM(UPPER(tbl_raw_data[[#This Row],[Outcome]]))</f>
        <v>WITHDRAW</v>
      </c>
      <c r="P2254" s="71" t="str">
        <f>TRIM(UPPER(tbl_raw_data[[#This Row],[Queue Name]]))</f>
        <v>CONSUMER EXISTING</v>
      </c>
      <c r="Q2254" s="71" t="str">
        <f>IF(tbl_raw_data[[#This Row],[time_taken_in_min]]&lt;=settings!$D$2,"SLA_MET","SLA_NOT_MET")</f>
        <v>SLA_MET</v>
      </c>
    </row>
    <row r="2255" spans="1:17" x14ac:dyDescent="0.3">
      <c r="A2255" s="1" t="s">
        <v>3218</v>
      </c>
      <c r="B2255" s="36">
        <v>45147.598414351851</v>
      </c>
      <c r="C2255" s="39">
        <v>45147.60193287037</v>
      </c>
      <c r="D2255" s="8" t="s">
        <v>47</v>
      </c>
      <c r="E2255" s="8" t="s">
        <v>8</v>
      </c>
      <c r="F2255" s="8" t="s">
        <v>24</v>
      </c>
      <c r="G2255" s="8" t="s">
        <v>437</v>
      </c>
      <c r="H2255" s="84" t="str">
        <f t="shared" si="35"/>
        <v>Incomplete Details</v>
      </c>
      <c r="I2255" s="63">
        <f>(tbl_raw_data[[#This Row],[Date Actioned]])-(tbl_raw_data[[#This Row],[Date Tagged]])</f>
        <v>3.5185185188311152E-3</v>
      </c>
      <c r="J2255" s="66">
        <f>HOUR(tbl_raw_data[[#This Row],[time_taken]])*60+MINUTE(tbl_raw_data[[#This Row],[time_taken]])+SECOND(tbl_raw_data[[#This Row],[time_taken]])/60</f>
        <v>5.0666666666666664</v>
      </c>
      <c r="K2255" s="68">
        <f>DATE(YEAR(tbl_raw_data[[#This Row],[Date Actioned]]),MONTH(tbl_raw_data[[#This Row],[Date Actioned]]),DAY(tbl_raw_data[[#This Row],[Date Actioned]]))</f>
        <v>45147</v>
      </c>
      <c r="L2255" s="65" t="str">
        <f>UPPER(TEXT(tbl_raw_data[[#This Row],[updated_date]],"MMMM"))</f>
        <v>AUGUST</v>
      </c>
      <c r="M2255" s="65" t="str">
        <f>"WEEK "&amp;IF(ROUNDUP(DAY(tbl_raw_data[[#This Row],[updated_date]])/7,0)=5,4,ROUNDUP(DAY(tbl_raw_data[[#This Row],[updated_date]])/7,0))</f>
        <v>WEEK 2</v>
      </c>
      <c r="N2255" s="71" t="str">
        <f>UPPER(VLOOKUP(tbl_raw_data[[#This Row],[Analyst]],settings!$A$1:$B$15,2,0))</f>
        <v>SAM</v>
      </c>
      <c r="O2255" s="71" t="str">
        <f>TRIM(UPPER(tbl_raw_data[[#This Row],[Outcome]]))</f>
        <v>WITHDRAW</v>
      </c>
      <c r="P2255" s="71" t="str">
        <f>TRIM(UPPER(tbl_raw_data[[#This Row],[Queue Name]]))</f>
        <v>CONSUMER POST BUREAU</v>
      </c>
      <c r="Q2255" s="71" t="str">
        <f>IF(tbl_raw_data[[#This Row],[time_taken_in_min]]&lt;=settings!$D$2,"SLA_MET","SLA_NOT_MET")</f>
        <v>SLA_MET</v>
      </c>
    </row>
    <row r="2256" spans="1:17" x14ac:dyDescent="0.3">
      <c r="A2256" s="5" t="s">
        <v>3219</v>
      </c>
      <c r="B2256" s="34">
        <v>45147.601805555554</v>
      </c>
      <c r="C2256" s="35">
        <v>45147.605798611112</v>
      </c>
      <c r="D2256" s="2" t="s">
        <v>47</v>
      </c>
      <c r="E2256" s="2" t="s">
        <v>8</v>
      </c>
      <c r="F2256" s="2" t="s">
        <v>24</v>
      </c>
      <c r="G2256" s="2" t="s">
        <v>72</v>
      </c>
      <c r="H2256" s="84" t="str">
        <f t="shared" si="35"/>
        <v>Incomplete Details</v>
      </c>
      <c r="I2256" s="63">
        <f>(tbl_raw_data[[#This Row],[Date Actioned]])-(tbl_raw_data[[#This Row],[Date Tagged]])</f>
        <v>3.9930555576574989E-3</v>
      </c>
      <c r="J2256" s="66">
        <f>HOUR(tbl_raw_data[[#This Row],[time_taken]])*60+MINUTE(tbl_raw_data[[#This Row],[time_taken]])+SECOND(tbl_raw_data[[#This Row],[time_taken]])/60</f>
        <v>5.75</v>
      </c>
      <c r="K2256" s="68">
        <f>DATE(YEAR(tbl_raw_data[[#This Row],[Date Actioned]]),MONTH(tbl_raw_data[[#This Row],[Date Actioned]]),DAY(tbl_raw_data[[#This Row],[Date Actioned]]))</f>
        <v>45147</v>
      </c>
      <c r="L2256" s="65" t="str">
        <f>UPPER(TEXT(tbl_raw_data[[#This Row],[updated_date]],"MMMM"))</f>
        <v>AUGUST</v>
      </c>
      <c r="M2256" s="65" t="str">
        <f>"WEEK "&amp;IF(ROUNDUP(DAY(tbl_raw_data[[#This Row],[updated_date]])/7,0)=5,4,ROUNDUP(DAY(tbl_raw_data[[#This Row],[updated_date]])/7,0))</f>
        <v>WEEK 2</v>
      </c>
      <c r="N2256" s="71" t="str">
        <f>UPPER(VLOOKUP(tbl_raw_data[[#This Row],[Analyst]],settings!$A$1:$B$15,2,0))</f>
        <v>SAM</v>
      </c>
      <c r="O2256" s="71" t="str">
        <f>TRIM(UPPER(tbl_raw_data[[#This Row],[Outcome]]))</f>
        <v>WITHDRAW</v>
      </c>
      <c r="P2256" s="71" t="str">
        <f>TRIM(UPPER(tbl_raw_data[[#This Row],[Queue Name]]))</f>
        <v>CONSUMER POST BUREAU</v>
      </c>
      <c r="Q2256" s="71" t="str">
        <f>IF(tbl_raw_data[[#This Row],[time_taken_in_min]]&lt;=settings!$D$2,"SLA_MET","SLA_NOT_MET")</f>
        <v>SLA_MET</v>
      </c>
    </row>
    <row r="2257" spans="1:17" x14ac:dyDescent="0.3">
      <c r="A2257" s="7" t="s">
        <v>3220</v>
      </c>
      <c r="B2257" s="36">
        <v>45147.602175925924</v>
      </c>
      <c r="C2257" s="39">
        <v>45147.608252314814</v>
      </c>
      <c r="D2257" s="8" t="s">
        <v>47</v>
      </c>
      <c r="E2257" s="8" t="s">
        <v>11</v>
      </c>
      <c r="F2257" s="8" t="s">
        <v>206</v>
      </c>
      <c r="G2257" s="8" t="s">
        <v>426</v>
      </c>
      <c r="H2257" s="84" t="str">
        <f t="shared" si="35"/>
        <v>Incomplete Details</v>
      </c>
      <c r="I2257" s="63">
        <f>(tbl_raw_data[[#This Row],[Date Actioned]])-(tbl_raw_data[[#This Row],[Date Tagged]])</f>
        <v>6.0763888905057684E-3</v>
      </c>
      <c r="J2257" s="66">
        <f>HOUR(tbl_raw_data[[#This Row],[time_taken]])*60+MINUTE(tbl_raw_data[[#This Row],[time_taken]])+SECOND(tbl_raw_data[[#This Row],[time_taken]])/60</f>
        <v>8.75</v>
      </c>
      <c r="K2257" s="68">
        <f>DATE(YEAR(tbl_raw_data[[#This Row],[Date Actioned]]),MONTH(tbl_raw_data[[#This Row],[Date Actioned]]),DAY(tbl_raw_data[[#This Row],[Date Actioned]]))</f>
        <v>45147</v>
      </c>
      <c r="L2257" s="65" t="str">
        <f>UPPER(TEXT(tbl_raw_data[[#This Row],[updated_date]],"MMMM"))</f>
        <v>AUGUST</v>
      </c>
      <c r="M2257" s="65" t="str">
        <f>"WEEK "&amp;IF(ROUNDUP(DAY(tbl_raw_data[[#This Row],[updated_date]])/7,0)=5,4,ROUNDUP(DAY(tbl_raw_data[[#This Row],[updated_date]])/7,0))</f>
        <v>WEEK 2</v>
      </c>
      <c r="N2257" s="71" t="str">
        <f>UPPER(VLOOKUP(tbl_raw_data[[#This Row],[Analyst]],settings!$A$1:$B$15,2,0))</f>
        <v>HARDIK</v>
      </c>
      <c r="O2257" s="71" t="str">
        <f>TRIM(UPPER(tbl_raw_data[[#This Row],[Outcome]]))</f>
        <v>WITHDRAW</v>
      </c>
      <c r="P2257" s="71" t="str">
        <f>TRIM(UPPER(tbl_raw_data[[#This Row],[Queue Name]]))</f>
        <v>CONSUMER EXISTING</v>
      </c>
      <c r="Q2257" s="71" t="str">
        <f>IF(tbl_raw_data[[#This Row],[time_taken_in_min]]&lt;=settings!$D$2,"SLA_MET","SLA_NOT_MET")</f>
        <v>SLA_MET</v>
      </c>
    </row>
    <row r="2258" spans="1:17" x14ac:dyDescent="0.3">
      <c r="A2258" s="1" t="s">
        <v>3221</v>
      </c>
      <c r="B2258" s="34">
        <v>45147.604791666665</v>
      </c>
      <c r="C2258" s="35">
        <v>45147.622013888889</v>
      </c>
      <c r="D2258" s="2" t="s">
        <v>47</v>
      </c>
      <c r="E2258" s="2" t="s">
        <v>18</v>
      </c>
      <c r="F2258" s="2" t="s">
        <v>9</v>
      </c>
      <c r="G2258" s="2" t="s">
        <v>438</v>
      </c>
      <c r="H2258" s="84" t="str">
        <f t="shared" si="35"/>
        <v>Incomplete Details</v>
      </c>
      <c r="I2258" s="63">
        <f>(tbl_raw_data[[#This Row],[Date Actioned]])-(tbl_raw_data[[#This Row],[Date Tagged]])</f>
        <v>1.7222222224518191E-2</v>
      </c>
      <c r="J2258" s="66">
        <f>HOUR(tbl_raw_data[[#This Row],[time_taken]])*60+MINUTE(tbl_raw_data[[#This Row],[time_taken]])+SECOND(tbl_raw_data[[#This Row],[time_taken]])/60</f>
        <v>24.8</v>
      </c>
      <c r="K2258" s="68">
        <f>DATE(YEAR(tbl_raw_data[[#This Row],[Date Actioned]]),MONTH(tbl_raw_data[[#This Row],[Date Actioned]]),DAY(tbl_raw_data[[#This Row],[Date Actioned]]))</f>
        <v>45147</v>
      </c>
      <c r="L2258" s="65" t="str">
        <f>UPPER(TEXT(tbl_raw_data[[#This Row],[updated_date]],"MMMM"))</f>
        <v>AUGUST</v>
      </c>
      <c r="M2258" s="65" t="str">
        <f>"WEEK "&amp;IF(ROUNDUP(DAY(tbl_raw_data[[#This Row],[updated_date]])/7,0)=5,4,ROUNDUP(DAY(tbl_raw_data[[#This Row],[updated_date]])/7,0))</f>
        <v>WEEK 2</v>
      </c>
      <c r="N2258" s="71" t="str">
        <f>UPPER(VLOOKUP(tbl_raw_data[[#This Row],[Analyst]],settings!$A$1:$B$15,2,0))</f>
        <v>QUADIR</v>
      </c>
      <c r="O2258" s="71" t="str">
        <f>TRIM(UPPER(tbl_raw_data[[#This Row],[Outcome]]))</f>
        <v>WITHDRAW</v>
      </c>
      <c r="P2258" s="71" t="str">
        <f>TRIM(UPPER(tbl_raw_data[[#This Row],[Queue Name]]))</f>
        <v>CONSUMER PRE BUREAU</v>
      </c>
      <c r="Q2258" s="71" t="str">
        <f>IF(tbl_raw_data[[#This Row],[time_taken_in_min]]&lt;=settings!$D$2,"SLA_MET","SLA_NOT_MET")</f>
        <v>SLA_NOT_MET</v>
      </c>
    </row>
    <row r="2259" spans="1:17" x14ac:dyDescent="0.3">
      <c r="A2259" s="5" t="s">
        <v>3222</v>
      </c>
      <c r="B2259" s="36">
        <v>45147.606956018521</v>
      </c>
      <c r="C2259" s="39">
        <v>45147.614837962959</v>
      </c>
      <c r="D2259" s="8" t="s">
        <v>47</v>
      </c>
      <c r="E2259" s="8" t="s">
        <v>18</v>
      </c>
      <c r="F2259" s="8" t="s">
        <v>19</v>
      </c>
      <c r="G2259" s="8" t="s">
        <v>231</v>
      </c>
      <c r="H2259" s="84" t="str">
        <f t="shared" si="35"/>
        <v>System Error</v>
      </c>
      <c r="I2259" s="63">
        <f>(tbl_raw_data[[#This Row],[Date Actioned]])-(tbl_raw_data[[#This Row],[Date Tagged]])</f>
        <v>7.8819444388500415E-3</v>
      </c>
      <c r="J2259" s="66">
        <f>HOUR(tbl_raw_data[[#This Row],[time_taken]])*60+MINUTE(tbl_raw_data[[#This Row],[time_taken]])+SECOND(tbl_raw_data[[#This Row],[time_taken]])/60</f>
        <v>11.35</v>
      </c>
      <c r="K2259" s="68">
        <f>DATE(YEAR(tbl_raw_data[[#This Row],[Date Actioned]]),MONTH(tbl_raw_data[[#This Row],[Date Actioned]]),DAY(tbl_raw_data[[#This Row],[Date Actioned]]))</f>
        <v>45147</v>
      </c>
      <c r="L2259" s="65" t="str">
        <f>UPPER(TEXT(tbl_raw_data[[#This Row],[updated_date]],"MMMM"))</f>
        <v>AUGUST</v>
      </c>
      <c r="M2259" s="65" t="str">
        <f>"WEEK "&amp;IF(ROUNDUP(DAY(tbl_raw_data[[#This Row],[updated_date]])/7,0)=5,4,ROUNDUP(DAY(tbl_raw_data[[#This Row],[updated_date]])/7,0))</f>
        <v>WEEK 2</v>
      </c>
      <c r="N2259" s="71" t="str">
        <f>UPPER(VLOOKUP(tbl_raw_data[[#This Row],[Analyst]],settings!$A$1:$B$15,2,0))</f>
        <v>NAVED</v>
      </c>
      <c r="O2259" s="71" t="str">
        <f>TRIM(UPPER(tbl_raw_data[[#This Row],[Outcome]]))</f>
        <v>WITHDRAW</v>
      </c>
      <c r="P2259" s="71" t="str">
        <f>TRIM(UPPER(tbl_raw_data[[#This Row],[Queue Name]]))</f>
        <v>CONSUMER PRE BUREAU</v>
      </c>
      <c r="Q2259" s="71" t="str">
        <f>IF(tbl_raw_data[[#This Row],[time_taken_in_min]]&lt;=settings!$D$2,"SLA_MET","SLA_NOT_MET")</f>
        <v>SLA_MET</v>
      </c>
    </row>
    <row r="2260" spans="1:17" x14ac:dyDescent="0.3">
      <c r="A2260" s="7" t="s">
        <v>3223</v>
      </c>
      <c r="B2260" s="34">
        <v>45147.62</v>
      </c>
      <c r="C2260" s="35">
        <v>45147.631006944444</v>
      </c>
      <c r="D2260" s="2" t="s">
        <v>47</v>
      </c>
      <c r="E2260" s="2" t="s">
        <v>18</v>
      </c>
      <c r="F2260" s="2" t="s">
        <v>114</v>
      </c>
      <c r="G2260" s="2" t="s">
        <v>67</v>
      </c>
      <c r="H2260" s="84" t="str">
        <f t="shared" si="35"/>
        <v>Incomplete Details</v>
      </c>
      <c r="I2260" s="63">
        <f>(tbl_raw_data[[#This Row],[Date Actioned]])-(tbl_raw_data[[#This Row],[Date Tagged]])</f>
        <v>1.1006944441760425E-2</v>
      </c>
      <c r="J2260" s="66">
        <f>HOUR(tbl_raw_data[[#This Row],[time_taken]])*60+MINUTE(tbl_raw_data[[#This Row],[time_taken]])+SECOND(tbl_raw_data[[#This Row],[time_taken]])/60</f>
        <v>15.85</v>
      </c>
      <c r="K2260" s="68">
        <f>DATE(YEAR(tbl_raw_data[[#This Row],[Date Actioned]]),MONTH(tbl_raw_data[[#This Row],[Date Actioned]]),DAY(tbl_raw_data[[#This Row],[Date Actioned]]))</f>
        <v>45147</v>
      </c>
      <c r="L2260" s="65" t="str">
        <f>UPPER(TEXT(tbl_raw_data[[#This Row],[updated_date]],"MMMM"))</f>
        <v>AUGUST</v>
      </c>
      <c r="M2260" s="65" t="str">
        <f>"WEEK "&amp;IF(ROUNDUP(DAY(tbl_raw_data[[#This Row],[updated_date]])/7,0)=5,4,ROUNDUP(DAY(tbl_raw_data[[#This Row],[updated_date]])/7,0))</f>
        <v>WEEK 2</v>
      </c>
      <c r="N2260" s="71" t="str">
        <f>UPPER(VLOOKUP(tbl_raw_data[[#This Row],[Analyst]],settings!$A$1:$B$15,2,0))</f>
        <v>FARDIN</v>
      </c>
      <c r="O2260" s="71" t="str">
        <f>TRIM(UPPER(tbl_raw_data[[#This Row],[Outcome]]))</f>
        <v>WITHDRAW</v>
      </c>
      <c r="P2260" s="71" t="str">
        <f>TRIM(UPPER(tbl_raw_data[[#This Row],[Queue Name]]))</f>
        <v>CONSUMER PRE BUREAU</v>
      </c>
      <c r="Q2260" s="71" t="str">
        <f>IF(tbl_raw_data[[#This Row],[time_taken_in_min]]&lt;=settings!$D$2,"SLA_MET","SLA_NOT_MET")</f>
        <v>SLA_MET</v>
      </c>
    </row>
    <row r="2261" spans="1:17" x14ac:dyDescent="0.3">
      <c r="A2261" s="1" t="s">
        <v>3224</v>
      </c>
      <c r="B2261" s="36">
        <v>45147.620138888888</v>
      </c>
      <c r="C2261" s="39">
        <v>45147.632175925923</v>
      </c>
      <c r="D2261" s="8" t="s">
        <v>47</v>
      </c>
      <c r="E2261" s="8" t="s">
        <v>18</v>
      </c>
      <c r="F2261" s="8" t="s">
        <v>9</v>
      </c>
      <c r="G2261" s="8" t="s">
        <v>439</v>
      </c>
      <c r="H2261" s="84" t="str">
        <f t="shared" si="35"/>
        <v>Incomplete Details</v>
      </c>
      <c r="I2261" s="63">
        <f>(tbl_raw_data[[#This Row],[Date Actioned]])-(tbl_raw_data[[#This Row],[Date Tagged]])</f>
        <v>1.2037037035042886E-2</v>
      </c>
      <c r="J2261" s="66">
        <f>HOUR(tbl_raw_data[[#This Row],[time_taken]])*60+MINUTE(tbl_raw_data[[#This Row],[time_taken]])+SECOND(tbl_raw_data[[#This Row],[time_taken]])/60</f>
        <v>17.333333333333332</v>
      </c>
      <c r="K2261" s="68">
        <f>DATE(YEAR(tbl_raw_data[[#This Row],[Date Actioned]]),MONTH(tbl_raw_data[[#This Row],[Date Actioned]]),DAY(tbl_raw_data[[#This Row],[Date Actioned]]))</f>
        <v>45147</v>
      </c>
      <c r="L2261" s="65" t="str">
        <f>UPPER(TEXT(tbl_raw_data[[#This Row],[updated_date]],"MMMM"))</f>
        <v>AUGUST</v>
      </c>
      <c r="M2261" s="65" t="str">
        <f>"WEEK "&amp;IF(ROUNDUP(DAY(tbl_raw_data[[#This Row],[updated_date]])/7,0)=5,4,ROUNDUP(DAY(tbl_raw_data[[#This Row],[updated_date]])/7,0))</f>
        <v>WEEK 2</v>
      </c>
      <c r="N2261" s="71" t="str">
        <f>UPPER(VLOOKUP(tbl_raw_data[[#This Row],[Analyst]],settings!$A$1:$B$15,2,0))</f>
        <v>QUADIR</v>
      </c>
      <c r="O2261" s="71" t="str">
        <f>TRIM(UPPER(tbl_raw_data[[#This Row],[Outcome]]))</f>
        <v>WITHDRAW</v>
      </c>
      <c r="P2261" s="71" t="str">
        <f>TRIM(UPPER(tbl_raw_data[[#This Row],[Queue Name]]))</f>
        <v>CONSUMER PRE BUREAU</v>
      </c>
      <c r="Q2261" s="71" t="str">
        <f>IF(tbl_raw_data[[#This Row],[time_taken_in_min]]&lt;=settings!$D$2,"SLA_MET","SLA_NOT_MET")</f>
        <v>SLA_MET</v>
      </c>
    </row>
    <row r="2262" spans="1:17" x14ac:dyDescent="0.3">
      <c r="A2262" s="5" t="s">
        <v>3225</v>
      </c>
      <c r="B2262" s="34">
        <v>45147.622997685183</v>
      </c>
      <c r="C2262" s="35">
        <v>45147.627175925925</v>
      </c>
      <c r="D2262" s="2" t="s">
        <v>47</v>
      </c>
      <c r="E2262" s="2" t="s">
        <v>18</v>
      </c>
      <c r="F2262" s="2" t="s">
        <v>19</v>
      </c>
      <c r="G2262" s="2" t="s">
        <v>67</v>
      </c>
      <c r="H2262" s="84" t="str">
        <f t="shared" si="35"/>
        <v>Incomplete Details</v>
      </c>
      <c r="I2262" s="63">
        <f>(tbl_raw_data[[#This Row],[Date Actioned]])-(tbl_raw_data[[#This Row],[Date Tagged]])</f>
        <v>4.1782407424761914E-3</v>
      </c>
      <c r="J2262" s="66">
        <f>HOUR(tbl_raw_data[[#This Row],[time_taken]])*60+MINUTE(tbl_raw_data[[#This Row],[time_taken]])+SECOND(tbl_raw_data[[#This Row],[time_taken]])/60</f>
        <v>6.0166666666666666</v>
      </c>
      <c r="K2262" s="68">
        <f>DATE(YEAR(tbl_raw_data[[#This Row],[Date Actioned]]),MONTH(tbl_raw_data[[#This Row],[Date Actioned]]),DAY(tbl_raw_data[[#This Row],[Date Actioned]]))</f>
        <v>45147</v>
      </c>
      <c r="L2262" s="65" t="str">
        <f>UPPER(TEXT(tbl_raw_data[[#This Row],[updated_date]],"MMMM"))</f>
        <v>AUGUST</v>
      </c>
      <c r="M2262" s="65" t="str">
        <f>"WEEK "&amp;IF(ROUNDUP(DAY(tbl_raw_data[[#This Row],[updated_date]])/7,0)=5,4,ROUNDUP(DAY(tbl_raw_data[[#This Row],[updated_date]])/7,0))</f>
        <v>WEEK 2</v>
      </c>
      <c r="N2262" s="71" t="str">
        <f>UPPER(VLOOKUP(tbl_raw_data[[#This Row],[Analyst]],settings!$A$1:$B$15,2,0))</f>
        <v>NAVED</v>
      </c>
      <c r="O2262" s="71" t="str">
        <f>TRIM(UPPER(tbl_raw_data[[#This Row],[Outcome]]))</f>
        <v>WITHDRAW</v>
      </c>
      <c r="P2262" s="71" t="str">
        <f>TRIM(UPPER(tbl_raw_data[[#This Row],[Queue Name]]))</f>
        <v>CONSUMER PRE BUREAU</v>
      </c>
      <c r="Q2262" s="71" t="str">
        <f>IF(tbl_raw_data[[#This Row],[time_taken_in_min]]&lt;=settings!$D$2,"SLA_MET","SLA_NOT_MET")</f>
        <v>SLA_MET</v>
      </c>
    </row>
    <row r="2263" spans="1:17" x14ac:dyDescent="0.3">
      <c r="A2263" s="7" t="s">
        <v>3226</v>
      </c>
      <c r="B2263" s="36">
        <v>45147.625081018516</v>
      </c>
      <c r="C2263" s="39">
        <v>45147.633240740739</v>
      </c>
      <c r="D2263" s="8" t="s">
        <v>47</v>
      </c>
      <c r="E2263" s="8" t="s">
        <v>18</v>
      </c>
      <c r="F2263" s="8" t="s">
        <v>19</v>
      </c>
      <c r="G2263" s="8" t="s">
        <v>83</v>
      </c>
      <c r="H2263" s="84" t="str">
        <f t="shared" si="35"/>
        <v>Incomplete Details</v>
      </c>
      <c r="I2263" s="63">
        <f>(tbl_raw_data[[#This Row],[Date Actioned]])-(tbl_raw_data[[#This Row],[Date Tagged]])</f>
        <v>8.1597222233540379E-3</v>
      </c>
      <c r="J2263" s="66">
        <f>HOUR(tbl_raw_data[[#This Row],[time_taken]])*60+MINUTE(tbl_raw_data[[#This Row],[time_taken]])+SECOND(tbl_raw_data[[#This Row],[time_taken]])/60</f>
        <v>11.75</v>
      </c>
      <c r="K2263" s="68">
        <f>DATE(YEAR(tbl_raw_data[[#This Row],[Date Actioned]]),MONTH(tbl_raw_data[[#This Row],[Date Actioned]]),DAY(tbl_raw_data[[#This Row],[Date Actioned]]))</f>
        <v>45147</v>
      </c>
      <c r="L2263" s="65" t="str">
        <f>UPPER(TEXT(tbl_raw_data[[#This Row],[updated_date]],"MMMM"))</f>
        <v>AUGUST</v>
      </c>
      <c r="M2263" s="65" t="str">
        <f>"WEEK "&amp;IF(ROUNDUP(DAY(tbl_raw_data[[#This Row],[updated_date]])/7,0)=5,4,ROUNDUP(DAY(tbl_raw_data[[#This Row],[updated_date]])/7,0))</f>
        <v>WEEK 2</v>
      </c>
      <c r="N2263" s="71" t="str">
        <f>UPPER(VLOOKUP(tbl_raw_data[[#This Row],[Analyst]],settings!$A$1:$B$15,2,0))</f>
        <v>NAVED</v>
      </c>
      <c r="O2263" s="71" t="str">
        <f>TRIM(UPPER(tbl_raw_data[[#This Row],[Outcome]]))</f>
        <v>WITHDRAW</v>
      </c>
      <c r="P2263" s="71" t="str">
        <f>TRIM(UPPER(tbl_raw_data[[#This Row],[Queue Name]]))</f>
        <v>CONSUMER PRE BUREAU</v>
      </c>
      <c r="Q2263" s="71" t="str">
        <f>IF(tbl_raw_data[[#This Row],[time_taken_in_min]]&lt;=settings!$D$2,"SLA_MET","SLA_NOT_MET")</f>
        <v>SLA_MET</v>
      </c>
    </row>
    <row r="2264" spans="1:17" x14ac:dyDescent="0.3">
      <c r="A2264" s="1" t="s">
        <v>3227</v>
      </c>
      <c r="B2264" s="34">
        <v>45147.628599537034</v>
      </c>
      <c r="C2264" s="35">
        <v>45147.6328125</v>
      </c>
      <c r="D2264" s="2" t="s">
        <v>47</v>
      </c>
      <c r="E2264" s="2" t="s">
        <v>18</v>
      </c>
      <c r="F2264" s="2" t="s">
        <v>24</v>
      </c>
      <c r="G2264" s="2" t="s">
        <v>150</v>
      </c>
      <c r="H2264" s="84" t="str">
        <f t="shared" si="35"/>
        <v>Incorrect Queue</v>
      </c>
      <c r="I2264" s="63">
        <f>(tbl_raw_data[[#This Row],[Date Actioned]])-(tbl_raw_data[[#This Row],[Date Tagged]])</f>
        <v>4.2129629655391909E-3</v>
      </c>
      <c r="J2264" s="66">
        <f>HOUR(tbl_raw_data[[#This Row],[time_taken]])*60+MINUTE(tbl_raw_data[[#This Row],[time_taken]])+SECOND(tbl_raw_data[[#This Row],[time_taken]])/60</f>
        <v>6.0666666666666664</v>
      </c>
      <c r="K2264" s="68">
        <f>DATE(YEAR(tbl_raw_data[[#This Row],[Date Actioned]]),MONTH(tbl_raw_data[[#This Row],[Date Actioned]]),DAY(tbl_raw_data[[#This Row],[Date Actioned]]))</f>
        <v>45147</v>
      </c>
      <c r="L2264" s="65" t="str">
        <f>UPPER(TEXT(tbl_raw_data[[#This Row],[updated_date]],"MMMM"))</f>
        <v>AUGUST</v>
      </c>
      <c r="M2264" s="65" t="str">
        <f>"WEEK "&amp;IF(ROUNDUP(DAY(tbl_raw_data[[#This Row],[updated_date]])/7,0)=5,4,ROUNDUP(DAY(tbl_raw_data[[#This Row],[updated_date]])/7,0))</f>
        <v>WEEK 2</v>
      </c>
      <c r="N2264" s="71" t="str">
        <f>UPPER(VLOOKUP(tbl_raw_data[[#This Row],[Analyst]],settings!$A$1:$B$15,2,0))</f>
        <v>SAM</v>
      </c>
      <c r="O2264" s="71" t="str">
        <f>TRIM(UPPER(tbl_raw_data[[#This Row],[Outcome]]))</f>
        <v>WITHDRAW</v>
      </c>
      <c r="P2264" s="71" t="str">
        <f>TRIM(UPPER(tbl_raw_data[[#This Row],[Queue Name]]))</f>
        <v>CONSUMER PRE BUREAU</v>
      </c>
      <c r="Q2264" s="71" t="str">
        <f>IF(tbl_raw_data[[#This Row],[time_taken_in_min]]&lt;=settings!$D$2,"SLA_MET","SLA_NOT_MET")</f>
        <v>SLA_MET</v>
      </c>
    </row>
    <row r="2265" spans="1:17" x14ac:dyDescent="0.3">
      <c r="A2265" s="5" t="s">
        <v>3228</v>
      </c>
      <c r="B2265" s="36">
        <v>45147.633900462963</v>
      </c>
      <c r="C2265" s="39">
        <v>45147.63925925926</v>
      </c>
      <c r="D2265" s="8" t="s">
        <v>47</v>
      </c>
      <c r="E2265" s="8" t="s">
        <v>11</v>
      </c>
      <c r="F2265" s="8" t="s">
        <v>19</v>
      </c>
      <c r="G2265" s="8" t="s">
        <v>440</v>
      </c>
      <c r="H2265" s="84" t="str">
        <f t="shared" si="35"/>
        <v>Overdue Bill</v>
      </c>
      <c r="I2265" s="63">
        <f>(tbl_raw_data[[#This Row],[Date Actioned]])-(tbl_raw_data[[#This Row],[Date Tagged]])</f>
        <v>5.3587962975143455E-3</v>
      </c>
      <c r="J2265" s="66">
        <f>HOUR(tbl_raw_data[[#This Row],[time_taken]])*60+MINUTE(tbl_raw_data[[#This Row],[time_taken]])+SECOND(tbl_raw_data[[#This Row],[time_taken]])/60</f>
        <v>7.7166666666666668</v>
      </c>
      <c r="K2265" s="68">
        <f>DATE(YEAR(tbl_raw_data[[#This Row],[Date Actioned]]),MONTH(tbl_raw_data[[#This Row],[Date Actioned]]),DAY(tbl_raw_data[[#This Row],[Date Actioned]]))</f>
        <v>45147</v>
      </c>
      <c r="L2265" s="65" t="str">
        <f>UPPER(TEXT(tbl_raw_data[[#This Row],[updated_date]],"MMMM"))</f>
        <v>AUGUST</v>
      </c>
      <c r="M2265" s="65" t="str">
        <f>"WEEK "&amp;IF(ROUNDUP(DAY(tbl_raw_data[[#This Row],[updated_date]])/7,0)=5,4,ROUNDUP(DAY(tbl_raw_data[[#This Row],[updated_date]])/7,0))</f>
        <v>WEEK 2</v>
      </c>
      <c r="N2265" s="71" t="str">
        <f>UPPER(VLOOKUP(tbl_raw_data[[#This Row],[Analyst]],settings!$A$1:$B$15,2,0))</f>
        <v>NAVED</v>
      </c>
      <c r="O2265" s="71" t="str">
        <f>TRIM(UPPER(tbl_raw_data[[#This Row],[Outcome]]))</f>
        <v>WITHDRAW</v>
      </c>
      <c r="P2265" s="71" t="str">
        <f>TRIM(UPPER(tbl_raw_data[[#This Row],[Queue Name]]))</f>
        <v>CONSUMER EXISTING</v>
      </c>
      <c r="Q2265" s="71" t="str">
        <f>IF(tbl_raw_data[[#This Row],[time_taken_in_min]]&lt;=settings!$D$2,"SLA_MET","SLA_NOT_MET")</f>
        <v>SLA_MET</v>
      </c>
    </row>
    <row r="2266" spans="1:17" x14ac:dyDescent="0.3">
      <c r="A2266" s="7" t="s">
        <v>3229</v>
      </c>
      <c r="B2266" s="34">
        <v>45147.640300925923</v>
      </c>
      <c r="C2266" s="35">
        <v>45147.643773148149</v>
      </c>
      <c r="D2266" s="2" t="s">
        <v>55</v>
      </c>
      <c r="E2266" s="3" t="s">
        <v>8</v>
      </c>
      <c r="F2266" s="2" t="s">
        <v>21</v>
      </c>
      <c r="G2266" s="4"/>
      <c r="H2266" s="84" t="str">
        <f t="shared" si="35"/>
        <v>Reason Unknown</v>
      </c>
      <c r="I2266" s="63">
        <f>(tbl_raw_data[[#This Row],[Date Actioned]])-(tbl_raw_data[[#This Row],[Date Tagged]])</f>
        <v>3.4722222262644209E-3</v>
      </c>
      <c r="J2266" s="66">
        <f>HOUR(tbl_raw_data[[#This Row],[time_taken]])*60+MINUTE(tbl_raw_data[[#This Row],[time_taken]])+SECOND(tbl_raw_data[[#This Row],[time_taken]])/60</f>
        <v>5</v>
      </c>
      <c r="K2266" s="68">
        <f>DATE(YEAR(tbl_raw_data[[#This Row],[Date Actioned]]),MONTH(tbl_raw_data[[#This Row],[Date Actioned]]),DAY(tbl_raw_data[[#This Row],[Date Actioned]]))</f>
        <v>45147</v>
      </c>
      <c r="L2266" s="65" t="str">
        <f>UPPER(TEXT(tbl_raw_data[[#This Row],[updated_date]],"MMMM"))</f>
        <v>AUGUST</v>
      </c>
      <c r="M2266" s="65" t="str">
        <f>"WEEK "&amp;IF(ROUNDUP(DAY(tbl_raw_data[[#This Row],[updated_date]])/7,0)=5,4,ROUNDUP(DAY(tbl_raw_data[[#This Row],[updated_date]])/7,0))</f>
        <v>WEEK 2</v>
      </c>
      <c r="N2266" s="71" t="str">
        <f>UPPER(VLOOKUP(tbl_raw_data[[#This Row],[Analyst]],settings!$A$1:$B$15,2,0))</f>
        <v>SHAHID</v>
      </c>
      <c r="O2266" s="71" t="str">
        <f>TRIM(UPPER(tbl_raw_data[[#This Row],[Outcome]]))</f>
        <v>WITHDRAW</v>
      </c>
      <c r="P2266" s="71" t="str">
        <f>TRIM(UPPER(tbl_raw_data[[#This Row],[Queue Name]]))</f>
        <v>CONSUMER POST BUREAU</v>
      </c>
      <c r="Q2266" s="71" t="str">
        <f>IF(tbl_raw_data[[#This Row],[time_taken_in_min]]&lt;=settings!$D$2,"SLA_MET","SLA_NOT_MET")</f>
        <v>SLA_MET</v>
      </c>
    </row>
    <row r="2267" spans="1:17" x14ac:dyDescent="0.3">
      <c r="A2267" s="1" t="s">
        <v>3230</v>
      </c>
      <c r="B2267" s="36">
        <v>45147.670138888891</v>
      </c>
      <c r="C2267" s="39">
        <v>45147.678240740737</v>
      </c>
      <c r="D2267" s="8" t="s">
        <v>47</v>
      </c>
      <c r="E2267" s="8" t="s">
        <v>18</v>
      </c>
      <c r="F2267" s="8" t="s">
        <v>19</v>
      </c>
      <c r="G2267" s="8" t="s">
        <v>83</v>
      </c>
      <c r="H2267" s="84" t="str">
        <f t="shared" si="35"/>
        <v>Incomplete Details</v>
      </c>
      <c r="I2267" s="63">
        <f>(tbl_raw_data[[#This Row],[Date Actioned]])-(tbl_raw_data[[#This Row],[Date Tagged]])</f>
        <v>8.1018518467317335E-3</v>
      </c>
      <c r="J2267" s="66">
        <f>HOUR(tbl_raw_data[[#This Row],[time_taken]])*60+MINUTE(tbl_raw_data[[#This Row],[time_taken]])+SECOND(tbl_raw_data[[#This Row],[time_taken]])/60</f>
        <v>11.666666666666666</v>
      </c>
      <c r="K2267" s="68">
        <f>DATE(YEAR(tbl_raw_data[[#This Row],[Date Actioned]]),MONTH(tbl_raw_data[[#This Row],[Date Actioned]]),DAY(tbl_raw_data[[#This Row],[Date Actioned]]))</f>
        <v>45147</v>
      </c>
      <c r="L2267" s="65" t="str">
        <f>UPPER(TEXT(tbl_raw_data[[#This Row],[updated_date]],"MMMM"))</f>
        <v>AUGUST</v>
      </c>
      <c r="M2267" s="65" t="str">
        <f>"WEEK "&amp;IF(ROUNDUP(DAY(tbl_raw_data[[#This Row],[updated_date]])/7,0)=5,4,ROUNDUP(DAY(tbl_raw_data[[#This Row],[updated_date]])/7,0))</f>
        <v>WEEK 2</v>
      </c>
      <c r="N2267" s="71" t="str">
        <f>UPPER(VLOOKUP(tbl_raw_data[[#This Row],[Analyst]],settings!$A$1:$B$15,2,0))</f>
        <v>NAVED</v>
      </c>
      <c r="O2267" s="71" t="str">
        <f>TRIM(UPPER(tbl_raw_data[[#This Row],[Outcome]]))</f>
        <v>WITHDRAW</v>
      </c>
      <c r="P2267" s="71" t="str">
        <f>TRIM(UPPER(tbl_raw_data[[#This Row],[Queue Name]]))</f>
        <v>CONSUMER PRE BUREAU</v>
      </c>
      <c r="Q2267" s="71" t="str">
        <f>IF(tbl_raw_data[[#This Row],[time_taken_in_min]]&lt;=settings!$D$2,"SLA_MET","SLA_NOT_MET")</f>
        <v>SLA_MET</v>
      </c>
    </row>
    <row r="2268" spans="1:17" x14ac:dyDescent="0.3">
      <c r="A2268" s="5" t="s">
        <v>3231</v>
      </c>
      <c r="B2268" s="34">
        <v>45147.670324074075</v>
      </c>
      <c r="C2268" s="35">
        <v>45147.681840277779</v>
      </c>
      <c r="D2268" s="2" t="s">
        <v>55</v>
      </c>
      <c r="E2268" s="3" t="s">
        <v>8</v>
      </c>
      <c r="F2268" s="2" t="s">
        <v>12</v>
      </c>
      <c r="G2268" s="4"/>
      <c r="H2268" s="84" t="str">
        <f t="shared" si="35"/>
        <v>Reason Unknown</v>
      </c>
      <c r="I2268" s="63">
        <f>(tbl_raw_data[[#This Row],[Date Actioned]])-(tbl_raw_data[[#This Row],[Date Tagged]])</f>
        <v>1.1516203703649808E-2</v>
      </c>
      <c r="J2268" s="66">
        <f>HOUR(tbl_raw_data[[#This Row],[time_taken]])*60+MINUTE(tbl_raw_data[[#This Row],[time_taken]])+SECOND(tbl_raw_data[[#This Row],[time_taken]])/60</f>
        <v>16.583333333333332</v>
      </c>
      <c r="K2268" s="68">
        <f>DATE(YEAR(tbl_raw_data[[#This Row],[Date Actioned]]),MONTH(tbl_raw_data[[#This Row],[Date Actioned]]),DAY(tbl_raw_data[[#This Row],[Date Actioned]]))</f>
        <v>45147</v>
      </c>
      <c r="L2268" s="65" t="str">
        <f>UPPER(TEXT(tbl_raw_data[[#This Row],[updated_date]],"MMMM"))</f>
        <v>AUGUST</v>
      </c>
      <c r="M2268" s="65" t="str">
        <f>"WEEK "&amp;IF(ROUNDUP(DAY(tbl_raw_data[[#This Row],[updated_date]])/7,0)=5,4,ROUNDUP(DAY(tbl_raw_data[[#This Row],[updated_date]])/7,0))</f>
        <v>WEEK 2</v>
      </c>
      <c r="N2268" s="71" t="str">
        <f>UPPER(VLOOKUP(tbl_raw_data[[#This Row],[Analyst]],settings!$A$1:$B$15,2,0))</f>
        <v>NITESH</v>
      </c>
      <c r="O2268" s="71" t="str">
        <f>TRIM(UPPER(tbl_raw_data[[#This Row],[Outcome]]))</f>
        <v>WITHDRAW</v>
      </c>
      <c r="P2268" s="71" t="str">
        <f>TRIM(UPPER(tbl_raw_data[[#This Row],[Queue Name]]))</f>
        <v>CONSUMER POST BUREAU</v>
      </c>
      <c r="Q2268" s="71" t="str">
        <f>IF(tbl_raw_data[[#This Row],[time_taken_in_min]]&lt;=settings!$D$2,"SLA_MET","SLA_NOT_MET")</f>
        <v>SLA_MET</v>
      </c>
    </row>
    <row r="2269" spans="1:17" x14ac:dyDescent="0.3">
      <c r="A2269" s="7" t="s">
        <v>3232</v>
      </c>
      <c r="B2269" s="36">
        <v>45147.67627314815</v>
      </c>
      <c r="C2269" s="39">
        <v>45147.683865740742</v>
      </c>
      <c r="D2269" s="8" t="s">
        <v>47</v>
      </c>
      <c r="E2269" s="8" t="s">
        <v>11</v>
      </c>
      <c r="F2269" s="8" t="s">
        <v>9</v>
      </c>
      <c r="G2269" s="8" t="s">
        <v>441</v>
      </c>
      <c r="H2269" s="84" t="str">
        <f t="shared" si="35"/>
        <v>System Error</v>
      </c>
      <c r="I2269" s="63">
        <f>(tbl_raw_data[[#This Row],[Date Actioned]])-(tbl_raw_data[[#This Row],[Date Tagged]])</f>
        <v>7.5925925921183079E-3</v>
      </c>
      <c r="J2269" s="66">
        <f>HOUR(tbl_raw_data[[#This Row],[time_taken]])*60+MINUTE(tbl_raw_data[[#This Row],[time_taken]])+SECOND(tbl_raw_data[[#This Row],[time_taken]])/60</f>
        <v>10.933333333333334</v>
      </c>
      <c r="K2269" s="68">
        <f>DATE(YEAR(tbl_raw_data[[#This Row],[Date Actioned]]),MONTH(tbl_raw_data[[#This Row],[Date Actioned]]),DAY(tbl_raw_data[[#This Row],[Date Actioned]]))</f>
        <v>45147</v>
      </c>
      <c r="L2269" s="65" t="str">
        <f>UPPER(TEXT(tbl_raw_data[[#This Row],[updated_date]],"MMMM"))</f>
        <v>AUGUST</v>
      </c>
      <c r="M2269" s="65" t="str">
        <f>"WEEK "&amp;IF(ROUNDUP(DAY(tbl_raw_data[[#This Row],[updated_date]])/7,0)=5,4,ROUNDUP(DAY(tbl_raw_data[[#This Row],[updated_date]])/7,0))</f>
        <v>WEEK 2</v>
      </c>
      <c r="N2269" s="71" t="str">
        <f>UPPER(VLOOKUP(tbl_raw_data[[#This Row],[Analyst]],settings!$A$1:$B$15,2,0))</f>
        <v>QUADIR</v>
      </c>
      <c r="O2269" s="71" t="str">
        <f>TRIM(UPPER(tbl_raw_data[[#This Row],[Outcome]]))</f>
        <v>WITHDRAW</v>
      </c>
      <c r="P2269" s="71" t="str">
        <f>TRIM(UPPER(tbl_raw_data[[#This Row],[Queue Name]]))</f>
        <v>CONSUMER EXISTING</v>
      </c>
      <c r="Q2269" s="71" t="str">
        <f>IF(tbl_raw_data[[#This Row],[time_taken_in_min]]&lt;=settings!$D$2,"SLA_MET","SLA_NOT_MET")</f>
        <v>SLA_MET</v>
      </c>
    </row>
    <row r="2270" spans="1:17" x14ac:dyDescent="0.3">
      <c r="A2270" s="1" t="s">
        <v>3233</v>
      </c>
      <c r="B2270" s="34">
        <v>45147.680949074071</v>
      </c>
      <c r="C2270" s="35">
        <v>45147.694398148145</v>
      </c>
      <c r="D2270" s="2" t="s">
        <v>47</v>
      </c>
      <c r="E2270" s="2" t="s">
        <v>11</v>
      </c>
      <c r="F2270" s="2" t="s">
        <v>24</v>
      </c>
      <c r="G2270" s="2" t="s">
        <v>442</v>
      </c>
      <c r="H2270" s="84" t="str">
        <f t="shared" si="35"/>
        <v>Incomplete Details</v>
      </c>
      <c r="I2270" s="63">
        <f>(tbl_raw_data[[#This Row],[Date Actioned]])-(tbl_raw_data[[#This Row],[Date Tagged]])</f>
        <v>1.3449074074742384E-2</v>
      </c>
      <c r="J2270" s="66">
        <f>HOUR(tbl_raw_data[[#This Row],[time_taken]])*60+MINUTE(tbl_raw_data[[#This Row],[time_taken]])+SECOND(tbl_raw_data[[#This Row],[time_taken]])/60</f>
        <v>19.366666666666667</v>
      </c>
      <c r="K2270" s="68">
        <f>DATE(YEAR(tbl_raw_data[[#This Row],[Date Actioned]]),MONTH(tbl_raw_data[[#This Row],[Date Actioned]]),DAY(tbl_raw_data[[#This Row],[Date Actioned]]))</f>
        <v>45147</v>
      </c>
      <c r="L2270" s="65" t="str">
        <f>UPPER(TEXT(tbl_raw_data[[#This Row],[updated_date]],"MMMM"))</f>
        <v>AUGUST</v>
      </c>
      <c r="M2270" s="65" t="str">
        <f>"WEEK "&amp;IF(ROUNDUP(DAY(tbl_raw_data[[#This Row],[updated_date]])/7,0)=5,4,ROUNDUP(DAY(tbl_raw_data[[#This Row],[updated_date]])/7,0))</f>
        <v>WEEK 2</v>
      </c>
      <c r="N2270" s="71" t="str">
        <f>UPPER(VLOOKUP(tbl_raw_data[[#This Row],[Analyst]],settings!$A$1:$B$15,2,0))</f>
        <v>SAM</v>
      </c>
      <c r="O2270" s="71" t="str">
        <f>TRIM(UPPER(tbl_raw_data[[#This Row],[Outcome]]))</f>
        <v>WITHDRAW</v>
      </c>
      <c r="P2270" s="71" t="str">
        <f>TRIM(UPPER(tbl_raw_data[[#This Row],[Queue Name]]))</f>
        <v>CONSUMER EXISTING</v>
      </c>
      <c r="Q2270" s="71" t="str">
        <f>IF(tbl_raw_data[[#This Row],[time_taken_in_min]]&lt;=settings!$D$2,"SLA_MET","SLA_NOT_MET")</f>
        <v>SLA_MET</v>
      </c>
    </row>
    <row r="2271" spans="1:17" x14ac:dyDescent="0.3">
      <c r="A2271" s="5" t="s">
        <v>3234</v>
      </c>
      <c r="B2271" s="36">
        <v>45147.682997685188</v>
      </c>
      <c r="C2271" s="39">
        <v>45147.684039351851</v>
      </c>
      <c r="D2271" s="8" t="s">
        <v>55</v>
      </c>
      <c r="E2271" s="6" t="s">
        <v>8</v>
      </c>
      <c r="F2271" s="8" t="s">
        <v>12</v>
      </c>
      <c r="G2271" s="9"/>
      <c r="H2271" s="84" t="str">
        <f t="shared" si="35"/>
        <v>Reason Unknown</v>
      </c>
      <c r="I2271" s="63">
        <f>(tbl_raw_data[[#This Row],[Date Actioned]])-(tbl_raw_data[[#This Row],[Date Tagged]])</f>
        <v>1.0416666627861559E-3</v>
      </c>
      <c r="J2271" s="66">
        <f>HOUR(tbl_raw_data[[#This Row],[time_taken]])*60+MINUTE(tbl_raw_data[[#This Row],[time_taken]])+SECOND(tbl_raw_data[[#This Row],[time_taken]])/60</f>
        <v>1.5</v>
      </c>
      <c r="K2271" s="68">
        <f>DATE(YEAR(tbl_raw_data[[#This Row],[Date Actioned]]),MONTH(tbl_raw_data[[#This Row],[Date Actioned]]),DAY(tbl_raw_data[[#This Row],[Date Actioned]]))</f>
        <v>45147</v>
      </c>
      <c r="L2271" s="65" t="str">
        <f>UPPER(TEXT(tbl_raw_data[[#This Row],[updated_date]],"MMMM"))</f>
        <v>AUGUST</v>
      </c>
      <c r="M2271" s="65" t="str">
        <f>"WEEK "&amp;IF(ROUNDUP(DAY(tbl_raw_data[[#This Row],[updated_date]])/7,0)=5,4,ROUNDUP(DAY(tbl_raw_data[[#This Row],[updated_date]])/7,0))</f>
        <v>WEEK 2</v>
      </c>
      <c r="N2271" s="71" t="str">
        <f>UPPER(VLOOKUP(tbl_raw_data[[#This Row],[Analyst]],settings!$A$1:$B$15,2,0))</f>
        <v>NITESH</v>
      </c>
      <c r="O2271" s="71" t="str">
        <f>TRIM(UPPER(tbl_raw_data[[#This Row],[Outcome]]))</f>
        <v>WITHDRAW</v>
      </c>
      <c r="P2271" s="71" t="str">
        <f>TRIM(UPPER(tbl_raw_data[[#This Row],[Queue Name]]))</f>
        <v>CONSUMER POST BUREAU</v>
      </c>
      <c r="Q2271" s="71" t="str">
        <f>IF(tbl_raw_data[[#This Row],[time_taken_in_min]]&lt;=settings!$D$2,"SLA_MET","SLA_NOT_MET")</f>
        <v>SLA_MET</v>
      </c>
    </row>
    <row r="2272" spans="1:17" x14ac:dyDescent="0.3">
      <c r="A2272" s="7" t="s">
        <v>3235</v>
      </c>
      <c r="B2272" s="34">
        <v>45147.690335648149</v>
      </c>
      <c r="C2272" s="35">
        <v>45147.699131944442</v>
      </c>
      <c r="D2272" s="2" t="s">
        <v>55</v>
      </c>
      <c r="E2272" s="3" t="s">
        <v>11</v>
      </c>
      <c r="F2272" s="2" t="s">
        <v>12</v>
      </c>
      <c r="G2272" s="4"/>
      <c r="H2272" s="84" t="str">
        <f t="shared" si="35"/>
        <v>Reason Unknown</v>
      </c>
      <c r="I2272" s="63">
        <f>(tbl_raw_data[[#This Row],[Date Actioned]])-(tbl_raw_data[[#This Row],[Date Tagged]])</f>
        <v>8.7962962934398092E-3</v>
      </c>
      <c r="J2272" s="66">
        <f>HOUR(tbl_raw_data[[#This Row],[time_taken]])*60+MINUTE(tbl_raw_data[[#This Row],[time_taken]])+SECOND(tbl_raw_data[[#This Row],[time_taken]])/60</f>
        <v>12.666666666666666</v>
      </c>
      <c r="K2272" s="68">
        <f>DATE(YEAR(tbl_raw_data[[#This Row],[Date Actioned]]),MONTH(tbl_raw_data[[#This Row],[Date Actioned]]),DAY(tbl_raw_data[[#This Row],[Date Actioned]]))</f>
        <v>45147</v>
      </c>
      <c r="L2272" s="65" t="str">
        <f>UPPER(TEXT(tbl_raw_data[[#This Row],[updated_date]],"MMMM"))</f>
        <v>AUGUST</v>
      </c>
      <c r="M2272" s="65" t="str">
        <f>"WEEK "&amp;IF(ROUNDUP(DAY(tbl_raw_data[[#This Row],[updated_date]])/7,0)=5,4,ROUNDUP(DAY(tbl_raw_data[[#This Row],[updated_date]])/7,0))</f>
        <v>WEEK 2</v>
      </c>
      <c r="N2272" s="71" t="str">
        <f>UPPER(VLOOKUP(tbl_raw_data[[#This Row],[Analyst]],settings!$A$1:$B$15,2,0))</f>
        <v>NITESH</v>
      </c>
      <c r="O2272" s="71" t="str">
        <f>TRIM(UPPER(tbl_raw_data[[#This Row],[Outcome]]))</f>
        <v>WITHDRAW</v>
      </c>
      <c r="P2272" s="71" t="str">
        <f>TRIM(UPPER(tbl_raw_data[[#This Row],[Queue Name]]))</f>
        <v>CONSUMER EXISTING</v>
      </c>
      <c r="Q2272" s="71" t="str">
        <f>IF(tbl_raw_data[[#This Row],[time_taken_in_min]]&lt;=settings!$D$2,"SLA_MET","SLA_NOT_MET")</f>
        <v>SLA_MET</v>
      </c>
    </row>
    <row r="2273" spans="1:17" x14ac:dyDescent="0.3">
      <c r="A2273" s="1" t="s">
        <v>3236</v>
      </c>
      <c r="B2273" s="36">
        <v>45147.690416666665</v>
      </c>
      <c r="C2273" s="39">
        <v>45147.697256944448</v>
      </c>
      <c r="D2273" s="8" t="s">
        <v>47</v>
      </c>
      <c r="E2273" s="8" t="s">
        <v>18</v>
      </c>
      <c r="F2273" s="8" t="s">
        <v>19</v>
      </c>
      <c r="G2273" s="8" t="s">
        <v>78</v>
      </c>
      <c r="H2273" s="84" t="str">
        <f t="shared" si="35"/>
        <v>Incomplete Details</v>
      </c>
      <c r="I2273" s="63">
        <f>(tbl_raw_data[[#This Row],[Date Actioned]])-(tbl_raw_data[[#This Row],[Date Tagged]])</f>
        <v>6.8402777833398432E-3</v>
      </c>
      <c r="J2273" s="66">
        <f>HOUR(tbl_raw_data[[#This Row],[time_taken]])*60+MINUTE(tbl_raw_data[[#This Row],[time_taken]])+SECOND(tbl_raw_data[[#This Row],[time_taken]])/60</f>
        <v>9.85</v>
      </c>
      <c r="K2273" s="68">
        <f>DATE(YEAR(tbl_raw_data[[#This Row],[Date Actioned]]),MONTH(tbl_raw_data[[#This Row],[Date Actioned]]),DAY(tbl_raw_data[[#This Row],[Date Actioned]]))</f>
        <v>45147</v>
      </c>
      <c r="L2273" s="65" t="str">
        <f>UPPER(TEXT(tbl_raw_data[[#This Row],[updated_date]],"MMMM"))</f>
        <v>AUGUST</v>
      </c>
      <c r="M2273" s="65" t="str">
        <f>"WEEK "&amp;IF(ROUNDUP(DAY(tbl_raw_data[[#This Row],[updated_date]])/7,0)=5,4,ROUNDUP(DAY(tbl_raw_data[[#This Row],[updated_date]])/7,0))</f>
        <v>WEEK 2</v>
      </c>
      <c r="N2273" s="71" t="str">
        <f>UPPER(VLOOKUP(tbl_raw_data[[#This Row],[Analyst]],settings!$A$1:$B$15,2,0))</f>
        <v>NAVED</v>
      </c>
      <c r="O2273" s="71" t="str">
        <f>TRIM(UPPER(tbl_raw_data[[#This Row],[Outcome]]))</f>
        <v>WITHDRAW</v>
      </c>
      <c r="P2273" s="71" t="str">
        <f>TRIM(UPPER(tbl_raw_data[[#This Row],[Queue Name]]))</f>
        <v>CONSUMER PRE BUREAU</v>
      </c>
      <c r="Q2273" s="71" t="str">
        <f>IF(tbl_raw_data[[#This Row],[time_taken_in_min]]&lt;=settings!$D$2,"SLA_MET","SLA_NOT_MET")</f>
        <v>SLA_MET</v>
      </c>
    </row>
    <row r="2274" spans="1:17" x14ac:dyDescent="0.3">
      <c r="A2274" s="5" t="s">
        <v>3237</v>
      </c>
      <c r="B2274" s="34">
        <v>45147.697835648149</v>
      </c>
      <c r="C2274" s="35">
        <v>45147.700162037036</v>
      </c>
      <c r="D2274" s="2" t="s">
        <v>47</v>
      </c>
      <c r="E2274" s="2" t="s">
        <v>18</v>
      </c>
      <c r="F2274" s="2" t="s">
        <v>206</v>
      </c>
      <c r="G2274" s="2" t="s">
        <v>268</v>
      </c>
      <c r="H2274" s="84" t="str">
        <f t="shared" si="35"/>
        <v>Incomplete Details</v>
      </c>
      <c r="I2274" s="63">
        <f>(tbl_raw_data[[#This Row],[Date Actioned]])-(tbl_raw_data[[#This Row],[Date Tagged]])</f>
        <v>2.3263888870133087E-3</v>
      </c>
      <c r="J2274" s="66">
        <f>HOUR(tbl_raw_data[[#This Row],[time_taken]])*60+MINUTE(tbl_raw_data[[#This Row],[time_taken]])+SECOND(tbl_raw_data[[#This Row],[time_taken]])/60</f>
        <v>3.35</v>
      </c>
      <c r="K2274" s="68">
        <f>DATE(YEAR(tbl_raw_data[[#This Row],[Date Actioned]]),MONTH(tbl_raw_data[[#This Row],[Date Actioned]]),DAY(tbl_raw_data[[#This Row],[Date Actioned]]))</f>
        <v>45147</v>
      </c>
      <c r="L2274" s="65" t="str">
        <f>UPPER(TEXT(tbl_raw_data[[#This Row],[updated_date]],"MMMM"))</f>
        <v>AUGUST</v>
      </c>
      <c r="M2274" s="65" t="str">
        <f>"WEEK "&amp;IF(ROUNDUP(DAY(tbl_raw_data[[#This Row],[updated_date]])/7,0)=5,4,ROUNDUP(DAY(tbl_raw_data[[#This Row],[updated_date]])/7,0))</f>
        <v>WEEK 2</v>
      </c>
      <c r="N2274" s="71" t="str">
        <f>UPPER(VLOOKUP(tbl_raw_data[[#This Row],[Analyst]],settings!$A$1:$B$15,2,0))</f>
        <v>HARDIK</v>
      </c>
      <c r="O2274" s="71" t="str">
        <f>TRIM(UPPER(tbl_raw_data[[#This Row],[Outcome]]))</f>
        <v>WITHDRAW</v>
      </c>
      <c r="P2274" s="71" t="str">
        <f>TRIM(UPPER(tbl_raw_data[[#This Row],[Queue Name]]))</f>
        <v>CONSUMER PRE BUREAU</v>
      </c>
      <c r="Q2274" s="71" t="str">
        <f>IF(tbl_raw_data[[#This Row],[time_taken_in_min]]&lt;=settings!$D$2,"SLA_MET","SLA_NOT_MET")</f>
        <v>SLA_MET</v>
      </c>
    </row>
    <row r="2275" spans="1:17" x14ac:dyDescent="0.3">
      <c r="A2275" s="7" t="s">
        <v>3238</v>
      </c>
      <c r="B2275" s="36">
        <v>45147.698275462964</v>
      </c>
      <c r="C2275" s="39">
        <v>45147.703298611108</v>
      </c>
      <c r="D2275" s="8" t="s">
        <v>47</v>
      </c>
      <c r="E2275" s="8" t="s">
        <v>11</v>
      </c>
      <c r="F2275" s="8" t="s">
        <v>9</v>
      </c>
      <c r="G2275" s="8" t="s">
        <v>443</v>
      </c>
      <c r="H2275" s="84" t="str">
        <f t="shared" si="35"/>
        <v>System Error</v>
      </c>
      <c r="I2275" s="63">
        <f>(tbl_raw_data[[#This Row],[Date Actioned]])-(tbl_raw_data[[#This Row],[Date Tagged]])</f>
        <v>5.0231481436640024E-3</v>
      </c>
      <c r="J2275" s="66">
        <f>HOUR(tbl_raw_data[[#This Row],[time_taken]])*60+MINUTE(tbl_raw_data[[#This Row],[time_taken]])+SECOND(tbl_raw_data[[#This Row],[time_taken]])/60</f>
        <v>7.2333333333333334</v>
      </c>
      <c r="K2275" s="68">
        <f>DATE(YEAR(tbl_raw_data[[#This Row],[Date Actioned]]),MONTH(tbl_raw_data[[#This Row],[Date Actioned]]),DAY(tbl_raw_data[[#This Row],[Date Actioned]]))</f>
        <v>45147</v>
      </c>
      <c r="L2275" s="65" t="str">
        <f>UPPER(TEXT(tbl_raw_data[[#This Row],[updated_date]],"MMMM"))</f>
        <v>AUGUST</v>
      </c>
      <c r="M2275" s="65" t="str">
        <f>"WEEK "&amp;IF(ROUNDUP(DAY(tbl_raw_data[[#This Row],[updated_date]])/7,0)=5,4,ROUNDUP(DAY(tbl_raw_data[[#This Row],[updated_date]])/7,0))</f>
        <v>WEEK 2</v>
      </c>
      <c r="N2275" s="71" t="str">
        <f>UPPER(VLOOKUP(tbl_raw_data[[#This Row],[Analyst]],settings!$A$1:$B$15,2,0))</f>
        <v>QUADIR</v>
      </c>
      <c r="O2275" s="71" t="str">
        <f>TRIM(UPPER(tbl_raw_data[[#This Row],[Outcome]]))</f>
        <v>WITHDRAW</v>
      </c>
      <c r="P2275" s="71" t="str">
        <f>TRIM(UPPER(tbl_raw_data[[#This Row],[Queue Name]]))</f>
        <v>CONSUMER EXISTING</v>
      </c>
      <c r="Q2275" s="71" t="str">
        <f>IF(tbl_raw_data[[#This Row],[time_taken_in_min]]&lt;=settings!$D$2,"SLA_MET","SLA_NOT_MET")</f>
        <v>SLA_MET</v>
      </c>
    </row>
    <row r="2276" spans="1:17" x14ac:dyDescent="0.3">
      <c r="A2276" s="1" t="s">
        <v>3239</v>
      </c>
      <c r="B2276" s="34">
        <v>45147.706608796296</v>
      </c>
      <c r="C2276" s="35">
        <v>45147.712766203702</v>
      </c>
      <c r="D2276" s="2" t="s">
        <v>47</v>
      </c>
      <c r="E2276" s="2" t="s">
        <v>11</v>
      </c>
      <c r="F2276" s="2" t="s">
        <v>9</v>
      </c>
      <c r="G2276" s="2" t="s">
        <v>150</v>
      </c>
      <c r="H2276" s="84" t="str">
        <f t="shared" si="35"/>
        <v>Incorrect Queue</v>
      </c>
      <c r="I2276" s="63">
        <f>(tbl_raw_data[[#This Row],[Date Actioned]])-(tbl_raw_data[[#This Row],[Date Tagged]])</f>
        <v>6.1574074061354622E-3</v>
      </c>
      <c r="J2276" s="66">
        <f>HOUR(tbl_raw_data[[#This Row],[time_taken]])*60+MINUTE(tbl_raw_data[[#This Row],[time_taken]])+SECOND(tbl_raw_data[[#This Row],[time_taken]])/60</f>
        <v>8.8666666666666671</v>
      </c>
      <c r="K2276" s="68">
        <f>DATE(YEAR(tbl_raw_data[[#This Row],[Date Actioned]]),MONTH(tbl_raw_data[[#This Row],[Date Actioned]]),DAY(tbl_raw_data[[#This Row],[Date Actioned]]))</f>
        <v>45147</v>
      </c>
      <c r="L2276" s="65" t="str">
        <f>UPPER(TEXT(tbl_raw_data[[#This Row],[updated_date]],"MMMM"))</f>
        <v>AUGUST</v>
      </c>
      <c r="M2276" s="65" t="str">
        <f>"WEEK "&amp;IF(ROUNDUP(DAY(tbl_raw_data[[#This Row],[updated_date]])/7,0)=5,4,ROUNDUP(DAY(tbl_raw_data[[#This Row],[updated_date]])/7,0))</f>
        <v>WEEK 2</v>
      </c>
      <c r="N2276" s="71" t="str">
        <f>UPPER(VLOOKUP(tbl_raw_data[[#This Row],[Analyst]],settings!$A$1:$B$15,2,0))</f>
        <v>QUADIR</v>
      </c>
      <c r="O2276" s="71" t="str">
        <f>TRIM(UPPER(tbl_raw_data[[#This Row],[Outcome]]))</f>
        <v>WITHDRAW</v>
      </c>
      <c r="P2276" s="71" t="str">
        <f>TRIM(UPPER(tbl_raw_data[[#This Row],[Queue Name]]))</f>
        <v>CONSUMER EXISTING</v>
      </c>
      <c r="Q2276" s="71" t="str">
        <f>IF(tbl_raw_data[[#This Row],[time_taken_in_min]]&lt;=settings!$D$2,"SLA_MET","SLA_NOT_MET")</f>
        <v>SLA_MET</v>
      </c>
    </row>
    <row r="2277" spans="1:17" x14ac:dyDescent="0.3">
      <c r="A2277" s="5" t="s">
        <v>3240</v>
      </c>
      <c r="B2277" s="36">
        <v>45147.709432870368</v>
      </c>
      <c r="C2277" s="39">
        <v>45147.714247685188</v>
      </c>
      <c r="D2277" s="8" t="s">
        <v>47</v>
      </c>
      <c r="E2277" s="8" t="s">
        <v>18</v>
      </c>
      <c r="F2277" s="8" t="s">
        <v>114</v>
      </c>
      <c r="G2277" s="8" t="s">
        <v>444</v>
      </c>
      <c r="H2277" s="84" t="str">
        <f t="shared" si="35"/>
        <v>Incomplete Details</v>
      </c>
      <c r="I2277" s="63">
        <f>(tbl_raw_data[[#This Row],[Date Actioned]])-(tbl_raw_data[[#This Row],[Date Tagged]])</f>
        <v>4.8148148198379204E-3</v>
      </c>
      <c r="J2277" s="66">
        <f>HOUR(tbl_raw_data[[#This Row],[time_taken]])*60+MINUTE(tbl_raw_data[[#This Row],[time_taken]])+SECOND(tbl_raw_data[[#This Row],[time_taken]])/60</f>
        <v>6.9333333333333336</v>
      </c>
      <c r="K2277" s="68">
        <f>DATE(YEAR(tbl_raw_data[[#This Row],[Date Actioned]]),MONTH(tbl_raw_data[[#This Row],[Date Actioned]]),DAY(tbl_raw_data[[#This Row],[Date Actioned]]))</f>
        <v>45147</v>
      </c>
      <c r="L2277" s="65" t="str">
        <f>UPPER(TEXT(tbl_raw_data[[#This Row],[updated_date]],"MMMM"))</f>
        <v>AUGUST</v>
      </c>
      <c r="M2277" s="65" t="str">
        <f>"WEEK "&amp;IF(ROUNDUP(DAY(tbl_raw_data[[#This Row],[updated_date]])/7,0)=5,4,ROUNDUP(DAY(tbl_raw_data[[#This Row],[updated_date]])/7,0))</f>
        <v>WEEK 2</v>
      </c>
      <c r="N2277" s="71" t="str">
        <f>UPPER(VLOOKUP(tbl_raw_data[[#This Row],[Analyst]],settings!$A$1:$B$15,2,0))</f>
        <v>FARDIN</v>
      </c>
      <c r="O2277" s="71" t="str">
        <f>TRIM(UPPER(tbl_raw_data[[#This Row],[Outcome]]))</f>
        <v>WITHDRAW</v>
      </c>
      <c r="P2277" s="71" t="str">
        <f>TRIM(UPPER(tbl_raw_data[[#This Row],[Queue Name]]))</f>
        <v>CONSUMER PRE BUREAU</v>
      </c>
      <c r="Q2277" s="71" t="str">
        <f>IF(tbl_raw_data[[#This Row],[time_taken_in_min]]&lt;=settings!$D$2,"SLA_MET","SLA_NOT_MET")</f>
        <v>SLA_MET</v>
      </c>
    </row>
    <row r="2278" spans="1:17" x14ac:dyDescent="0.3">
      <c r="A2278" s="7" t="s">
        <v>3241</v>
      </c>
      <c r="B2278" s="34">
        <v>45147.715185185189</v>
      </c>
      <c r="C2278" s="35">
        <v>45147.720960648148</v>
      </c>
      <c r="D2278" s="2" t="s">
        <v>47</v>
      </c>
      <c r="E2278" s="2" t="s">
        <v>18</v>
      </c>
      <c r="F2278" s="2" t="s">
        <v>114</v>
      </c>
      <c r="G2278" s="2" t="s">
        <v>445</v>
      </c>
      <c r="H2278" s="84" t="str">
        <f t="shared" si="35"/>
        <v>Reason Unknown</v>
      </c>
      <c r="I2278" s="63">
        <f>(tbl_raw_data[[#This Row],[Date Actioned]])-(tbl_raw_data[[#This Row],[Date Tagged]])</f>
        <v>5.7754629597184248E-3</v>
      </c>
      <c r="J2278" s="66">
        <f>HOUR(tbl_raw_data[[#This Row],[time_taken]])*60+MINUTE(tbl_raw_data[[#This Row],[time_taken]])+SECOND(tbl_raw_data[[#This Row],[time_taken]])/60</f>
        <v>8.3166666666666664</v>
      </c>
      <c r="K2278" s="68">
        <f>DATE(YEAR(tbl_raw_data[[#This Row],[Date Actioned]]),MONTH(tbl_raw_data[[#This Row],[Date Actioned]]),DAY(tbl_raw_data[[#This Row],[Date Actioned]]))</f>
        <v>45147</v>
      </c>
      <c r="L2278" s="65" t="str">
        <f>UPPER(TEXT(tbl_raw_data[[#This Row],[updated_date]],"MMMM"))</f>
        <v>AUGUST</v>
      </c>
      <c r="M2278" s="65" t="str">
        <f>"WEEK "&amp;IF(ROUNDUP(DAY(tbl_raw_data[[#This Row],[updated_date]])/7,0)=5,4,ROUNDUP(DAY(tbl_raw_data[[#This Row],[updated_date]])/7,0))</f>
        <v>WEEK 2</v>
      </c>
      <c r="N2278" s="71" t="str">
        <f>UPPER(VLOOKUP(tbl_raw_data[[#This Row],[Analyst]],settings!$A$1:$B$15,2,0))</f>
        <v>FARDIN</v>
      </c>
      <c r="O2278" s="71" t="str">
        <f>TRIM(UPPER(tbl_raw_data[[#This Row],[Outcome]]))</f>
        <v>WITHDRAW</v>
      </c>
      <c r="P2278" s="71" t="str">
        <f>TRIM(UPPER(tbl_raw_data[[#This Row],[Queue Name]]))</f>
        <v>CONSUMER PRE BUREAU</v>
      </c>
      <c r="Q2278" s="71" t="str">
        <f>IF(tbl_raw_data[[#This Row],[time_taken_in_min]]&lt;=settings!$D$2,"SLA_MET","SLA_NOT_MET")</f>
        <v>SLA_MET</v>
      </c>
    </row>
    <row r="2279" spans="1:17" x14ac:dyDescent="0.3">
      <c r="A2279" s="1" t="s">
        <v>3242</v>
      </c>
      <c r="B2279" s="36">
        <v>45147.716296296298</v>
      </c>
      <c r="C2279" s="39">
        <v>45147.720543981479</v>
      </c>
      <c r="D2279" s="8" t="s">
        <v>47</v>
      </c>
      <c r="E2279" s="8" t="s">
        <v>18</v>
      </c>
      <c r="F2279" s="8" t="s">
        <v>19</v>
      </c>
      <c r="G2279" s="8" t="s">
        <v>67</v>
      </c>
      <c r="H2279" s="84" t="str">
        <f t="shared" si="35"/>
        <v>Incomplete Details</v>
      </c>
      <c r="I2279" s="63">
        <f>(tbl_raw_data[[#This Row],[Date Actioned]])-(tbl_raw_data[[#This Row],[Date Tagged]])</f>
        <v>4.2476851813262329E-3</v>
      </c>
      <c r="J2279" s="66">
        <f>HOUR(tbl_raw_data[[#This Row],[time_taken]])*60+MINUTE(tbl_raw_data[[#This Row],[time_taken]])+SECOND(tbl_raw_data[[#This Row],[time_taken]])/60</f>
        <v>6.1166666666666663</v>
      </c>
      <c r="K2279" s="68">
        <f>DATE(YEAR(tbl_raw_data[[#This Row],[Date Actioned]]),MONTH(tbl_raw_data[[#This Row],[Date Actioned]]),DAY(tbl_raw_data[[#This Row],[Date Actioned]]))</f>
        <v>45147</v>
      </c>
      <c r="L2279" s="65" t="str">
        <f>UPPER(TEXT(tbl_raw_data[[#This Row],[updated_date]],"MMMM"))</f>
        <v>AUGUST</v>
      </c>
      <c r="M2279" s="65" t="str">
        <f>"WEEK "&amp;IF(ROUNDUP(DAY(tbl_raw_data[[#This Row],[updated_date]])/7,0)=5,4,ROUNDUP(DAY(tbl_raw_data[[#This Row],[updated_date]])/7,0))</f>
        <v>WEEK 2</v>
      </c>
      <c r="N2279" s="71" t="str">
        <f>UPPER(VLOOKUP(tbl_raw_data[[#This Row],[Analyst]],settings!$A$1:$B$15,2,0))</f>
        <v>NAVED</v>
      </c>
      <c r="O2279" s="71" t="str">
        <f>TRIM(UPPER(tbl_raw_data[[#This Row],[Outcome]]))</f>
        <v>WITHDRAW</v>
      </c>
      <c r="P2279" s="71" t="str">
        <f>TRIM(UPPER(tbl_raw_data[[#This Row],[Queue Name]]))</f>
        <v>CONSUMER PRE BUREAU</v>
      </c>
      <c r="Q2279" s="71" t="str">
        <f>IF(tbl_raw_data[[#This Row],[time_taken_in_min]]&lt;=settings!$D$2,"SLA_MET","SLA_NOT_MET")</f>
        <v>SLA_MET</v>
      </c>
    </row>
    <row r="2280" spans="1:17" x14ac:dyDescent="0.3">
      <c r="A2280" s="5" t="s">
        <v>3243</v>
      </c>
      <c r="B2280" s="34">
        <v>45147.716793981483</v>
      </c>
      <c r="C2280" s="35">
        <v>45147.725694444445</v>
      </c>
      <c r="D2280" s="2" t="s">
        <v>55</v>
      </c>
      <c r="E2280" s="3" t="s">
        <v>8</v>
      </c>
      <c r="F2280" s="2" t="s">
        <v>22</v>
      </c>
      <c r="G2280" s="4"/>
      <c r="H2280" s="84" t="str">
        <f t="shared" si="35"/>
        <v>Reason Unknown</v>
      </c>
      <c r="I2280" s="63">
        <f>(tbl_raw_data[[#This Row],[Date Actioned]])-(tbl_raw_data[[#This Row],[Date Tagged]])</f>
        <v>8.9004629626288079E-3</v>
      </c>
      <c r="J2280" s="66">
        <f>HOUR(tbl_raw_data[[#This Row],[time_taken]])*60+MINUTE(tbl_raw_data[[#This Row],[time_taken]])+SECOND(tbl_raw_data[[#This Row],[time_taken]])/60</f>
        <v>12.816666666666666</v>
      </c>
      <c r="K2280" s="68">
        <f>DATE(YEAR(tbl_raw_data[[#This Row],[Date Actioned]]),MONTH(tbl_raw_data[[#This Row],[Date Actioned]]),DAY(tbl_raw_data[[#This Row],[Date Actioned]]))</f>
        <v>45147</v>
      </c>
      <c r="L2280" s="65" t="str">
        <f>UPPER(TEXT(tbl_raw_data[[#This Row],[updated_date]],"MMMM"))</f>
        <v>AUGUST</v>
      </c>
      <c r="M2280" s="65" t="str">
        <f>"WEEK "&amp;IF(ROUNDUP(DAY(tbl_raw_data[[#This Row],[updated_date]])/7,0)=5,4,ROUNDUP(DAY(tbl_raw_data[[#This Row],[updated_date]])/7,0))</f>
        <v>WEEK 2</v>
      </c>
      <c r="N2280" s="71" t="str">
        <f>UPPER(VLOOKUP(tbl_raw_data[[#This Row],[Analyst]],settings!$A$1:$B$15,2,0))</f>
        <v>ROHAN</v>
      </c>
      <c r="O2280" s="71" t="str">
        <f>TRIM(UPPER(tbl_raw_data[[#This Row],[Outcome]]))</f>
        <v>WITHDRAW</v>
      </c>
      <c r="P2280" s="71" t="str">
        <f>TRIM(UPPER(tbl_raw_data[[#This Row],[Queue Name]]))</f>
        <v>CONSUMER POST BUREAU</v>
      </c>
      <c r="Q2280" s="71" t="str">
        <f>IF(tbl_raw_data[[#This Row],[time_taken_in_min]]&lt;=settings!$D$2,"SLA_MET","SLA_NOT_MET")</f>
        <v>SLA_MET</v>
      </c>
    </row>
    <row r="2281" spans="1:17" x14ac:dyDescent="0.3">
      <c r="A2281" s="7" t="s">
        <v>3244</v>
      </c>
      <c r="B2281" s="36">
        <v>45147.718645833331</v>
      </c>
      <c r="C2281" s="39">
        <v>45147.730162037034</v>
      </c>
      <c r="D2281" s="8" t="s">
        <v>47</v>
      </c>
      <c r="E2281" s="8" t="s">
        <v>18</v>
      </c>
      <c r="F2281" s="8" t="s">
        <v>24</v>
      </c>
      <c r="G2281" s="8" t="s">
        <v>83</v>
      </c>
      <c r="H2281" s="84" t="str">
        <f t="shared" si="35"/>
        <v>Incomplete Details</v>
      </c>
      <c r="I2281" s="63">
        <f>(tbl_raw_data[[#This Row],[Date Actioned]])-(tbl_raw_data[[#This Row],[Date Tagged]])</f>
        <v>1.1516203703649808E-2</v>
      </c>
      <c r="J2281" s="66">
        <f>HOUR(tbl_raw_data[[#This Row],[time_taken]])*60+MINUTE(tbl_raw_data[[#This Row],[time_taken]])+SECOND(tbl_raw_data[[#This Row],[time_taken]])/60</f>
        <v>16.583333333333332</v>
      </c>
      <c r="K2281" s="68">
        <f>DATE(YEAR(tbl_raw_data[[#This Row],[Date Actioned]]),MONTH(tbl_raw_data[[#This Row],[Date Actioned]]),DAY(tbl_raw_data[[#This Row],[Date Actioned]]))</f>
        <v>45147</v>
      </c>
      <c r="L2281" s="65" t="str">
        <f>UPPER(TEXT(tbl_raw_data[[#This Row],[updated_date]],"MMMM"))</f>
        <v>AUGUST</v>
      </c>
      <c r="M2281" s="65" t="str">
        <f>"WEEK "&amp;IF(ROUNDUP(DAY(tbl_raw_data[[#This Row],[updated_date]])/7,0)=5,4,ROUNDUP(DAY(tbl_raw_data[[#This Row],[updated_date]])/7,0))</f>
        <v>WEEK 2</v>
      </c>
      <c r="N2281" s="71" t="str">
        <f>UPPER(VLOOKUP(tbl_raw_data[[#This Row],[Analyst]],settings!$A$1:$B$15,2,0))</f>
        <v>SAM</v>
      </c>
      <c r="O2281" s="71" t="str">
        <f>TRIM(UPPER(tbl_raw_data[[#This Row],[Outcome]]))</f>
        <v>WITHDRAW</v>
      </c>
      <c r="P2281" s="71" t="str">
        <f>TRIM(UPPER(tbl_raw_data[[#This Row],[Queue Name]]))</f>
        <v>CONSUMER PRE BUREAU</v>
      </c>
      <c r="Q2281" s="71" t="str">
        <f>IF(tbl_raw_data[[#This Row],[time_taken_in_min]]&lt;=settings!$D$2,"SLA_MET","SLA_NOT_MET")</f>
        <v>SLA_MET</v>
      </c>
    </row>
    <row r="2282" spans="1:17" x14ac:dyDescent="0.3">
      <c r="A2282" s="1" t="s">
        <v>3245</v>
      </c>
      <c r="B2282" s="34">
        <v>45147.725081018521</v>
      </c>
      <c r="C2282" s="35">
        <v>45147.732060185182</v>
      </c>
      <c r="D2282" s="2" t="s">
        <v>47</v>
      </c>
      <c r="E2282" s="2" t="s">
        <v>18</v>
      </c>
      <c r="F2282" s="2" t="s">
        <v>206</v>
      </c>
      <c r="G2282" s="2" t="s">
        <v>233</v>
      </c>
      <c r="H2282" s="84" t="str">
        <f t="shared" si="35"/>
        <v>Incomplete Details</v>
      </c>
      <c r="I2282" s="63">
        <f>(tbl_raw_data[[#This Row],[Date Actioned]])-(tbl_raw_data[[#This Row],[Date Tagged]])</f>
        <v>6.9791666610399261E-3</v>
      </c>
      <c r="J2282" s="66">
        <f>HOUR(tbl_raw_data[[#This Row],[time_taken]])*60+MINUTE(tbl_raw_data[[#This Row],[time_taken]])+SECOND(tbl_raw_data[[#This Row],[time_taken]])/60</f>
        <v>10.050000000000001</v>
      </c>
      <c r="K2282" s="68">
        <f>DATE(YEAR(tbl_raw_data[[#This Row],[Date Actioned]]),MONTH(tbl_raw_data[[#This Row],[Date Actioned]]),DAY(tbl_raw_data[[#This Row],[Date Actioned]]))</f>
        <v>45147</v>
      </c>
      <c r="L2282" s="65" t="str">
        <f>UPPER(TEXT(tbl_raw_data[[#This Row],[updated_date]],"MMMM"))</f>
        <v>AUGUST</v>
      </c>
      <c r="M2282" s="65" t="str">
        <f>"WEEK "&amp;IF(ROUNDUP(DAY(tbl_raw_data[[#This Row],[updated_date]])/7,0)=5,4,ROUNDUP(DAY(tbl_raw_data[[#This Row],[updated_date]])/7,0))</f>
        <v>WEEK 2</v>
      </c>
      <c r="N2282" s="71" t="str">
        <f>UPPER(VLOOKUP(tbl_raw_data[[#This Row],[Analyst]],settings!$A$1:$B$15,2,0))</f>
        <v>HARDIK</v>
      </c>
      <c r="O2282" s="71" t="str">
        <f>TRIM(UPPER(tbl_raw_data[[#This Row],[Outcome]]))</f>
        <v>WITHDRAW</v>
      </c>
      <c r="P2282" s="71" t="str">
        <f>TRIM(UPPER(tbl_raw_data[[#This Row],[Queue Name]]))</f>
        <v>CONSUMER PRE BUREAU</v>
      </c>
      <c r="Q2282" s="71" t="str">
        <f>IF(tbl_raw_data[[#This Row],[time_taken_in_min]]&lt;=settings!$D$2,"SLA_MET","SLA_NOT_MET")</f>
        <v>SLA_MET</v>
      </c>
    </row>
    <row r="2283" spans="1:17" x14ac:dyDescent="0.3">
      <c r="A2283" s="5" t="s">
        <v>3246</v>
      </c>
      <c r="B2283" s="36">
        <v>45147.736863425926</v>
      </c>
      <c r="C2283" s="39">
        <v>45147.738518518519</v>
      </c>
      <c r="D2283" s="8" t="s">
        <v>47</v>
      </c>
      <c r="E2283" s="8" t="s">
        <v>11</v>
      </c>
      <c r="F2283" s="8" t="s">
        <v>24</v>
      </c>
      <c r="G2283" s="8" t="s">
        <v>150</v>
      </c>
      <c r="H2283" s="84" t="str">
        <f t="shared" si="35"/>
        <v>Incorrect Queue</v>
      </c>
      <c r="I2283" s="63">
        <f>(tbl_raw_data[[#This Row],[Date Actioned]])-(tbl_raw_data[[#This Row],[Date Tagged]])</f>
        <v>1.6550925938645378E-3</v>
      </c>
      <c r="J2283" s="66">
        <f>HOUR(tbl_raw_data[[#This Row],[time_taken]])*60+MINUTE(tbl_raw_data[[#This Row],[time_taken]])+SECOND(tbl_raw_data[[#This Row],[time_taken]])/60</f>
        <v>2.3833333333333333</v>
      </c>
      <c r="K2283" s="68">
        <f>DATE(YEAR(tbl_raw_data[[#This Row],[Date Actioned]]),MONTH(tbl_raw_data[[#This Row],[Date Actioned]]),DAY(tbl_raw_data[[#This Row],[Date Actioned]]))</f>
        <v>45147</v>
      </c>
      <c r="L2283" s="65" t="str">
        <f>UPPER(TEXT(tbl_raw_data[[#This Row],[updated_date]],"MMMM"))</f>
        <v>AUGUST</v>
      </c>
      <c r="M2283" s="65" t="str">
        <f>"WEEK "&amp;IF(ROUNDUP(DAY(tbl_raw_data[[#This Row],[updated_date]])/7,0)=5,4,ROUNDUP(DAY(tbl_raw_data[[#This Row],[updated_date]])/7,0))</f>
        <v>WEEK 2</v>
      </c>
      <c r="N2283" s="71" t="str">
        <f>UPPER(VLOOKUP(tbl_raw_data[[#This Row],[Analyst]],settings!$A$1:$B$15,2,0))</f>
        <v>SAM</v>
      </c>
      <c r="O2283" s="71" t="str">
        <f>TRIM(UPPER(tbl_raw_data[[#This Row],[Outcome]]))</f>
        <v>WITHDRAW</v>
      </c>
      <c r="P2283" s="71" t="str">
        <f>TRIM(UPPER(tbl_raw_data[[#This Row],[Queue Name]]))</f>
        <v>CONSUMER EXISTING</v>
      </c>
      <c r="Q2283" s="71" t="str">
        <f>IF(tbl_raw_data[[#This Row],[time_taken_in_min]]&lt;=settings!$D$2,"SLA_MET","SLA_NOT_MET")</f>
        <v>SLA_MET</v>
      </c>
    </row>
    <row r="2284" spans="1:17" x14ac:dyDescent="0.3">
      <c r="A2284" s="7" t="s">
        <v>3247</v>
      </c>
      <c r="B2284" s="34">
        <v>45147.738287037035</v>
      </c>
      <c r="C2284" s="35">
        <v>45147.754618055558</v>
      </c>
      <c r="D2284" s="2" t="s">
        <v>47</v>
      </c>
      <c r="E2284" s="2" t="s">
        <v>8</v>
      </c>
      <c r="F2284" s="2" t="s">
        <v>9</v>
      </c>
      <c r="G2284" s="2" t="s">
        <v>74</v>
      </c>
      <c r="H2284" s="84" t="str">
        <f t="shared" si="35"/>
        <v>Incomplete Details</v>
      </c>
      <c r="I2284" s="63">
        <f>(tbl_raw_data[[#This Row],[Date Actioned]])-(tbl_raw_data[[#This Row],[Date Tagged]])</f>
        <v>1.6331018523487728E-2</v>
      </c>
      <c r="J2284" s="66">
        <f>HOUR(tbl_raw_data[[#This Row],[time_taken]])*60+MINUTE(tbl_raw_data[[#This Row],[time_taken]])+SECOND(tbl_raw_data[[#This Row],[time_taken]])/60</f>
        <v>23.516666666666666</v>
      </c>
      <c r="K2284" s="68">
        <f>DATE(YEAR(tbl_raw_data[[#This Row],[Date Actioned]]),MONTH(tbl_raw_data[[#This Row],[Date Actioned]]),DAY(tbl_raw_data[[#This Row],[Date Actioned]]))</f>
        <v>45147</v>
      </c>
      <c r="L2284" s="65" t="str">
        <f>UPPER(TEXT(tbl_raw_data[[#This Row],[updated_date]],"MMMM"))</f>
        <v>AUGUST</v>
      </c>
      <c r="M2284" s="65" t="str">
        <f>"WEEK "&amp;IF(ROUNDUP(DAY(tbl_raw_data[[#This Row],[updated_date]])/7,0)=5,4,ROUNDUP(DAY(tbl_raw_data[[#This Row],[updated_date]])/7,0))</f>
        <v>WEEK 2</v>
      </c>
      <c r="N2284" s="71" t="str">
        <f>UPPER(VLOOKUP(tbl_raw_data[[#This Row],[Analyst]],settings!$A$1:$B$15,2,0))</f>
        <v>QUADIR</v>
      </c>
      <c r="O2284" s="71" t="str">
        <f>TRIM(UPPER(tbl_raw_data[[#This Row],[Outcome]]))</f>
        <v>WITHDRAW</v>
      </c>
      <c r="P2284" s="71" t="str">
        <f>TRIM(UPPER(tbl_raw_data[[#This Row],[Queue Name]]))</f>
        <v>CONSUMER POST BUREAU</v>
      </c>
      <c r="Q2284" s="71" t="str">
        <f>IF(tbl_raw_data[[#This Row],[time_taken_in_min]]&lt;=settings!$D$2,"SLA_MET","SLA_NOT_MET")</f>
        <v>SLA_NOT_MET</v>
      </c>
    </row>
    <row r="2285" spans="1:17" x14ac:dyDescent="0.3">
      <c r="A2285" s="1" t="s">
        <v>3248</v>
      </c>
      <c r="B2285" s="36">
        <v>45147.743692129632</v>
      </c>
      <c r="C2285" s="39">
        <v>45147.748854166668</v>
      </c>
      <c r="D2285" s="8" t="s">
        <v>47</v>
      </c>
      <c r="E2285" s="8" t="s">
        <v>11</v>
      </c>
      <c r="F2285" s="8" t="s">
        <v>24</v>
      </c>
      <c r="G2285" s="8" t="s">
        <v>150</v>
      </c>
      <c r="H2285" s="84" t="str">
        <f t="shared" si="35"/>
        <v>Incorrect Queue</v>
      </c>
      <c r="I2285" s="63">
        <f>(tbl_raw_data[[#This Row],[Date Actioned]])-(tbl_raw_data[[#This Row],[Date Tagged]])</f>
        <v>5.1620370359160006E-3</v>
      </c>
      <c r="J2285" s="66">
        <f>HOUR(tbl_raw_data[[#This Row],[time_taken]])*60+MINUTE(tbl_raw_data[[#This Row],[time_taken]])+SECOND(tbl_raw_data[[#This Row],[time_taken]])/60</f>
        <v>7.4333333333333336</v>
      </c>
      <c r="K2285" s="68">
        <f>DATE(YEAR(tbl_raw_data[[#This Row],[Date Actioned]]),MONTH(tbl_raw_data[[#This Row],[Date Actioned]]),DAY(tbl_raw_data[[#This Row],[Date Actioned]]))</f>
        <v>45147</v>
      </c>
      <c r="L2285" s="65" t="str">
        <f>UPPER(TEXT(tbl_raw_data[[#This Row],[updated_date]],"MMMM"))</f>
        <v>AUGUST</v>
      </c>
      <c r="M2285" s="65" t="str">
        <f>"WEEK "&amp;IF(ROUNDUP(DAY(tbl_raw_data[[#This Row],[updated_date]])/7,0)=5,4,ROUNDUP(DAY(tbl_raw_data[[#This Row],[updated_date]])/7,0))</f>
        <v>WEEK 2</v>
      </c>
      <c r="N2285" s="71" t="str">
        <f>UPPER(VLOOKUP(tbl_raw_data[[#This Row],[Analyst]],settings!$A$1:$B$15,2,0))</f>
        <v>SAM</v>
      </c>
      <c r="O2285" s="71" t="str">
        <f>TRIM(UPPER(tbl_raw_data[[#This Row],[Outcome]]))</f>
        <v>WITHDRAW</v>
      </c>
      <c r="P2285" s="71" t="str">
        <f>TRIM(UPPER(tbl_raw_data[[#This Row],[Queue Name]]))</f>
        <v>CONSUMER EXISTING</v>
      </c>
      <c r="Q2285" s="71" t="str">
        <f>IF(tbl_raw_data[[#This Row],[time_taken_in_min]]&lt;=settings!$D$2,"SLA_MET","SLA_NOT_MET")</f>
        <v>SLA_MET</v>
      </c>
    </row>
    <row r="2286" spans="1:17" x14ac:dyDescent="0.3">
      <c r="A2286" s="5" t="s">
        <v>3249</v>
      </c>
      <c r="B2286" s="34">
        <v>45147.744687500002</v>
      </c>
      <c r="C2286" s="35">
        <v>45147.751527777778</v>
      </c>
      <c r="D2286" s="2" t="s">
        <v>47</v>
      </c>
      <c r="E2286" s="2" t="s">
        <v>18</v>
      </c>
      <c r="F2286" s="2" t="s">
        <v>19</v>
      </c>
      <c r="G2286" s="2" t="s">
        <v>446</v>
      </c>
      <c r="H2286" s="84" t="str">
        <f t="shared" si="35"/>
        <v>Incomplete Details</v>
      </c>
      <c r="I2286" s="63">
        <f>(tbl_raw_data[[#This Row],[Date Actioned]])-(tbl_raw_data[[#This Row],[Date Tagged]])</f>
        <v>6.8402777760638855E-3</v>
      </c>
      <c r="J2286" s="66">
        <f>HOUR(tbl_raw_data[[#This Row],[time_taken]])*60+MINUTE(tbl_raw_data[[#This Row],[time_taken]])+SECOND(tbl_raw_data[[#This Row],[time_taken]])/60</f>
        <v>9.85</v>
      </c>
      <c r="K2286" s="68">
        <f>DATE(YEAR(tbl_raw_data[[#This Row],[Date Actioned]]),MONTH(tbl_raw_data[[#This Row],[Date Actioned]]),DAY(tbl_raw_data[[#This Row],[Date Actioned]]))</f>
        <v>45147</v>
      </c>
      <c r="L2286" s="65" t="str">
        <f>UPPER(TEXT(tbl_raw_data[[#This Row],[updated_date]],"MMMM"))</f>
        <v>AUGUST</v>
      </c>
      <c r="M2286" s="65" t="str">
        <f>"WEEK "&amp;IF(ROUNDUP(DAY(tbl_raw_data[[#This Row],[updated_date]])/7,0)=5,4,ROUNDUP(DAY(tbl_raw_data[[#This Row],[updated_date]])/7,0))</f>
        <v>WEEK 2</v>
      </c>
      <c r="N2286" s="71" t="str">
        <f>UPPER(VLOOKUP(tbl_raw_data[[#This Row],[Analyst]],settings!$A$1:$B$15,2,0))</f>
        <v>NAVED</v>
      </c>
      <c r="O2286" s="71" t="str">
        <f>TRIM(UPPER(tbl_raw_data[[#This Row],[Outcome]]))</f>
        <v>WITHDRAW</v>
      </c>
      <c r="P2286" s="71" t="str">
        <f>TRIM(UPPER(tbl_raw_data[[#This Row],[Queue Name]]))</f>
        <v>CONSUMER PRE BUREAU</v>
      </c>
      <c r="Q2286" s="71" t="str">
        <f>IF(tbl_raw_data[[#This Row],[time_taken_in_min]]&lt;=settings!$D$2,"SLA_MET","SLA_NOT_MET")</f>
        <v>SLA_MET</v>
      </c>
    </row>
    <row r="2287" spans="1:17" x14ac:dyDescent="0.3">
      <c r="A2287" s="7" t="s">
        <v>3250</v>
      </c>
      <c r="B2287" s="36">
        <v>45147.753576388888</v>
      </c>
      <c r="C2287" s="39">
        <v>45147.758206018516</v>
      </c>
      <c r="D2287" s="8" t="s">
        <v>47</v>
      </c>
      <c r="E2287" s="8" t="s">
        <v>18</v>
      </c>
      <c r="F2287" s="8" t="s">
        <v>114</v>
      </c>
      <c r="G2287" s="8" t="s">
        <v>67</v>
      </c>
      <c r="H2287" s="84" t="str">
        <f t="shared" si="35"/>
        <v>Incomplete Details</v>
      </c>
      <c r="I2287" s="63">
        <f>(tbl_raw_data[[#This Row],[Date Actioned]])-(tbl_raw_data[[#This Row],[Date Tagged]])</f>
        <v>4.6296296277432702E-3</v>
      </c>
      <c r="J2287" s="66">
        <f>HOUR(tbl_raw_data[[#This Row],[time_taken]])*60+MINUTE(tbl_raw_data[[#This Row],[time_taken]])+SECOND(tbl_raw_data[[#This Row],[time_taken]])/60</f>
        <v>6.666666666666667</v>
      </c>
      <c r="K2287" s="68">
        <f>DATE(YEAR(tbl_raw_data[[#This Row],[Date Actioned]]),MONTH(tbl_raw_data[[#This Row],[Date Actioned]]),DAY(tbl_raw_data[[#This Row],[Date Actioned]]))</f>
        <v>45147</v>
      </c>
      <c r="L2287" s="65" t="str">
        <f>UPPER(TEXT(tbl_raw_data[[#This Row],[updated_date]],"MMMM"))</f>
        <v>AUGUST</v>
      </c>
      <c r="M2287" s="65" t="str">
        <f>"WEEK "&amp;IF(ROUNDUP(DAY(tbl_raw_data[[#This Row],[updated_date]])/7,0)=5,4,ROUNDUP(DAY(tbl_raw_data[[#This Row],[updated_date]])/7,0))</f>
        <v>WEEK 2</v>
      </c>
      <c r="N2287" s="71" t="str">
        <f>UPPER(VLOOKUP(tbl_raw_data[[#This Row],[Analyst]],settings!$A$1:$B$15,2,0))</f>
        <v>FARDIN</v>
      </c>
      <c r="O2287" s="71" t="str">
        <f>TRIM(UPPER(tbl_raw_data[[#This Row],[Outcome]]))</f>
        <v>WITHDRAW</v>
      </c>
      <c r="P2287" s="71" t="str">
        <f>TRIM(UPPER(tbl_raw_data[[#This Row],[Queue Name]]))</f>
        <v>CONSUMER PRE BUREAU</v>
      </c>
      <c r="Q2287" s="71" t="str">
        <f>IF(tbl_raw_data[[#This Row],[time_taken_in_min]]&lt;=settings!$D$2,"SLA_MET","SLA_NOT_MET")</f>
        <v>SLA_MET</v>
      </c>
    </row>
    <row r="2288" spans="1:17" x14ac:dyDescent="0.3">
      <c r="A2288" s="1" t="s">
        <v>3251</v>
      </c>
      <c r="B2288" s="34">
        <v>45147.754120370373</v>
      </c>
      <c r="C2288" s="35">
        <v>45147.762071759258</v>
      </c>
      <c r="D2288" s="2" t="s">
        <v>47</v>
      </c>
      <c r="E2288" s="2" t="s">
        <v>18</v>
      </c>
      <c r="F2288" s="2" t="s">
        <v>19</v>
      </c>
      <c r="G2288" s="2" t="s">
        <v>83</v>
      </c>
      <c r="H2288" s="84" t="str">
        <f t="shared" si="35"/>
        <v>Incomplete Details</v>
      </c>
      <c r="I2288" s="63">
        <f>(tbl_raw_data[[#This Row],[Date Actioned]])-(tbl_raw_data[[#This Row],[Date Tagged]])</f>
        <v>7.9513888849760406E-3</v>
      </c>
      <c r="J2288" s="66">
        <f>HOUR(tbl_raw_data[[#This Row],[time_taken]])*60+MINUTE(tbl_raw_data[[#This Row],[time_taken]])+SECOND(tbl_raw_data[[#This Row],[time_taken]])/60</f>
        <v>11.45</v>
      </c>
      <c r="K2288" s="68">
        <f>DATE(YEAR(tbl_raw_data[[#This Row],[Date Actioned]]),MONTH(tbl_raw_data[[#This Row],[Date Actioned]]),DAY(tbl_raw_data[[#This Row],[Date Actioned]]))</f>
        <v>45147</v>
      </c>
      <c r="L2288" s="65" t="str">
        <f>UPPER(TEXT(tbl_raw_data[[#This Row],[updated_date]],"MMMM"))</f>
        <v>AUGUST</v>
      </c>
      <c r="M2288" s="65" t="str">
        <f>"WEEK "&amp;IF(ROUNDUP(DAY(tbl_raw_data[[#This Row],[updated_date]])/7,0)=5,4,ROUNDUP(DAY(tbl_raw_data[[#This Row],[updated_date]])/7,0))</f>
        <v>WEEK 2</v>
      </c>
      <c r="N2288" s="71" t="str">
        <f>UPPER(VLOOKUP(tbl_raw_data[[#This Row],[Analyst]],settings!$A$1:$B$15,2,0))</f>
        <v>NAVED</v>
      </c>
      <c r="O2288" s="71" t="str">
        <f>TRIM(UPPER(tbl_raw_data[[#This Row],[Outcome]]))</f>
        <v>WITHDRAW</v>
      </c>
      <c r="P2288" s="71" t="str">
        <f>TRIM(UPPER(tbl_raw_data[[#This Row],[Queue Name]]))</f>
        <v>CONSUMER PRE BUREAU</v>
      </c>
      <c r="Q2288" s="71" t="str">
        <f>IF(tbl_raw_data[[#This Row],[time_taken_in_min]]&lt;=settings!$D$2,"SLA_MET","SLA_NOT_MET")</f>
        <v>SLA_MET</v>
      </c>
    </row>
    <row r="2289" spans="1:17" x14ac:dyDescent="0.3">
      <c r="A2289" s="5" t="s">
        <v>3252</v>
      </c>
      <c r="B2289" s="36">
        <v>45147.763113425928</v>
      </c>
      <c r="C2289" s="39">
        <v>45147.763958333337</v>
      </c>
      <c r="D2289" s="8" t="s">
        <v>47</v>
      </c>
      <c r="E2289" s="8" t="s">
        <v>18</v>
      </c>
      <c r="F2289" s="8" t="s">
        <v>24</v>
      </c>
      <c r="G2289" s="8" t="s">
        <v>67</v>
      </c>
      <c r="H2289" s="84" t="str">
        <f t="shared" si="35"/>
        <v>Incomplete Details</v>
      </c>
      <c r="I2289" s="63">
        <f>(tbl_raw_data[[#This Row],[Date Actioned]])-(tbl_raw_data[[#This Row],[Date Tagged]])</f>
        <v>8.4490740846376866E-4</v>
      </c>
      <c r="J2289" s="66">
        <f>HOUR(tbl_raw_data[[#This Row],[time_taken]])*60+MINUTE(tbl_raw_data[[#This Row],[time_taken]])+SECOND(tbl_raw_data[[#This Row],[time_taken]])/60</f>
        <v>1.2166666666666668</v>
      </c>
      <c r="K2289" s="68">
        <f>DATE(YEAR(tbl_raw_data[[#This Row],[Date Actioned]]),MONTH(tbl_raw_data[[#This Row],[Date Actioned]]),DAY(tbl_raw_data[[#This Row],[Date Actioned]]))</f>
        <v>45147</v>
      </c>
      <c r="L2289" s="65" t="str">
        <f>UPPER(TEXT(tbl_raw_data[[#This Row],[updated_date]],"MMMM"))</f>
        <v>AUGUST</v>
      </c>
      <c r="M2289" s="65" t="str">
        <f>"WEEK "&amp;IF(ROUNDUP(DAY(tbl_raw_data[[#This Row],[updated_date]])/7,0)=5,4,ROUNDUP(DAY(tbl_raw_data[[#This Row],[updated_date]])/7,0))</f>
        <v>WEEK 2</v>
      </c>
      <c r="N2289" s="71" t="str">
        <f>UPPER(VLOOKUP(tbl_raw_data[[#This Row],[Analyst]],settings!$A$1:$B$15,2,0))</f>
        <v>SAM</v>
      </c>
      <c r="O2289" s="71" t="str">
        <f>TRIM(UPPER(tbl_raw_data[[#This Row],[Outcome]]))</f>
        <v>WITHDRAW</v>
      </c>
      <c r="P2289" s="71" t="str">
        <f>TRIM(UPPER(tbl_raw_data[[#This Row],[Queue Name]]))</f>
        <v>CONSUMER PRE BUREAU</v>
      </c>
      <c r="Q2289" s="71" t="str">
        <f>IF(tbl_raw_data[[#This Row],[time_taken_in_min]]&lt;=settings!$D$2,"SLA_MET","SLA_NOT_MET")</f>
        <v>SLA_MET</v>
      </c>
    </row>
    <row r="2290" spans="1:17" x14ac:dyDescent="0.3">
      <c r="A2290" s="7" t="s">
        <v>3253</v>
      </c>
      <c r="B2290" s="34">
        <v>45147.765428240738</v>
      </c>
      <c r="C2290" s="35">
        <v>45147.770069444443</v>
      </c>
      <c r="D2290" s="2" t="s">
        <v>47</v>
      </c>
      <c r="E2290" s="2" t="s">
        <v>18</v>
      </c>
      <c r="F2290" s="2" t="s">
        <v>19</v>
      </c>
      <c r="G2290" s="2" t="s">
        <v>261</v>
      </c>
      <c r="H2290" s="84" t="str">
        <f t="shared" si="35"/>
        <v>Incomplete Details</v>
      </c>
      <c r="I2290" s="63">
        <f>(tbl_raw_data[[#This Row],[Date Actioned]])-(tbl_raw_data[[#This Row],[Date Tagged]])</f>
        <v>4.6412037045229226E-3</v>
      </c>
      <c r="J2290" s="66">
        <f>HOUR(tbl_raw_data[[#This Row],[time_taken]])*60+MINUTE(tbl_raw_data[[#This Row],[time_taken]])+SECOND(tbl_raw_data[[#This Row],[time_taken]])/60</f>
        <v>6.6833333333333336</v>
      </c>
      <c r="K2290" s="68">
        <f>DATE(YEAR(tbl_raw_data[[#This Row],[Date Actioned]]),MONTH(tbl_raw_data[[#This Row],[Date Actioned]]),DAY(tbl_raw_data[[#This Row],[Date Actioned]]))</f>
        <v>45147</v>
      </c>
      <c r="L2290" s="65" t="str">
        <f>UPPER(TEXT(tbl_raw_data[[#This Row],[updated_date]],"MMMM"))</f>
        <v>AUGUST</v>
      </c>
      <c r="M2290" s="65" t="str">
        <f>"WEEK "&amp;IF(ROUNDUP(DAY(tbl_raw_data[[#This Row],[updated_date]])/7,0)=5,4,ROUNDUP(DAY(tbl_raw_data[[#This Row],[updated_date]])/7,0))</f>
        <v>WEEK 2</v>
      </c>
      <c r="N2290" s="71" t="str">
        <f>UPPER(VLOOKUP(tbl_raw_data[[#This Row],[Analyst]],settings!$A$1:$B$15,2,0))</f>
        <v>NAVED</v>
      </c>
      <c r="O2290" s="71" t="str">
        <f>TRIM(UPPER(tbl_raw_data[[#This Row],[Outcome]]))</f>
        <v>WITHDRAW</v>
      </c>
      <c r="P2290" s="71" t="str">
        <f>TRIM(UPPER(tbl_raw_data[[#This Row],[Queue Name]]))</f>
        <v>CONSUMER PRE BUREAU</v>
      </c>
      <c r="Q2290" s="71" t="str">
        <f>IF(tbl_raw_data[[#This Row],[time_taken_in_min]]&lt;=settings!$D$2,"SLA_MET","SLA_NOT_MET")</f>
        <v>SLA_MET</v>
      </c>
    </row>
    <row r="2291" spans="1:17" x14ac:dyDescent="0.3">
      <c r="A2291" s="1" t="s">
        <v>3254</v>
      </c>
      <c r="B2291" s="36">
        <v>45147.767199074071</v>
      </c>
      <c r="C2291" s="39">
        <v>45147.776469907411</v>
      </c>
      <c r="D2291" s="8" t="s">
        <v>47</v>
      </c>
      <c r="E2291" s="8" t="s">
        <v>18</v>
      </c>
      <c r="F2291" s="8" t="s">
        <v>9</v>
      </c>
      <c r="G2291" s="8" t="s">
        <v>67</v>
      </c>
      <c r="H2291" s="84" t="str">
        <f t="shared" si="35"/>
        <v>Incomplete Details</v>
      </c>
      <c r="I2291" s="63">
        <f>(tbl_raw_data[[#This Row],[Date Actioned]])-(tbl_raw_data[[#This Row],[Date Tagged]])</f>
        <v>9.2708333395421505E-3</v>
      </c>
      <c r="J2291" s="66">
        <f>HOUR(tbl_raw_data[[#This Row],[time_taken]])*60+MINUTE(tbl_raw_data[[#This Row],[time_taken]])+SECOND(tbl_raw_data[[#This Row],[time_taken]])/60</f>
        <v>13.35</v>
      </c>
      <c r="K2291" s="68">
        <f>DATE(YEAR(tbl_raw_data[[#This Row],[Date Actioned]]),MONTH(tbl_raw_data[[#This Row],[Date Actioned]]),DAY(tbl_raw_data[[#This Row],[Date Actioned]]))</f>
        <v>45147</v>
      </c>
      <c r="L2291" s="65" t="str">
        <f>UPPER(TEXT(tbl_raw_data[[#This Row],[updated_date]],"MMMM"))</f>
        <v>AUGUST</v>
      </c>
      <c r="M2291" s="65" t="str">
        <f>"WEEK "&amp;IF(ROUNDUP(DAY(tbl_raw_data[[#This Row],[updated_date]])/7,0)=5,4,ROUNDUP(DAY(tbl_raw_data[[#This Row],[updated_date]])/7,0))</f>
        <v>WEEK 2</v>
      </c>
      <c r="N2291" s="71" t="str">
        <f>UPPER(VLOOKUP(tbl_raw_data[[#This Row],[Analyst]],settings!$A$1:$B$15,2,0))</f>
        <v>QUADIR</v>
      </c>
      <c r="O2291" s="71" t="str">
        <f>TRIM(UPPER(tbl_raw_data[[#This Row],[Outcome]]))</f>
        <v>WITHDRAW</v>
      </c>
      <c r="P2291" s="71" t="str">
        <f>TRIM(UPPER(tbl_raw_data[[#This Row],[Queue Name]]))</f>
        <v>CONSUMER PRE BUREAU</v>
      </c>
      <c r="Q2291" s="71" t="str">
        <f>IF(tbl_raw_data[[#This Row],[time_taken_in_min]]&lt;=settings!$D$2,"SLA_MET","SLA_NOT_MET")</f>
        <v>SLA_MET</v>
      </c>
    </row>
    <row r="2292" spans="1:17" x14ac:dyDescent="0.3">
      <c r="A2292" s="5" t="s">
        <v>3255</v>
      </c>
      <c r="B2292" s="34">
        <v>45147.769097222219</v>
      </c>
      <c r="C2292" s="35">
        <v>45147.772175925929</v>
      </c>
      <c r="D2292" s="2" t="s">
        <v>47</v>
      </c>
      <c r="E2292" s="2" t="s">
        <v>11</v>
      </c>
      <c r="F2292" s="2" t="s">
        <v>24</v>
      </c>
      <c r="G2292" s="2" t="s">
        <v>447</v>
      </c>
      <c r="H2292" s="84" t="str">
        <f t="shared" si="35"/>
        <v>Incomplete Details</v>
      </c>
      <c r="I2292" s="63">
        <f>(tbl_raw_data[[#This Row],[Date Actioned]])-(tbl_raw_data[[#This Row],[Date Tagged]])</f>
        <v>3.0787037103436887E-3</v>
      </c>
      <c r="J2292" s="66">
        <f>HOUR(tbl_raw_data[[#This Row],[time_taken]])*60+MINUTE(tbl_raw_data[[#This Row],[time_taken]])+SECOND(tbl_raw_data[[#This Row],[time_taken]])/60</f>
        <v>4.4333333333333336</v>
      </c>
      <c r="K2292" s="68">
        <f>DATE(YEAR(tbl_raw_data[[#This Row],[Date Actioned]]),MONTH(tbl_raw_data[[#This Row],[Date Actioned]]),DAY(tbl_raw_data[[#This Row],[Date Actioned]]))</f>
        <v>45147</v>
      </c>
      <c r="L2292" s="65" t="str">
        <f>UPPER(TEXT(tbl_raw_data[[#This Row],[updated_date]],"MMMM"))</f>
        <v>AUGUST</v>
      </c>
      <c r="M2292" s="65" t="str">
        <f>"WEEK "&amp;IF(ROUNDUP(DAY(tbl_raw_data[[#This Row],[updated_date]])/7,0)=5,4,ROUNDUP(DAY(tbl_raw_data[[#This Row],[updated_date]])/7,0))</f>
        <v>WEEK 2</v>
      </c>
      <c r="N2292" s="71" t="str">
        <f>UPPER(VLOOKUP(tbl_raw_data[[#This Row],[Analyst]],settings!$A$1:$B$15,2,0))</f>
        <v>SAM</v>
      </c>
      <c r="O2292" s="71" t="str">
        <f>TRIM(UPPER(tbl_raw_data[[#This Row],[Outcome]]))</f>
        <v>WITHDRAW</v>
      </c>
      <c r="P2292" s="71" t="str">
        <f>TRIM(UPPER(tbl_raw_data[[#This Row],[Queue Name]]))</f>
        <v>CONSUMER EXISTING</v>
      </c>
      <c r="Q2292" s="71" t="str">
        <f>IF(tbl_raw_data[[#This Row],[time_taken_in_min]]&lt;=settings!$D$2,"SLA_MET","SLA_NOT_MET")</f>
        <v>SLA_MET</v>
      </c>
    </row>
    <row r="2293" spans="1:17" x14ac:dyDescent="0.3">
      <c r="A2293" s="7" t="s">
        <v>3256</v>
      </c>
      <c r="B2293" s="36">
        <v>45147.797997685186</v>
      </c>
      <c r="C2293" s="39">
        <v>45147.803749999999</v>
      </c>
      <c r="D2293" s="8" t="s">
        <v>47</v>
      </c>
      <c r="E2293" s="8" t="s">
        <v>11</v>
      </c>
      <c r="F2293" s="8" t="s">
        <v>12</v>
      </c>
      <c r="G2293" s="8" t="s">
        <v>78</v>
      </c>
      <c r="H2293" s="84" t="str">
        <f t="shared" si="35"/>
        <v>Incomplete Details</v>
      </c>
      <c r="I2293" s="63">
        <f>(tbl_raw_data[[#This Row],[Date Actioned]])-(tbl_raw_data[[#This Row],[Date Tagged]])</f>
        <v>5.7523148134350777E-3</v>
      </c>
      <c r="J2293" s="66">
        <f>HOUR(tbl_raw_data[[#This Row],[time_taken]])*60+MINUTE(tbl_raw_data[[#This Row],[time_taken]])+SECOND(tbl_raw_data[[#This Row],[time_taken]])/60</f>
        <v>8.2833333333333332</v>
      </c>
      <c r="K2293" s="68">
        <f>DATE(YEAR(tbl_raw_data[[#This Row],[Date Actioned]]),MONTH(tbl_raw_data[[#This Row],[Date Actioned]]),DAY(tbl_raw_data[[#This Row],[Date Actioned]]))</f>
        <v>45147</v>
      </c>
      <c r="L2293" s="65" t="str">
        <f>UPPER(TEXT(tbl_raw_data[[#This Row],[updated_date]],"MMMM"))</f>
        <v>AUGUST</v>
      </c>
      <c r="M2293" s="65" t="str">
        <f>"WEEK "&amp;IF(ROUNDUP(DAY(tbl_raw_data[[#This Row],[updated_date]])/7,0)=5,4,ROUNDUP(DAY(tbl_raw_data[[#This Row],[updated_date]])/7,0))</f>
        <v>WEEK 2</v>
      </c>
      <c r="N2293" s="71" t="str">
        <f>UPPER(VLOOKUP(tbl_raw_data[[#This Row],[Analyst]],settings!$A$1:$B$15,2,0))</f>
        <v>NITESH</v>
      </c>
      <c r="O2293" s="71" t="str">
        <f>TRIM(UPPER(tbl_raw_data[[#This Row],[Outcome]]))</f>
        <v>WITHDRAW</v>
      </c>
      <c r="P2293" s="71" t="str">
        <f>TRIM(UPPER(tbl_raw_data[[#This Row],[Queue Name]]))</f>
        <v>CONSUMER EXISTING</v>
      </c>
      <c r="Q2293" s="71" t="str">
        <f>IF(tbl_raw_data[[#This Row],[time_taken_in_min]]&lt;=settings!$D$2,"SLA_MET","SLA_NOT_MET")</f>
        <v>SLA_MET</v>
      </c>
    </row>
    <row r="2294" spans="1:17" x14ac:dyDescent="0.3">
      <c r="A2294" s="1" t="s">
        <v>3257</v>
      </c>
      <c r="B2294" s="34">
        <v>45147.800717592596</v>
      </c>
      <c r="C2294" s="35">
        <v>45147.809884259259</v>
      </c>
      <c r="D2294" s="2" t="s">
        <v>47</v>
      </c>
      <c r="E2294" s="2" t="s">
        <v>18</v>
      </c>
      <c r="F2294" s="2" t="s">
        <v>12</v>
      </c>
      <c r="G2294" s="2" t="s">
        <v>448</v>
      </c>
      <c r="H2294" s="84" t="str">
        <f t="shared" si="35"/>
        <v>Incorrect Details</v>
      </c>
      <c r="I2294" s="63">
        <f>(tbl_raw_data[[#This Row],[Date Actioned]])-(tbl_raw_data[[#This Row],[Date Tagged]])</f>
        <v>9.1666666630771942E-3</v>
      </c>
      <c r="J2294" s="66">
        <f>HOUR(tbl_raw_data[[#This Row],[time_taken]])*60+MINUTE(tbl_raw_data[[#This Row],[time_taken]])+SECOND(tbl_raw_data[[#This Row],[time_taken]])/60</f>
        <v>13.2</v>
      </c>
      <c r="K2294" s="68">
        <f>DATE(YEAR(tbl_raw_data[[#This Row],[Date Actioned]]),MONTH(tbl_raw_data[[#This Row],[Date Actioned]]),DAY(tbl_raw_data[[#This Row],[Date Actioned]]))</f>
        <v>45147</v>
      </c>
      <c r="L2294" s="65" t="str">
        <f>UPPER(TEXT(tbl_raw_data[[#This Row],[updated_date]],"MMMM"))</f>
        <v>AUGUST</v>
      </c>
      <c r="M2294" s="65" t="str">
        <f>"WEEK "&amp;IF(ROUNDUP(DAY(tbl_raw_data[[#This Row],[updated_date]])/7,0)=5,4,ROUNDUP(DAY(tbl_raw_data[[#This Row],[updated_date]])/7,0))</f>
        <v>WEEK 2</v>
      </c>
      <c r="N2294" s="71" t="str">
        <f>UPPER(VLOOKUP(tbl_raw_data[[#This Row],[Analyst]],settings!$A$1:$B$15,2,0))</f>
        <v>NITESH</v>
      </c>
      <c r="O2294" s="71" t="str">
        <f>TRIM(UPPER(tbl_raw_data[[#This Row],[Outcome]]))</f>
        <v>WITHDRAW</v>
      </c>
      <c r="P2294" s="71" t="str">
        <f>TRIM(UPPER(tbl_raw_data[[#This Row],[Queue Name]]))</f>
        <v>CONSUMER PRE BUREAU</v>
      </c>
      <c r="Q2294" s="71" t="str">
        <f>IF(tbl_raw_data[[#This Row],[time_taken_in_min]]&lt;=settings!$D$2,"SLA_MET","SLA_NOT_MET")</f>
        <v>SLA_MET</v>
      </c>
    </row>
    <row r="2295" spans="1:17" x14ac:dyDescent="0.3">
      <c r="A2295" s="5" t="s">
        <v>3258</v>
      </c>
      <c r="B2295" s="36">
        <v>45147.811909722222</v>
      </c>
      <c r="C2295" s="39">
        <v>45147.81622685185</v>
      </c>
      <c r="D2295" s="8" t="s">
        <v>47</v>
      </c>
      <c r="E2295" s="8" t="s">
        <v>18</v>
      </c>
      <c r="F2295" s="8" t="s">
        <v>24</v>
      </c>
      <c r="G2295" s="8" t="s">
        <v>67</v>
      </c>
      <c r="H2295" s="84" t="str">
        <f t="shared" si="35"/>
        <v>Incomplete Details</v>
      </c>
      <c r="I2295" s="63">
        <f>(tbl_raw_data[[#This Row],[Date Actioned]])-(tbl_raw_data[[#This Row],[Date Tagged]])</f>
        <v>4.3171296274522319E-3</v>
      </c>
      <c r="J2295" s="66">
        <f>HOUR(tbl_raw_data[[#This Row],[time_taken]])*60+MINUTE(tbl_raw_data[[#This Row],[time_taken]])+SECOND(tbl_raw_data[[#This Row],[time_taken]])/60</f>
        <v>6.2166666666666668</v>
      </c>
      <c r="K2295" s="68">
        <f>DATE(YEAR(tbl_raw_data[[#This Row],[Date Actioned]]),MONTH(tbl_raw_data[[#This Row],[Date Actioned]]),DAY(tbl_raw_data[[#This Row],[Date Actioned]]))</f>
        <v>45147</v>
      </c>
      <c r="L2295" s="65" t="str">
        <f>UPPER(TEXT(tbl_raw_data[[#This Row],[updated_date]],"MMMM"))</f>
        <v>AUGUST</v>
      </c>
      <c r="M2295" s="65" t="str">
        <f>"WEEK "&amp;IF(ROUNDUP(DAY(tbl_raw_data[[#This Row],[updated_date]])/7,0)=5,4,ROUNDUP(DAY(tbl_raw_data[[#This Row],[updated_date]])/7,0))</f>
        <v>WEEK 2</v>
      </c>
      <c r="N2295" s="71" t="str">
        <f>UPPER(VLOOKUP(tbl_raw_data[[#This Row],[Analyst]],settings!$A$1:$B$15,2,0))</f>
        <v>SAM</v>
      </c>
      <c r="O2295" s="71" t="str">
        <f>TRIM(UPPER(tbl_raw_data[[#This Row],[Outcome]]))</f>
        <v>WITHDRAW</v>
      </c>
      <c r="P2295" s="71" t="str">
        <f>TRIM(UPPER(tbl_raw_data[[#This Row],[Queue Name]]))</f>
        <v>CONSUMER PRE BUREAU</v>
      </c>
      <c r="Q2295" s="71" t="str">
        <f>IF(tbl_raw_data[[#This Row],[time_taken_in_min]]&lt;=settings!$D$2,"SLA_MET","SLA_NOT_MET")</f>
        <v>SLA_MET</v>
      </c>
    </row>
    <row r="2296" spans="1:17" x14ac:dyDescent="0.3">
      <c r="A2296" s="7" t="s">
        <v>3259</v>
      </c>
      <c r="B2296" s="34">
        <v>45147.812303240738</v>
      </c>
      <c r="C2296" s="35">
        <v>45147.818981481483</v>
      </c>
      <c r="D2296" s="2" t="s">
        <v>47</v>
      </c>
      <c r="E2296" s="2" t="s">
        <v>11</v>
      </c>
      <c r="F2296" s="2" t="s">
        <v>114</v>
      </c>
      <c r="G2296" s="2" t="s">
        <v>83</v>
      </c>
      <c r="H2296" s="84" t="str">
        <f t="shared" si="35"/>
        <v>Incomplete Details</v>
      </c>
      <c r="I2296" s="63">
        <f>(tbl_raw_data[[#This Row],[Date Actioned]])-(tbl_raw_data[[#This Row],[Date Tagged]])</f>
        <v>6.6782407448044978E-3</v>
      </c>
      <c r="J2296" s="66">
        <f>HOUR(tbl_raw_data[[#This Row],[time_taken]])*60+MINUTE(tbl_raw_data[[#This Row],[time_taken]])+SECOND(tbl_raw_data[[#This Row],[time_taken]])/60</f>
        <v>9.6166666666666671</v>
      </c>
      <c r="K2296" s="68">
        <f>DATE(YEAR(tbl_raw_data[[#This Row],[Date Actioned]]),MONTH(tbl_raw_data[[#This Row],[Date Actioned]]),DAY(tbl_raw_data[[#This Row],[Date Actioned]]))</f>
        <v>45147</v>
      </c>
      <c r="L2296" s="65" t="str">
        <f>UPPER(TEXT(tbl_raw_data[[#This Row],[updated_date]],"MMMM"))</f>
        <v>AUGUST</v>
      </c>
      <c r="M2296" s="65" t="str">
        <f>"WEEK "&amp;IF(ROUNDUP(DAY(tbl_raw_data[[#This Row],[updated_date]])/7,0)=5,4,ROUNDUP(DAY(tbl_raw_data[[#This Row],[updated_date]])/7,0))</f>
        <v>WEEK 2</v>
      </c>
      <c r="N2296" s="71" t="str">
        <f>UPPER(VLOOKUP(tbl_raw_data[[#This Row],[Analyst]],settings!$A$1:$B$15,2,0))</f>
        <v>FARDIN</v>
      </c>
      <c r="O2296" s="71" t="str">
        <f>TRIM(UPPER(tbl_raw_data[[#This Row],[Outcome]]))</f>
        <v>WITHDRAW</v>
      </c>
      <c r="P2296" s="71" t="str">
        <f>TRIM(UPPER(tbl_raw_data[[#This Row],[Queue Name]]))</f>
        <v>CONSUMER EXISTING</v>
      </c>
      <c r="Q2296" s="71" t="str">
        <f>IF(tbl_raw_data[[#This Row],[time_taken_in_min]]&lt;=settings!$D$2,"SLA_MET","SLA_NOT_MET")</f>
        <v>SLA_MET</v>
      </c>
    </row>
    <row r="2297" spans="1:17" x14ac:dyDescent="0.3">
      <c r="A2297" s="1" t="s">
        <v>3260</v>
      </c>
      <c r="B2297" s="36">
        <v>45147.815335648149</v>
      </c>
      <c r="C2297" s="39">
        <v>45147.827349537038</v>
      </c>
      <c r="D2297" s="8" t="s">
        <v>47</v>
      </c>
      <c r="E2297" s="8" t="s">
        <v>18</v>
      </c>
      <c r="F2297" s="8" t="s">
        <v>9</v>
      </c>
      <c r="G2297" s="8" t="s">
        <v>449</v>
      </c>
      <c r="H2297" s="84" t="str">
        <f t="shared" si="35"/>
        <v>Incomplete Details</v>
      </c>
      <c r="I2297" s="63">
        <f>(tbl_raw_data[[#This Row],[Date Actioned]])-(tbl_raw_data[[#This Row],[Date Tagged]])</f>
        <v>1.2013888888759539E-2</v>
      </c>
      <c r="J2297" s="66">
        <f>HOUR(tbl_raw_data[[#This Row],[time_taken]])*60+MINUTE(tbl_raw_data[[#This Row],[time_taken]])+SECOND(tbl_raw_data[[#This Row],[time_taken]])/60</f>
        <v>17.3</v>
      </c>
      <c r="K2297" s="68">
        <f>DATE(YEAR(tbl_raw_data[[#This Row],[Date Actioned]]),MONTH(tbl_raw_data[[#This Row],[Date Actioned]]),DAY(tbl_raw_data[[#This Row],[Date Actioned]]))</f>
        <v>45147</v>
      </c>
      <c r="L2297" s="65" t="str">
        <f>UPPER(TEXT(tbl_raw_data[[#This Row],[updated_date]],"MMMM"))</f>
        <v>AUGUST</v>
      </c>
      <c r="M2297" s="65" t="str">
        <f>"WEEK "&amp;IF(ROUNDUP(DAY(tbl_raw_data[[#This Row],[updated_date]])/7,0)=5,4,ROUNDUP(DAY(tbl_raw_data[[#This Row],[updated_date]])/7,0))</f>
        <v>WEEK 2</v>
      </c>
      <c r="N2297" s="71" t="str">
        <f>UPPER(VLOOKUP(tbl_raw_data[[#This Row],[Analyst]],settings!$A$1:$B$15,2,0))</f>
        <v>QUADIR</v>
      </c>
      <c r="O2297" s="71" t="str">
        <f>TRIM(UPPER(tbl_raw_data[[#This Row],[Outcome]]))</f>
        <v>WITHDRAW</v>
      </c>
      <c r="P2297" s="71" t="str">
        <f>TRIM(UPPER(tbl_raw_data[[#This Row],[Queue Name]]))</f>
        <v>CONSUMER PRE BUREAU</v>
      </c>
      <c r="Q2297" s="71" t="str">
        <f>IF(tbl_raw_data[[#This Row],[time_taken_in_min]]&lt;=settings!$D$2,"SLA_MET","SLA_NOT_MET")</f>
        <v>SLA_MET</v>
      </c>
    </row>
    <row r="2298" spans="1:17" x14ac:dyDescent="0.3">
      <c r="A2298" s="5" t="s">
        <v>3261</v>
      </c>
      <c r="B2298" s="34">
        <v>45147.824907407405</v>
      </c>
      <c r="C2298" s="35">
        <v>45147.833564814813</v>
      </c>
      <c r="D2298" s="2" t="s">
        <v>55</v>
      </c>
      <c r="E2298" s="3" t="s">
        <v>8</v>
      </c>
      <c r="F2298" s="2" t="s">
        <v>114</v>
      </c>
      <c r="G2298" s="4"/>
      <c r="H2298" s="84" t="str">
        <f t="shared" si="35"/>
        <v>Reason Unknown</v>
      </c>
      <c r="I2298" s="63">
        <f>(tbl_raw_data[[#This Row],[Date Actioned]])-(tbl_raw_data[[#This Row],[Date Tagged]])</f>
        <v>8.6574074084637687E-3</v>
      </c>
      <c r="J2298" s="66">
        <f>HOUR(tbl_raw_data[[#This Row],[time_taken]])*60+MINUTE(tbl_raw_data[[#This Row],[time_taken]])+SECOND(tbl_raw_data[[#This Row],[time_taken]])/60</f>
        <v>12.466666666666667</v>
      </c>
      <c r="K2298" s="68">
        <f>DATE(YEAR(tbl_raw_data[[#This Row],[Date Actioned]]),MONTH(tbl_raw_data[[#This Row],[Date Actioned]]),DAY(tbl_raw_data[[#This Row],[Date Actioned]]))</f>
        <v>45147</v>
      </c>
      <c r="L2298" s="65" t="str">
        <f>UPPER(TEXT(tbl_raw_data[[#This Row],[updated_date]],"MMMM"))</f>
        <v>AUGUST</v>
      </c>
      <c r="M2298" s="65" t="str">
        <f>"WEEK "&amp;IF(ROUNDUP(DAY(tbl_raw_data[[#This Row],[updated_date]])/7,0)=5,4,ROUNDUP(DAY(tbl_raw_data[[#This Row],[updated_date]])/7,0))</f>
        <v>WEEK 2</v>
      </c>
      <c r="N2298" s="71" t="str">
        <f>UPPER(VLOOKUP(tbl_raw_data[[#This Row],[Analyst]],settings!$A$1:$B$15,2,0))</f>
        <v>FARDIN</v>
      </c>
      <c r="O2298" s="71" t="str">
        <f>TRIM(UPPER(tbl_raw_data[[#This Row],[Outcome]]))</f>
        <v>WITHDRAW</v>
      </c>
      <c r="P2298" s="71" t="str">
        <f>TRIM(UPPER(tbl_raw_data[[#This Row],[Queue Name]]))</f>
        <v>CONSUMER POST BUREAU</v>
      </c>
      <c r="Q2298" s="71" t="str">
        <f>IF(tbl_raw_data[[#This Row],[time_taken_in_min]]&lt;=settings!$D$2,"SLA_MET","SLA_NOT_MET")</f>
        <v>SLA_MET</v>
      </c>
    </row>
    <row r="2299" spans="1:17" x14ac:dyDescent="0.3">
      <c r="A2299" s="7" t="s">
        <v>3262</v>
      </c>
      <c r="B2299" s="36">
        <v>45147.827337962961</v>
      </c>
      <c r="C2299" s="39">
        <v>45147.835902777777</v>
      </c>
      <c r="D2299" s="8" t="s">
        <v>47</v>
      </c>
      <c r="E2299" s="8" t="s">
        <v>11</v>
      </c>
      <c r="F2299" s="8" t="s">
        <v>9</v>
      </c>
      <c r="G2299" s="8" t="s">
        <v>450</v>
      </c>
      <c r="H2299" s="84" t="str">
        <f t="shared" si="35"/>
        <v>Incomplete Details</v>
      </c>
      <c r="I2299" s="63">
        <f>(tbl_raw_data[[#This Row],[Date Actioned]])-(tbl_raw_data[[#This Row],[Date Tagged]])</f>
        <v>8.5648148160544224E-3</v>
      </c>
      <c r="J2299" s="66">
        <f>HOUR(tbl_raw_data[[#This Row],[time_taken]])*60+MINUTE(tbl_raw_data[[#This Row],[time_taken]])+SECOND(tbl_raw_data[[#This Row],[time_taken]])/60</f>
        <v>12.333333333333334</v>
      </c>
      <c r="K2299" s="68">
        <f>DATE(YEAR(tbl_raw_data[[#This Row],[Date Actioned]]),MONTH(tbl_raw_data[[#This Row],[Date Actioned]]),DAY(tbl_raw_data[[#This Row],[Date Actioned]]))</f>
        <v>45147</v>
      </c>
      <c r="L2299" s="65" t="str">
        <f>UPPER(TEXT(tbl_raw_data[[#This Row],[updated_date]],"MMMM"))</f>
        <v>AUGUST</v>
      </c>
      <c r="M2299" s="65" t="str">
        <f>"WEEK "&amp;IF(ROUNDUP(DAY(tbl_raw_data[[#This Row],[updated_date]])/7,0)=5,4,ROUNDUP(DAY(tbl_raw_data[[#This Row],[updated_date]])/7,0))</f>
        <v>WEEK 2</v>
      </c>
      <c r="N2299" s="71" t="str">
        <f>UPPER(VLOOKUP(tbl_raw_data[[#This Row],[Analyst]],settings!$A$1:$B$15,2,0))</f>
        <v>QUADIR</v>
      </c>
      <c r="O2299" s="71" t="str">
        <f>TRIM(UPPER(tbl_raw_data[[#This Row],[Outcome]]))</f>
        <v>WITHDRAW</v>
      </c>
      <c r="P2299" s="71" t="str">
        <f>TRIM(UPPER(tbl_raw_data[[#This Row],[Queue Name]]))</f>
        <v>CONSUMER EXISTING</v>
      </c>
      <c r="Q2299" s="71" t="str">
        <f>IF(tbl_raw_data[[#This Row],[time_taken_in_min]]&lt;=settings!$D$2,"SLA_MET","SLA_NOT_MET")</f>
        <v>SLA_MET</v>
      </c>
    </row>
    <row r="2300" spans="1:17" x14ac:dyDescent="0.3">
      <c r="A2300" s="1" t="s">
        <v>3263</v>
      </c>
      <c r="B2300" s="34">
        <v>45147.848402777781</v>
      </c>
      <c r="C2300" s="35">
        <v>45147.859571759262</v>
      </c>
      <c r="D2300" s="2" t="s">
        <v>47</v>
      </c>
      <c r="E2300" s="2" t="s">
        <v>18</v>
      </c>
      <c r="F2300" s="2" t="s">
        <v>9</v>
      </c>
      <c r="G2300" s="2" t="s">
        <v>451</v>
      </c>
      <c r="H2300" s="84" t="str">
        <f t="shared" si="35"/>
        <v>Incomplete Details</v>
      </c>
      <c r="I2300" s="63">
        <f>(tbl_raw_data[[#This Row],[Date Actioned]])-(tbl_raw_data[[#This Row],[Date Tagged]])</f>
        <v>1.116898148029577E-2</v>
      </c>
      <c r="J2300" s="66">
        <f>HOUR(tbl_raw_data[[#This Row],[time_taken]])*60+MINUTE(tbl_raw_data[[#This Row],[time_taken]])+SECOND(tbl_raw_data[[#This Row],[time_taken]])/60</f>
        <v>16.083333333333332</v>
      </c>
      <c r="K2300" s="68">
        <f>DATE(YEAR(tbl_raw_data[[#This Row],[Date Actioned]]),MONTH(tbl_raw_data[[#This Row],[Date Actioned]]),DAY(tbl_raw_data[[#This Row],[Date Actioned]]))</f>
        <v>45147</v>
      </c>
      <c r="L2300" s="65" t="str">
        <f>UPPER(TEXT(tbl_raw_data[[#This Row],[updated_date]],"MMMM"))</f>
        <v>AUGUST</v>
      </c>
      <c r="M2300" s="65" t="str">
        <f>"WEEK "&amp;IF(ROUNDUP(DAY(tbl_raw_data[[#This Row],[updated_date]])/7,0)=5,4,ROUNDUP(DAY(tbl_raw_data[[#This Row],[updated_date]])/7,0))</f>
        <v>WEEK 2</v>
      </c>
      <c r="N2300" s="71" t="str">
        <f>UPPER(VLOOKUP(tbl_raw_data[[#This Row],[Analyst]],settings!$A$1:$B$15,2,0))</f>
        <v>QUADIR</v>
      </c>
      <c r="O2300" s="71" t="str">
        <f>TRIM(UPPER(tbl_raw_data[[#This Row],[Outcome]]))</f>
        <v>WITHDRAW</v>
      </c>
      <c r="P2300" s="71" t="str">
        <f>TRIM(UPPER(tbl_raw_data[[#This Row],[Queue Name]]))</f>
        <v>CONSUMER PRE BUREAU</v>
      </c>
      <c r="Q2300" s="71" t="str">
        <f>IF(tbl_raw_data[[#This Row],[time_taken_in_min]]&lt;=settings!$D$2,"SLA_MET","SLA_NOT_MET")</f>
        <v>SLA_MET</v>
      </c>
    </row>
    <row r="2301" spans="1:17" x14ac:dyDescent="0.3">
      <c r="A2301" s="5" t="s">
        <v>3264</v>
      </c>
      <c r="B2301" s="36">
        <v>45147.84878472222</v>
      </c>
      <c r="C2301" s="39">
        <v>45147.858020833337</v>
      </c>
      <c r="D2301" s="8" t="s">
        <v>47</v>
      </c>
      <c r="E2301" s="8" t="s">
        <v>11</v>
      </c>
      <c r="F2301" s="8" t="s">
        <v>12</v>
      </c>
      <c r="G2301" s="8" t="s">
        <v>452</v>
      </c>
      <c r="H2301" s="84" t="str">
        <f t="shared" si="35"/>
        <v>Incorrect Details</v>
      </c>
      <c r="I2301" s="63">
        <f>(tbl_raw_data[[#This Row],[Date Actioned]])-(tbl_raw_data[[#This Row],[Date Tagged]])</f>
        <v>9.236111116479151E-3</v>
      </c>
      <c r="J2301" s="66">
        <f>HOUR(tbl_raw_data[[#This Row],[time_taken]])*60+MINUTE(tbl_raw_data[[#This Row],[time_taken]])+SECOND(tbl_raw_data[[#This Row],[time_taken]])/60</f>
        <v>13.3</v>
      </c>
      <c r="K2301" s="68">
        <f>DATE(YEAR(tbl_raw_data[[#This Row],[Date Actioned]]),MONTH(tbl_raw_data[[#This Row],[Date Actioned]]),DAY(tbl_raw_data[[#This Row],[Date Actioned]]))</f>
        <v>45147</v>
      </c>
      <c r="L2301" s="65" t="str">
        <f>UPPER(TEXT(tbl_raw_data[[#This Row],[updated_date]],"MMMM"))</f>
        <v>AUGUST</v>
      </c>
      <c r="M2301" s="65" t="str">
        <f>"WEEK "&amp;IF(ROUNDUP(DAY(tbl_raw_data[[#This Row],[updated_date]])/7,0)=5,4,ROUNDUP(DAY(tbl_raw_data[[#This Row],[updated_date]])/7,0))</f>
        <v>WEEK 2</v>
      </c>
      <c r="N2301" s="71" t="str">
        <f>UPPER(VLOOKUP(tbl_raw_data[[#This Row],[Analyst]],settings!$A$1:$B$15,2,0))</f>
        <v>NITESH</v>
      </c>
      <c r="O2301" s="71" t="str">
        <f>TRIM(UPPER(tbl_raw_data[[#This Row],[Outcome]]))</f>
        <v>WITHDRAW</v>
      </c>
      <c r="P2301" s="71" t="str">
        <f>TRIM(UPPER(tbl_raw_data[[#This Row],[Queue Name]]))</f>
        <v>CONSUMER EXISTING</v>
      </c>
      <c r="Q2301" s="71" t="str">
        <f>IF(tbl_raw_data[[#This Row],[time_taken_in_min]]&lt;=settings!$D$2,"SLA_MET","SLA_NOT_MET")</f>
        <v>SLA_MET</v>
      </c>
    </row>
    <row r="2302" spans="1:17" x14ac:dyDescent="0.3">
      <c r="A2302" s="7" t="s">
        <v>3265</v>
      </c>
      <c r="B2302" s="34">
        <v>45147.856053240743</v>
      </c>
      <c r="C2302" s="35">
        <v>45147.866932870369</v>
      </c>
      <c r="D2302" s="2" t="s">
        <v>47</v>
      </c>
      <c r="E2302" s="2" t="s">
        <v>8</v>
      </c>
      <c r="F2302" s="2" t="s">
        <v>9</v>
      </c>
      <c r="G2302" s="2" t="s">
        <v>453</v>
      </c>
      <c r="H2302" s="84" t="str">
        <f t="shared" si="35"/>
        <v>Incorrect Queue</v>
      </c>
      <c r="I2302" s="63">
        <f>(tbl_raw_data[[#This Row],[Date Actioned]])-(tbl_raw_data[[#This Row],[Date Tagged]])</f>
        <v>1.0879629626288079E-2</v>
      </c>
      <c r="J2302" s="66">
        <f>HOUR(tbl_raw_data[[#This Row],[time_taken]])*60+MINUTE(tbl_raw_data[[#This Row],[time_taken]])+SECOND(tbl_raw_data[[#This Row],[time_taken]])/60</f>
        <v>15.666666666666666</v>
      </c>
      <c r="K2302" s="68">
        <f>DATE(YEAR(tbl_raw_data[[#This Row],[Date Actioned]]),MONTH(tbl_raw_data[[#This Row],[Date Actioned]]),DAY(tbl_raw_data[[#This Row],[Date Actioned]]))</f>
        <v>45147</v>
      </c>
      <c r="L2302" s="65" t="str">
        <f>UPPER(TEXT(tbl_raw_data[[#This Row],[updated_date]],"MMMM"))</f>
        <v>AUGUST</v>
      </c>
      <c r="M2302" s="65" t="str">
        <f>"WEEK "&amp;IF(ROUNDUP(DAY(tbl_raw_data[[#This Row],[updated_date]])/7,0)=5,4,ROUNDUP(DAY(tbl_raw_data[[#This Row],[updated_date]])/7,0))</f>
        <v>WEEK 2</v>
      </c>
      <c r="N2302" s="71" t="str">
        <f>UPPER(VLOOKUP(tbl_raw_data[[#This Row],[Analyst]],settings!$A$1:$B$15,2,0))</f>
        <v>QUADIR</v>
      </c>
      <c r="O2302" s="71" t="str">
        <f>TRIM(UPPER(tbl_raw_data[[#This Row],[Outcome]]))</f>
        <v>WITHDRAW</v>
      </c>
      <c r="P2302" s="71" t="str">
        <f>TRIM(UPPER(tbl_raw_data[[#This Row],[Queue Name]]))</f>
        <v>CONSUMER POST BUREAU</v>
      </c>
      <c r="Q2302" s="71" t="str">
        <f>IF(tbl_raw_data[[#This Row],[time_taken_in_min]]&lt;=settings!$D$2,"SLA_MET","SLA_NOT_MET")</f>
        <v>SLA_MET</v>
      </c>
    </row>
    <row r="2303" spans="1:17" x14ac:dyDescent="0.3">
      <c r="A2303" s="1" t="s">
        <v>3266</v>
      </c>
      <c r="B2303" s="36">
        <v>45147.859988425924</v>
      </c>
      <c r="C2303" s="39">
        <v>45147.867534722223</v>
      </c>
      <c r="D2303" s="8" t="s">
        <v>47</v>
      </c>
      <c r="E2303" s="8" t="s">
        <v>18</v>
      </c>
      <c r="F2303" s="8" t="s">
        <v>12</v>
      </c>
      <c r="G2303" s="8" t="s">
        <v>67</v>
      </c>
      <c r="H2303" s="84" t="str">
        <f t="shared" si="35"/>
        <v>Incomplete Details</v>
      </c>
      <c r="I2303" s="63">
        <f>(tbl_raw_data[[#This Row],[Date Actioned]])-(tbl_raw_data[[#This Row],[Date Tagged]])</f>
        <v>7.5462962995516136E-3</v>
      </c>
      <c r="J2303" s="66">
        <f>HOUR(tbl_raw_data[[#This Row],[time_taken]])*60+MINUTE(tbl_raw_data[[#This Row],[time_taken]])+SECOND(tbl_raw_data[[#This Row],[time_taken]])/60</f>
        <v>10.866666666666667</v>
      </c>
      <c r="K2303" s="68">
        <f>DATE(YEAR(tbl_raw_data[[#This Row],[Date Actioned]]),MONTH(tbl_raw_data[[#This Row],[Date Actioned]]),DAY(tbl_raw_data[[#This Row],[Date Actioned]]))</f>
        <v>45147</v>
      </c>
      <c r="L2303" s="65" t="str">
        <f>UPPER(TEXT(tbl_raw_data[[#This Row],[updated_date]],"MMMM"))</f>
        <v>AUGUST</v>
      </c>
      <c r="M2303" s="65" t="str">
        <f>"WEEK "&amp;IF(ROUNDUP(DAY(tbl_raw_data[[#This Row],[updated_date]])/7,0)=5,4,ROUNDUP(DAY(tbl_raw_data[[#This Row],[updated_date]])/7,0))</f>
        <v>WEEK 2</v>
      </c>
      <c r="N2303" s="71" t="str">
        <f>UPPER(VLOOKUP(tbl_raw_data[[#This Row],[Analyst]],settings!$A$1:$B$15,2,0))</f>
        <v>NITESH</v>
      </c>
      <c r="O2303" s="71" t="str">
        <f>TRIM(UPPER(tbl_raw_data[[#This Row],[Outcome]]))</f>
        <v>WITHDRAW</v>
      </c>
      <c r="P2303" s="71" t="str">
        <f>TRIM(UPPER(tbl_raw_data[[#This Row],[Queue Name]]))</f>
        <v>CONSUMER PRE BUREAU</v>
      </c>
      <c r="Q2303" s="71" t="str">
        <f>IF(tbl_raw_data[[#This Row],[time_taken_in_min]]&lt;=settings!$D$2,"SLA_MET","SLA_NOT_MET")</f>
        <v>SLA_MET</v>
      </c>
    </row>
    <row r="2304" spans="1:17" x14ac:dyDescent="0.3">
      <c r="A2304" s="5" t="s">
        <v>3267</v>
      </c>
      <c r="B2304" s="34">
        <v>45147.865451388891</v>
      </c>
      <c r="C2304" s="35">
        <v>45147.866747685184</v>
      </c>
      <c r="D2304" s="2" t="s">
        <v>47</v>
      </c>
      <c r="E2304" s="2" t="s">
        <v>18</v>
      </c>
      <c r="F2304" s="2" t="s">
        <v>24</v>
      </c>
      <c r="G2304" s="2" t="s">
        <v>67</v>
      </c>
      <c r="H2304" s="84" t="str">
        <f t="shared" si="35"/>
        <v>Incomplete Details</v>
      </c>
      <c r="I2304" s="63">
        <f>(tbl_raw_data[[#This Row],[Date Actioned]])-(tbl_raw_data[[#This Row],[Date Tagged]])</f>
        <v>1.2962962937308475E-3</v>
      </c>
      <c r="J2304" s="66">
        <f>HOUR(tbl_raw_data[[#This Row],[time_taken]])*60+MINUTE(tbl_raw_data[[#This Row],[time_taken]])+SECOND(tbl_raw_data[[#This Row],[time_taken]])/60</f>
        <v>1.8666666666666667</v>
      </c>
      <c r="K2304" s="68">
        <f>DATE(YEAR(tbl_raw_data[[#This Row],[Date Actioned]]),MONTH(tbl_raw_data[[#This Row],[Date Actioned]]),DAY(tbl_raw_data[[#This Row],[Date Actioned]]))</f>
        <v>45147</v>
      </c>
      <c r="L2304" s="65" t="str">
        <f>UPPER(TEXT(tbl_raw_data[[#This Row],[updated_date]],"MMMM"))</f>
        <v>AUGUST</v>
      </c>
      <c r="M2304" s="65" t="str">
        <f>"WEEK "&amp;IF(ROUNDUP(DAY(tbl_raw_data[[#This Row],[updated_date]])/7,0)=5,4,ROUNDUP(DAY(tbl_raw_data[[#This Row],[updated_date]])/7,0))</f>
        <v>WEEK 2</v>
      </c>
      <c r="N2304" s="71" t="str">
        <f>UPPER(VLOOKUP(tbl_raw_data[[#This Row],[Analyst]],settings!$A$1:$B$15,2,0))</f>
        <v>SAM</v>
      </c>
      <c r="O2304" s="71" t="str">
        <f>TRIM(UPPER(tbl_raw_data[[#This Row],[Outcome]]))</f>
        <v>WITHDRAW</v>
      </c>
      <c r="P2304" s="71" t="str">
        <f>TRIM(UPPER(tbl_raw_data[[#This Row],[Queue Name]]))</f>
        <v>CONSUMER PRE BUREAU</v>
      </c>
      <c r="Q2304" s="71" t="str">
        <f>IF(tbl_raw_data[[#This Row],[time_taken_in_min]]&lt;=settings!$D$2,"SLA_MET","SLA_NOT_MET")</f>
        <v>SLA_MET</v>
      </c>
    </row>
    <row r="2305" spans="1:17" x14ac:dyDescent="0.3">
      <c r="A2305" s="7" t="s">
        <v>3268</v>
      </c>
      <c r="B2305" s="36">
        <v>45147.867881944447</v>
      </c>
      <c r="C2305" s="39">
        <v>45147.868611111109</v>
      </c>
      <c r="D2305" s="8" t="s">
        <v>47</v>
      </c>
      <c r="E2305" s="8" t="s">
        <v>18</v>
      </c>
      <c r="F2305" s="8" t="s">
        <v>24</v>
      </c>
      <c r="G2305" s="8" t="s">
        <v>67</v>
      </c>
      <c r="H2305" s="84" t="str">
        <f t="shared" si="35"/>
        <v>Incomplete Details</v>
      </c>
      <c r="I2305" s="63">
        <f>(tbl_raw_data[[#This Row],[Date Actioned]])-(tbl_raw_data[[#This Row],[Date Tagged]])</f>
        <v>7.2916666249511763E-4</v>
      </c>
      <c r="J2305" s="66">
        <f>HOUR(tbl_raw_data[[#This Row],[time_taken]])*60+MINUTE(tbl_raw_data[[#This Row],[time_taken]])+SECOND(tbl_raw_data[[#This Row],[time_taken]])/60</f>
        <v>1.05</v>
      </c>
      <c r="K2305" s="68">
        <f>DATE(YEAR(tbl_raw_data[[#This Row],[Date Actioned]]),MONTH(tbl_raw_data[[#This Row],[Date Actioned]]),DAY(tbl_raw_data[[#This Row],[Date Actioned]]))</f>
        <v>45147</v>
      </c>
      <c r="L2305" s="65" t="str">
        <f>UPPER(TEXT(tbl_raw_data[[#This Row],[updated_date]],"MMMM"))</f>
        <v>AUGUST</v>
      </c>
      <c r="M2305" s="65" t="str">
        <f>"WEEK "&amp;IF(ROUNDUP(DAY(tbl_raw_data[[#This Row],[updated_date]])/7,0)=5,4,ROUNDUP(DAY(tbl_raw_data[[#This Row],[updated_date]])/7,0))</f>
        <v>WEEK 2</v>
      </c>
      <c r="N2305" s="71" t="str">
        <f>UPPER(VLOOKUP(tbl_raw_data[[#This Row],[Analyst]],settings!$A$1:$B$15,2,0))</f>
        <v>SAM</v>
      </c>
      <c r="O2305" s="71" t="str">
        <f>TRIM(UPPER(tbl_raw_data[[#This Row],[Outcome]]))</f>
        <v>WITHDRAW</v>
      </c>
      <c r="P2305" s="71" t="str">
        <f>TRIM(UPPER(tbl_raw_data[[#This Row],[Queue Name]]))</f>
        <v>CONSUMER PRE BUREAU</v>
      </c>
      <c r="Q2305" s="71" t="str">
        <f>IF(tbl_raw_data[[#This Row],[time_taken_in_min]]&lt;=settings!$D$2,"SLA_MET","SLA_NOT_MET")</f>
        <v>SLA_MET</v>
      </c>
    </row>
    <row r="2306" spans="1:17" x14ac:dyDescent="0.3">
      <c r="A2306" s="1" t="s">
        <v>3269</v>
      </c>
      <c r="B2306" s="34">
        <v>45147.869004629632</v>
      </c>
      <c r="C2306" s="35">
        <v>45147.869826388887</v>
      </c>
      <c r="D2306" s="2" t="s">
        <v>47</v>
      </c>
      <c r="E2306" s="2" t="s">
        <v>18</v>
      </c>
      <c r="F2306" s="2" t="s">
        <v>24</v>
      </c>
      <c r="G2306" s="2" t="s">
        <v>67</v>
      </c>
      <c r="H2306" s="84" t="str">
        <f t="shared" si="35"/>
        <v>Incomplete Details</v>
      </c>
      <c r="I2306" s="63">
        <f>(tbl_raw_data[[#This Row],[Date Actioned]])-(tbl_raw_data[[#This Row],[Date Tagged]])</f>
        <v>8.2175925490446389E-4</v>
      </c>
      <c r="J2306" s="66">
        <f>HOUR(tbl_raw_data[[#This Row],[time_taken]])*60+MINUTE(tbl_raw_data[[#This Row],[time_taken]])+SECOND(tbl_raw_data[[#This Row],[time_taken]])/60</f>
        <v>1.1833333333333333</v>
      </c>
      <c r="K2306" s="68">
        <f>DATE(YEAR(tbl_raw_data[[#This Row],[Date Actioned]]),MONTH(tbl_raw_data[[#This Row],[Date Actioned]]),DAY(tbl_raw_data[[#This Row],[Date Actioned]]))</f>
        <v>45147</v>
      </c>
      <c r="L2306" s="65" t="str">
        <f>UPPER(TEXT(tbl_raw_data[[#This Row],[updated_date]],"MMMM"))</f>
        <v>AUGUST</v>
      </c>
      <c r="M2306" s="65" t="str">
        <f>"WEEK "&amp;IF(ROUNDUP(DAY(tbl_raw_data[[#This Row],[updated_date]])/7,0)=5,4,ROUNDUP(DAY(tbl_raw_data[[#This Row],[updated_date]])/7,0))</f>
        <v>WEEK 2</v>
      </c>
      <c r="N2306" s="71" t="str">
        <f>UPPER(VLOOKUP(tbl_raw_data[[#This Row],[Analyst]],settings!$A$1:$B$15,2,0))</f>
        <v>SAM</v>
      </c>
      <c r="O2306" s="71" t="str">
        <f>TRIM(UPPER(tbl_raw_data[[#This Row],[Outcome]]))</f>
        <v>WITHDRAW</v>
      </c>
      <c r="P2306" s="71" t="str">
        <f>TRIM(UPPER(tbl_raw_data[[#This Row],[Queue Name]]))</f>
        <v>CONSUMER PRE BUREAU</v>
      </c>
      <c r="Q2306" s="71" t="str">
        <f>IF(tbl_raw_data[[#This Row],[time_taken_in_min]]&lt;=settings!$D$2,"SLA_MET","SLA_NOT_MET")</f>
        <v>SLA_MET</v>
      </c>
    </row>
    <row r="2307" spans="1:17" x14ac:dyDescent="0.3">
      <c r="A2307" s="5" t="s">
        <v>3270</v>
      </c>
      <c r="B2307" s="36">
        <v>45147.869143518517</v>
      </c>
      <c r="C2307" s="39">
        <v>45147.870706018519</v>
      </c>
      <c r="D2307" s="8" t="s">
        <v>47</v>
      </c>
      <c r="E2307" s="8" t="s">
        <v>18</v>
      </c>
      <c r="F2307" s="8" t="s">
        <v>24</v>
      </c>
      <c r="G2307" s="8" t="s">
        <v>67</v>
      </c>
      <c r="H2307" s="84" t="str">
        <f t="shared" ref="H2307:H2370" si="36">IF(OR(ISNUMBER(SEARCH("duplicate",G2307)), ISNUMBER(SEARCH("previously",G2307)), ISNUMBER(SEARCH("previously approved",G2307))), "Duplicate Application",
IF(OR(ISNUMBER(SEARCH("incorrect",G2307)), ISNUMBER(SEARCH("remove", G2307))), "Incorrect Details",
IF(ISNUMBER(SEARCH("incomplete",G2307)), "Incomplete Details",
IF(ISNUMBER(SEARCH("overdue",G2307)), "Overdue Bill",
IF(OR(ISNUMBER(SEARCH("resubmit as", G2307)), ISNUMBER(SEARCH("re-submit as", G2307))), "Incorrect Queue",
IF(OR(ISNUMBER(SEARCH("100",G2307)), ISNUMBER(SEARCH("correct", G2307)), ISNUMBER(SEARCH("email", G2307)), ISNUMBER(SEARCH("please submit", G2307)), ISNUMBER(SEARCH("please resubmit",G2307)), ISNUMBER(SEARCH("please re-submit", G2307)), ISNUMBER(SEARCH("please send", G2307))), "Incomplete Details",
IF(ISNUMBER(SEARCH("error", G2307)), "System Error", "Reason Unknown")))))))</f>
        <v>Incomplete Details</v>
      </c>
      <c r="I2307" s="63">
        <f>(tbl_raw_data[[#This Row],[Date Actioned]])-(tbl_raw_data[[#This Row],[Date Tagged]])</f>
        <v>1.5625000014551915E-3</v>
      </c>
      <c r="J2307" s="66">
        <f>HOUR(tbl_raw_data[[#This Row],[time_taken]])*60+MINUTE(tbl_raw_data[[#This Row],[time_taken]])+SECOND(tbl_raw_data[[#This Row],[time_taken]])/60</f>
        <v>2.25</v>
      </c>
      <c r="K2307" s="68">
        <f>DATE(YEAR(tbl_raw_data[[#This Row],[Date Actioned]]),MONTH(tbl_raw_data[[#This Row],[Date Actioned]]),DAY(tbl_raw_data[[#This Row],[Date Actioned]]))</f>
        <v>45147</v>
      </c>
      <c r="L2307" s="65" t="str">
        <f>UPPER(TEXT(tbl_raw_data[[#This Row],[updated_date]],"MMMM"))</f>
        <v>AUGUST</v>
      </c>
      <c r="M2307" s="65" t="str">
        <f>"WEEK "&amp;IF(ROUNDUP(DAY(tbl_raw_data[[#This Row],[updated_date]])/7,0)=5,4,ROUNDUP(DAY(tbl_raw_data[[#This Row],[updated_date]])/7,0))</f>
        <v>WEEK 2</v>
      </c>
      <c r="N2307" s="71" t="str">
        <f>UPPER(VLOOKUP(tbl_raw_data[[#This Row],[Analyst]],settings!$A$1:$B$15,2,0))</f>
        <v>SAM</v>
      </c>
      <c r="O2307" s="71" t="str">
        <f>TRIM(UPPER(tbl_raw_data[[#This Row],[Outcome]]))</f>
        <v>WITHDRAW</v>
      </c>
      <c r="P2307" s="71" t="str">
        <f>TRIM(UPPER(tbl_raw_data[[#This Row],[Queue Name]]))</f>
        <v>CONSUMER PRE BUREAU</v>
      </c>
      <c r="Q2307" s="71" t="str">
        <f>IF(tbl_raw_data[[#This Row],[time_taken_in_min]]&lt;=settings!$D$2,"SLA_MET","SLA_NOT_MET")</f>
        <v>SLA_MET</v>
      </c>
    </row>
    <row r="2308" spans="1:17" x14ac:dyDescent="0.3">
      <c r="A2308" s="7" t="s">
        <v>3271</v>
      </c>
      <c r="B2308" s="34">
        <v>45147.950983796298</v>
      </c>
      <c r="C2308" s="35">
        <v>45147.955601851849</v>
      </c>
      <c r="D2308" s="2" t="s">
        <v>55</v>
      </c>
      <c r="E2308" s="3" t="s">
        <v>8</v>
      </c>
      <c r="F2308" s="2" t="s">
        <v>114</v>
      </c>
      <c r="G2308" s="4"/>
      <c r="H2308" s="84" t="str">
        <f t="shared" si="36"/>
        <v>Reason Unknown</v>
      </c>
      <c r="I2308" s="63">
        <f>(tbl_raw_data[[#This Row],[Date Actioned]])-(tbl_raw_data[[#This Row],[Date Tagged]])</f>
        <v>4.6180555509636179E-3</v>
      </c>
      <c r="J2308" s="66">
        <f>HOUR(tbl_raw_data[[#This Row],[time_taken]])*60+MINUTE(tbl_raw_data[[#This Row],[time_taken]])+SECOND(tbl_raw_data[[#This Row],[time_taken]])/60</f>
        <v>6.65</v>
      </c>
      <c r="K2308" s="68">
        <f>DATE(YEAR(tbl_raw_data[[#This Row],[Date Actioned]]),MONTH(tbl_raw_data[[#This Row],[Date Actioned]]),DAY(tbl_raw_data[[#This Row],[Date Actioned]]))</f>
        <v>45147</v>
      </c>
      <c r="L2308" s="65" t="str">
        <f>UPPER(TEXT(tbl_raw_data[[#This Row],[updated_date]],"MMMM"))</f>
        <v>AUGUST</v>
      </c>
      <c r="M2308" s="65" t="str">
        <f>"WEEK "&amp;IF(ROUNDUP(DAY(tbl_raw_data[[#This Row],[updated_date]])/7,0)=5,4,ROUNDUP(DAY(tbl_raw_data[[#This Row],[updated_date]])/7,0))</f>
        <v>WEEK 2</v>
      </c>
      <c r="N2308" s="71" t="str">
        <f>UPPER(VLOOKUP(tbl_raw_data[[#This Row],[Analyst]],settings!$A$1:$B$15,2,0))</f>
        <v>FARDIN</v>
      </c>
      <c r="O2308" s="71" t="str">
        <f>TRIM(UPPER(tbl_raw_data[[#This Row],[Outcome]]))</f>
        <v>WITHDRAW</v>
      </c>
      <c r="P2308" s="71" t="str">
        <f>TRIM(UPPER(tbl_raw_data[[#This Row],[Queue Name]]))</f>
        <v>CONSUMER POST BUREAU</v>
      </c>
      <c r="Q2308" s="71" t="str">
        <f>IF(tbl_raw_data[[#This Row],[time_taken_in_min]]&lt;=settings!$D$2,"SLA_MET","SLA_NOT_MET")</f>
        <v>SLA_MET</v>
      </c>
    </row>
    <row r="2309" spans="1:17" hidden="1" x14ac:dyDescent="0.3">
      <c r="A2309" s="1" t="s">
        <v>3272</v>
      </c>
      <c r="B2309" s="36">
        <v>45148.396157407406</v>
      </c>
      <c r="C2309" s="39">
        <v>45148.406238425923</v>
      </c>
      <c r="D2309" s="8" t="s">
        <v>15</v>
      </c>
      <c r="E2309" s="6" t="s">
        <v>8</v>
      </c>
      <c r="F2309" s="8" t="s">
        <v>22</v>
      </c>
      <c r="G2309" s="9"/>
      <c r="H2309" s="84" t="str">
        <f t="shared" si="36"/>
        <v>Reason Unknown</v>
      </c>
      <c r="I2309" s="63">
        <f>(tbl_raw_data[[#This Row],[Date Actioned]])-(tbl_raw_data[[#This Row],[Date Tagged]])</f>
        <v>1.0081018517666962E-2</v>
      </c>
      <c r="J2309" s="66">
        <f>HOUR(tbl_raw_data[[#This Row],[time_taken]])*60+MINUTE(tbl_raw_data[[#This Row],[time_taken]])+SECOND(tbl_raw_data[[#This Row],[time_taken]])/60</f>
        <v>14.516666666666667</v>
      </c>
      <c r="K2309" s="68">
        <f>DATE(YEAR(tbl_raw_data[[#This Row],[Date Actioned]]),MONTH(tbl_raw_data[[#This Row],[Date Actioned]]),DAY(tbl_raw_data[[#This Row],[Date Actioned]]))</f>
        <v>45148</v>
      </c>
      <c r="L2309" s="65" t="str">
        <f>UPPER(TEXT(tbl_raw_data[[#This Row],[updated_date]],"MMMM"))</f>
        <v>AUGUST</v>
      </c>
      <c r="M2309" s="65" t="str">
        <f>"WEEK "&amp;IF(ROUNDUP(DAY(tbl_raw_data[[#This Row],[updated_date]])/7,0)=5,4,ROUNDUP(DAY(tbl_raw_data[[#This Row],[updated_date]])/7,0))</f>
        <v>WEEK 2</v>
      </c>
      <c r="N2309" s="71" t="str">
        <f>UPPER(VLOOKUP(tbl_raw_data[[#This Row],[Analyst]],settings!$A$1:$B$15,2,0))</f>
        <v>ROHAN</v>
      </c>
      <c r="O2309" s="71" t="str">
        <f>TRIM(UPPER(tbl_raw_data[[#This Row],[Outcome]]))</f>
        <v>APPROVE</v>
      </c>
      <c r="P2309" s="71" t="str">
        <f>TRIM(UPPER(tbl_raw_data[[#This Row],[Queue Name]]))</f>
        <v>CONSUMER POST BUREAU</v>
      </c>
      <c r="Q2309" s="71" t="str">
        <f>IF(tbl_raw_data[[#This Row],[time_taken_in_min]]&lt;=settings!$D$2,"SLA_MET","SLA_NOT_MET")</f>
        <v>SLA_MET</v>
      </c>
    </row>
    <row r="2310" spans="1:17" hidden="1" x14ac:dyDescent="0.3">
      <c r="A2310" s="5" t="s">
        <v>3273</v>
      </c>
      <c r="B2310" s="34">
        <v>45148.419988425929</v>
      </c>
      <c r="C2310" s="35">
        <v>45148.424768518518</v>
      </c>
      <c r="D2310" s="2" t="s">
        <v>10</v>
      </c>
      <c r="E2310" s="2" t="s">
        <v>18</v>
      </c>
      <c r="F2310" s="2" t="s">
        <v>17</v>
      </c>
      <c r="G2310" s="2" t="s">
        <v>120</v>
      </c>
      <c r="H2310" s="84" t="str">
        <f t="shared" si="36"/>
        <v>Reason Unknown</v>
      </c>
      <c r="I2310" s="63">
        <f>(tbl_raw_data[[#This Row],[Date Actioned]])-(tbl_raw_data[[#This Row],[Date Tagged]])</f>
        <v>4.7800925894989632E-3</v>
      </c>
      <c r="J2310" s="66">
        <f>HOUR(tbl_raw_data[[#This Row],[time_taken]])*60+MINUTE(tbl_raw_data[[#This Row],[time_taken]])+SECOND(tbl_raw_data[[#This Row],[time_taken]])/60</f>
        <v>6.8833333333333329</v>
      </c>
      <c r="K2310" s="68">
        <f>DATE(YEAR(tbl_raw_data[[#This Row],[Date Actioned]]),MONTH(tbl_raw_data[[#This Row],[Date Actioned]]),DAY(tbl_raw_data[[#This Row],[Date Actioned]]))</f>
        <v>45148</v>
      </c>
      <c r="L2310" s="65" t="str">
        <f>UPPER(TEXT(tbl_raw_data[[#This Row],[updated_date]],"MMMM"))</f>
        <v>AUGUST</v>
      </c>
      <c r="M2310" s="65" t="str">
        <f>"WEEK "&amp;IF(ROUNDUP(DAY(tbl_raw_data[[#This Row],[updated_date]])/7,0)=5,4,ROUNDUP(DAY(tbl_raw_data[[#This Row],[updated_date]])/7,0))</f>
        <v>WEEK 2</v>
      </c>
      <c r="N2310" s="71" t="str">
        <f>UPPER(VLOOKUP(tbl_raw_data[[#This Row],[Analyst]],settings!$A$1:$B$15,2,0))</f>
        <v>MERCEDES</v>
      </c>
      <c r="O2310" s="71" t="str">
        <f>TRIM(UPPER(tbl_raw_data[[#This Row],[Outcome]]))</f>
        <v>APPROVE</v>
      </c>
      <c r="P2310" s="71" t="str">
        <f>TRIM(UPPER(tbl_raw_data[[#This Row],[Queue Name]]))</f>
        <v>CONSUMER PRE BUREAU</v>
      </c>
      <c r="Q2310" s="71" t="str">
        <f>IF(tbl_raw_data[[#This Row],[time_taken_in_min]]&lt;=settings!$D$2,"SLA_MET","SLA_NOT_MET")</f>
        <v>SLA_MET</v>
      </c>
    </row>
    <row r="2311" spans="1:17" hidden="1" x14ac:dyDescent="0.3">
      <c r="A2311" s="7" t="s">
        <v>3274</v>
      </c>
      <c r="B2311" s="36">
        <v>45148.425312500003</v>
      </c>
      <c r="C2311" s="39">
        <v>45148.429108796299</v>
      </c>
      <c r="D2311" s="8" t="s">
        <v>10</v>
      </c>
      <c r="E2311" s="8" t="s">
        <v>11</v>
      </c>
      <c r="F2311" s="8" t="s">
        <v>14</v>
      </c>
      <c r="G2311" s="8" t="s">
        <v>15</v>
      </c>
      <c r="H2311" s="84" t="str">
        <f t="shared" si="36"/>
        <v>Reason Unknown</v>
      </c>
      <c r="I2311" s="63">
        <f>(tbl_raw_data[[#This Row],[Date Actioned]])-(tbl_raw_data[[#This Row],[Date Tagged]])</f>
        <v>3.796296296059154E-3</v>
      </c>
      <c r="J2311" s="66">
        <f>HOUR(tbl_raw_data[[#This Row],[time_taken]])*60+MINUTE(tbl_raw_data[[#This Row],[time_taken]])+SECOND(tbl_raw_data[[#This Row],[time_taken]])/60</f>
        <v>5.4666666666666668</v>
      </c>
      <c r="K2311" s="68">
        <f>DATE(YEAR(tbl_raw_data[[#This Row],[Date Actioned]]),MONTH(tbl_raw_data[[#This Row],[Date Actioned]]),DAY(tbl_raw_data[[#This Row],[Date Actioned]]))</f>
        <v>45148</v>
      </c>
      <c r="L2311" s="65" t="str">
        <f>UPPER(TEXT(tbl_raw_data[[#This Row],[updated_date]],"MMMM"))</f>
        <v>AUGUST</v>
      </c>
      <c r="M2311" s="65" t="str">
        <f>"WEEK "&amp;IF(ROUNDUP(DAY(tbl_raw_data[[#This Row],[updated_date]])/7,0)=5,4,ROUNDUP(DAY(tbl_raw_data[[#This Row],[updated_date]])/7,0))</f>
        <v>WEEK 2</v>
      </c>
      <c r="N2311" s="71" t="str">
        <f>UPPER(VLOOKUP(tbl_raw_data[[#This Row],[Analyst]],settings!$A$1:$B$15,2,0))</f>
        <v>CAMROON</v>
      </c>
      <c r="O2311" s="71" t="str">
        <f>TRIM(UPPER(tbl_raw_data[[#This Row],[Outcome]]))</f>
        <v>APPROVE</v>
      </c>
      <c r="P2311" s="71" t="str">
        <f>TRIM(UPPER(tbl_raw_data[[#This Row],[Queue Name]]))</f>
        <v>CONSUMER EXISTING</v>
      </c>
      <c r="Q2311" s="71" t="str">
        <f>IF(tbl_raw_data[[#This Row],[time_taken_in_min]]&lt;=settings!$D$2,"SLA_MET","SLA_NOT_MET")</f>
        <v>SLA_MET</v>
      </c>
    </row>
    <row r="2312" spans="1:17" hidden="1" x14ac:dyDescent="0.3">
      <c r="A2312" s="1" t="s">
        <v>3275</v>
      </c>
      <c r="B2312" s="34">
        <v>45148.426655092589</v>
      </c>
      <c r="C2312" s="35">
        <v>45148.437083333331</v>
      </c>
      <c r="D2312" s="2" t="s">
        <v>10</v>
      </c>
      <c r="E2312" s="2" t="s">
        <v>11</v>
      </c>
      <c r="F2312" s="2" t="s">
        <v>17</v>
      </c>
      <c r="G2312" s="2" t="s">
        <v>15</v>
      </c>
      <c r="H2312" s="84" t="str">
        <f t="shared" si="36"/>
        <v>Reason Unknown</v>
      </c>
      <c r="I2312" s="63">
        <f>(tbl_raw_data[[#This Row],[Date Actioned]])-(tbl_raw_data[[#This Row],[Date Tagged]])</f>
        <v>1.0428240741021E-2</v>
      </c>
      <c r="J2312" s="66">
        <f>HOUR(tbl_raw_data[[#This Row],[time_taken]])*60+MINUTE(tbl_raw_data[[#This Row],[time_taken]])+SECOND(tbl_raw_data[[#This Row],[time_taken]])/60</f>
        <v>15.016666666666667</v>
      </c>
      <c r="K2312" s="68">
        <f>DATE(YEAR(tbl_raw_data[[#This Row],[Date Actioned]]),MONTH(tbl_raw_data[[#This Row],[Date Actioned]]),DAY(tbl_raw_data[[#This Row],[Date Actioned]]))</f>
        <v>45148</v>
      </c>
      <c r="L2312" s="65" t="str">
        <f>UPPER(TEXT(tbl_raw_data[[#This Row],[updated_date]],"MMMM"))</f>
        <v>AUGUST</v>
      </c>
      <c r="M2312" s="65" t="str">
        <f>"WEEK "&amp;IF(ROUNDUP(DAY(tbl_raw_data[[#This Row],[updated_date]])/7,0)=5,4,ROUNDUP(DAY(tbl_raw_data[[#This Row],[updated_date]])/7,0))</f>
        <v>WEEK 2</v>
      </c>
      <c r="N2312" s="71" t="str">
        <f>UPPER(VLOOKUP(tbl_raw_data[[#This Row],[Analyst]],settings!$A$1:$B$15,2,0))</f>
        <v>MERCEDES</v>
      </c>
      <c r="O2312" s="71" t="str">
        <f>TRIM(UPPER(tbl_raw_data[[#This Row],[Outcome]]))</f>
        <v>APPROVE</v>
      </c>
      <c r="P2312" s="71" t="str">
        <f>TRIM(UPPER(tbl_raw_data[[#This Row],[Queue Name]]))</f>
        <v>CONSUMER EXISTING</v>
      </c>
      <c r="Q2312" s="71" t="str">
        <f>IF(tbl_raw_data[[#This Row],[time_taken_in_min]]&lt;=settings!$D$2,"SLA_MET","SLA_NOT_MET")</f>
        <v>SLA_MET</v>
      </c>
    </row>
    <row r="2313" spans="1:17" hidden="1" x14ac:dyDescent="0.3">
      <c r="A2313" s="5" t="s">
        <v>3276</v>
      </c>
      <c r="B2313" s="36">
        <v>45148.444594907407</v>
      </c>
      <c r="C2313" s="39">
        <v>45148.450798611113</v>
      </c>
      <c r="D2313" s="8" t="s">
        <v>15</v>
      </c>
      <c r="E2313" s="6" t="s">
        <v>8</v>
      </c>
      <c r="F2313" s="8" t="s">
        <v>14</v>
      </c>
      <c r="G2313" s="9"/>
      <c r="H2313" s="84" t="str">
        <f t="shared" si="36"/>
        <v>Reason Unknown</v>
      </c>
      <c r="I2313" s="63">
        <f>(tbl_raw_data[[#This Row],[Date Actioned]])-(tbl_raw_data[[#This Row],[Date Tagged]])</f>
        <v>6.2037037059781142E-3</v>
      </c>
      <c r="J2313" s="66">
        <f>HOUR(tbl_raw_data[[#This Row],[time_taken]])*60+MINUTE(tbl_raw_data[[#This Row],[time_taken]])+SECOND(tbl_raw_data[[#This Row],[time_taken]])/60</f>
        <v>8.9333333333333336</v>
      </c>
      <c r="K2313" s="68">
        <f>DATE(YEAR(tbl_raw_data[[#This Row],[Date Actioned]]),MONTH(tbl_raw_data[[#This Row],[Date Actioned]]),DAY(tbl_raw_data[[#This Row],[Date Actioned]]))</f>
        <v>45148</v>
      </c>
      <c r="L2313" s="65" t="str">
        <f>UPPER(TEXT(tbl_raw_data[[#This Row],[updated_date]],"MMMM"))</f>
        <v>AUGUST</v>
      </c>
      <c r="M2313" s="65" t="str">
        <f>"WEEK "&amp;IF(ROUNDUP(DAY(tbl_raw_data[[#This Row],[updated_date]])/7,0)=5,4,ROUNDUP(DAY(tbl_raw_data[[#This Row],[updated_date]])/7,0))</f>
        <v>WEEK 2</v>
      </c>
      <c r="N2313" s="71" t="str">
        <f>UPPER(VLOOKUP(tbl_raw_data[[#This Row],[Analyst]],settings!$A$1:$B$15,2,0))</f>
        <v>CAMROON</v>
      </c>
      <c r="O2313" s="71" t="str">
        <f>TRIM(UPPER(tbl_raw_data[[#This Row],[Outcome]]))</f>
        <v>APPROVE</v>
      </c>
      <c r="P2313" s="71" t="str">
        <f>TRIM(UPPER(tbl_raw_data[[#This Row],[Queue Name]]))</f>
        <v>CONSUMER POST BUREAU</v>
      </c>
      <c r="Q2313" s="71" t="str">
        <f>IF(tbl_raw_data[[#This Row],[time_taken_in_min]]&lt;=settings!$D$2,"SLA_MET","SLA_NOT_MET")</f>
        <v>SLA_MET</v>
      </c>
    </row>
    <row r="2314" spans="1:17" hidden="1" x14ac:dyDescent="0.3">
      <c r="A2314" s="7" t="s">
        <v>3277</v>
      </c>
      <c r="B2314" s="34">
        <v>45148.445555555554</v>
      </c>
      <c r="C2314" s="35">
        <v>45148.452650462961</v>
      </c>
      <c r="D2314" s="2" t="s">
        <v>10</v>
      </c>
      <c r="E2314" s="2" t="s">
        <v>18</v>
      </c>
      <c r="F2314" s="2" t="s">
        <v>19</v>
      </c>
      <c r="G2314" s="2" t="s">
        <v>30</v>
      </c>
      <c r="H2314" s="84" t="str">
        <f t="shared" si="36"/>
        <v>Reason Unknown</v>
      </c>
      <c r="I2314" s="63">
        <f>(tbl_raw_data[[#This Row],[Date Actioned]])-(tbl_raw_data[[#This Row],[Date Tagged]])</f>
        <v>7.0949074070085771E-3</v>
      </c>
      <c r="J2314" s="66">
        <f>HOUR(tbl_raw_data[[#This Row],[time_taken]])*60+MINUTE(tbl_raw_data[[#This Row],[time_taken]])+SECOND(tbl_raw_data[[#This Row],[time_taken]])/60</f>
        <v>10.216666666666667</v>
      </c>
      <c r="K2314" s="68">
        <f>DATE(YEAR(tbl_raw_data[[#This Row],[Date Actioned]]),MONTH(tbl_raw_data[[#This Row],[Date Actioned]]),DAY(tbl_raw_data[[#This Row],[Date Actioned]]))</f>
        <v>45148</v>
      </c>
      <c r="L2314" s="65" t="str">
        <f>UPPER(TEXT(tbl_raw_data[[#This Row],[updated_date]],"MMMM"))</f>
        <v>AUGUST</v>
      </c>
      <c r="M2314" s="65" t="str">
        <f>"WEEK "&amp;IF(ROUNDUP(DAY(tbl_raw_data[[#This Row],[updated_date]])/7,0)=5,4,ROUNDUP(DAY(tbl_raw_data[[#This Row],[updated_date]])/7,0))</f>
        <v>WEEK 2</v>
      </c>
      <c r="N2314" s="71" t="str">
        <f>UPPER(VLOOKUP(tbl_raw_data[[#This Row],[Analyst]],settings!$A$1:$B$15,2,0))</f>
        <v>NAVED</v>
      </c>
      <c r="O2314" s="71" t="str">
        <f>TRIM(UPPER(tbl_raw_data[[#This Row],[Outcome]]))</f>
        <v>APPROVE</v>
      </c>
      <c r="P2314" s="71" t="str">
        <f>TRIM(UPPER(tbl_raw_data[[#This Row],[Queue Name]]))</f>
        <v>CONSUMER PRE BUREAU</v>
      </c>
      <c r="Q2314" s="71" t="str">
        <f>IF(tbl_raw_data[[#This Row],[time_taken_in_min]]&lt;=settings!$D$2,"SLA_MET","SLA_NOT_MET")</f>
        <v>SLA_MET</v>
      </c>
    </row>
    <row r="2315" spans="1:17" hidden="1" x14ac:dyDescent="0.3">
      <c r="A2315" s="1" t="s">
        <v>3278</v>
      </c>
      <c r="B2315" s="36">
        <v>45148.445752314816</v>
      </c>
      <c r="C2315" s="39">
        <v>45148.452835648146</v>
      </c>
      <c r="D2315" s="8" t="s">
        <v>10</v>
      </c>
      <c r="E2315" s="8" t="s">
        <v>11</v>
      </c>
      <c r="F2315" s="8" t="s">
        <v>24</v>
      </c>
      <c r="G2315" s="8" t="s">
        <v>26</v>
      </c>
      <c r="H2315" s="84" t="str">
        <f t="shared" si="36"/>
        <v>Reason Unknown</v>
      </c>
      <c r="I2315" s="63">
        <f>(tbl_raw_data[[#This Row],[Date Actioned]])-(tbl_raw_data[[#This Row],[Date Tagged]])</f>
        <v>7.0833333302289248E-3</v>
      </c>
      <c r="J2315" s="66">
        <f>HOUR(tbl_raw_data[[#This Row],[time_taken]])*60+MINUTE(tbl_raw_data[[#This Row],[time_taken]])+SECOND(tbl_raw_data[[#This Row],[time_taken]])/60</f>
        <v>10.199999999999999</v>
      </c>
      <c r="K2315" s="68">
        <f>DATE(YEAR(tbl_raw_data[[#This Row],[Date Actioned]]),MONTH(tbl_raw_data[[#This Row],[Date Actioned]]),DAY(tbl_raw_data[[#This Row],[Date Actioned]]))</f>
        <v>45148</v>
      </c>
      <c r="L2315" s="65" t="str">
        <f>UPPER(TEXT(tbl_raw_data[[#This Row],[updated_date]],"MMMM"))</f>
        <v>AUGUST</v>
      </c>
      <c r="M2315" s="65" t="str">
        <f>"WEEK "&amp;IF(ROUNDUP(DAY(tbl_raw_data[[#This Row],[updated_date]])/7,0)=5,4,ROUNDUP(DAY(tbl_raw_data[[#This Row],[updated_date]])/7,0))</f>
        <v>WEEK 2</v>
      </c>
      <c r="N2315" s="71" t="str">
        <f>UPPER(VLOOKUP(tbl_raw_data[[#This Row],[Analyst]],settings!$A$1:$B$15,2,0))</f>
        <v>SAM</v>
      </c>
      <c r="O2315" s="71" t="str">
        <f>TRIM(UPPER(tbl_raw_data[[#This Row],[Outcome]]))</f>
        <v>APPROVE</v>
      </c>
      <c r="P2315" s="71" t="str">
        <f>TRIM(UPPER(tbl_raw_data[[#This Row],[Queue Name]]))</f>
        <v>CONSUMER EXISTING</v>
      </c>
      <c r="Q2315" s="71" t="str">
        <f>IF(tbl_raw_data[[#This Row],[time_taken_in_min]]&lt;=settings!$D$2,"SLA_MET","SLA_NOT_MET")</f>
        <v>SLA_MET</v>
      </c>
    </row>
    <row r="2316" spans="1:17" hidden="1" x14ac:dyDescent="0.3">
      <c r="A2316" s="5" t="s">
        <v>3279</v>
      </c>
      <c r="B2316" s="34">
        <v>45148.446273148147</v>
      </c>
      <c r="C2316" s="35">
        <v>45148.453935185185</v>
      </c>
      <c r="D2316" s="2" t="s">
        <v>15</v>
      </c>
      <c r="E2316" s="3" t="s">
        <v>11</v>
      </c>
      <c r="F2316" s="2" t="s">
        <v>17</v>
      </c>
      <c r="G2316" s="4"/>
      <c r="H2316" s="84" t="str">
        <f t="shared" si="36"/>
        <v>Reason Unknown</v>
      </c>
      <c r="I2316" s="63">
        <f>(tbl_raw_data[[#This Row],[Date Actioned]])-(tbl_raw_data[[#This Row],[Date Tagged]])</f>
        <v>7.662037038244307E-3</v>
      </c>
      <c r="J2316" s="66">
        <f>HOUR(tbl_raw_data[[#This Row],[time_taken]])*60+MINUTE(tbl_raw_data[[#This Row],[time_taken]])+SECOND(tbl_raw_data[[#This Row],[time_taken]])/60</f>
        <v>11.033333333333333</v>
      </c>
      <c r="K2316" s="68">
        <f>DATE(YEAR(tbl_raw_data[[#This Row],[Date Actioned]]),MONTH(tbl_raw_data[[#This Row],[Date Actioned]]),DAY(tbl_raw_data[[#This Row],[Date Actioned]]))</f>
        <v>45148</v>
      </c>
      <c r="L2316" s="65" t="str">
        <f>UPPER(TEXT(tbl_raw_data[[#This Row],[updated_date]],"MMMM"))</f>
        <v>AUGUST</v>
      </c>
      <c r="M2316" s="65" t="str">
        <f>"WEEK "&amp;IF(ROUNDUP(DAY(tbl_raw_data[[#This Row],[updated_date]])/7,0)=5,4,ROUNDUP(DAY(tbl_raw_data[[#This Row],[updated_date]])/7,0))</f>
        <v>WEEK 2</v>
      </c>
      <c r="N2316" s="71" t="str">
        <f>UPPER(VLOOKUP(tbl_raw_data[[#This Row],[Analyst]],settings!$A$1:$B$15,2,0))</f>
        <v>MERCEDES</v>
      </c>
      <c r="O2316" s="71" t="str">
        <f>TRIM(UPPER(tbl_raw_data[[#This Row],[Outcome]]))</f>
        <v>APPROVE</v>
      </c>
      <c r="P2316" s="71" t="str">
        <f>TRIM(UPPER(tbl_raw_data[[#This Row],[Queue Name]]))</f>
        <v>CONSUMER EXISTING</v>
      </c>
      <c r="Q2316" s="71" t="str">
        <f>IF(tbl_raw_data[[#This Row],[time_taken_in_min]]&lt;=settings!$D$2,"SLA_MET","SLA_NOT_MET")</f>
        <v>SLA_MET</v>
      </c>
    </row>
    <row r="2317" spans="1:17" hidden="1" x14ac:dyDescent="0.3">
      <c r="A2317" s="7" t="s">
        <v>3280</v>
      </c>
      <c r="B2317" s="36">
        <v>45148.44840277778</v>
      </c>
      <c r="C2317" s="39">
        <v>45148.453206018516</v>
      </c>
      <c r="D2317" s="8" t="s">
        <v>15</v>
      </c>
      <c r="E2317" s="6" t="s">
        <v>8</v>
      </c>
      <c r="F2317" s="8" t="s">
        <v>22</v>
      </c>
      <c r="G2317" s="9"/>
      <c r="H2317" s="84" t="str">
        <f t="shared" si="36"/>
        <v>Reason Unknown</v>
      </c>
      <c r="I2317" s="63">
        <f>(tbl_raw_data[[#This Row],[Date Actioned]])-(tbl_raw_data[[#This Row],[Date Tagged]])</f>
        <v>4.8032407357823104E-3</v>
      </c>
      <c r="J2317" s="66">
        <f>HOUR(tbl_raw_data[[#This Row],[time_taken]])*60+MINUTE(tbl_raw_data[[#This Row],[time_taken]])+SECOND(tbl_raw_data[[#This Row],[time_taken]])/60</f>
        <v>6.916666666666667</v>
      </c>
      <c r="K2317" s="68">
        <f>DATE(YEAR(tbl_raw_data[[#This Row],[Date Actioned]]),MONTH(tbl_raw_data[[#This Row],[Date Actioned]]),DAY(tbl_raw_data[[#This Row],[Date Actioned]]))</f>
        <v>45148</v>
      </c>
      <c r="L2317" s="65" t="str">
        <f>UPPER(TEXT(tbl_raw_data[[#This Row],[updated_date]],"MMMM"))</f>
        <v>AUGUST</v>
      </c>
      <c r="M2317" s="65" t="str">
        <f>"WEEK "&amp;IF(ROUNDUP(DAY(tbl_raw_data[[#This Row],[updated_date]])/7,0)=5,4,ROUNDUP(DAY(tbl_raw_data[[#This Row],[updated_date]])/7,0))</f>
        <v>WEEK 2</v>
      </c>
      <c r="N2317" s="71" t="str">
        <f>UPPER(VLOOKUP(tbl_raw_data[[#This Row],[Analyst]],settings!$A$1:$B$15,2,0))</f>
        <v>ROHAN</v>
      </c>
      <c r="O2317" s="71" t="str">
        <f>TRIM(UPPER(tbl_raw_data[[#This Row],[Outcome]]))</f>
        <v>APPROVE</v>
      </c>
      <c r="P2317" s="71" t="str">
        <f>TRIM(UPPER(tbl_raw_data[[#This Row],[Queue Name]]))</f>
        <v>CONSUMER POST BUREAU</v>
      </c>
      <c r="Q2317" s="71" t="str">
        <f>IF(tbl_raw_data[[#This Row],[time_taken_in_min]]&lt;=settings!$D$2,"SLA_MET","SLA_NOT_MET")</f>
        <v>SLA_MET</v>
      </c>
    </row>
    <row r="2318" spans="1:17" hidden="1" x14ac:dyDescent="0.3">
      <c r="A2318" s="1" t="s">
        <v>3281</v>
      </c>
      <c r="B2318" s="34">
        <v>45148.451990740738</v>
      </c>
      <c r="C2318" s="35">
        <v>45148.458009259259</v>
      </c>
      <c r="D2318" s="2" t="s">
        <v>10</v>
      </c>
      <c r="E2318" s="2" t="s">
        <v>18</v>
      </c>
      <c r="F2318" s="2" t="s">
        <v>19</v>
      </c>
      <c r="G2318" s="2" t="s">
        <v>23</v>
      </c>
      <c r="H2318" s="84" t="str">
        <f t="shared" si="36"/>
        <v>Reason Unknown</v>
      </c>
      <c r="I2318" s="63">
        <f>(tbl_raw_data[[#This Row],[Date Actioned]])-(tbl_raw_data[[#This Row],[Date Tagged]])</f>
        <v>6.0185185211594217E-3</v>
      </c>
      <c r="J2318" s="66">
        <f>HOUR(tbl_raw_data[[#This Row],[time_taken]])*60+MINUTE(tbl_raw_data[[#This Row],[time_taken]])+SECOND(tbl_raw_data[[#This Row],[time_taken]])/60</f>
        <v>8.6666666666666661</v>
      </c>
      <c r="K2318" s="68">
        <f>DATE(YEAR(tbl_raw_data[[#This Row],[Date Actioned]]),MONTH(tbl_raw_data[[#This Row],[Date Actioned]]),DAY(tbl_raw_data[[#This Row],[Date Actioned]]))</f>
        <v>45148</v>
      </c>
      <c r="L2318" s="65" t="str">
        <f>UPPER(TEXT(tbl_raw_data[[#This Row],[updated_date]],"MMMM"))</f>
        <v>AUGUST</v>
      </c>
      <c r="M2318" s="65" t="str">
        <f>"WEEK "&amp;IF(ROUNDUP(DAY(tbl_raw_data[[#This Row],[updated_date]])/7,0)=5,4,ROUNDUP(DAY(tbl_raw_data[[#This Row],[updated_date]])/7,0))</f>
        <v>WEEK 2</v>
      </c>
      <c r="N2318" s="71" t="str">
        <f>UPPER(VLOOKUP(tbl_raw_data[[#This Row],[Analyst]],settings!$A$1:$B$15,2,0))</f>
        <v>NAVED</v>
      </c>
      <c r="O2318" s="71" t="str">
        <f>TRIM(UPPER(tbl_raw_data[[#This Row],[Outcome]]))</f>
        <v>APPROVE</v>
      </c>
      <c r="P2318" s="71" t="str">
        <f>TRIM(UPPER(tbl_raw_data[[#This Row],[Queue Name]]))</f>
        <v>CONSUMER PRE BUREAU</v>
      </c>
      <c r="Q2318" s="71" t="str">
        <f>IF(tbl_raw_data[[#This Row],[time_taken_in_min]]&lt;=settings!$D$2,"SLA_MET","SLA_NOT_MET")</f>
        <v>SLA_MET</v>
      </c>
    </row>
    <row r="2319" spans="1:17" hidden="1" x14ac:dyDescent="0.3">
      <c r="A2319" s="5" t="s">
        <v>3282</v>
      </c>
      <c r="B2319" s="36">
        <v>45148.460787037038</v>
      </c>
      <c r="C2319" s="39">
        <v>45148.465520833335</v>
      </c>
      <c r="D2319" s="8" t="s">
        <v>15</v>
      </c>
      <c r="E2319" s="6" t="s">
        <v>11</v>
      </c>
      <c r="F2319" s="8" t="s">
        <v>17</v>
      </c>
      <c r="G2319" s="9"/>
      <c r="H2319" s="84" t="str">
        <f t="shared" si="36"/>
        <v>Reason Unknown</v>
      </c>
      <c r="I2319" s="63">
        <f>(tbl_raw_data[[#This Row],[Date Actioned]])-(tbl_raw_data[[#This Row],[Date Tagged]])</f>
        <v>4.7337962969322689E-3</v>
      </c>
      <c r="J2319" s="66">
        <f>HOUR(tbl_raw_data[[#This Row],[time_taken]])*60+MINUTE(tbl_raw_data[[#This Row],[time_taken]])+SECOND(tbl_raw_data[[#This Row],[time_taken]])/60</f>
        <v>6.8166666666666664</v>
      </c>
      <c r="K2319" s="68">
        <f>DATE(YEAR(tbl_raw_data[[#This Row],[Date Actioned]]),MONTH(tbl_raw_data[[#This Row],[Date Actioned]]),DAY(tbl_raw_data[[#This Row],[Date Actioned]]))</f>
        <v>45148</v>
      </c>
      <c r="L2319" s="65" t="str">
        <f>UPPER(TEXT(tbl_raw_data[[#This Row],[updated_date]],"MMMM"))</f>
        <v>AUGUST</v>
      </c>
      <c r="M2319" s="65" t="str">
        <f>"WEEK "&amp;IF(ROUNDUP(DAY(tbl_raw_data[[#This Row],[updated_date]])/7,0)=5,4,ROUNDUP(DAY(tbl_raw_data[[#This Row],[updated_date]])/7,0))</f>
        <v>WEEK 2</v>
      </c>
      <c r="N2319" s="71" t="str">
        <f>UPPER(VLOOKUP(tbl_raw_data[[#This Row],[Analyst]],settings!$A$1:$B$15,2,0))</f>
        <v>MERCEDES</v>
      </c>
      <c r="O2319" s="71" t="str">
        <f>TRIM(UPPER(tbl_raw_data[[#This Row],[Outcome]]))</f>
        <v>APPROVE</v>
      </c>
      <c r="P2319" s="71" t="str">
        <f>TRIM(UPPER(tbl_raw_data[[#This Row],[Queue Name]]))</f>
        <v>CONSUMER EXISTING</v>
      </c>
      <c r="Q2319" s="71" t="str">
        <f>IF(tbl_raw_data[[#This Row],[time_taken_in_min]]&lt;=settings!$D$2,"SLA_MET","SLA_NOT_MET")</f>
        <v>SLA_MET</v>
      </c>
    </row>
    <row r="2320" spans="1:17" hidden="1" x14ac:dyDescent="0.3">
      <c r="A2320" s="7" t="s">
        <v>3283</v>
      </c>
      <c r="B2320" s="34">
        <v>45148.469502314816</v>
      </c>
      <c r="C2320" s="35">
        <v>45148.474108796298</v>
      </c>
      <c r="D2320" s="2" t="s">
        <v>10</v>
      </c>
      <c r="E2320" s="2" t="s">
        <v>11</v>
      </c>
      <c r="F2320" s="2" t="s">
        <v>14</v>
      </c>
      <c r="G2320" s="2" t="s">
        <v>15</v>
      </c>
      <c r="H2320" s="84" t="str">
        <f t="shared" si="36"/>
        <v>Reason Unknown</v>
      </c>
      <c r="I2320" s="63">
        <f>(tbl_raw_data[[#This Row],[Date Actioned]])-(tbl_raw_data[[#This Row],[Date Tagged]])</f>
        <v>4.6064814814599231E-3</v>
      </c>
      <c r="J2320" s="66">
        <f>HOUR(tbl_raw_data[[#This Row],[time_taken]])*60+MINUTE(tbl_raw_data[[#This Row],[time_taken]])+SECOND(tbl_raw_data[[#This Row],[time_taken]])/60</f>
        <v>6.6333333333333329</v>
      </c>
      <c r="K2320" s="68">
        <f>DATE(YEAR(tbl_raw_data[[#This Row],[Date Actioned]]),MONTH(tbl_raw_data[[#This Row],[Date Actioned]]),DAY(tbl_raw_data[[#This Row],[Date Actioned]]))</f>
        <v>45148</v>
      </c>
      <c r="L2320" s="65" t="str">
        <f>UPPER(TEXT(tbl_raw_data[[#This Row],[updated_date]],"MMMM"))</f>
        <v>AUGUST</v>
      </c>
      <c r="M2320" s="65" t="str">
        <f>"WEEK "&amp;IF(ROUNDUP(DAY(tbl_raw_data[[#This Row],[updated_date]])/7,0)=5,4,ROUNDUP(DAY(tbl_raw_data[[#This Row],[updated_date]])/7,0))</f>
        <v>WEEK 2</v>
      </c>
      <c r="N2320" s="71" t="str">
        <f>UPPER(VLOOKUP(tbl_raw_data[[#This Row],[Analyst]],settings!$A$1:$B$15,2,0))</f>
        <v>CAMROON</v>
      </c>
      <c r="O2320" s="71" t="str">
        <f>TRIM(UPPER(tbl_raw_data[[#This Row],[Outcome]]))</f>
        <v>APPROVE</v>
      </c>
      <c r="P2320" s="71" t="str">
        <f>TRIM(UPPER(tbl_raw_data[[#This Row],[Queue Name]]))</f>
        <v>CONSUMER EXISTING</v>
      </c>
      <c r="Q2320" s="71" t="str">
        <f>IF(tbl_raw_data[[#This Row],[time_taken_in_min]]&lt;=settings!$D$2,"SLA_MET","SLA_NOT_MET")</f>
        <v>SLA_MET</v>
      </c>
    </row>
    <row r="2321" spans="1:17" hidden="1" x14ac:dyDescent="0.3">
      <c r="A2321" s="1" t="s">
        <v>3284</v>
      </c>
      <c r="B2321" s="36">
        <v>45148.474490740744</v>
      </c>
      <c r="C2321" s="39">
        <v>45148.479953703703</v>
      </c>
      <c r="D2321" s="8" t="s">
        <v>10</v>
      </c>
      <c r="E2321" s="8" t="s">
        <v>8</v>
      </c>
      <c r="F2321" s="8" t="s">
        <v>19</v>
      </c>
      <c r="G2321" s="8" t="s">
        <v>23</v>
      </c>
      <c r="H2321" s="84" t="str">
        <f t="shared" si="36"/>
        <v>Reason Unknown</v>
      </c>
      <c r="I2321" s="63">
        <f>(tbl_raw_data[[#This Row],[Date Actioned]])-(tbl_raw_data[[#This Row],[Date Tagged]])</f>
        <v>5.4629629594273865E-3</v>
      </c>
      <c r="J2321" s="66">
        <f>HOUR(tbl_raw_data[[#This Row],[time_taken]])*60+MINUTE(tbl_raw_data[[#This Row],[time_taken]])+SECOND(tbl_raw_data[[#This Row],[time_taken]])/60</f>
        <v>7.8666666666666671</v>
      </c>
      <c r="K2321" s="68">
        <f>DATE(YEAR(tbl_raw_data[[#This Row],[Date Actioned]]),MONTH(tbl_raw_data[[#This Row],[Date Actioned]]),DAY(tbl_raw_data[[#This Row],[Date Actioned]]))</f>
        <v>45148</v>
      </c>
      <c r="L2321" s="65" t="str">
        <f>UPPER(TEXT(tbl_raw_data[[#This Row],[updated_date]],"MMMM"))</f>
        <v>AUGUST</v>
      </c>
      <c r="M2321" s="65" t="str">
        <f>"WEEK "&amp;IF(ROUNDUP(DAY(tbl_raw_data[[#This Row],[updated_date]])/7,0)=5,4,ROUNDUP(DAY(tbl_raw_data[[#This Row],[updated_date]])/7,0))</f>
        <v>WEEK 2</v>
      </c>
      <c r="N2321" s="71" t="str">
        <f>UPPER(VLOOKUP(tbl_raw_data[[#This Row],[Analyst]],settings!$A$1:$B$15,2,0))</f>
        <v>NAVED</v>
      </c>
      <c r="O2321" s="71" t="str">
        <f>TRIM(UPPER(tbl_raw_data[[#This Row],[Outcome]]))</f>
        <v>APPROVE</v>
      </c>
      <c r="P2321" s="71" t="str">
        <f>TRIM(UPPER(tbl_raw_data[[#This Row],[Queue Name]]))</f>
        <v>CONSUMER POST BUREAU</v>
      </c>
      <c r="Q2321" s="71" t="str">
        <f>IF(tbl_raw_data[[#This Row],[time_taken_in_min]]&lt;=settings!$D$2,"SLA_MET","SLA_NOT_MET")</f>
        <v>SLA_MET</v>
      </c>
    </row>
    <row r="2322" spans="1:17" hidden="1" x14ac:dyDescent="0.3">
      <c r="A2322" s="5" t="s">
        <v>3285</v>
      </c>
      <c r="B2322" s="34">
        <v>45148.475243055553</v>
      </c>
      <c r="C2322" s="35">
        <v>45148.480914351851</v>
      </c>
      <c r="D2322" s="2" t="s">
        <v>15</v>
      </c>
      <c r="E2322" s="3" t="s">
        <v>8</v>
      </c>
      <c r="F2322" s="2" t="s">
        <v>14</v>
      </c>
      <c r="G2322" s="4"/>
      <c r="H2322" s="84" t="str">
        <f t="shared" si="36"/>
        <v>Reason Unknown</v>
      </c>
      <c r="I2322" s="63">
        <f>(tbl_raw_data[[#This Row],[Date Actioned]])-(tbl_raw_data[[#This Row],[Date Tagged]])</f>
        <v>5.6712962978053838E-3</v>
      </c>
      <c r="J2322" s="66">
        <f>HOUR(tbl_raw_data[[#This Row],[time_taken]])*60+MINUTE(tbl_raw_data[[#This Row],[time_taken]])+SECOND(tbl_raw_data[[#This Row],[time_taken]])/60</f>
        <v>8.1666666666666661</v>
      </c>
      <c r="K2322" s="68">
        <f>DATE(YEAR(tbl_raw_data[[#This Row],[Date Actioned]]),MONTH(tbl_raw_data[[#This Row],[Date Actioned]]),DAY(tbl_raw_data[[#This Row],[Date Actioned]]))</f>
        <v>45148</v>
      </c>
      <c r="L2322" s="65" t="str">
        <f>UPPER(TEXT(tbl_raw_data[[#This Row],[updated_date]],"MMMM"))</f>
        <v>AUGUST</v>
      </c>
      <c r="M2322" s="65" t="str">
        <f>"WEEK "&amp;IF(ROUNDUP(DAY(tbl_raw_data[[#This Row],[updated_date]])/7,0)=5,4,ROUNDUP(DAY(tbl_raw_data[[#This Row],[updated_date]])/7,0))</f>
        <v>WEEK 2</v>
      </c>
      <c r="N2322" s="71" t="str">
        <f>UPPER(VLOOKUP(tbl_raw_data[[#This Row],[Analyst]],settings!$A$1:$B$15,2,0))</f>
        <v>CAMROON</v>
      </c>
      <c r="O2322" s="71" t="str">
        <f>TRIM(UPPER(tbl_raw_data[[#This Row],[Outcome]]))</f>
        <v>APPROVE</v>
      </c>
      <c r="P2322" s="71" t="str">
        <f>TRIM(UPPER(tbl_raw_data[[#This Row],[Queue Name]]))</f>
        <v>CONSUMER POST BUREAU</v>
      </c>
      <c r="Q2322" s="71" t="str">
        <f>IF(tbl_raw_data[[#This Row],[time_taken_in_min]]&lt;=settings!$D$2,"SLA_MET","SLA_NOT_MET")</f>
        <v>SLA_MET</v>
      </c>
    </row>
    <row r="2323" spans="1:17" hidden="1" x14ac:dyDescent="0.3">
      <c r="A2323" s="7" t="s">
        <v>3286</v>
      </c>
      <c r="B2323" s="36">
        <v>45148.476770833331</v>
      </c>
      <c r="C2323" s="39">
        <v>45148.483703703707</v>
      </c>
      <c r="D2323" s="8" t="s">
        <v>15</v>
      </c>
      <c r="E2323" s="6" t="s">
        <v>11</v>
      </c>
      <c r="F2323" s="8" t="s">
        <v>17</v>
      </c>
      <c r="G2323" s="9"/>
      <c r="H2323" s="84" t="str">
        <f t="shared" si="36"/>
        <v>Reason Unknown</v>
      </c>
      <c r="I2323" s="63">
        <f>(tbl_raw_data[[#This Row],[Date Actioned]])-(tbl_raw_data[[#This Row],[Date Tagged]])</f>
        <v>6.9328703757491894E-3</v>
      </c>
      <c r="J2323" s="66">
        <f>HOUR(tbl_raw_data[[#This Row],[time_taken]])*60+MINUTE(tbl_raw_data[[#This Row],[time_taken]])+SECOND(tbl_raw_data[[#This Row],[time_taken]])/60</f>
        <v>9.9833333333333325</v>
      </c>
      <c r="K2323" s="68">
        <f>DATE(YEAR(tbl_raw_data[[#This Row],[Date Actioned]]),MONTH(tbl_raw_data[[#This Row],[Date Actioned]]),DAY(tbl_raw_data[[#This Row],[Date Actioned]]))</f>
        <v>45148</v>
      </c>
      <c r="L2323" s="65" t="str">
        <f>UPPER(TEXT(tbl_raw_data[[#This Row],[updated_date]],"MMMM"))</f>
        <v>AUGUST</v>
      </c>
      <c r="M2323" s="65" t="str">
        <f>"WEEK "&amp;IF(ROUNDUP(DAY(tbl_raw_data[[#This Row],[updated_date]])/7,0)=5,4,ROUNDUP(DAY(tbl_raw_data[[#This Row],[updated_date]])/7,0))</f>
        <v>WEEK 2</v>
      </c>
      <c r="N2323" s="71" t="str">
        <f>UPPER(VLOOKUP(tbl_raw_data[[#This Row],[Analyst]],settings!$A$1:$B$15,2,0))</f>
        <v>MERCEDES</v>
      </c>
      <c r="O2323" s="71" t="str">
        <f>TRIM(UPPER(tbl_raw_data[[#This Row],[Outcome]]))</f>
        <v>APPROVE</v>
      </c>
      <c r="P2323" s="71" t="str">
        <f>TRIM(UPPER(tbl_raw_data[[#This Row],[Queue Name]]))</f>
        <v>CONSUMER EXISTING</v>
      </c>
      <c r="Q2323" s="71" t="str">
        <f>IF(tbl_raw_data[[#This Row],[time_taken_in_min]]&lt;=settings!$D$2,"SLA_MET","SLA_NOT_MET")</f>
        <v>SLA_MET</v>
      </c>
    </row>
    <row r="2324" spans="1:17" hidden="1" x14ac:dyDescent="0.3">
      <c r="A2324" s="1" t="s">
        <v>3287</v>
      </c>
      <c r="B2324" s="34">
        <v>45148.47760416667</v>
      </c>
      <c r="C2324" s="35">
        <v>45148.485937500001</v>
      </c>
      <c r="D2324" s="2" t="s">
        <v>15</v>
      </c>
      <c r="E2324" s="3" t="s">
        <v>11</v>
      </c>
      <c r="F2324" s="2" t="s">
        <v>14</v>
      </c>
      <c r="G2324" s="4"/>
      <c r="H2324" s="84" t="str">
        <f t="shared" si="36"/>
        <v>Reason Unknown</v>
      </c>
      <c r="I2324" s="63">
        <f>(tbl_raw_data[[#This Row],[Date Actioned]])-(tbl_raw_data[[#This Row],[Date Tagged]])</f>
        <v>8.333333331393078E-3</v>
      </c>
      <c r="J2324" s="66">
        <f>HOUR(tbl_raw_data[[#This Row],[time_taken]])*60+MINUTE(tbl_raw_data[[#This Row],[time_taken]])+SECOND(tbl_raw_data[[#This Row],[time_taken]])/60</f>
        <v>12</v>
      </c>
      <c r="K2324" s="68">
        <f>DATE(YEAR(tbl_raw_data[[#This Row],[Date Actioned]]),MONTH(tbl_raw_data[[#This Row],[Date Actioned]]),DAY(tbl_raw_data[[#This Row],[Date Actioned]]))</f>
        <v>45148</v>
      </c>
      <c r="L2324" s="65" t="str">
        <f>UPPER(TEXT(tbl_raw_data[[#This Row],[updated_date]],"MMMM"))</f>
        <v>AUGUST</v>
      </c>
      <c r="M2324" s="65" t="str">
        <f>"WEEK "&amp;IF(ROUNDUP(DAY(tbl_raw_data[[#This Row],[updated_date]])/7,0)=5,4,ROUNDUP(DAY(tbl_raw_data[[#This Row],[updated_date]])/7,0))</f>
        <v>WEEK 2</v>
      </c>
      <c r="N2324" s="71" t="str">
        <f>UPPER(VLOOKUP(tbl_raw_data[[#This Row],[Analyst]],settings!$A$1:$B$15,2,0))</f>
        <v>CAMROON</v>
      </c>
      <c r="O2324" s="71" t="str">
        <f>TRIM(UPPER(tbl_raw_data[[#This Row],[Outcome]]))</f>
        <v>APPROVE</v>
      </c>
      <c r="P2324" s="71" t="str">
        <f>TRIM(UPPER(tbl_raw_data[[#This Row],[Queue Name]]))</f>
        <v>CONSUMER EXISTING</v>
      </c>
      <c r="Q2324" s="71" t="str">
        <f>IF(tbl_raw_data[[#This Row],[time_taken_in_min]]&lt;=settings!$D$2,"SLA_MET","SLA_NOT_MET")</f>
        <v>SLA_MET</v>
      </c>
    </row>
    <row r="2325" spans="1:17" hidden="1" x14ac:dyDescent="0.3">
      <c r="A2325" s="5" t="s">
        <v>3288</v>
      </c>
      <c r="B2325" s="36">
        <v>45148.479212962964</v>
      </c>
      <c r="C2325" s="39">
        <v>45148.485590277778</v>
      </c>
      <c r="D2325" s="8" t="s">
        <v>10</v>
      </c>
      <c r="E2325" s="8" t="s">
        <v>11</v>
      </c>
      <c r="F2325" s="8" t="s">
        <v>19</v>
      </c>
      <c r="G2325" s="8" t="s">
        <v>23</v>
      </c>
      <c r="H2325" s="84" t="str">
        <f t="shared" si="36"/>
        <v>Reason Unknown</v>
      </c>
      <c r="I2325" s="63">
        <f>(tbl_raw_data[[#This Row],[Date Actioned]])-(tbl_raw_data[[#This Row],[Date Tagged]])</f>
        <v>6.3773148140171543E-3</v>
      </c>
      <c r="J2325" s="66">
        <f>HOUR(tbl_raw_data[[#This Row],[time_taken]])*60+MINUTE(tbl_raw_data[[#This Row],[time_taken]])+SECOND(tbl_raw_data[[#This Row],[time_taken]])/60</f>
        <v>9.1833333333333336</v>
      </c>
      <c r="K2325" s="68">
        <f>DATE(YEAR(tbl_raw_data[[#This Row],[Date Actioned]]),MONTH(tbl_raw_data[[#This Row],[Date Actioned]]),DAY(tbl_raw_data[[#This Row],[Date Actioned]]))</f>
        <v>45148</v>
      </c>
      <c r="L2325" s="65" t="str">
        <f>UPPER(TEXT(tbl_raw_data[[#This Row],[updated_date]],"MMMM"))</f>
        <v>AUGUST</v>
      </c>
      <c r="M2325" s="65" t="str">
        <f>"WEEK "&amp;IF(ROUNDUP(DAY(tbl_raw_data[[#This Row],[updated_date]])/7,0)=5,4,ROUNDUP(DAY(tbl_raw_data[[#This Row],[updated_date]])/7,0))</f>
        <v>WEEK 2</v>
      </c>
      <c r="N2325" s="71" t="str">
        <f>UPPER(VLOOKUP(tbl_raw_data[[#This Row],[Analyst]],settings!$A$1:$B$15,2,0))</f>
        <v>NAVED</v>
      </c>
      <c r="O2325" s="71" t="str">
        <f>TRIM(UPPER(tbl_raw_data[[#This Row],[Outcome]]))</f>
        <v>APPROVE</v>
      </c>
      <c r="P2325" s="71" t="str">
        <f>TRIM(UPPER(tbl_raw_data[[#This Row],[Queue Name]]))</f>
        <v>CONSUMER EXISTING</v>
      </c>
      <c r="Q2325" s="71" t="str">
        <f>IF(tbl_raw_data[[#This Row],[time_taken_in_min]]&lt;=settings!$D$2,"SLA_MET","SLA_NOT_MET")</f>
        <v>SLA_MET</v>
      </c>
    </row>
    <row r="2326" spans="1:17" hidden="1" x14ac:dyDescent="0.3">
      <c r="A2326" s="7" t="s">
        <v>3289</v>
      </c>
      <c r="B2326" s="34">
        <v>45148.479745370372</v>
      </c>
      <c r="C2326" s="35">
        <v>45148.484201388892</v>
      </c>
      <c r="D2326" s="2" t="s">
        <v>10</v>
      </c>
      <c r="E2326" s="2" t="s">
        <v>11</v>
      </c>
      <c r="F2326" s="2" t="s">
        <v>24</v>
      </c>
      <c r="G2326" s="2" t="s">
        <v>15</v>
      </c>
      <c r="H2326" s="84" t="str">
        <f t="shared" si="36"/>
        <v>Reason Unknown</v>
      </c>
      <c r="I2326" s="63">
        <f>(tbl_raw_data[[#This Row],[Date Actioned]])-(tbl_raw_data[[#This Row],[Date Tagged]])</f>
        <v>4.4560185197042301E-3</v>
      </c>
      <c r="J2326" s="66">
        <f>HOUR(tbl_raw_data[[#This Row],[time_taken]])*60+MINUTE(tbl_raw_data[[#This Row],[time_taken]])+SECOND(tbl_raw_data[[#This Row],[time_taken]])/60</f>
        <v>6.416666666666667</v>
      </c>
      <c r="K2326" s="68">
        <f>DATE(YEAR(tbl_raw_data[[#This Row],[Date Actioned]]),MONTH(tbl_raw_data[[#This Row],[Date Actioned]]),DAY(tbl_raw_data[[#This Row],[Date Actioned]]))</f>
        <v>45148</v>
      </c>
      <c r="L2326" s="65" t="str">
        <f>UPPER(TEXT(tbl_raw_data[[#This Row],[updated_date]],"MMMM"))</f>
        <v>AUGUST</v>
      </c>
      <c r="M2326" s="65" t="str">
        <f>"WEEK "&amp;IF(ROUNDUP(DAY(tbl_raw_data[[#This Row],[updated_date]])/7,0)=5,4,ROUNDUP(DAY(tbl_raw_data[[#This Row],[updated_date]])/7,0))</f>
        <v>WEEK 2</v>
      </c>
      <c r="N2326" s="71" t="str">
        <f>UPPER(VLOOKUP(tbl_raw_data[[#This Row],[Analyst]],settings!$A$1:$B$15,2,0))</f>
        <v>SAM</v>
      </c>
      <c r="O2326" s="71" t="str">
        <f>TRIM(UPPER(tbl_raw_data[[#This Row],[Outcome]]))</f>
        <v>APPROVE</v>
      </c>
      <c r="P2326" s="71" t="str">
        <f>TRIM(UPPER(tbl_raw_data[[#This Row],[Queue Name]]))</f>
        <v>CONSUMER EXISTING</v>
      </c>
      <c r="Q2326" s="71" t="str">
        <f>IF(tbl_raw_data[[#This Row],[time_taken_in_min]]&lt;=settings!$D$2,"SLA_MET","SLA_NOT_MET")</f>
        <v>SLA_MET</v>
      </c>
    </row>
    <row r="2327" spans="1:17" hidden="1" x14ac:dyDescent="0.3">
      <c r="A2327" s="1" t="s">
        <v>3290</v>
      </c>
      <c r="B2327" s="36">
        <v>45148.492928240739</v>
      </c>
      <c r="C2327" s="39">
        <v>45148.502500000002</v>
      </c>
      <c r="D2327" s="8" t="s">
        <v>10</v>
      </c>
      <c r="E2327" s="8" t="s">
        <v>18</v>
      </c>
      <c r="F2327" s="8" t="s">
        <v>24</v>
      </c>
      <c r="G2327" s="8" t="s">
        <v>23</v>
      </c>
      <c r="H2327" s="84" t="str">
        <f t="shared" si="36"/>
        <v>Reason Unknown</v>
      </c>
      <c r="I2327" s="63">
        <f>(tbl_raw_data[[#This Row],[Date Actioned]])-(tbl_raw_data[[#This Row],[Date Tagged]])</f>
        <v>9.5717592630535364E-3</v>
      </c>
      <c r="J2327" s="66">
        <f>HOUR(tbl_raw_data[[#This Row],[time_taken]])*60+MINUTE(tbl_raw_data[[#This Row],[time_taken]])+SECOND(tbl_raw_data[[#This Row],[time_taken]])/60</f>
        <v>13.783333333333333</v>
      </c>
      <c r="K2327" s="68">
        <f>DATE(YEAR(tbl_raw_data[[#This Row],[Date Actioned]]),MONTH(tbl_raw_data[[#This Row],[Date Actioned]]),DAY(tbl_raw_data[[#This Row],[Date Actioned]]))</f>
        <v>45148</v>
      </c>
      <c r="L2327" s="65" t="str">
        <f>UPPER(TEXT(tbl_raw_data[[#This Row],[updated_date]],"MMMM"))</f>
        <v>AUGUST</v>
      </c>
      <c r="M2327" s="65" t="str">
        <f>"WEEK "&amp;IF(ROUNDUP(DAY(tbl_raw_data[[#This Row],[updated_date]])/7,0)=5,4,ROUNDUP(DAY(tbl_raw_data[[#This Row],[updated_date]])/7,0))</f>
        <v>WEEK 2</v>
      </c>
      <c r="N2327" s="71" t="str">
        <f>UPPER(VLOOKUP(tbl_raw_data[[#This Row],[Analyst]],settings!$A$1:$B$15,2,0))</f>
        <v>SAM</v>
      </c>
      <c r="O2327" s="71" t="str">
        <f>TRIM(UPPER(tbl_raw_data[[#This Row],[Outcome]]))</f>
        <v>APPROVE</v>
      </c>
      <c r="P2327" s="71" t="str">
        <f>TRIM(UPPER(tbl_raw_data[[#This Row],[Queue Name]]))</f>
        <v>CONSUMER PRE BUREAU</v>
      </c>
      <c r="Q2327" s="71" t="str">
        <f>IF(tbl_raw_data[[#This Row],[time_taken_in_min]]&lt;=settings!$D$2,"SLA_MET","SLA_NOT_MET")</f>
        <v>SLA_MET</v>
      </c>
    </row>
    <row r="2328" spans="1:17" hidden="1" x14ac:dyDescent="0.3">
      <c r="A2328" s="5" t="s">
        <v>3291</v>
      </c>
      <c r="B2328" s="34">
        <v>45148.494398148148</v>
      </c>
      <c r="C2328" s="35">
        <v>45148.502245370371</v>
      </c>
      <c r="D2328" s="2" t="s">
        <v>10</v>
      </c>
      <c r="E2328" s="2" t="s">
        <v>11</v>
      </c>
      <c r="F2328" s="2" t="s">
        <v>19</v>
      </c>
      <c r="G2328" s="2" t="s">
        <v>15</v>
      </c>
      <c r="H2328" s="84" t="str">
        <f t="shared" si="36"/>
        <v>Reason Unknown</v>
      </c>
      <c r="I2328" s="63">
        <f>(tbl_raw_data[[#This Row],[Date Actioned]])-(tbl_raw_data[[#This Row],[Date Tagged]])</f>
        <v>7.8472222230629995E-3</v>
      </c>
      <c r="J2328" s="66">
        <f>HOUR(tbl_raw_data[[#This Row],[time_taken]])*60+MINUTE(tbl_raw_data[[#This Row],[time_taken]])+SECOND(tbl_raw_data[[#This Row],[time_taken]])/60</f>
        <v>11.3</v>
      </c>
      <c r="K2328" s="68">
        <f>DATE(YEAR(tbl_raw_data[[#This Row],[Date Actioned]]),MONTH(tbl_raw_data[[#This Row],[Date Actioned]]),DAY(tbl_raw_data[[#This Row],[Date Actioned]]))</f>
        <v>45148</v>
      </c>
      <c r="L2328" s="65" t="str">
        <f>UPPER(TEXT(tbl_raw_data[[#This Row],[updated_date]],"MMMM"))</f>
        <v>AUGUST</v>
      </c>
      <c r="M2328" s="65" t="str">
        <f>"WEEK "&amp;IF(ROUNDUP(DAY(tbl_raw_data[[#This Row],[updated_date]])/7,0)=5,4,ROUNDUP(DAY(tbl_raw_data[[#This Row],[updated_date]])/7,0))</f>
        <v>WEEK 2</v>
      </c>
      <c r="N2328" s="71" t="str">
        <f>UPPER(VLOOKUP(tbl_raw_data[[#This Row],[Analyst]],settings!$A$1:$B$15,2,0))</f>
        <v>NAVED</v>
      </c>
      <c r="O2328" s="71" t="str">
        <f>TRIM(UPPER(tbl_raw_data[[#This Row],[Outcome]]))</f>
        <v>APPROVE</v>
      </c>
      <c r="P2328" s="71" t="str">
        <f>TRIM(UPPER(tbl_raw_data[[#This Row],[Queue Name]]))</f>
        <v>CONSUMER EXISTING</v>
      </c>
      <c r="Q2328" s="71" t="str">
        <f>IF(tbl_raw_data[[#This Row],[time_taken_in_min]]&lt;=settings!$D$2,"SLA_MET","SLA_NOT_MET")</f>
        <v>SLA_MET</v>
      </c>
    </row>
    <row r="2329" spans="1:17" hidden="1" x14ac:dyDescent="0.3">
      <c r="A2329" s="7" t="s">
        <v>3292</v>
      </c>
      <c r="B2329" s="36">
        <v>45148.499166666668</v>
      </c>
      <c r="C2329" s="39">
        <v>45148.509513888886</v>
      </c>
      <c r="D2329" s="8" t="s">
        <v>15</v>
      </c>
      <c r="E2329" s="6" t="s">
        <v>8</v>
      </c>
      <c r="F2329" s="8" t="s">
        <v>14</v>
      </c>
      <c r="G2329" s="9"/>
      <c r="H2329" s="84" t="str">
        <f t="shared" si="36"/>
        <v>Reason Unknown</v>
      </c>
      <c r="I2329" s="63">
        <f>(tbl_raw_data[[#This Row],[Date Actioned]])-(tbl_raw_data[[#This Row],[Date Tagged]])</f>
        <v>1.0347222218115348E-2</v>
      </c>
      <c r="J2329" s="66">
        <f>HOUR(tbl_raw_data[[#This Row],[time_taken]])*60+MINUTE(tbl_raw_data[[#This Row],[time_taken]])+SECOND(tbl_raw_data[[#This Row],[time_taken]])/60</f>
        <v>14.9</v>
      </c>
      <c r="K2329" s="68">
        <f>DATE(YEAR(tbl_raw_data[[#This Row],[Date Actioned]]),MONTH(tbl_raw_data[[#This Row],[Date Actioned]]),DAY(tbl_raw_data[[#This Row],[Date Actioned]]))</f>
        <v>45148</v>
      </c>
      <c r="L2329" s="65" t="str">
        <f>UPPER(TEXT(tbl_raw_data[[#This Row],[updated_date]],"MMMM"))</f>
        <v>AUGUST</v>
      </c>
      <c r="M2329" s="65" t="str">
        <f>"WEEK "&amp;IF(ROUNDUP(DAY(tbl_raw_data[[#This Row],[updated_date]])/7,0)=5,4,ROUNDUP(DAY(tbl_raw_data[[#This Row],[updated_date]])/7,0))</f>
        <v>WEEK 2</v>
      </c>
      <c r="N2329" s="71" t="str">
        <f>UPPER(VLOOKUP(tbl_raw_data[[#This Row],[Analyst]],settings!$A$1:$B$15,2,0))</f>
        <v>CAMROON</v>
      </c>
      <c r="O2329" s="71" t="str">
        <f>TRIM(UPPER(tbl_raw_data[[#This Row],[Outcome]]))</f>
        <v>APPROVE</v>
      </c>
      <c r="P2329" s="71" t="str">
        <f>TRIM(UPPER(tbl_raw_data[[#This Row],[Queue Name]]))</f>
        <v>CONSUMER POST BUREAU</v>
      </c>
      <c r="Q2329" s="71" t="str">
        <f>IF(tbl_raw_data[[#This Row],[time_taken_in_min]]&lt;=settings!$D$2,"SLA_MET","SLA_NOT_MET")</f>
        <v>SLA_MET</v>
      </c>
    </row>
    <row r="2330" spans="1:17" hidden="1" x14ac:dyDescent="0.3">
      <c r="A2330" s="1" t="s">
        <v>3293</v>
      </c>
      <c r="B2330" s="34">
        <v>45148.503819444442</v>
      </c>
      <c r="C2330" s="35">
        <v>45148.509884259256</v>
      </c>
      <c r="D2330" s="2" t="s">
        <v>10</v>
      </c>
      <c r="E2330" s="2" t="s">
        <v>11</v>
      </c>
      <c r="F2330" s="2" t="s">
        <v>19</v>
      </c>
      <c r="G2330" s="2" t="s">
        <v>23</v>
      </c>
      <c r="H2330" s="84" t="str">
        <f t="shared" si="36"/>
        <v>Reason Unknown</v>
      </c>
      <c r="I2330" s="63">
        <f>(tbl_raw_data[[#This Row],[Date Actioned]])-(tbl_raw_data[[#This Row],[Date Tagged]])</f>
        <v>6.064814813726116E-3</v>
      </c>
      <c r="J2330" s="66">
        <f>HOUR(tbl_raw_data[[#This Row],[time_taken]])*60+MINUTE(tbl_raw_data[[#This Row],[time_taken]])+SECOND(tbl_raw_data[[#This Row],[time_taken]])/60</f>
        <v>8.7333333333333325</v>
      </c>
      <c r="K2330" s="68">
        <f>DATE(YEAR(tbl_raw_data[[#This Row],[Date Actioned]]),MONTH(tbl_raw_data[[#This Row],[Date Actioned]]),DAY(tbl_raw_data[[#This Row],[Date Actioned]]))</f>
        <v>45148</v>
      </c>
      <c r="L2330" s="65" t="str">
        <f>UPPER(TEXT(tbl_raw_data[[#This Row],[updated_date]],"MMMM"))</f>
        <v>AUGUST</v>
      </c>
      <c r="M2330" s="65" t="str">
        <f>"WEEK "&amp;IF(ROUNDUP(DAY(tbl_raw_data[[#This Row],[updated_date]])/7,0)=5,4,ROUNDUP(DAY(tbl_raw_data[[#This Row],[updated_date]])/7,0))</f>
        <v>WEEK 2</v>
      </c>
      <c r="N2330" s="71" t="str">
        <f>UPPER(VLOOKUP(tbl_raw_data[[#This Row],[Analyst]],settings!$A$1:$B$15,2,0))</f>
        <v>NAVED</v>
      </c>
      <c r="O2330" s="71" t="str">
        <f>TRIM(UPPER(tbl_raw_data[[#This Row],[Outcome]]))</f>
        <v>APPROVE</v>
      </c>
      <c r="P2330" s="71" t="str">
        <f>TRIM(UPPER(tbl_raw_data[[#This Row],[Queue Name]]))</f>
        <v>CONSUMER EXISTING</v>
      </c>
      <c r="Q2330" s="71" t="str">
        <f>IF(tbl_raw_data[[#This Row],[time_taken_in_min]]&lt;=settings!$D$2,"SLA_MET","SLA_NOT_MET")</f>
        <v>SLA_MET</v>
      </c>
    </row>
    <row r="2331" spans="1:17" hidden="1" x14ac:dyDescent="0.3">
      <c r="A2331" s="5" t="s">
        <v>3294</v>
      </c>
      <c r="B2331" s="36">
        <v>45148.508333333331</v>
      </c>
      <c r="C2331" s="39">
        <v>45148.51253472222</v>
      </c>
      <c r="D2331" s="8" t="s">
        <v>15</v>
      </c>
      <c r="E2331" s="6" t="s">
        <v>8</v>
      </c>
      <c r="F2331" s="8" t="s">
        <v>17</v>
      </c>
      <c r="G2331" s="9"/>
      <c r="H2331" s="84" t="str">
        <f t="shared" si="36"/>
        <v>Reason Unknown</v>
      </c>
      <c r="I2331" s="63">
        <f>(tbl_raw_data[[#This Row],[Date Actioned]])-(tbl_raw_data[[#This Row],[Date Tagged]])</f>
        <v>4.2013888887595385E-3</v>
      </c>
      <c r="J2331" s="66">
        <f>HOUR(tbl_raw_data[[#This Row],[time_taken]])*60+MINUTE(tbl_raw_data[[#This Row],[time_taken]])+SECOND(tbl_raw_data[[#This Row],[time_taken]])/60</f>
        <v>6.05</v>
      </c>
      <c r="K2331" s="68">
        <f>DATE(YEAR(tbl_raw_data[[#This Row],[Date Actioned]]),MONTH(tbl_raw_data[[#This Row],[Date Actioned]]),DAY(tbl_raw_data[[#This Row],[Date Actioned]]))</f>
        <v>45148</v>
      </c>
      <c r="L2331" s="65" t="str">
        <f>UPPER(TEXT(tbl_raw_data[[#This Row],[updated_date]],"MMMM"))</f>
        <v>AUGUST</v>
      </c>
      <c r="M2331" s="65" t="str">
        <f>"WEEK "&amp;IF(ROUNDUP(DAY(tbl_raw_data[[#This Row],[updated_date]])/7,0)=5,4,ROUNDUP(DAY(tbl_raw_data[[#This Row],[updated_date]])/7,0))</f>
        <v>WEEK 2</v>
      </c>
      <c r="N2331" s="71" t="str">
        <f>UPPER(VLOOKUP(tbl_raw_data[[#This Row],[Analyst]],settings!$A$1:$B$15,2,0))</f>
        <v>MERCEDES</v>
      </c>
      <c r="O2331" s="71" t="str">
        <f>TRIM(UPPER(tbl_raw_data[[#This Row],[Outcome]]))</f>
        <v>APPROVE</v>
      </c>
      <c r="P2331" s="71" t="str">
        <f>TRIM(UPPER(tbl_raw_data[[#This Row],[Queue Name]]))</f>
        <v>CONSUMER POST BUREAU</v>
      </c>
      <c r="Q2331" s="71" t="str">
        <f>IF(tbl_raw_data[[#This Row],[time_taken_in_min]]&lt;=settings!$D$2,"SLA_MET","SLA_NOT_MET")</f>
        <v>SLA_MET</v>
      </c>
    </row>
    <row r="2332" spans="1:17" hidden="1" x14ac:dyDescent="0.3">
      <c r="A2332" s="7" t="s">
        <v>3295</v>
      </c>
      <c r="B2332" s="34">
        <v>45148.511967592596</v>
      </c>
      <c r="C2332" s="35">
        <v>45148.518680555557</v>
      </c>
      <c r="D2332" s="2" t="s">
        <v>10</v>
      </c>
      <c r="E2332" s="2" t="s">
        <v>18</v>
      </c>
      <c r="F2332" s="2" t="s">
        <v>24</v>
      </c>
      <c r="G2332" s="2" t="s">
        <v>23</v>
      </c>
      <c r="H2332" s="84" t="str">
        <f t="shared" si="36"/>
        <v>Reason Unknown</v>
      </c>
      <c r="I2332" s="63">
        <f>(tbl_raw_data[[#This Row],[Date Actioned]])-(tbl_raw_data[[#This Row],[Date Tagged]])</f>
        <v>6.7129629605915397E-3</v>
      </c>
      <c r="J2332" s="66">
        <f>HOUR(tbl_raw_data[[#This Row],[time_taken]])*60+MINUTE(tbl_raw_data[[#This Row],[time_taken]])+SECOND(tbl_raw_data[[#This Row],[time_taken]])/60</f>
        <v>9.6666666666666661</v>
      </c>
      <c r="K2332" s="68">
        <f>DATE(YEAR(tbl_raw_data[[#This Row],[Date Actioned]]),MONTH(tbl_raw_data[[#This Row],[Date Actioned]]),DAY(tbl_raw_data[[#This Row],[Date Actioned]]))</f>
        <v>45148</v>
      </c>
      <c r="L2332" s="65" t="str">
        <f>UPPER(TEXT(tbl_raw_data[[#This Row],[updated_date]],"MMMM"))</f>
        <v>AUGUST</v>
      </c>
      <c r="M2332" s="65" t="str">
        <f>"WEEK "&amp;IF(ROUNDUP(DAY(tbl_raw_data[[#This Row],[updated_date]])/7,0)=5,4,ROUNDUP(DAY(tbl_raw_data[[#This Row],[updated_date]])/7,0))</f>
        <v>WEEK 2</v>
      </c>
      <c r="N2332" s="71" t="str">
        <f>UPPER(VLOOKUP(tbl_raw_data[[#This Row],[Analyst]],settings!$A$1:$B$15,2,0))</f>
        <v>SAM</v>
      </c>
      <c r="O2332" s="71" t="str">
        <f>TRIM(UPPER(tbl_raw_data[[#This Row],[Outcome]]))</f>
        <v>APPROVE</v>
      </c>
      <c r="P2332" s="71" t="str">
        <f>TRIM(UPPER(tbl_raw_data[[#This Row],[Queue Name]]))</f>
        <v>CONSUMER PRE BUREAU</v>
      </c>
      <c r="Q2332" s="71" t="str">
        <f>IF(tbl_raw_data[[#This Row],[time_taken_in_min]]&lt;=settings!$D$2,"SLA_MET","SLA_NOT_MET")</f>
        <v>SLA_MET</v>
      </c>
    </row>
    <row r="2333" spans="1:17" hidden="1" x14ac:dyDescent="0.3">
      <c r="A2333" s="1" t="s">
        <v>3296</v>
      </c>
      <c r="B2333" s="36">
        <v>45148.512974537036</v>
      </c>
      <c r="C2333" s="39">
        <v>45148.525300925925</v>
      </c>
      <c r="D2333" s="8" t="s">
        <v>10</v>
      </c>
      <c r="E2333" s="8" t="s">
        <v>18</v>
      </c>
      <c r="F2333" s="8" t="s">
        <v>24</v>
      </c>
      <c r="G2333" s="8" t="s">
        <v>15</v>
      </c>
      <c r="H2333" s="84" t="str">
        <f t="shared" si="36"/>
        <v>Reason Unknown</v>
      </c>
      <c r="I2333" s="63">
        <f>(tbl_raw_data[[#This Row],[Date Actioned]])-(tbl_raw_data[[#This Row],[Date Tagged]])</f>
        <v>1.2326388889050577E-2</v>
      </c>
      <c r="J2333" s="66">
        <f>HOUR(tbl_raw_data[[#This Row],[time_taken]])*60+MINUTE(tbl_raw_data[[#This Row],[time_taken]])+SECOND(tbl_raw_data[[#This Row],[time_taken]])/60</f>
        <v>17.75</v>
      </c>
      <c r="K2333" s="68">
        <f>DATE(YEAR(tbl_raw_data[[#This Row],[Date Actioned]]),MONTH(tbl_raw_data[[#This Row],[Date Actioned]]),DAY(tbl_raw_data[[#This Row],[Date Actioned]]))</f>
        <v>45148</v>
      </c>
      <c r="L2333" s="65" t="str">
        <f>UPPER(TEXT(tbl_raw_data[[#This Row],[updated_date]],"MMMM"))</f>
        <v>AUGUST</v>
      </c>
      <c r="M2333" s="65" t="str">
        <f>"WEEK "&amp;IF(ROUNDUP(DAY(tbl_raw_data[[#This Row],[updated_date]])/7,0)=5,4,ROUNDUP(DAY(tbl_raw_data[[#This Row],[updated_date]])/7,0))</f>
        <v>WEEK 2</v>
      </c>
      <c r="N2333" s="71" t="str">
        <f>UPPER(VLOOKUP(tbl_raw_data[[#This Row],[Analyst]],settings!$A$1:$B$15,2,0))</f>
        <v>SAM</v>
      </c>
      <c r="O2333" s="71" t="str">
        <f>TRIM(UPPER(tbl_raw_data[[#This Row],[Outcome]]))</f>
        <v>APPROVE</v>
      </c>
      <c r="P2333" s="71" t="str">
        <f>TRIM(UPPER(tbl_raw_data[[#This Row],[Queue Name]]))</f>
        <v>CONSUMER PRE BUREAU</v>
      </c>
      <c r="Q2333" s="71" t="str">
        <f>IF(tbl_raw_data[[#This Row],[time_taken_in_min]]&lt;=settings!$D$2,"SLA_MET","SLA_NOT_MET")</f>
        <v>SLA_MET</v>
      </c>
    </row>
    <row r="2334" spans="1:17" hidden="1" x14ac:dyDescent="0.3">
      <c r="A2334" s="5" t="s">
        <v>3297</v>
      </c>
      <c r="B2334" s="34">
        <v>45148.518796296295</v>
      </c>
      <c r="C2334" s="35">
        <v>45148.529664351852</v>
      </c>
      <c r="D2334" s="2" t="s">
        <v>10</v>
      </c>
      <c r="E2334" s="2" t="s">
        <v>11</v>
      </c>
      <c r="F2334" s="2" t="s">
        <v>17</v>
      </c>
      <c r="G2334" s="2" t="s">
        <v>15</v>
      </c>
      <c r="H2334" s="84" t="str">
        <f t="shared" si="36"/>
        <v>Reason Unknown</v>
      </c>
      <c r="I2334" s="63">
        <f>(tbl_raw_data[[#This Row],[Date Actioned]])-(tbl_raw_data[[#This Row],[Date Tagged]])</f>
        <v>1.0868055556784384E-2</v>
      </c>
      <c r="J2334" s="66">
        <f>HOUR(tbl_raw_data[[#This Row],[time_taken]])*60+MINUTE(tbl_raw_data[[#This Row],[time_taken]])+SECOND(tbl_raw_data[[#This Row],[time_taken]])/60</f>
        <v>15.65</v>
      </c>
      <c r="K2334" s="68">
        <f>DATE(YEAR(tbl_raw_data[[#This Row],[Date Actioned]]),MONTH(tbl_raw_data[[#This Row],[Date Actioned]]),DAY(tbl_raw_data[[#This Row],[Date Actioned]]))</f>
        <v>45148</v>
      </c>
      <c r="L2334" s="65" t="str">
        <f>UPPER(TEXT(tbl_raw_data[[#This Row],[updated_date]],"MMMM"))</f>
        <v>AUGUST</v>
      </c>
      <c r="M2334" s="65" t="str">
        <f>"WEEK "&amp;IF(ROUNDUP(DAY(tbl_raw_data[[#This Row],[updated_date]])/7,0)=5,4,ROUNDUP(DAY(tbl_raw_data[[#This Row],[updated_date]])/7,0))</f>
        <v>WEEK 2</v>
      </c>
      <c r="N2334" s="71" t="str">
        <f>UPPER(VLOOKUP(tbl_raw_data[[#This Row],[Analyst]],settings!$A$1:$B$15,2,0))</f>
        <v>MERCEDES</v>
      </c>
      <c r="O2334" s="71" t="str">
        <f>TRIM(UPPER(tbl_raw_data[[#This Row],[Outcome]]))</f>
        <v>APPROVE</v>
      </c>
      <c r="P2334" s="71" t="str">
        <f>TRIM(UPPER(tbl_raw_data[[#This Row],[Queue Name]]))</f>
        <v>CONSUMER EXISTING</v>
      </c>
      <c r="Q2334" s="71" t="str">
        <f>IF(tbl_raw_data[[#This Row],[time_taken_in_min]]&lt;=settings!$D$2,"SLA_MET","SLA_NOT_MET")</f>
        <v>SLA_MET</v>
      </c>
    </row>
    <row r="2335" spans="1:17" hidden="1" x14ac:dyDescent="0.3">
      <c r="A2335" s="7" t="s">
        <v>3298</v>
      </c>
      <c r="B2335" s="36">
        <v>45148.519826388889</v>
      </c>
      <c r="C2335" s="39">
        <v>45148.526562500003</v>
      </c>
      <c r="D2335" s="8" t="s">
        <v>15</v>
      </c>
      <c r="E2335" s="6" t="s">
        <v>8</v>
      </c>
      <c r="F2335" s="8" t="s">
        <v>14</v>
      </c>
      <c r="G2335" s="9"/>
      <c r="H2335" s="84" t="str">
        <f t="shared" si="36"/>
        <v>Reason Unknown</v>
      </c>
      <c r="I2335" s="63">
        <f>(tbl_raw_data[[#This Row],[Date Actioned]])-(tbl_raw_data[[#This Row],[Date Tagged]])</f>
        <v>6.7361111141508445E-3</v>
      </c>
      <c r="J2335" s="66">
        <f>HOUR(tbl_raw_data[[#This Row],[time_taken]])*60+MINUTE(tbl_raw_data[[#This Row],[time_taken]])+SECOND(tbl_raw_data[[#This Row],[time_taken]])/60</f>
        <v>9.6999999999999993</v>
      </c>
      <c r="K2335" s="68">
        <f>DATE(YEAR(tbl_raw_data[[#This Row],[Date Actioned]]),MONTH(tbl_raw_data[[#This Row],[Date Actioned]]),DAY(tbl_raw_data[[#This Row],[Date Actioned]]))</f>
        <v>45148</v>
      </c>
      <c r="L2335" s="65" t="str">
        <f>UPPER(TEXT(tbl_raw_data[[#This Row],[updated_date]],"MMMM"))</f>
        <v>AUGUST</v>
      </c>
      <c r="M2335" s="65" t="str">
        <f>"WEEK "&amp;IF(ROUNDUP(DAY(tbl_raw_data[[#This Row],[updated_date]])/7,0)=5,4,ROUNDUP(DAY(tbl_raw_data[[#This Row],[updated_date]])/7,0))</f>
        <v>WEEK 2</v>
      </c>
      <c r="N2335" s="71" t="str">
        <f>UPPER(VLOOKUP(tbl_raw_data[[#This Row],[Analyst]],settings!$A$1:$B$15,2,0))</f>
        <v>CAMROON</v>
      </c>
      <c r="O2335" s="71" t="str">
        <f>TRIM(UPPER(tbl_raw_data[[#This Row],[Outcome]]))</f>
        <v>APPROVE</v>
      </c>
      <c r="P2335" s="71" t="str">
        <f>TRIM(UPPER(tbl_raw_data[[#This Row],[Queue Name]]))</f>
        <v>CONSUMER POST BUREAU</v>
      </c>
      <c r="Q2335" s="71" t="str">
        <f>IF(tbl_raw_data[[#This Row],[time_taken_in_min]]&lt;=settings!$D$2,"SLA_MET","SLA_NOT_MET")</f>
        <v>SLA_MET</v>
      </c>
    </row>
    <row r="2336" spans="1:17" hidden="1" x14ac:dyDescent="0.3">
      <c r="A2336" s="1" t="s">
        <v>3299</v>
      </c>
      <c r="B2336" s="34">
        <v>45148.520266203705</v>
      </c>
      <c r="C2336" s="35">
        <v>45148.527592592596</v>
      </c>
      <c r="D2336" s="2" t="s">
        <v>10</v>
      </c>
      <c r="E2336" s="2" t="s">
        <v>11</v>
      </c>
      <c r="F2336" s="2" t="s">
        <v>19</v>
      </c>
      <c r="G2336" s="2" t="s">
        <v>26</v>
      </c>
      <c r="H2336" s="84" t="str">
        <f t="shared" si="36"/>
        <v>Reason Unknown</v>
      </c>
      <c r="I2336" s="63">
        <f>(tbl_raw_data[[#This Row],[Date Actioned]])-(tbl_raw_data[[#This Row],[Date Tagged]])</f>
        <v>7.3263888916699216E-3</v>
      </c>
      <c r="J2336" s="66">
        <f>HOUR(tbl_raw_data[[#This Row],[time_taken]])*60+MINUTE(tbl_raw_data[[#This Row],[time_taken]])+SECOND(tbl_raw_data[[#This Row],[time_taken]])/60</f>
        <v>10.55</v>
      </c>
      <c r="K2336" s="68">
        <f>DATE(YEAR(tbl_raw_data[[#This Row],[Date Actioned]]),MONTH(tbl_raw_data[[#This Row],[Date Actioned]]),DAY(tbl_raw_data[[#This Row],[Date Actioned]]))</f>
        <v>45148</v>
      </c>
      <c r="L2336" s="65" t="str">
        <f>UPPER(TEXT(tbl_raw_data[[#This Row],[updated_date]],"MMMM"))</f>
        <v>AUGUST</v>
      </c>
      <c r="M2336" s="65" t="str">
        <f>"WEEK "&amp;IF(ROUNDUP(DAY(tbl_raw_data[[#This Row],[updated_date]])/7,0)=5,4,ROUNDUP(DAY(tbl_raw_data[[#This Row],[updated_date]])/7,0))</f>
        <v>WEEK 2</v>
      </c>
      <c r="N2336" s="71" t="str">
        <f>UPPER(VLOOKUP(tbl_raw_data[[#This Row],[Analyst]],settings!$A$1:$B$15,2,0))</f>
        <v>NAVED</v>
      </c>
      <c r="O2336" s="71" t="str">
        <f>TRIM(UPPER(tbl_raw_data[[#This Row],[Outcome]]))</f>
        <v>APPROVE</v>
      </c>
      <c r="P2336" s="71" t="str">
        <f>TRIM(UPPER(tbl_raw_data[[#This Row],[Queue Name]]))</f>
        <v>CONSUMER EXISTING</v>
      </c>
      <c r="Q2336" s="71" t="str">
        <f>IF(tbl_raw_data[[#This Row],[time_taken_in_min]]&lt;=settings!$D$2,"SLA_MET","SLA_NOT_MET")</f>
        <v>SLA_MET</v>
      </c>
    </row>
    <row r="2337" spans="1:17" hidden="1" x14ac:dyDescent="0.3">
      <c r="A2337" s="5" t="s">
        <v>3300</v>
      </c>
      <c r="B2337" s="36">
        <v>45148.520277777781</v>
      </c>
      <c r="C2337" s="39">
        <v>45148.5309837963</v>
      </c>
      <c r="D2337" s="8" t="s">
        <v>10</v>
      </c>
      <c r="E2337" s="8" t="s">
        <v>11</v>
      </c>
      <c r="F2337" s="8" t="s">
        <v>24</v>
      </c>
      <c r="G2337" s="8" t="s">
        <v>23</v>
      </c>
      <c r="H2337" s="84" t="str">
        <f t="shared" si="36"/>
        <v>Reason Unknown</v>
      </c>
      <c r="I2337" s="63">
        <f>(tbl_raw_data[[#This Row],[Date Actioned]])-(tbl_raw_data[[#This Row],[Date Tagged]])</f>
        <v>1.0706018518249039E-2</v>
      </c>
      <c r="J2337" s="66">
        <f>HOUR(tbl_raw_data[[#This Row],[time_taken]])*60+MINUTE(tbl_raw_data[[#This Row],[time_taken]])+SECOND(tbl_raw_data[[#This Row],[time_taken]])/60</f>
        <v>15.416666666666666</v>
      </c>
      <c r="K2337" s="68">
        <f>DATE(YEAR(tbl_raw_data[[#This Row],[Date Actioned]]),MONTH(tbl_raw_data[[#This Row],[Date Actioned]]),DAY(tbl_raw_data[[#This Row],[Date Actioned]]))</f>
        <v>45148</v>
      </c>
      <c r="L2337" s="65" t="str">
        <f>UPPER(TEXT(tbl_raw_data[[#This Row],[updated_date]],"MMMM"))</f>
        <v>AUGUST</v>
      </c>
      <c r="M2337" s="65" t="str">
        <f>"WEEK "&amp;IF(ROUNDUP(DAY(tbl_raw_data[[#This Row],[updated_date]])/7,0)=5,4,ROUNDUP(DAY(tbl_raw_data[[#This Row],[updated_date]])/7,0))</f>
        <v>WEEK 2</v>
      </c>
      <c r="N2337" s="71" t="str">
        <f>UPPER(VLOOKUP(tbl_raw_data[[#This Row],[Analyst]],settings!$A$1:$B$15,2,0))</f>
        <v>SAM</v>
      </c>
      <c r="O2337" s="71" t="str">
        <f>TRIM(UPPER(tbl_raw_data[[#This Row],[Outcome]]))</f>
        <v>APPROVE</v>
      </c>
      <c r="P2337" s="71" t="str">
        <f>TRIM(UPPER(tbl_raw_data[[#This Row],[Queue Name]]))</f>
        <v>CONSUMER EXISTING</v>
      </c>
      <c r="Q2337" s="71" t="str">
        <f>IF(tbl_raw_data[[#This Row],[time_taken_in_min]]&lt;=settings!$D$2,"SLA_MET","SLA_NOT_MET")</f>
        <v>SLA_MET</v>
      </c>
    </row>
    <row r="2338" spans="1:17" hidden="1" x14ac:dyDescent="0.3">
      <c r="A2338" s="7" t="s">
        <v>3301</v>
      </c>
      <c r="B2338" s="34">
        <v>45148.53707175926</v>
      </c>
      <c r="C2338" s="35">
        <v>45148.540555555555</v>
      </c>
      <c r="D2338" s="2" t="s">
        <v>10</v>
      </c>
      <c r="E2338" s="2" t="s">
        <v>8</v>
      </c>
      <c r="F2338" s="2" t="s">
        <v>24</v>
      </c>
      <c r="G2338" s="2" t="s">
        <v>28</v>
      </c>
      <c r="H2338" s="84" t="str">
        <f t="shared" si="36"/>
        <v>Reason Unknown</v>
      </c>
      <c r="I2338" s="63">
        <f>(tbl_raw_data[[#This Row],[Date Actioned]])-(tbl_raw_data[[#This Row],[Date Tagged]])</f>
        <v>3.4837962957681157E-3</v>
      </c>
      <c r="J2338" s="66">
        <f>HOUR(tbl_raw_data[[#This Row],[time_taken]])*60+MINUTE(tbl_raw_data[[#This Row],[time_taken]])+SECOND(tbl_raw_data[[#This Row],[time_taken]])/60</f>
        <v>5.0166666666666666</v>
      </c>
      <c r="K2338" s="68">
        <f>DATE(YEAR(tbl_raw_data[[#This Row],[Date Actioned]]),MONTH(tbl_raw_data[[#This Row],[Date Actioned]]),DAY(tbl_raw_data[[#This Row],[Date Actioned]]))</f>
        <v>45148</v>
      </c>
      <c r="L2338" s="65" t="str">
        <f>UPPER(TEXT(tbl_raw_data[[#This Row],[updated_date]],"MMMM"))</f>
        <v>AUGUST</v>
      </c>
      <c r="M2338" s="65" t="str">
        <f>"WEEK "&amp;IF(ROUNDUP(DAY(tbl_raw_data[[#This Row],[updated_date]])/7,0)=5,4,ROUNDUP(DAY(tbl_raw_data[[#This Row],[updated_date]])/7,0))</f>
        <v>WEEK 2</v>
      </c>
      <c r="N2338" s="71" t="str">
        <f>UPPER(VLOOKUP(tbl_raw_data[[#This Row],[Analyst]],settings!$A$1:$B$15,2,0))</f>
        <v>SAM</v>
      </c>
      <c r="O2338" s="71" t="str">
        <f>TRIM(UPPER(tbl_raw_data[[#This Row],[Outcome]]))</f>
        <v>APPROVE</v>
      </c>
      <c r="P2338" s="71" t="str">
        <f>TRIM(UPPER(tbl_raw_data[[#This Row],[Queue Name]]))</f>
        <v>CONSUMER POST BUREAU</v>
      </c>
      <c r="Q2338" s="71" t="str">
        <f>IF(tbl_raw_data[[#This Row],[time_taken_in_min]]&lt;=settings!$D$2,"SLA_MET","SLA_NOT_MET")</f>
        <v>SLA_MET</v>
      </c>
    </row>
    <row r="2339" spans="1:17" hidden="1" x14ac:dyDescent="0.3">
      <c r="A2339" s="1" t="s">
        <v>3302</v>
      </c>
      <c r="B2339" s="36">
        <v>45148.544849537036</v>
      </c>
      <c r="C2339" s="39">
        <v>45148.552581018521</v>
      </c>
      <c r="D2339" s="8" t="s">
        <v>10</v>
      </c>
      <c r="E2339" s="8" t="s">
        <v>11</v>
      </c>
      <c r="F2339" s="8" t="s">
        <v>19</v>
      </c>
      <c r="G2339" s="8" t="s">
        <v>209</v>
      </c>
      <c r="H2339" s="84" t="str">
        <f t="shared" si="36"/>
        <v>Reason Unknown</v>
      </c>
      <c r="I2339" s="63">
        <f>(tbl_raw_data[[#This Row],[Date Actioned]])-(tbl_raw_data[[#This Row],[Date Tagged]])</f>
        <v>7.7314814843703061E-3</v>
      </c>
      <c r="J2339" s="66">
        <f>HOUR(tbl_raw_data[[#This Row],[time_taken]])*60+MINUTE(tbl_raw_data[[#This Row],[time_taken]])+SECOND(tbl_raw_data[[#This Row],[time_taken]])/60</f>
        <v>11.133333333333333</v>
      </c>
      <c r="K2339" s="68">
        <f>DATE(YEAR(tbl_raw_data[[#This Row],[Date Actioned]]),MONTH(tbl_raw_data[[#This Row],[Date Actioned]]),DAY(tbl_raw_data[[#This Row],[Date Actioned]]))</f>
        <v>45148</v>
      </c>
      <c r="L2339" s="65" t="str">
        <f>UPPER(TEXT(tbl_raw_data[[#This Row],[updated_date]],"MMMM"))</f>
        <v>AUGUST</v>
      </c>
      <c r="M2339" s="65" t="str">
        <f>"WEEK "&amp;IF(ROUNDUP(DAY(tbl_raw_data[[#This Row],[updated_date]])/7,0)=5,4,ROUNDUP(DAY(tbl_raw_data[[#This Row],[updated_date]])/7,0))</f>
        <v>WEEK 2</v>
      </c>
      <c r="N2339" s="71" t="str">
        <f>UPPER(VLOOKUP(tbl_raw_data[[#This Row],[Analyst]],settings!$A$1:$B$15,2,0))</f>
        <v>NAVED</v>
      </c>
      <c r="O2339" s="71" t="str">
        <f>TRIM(UPPER(tbl_raw_data[[#This Row],[Outcome]]))</f>
        <v>APPROVE</v>
      </c>
      <c r="P2339" s="71" t="str">
        <f>TRIM(UPPER(tbl_raw_data[[#This Row],[Queue Name]]))</f>
        <v>CONSUMER EXISTING</v>
      </c>
      <c r="Q2339" s="71" t="str">
        <f>IF(tbl_raw_data[[#This Row],[time_taken_in_min]]&lt;=settings!$D$2,"SLA_MET","SLA_NOT_MET")</f>
        <v>SLA_MET</v>
      </c>
    </row>
    <row r="2340" spans="1:17" hidden="1" x14ac:dyDescent="0.3">
      <c r="A2340" s="5" t="s">
        <v>3303</v>
      </c>
      <c r="B2340" s="34">
        <v>45148.545960648145</v>
      </c>
      <c r="C2340" s="35">
        <v>45148.556932870371</v>
      </c>
      <c r="D2340" s="2" t="s">
        <v>15</v>
      </c>
      <c r="E2340" s="3" t="s">
        <v>8</v>
      </c>
      <c r="F2340" s="2" t="s">
        <v>22</v>
      </c>
      <c r="G2340" s="4"/>
      <c r="H2340" s="84" t="str">
        <f t="shared" si="36"/>
        <v>Reason Unknown</v>
      </c>
      <c r="I2340" s="63">
        <f>(tbl_raw_data[[#This Row],[Date Actioned]])-(tbl_raw_data[[#This Row],[Date Tagged]])</f>
        <v>1.0972222225973383E-2</v>
      </c>
      <c r="J2340" s="66">
        <f>HOUR(tbl_raw_data[[#This Row],[time_taken]])*60+MINUTE(tbl_raw_data[[#This Row],[time_taken]])+SECOND(tbl_raw_data[[#This Row],[time_taken]])/60</f>
        <v>15.8</v>
      </c>
      <c r="K2340" s="68">
        <f>DATE(YEAR(tbl_raw_data[[#This Row],[Date Actioned]]),MONTH(tbl_raw_data[[#This Row],[Date Actioned]]),DAY(tbl_raw_data[[#This Row],[Date Actioned]]))</f>
        <v>45148</v>
      </c>
      <c r="L2340" s="65" t="str">
        <f>UPPER(TEXT(tbl_raw_data[[#This Row],[updated_date]],"MMMM"))</f>
        <v>AUGUST</v>
      </c>
      <c r="M2340" s="65" t="str">
        <f>"WEEK "&amp;IF(ROUNDUP(DAY(tbl_raw_data[[#This Row],[updated_date]])/7,0)=5,4,ROUNDUP(DAY(tbl_raw_data[[#This Row],[updated_date]])/7,0))</f>
        <v>WEEK 2</v>
      </c>
      <c r="N2340" s="71" t="str">
        <f>UPPER(VLOOKUP(tbl_raw_data[[#This Row],[Analyst]],settings!$A$1:$B$15,2,0))</f>
        <v>ROHAN</v>
      </c>
      <c r="O2340" s="71" t="str">
        <f>TRIM(UPPER(tbl_raw_data[[#This Row],[Outcome]]))</f>
        <v>APPROVE</v>
      </c>
      <c r="P2340" s="71" t="str">
        <f>TRIM(UPPER(tbl_raw_data[[#This Row],[Queue Name]]))</f>
        <v>CONSUMER POST BUREAU</v>
      </c>
      <c r="Q2340" s="71" t="str">
        <f>IF(tbl_raw_data[[#This Row],[time_taken_in_min]]&lt;=settings!$D$2,"SLA_MET","SLA_NOT_MET")</f>
        <v>SLA_MET</v>
      </c>
    </row>
    <row r="2341" spans="1:17" hidden="1" x14ac:dyDescent="0.3">
      <c r="A2341" s="7" t="s">
        <v>3304</v>
      </c>
      <c r="B2341" s="36">
        <v>45148.548194444447</v>
      </c>
      <c r="C2341" s="39">
        <v>45148.559178240743</v>
      </c>
      <c r="D2341" s="8" t="s">
        <v>10</v>
      </c>
      <c r="E2341" s="8" t="s">
        <v>18</v>
      </c>
      <c r="F2341" s="8" t="s">
        <v>9</v>
      </c>
      <c r="G2341" s="8" t="s">
        <v>15</v>
      </c>
      <c r="H2341" s="84" t="str">
        <f t="shared" si="36"/>
        <v>Reason Unknown</v>
      </c>
      <c r="I2341" s="63">
        <f>(tbl_raw_data[[#This Row],[Date Actioned]])-(tbl_raw_data[[#This Row],[Date Tagged]])</f>
        <v>1.0983796295477077E-2</v>
      </c>
      <c r="J2341" s="66">
        <f>HOUR(tbl_raw_data[[#This Row],[time_taken]])*60+MINUTE(tbl_raw_data[[#This Row],[time_taken]])+SECOND(tbl_raw_data[[#This Row],[time_taken]])/60</f>
        <v>15.816666666666666</v>
      </c>
      <c r="K2341" s="68">
        <f>DATE(YEAR(tbl_raw_data[[#This Row],[Date Actioned]]),MONTH(tbl_raw_data[[#This Row],[Date Actioned]]),DAY(tbl_raw_data[[#This Row],[Date Actioned]]))</f>
        <v>45148</v>
      </c>
      <c r="L2341" s="65" t="str">
        <f>UPPER(TEXT(tbl_raw_data[[#This Row],[updated_date]],"MMMM"))</f>
        <v>AUGUST</v>
      </c>
      <c r="M2341" s="65" t="str">
        <f>"WEEK "&amp;IF(ROUNDUP(DAY(tbl_raw_data[[#This Row],[updated_date]])/7,0)=5,4,ROUNDUP(DAY(tbl_raw_data[[#This Row],[updated_date]])/7,0))</f>
        <v>WEEK 2</v>
      </c>
      <c r="N2341" s="71" t="str">
        <f>UPPER(VLOOKUP(tbl_raw_data[[#This Row],[Analyst]],settings!$A$1:$B$15,2,0))</f>
        <v>QUADIR</v>
      </c>
      <c r="O2341" s="71" t="str">
        <f>TRIM(UPPER(tbl_raw_data[[#This Row],[Outcome]]))</f>
        <v>APPROVE</v>
      </c>
      <c r="P2341" s="71" t="str">
        <f>TRIM(UPPER(tbl_raw_data[[#This Row],[Queue Name]]))</f>
        <v>CONSUMER PRE BUREAU</v>
      </c>
      <c r="Q2341" s="71" t="str">
        <f>IF(tbl_raw_data[[#This Row],[time_taken_in_min]]&lt;=settings!$D$2,"SLA_MET","SLA_NOT_MET")</f>
        <v>SLA_MET</v>
      </c>
    </row>
    <row r="2342" spans="1:17" hidden="1" x14ac:dyDescent="0.3">
      <c r="A2342" s="1" t="s">
        <v>3305</v>
      </c>
      <c r="B2342" s="34">
        <v>45148.560636574075</v>
      </c>
      <c r="C2342" s="35">
        <v>45148.566296296296</v>
      </c>
      <c r="D2342" s="2" t="s">
        <v>10</v>
      </c>
      <c r="E2342" s="2" t="s">
        <v>11</v>
      </c>
      <c r="F2342" s="2" t="s">
        <v>19</v>
      </c>
      <c r="G2342" s="2" t="s">
        <v>15</v>
      </c>
      <c r="H2342" s="84" t="str">
        <f t="shared" si="36"/>
        <v>Reason Unknown</v>
      </c>
      <c r="I2342" s="63">
        <f>(tbl_raw_data[[#This Row],[Date Actioned]])-(tbl_raw_data[[#This Row],[Date Tagged]])</f>
        <v>5.6597222210257314E-3</v>
      </c>
      <c r="J2342" s="66">
        <f>HOUR(tbl_raw_data[[#This Row],[time_taken]])*60+MINUTE(tbl_raw_data[[#This Row],[time_taken]])+SECOND(tbl_raw_data[[#This Row],[time_taken]])/60</f>
        <v>8.15</v>
      </c>
      <c r="K2342" s="68">
        <f>DATE(YEAR(tbl_raw_data[[#This Row],[Date Actioned]]),MONTH(tbl_raw_data[[#This Row],[Date Actioned]]),DAY(tbl_raw_data[[#This Row],[Date Actioned]]))</f>
        <v>45148</v>
      </c>
      <c r="L2342" s="65" t="str">
        <f>UPPER(TEXT(tbl_raw_data[[#This Row],[updated_date]],"MMMM"))</f>
        <v>AUGUST</v>
      </c>
      <c r="M2342" s="65" t="str">
        <f>"WEEK "&amp;IF(ROUNDUP(DAY(tbl_raw_data[[#This Row],[updated_date]])/7,0)=5,4,ROUNDUP(DAY(tbl_raw_data[[#This Row],[updated_date]])/7,0))</f>
        <v>WEEK 2</v>
      </c>
      <c r="N2342" s="71" t="str">
        <f>UPPER(VLOOKUP(tbl_raw_data[[#This Row],[Analyst]],settings!$A$1:$B$15,2,0))</f>
        <v>NAVED</v>
      </c>
      <c r="O2342" s="71" t="str">
        <f>TRIM(UPPER(tbl_raw_data[[#This Row],[Outcome]]))</f>
        <v>APPROVE</v>
      </c>
      <c r="P2342" s="71" t="str">
        <f>TRIM(UPPER(tbl_raw_data[[#This Row],[Queue Name]]))</f>
        <v>CONSUMER EXISTING</v>
      </c>
      <c r="Q2342" s="71" t="str">
        <f>IF(tbl_raw_data[[#This Row],[time_taken_in_min]]&lt;=settings!$D$2,"SLA_MET","SLA_NOT_MET")</f>
        <v>SLA_MET</v>
      </c>
    </row>
    <row r="2343" spans="1:17" hidden="1" x14ac:dyDescent="0.3">
      <c r="A2343" s="5" t="s">
        <v>3306</v>
      </c>
      <c r="B2343" s="36">
        <v>45148.568344907406</v>
      </c>
      <c r="C2343" s="39">
        <v>45148.573611111111</v>
      </c>
      <c r="D2343" s="8" t="s">
        <v>10</v>
      </c>
      <c r="E2343" s="8" t="s">
        <v>8</v>
      </c>
      <c r="F2343" s="8" t="s">
        <v>24</v>
      </c>
      <c r="G2343" s="8" t="s">
        <v>23</v>
      </c>
      <c r="H2343" s="84" t="str">
        <f t="shared" si="36"/>
        <v>Reason Unknown</v>
      </c>
      <c r="I2343" s="63">
        <f>(tbl_raw_data[[#This Row],[Date Actioned]])-(tbl_raw_data[[#This Row],[Date Tagged]])</f>
        <v>5.2662037051049992E-3</v>
      </c>
      <c r="J2343" s="66">
        <f>HOUR(tbl_raw_data[[#This Row],[time_taken]])*60+MINUTE(tbl_raw_data[[#This Row],[time_taken]])+SECOND(tbl_raw_data[[#This Row],[time_taken]])/60</f>
        <v>7.583333333333333</v>
      </c>
      <c r="K2343" s="68">
        <f>DATE(YEAR(tbl_raw_data[[#This Row],[Date Actioned]]),MONTH(tbl_raw_data[[#This Row],[Date Actioned]]),DAY(tbl_raw_data[[#This Row],[Date Actioned]]))</f>
        <v>45148</v>
      </c>
      <c r="L2343" s="65" t="str">
        <f>UPPER(TEXT(tbl_raw_data[[#This Row],[updated_date]],"MMMM"))</f>
        <v>AUGUST</v>
      </c>
      <c r="M2343" s="65" t="str">
        <f>"WEEK "&amp;IF(ROUNDUP(DAY(tbl_raw_data[[#This Row],[updated_date]])/7,0)=5,4,ROUNDUP(DAY(tbl_raw_data[[#This Row],[updated_date]])/7,0))</f>
        <v>WEEK 2</v>
      </c>
      <c r="N2343" s="71" t="str">
        <f>UPPER(VLOOKUP(tbl_raw_data[[#This Row],[Analyst]],settings!$A$1:$B$15,2,0))</f>
        <v>SAM</v>
      </c>
      <c r="O2343" s="71" t="str">
        <f>TRIM(UPPER(tbl_raw_data[[#This Row],[Outcome]]))</f>
        <v>APPROVE</v>
      </c>
      <c r="P2343" s="71" t="str">
        <f>TRIM(UPPER(tbl_raw_data[[#This Row],[Queue Name]]))</f>
        <v>CONSUMER POST BUREAU</v>
      </c>
      <c r="Q2343" s="71" t="str">
        <f>IF(tbl_raw_data[[#This Row],[time_taken_in_min]]&lt;=settings!$D$2,"SLA_MET","SLA_NOT_MET")</f>
        <v>SLA_MET</v>
      </c>
    </row>
    <row r="2344" spans="1:17" hidden="1" x14ac:dyDescent="0.3">
      <c r="A2344" s="7" t="s">
        <v>3307</v>
      </c>
      <c r="B2344" s="34">
        <v>45148.569085648145</v>
      </c>
      <c r="C2344" s="35">
        <v>45148.576342592591</v>
      </c>
      <c r="D2344" s="2" t="s">
        <v>10</v>
      </c>
      <c r="E2344" s="2" t="s">
        <v>18</v>
      </c>
      <c r="F2344" s="2" t="s">
        <v>14</v>
      </c>
      <c r="G2344" s="2" t="s">
        <v>30</v>
      </c>
      <c r="H2344" s="84" t="str">
        <f t="shared" si="36"/>
        <v>Reason Unknown</v>
      </c>
      <c r="I2344" s="63">
        <f>(tbl_raw_data[[#This Row],[Date Actioned]])-(tbl_raw_data[[#This Row],[Date Tagged]])</f>
        <v>7.2569444455439225E-3</v>
      </c>
      <c r="J2344" s="66">
        <f>HOUR(tbl_raw_data[[#This Row],[time_taken]])*60+MINUTE(tbl_raw_data[[#This Row],[time_taken]])+SECOND(tbl_raw_data[[#This Row],[time_taken]])/60</f>
        <v>10.45</v>
      </c>
      <c r="K2344" s="68">
        <f>DATE(YEAR(tbl_raw_data[[#This Row],[Date Actioned]]),MONTH(tbl_raw_data[[#This Row],[Date Actioned]]),DAY(tbl_raw_data[[#This Row],[Date Actioned]]))</f>
        <v>45148</v>
      </c>
      <c r="L2344" s="65" t="str">
        <f>UPPER(TEXT(tbl_raw_data[[#This Row],[updated_date]],"MMMM"))</f>
        <v>AUGUST</v>
      </c>
      <c r="M2344" s="65" t="str">
        <f>"WEEK "&amp;IF(ROUNDUP(DAY(tbl_raw_data[[#This Row],[updated_date]])/7,0)=5,4,ROUNDUP(DAY(tbl_raw_data[[#This Row],[updated_date]])/7,0))</f>
        <v>WEEK 2</v>
      </c>
      <c r="N2344" s="71" t="str">
        <f>UPPER(VLOOKUP(tbl_raw_data[[#This Row],[Analyst]],settings!$A$1:$B$15,2,0))</f>
        <v>CAMROON</v>
      </c>
      <c r="O2344" s="71" t="str">
        <f>TRIM(UPPER(tbl_raw_data[[#This Row],[Outcome]]))</f>
        <v>APPROVE</v>
      </c>
      <c r="P2344" s="71" t="str">
        <f>TRIM(UPPER(tbl_raw_data[[#This Row],[Queue Name]]))</f>
        <v>CONSUMER PRE BUREAU</v>
      </c>
      <c r="Q2344" s="71" t="str">
        <f>IF(tbl_raw_data[[#This Row],[time_taken_in_min]]&lt;=settings!$D$2,"SLA_MET","SLA_NOT_MET")</f>
        <v>SLA_MET</v>
      </c>
    </row>
    <row r="2345" spans="1:17" hidden="1" x14ac:dyDescent="0.3">
      <c r="A2345" s="1" t="s">
        <v>3308</v>
      </c>
      <c r="B2345" s="36">
        <v>45148.577893518515</v>
      </c>
      <c r="C2345" s="39">
        <v>45148.58284722222</v>
      </c>
      <c r="D2345" s="8" t="s">
        <v>10</v>
      </c>
      <c r="E2345" s="8" t="s">
        <v>18</v>
      </c>
      <c r="F2345" s="8" t="s">
        <v>19</v>
      </c>
      <c r="G2345" s="8" t="s">
        <v>23</v>
      </c>
      <c r="H2345" s="84" t="str">
        <f t="shared" si="36"/>
        <v>Reason Unknown</v>
      </c>
      <c r="I2345" s="63">
        <f>(tbl_raw_data[[#This Row],[Date Actioned]])-(tbl_raw_data[[#This Row],[Date Tagged]])</f>
        <v>4.9537037048139609E-3</v>
      </c>
      <c r="J2345" s="66">
        <f>HOUR(tbl_raw_data[[#This Row],[time_taken]])*60+MINUTE(tbl_raw_data[[#This Row],[time_taken]])+SECOND(tbl_raw_data[[#This Row],[time_taken]])/60</f>
        <v>7.1333333333333337</v>
      </c>
      <c r="K2345" s="68">
        <f>DATE(YEAR(tbl_raw_data[[#This Row],[Date Actioned]]),MONTH(tbl_raw_data[[#This Row],[Date Actioned]]),DAY(tbl_raw_data[[#This Row],[Date Actioned]]))</f>
        <v>45148</v>
      </c>
      <c r="L2345" s="65" t="str">
        <f>UPPER(TEXT(tbl_raw_data[[#This Row],[updated_date]],"MMMM"))</f>
        <v>AUGUST</v>
      </c>
      <c r="M2345" s="65" t="str">
        <f>"WEEK "&amp;IF(ROUNDUP(DAY(tbl_raw_data[[#This Row],[updated_date]])/7,0)=5,4,ROUNDUP(DAY(tbl_raw_data[[#This Row],[updated_date]])/7,0))</f>
        <v>WEEK 2</v>
      </c>
      <c r="N2345" s="71" t="str">
        <f>UPPER(VLOOKUP(tbl_raw_data[[#This Row],[Analyst]],settings!$A$1:$B$15,2,0))</f>
        <v>NAVED</v>
      </c>
      <c r="O2345" s="71" t="str">
        <f>TRIM(UPPER(tbl_raw_data[[#This Row],[Outcome]]))</f>
        <v>APPROVE</v>
      </c>
      <c r="P2345" s="71" t="str">
        <f>TRIM(UPPER(tbl_raw_data[[#This Row],[Queue Name]]))</f>
        <v>CONSUMER PRE BUREAU</v>
      </c>
      <c r="Q2345" s="71" t="str">
        <f>IF(tbl_raw_data[[#This Row],[time_taken_in_min]]&lt;=settings!$D$2,"SLA_MET","SLA_NOT_MET")</f>
        <v>SLA_MET</v>
      </c>
    </row>
    <row r="2346" spans="1:17" hidden="1" x14ac:dyDescent="0.3">
      <c r="A2346" s="5" t="s">
        <v>3309</v>
      </c>
      <c r="B2346" s="34">
        <v>45148.58321759259</v>
      </c>
      <c r="C2346" s="35">
        <v>45148.600601851853</v>
      </c>
      <c r="D2346" s="2" t="s">
        <v>15</v>
      </c>
      <c r="E2346" s="3" t="s">
        <v>8</v>
      </c>
      <c r="F2346" s="2" t="s">
        <v>12</v>
      </c>
      <c r="G2346" s="4"/>
      <c r="H2346" s="84" t="str">
        <f t="shared" si="36"/>
        <v>Reason Unknown</v>
      </c>
      <c r="I2346" s="63">
        <f>(tbl_raw_data[[#This Row],[Date Actioned]])-(tbl_raw_data[[#This Row],[Date Tagged]])</f>
        <v>1.7384259263053536E-2</v>
      </c>
      <c r="J2346" s="66">
        <f>HOUR(tbl_raw_data[[#This Row],[time_taken]])*60+MINUTE(tbl_raw_data[[#This Row],[time_taken]])+SECOND(tbl_raw_data[[#This Row],[time_taken]])/60</f>
        <v>25.033333333333335</v>
      </c>
      <c r="K2346" s="68">
        <f>DATE(YEAR(tbl_raw_data[[#This Row],[Date Actioned]]),MONTH(tbl_raw_data[[#This Row],[Date Actioned]]),DAY(tbl_raw_data[[#This Row],[Date Actioned]]))</f>
        <v>45148</v>
      </c>
      <c r="L2346" s="65" t="str">
        <f>UPPER(TEXT(tbl_raw_data[[#This Row],[updated_date]],"MMMM"))</f>
        <v>AUGUST</v>
      </c>
      <c r="M2346" s="65" t="str">
        <f>"WEEK "&amp;IF(ROUNDUP(DAY(tbl_raw_data[[#This Row],[updated_date]])/7,0)=5,4,ROUNDUP(DAY(tbl_raw_data[[#This Row],[updated_date]])/7,0))</f>
        <v>WEEK 2</v>
      </c>
      <c r="N2346" s="71" t="str">
        <f>UPPER(VLOOKUP(tbl_raw_data[[#This Row],[Analyst]],settings!$A$1:$B$15,2,0))</f>
        <v>NITESH</v>
      </c>
      <c r="O2346" s="71" t="str">
        <f>TRIM(UPPER(tbl_raw_data[[#This Row],[Outcome]]))</f>
        <v>APPROVE</v>
      </c>
      <c r="P2346" s="71" t="str">
        <f>TRIM(UPPER(tbl_raw_data[[#This Row],[Queue Name]]))</f>
        <v>CONSUMER POST BUREAU</v>
      </c>
      <c r="Q2346" s="71" t="str">
        <f>IF(tbl_raw_data[[#This Row],[time_taken_in_min]]&lt;=settings!$D$2,"SLA_MET","SLA_NOT_MET")</f>
        <v>SLA_NOT_MET</v>
      </c>
    </row>
    <row r="2347" spans="1:17" hidden="1" x14ac:dyDescent="0.3">
      <c r="A2347" s="7" t="s">
        <v>3310</v>
      </c>
      <c r="B2347" s="36">
        <v>45148.587511574071</v>
      </c>
      <c r="C2347" s="39">
        <v>45148.595092592594</v>
      </c>
      <c r="D2347" s="8" t="s">
        <v>10</v>
      </c>
      <c r="E2347" s="8" t="s">
        <v>18</v>
      </c>
      <c r="F2347" s="8" t="s">
        <v>114</v>
      </c>
      <c r="G2347" s="8" t="s">
        <v>16</v>
      </c>
      <c r="H2347" s="84" t="str">
        <f t="shared" si="36"/>
        <v>Reason Unknown</v>
      </c>
      <c r="I2347" s="63">
        <f>(tbl_raw_data[[#This Row],[Date Actioned]])-(tbl_raw_data[[#This Row],[Date Tagged]])</f>
        <v>7.5810185226146132E-3</v>
      </c>
      <c r="J2347" s="66">
        <f>HOUR(tbl_raw_data[[#This Row],[time_taken]])*60+MINUTE(tbl_raw_data[[#This Row],[time_taken]])+SECOND(tbl_raw_data[[#This Row],[time_taken]])/60</f>
        <v>10.916666666666666</v>
      </c>
      <c r="K2347" s="68">
        <f>DATE(YEAR(tbl_raw_data[[#This Row],[Date Actioned]]),MONTH(tbl_raw_data[[#This Row],[Date Actioned]]),DAY(tbl_raw_data[[#This Row],[Date Actioned]]))</f>
        <v>45148</v>
      </c>
      <c r="L2347" s="65" t="str">
        <f>UPPER(TEXT(tbl_raw_data[[#This Row],[updated_date]],"MMMM"))</f>
        <v>AUGUST</v>
      </c>
      <c r="M2347" s="65" t="str">
        <f>"WEEK "&amp;IF(ROUNDUP(DAY(tbl_raw_data[[#This Row],[updated_date]])/7,0)=5,4,ROUNDUP(DAY(tbl_raw_data[[#This Row],[updated_date]])/7,0))</f>
        <v>WEEK 2</v>
      </c>
      <c r="N2347" s="71" t="str">
        <f>UPPER(VLOOKUP(tbl_raw_data[[#This Row],[Analyst]],settings!$A$1:$B$15,2,0))</f>
        <v>FARDIN</v>
      </c>
      <c r="O2347" s="71" t="str">
        <f>TRIM(UPPER(tbl_raw_data[[#This Row],[Outcome]]))</f>
        <v>APPROVE</v>
      </c>
      <c r="P2347" s="71" t="str">
        <f>TRIM(UPPER(tbl_raw_data[[#This Row],[Queue Name]]))</f>
        <v>CONSUMER PRE BUREAU</v>
      </c>
      <c r="Q2347" s="71" t="str">
        <f>IF(tbl_raw_data[[#This Row],[time_taken_in_min]]&lt;=settings!$D$2,"SLA_MET","SLA_NOT_MET")</f>
        <v>SLA_MET</v>
      </c>
    </row>
    <row r="2348" spans="1:17" hidden="1" x14ac:dyDescent="0.3">
      <c r="A2348" s="1" t="s">
        <v>3311</v>
      </c>
      <c r="B2348" s="34">
        <v>45148.591851851852</v>
      </c>
      <c r="C2348" s="35">
        <v>45148.603796296295</v>
      </c>
      <c r="D2348" s="2" t="s">
        <v>15</v>
      </c>
      <c r="E2348" s="3" t="s">
        <v>8</v>
      </c>
      <c r="F2348" s="2" t="s">
        <v>114</v>
      </c>
      <c r="G2348" s="4"/>
      <c r="H2348" s="84" t="str">
        <f t="shared" si="36"/>
        <v>Reason Unknown</v>
      </c>
      <c r="I2348" s="63">
        <f>(tbl_raw_data[[#This Row],[Date Actioned]])-(tbl_raw_data[[#This Row],[Date Tagged]])</f>
        <v>1.1944444442633539E-2</v>
      </c>
      <c r="J2348" s="66">
        <f>HOUR(tbl_raw_data[[#This Row],[time_taken]])*60+MINUTE(tbl_raw_data[[#This Row],[time_taken]])+SECOND(tbl_raw_data[[#This Row],[time_taken]])/60</f>
        <v>17.2</v>
      </c>
      <c r="K2348" s="68">
        <f>DATE(YEAR(tbl_raw_data[[#This Row],[Date Actioned]]),MONTH(tbl_raw_data[[#This Row],[Date Actioned]]),DAY(tbl_raw_data[[#This Row],[Date Actioned]]))</f>
        <v>45148</v>
      </c>
      <c r="L2348" s="65" t="str">
        <f>UPPER(TEXT(tbl_raw_data[[#This Row],[updated_date]],"MMMM"))</f>
        <v>AUGUST</v>
      </c>
      <c r="M2348" s="65" t="str">
        <f>"WEEK "&amp;IF(ROUNDUP(DAY(tbl_raw_data[[#This Row],[updated_date]])/7,0)=5,4,ROUNDUP(DAY(tbl_raw_data[[#This Row],[updated_date]])/7,0))</f>
        <v>WEEK 2</v>
      </c>
      <c r="N2348" s="71" t="str">
        <f>UPPER(VLOOKUP(tbl_raw_data[[#This Row],[Analyst]],settings!$A$1:$B$15,2,0))</f>
        <v>FARDIN</v>
      </c>
      <c r="O2348" s="71" t="str">
        <f>TRIM(UPPER(tbl_raw_data[[#This Row],[Outcome]]))</f>
        <v>APPROVE</v>
      </c>
      <c r="P2348" s="71" t="str">
        <f>TRIM(UPPER(tbl_raw_data[[#This Row],[Queue Name]]))</f>
        <v>CONSUMER POST BUREAU</v>
      </c>
      <c r="Q2348" s="71" t="str">
        <f>IF(tbl_raw_data[[#This Row],[time_taken_in_min]]&lt;=settings!$D$2,"SLA_MET","SLA_NOT_MET")</f>
        <v>SLA_MET</v>
      </c>
    </row>
    <row r="2349" spans="1:17" hidden="1" x14ac:dyDescent="0.3">
      <c r="A2349" s="5" t="s">
        <v>3312</v>
      </c>
      <c r="B2349" s="36">
        <v>45148.595856481479</v>
      </c>
      <c r="C2349" s="39">
        <v>45148.601643518516</v>
      </c>
      <c r="D2349" s="8" t="s">
        <v>10</v>
      </c>
      <c r="E2349" s="8" t="s">
        <v>11</v>
      </c>
      <c r="F2349" s="8" t="s">
        <v>19</v>
      </c>
      <c r="G2349" s="8" t="s">
        <v>15</v>
      </c>
      <c r="H2349" s="84" t="str">
        <f t="shared" si="36"/>
        <v>Reason Unknown</v>
      </c>
      <c r="I2349" s="63">
        <f>(tbl_raw_data[[#This Row],[Date Actioned]])-(tbl_raw_data[[#This Row],[Date Tagged]])</f>
        <v>5.7870370364980772E-3</v>
      </c>
      <c r="J2349" s="66">
        <f>HOUR(tbl_raw_data[[#This Row],[time_taken]])*60+MINUTE(tbl_raw_data[[#This Row],[time_taken]])+SECOND(tbl_raw_data[[#This Row],[time_taken]])/60</f>
        <v>8.3333333333333339</v>
      </c>
      <c r="K2349" s="68">
        <f>DATE(YEAR(tbl_raw_data[[#This Row],[Date Actioned]]),MONTH(tbl_raw_data[[#This Row],[Date Actioned]]),DAY(tbl_raw_data[[#This Row],[Date Actioned]]))</f>
        <v>45148</v>
      </c>
      <c r="L2349" s="65" t="str">
        <f>UPPER(TEXT(tbl_raw_data[[#This Row],[updated_date]],"MMMM"))</f>
        <v>AUGUST</v>
      </c>
      <c r="M2349" s="65" t="str">
        <f>"WEEK "&amp;IF(ROUNDUP(DAY(tbl_raw_data[[#This Row],[updated_date]])/7,0)=5,4,ROUNDUP(DAY(tbl_raw_data[[#This Row],[updated_date]])/7,0))</f>
        <v>WEEK 2</v>
      </c>
      <c r="N2349" s="71" t="str">
        <f>UPPER(VLOOKUP(tbl_raw_data[[#This Row],[Analyst]],settings!$A$1:$B$15,2,0))</f>
        <v>NAVED</v>
      </c>
      <c r="O2349" s="71" t="str">
        <f>TRIM(UPPER(tbl_raw_data[[#This Row],[Outcome]]))</f>
        <v>APPROVE</v>
      </c>
      <c r="P2349" s="71" t="str">
        <f>TRIM(UPPER(tbl_raw_data[[#This Row],[Queue Name]]))</f>
        <v>CONSUMER EXISTING</v>
      </c>
      <c r="Q2349" s="71" t="str">
        <f>IF(tbl_raw_data[[#This Row],[time_taken_in_min]]&lt;=settings!$D$2,"SLA_MET","SLA_NOT_MET")</f>
        <v>SLA_MET</v>
      </c>
    </row>
    <row r="2350" spans="1:17" hidden="1" x14ac:dyDescent="0.3">
      <c r="A2350" s="7" t="s">
        <v>3313</v>
      </c>
      <c r="B2350" s="34">
        <v>45148.61378472222</v>
      </c>
      <c r="C2350" s="35">
        <v>45148.618217592593</v>
      </c>
      <c r="D2350" s="2" t="s">
        <v>10</v>
      </c>
      <c r="E2350" s="2" t="s">
        <v>11</v>
      </c>
      <c r="F2350" s="2" t="s">
        <v>24</v>
      </c>
      <c r="G2350" s="2" t="s">
        <v>15</v>
      </c>
      <c r="H2350" s="84" t="str">
        <f t="shared" si="36"/>
        <v>Reason Unknown</v>
      </c>
      <c r="I2350" s="63">
        <f>(tbl_raw_data[[#This Row],[Date Actioned]])-(tbl_raw_data[[#This Row],[Date Tagged]])</f>
        <v>4.432870373420883E-3</v>
      </c>
      <c r="J2350" s="66">
        <f>HOUR(tbl_raw_data[[#This Row],[time_taken]])*60+MINUTE(tbl_raw_data[[#This Row],[time_taken]])+SECOND(tbl_raw_data[[#This Row],[time_taken]])/60</f>
        <v>6.3833333333333337</v>
      </c>
      <c r="K2350" s="68">
        <f>DATE(YEAR(tbl_raw_data[[#This Row],[Date Actioned]]),MONTH(tbl_raw_data[[#This Row],[Date Actioned]]),DAY(tbl_raw_data[[#This Row],[Date Actioned]]))</f>
        <v>45148</v>
      </c>
      <c r="L2350" s="65" t="str">
        <f>UPPER(TEXT(tbl_raw_data[[#This Row],[updated_date]],"MMMM"))</f>
        <v>AUGUST</v>
      </c>
      <c r="M2350" s="65" t="str">
        <f>"WEEK "&amp;IF(ROUNDUP(DAY(tbl_raw_data[[#This Row],[updated_date]])/7,0)=5,4,ROUNDUP(DAY(tbl_raw_data[[#This Row],[updated_date]])/7,0))</f>
        <v>WEEK 2</v>
      </c>
      <c r="N2350" s="71" t="str">
        <f>UPPER(VLOOKUP(tbl_raw_data[[#This Row],[Analyst]],settings!$A$1:$B$15,2,0))</f>
        <v>SAM</v>
      </c>
      <c r="O2350" s="71" t="str">
        <f>TRIM(UPPER(tbl_raw_data[[#This Row],[Outcome]]))</f>
        <v>APPROVE</v>
      </c>
      <c r="P2350" s="71" t="str">
        <f>TRIM(UPPER(tbl_raw_data[[#This Row],[Queue Name]]))</f>
        <v>CONSUMER EXISTING</v>
      </c>
      <c r="Q2350" s="71" t="str">
        <f>IF(tbl_raw_data[[#This Row],[time_taken_in_min]]&lt;=settings!$D$2,"SLA_MET","SLA_NOT_MET")</f>
        <v>SLA_MET</v>
      </c>
    </row>
    <row r="2351" spans="1:17" hidden="1" x14ac:dyDescent="0.3">
      <c r="A2351" s="1" t="s">
        <v>3314</v>
      </c>
      <c r="B2351" s="36">
        <v>45148.614618055559</v>
      </c>
      <c r="C2351" s="39">
        <v>45148.621504629627</v>
      </c>
      <c r="D2351" s="8" t="s">
        <v>10</v>
      </c>
      <c r="E2351" s="8" t="s">
        <v>8</v>
      </c>
      <c r="F2351" s="8" t="s">
        <v>19</v>
      </c>
      <c r="G2351" s="8" t="s">
        <v>15</v>
      </c>
      <c r="H2351" s="84" t="str">
        <f t="shared" si="36"/>
        <v>Reason Unknown</v>
      </c>
      <c r="I2351" s="63">
        <f>(tbl_raw_data[[#This Row],[Date Actioned]])-(tbl_raw_data[[#This Row],[Date Tagged]])</f>
        <v>6.8865740686305799E-3</v>
      </c>
      <c r="J2351" s="66">
        <f>HOUR(tbl_raw_data[[#This Row],[time_taken]])*60+MINUTE(tbl_raw_data[[#This Row],[time_taken]])+SECOND(tbl_raw_data[[#This Row],[time_taken]])/60</f>
        <v>9.9166666666666661</v>
      </c>
      <c r="K2351" s="68">
        <f>DATE(YEAR(tbl_raw_data[[#This Row],[Date Actioned]]),MONTH(tbl_raw_data[[#This Row],[Date Actioned]]),DAY(tbl_raw_data[[#This Row],[Date Actioned]]))</f>
        <v>45148</v>
      </c>
      <c r="L2351" s="65" t="str">
        <f>UPPER(TEXT(tbl_raw_data[[#This Row],[updated_date]],"MMMM"))</f>
        <v>AUGUST</v>
      </c>
      <c r="M2351" s="65" t="str">
        <f>"WEEK "&amp;IF(ROUNDUP(DAY(tbl_raw_data[[#This Row],[updated_date]])/7,0)=5,4,ROUNDUP(DAY(tbl_raw_data[[#This Row],[updated_date]])/7,0))</f>
        <v>WEEK 2</v>
      </c>
      <c r="N2351" s="71" t="str">
        <f>UPPER(VLOOKUP(tbl_raw_data[[#This Row],[Analyst]],settings!$A$1:$B$15,2,0))</f>
        <v>NAVED</v>
      </c>
      <c r="O2351" s="71" t="str">
        <f>TRIM(UPPER(tbl_raw_data[[#This Row],[Outcome]]))</f>
        <v>APPROVE</v>
      </c>
      <c r="P2351" s="71" t="str">
        <f>TRIM(UPPER(tbl_raw_data[[#This Row],[Queue Name]]))</f>
        <v>CONSUMER POST BUREAU</v>
      </c>
      <c r="Q2351" s="71" t="str">
        <f>IF(tbl_raw_data[[#This Row],[time_taken_in_min]]&lt;=settings!$D$2,"SLA_MET","SLA_NOT_MET")</f>
        <v>SLA_MET</v>
      </c>
    </row>
    <row r="2352" spans="1:17" hidden="1" x14ac:dyDescent="0.3">
      <c r="A2352" s="5" t="s">
        <v>3315</v>
      </c>
      <c r="B2352" s="34">
        <v>45148.620752314811</v>
      </c>
      <c r="C2352" s="35">
        <v>45148.630810185183</v>
      </c>
      <c r="D2352" s="2" t="s">
        <v>10</v>
      </c>
      <c r="E2352" s="2" t="s">
        <v>18</v>
      </c>
      <c r="F2352" s="2" t="s">
        <v>24</v>
      </c>
      <c r="G2352" s="2" t="s">
        <v>23</v>
      </c>
      <c r="H2352" s="84" t="str">
        <f t="shared" si="36"/>
        <v>Reason Unknown</v>
      </c>
      <c r="I2352" s="63">
        <f>(tbl_raw_data[[#This Row],[Date Actioned]])-(tbl_raw_data[[#This Row],[Date Tagged]])</f>
        <v>1.0057870371383615E-2</v>
      </c>
      <c r="J2352" s="66">
        <f>HOUR(tbl_raw_data[[#This Row],[time_taken]])*60+MINUTE(tbl_raw_data[[#This Row],[time_taken]])+SECOND(tbl_raw_data[[#This Row],[time_taken]])/60</f>
        <v>14.483333333333333</v>
      </c>
      <c r="K2352" s="68">
        <f>DATE(YEAR(tbl_raw_data[[#This Row],[Date Actioned]]),MONTH(tbl_raw_data[[#This Row],[Date Actioned]]),DAY(tbl_raw_data[[#This Row],[Date Actioned]]))</f>
        <v>45148</v>
      </c>
      <c r="L2352" s="65" t="str">
        <f>UPPER(TEXT(tbl_raw_data[[#This Row],[updated_date]],"MMMM"))</f>
        <v>AUGUST</v>
      </c>
      <c r="M2352" s="65" t="str">
        <f>"WEEK "&amp;IF(ROUNDUP(DAY(tbl_raw_data[[#This Row],[updated_date]])/7,0)=5,4,ROUNDUP(DAY(tbl_raw_data[[#This Row],[updated_date]])/7,0))</f>
        <v>WEEK 2</v>
      </c>
      <c r="N2352" s="71" t="str">
        <f>UPPER(VLOOKUP(tbl_raw_data[[#This Row],[Analyst]],settings!$A$1:$B$15,2,0))</f>
        <v>SAM</v>
      </c>
      <c r="O2352" s="71" t="str">
        <f>TRIM(UPPER(tbl_raw_data[[#This Row],[Outcome]]))</f>
        <v>APPROVE</v>
      </c>
      <c r="P2352" s="71" t="str">
        <f>TRIM(UPPER(tbl_raw_data[[#This Row],[Queue Name]]))</f>
        <v>CONSUMER PRE BUREAU</v>
      </c>
      <c r="Q2352" s="71" t="str">
        <f>IF(tbl_raw_data[[#This Row],[time_taken_in_min]]&lt;=settings!$D$2,"SLA_MET","SLA_NOT_MET")</f>
        <v>SLA_MET</v>
      </c>
    </row>
    <row r="2353" spans="1:17" hidden="1" x14ac:dyDescent="0.3">
      <c r="A2353" s="7" t="s">
        <v>3316</v>
      </c>
      <c r="B2353" s="36">
        <v>45148.621898148151</v>
      </c>
      <c r="C2353" s="39">
        <v>45148.627893518518</v>
      </c>
      <c r="D2353" s="8" t="s">
        <v>10</v>
      </c>
      <c r="E2353" s="8" t="s">
        <v>18</v>
      </c>
      <c r="F2353" s="8" t="s">
        <v>19</v>
      </c>
      <c r="G2353" s="8" t="s">
        <v>15</v>
      </c>
      <c r="H2353" s="84" t="str">
        <f t="shared" si="36"/>
        <v>Reason Unknown</v>
      </c>
      <c r="I2353" s="63">
        <f>(tbl_raw_data[[#This Row],[Date Actioned]])-(tbl_raw_data[[#This Row],[Date Tagged]])</f>
        <v>5.9953703676001169E-3</v>
      </c>
      <c r="J2353" s="66">
        <f>HOUR(tbl_raw_data[[#This Row],[time_taken]])*60+MINUTE(tbl_raw_data[[#This Row],[time_taken]])+SECOND(tbl_raw_data[[#This Row],[time_taken]])/60</f>
        <v>8.6333333333333329</v>
      </c>
      <c r="K2353" s="68">
        <f>DATE(YEAR(tbl_raw_data[[#This Row],[Date Actioned]]),MONTH(tbl_raw_data[[#This Row],[Date Actioned]]),DAY(tbl_raw_data[[#This Row],[Date Actioned]]))</f>
        <v>45148</v>
      </c>
      <c r="L2353" s="65" t="str">
        <f>UPPER(TEXT(tbl_raw_data[[#This Row],[updated_date]],"MMMM"))</f>
        <v>AUGUST</v>
      </c>
      <c r="M2353" s="65" t="str">
        <f>"WEEK "&amp;IF(ROUNDUP(DAY(tbl_raw_data[[#This Row],[updated_date]])/7,0)=5,4,ROUNDUP(DAY(tbl_raw_data[[#This Row],[updated_date]])/7,0))</f>
        <v>WEEK 2</v>
      </c>
      <c r="N2353" s="71" t="str">
        <f>UPPER(VLOOKUP(tbl_raw_data[[#This Row],[Analyst]],settings!$A$1:$B$15,2,0))</f>
        <v>NAVED</v>
      </c>
      <c r="O2353" s="71" t="str">
        <f>TRIM(UPPER(tbl_raw_data[[#This Row],[Outcome]]))</f>
        <v>APPROVE</v>
      </c>
      <c r="P2353" s="71" t="str">
        <f>TRIM(UPPER(tbl_raw_data[[#This Row],[Queue Name]]))</f>
        <v>CONSUMER PRE BUREAU</v>
      </c>
      <c r="Q2353" s="71" t="str">
        <f>IF(tbl_raw_data[[#This Row],[time_taken_in_min]]&lt;=settings!$D$2,"SLA_MET","SLA_NOT_MET")</f>
        <v>SLA_MET</v>
      </c>
    </row>
    <row r="2354" spans="1:17" hidden="1" x14ac:dyDescent="0.3">
      <c r="A2354" s="1" t="s">
        <v>3317</v>
      </c>
      <c r="B2354" s="34">
        <v>45148.623287037037</v>
      </c>
      <c r="C2354" s="35">
        <v>45148.628888888888</v>
      </c>
      <c r="D2354" s="2" t="s">
        <v>10</v>
      </c>
      <c r="E2354" s="2" t="s">
        <v>18</v>
      </c>
      <c r="F2354" s="2" t="s">
        <v>17</v>
      </c>
      <c r="G2354" s="2" t="s">
        <v>15</v>
      </c>
      <c r="H2354" s="84" t="str">
        <f t="shared" si="36"/>
        <v>Reason Unknown</v>
      </c>
      <c r="I2354" s="63">
        <f>(tbl_raw_data[[#This Row],[Date Actioned]])-(tbl_raw_data[[#This Row],[Date Tagged]])</f>
        <v>5.6018518516793847E-3</v>
      </c>
      <c r="J2354" s="66">
        <f>HOUR(tbl_raw_data[[#This Row],[time_taken]])*60+MINUTE(tbl_raw_data[[#This Row],[time_taken]])+SECOND(tbl_raw_data[[#This Row],[time_taken]])/60</f>
        <v>8.0666666666666664</v>
      </c>
      <c r="K2354" s="68">
        <f>DATE(YEAR(tbl_raw_data[[#This Row],[Date Actioned]]),MONTH(tbl_raw_data[[#This Row],[Date Actioned]]),DAY(tbl_raw_data[[#This Row],[Date Actioned]]))</f>
        <v>45148</v>
      </c>
      <c r="L2354" s="65" t="str">
        <f>UPPER(TEXT(tbl_raw_data[[#This Row],[updated_date]],"MMMM"))</f>
        <v>AUGUST</v>
      </c>
      <c r="M2354" s="65" t="str">
        <f>"WEEK "&amp;IF(ROUNDUP(DAY(tbl_raw_data[[#This Row],[updated_date]])/7,0)=5,4,ROUNDUP(DAY(tbl_raw_data[[#This Row],[updated_date]])/7,0))</f>
        <v>WEEK 2</v>
      </c>
      <c r="N2354" s="71" t="str">
        <f>UPPER(VLOOKUP(tbl_raw_data[[#This Row],[Analyst]],settings!$A$1:$B$15,2,0))</f>
        <v>MERCEDES</v>
      </c>
      <c r="O2354" s="71" t="str">
        <f>TRIM(UPPER(tbl_raw_data[[#This Row],[Outcome]]))</f>
        <v>APPROVE</v>
      </c>
      <c r="P2354" s="71" t="str">
        <f>TRIM(UPPER(tbl_raw_data[[#This Row],[Queue Name]]))</f>
        <v>CONSUMER PRE BUREAU</v>
      </c>
      <c r="Q2354" s="71" t="str">
        <f>IF(tbl_raw_data[[#This Row],[time_taken_in_min]]&lt;=settings!$D$2,"SLA_MET","SLA_NOT_MET")</f>
        <v>SLA_MET</v>
      </c>
    </row>
    <row r="2355" spans="1:17" hidden="1" x14ac:dyDescent="0.3">
      <c r="A2355" s="5" t="s">
        <v>3318</v>
      </c>
      <c r="B2355" s="36">
        <v>45148.623831018522</v>
      </c>
      <c r="C2355" s="39">
        <v>45148.634004629632</v>
      </c>
      <c r="D2355" s="8" t="s">
        <v>10</v>
      </c>
      <c r="E2355" s="8" t="s">
        <v>8</v>
      </c>
      <c r="F2355" s="8" t="s">
        <v>14</v>
      </c>
      <c r="G2355" s="8" t="s">
        <v>16</v>
      </c>
      <c r="H2355" s="84" t="str">
        <f t="shared" si="36"/>
        <v>Reason Unknown</v>
      </c>
      <c r="I2355" s="63">
        <f>(tbl_raw_data[[#This Row],[Date Actioned]])-(tbl_raw_data[[#This Row],[Date Tagged]])</f>
        <v>1.0173611110076308E-2</v>
      </c>
      <c r="J2355" s="66">
        <f>HOUR(tbl_raw_data[[#This Row],[time_taken]])*60+MINUTE(tbl_raw_data[[#This Row],[time_taken]])+SECOND(tbl_raw_data[[#This Row],[time_taken]])/60</f>
        <v>14.65</v>
      </c>
      <c r="K2355" s="68">
        <f>DATE(YEAR(tbl_raw_data[[#This Row],[Date Actioned]]),MONTH(tbl_raw_data[[#This Row],[Date Actioned]]),DAY(tbl_raw_data[[#This Row],[Date Actioned]]))</f>
        <v>45148</v>
      </c>
      <c r="L2355" s="65" t="str">
        <f>UPPER(TEXT(tbl_raw_data[[#This Row],[updated_date]],"MMMM"))</f>
        <v>AUGUST</v>
      </c>
      <c r="M2355" s="65" t="str">
        <f>"WEEK "&amp;IF(ROUNDUP(DAY(tbl_raw_data[[#This Row],[updated_date]])/7,0)=5,4,ROUNDUP(DAY(tbl_raw_data[[#This Row],[updated_date]])/7,0))</f>
        <v>WEEK 2</v>
      </c>
      <c r="N2355" s="71" t="str">
        <f>UPPER(VLOOKUP(tbl_raw_data[[#This Row],[Analyst]],settings!$A$1:$B$15,2,0))</f>
        <v>CAMROON</v>
      </c>
      <c r="O2355" s="71" t="str">
        <f>TRIM(UPPER(tbl_raw_data[[#This Row],[Outcome]]))</f>
        <v>APPROVE</v>
      </c>
      <c r="P2355" s="71" t="str">
        <f>TRIM(UPPER(tbl_raw_data[[#This Row],[Queue Name]]))</f>
        <v>CONSUMER POST BUREAU</v>
      </c>
      <c r="Q2355" s="71" t="str">
        <f>IF(tbl_raw_data[[#This Row],[time_taken_in_min]]&lt;=settings!$D$2,"SLA_MET","SLA_NOT_MET")</f>
        <v>SLA_MET</v>
      </c>
    </row>
    <row r="2356" spans="1:17" hidden="1" x14ac:dyDescent="0.3">
      <c r="A2356" s="7" t="s">
        <v>3319</v>
      </c>
      <c r="B2356" s="34">
        <v>45148.623912037037</v>
      </c>
      <c r="C2356" s="35">
        <v>45148.637326388889</v>
      </c>
      <c r="D2356" s="2" t="s">
        <v>10</v>
      </c>
      <c r="E2356" s="2" t="s">
        <v>11</v>
      </c>
      <c r="F2356" s="2" t="s">
        <v>19</v>
      </c>
      <c r="G2356" s="2" t="s">
        <v>15</v>
      </c>
      <c r="H2356" s="84" t="str">
        <f t="shared" si="36"/>
        <v>Reason Unknown</v>
      </c>
      <c r="I2356" s="63">
        <f>(tbl_raw_data[[#This Row],[Date Actioned]])-(tbl_raw_data[[#This Row],[Date Tagged]])</f>
        <v>1.3414351851679385E-2</v>
      </c>
      <c r="J2356" s="66">
        <f>HOUR(tbl_raw_data[[#This Row],[time_taken]])*60+MINUTE(tbl_raw_data[[#This Row],[time_taken]])+SECOND(tbl_raw_data[[#This Row],[time_taken]])/60</f>
        <v>19.316666666666666</v>
      </c>
      <c r="K2356" s="68">
        <f>DATE(YEAR(tbl_raw_data[[#This Row],[Date Actioned]]),MONTH(tbl_raw_data[[#This Row],[Date Actioned]]),DAY(tbl_raw_data[[#This Row],[Date Actioned]]))</f>
        <v>45148</v>
      </c>
      <c r="L2356" s="65" t="str">
        <f>UPPER(TEXT(tbl_raw_data[[#This Row],[updated_date]],"MMMM"))</f>
        <v>AUGUST</v>
      </c>
      <c r="M2356" s="65" t="str">
        <f>"WEEK "&amp;IF(ROUNDUP(DAY(tbl_raw_data[[#This Row],[updated_date]])/7,0)=5,4,ROUNDUP(DAY(tbl_raw_data[[#This Row],[updated_date]])/7,0))</f>
        <v>WEEK 2</v>
      </c>
      <c r="N2356" s="71" t="str">
        <f>UPPER(VLOOKUP(tbl_raw_data[[#This Row],[Analyst]],settings!$A$1:$B$15,2,0))</f>
        <v>NAVED</v>
      </c>
      <c r="O2356" s="71" t="str">
        <f>TRIM(UPPER(tbl_raw_data[[#This Row],[Outcome]]))</f>
        <v>APPROVE</v>
      </c>
      <c r="P2356" s="71" t="str">
        <f>TRIM(UPPER(tbl_raw_data[[#This Row],[Queue Name]]))</f>
        <v>CONSUMER EXISTING</v>
      </c>
      <c r="Q2356" s="71" t="str">
        <f>IF(tbl_raw_data[[#This Row],[time_taken_in_min]]&lt;=settings!$D$2,"SLA_MET","SLA_NOT_MET")</f>
        <v>SLA_MET</v>
      </c>
    </row>
    <row r="2357" spans="1:17" hidden="1" x14ac:dyDescent="0.3">
      <c r="A2357" s="1" t="s">
        <v>3320</v>
      </c>
      <c r="B2357" s="36">
        <v>45148.624780092592</v>
      </c>
      <c r="C2357" s="39">
        <v>45148.636979166666</v>
      </c>
      <c r="D2357" s="8" t="s">
        <v>10</v>
      </c>
      <c r="E2357" s="8" t="s">
        <v>18</v>
      </c>
      <c r="F2357" s="8" t="s">
        <v>24</v>
      </c>
      <c r="G2357" s="8" t="s">
        <v>15</v>
      </c>
      <c r="H2357" s="84" t="str">
        <f t="shared" si="36"/>
        <v>Reason Unknown</v>
      </c>
      <c r="I2357" s="63">
        <f>(tbl_raw_data[[#This Row],[Date Actioned]])-(tbl_raw_data[[#This Row],[Date Tagged]])</f>
        <v>1.2199074073578231E-2</v>
      </c>
      <c r="J2357" s="66">
        <f>HOUR(tbl_raw_data[[#This Row],[time_taken]])*60+MINUTE(tbl_raw_data[[#This Row],[time_taken]])+SECOND(tbl_raw_data[[#This Row],[time_taken]])/60</f>
        <v>17.566666666666666</v>
      </c>
      <c r="K2357" s="68">
        <f>DATE(YEAR(tbl_raw_data[[#This Row],[Date Actioned]]),MONTH(tbl_raw_data[[#This Row],[Date Actioned]]),DAY(tbl_raw_data[[#This Row],[Date Actioned]]))</f>
        <v>45148</v>
      </c>
      <c r="L2357" s="65" t="str">
        <f>UPPER(TEXT(tbl_raw_data[[#This Row],[updated_date]],"MMMM"))</f>
        <v>AUGUST</v>
      </c>
      <c r="M2357" s="65" t="str">
        <f>"WEEK "&amp;IF(ROUNDUP(DAY(tbl_raw_data[[#This Row],[updated_date]])/7,0)=5,4,ROUNDUP(DAY(tbl_raw_data[[#This Row],[updated_date]])/7,0))</f>
        <v>WEEK 2</v>
      </c>
      <c r="N2357" s="71" t="str">
        <f>UPPER(VLOOKUP(tbl_raw_data[[#This Row],[Analyst]],settings!$A$1:$B$15,2,0))</f>
        <v>SAM</v>
      </c>
      <c r="O2357" s="71" t="str">
        <f>TRIM(UPPER(tbl_raw_data[[#This Row],[Outcome]]))</f>
        <v>APPROVE</v>
      </c>
      <c r="P2357" s="71" t="str">
        <f>TRIM(UPPER(tbl_raw_data[[#This Row],[Queue Name]]))</f>
        <v>CONSUMER PRE BUREAU</v>
      </c>
      <c r="Q2357" s="71" t="str">
        <f>IF(tbl_raw_data[[#This Row],[time_taken_in_min]]&lt;=settings!$D$2,"SLA_MET","SLA_NOT_MET")</f>
        <v>SLA_MET</v>
      </c>
    </row>
    <row r="2358" spans="1:17" hidden="1" x14ac:dyDescent="0.3">
      <c r="A2358" s="5" t="s">
        <v>3321</v>
      </c>
      <c r="B2358" s="34">
        <v>45148.626319444447</v>
      </c>
      <c r="C2358" s="35">
        <v>45148.645115740743</v>
      </c>
      <c r="D2358" s="2" t="s">
        <v>10</v>
      </c>
      <c r="E2358" s="2" t="s">
        <v>11</v>
      </c>
      <c r="F2358" s="2" t="s">
        <v>12</v>
      </c>
      <c r="G2358" s="2" t="s">
        <v>15</v>
      </c>
      <c r="H2358" s="84" t="str">
        <f t="shared" si="36"/>
        <v>Reason Unknown</v>
      </c>
      <c r="I2358" s="63">
        <f>(tbl_raw_data[[#This Row],[Date Actioned]])-(tbl_raw_data[[#This Row],[Date Tagged]])</f>
        <v>1.8796296295477077E-2</v>
      </c>
      <c r="J2358" s="66">
        <f>HOUR(tbl_raw_data[[#This Row],[time_taken]])*60+MINUTE(tbl_raw_data[[#This Row],[time_taken]])+SECOND(tbl_raw_data[[#This Row],[time_taken]])/60</f>
        <v>27.066666666666666</v>
      </c>
      <c r="K2358" s="68">
        <f>DATE(YEAR(tbl_raw_data[[#This Row],[Date Actioned]]),MONTH(tbl_raw_data[[#This Row],[Date Actioned]]),DAY(tbl_raw_data[[#This Row],[Date Actioned]]))</f>
        <v>45148</v>
      </c>
      <c r="L2358" s="65" t="str">
        <f>UPPER(TEXT(tbl_raw_data[[#This Row],[updated_date]],"MMMM"))</f>
        <v>AUGUST</v>
      </c>
      <c r="M2358" s="65" t="str">
        <f>"WEEK "&amp;IF(ROUNDUP(DAY(tbl_raw_data[[#This Row],[updated_date]])/7,0)=5,4,ROUNDUP(DAY(tbl_raw_data[[#This Row],[updated_date]])/7,0))</f>
        <v>WEEK 2</v>
      </c>
      <c r="N2358" s="71" t="str">
        <f>UPPER(VLOOKUP(tbl_raw_data[[#This Row],[Analyst]],settings!$A$1:$B$15,2,0))</f>
        <v>NITESH</v>
      </c>
      <c r="O2358" s="71" t="str">
        <f>TRIM(UPPER(tbl_raw_data[[#This Row],[Outcome]]))</f>
        <v>APPROVE</v>
      </c>
      <c r="P2358" s="71" t="str">
        <f>TRIM(UPPER(tbl_raw_data[[#This Row],[Queue Name]]))</f>
        <v>CONSUMER EXISTING</v>
      </c>
      <c r="Q2358" s="71" t="str">
        <f>IF(tbl_raw_data[[#This Row],[time_taken_in_min]]&lt;=settings!$D$2,"SLA_MET","SLA_NOT_MET")</f>
        <v>SLA_NOT_MET</v>
      </c>
    </row>
    <row r="2359" spans="1:17" hidden="1" x14ac:dyDescent="0.3">
      <c r="A2359" s="7" t="s">
        <v>3322</v>
      </c>
      <c r="B2359" s="36">
        <v>45148.628657407404</v>
      </c>
      <c r="C2359" s="39">
        <v>45148.639050925929</v>
      </c>
      <c r="D2359" s="8" t="s">
        <v>10</v>
      </c>
      <c r="E2359" s="8" t="s">
        <v>11</v>
      </c>
      <c r="F2359" s="8" t="s">
        <v>114</v>
      </c>
      <c r="G2359" s="8" t="s">
        <v>15</v>
      </c>
      <c r="H2359" s="84" t="str">
        <f t="shared" si="36"/>
        <v>Reason Unknown</v>
      </c>
      <c r="I2359" s="63">
        <f>(tbl_raw_data[[#This Row],[Date Actioned]])-(tbl_raw_data[[#This Row],[Date Tagged]])</f>
        <v>1.0393518525233958E-2</v>
      </c>
      <c r="J2359" s="66">
        <f>HOUR(tbl_raw_data[[#This Row],[time_taken]])*60+MINUTE(tbl_raw_data[[#This Row],[time_taken]])+SECOND(tbl_raw_data[[#This Row],[time_taken]])/60</f>
        <v>14.966666666666667</v>
      </c>
      <c r="K2359" s="68">
        <f>DATE(YEAR(tbl_raw_data[[#This Row],[Date Actioned]]),MONTH(tbl_raw_data[[#This Row],[Date Actioned]]),DAY(tbl_raw_data[[#This Row],[Date Actioned]]))</f>
        <v>45148</v>
      </c>
      <c r="L2359" s="65" t="str">
        <f>UPPER(TEXT(tbl_raw_data[[#This Row],[updated_date]],"MMMM"))</f>
        <v>AUGUST</v>
      </c>
      <c r="M2359" s="65" t="str">
        <f>"WEEK "&amp;IF(ROUNDUP(DAY(tbl_raw_data[[#This Row],[updated_date]])/7,0)=5,4,ROUNDUP(DAY(tbl_raw_data[[#This Row],[updated_date]])/7,0))</f>
        <v>WEEK 2</v>
      </c>
      <c r="N2359" s="71" t="str">
        <f>UPPER(VLOOKUP(tbl_raw_data[[#This Row],[Analyst]],settings!$A$1:$B$15,2,0))</f>
        <v>FARDIN</v>
      </c>
      <c r="O2359" s="71" t="str">
        <f>TRIM(UPPER(tbl_raw_data[[#This Row],[Outcome]]))</f>
        <v>APPROVE</v>
      </c>
      <c r="P2359" s="71" t="str">
        <f>TRIM(UPPER(tbl_raw_data[[#This Row],[Queue Name]]))</f>
        <v>CONSUMER EXISTING</v>
      </c>
      <c r="Q2359" s="71" t="str">
        <f>IF(tbl_raw_data[[#This Row],[time_taken_in_min]]&lt;=settings!$D$2,"SLA_MET","SLA_NOT_MET")</f>
        <v>SLA_MET</v>
      </c>
    </row>
    <row r="2360" spans="1:17" hidden="1" x14ac:dyDescent="0.3">
      <c r="A2360" s="1" t="s">
        <v>3323</v>
      </c>
      <c r="B2360" s="34">
        <v>45148.629108796296</v>
      </c>
      <c r="C2360" s="35">
        <v>45148.634571759256</v>
      </c>
      <c r="D2360" s="2" t="s">
        <v>15</v>
      </c>
      <c r="E2360" s="3" t="s">
        <v>11</v>
      </c>
      <c r="F2360" s="2" t="s">
        <v>9</v>
      </c>
      <c r="G2360" s="4"/>
      <c r="H2360" s="84" t="str">
        <f t="shared" si="36"/>
        <v>Reason Unknown</v>
      </c>
      <c r="I2360" s="63">
        <f>(tbl_raw_data[[#This Row],[Date Actioned]])-(tbl_raw_data[[#This Row],[Date Tagged]])</f>
        <v>5.4629629594273865E-3</v>
      </c>
      <c r="J2360" s="66">
        <f>HOUR(tbl_raw_data[[#This Row],[time_taken]])*60+MINUTE(tbl_raw_data[[#This Row],[time_taken]])+SECOND(tbl_raw_data[[#This Row],[time_taken]])/60</f>
        <v>7.8666666666666671</v>
      </c>
      <c r="K2360" s="68">
        <f>DATE(YEAR(tbl_raw_data[[#This Row],[Date Actioned]]),MONTH(tbl_raw_data[[#This Row],[Date Actioned]]),DAY(tbl_raw_data[[#This Row],[Date Actioned]]))</f>
        <v>45148</v>
      </c>
      <c r="L2360" s="65" t="str">
        <f>UPPER(TEXT(tbl_raw_data[[#This Row],[updated_date]],"MMMM"))</f>
        <v>AUGUST</v>
      </c>
      <c r="M2360" s="65" t="str">
        <f>"WEEK "&amp;IF(ROUNDUP(DAY(tbl_raw_data[[#This Row],[updated_date]])/7,0)=5,4,ROUNDUP(DAY(tbl_raw_data[[#This Row],[updated_date]])/7,0))</f>
        <v>WEEK 2</v>
      </c>
      <c r="N2360" s="71" t="str">
        <f>UPPER(VLOOKUP(tbl_raw_data[[#This Row],[Analyst]],settings!$A$1:$B$15,2,0))</f>
        <v>QUADIR</v>
      </c>
      <c r="O2360" s="71" t="str">
        <f>TRIM(UPPER(tbl_raw_data[[#This Row],[Outcome]]))</f>
        <v>APPROVE</v>
      </c>
      <c r="P2360" s="71" t="str">
        <f>TRIM(UPPER(tbl_raw_data[[#This Row],[Queue Name]]))</f>
        <v>CONSUMER EXISTING</v>
      </c>
      <c r="Q2360" s="71" t="str">
        <f>IF(tbl_raw_data[[#This Row],[time_taken_in_min]]&lt;=settings!$D$2,"SLA_MET","SLA_NOT_MET")</f>
        <v>SLA_MET</v>
      </c>
    </row>
    <row r="2361" spans="1:17" hidden="1" x14ac:dyDescent="0.3">
      <c r="A2361" s="5" t="s">
        <v>3324</v>
      </c>
      <c r="B2361" s="36">
        <v>45148.631261574075</v>
      </c>
      <c r="C2361" s="39">
        <v>45148.640196759261</v>
      </c>
      <c r="D2361" s="8" t="s">
        <v>10</v>
      </c>
      <c r="E2361" s="8" t="s">
        <v>18</v>
      </c>
      <c r="F2361" s="8" t="s">
        <v>24</v>
      </c>
      <c r="G2361" s="8" t="s">
        <v>15</v>
      </c>
      <c r="H2361" s="84" t="str">
        <f t="shared" si="36"/>
        <v>Reason Unknown</v>
      </c>
      <c r="I2361" s="63">
        <f>(tbl_raw_data[[#This Row],[Date Actioned]])-(tbl_raw_data[[#This Row],[Date Tagged]])</f>
        <v>8.9351851856918074E-3</v>
      </c>
      <c r="J2361" s="66">
        <f>HOUR(tbl_raw_data[[#This Row],[time_taken]])*60+MINUTE(tbl_raw_data[[#This Row],[time_taken]])+SECOND(tbl_raw_data[[#This Row],[time_taken]])/60</f>
        <v>12.866666666666667</v>
      </c>
      <c r="K2361" s="68">
        <f>DATE(YEAR(tbl_raw_data[[#This Row],[Date Actioned]]),MONTH(tbl_raw_data[[#This Row],[Date Actioned]]),DAY(tbl_raw_data[[#This Row],[Date Actioned]]))</f>
        <v>45148</v>
      </c>
      <c r="L2361" s="65" t="str">
        <f>UPPER(TEXT(tbl_raw_data[[#This Row],[updated_date]],"MMMM"))</f>
        <v>AUGUST</v>
      </c>
      <c r="M2361" s="65" t="str">
        <f>"WEEK "&amp;IF(ROUNDUP(DAY(tbl_raw_data[[#This Row],[updated_date]])/7,0)=5,4,ROUNDUP(DAY(tbl_raw_data[[#This Row],[updated_date]])/7,0))</f>
        <v>WEEK 2</v>
      </c>
      <c r="N2361" s="71" t="str">
        <f>UPPER(VLOOKUP(tbl_raw_data[[#This Row],[Analyst]],settings!$A$1:$B$15,2,0))</f>
        <v>SAM</v>
      </c>
      <c r="O2361" s="71" t="str">
        <f>TRIM(UPPER(tbl_raw_data[[#This Row],[Outcome]]))</f>
        <v>APPROVE</v>
      </c>
      <c r="P2361" s="71" t="str">
        <f>TRIM(UPPER(tbl_raw_data[[#This Row],[Queue Name]]))</f>
        <v>CONSUMER PRE BUREAU</v>
      </c>
      <c r="Q2361" s="71" t="str">
        <f>IF(tbl_raw_data[[#This Row],[time_taken_in_min]]&lt;=settings!$D$2,"SLA_MET","SLA_NOT_MET")</f>
        <v>SLA_MET</v>
      </c>
    </row>
    <row r="2362" spans="1:17" hidden="1" x14ac:dyDescent="0.3">
      <c r="A2362" s="7" t="s">
        <v>3325</v>
      </c>
      <c r="B2362" s="34">
        <v>45148.634456018517</v>
      </c>
      <c r="C2362" s="35">
        <v>45148.636562500003</v>
      </c>
      <c r="D2362" s="2" t="s">
        <v>15</v>
      </c>
      <c r="E2362" s="3" t="s">
        <v>11</v>
      </c>
      <c r="F2362" s="2" t="s">
        <v>9</v>
      </c>
      <c r="G2362" s="4"/>
      <c r="H2362" s="84" t="str">
        <f t="shared" si="36"/>
        <v>Reason Unknown</v>
      </c>
      <c r="I2362" s="63">
        <f>(tbl_raw_data[[#This Row],[Date Actioned]])-(tbl_raw_data[[#This Row],[Date Tagged]])</f>
        <v>2.1064814864075743E-3</v>
      </c>
      <c r="J2362" s="66">
        <f>HOUR(tbl_raw_data[[#This Row],[time_taken]])*60+MINUTE(tbl_raw_data[[#This Row],[time_taken]])+SECOND(tbl_raw_data[[#This Row],[time_taken]])/60</f>
        <v>3.0333333333333332</v>
      </c>
      <c r="K2362" s="68">
        <f>DATE(YEAR(tbl_raw_data[[#This Row],[Date Actioned]]),MONTH(tbl_raw_data[[#This Row],[Date Actioned]]),DAY(tbl_raw_data[[#This Row],[Date Actioned]]))</f>
        <v>45148</v>
      </c>
      <c r="L2362" s="65" t="str">
        <f>UPPER(TEXT(tbl_raw_data[[#This Row],[updated_date]],"MMMM"))</f>
        <v>AUGUST</v>
      </c>
      <c r="M2362" s="65" t="str">
        <f>"WEEK "&amp;IF(ROUNDUP(DAY(tbl_raw_data[[#This Row],[updated_date]])/7,0)=5,4,ROUNDUP(DAY(tbl_raw_data[[#This Row],[updated_date]])/7,0))</f>
        <v>WEEK 2</v>
      </c>
      <c r="N2362" s="71" t="str">
        <f>UPPER(VLOOKUP(tbl_raw_data[[#This Row],[Analyst]],settings!$A$1:$B$15,2,0))</f>
        <v>QUADIR</v>
      </c>
      <c r="O2362" s="71" t="str">
        <f>TRIM(UPPER(tbl_raw_data[[#This Row],[Outcome]]))</f>
        <v>APPROVE</v>
      </c>
      <c r="P2362" s="71" t="str">
        <f>TRIM(UPPER(tbl_raw_data[[#This Row],[Queue Name]]))</f>
        <v>CONSUMER EXISTING</v>
      </c>
      <c r="Q2362" s="71" t="str">
        <f>IF(tbl_raw_data[[#This Row],[time_taken_in_min]]&lt;=settings!$D$2,"SLA_MET","SLA_NOT_MET")</f>
        <v>SLA_MET</v>
      </c>
    </row>
    <row r="2363" spans="1:17" hidden="1" x14ac:dyDescent="0.3">
      <c r="A2363" s="1" t="s">
        <v>3326</v>
      </c>
      <c r="B2363" s="36">
        <v>45148.637743055559</v>
      </c>
      <c r="C2363" s="39">
        <v>45148.643437500003</v>
      </c>
      <c r="D2363" s="8" t="s">
        <v>10</v>
      </c>
      <c r="E2363" s="8" t="s">
        <v>18</v>
      </c>
      <c r="F2363" s="8" t="s">
        <v>114</v>
      </c>
      <c r="G2363" s="8" t="s">
        <v>120</v>
      </c>
      <c r="H2363" s="84" t="str">
        <f t="shared" si="36"/>
        <v>Reason Unknown</v>
      </c>
      <c r="I2363" s="63">
        <f>(tbl_raw_data[[#This Row],[Date Actioned]])-(tbl_raw_data[[#This Row],[Date Tagged]])</f>
        <v>5.694444444088731E-3</v>
      </c>
      <c r="J2363" s="66">
        <f>HOUR(tbl_raw_data[[#This Row],[time_taken]])*60+MINUTE(tbl_raw_data[[#This Row],[time_taken]])+SECOND(tbl_raw_data[[#This Row],[time_taken]])/60</f>
        <v>8.1999999999999993</v>
      </c>
      <c r="K2363" s="68">
        <f>DATE(YEAR(tbl_raw_data[[#This Row],[Date Actioned]]),MONTH(tbl_raw_data[[#This Row],[Date Actioned]]),DAY(tbl_raw_data[[#This Row],[Date Actioned]]))</f>
        <v>45148</v>
      </c>
      <c r="L2363" s="65" t="str">
        <f>UPPER(TEXT(tbl_raw_data[[#This Row],[updated_date]],"MMMM"))</f>
        <v>AUGUST</v>
      </c>
      <c r="M2363" s="65" t="str">
        <f>"WEEK "&amp;IF(ROUNDUP(DAY(tbl_raw_data[[#This Row],[updated_date]])/7,0)=5,4,ROUNDUP(DAY(tbl_raw_data[[#This Row],[updated_date]])/7,0))</f>
        <v>WEEK 2</v>
      </c>
      <c r="N2363" s="71" t="str">
        <f>UPPER(VLOOKUP(tbl_raw_data[[#This Row],[Analyst]],settings!$A$1:$B$15,2,0))</f>
        <v>FARDIN</v>
      </c>
      <c r="O2363" s="71" t="str">
        <f>TRIM(UPPER(tbl_raw_data[[#This Row],[Outcome]]))</f>
        <v>APPROVE</v>
      </c>
      <c r="P2363" s="71" t="str">
        <f>TRIM(UPPER(tbl_raw_data[[#This Row],[Queue Name]]))</f>
        <v>CONSUMER PRE BUREAU</v>
      </c>
      <c r="Q2363" s="71" t="str">
        <f>IF(tbl_raw_data[[#This Row],[time_taken_in_min]]&lt;=settings!$D$2,"SLA_MET","SLA_NOT_MET")</f>
        <v>SLA_MET</v>
      </c>
    </row>
    <row r="2364" spans="1:17" hidden="1" x14ac:dyDescent="0.3">
      <c r="A2364" s="5" t="s">
        <v>3327</v>
      </c>
      <c r="B2364" s="34">
        <v>45148.638692129629</v>
      </c>
      <c r="C2364" s="35">
        <v>45148.653715277775</v>
      </c>
      <c r="D2364" s="2" t="s">
        <v>15</v>
      </c>
      <c r="E2364" s="3" t="s">
        <v>11</v>
      </c>
      <c r="F2364" s="2" t="s">
        <v>9</v>
      </c>
      <c r="G2364" s="4"/>
      <c r="H2364" s="84" t="str">
        <f t="shared" si="36"/>
        <v>Reason Unknown</v>
      </c>
      <c r="I2364" s="63">
        <f>(tbl_raw_data[[#This Row],[Date Actioned]])-(tbl_raw_data[[#This Row],[Date Tagged]])</f>
        <v>1.5023148145701271E-2</v>
      </c>
      <c r="J2364" s="66">
        <f>HOUR(tbl_raw_data[[#This Row],[time_taken]])*60+MINUTE(tbl_raw_data[[#This Row],[time_taken]])+SECOND(tbl_raw_data[[#This Row],[time_taken]])/60</f>
        <v>21.633333333333333</v>
      </c>
      <c r="K2364" s="68">
        <f>DATE(YEAR(tbl_raw_data[[#This Row],[Date Actioned]]),MONTH(tbl_raw_data[[#This Row],[Date Actioned]]),DAY(tbl_raw_data[[#This Row],[Date Actioned]]))</f>
        <v>45148</v>
      </c>
      <c r="L2364" s="65" t="str">
        <f>UPPER(TEXT(tbl_raw_data[[#This Row],[updated_date]],"MMMM"))</f>
        <v>AUGUST</v>
      </c>
      <c r="M2364" s="65" t="str">
        <f>"WEEK "&amp;IF(ROUNDUP(DAY(tbl_raw_data[[#This Row],[updated_date]])/7,0)=5,4,ROUNDUP(DAY(tbl_raw_data[[#This Row],[updated_date]])/7,0))</f>
        <v>WEEK 2</v>
      </c>
      <c r="N2364" s="71" t="str">
        <f>UPPER(VLOOKUP(tbl_raw_data[[#This Row],[Analyst]],settings!$A$1:$B$15,2,0))</f>
        <v>QUADIR</v>
      </c>
      <c r="O2364" s="71" t="str">
        <f>TRIM(UPPER(tbl_raw_data[[#This Row],[Outcome]]))</f>
        <v>APPROVE</v>
      </c>
      <c r="P2364" s="71" t="str">
        <f>TRIM(UPPER(tbl_raw_data[[#This Row],[Queue Name]]))</f>
        <v>CONSUMER EXISTING</v>
      </c>
      <c r="Q2364" s="71" t="str">
        <f>IF(tbl_raw_data[[#This Row],[time_taken_in_min]]&lt;=settings!$D$2,"SLA_MET","SLA_NOT_MET")</f>
        <v>SLA_NOT_MET</v>
      </c>
    </row>
    <row r="2365" spans="1:17" hidden="1" x14ac:dyDescent="0.3">
      <c r="A2365" s="7" t="s">
        <v>3328</v>
      </c>
      <c r="B2365" s="36">
        <v>45148.640648148146</v>
      </c>
      <c r="C2365" s="39">
        <v>45148.644178240742</v>
      </c>
      <c r="D2365" s="8" t="s">
        <v>10</v>
      </c>
      <c r="E2365" s="8" t="s">
        <v>11</v>
      </c>
      <c r="F2365" s="8" t="s">
        <v>24</v>
      </c>
      <c r="G2365" s="8" t="s">
        <v>15</v>
      </c>
      <c r="H2365" s="84" t="str">
        <f t="shared" si="36"/>
        <v>Reason Unknown</v>
      </c>
      <c r="I2365" s="63">
        <f>(tbl_raw_data[[#This Row],[Date Actioned]])-(tbl_raw_data[[#This Row],[Date Tagged]])</f>
        <v>3.5300925956107676E-3</v>
      </c>
      <c r="J2365" s="66">
        <f>HOUR(tbl_raw_data[[#This Row],[time_taken]])*60+MINUTE(tbl_raw_data[[#This Row],[time_taken]])+SECOND(tbl_raw_data[[#This Row],[time_taken]])/60</f>
        <v>5.083333333333333</v>
      </c>
      <c r="K2365" s="68">
        <f>DATE(YEAR(tbl_raw_data[[#This Row],[Date Actioned]]),MONTH(tbl_raw_data[[#This Row],[Date Actioned]]),DAY(tbl_raw_data[[#This Row],[Date Actioned]]))</f>
        <v>45148</v>
      </c>
      <c r="L2365" s="65" t="str">
        <f>UPPER(TEXT(tbl_raw_data[[#This Row],[updated_date]],"MMMM"))</f>
        <v>AUGUST</v>
      </c>
      <c r="M2365" s="65" t="str">
        <f>"WEEK "&amp;IF(ROUNDUP(DAY(tbl_raw_data[[#This Row],[updated_date]])/7,0)=5,4,ROUNDUP(DAY(tbl_raw_data[[#This Row],[updated_date]])/7,0))</f>
        <v>WEEK 2</v>
      </c>
      <c r="N2365" s="71" t="str">
        <f>UPPER(VLOOKUP(tbl_raw_data[[#This Row],[Analyst]],settings!$A$1:$B$15,2,0))</f>
        <v>SAM</v>
      </c>
      <c r="O2365" s="71" t="str">
        <f>TRIM(UPPER(tbl_raw_data[[#This Row],[Outcome]]))</f>
        <v>APPROVE</v>
      </c>
      <c r="P2365" s="71" t="str">
        <f>TRIM(UPPER(tbl_raw_data[[#This Row],[Queue Name]]))</f>
        <v>CONSUMER EXISTING</v>
      </c>
      <c r="Q2365" s="71" t="str">
        <f>IF(tbl_raw_data[[#This Row],[time_taken_in_min]]&lt;=settings!$D$2,"SLA_MET","SLA_NOT_MET")</f>
        <v>SLA_MET</v>
      </c>
    </row>
    <row r="2366" spans="1:17" hidden="1" x14ac:dyDescent="0.3">
      <c r="A2366" s="1" t="s">
        <v>3329</v>
      </c>
      <c r="B2366" s="34">
        <v>45148.640960648147</v>
      </c>
      <c r="C2366" s="35">
        <v>45148.649606481478</v>
      </c>
      <c r="D2366" s="2" t="s">
        <v>15</v>
      </c>
      <c r="E2366" s="3" t="s">
        <v>11</v>
      </c>
      <c r="F2366" s="2" t="s">
        <v>17</v>
      </c>
      <c r="G2366" s="4"/>
      <c r="H2366" s="84" t="str">
        <f t="shared" si="36"/>
        <v>Reason Unknown</v>
      </c>
      <c r="I2366" s="63">
        <f>(tbl_raw_data[[#This Row],[Date Actioned]])-(tbl_raw_data[[#This Row],[Date Tagged]])</f>
        <v>8.6458333316841163E-3</v>
      </c>
      <c r="J2366" s="66">
        <f>HOUR(tbl_raw_data[[#This Row],[time_taken]])*60+MINUTE(tbl_raw_data[[#This Row],[time_taken]])+SECOND(tbl_raw_data[[#This Row],[time_taken]])/60</f>
        <v>12.45</v>
      </c>
      <c r="K2366" s="68">
        <f>DATE(YEAR(tbl_raw_data[[#This Row],[Date Actioned]]),MONTH(tbl_raw_data[[#This Row],[Date Actioned]]),DAY(tbl_raw_data[[#This Row],[Date Actioned]]))</f>
        <v>45148</v>
      </c>
      <c r="L2366" s="65" t="str">
        <f>UPPER(TEXT(tbl_raw_data[[#This Row],[updated_date]],"MMMM"))</f>
        <v>AUGUST</v>
      </c>
      <c r="M2366" s="65" t="str">
        <f>"WEEK "&amp;IF(ROUNDUP(DAY(tbl_raw_data[[#This Row],[updated_date]])/7,0)=5,4,ROUNDUP(DAY(tbl_raw_data[[#This Row],[updated_date]])/7,0))</f>
        <v>WEEK 2</v>
      </c>
      <c r="N2366" s="71" t="str">
        <f>UPPER(VLOOKUP(tbl_raw_data[[#This Row],[Analyst]],settings!$A$1:$B$15,2,0))</f>
        <v>MERCEDES</v>
      </c>
      <c r="O2366" s="71" t="str">
        <f>TRIM(UPPER(tbl_raw_data[[#This Row],[Outcome]]))</f>
        <v>APPROVE</v>
      </c>
      <c r="P2366" s="71" t="str">
        <f>TRIM(UPPER(tbl_raw_data[[#This Row],[Queue Name]]))</f>
        <v>CONSUMER EXISTING</v>
      </c>
      <c r="Q2366" s="71" t="str">
        <f>IF(tbl_raw_data[[#This Row],[time_taken_in_min]]&lt;=settings!$D$2,"SLA_MET","SLA_NOT_MET")</f>
        <v>SLA_MET</v>
      </c>
    </row>
    <row r="2367" spans="1:17" hidden="1" x14ac:dyDescent="0.3">
      <c r="A2367" s="5" t="s">
        <v>3330</v>
      </c>
      <c r="B2367" s="36">
        <v>45148.64603009259</v>
      </c>
      <c r="C2367" s="39">
        <v>45148.654537037037</v>
      </c>
      <c r="D2367" s="8" t="s">
        <v>10</v>
      </c>
      <c r="E2367" s="8" t="s">
        <v>11</v>
      </c>
      <c r="F2367" s="8" t="s">
        <v>114</v>
      </c>
      <c r="G2367" s="8" t="s">
        <v>15</v>
      </c>
      <c r="H2367" s="84" t="str">
        <f t="shared" si="36"/>
        <v>Reason Unknown</v>
      </c>
      <c r="I2367" s="63">
        <f>(tbl_raw_data[[#This Row],[Date Actioned]])-(tbl_raw_data[[#This Row],[Date Tagged]])</f>
        <v>8.5069444467080757E-3</v>
      </c>
      <c r="J2367" s="66">
        <f>HOUR(tbl_raw_data[[#This Row],[time_taken]])*60+MINUTE(tbl_raw_data[[#This Row],[time_taken]])+SECOND(tbl_raw_data[[#This Row],[time_taken]])/60</f>
        <v>12.25</v>
      </c>
      <c r="K2367" s="68">
        <f>DATE(YEAR(tbl_raw_data[[#This Row],[Date Actioned]]),MONTH(tbl_raw_data[[#This Row],[Date Actioned]]),DAY(tbl_raw_data[[#This Row],[Date Actioned]]))</f>
        <v>45148</v>
      </c>
      <c r="L2367" s="65" t="str">
        <f>UPPER(TEXT(tbl_raw_data[[#This Row],[updated_date]],"MMMM"))</f>
        <v>AUGUST</v>
      </c>
      <c r="M2367" s="65" t="str">
        <f>"WEEK "&amp;IF(ROUNDUP(DAY(tbl_raw_data[[#This Row],[updated_date]])/7,0)=5,4,ROUNDUP(DAY(tbl_raw_data[[#This Row],[updated_date]])/7,0))</f>
        <v>WEEK 2</v>
      </c>
      <c r="N2367" s="71" t="str">
        <f>UPPER(VLOOKUP(tbl_raw_data[[#This Row],[Analyst]],settings!$A$1:$B$15,2,0))</f>
        <v>FARDIN</v>
      </c>
      <c r="O2367" s="71" t="str">
        <f>TRIM(UPPER(tbl_raw_data[[#This Row],[Outcome]]))</f>
        <v>APPROVE</v>
      </c>
      <c r="P2367" s="71" t="str">
        <f>TRIM(UPPER(tbl_raw_data[[#This Row],[Queue Name]]))</f>
        <v>CONSUMER EXISTING</v>
      </c>
      <c r="Q2367" s="71" t="str">
        <f>IF(tbl_raw_data[[#This Row],[time_taken_in_min]]&lt;=settings!$D$2,"SLA_MET","SLA_NOT_MET")</f>
        <v>SLA_MET</v>
      </c>
    </row>
    <row r="2368" spans="1:17" hidden="1" x14ac:dyDescent="0.3">
      <c r="A2368" s="7" t="s">
        <v>3331</v>
      </c>
      <c r="B2368" s="34">
        <v>45148.648541666669</v>
      </c>
      <c r="C2368" s="35">
        <v>45148.652766203704</v>
      </c>
      <c r="D2368" s="2" t="s">
        <v>10</v>
      </c>
      <c r="E2368" s="2" t="s">
        <v>8</v>
      </c>
      <c r="F2368" s="2" t="s">
        <v>14</v>
      </c>
      <c r="G2368" s="2" t="s">
        <v>23</v>
      </c>
      <c r="H2368" s="84" t="str">
        <f t="shared" si="36"/>
        <v>Reason Unknown</v>
      </c>
      <c r="I2368" s="63">
        <f>(tbl_raw_data[[#This Row],[Date Actioned]])-(tbl_raw_data[[#This Row],[Date Tagged]])</f>
        <v>4.2245370350428857E-3</v>
      </c>
      <c r="J2368" s="66">
        <f>HOUR(tbl_raw_data[[#This Row],[time_taken]])*60+MINUTE(tbl_raw_data[[#This Row],[time_taken]])+SECOND(tbl_raw_data[[#This Row],[time_taken]])/60</f>
        <v>6.083333333333333</v>
      </c>
      <c r="K2368" s="68">
        <f>DATE(YEAR(tbl_raw_data[[#This Row],[Date Actioned]]),MONTH(tbl_raw_data[[#This Row],[Date Actioned]]),DAY(tbl_raw_data[[#This Row],[Date Actioned]]))</f>
        <v>45148</v>
      </c>
      <c r="L2368" s="65" t="str">
        <f>UPPER(TEXT(tbl_raw_data[[#This Row],[updated_date]],"MMMM"))</f>
        <v>AUGUST</v>
      </c>
      <c r="M2368" s="65" t="str">
        <f>"WEEK "&amp;IF(ROUNDUP(DAY(tbl_raw_data[[#This Row],[updated_date]])/7,0)=5,4,ROUNDUP(DAY(tbl_raw_data[[#This Row],[updated_date]])/7,0))</f>
        <v>WEEK 2</v>
      </c>
      <c r="N2368" s="71" t="str">
        <f>UPPER(VLOOKUP(tbl_raw_data[[#This Row],[Analyst]],settings!$A$1:$B$15,2,0))</f>
        <v>CAMROON</v>
      </c>
      <c r="O2368" s="71" t="str">
        <f>TRIM(UPPER(tbl_raw_data[[#This Row],[Outcome]]))</f>
        <v>APPROVE</v>
      </c>
      <c r="P2368" s="71" t="str">
        <f>TRIM(UPPER(tbl_raw_data[[#This Row],[Queue Name]]))</f>
        <v>CONSUMER POST BUREAU</v>
      </c>
      <c r="Q2368" s="71" t="str">
        <f>IF(tbl_raw_data[[#This Row],[time_taken_in_min]]&lt;=settings!$D$2,"SLA_MET","SLA_NOT_MET")</f>
        <v>SLA_MET</v>
      </c>
    </row>
    <row r="2369" spans="1:17" hidden="1" x14ac:dyDescent="0.3">
      <c r="A2369" s="1" t="s">
        <v>3332</v>
      </c>
      <c r="B2369" s="36">
        <v>45148.648634259262</v>
      </c>
      <c r="C2369" s="39">
        <v>45148.66300925926</v>
      </c>
      <c r="D2369" s="8" t="s">
        <v>10</v>
      </c>
      <c r="E2369" s="8" t="s">
        <v>11</v>
      </c>
      <c r="F2369" s="8" t="s">
        <v>12</v>
      </c>
      <c r="G2369" s="8" t="s">
        <v>15</v>
      </c>
      <c r="H2369" s="84" t="str">
        <f t="shared" si="36"/>
        <v>Reason Unknown</v>
      </c>
      <c r="I2369" s="63">
        <f>(tbl_raw_data[[#This Row],[Date Actioned]])-(tbl_raw_data[[#This Row],[Date Tagged]])</f>
        <v>1.4374999998835847E-2</v>
      </c>
      <c r="J2369" s="66">
        <f>HOUR(tbl_raw_data[[#This Row],[time_taken]])*60+MINUTE(tbl_raw_data[[#This Row],[time_taken]])+SECOND(tbl_raw_data[[#This Row],[time_taken]])/60</f>
        <v>20.7</v>
      </c>
      <c r="K2369" s="68">
        <f>DATE(YEAR(tbl_raw_data[[#This Row],[Date Actioned]]),MONTH(tbl_raw_data[[#This Row],[Date Actioned]]),DAY(tbl_raw_data[[#This Row],[Date Actioned]]))</f>
        <v>45148</v>
      </c>
      <c r="L2369" s="65" t="str">
        <f>UPPER(TEXT(tbl_raw_data[[#This Row],[updated_date]],"MMMM"))</f>
        <v>AUGUST</v>
      </c>
      <c r="M2369" s="65" t="str">
        <f>"WEEK "&amp;IF(ROUNDUP(DAY(tbl_raw_data[[#This Row],[updated_date]])/7,0)=5,4,ROUNDUP(DAY(tbl_raw_data[[#This Row],[updated_date]])/7,0))</f>
        <v>WEEK 2</v>
      </c>
      <c r="N2369" s="71" t="str">
        <f>UPPER(VLOOKUP(tbl_raw_data[[#This Row],[Analyst]],settings!$A$1:$B$15,2,0))</f>
        <v>NITESH</v>
      </c>
      <c r="O2369" s="71" t="str">
        <f>TRIM(UPPER(tbl_raw_data[[#This Row],[Outcome]]))</f>
        <v>APPROVE</v>
      </c>
      <c r="P2369" s="71" t="str">
        <f>TRIM(UPPER(tbl_raw_data[[#This Row],[Queue Name]]))</f>
        <v>CONSUMER EXISTING</v>
      </c>
      <c r="Q2369" s="71" t="str">
        <f>IF(tbl_raw_data[[#This Row],[time_taken_in_min]]&lt;=settings!$D$2,"SLA_MET","SLA_NOT_MET")</f>
        <v>SLA_NOT_MET</v>
      </c>
    </row>
    <row r="2370" spans="1:17" hidden="1" x14ac:dyDescent="0.3">
      <c r="A2370" s="5" t="s">
        <v>3333</v>
      </c>
      <c r="B2370" s="34">
        <v>45148.652361111112</v>
      </c>
      <c r="C2370" s="35">
        <v>45148.661562499998</v>
      </c>
      <c r="D2370" s="2" t="s">
        <v>10</v>
      </c>
      <c r="E2370" s="2" t="s">
        <v>18</v>
      </c>
      <c r="F2370" s="2" t="s">
        <v>19</v>
      </c>
      <c r="G2370" s="2" t="s">
        <v>16</v>
      </c>
      <c r="H2370" s="84" t="str">
        <f t="shared" si="36"/>
        <v>Reason Unknown</v>
      </c>
      <c r="I2370" s="63">
        <f>(tbl_raw_data[[#This Row],[Date Actioned]])-(tbl_raw_data[[#This Row],[Date Tagged]])</f>
        <v>9.2013888861401938E-3</v>
      </c>
      <c r="J2370" s="66">
        <f>HOUR(tbl_raw_data[[#This Row],[time_taken]])*60+MINUTE(tbl_raw_data[[#This Row],[time_taken]])+SECOND(tbl_raw_data[[#This Row],[time_taken]])/60</f>
        <v>13.25</v>
      </c>
      <c r="K2370" s="68">
        <f>DATE(YEAR(tbl_raw_data[[#This Row],[Date Actioned]]),MONTH(tbl_raw_data[[#This Row],[Date Actioned]]),DAY(tbl_raw_data[[#This Row],[Date Actioned]]))</f>
        <v>45148</v>
      </c>
      <c r="L2370" s="65" t="str">
        <f>UPPER(TEXT(tbl_raw_data[[#This Row],[updated_date]],"MMMM"))</f>
        <v>AUGUST</v>
      </c>
      <c r="M2370" s="65" t="str">
        <f>"WEEK "&amp;IF(ROUNDUP(DAY(tbl_raw_data[[#This Row],[updated_date]])/7,0)=5,4,ROUNDUP(DAY(tbl_raw_data[[#This Row],[updated_date]])/7,0))</f>
        <v>WEEK 2</v>
      </c>
      <c r="N2370" s="71" t="str">
        <f>UPPER(VLOOKUP(tbl_raw_data[[#This Row],[Analyst]],settings!$A$1:$B$15,2,0))</f>
        <v>NAVED</v>
      </c>
      <c r="O2370" s="71" t="str">
        <f>TRIM(UPPER(tbl_raw_data[[#This Row],[Outcome]]))</f>
        <v>APPROVE</v>
      </c>
      <c r="P2370" s="71" t="str">
        <f>TRIM(UPPER(tbl_raw_data[[#This Row],[Queue Name]]))</f>
        <v>CONSUMER PRE BUREAU</v>
      </c>
      <c r="Q2370" s="71" t="str">
        <f>IF(tbl_raw_data[[#This Row],[time_taken_in_min]]&lt;=settings!$D$2,"SLA_MET","SLA_NOT_MET")</f>
        <v>SLA_MET</v>
      </c>
    </row>
    <row r="2371" spans="1:17" hidden="1" x14ac:dyDescent="0.3">
      <c r="A2371" s="7" t="s">
        <v>3334</v>
      </c>
      <c r="B2371" s="36">
        <v>45148.654027777775</v>
      </c>
      <c r="C2371" s="39">
        <v>45148.667986111112</v>
      </c>
      <c r="D2371" s="8" t="s">
        <v>10</v>
      </c>
      <c r="E2371" s="8" t="s">
        <v>11</v>
      </c>
      <c r="F2371" s="8" t="s">
        <v>19</v>
      </c>
      <c r="G2371" s="8" t="s">
        <v>15</v>
      </c>
      <c r="H2371" s="84" t="str">
        <f t="shared" ref="H2371:H2434" si="37">IF(OR(ISNUMBER(SEARCH("duplicate",G2371)), ISNUMBER(SEARCH("previously",G2371)), ISNUMBER(SEARCH("previously approved",G2371))), "Duplicate Application",
IF(OR(ISNUMBER(SEARCH("incorrect",G2371)), ISNUMBER(SEARCH("remove", G2371))), "Incorrect Details",
IF(ISNUMBER(SEARCH("incomplete",G2371)), "Incomplete Details",
IF(ISNUMBER(SEARCH("overdue",G2371)), "Overdue Bill",
IF(OR(ISNUMBER(SEARCH("resubmit as", G2371)), ISNUMBER(SEARCH("re-submit as", G2371))), "Incorrect Queue",
IF(OR(ISNUMBER(SEARCH("100",G2371)), ISNUMBER(SEARCH("correct", G2371)), ISNUMBER(SEARCH("email", G2371)), ISNUMBER(SEARCH("please submit", G2371)), ISNUMBER(SEARCH("please resubmit",G2371)), ISNUMBER(SEARCH("please re-submit", G2371)), ISNUMBER(SEARCH("please send", G2371))), "Incomplete Details",
IF(ISNUMBER(SEARCH("error", G2371)), "System Error", "Reason Unknown")))))))</f>
        <v>Reason Unknown</v>
      </c>
      <c r="I2371" s="63">
        <f>(tbl_raw_data[[#This Row],[Date Actioned]])-(tbl_raw_data[[#This Row],[Date Tagged]])</f>
        <v>1.3958333336631767E-2</v>
      </c>
      <c r="J2371" s="66">
        <f>HOUR(tbl_raw_data[[#This Row],[time_taken]])*60+MINUTE(tbl_raw_data[[#This Row],[time_taken]])+SECOND(tbl_raw_data[[#This Row],[time_taken]])/60</f>
        <v>20.100000000000001</v>
      </c>
      <c r="K2371" s="68">
        <f>DATE(YEAR(tbl_raw_data[[#This Row],[Date Actioned]]),MONTH(tbl_raw_data[[#This Row],[Date Actioned]]),DAY(tbl_raw_data[[#This Row],[Date Actioned]]))</f>
        <v>45148</v>
      </c>
      <c r="L2371" s="65" t="str">
        <f>UPPER(TEXT(tbl_raw_data[[#This Row],[updated_date]],"MMMM"))</f>
        <v>AUGUST</v>
      </c>
      <c r="M2371" s="65" t="str">
        <f>"WEEK "&amp;IF(ROUNDUP(DAY(tbl_raw_data[[#This Row],[updated_date]])/7,0)=5,4,ROUNDUP(DAY(tbl_raw_data[[#This Row],[updated_date]])/7,0))</f>
        <v>WEEK 2</v>
      </c>
      <c r="N2371" s="71" t="str">
        <f>UPPER(VLOOKUP(tbl_raw_data[[#This Row],[Analyst]],settings!$A$1:$B$15,2,0))</f>
        <v>NAVED</v>
      </c>
      <c r="O2371" s="71" t="str">
        <f>TRIM(UPPER(tbl_raw_data[[#This Row],[Outcome]]))</f>
        <v>APPROVE</v>
      </c>
      <c r="P2371" s="71" t="str">
        <f>TRIM(UPPER(tbl_raw_data[[#This Row],[Queue Name]]))</f>
        <v>CONSUMER EXISTING</v>
      </c>
      <c r="Q2371" s="71" t="str">
        <f>IF(tbl_raw_data[[#This Row],[time_taken_in_min]]&lt;=settings!$D$2,"SLA_MET","SLA_NOT_MET")</f>
        <v>SLA_NOT_MET</v>
      </c>
    </row>
    <row r="2372" spans="1:17" hidden="1" x14ac:dyDescent="0.3">
      <c r="A2372" s="1" t="s">
        <v>3335</v>
      </c>
      <c r="B2372" s="34">
        <v>45148.657766203702</v>
      </c>
      <c r="C2372" s="35">
        <v>45148.670775462961</v>
      </c>
      <c r="D2372" s="2" t="s">
        <v>10</v>
      </c>
      <c r="E2372" s="2" t="s">
        <v>11</v>
      </c>
      <c r="F2372" s="2" t="s">
        <v>114</v>
      </c>
      <c r="G2372" s="2" t="s">
        <v>15</v>
      </c>
      <c r="H2372" s="84" t="str">
        <f t="shared" si="37"/>
        <v>Reason Unknown</v>
      </c>
      <c r="I2372" s="63">
        <f>(tbl_raw_data[[#This Row],[Date Actioned]])-(tbl_raw_data[[#This Row],[Date Tagged]])</f>
        <v>1.3009259258979E-2</v>
      </c>
      <c r="J2372" s="66">
        <f>HOUR(tbl_raw_data[[#This Row],[time_taken]])*60+MINUTE(tbl_raw_data[[#This Row],[time_taken]])+SECOND(tbl_raw_data[[#This Row],[time_taken]])/60</f>
        <v>18.733333333333334</v>
      </c>
      <c r="K2372" s="68">
        <f>DATE(YEAR(tbl_raw_data[[#This Row],[Date Actioned]]),MONTH(tbl_raw_data[[#This Row],[Date Actioned]]),DAY(tbl_raw_data[[#This Row],[Date Actioned]]))</f>
        <v>45148</v>
      </c>
      <c r="L2372" s="65" t="str">
        <f>UPPER(TEXT(tbl_raw_data[[#This Row],[updated_date]],"MMMM"))</f>
        <v>AUGUST</v>
      </c>
      <c r="M2372" s="65" t="str">
        <f>"WEEK "&amp;IF(ROUNDUP(DAY(tbl_raw_data[[#This Row],[updated_date]])/7,0)=5,4,ROUNDUP(DAY(tbl_raw_data[[#This Row],[updated_date]])/7,0))</f>
        <v>WEEK 2</v>
      </c>
      <c r="N2372" s="71" t="str">
        <f>UPPER(VLOOKUP(tbl_raw_data[[#This Row],[Analyst]],settings!$A$1:$B$15,2,0))</f>
        <v>FARDIN</v>
      </c>
      <c r="O2372" s="71" t="str">
        <f>TRIM(UPPER(tbl_raw_data[[#This Row],[Outcome]]))</f>
        <v>APPROVE</v>
      </c>
      <c r="P2372" s="71" t="str">
        <f>TRIM(UPPER(tbl_raw_data[[#This Row],[Queue Name]]))</f>
        <v>CONSUMER EXISTING</v>
      </c>
      <c r="Q2372" s="71" t="str">
        <f>IF(tbl_raw_data[[#This Row],[time_taken_in_min]]&lt;=settings!$D$2,"SLA_MET","SLA_NOT_MET")</f>
        <v>SLA_MET</v>
      </c>
    </row>
    <row r="2373" spans="1:17" hidden="1" x14ac:dyDescent="0.3">
      <c r="A2373" s="5" t="s">
        <v>3336</v>
      </c>
      <c r="B2373" s="36">
        <v>45148.658148148148</v>
      </c>
      <c r="C2373" s="39">
        <v>45148.67050925926</v>
      </c>
      <c r="D2373" s="8" t="s">
        <v>10</v>
      </c>
      <c r="E2373" s="8" t="s">
        <v>11</v>
      </c>
      <c r="F2373" s="8" t="s">
        <v>24</v>
      </c>
      <c r="G2373" s="8" t="s">
        <v>15</v>
      </c>
      <c r="H2373" s="84" t="str">
        <f t="shared" si="37"/>
        <v>Reason Unknown</v>
      </c>
      <c r="I2373" s="63">
        <f>(tbl_raw_data[[#This Row],[Date Actioned]])-(tbl_raw_data[[#This Row],[Date Tagged]])</f>
        <v>1.2361111112113576E-2</v>
      </c>
      <c r="J2373" s="66">
        <f>HOUR(tbl_raw_data[[#This Row],[time_taken]])*60+MINUTE(tbl_raw_data[[#This Row],[time_taken]])+SECOND(tbl_raw_data[[#This Row],[time_taken]])/60</f>
        <v>17.8</v>
      </c>
      <c r="K2373" s="68">
        <f>DATE(YEAR(tbl_raw_data[[#This Row],[Date Actioned]]),MONTH(tbl_raw_data[[#This Row],[Date Actioned]]),DAY(tbl_raw_data[[#This Row],[Date Actioned]]))</f>
        <v>45148</v>
      </c>
      <c r="L2373" s="65" t="str">
        <f>UPPER(TEXT(tbl_raw_data[[#This Row],[updated_date]],"MMMM"))</f>
        <v>AUGUST</v>
      </c>
      <c r="M2373" s="65" t="str">
        <f>"WEEK "&amp;IF(ROUNDUP(DAY(tbl_raw_data[[#This Row],[updated_date]])/7,0)=5,4,ROUNDUP(DAY(tbl_raw_data[[#This Row],[updated_date]])/7,0))</f>
        <v>WEEK 2</v>
      </c>
      <c r="N2373" s="71" t="str">
        <f>UPPER(VLOOKUP(tbl_raw_data[[#This Row],[Analyst]],settings!$A$1:$B$15,2,0))</f>
        <v>SAM</v>
      </c>
      <c r="O2373" s="71" t="str">
        <f>TRIM(UPPER(tbl_raw_data[[#This Row],[Outcome]]))</f>
        <v>APPROVE</v>
      </c>
      <c r="P2373" s="71" t="str">
        <f>TRIM(UPPER(tbl_raw_data[[#This Row],[Queue Name]]))</f>
        <v>CONSUMER EXISTING</v>
      </c>
      <c r="Q2373" s="71" t="str">
        <f>IF(tbl_raw_data[[#This Row],[time_taken_in_min]]&lt;=settings!$D$2,"SLA_MET","SLA_NOT_MET")</f>
        <v>SLA_MET</v>
      </c>
    </row>
    <row r="2374" spans="1:17" hidden="1" x14ac:dyDescent="0.3">
      <c r="A2374" s="7" t="s">
        <v>3337</v>
      </c>
      <c r="B2374" s="34">
        <v>45148.662511574075</v>
      </c>
      <c r="C2374" s="35">
        <v>45148.674062500002</v>
      </c>
      <c r="D2374" s="2" t="s">
        <v>10</v>
      </c>
      <c r="E2374" s="2" t="s">
        <v>8</v>
      </c>
      <c r="F2374" s="2" t="s">
        <v>17</v>
      </c>
      <c r="G2374" s="2" t="s">
        <v>15</v>
      </c>
      <c r="H2374" s="84" t="str">
        <f t="shared" si="37"/>
        <v>Reason Unknown</v>
      </c>
      <c r="I2374" s="63">
        <f>(tbl_raw_data[[#This Row],[Date Actioned]])-(tbl_raw_data[[#This Row],[Date Tagged]])</f>
        <v>1.1550925926712807E-2</v>
      </c>
      <c r="J2374" s="66">
        <f>HOUR(tbl_raw_data[[#This Row],[time_taken]])*60+MINUTE(tbl_raw_data[[#This Row],[time_taken]])+SECOND(tbl_raw_data[[#This Row],[time_taken]])/60</f>
        <v>16.633333333333333</v>
      </c>
      <c r="K2374" s="68">
        <f>DATE(YEAR(tbl_raw_data[[#This Row],[Date Actioned]]),MONTH(tbl_raw_data[[#This Row],[Date Actioned]]),DAY(tbl_raw_data[[#This Row],[Date Actioned]]))</f>
        <v>45148</v>
      </c>
      <c r="L2374" s="65" t="str">
        <f>UPPER(TEXT(tbl_raw_data[[#This Row],[updated_date]],"MMMM"))</f>
        <v>AUGUST</v>
      </c>
      <c r="M2374" s="65" t="str">
        <f>"WEEK "&amp;IF(ROUNDUP(DAY(tbl_raw_data[[#This Row],[updated_date]])/7,0)=5,4,ROUNDUP(DAY(tbl_raw_data[[#This Row],[updated_date]])/7,0))</f>
        <v>WEEK 2</v>
      </c>
      <c r="N2374" s="71" t="str">
        <f>UPPER(VLOOKUP(tbl_raw_data[[#This Row],[Analyst]],settings!$A$1:$B$15,2,0))</f>
        <v>MERCEDES</v>
      </c>
      <c r="O2374" s="71" t="str">
        <f>TRIM(UPPER(tbl_raw_data[[#This Row],[Outcome]]))</f>
        <v>APPROVE</v>
      </c>
      <c r="P2374" s="71" t="str">
        <f>TRIM(UPPER(tbl_raw_data[[#This Row],[Queue Name]]))</f>
        <v>CONSUMER POST BUREAU</v>
      </c>
      <c r="Q2374" s="71" t="str">
        <f>IF(tbl_raw_data[[#This Row],[time_taken_in_min]]&lt;=settings!$D$2,"SLA_MET","SLA_NOT_MET")</f>
        <v>SLA_MET</v>
      </c>
    </row>
    <row r="2375" spans="1:17" hidden="1" x14ac:dyDescent="0.3">
      <c r="A2375" s="1" t="s">
        <v>3338</v>
      </c>
      <c r="B2375" s="36">
        <v>45148.664513888885</v>
      </c>
      <c r="C2375" s="39">
        <v>45148.679155092592</v>
      </c>
      <c r="D2375" s="8" t="s">
        <v>15</v>
      </c>
      <c r="E2375" s="6" t="s">
        <v>11</v>
      </c>
      <c r="F2375" s="8" t="s">
        <v>114</v>
      </c>
      <c r="G2375" s="9"/>
      <c r="H2375" s="84" t="str">
        <f t="shared" si="37"/>
        <v>Reason Unknown</v>
      </c>
      <c r="I2375" s="63">
        <f>(tbl_raw_data[[#This Row],[Date Actioned]])-(tbl_raw_data[[#This Row],[Date Tagged]])</f>
        <v>1.4641203706560191E-2</v>
      </c>
      <c r="J2375" s="66">
        <f>HOUR(tbl_raw_data[[#This Row],[time_taken]])*60+MINUTE(tbl_raw_data[[#This Row],[time_taken]])+SECOND(tbl_raw_data[[#This Row],[time_taken]])/60</f>
        <v>21.083333333333332</v>
      </c>
      <c r="K2375" s="68">
        <f>DATE(YEAR(tbl_raw_data[[#This Row],[Date Actioned]]),MONTH(tbl_raw_data[[#This Row],[Date Actioned]]),DAY(tbl_raw_data[[#This Row],[Date Actioned]]))</f>
        <v>45148</v>
      </c>
      <c r="L2375" s="65" t="str">
        <f>UPPER(TEXT(tbl_raw_data[[#This Row],[updated_date]],"MMMM"))</f>
        <v>AUGUST</v>
      </c>
      <c r="M2375" s="65" t="str">
        <f>"WEEK "&amp;IF(ROUNDUP(DAY(tbl_raw_data[[#This Row],[updated_date]])/7,0)=5,4,ROUNDUP(DAY(tbl_raw_data[[#This Row],[updated_date]])/7,0))</f>
        <v>WEEK 2</v>
      </c>
      <c r="N2375" s="71" t="str">
        <f>UPPER(VLOOKUP(tbl_raw_data[[#This Row],[Analyst]],settings!$A$1:$B$15,2,0))</f>
        <v>FARDIN</v>
      </c>
      <c r="O2375" s="71" t="str">
        <f>TRIM(UPPER(tbl_raw_data[[#This Row],[Outcome]]))</f>
        <v>APPROVE</v>
      </c>
      <c r="P2375" s="71" t="str">
        <f>TRIM(UPPER(tbl_raw_data[[#This Row],[Queue Name]]))</f>
        <v>CONSUMER EXISTING</v>
      </c>
      <c r="Q2375" s="71" t="str">
        <f>IF(tbl_raw_data[[#This Row],[time_taken_in_min]]&lt;=settings!$D$2,"SLA_MET","SLA_NOT_MET")</f>
        <v>SLA_NOT_MET</v>
      </c>
    </row>
    <row r="2376" spans="1:17" hidden="1" x14ac:dyDescent="0.3">
      <c r="A2376" s="5" t="s">
        <v>3339</v>
      </c>
      <c r="B2376" s="34">
        <v>45148.665289351855</v>
      </c>
      <c r="C2376" s="35">
        <v>45148.672743055555</v>
      </c>
      <c r="D2376" s="2" t="s">
        <v>10</v>
      </c>
      <c r="E2376" s="2" t="s">
        <v>11</v>
      </c>
      <c r="F2376" s="2" t="s">
        <v>19</v>
      </c>
      <c r="G2376" s="2" t="s">
        <v>15</v>
      </c>
      <c r="H2376" s="84" t="str">
        <f t="shared" si="37"/>
        <v>Reason Unknown</v>
      </c>
      <c r="I2376" s="63">
        <f>(tbl_raw_data[[#This Row],[Date Actioned]])-(tbl_raw_data[[#This Row],[Date Tagged]])</f>
        <v>7.4537036998663098E-3</v>
      </c>
      <c r="J2376" s="66">
        <f>HOUR(tbl_raw_data[[#This Row],[time_taken]])*60+MINUTE(tbl_raw_data[[#This Row],[time_taken]])+SECOND(tbl_raw_data[[#This Row],[time_taken]])/60</f>
        <v>10.733333333333333</v>
      </c>
      <c r="K2376" s="68">
        <f>DATE(YEAR(tbl_raw_data[[#This Row],[Date Actioned]]),MONTH(tbl_raw_data[[#This Row],[Date Actioned]]),DAY(tbl_raw_data[[#This Row],[Date Actioned]]))</f>
        <v>45148</v>
      </c>
      <c r="L2376" s="65" t="str">
        <f>UPPER(TEXT(tbl_raw_data[[#This Row],[updated_date]],"MMMM"))</f>
        <v>AUGUST</v>
      </c>
      <c r="M2376" s="65" t="str">
        <f>"WEEK "&amp;IF(ROUNDUP(DAY(tbl_raw_data[[#This Row],[updated_date]])/7,0)=5,4,ROUNDUP(DAY(tbl_raw_data[[#This Row],[updated_date]])/7,0))</f>
        <v>WEEK 2</v>
      </c>
      <c r="N2376" s="71" t="str">
        <f>UPPER(VLOOKUP(tbl_raw_data[[#This Row],[Analyst]],settings!$A$1:$B$15,2,0))</f>
        <v>NAVED</v>
      </c>
      <c r="O2376" s="71" t="str">
        <f>TRIM(UPPER(tbl_raw_data[[#This Row],[Outcome]]))</f>
        <v>APPROVE</v>
      </c>
      <c r="P2376" s="71" t="str">
        <f>TRIM(UPPER(tbl_raw_data[[#This Row],[Queue Name]]))</f>
        <v>CONSUMER EXISTING</v>
      </c>
      <c r="Q2376" s="71" t="str">
        <f>IF(tbl_raw_data[[#This Row],[time_taken_in_min]]&lt;=settings!$D$2,"SLA_MET","SLA_NOT_MET")</f>
        <v>SLA_MET</v>
      </c>
    </row>
    <row r="2377" spans="1:17" hidden="1" x14ac:dyDescent="0.3">
      <c r="A2377" s="7" t="s">
        <v>3340</v>
      </c>
      <c r="B2377" s="36">
        <v>45148.670046296298</v>
      </c>
      <c r="C2377" s="39">
        <v>45148.680775462963</v>
      </c>
      <c r="D2377" s="8" t="s">
        <v>15</v>
      </c>
      <c r="E2377" s="6" t="s">
        <v>11</v>
      </c>
      <c r="F2377" s="8" t="s">
        <v>14</v>
      </c>
      <c r="G2377" s="9"/>
      <c r="H2377" s="84" t="str">
        <f t="shared" si="37"/>
        <v>Reason Unknown</v>
      </c>
      <c r="I2377" s="63">
        <f>(tbl_raw_data[[#This Row],[Date Actioned]])-(tbl_raw_data[[#This Row],[Date Tagged]])</f>
        <v>1.0729166664532386E-2</v>
      </c>
      <c r="J2377" s="66">
        <f>HOUR(tbl_raw_data[[#This Row],[time_taken]])*60+MINUTE(tbl_raw_data[[#This Row],[time_taken]])+SECOND(tbl_raw_data[[#This Row],[time_taken]])/60</f>
        <v>15.45</v>
      </c>
      <c r="K2377" s="68">
        <f>DATE(YEAR(tbl_raw_data[[#This Row],[Date Actioned]]),MONTH(tbl_raw_data[[#This Row],[Date Actioned]]),DAY(tbl_raw_data[[#This Row],[Date Actioned]]))</f>
        <v>45148</v>
      </c>
      <c r="L2377" s="65" t="str">
        <f>UPPER(TEXT(tbl_raw_data[[#This Row],[updated_date]],"MMMM"))</f>
        <v>AUGUST</v>
      </c>
      <c r="M2377" s="65" t="str">
        <f>"WEEK "&amp;IF(ROUNDUP(DAY(tbl_raw_data[[#This Row],[updated_date]])/7,0)=5,4,ROUNDUP(DAY(tbl_raw_data[[#This Row],[updated_date]])/7,0))</f>
        <v>WEEK 2</v>
      </c>
      <c r="N2377" s="71" t="str">
        <f>UPPER(VLOOKUP(tbl_raw_data[[#This Row],[Analyst]],settings!$A$1:$B$15,2,0))</f>
        <v>CAMROON</v>
      </c>
      <c r="O2377" s="71" t="str">
        <f>TRIM(UPPER(tbl_raw_data[[#This Row],[Outcome]]))</f>
        <v>APPROVE</v>
      </c>
      <c r="P2377" s="71" t="str">
        <f>TRIM(UPPER(tbl_raw_data[[#This Row],[Queue Name]]))</f>
        <v>CONSUMER EXISTING</v>
      </c>
      <c r="Q2377" s="71" t="str">
        <f>IF(tbl_raw_data[[#This Row],[time_taken_in_min]]&lt;=settings!$D$2,"SLA_MET","SLA_NOT_MET")</f>
        <v>SLA_MET</v>
      </c>
    </row>
    <row r="2378" spans="1:17" hidden="1" x14ac:dyDescent="0.3">
      <c r="A2378" s="1" t="s">
        <v>3341</v>
      </c>
      <c r="B2378" s="34">
        <v>45148.675555555557</v>
      </c>
      <c r="C2378" s="35">
        <v>45148.678831018522</v>
      </c>
      <c r="D2378" s="2" t="s">
        <v>10</v>
      </c>
      <c r="E2378" s="2" t="s">
        <v>11</v>
      </c>
      <c r="F2378" s="2" t="s">
        <v>24</v>
      </c>
      <c r="G2378" s="2" t="s">
        <v>15</v>
      </c>
      <c r="H2378" s="84" t="str">
        <f t="shared" si="37"/>
        <v>Reason Unknown</v>
      </c>
      <c r="I2378" s="63">
        <f>(tbl_raw_data[[#This Row],[Date Actioned]])-(tbl_raw_data[[#This Row],[Date Tagged]])</f>
        <v>3.275462964666076E-3</v>
      </c>
      <c r="J2378" s="66">
        <f>HOUR(tbl_raw_data[[#This Row],[time_taken]])*60+MINUTE(tbl_raw_data[[#This Row],[time_taken]])+SECOND(tbl_raw_data[[#This Row],[time_taken]])/60</f>
        <v>4.7166666666666668</v>
      </c>
      <c r="K2378" s="68">
        <f>DATE(YEAR(tbl_raw_data[[#This Row],[Date Actioned]]),MONTH(tbl_raw_data[[#This Row],[Date Actioned]]),DAY(tbl_raw_data[[#This Row],[Date Actioned]]))</f>
        <v>45148</v>
      </c>
      <c r="L2378" s="65" t="str">
        <f>UPPER(TEXT(tbl_raw_data[[#This Row],[updated_date]],"MMMM"))</f>
        <v>AUGUST</v>
      </c>
      <c r="M2378" s="65" t="str">
        <f>"WEEK "&amp;IF(ROUNDUP(DAY(tbl_raw_data[[#This Row],[updated_date]])/7,0)=5,4,ROUNDUP(DAY(tbl_raw_data[[#This Row],[updated_date]])/7,0))</f>
        <v>WEEK 2</v>
      </c>
      <c r="N2378" s="71" t="str">
        <f>UPPER(VLOOKUP(tbl_raw_data[[#This Row],[Analyst]],settings!$A$1:$B$15,2,0))</f>
        <v>SAM</v>
      </c>
      <c r="O2378" s="71" t="str">
        <f>TRIM(UPPER(tbl_raw_data[[#This Row],[Outcome]]))</f>
        <v>APPROVE</v>
      </c>
      <c r="P2378" s="71" t="str">
        <f>TRIM(UPPER(tbl_raw_data[[#This Row],[Queue Name]]))</f>
        <v>CONSUMER EXISTING</v>
      </c>
      <c r="Q2378" s="71" t="str">
        <f>IF(tbl_raw_data[[#This Row],[time_taken_in_min]]&lt;=settings!$D$2,"SLA_MET","SLA_NOT_MET")</f>
        <v>SLA_MET</v>
      </c>
    </row>
    <row r="2379" spans="1:17" hidden="1" x14ac:dyDescent="0.3">
      <c r="A2379" s="5" t="s">
        <v>3342</v>
      </c>
      <c r="B2379" s="36">
        <v>45148.677303240744</v>
      </c>
      <c r="C2379" s="39">
        <v>45148.686527777776</v>
      </c>
      <c r="D2379" s="8" t="s">
        <v>15</v>
      </c>
      <c r="E2379" s="6" t="s">
        <v>11</v>
      </c>
      <c r="F2379" s="8" t="s">
        <v>114</v>
      </c>
      <c r="G2379" s="9"/>
      <c r="H2379" s="84" t="str">
        <f t="shared" si="37"/>
        <v>Reason Unknown</v>
      </c>
      <c r="I2379" s="63">
        <f>(tbl_raw_data[[#This Row],[Date Actioned]])-(tbl_raw_data[[#This Row],[Date Tagged]])</f>
        <v>9.2245370324235409E-3</v>
      </c>
      <c r="J2379" s="66">
        <f>HOUR(tbl_raw_data[[#This Row],[time_taken]])*60+MINUTE(tbl_raw_data[[#This Row],[time_taken]])+SECOND(tbl_raw_data[[#This Row],[time_taken]])/60</f>
        <v>13.283333333333333</v>
      </c>
      <c r="K2379" s="68">
        <f>DATE(YEAR(tbl_raw_data[[#This Row],[Date Actioned]]),MONTH(tbl_raw_data[[#This Row],[Date Actioned]]),DAY(tbl_raw_data[[#This Row],[Date Actioned]]))</f>
        <v>45148</v>
      </c>
      <c r="L2379" s="65" t="str">
        <f>UPPER(TEXT(tbl_raw_data[[#This Row],[updated_date]],"MMMM"))</f>
        <v>AUGUST</v>
      </c>
      <c r="M2379" s="65" t="str">
        <f>"WEEK "&amp;IF(ROUNDUP(DAY(tbl_raw_data[[#This Row],[updated_date]])/7,0)=5,4,ROUNDUP(DAY(tbl_raw_data[[#This Row],[updated_date]])/7,0))</f>
        <v>WEEK 2</v>
      </c>
      <c r="N2379" s="71" t="str">
        <f>UPPER(VLOOKUP(tbl_raw_data[[#This Row],[Analyst]],settings!$A$1:$B$15,2,0))</f>
        <v>FARDIN</v>
      </c>
      <c r="O2379" s="71" t="str">
        <f>TRIM(UPPER(tbl_raw_data[[#This Row],[Outcome]]))</f>
        <v>APPROVE</v>
      </c>
      <c r="P2379" s="71" t="str">
        <f>TRIM(UPPER(tbl_raw_data[[#This Row],[Queue Name]]))</f>
        <v>CONSUMER EXISTING</v>
      </c>
      <c r="Q2379" s="71" t="str">
        <f>IF(tbl_raw_data[[#This Row],[time_taken_in_min]]&lt;=settings!$D$2,"SLA_MET","SLA_NOT_MET")</f>
        <v>SLA_MET</v>
      </c>
    </row>
    <row r="2380" spans="1:17" hidden="1" x14ac:dyDescent="0.3">
      <c r="A2380" s="7" t="s">
        <v>3343</v>
      </c>
      <c r="B2380" s="34">
        <v>45148.677546296298</v>
      </c>
      <c r="C2380" s="35">
        <v>45148.687418981484</v>
      </c>
      <c r="D2380" s="2" t="s">
        <v>15</v>
      </c>
      <c r="E2380" s="3" t="s">
        <v>11</v>
      </c>
      <c r="F2380" s="2" t="s">
        <v>9</v>
      </c>
      <c r="G2380" s="4"/>
      <c r="H2380" s="84" t="str">
        <f t="shared" si="37"/>
        <v>Reason Unknown</v>
      </c>
      <c r="I2380" s="63">
        <f>(tbl_raw_data[[#This Row],[Date Actioned]])-(tbl_raw_data[[#This Row],[Date Tagged]])</f>
        <v>9.8726851865649223E-3</v>
      </c>
      <c r="J2380" s="66">
        <f>HOUR(tbl_raw_data[[#This Row],[time_taken]])*60+MINUTE(tbl_raw_data[[#This Row],[time_taken]])+SECOND(tbl_raw_data[[#This Row],[time_taken]])/60</f>
        <v>14.216666666666667</v>
      </c>
      <c r="K2380" s="68">
        <f>DATE(YEAR(tbl_raw_data[[#This Row],[Date Actioned]]),MONTH(tbl_raw_data[[#This Row],[Date Actioned]]),DAY(tbl_raw_data[[#This Row],[Date Actioned]]))</f>
        <v>45148</v>
      </c>
      <c r="L2380" s="65" t="str">
        <f>UPPER(TEXT(tbl_raw_data[[#This Row],[updated_date]],"MMMM"))</f>
        <v>AUGUST</v>
      </c>
      <c r="M2380" s="65" t="str">
        <f>"WEEK "&amp;IF(ROUNDUP(DAY(tbl_raw_data[[#This Row],[updated_date]])/7,0)=5,4,ROUNDUP(DAY(tbl_raw_data[[#This Row],[updated_date]])/7,0))</f>
        <v>WEEK 2</v>
      </c>
      <c r="N2380" s="71" t="str">
        <f>UPPER(VLOOKUP(tbl_raw_data[[#This Row],[Analyst]],settings!$A$1:$B$15,2,0))</f>
        <v>QUADIR</v>
      </c>
      <c r="O2380" s="71" t="str">
        <f>TRIM(UPPER(tbl_raw_data[[#This Row],[Outcome]]))</f>
        <v>APPROVE</v>
      </c>
      <c r="P2380" s="71" t="str">
        <f>TRIM(UPPER(tbl_raw_data[[#This Row],[Queue Name]]))</f>
        <v>CONSUMER EXISTING</v>
      </c>
      <c r="Q2380" s="71" t="str">
        <f>IF(tbl_raw_data[[#This Row],[time_taken_in_min]]&lt;=settings!$D$2,"SLA_MET","SLA_NOT_MET")</f>
        <v>SLA_MET</v>
      </c>
    </row>
    <row r="2381" spans="1:17" hidden="1" x14ac:dyDescent="0.3">
      <c r="A2381" s="1" t="s">
        <v>3344</v>
      </c>
      <c r="B2381" s="36">
        <v>45148.685648148145</v>
      </c>
      <c r="C2381" s="39">
        <v>45148.690347222226</v>
      </c>
      <c r="D2381" s="8" t="s">
        <v>10</v>
      </c>
      <c r="E2381" s="8" t="s">
        <v>11</v>
      </c>
      <c r="F2381" s="8" t="s">
        <v>19</v>
      </c>
      <c r="G2381" s="8" t="s">
        <v>454</v>
      </c>
      <c r="H2381" s="84" t="str">
        <f t="shared" si="37"/>
        <v>Reason Unknown</v>
      </c>
      <c r="I2381" s="63">
        <f>(tbl_raw_data[[#This Row],[Date Actioned]])-(tbl_raw_data[[#This Row],[Date Tagged]])</f>
        <v>4.699074081145227E-3</v>
      </c>
      <c r="J2381" s="66">
        <f>HOUR(tbl_raw_data[[#This Row],[time_taken]])*60+MINUTE(tbl_raw_data[[#This Row],[time_taken]])+SECOND(tbl_raw_data[[#This Row],[time_taken]])/60</f>
        <v>6.7666666666666666</v>
      </c>
      <c r="K2381" s="68">
        <f>DATE(YEAR(tbl_raw_data[[#This Row],[Date Actioned]]),MONTH(tbl_raw_data[[#This Row],[Date Actioned]]),DAY(tbl_raw_data[[#This Row],[Date Actioned]]))</f>
        <v>45148</v>
      </c>
      <c r="L2381" s="65" t="str">
        <f>UPPER(TEXT(tbl_raw_data[[#This Row],[updated_date]],"MMMM"))</f>
        <v>AUGUST</v>
      </c>
      <c r="M2381" s="65" t="str">
        <f>"WEEK "&amp;IF(ROUNDUP(DAY(tbl_raw_data[[#This Row],[updated_date]])/7,0)=5,4,ROUNDUP(DAY(tbl_raw_data[[#This Row],[updated_date]])/7,0))</f>
        <v>WEEK 2</v>
      </c>
      <c r="N2381" s="71" t="str">
        <f>UPPER(VLOOKUP(tbl_raw_data[[#This Row],[Analyst]],settings!$A$1:$B$15,2,0))</f>
        <v>NAVED</v>
      </c>
      <c r="O2381" s="71" t="str">
        <f>TRIM(UPPER(tbl_raw_data[[#This Row],[Outcome]]))</f>
        <v>APPROVE</v>
      </c>
      <c r="P2381" s="71" t="str">
        <f>TRIM(UPPER(tbl_raw_data[[#This Row],[Queue Name]]))</f>
        <v>CONSUMER EXISTING</v>
      </c>
      <c r="Q2381" s="71" t="str">
        <f>IF(tbl_raw_data[[#This Row],[time_taken_in_min]]&lt;=settings!$D$2,"SLA_MET","SLA_NOT_MET")</f>
        <v>SLA_MET</v>
      </c>
    </row>
    <row r="2382" spans="1:17" hidden="1" x14ac:dyDescent="0.3">
      <c r="A2382" s="5" t="s">
        <v>3345</v>
      </c>
      <c r="B2382" s="34">
        <v>45148.685879629629</v>
      </c>
      <c r="C2382" s="35">
        <v>45148.693437499998</v>
      </c>
      <c r="D2382" s="2" t="s">
        <v>10</v>
      </c>
      <c r="E2382" s="2" t="s">
        <v>18</v>
      </c>
      <c r="F2382" s="2" t="s">
        <v>114</v>
      </c>
      <c r="G2382" s="2" t="s">
        <v>15</v>
      </c>
      <c r="H2382" s="84" t="str">
        <f t="shared" si="37"/>
        <v>Reason Unknown</v>
      </c>
      <c r="I2382" s="63">
        <f>(tbl_raw_data[[#This Row],[Date Actioned]])-(tbl_raw_data[[#This Row],[Date Tagged]])</f>
        <v>7.5578703690553084E-3</v>
      </c>
      <c r="J2382" s="66">
        <f>HOUR(tbl_raw_data[[#This Row],[time_taken]])*60+MINUTE(tbl_raw_data[[#This Row],[time_taken]])+SECOND(tbl_raw_data[[#This Row],[time_taken]])/60</f>
        <v>10.883333333333333</v>
      </c>
      <c r="K2382" s="68">
        <f>DATE(YEAR(tbl_raw_data[[#This Row],[Date Actioned]]),MONTH(tbl_raw_data[[#This Row],[Date Actioned]]),DAY(tbl_raw_data[[#This Row],[Date Actioned]]))</f>
        <v>45148</v>
      </c>
      <c r="L2382" s="65" t="str">
        <f>UPPER(TEXT(tbl_raw_data[[#This Row],[updated_date]],"MMMM"))</f>
        <v>AUGUST</v>
      </c>
      <c r="M2382" s="65" t="str">
        <f>"WEEK "&amp;IF(ROUNDUP(DAY(tbl_raw_data[[#This Row],[updated_date]])/7,0)=5,4,ROUNDUP(DAY(tbl_raw_data[[#This Row],[updated_date]])/7,0))</f>
        <v>WEEK 2</v>
      </c>
      <c r="N2382" s="71" t="str">
        <f>UPPER(VLOOKUP(tbl_raw_data[[#This Row],[Analyst]],settings!$A$1:$B$15,2,0))</f>
        <v>FARDIN</v>
      </c>
      <c r="O2382" s="71" t="str">
        <f>TRIM(UPPER(tbl_raw_data[[#This Row],[Outcome]]))</f>
        <v>APPROVE</v>
      </c>
      <c r="P2382" s="71" t="str">
        <f>TRIM(UPPER(tbl_raw_data[[#This Row],[Queue Name]]))</f>
        <v>CONSUMER PRE BUREAU</v>
      </c>
      <c r="Q2382" s="71" t="str">
        <f>IF(tbl_raw_data[[#This Row],[time_taken_in_min]]&lt;=settings!$D$2,"SLA_MET","SLA_NOT_MET")</f>
        <v>SLA_MET</v>
      </c>
    </row>
    <row r="2383" spans="1:17" hidden="1" x14ac:dyDescent="0.3">
      <c r="A2383" s="7" t="s">
        <v>3346</v>
      </c>
      <c r="B2383" s="36">
        <v>45148.687893518516</v>
      </c>
      <c r="C2383" s="39">
        <v>45148.691261574073</v>
      </c>
      <c r="D2383" s="8" t="s">
        <v>10</v>
      </c>
      <c r="E2383" s="8" t="s">
        <v>11</v>
      </c>
      <c r="F2383" s="8" t="s">
        <v>24</v>
      </c>
      <c r="G2383" s="8" t="s">
        <v>15</v>
      </c>
      <c r="H2383" s="84" t="str">
        <f t="shared" si="37"/>
        <v>Reason Unknown</v>
      </c>
      <c r="I2383" s="63">
        <f>(tbl_raw_data[[#This Row],[Date Actioned]])-(tbl_raw_data[[#This Row],[Date Tagged]])</f>
        <v>3.3680555570754223E-3</v>
      </c>
      <c r="J2383" s="66">
        <f>HOUR(tbl_raw_data[[#This Row],[time_taken]])*60+MINUTE(tbl_raw_data[[#This Row],[time_taken]])+SECOND(tbl_raw_data[[#This Row],[time_taken]])/60</f>
        <v>4.8499999999999996</v>
      </c>
      <c r="K2383" s="68">
        <f>DATE(YEAR(tbl_raw_data[[#This Row],[Date Actioned]]),MONTH(tbl_raw_data[[#This Row],[Date Actioned]]),DAY(tbl_raw_data[[#This Row],[Date Actioned]]))</f>
        <v>45148</v>
      </c>
      <c r="L2383" s="65" t="str">
        <f>UPPER(TEXT(tbl_raw_data[[#This Row],[updated_date]],"MMMM"))</f>
        <v>AUGUST</v>
      </c>
      <c r="M2383" s="65" t="str">
        <f>"WEEK "&amp;IF(ROUNDUP(DAY(tbl_raw_data[[#This Row],[updated_date]])/7,0)=5,4,ROUNDUP(DAY(tbl_raw_data[[#This Row],[updated_date]])/7,0))</f>
        <v>WEEK 2</v>
      </c>
      <c r="N2383" s="71" t="str">
        <f>UPPER(VLOOKUP(tbl_raw_data[[#This Row],[Analyst]],settings!$A$1:$B$15,2,0))</f>
        <v>SAM</v>
      </c>
      <c r="O2383" s="71" t="str">
        <f>TRIM(UPPER(tbl_raw_data[[#This Row],[Outcome]]))</f>
        <v>APPROVE</v>
      </c>
      <c r="P2383" s="71" t="str">
        <f>TRIM(UPPER(tbl_raw_data[[#This Row],[Queue Name]]))</f>
        <v>CONSUMER EXISTING</v>
      </c>
      <c r="Q2383" s="71" t="str">
        <f>IF(tbl_raw_data[[#This Row],[time_taken_in_min]]&lt;=settings!$D$2,"SLA_MET","SLA_NOT_MET")</f>
        <v>SLA_MET</v>
      </c>
    </row>
    <row r="2384" spans="1:17" hidden="1" x14ac:dyDescent="0.3">
      <c r="A2384" s="1" t="s">
        <v>3347</v>
      </c>
      <c r="B2384" s="34">
        <v>45148.69023148148</v>
      </c>
      <c r="C2384" s="35">
        <v>45148.699074074073</v>
      </c>
      <c r="D2384" s="2" t="s">
        <v>15</v>
      </c>
      <c r="E2384" s="3" t="s">
        <v>8</v>
      </c>
      <c r="F2384" s="2" t="s">
        <v>14</v>
      </c>
      <c r="G2384" s="4"/>
      <c r="H2384" s="84" t="str">
        <f t="shared" si="37"/>
        <v>Reason Unknown</v>
      </c>
      <c r="I2384" s="63">
        <f>(tbl_raw_data[[#This Row],[Date Actioned]])-(tbl_raw_data[[#This Row],[Date Tagged]])</f>
        <v>8.8425925932824612E-3</v>
      </c>
      <c r="J2384" s="66">
        <f>HOUR(tbl_raw_data[[#This Row],[time_taken]])*60+MINUTE(tbl_raw_data[[#This Row],[time_taken]])+SECOND(tbl_raw_data[[#This Row],[time_taken]])/60</f>
        <v>12.733333333333333</v>
      </c>
      <c r="K2384" s="68">
        <f>DATE(YEAR(tbl_raw_data[[#This Row],[Date Actioned]]),MONTH(tbl_raw_data[[#This Row],[Date Actioned]]),DAY(tbl_raw_data[[#This Row],[Date Actioned]]))</f>
        <v>45148</v>
      </c>
      <c r="L2384" s="65" t="str">
        <f>UPPER(TEXT(tbl_raw_data[[#This Row],[updated_date]],"MMMM"))</f>
        <v>AUGUST</v>
      </c>
      <c r="M2384" s="65" t="str">
        <f>"WEEK "&amp;IF(ROUNDUP(DAY(tbl_raw_data[[#This Row],[updated_date]])/7,0)=5,4,ROUNDUP(DAY(tbl_raw_data[[#This Row],[updated_date]])/7,0))</f>
        <v>WEEK 2</v>
      </c>
      <c r="N2384" s="71" t="str">
        <f>UPPER(VLOOKUP(tbl_raw_data[[#This Row],[Analyst]],settings!$A$1:$B$15,2,0))</f>
        <v>CAMROON</v>
      </c>
      <c r="O2384" s="71" t="str">
        <f>TRIM(UPPER(tbl_raw_data[[#This Row],[Outcome]]))</f>
        <v>APPROVE</v>
      </c>
      <c r="P2384" s="71" t="str">
        <f>TRIM(UPPER(tbl_raw_data[[#This Row],[Queue Name]]))</f>
        <v>CONSUMER POST BUREAU</v>
      </c>
      <c r="Q2384" s="71" t="str">
        <f>IF(tbl_raw_data[[#This Row],[time_taken_in_min]]&lt;=settings!$D$2,"SLA_MET","SLA_NOT_MET")</f>
        <v>SLA_MET</v>
      </c>
    </row>
    <row r="2385" spans="1:17" hidden="1" x14ac:dyDescent="0.3">
      <c r="A2385" s="5" t="s">
        <v>3348</v>
      </c>
      <c r="B2385" s="36">
        <v>45148.690486111111</v>
      </c>
      <c r="C2385" s="39">
        <v>45148.694432870368</v>
      </c>
      <c r="D2385" s="8" t="s">
        <v>10</v>
      </c>
      <c r="E2385" s="8" t="s">
        <v>11</v>
      </c>
      <c r="F2385" s="8" t="s">
        <v>19</v>
      </c>
      <c r="G2385" s="8" t="s">
        <v>23</v>
      </c>
      <c r="H2385" s="84" t="str">
        <f t="shared" si="37"/>
        <v>Reason Unknown</v>
      </c>
      <c r="I2385" s="63">
        <f>(tbl_raw_data[[#This Row],[Date Actioned]])-(tbl_raw_data[[#This Row],[Date Tagged]])</f>
        <v>3.9467592578148469E-3</v>
      </c>
      <c r="J2385" s="66">
        <f>HOUR(tbl_raw_data[[#This Row],[time_taken]])*60+MINUTE(tbl_raw_data[[#This Row],[time_taken]])+SECOND(tbl_raw_data[[#This Row],[time_taken]])/60</f>
        <v>5.6833333333333336</v>
      </c>
      <c r="K2385" s="68">
        <f>DATE(YEAR(tbl_raw_data[[#This Row],[Date Actioned]]),MONTH(tbl_raw_data[[#This Row],[Date Actioned]]),DAY(tbl_raw_data[[#This Row],[Date Actioned]]))</f>
        <v>45148</v>
      </c>
      <c r="L2385" s="65" t="str">
        <f>UPPER(TEXT(tbl_raw_data[[#This Row],[updated_date]],"MMMM"))</f>
        <v>AUGUST</v>
      </c>
      <c r="M2385" s="65" t="str">
        <f>"WEEK "&amp;IF(ROUNDUP(DAY(tbl_raw_data[[#This Row],[updated_date]])/7,0)=5,4,ROUNDUP(DAY(tbl_raw_data[[#This Row],[updated_date]])/7,0))</f>
        <v>WEEK 2</v>
      </c>
      <c r="N2385" s="71" t="str">
        <f>UPPER(VLOOKUP(tbl_raw_data[[#This Row],[Analyst]],settings!$A$1:$B$15,2,0))</f>
        <v>NAVED</v>
      </c>
      <c r="O2385" s="71" t="str">
        <f>TRIM(UPPER(tbl_raw_data[[#This Row],[Outcome]]))</f>
        <v>APPROVE</v>
      </c>
      <c r="P2385" s="71" t="str">
        <f>TRIM(UPPER(tbl_raw_data[[#This Row],[Queue Name]]))</f>
        <v>CONSUMER EXISTING</v>
      </c>
      <c r="Q2385" s="71" t="str">
        <f>IF(tbl_raw_data[[#This Row],[time_taken_in_min]]&lt;=settings!$D$2,"SLA_MET","SLA_NOT_MET")</f>
        <v>SLA_MET</v>
      </c>
    </row>
    <row r="2386" spans="1:17" hidden="1" x14ac:dyDescent="0.3">
      <c r="A2386" s="7" t="s">
        <v>3349</v>
      </c>
      <c r="B2386" s="34">
        <v>45148.703298611108</v>
      </c>
      <c r="C2386" s="35">
        <v>45148.706284722219</v>
      </c>
      <c r="D2386" s="2" t="s">
        <v>10</v>
      </c>
      <c r="E2386" s="2" t="s">
        <v>11</v>
      </c>
      <c r="F2386" s="2" t="s">
        <v>14</v>
      </c>
      <c r="G2386" s="2" t="s">
        <v>15</v>
      </c>
      <c r="H2386" s="84" t="str">
        <f t="shared" si="37"/>
        <v>Reason Unknown</v>
      </c>
      <c r="I2386" s="63">
        <f>(tbl_raw_data[[#This Row],[Date Actioned]])-(tbl_raw_data[[#This Row],[Date Tagged]])</f>
        <v>2.9861111106583849E-3</v>
      </c>
      <c r="J2386" s="66">
        <f>HOUR(tbl_raw_data[[#This Row],[time_taken]])*60+MINUTE(tbl_raw_data[[#This Row],[time_taken]])+SECOND(tbl_raw_data[[#This Row],[time_taken]])/60</f>
        <v>4.3</v>
      </c>
      <c r="K2386" s="68">
        <f>DATE(YEAR(tbl_raw_data[[#This Row],[Date Actioned]]),MONTH(tbl_raw_data[[#This Row],[Date Actioned]]),DAY(tbl_raw_data[[#This Row],[Date Actioned]]))</f>
        <v>45148</v>
      </c>
      <c r="L2386" s="65" t="str">
        <f>UPPER(TEXT(tbl_raw_data[[#This Row],[updated_date]],"MMMM"))</f>
        <v>AUGUST</v>
      </c>
      <c r="M2386" s="65" t="str">
        <f>"WEEK "&amp;IF(ROUNDUP(DAY(tbl_raw_data[[#This Row],[updated_date]])/7,0)=5,4,ROUNDUP(DAY(tbl_raw_data[[#This Row],[updated_date]])/7,0))</f>
        <v>WEEK 2</v>
      </c>
      <c r="N2386" s="71" t="str">
        <f>UPPER(VLOOKUP(tbl_raw_data[[#This Row],[Analyst]],settings!$A$1:$B$15,2,0))</f>
        <v>CAMROON</v>
      </c>
      <c r="O2386" s="71" t="str">
        <f>TRIM(UPPER(tbl_raw_data[[#This Row],[Outcome]]))</f>
        <v>APPROVE</v>
      </c>
      <c r="P2386" s="71" t="str">
        <f>TRIM(UPPER(tbl_raw_data[[#This Row],[Queue Name]]))</f>
        <v>CONSUMER EXISTING</v>
      </c>
      <c r="Q2386" s="71" t="str">
        <f>IF(tbl_raw_data[[#This Row],[time_taken_in_min]]&lt;=settings!$D$2,"SLA_MET","SLA_NOT_MET")</f>
        <v>SLA_MET</v>
      </c>
    </row>
    <row r="2387" spans="1:17" hidden="1" x14ac:dyDescent="0.3">
      <c r="A2387" s="1" t="s">
        <v>3350</v>
      </c>
      <c r="B2387" s="36">
        <v>45148.704317129632</v>
      </c>
      <c r="C2387" s="39">
        <v>45148.708553240744</v>
      </c>
      <c r="D2387" s="8" t="s">
        <v>10</v>
      </c>
      <c r="E2387" s="8" t="s">
        <v>18</v>
      </c>
      <c r="F2387" s="8" t="s">
        <v>12</v>
      </c>
      <c r="G2387" s="8" t="s">
        <v>23</v>
      </c>
      <c r="H2387" s="84" t="str">
        <f t="shared" si="37"/>
        <v>Reason Unknown</v>
      </c>
      <c r="I2387" s="63">
        <f>(tbl_raw_data[[#This Row],[Date Actioned]])-(tbl_raw_data[[#This Row],[Date Tagged]])</f>
        <v>4.2361111118225381E-3</v>
      </c>
      <c r="J2387" s="66">
        <f>HOUR(tbl_raw_data[[#This Row],[time_taken]])*60+MINUTE(tbl_raw_data[[#This Row],[time_taken]])+SECOND(tbl_raw_data[[#This Row],[time_taken]])/60</f>
        <v>6.1</v>
      </c>
      <c r="K2387" s="68">
        <f>DATE(YEAR(tbl_raw_data[[#This Row],[Date Actioned]]),MONTH(tbl_raw_data[[#This Row],[Date Actioned]]),DAY(tbl_raw_data[[#This Row],[Date Actioned]]))</f>
        <v>45148</v>
      </c>
      <c r="L2387" s="65" t="str">
        <f>UPPER(TEXT(tbl_raw_data[[#This Row],[updated_date]],"MMMM"))</f>
        <v>AUGUST</v>
      </c>
      <c r="M2387" s="65" t="str">
        <f>"WEEK "&amp;IF(ROUNDUP(DAY(tbl_raw_data[[#This Row],[updated_date]])/7,0)=5,4,ROUNDUP(DAY(tbl_raw_data[[#This Row],[updated_date]])/7,0))</f>
        <v>WEEK 2</v>
      </c>
      <c r="N2387" s="71" t="str">
        <f>UPPER(VLOOKUP(tbl_raw_data[[#This Row],[Analyst]],settings!$A$1:$B$15,2,0))</f>
        <v>NITESH</v>
      </c>
      <c r="O2387" s="71" t="str">
        <f>TRIM(UPPER(tbl_raw_data[[#This Row],[Outcome]]))</f>
        <v>APPROVE</v>
      </c>
      <c r="P2387" s="71" t="str">
        <f>TRIM(UPPER(tbl_raw_data[[#This Row],[Queue Name]]))</f>
        <v>CONSUMER PRE BUREAU</v>
      </c>
      <c r="Q2387" s="71" t="str">
        <f>IF(tbl_raw_data[[#This Row],[time_taken_in_min]]&lt;=settings!$D$2,"SLA_MET","SLA_NOT_MET")</f>
        <v>SLA_MET</v>
      </c>
    </row>
    <row r="2388" spans="1:17" hidden="1" x14ac:dyDescent="0.3">
      <c r="A2388" s="5" t="s">
        <v>3351</v>
      </c>
      <c r="B2388" s="34">
        <v>45148.704571759263</v>
      </c>
      <c r="C2388" s="35">
        <v>45148.709537037037</v>
      </c>
      <c r="D2388" s="2" t="s">
        <v>10</v>
      </c>
      <c r="E2388" s="2" t="s">
        <v>11</v>
      </c>
      <c r="F2388" s="2" t="s">
        <v>19</v>
      </c>
      <c r="G2388" s="2" t="s">
        <v>23</v>
      </c>
      <c r="H2388" s="84" t="str">
        <f t="shared" si="37"/>
        <v>Reason Unknown</v>
      </c>
      <c r="I2388" s="63">
        <f>(tbl_raw_data[[#This Row],[Date Actioned]])-(tbl_raw_data[[#This Row],[Date Tagged]])</f>
        <v>4.9652777743176557E-3</v>
      </c>
      <c r="J2388" s="66">
        <f>HOUR(tbl_raw_data[[#This Row],[time_taken]])*60+MINUTE(tbl_raw_data[[#This Row],[time_taken]])+SECOND(tbl_raw_data[[#This Row],[time_taken]])/60</f>
        <v>7.15</v>
      </c>
      <c r="K2388" s="68">
        <f>DATE(YEAR(tbl_raw_data[[#This Row],[Date Actioned]]),MONTH(tbl_raw_data[[#This Row],[Date Actioned]]),DAY(tbl_raw_data[[#This Row],[Date Actioned]]))</f>
        <v>45148</v>
      </c>
      <c r="L2388" s="65" t="str">
        <f>UPPER(TEXT(tbl_raw_data[[#This Row],[updated_date]],"MMMM"))</f>
        <v>AUGUST</v>
      </c>
      <c r="M2388" s="65" t="str">
        <f>"WEEK "&amp;IF(ROUNDUP(DAY(tbl_raw_data[[#This Row],[updated_date]])/7,0)=5,4,ROUNDUP(DAY(tbl_raw_data[[#This Row],[updated_date]])/7,0))</f>
        <v>WEEK 2</v>
      </c>
      <c r="N2388" s="71" t="str">
        <f>UPPER(VLOOKUP(tbl_raw_data[[#This Row],[Analyst]],settings!$A$1:$B$15,2,0))</f>
        <v>NAVED</v>
      </c>
      <c r="O2388" s="71" t="str">
        <f>TRIM(UPPER(tbl_raw_data[[#This Row],[Outcome]]))</f>
        <v>APPROVE</v>
      </c>
      <c r="P2388" s="71" t="str">
        <f>TRIM(UPPER(tbl_raw_data[[#This Row],[Queue Name]]))</f>
        <v>CONSUMER EXISTING</v>
      </c>
      <c r="Q2388" s="71" t="str">
        <f>IF(tbl_raw_data[[#This Row],[time_taken_in_min]]&lt;=settings!$D$2,"SLA_MET","SLA_NOT_MET")</f>
        <v>SLA_MET</v>
      </c>
    </row>
    <row r="2389" spans="1:17" hidden="1" x14ac:dyDescent="0.3">
      <c r="A2389" s="7" t="s">
        <v>3352</v>
      </c>
      <c r="B2389" s="36">
        <v>45148.713993055557</v>
      </c>
      <c r="C2389" s="39">
        <v>45148.716168981482</v>
      </c>
      <c r="D2389" s="8" t="s">
        <v>10</v>
      </c>
      <c r="E2389" s="8" t="s">
        <v>11</v>
      </c>
      <c r="F2389" s="8" t="s">
        <v>24</v>
      </c>
      <c r="G2389" s="8" t="s">
        <v>23</v>
      </c>
      <c r="H2389" s="84" t="str">
        <f t="shared" si="37"/>
        <v>Reason Unknown</v>
      </c>
      <c r="I2389" s="63">
        <f>(tbl_raw_data[[#This Row],[Date Actioned]])-(tbl_raw_data[[#This Row],[Date Tagged]])</f>
        <v>2.1759259252576157E-3</v>
      </c>
      <c r="J2389" s="66">
        <f>HOUR(tbl_raw_data[[#This Row],[time_taken]])*60+MINUTE(tbl_raw_data[[#This Row],[time_taken]])+SECOND(tbl_raw_data[[#This Row],[time_taken]])/60</f>
        <v>3.1333333333333333</v>
      </c>
      <c r="K2389" s="68">
        <f>DATE(YEAR(tbl_raw_data[[#This Row],[Date Actioned]]),MONTH(tbl_raw_data[[#This Row],[Date Actioned]]),DAY(tbl_raw_data[[#This Row],[Date Actioned]]))</f>
        <v>45148</v>
      </c>
      <c r="L2389" s="65" t="str">
        <f>UPPER(TEXT(tbl_raw_data[[#This Row],[updated_date]],"MMMM"))</f>
        <v>AUGUST</v>
      </c>
      <c r="M2389" s="65" t="str">
        <f>"WEEK "&amp;IF(ROUNDUP(DAY(tbl_raw_data[[#This Row],[updated_date]])/7,0)=5,4,ROUNDUP(DAY(tbl_raw_data[[#This Row],[updated_date]])/7,0))</f>
        <v>WEEK 2</v>
      </c>
      <c r="N2389" s="71" t="str">
        <f>UPPER(VLOOKUP(tbl_raw_data[[#This Row],[Analyst]],settings!$A$1:$B$15,2,0))</f>
        <v>SAM</v>
      </c>
      <c r="O2389" s="71" t="str">
        <f>TRIM(UPPER(tbl_raw_data[[#This Row],[Outcome]]))</f>
        <v>APPROVE</v>
      </c>
      <c r="P2389" s="71" t="str">
        <f>TRIM(UPPER(tbl_raw_data[[#This Row],[Queue Name]]))</f>
        <v>CONSUMER EXISTING</v>
      </c>
      <c r="Q2389" s="71" t="str">
        <f>IF(tbl_raw_data[[#This Row],[time_taken_in_min]]&lt;=settings!$D$2,"SLA_MET","SLA_NOT_MET")</f>
        <v>SLA_MET</v>
      </c>
    </row>
    <row r="2390" spans="1:17" hidden="1" x14ac:dyDescent="0.3">
      <c r="A2390" s="1" t="s">
        <v>3353</v>
      </c>
      <c r="B2390" s="34">
        <v>45148.714942129627</v>
      </c>
      <c r="C2390" s="35">
        <v>45148.7187037037</v>
      </c>
      <c r="D2390" s="2" t="s">
        <v>10</v>
      </c>
      <c r="E2390" s="2" t="s">
        <v>18</v>
      </c>
      <c r="F2390" s="2" t="s">
        <v>19</v>
      </c>
      <c r="G2390" s="2" t="s">
        <v>122</v>
      </c>
      <c r="H2390" s="84" t="str">
        <f t="shared" si="37"/>
        <v>Reason Unknown</v>
      </c>
      <c r="I2390" s="63">
        <f>(tbl_raw_data[[#This Row],[Date Actioned]])-(tbl_raw_data[[#This Row],[Date Tagged]])</f>
        <v>3.7615740729961544E-3</v>
      </c>
      <c r="J2390" s="66">
        <f>HOUR(tbl_raw_data[[#This Row],[time_taken]])*60+MINUTE(tbl_raw_data[[#This Row],[time_taken]])+SECOND(tbl_raw_data[[#This Row],[time_taken]])/60</f>
        <v>5.416666666666667</v>
      </c>
      <c r="K2390" s="68">
        <f>DATE(YEAR(tbl_raw_data[[#This Row],[Date Actioned]]),MONTH(tbl_raw_data[[#This Row],[Date Actioned]]),DAY(tbl_raw_data[[#This Row],[Date Actioned]]))</f>
        <v>45148</v>
      </c>
      <c r="L2390" s="65" t="str">
        <f>UPPER(TEXT(tbl_raw_data[[#This Row],[updated_date]],"MMMM"))</f>
        <v>AUGUST</v>
      </c>
      <c r="M2390" s="65" t="str">
        <f>"WEEK "&amp;IF(ROUNDUP(DAY(tbl_raw_data[[#This Row],[updated_date]])/7,0)=5,4,ROUNDUP(DAY(tbl_raw_data[[#This Row],[updated_date]])/7,0))</f>
        <v>WEEK 2</v>
      </c>
      <c r="N2390" s="71" t="str">
        <f>UPPER(VLOOKUP(tbl_raw_data[[#This Row],[Analyst]],settings!$A$1:$B$15,2,0))</f>
        <v>NAVED</v>
      </c>
      <c r="O2390" s="71" t="str">
        <f>TRIM(UPPER(tbl_raw_data[[#This Row],[Outcome]]))</f>
        <v>APPROVE</v>
      </c>
      <c r="P2390" s="71" t="str">
        <f>TRIM(UPPER(tbl_raw_data[[#This Row],[Queue Name]]))</f>
        <v>CONSUMER PRE BUREAU</v>
      </c>
      <c r="Q2390" s="71" t="str">
        <f>IF(tbl_raw_data[[#This Row],[time_taken_in_min]]&lt;=settings!$D$2,"SLA_MET","SLA_NOT_MET")</f>
        <v>SLA_MET</v>
      </c>
    </row>
    <row r="2391" spans="1:17" hidden="1" x14ac:dyDescent="0.3">
      <c r="A2391" s="5" t="s">
        <v>3354</v>
      </c>
      <c r="B2391" s="36">
        <v>45148.718402777777</v>
      </c>
      <c r="C2391" s="39">
        <v>45148.721585648149</v>
      </c>
      <c r="D2391" s="8" t="s">
        <v>10</v>
      </c>
      <c r="E2391" s="8" t="s">
        <v>11</v>
      </c>
      <c r="F2391" s="8" t="s">
        <v>24</v>
      </c>
      <c r="G2391" s="8" t="s">
        <v>15</v>
      </c>
      <c r="H2391" s="84" t="str">
        <f t="shared" si="37"/>
        <v>Reason Unknown</v>
      </c>
      <c r="I2391" s="63">
        <f>(tbl_raw_data[[#This Row],[Date Actioned]])-(tbl_raw_data[[#This Row],[Date Tagged]])</f>
        <v>3.1828703722567298E-3</v>
      </c>
      <c r="J2391" s="66">
        <f>HOUR(tbl_raw_data[[#This Row],[time_taken]])*60+MINUTE(tbl_raw_data[[#This Row],[time_taken]])+SECOND(tbl_raw_data[[#This Row],[time_taken]])/60</f>
        <v>4.583333333333333</v>
      </c>
      <c r="K2391" s="68">
        <f>DATE(YEAR(tbl_raw_data[[#This Row],[Date Actioned]]),MONTH(tbl_raw_data[[#This Row],[Date Actioned]]),DAY(tbl_raw_data[[#This Row],[Date Actioned]]))</f>
        <v>45148</v>
      </c>
      <c r="L2391" s="65" t="str">
        <f>UPPER(TEXT(tbl_raw_data[[#This Row],[updated_date]],"MMMM"))</f>
        <v>AUGUST</v>
      </c>
      <c r="M2391" s="65" t="str">
        <f>"WEEK "&amp;IF(ROUNDUP(DAY(tbl_raw_data[[#This Row],[updated_date]])/7,0)=5,4,ROUNDUP(DAY(tbl_raw_data[[#This Row],[updated_date]])/7,0))</f>
        <v>WEEK 2</v>
      </c>
      <c r="N2391" s="71" t="str">
        <f>UPPER(VLOOKUP(tbl_raw_data[[#This Row],[Analyst]],settings!$A$1:$B$15,2,0))</f>
        <v>SAM</v>
      </c>
      <c r="O2391" s="71" t="str">
        <f>TRIM(UPPER(tbl_raw_data[[#This Row],[Outcome]]))</f>
        <v>APPROVE</v>
      </c>
      <c r="P2391" s="71" t="str">
        <f>TRIM(UPPER(tbl_raw_data[[#This Row],[Queue Name]]))</f>
        <v>CONSUMER EXISTING</v>
      </c>
      <c r="Q2391" s="71" t="str">
        <f>IF(tbl_raw_data[[#This Row],[time_taken_in_min]]&lt;=settings!$D$2,"SLA_MET","SLA_NOT_MET")</f>
        <v>SLA_MET</v>
      </c>
    </row>
    <row r="2392" spans="1:17" hidden="1" x14ac:dyDescent="0.3">
      <c r="A2392" s="7" t="s">
        <v>3355</v>
      </c>
      <c r="B2392" s="34">
        <v>45148.721192129633</v>
      </c>
      <c r="C2392" s="35">
        <v>45148.72488425926</v>
      </c>
      <c r="D2392" s="2" t="s">
        <v>10</v>
      </c>
      <c r="E2392" s="2" t="s">
        <v>18</v>
      </c>
      <c r="F2392" s="2" t="s">
        <v>24</v>
      </c>
      <c r="G2392" s="2" t="s">
        <v>23</v>
      </c>
      <c r="H2392" s="84" t="str">
        <f t="shared" si="37"/>
        <v>Reason Unknown</v>
      </c>
      <c r="I2392" s="63">
        <f>(tbl_raw_data[[#This Row],[Date Actioned]])-(tbl_raw_data[[#This Row],[Date Tagged]])</f>
        <v>3.6921296268701553E-3</v>
      </c>
      <c r="J2392" s="66">
        <f>HOUR(tbl_raw_data[[#This Row],[time_taken]])*60+MINUTE(tbl_raw_data[[#This Row],[time_taken]])+SECOND(tbl_raw_data[[#This Row],[time_taken]])/60</f>
        <v>5.3166666666666664</v>
      </c>
      <c r="K2392" s="68">
        <f>DATE(YEAR(tbl_raw_data[[#This Row],[Date Actioned]]),MONTH(tbl_raw_data[[#This Row],[Date Actioned]]),DAY(tbl_raw_data[[#This Row],[Date Actioned]]))</f>
        <v>45148</v>
      </c>
      <c r="L2392" s="65" t="str">
        <f>UPPER(TEXT(tbl_raw_data[[#This Row],[updated_date]],"MMMM"))</f>
        <v>AUGUST</v>
      </c>
      <c r="M2392" s="65" t="str">
        <f>"WEEK "&amp;IF(ROUNDUP(DAY(tbl_raw_data[[#This Row],[updated_date]])/7,0)=5,4,ROUNDUP(DAY(tbl_raw_data[[#This Row],[updated_date]])/7,0))</f>
        <v>WEEK 2</v>
      </c>
      <c r="N2392" s="71" t="str">
        <f>UPPER(VLOOKUP(tbl_raw_data[[#This Row],[Analyst]],settings!$A$1:$B$15,2,0))</f>
        <v>SAM</v>
      </c>
      <c r="O2392" s="71" t="str">
        <f>TRIM(UPPER(tbl_raw_data[[#This Row],[Outcome]]))</f>
        <v>APPROVE</v>
      </c>
      <c r="P2392" s="71" t="str">
        <f>TRIM(UPPER(tbl_raw_data[[#This Row],[Queue Name]]))</f>
        <v>CONSUMER PRE BUREAU</v>
      </c>
      <c r="Q2392" s="71" t="str">
        <f>IF(tbl_raw_data[[#This Row],[time_taken_in_min]]&lt;=settings!$D$2,"SLA_MET","SLA_NOT_MET")</f>
        <v>SLA_MET</v>
      </c>
    </row>
    <row r="2393" spans="1:17" hidden="1" x14ac:dyDescent="0.3">
      <c r="A2393" s="1" t="s">
        <v>3356</v>
      </c>
      <c r="B2393" s="36">
        <v>45148.725752314815</v>
      </c>
      <c r="C2393" s="39">
        <v>45148.733553240738</v>
      </c>
      <c r="D2393" s="8" t="s">
        <v>10</v>
      </c>
      <c r="E2393" s="8" t="s">
        <v>18</v>
      </c>
      <c r="F2393" s="8" t="s">
        <v>19</v>
      </c>
      <c r="G2393" s="8" t="s">
        <v>115</v>
      </c>
      <c r="H2393" s="84" t="str">
        <f t="shared" si="37"/>
        <v>Reason Unknown</v>
      </c>
      <c r="I2393" s="63">
        <f>(tbl_raw_data[[#This Row],[Date Actioned]])-(tbl_raw_data[[#This Row],[Date Tagged]])</f>
        <v>7.8009259232203476E-3</v>
      </c>
      <c r="J2393" s="66">
        <f>HOUR(tbl_raw_data[[#This Row],[time_taken]])*60+MINUTE(tbl_raw_data[[#This Row],[time_taken]])+SECOND(tbl_raw_data[[#This Row],[time_taken]])/60</f>
        <v>11.233333333333333</v>
      </c>
      <c r="K2393" s="68">
        <f>DATE(YEAR(tbl_raw_data[[#This Row],[Date Actioned]]),MONTH(tbl_raw_data[[#This Row],[Date Actioned]]),DAY(tbl_raw_data[[#This Row],[Date Actioned]]))</f>
        <v>45148</v>
      </c>
      <c r="L2393" s="65" t="str">
        <f>UPPER(TEXT(tbl_raw_data[[#This Row],[updated_date]],"MMMM"))</f>
        <v>AUGUST</v>
      </c>
      <c r="M2393" s="65" t="str">
        <f>"WEEK "&amp;IF(ROUNDUP(DAY(tbl_raw_data[[#This Row],[updated_date]])/7,0)=5,4,ROUNDUP(DAY(tbl_raw_data[[#This Row],[updated_date]])/7,0))</f>
        <v>WEEK 2</v>
      </c>
      <c r="N2393" s="71" t="str">
        <f>UPPER(VLOOKUP(tbl_raw_data[[#This Row],[Analyst]],settings!$A$1:$B$15,2,0))</f>
        <v>NAVED</v>
      </c>
      <c r="O2393" s="71" t="str">
        <f>TRIM(UPPER(tbl_raw_data[[#This Row],[Outcome]]))</f>
        <v>APPROVE</v>
      </c>
      <c r="P2393" s="71" t="str">
        <f>TRIM(UPPER(tbl_raw_data[[#This Row],[Queue Name]]))</f>
        <v>CONSUMER PRE BUREAU</v>
      </c>
      <c r="Q2393" s="71" t="str">
        <f>IF(tbl_raw_data[[#This Row],[time_taken_in_min]]&lt;=settings!$D$2,"SLA_MET","SLA_NOT_MET")</f>
        <v>SLA_MET</v>
      </c>
    </row>
    <row r="2394" spans="1:17" hidden="1" x14ac:dyDescent="0.3">
      <c r="A2394" s="5" t="s">
        <v>3357</v>
      </c>
      <c r="B2394" s="34">
        <v>45148.731932870367</v>
      </c>
      <c r="C2394" s="35">
        <v>45148.75409722222</v>
      </c>
      <c r="D2394" s="2" t="s">
        <v>15</v>
      </c>
      <c r="E2394" s="3" t="s">
        <v>11</v>
      </c>
      <c r="F2394" s="2" t="s">
        <v>114</v>
      </c>
      <c r="G2394" s="4"/>
      <c r="H2394" s="84" t="str">
        <f t="shared" si="37"/>
        <v>Reason Unknown</v>
      </c>
      <c r="I2394" s="63">
        <f>(tbl_raw_data[[#This Row],[Date Actioned]])-(tbl_raw_data[[#This Row],[Date Tagged]])</f>
        <v>2.21643518525525E-2</v>
      </c>
      <c r="J2394" s="66">
        <f>HOUR(tbl_raw_data[[#This Row],[time_taken]])*60+MINUTE(tbl_raw_data[[#This Row],[time_taken]])+SECOND(tbl_raw_data[[#This Row],[time_taken]])/60</f>
        <v>31.916666666666668</v>
      </c>
      <c r="K2394" s="68">
        <f>DATE(YEAR(tbl_raw_data[[#This Row],[Date Actioned]]),MONTH(tbl_raw_data[[#This Row],[Date Actioned]]),DAY(tbl_raw_data[[#This Row],[Date Actioned]]))</f>
        <v>45148</v>
      </c>
      <c r="L2394" s="65" t="str">
        <f>UPPER(TEXT(tbl_raw_data[[#This Row],[updated_date]],"MMMM"))</f>
        <v>AUGUST</v>
      </c>
      <c r="M2394" s="65" t="str">
        <f>"WEEK "&amp;IF(ROUNDUP(DAY(tbl_raw_data[[#This Row],[updated_date]])/7,0)=5,4,ROUNDUP(DAY(tbl_raw_data[[#This Row],[updated_date]])/7,0))</f>
        <v>WEEK 2</v>
      </c>
      <c r="N2394" s="71" t="str">
        <f>UPPER(VLOOKUP(tbl_raw_data[[#This Row],[Analyst]],settings!$A$1:$B$15,2,0))</f>
        <v>FARDIN</v>
      </c>
      <c r="O2394" s="71" t="str">
        <f>TRIM(UPPER(tbl_raw_data[[#This Row],[Outcome]]))</f>
        <v>APPROVE</v>
      </c>
      <c r="P2394" s="71" t="str">
        <f>TRIM(UPPER(tbl_raw_data[[#This Row],[Queue Name]]))</f>
        <v>CONSUMER EXISTING</v>
      </c>
      <c r="Q2394" s="71" t="str">
        <f>IF(tbl_raw_data[[#This Row],[time_taken_in_min]]&lt;=settings!$D$2,"SLA_MET","SLA_NOT_MET")</f>
        <v>SLA_NOT_MET</v>
      </c>
    </row>
    <row r="2395" spans="1:17" hidden="1" x14ac:dyDescent="0.3">
      <c r="A2395" s="7" t="s">
        <v>3358</v>
      </c>
      <c r="B2395" s="36">
        <v>45148.736157407409</v>
      </c>
      <c r="C2395" s="39">
        <v>45148.739398148151</v>
      </c>
      <c r="D2395" s="8" t="s">
        <v>10</v>
      </c>
      <c r="E2395" s="8" t="s">
        <v>11</v>
      </c>
      <c r="F2395" s="8" t="s">
        <v>114</v>
      </c>
      <c r="G2395" s="8" t="s">
        <v>26</v>
      </c>
      <c r="H2395" s="84" t="str">
        <f t="shared" si="37"/>
        <v>Reason Unknown</v>
      </c>
      <c r="I2395" s="63">
        <f>(tbl_raw_data[[#This Row],[Date Actioned]])-(tbl_raw_data[[#This Row],[Date Tagged]])</f>
        <v>3.2407407416030765E-3</v>
      </c>
      <c r="J2395" s="66">
        <f>HOUR(tbl_raw_data[[#This Row],[time_taken]])*60+MINUTE(tbl_raw_data[[#This Row],[time_taken]])+SECOND(tbl_raw_data[[#This Row],[time_taken]])/60</f>
        <v>4.666666666666667</v>
      </c>
      <c r="K2395" s="68">
        <f>DATE(YEAR(tbl_raw_data[[#This Row],[Date Actioned]]),MONTH(tbl_raw_data[[#This Row],[Date Actioned]]),DAY(tbl_raw_data[[#This Row],[Date Actioned]]))</f>
        <v>45148</v>
      </c>
      <c r="L2395" s="65" t="str">
        <f>UPPER(TEXT(tbl_raw_data[[#This Row],[updated_date]],"MMMM"))</f>
        <v>AUGUST</v>
      </c>
      <c r="M2395" s="65" t="str">
        <f>"WEEK "&amp;IF(ROUNDUP(DAY(tbl_raw_data[[#This Row],[updated_date]])/7,0)=5,4,ROUNDUP(DAY(tbl_raw_data[[#This Row],[updated_date]])/7,0))</f>
        <v>WEEK 2</v>
      </c>
      <c r="N2395" s="71" t="str">
        <f>UPPER(VLOOKUP(tbl_raw_data[[#This Row],[Analyst]],settings!$A$1:$B$15,2,0))</f>
        <v>FARDIN</v>
      </c>
      <c r="O2395" s="71" t="str">
        <f>TRIM(UPPER(tbl_raw_data[[#This Row],[Outcome]]))</f>
        <v>APPROVE</v>
      </c>
      <c r="P2395" s="71" t="str">
        <f>TRIM(UPPER(tbl_raw_data[[#This Row],[Queue Name]]))</f>
        <v>CONSUMER EXISTING</v>
      </c>
      <c r="Q2395" s="71" t="str">
        <f>IF(tbl_raw_data[[#This Row],[time_taken_in_min]]&lt;=settings!$D$2,"SLA_MET","SLA_NOT_MET")</f>
        <v>SLA_MET</v>
      </c>
    </row>
    <row r="2396" spans="1:17" hidden="1" x14ac:dyDescent="0.3">
      <c r="A2396" s="1" t="s">
        <v>3359</v>
      </c>
      <c r="B2396" s="34">
        <v>45148.738009259258</v>
      </c>
      <c r="C2396" s="35">
        <v>45148.756111111114</v>
      </c>
      <c r="D2396" s="2" t="s">
        <v>15</v>
      </c>
      <c r="E2396" s="3" t="s">
        <v>11</v>
      </c>
      <c r="F2396" s="2" t="s">
        <v>9</v>
      </c>
      <c r="G2396" s="4"/>
      <c r="H2396" s="84" t="str">
        <f t="shared" si="37"/>
        <v>Reason Unknown</v>
      </c>
      <c r="I2396" s="63">
        <f>(tbl_raw_data[[#This Row],[Date Actioned]])-(tbl_raw_data[[#This Row],[Date Tagged]])</f>
        <v>1.8101851856044959E-2</v>
      </c>
      <c r="J2396" s="66">
        <f>HOUR(tbl_raw_data[[#This Row],[time_taken]])*60+MINUTE(tbl_raw_data[[#This Row],[time_taken]])+SECOND(tbl_raw_data[[#This Row],[time_taken]])/60</f>
        <v>26.066666666666666</v>
      </c>
      <c r="K2396" s="68">
        <f>DATE(YEAR(tbl_raw_data[[#This Row],[Date Actioned]]),MONTH(tbl_raw_data[[#This Row],[Date Actioned]]),DAY(tbl_raw_data[[#This Row],[Date Actioned]]))</f>
        <v>45148</v>
      </c>
      <c r="L2396" s="65" t="str">
        <f>UPPER(TEXT(tbl_raw_data[[#This Row],[updated_date]],"MMMM"))</f>
        <v>AUGUST</v>
      </c>
      <c r="M2396" s="65" t="str">
        <f>"WEEK "&amp;IF(ROUNDUP(DAY(tbl_raw_data[[#This Row],[updated_date]])/7,0)=5,4,ROUNDUP(DAY(tbl_raw_data[[#This Row],[updated_date]])/7,0))</f>
        <v>WEEK 2</v>
      </c>
      <c r="N2396" s="71" t="str">
        <f>UPPER(VLOOKUP(tbl_raw_data[[#This Row],[Analyst]],settings!$A$1:$B$15,2,0))</f>
        <v>QUADIR</v>
      </c>
      <c r="O2396" s="71" t="str">
        <f>TRIM(UPPER(tbl_raw_data[[#This Row],[Outcome]]))</f>
        <v>APPROVE</v>
      </c>
      <c r="P2396" s="71" t="str">
        <f>TRIM(UPPER(tbl_raw_data[[#This Row],[Queue Name]]))</f>
        <v>CONSUMER EXISTING</v>
      </c>
      <c r="Q2396" s="71" t="str">
        <f>IF(tbl_raw_data[[#This Row],[time_taken_in_min]]&lt;=settings!$D$2,"SLA_MET","SLA_NOT_MET")</f>
        <v>SLA_NOT_MET</v>
      </c>
    </row>
    <row r="2397" spans="1:17" hidden="1" x14ac:dyDescent="0.3">
      <c r="A2397" s="5" t="s">
        <v>3360</v>
      </c>
      <c r="B2397" s="36">
        <v>45148.739745370367</v>
      </c>
      <c r="C2397" s="39">
        <v>45148.743506944447</v>
      </c>
      <c r="D2397" s="8" t="s">
        <v>10</v>
      </c>
      <c r="E2397" s="8" t="s">
        <v>11</v>
      </c>
      <c r="F2397" s="8" t="s">
        <v>114</v>
      </c>
      <c r="G2397" s="8" t="s">
        <v>26</v>
      </c>
      <c r="H2397" s="84" t="str">
        <f t="shared" si="37"/>
        <v>Reason Unknown</v>
      </c>
      <c r="I2397" s="63">
        <f>(tbl_raw_data[[#This Row],[Date Actioned]])-(tbl_raw_data[[#This Row],[Date Tagged]])</f>
        <v>3.761574080272112E-3</v>
      </c>
      <c r="J2397" s="66">
        <f>HOUR(tbl_raw_data[[#This Row],[time_taken]])*60+MINUTE(tbl_raw_data[[#This Row],[time_taken]])+SECOND(tbl_raw_data[[#This Row],[time_taken]])/60</f>
        <v>5.416666666666667</v>
      </c>
      <c r="K2397" s="68">
        <f>DATE(YEAR(tbl_raw_data[[#This Row],[Date Actioned]]),MONTH(tbl_raw_data[[#This Row],[Date Actioned]]),DAY(tbl_raw_data[[#This Row],[Date Actioned]]))</f>
        <v>45148</v>
      </c>
      <c r="L2397" s="65" t="str">
        <f>UPPER(TEXT(tbl_raw_data[[#This Row],[updated_date]],"MMMM"))</f>
        <v>AUGUST</v>
      </c>
      <c r="M2397" s="65" t="str">
        <f>"WEEK "&amp;IF(ROUNDUP(DAY(tbl_raw_data[[#This Row],[updated_date]])/7,0)=5,4,ROUNDUP(DAY(tbl_raw_data[[#This Row],[updated_date]])/7,0))</f>
        <v>WEEK 2</v>
      </c>
      <c r="N2397" s="71" t="str">
        <f>UPPER(VLOOKUP(tbl_raw_data[[#This Row],[Analyst]],settings!$A$1:$B$15,2,0))</f>
        <v>FARDIN</v>
      </c>
      <c r="O2397" s="71" t="str">
        <f>TRIM(UPPER(tbl_raw_data[[#This Row],[Outcome]]))</f>
        <v>APPROVE</v>
      </c>
      <c r="P2397" s="71" t="str">
        <f>TRIM(UPPER(tbl_raw_data[[#This Row],[Queue Name]]))</f>
        <v>CONSUMER EXISTING</v>
      </c>
      <c r="Q2397" s="71" t="str">
        <f>IF(tbl_raw_data[[#This Row],[time_taken_in_min]]&lt;=settings!$D$2,"SLA_MET","SLA_NOT_MET")</f>
        <v>SLA_MET</v>
      </c>
    </row>
    <row r="2398" spans="1:17" hidden="1" x14ac:dyDescent="0.3">
      <c r="A2398" s="7" t="s">
        <v>3361</v>
      </c>
      <c r="B2398" s="34">
        <v>45148.740439814814</v>
      </c>
      <c r="C2398" s="35">
        <v>45148.759548611109</v>
      </c>
      <c r="D2398" s="2" t="s">
        <v>15</v>
      </c>
      <c r="E2398" s="3" t="s">
        <v>11</v>
      </c>
      <c r="F2398" s="2" t="s">
        <v>114</v>
      </c>
      <c r="G2398" s="4"/>
      <c r="H2398" s="84" t="str">
        <f t="shared" si="37"/>
        <v>Reason Unknown</v>
      </c>
      <c r="I2398" s="63">
        <f>(tbl_raw_data[[#This Row],[Date Actioned]])-(tbl_raw_data[[#This Row],[Date Tagged]])</f>
        <v>1.9108796295768116E-2</v>
      </c>
      <c r="J2398" s="66">
        <f>HOUR(tbl_raw_data[[#This Row],[time_taken]])*60+MINUTE(tbl_raw_data[[#This Row],[time_taken]])+SECOND(tbl_raw_data[[#This Row],[time_taken]])/60</f>
        <v>27.516666666666666</v>
      </c>
      <c r="K2398" s="68">
        <f>DATE(YEAR(tbl_raw_data[[#This Row],[Date Actioned]]),MONTH(tbl_raw_data[[#This Row],[Date Actioned]]),DAY(tbl_raw_data[[#This Row],[Date Actioned]]))</f>
        <v>45148</v>
      </c>
      <c r="L2398" s="65" t="str">
        <f>UPPER(TEXT(tbl_raw_data[[#This Row],[updated_date]],"MMMM"))</f>
        <v>AUGUST</v>
      </c>
      <c r="M2398" s="65" t="str">
        <f>"WEEK "&amp;IF(ROUNDUP(DAY(tbl_raw_data[[#This Row],[updated_date]])/7,0)=5,4,ROUNDUP(DAY(tbl_raw_data[[#This Row],[updated_date]])/7,0))</f>
        <v>WEEK 2</v>
      </c>
      <c r="N2398" s="71" t="str">
        <f>UPPER(VLOOKUP(tbl_raw_data[[#This Row],[Analyst]],settings!$A$1:$B$15,2,0))</f>
        <v>FARDIN</v>
      </c>
      <c r="O2398" s="71" t="str">
        <f>TRIM(UPPER(tbl_raw_data[[#This Row],[Outcome]]))</f>
        <v>APPROVE</v>
      </c>
      <c r="P2398" s="71" t="str">
        <f>TRIM(UPPER(tbl_raw_data[[#This Row],[Queue Name]]))</f>
        <v>CONSUMER EXISTING</v>
      </c>
      <c r="Q2398" s="71" t="str">
        <f>IF(tbl_raw_data[[#This Row],[time_taken_in_min]]&lt;=settings!$D$2,"SLA_MET","SLA_NOT_MET")</f>
        <v>SLA_NOT_MET</v>
      </c>
    </row>
    <row r="2399" spans="1:17" hidden="1" x14ac:dyDescent="0.3">
      <c r="A2399" s="1" t="s">
        <v>3362</v>
      </c>
      <c r="B2399" s="36">
        <v>45148.745648148149</v>
      </c>
      <c r="C2399" s="39">
        <v>45148.763726851852</v>
      </c>
      <c r="D2399" s="8" t="s">
        <v>15</v>
      </c>
      <c r="E2399" s="6" t="s">
        <v>8</v>
      </c>
      <c r="F2399" s="8" t="s">
        <v>9</v>
      </c>
      <c r="G2399" s="9"/>
      <c r="H2399" s="84" t="str">
        <f t="shared" si="37"/>
        <v>Reason Unknown</v>
      </c>
      <c r="I2399" s="63">
        <f>(tbl_raw_data[[#This Row],[Date Actioned]])-(tbl_raw_data[[#This Row],[Date Tagged]])</f>
        <v>1.8078703702485655E-2</v>
      </c>
      <c r="J2399" s="66">
        <f>HOUR(tbl_raw_data[[#This Row],[time_taken]])*60+MINUTE(tbl_raw_data[[#This Row],[time_taken]])+SECOND(tbl_raw_data[[#This Row],[time_taken]])/60</f>
        <v>26.033333333333335</v>
      </c>
      <c r="K2399" s="68">
        <f>DATE(YEAR(tbl_raw_data[[#This Row],[Date Actioned]]),MONTH(tbl_raw_data[[#This Row],[Date Actioned]]),DAY(tbl_raw_data[[#This Row],[Date Actioned]]))</f>
        <v>45148</v>
      </c>
      <c r="L2399" s="65" t="str">
        <f>UPPER(TEXT(tbl_raw_data[[#This Row],[updated_date]],"MMMM"))</f>
        <v>AUGUST</v>
      </c>
      <c r="M2399" s="65" t="str">
        <f>"WEEK "&amp;IF(ROUNDUP(DAY(tbl_raw_data[[#This Row],[updated_date]])/7,0)=5,4,ROUNDUP(DAY(tbl_raw_data[[#This Row],[updated_date]])/7,0))</f>
        <v>WEEK 2</v>
      </c>
      <c r="N2399" s="71" t="str">
        <f>UPPER(VLOOKUP(tbl_raw_data[[#This Row],[Analyst]],settings!$A$1:$B$15,2,0))</f>
        <v>QUADIR</v>
      </c>
      <c r="O2399" s="71" t="str">
        <f>TRIM(UPPER(tbl_raw_data[[#This Row],[Outcome]]))</f>
        <v>APPROVE</v>
      </c>
      <c r="P2399" s="71" t="str">
        <f>TRIM(UPPER(tbl_raw_data[[#This Row],[Queue Name]]))</f>
        <v>CONSUMER POST BUREAU</v>
      </c>
      <c r="Q2399" s="71" t="str">
        <f>IF(tbl_raw_data[[#This Row],[time_taken_in_min]]&lt;=settings!$D$2,"SLA_MET","SLA_NOT_MET")</f>
        <v>SLA_NOT_MET</v>
      </c>
    </row>
    <row r="2400" spans="1:17" hidden="1" x14ac:dyDescent="0.3">
      <c r="A2400" s="5" t="s">
        <v>3363</v>
      </c>
      <c r="B2400" s="34">
        <v>45148.748055555552</v>
      </c>
      <c r="C2400" s="35">
        <v>45148.753842592596</v>
      </c>
      <c r="D2400" s="2" t="s">
        <v>10</v>
      </c>
      <c r="E2400" s="2" t="s">
        <v>11</v>
      </c>
      <c r="F2400" s="2" t="s">
        <v>12</v>
      </c>
      <c r="G2400" s="2" t="s">
        <v>15</v>
      </c>
      <c r="H2400" s="84" t="str">
        <f t="shared" si="37"/>
        <v>Reason Unknown</v>
      </c>
      <c r="I2400" s="63">
        <f>(tbl_raw_data[[#This Row],[Date Actioned]])-(tbl_raw_data[[#This Row],[Date Tagged]])</f>
        <v>5.7870370437740348E-3</v>
      </c>
      <c r="J2400" s="66">
        <f>HOUR(tbl_raw_data[[#This Row],[time_taken]])*60+MINUTE(tbl_raw_data[[#This Row],[time_taken]])+SECOND(tbl_raw_data[[#This Row],[time_taken]])/60</f>
        <v>8.3333333333333339</v>
      </c>
      <c r="K2400" s="68">
        <f>DATE(YEAR(tbl_raw_data[[#This Row],[Date Actioned]]),MONTH(tbl_raw_data[[#This Row],[Date Actioned]]),DAY(tbl_raw_data[[#This Row],[Date Actioned]]))</f>
        <v>45148</v>
      </c>
      <c r="L2400" s="65" t="str">
        <f>UPPER(TEXT(tbl_raw_data[[#This Row],[updated_date]],"MMMM"))</f>
        <v>AUGUST</v>
      </c>
      <c r="M2400" s="65" t="str">
        <f>"WEEK "&amp;IF(ROUNDUP(DAY(tbl_raw_data[[#This Row],[updated_date]])/7,0)=5,4,ROUNDUP(DAY(tbl_raw_data[[#This Row],[updated_date]])/7,0))</f>
        <v>WEEK 2</v>
      </c>
      <c r="N2400" s="71" t="str">
        <f>UPPER(VLOOKUP(tbl_raw_data[[#This Row],[Analyst]],settings!$A$1:$B$15,2,0))</f>
        <v>NITESH</v>
      </c>
      <c r="O2400" s="71" t="str">
        <f>TRIM(UPPER(tbl_raw_data[[#This Row],[Outcome]]))</f>
        <v>APPROVE</v>
      </c>
      <c r="P2400" s="71" t="str">
        <f>TRIM(UPPER(tbl_raw_data[[#This Row],[Queue Name]]))</f>
        <v>CONSUMER EXISTING</v>
      </c>
      <c r="Q2400" s="71" t="str">
        <f>IF(tbl_raw_data[[#This Row],[time_taken_in_min]]&lt;=settings!$D$2,"SLA_MET","SLA_NOT_MET")</f>
        <v>SLA_MET</v>
      </c>
    </row>
    <row r="2401" spans="1:17" hidden="1" x14ac:dyDescent="0.3">
      <c r="A2401" s="7" t="s">
        <v>3364</v>
      </c>
      <c r="B2401" s="36">
        <v>45148.751851851855</v>
      </c>
      <c r="C2401" s="39">
        <v>45148.758738425924</v>
      </c>
      <c r="D2401" s="8" t="s">
        <v>10</v>
      </c>
      <c r="E2401" s="8" t="s">
        <v>11</v>
      </c>
      <c r="F2401" s="8" t="s">
        <v>19</v>
      </c>
      <c r="G2401" s="8" t="s">
        <v>26</v>
      </c>
      <c r="H2401" s="84" t="str">
        <f t="shared" si="37"/>
        <v>Reason Unknown</v>
      </c>
      <c r="I2401" s="63">
        <f>(tbl_raw_data[[#This Row],[Date Actioned]])-(tbl_raw_data[[#This Row],[Date Tagged]])</f>
        <v>6.8865740686305799E-3</v>
      </c>
      <c r="J2401" s="66">
        <f>HOUR(tbl_raw_data[[#This Row],[time_taken]])*60+MINUTE(tbl_raw_data[[#This Row],[time_taken]])+SECOND(tbl_raw_data[[#This Row],[time_taken]])/60</f>
        <v>9.9166666666666661</v>
      </c>
      <c r="K2401" s="68">
        <f>DATE(YEAR(tbl_raw_data[[#This Row],[Date Actioned]]),MONTH(tbl_raw_data[[#This Row],[Date Actioned]]),DAY(tbl_raw_data[[#This Row],[Date Actioned]]))</f>
        <v>45148</v>
      </c>
      <c r="L2401" s="65" t="str">
        <f>UPPER(TEXT(tbl_raw_data[[#This Row],[updated_date]],"MMMM"))</f>
        <v>AUGUST</v>
      </c>
      <c r="M2401" s="65" t="str">
        <f>"WEEK "&amp;IF(ROUNDUP(DAY(tbl_raw_data[[#This Row],[updated_date]])/7,0)=5,4,ROUNDUP(DAY(tbl_raw_data[[#This Row],[updated_date]])/7,0))</f>
        <v>WEEK 2</v>
      </c>
      <c r="N2401" s="71" t="str">
        <f>UPPER(VLOOKUP(tbl_raw_data[[#This Row],[Analyst]],settings!$A$1:$B$15,2,0))</f>
        <v>NAVED</v>
      </c>
      <c r="O2401" s="71" t="str">
        <f>TRIM(UPPER(tbl_raw_data[[#This Row],[Outcome]]))</f>
        <v>APPROVE</v>
      </c>
      <c r="P2401" s="71" t="str">
        <f>TRIM(UPPER(tbl_raw_data[[#This Row],[Queue Name]]))</f>
        <v>CONSUMER EXISTING</v>
      </c>
      <c r="Q2401" s="71" t="str">
        <f>IF(tbl_raw_data[[#This Row],[time_taken_in_min]]&lt;=settings!$D$2,"SLA_MET","SLA_NOT_MET")</f>
        <v>SLA_MET</v>
      </c>
    </row>
    <row r="2402" spans="1:17" hidden="1" x14ac:dyDescent="0.3">
      <c r="A2402" s="1" t="s">
        <v>3365</v>
      </c>
      <c r="B2402" s="34">
        <v>45148.754490740743</v>
      </c>
      <c r="C2402" s="35">
        <v>45148.760613425926</v>
      </c>
      <c r="D2402" s="2" t="s">
        <v>10</v>
      </c>
      <c r="E2402" s="2" t="s">
        <v>18</v>
      </c>
      <c r="F2402" s="2" t="s">
        <v>24</v>
      </c>
      <c r="G2402" s="2" t="s">
        <v>15</v>
      </c>
      <c r="H2402" s="84" t="str">
        <f t="shared" si="37"/>
        <v>Reason Unknown</v>
      </c>
      <c r="I2402" s="63">
        <f>(tbl_raw_data[[#This Row],[Date Actioned]])-(tbl_raw_data[[#This Row],[Date Tagged]])</f>
        <v>6.1226851830724627E-3</v>
      </c>
      <c r="J2402" s="66">
        <f>HOUR(tbl_raw_data[[#This Row],[time_taken]])*60+MINUTE(tbl_raw_data[[#This Row],[time_taken]])+SECOND(tbl_raw_data[[#This Row],[time_taken]])/60</f>
        <v>8.8166666666666664</v>
      </c>
      <c r="K2402" s="68">
        <f>DATE(YEAR(tbl_raw_data[[#This Row],[Date Actioned]]),MONTH(tbl_raw_data[[#This Row],[Date Actioned]]),DAY(tbl_raw_data[[#This Row],[Date Actioned]]))</f>
        <v>45148</v>
      </c>
      <c r="L2402" s="65" t="str">
        <f>UPPER(TEXT(tbl_raw_data[[#This Row],[updated_date]],"MMMM"))</f>
        <v>AUGUST</v>
      </c>
      <c r="M2402" s="65" t="str">
        <f>"WEEK "&amp;IF(ROUNDUP(DAY(tbl_raw_data[[#This Row],[updated_date]])/7,0)=5,4,ROUNDUP(DAY(tbl_raw_data[[#This Row],[updated_date]])/7,0))</f>
        <v>WEEK 2</v>
      </c>
      <c r="N2402" s="71" t="str">
        <f>UPPER(VLOOKUP(tbl_raw_data[[#This Row],[Analyst]],settings!$A$1:$B$15,2,0))</f>
        <v>SAM</v>
      </c>
      <c r="O2402" s="71" t="str">
        <f>TRIM(UPPER(tbl_raw_data[[#This Row],[Outcome]]))</f>
        <v>APPROVE</v>
      </c>
      <c r="P2402" s="71" t="str">
        <f>TRIM(UPPER(tbl_raw_data[[#This Row],[Queue Name]]))</f>
        <v>CONSUMER PRE BUREAU</v>
      </c>
      <c r="Q2402" s="71" t="str">
        <f>IF(tbl_raw_data[[#This Row],[time_taken_in_min]]&lt;=settings!$D$2,"SLA_MET","SLA_NOT_MET")</f>
        <v>SLA_MET</v>
      </c>
    </row>
    <row r="2403" spans="1:17" hidden="1" x14ac:dyDescent="0.3">
      <c r="A2403" s="5" t="s">
        <v>3366</v>
      </c>
      <c r="B2403" s="36">
        <v>45148.759814814817</v>
      </c>
      <c r="C2403" s="39">
        <v>45148.770868055559</v>
      </c>
      <c r="D2403" s="8" t="s">
        <v>10</v>
      </c>
      <c r="E2403" s="8" t="s">
        <v>18</v>
      </c>
      <c r="F2403" s="8" t="s">
        <v>12</v>
      </c>
      <c r="G2403" s="8" t="s">
        <v>15</v>
      </c>
      <c r="H2403" s="84" t="str">
        <f t="shared" si="37"/>
        <v>Reason Unknown</v>
      </c>
      <c r="I2403" s="63">
        <f>(tbl_raw_data[[#This Row],[Date Actioned]])-(tbl_raw_data[[#This Row],[Date Tagged]])</f>
        <v>1.1053240741603076E-2</v>
      </c>
      <c r="J2403" s="66">
        <f>HOUR(tbl_raw_data[[#This Row],[time_taken]])*60+MINUTE(tbl_raw_data[[#This Row],[time_taken]])+SECOND(tbl_raw_data[[#This Row],[time_taken]])/60</f>
        <v>15.916666666666666</v>
      </c>
      <c r="K2403" s="68">
        <f>DATE(YEAR(tbl_raw_data[[#This Row],[Date Actioned]]),MONTH(tbl_raw_data[[#This Row],[Date Actioned]]),DAY(tbl_raw_data[[#This Row],[Date Actioned]]))</f>
        <v>45148</v>
      </c>
      <c r="L2403" s="65" t="str">
        <f>UPPER(TEXT(tbl_raw_data[[#This Row],[updated_date]],"MMMM"))</f>
        <v>AUGUST</v>
      </c>
      <c r="M2403" s="65" t="str">
        <f>"WEEK "&amp;IF(ROUNDUP(DAY(tbl_raw_data[[#This Row],[updated_date]])/7,0)=5,4,ROUNDUP(DAY(tbl_raw_data[[#This Row],[updated_date]])/7,0))</f>
        <v>WEEK 2</v>
      </c>
      <c r="N2403" s="71" t="str">
        <f>UPPER(VLOOKUP(tbl_raw_data[[#This Row],[Analyst]],settings!$A$1:$B$15,2,0))</f>
        <v>NITESH</v>
      </c>
      <c r="O2403" s="71" t="str">
        <f>TRIM(UPPER(tbl_raw_data[[#This Row],[Outcome]]))</f>
        <v>APPROVE</v>
      </c>
      <c r="P2403" s="71" t="str">
        <f>TRIM(UPPER(tbl_raw_data[[#This Row],[Queue Name]]))</f>
        <v>CONSUMER PRE BUREAU</v>
      </c>
      <c r="Q2403" s="71" t="str">
        <f>IF(tbl_raw_data[[#This Row],[time_taken_in_min]]&lt;=settings!$D$2,"SLA_MET","SLA_NOT_MET")</f>
        <v>SLA_MET</v>
      </c>
    </row>
    <row r="2404" spans="1:17" hidden="1" x14ac:dyDescent="0.3">
      <c r="A2404" s="7" t="s">
        <v>3367</v>
      </c>
      <c r="B2404" s="34">
        <v>45148.762719907405</v>
      </c>
      <c r="C2404" s="35">
        <v>45148.781284722223</v>
      </c>
      <c r="D2404" s="2" t="s">
        <v>15</v>
      </c>
      <c r="E2404" s="3" t="s">
        <v>11</v>
      </c>
      <c r="F2404" s="2" t="s">
        <v>9</v>
      </c>
      <c r="G2404" s="4"/>
      <c r="H2404" s="84" t="str">
        <f t="shared" si="37"/>
        <v>Reason Unknown</v>
      </c>
      <c r="I2404" s="63">
        <f>(tbl_raw_data[[#This Row],[Date Actioned]])-(tbl_raw_data[[#This Row],[Date Tagged]])</f>
        <v>1.8564814818091691E-2</v>
      </c>
      <c r="J2404" s="66">
        <f>HOUR(tbl_raw_data[[#This Row],[time_taken]])*60+MINUTE(tbl_raw_data[[#This Row],[time_taken]])+SECOND(tbl_raw_data[[#This Row],[time_taken]])/60</f>
        <v>26.733333333333334</v>
      </c>
      <c r="K2404" s="68">
        <f>DATE(YEAR(tbl_raw_data[[#This Row],[Date Actioned]]),MONTH(tbl_raw_data[[#This Row],[Date Actioned]]),DAY(tbl_raw_data[[#This Row],[Date Actioned]]))</f>
        <v>45148</v>
      </c>
      <c r="L2404" s="65" t="str">
        <f>UPPER(TEXT(tbl_raw_data[[#This Row],[updated_date]],"MMMM"))</f>
        <v>AUGUST</v>
      </c>
      <c r="M2404" s="65" t="str">
        <f>"WEEK "&amp;IF(ROUNDUP(DAY(tbl_raw_data[[#This Row],[updated_date]])/7,0)=5,4,ROUNDUP(DAY(tbl_raw_data[[#This Row],[updated_date]])/7,0))</f>
        <v>WEEK 2</v>
      </c>
      <c r="N2404" s="71" t="str">
        <f>UPPER(VLOOKUP(tbl_raw_data[[#This Row],[Analyst]],settings!$A$1:$B$15,2,0))</f>
        <v>QUADIR</v>
      </c>
      <c r="O2404" s="71" t="str">
        <f>TRIM(UPPER(tbl_raw_data[[#This Row],[Outcome]]))</f>
        <v>APPROVE</v>
      </c>
      <c r="P2404" s="71" t="str">
        <f>TRIM(UPPER(tbl_raw_data[[#This Row],[Queue Name]]))</f>
        <v>CONSUMER EXISTING</v>
      </c>
      <c r="Q2404" s="71" t="str">
        <f>IF(tbl_raw_data[[#This Row],[time_taken_in_min]]&lt;=settings!$D$2,"SLA_MET","SLA_NOT_MET")</f>
        <v>SLA_NOT_MET</v>
      </c>
    </row>
    <row r="2405" spans="1:17" hidden="1" x14ac:dyDescent="0.3">
      <c r="A2405" s="1" t="s">
        <v>3368</v>
      </c>
      <c r="B2405" s="36">
        <v>45148.766192129631</v>
      </c>
      <c r="C2405" s="39">
        <v>45148.780138888891</v>
      </c>
      <c r="D2405" s="8" t="s">
        <v>10</v>
      </c>
      <c r="E2405" s="8" t="s">
        <v>18</v>
      </c>
      <c r="F2405" s="8" t="s">
        <v>19</v>
      </c>
      <c r="G2405" s="8" t="s">
        <v>15</v>
      </c>
      <c r="H2405" s="84" t="str">
        <f t="shared" si="37"/>
        <v>Reason Unknown</v>
      </c>
      <c r="I2405" s="63">
        <f>(tbl_raw_data[[#This Row],[Date Actioned]])-(tbl_raw_data[[#This Row],[Date Tagged]])</f>
        <v>1.3946759259852115E-2</v>
      </c>
      <c r="J2405" s="66">
        <f>HOUR(tbl_raw_data[[#This Row],[time_taken]])*60+MINUTE(tbl_raw_data[[#This Row],[time_taken]])+SECOND(tbl_raw_data[[#This Row],[time_taken]])/60</f>
        <v>20.083333333333332</v>
      </c>
      <c r="K2405" s="68">
        <f>DATE(YEAR(tbl_raw_data[[#This Row],[Date Actioned]]),MONTH(tbl_raw_data[[#This Row],[Date Actioned]]),DAY(tbl_raw_data[[#This Row],[Date Actioned]]))</f>
        <v>45148</v>
      </c>
      <c r="L2405" s="65" t="str">
        <f>UPPER(TEXT(tbl_raw_data[[#This Row],[updated_date]],"MMMM"))</f>
        <v>AUGUST</v>
      </c>
      <c r="M2405" s="65" t="str">
        <f>"WEEK "&amp;IF(ROUNDUP(DAY(tbl_raw_data[[#This Row],[updated_date]])/7,0)=5,4,ROUNDUP(DAY(tbl_raw_data[[#This Row],[updated_date]])/7,0))</f>
        <v>WEEK 2</v>
      </c>
      <c r="N2405" s="71" t="str">
        <f>UPPER(VLOOKUP(tbl_raw_data[[#This Row],[Analyst]],settings!$A$1:$B$15,2,0))</f>
        <v>NAVED</v>
      </c>
      <c r="O2405" s="71" t="str">
        <f>TRIM(UPPER(tbl_raw_data[[#This Row],[Outcome]]))</f>
        <v>APPROVE</v>
      </c>
      <c r="P2405" s="71" t="str">
        <f>TRIM(UPPER(tbl_raw_data[[#This Row],[Queue Name]]))</f>
        <v>CONSUMER PRE BUREAU</v>
      </c>
      <c r="Q2405" s="71" t="str">
        <f>IF(tbl_raw_data[[#This Row],[time_taken_in_min]]&lt;=settings!$D$2,"SLA_MET","SLA_NOT_MET")</f>
        <v>SLA_NOT_MET</v>
      </c>
    </row>
    <row r="2406" spans="1:17" hidden="1" x14ac:dyDescent="0.3">
      <c r="A2406" s="5" t="s">
        <v>3369</v>
      </c>
      <c r="B2406" s="34">
        <v>45148.769629629627</v>
      </c>
      <c r="C2406" s="35">
        <v>45148.778263888889</v>
      </c>
      <c r="D2406" s="2" t="s">
        <v>10</v>
      </c>
      <c r="E2406" s="2" t="s">
        <v>8</v>
      </c>
      <c r="F2406" s="2" t="s">
        <v>12</v>
      </c>
      <c r="G2406" s="2" t="s">
        <v>26</v>
      </c>
      <c r="H2406" s="84" t="str">
        <f t="shared" si="37"/>
        <v>Reason Unknown</v>
      </c>
      <c r="I2406" s="63">
        <f>(tbl_raw_data[[#This Row],[Date Actioned]])-(tbl_raw_data[[#This Row],[Date Tagged]])</f>
        <v>8.6342592621804215E-3</v>
      </c>
      <c r="J2406" s="66">
        <f>HOUR(tbl_raw_data[[#This Row],[time_taken]])*60+MINUTE(tbl_raw_data[[#This Row],[time_taken]])+SECOND(tbl_raw_data[[#This Row],[time_taken]])/60</f>
        <v>12.433333333333334</v>
      </c>
      <c r="K2406" s="68">
        <f>DATE(YEAR(tbl_raw_data[[#This Row],[Date Actioned]]),MONTH(tbl_raw_data[[#This Row],[Date Actioned]]),DAY(tbl_raw_data[[#This Row],[Date Actioned]]))</f>
        <v>45148</v>
      </c>
      <c r="L2406" s="65" t="str">
        <f>UPPER(TEXT(tbl_raw_data[[#This Row],[updated_date]],"MMMM"))</f>
        <v>AUGUST</v>
      </c>
      <c r="M2406" s="65" t="str">
        <f>"WEEK "&amp;IF(ROUNDUP(DAY(tbl_raw_data[[#This Row],[updated_date]])/7,0)=5,4,ROUNDUP(DAY(tbl_raw_data[[#This Row],[updated_date]])/7,0))</f>
        <v>WEEK 2</v>
      </c>
      <c r="N2406" s="71" t="str">
        <f>UPPER(VLOOKUP(tbl_raw_data[[#This Row],[Analyst]],settings!$A$1:$B$15,2,0))</f>
        <v>NITESH</v>
      </c>
      <c r="O2406" s="71" t="str">
        <f>TRIM(UPPER(tbl_raw_data[[#This Row],[Outcome]]))</f>
        <v>APPROVE</v>
      </c>
      <c r="P2406" s="71" t="str">
        <f>TRIM(UPPER(tbl_raw_data[[#This Row],[Queue Name]]))</f>
        <v>CONSUMER POST BUREAU</v>
      </c>
      <c r="Q2406" s="71" t="str">
        <f>IF(tbl_raw_data[[#This Row],[time_taken_in_min]]&lt;=settings!$D$2,"SLA_MET","SLA_NOT_MET")</f>
        <v>SLA_MET</v>
      </c>
    </row>
    <row r="2407" spans="1:17" hidden="1" x14ac:dyDescent="0.3">
      <c r="A2407" s="7" t="s">
        <v>3370</v>
      </c>
      <c r="B2407" s="36">
        <v>45148.775960648149</v>
      </c>
      <c r="C2407" s="39">
        <v>45148.790520833332</v>
      </c>
      <c r="D2407" s="8" t="s">
        <v>10</v>
      </c>
      <c r="E2407" s="8" t="s">
        <v>11</v>
      </c>
      <c r="F2407" s="8" t="s">
        <v>12</v>
      </c>
      <c r="G2407" s="8" t="s">
        <v>15</v>
      </c>
      <c r="H2407" s="84" t="str">
        <f t="shared" si="37"/>
        <v>Reason Unknown</v>
      </c>
      <c r="I2407" s="63">
        <f>(tbl_raw_data[[#This Row],[Date Actioned]])-(tbl_raw_data[[#This Row],[Date Tagged]])</f>
        <v>1.4560185183654539E-2</v>
      </c>
      <c r="J2407" s="66">
        <f>HOUR(tbl_raw_data[[#This Row],[time_taken]])*60+MINUTE(tbl_raw_data[[#This Row],[time_taken]])+SECOND(tbl_raw_data[[#This Row],[time_taken]])/60</f>
        <v>20.966666666666665</v>
      </c>
      <c r="K2407" s="68">
        <f>DATE(YEAR(tbl_raw_data[[#This Row],[Date Actioned]]),MONTH(tbl_raw_data[[#This Row],[Date Actioned]]),DAY(tbl_raw_data[[#This Row],[Date Actioned]]))</f>
        <v>45148</v>
      </c>
      <c r="L2407" s="65" t="str">
        <f>UPPER(TEXT(tbl_raw_data[[#This Row],[updated_date]],"MMMM"))</f>
        <v>AUGUST</v>
      </c>
      <c r="M2407" s="65" t="str">
        <f>"WEEK "&amp;IF(ROUNDUP(DAY(tbl_raw_data[[#This Row],[updated_date]])/7,0)=5,4,ROUNDUP(DAY(tbl_raw_data[[#This Row],[updated_date]])/7,0))</f>
        <v>WEEK 2</v>
      </c>
      <c r="N2407" s="71" t="str">
        <f>UPPER(VLOOKUP(tbl_raw_data[[#This Row],[Analyst]],settings!$A$1:$B$15,2,0))</f>
        <v>NITESH</v>
      </c>
      <c r="O2407" s="71" t="str">
        <f>TRIM(UPPER(tbl_raw_data[[#This Row],[Outcome]]))</f>
        <v>APPROVE</v>
      </c>
      <c r="P2407" s="71" t="str">
        <f>TRIM(UPPER(tbl_raw_data[[#This Row],[Queue Name]]))</f>
        <v>CONSUMER EXISTING</v>
      </c>
      <c r="Q2407" s="71" t="str">
        <f>IF(tbl_raw_data[[#This Row],[time_taken_in_min]]&lt;=settings!$D$2,"SLA_MET","SLA_NOT_MET")</f>
        <v>SLA_NOT_MET</v>
      </c>
    </row>
    <row r="2408" spans="1:17" hidden="1" x14ac:dyDescent="0.3">
      <c r="A2408" s="1" t="s">
        <v>3371</v>
      </c>
      <c r="B2408" s="34">
        <v>45148.782557870371</v>
      </c>
      <c r="C2408" s="35">
        <v>45148.788101851853</v>
      </c>
      <c r="D2408" s="2" t="s">
        <v>15</v>
      </c>
      <c r="E2408" s="3" t="s">
        <v>8</v>
      </c>
      <c r="F2408" s="2" t="s">
        <v>114</v>
      </c>
      <c r="G2408" s="4"/>
      <c r="H2408" s="84" t="str">
        <f t="shared" si="37"/>
        <v>Reason Unknown</v>
      </c>
      <c r="I2408" s="63">
        <f>(tbl_raw_data[[#This Row],[Date Actioned]])-(tbl_raw_data[[#This Row],[Date Tagged]])</f>
        <v>5.543981482333038E-3</v>
      </c>
      <c r="J2408" s="66">
        <f>HOUR(tbl_raw_data[[#This Row],[time_taken]])*60+MINUTE(tbl_raw_data[[#This Row],[time_taken]])+SECOND(tbl_raw_data[[#This Row],[time_taken]])/60</f>
        <v>7.9833333333333334</v>
      </c>
      <c r="K2408" s="68">
        <f>DATE(YEAR(tbl_raw_data[[#This Row],[Date Actioned]]),MONTH(tbl_raw_data[[#This Row],[Date Actioned]]),DAY(tbl_raw_data[[#This Row],[Date Actioned]]))</f>
        <v>45148</v>
      </c>
      <c r="L2408" s="65" t="str">
        <f>UPPER(TEXT(tbl_raw_data[[#This Row],[updated_date]],"MMMM"))</f>
        <v>AUGUST</v>
      </c>
      <c r="M2408" s="65" t="str">
        <f>"WEEK "&amp;IF(ROUNDUP(DAY(tbl_raw_data[[#This Row],[updated_date]])/7,0)=5,4,ROUNDUP(DAY(tbl_raw_data[[#This Row],[updated_date]])/7,0))</f>
        <v>WEEK 2</v>
      </c>
      <c r="N2408" s="71" t="str">
        <f>UPPER(VLOOKUP(tbl_raw_data[[#This Row],[Analyst]],settings!$A$1:$B$15,2,0))</f>
        <v>FARDIN</v>
      </c>
      <c r="O2408" s="71" t="str">
        <f>TRIM(UPPER(tbl_raw_data[[#This Row],[Outcome]]))</f>
        <v>APPROVE</v>
      </c>
      <c r="P2408" s="71" t="str">
        <f>TRIM(UPPER(tbl_raw_data[[#This Row],[Queue Name]]))</f>
        <v>CONSUMER POST BUREAU</v>
      </c>
      <c r="Q2408" s="71" t="str">
        <f>IF(tbl_raw_data[[#This Row],[time_taken_in_min]]&lt;=settings!$D$2,"SLA_MET","SLA_NOT_MET")</f>
        <v>SLA_MET</v>
      </c>
    </row>
    <row r="2409" spans="1:17" hidden="1" x14ac:dyDescent="0.3">
      <c r="A2409" s="5" t="s">
        <v>3372</v>
      </c>
      <c r="B2409" s="36">
        <v>45148.791944444441</v>
      </c>
      <c r="C2409" s="39">
        <v>45148.795659722222</v>
      </c>
      <c r="D2409" s="8" t="s">
        <v>10</v>
      </c>
      <c r="E2409" s="8" t="s">
        <v>18</v>
      </c>
      <c r="F2409" s="8" t="s">
        <v>24</v>
      </c>
      <c r="G2409" s="8" t="s">
        <v>15</v>
      </c>
      <c r="H2409" s="84" t="str">
        <f t="shared" si="37"/>
        <v>Reason Unknown</v>
      </c>
      <c r="I2409" s="63">
        <f>(tbl_raw_data[[#This Row],[Date Actioned]])-(tbl_raw_data[[#This Row],[Date Tagged]])</f>
        <v>3.7152777804294601E-3</v>
      </c>
      <c r="J2409" s="66">
        <f>HOUR(tbl_raw_data[[#This Row],[time_taken]])*60+MINUTE(tbl_raw_data[[#This Row],[time_taken]])+SECOND(tbl_raw_data[[#This Row],[time_taken]])/60</f>
        <v>5.35</v>
      </c>
      <c r="K2409" s="68">
        <f>DATE(YEAR(tbl_raw_data[[#This Row],[Date Actioned]]),MONTH(tbl_raw_data[[#This Row],[Date Actioned]]),DAY(tbl_raw_data[[#This Row],[Date Actioned]]))</f>
        <v>45148</v>
      </c>
      <c r="L2409" s="65" t="str">
        <f>UPPER(TEXT(tbl_raw_data[[#This Row],[updated_date]],"MMMM"))</f>
        <v>AUGUST</v>
      </c>
      <c r="M2409" s="65" t="str">
        <f>"WEEK "&amp;IF(ROUNDUP(DAY(tbl_raw_data[[#This Row],[updated_date]])/7,0)=5,4,ROUNDUP(DAY(tbl_raw_data[[#This Row],[updated_date]])/7,0))</f>
        <v>WEEK 2</v>
      </c>
      <c r="N2409" s="71" t="str">
        <f>UPPER(VLOOKUP(tbl_raw_data[[#This Row],[Analyst]],settings!$A$1:$B$15,2,0))</f>
        <v>SAM</v>
      </c>
      <c r="O2409" s="71" t="str">
        <f>TRIM(UPPER(tbl_raw_data[[#This Row],[Outcome]]))</f>
        <v>APPROVE</v>
      </c>
      <c r="P2409" s="71" t="str">
        <f>TRIM(UPPER(tbl_raw_data[[#This Row],[Queue Name]]))</f>
        <v>CONSUMER PRE BUREAU</v>
      </c>
      <c r="Q2409" s="71" t="str">
        <f>IF(tbl_raw_data[[#This Row],[time_taken_in_min]]&lt;=settings!$D$2,"SLA_MET","SLA_NOT_MET")</f>
        <v>SLA_MET</v>
      </c>
    </row>
    <row r="2410" spans="1:17" hidden="1" x14ac:dyDescent="0.3">
      <c r="A2410" s="7" t="s">
        <v>3373</v>
      </c>
      <c r="B2410" s="34">
        <v>45148.792569444442</v>
      </c>
      <c r="C2410" s="35">
        <v>45148.798668981479</v>
      </c>
      <c r="D2410" s="2" t="s">
        <v>10</v>
      </c>
      <c r="E2410" s="2" t="s">
        <v>11</v>
      </c>
      <c r="F2410" s="2" t="s">
        <v>19</v>
      </c>
      <c r="G2410" s="2" t="s">
        <v>23</v>
      </c>
      <c r="H2410" s="84" t="str">
        <f t="shared" si="37"/>
        <v>Reason Unknown</v>
      </c>
      <c r="I2410" s="63">
        <f>(tbl_raw_data[[#This Row],[Date Actioned]])-(tbl_raw_data[[#This Row],[Date Tagged]])</f>
        <v>6.0995370367891155E-3</v>
      </c>
      <c r="J2410" s="66">
        <f>HOUR(tbl_raw_data[[#This Row],[time_taken]])*60+MINUTE(tbl_raw_data[[#This Row],[time_taken]])+SECOND(tbl_raw_data[[#This Row],[time_taken]])/60</f>
        <v>8.7833333333333332</v>
      </c>
      <c r="K2410" s="68">
        <f>DATE(YEAR(tbl_raw_data[[#This Row],[Date Actioned]]),MONTH(tbl_raw_data[[#This Row],[Date Actioned]]),DAY(tbl_raw_data[[#This Row],[Date Actioned]]))</f>
        <v>45148</v>
      </c>
      <c r="L2410" s="65" t="str">
        <f>UPPER(TEXT(tbl_raw_data[[#This Row],[updated_date]],"MMMM"))</f>
        <v>AUGUST</v>
      </c>
      <c r="M2410" s="65" t="str">
        <f>"WEEK "&amp;IF(ROUNDUP(DAY(tbl_raw_data[[#This Row],[updated_date]])/7,0)=5,4,ROUNDUP(DAY(tbl_raw_data[[#This Row],[updated_date]])/7,0))</f>
        <v>WEEK 2</v>
      </c>
      <c r="N2410" s="71" t="str">
        <f>UPPER(VLOOKUP(tbl_raw_data[[#This Row],[Analyst]],settings!$A$1:$B$15,2,0))</f>
        <v>NAVED</v>
      </c>
      <c r="O2410" s="71" t="str">
        <f>TRIM(UPPER(tbl_raw_data[[#This Row],[Outcome]]))</f>
        <v>APPROVE</v>
      </c>
      <c r="P2410" s="71" t="str">
        <f>TRIM(UPPER(tbl_raw_data[[#This Row],[Queue Name]]))</f>
        <v>CONSUMER EXISTING</v>
      </c>
      <c r="Q2410" s="71" t="str">
        <f>IF(tbl_raw_data[[#This Row],[time_taken_in_min]]&lt;=settings!$D$2,"SLA_MET","SLA_NOT_MET")</f>
        <v>SLA_MET</v>
      </c>
    </row>
    <row r="2411" spans="1:17" hidden="1" x14ac:dyDescent="0.3">
      <c r="A2411" s="1" t="s">
        <v>3374</v>
      </c>
      <c r="B2411" s="36">
        <v>45148.801053240742</v>
      </c>
      <c r="C2411" s="39">
        <v>45148.805532407408</v>
      </c>
      <c r="D2411" s="8" t="s">
        <v>15</v>
      </c>
      <c r="E2411" s="6" t="s">
        <v>8</v>
      </c>
      <c r="F2411" s="8" t="s">
        <v>9</v>
      </c>
      <c r="G2411" s="9"/>
      <c r="H2411" s="84" t="str">
        <f t="shared" si="37"/>
        <v>Reason Unknown</v>
      </c>
      <c r="I2411" s="63">
        <f>(tbl_raw_data[[#This Row],[Date Actioned]])-(tbl_raw_data[[#This Row],[Date Tagged]])</f>
        <v>4.4791666659875773E-3</v>
      </c>
      <c r="J2411" s="66">
        <f>HOUR(tbl_raw_data[[#This Row],[time_taken]])*60+MINUTE(tbl_raw_data[[#This Row],[time_taken]])+SECOND(tbl_raw_data[[#This Row],[time_taken]])/60</f>
        <v>6.45</v>
      </c>
      <c r="K2411" s="68">
        <f>DATE(YEAR(tbl_raw_data[[#This Row],[Date Actioned]]),MONTH(tbl_raw_data[[#This Row],[Date Actioned]]),DAY(tbl_raw_data[[#This Row],[Date Actioned]]))</f>
        <v>45148</v>
      </c>
      <c r="L2411" s="65" t="str">
        <f>UPPER(TEXT(tbl_raw_data[[#This Row],[updated_date]],"MMMM"))</f>
        <v>AUGUST</v>
      </c>
      <c r="M2411" s="65" t="str">
        <f>"WEEK "&amp;IF(ROUNDUP(DAY(tbl_raw_data[[#This Row],[updated_date]])/7,0)=5,4,ROUNDUP(DAY(tbl_raw_data[[#This Row],[updated_date]])/7,0))</f>
        <v>WEEK 2</v>
      </c>
      <c r="N2411" s="71" t="str">
        <f>UPPER(VLOOKUP(tbl_raw_data[[#This Row],[Analyst]],settings!$A$1:$B$15,2,0))</f>
        <v>QUADIR</v>
      </c>
      <c r="O2411" s="71" t="str">
        <f>TRIM(UPPER(tbl_raw_data[[#This Row],[Outcome]]))</f>
        <v>APPROVE</v>
      </c>
      <c r="P2411" s="71" t="str">
        <f>TRIM(UPPER(tbl_raw_data[[#This Row],[Queue Name]]))</f>
        <v>CONSUMER POST BUREAU</v>
      </c>
      <c r="Q2411" s="71" t="str">
        <f>IF(tbl_raw_data[[#This Row],[time_taken_in_min]]&lt;=settings!$D$2,"SLA_MET","SLA_NOT_MET")</f>
        <v>SLA_MET</v>
      </c>
    </row>
    <row r="2412" spans="1:17" hidden="1" x14ac:dyDescent="0.3">
      <c r="A2412" s="5" t="s">
        <v>3375</v>
      </c>
      <c r="B2412" s="34">
        <v>45148.801562499997</v>
      </c>
      <c r="C2412" s="35">
        <v>45148.811701388891</v>
      </c>
      <c r="D2412" s="2" t="s">
        <v>15</v>
      </c>
      <c r="E2412" s="3" t="s">
        <v>8</v>
      </c>
      <c r="F2412" s="2" t="s">
        <v>9</v>
      </c>
      <c r="G2412" s="4"/>
      <c r="H2412" s="84" t="str">
        <f t="shared" si="37"/>
        <v>Reason Unknown</v>
      </c>
      <c r="I2412" s="63">
        <f>(tbl_raw_data[[#This Row],[Date Actioned]])-(tbl_raw_data[[#This Row],[Date Tagged]])</f>
        <v>1.0138888894289266E-2</v>
      </c>
      <c r="J2412" s="66">
        <f>HOUR(tbl_raw_data[[#This Row],[time_taken]])*60+MINUTE(tbl_raw_data[[#This Row],[time_taken]])+SECOND(tbl_raw_data[[#This Row],[time_taken]])/60</f>
        <v>14.6</v>
      </c>
      <c r="K2412" s="68">
        <f>DATE(YEAR(tbl_raw_data[[#This Row],[Date Actioned]]),MONTH(tbl_raw_data[[#This Row],[Date Actioned]]),DAY(tbl_raw_data[[#This Row],[Date Actioned]]))</f>
        <v>45148</v>
      </c>
      <c r="L2412" s="65" t="str">
        <f>UPPER(TEXT(tbl_raw_data[[#This Row],[updated_date]],"MMMM"))</f>
        <v>AUGUST</v>
      </c>
      <c r="M2412" s="65" t="str">
        <f>"WEEK "&amp;IF(ROUNDUP(DAY(tbl_raw_data[[#This Row],[updated_date]])/7,0)=5,4,ROUNDUP(DAY(tbl_raw_data[[#This Row],[updated_date]])/7,0))</f>
        <v>WEEK 2</v>
      </c>
      <c r="N2412" s="71" t="str">
        <f>UPPER(VLOOKUP(tbl_raw_data[[#This Row],[Analyst]],settings!$A$1:$B$15,2,0))</f>
        <v>QUADIR</v>
      </c>
      <c r="O2412" s="71" t="str">
        <f>TRIM(UPPER(tbl_raw_data[[#This Row],[Outcome]]))</f>
        <v>APPROVE</v>
      </c>
      <c r="P2412" s="71" t="str">
        <f>TRIM(UPPER(tbl_raw_data[[#This Row],[Queue Name]]))</f>
        <v>CONSUMER POST BUREAU</v>
      </c>
      <c r="Q2412" s="71" t="str">
        <f>IF(tbl_raw_data[[#This Row],[time_taken_in_min]]&lt;=settings!$D$2,"SLA_MET","SLA_NOT_MET")</f>
        <v>SLA_MET</v>
      </c>
    </row>
    <row r="2413" spans="1:17" hidden="1" x14ac:dyDescent="0.3">
      <c r="A2413" s="7" t="s">
        <v>3376</v>
      </c>
      <c r="B2413" s="36">
        <v>45148.831689814811</v>
      </c>
      <c r="C2413" s="39">
        <v>45148.839988425927</v>
      </c>
      <c r="D2413" s="8" t="s">
        <v>10</v>
      </c>
      <c r="E2413" s="8" t="s">
        <v>8</v>
      </c>
      <c r="F2413" s="8" t="s">
        <v>12</v>
      </c>
      <c r="G2413" s="8" t="s">
        <v>16</v>
      </c>
      <c r="H2413" s="84" t="str">
        <f t="shared" si="37"/>
        <v>Reason Unknown</v>
      </c>
      <c r="I2413" s="63">
        <f>(tbl_raw_data[[#This Row],[Date Actioned]])-(tbl_raw_data[[#This Row],[Date Tagged]])</f>
        <v>8.298611115606036E-3</v>
      </c>
      <c r="J2413" s="66">
        <f>HOUR(tbl_raw_data[[#This Row],[time_taken]])*60+MINUTE(tbl_raw_data[[#This Row],[time_taken]])+SECOND(tbl_raw_data[[#This Row],[time_taken]])/60</f>
        <v>11.95</v>
      </c>
      <c r="K2413" s="68">
        <f>DATE(YEAR(tbl_raw_data[[#This Row],[Date Actioned]]),MONTH(tbl_raw_data[[#This Row],[Date Actioned]]),DAY(tbl_raw_data[[#This Row],[Date Actioned]]))</f>
        <v>45148</v>
      </c>
      <c r="L2413" s="65" t="str">
        <f>UPPER(TEXT(tbl_raw_data[[#This Row],[updated_date]],"MMMM"))</f>
        <v>AUGUST</v>
      </c>
      <c r="M2413" s="65" t="str">
        <f>"WEEK "&amp;IF(ROUNDUP(DAY(tbl_raw_data[[#This Row],[updated_date]])/7,0)=5,4,ROUNDUP(DAY(tbl_raw_data[[#This Row],[updated_date]])/7,0))</f>
        <v>WEEK 2</v>
      </c>
      <c r="N2413" s="71" t="str">
        <f>UPPER(VLOOKUP(tbl_raw_data[[#This Row],[Analyst]],settings!$A$1:$B$15,2,0))</f>
        <v>NITESH</v>
      </c>
      <c r="O2413" s="71" t="str">
        <f>TRIM(UPPER(tbl_raw_data[[#This Row],[Outcome]]))</f>
        <v>APPROVE</v>
      </c>
      <c r="P2413" s="71" t="str">
        <f>TRIM(UPPER(tbl_raw_data[[#This Row],[Queue Name]]))</f>
        <v>CONSUMER POST BUREAU</v>
      </c>
      <c r="Q2413" s="71" t="str">
        <f>IF(tbl_raw_data[[#This Row],[time_taken_in_min]]&lt;=settings!$D$2,"SLA_MET","SLA_NOT_MET")</f>
        <v>SLA_MET</v>
      </c>
    </row>
    <row r="2414" spans="1:17" x14ac:dyDescent="0.3">
      <c r="A2414" s="1" t="s">
        <v>3377</v>
      </c>
      <c r="B2414" s="34">
        <v>45148.429282407407</v>
      </c>
      <c r="C2414" s="35">
        <v>45148.433634259258</v>
      </c>
      <c r="D2414" s="2" t="s">
        <v>36</v>
      </c>
      <c r="E2414" s="3" t="s">
        <v>11</v>
      </c>
      <c r="F2414" s="2" t="s">
        <v>14</v>
      </c>
      <c r="G2414" s="4"/>
      <c r="H2414" s="84" t="str">
        <f t="shared" si="37"/>
        <v>Reason Unknown</v>
      </c>
      <c r="I2414" s="63">
        <f>(tbl_raw_data[[#This Row],[Date Actioned]])-(tbl_raw_data[[#This Row],[Date Tagged]])</f>
        <v>4.3518518505152315E-3</v>
      </c>
      <c r="J2414" s="66">
        <f>HOUR(tbl_raw_data[[#This Row],[time_taken]])*60+MINUTE(tbl_raw_data[[#This Row],[time_taken]])+SECOND(tbl_raw_data[[#This Row],[time_taken]])/60</f>
        <v>6.2666666666666666</v>
      </c>
      <c r="K2414" s="68">
        <f>DATE(YEAR(tbl_raw_data[[#This Row],[Date Actioned]]),MONTH(tbl_raw_data[[#This Row],[Date Actioned]]),DAY(tbl_raw_data[[#This Row],[Date Actioned]]))</f>
        <v>45148</v>
      </c>
      <c r="L2414" s="65" t="str">
        <f>UPPER(TEXT(tbl_raw_data[[#This Row],[updated_date]],"MMMM"))</f>
        <v>AUGUST</v>
      </c>
      <c r="M2414" s="65" t="str">
        <f>"WEEK "&amp;IF(ROUNDUP(DAY(tbl_raw_data[[#This Row],[updated_date]])/7,0)=5,4,ROUNDUP(DAY(tbl_raw_data[[#This Row],[updated_date]])/7,0))</f>
        <v>WEEK 2</v>
      </c>
      <c r="N2414" s="71" t="str">
        <f>UPPER(VLOOKUP(tbl_raw_data[[#This Row],[Analyst]],settings!$A$1:$B$15,2,0))</f>
        <v>CAMROON</v>
      </c>
      <c r="O2414" s="71" t="str">
        <f>TRIM(UPPER(tbl_raw_data[[#This Row],[Outcome]]))</f>
        <v>DECLINE</v>
      </c>
      <c r="P2414" s="71" t="str">
        <f>TRIM(UPPER(tbl_raw_data[[#This Row],[Queue Name]]))</f>
        <v>CONSUMER EXISTING</v>
      </c>
      <c r="Q2414" s="71" t="str">
        <f>IF(tbl_raw_data[[#This Row],[time_taken_in_min]]&lt;=settings!$D$2,"SLA_MET","SLA_NOT_MET")</f>
        <v>SLA_MET</v>
      </c>
    </row>
    <row r="2415" spans="1:17" x14ac:dyDescent="0.3">
      <c r="A2415" s="5" t="s">
        <v>3378</v>
      </c>
      <c r="B2415" s="36">
        <v>45148.435659722221</v>
      </c>
      <c r="C2415" s="39">
        <v>45148.439432870371</v>
      </c>
      <c r="D2415" s="8" t="s">
        <v>36</v>
      </c>
      <c r="E2415" s="6" t="s">
        <v>11</v>
      </c>
      <c r="F2415" s="8" t="s">
        <v>14</v>
      </c>
      <c r="G2415" s="9"/>
      <c r="H2415" s="84" t="str">
        <f t="shared" si="37"/>
        <v>Reason Unknown</v>
      </c>
      <c r="I2415" s="63">
        <f>(tbl_raw_data[[#This Row],[Date Actioned]])-(tbl_raw_data[[#This Row],[Date Tagged]])</f>
        <v>3.7731481497758068E-3</v>
      </c>
      <c r="J2415" s="66">
        <f>HOUR(tbl_raw_data[[#This Row],[time_taken]])*60+MINUTE(tbl_raw_data[[#This Row],[time_taken]])+SECOND(tbl_raw_data[[#This Row],[time_taken]])/60</f>
        <v>5.4333333333333336</v>
      </c>
      <c r="K2415" s="68">
        <f>DATE(YEAR(tbl_raw_data[[#This Row],[Date Actioned]]),MONTH(tbl_raw_data[[#This Row],[Date Actioned]]),DAY(tbl_raw_data[[#This Row],[Date Actioned]]))</f>
        <v>45148</v>
      </c>
      <c r="L2415" s="65" t="str">
        <f>UPPER(TEXT(tbl_raw_data[[#This Row],[updated_date]],"MMMM"))</f>
        <v>AUGUST</v>
      </c>
      <c r="M2415" s="65" t="str">
        <f>"WEEK "&amp;IF(ROUNDUP(DAY(tbl_raw_data[[#This Row],[updated_date]])/7,0)=5,4,ROUNDUP(DAY(tbl_raw_data[[#This Row],[updated_date]])/7,0))</f>
        <v>WEEK 2</v>
      </c>
      <c r="N2415" s="71" t="str">
        <f>UPPER(VLOOKUP(tbl_raw_data[[#This Row],[Analyst]],settings!$A$1:$B$15,2,0))</f>
        <v>CAMROON</v>
      </c>
      <c r="O2415" s="71" t="str">
        <f>TRIM(UPPER(tbl_raw_data[[#This Row],[Outcome]]))</f>
        <v>DECLINE</v>
      </c>
      <c r="P2415" s="71" t="str">
        <f>TRIM(UPPER(tbl_raw_data[[#This Row],[Queue Name]]))</f>
        <v>CONSUMER EXISTING</v>
      </c>
      <c r="Q2415" s="71" t="str">
        <f>IF(tbl_raw_data[[#This Row],[time_taken_in_min]]&lt;=settings!$D$2,"SLA_MET","SLA_NOT_MET")</f>
        <v>SLA_MET</v>
      </c>
    </row>
    <row r="2416" spans="1:17" x14ac:dyDescent="0.3">
      <c r="A2416" s="7" t="s">
        <v>3379</v>
      </c>
      <c r="B2416" s="34">
        <v>45148.464328703703</v>
      </c>
      <c r="C2416" s="35">
        <v>45148.467997685184</v>
      </c>
      <c r="D2416" s="2" t="s">
        <v>33</v>
      </c>
      <c r="E2416" s="2" t="s">
        <v>18</v>
      </c>
      <c r="F2416" s="2" t="s">
        <v>24</v>
      </c>
      <c r="G2416" s="2" t="s">
        <v>362</v>
      </c>
      <c r="H2416" s="84" t="str">
        <f t="shared" si="37"/>
        <v>Reason Unknown</v>
      </c>
      <c r="I2416" s="63">
        <f>(tbl_raw_data[[#This Row],[Date Actioned]])-(tbl_raw_data[[#This Row],[Date Tagged]])</f>
        <v>3.6689814805868082E-3</v>
      </c>
      <c r="J2416" s="66">
        <f>HOUR(tbl_raw_data[[#This Row],[time_taken]])*60+MINUTE(tbl_raw_data[[#This Row],[time_taken]])+SECOND(tbl_raw_data[[#This Row],[time_taken]])/60</f>
        <v>5.2833333333333332</v>
      </c>
      <c r="K2416" s="68">
        <f>DATE(YEAR(tbl_raw_data[[#This Row],[Date Actioned]]),MONTH(tbl_raw_data[[#This Row],[Date Actioned]]),DAY(tbl_raw_data[[#This Row],[Date Actioned]]))</f>
        <v>45148</v>
      </c>
      <c r="L2416" s="65" t="str">
        <f>UPPER(TEXT(tbl_raw_data[[#This Row],[updated_date]],"MMMM"))</f>
        <v>AUGUST</v>
      </c>
      <c r="M2416" s="65" t="str">
        <f>"WEEK "&amp;IF(ROUNDUP(DAY(tbl_raw_data[[#This Row],[updated_date]])/7,0)=5,4,ROUNDUP(DAY(tbl_raw_data[[#This Row],[updated_date]])/7,0))</f>
        <v>WEEK 2</v>
      </c>
      <c r="N2416" s="71" t="str">
        <f>UPPER(VLOOKUP(tbl_raw_data[[#This Row],[Analyst]],settings!$A$1:$B$15,2,0))</f>
        <v>SAM</v>
      </c>
      <c r="O2416" s="71" t="str">
        <f>TRIM(UPPER(tbl_raw_data[[#This Row],[Outcome]]))</f>
        <v>DECLINE</v>
      </c>
      <c r="P2416" s="71" t="str">
        <f>TRIM(UPPER(tbl_raw_data[[#This Row],[Queue Name]]))</f>
        <v>CONSUMER PRE BUREAU</v>
      </c>
      <c r="Q2416" s="71" t="str">
        <f>IF(tbl_raw_data[[#This Row],[time_taken_in_min]]&lt;=settings!$D$2,"SLA_MET","SLA_NOT_MET")</f>
        <v>SLA_MET</v>
      </c>
    </row>
    <row r="2417" spans="1:17" x14ac:dyDescent="0.3">
      <c r="A2417" s="1" t="s">
        <v>3380</v>
      </c>
      <c r="B2417" s="36">
        <v>45148.476759259262</v>
      </c>
      <c r="C2417" s="39">
        <v>45148.481261574074</v>
      </c>
      <c r="D2417" s="8" t="s">
        <v>33</v>
      </c>
      <c r="E2417" s="8" t="s">
        <v>18</v>
      </c>
      <c r="F2417" s="8" t="s">
        <v>24</v>
      </c>
      <c r="G2417" s="8" t="s">
        <v>126</v>
      </c>
      <c r="H2417" s="84" t="str">
        <f t="shared" si="37"/>
        <v>Reason Unknown</v>
      </c>
      <c r="I2417" s="63">
        <f>(tbl_raw_data[[#This Row],[Date Actioned]])-(tbl_raw_data[[#This Row],[Date Tagged]])</f>
        <v>4.5023148122709244E-3</v>
      </c>
      <c r="J2417" s="66">
        <f>HOUR(tbl_raw_data[[#This Row],[time_taken]])*60+MINUTE(tbl_raw_data[[#This Row],[time_taken]])+SECOND(tbl_raw_data[[#This Row],[time_taken]])/60</f>
        <v>6.4833333333333334</v>
      </c>
      <c r="K2417" s="68">
        <f>DATE(YEAR(tbl_raw_data[[#This Row],[Date Actioned]]),MONTH(tbl_raw_data[[#This Row],[Date Actioned]]),DAY(tbl_raw_data[[#This Row],[Date Actioned]]))</f>
        <v>45148</v>
      </c>
      <c r="L2417" s="65" t="str">
        <f>UPPER(TEXT(tbl_raw_data[[#This Row],[updated_date]],"MMMM"))</f>
        <v>AUGUST</v>
      </c>
      <c r="M2417" s="65" t="str">
        <f>"WEEK "&amp;IF(ROUNDUP(DAY(tbl_raw_data[[#This Row],[updated_date]])/7,0)=5,4,ROUNDUP(DAY(tbl_raw_data[[#This Row],[updated_date]])/7,0))</f>
        <v>WEEK 2</v>
      </c>
      <c r="N2417" s="71" t="str">
        <f>UPPER(VLOOKUP(tbl_raw_data[[#This Row],[Analyst]],settings!$A$1:$B$15,2,0))</f>
        <v>SAM</v>
      </c>
      <c r="O2417" s="71" t="str">
        <f>TRIM(UPPER(tbl_raw_data[[#This Row],[Outcome]]))</f>
        <v>DECLINE</v>
      </c>
      <c r="P2417" s="71" t="str">
        <f>TRIM(UPPER(tbl_raw_data[[#This Row],[Queue Name]]))</f>
        <v>CONSUMER PRE BUREAU</v>
      </c>
      <c r="Q2417" s="71" t="str">
        <f>IF(tbl_raw_data[[#This Row],[time_taken_in_min]]&lt;=settings!$D$2,"SLA_MET","SLA_NOT_MET")</f>
        <v>SLA_MET</v>
      </c>
    </row>
    <row r="2418" spans="1:17" x14ac:dyDescent="0.3">
      <c r="A2418" s="5" t="s">
        <v>3381</v>
      </c>
      <c r="B2418" s="34">
        <v>45148.479189814818</v>
      </c>
      <c r="C2418" s="35">
        <v>45148.49287037037</v>
      </c>
      <c r="D2418" s="2" t="s">
        <v>36</v>
      </c>
      <c r="E2418" s="3" t="s">
        <v>8</v>
      </c>
      <c r="F2418" s="2" t="s">
        <v>24</v>
      </c>
      <c r="G2418" s="4"/>
      <c r="H2418" s="84" t="str">
        <f t="shared" si="37"/>
        <v>Reason Unknown</v>
      </c>
      <c r="I2418" s="63">
        <f>(tbl_raw_data[[#This Row],[Date Actioned]])-(tbl_raw_data[[#This Row],[Date Tagged]])</f>
        <v>1.3680555552127771E-2</v>
      </c>
      <c r="J2418" s="66">
        <f>HOUR(tbl_raw_data[[#This Row],[time_taken]])*60+MINUTE(tbl_raw_data[[#This Row],[time_taken]])+SECOND(tbl_raw_data[[#This Row],[time_taken]])/60</f>
        <v>19.7</v>
      </c>
      <c r="K2418" s="68">
        <f>DATE(YEAR(tbl_raw_data[[#This Row],[Date Actioned]]),MONTH(tbl_raw_data[[#This Row],[Date Actioned]]),DAY(tbl_raw_data[[#This Row],[Date Actioned]]))</f>
        <v>45148</v>
      </c>
      <c r="L2418" s="65" t="str">
        <f>UPPER(TEXT(tbl_raw_data[[#This Row],[updated_date]],"MMMM"))</f>
        <v>AUGUST</v>
      </c>
      <c r="M2418" s="65" t="str">
        <f>"WEEK "&amp;IF(ROUNDUP(DAY(tbl_raw_data[[#This Row],[updated_date]])/7,0)=5,4,ROUNDUP(DAY(tbl_raw_data[[#This Row],[updated_date]])/7,0))</f>
        <v>WEEK 2</v>
      </c>
      <c r="N2418" s="71" t="str">
        <f>UPPER(VLOOKUP(tbl_raw_data[[#This Row],[Analyst]],settings!$A$1:$B$15,2,0))</f>
        <v>SAM</v>
      </c>
      <c r="O2418" s="71" t="str">
        <f>TRIM(UPPER(tbl_raw_data[[#This Row],[Outcome]]))</f>
        <v>DECLINE</v>
      </c>
      <c r="P2418" s="71" t="str">
        <f>TRIM(UPPER(tbl_raw_data[[#This Row],[Queue Name]]))</f>
        <v>CONSUMER POST BUREAU</v>
      </c>
      <c r="Q2418" s="71" t="str">
        <f>IF(tbl_raw_data[[#This Row],[time_taken_in_min]]&lt;=settings!$D$2,"SLA_MET","SLA_NOT_MET")</f>
        <v>SLA_MET</v>
      </c>
    </row>
    <row r="2419" spans="1:17" x14ac:dyDescent="0.3">
      <c r="A2419" s="7" t="s">
        <v>3382</v>
      </c>
      <c r="B2419" s="36">
        <v>45148.50209490741</v>
      </c>
      <c r="C2419" s="39">
        <v>45148.5158912037</v>
      </c>
      <c r="D2419" s="8" t="s">
        <v>36</v>
      </c>
      <c r="E2419" s="6" t="s">
        <v>11</v>
      </c>
      <c r="F2419" s="8" t="s">
        <v>22</v>
      </c>
      <c r="G2419" s="9"/>
      <c r="H2419" s="84" t="str">
        <f t="shared" si="37"/>
        <v>Reason Unknown</v>
      </c>
      <c r="I2419" s="63">
        <f>(tbl_raw_data[[#This Row],[Date Actioned]])-(tbl_raw_data[[#This Row],[Date Tagged]])</f>
        <v>1.3796296290820464E-2</v>
      </c>
      <c r="J2419" s="66">
        <f>HOUR(tbl_raw_data[[#This Row],[time_taken]])*60+MINUTE(tbl_raw_data[[#This Row],[time_taken]])+SECOND(tbl_raw_data[[#This Row],[time_taken]])/60</f>
        <v>19.866666666666667</v>
      </c>
      <c r="K2419" s="68">
        <f>DATE(YEAR(tbl_raw_data[[#This Row],[Date Actioned]]),MONTH(tbl_raw_data[[#This Row],[Date Actioned]]),DAY(tbl_raw_data[[#This Row],[Date Actioned]]))</f>
        <v>45148</v>
      </c>
      <c r="L2419" s="65" t="str">
        <f>UPPER(TEXT(tbl_raw_data[[#This Row],[updated_date]],"MMMM"))</f>
        <v>AUGUST</v>
      </c>
      <c r="M2419" s="65" t="str">
        <f>"WEEK "&amp;IF(ROUNDUP(DAY(tbl_raw_data[[#This Row],[updated_date]])/7,0)=5,4,ROUNDUP(DAY(tbl_raw_data[[#This Row],[updated_date]])/7,0))</f>
        <v>WEEK 2</v>
      </c>
      <c r="N2419" s="71" t="str">
        <f>UPPER(VLOOKUP(tbl_raw_data[[#This Row],[Analyst]],settings!$A$1:$B$15,2,0))</f>
        <v>ROHAN</v>
      </c>
      <c r="O2419" s="71" t="str">
        <f>TRIM(UPPER(tbl_raw_data[[#This Row],[Outcome]]))</f>
        <v>DECLINE</v>
      </c>
      <c r="P2419" s="71" t="str">
        <f>TRIM(UPPER(tbl_raw_data[[#This Row],[Queue Name]]))</f>
        <v>CONSUMER EXISTING</v>
      </c>
      <c r="Q2419" s="71" t="str">
        <f>IF(tbl_raw_data[[#This Row],[time_taken_in_min]]&lt;=settings!$D$2,"SLA_MET","SLA_NOT_MET")</f>
        <v>SLA_MET</v>
      </c>
    </row>
    <row r="2420" spans="1:17" x14ac:dyDescent="0.3">
      <c r="A2420" s="1" t="s">
        <v>3383</v>
      </c>
      <c r="B2420" s="34">
        <v>45148.515555555554</v>
      </c>
      <c r="C2420" s="35">
        <v>45148.525000000001</v>
      </c>
      <c r="D2420" s="2" t="s">
        <v>33</v>
      </c>
      <c r="E2420" s="2" t="s">
        <v>8</v>
      </c>
      <c r="F2420" s="2" t="s">
        <v>9</v>
      </c>
      <c r="G2420" s="2" t="s">
        <v>128</v>
      </c>
      <c r="H2420" s="84" t="str">
        <f t="shared" si="37"/>
        <v>Reason Unknown</v>
      </c>
      <c r="I2420" s="63">
        <f>(tbl_raw_data[[#This Row],[Date Actioned]])-(tbl_raw_data[[#This Row],[Date Tagged]])</f>
        <v>9.4444444475811906E-3</v>
      </c>
      <c r="J2420" s="66">
        <f>HOUR(tbl_raw_data[[#This Row],[time_taken]])*60+MINUTE(tbl_raw_data[[#This Row],[time_taken]])+SECOND(tbl_raw_data[[#This Row],[time_taken]])/60</f>
        <v>13.6</v>
      </c>
      <c r="K2420" s="68">
        <f>DATE(YEAR(tbl_raw_data[[#This Row],[Date Actioned]]),MONTH(tbl_raw_data[[#This Row],[Date Actioned]]),DAY(tbl_raw_data[[#This Row],[Date Actioned]]))</f>
        <v>45148</v>
      </c>
      <c r="L2420" s="65" t="str">
        <f>UPPER(TEXT(tbl_raw_data[[#This Row],[updated_date]],"MMMM"))</f>
        <v>AUGUST</v>
      </c>
      <c r="M2420" s="65" t="str">
        <f>"WEEK "&amp;IF(ROUNDUP(DAY(tbl_raw_data[[#This Row],[updated_date]])/7,0)=5,4,ROUNDUP(DAY(tbl_raw_data[[#This Row],[updated_date]])/7,0))</f>
        <v>WEEK 2</v>
      </c>
      <c r="N2420" s="71" t="str">
        <f>UPPER(VLOOKUP(tbl_raw_data[[#This Row],[Analyst]],settings!$A$1:$B$15,2,0))</f>
        <v>QUADIR</v>
      </c>
      <c r="O2420" s="71" t="str">
        <f>TRIM(UPPER(tbl_raw_data[[#This Row],[Outcome]]))</f>
        <v>DECLINE</v>
      </c>
      <c r="P2420" s="71" t="str">
        <f>TRIM(UPPER(tbl_raw_data[[#This Row],[Queue Name]]))</f>
        <v>CONSUMER POST BUREAU</v>
      </c>
      <c r="Q2420" s="71" t="str">
        <f>IF(tbl_raw_data[[#This Row],[time_taken_in_min]]&lt;=settings!$D$2,"SLA_MET","SLA_NOT_MET")</f>
        <v>SLA_MET</v>
      </c>
    </row>
    <row r="2421" spans="1:17" x14ac:dyDescent="0.3">
      <c r="A2421" s="5" t="s">
        <v>3384</v>
      </c>
      <c r="B2421" s="36">
        <v>45148.515983796293</v>
      </c>
      <c r="C2421" s="39">
        <v>45148.532407407409</v>
      </c>
      <c r="D2421" s="8" t="s">
        <v>33</v>
      </c>
      <c r="E2421" s="8" t="s">
        <v>18</v>
      </c>
      <c r="F2421" s="8" t="s">
        <v>9</v>
      </c>
      <c r="G2421" s="8" t="s">
        <v>126</v>
      </c>
      <c r="H2421" s="84" t="str">
        <f t="shared" si="37"/>
        <v>Reason Unknown</v>
      </c>
      <c r="I2421" s="63">
        <f>(tbl_raw_data[[#This Row],[Date Actioned]])-(tbl_raw_data[[#This Row],[Date Tagged]])</f>
        <v>1.6423611115897074E-2</v>
      </c>
      <c r="J2421" s="66">
        <f>HOUR(tbl_raw_data[[#This Row],[time_taken]])*60+MINUTE(tbl_raw_data[[#This Row],[time_taken]])+SECOND(tbl_raw_data[[#This Row],[time_taken]])/60</f>
        <v>23.65</v>
      </c>
      <c r="K2421" s="68">
        <f>DATE(YEAR(tbl_raw_data[[#This Row],[Date Actioned]]),MONTH(tbl_raw_data[[#This Row],[Date Actioned]]),DAY(tbl_raw_data[[#This Row],[Date Actioned]]))</f>
        <v>45148</v>
      </c>
      <c r="L2421" s="65" t="str">
        <f>UPPER(TEXT(tbl_raw_data[[#This Row],[updated_date]],"MMMM"))</f>
        <v>AUGUST</v>
      </c>
      <c r="M2421" s="65" t="str">
        <f>"WEEK "&amp;IF(ROUNDUP(DAY(tbl_raw_data[[#This Row],[updated_date]])/7,0)=5,4,ROUNDUP(DAY(tbl_raw_data[[#This Row],[updated_date]])/7,0))</f>
        <v>WEEK 2</v>
      </c>
      <c r="N2421" s="71" t="str">
        <f>UPPER(VLOOKUP(tbl_raw_data[[#This Row],[Analyst]],settings!$A$1:$B$15,2,0))</f>
        <v>QUADIR</v>
      </c>
      <c r="O2421" s="71" t="str">
        <f>TRIM(UPPER(tbl_raw_data[[#This Row],[Outcome]]))</f>
        <v>DECLINE</v>
      </c>
      <c r="P2421" s="71" t="str">
        <f>TRIM(UPPER(tbl_raw_data[[#This Row],[Queue Name]]))</f>
        <v>CONSUMER PRE BUREAU</v>
      </c>
      <c r="Q2421" s="71" t="str">
        <f>IF(tbl_raw_data[[#This Row],[time_taken_in_min]]&lt;=settings!$D$2,"SLA_MET","SLA_NOT_MET")</f>
        <v>SLA_NOT_MET</v>
      </c>
    </row>
    <row r="2422" spans="1:17" x14ac:dyDescent="0.3">
      <c r="A2422" s="7" t="s">
        <v>3385</v>
      </c>
      <c r="B2422" s="34">
        <v>45148.587384259263</v>
      </c>
      <c r="C2422" s="35">
        <v>45148.595300925925</v>
      </c>
      <c r="D2422" s="2" t="s">
        <v>33</v>
      </c>
      <c r="E2422" s="2" t="s">
        <v>11</v>
      </c>
      <c r="F2422" s="2" t="s">
        <v>19</v>
      </c>
      <c r="G2422" s="2" t="s">
        <v>44</v>
      </c>
      <c r="H2422" s="84" t="str">
        <f t="shared" si="37"/>
        <v>Reason Unknown</v>
      </c>
      <c r="I2422" s="63">
        <f>(tbl_raw_data[[#This Row],[Date Actioned]])-(tbl_raw_data[[#This Row],[Date Tagged]])</f>
        <v>7.916666661913041E-3</v>
      </c>
      <c r="J2422" s="66">
        <f>HOUR(tbl_raw_data[[#This Row],[time_taken]])*60+MINUTE(tbl_raw_data[[#This Row],[time_taken]])+SECOND(tbl_raw_data[[#This Row],[time_taken]])/60</f>
        <v>11.4</v>
      </c>
      <c r="K2422" s="68">
        <f>DATE(YEAR(tbl_raw_data[[#This Row],[Date Actioned]]),MONTH(tbl_raw_data[[#This Row],[Date Actioned]]),DAY(tbl_raw_data[[#This Row],[Date Actioned]]))</f>
        <v>45148</v>
      </c>
      <c r="L2422" s="65" t="str">
        <f>UPPER(TEXT(tbl_raw_data[[#This Row],[updated_date]],"MMMM"))</f>
        <v>AUGUST</v>
      </c>
      <c r="M2422" s="65" t="str">
        <f>"WEEK "&amp;IF(ROUNDUP(DAY(tbl_raw_data[[#This Row],[updated_date]])/7,0)=5,4,ROUNDUP(DAY(tbl_raw_data[[#This Row],[updated_date]])/7,0))</f>
        <v>WEEK 2</v>
      </c>
      <c r="N2422" s="71" t="str">
        <f>UPPER(VLOOKUP(tbl_raw_data[[#This Row],[Analyst]],settings!$A$1:$B$15,2,0))</f>
        <v>NAVED</v>
      </c>
      <c r="O2422" s="71" t="str">
        <f>TRIM(UPPER(tbl_raw_data[[#This Row],[Outcome]]))</f>
        <v>DECLINE</v>
      </c>
      <c r="P2422" s="71" t="str">
        <f>TRIM(UPPER(tbl_raw_data[[#This Row],[Queue Name]]))</f>
        <v>CONSUMER EXISTING</v>
      </c>
      <c r="Q2422" s="71" t="str">
        <f>IF(tbl_raw_data[[#This Row],[time_taken_in_min]]&lt;=settings!$D$2,"SLA_MET","SLA_NOT_MET")</f>
        <v>SLA_MET</v>
      </c>
    </row>
    <row r="2423" spans="1:17" x14ac:dyDescent="0.3">
      <c r="A2423" s="1" t="s">
        <v>3386</v>
      </c>
      <c r="B2423" s="36">
        <v>45148.621180555558</v>
      </c>
      <c r="C2423" s="39">
        <v>45148.632245370369</v>
      </c>
      <c r="D2423" s="8" t="s">
        <v>33</v>
      </c>
      <c r="E2423" s="8" t="s">
        <v>8</v>
      </c>
      <c r="F2423" s="8" t="s">
        <v>114</v>
      </c>
      <c r="G2423" s="8" t="s">
        <v>43</v>
      </c>
      <c r="H2423" s="84" t="str">
        <f t="shared" si="37"/>
        <v>Reason Unknown</v>
      </c>
      <c r="I2423" s="63">
        <f>(tbl_raw_data[[#This Row],[Date Actioned]])-(tbl_raw_data[[#This Row],[Date Tagged]])</f>
        <v>1.1064814811106771E-2</v>
      </c>
      <c r="J2423" s="66">
        <f>HOUR(tbl_raw_data[[#This Row],[time_taken]])*60+MINUTE(tbl_raw_data[[#This Row],[time_taken]])+SECOND(tbl_raw_data[[#This Row],[time_taken]])/60</f>
        <v>15.933333333333334</v>
      </c>
      <c r="K2423" s="68">
        <f>DATE(YEAR(tbl_raw_data[[#This Row],[Date Actioned]]),MONTH(tbl_raw_data[[#This Row],[Date Actioned]]),DAY(tbl_raw_data[[#This Row],[Date Actioned]]))</f>
        <v>45148</v>
      </c>
      <c r="L2423" s="65" t="str">
        <f>UPPER(TEXT(tbl_raw_data[[#This Row],[updated_date]],"MMMM"))</f>
        <v>AUGUST</v>
      </c>
      <c r="M2423" s="65" t="str">
        <f>"WEEK "&amp;IF(ROUNDUP(DAY(tbl_raw_data[[#This Row],[updated_date]])/7,0)=5,4,ROUNDUP(DAY(tbl_raw_data[[#This Row],[updated_date]])/7,0))</f>
        <v>WEEK 2</v>
      </c>
      <c r="N2423" s="71" t="str">
        <f>UPPER(VLOOKUP(tbl_raw_data[[#This Row],[Analyst]],settings!$A$1:$B$15,2,0))</f>
        <v>FARDIN</v>
      </c>
      <c r="O2423" s="71" t="str">
        <f>TRIM(UPPER(tbl_raw_data[[#This Row],[Outcome]]))</f>
        <v>DECLINE</v>
      </c>
      <c r="P2423" s="71" t="str">
        <f>TRIM(UPPER(tbl_raw_data[[#This Row],[Queue Name]]))</f>
        <v>CONSUMER POST BUREAU</v>
      </c>
      <c r="Q2423" s="71" t="str">
        <f>IF(tbl_raw_data[[#This Row],[time_taken_in_min]]&lt;=settings!$D$2,"SLA_MET","SLA_NOT_MET")</f>
        <v>SLA_MET</v>
      </c>
    </row>
    <row r="2424" spans="1:17" x14ac:dyDescent="0.3">
      <c r="A2424" s="5" t="s">
        <v>3387</v>
      </c>
      <c r="B2424" s="34">
        <v>45148.644097222219</v>
      </c>
      <c r="C2424" s="35">
        <v>45148.646747685183</v>
      </c>
      <c r="D2424" s="2" t="s">
        <v>33</v>
      </c>
      <c r="E2424" s="2" t="s">
        <v>18</v>
      </c>
      <c r="F2424" s="2" t="s">
        <v>24</v>
      </c>
      <c r="G2424" s="2" t="s">
        <v>39</v>
      </c>
      <c r="H2424" s="84" t="str">
        <f t="shared" si="37"/>
        <v>Reason Unknown</v>
      </c>
      <c r="I2424" s="63">
        <f>(tbl_raw_data[[#This Row],[Date Actioned]])-(tbl_raw_data[[#This Row],[Date Tagged]])</f>
        <v>2.6504629640839994E-3</v>
      </c>
      <c r="J2424" s="66">
        <f>HOUR(tbl_raw_data[[#This Row],[time_taken]])*60+MINUTE(tbl_raw_data[[#This Row],[time_taken]])+SECOND(tbl_raw_data[[#This Row],[time_taken]])/60</f>
        <v>3.8166666666666664</v>
      </c>
      <c r="K2424" s="68">
        <f>DATE(YEAR(tbl_raw_data[[#This Row],[Date Actioned]]),MONTH(tbl_raw_data[[#This Row],[Date Actioned]]),DAY(tbl_raw_data[[#This Row],[Date Actioned]]))</f>
        <v>45148</v>
      </c>
      <c r="L2424" s="65" t="str">
        <f>UPPER(TEXT(tbl_raw_data[[#This Row],[updated_date]],"MMMM"))</f>
        <v>AUGUST</v>
      </c>
      <c r="M2424" s="65" t="str">
        <f>"WEEK "&amp;IF(ROUNDUP(DAY(tbl_raw_data[[#This Row],[updated_date]])/7,0)=5,4,ROUNDUP(DAY(tbl_raw_data[[#This Row],[updated_date]])/7,0))</f>
        <v>WEEK 2</v>
      </c>
      <c r="N2424" s="71" t="str">
        <f>UPPER(VLOOKUP(tbl_raw_data[[#This Row],[Analyst]],settings!$A$1:$B$15,2,0))</f>
        <v>SAM</v>
      </c>
      <c r="O2424" s="71" t="str">
        <f>TRIM(UPPER(tbl_raw_data[[#This Row],[Outcome]]))</f>
        <v>DECLINE</v>
      </c>
      <c r="P2424" s="71" t="str">
        <f>TRIM(UPPER(tbl_raw_data[[#This Row],[Queue Name]]))</f>
        <v>CONSUMER PRE BUREAU</v>
      </c>
      <c r="Q2424" s="71" t="str">
        <f>IF(tbl_raw_data[[#This Row],[time_taken_in_min]]&lt;=settings!$D$2,"SLA_MET","SLA_NOT_MET")</f>
        <v>SLA_MET</v>
      </c>
    </row>
    <row r="2425" spans="1:17" x14ac:dyDescent="0.3">
      <c r="A2425" s="7" t="s">
        <v>3388</v>
      </c>
      <c r="B2425" s="36">
        <v>45148.652743055558</v>
      </c>
      <c r="C2425" s="39">
        <v>45148.663877314815</v>
      </c>
      <c r="D2425" s="8" t="s">
        <v>33</v>
      </c>
      <c r="E2425" s="8" t="s">
        <v>18</v>
      </c>
      <c r="F2425" s="8" t="s">
        <v>114</v>
      </c>
      <c r="G2425" s="8" t="s">
        <v>126</v>
      </c>
      <c r="H2425" s="84" t="str">
        <f t="shared" si="37"/>
        <v>Reason Unknown</v>
      </c>
      <c r="I2425" s="63">
        <f>(tbl_raw_data[[#This Row],[Date Actioned]])-(tbl_raw_data[[#This Row],[Date Tagged]])</f>
        <v>1.113425925723277E-2</v>
      </c>
      <c r="J2425" s="66">
        <f>HOUR(tbl_raw_data[[#This Row],[time_taken]])*60+MINUTE(tbl_raw_data[[#This Row],[time_taken]])+SECOND(tbl_raw_data[[#This Row],[time_taken]])/60</f>
        <v>16.033333333333335</v>
      </c>
      <c r="K2425" s="68">
        <f>DATE(YEAR(tbl_raw_data[[#This Row],[Date Actioned]]),MONTH(tbl_raw_data[[#This Row],[Date Actioned]]),DAY(tbl_raw_data[[#This Row],[Date Actioned]]))</f>
        <v>45148</v>
      </c>
      <c r="L2425" s="65" t="str">
        <f>UPPER(TEXT(tbl_raw_data[[#This Row],[updated_date]],"MMMM"))</f>
        <v>AUGUST</v>
      </c>
      <c r="M2425" s="65" t="str">
        <f>"WEEK "&amp;IF(ROUNDUP(DAY(tbl_raw_data[[#This Row],[updated_date]])/7,0)=5,4,ROUNDUP(DAY(tbl_raw_data[[#This Row],[updated_date]])/7,0))</f>
        <v>WEEK 2</v>
      </c>
      <c r="N2425" s="71" t="str">
        <f>UPPER(VLOOKUP(tbl_raw_data[[#This Row],[Analyst]],settings!$A$1:$B$15,2,0))</f>
        <v>FARDIN</v>
      </c>
      <c r="O2425" s="71" t="str">
        <f>TRIM(UPPER(tbl_raw_data[[#This Row],[Outcome]]))</f>
        <v>DECLINE</v>
      </c>
      <c r="P2425" s="71" t="str">
        <f>TRIM(UPPER(tbl_raw_data[[#This Row],[Queue Name]]))</f>
        <v>CONSUMER PRE BUREAU</v>
      </c>
      <c r="Q2425" s="71" t="str">
        <f>IF(tbl_raw_data[[#This Row],[time_taken_in_min]]&lt;=settings!$D$2,"SLA_MET","SLA_NOT_MET")</f>
        <v>SLA_MET</v>
      </c>
    </row>
    <row r="2426" spans="1:17" x14ac:dyDescent="0.3">
      <c r="A2426" s="1" t="s">
        <v>3389</v>
      </c>
      <c r="B2426" s="34">
        <v>45148.654444444444</v>
      </c>
      <c r="C2426" s="35">
        <v>45148.665162037039</v>
      </c>
      <c r="D2426" s="2" t="s">
        <v>33</v>
      </c>
      <c r="E2426" s="2" t="s">
        <v>11</v>
      </c>
      <c r="F2426" s="2" t="s">
        <v>17</v>
      </c>
      <c r="G2426" s="2" t="s">
        <v>37</v>
      </c>
      <c r="H2426" s="84" t="str">
        <f t="shared" si="37"/>
        <v>Reason Unknown</v>
      </c>
      <c r="I2426" s="63">
        <f>(tbl_raw_data[[#This Row],[Date Actioned]])-(tbl_raw_data[[#This Row],[Date Tagged]])</f>
        <v>1.0717592595028691E-2</v>
      </c>
      <c r="J2426" s="66">
        <f>HOUR(tbl_raw_data[[#This Row],[time_taken]])*60+MINUTE(tbl_raw_data[[#This Row],[time_taken]])+SECOND(tbl_raw_data[[#This Row],[time_taken]])/60</f>
        <v>15.433333333333334</v>
      </c>
      <c r="K2426" s="68">
        <f>DATE(YEAR(tbl_raw_data[[#This Row],[Date Actioned]]),MONTH(tbl_raw_data[[#This Row],[Date Actioned]]),DAY(tbl_raw_data[[#This Row],[Date Actioned]]))</f>
        <v>45148</v>
      </c>
      <c r="L2426" s="65" t="str">
        <f>UPPER(TEXT(tbl_raw_data[[#This Row],[updated_date]],"MMMM"))</f>
        <v>AUGUST</v>
      </c>
      <c r="M2426" s="65" t="str">
        <f>"WEEK "&amp;IF(ROUNDUP(DAY(tbl_raw_data[[#This Row],[updated_date]])/7,0)=5,4,ROUNDUP(DAY(tbl_raw_data[[#This Row],[updated_date]])/7,0))</f>
        <v>WEEK 2</v>
      </c>
      <c r="N2426" s="71" t="str">
        <f>UPPER(VLOOKUP(tbl_raw_data[[#This Row],[Analyst]],settings!$A$1:$B$15,2,0))</f>
        <v>MERCEDES</v>
      </c>
      <c r="O2426" s="71" t="str">
        <f>TRIM(UPPER(tbl_raw_data[[#This Row],[Outcome]]))</f>
        <v>DECLINE</v>
      </c>
      <c r="P2426" s="71" t="str">
        <f>TRIM(UPPER(tbl_raw_data[[#This Row],[Queue Name]]))</f>
        <v>CONSUMER EXISTING</v>
      </c>
      <c r="Q2426" s="71" t="str">
        <f>IF(tbl_raw_data[[#This Row],[time_taken_in_min]]&lt;=settings!$D$2,"SLA_MET","SLA_NOT_MET")</f>
        <v>SLA_MET</v>
      </c>
    </row>
    <row r="2427" spans="1:17" x14ac:dyDescent="0.3">
      <c r="A2427" s="5" t="s">
        <v>3390</v>
      </c>
      <c r="B2427" s="36">
        <v>45148.655949074076</v>
      </c>
      <c r="C2427" s="39">
        <v>45148.672013888892</v>
      </c>
      <c r="D2427" s="8" t="s">
        <v>33</v>
      </c>
      <c r="E2427" s="8" t="s">
        <v>18</v>
      </c>
      <c r="F2427" s="8" t="s">
        <v>12</v>
      </c>
      <c r="G2427" s="8" t="s">
        <v>43</v>
      </c>
      <c r="H2427" s="84" t="str">
        <f t="shared" si="37"/>
        <v>Reason Unknown</v>
      </c>
      <c r="I2427" s="63">
        <f>(tbl_raw_data[[#This Row],[Date Actioned]])-(tbl_raw_data[[#This Row],[Date Tagged]])</f>
        <v>1.6064814815763384E-2</v>
      </c>
      <c r="J2427" s="66">
        <f>HOUR(tbl_raw_data[[#This Row],[time_taken]])*60+MINUTE(tbl_raw_data[[#This Row],[time_taken]])+SECOND(tbl_raw_data[[#This Row],[time_taken]])/60</f>
        <v>23.133333333333333</v>
      </c>
      <c r="K2427" s="68">
        <f>DATE(YEAR(tbl_raw_data[[#This Row],[Date Actioned]]),MONTH(tbl_raw_data[[#This Row],[Date Actioned]]),DAY(tbl_raw_data[[#This Row],[Date Actioned]]))</f>
        <v>45148</v>
      </c>
      <c r="L2427" s="65" t="str">
        <f>UPPER(TEXT(tbl_raw_data[[#This Row],[updated_date]],"MMMM"))</f>
        <v>AUGUST</v>
      </c>
      <c r="M2427" s="65" t="str">
        <f>"WEEK "&amp;IF(ROUNDUP(DAY(tbl_raw_data[[#This Row],[updated_date]])/7,0)=5,4,ROUNDUP(DAY(tbl_raw_data[[#This Row],[updated_date]])/7,0))</f>
        <v>WEEK 2</v>
      </c>
      <c r="N2427" s="71" t="str">
        <f>UPPER(VLOOKUP(tbl_raw_data[[#This Row],[Analyst]],settings!$A$1:$B$15,2,0))</f>
        <v>NITESH</v>
      </c>
      <c r="O2427" s="71" t="str">
        <f>TRIM(UPPER(tbl_raw_data[[#This Row],[Outcome]]))</f>
        <v>DECLINE</v>
      </c>
      <c r="P2427" s="71" t="str">
        <f>TRIM(UPPER(tbl_raw_data[[#This Row],[Queue Name]]))</f>
        <v>CONSUMER PRE BUREAU</v>
      </c>
      <c r="Q2427" s="71" t="str">
        <f>IF(tbl_raw_data[[#This Row],[time_taken_in_min]]&lt;=settings!$D$2,"SLA_MET","SLA_NOT_MET")</f>
        <v>SLA_NOT_MET</v>
      </c>
    </row>
    <row r="2428" spans="1:17" x14ac:dyDescent="0.3">
      <c r="A2428" s="7" t="s">
        <v>3391</v>
      </c>
      <c r="B2428" s="34">
        <v>45148.680706018517</v>
      </c>
      <c r="C2428" s="35">
        <v>45148.684270833335</v>
      </c>
      <c r="D2428" s="2" t="s">
        <v>33</v>
      </c>
      <c r="E2428" s="2" t="s">
        <v>18</v>
      </c>
      <c r="F2428" s="2" t="s">
        <v>19</v>
      </c>
      <c r="G2428" s="2" t="s">
        <v>39</v>
      </c>
      <c r="H2428" s="84" t="str">
        <f t="shared" si="37"/>
        <v>Reason Unknown</v>
      </c>
      <c r="I2428" s="63">
        <f>(tbl_raw_data[[#This Row],[Date Actioned]])-(tbl_raw_data[[#This Row],[Date Tagged]])</f>
        <v>3.5648148186737671E-3</v>
      </c>
      <c r="J2428" s="66">
        <f>HOUR(tbl_raw_data[[#This Row],[time_taken]])*60+MINUTE(tbl_raw_data[[#This Row],[time_taken]])+SECOND(tbl_raw_data[[#This Row],[time_taken]])/60</f>
        <v>5.1333333333333337</v>
      </c>
      <c r="K2428" s="68">
        <f>DATE(YEAR(tbl_raw_data[[#This Row],[Date Actioned]]),MONTH(tbl_raw_data[[#This Row],[Date Actioned]]),DAY(tbl_raw_data[[#This Row],[Date Actioned]]))</f>
        <v>45148</v>
      </c>
      <c r="L2428" s="65" t="str">
        <f>UPPER(TEXT(tbl_raw_data[[#This Row],[updated_date]],"MMMM"))</f>
        <v>AUGUST</v>
      </c>
      <c r="M2428" s="65" t="str">
        <f>"WEEK "&amp;IF(ROUNDUP(DAY(tbl_raw_data[[#This Row],[updated_date]])/7,0)=5,4,ROUNDUP(DAY(tbl_raw_data[[#This Row],[updated_date]])/7,0))</f>
        <v>WEEK 2</v>
      </c>
      <c r="N2428" s="71" t="str">
        <f>UPPER(VLOOKUP(tbl_raw_data[[#This Row],[Analyst]],settings!$A$1:$B$15,2,0))</f>
        <v>NAVED</v>
      </c>
      <c r="O2428" s="71" t="str">
        <f>TRIM(UPPER(tbl_raw_data[[#This Row],[Outcome]]))</f>
        <v>DECLINE</v>
      </c>
      <c r="P2428" s="71" t="str">
        <f>TRIM(UPPER(tbl_raw_data[[#This Row],[Queue Name]]))</f>
        <v>CONSUMER PRE BUREAU</v>
      </c>
      <c r="Q2428" s="71" t="str">
        <f>IF(tbl_raw_data[[#This Row],[time_taken_in_min]]&lt;=settings!$D$2,"SLA_MET","SLA_NOT_MET")</f>
        <v>SLA_MET</v>
      </c>
    </row>
    <row r="2429" spans="1:17" x14ac:dyDescent="0.3">
      <c r="A2429" s="1" t="s">
        <v>3392</v>
      </c>
      <c r="B2429" s="36">
        <v>45148.702708333331</v>
      </c>
      <c r="C2429" s="39">
        <v>45148.705358796295</v>
      </c>
      <c r="D2429" s="8" t="s">
        <v>33</v>
      </c>
      <c r="E2429" s="8" t="s">
        <v>11</v>
      </c>
      <c r="F2429" s="8" t="s">
        <v>19</v>
      </c>
      <c r="G2429" s="8" t="s">
        <v>128</v>
      </c>
      <c r="H2429" s="84" t="str">
        <f t="shared" si="37"/>
        <v>Reason Unknown</v>
      </c>
      <c r="I2429" s="63">
        <f>(tbl_raw_data[[#This Row],[Date Actioned]])-(tbl_raw_data[[#This Row],[Date Tagged]])</f>
        <v>2.6504629640839994E-3</v>
      </c>
      <c r="J2429" s="66">
        <f>HOUR(tbl_raw_data[[#This Row],[time_taken]])*60+MINUTE(tbl_raw_data[[#This Row],[time_taken]])+SECOND(tbl_raw_data[[#This Row],[time_taken]])/60</f>
        <v>3.8166666666666664</v>
      </c>
      <c r="K2429" s="68">
        <f>DATE(YEAR(tbl_raw_data[[#This Row],[Date Actioned]]),MONTH(tbl_raw_data[[#This Row],[Date Actioned]]),DAY(tbl_raw_data[[#This Row],[Date Actioned]]))</f>
        <v>45148</v>
      </c>
      <c r="L2429" s="65" t="str">
        <f>UPPER(TEXT(tbl_raw_data[[#This Row],[updated_date]],"MMMM"))</f>
        <v>AUGUST</v>
      </c>
      <c r="M2429" s="65" t="str">
        <f>"WEEK "&amp;IF(ROUNDUP(DAY(tbl_raw_data[[#This Row],[updated_date]])/7,0)=5,4,ROUNDUP(DAY(tbl_raw_data[[#This Row],[updated_date]])/7,0))</f>
        <v>WEEK 2</v>
      </c>
      <c r="N2429" s="71" t="str">
        <f>UPPER(VLOOKUP(tbl_raw_data[[#This Row],[Analyst]],settings!$A$1:$B$15,2,0))</f>
        <v>NAVED</v>
      </c>
      <c r="O2429" s="71" t="str">
        <f>TRIM(UPPER(tbl_raw_data[[#This Row],[Outcome]]))</f>
        <v>DECLINE</v>
      </c>
      <c r="P2429" s="71" t="str">
        <f>TRIM(UPPER(tbl_raw_data[[#This Row],[Queue Name]]))</f>
        <v>CONSUMER EXISTING</v>
      </c>
      <c r="Q2429" s="71" t="str">
        <f>IF(tbl_raw_data[[#This Row],[time_taken_in_min]]&lt;=settings!$D$2,"SLA_MET","SLA_NOT_MET")</f>
        <v>SLA_MET</v>
      </c>
    </row>
    <row r="2430" spans="1:17" x14ac:dyDescent="0.3">
      <c r="A2430" s="5" t="s">
        <v>3393</v>
      </c>
      <c r="B2430" s="34">
        <v>45148.708865740744</v>
      </c>
      <c r="C2430" s="35">
        <v>45148.713217592594</v>
      </c>
      <c r="D2430" s="2" t="s">
        <v>33</v>
      </c>
      <c r="E2430" s="2" t="s">
        <v>11</v>
      </c>
      <c r="F2430" s="2" t="s">
        <v>14</v>
      </c>
      <c r="G2430" s="2" t="s">
        <v>44</v>
      </c>
      <c r="H2430" s="84" t="str">
        <f t="shared" si="37"/>
        <v>Reason Unknown</v>
      </c>
      <c r="I2430" s="63">
        <f>(tbl_raw_data[[#This Row],[Date Actioned]])-(tbl_raw_data[[#This Row],[Date Tagged]])</f>
        <v>4.3518518505152315E-3</v>
      </c>
      <c r="J2430" s="66">
        <f>HOUR(tbl_raw_data[[#This Row],[time_taken]])*60+MINUTE(tbl_raw_data[[#This Row],[time_taken]])+SECOND(tbl_raw_data[[#This Row],[time_taken]])/60</f>
        <v>6.2666666666666666</v>
      </c>
      <c r="K2430" s="68">
        <f>DATE(YEAR(tbl_raw_data[[#This Row],[Date Actioned]]),MONTH(tbl_raw_data[[#This Row],[Date Actioned]]),DAY(tbl_raw_data[[#This Row],[Date Actioned]]))</f>
        <v>45148</v>
      </c>
      <c r="L2430" s="65" t="str">
        <f>UPPER(TEXT(tbl_raw_data[[#This Row],[updated_date]],"MMMM"))</f>
        <v>AUGUST</v>
      </c>
      <c r="M2430" s="65" t="str">
        <f>"WEEK "&amp;IF(ROUNDUP(DAY(tbl_raw_data[[#This Row],[updated_date]])/7,0)=5,4,ROUNDUP(DAY(tbl_raw_data[[#This Row],[updated_date]])/7,0))</f>
        <v>WEEK 2</v>
      </c>
      <c r="N2430" s="71" t="str">
        <f>UPPER(VLOOKUP(tbl_raw_data[[#This Row],[Analyst]],settings!$A$1:$B$15,2,0))</f>
        <v>CAMROON</v>
      </c>
      <c r="O2430" s="71" t="str">
        <f>TRIM(UPPER(tbl_raw_data[[#This Row],[Outcome]]))</f>
        <v>DECLINE</v>
      </c>
      <c r="P2430" s="71" t="str">
        <f>TRIM(UPPER(tbl_raw_data[[#This Row],[Queue Name]]))</f>
        <v>CONSUMER EXISTING</v>
      </c>
      <c r="Q2430" s="71" t="str">
        <f>IF(tbl_raw_data[[#This Row],[time_taken_in_min]]&lt;=settings!$D$2,"SLA_MET","SLA_NOT_MET")</f>
        <v>SLA_MET</v>
      </c>
    </row>
    <row r="2431" spans="1:17" x14ac:dyDescent="0.3">
      <c r="A2431" s="7" t="s">
        <v>3394</v>
      </c>
      <c r="B2431" s="36">
        <v>45148.726898148147</v>
      </c>
      <c r="C2431" s="39">
        <v>45148.733182870368</v>
      </c>
      <c r="D2431" s="8" t="s">
        <v>33</v>
      </c>
      <c r="E2431" s="8" t="s">
        <v>11</v>
      </c>
      <c r="F2431" s="8" t="s">
        <v>114</v>
      </c>
      <c r="G2431" s="8" t="s">
        <v>364</v>
      </c>
      <c r="H2431" s="84" t="str">
        <f t="shared" si="37"/>
        <v>Reason Unknown</v>
      </c>
      <c r="I2431" s="63">
        <f>(tbl_raw_data[[#This Row],[Date Actioned]])-(tbl_raw_data[[#This Row],[Date Tagged]])</f>
        <v>6.284722221607808E-3</v>
      </c>
      <c r="J2431" s="66">
        <f>HOUR(tbl_raw_data[[#This Row],[time_taken]])*60+MINUTE(tbl_raw_data[[#This Row],[time_taken]])+SECOND(tbl_raw_data[[#This Row],[time_taken]])/60</f>
        <v>9.0500000000000007</v>
      </c>
      <c r="K2431" s="68">
        <f>DATE(YEAR(tbl_raw_data[[#This Row],[Date Actioned]]),MONTH(tbl_raw_data[[#This Row],[Date Actioned]]),DAY(tbl_raw_data[[#This Row],[Date Actioned]]))</f>
        <v>45148</v>
      </c>
      <c r="L2431" s="65" t="str">
        <f>UPPER(TEXT(tbl_raw_data[[#This Row],[updated_date]],"MMMM"))</f>
        <v>AUGUST</v>
      </c>
      <c r="M2431" s="65" t="str">
        <f>"WEEK "&amp;IF(ROUNDUP(DAY(tbl_raw_data[[#This Row],[updated_date]])/7,0)=5,4,ROUNDUP(DAY(tbl_raw_data[[#This Row],[updated_date]])/7,0))</f>
        <v>WEEK 2</v>
      </c>
      <c r="N2431" s="71" t="str">
        <f>UPPER(VLOOKUP(tbl_raw_data[[#This Row],[Analyst]],settings!$A$1:$B$15,2,0))</f>
        <v>FARDIN</v>
      </c>
      <c r="O2431" s="71" t="str">
        <f>TRIM(UPPER(tbl_raw_data[[#This Row],[Outcome]]))</f>
        <v>DECLINE</v>
      </c>
      <c r="P2431" s="71" t="str">
        <f>TRIM(UPPER(tbl_raw_data[[#This Row],[Queue Name]]))</f>
        <v>CONSUMER EXISTING</v>
      </c>
      <c r="Q2431" s="71" t="str">
        <f>IF(tbl_raw_data[[#This Row],[time_taken_in_min]]&lt;=settings!$D$2,"SLA_MET","SLA_NOT_MET")</f>
        <v>SLA_MET</v>
      </c>
    </row>
    <row r="2432" spans="1:17" x14ac:dyDescent="0.3">
      <c r="A2432" s="1" t="s">
        <v>3395</v>
      </c>
      <c r="B2432" s="34">
        <v>45148.727986111109</v>
      </c>
      <c r="C2432" s="35">
        <v>45148.752337962964</v>
      </c>
      <c r="D2432" s="2" t="s">
        <v>36</v>
      </c>
      <c r="E2432" s="3" t="s">
        <v>8</v>
      </c>
      <c r="F2432" s="2" t="s">
        <v>9</v>
      </c>
      <c r="G2432" s="4"/>
      <c r="H2432" s="84" t="str">
        <f t="shared" si="37"/>
        <v>Reason Unknown</v>
      </c>
      <c r="I2432" s="63">
        <f>(tbl_raw_data[[#This Row],[Date Actioned]])-(tbl_raw_data[[#This Row],[Date Tagged]])</f>
        <v>2.4351851854589768E-2</v>
      </c>
      <c r="J2432" s="66">
        <f>HOUR(tbl_raw_data[[#This Row],[time_taken]])*60+MINUTE(tbl_raw_data[[#This Row],[time_taken]])+SECOND(tbl_raw_data[[#This Row],[time_taken]])/60</f>
        <v>35.06666666666667</v>
      </c>
      <c r="K2432" s="68">
        <f>DATE(YEAR(tbl_raw_data[[#This Row],[Date Actioned]]),MONTH(tbl_raw_data[[#This Row],[Date Actioned]]),DAY(tbl_raw_data[[#This Row],[Date Actioned]]))</f>
        <v>45148</v>
      </c>
      <c r="L2432" s="65" t="str">
        <f>UPPER(TEXT(tbl_raw_data[[#This Row],[updated_date]],"MMMM"))</f>
        <v>AUGUST</v>
      </c>
      <c r="M2432" s="65" t="str">
        <f>"WEEK "&amp;IF(ROUNDUP(DAY(tbl_raw_data[[#This Row],[updated_date]])/7,0)=5,4,ROUNDUP(DAY(tbl_raw_data[[#This Row],[updated_date]])/7,0))</f>
        <v>WEEK 2</v>
      </c>
      <c r="N2432" s="71" t="str">
        <f>UPPER(VLOOKUP(tbl_raw_data[[#This Row],[Analyst]],settings!$A$1:$B$15,2,0))</f>
        <v>QUADIR</v>
      </c>
      <c r="O2432" s="71" t="str">
        <f>TRIM(UPPER(tbl_raw_data[[#This Row],[Outcome]]))</f>
        <v>DECLINE</v>
      </c>
      <c r="P2432" s="71" t="str">
        <f>TRIM(UPPER(tbl_raw_data[[#This Row],[Queue Name]]))</f>
        <v>CONSUMER POST BUREAU</v>
      </c>
      <c r="Q2432" s="71" t="str">
        <f>IF(tbl_raw_data[[#This Row],[time_taken_in_min]]&lt;=settings!$D$2,"SLA_MET","SLA_NOT_MET")</f>
        <v>SLA_NOT_MET</v>
      </c>
    </row>
    <row r="2433" spans="1:17" x14ac:dyDescent="0.3">
      <c r="A2433" s="5" t="s">
        <v>3396</v>
      </c>
      <c r="B2433" s="36">
        <v>45148.72855324074</v>
      </c>
      <c r="C2433" s="39">
        <v>45148.74019675926</v>
      </c>
      <c r="D2433" s="8" t="s">
        <v>33</v>
      </c>
      <c r="E2433" s="8" t="s">
        <v>11</v>
      </c>
      <c r="F2433" s="8" t="s">
        <v>12</v>
      </c>
      <c r="G2433" s="8" t="s">
        <v>37</v>
      </c>
      <c r="H2433" s="84" t="str">
        <f t="shared" si="37"/>
        <v>Reason Unknown</v>
      </c>
      <c r="I2433" s="63">
        <f>(tbl_raw_data[[#This Row],[Date Actioned]])-(tbl_raw_data[[#This Row],[Date Tagged]])</f>
        <v>1.1643518519122154E-2</v>
      </c>
      <c r="J2433" s="66">
        <f>HOUR(tbl_raw_data[[#This Row],[time_taken]])*60+MINUTE(tbl_raw_data[[#This Row],[time_taken]])+SECOND(tbl_raw_data[[#This Row],[time_taken]])/60</f>
        <v>16.766666666666666</v>
      </c>
      <c r="K2433" s="68">
        <f>DATE(YEAR(tbl_raw_data[[#This Row],[Date Actioned]]),MONTH(tbl_raw_data[[#This Row],[Date Actioned]]),DAY(tbl_raw_data[[#This Row],[Date Actioned]]))</f>
        <v>45148</v>
      </c>
      <c r="L2433" s="65" t="str">
        <f>UPPER(TEXT(tbl_raw_data[[#This Row],[updated_date]],"MMMM"))</f>
        <v>AUGUST</v>
      </c>
      <c r="M2433" s="65" t="str">
        <f>"WEEK "&amp;IF(ROUNDUP(DAY(tbl_raw_data[[#This Row],[updated_date]])/7,0)=5,4,ROUNDUP(DAY(tbl_raw_data[[#This Row],[updated_date]])/7,0))</f>
        <v>WEEK 2</v>
      </c>
      <c r="N2433" s="71" t="str">
        <f>UPPER(VLOOKUP(tbl_raw_data[[#This Row],[Analyst]],settings!$A$1:$B$15,2,0))</f>
        <v>NITESH</v>
      </c>
      <c r="O2433" s="71" t="str">
        <f>TRIM(UPPER(tbl_raw_data[[#This Row],[Outcome]]))</f>
        <v>DECLINE</v>
      </c>
      <c r="P2433" s="71" t="str">
        <f>TRIM(UPPER(tbl_raw_data[[#This Row],[Queue Name]]))</f>
        <v>CONSUMER EXISTING</v>
      </c>
      <c r="Q2433" s="71" t="str">
        <f>IF(tbl_raw_data[[#This Row],[time_taken_in_min]]&lt;=settings!$D$2,"SLA_MET","SLA_NOT_MET")</f>
        <v>SLA_MET</v>
      </c>
    </row>
    <row r="2434" spans="1:17" x14ac:dyDescent="0.3">
      <c r="A2434" s="7" t="s">
        <v>3397</v>
      </c>
      <c r="B2434" s="34">
        <v>45148.738819444443</v>
      </c>
      <c r="C2434" s="35">
        <v>45148.744085648148</v>
      </c>
      <c r="D2434" s="2" t="s">
        <v>33</v>
      </c>
      <c r="E2434" s="2" t="s">
        <v>11</v>
      </c>
      <c r="F2434" s="2" t="s">
        <v>24</v>
      </c>
      <c r="G2434" s="2" t="s">
        <v>44</v>
      </c>
      <c r="H2434" s="84" t="str">
        <f t="shared" si="37"/>
        <v>Reason Unknown</v>
      </c>
      <c r="I2434" s="63">
        <f>(tbl_raw_data[[#This Row],[Date Actioned]])-(tbl_raw_data[[#This Row],[Date Tagged]])</f>
        <v>5.2662037051049992E-3</v>
      </c>
      <c r="J2434" s="66">
        <f>HOUR(tbl_raw_data[[#This Row],[time_taken]])*60+MINUTE(tbl_raw_data[[#This Row],[time_taken]])+SECOND(tbl_raw_data[[#This Row],[time_taken]])/60</f>
        <v>7.583333333333333</v>
      </c>
      <c r="K2434" s="68">
        <f>DATE(YEAR(tbl_raw_data[[#This Row],[Date Actioned]]),MONTH(tbl_raw_data[[#This Row],[Date Actioned]]),DAY(tbl_raw_data[[#This Row],[Date Actioned]]))</f>
        <v>45148</v>
      </c>
      <c r="L2434" s="65" t="str">
        <f>UPPER(TEXT(tbl_raw_data[[#This Row],[updated_date]],"MMMM"))</f>
        <v>AUGUST</v>
      </c>
      <c r="M2434" s="65" t="str">
        <f>"WEEK "&amp;IF(ROUNDUP(DAY(tbl_raw_data[[#This Row],[updated_date]])/7,0)=5,4,ROUNDUP(DAY(tbl_raw_data[[#This Row],[updated_date]])/7,0))</f>
        <v>WEEK 2</v>
      </c>
      <c r="N2434" s="71" t="str">
        <f>UPPER(VLOOKUP(tbl_raw_data[[#This Row],[Analyst]],settings!$A$1:$B$15,2,0))</f>
        <v>SAM</v>
      </c>
      <c r="O2434" s="71" t="str">
        <f>TRIM(UPPER(tbl_raw_data[[#This Row],[Outcome]]))</f>
        <v>DECLINE</v>
      </c>
      <c r="P2434" s="71" t="str">
        <f>TRIM(UPPER(tbl_raw_data[[#This Row],[Queue Name]]))</f>
        <v>CONSUMER EXISTING</v>
      </c>
      <c r="Q2434" s="71" t="str">
        <f>IF(tbl_raw_data[[#This Row],[time_taken_in_min]]&lt;=settings!$D$2,"SLA_MET","SLA_NOT_MET")</f>
        <v>SLA_MET</v>
      </c>
    </row>
    <row r="2435" spans="1:17" x14ac:dyDescent="0.3">
      <c r="A2435" s="1" t="s">
        <v>3398</v>
      </c>
      <c r="B2435" s="36">
        <v>45148.74113425926</v>
      </c>
      <c r="C2435" s="39">
        <v>45148.747881944444</v>
      </c>
      <c r="D2435" s="8" t="s">
        <v>33</v>
      </c>
      <c r="E2435" s="8" t="s">
        <v>11</v>
      </c>
      <c r="F2435" s="8" t="s">
        <v>12</v>
      </c>
      <c r="G2435" s="8" t="s">
        <v>39</v>
      </c>
      <c r="H2435" s="84" t="str">
        <f t="shared" ref="H2435:H2498" si="38">IF(OR(ISNUMBER(SEARCH("duplicate",G2435)), ISNUMBER(SEARCH("previously",G2435)), ISNUMBER(SEARCH("previously approved",G2435))), "Duplicate Application",
IF(OR(ISNUMBER(SEARCH("incorrect",G2435)), ISNUMBER(SEARCH("remove", G2435))), "Incorrect Details",
IF(ISNUMBER(SEARCH("incomplete",G2435)), "Incomplete Details",
IF(ISNUMBER(SEARCH("overdue",G2435)), "Overdue Bill",
IF(OR(ISNUMBER(SEARCH("resubmit as", G2435)), ISNUMBER(SEARCH("re-submit as", G2435))), "Incorrect Queue",
IF(OR(ISNUMBER(SEARCH("100",G2435)), ISNUMBER(SEARCH("correct", G2435)), ISNUMBER(SEARCH("email", G2435)), ISNUMBER(SEARCH("please submit", G2435)), ISNUMBER(SEARCH("please resubmit",G2435)), ISNUMBER(SEARCH("please re-submit", G2435)), ISNUMBER(SEARCH("please send", G2435))), "Incomplete Details",
IF(ISNUMBER(SEARCH("error", G2435)), "System Error", "Reason Unknown")))))))</f>
        <v>Reason Unknown</v>
      </c>
      <c r="I2435" s="63">
        <f>(tbl_raw_data[[#This Row],[Date Actioned]])-(tbl_raw_data[[#This Row],[Date Tagged]])</f>
        <v>6.7476851836545393E-3</v>
      </c>
      <c r="J2435" s="66">
        <f>HOUR(tbl_raw_data[[#This Row],[time_taken]])*60+MINUTE(tbl_raw_data[[#This Row],[time_taken]])+SECOND(tbl_raw_data[[#This Row],[time_taken]])/60</f>
        <v>9.7166666666666668</v>
      </c>
      <c r="K2435" s="68">
        <f>DATE(YEAR(tbl_raw_data[[#This Row],[Date Actioned]]),MONTH(tbl_raw_data[[#This Row],[Date Actioned]]),DAY(tbl_raw_data[[#This Row],[Date Actioned]]))</f>
        <v>45148</v>
      </c>
      <c r="L2435" s="65" t="str">
        <f>UPPER(TEXT(tbl_raw_data[[#This Row],[updated_date]],"MMMM"))</f>
        <v>AUGUST</v>
      </c>
      <c r="M2435" s="65" t="str">
        <f>"WEEK "&amp;IF(ROUNDUP(DAY(tbl_raw_data[[#This Row],[updated_date]])/7,0)=5,4,ROUNDUP(DAY(tbl_raw_data[[#This Row],[updated_date]])/7,0))</f>
        <v>WEEK 2</v>
      </c>
      <c r="N2435" s="71" t="str">
        <f>UPPER(VLOOKUP(tbl_raw_data[[#This Row],[Analyst]],settings!$A$1:$B$15,2,0))</f>
        <v>NITESH</v>
      </c>
      <c r="O2435" s="71" t="str">
        <f>TRIM(UPPER(tbl_raw_data[[#This Row],[Outcome]]))</f>
        <v>DECLINE</v>
      </c>
      <c r="P2435" s="71" t="str">
        <f>TRIM(UPPER(tbl_raw_data[[#This Row],[Queue Name]]))</f>
        <v>CONSUMER EXISTING</v>
      </c>
      <c r="Q2435" s="71" t="str">
        <f>IF(tbl_raw_data[[#This Row],[time_taken_in_min]]&lt;=settings!$D$2,"SLA_MET","SLA_NOT_MET")</f>
        <v>SLA_MET</v>
      </c>
    </row>
    <row r="2436" spans="1:17" x14ac:dyDescent="0.3">
      <c r="A2436" s="5" t="s">
        <v>3399</v>
      </c>
      <c r="B2436" s="34">
        <v>45148.805324074077</v>
      </c>
      <c r="C2436" s="35">
        <v>45148.809062499997</v>
      </c>
      <c r="D2436" s="2" t="s">
        <v>33</v>
      </c>
      <c r="E2436" s="2" t="s">
        <v>11</v>
      </c>
      <c r="F2436" s="2" t="s">
        <v>24</v>
      </c>
      <c r="G2436" s="2" t="s">
        <v>128</v>
      </c>
      <c r="H2436" s="84" t="str">
        <f t="shared" si="38"/>
        <v>Reason Unknown</v>
      </c>
      <c r="I2436" s="63">
        <f>(tbl_raw_data[[#This Row],[Date Actioned]])-(tbl_raw_data[[#This Row],[Date Tagged]])</f>
        <v>3.7384259194368497E-3</v>
      </c>
      <c r="J2436" s="66">
        <f>HOUR(tbl_raw_data[[#This Row],[time_taken]])*60+MINUTE(tbl_raw_data[[#This Row],[time_taken]])+SECOND(tbl_raw_data[[#This Row],[time_taken]])/60</f>
        <v>5.3833333333333337</v>
      </c>
      <c r="K2436" s="68">
        <f>DATE(YEAR(tbl_raw_data[[#This Row],[Date Actioned]]),MONTH(tbl_raw_data[[#This Row],[Date Actioned]]),DAY(tbl_raw_data[[#This Row],[Date Actioned]]))</f>
        <v>45148</v>
      </c>
      <c r="L2436" s="65" t="str">
        <f>UPPER(TEXT(tbl_raw_data[[#This Row],[updated_date]],"MMMM"))</f>
        <v>AUGUST</v>
      </c>
      <c r="M2436" s="65" t="str">
        <f>"WEEK "&amp;IF(ROUNDUP(DAY(tbl_raw_data[[#This Row],[updated_date]])/7,0)=5,4,ROUNDUP(DAY(tbl_raw_data[[#This Row],[updated_date]])/7,0))</f>
        <v>WEEK 2</v>
      </c>
      <c r="N2436" s="71" t="str">
        <f>UPPER(VLOOKUP(tbl_raw_data[[#This Row],[Analyst]],settings!$A$1:$B$15,2,0))</f>
        <v>SAM</v>
      </c>
      <c r="O2436" s="71" t="str">
        <f>TRIM(UPPER(tbl_raw_data[[#This Row],[Outcome]]))</f>
        <v>DECLINE</v>
      </c>
      <c r="P2436" s="71" t="str">
        <f>TRIM(UPPER(tbl_raw_data[[#This Row],[Queue Name]]))</f>
        <v>CONSUMER EXISTING</v>
      </c>
      <c r="Q2436" s="71" t="str">
        <f>IF(tbl_raw_data[[#This Row],[time_taken_in_min]]&lt;=settings!$D$2,"SLA_MET","SLA_NOT_MET")</f>
        <v>SLA_MET</v>
      </c>
    </row>
    <row r="2437" spans="1:17" x14ac:dyDescent="0.3">
      <c r="A2437" s="7" t="s">
        <v>3400</v>
      </c>
      <c r="B2437" s="36">
        <v>45148.818368055552</v>
      </c>
      <c r="C2437" s="39">
        <v>45148.825439814813</v>
      </c>
      <c r="D2437" s="8" t="s">
        <v>33</v>
      </c>
      <c r="E2437" s="8" t="s">
        <v>11</v>
      </c>
      <c r="F2437" s="8" t="s">
        <v>12</v>
      </c>
      <c r="G2437" s="8" t="s">
        <v>455</v>
      </c>
      <c r="H2437" s="84" t="str">
        <f t="shared" si="38"/>
        <v>Incorrect Details</v>
      </c>
      <c r="I2437" s="63">
        <f>(tbl_raw_data[[#This Row],[Date Actioned]])-(tbl_raw_data[[#This Row],[Date Tagged]])</f>
        <v>7.07175926072523E-3</v>
      </c>
      <c r="J2437" s="66">
        <f>HOUR(tbl_raw_data[[#This Row],[time_taken]])*60+MINUTE(tbl_raw_data[[#This Row],[time_taken]])+SECOND(tbl_raw_data[[#This Row],[time_taken]])/60</f>
        <v>10.183333333333334</v>
      </c>
      <c r="K2437" s="68">
        <f>DATE(YEAR(tbl_raw_data[[#This Row],[Date Actioned]]),MONTH(tbl_raw_data[[#This Row],[Date Actioned]]),DAY(tbl_raw_data[[#This Row],[Date Actioned]]))</f>
        <v>45148</v>
      </c>
      <c r="L2437" s="65" t="str">
        <f>UPPER(TEXT(tbl_raw_data[[#This Row],[updated_date]],"MMMM"))</f>
        <v>AUGUST</v>
      </c>
      <c r="M2437" s="65" t="str">
        <f>"WEEK "&amp;IF(ROUNDUP(DAY(tbl_raw_data[[#This Row],[updated_date]])/7,0)=5,4,ROUNDUP(DAY(tbl_raw_data[[#This Row],[updated_date]])/7,0))</f>
        <v>WEEK 2</v>
      </c>
      <c r="N2437" s="71" t="str">
        <f>UPPER(VLOOKUP(tbl_raw_data[[#This Row],[Analyst]],settings!$A$1:$B$15,2,0))</f>
        <v>NITESH</v>
      </c>
      <c r="O2437" s="71" t="str">
        <f>TRIM(UPPER(tbl_raw_data[[#This Row],[Outcome]]))</f>
        <v>DECLINE</v>
      </c>
      <c r="P2437" s="71" t="str">
        <f>TRIM(UPPER(tbl_raw_data[[#This Row],[Queue Name]]))</f>
        <v>CONSUMER EXISTING</v>
      </c>
      <c r="Q2437" s="71" t="str">
        <f>IF(tbl_raw_data[[#This Row],[time_taken_in_min]]&lt;=settings!$D$2,"SLA_MET","SLA_NOT_MET")</f>
        <v>SLA_MET</v>
      </c>
    </row>
    <row r="2438" spans="1:17" x14ac:dyDescent="0.3">
      <c r="A2438" s="1" t="s">
        <v>3401</v>
      </c>
      <c r="B2438" s="34">
        <v>45148.81858796296</v>
      </c>
      <c r="C2438" s="35">
        <v>45148.83116898148</v>
      </c>
      <c r="D2438" s="2" t="s">
        <v>33</v>
      </c>
      <c r="E2438" s="2" t="s">
        <v>18</v>
      </c>
      <c r="F2438" s="2" t="s">
        <v>114</v>
      </c>
      <c r="G2438" s="2" t="s">
        <v>43</v>
      </c>
      <c r="H2438" s="84" t="str">
        <f t="shared" si="38"/>
        <v>Reason Unknown</v>
      </c>
      <c r="I2438" s="63">
        <f>(tbl_raw_data[[#This Row],[Date Actioned]])-(tbl_raw_data[[#This Row],[Date Tagged]])</f>
        <v>1.2581018519995268E-2</v>
      </c>
      <c r="J2438" s="66">
        <f>HOUR(tbl_raw_data[[#This Row],[time_taken]])*60+MINUTE(tbl_raw_data[[#This Row],[time_taken]])+SECOND(tbl_raw_data[[#This Row],[time_taken]])/60</f>
        <v>18.116666666666667</v>
      </c>
      <c r="K2438" s="68">
        <f>DATE(YEAR(tbl_raw_data[[#This Row],[Date Actioned]]),MONTH(tbl_raw_data[[#This Row],[Date Actioned]]),DAY(tbl_raw_data[[#This Row],[Date Actioned]]))</f>
        <v>45148</v>
      </c>
      <c r="L2438" s="65" t="str">
        <f>UPPER(TEXT(tbl_raw_data[[#This Row],[updated_date]],"MMMM"))</f>
        <v>AUGUST</v>
      </c>
      <c r="M2438" s="65" t="str">
        <f>"WEEK "&amp;IF(ROUNDUP(DAY(tbl_raw_data[[#This Row],[updated_date]])/7,0)=5,4,ROUNDUP(DAY(tbl_raw_data[[#This Row],[updated_date]])/7,0))</f>
        <v>WEEK 2</v>
      </c>
      <c r="N2438" s="71" t="str">
        <f>UPPER(VLOOKUP(tbl_raw_data[[#This Row],[Analyst]],settings!$A$1:$B$15,2,0))</f>
        <v>FARDIN</v>
      </c>
      <c r="O2438" s="71" t="str">
        <f>TRIM(UPPER(tbl_raw_data[[#This Row],[Outcome]]))</f>
        <v>DECLINE</v>
      </c>
      <c r="P2438" s="71" t="str">
        <f>TRIM(UPPER(tbl_raw_data[[#This Row],[Queue Name]]))</f>
        <v>CONSUMER PRE BUREAU</v>
      </c>
      <c r="Q2438" s="71" t="str">
        <f>IF(tbl_raw_data[[#This Row],[time_taken_in_min]]&lt;=settings!$D$2,"SLA_MET","SLA_NOT_MET")</f>
        <v>SLA_MET</v>
      </c>
    </row>
    <row r="2439" spans="1:17" x14ac:dyDescent="0.3">
      <c r="A2439" s="5" t="s">
        <v>3402</v>
      </c>
      <c r="B2439" s="36">
        <v>45148.128645833334</v>
      </c>
      <c r="C2439" s="39">
        <v>45148.360775462963</v>
      </c>
      <c r="D2439" s="8" t="s">
        <v>55</v>
      </c>
      <c r="E2439" s="6" t="s">
        <v>8</v>
      </c>
      <c r="F2439" s="8" t="s">
        <v>22</v>
      </c>
      <c r="G2439" s="9"/>
      <c r="H2439" s="84" t="str">
        <f t="shared" si="38"/>
        <v>Reason Unknown</v>
      </c>
      <c r="I2439" s="63">
        <f>(tbl_raw_data[[#This Row],[Date Actioned]])-(tbl_raw_data[[#This Row],[Date Tagged]])</f>
        <v>0.23212962962861639</v>
      </c>
      <c r="J2439" s="66">
        <f>HOUR(tbl_raw_data[[#This Row],[time_taken]])*60+MINUTE(tbl_raw_data[[#This Row],[time_taken]])+SECOND(tbl_raw_data[[#This Row],[time_taken]])/60</f>
        <v>334.26666666666665</v>
      </c>
      <c r="K2439" s="68">
        <f>DATE(YEAR(tbl_raw_data[[#This Row],[Date Actioned]]),MONTH(tbl_raw_data[[#This Row],[Date Actioned]]),DAY(tbl_raw_data[[#This Row],[Date Actioned]]))</f>
        <v>45148</v>
      </c>
      <c r="L2439" s="65" t="str">
        <f>UPPER(TEXT(tbl_raw_data[[#This Row],[updated_date]],"MMMM"))</f>
        <v>AUGUST</v>
      </c>
      <c r="M2439" s="65" t="str">
        <f>"WEEK "&amp;IF(ROUNDUP(DAY(tbl_raw_data[[#This Row],[updated_date]])/7,0)=5,4,ROUNDUP(DAY(tbl_raw_data[[#This Row],[updated_date]])/7,0))</f>
        <v>WEEK 2</v>
      </c>
      <c r="N2439" s="71" t="str">
        <f>UPPER(VLOOKUP(tbl_raw_data[[#This Row],[Analyst]],settings!$A$1:$B$15,2,0))</f>
        <v>ROHAN</v>
      </c>
      <c r="O2439" s="71" t="str">
        <f>TRIM(UPPER(tbl_raw_data[[#This Row],[Outcome]]))</f>
        <v>WITHDRAW</v>
      </c>
      <c r="P2439" s="71" t="str">
        <f>TRIM(UPPER(tbl_raw_data[[#This Row],[Queue Name]]))</f>
        <v>CONSUMER POST BUREAU</v>
      </c>
      <c r="Q2439" s="71" t="str">
        <f>IF(tbl_raw_data[[#This Row],[time_taken_in_min]]&lt;=settings!$D$2,"SLA_MET","SLA_NOT_MET")</f>
        <v>SLA_NOT_MET</v>
      </c>
    </row>
    <row r="2440" spans="1:17" x14ac:dyDescent="0.3">
      <c r="A2440" s="7" t="s">
        <v>3403</v>
      </c>
      <c r="B2440" s="34">
        <v>45148.415243055555</v>
      </c>
      <c r="C2440" s="35">
        <v>45148.429247685184</v>
      </c>
      <c r="D2440" s="2" t="s">
        <v>55</v>
      </c>
      <c r="E2440" s="3" t="s">
        <v>8</v>
      </c>
      <c r="F2440" s="2" t="s">
        <v>22</v>
      </c>
      <c r="G2440" s="4"/>
      <c r="H2440" s="84" t="str">
        <f t="shared" si="38"/>
        <v>Reason Unknown</v>
      </c>
      <c r="I2440" s="63">
        <f>(tbl_raw_data[[#This Row],[Date Actioned]])-(tbl_raw_data[[#This Row],[Date Tagged]])</f>
        <v>1.4004629629198462E-2</v>
      </c>
      <c r="J2440" s="66">
        <f>HOUR(tbl_raw_data[[#This Row],[time_taken]])*60+MINUTE(tbl_raw_data[[#This Row],[time_taken]])+SECOND(tbl_raw_data[[#This Row],[time_taken]])/60</f>
        <v>20.166666666666668</v>
      </c>
      <c r="K2440" s="68">
        <f>DATE(YEAR(tbl_raw_data[[#This Row],[Date Actioned]]),MONTH(tbl_raw_data[[#This Row],[Date Actioned]]),DAY(tbl_raw_data[[#This Row],[Date Actioned]]))</f>
        <v>45148</v>
      </c>
      <c r="L2440" s="65" t="str">
        <f>UPPER(TEXT(tbl_raw_data[[#This Row],[updated_date]],"MMMM"))</f>
        <v>AUGUST</v>
      </c>
      <c r="M2440" s="65" t="str">
        <f>"WEEK "&amp;IF(ROUNDUP(DAY(tbl_raw_data[[#This Row],[updated_date]])/7,0)=5,4,ROUNDUP(DAY(tbl_raw_data[[#This Row],[updated_date]])/7,0))</f>
        <v>WEEK 2</v>
      </c>
      <c r="N2440" s="71" t="str">
        <f>UPPER(VLOOKUP(tbl_raw_data[[#This Row],[Analyst]],settings!$A$1:$B$15,2,0))</f>
        <v>ROHAN</v>
      </c>
      <c r="O2440" s="71" t="str">
        <f>TRIM(UPPER(tbl_raw_data[[#This Row],[Outcome]]))</f>
        <v>WITHDRAW</v>
      </c>
      <c r="P2440" s="71" t="str">
        <f>TRIM(UPPER(tbl_raw_data[[#This Row],[Queue Name]]))</f>
        <v>CONSUMER POST BUREAU</v>
      </c>
      <c r="Q2440" s="71" t="str">
        <f>IF(tbl_raw_data[[#This Row],[time_taken_in_min]]&lt;=settings!$D$2,"SLA_MET","SLA_NOT_MET")</f>
        <v>SLA_NOT_MET</v>
      </c>
    </row>
    <row r="2441" spans="1:17" x14ac:dyDescent="0.3">
      <c r="A2441" s="1" t="s">
        <v>3404</v>
      </c>
      <c r="B2441" s="36">
        <v>45148.435486111113</v>
      </c>
      <c r="C2441" s="39">
        <v>45148.442037037035</v>
      </c>
      <c r="D2441" s="8" t="s">
        <v>47</v>
      </c>
      <c r="E2441" s="8" t="s">
        <v>8</v>
      </c>
      <c r="F2441" s="8" t="s">
        <v>17</v>
      </c>
      <c r="G2441" s="8" t="s">
        <v>456</v>
      </c>
      <c r="H2441" s="84" t="str">
        <f t="shared" si="38"/>
        <v>Incorrect Details</v>
      </c>
      <c r="I2441" s="63">
        <f>(tbl_raw_data[[#This Row],[Date Actioned]])-(tbl_raw_data[[#This Row],[Date Tagged]])</f>
        <v>6.5509259220561944E-3</v>
      </c>
      <c r="J2441" s="66">
        <f>HOUR(tbl_raw_data[[#This Row],[time_taken]])*60+MINUTE(tbl_raw_data[[#This Row],[time_taken]])+SECOND(tbl_raw_data[[#This Row],[time_taken]])/60</f>
        <v>9.4333333333333336</v>
      </c>
      <c r="K2441" s="68">
        <f>DATE(YEAR(tbl_raw_data[[#This Row],[Date Actioned]]),MONTH(tbl_raw_data[[#This Row],[Date Actioned]]),DAY(tbl_raw_data[[#This Row],[Date Actioned]]))</f>
        <v>45148</v>
      </c>
      <c r="L2441" s="65" t="str">
        <f>UPPER(TEXT(tbl_raw_data[[#This Row],[updated_date]],"MMMM"))</f>
        <v>AUGUST</v>
      </c>
      <c r="M2441" s="65" t="str">
        <f>"WEEK "&amp;IF(ROUNDUP(DAY(tbl_raw_data[[#This Row],[updated_date]])/7,0)=5,4,ROUNDUP(DAY(tbl_raw_data[[#This Row],[updated_date]])/7,0))</f>
        <v>WEEK 2</v>
      </c>
      <c r="N2441" s="71" t="str">
        <f>UPPER(VLOOKUP(tbl_raw_data[[#This Row],[Analyst]],settings!$A$1:$B$15,2,0))</f>
        <v>MERCEDES</v>
      </c>
      <c r="O2441" s="71" t="str">
        <f>TRIM(UPPER(tbl_raw_data[[#This Row],[Outcome]]))</f>
        <v>WITHDRAW</v>
      </c>
      <c r="P2441" s="71" t="str">
        <f>TRIM(UPPER(tbl_raw_data[[#This Row],[Queue Name]]))</f>
        <v>CONSUMER POST BUREAU</v>
      </c>
      <c r="Q2441" s="71" t="str">
        <f>IF(tbl_raw_data[[#This Row],[time_taken_in_min]]&lt;=settings!$D$2,"SLA_MET","SLA_NOT_MET")</f>
        <v>SLA_MET</v>
      </c>
    </row>
    <row r="2442" spans="1:17" x14ac:dyDescent="0.3">
      <c r="A2442" s="5" t="s">
        <v>3405</v>
      </c>
      <c r="B2442" s="34">
        <v>45148.448854166665</v>
      </c>
      <c r="C2442" s="35">
        <v>45148.454652777778</v>
      </c>
      <c r="D2442" s="2" t="s">
        <v>47</v>
      </c>
      <c r="E2442" s="2" t="s">
        <v>11</v>
      </c>
      <c r="F2442" s="2" t="s">
        <v>24</v>
      </c>
      <c r="G2442" s="2" t="s">
        <v>447</v>
      </c>
      <c r="H2442" s="84" t="str">
        <f t="shared" si="38"/>
        <v>Incomplete Details</v>
      </c>
      <c r="I2442" s="63">
        <f>(tbl_raw_data[[#This Row],[Date Actioned]])-(tbl_raw_data[[#This Row],[Date Tagged]])</f>
        <v>5.7986111132777296E-3</v>
      </c>
      <c r="J2442" s="66">
        <f>HOUR(tbl_raw_data[[#This Row],[time_taken]])*60+MINUTE(tbl_raw_data[[#This Row],[time_taken]])+SECOND(tbl_raw_data[[#This Row],[time_taken]])/60</f>
        <v>8.35</v>
      </c>
      <c r="K2442" s="68">
        <f>DATE(YEAR(tbl_raw_data[[#This Row],[Date Actioned]]),MONTH(tbl_raw_data[[#This Row],[Date Actioned]]),DAY(tbl_raw_data[[#This Row],[Date Actioned]]))</f>
        <v>45148</v>
      </c>
      <c r="L2442" s="65" t="str">
        <f>UPPER(TEXT(tbl_raw_data[[#This Row],[updated_date]],"MMMM"))</f>
        <v>AUGUST</v>
      </c>
      <c r="M2442" s="65" t="str">
        <f>"WEEK "&amp;IF(ROUNDUP(DAY(tbl_raw_data[[#This Row],[updated_date]])/7,0)=5,4,ROUNDUP(DAY(tbl_raw_data[[#This Row],[updated_date]])/7,0))</f>
        <v>WEEK 2</v>
      </c>
      <c r="N2442" s="71" t="str">
        <f>UPPER(VLOOKUP(tbl_raw_data[[#This Row],[Analyst]],settings!$A$1:$B$15,2,0))</f>
        <v>SAM</v>
      </c>
      <c r="O2442" s="71" t="str">
        <f>TRIM(UPPER(tbl_raw_data[[#This Row],[Outcome]]))</f>
        <v>WITHDRAW</v>
      </c>
      <c r="P2442" s="71" t="str">
        <f>TRIM(UPPER(tbl_raw_data[[#This Row],[Queue Name]]))</f>
        <v>CONSUMER EXISTING</v>
      </c>
      <c r="Q2442" s="71" t="str">
        <f>IF(tbl_raw_data[[#This Row],[time_taken_in_min]]&lt;=settings!$D$2,"SLA_MET","SLA_NOT_MET")</f>
        <v>SLA_MET</v>
      </c>
    </row>
    <row r="2443" spans="1:17" x14ac:dyDescent="0.3">
      <c r="A2443" s="7" t="s">
        <v>3406</v>
      </c>
      <c r="B2443" s="36">
        <v>45148.460960648146</v>
      </c>
      <c r="C2443" s="39">
        <v>45148.469398148147</v>
      </c>
      <c r="D2443" s="8" t="s">
        <v>47</v>
      </c>
      <c r="E2443" s="8" t="s">
        <v>11</v>
      </c>
      <c r="F2443" s="8" t="s">
        <v>19</v>
      </c>
      <c r="G2443" s="8" t="s">
        <v>457</v>
      </c>
      <c r="H2443" s="84" t="str">
        <f t="shared" si="38"/>
        <v>Overdue Bill</v>
      </c>
      <c r="I2443" s="63">
        <f>(tbl_raw_data[[#This Row],[Date Actioned]])-(tbl_raw_data[[#This Row],[Date Tagged]])</f>
        <v>8.4375000005820766E-3</v>
      </c>
      <c r="J2443" s="66">
        <f>HOUR(tbl_raw_data[[#This Row],[time_taken]])*60+MINUTE(tbl_raw_data[[#This Row],[time_taken]])+SECOND(tbl_raw_data[[#This Row],[time_taken]])/60</f>
        <v>12.15</v>
      </c>
      <c r="K2443" s="68">
        <f>DATE(YEAR(tbl_raw_data[[#This Row],[Date Actioned]]),MONTH(tbl_raw_data[[#This Row],[Date Actioned]]),DAY(tbl_raw_data[[#This Row],[Date Actioned]]))</f>
        <v>45148</v>
      </c>
      <c r="L2443" s="65" t="str">
        <f>UPPER(TEXT(tbl_raw_data[[#This Row],[updated_date]],"MMMM"))</f>
        <v>AUGUST</v>
      </c>
      <c r="M2443" s="65" t="str">
        <f>"WEEK "&amp;IF(ROUNDUP(DAY(tbl_raw_data[[#This Row],[updated_date]])/7,0)=5,4,ROUNDUP(DAY(tbl_raw_data[[#This Row],[updated_date]])/7,0))</f>
        <v>WEEK 2</v>
      </c>
      <c r="N2443" s="71" t="str">
        <f>UPPER(VLOOKUP(tbl_raw_data[[#This Row],[Analyst]],settings!$A$1:$B$15,2,0))</f>
        <v>NAVED</v>
      </c>
      <c r="O2443" s="71" t="str">
        <f>TRIM(UPPER(tbl_raw_data[[#This Row],[Outcome]]))</f>
        <v>WITHDRAW</v>
      </c>
      <c r="P2443" s="71" t="str">
        <f>TRIM(UPPER(tbl_raw_data[[#This Row],[Queue Name]]))</f>
        <v>CONSUMER EXISTING</v>
      </c>
      <c r="Q2443" s="71" t="str">
        <f>IF(tbl_raw_data[[#This Row],[time_taken_in_min]]&lt;=settings!$D$2,"SLA_MET","SLA_NOT_MET")</f>
        <v>SLA_MET</v>
      </c>
    </row>
    <row r="2444" spans="1:17" x14ac:dyDescent="0.3">
      <c r="A2444" s="1" t="s">
        <v>3407</v>
      </c>
      <c r="B2444" s="34">
        <v>45148.469108796293</v>
      </c>
      <c r="C2444" s="35">
        <v>45148.47284722222</v>
      </c>
      <c r="D2444" s="2" t="s">
        <v>47</v>
      </c>
      <c r="E2444" s="2" t="s">
        <v>18</v>
      </c>
      <c r="F2444" s="2" t="s">
        <v>24</v>
      </c>
      <c r="G2444" s="2" t="s">
        <v>456</v>
      </c>
      <c r="H2444" s="84" t="str">
        <f t="shared" si="38"/>
        <v>Incorrect Details</v>
      </c>
      <c r="I2444" s="63">
        <f>(tbl_raw_data[[#This Row],[Date Actioned]])-(tbl_raw_data[[#This Row],[Date Tagged]])</f>
        <v>3.7384259267128073E-3</v>
      </c>
      <c r="J2444" s="66">
        <f>HOUR(tbl_raw_data[[#This Row],[time_taken]])*60+MINUTE(tbl_raw_data[[#This Row],[time_taken]])+SECOND(tbl_raw_data[[#This Row],[time_taken]])/60</f>
        <v>5.3833333333333337</v>
      </c>
      <c r="K2444" s="68">
        <f>DATE(YEAR(tbl_raw_data[[#This Row],[Date Actioned]]),MONTH(tbl_raw_data[[#This Row],[Date Actioned]]),DAY(tbl_raw_data[[#This Row],[Date Actioned]]))</f>
        <v>45148</v>
      </c>
      <c r="L2444" s="65" t="str">
        <f>UPPER(TEXT(tbl_raw_data[[#This Row],[updated_date]],"MMMM"))</f>
        <v>AUGUST</v>
      </c>
      <c r="M2444" s="65" t="str">
        <f>"WEEK "&amp;IF(ROUNDUP(DAY(tbl_raw_data[[#This Row],[updated_date]])/7,0)=5,4,ROUNDUP(DAY(tbl_raw_data[[#This Row],[updated_date]])/7,0))</f>
        <v>WEEK 2</v>
      </c>
      <c r="N2444" s="71" t="str">
        <f>UPPER(VLOOKUP(tbl_raw_data[[#This Row],[Analyst]],settings!$A$1:$B$15,2,0))</f>
        <v>SAM</v>
      </c>
      <c r="O2444" s="71" t="str">
        <f>TRIM(UPPER(tbl_raw_data[[#This Row],[Outcome]]))</f>
        <v>WITHDRAW</v>
      </c>
      <c r="P2444" s="71" t="str">
        <f>TRIM(UPPER(tbl_raw_data[[#This Row],[Queue Name]]))</f>
        <v>CONSUMER PRE BUREAU</v>
      </c>
      <c r="Q2444" s="71" t="str">
        <f>IF(tbl_raw_data[[#This Row],[time_taken_in_min]]&lt;=settings!$D$2,"SLA_MET","SLA_NOT_MET")</f>
        <v>SLA_MET</v>
      </c>
    </row>
    <row r="2445" spans="1:17" x14ac:dyDescent="0.3">
      <c r="A2445" s="5" t="s">
        <v>3408</v>
      </c>
      <c r="B2445" s="36">
        <v>45148.469930555555</v>
      </c>
      <c r="C2445" s="39">
        <v>45148.479016203702</v>
      </c>
      <c r="D2445" s="8" t="s">
        <v>55</v>
      </c>
      <c r="E2445" s="6" t="s">
        <v>11</v>
      </c>
      <c r="F2445" s="8" t="s">
        <v>17</v>
      </c>
      <c r="G2445" s="9"/>
      <c r="H2445" s="84" t="str">
        <f t="shared" si="38"/>
        <v>Reason Unknown</v>
      </c>
      <c r="I2445" s="63">
        <f>(tbl_raw_data[[#This Row],[Date Actioned]])-(tbl_raw_data[[#This Row],[Date Tagged]])</f>
        <v>9.0856481474475004E-3</v>
      </c>
      <c r="J2445" s="66">
        <f>HOUR(tbl_raw_data[[#This Row],[time_taken]])*60+MINUTE(tbl_raw_data[[#This Row],[time_taken]])+SECOND(tbl_raw_data[[#This Row],[time_taken]])/60</f>
        <v>13.083333333333334</v>
      </c>
      <c r="K2445" s="68">
        <f>DATE(YEAR(tbl_raw_data[[#This Row],[Date Actioned]]),MONTH(tbl_raw_data[[#This Row],[Date Actioned]]),DAY(tbl_raw_data[[#This Row],[Date Actioned]]))</f>
        <v>45148</v>
      </c>
      <c r="L2445" s="65" t="str">
        <f>UPPER(TEXT(tbl_raw_data[[#This Row],[updated_date]],"MMMM"))</f>
        <v>AUGUST</v>
      </c>
      <c r="M2445" s="65" t="str">
        <f>"WEEK "&amp;IF(ROUNDUP(DAY(tbl_raw_data[[#This Row],[updated_date]])/7,0)=5,4,ROUNDUP(DAY(tbl_raw_data[[#This Row],[updated_date]])/7,0))</f>
        <v>WEEK 2</v>
      </c>
      <c r="N2445" s="71" t="str">
        <f>UPPER(VLOOKUP(tbl_raw_data[[#This Row],[Analyst]],settings!$A$1:$B$15,2,0))</f>
        <v>MERCEDES</v>
      </c>
      <c r="O2445" s="71" t="str">
        <f>TRIM(UPPER(tbl_raw_data[[#This Row],[Outcome]]))</f>
        <v>WITHDRAW</v>
      </c>
      <c r="P2445" s="71" t="str">
        <f>TRIM(UPPER(tbl_raw_data[[#This Row],[Queue Name]]))</f>
        <v>CONSUMER EXISTING</v>
      </c>
      <c r="Q2445" s="71" t="str">
        <f>IF(tbl_raw_data[[#This Row],[time_taken_in_min]]&lt;=settings!$D$2,"SLA_MET","SLA_NOT_MET")</f>
        <v>SLA_MET</v>
      </c>
    </row>
    <row r="2446" spans="1:17" x14ac:dyDescent="0.3">
      <c r="A2446" s="7" t="s">
        <v>3409</v>
      </c>
      <c r="B2446" s="34">
        <v>45148.472118055557</v>
      </c>
      <c r="C2446" s="35">
        <v>45148.477824074071</v>
      </c>
      <c r="D2446" s="2" t="s">
        <v>55</v>
      </c>
      <c r="E2446" s="3" t="s">
        <v>8</v>
      </c>
      <c r="F2446" s="2" t="s">
        <v>24</v>
      </c>
      <c r="G2446" s="4"/>
      <c r="H2446" s="84" t="str">
        <f t="shared" si="38"/>
        <v>Reason Unknown</v>
      </c>
      <c r="I2446" s="63">
        <f>(tbl_raw_data[[#This Row],[Date Actioned]])-(tbl_raw_data[[#This Row],[Date Tagged]])</f>
        <v>5.7060185135924257E-3</v>
      </c>
      <c r="J2446" s="66">
        <f>HOUR(tbl_raw_data[[#This Row],[time_taken]])*60+MINUTE(tbl_raw_data[[#This Row],[time_taken]])+SECOND(tbl_raw_data[[#This Row],[time_taken]])/60</f>
        <v>8.2166666666666668</v>
      </c>
      <c r="K2446" s="68">
        <f>DATE(YEAR(tbl_raw_data[[#This Row],[Date Actioned]]),MONTH(tbl_raw_data[[#This Row],[Date Actioned]]),DAY(tbl_raw_data[[#This Row],[Date Actioned]]))</f>
        <v>45148</v>
      </c>
      <c r="L2446" s="65" t="str">
        <f>UPPER(TEXT(tbl_raw_data[[#This Row],[updated_date]],"MMMM"))</f>
        <v>AUGUST</v>
      </c>
      <c r="M2446" s="65" t="str">
        <f>"WEEK "&amp;IF(ROUNDUP(DAY(tbl_raw_data[[#This Row],[updated_date]])/7,0)=5,4,ROUNDUP(DAY(tbl_raw_data[[#This Row],[updated_date]])/7,0))</f>
        <v>WEEK 2</v>
      </c>
      <c r="N2446" s="71" t="str">
        <f>UPPER(VLOOKUP(tbl_raw_data[[#This Row],[Analyst]],settings!$A$1:$B$15,2,0))</f>
        <v>SAM</v>
      </c>
      <c r="O2446" s="71" t="str">
        <f>TRIM(UPPER(tbl_raw_data[[#This Row],[Outcome]]))</f>
        <v>WITHDRAW</v>
      </c>
      <c r="P2446" s="71" t="str">
        <f>TRIM(UPPER(tbl_raw_data[[#This Row],[Queue Name]]))</f>
        <v>CONSUMER POST BUREAU</v>
      </c>
      <c r="Q2446" s="71" t="str">
        <f>IF(tbl_raw_data[[#This Row],[time_taken_in_min]]&lt;=settings!$D$2,"SLA_MET","SLA_NOT_MET")</f>
        <v>SLA_MET</v>
      </c>
    </row>
    <row r="2447" spans="1:17" x14ac:dyDescent="0.3">
      <c r="A2447" s="1" t="s">
        <v>3410</v>
      </c>
      <c r="B2447" s="36">
        <v>45148.477731481478</v>
      </c>
      <c r="C2447" s="39">
        <v>45148.487164351849</v>
      </c>
      <c r="D2447" s="8" t="s">
        <v>55</v>
      </c>
      <c r="E2447" s="6" t="s">
        <v>8</v>
      </c>
      <c r="F2447" s="8" t="s">
        <v>17</v>
      </c>
      <c r="G2447" s="9"/>
      <c r="H2447" s="84" t="str">
        <f t="shared" si="38"/>
        <v>Reason Unknown</v>
      </c>
      <c r="I2447" s="63">
        <f>(tbl_raw_data[[#This Row],[Date Actioned]])-(tbl_raw_data[[#This Row],[Date Tagged]])</f>
        <v>9.4328703708015382E-3</v>
      </c>
      <c r="J2447" s="66">
        <f>HOUR(tbl_raw_data[[#This Row],[time_taken]])*60+MINUTE(tbl_raw_data[[#This Row],[time_taken]])+SECOND(tbl_raw_data[[#This Row],[time_taken]])/60</f>
        <v>13.583333333333334</v>
      </c>
      <c r="K2447" s="68">
        <f>DATE(YEAR(tbl_raw_data[[#This Row],[Date Actioned]]),MONTH(tbl_raw_data[[#This Row],[Date Actioned]]),DAY(tbl_raw_data[[#This Row],[Date Actioned]]))</f>
        <v>45148</v>
      </c>
      <c r="L2447" s="65" t="str">
        <f>UPPER(TEXT(tbl_raw_data[[#This Row],[updated_date]],"MMMM"))</f>
        <v>AUGUST</v>
      </c>
      <c r="M2447" s="65" t="str">
        <f>"WEEK "&amp;IF(ROUNDUP(DAY(tbl_raw_data[[#This Row],[updated_date]])/7,0)=5,4,ROUNDUP(DAY(tbl_raw_data[[#This Row],[updated_date]])/7,0))</f>
        <v>WEEK 2</v>
      </c>
      <c r="N2447" s="71" t="str">
        <f>UPPER(VLOOKUP(tbl_raw_data[[#This Row],[Analyst]],settings!$A$1:$B$15,2,0))</f>
        <v>MERCEDES</v>
      </c>
      <c r="O2447" s="71" t="str">
        <f>TRIM(UPPER(tbl_raw_data[[#This Row],[Outcome]]))</f>
        <v>WITHDRAW</v>
      </c>
      <c r="P2447" s="71" t="str">
        <f>TRIM(UPPER(tbl_raw_data[[#This Row],[Queue Name]]))</f>
        <v>CONSUMER POST BUREAU</v>
      </c>
      <c r="Q2447" s="71" t="str">
        <f>IF(tbl_raw_data[[#This Row],[time_taken_in_min]]&lt;=settings!$D$2,"SLA_MET","SLA_NOT_MET")</f>
        <v>SLA_MET</v>
      </c>
    </row>
    <row r="2448" spans="1:17" x14ac:dyDescent="0.3">
      <c r="A2448" s="5" t="s">
        <v>3411</v>
      </c>
      <c r="B2448" s="34">
        <v>45148.48982638889</v>
      </c>
      <c r="C2448" s="35">
        <v>45148.493923611109</v>
      </c>
      <c r="D2448" s="2" t="s">
        <v>55</v>
      </c>
      <c r="E2448" s="3" t="s">
        <v>8</v>
      </c>
      <c r="F2448" s="2" t="s">
        <v>17</v>
      </c>
      <c r="G2448" s="4"/>
      <c r="H2448" s="84" t="str">
        <f t="shared" si="38"/>
        <v>Reason Unknown</v>
      </c>
      <c r="I2448" s="63">
        <f>(tbl_raw_data[[#This Row],[Date Actioned]])-(tbl_raw_data[[#This Row],[Date Tagged]])</f>
        <v>4.0972222195705399E-3</v>
      </c>
      <c r="J2448" s="66">
        <f>HOUR(tbl_raw_data[[#This Row],[time_taken]])*60+MINUTE(tbl_raw_data[[#This Row],[time_taken]])+SECOND(tbl_raw_data[[#This Row],[time_taken]])/60</f>
        <v>5.9</v>
      </c>
      <c r="K2448" s="68">
        <f>DATE(YEAR(tbl_raw_data[[#This Row],[Date Actioned]]),MONTH(tbl_raw_data[[#This Row],[Date Actioned]]),DAY(tbl_raw_data[[#This Row],[Date Actioned]]))</f>
        <v>45148</v>
      </c>
      <c r="L2448" s="65" t="str">
        <f>UPPER(TEXT(tbl_raw_data[[#This Row],[updated_date]],"MMMM"))</f>
        <v>AUGUST</v>
      </c>
      <c r="M2448" s="65" t="str">
        <f>"WEEK "&amp;IF(ROUNDUP(DAY(tbl_raw_data[[#This Row],[updated_date]])/7,0)=5,4,ROUNDUP(DAY(tbl_raw_data[[#This Row],[updated_date]])/7,0))</f>
        <v>WEEK 2</v>
      </c>
      <c r="N2448" s="71" t="str">
        <f>UPPER(VLOOKUP(tbl_raw_data[[#This Row],[Analyst]],settings!$A$1:$B$15,2,0))</f>
        <v>MERCEDES</v>
      </c>
      <c r="O2448" s="71" t="str">
        <f>TRIM(UPPER(tbl_raw_data[[#This Row],[Outcome]]))</f>
        <v>WITHDRAW</v>
      </c>
      <c r="P2448" s="71" t="str">
        <f>TRIM(UPPER(tbl_raw_data[[#This Row],[Queue Name]]))</f>
        <v>CONSUMER POST BUREAU</v>
      </c>
      <c r="Q2448" s="71" t="str">
        <f>IF(tbl_raw_data[[#This Row],[time_taken_in_min]]&lt;=settings!$D$2,"SLA_MET","SLA_NOT_MET")</f>
        <v>SLA_MET</v>
      </c>
    </row>
    <row r="2449" spans="1:17" x14ac:dyDescent="0.3">
      <c r="A2449" s="7" t="s">
        <v>3412</v>
      </c>
      <c r="B2449" s="36">
        <v>45148.495891203704</v>
      </c>
      <c r="C2449" s="39">
        <v>45148.508761574078</v>
      </c>
      <c r="D2449" s="8" t="s">
        <v>55</v>
      </c>
      <c r="E2449" s="6" t="s">
        <v>8</v>
      </c>
      <c r="F2449" s="8" t="s">
        <v>17</v>
      </c>
      <c r="G2449" s="9"/>
      <c r="H2449" s="84" t="str">
        <f t="shared" si="38"/>
        <v>Reason Unknown</v>
      </c>
      <c r="I2449" s="63">
        <f>(tbl_raw_data[[#This Row],[Date Actioned]])-(tbl_raw_data[[#This Row],[Date Tagged]])</f>
        <v>1.287037037400296E-2</v>
      </c>
      <c r="J2449" s="66">
        <f>HOUR(tbl_raw_data[[#This Row],[time_taken]])*60+MINUTE(tbl_raw_data[[#This Row],[time_taken]])+SECOND(tbl_raw_data[[#This Row],[time_taken]])/60</f>
        <v>18.533333333333335</v>
      </c>
      <c r="K2449" s="68">
        <f>DATE(YEAR(tbl_raw_data[[#This Row],[Date Actioned]]),MONTH(tbl_raw_data[[#This Row],[Date Actioned]]),DAY(tbl_raw_data[[#This Row],[Date Actioned]]))</f>
        <v>45148</v>
      </c>
      <c r="L2449" s="65" t="str">
        <f>UPPER(TEXT(tbl_raw_data[[#This Row],[updated_date]],"MMMM"))</f>
        <v>AUGUST</v>
      </c>
      <c r="M2449" s="65" t="str">
        <f>"WEEK "&amp;IF(ROUNDUP(DAY(tbl_raw_data[[#This Row],[updated_date]])/7,0)=5,4,ROUNDUP(DAY(tbl_raw_data[[#This Row],[updated_date]])/7,0))</f>
        <v>WEEK 2</v>
      </c>
      <c r="N2449" s="71" t="str">
        <f>UPPER(VLOOKUP(tbl_raw_data[[#This Row],[Analyst]],settings!$A$1:$B$15,2,0))</f>
        <v>MERCEDES</v>
      </c>
      <c r="O2449" s="71" t="str">
        <f>TRIM(UPPER(tbl_raw_data[[#This Row],[Outcome]]))</f>
        <v>WITHDRAW</v>
      </c>
      <c r="P2449" s="71" t="str">
        <f>TRIM(UPPER(tbl_raw_data[[#This Row],[Queue Name]]))</f>
        <v>CONSUMER POST BUREAU</v>
      </c>
      <c r="Q2449" s="71" t="str">
        <f>IF(tbl_raw_data[[#This Row],[time_taken_in_min]]&lt;=settings!$D$2,"SLA_MET","SLA_NOT_MET")</f>
        <v>SLA_MET</v>
      </c>
    </row>
    <row r="2450" spans="1:17" x14ac:dyDescent="0.3">
      <c r="A2450" s="1" t="s">
        <v>3413</v>
      </c>
      <c r="B2450" s="34">
        <v>45148.49659722222</v>
      </c>
      <c r="C2450" s="35">
        <v>45148.503564814811</v>
      </c>
      <c r="D2450" s="2" t="s">
        <v>47</v>
      </c>
      <c r="E2450" s="2" t="s">
        <v>8</v>
      </c>
      <c r="F2450" s="2" t="s">
        <v>19</v>
      </c>
      <c r="G2450" s="2" t="s">
        <v>458</v>
      </c>
      <c r="H2450" s="84" t="str">
        <f t="shared" si="38"/>
        <v>Duplicate Application</v>
      </c>
      <c r="I2450" s="63">
        <f>(tbl_raw_data[[#This Row],[Date Actioned]])-(tbl_raw_data[[#This Row],[Date Tagged]])</f>
        <v>6.9675925915362313E-3</v>
      </c>
      <c r="J2450" s="66">
        <f>HOUR(tbl_raw_data[[#This Row],[time_taken]])*60+MINUTE(tbl_raw_data[[#This Row],[time_taken]])+SECOND(tbl_raw_data[[#This Row],[time_taken]])/60</f>
        <v>10.033333333333333</v>
      </c>
      <c r="K2450" s="68">
        <f>DATE(YEAR(tbl_raw_data[[#This Row],[Date Actioned]]),MONTH(tbl_raw_data[[#This Row],[Date Actioned]]),DAY(tbl_raw_data[[#This Row],[Date Actioned]]))</f>
        <v>45148</v>
      </c>
      <c r="L2450" s="65" t="str">
        <f>UPPER(TEXT(tbl_raw_data[[#This Row],[updated_date]],"MMMM"))</f>
        <v>AUGUST</v>
      </c>
      <c r="M2450" s="65" t="str">
        <f>"WEEK "&amp;IF(ROUNDUP(DAY(tbl_raw_data[[#This Row],[updated_date]])/7,0)=5,4,ROUNDUP(DAY(tbl_raw_data[[#This Row],[updated_date]])/7,0))</f>
        <v>WEEK 2</v>
      </c>
      <c r="N2450" s="71" t="str">
        <f>UPPER(VLOOKUP(tbl_raw_data[[#This Row],[Analyst]],settings!$A$1:$B$15,2,0))</f>
        <v>NAVED</v>
      </c>
      <c r="O2450" s="71" t="str">
        <f>TRIM(UPPER(tbl_raw_data[[#This Row],[Outcome]]))</f>
        <v>WITHDRAW</v>
      </c>
      <c r="P2450" s="71" t="str">
        <f>TRIM(UPPER(tbl_raw_data[[#This Row],[Queue Name]]))</f>
        <v>CONSUMER POST BUREAU</v>
      </c>
      <c r="Q2450" s="71" t="str">
        <f>IF(tbl_raw_data[[#This Row],[time_taken_in_min]]&lt;=settings!$D$2,"SLA_MET","SLA_NOT_MET")</f>
        <v>SLA_MET</v>
      </c>
    </row>
    <row r="2451" spans="1:17" x14ac:dyDescent="0.3">
      <c r="A2451" s="5" t="s">
        <v>3414</v>
      </c>
      <c r="B2451" s="36">
        <v>45148.5002662037</v>
      </c>
      <c r="C2451" s="39">
        <v>45148.508969907409</v>
      </c>
      <c r="D2451" s="8" t="s">
        <v>55</v>
      </c>
      <c r="E2451" s="6" t="s">
        <v>8</v>
      </c>
      <c r="F2451" s="8" t="s">
        <v>24</v>
      </c>
      <c r="G2451" s="9"/>
      <c r="H2451" s="84" t="str">
        <f t="shared" si="38"/>
        <v>Reason Unknown</v>
      </c>
      <c r="I2451" s="63">
        <f>(tbl_raw_data[[#This Row],[Date Actioned]])-(tbl_raw_data[[#This Row],[Date Tagged]])</f>
        <v>8.7037037083064206E-3</v>
      </c>
      <c r="J2451" s="66">
        <f>HOUR(tbl_raw_data[[#This Row],[time_taken]])*60+MINUTE(tbl_raw_data[[#This Row],[time_taken]])+SECOND(tbl_raw_data[[#This Row],[time_taken]])/60</f>
        <v>12.533333333333333</v>
      </c>
      <c r="K2451" s="68">
        <f>DATE(YEAR(tbl_raw_data[[#This Row],[Date Actioned]]),MONTH(tbl_raw_data[[#This Row],[Date Actioned]]),DAY(tbl_raw_data[[#This Row],[Date Actioned]]))</f>
        <v>45148</v>
      </c>
      <c r="L2451" s="65" t="str">
        <f>UPPER(TEXT(tbl_raw_data[[#This Row],[updated_date]],"MMMM"))</f>
        <v>AUGUST</v>
      </c>
      <c r="M2451" s="65" t="str">
        <f>"WEEK "&amp;IF(ROUNDUP(DAY(tbl_raw_data[[#This Row],[updated_date]])/7,0)=5,4,ROUNDUP(DAY(tbl_raw_data[[#This Row],[updated_date]])/7,0))</f>
        <v>WEEK 2</v>
      </c>
      <c r="N2451" s="71" t="str">
        <f>UPPER(VLOOKUP(tbl_raw_data[[#This Row],[Analyst]],settings!$A$1:$B$15,2,0))</f>
        <v>SAM</v>
      </c>
      <c r="O2451" s="71" t="str">
        <f>TRIM(UPPER(tbl_raw_data[[#This Row],[Outcome]]))</f>
        <v>WITHDRAW</v>
      </c>
      <c r="P2451" s="71" t="str">
        <f>TRIM(UPPER(tbl_raw_data[[#This Row],[Queue Name]]))</f>
        <v>CONSUMER POST BUREAU</v>
      </c>
      <c r="Q2451" s="71" t="str">
        <f>IF(tbl_raw_data[[#This Row],[time_taken_in_min]]&lt;=settings!$D$2,"SLA_MET","SLA_NOT_MET")</f>
        <v>SLA_MET</v>
      </c>
    </row>
    <row r="2452" spans="1:17" x14ac:dyDescent="0.3">
      <c r="A2452" s="7" t="s">
        <v>3415</v>
      </c>
      <c r="B2452" s="34">
        <v>45148.50199074074</v>
      </c>
      <c r="C2452" s="35">
        <v>45148.517453703702</v>
      </c>
      <c r="D2452" s="2" t="s">
        <v>55</v>
      </c>
      <c r="E2452" s="3" t="s">
        <v>8</v>
      </c>
      <c r="F2452" s="2" t="s">
        <v>9</v>
      </c>
      <c r="G2452" s="4"/>
      <c r="H2452" s="84" t="str">
        <f t="shared" si="38"/>
        <v>Reason Unknown</v>
      </c>
      <c r="I2452" s="63">
        <f>(tbl_raw_data[[#This Row],[Date Actioned]])-(tbl_raw_data[[#This Row],[Date Tagged]])</f>
        <v>1.5462962961464655E-2</v>
      </c>
      <c r="J2452" s="66">
        <f>HOUR(tbl_raw_data[[#This Row],[time_taken]])*60+MINUTE(tbl_raw_data[[#This Row],[time_taken]])+SECOND(tbl_raw_data[[#This Row],[time_taken]])/60</f>
        <v>22.266666666666666</v>
      </c>
      <c r="K2452" s="68">
        <f>DATE(YEAR(tbl_raw_data[[#This Row],[Date Actioned]]),MONTH(tbl_raw_data[[#This Row],[Date Actioned]]),DAY(tbl_raw_data[[#This Row],[Date Actioned]]))</f>
        <v>45148</v>
      </c>
      <c r="L2452" s="65" t="str">
        <f>UPPER(TEXT(tbl_raw_data[[#This Row],[updated_date]],"MMMM"))</f>
        <v>AUGUST</v>
      </c>
      <c r="M2452" s="65" t="str">
        <f>"WEEK "&amp;IF(ROUNDUP(DAY(tbl_raw_data[[#This Row],[updated_date]])/7,0)=5,4,ROUNDUP(DAY(tbl_raw_data[[#This Row],[updated_date]])/7,0))</f>
        <v>WEEK 2</v>
      </c>
      <c r="N2452" s="71" t="str">
        <f>UPPER(VLOOKUP(tbl_raw_data[[#This Row],[Analyst]],settings!$A$1:$B$15,2,0))</f>
        <v>QUADIR</v>
      </c>
      <c r="O2452" s="71" t="str">
        <f>TRIM(UPPER(tbl_raw_data[[#This Row],[Outcome]]))</f>
        <v>WITHDRAW</v>
      </c>
      <c r="P2452" s="71" t="str">
        <f>TRIM(UPPER(tbl_raw_data[[#This Row],[Queue Name]]))</f>
        <v>CONSUMER POST BUREAU</v>
      </c>
      <c r="Q2452" s="71" t="str">
        <f>IF(tbl_raw_data[[#This Row],[time_taken_in_min]]&lt;=settings!$D$2,"SLA_MET","SLA_NOT_MET")</f>
        <v>SLA_NOT_MET</v>
      </c>
    </row>
    <row r="2453" spans="1:17" x14ac:dyDescent="0.3">
      <c r="A2453" s="1" t="s">
        <v>3416</v>
      </c>
      <c r="B2453" s="36">
        <v>45148.542766203704</v>
      </c>
      <c r="C2453" s="39">
        <v>45148.553437499999</v>
      </c>
      <c r="D2453" s="8" t="s">
        <v>55</v>
      </c>
      <c r="E2453" s="6" t="s">
        <v>8</v>
      </c>
      <c r="F2453" s="8" t="s">
        <v>14</v>
      </c>
      <c r="G2453" s="9"/>
      <c r="H2453" s="84" t="str">
        <f t="shared" si="38"/>
        <v>Reason Unknown</v>
      </c>
      <c r="I2453" s="63">
        <f>(tbl_raw_data[[#This Row],[Date Actioned]])-(tbl_raw_data[[#This Row],[Date Tagged]])</f>
        <v>1.0671296295186039E-2</v>
      </c>
      <c r="J2453" s="66">
        <f>HOUR(tbl_raw_data[[#This Row],[time_taken]])*60+MINUTE(tbl_raw_data[[#This Row],[time_taken]])+SECOND(tbl_raw_data[[#This Row],[time_taken]])/60</f>
        <v>15.366666666666667</v>
      </c>
      <c r="K2453" s="68">
        <f>DATE(YEAR(tbl_raw_data[[#This Row],[Date Actioned]]),MONTH(tbl_raw_data[[#This Row],[Date Actioned]]),DAY(tbl_raw_data[[#This Row],[Date Actioned]]))</f>
        <v>45148</v>
      </c>
      <c r="L2453" s="65" t="str">
        <f>UPPER(TEXT(tbl_raw_data[[#This Row],[updated_date]],"MMMM"))</f>
        <v>AUGUST</v>
      </c>
      <c r="M2453" s="65" t="str">
        <f>"WEEK "&amp;IF(ROUNDUP(DAY(tbl_raw_data[[#This Row],[updated_date]])/7,0)=5,4,ROUNDUP(DAY(tbl_raw_data[[#This Row],[updated_date]])/7,0))</f>
        <v>WEEK 2</v>
      </c>
      <c r="N2453" s="71" t="str">
        <f>UPPER(VLOOKUP(tbl_raw_data[[#This Row],[Analyst]],settings!$A$1:$B$15,2,0))</f>
        <v>CAMROON</v>
      </c>
      <c r="O2453" s="71" t="str">
        <f>TRIM(UPPER(tbl_raw_data[[#This Row],[Outcome]]))</f>
        <v>WITHDRAW</v>
      </c>
      <c r="P2453" s="71" t="str">
        <f>TRIM(UPPER(tbl_raw_data[[#This Row],[Queue Name]]))</f>
        <v>CONSUMER POST BUREAU</v>
      </c>
      <c r="Q2453" s="71" t="str">
        <f>IF(tbl_raw_data[[#This Row],[time_taken_in_min]]&lt;=settings!$D$2,"SLA_MET","SLA_NOT_MET")</f>
        <v>SLA_MET</v>
      </c>
    </row>
    <row r="2454" spans="1:17" x14ac:dyDescent="0.3">
      <c r="A2454" s="5" t="s">
        <v>3417</v>
      </c>
      <c r="B2454" s="34">
        <v>45148.545231481483</v>
      </c>
      <c r="C2454" s="35">
        <v>45148.552476851852</v>
      </c>
      <c r="D2454" s="2" t="s">
        <v>55</v>
      </c>
      <c r="E2454" s="3" t="s">
        <v>8</v>
      </c>
      <c r="F2454" s="2" t="s">
        <v>9</v>
      </c>
      <c r="G2454" s="4"/>
      <c r="H2454" s="84" t="str">
        <f t="shared" si="38"/>
        <v>Reason Unknown</v>
      </c>
      <c r="I2454" s="63">
        <f>(tbl_raw_data[[#This Row],[Date Actioned]])-(tbl_raw_data[[#This Row],[Date Tagged]])</f>
        <v>7.2453703687642701E-3</v>
      </c>
      <c r="J2454" s="66">
        <f>HOUR(tbl_raw_data[[#This Row],[time_taken]])*60+MINUTE(tbl_raw_data[[#This Row],[time_taken]])+SECOND(tbl_raw_data[[#This Row],[time_taken]])/60</f>
        <v>10.433333333333334</v>
      </c>
      <c r="K2454" s="68">
        <f>DATE(YEAR(tbl_raw_data[[#This Row],[Date Actioned]]),MONTH(tbl_raw_data[[#This Row],[Date Actioned]]),DAY(tbl_raw_data[[#This Row],[Date Actioned]]))</f>
        <v>45148</v>
      </c>
      <c r="L2454" s="65" t="str">
        <f>UPPER(TEXT(tbl_raw_data[[#This Row],[updated_date]],"MMMM"))</f>
        <v>AUGUST</v>
      </c>
      <c r="M2454" s="65" t="str">
        <f>"WEEK "&amp;IF(ROUNDUP(DAY(tbl_raw_data[[#This Row],[updated_date]])/7,0)=5,4,ROUNDUP(DAY(tbl_raw_data[[#This Row],[updated_date]])/7,0))</f>
        <v>WEEK 2</v>
      </c>
      <c r="N2454" s="71" t="str">
        <f>UPPER(VLOOKUP(tbl_raw_data[[#This Row],[Analyst]],settings!$A$1:$B$15,2,0))</f>
        <v>QUADIR</v>
      </c>
      <c r="O2454" s="71" t="str">
        <f>TRIM(UPPER(tbl_raw_data[[#This Row],[Outcome]]))</f>
        <v>WITHDRAW</v>
      </c>
      <c r="P2454" s="71" t="str">
        <f>TRIM(UPPER(tbl_raw_data[[#This Row],[Queue Name]]))</f>
        <v>CONSUMER POST BUREAU</v>
      </c>
      <c r="Q2454" s="71" t="str">
        <f>IF(tbl_raw_data[[#This Row],[time_taken_in_min]]&lt;=settings!$D$2,"SLA_MET","SLA_NOT_MET")</f>
        <v>SLA_MET</v>
      </c>
    </row>
    <row r="2455" spans="1:17" x14ac:dyDescent="0.3">
      <c r="A2455" s="7" t="s">
        <v>3418</v>
      </c>
      <c r="B2455" s="36">
        <v>45148.561053240737</v>
      </c>
      <c r="C2455" s="39">
        <v>45148.565162037034</v>
      </c>
      <c r="D2455" s="8" t="s">
        <v>47</v>
      </c>
      <c r="E2455" s="8" t="s">
        <v>18</v>
      </c>
      <c r="F2455" s="8" t="s">
        <v>24</v>
      </c>
      <c r="G2455" s="8" t="s">
        <v>459</v>
      </c>
      <c r="H2455" s="84" t="str">
        <f t="shared" si="38"/>
        <v>Incorrect Details</v>
      </c>
      <c r="I2455" s="63">
        <f>(tbl_raw_data[[#This Row],[Date Actioned]])-(tbl_raw_data[[#This Row],[Date Tagged]])</f>
        <v>4.1087962963501923E-3</v>
      </c>
      <c r="J2455" s="66">
        <f>HOUR(tbl_raw_data[[#This Row],[time_taken]])*60+MINUTE(tbl_raw_data[[#This Row],[time_taken]])+SECOND(tbl_raw_data[[#This Row],[time_taken]])/60</f>
        <v>5.916666666666667</v>
      </c>
      <c r="K2455" s="68">
        <f>DATE(YEAR(tbl_raw_data[[#This Row],[Date Actioned]]),MONTH(tbl_raw_data[[#This Row],[Date Actioned]]),DAY(tbl_raw_data[[#This Row],[Date Actioned]]))</f>
        <v>45148</v>
      </c>
      <c r="L2455" s="65" t="str">
        <f>UPPER(TEXT(tbl_raw_data[[#This Row],[updated_date]],"MMMM"))</f>
        <v>AUGUST</v>
      </c>
      <c r="M2455" s="65" t="str">
        <f>"WEEK "&amp;IF(ROUNDUP(DAY(tbl_raw_data[[#This Row],[updated_date]])/7,0)=5,4,ROUNDUP(DAY(tbl_raw_data[[#This Row],[updated_date]])/7,0))</f>
        <v>WEEK 2</v>
      </c>
      <c r="N2455" s="71" t="str">
        <f>UPPER(VLOOKUP(tbl_raw_data[[#This Row],[Analyst]],settings!$A$1:$B$15,2,0))</f>
        <v>SAM</v>
      </c>
      <c r="O2455" s="71" t="str">
        <f>TRIM(UPPER(tbl_raw_data[[#This Row],[Outcome]]))</f>
        <v>WITHDRAW</v>
      </c>
      <c r="P2455" s="71" t="str">
        <f>TRIM(UPPER(tbl_raw_data[[#This Row],[Queue Name]]))</f>
        <v>CONSUMER PRE BUREAU</v>
      </c>
      <c r="Q2455" s="71" t="str">
        <f>IF(tbl_raw_data[[#This Row],[time_taken_in_min]]&lt;=settings!$D$2,"SLA_MET","SLA_NOT_MET")</f>
        <v>SLA_MET</v>
      </c>
    </row>
    <row r="2456" spans="1:17" x14ac:dyDescent="0.3">
      <c r="A2456" s="1" t="s">
        <v>3419</v>
      </c>
      <c r="B2456" s="34">
        <v>45148.564756944441</v>
      </c>
      <c r="C2456" s="35">
        <v>45148.566018518519</v>
      </c>
      <c r="D2456" s="2" t="s">
        <v>47</v>
      </c>
      <c r="E2456" s="2" t="s">
        <v>18</v>
      </c>
      <c r="F2456" s="2" t="s">
        <v>24</v>
      </c>
      <c r="G2456" s="2" t="s">
        <v>67</v>
      </c>
      <c r="H2456" s="84" t="str">
        <f t="shared" si="38"/>
        <v>Incomplete Details</v>
      </c>
      <c r="I2456" s="63">
        <f>(tbl_raw_data[[#This Row],[Date Actioned]])-(tbl_raw_data[[#This Row],[Date Tagged]])</f>
        <v>1.2615740779438056E-3</v>
      </c>
      <c r="J2456" s="66">
        <f>HOUR(tbl_raw_data[[#This Row],[time_taken]])*60+MINUTE(tbl_raw_data[[#This Row],[time_taken]])+SECOND(tbl_raw_data[[#This Row],[time_taken]])/60</f>
        <v>1.8166666666666667</v>
      </c>
      <c r="K2456" s="68">
        <f>DATE(YEAR(tbl_raw_data[[#This Row],[Date Actioned]]),MONTH(tbl_raw_data[[#This Row],[Date Actioned]]),DAY(tbl_raw_data[[#This Row],[Date Actioned]]))</f>
        <v>45148</v>
      </c>
      <c r="L2456" s="65" t="str">
        <f>UPPER(TEXT(tbl_raw_data[[#This Row],[updated_date]],"MMMM"))</f>
        <v>AUGUST</v>
      </c>
      <c r="M2456" s="65" t="str">
        <f>"WEEK "&amp;IF(ROUNDUP(DAY(tbl_raw_data[[#This Row],[updated_date]])/7,0)=5,4,ROUNDUP(DAY(tbl_raw_data[[#This Row],[updated_date]])/7,0))</f>
        <v>WEEK 2</v>
      </c>
      <c r="N2456" s="71" t="str">
        <f>UPPER(VLOOKUP(tbl_raw_data[[#This Row],[Analyst]],settings!$A$1:$B$15,2,0))</f>
        <v>SAM</v>
      </c>
      <c r="O2456" s="71" t="str">
        <f>TRIM(UPPER(tbl_raw_data[[#This Row],[Outcome]]))</f>
        <v>WITHDRAW</v>
      </c>
      <c r="P2456" s="71" t="str">
        <f>TRIM(UPPER(tbl_raw_data[[#This Row],[Queue Name]]))</f>
        <v>CONSUMER PRE BUREAU</v>
      </c>
      <c r="Q2456" s="71" t="str">
        <f>IF(tbl_raw_data[[#This Row],[time_taken_in_min]]&lt;=settings!$D$2,"SLA_MET","SLA_NOT_MET")</f>
        <v>SLA_MET</v>
      </c>
    </row>
    <row r="2457" spans="1:17" x14ac:dyDescent="0.3">
      <c r="A2457" s="5" t="s">
        <v>3420</v>
      </c>
      <c r="B2457" s="36">
        <v>45148.567511574074</v>
      </c>
      <c r="C2457" s="39">
        <v>45148.573055555556</v>
      </c>
      <c r="D2457" s="8" t="s">
        <v>47</v>
      </c>
      <c r="E2457" s="8" t="s">
        <v>18</v>
      </c>
      <c r="F2457" s="8" t="s">
        <v>19</v>
      </c>
      <c r="G2457" s="8" t="s">
        <v>460</v>
      </c>
      <c r="H2457" s="84" t="str">
        <f t="shared" si="38"/>
        <v>Incomplete Details</v>
      </c>
      <c r="I2457" s="63">
        <f>(tbl_raw_data[[#This Row],[Date Actioned]])-(tbl_raw_data[[#This Row],[Date Tagged]])</f>
        <v>5.543981482333038E-3</v>
      </c>
      <c r="J2457" s="66">
        <f>HOUR(tbl_raw_data[[#This Row],[time_taken]])*60+MINUTE(tbl_raw_data[[#This Row],[time_taken]])+SECOND(tbl_raw_data[[#This Row],[time_taken]])/60</f>
        <v>7.9833333333333334</v>
      </c>
      <c r="K2457" s="68">
        <f>DATE(YEAR(tbl_raw_data[[#This Row],[Date Actioned]]),MONTH(tbl_raw_data[[#This Row],[Date Actioned]]),DAY(tbl_raw_data[[#This Row],[Date Actioned]]))</f>
        <v>45148</v>
      </c>
      <c r="L2457" s="65" t="str">
        <f>UPPER(TEXT(tbl_raw_data[[#This Row],[updated_date]],"MMMM"))</f>
        <v>AUGUST</v>
      </c>
      <c r="M2457" s="65" t="str">
        <f>"WEEK "&amp;IF(ROUNDUP(DAY(tbl_raw_data[[#This Row],[updated_date]])/7,0)=5,4,ROUNDUP(DAY(tbl_raw_data[[#This Row],[updated_date]])/7,0))</f>
        <v>WEEK 2</v>
      </c>
      <c r="N2457" s="71" t="str">
        <f>UPPER(VLOOKUP(tbl_raw_data[[#This Row],[Analyst]],settings!$A$1:$B$15,2,0))</f>
        <v>NAVED</v>
      </c>
      <c r="O2457" s="71" t="str">
        <f>TRIM(UPPER(tbl_raw_data[[#This Row],[Outcome]]))</f>
        <v>WITHDRAW</v>
      </c>
      <c r="P2457" s="71" t="str">
        <f>TRIM(UPPER(tbl_raw_data[[#This Row],[Queue Name]]))</f>
        <v>CONSUMER PRE BUREAU</v>
      </c>
      <c r="Q2457" s="71" t="str">
        <f>IF(tbl_raw_data[[#This Row],[time_taken_in_min]]&lt;=settings!$D$2,"SLA_MET","SLA_NOT_MET")</f>
        <v>SLA_MET</v>
      </c>
    </row>
    <row r="2458" spans="1:17" x14ac:dyDescent="0.3">
      <c r="A2458" s="7" t="s">
        <v>3421</v>
      </c>
      <c r="B2458" s="34">
        <v>45148.594895833332</v>
      </c>
      <c r="C2458" s="35">
        <v>45148.609097222223</v>
      </c>
      <c r="D2458" s="2" t="s">
        <v>55</v>
      </c>
      <c r="E2458" s="3" t="s">
        <v>8</v>
      </c>
      <c r="F2458" s="2" t="s">
        <v>22</v>
      </c>
      <c r="G2458" s="4"/>
      <c r="H2458" s="84" t="str">
        <f t="shared" si="38"/>
        <v>Reason Unknown</v>
      </c>
      <c r="I2458" s="63">
        <f>(tbl_raw_data[[#This Row],[Date Actioned]])-(tbl_raw_data[[#This Row],[Date Tagged]])</f>
        <v>1.4201388890796807E-2</v>
      </c>
      <c r="J2458" s="66">
        <f>HOUR(tbl_raw_data[[#This Row],[time_taken]])*60+MINUTE(tbl_raw_data[[#This Row],[time_taken]])+SECOND(tbl_raw_data[[#This Row],[time_taken]])/60</f>
        <v>20.45</v>
      </c>
      <c r="K2458" s="68">
        <f>DATE(YEAR(tbl_raw_data[[#This Row],[Date Actioned]]),MONTH(tbl_raw_data[[#This Row],[Date Actioned]]),DAY(tbl_raw_data[[#This Row],[Date Actioned]]))</f>
        <v>45148</v>
      </c>
      <c r="L2458" s="65" t="str">
        <f>UPPER(TEXT(tbl_raw_data[[#This Row],[updated_date]],"MMMM"))</f>
        <v>AUGUST</v>
      </c>
      <c r="M2458" s="65" t="str">
        <f>"WEEK "&amp;IF(ROUNDUP(DAY(tbl_raw_data[[#This Row],[updated_date]])/7,0)=5,4,ROUNDUP(DAY(tbl_raw_data[[#This Row],[updated_date]])/7,0))</f>
        <v>WEEK 2</v>
      </c>
      <c r="N2458" s="71" t="str">
        <f>UPPER(VLOOKUP(tbl_raw_data[[#This Row],[Analyst]],settings!$A$1:$B$15,2,0))</f>
        <v>ROHAN</v>
      </c>
      <c r="O2458" s="71" t="str">
        <f>TRIM(UPPER(tbl_raw_data[[#This Row],[Outcome]]))</f>
        <v>WITHDRAW</v>
      </c>
      <c r="P2458" s="71" t="str">
        <f>TRIM(UPPER(tbl_raw_data[[#This Row],[Queue Name]]))</f>
        <v>CONSUMER POST BUREAU</v>
      </c>
      <c r="Q2458" s="71" t="str">
        <f>IF(tbl_raw_data[[#This Row],[time_taken_in_min]]&lt;=settings!$D$2,"SLA_MET","SLA_NOT_MET")</f>
        <v>SLA_NOT_MET</v>
      </c>
    </row>
    <row r="2459" spans="1:17" x14ac:dyDescent="0.3">
      <c r="A2459" s="1" t="s">
        <v>3422</v>
      </c>
      <c r="B2459" s="36">
        <v>45148.595706018517</v>
      </c>
      <c r="C2459" s="39">
        <v>45148.608229166668</v>
      </c>
      <c r="D2459" s="8" t="s">
        <v>47</v>
      </c>
      <c r="E2459" s="8" t="s">
        <v>8</v>
      </c>
      <c r="F2459" s="8" t="s">
        <v>19</v>
      </c>
      <c r="G2459" s="8" t="s">
        <v>83</v>
      </c>
      <c r="H2459" s="84" t="str">
        <f t="shared" si="38"/>
        <v>Incomplete Details</v>
      </c>
      <c r="I2459" s="63">
        <f>(tbl_raw_data[[#This Row],[Date Actioned]])-(tbl_raw_data[[#This Row],[Date Tagged]])</f>
        <v>1.2523148150648922E-2</v>
      </c>
      <c r="J2459" s="66">
        <f>HOUR(tbl_raw_data[[#This Row],[time_taken]])*60+MINUTE(tbl_raw_data[[#This Row],[time_taken]])+SECOND(tbl_raw_data[[#This Row],[time_taken]])/60</f>
        <v>18.033333333333335</v>
      </c>
      <c r="K2459" s="68">
        <f>DATE(YEAR(tbl_raw_data[[#This Row],[Date Actioned]]),MONTH(tbl_raw_data[[#This Row],[Date Actioned]]),DAY(tbl_raw_data[[#This Row],[Date Actioned]]))</f>
        <v>45148</v>
      </c>
      <c r="L2459" s="65" t="str">
        <f>UPPER(TEXT(tbl_raw_data[[#This Row],[updated_date]],"MMMM"))</f>
        <v>AUGUST</v>
      </c>
      <c r="M2459" s="65" t="str">
        <f>"WEEK "&amp;IF(ROUNDUP(DAY(tbl_raw_data[[#This Row],[updated_date]])/7,0)=5,4,ROUNDUP(DAY(tbl_raw_data[[#This Row],[updated_date]])/7,0))</f>
        <v>WEEK 2</v>
      </c>
      <c r="N2459" s="71" t="str">
        <f>UPPER(VLOOKUP(tbl_raw_data[[#This Row],[Analyst]],settings!$A$1:$B$15,2,0))</f>
        <v>NAVED</v>
      </c>
      <c r="O2459" s="71" t="str">
        <f>TRIM(UPPER(tbl_raw_data[[#This Row],[Outcome]]))</f>
        <v>WITHDRAW</v>
      </c>
      <c r="P2459" s="71" t="str">
        <f>TRIM(UPPER(tbl_raw_data[[#This Row],[Queue Name]]))</f>
        <v>CONSUMER POST BUREAU</v>
      </c>
      <c r="Q2459" s="71" t="str">
        <f>IF(tbl_raw_data[[#This Row],[time_taken_in_min]]&lt;=settings!$D$2,"SLA_MET","SLA_NOT_MET")</f>
        <v>SLA_MET</v>
      </c>
    </row>
    <row r="2460" spans="1:17" x14ac:dyDescent="0.3">
      <c r="A2460" s="5" t="s">
        <v>3423</v>
      </c>
      <c r="B2460" s="34">
        <v>45148.598576388889</v>
      </c>
      <c r="C2460" s="35">
        <v>45148.602847222224</v>
      </c>
      <c r="D2460" s="2" t="s">
        <v>47</v>
      </c>
      <c r="E2460" s="2" t="s">
        <v>18</v>
      </c>
      <c r="F2460" s="2" t="s">
        <v>24</v>
      </c>
      <c r="G2460" s="2" t="s">
        <v>67</v>
      </c>
      <c r="H2460" s="84" t="str">
        <f t="shared" si="38"/>
        <v>Incomplete Details</v>
      </c>
      <c r="I2460" s="63">
        <f>(tbl_raw_data[[#This Row],[Date Actioned]])-(tbl_raw_data[[#This Row],[Date Tagged]])</f>
        <v>4.2708333348855376E-3</v>
      </c>
      <c r="J2460" s="66">
        <f>HOUR(tbl_raw_data[[#This Row],[time_taken]])*60+MINUTE(tbl_raw_data[[#This Row],[time_taken]])+SECOND(tbl_raw_data[[#This Row],[time_taken]])/60</f>
        <v>6.15</v>
      </c>
      <c r="K2460" s="68">
        <f>DATE(YEAR(tbl_raw_data[[#This Row],[Date Actioned]]),MONTH(tbl_raw_data[[#This Row],[Date Actioned]]),DAY(tbl_raw_data[[#This Row],[Date Actioned]]))</f>
        <v>45148</v>
      </c>
      <c r="L2460" s="65" t="str">
        <f>UPPER(TEXT(tbl_raw_data[[#This Row],[updated_date]],"MMMM"))</f>
        <v>AUGUST</v>
      </c>
      <c r="M2460" s="65" t="str">
        <f>"WEEK "&amp;IF(ROUNDUP(DAY(tbl_raw_data[[#This Row],[updated_date]])/7,0)=5,4,ROUNDUP(DAY(tbl_raw_data[[#This Row],[updated_date]])/7,0))</f>
        <v>WEEK 2</v>
      </c>
      <c r="N2460" s="71" t="str">
        <f>UPPER(VLOOKUP(tbl_raw_data[[#This Row],[Analyst]],settings!$A$1:$B$15,2,0))</f>
        <v>SAM</v>
      </c>
      <c r="O2460" s="71" t="str">
        <f>TRIM(UPPER(tbl_raw_data[[#This Row],[Outcome]]))</f>
        <v>WITHDRAW</v>
      </c>
      <c r="P2460" s="71" t="str">
        <f>TRIM(UPPER(tbl_raw_data[[#This Row],[Queue Name]]))</f>
        <v>CONSUMER PRE BUREAU</v>
      </c>
      <c r="Q2460" s="71" t="str">
        <f>IF(tbl_raw_data[[#This Row],[time_taken_in_min]]&lt;=settings!$D$2,"SLA_MET","SLA_NOT_MET")</f>
        <v>SLA_MET</v>
      </c>
    </row>
    <row r="2461" spans="1:17" x14ac:dyDescent="0.3">
      <c r="A2461" s="7" t="s">
        <v>3424</v>
      </c>
      <c r="B2461" s="36">
        <v>45148.600578703707</v>
      </c>
      <c r="C2461" s="39">
        <v>45148.607881944445</v>
      </c>
      <c r="D2461" s="8" t="s">
        <v>47</v>
      </c>
      <c r="E2461" s="8" t="s">
        <v>18</v>
      </c>
      <c r="F2461" s="8" t="s">
        <v>12</v>
      </c>
      <c r="G2461" s="8" t="s">
        <v>150</v>
      </c>
      <c r="H2461" s="84" t="str">
        <f t="shared" si="38"/>
        <v>Incorrect Queue</v>
      </c>
      <c r="I2461" s="63">
        <f>(tbl_raw_data[[#This Row],[Date Actioned]])-(tbl_raw_data[[#This Row],[Date Tagged]])</f>
        <v>7.3032407381106168E-3</v>
      </c>
      <c r="J2461" s="66">
        <f>HOUR(tbl_raw_data[[#This Row],[time_taken]])*60+MINUTE(tbl_raw_data[[#This Row],[time_taken]])+SECOND(tbl_raw_data[[#This Row],[time_taken]])/60</f>
        <v>10.516666666666667</v>
      </c>
      <c r="K2461" s="68">
        <f>DATE(YEAR(tbl_raw_data[[#This Row],[Date Actioned]]),MONTH(tbl_raw_data[[#This Row],[Date Actioned]]),DAY(tbl_raw_data[[#This Row],[Date Actioned]]))</f>
        <v>45148</v>
      </c>
      <c r="L2461" s="65" t="str">
        <f>UPPER(TEXT(tbl_raw_data[[#This Row],[updated_date]],"MMMM"))</f>
        <v>AUGUST</v>
      </c>
      <c r="M2461" s="65" t="str">
        <f>"WEEK "&amp;IF(ROUNDUP(DAY(tbl_raw_data[[#This Row],[updated_date]])/7,0)=5,4,ROUNDUP(DAY(tbl_raw_data[[#This Row],[updated_date]])/7,0))</f>
        <v>WEEK 2</v>
      </c>
      <c r="N2461" s="71" t="str">
        <f>UPPER(VLOOKUP(tbl_raw_data[[#This Row],[Analyst]],settings!$A$1:$B$15,2,0))</f>
        <v>NITESH</v>
      </c>
      <c r="O2461" s="71" t="str">
        <f>TRIM(UPPER(tbl_raw_data[[#This Row],[Outcome]]))</f>
        <v>WITHDRAW</v>
      </c>
      <c r="P2461" s="71" t="str">
        <f>TRIM(UPPER(tbl_raw_data[[#This Row],[Queue Name]]))</f>
        <v>CONSUMER PRE BUREAU</v>
      </c>
      <c r="Q2461" s="71" t="str">
        <f>IF(tbl_raw_data[[#This Row],[time_taken_in_min]]&lt;=settings!$D$2,"SLA_MET","SLA_NOT_MET")</f>
        <v>SLA_MET</v>
      </c>
    </row>
    <row r="2462" spans="1:17" x14ac:dyDescent="0.3">
      <c r="A2462" s="1" t="s">
        <v>3425</v>
      </c>
      <c r="B2462" s="34">
        <v>45148.604351851849</v>
      </c>
      <c r="C2462" s="35">
        <v>45148.608240740738</v>
      </c>
      <c r="D2462" s="2" t="s">
        <v>47</v>
      </c>
      <c r="E2462" s="2" t="s">
        <v>11</v>
      </c>
      <c r="F2462" s="2" t="s">
        <v>24</v>
      </c>
      <c r="G2462" s="2" t="s">
        <v>34</v>
      </c>
      <c r="H2462" s="84" t="str">
        <f t="shared" si="38"/>
        <v>Overdue Bill</v>
      </c>
      <c r="I2462" s="63">
        <f>(tbl_raw_data[[#This Row],[Date Actioned]])-(tbl_raw_data[[#This Row],[Date Tagged]])</f>
        <v>3.8888888884685002E-3</v>
      </c>
      <c r="J2462" s="66">
        <f>HOUR(tbl_raw_data[[#This Row],[time_taken]])*60+MINUTE(tbl_raw_data[[#This Row],[time_taken]])+SECOND(tbl_raw_data[[#This Row],[time_taken]])/60</f>
        <v>5.6</v>
      </c>
      <c r="K2462" s="68">
        <f>DATE(YEAR(tbl_raw_data[[#This Row],[Date Actioned]]),MONTH(tbl_raw_data[[#This Row],[Date Actioned]]),DAY(tbl_raw_data[[#This Row],[Date Actioned]]))</f>
        <v>45148</v>
      </c>
      <c r="L2462" s="65" t="str">
        <f>UPPER(TEXT(tbl_raw_data[[#This Row],[updated_date]],"MMMM"))</f>
        <v>AUGUST</v>
      </c>
      <c r="M2462" s="65" t="str">
        <f>"WEEK "&amp;IF(ROUNDUP(DAY(tbl_raw_data[[#This Row],[updated_date]])/7,0)=5,4,ROUNDUP(DAY(tbl_raw_data[[#This Row],[updated_date]])/7,0))</f>
        <v>WEEK 2</v>
      </c>
      <c r="N2462" s="71" t="str">
        <f>UPPER(VLOOKUP(tbl_raw_data[[#This Row],[Analyst]],settings!$A$1:$B$15,2,0))</f>
        <v>SAM</v>
      </c>
      <c r="O2462" s="71" t="str">
        <f>TRIM(UPPER(tbl_raw_data[[#This Row],[Outcome]]))</f>
        <v>WITHDRAW</v>
      </c>
      <c r="P2462" s="71" t="str">
        <f>TRIM(UPPER(tbl_raw_data[[#This Row],[Queue Name]]))</f>
        <v>CONSUMER EXISTING</v>
      </c>
      <c r="Q2462" s="71" t="str">
        <f>IF(tbl_raw_data[[#This Row],[time_taken_in_min]]&lt;=settings!$D$2,"SLA_MET","SLA_NOT_MET")</f>
        <v>SLA_MET</v>
      </c>
    </row>
    <row r="2463" spans="1:17" x14ac:dyDescent="0.3">
      <c r="A2463" s="5" t="s">
        <v>3426</v>
      </c>
      <c r="B2463" s="36">
        <v>45148.605798611112</v>
      </c>
      <c r="C2463" s="39">
        <v>45148.617824074077</v>
      </c>
      <c r="D2463" s="8" t="s">
        <v>47</v>
      </c>
      <c r="E2463" s="8" t="s">
        <v>8</v>
      </c>
      <c r="F2463" s="8" t="s">
        <v>114</v>
      </c>
      <c r="G2463" s="8" t="s">
        <v>193</v>
      </c>
      <c r="H2463" s="84" t="str">
        <f t="shared" si="38"/>
        <v>Incorrect Details</v>
      </c>
      <c r="I2463" s="63">
        <f>(tbl_raw_data[[#This Row],[Date Actioned]])-(tbl_raw_data[[#This Row],[Date Tagged]])</f>
        <v>1.2025462965539191E-2</v>
      </c>
      <c r="J2463" s="66">
        <f>HOUR(tbl_raw_data[[#This Row],[time_taken]])*60+MINUTE(tbl_raw_data[[#This Row],[time_taken]])+SECOND(tbl_raw_data[[#This Row],[time_taken]])/60</f>
        <v>17.316666666666666</v>
      </c>
      <c r="K2463" s="68">
        <f>DATE(YEAR(tbl_raw_data[[#This Row],[Date Actioned]]),MONTH(tbl_raw_data[[#This Row],[Date Actioned]]),DAY(tbl_raw_data[[#This Row],[Date Actioned]]))</f>
        <v>45148</v>
      </c>
      <c r="L2463" s="65" t="str">
        <f>UPPER(TEXT(tbl_raw_data[[#This Row],[updated_date]],"MMMM"))</f>
        <v>AUGUST</v>
      </c>
      <c r="M2463" s="65" t="str">
        <f>"WEEK "&amp;IF(ROUNDUP(DAY(tbl_raw_data[[#This Row],[updated_date]])/7,0)=5,4,ROUNDUP(DAY(tbl_raw_data[[#This Row],[updated_date]])/7,0))</f>
        <v>WEEK 2</v>
      </c>
      <c r="N2463" s="71" t="str">
        <f>UPPER(VLOOKUP(tbl_raw_data[[#This Row],[Analyst]],settings!$A$1:$B$15,2,0))</f>
        <v>FARDIN</v>
      </c>
      <c r="O2463" s="71" t="str">
        <f>TRIM(UPPER(tbl_raw_data[[#This Row],[Outcome]]))</f>
        <v>WITHDRAW</v>
      </c>
      <c r="P2463" s="71" t="str">
        <f>TRIM(UPPER(tbl_raw_data[[#This Row],[Queue Name]]))</f>
        <v>CONSUMER POST BUREAU</v>
      </c>
      <c r="Q2463" s="71" t="str">
        <f>IF(tbl_raw_data[[#This Row],[time_taken_in_min]]&lt;=settings!$D$2,"SLA_MET","SLA_NOT_MET")</f>
        <v>SLA_MET</v>
      </c>
    </row>
    <row r="2464" spans="1:17" x14ac:dyDescent="0.3">
      <c r="A2464" s="7" t="s">
        <v>3427</v>
      </c>
      <c r="B2464" s="34">
        <v>45148.614166666666</v>
      </c>
      <c r="C2464" s="35">
        <v>45148.619710648149</v>
      </c>
      <c r="D2464" s="2" t="s">
        <v>55</v>
      </c>
      <c r="E2464" s="3" t="s">
        <v>8</v>
      </c>
      <c r="F2464" s="2" t="s">
        <v>14</v>
      </c>
      <c r="G2464" s="4"/>
      <c r="H2464" s="84" t="str">
        <f t="shared" si="38"/>
        <v>Reason Unknown</v>
      </c>
      <c r="I2464" s="63">
        <f>(tbl_raw_data[[#This Row],[Date Actioned]])-(tbl_raw_data[[#This Row],[Date Tagged]])</f>
        <v>5.543981482333038E-3</v>
      </c>
      <c r="J2464" s="66">
        <f>HOUR(tbl_raw_data[[#This Row],[time_taken]])*60+MINUTE(tbl_raw_data[[#This Row],[time_taken]])+SECOND(tbl_raw_data[[#This Row],[time_taken]])/60</f>
        <v>7.9833333333333334</v>
      </c>
      <c r="K2464" s="68">
        <f>DATE(YEAR(tbl_raw_data[[#This Row],[Date Actioned]]),MONTH(tbl_raw_data[[#This Row],[Date Actioned]]),DAY(tbl_raw_data[[#This Row],[Date Actioned]]))</f>
        <v>45148</v>
      </c>
      <c r="L2464" s="65" t="str">
        <f>UPPER(TEXT(tbl_raw_data[[#This Row],[updated_date]],"MMMM"))</f>
        <v>AUGUST</v>
      </c>
      <c r="M2464" s="65" t="str">
        <f>"WEEK "&amp;IF(ROUNDUP(DAY(tbl_raw_data[[#This Row],[updated_date]])/7,0)=5,4,ROUNDUP(DAY(tbl_raw_data[[#This Row],[updated_date]])/7,0))</f>
        <v>WEEK 2</v>
      </c>
      <c r="N2464" s="71" t="str">
        <f>UPPER(VLOOKUP(tbl_raw_data[[#This Row],[Analyst]],settings!$A$1:$B$15,2,0))</f>
        <v>CAMROON</v>
      </c>
      <c r="O2464" s="71" t="str">
        <f>TRIM(UPPER(tbl_raw_data[[#This Row],[Outcome]]))</f>
        <v>WITHDRAW</v>
      </c>
      <c r="P2464" s="71" t="str">
        <f>TRIM(UPPER(tbl_raw_data[[#This Row],[Queue Name]]))</f>
        <v>CONSUMER POST BUREAU</v>
      </c>
      <c r="Q2464" s="71" t="str">
        <f>IF(tbl_raw_data[[#This Row],[time_taken_in_min]]&lt;=settings!$D$2,"SLA_MET","SLA_NOT_MET")</f>
        <v>SLA_MET</v>
      </c>
    </row>
    <row r="2465" spans="1:17" x14ac:dyDescent="0.3">
      <c r="A2465" s="1" t="s">
        <v>3428</v>
      </c>
      <c r="B2465" s="36">
        <v>45148.617245370369</v>
      </c>
      <c r="C2465" s="39">
        <v>45148.626620370371</v>
      </c>
      <c r="D2465" s="8" t="s">
        <v>55</v>
      </c>
      <c r="E2465" s="6" t="s">
        <v>11</v>
      </c>
      <c r="F2465" s="8" t="s">
        <v>9</v>
      </c>
      <c r="G2465" s="9"/>
      <c r="H2465" s="84" t="str">
        <f t="shared" si="38"/>
        <v>Reason Unknown</v>
      </c>
      <c r="I2465" s="63">
        <f>(tbl_raw_data[[#This Row],[Date Actioned]])-(tbl_raw_data[[#This Row],[Date Tagged]])</f>
        <v>9.3750000014551915E-3</v>
      </c>
      <c r="J2465" s="66">
        <f>HOUR(tbl_raw_data[[#This Row],[time_taken]])*60+MINUTE(tbl_raw_data[[#This Row],[time_taken]])+SECOND(tbl_raw_data[[#This Row],[time_taken]])/60</f>
        <v>13.5</v>
      </c>
      <c r="K2465" s="68">
        <f>DATE(YEAR(tbl_raw_data[[#This Row],[Date Actioned]]),MONTH(tbl_raw_data[[#This Row],[Date Actioned]]),DAY(tbl_raw_data[[#This Row],[Date Actioned]]))</f>
        <v>45148</v>
      </c>
      <c r="L2465" s="65" t="str">
        <f>UPPER(TEXT(tbl_raw_data[[#This Row],[updated_date]],"MMMM"))</f>
        <v>AUGUST</v>
      </c>
      <c r="M2465" s="65" t="str">
        <f>"WEEK "&amp;IF(ROUNDUP(DAY(tbl_raw_data[[#This Row],[updated_date]])/7,0)=5,4,ROUNDUP(DAY(tbl_raw_data[[#This Row],[updated_date]])/7,0))</f>
        <v>WEEK 2</v>
      </c>
      <c r="N2465" s="71" t="str">
        <f>UPPER(VLOOKUP(tbl_raw_data[[#This Row],[Analyst]],settings!$A$1:$B$15,2,0))</f>
        <v>QUADIR</v>
      </c>
      <c r="O2465" s="71" t="str">
        <f>TRIM(UPPER(tbl_raw_data[[#This Row],[Outcome]]))</f>
        <v>WITHDRAW</v>
      </c>
      <c r="P2465" s="71" t="str">
        <f>TRIM(UPPER(tbl_raw_data[[#This Row],[Queue Name]]))</f>
        <v>CONSUMER EXISTING</v>
      </c>
      <c r="Q2465" s="71" t="str">
        <f>IF(tbl_raw_data[[#This Row],[time_taken_in_min]]&lt;=settings!$D$2,"SLA_MET","SLA_NOT_MET")</f>
        <v>SLA_MET</v>
      </c>
    </row>
    <row r="2466" spans="1:17" x14ac:dyDescent="0.3">
      <c r="A2466" s="5" t="s">
        <v>3429</v>
      </c>
      <c r="B2466" s="34">
        <v>45148.623194444444</v>
      </c>
      <c r="C2466" s="35">
        <v>45148.632453703707</v>
      </c>
      <c r="D2466" s="2" t="s">
        <v>47</v>
      </c>
      <c r="E2466" s="2" t="s">
        <v>11</v>
      </c>
      <c r="F2466" s="2" t="s">
        <v>12</v>
      </c>
      <c r="G2466" s="2" t="s">
        <v>78</v>
      </c>
      <c r="H2466" s="84" t="str">
        <f t="shared" si="38"/>
        <v>Incomplete Details</v>
      </c>
      <c r="I2466" s="63">
        <f>(tbl_raw_data[[#This Row],[Date Actioned]])-(tbl_raw_data[[#This Row],[Date Tagged]])</f>
        <v>9.2592592627624981E-3</v>
      </c>
      <c r="J2466" s="66">
        <f>HOUR(tbl_raw_data[[#This Row],[time_taken]])*60+MINUTE(tbl_raw_data[[#This Row],[time_taken]])+SECOND(tbl_raw_data[[#This Row],[time_taken]])/60</f>
        <v>13.333333333333334</v>
      </c>
      <c r="K2466" s="68">
        <f>DATE(YEAR(tbl_raw_data[[#This Row],[Date Actioned]]),MONTH(tbl_raw_data[[#This Row],[Date Actioned]]),DAY(tbl_raw_data[[#This Row],[Date Actioned]]))</f>
        <v>45148</v>
      </c>
      <c r="L2466" s="65" t="str">
        <f>UPPER(TEXT(tbl_raw_data[[#This Row],[updated_date]],"MMMM"))</f>
        <v>AUGUST</v>
      </c>
      <c r="M2466" s="65" t="str">
        <f>"WEEK "&amp;IF(ROUNDUP(DAY(tbl_raw_data[[#This Row],[updated_date]])/7,0)=5,4,ROUNDUP(DAY(tbl_raw_data[[#This Row],[updated_date]])/7,0))</f>
        <v>WEEK 2</v>
      </c>
      <c r="N2466" s="71" t="str">
        <f>UPPER(VLOOKUP(tbl_raw_data[[#This Row],[Analyst]],settings!$A$1:$B$15,2,0))</f>
        <v>NITESH</v>
      </c>
      <c r="O2466" s="71" t="str">
        <f>TRIM(UPPER(tbl_raw_data[[#This Row],[Outcome]]))</f>
        <v>WITHDRAW</v>
      </c>
      <c r="P2466" s="71" t="str">
        <f>TRIM(UPPER(tbl_raw_data[[#This Row],[Queue Name]]))</f>
        <v>CONSUMER EXISTING</v>
      </c>
      <c r="Q2466" s="71" t="str">
        <f>IF(tbl_raw_data[[#This Row],[time_taken_in_min]]&lt;=settings!$D$2,"SLA_MET","SLA_NOT_MET")</f>
        <v>SLA_MET</v>
      </c>
    </row>
    <row r="2467" spans="1:17" x14ac:dyDescent="0.3">
      <c r="A2467" s="7" t="s">
        <v>3430</v>
      </c>
      <c r="B2467" s="36">
        <v>45148.624212962961</v>
      </c>
      <c r="C2467" s="39">
        <v>45148.642372685186</v>
      </c>
      <c r="D2467" s="8" t="s">
        <v>47</v>
      </c>
      <c r="E2467" s="8" t="s">
        <v>18</v>
      </c>
      <c r="F2467" s="8" t="s">
        <v>17</v>
      </c>
      <c r="G2467" s="8" t="s">
        <v>111</v>
      </c>
      <c r="H2467" s="84" t="str">
        <f t="shared" si="38"/>
        <v>Reason Unknown</v>
      </c>
      <c r="I2467" s="63">
        <f>(tbl_raw_data[[#This Row],[Date Actioned]])-(tbl_raw_data[[#This Row],[Date Tagged]])</f>
        <v>1.8159722225391306E-2</v>
      </c>
      <c r="J2467" s="66">
        <f>HOUR(tbl_raw_data[[#This Row],[time_taken]])*60+MINUTE(tbl_raw_data[[#This Row],[time_taken]])+SECOND(tbl_raw_data[[#This Row],[time_taken]])/60</f>
        <v>26.15</v>
      </c>
      <c r="K2467" s="68">
        <f>DATE(YEAR(tbl_raw_data[[#This Row],[Date Actioned]]),MONTH(tbl_raw_data[[#This Row],[Date Actioned]]),DAY(tbl_raw_data[[#This Row],[Date Actioned]]))</f>
        <v>45148</v>
      </c>
      <c r="L2467" s="65" t="str">
        <f>UPPER(TEXT(tbl_raw_data[[#This Row],[updated_date]],"MMMM"))</f>
        <v>AUGUST</v>
      </c>
      <c r="M2467" s="65" t="str">
        <f>"WEEK "&amp;IF(ROUNDUP(DAY(tbl_raw_data[[#This Row],[updated_date]])/7,0)=5,4,ROUNDUP(DAY(tbl_raw_data[[#This Row],[updated_date]])/7,0))</f>
        <v>WEEK 2</v>
      </c>
      <c r="N2467" s="71" t="str">
        <f>UPPER(VLOOKUP(tbl_raw_data[[#This Row],[Analyst]],settings!$A$1:$B$15,2,0))</f>
        <v>MERCEDES</v>
      </c>
      <c r="O2467" s="71" t="str">
        <f>TRIM(UPPER(tbl_raw_data[[#This Row],[Outcome]]))</f>
        <v>WITHDRAW</v>
      </c>
      <c r="P2467" s="71" t="str">
        <f>TRIM(UPPER(tbl_raw_data[[#This Row],[Queue Name]]))</f>
        <v>CONSUMER PRE BUREAU</v>
      </c>
      <c r="Q2467" s="71" t="str">
        <f>IF(tbl_raw_data[[#This Row],[time_taken_in_min]]&lt;=settings!$D$2,"SLA_MET","SLA_NOT_MET")</f>
        <v>SLA_NOT_MET</v>
      </c>
    </row>
    <row r="2468" spans="1:17" x14ac:dyDescent="0.3">
      <c r="A2468" s="1" t="s">
        <v>3431</v>
      </c>
      <c r="B2468" s="34">
        <v>45148.630115740743</v>
      </c>
      <c r="C2468" s="35">
        <v>45148.643055555556</v>
      </c>
      <c r="D2468" s="2" t="s">
        <v>47</v>
      </c>
      <c r="E2468" s="2" t="s">
        <v>11</v>
      </c>
      <c r="F2468" s="2" t="s">
        <v>14</v>
      </c>
      <c r="G2468" s="2" t="s">
        <v>461</v>
      </c>
      <c r="H2468" s="84" t="str">
        <f t="shared" si="38"/>
        <v>Overdue Bill</v>
      </c>
      <c r="I2468" s="63">
        <f>(tbl_raw_data[[#This Row],[Date Actioned]])-(tbl_raw_data[[#This Row],[Date Tagged]])</f>
        <v>1.2939814812853001E-2</v>
      </c>
      <c r="J2468" s="66">
        <f>HOUR(tbl_raw_data[[#This Row],[time_taken]])*60+MINUTE(tbl_raw_data[[#This Row],[time_taken]])+SECOND(tbl_raw_data[[#This Row],[time_taken]])/60</f>
        <v>18.633333333333333</v>
      </c>
      <c r="K2468" s="68">
        <f>DATE(YEAR(tbl_raw_data[[#This Row],[Date Actioned]]),MONTH(tbl_raw_data[[#This Row],[Date Actioned]]),DAY(tbl_raw_data[[#This Row],[Date Actioned]]))</f>
        <v>45148</v>
      </c>
      <c r="L2468" s="65" t="str">
        <f>UPPER(TEXT(tbl_raw_data[[#This Row],[updated_date]],"MMMM"))</f>
        <v>AUGUST</v>
      </c>
      <c r="M2468" s="65" t="str">
        <f>"WEEK "&amp;IF(ROUNDUP(DAY(tbl_raw_data[[#This Row],[updated_date]])/7,0)=5,4,ROUNDUP(DAY(tbl_raw_data[[#This Row],[updated_date]])/7,0))</f>
        <v>WEEK 2</v>
      </c>
      <c r="N2468" s="71" t="str">
        <f>UPPER(VLOOKUP(tbl_raw_data[[#This Row],[Analyst]],settings!$A$1:$B$15,2,0))</f>
        <v>CAMROON</v>
      </c>
      <c r="O2468" s="71" t="str">
        <f>TRIM(UPPER(tbl_raw_data[[#This Row],[Outcome]]))</f>
        <v>WITHDRAW</v>
      </c>
      <c r="P2468" s="71" t="str">
        <f>TRIM(UPPER(tbl_raw_data[[#This Row],[Queue Name]]))</f>
        <v>CONSUMER EXISTING</v>
      </c>
      <c r="Q2468" s="71" t="str">
        <f>IF(tbl_raw_data[[#This Row],[time_taken_in_min]]&lt;=settings!$D$2,"SLA_MET","SLA_NOT_MET")</f>
        <v>SLA_MET</v>
      </c>
    </row>
    <row r="2469" spans="1:17" x14ac:dyDescent="0.3">
      <c r="A2469" s="5" t="s">
        <v>3432</v>
      </c>
      <c r="B2469" s="36">
        <v>45148.63484953704</v>
      </c>
      <c r="C2469" s="39">
        <v>45148.640555555554</v>
      </c>
      <c r="D2469" s="8" t="s">
        <v>47</v>
      </c>
      <c r="E2469" s="8" t="s">
        <v>18</v>
      </c>
      <c r="F2469" s="8" t="s">
        <v>19</v>
      </c>
      <c r="G2469" s="8" t="s">
        <v>261</v>
      </c>
      <c r="H2469" s="84" t="str">
        <f t="shared" si="38"/>
        <v>Incomplete Details</v>
      </c>
      <c r="I2469" s="63">
        <f>(tbl_raw_data[[#This Row],[Date Actioned]])-(tbl_raw_data[[#This Row],[Date Tagged]])</f>
        <v>5.7060185135924257E-3</v>
      </c>
      <c r="J2469" s="66">
        <f>HOUR(tbl_raw_data[[#This Row],[time_taken]])*60+MINUTE(tbl_raw_data[[#This Row],[time_taken]])+SECOND(tbl_raw_data[[#This Row],[time_taken]])/60</f>
        <v>8.2166666666666668</v>
      </c>
      <c r="K2469" s="68">
        <f>DATE(YEAR(tbl_raw_data[[#This Row],[Date Actioned]]),MONTH(tbl_raw_data[[#This Row],[Date Actioned]]),DAY(tbl_raw_data[[#This Row],[Date Actioned]]))</f>
        <v>45148</v>
      </c>
      <c r="L2469" s="65" t="str">
        <f>UPPER(TEXT(tbl_raw_data[[#This Row],[updated_date]],"MMMM"))</f>
        <v>AUGUST</v>
      </c>
      <c r="M2469" s="65" t="str">
        <f>"WEEK "&amp;IF(ROUNDUP(DAY(tbl_raw_data[[#This Row],[updated_date]])/7,0)=5,4,ROUNDUP(DAY(tbl_raw_data[[#This Row],[updated_date]])/7,0))</f>
        <v>WEEK 2</v>
      </c>
      <c r="N2469" s="71" t="str">
        <f>UPPER(VLOOKUP(tbl_raw_data[[#This Row],[Analyst]],settings!$A$1:$B$15,2,0))</f>
        <v>NAVED</v>
      </c>
      <c r="O2469" s="71" t="str">
        <f>TRIM(UPPER(tbl_raw_data[[#This Row],[Outcome]]))</f>
        <v>WITHDRAW</v>
      </c>
      <c r="P2469" s="71" t="str">
        <f>TRIM(UPPER(tbl_raw_data[[#This Row],[Queue Name]]))</f>
        <v>CONSUMER PRE BUREAU</v>
      </c>
      <c r="Q2469" s="71" t="str">
        <f>IF(tbl_raw_data[[#This Row],[time_taken_in_min]]&lt;=settings!$D$2,"SLA_MET","SLA_NOT_MET")</f>
        <v>SLA_MET</v>
      </c>
    </row>
    <row r="2470" spans="1:17" x14ac:dyDescent="0.3">
      <c r="A2470" s="7" t="s">
        <v>3433</v>
      </c>
      <c r="B2470" s="34">
        <v>45148.64162037037</v>
      </c>
      <c r="C2470" s="35">
        <v>45148.647835648146</v>
      </c>
      <c r="D2470" s="2" t="s">
        <v>47</v>
      </c>
      <c r="E2470" s="2" t="s">
        <v>18</v>
      </c>
      <c r="F2470" s="2" t="s">
        <v>14</v>
      </c>
      <c r="G2470" s="2" t="s">
        <v>462</v>
      </c>
      <c r="H2470" s="84" t="str">
        <f t="shared" si="38"/>
        <v>Incomplete Details</v>
      </c>
      <c r="I2470" s="63">
        <f>(tbl_raw_data[[#This Row],[Date Actioned]])-(tbl_raw_data[[#This Row],[Date Tagged]])</f>
        <v>6.2152777754818089E-3</v>
      </c>
      <c r="J2470" s="66">
        <f>HOUR(tbl_raw_data[[#This Row],[time_taken]])*60+MINUTE(tbl_raw_data[[#This Row],[time_taken]])+SECOND(tbl_raw_data[[#This Row],[time_taken]])/60</f>
        <v>8.9499999999999993</v>
      </c>
      <c r="K2470" s="68">
        <f>DATE(YEAR(tbl_raw_data[[#This Row],[Date Actioned]]),MONTH(tbl_raw_data[[#This Row],[Date Actioned]]),DAY(tbl_raw_data[[#This Row],[Date Actioned]]))</f>
        <v>45148</v>
      </c>
      <c r="L2470" s="65" t="str">
        <f>UPPER(TEXT(tbl_raw_data[[#This Row],[updated_date]],"MMMM"))</f>
        <v>AUGUST</v>
      </c>
      <c r="M2470" s="65" t="str">
        <f>"WEEK "&amp;IF(ROUNDUP(DAY(tbl_raw_data[[#This Row],[updated_date]])/7,0)=5,4,ROUNDUP(DAY(tbl_raw_data[[#This Row],[updated_date]])/7,0))</f>
        <v>WEEK 2</v>
      </c>
      <c r="N2470" s="71" t="str">
        <f>UPPER(VLOOKUP(tbl_raw_data[[#This Row],[Analyst]],settings!$A$1:$B$15,2,0))</f>
        <v>CAMROON</v>
      </c>
      <c r="O2470" s="71" t="str">
        <f>TRIM(UPPER(tbl_raw_data[[#This Row],[Outcome]]))</f>
        <v>WITHDRAW</v>
      </c>
      <c r="P2470" s="71" t="str">
        <f>TRIM(UPPER(tbl_raw_data[[#This Row],[Queue Name]]))</f>
        <v>CONSUMER PRE BUREAU</v>
      </c>
      <c r="Q2470" s="71" t="str">
        <f>IF(tbl_raw_data[[#This Row],[time_taken_in_min]]&lt;=settings!$D$2,"SLA_MET","SLA_NOT_MET")</f>
        <v>SLA_MET</v>
      </c>
    </row>
    <row r="2471" spans="1:17" x14ac:dyDescent="0.3">
      <c r="A2471" s="1" t="s">
        <v>3434</v>
      </c>
      <c r="B2471" s="36">
        <v>45148.642488425925</v>
      </c>
      <c r="C2471" s="39">
        <v>45148.660868055558</v>
      </c>
      <c r="D2471" s="8" t="s">
        <v>55</v>
      </c>
      <c r="E2471" s="6" t="s">
        <v>8</v>
      </c>
      <c r="F2471" s="8" t="s">
        <v>17</v>
      </c>
      <c r="G2471" s="9"/>
      <c r="H2471" s="84" t="str">
        <f t="shared" si="38"/>
        <v>Reason Unknown</v>
      </c>
      <c r="I2471" s="63">
        <f>(tbl_raw_data[[#This Row],[Date Actioned]])-(tbl_raw_data[[#This Row],[Date Tagged]])</f>
        <v>1.8379629633272998E-2</v>
      </c>
      <c r="J2471" s="66">
        <f>HOUR(tbl_raw_data[[#This Row],[time_taken]])*60+MINUTE(tbl_raw_data[[#This Row],[time_taken]])+SECOND(tbl_raw_data[[#This Row],[time_taken]])/60</f>
        <v>26.466666666666665</v>
      </c>
      <c r="K2471" s="68">
        <f>DATE(YEAR(tbl_raw_data[[#This Row],[Date Actioned]]),MONTH(tbl_raw_data[[#This Row],[Date Actioned]]),DAY(tbl_raw_data[[#This Row],[Date Actioned]]))</f>
        <v>45148</v>
      </c>
      <c r="L2471" s="65" t="str">
        <f>UPPER(TEXT(tbl_raw_data[[#This Row],[updated_date]],"MMMM"))</f>
        <v>AUGUST</v>
      </c>
      <c r="M2471" s="65" t="str">
        <f>"WEEK "&amp;IF(ROUNDUP(DAY(tbl_raw_data[[#This Row],[updated_date]])/7,0)=5,4,ROUNDUP(DAY(tbl_raw_data[[#This Row],[updated_date]])/7,0))</f>
        <v>WEEK 2</v>
      </c>
      <c r="N2471" s="71" t="str">
        <f>UPPER(VLOOKUP(tbl_raw_data[[#This Row],[Analyst]],settings!$A$1:$B$15,2,0))</f>
        <v>MERCEDES</v>
      </c>
      <c r="O2471" s="71" t="str">
        <f>TRIM(UPPER(tbl_raw_data[[#This Row],[Outcome]]))</f>
        <v>WITHDRAW</v>
      </c>
      <c r="P2471" s="71" t="str">
        <f>TRIM(UPPER(tbl_raw_data[[#This Row],[Queue Name]]))</f>
        <v>CONSUMER POST BUREAU</v>
      </c>
      <c r="Q2471" s="71" t="str">
        <f>IF(tbl_raw_data[[#This Row],[time_taken_in_min]]&lt;=settings!$D$2,"SLA_MET","SLA_NOT_MET")</f>
        <v>SLA_NOT_MET</v>
      </c>
    </row>
    <row r="2472" spans="1:17" x14ac:dyDescent="0.3">
      <c r="A2472" s="5" t="s">
        <v>3435</v>
      </c>
      <c r="B2472" s="34">
        <v>45148.647800925923</v>
      </c>
      <c r="C2472" s="35">
        <v>45148.650659722225</v>
      </c>
      <c r="D2472" s="2" t="s">
        <v>47</v>
      </c>
      <c r="E2472" s="2" t="s">
        <v>8</v>
      </c>
      <c r="F2472" s="2" t="s">
        <v>19</v>
      </c>
      <c r="G2472" s="2" t="s">
        <v>463</v>
      </c>
      <c r="H2472" s="84" t="str">
        <f t="shared" si="38"/>
        <v>Incorrect Queue</v>
      </c>
      <c r="I2472" s="63">
        <f>(tbl_raw_data[[#This Row],[Date Actioned]])-(tbl_raw_data[[#This Row],[Date Tagged]])</f>
        <v>2.8587963024619967E-3</v>
      </c>
      <c r="J2472" s="66">
        <f>HOUR(tbl_raw_data[[#This Row],[time_taken]])*60+MINUTE(tbl_raw_data[[#This Row],[time_taken]])+SECOND(tbl_raw_data[[#This Row],[time_taken]])/60</f>
        <v>4.1166666666666663</v>
      </c>
      <c r="K2472" s="68">
        <f>DATE(YEAR(tbl_raw_data[[#This Row],[Date Actioned]]),MONTH(tbl_raw_data[[#This Row],[Date Actioned]]),DAY(tbl_raw_data[[#This Row],[Date Actioned]]))</f>
        <v>45148</v>
      </c>
      <c r="L2472" s="65" t="str">
        <f>UPPER(TEXT(tbl_raw_data[[#This Row],[updated_date]],"MMMM"))</f>
        <v>AUGUST</v>
      </c>
      <c r="M2472" s="65" t="str">
        <f>"WEEK "&amp;IF(ROUNDUP(DAY(tbl_raw_data[[#This Row],[updated_date]])/7,0)=5,4,ROUNDUP(DAY(tbl_raw_data[[#This Row],[updated_date]])/7,0))</f>
        <v>WEEK 2</v>
      </c>
      <c r="N2472" s="71" t="str">
        <f>UPPER(VLOOKUP(tbl_raw_data[[#This Row],[Analyst]],settings!$A$1:$B$15,2,0))</f>
        <v>NAVED</v>
      </c>
      <c r="O2472" s="71" t="str">
        <f>TRIM(UPPER(tbl_raw_data[[#This Row],[Outcome]]))</f>
        <v>WITHDRAW</v>
      </c>
      <c r="P2472" s="71" t="str">
        <f>TRIM(UPPER(tbl_raw_data[[#This Row],[Queue Name]]))</f>
        <v>CONSUMER POST BUREAU</v>
      </c>
      <c r="Q2472" s="71" t="str">
        <f>IF(tbl_raw_data[[#This Row],[time_taken_in_min]]&lt;=settings!$D$2,"SLA_MET","SLA_NOT_MET")</f>
        <v>SLA_MET</v>
      </c>
    </row>
    <row r="2473" spans="1:17" x14ac:dyDescent="0.3">
      <c r="A2473" s="7" t="s">
        <v>3436</v>
      </c>
      <c r="B2473" s="36">
        <v>45148.650416666664</v>
      </c>
      <c r="C2473" s="39">
        <v>45148.663599537038</v>
      </c>
      <c r="D2473" s="8" t="s">
        <v>47</v>
      </c>
      <c r="E2473" s="8" t="s">
        <v>11</v>
      </c>
      <c r="F2473" s="8" t="s">
        <v>24</v>
      </c>
      <c r="G2473" s="8" t="s">
        <v>83</v>
      </c>
      <c r="H2473" s="84" t="str">
        <f t="shared" si="38"/>
        <v>Incomplete Details</v>
      </c>
      <c r="I2473" s="63">
        <f>(tbl_raw_data[[#This Row],[Date Actioned]])-(tbl_raw_data[[#This Row],[Date Tagged]])</f>
        <v>1.3182870374293998E-2</v>
      </c>
      <c r="J2473" s="66">
        <f>HOUR(tbl_raw_data[[#This Row],[time_taken]])*60+MINUTE(tbl_raw_data[[#This Row],[time_taken]])+SECOND(tbl_raw_data[[#This Row],[time_taken]])/60</f>
        <v>18.983333333333334</v>
      </c>
      <c r="K2473" s="68">
        <f>DATE(YEAR(tbl_raw_data[[#This Row],[Date Actioned]]),MONTH(tbl_raw_data[[#This Row],[Date Actioned]]),DAY(tbl_raw_data[[#This Row],[Date Actioned]]))</f>
        <v>45148</v>
      </c>
      <c r="L2473" s="65" t="str">
        <f>UPPER(TEXT(tbl_raw_data[[#This Row],[updated_date]],"MMMM"))</f>
        <v>AUGUST</v>
      </c>
      <c r="M2473" s="65" t="str">
        <f>"WEEK "&amp;IF(ROUNDUP(DAY(tbl_raw_data[[#This Row],[updated_date]])/7,0)=5,4,ROUNDUP(DAY(tbl_raw_data[[#This Row],[updated_date]])/7,0))</f>
        <v>WEEK 2</v>
      </c>
      <c r="N2473" s="71" t="str">
        <f>UPPER(VLOOKUP(tbl_raw_data[[#This Row],[Analyst]],settings!$A$1:$B$15,2,0))</f>
        <v>SAM</v>
      </c>
      <c r="O2473" s="71" t="str">
        <f>TRIM(UPPER(tbl_raw_data[[#This Row],[Outcome]]))</f>
        <v>WITHDRAW</v>
      </c>
      <c r="P2473" s="71" t="str">
        <f>TRIM(UPPER(tbl_raw_data[[#This Row],[Queue Name]]))</f>
        <v>CONSUMER EXISTING</v>
      </c>
      <c r="Q2473" s="71" t="str">
        <f>IF(tbl_raw_data[[#This Row],[time_taken_in_min]]&lt;=settings!$D$2,"SLA_MET","SLA_NOT_MET")</f>
        <v>SLA_MET</v>
      </c>
    </row>
    <row r="2474" spans="1:17" x14ac:dyDescent="0.3">
      <c r="A2474" s="1" t="s">
        <v>3437</v>
      </c>
      <c r="B2474" s="34">
        <v>45148.65388888889</v>
      </c>
      <c r="C2474" s="35">
        <v>45148.665763888886</v>
      </c>
      <c r="D2474" s="2" t="s">
        <v>47</v>
      </c>
      <c r="E2474" s="2" t="s">
        <v>18</v>
      </c>
      <c r="F2474" s="2" t="s">
        <v>22</v>
      </c>
      <c r="G2474" s="2" t="s">
        <v>464</v>
      </c>
      <c r="H2474" s="84" t="str">
        <f t="shared" si="38"/>
        <v>Incomplete Details</v>
      </c>
      <c r="I2474" s="63">
        <f>(tbl_raw_data[[#This Row],[Date Actioned]])-(tbl_raw_data[[#This Row],[Date Tagged]])</f>
        <v>1.187499999650754E-2</v>
      </c>
      <c r="J2474" s="66">
        <f>HOUR(tbl_raw_data[[#This Row],[time_taken]])*60+MINUTE(tbl_raw_data[[#This Row],[time_taken]])+SECOND(tbl_raw_data[[#This Row],[time_taken]])/60</f>
        <v>17.100000000000001</v>
      </c>
      <c r="K2474" s="68">
        <f>DATE(YEAR(tbl_raw_data[[#This Row],[Date Actioned]]),MONTH(tbl_raw_data[[#This Row],[Date Actioned]]),DAY(tbl_raw_data[[#This Row],[Date Actioned]]))</f>
        <v>45148</v>
      </c>
      <c r="L2474" s="65" t="str">
        <f>UPPER(TEXT(tbl_raw_data[[#This Row],[updated_date]],"MMMM"))</f>
        <v>AUGUST</v>
      </c>
      <c r="M2474" s="65" t="str">
        <f>"WEEK "&amp;IF(ROUNDUP(DAY(tbl_raw_data[[#This Row],[updated_date]])/7,0)=5,4,ROUNDUP(DAY(tbl_raw_data[[#This Row],[updated_date]])/7,0))</f>
        <v>WEEK 2</v>
      </c>
      <c r="N2474" s="71" t="str">
        <f>UPPER(VLOOKUP(tbl_raw_data[[#This Row],[Analyst]],settings!$A$1:$B$15,2,0))</f>
        <v>ROHAN</v>
      </c>
      <c r="O2474" s="71" t="str">
        <f>TRIM(UPPER(tbl_raw_data[[#This Row],[Outcome]]))</f>
        <v>WITHDRAW</v>
      </c>
      <c r="P2474" s="71" t="str">
        <f>TRIM(UPPER(tbl_raw_data[[#This Row],[Queue Name]]))</f>
        <v>CONSUMER PRE BUREAU</v>
      </c>
      <c r="Q2474" s="71" t="str">
        <f>IF(tbl_raw_data[[#This Row],[time_taken_in_min]]&lt;=settings!$D$2,"SLA_MET","SLA_NOT_MET")</f>
        <v>SLA_MET</v>
      </c>
    </row>
    <row r="2475" spans="1:17" x14ac:dyDescent="0.3">
      <c r="A2475" s="5" t="s">
        <v>3438</v>
      </c>
      <c r="B2475" s="36">
        <v>45148.704282407409</v>
      </c>
      <c r="C2475" s="39">
        <v>45148.726087962961</v>
      </c>
      <c r="D2475" s="8" t="s">
        <v>47</v>
      </c>
      <c r="E2475" s="8" t="s">
        <v>8</v>
      </c>
      <c r="F2475" s="8" t="s">
        <v>114</v>
      </c>
      <c r="G2475" s="8" t="s">
        <v>465</v>
      </c>
      <c r="H2475" s="84" t="str">
        <f t="shared" si="38"/>
        <v>Reason Unknown</v>
      </c>
      <c r="I2475" s="63">
        <f>(tbl_raw_data[[#This Row],[Date Actioned]])-(tbl_raw_data[[#This Row],[Date Tagged]])</f>
        <v>2.1805555552418809E-2</v>
      </c>
      <c r="J2475" s="66">
        <f>HOUR(tbl_raw_data[[#This Row],[time_taken]])*60+MINUTE(tbl_raw_data[[#This Row],[time_taken]])+SECOND(tbl_raw_data[[#This Row],[time_taken]])/60</f>
        <v>31.4</v>
      </c>
      <c r="K2475" s="68">
        <f>DATE(YEAR(tbl_raw_data[[#This Row],[Date Actioned]]),MONTH(tbl_raw_data[[#This Row],[Date Actioned]]),DAY(tbl_raw_data[[#This Row],[Date Actioned]]))</f>
        <v>45148</v>
      </c>
      <c r="L2475" s="65" t="str">
        <f>UPPER(TEXT(tbl_raw_data[[#This Row],[updated_date]],"MMMM"))</f>
        <v>AUGUST</v>
      </c>
      <c r="M2475" s="65" t="str">
        <f>"WEEK "&amp;IF(ROUNDUP(DAY(tbl_raw_data[[#This Row],[updated_date]])/7,0)=5,4,ROUNDUP(DAY(tbl_raw_data[[#This Row],[updated_date]])/7,0))</f>
        <v>WEEK 2</v>
      </c>
      <c r="N2475" s="71" t="str">
        <f>UPPER(VLOOKUP(tbl_raw_data[[#This Row],[Analyst]],settings!$A$1:$B$15,2,0))</f>
        <v>FARDIN</v>
      </c>
      <c r="O2475" s="71" t="str">
        <f>TRIM(UPPER(tbl_raw_data[[#This Row],[Outcome]]))</f>
        <v>WITHDRAW</v>
      </c>
      <c r="P2475" s="71" t="str">
        <f>TRIM(UPPER(tbl_raw_data[[#This Row],[Queue Name]]))</f>
        <v>CONSUMER POST BUREAU</v>
      </c>
      <c r="Q2475" s="71" t="str">
        <f>IF(tbl_raw_data[[#This Row],[time_taken_in_min]]&lt;=settings!$D$2,"SLA_MET","SLA_NOT_MET")</f>
        <v>SLA_NOT_MET</v>
      </c>
    </row>
    <row r="2476" spans="1:17" x14ac:dyDescent="0.3">
      <c r="A2476" s="7" t="s">
        <v>3439</v>
      </c>
      <c r="B2476" s="34">
        <v>45148.710405092592</v>
      </c>
      <c r="C2476" s="35">
        <v>45148.723773148151</v>
      </c>
      <c r="D2476" s="2" t="s">
        <v>55</v>
      </c>
      <c r="E2476" s="3" t="s">
        <v>8</v>
      </c>
      <c r="F2476" s="2" t="s">
        <v>12</v>
      </c>
      <c r="G2476" s="4"/>
      <c r="H2476" s="84" t="str">
        <f t="shared" si="38"/>
        <v>Reason Unknown</v>
      </c>
      <c r="I2476" s="63">
        <f>(tbl_raw_data[[#This Row],[Date Actioned]])-(tbl_raw_data[[#This Row],[Date Tagged]])</f>
        <v>1.336805555911269E-2</v>
      </c>
      <c r="J2476" s="66">
        <f>HOUR(tbl_raw_data[[#This Row],[time_taken]])*60+MINUTE(tbl_raw_data[[#This Row],[time_taken]])+SECOND(tbl_raw_data[[#This Row],[time_taken]])/60</f>
        <v>19.25</v>
      </c>
      <c r="K2476" s="68">
        <f>DATE(YEAR(tbl_raw_data[[#This Row],[Date Actioned]]),MONTH(tbl_raw_data[[#This Row],[Date Actioned]]),DAY(tbl_raw_data[[#This Row],[Date Actioned]]))</f>
        <v>45148</v>
      </c>
      <c r="L2476" s="65" t="str">
        <f>UPPER(TEXT(tbl_raw_data[[#This Row],[updated_date]],"MMMM"))</f>
        <v>AUGUST</v>
      </c>
      <c r="M2476" s="65" t="str">
        <f>"WEEK "&amp;IF(ROUNDUP(DAY(tbl_raw_data[[#This Row],[updated_date]])/7,0)=5,4,ROUNDUP(DAY(tbl_raw_data[[#This Row],[updated_date]])/7,0))</f>
        <v>WEEK 2</v>
      </c>
      <c r="N2476" s="71" t="str">
        <f>UPPER(VLOOKUP(tbl_raw_data[[#This Row],[Analyst]],settings!$A$1:$B$15,2,0))</f>
        <v>NITESH</v>
      </c>
      <c r="O2476" s="71" t="str">
        <f>TRIM(UPPER(tbl_raw_data[[#This Row],[Outcome]]))</f>
        <v>WITHDRAW</v>
      </c>
      <c r="P2476" s="71" t="str">
        <f>TRIM(UPPER(tbl_raw_data[[#This Row],[Queue Name]]))</f>
        <v>CONSUMER POST BUREAU</v>
      </c>
      <c r="Q2476" s="71" t="str">
        <f>IF(tbl_raw_data[[#This Row],[time_taken_in_min]]&lt;=settings!$D$2,"SLA_MET","SLA_NOT_MET")</f>
        <v>SLA_MET</v>
      </c>
    </row>
    <row r="2477" spans="1:17" x14ac:dyDescent="0.3">
      <c r="A2477" s="1" t="s">
        <v>3440</v>
      </c>
      <c r="B2477" s="36">
        <v>45148.714282407411</v>
      </c>
      <c r="C2477" s="39">
        <v>45148.725127314814</v>
      </c>
      <c r="D2477" s="8" t="s">
        <v>47</v>
      </c>
      <c r="E2477" s="8" t="s">
        <v>11</v>
      </c>
      <c r="F2477" s="8" t="s">
        <v>14</v>
      </c>
      <c r="G2477" s="8" t="s">
        <v>466</v>
      </c>
      <c r="H2477" s="84" t="str">
        <f t="shared" si="38"/>
        <v>Incomplete Details</v>
      </c>
      <c r="I2477" s="63">
        <f>(tbl_raw_data[[#This Row],[Date Actioned]])-(tbl_raw_data[[#This Row],[Date Tagged]])</f>
        <v>1.0844907403225079E-2</v>
      </c>
      <c r="J2477" s="66">
        <f>HOUR(tbl_raw_data[[#This Row],[time_taken]])*60+MINUTE(tbl_raw_data[[#This Row],[time_taken]])+SECOND(tbl_raw_data[[#This Row],[time_taken]])/60</f>
        <v>15.616666666666667</v>
      </c>
      <c r="K2477" s="68">
        <f>DATE(YEAR(tbl_raw_data[[#This Row],[Date Actioned]]),MONTH(tbl_raw_data[[#This Row],[Date Actioned]]),DAY(tbl_raw_data[[#This Row],[Date Actioned]]))</f>
        <v>45148</v>
      </c>
      <c r="L2477" s="65" t="str">
        <f>UPPER(TEXT(tbl_raw_data[[#This Row],[updated_date]],"MMMM"))</f>
        <v>AUGUST</v>
      </c>
      <c r="M2477" s="65" t="str">
        <f>"WEEK "&amp;IF(ROUNDUP(DAY(tbl_raw_data[[#This Row],[updated_date]])/7,0)=5,4,ROUNDUP(DAY(tbl_raw_data[[#This Row],[updated_date]])/7,0))</f>
        <v>WEEK 2</v>
      </c>
      <c r="N2477" s="71" t="str">
        <f>UPPER(VLOOKUP(tbl_raw_data[[#This Row],[Analyst]],settings!$A$1:$B$15,2,0))</f>
        <v>CAMROON</v>
      </c>
      <c r="O2477" s="71" t="str">
        <f>TRIM(UPPER(tbl_raw_data[[#This Row],[Outcome]]))</f>
        <v>WITHDRAW</v>
      </c>
      <c r="P2477" s="71" t="str">
        <f>TRIM(UPPER(tbl_raw_data[[#This Row],[Queue Name]]))</f>
        <v>CONSUMER EXISTING</v>
      </c>
      <c r="Q2477" s="71" t="str">
        <f>IF(tbl_raw_data[[#This Row],[time_taken_in_min]]&lt;=settings!$D$2,"SLA_MET","SLA_NOT_MET")</f>
        <v>SLA_MET</v>
      </c>
    </row>
    <row r="2478" spans="1:17" x14ac:dyDescent="0.3">
      <c r="A2478" s="5" t="s">
        <v>3441</v>
      </c>
      <c r="B2478" s="34">
        <v>45148.715081018519</v>
      </c>
      <c r="C2478" s="35">
        <v>45148.718680555554</v>
      </c>
      <c r="D2478" s="2" t="s">
        <v>47</v>
      </c>
      <c r="E2478" s="2" t="s">
        <v>11</v>
      </c>
      <c r="F2478" s="2" t="s">
        <v>24</v>
      </c>
      <c r="G2478" s="2" t="s">
        <v>34</v>
      </c>
      <c r="H2478" s="84" t="str">
        <f t="shared" si="38"/>
        <v>Overdue Bill</v>
      </c>
      <c r="I2478" s="63">
        <f>(tbl_raw_data[[#This Row],[Date Actioned]])-(tbl_raw_data[[#This Row],[Date Tagged]])</f>
        <v>3.5995370344608091E-3</v>
      </c>
      <c r="J2478" s="66">
        <f>HOUR(tbl_raw_data[[#This Row],[time_taken]])*60+MINUTE(tbl_raw_data[[#This Row],[time_taken]])+SECOND(tbl_raw_data[[#This Row],[time_taken]])/60</f>
        <v>5.1833333333333336</v>
      </c>
      <c r="K2478" s="68">
        <f>DATE(YEAR(tbl_raw_data[[#This Row],[Date Actioned]]),MONTH(tbl_raw_data[[#This Row],[Date Actioned]]),DAY(tbl_raw_data[[#This Row],[Date Actioned]]))</f>
        <v>45148</v>
      </c>
      <c r="L2478" s="65" t="str">
        <f>UPPER(TEXT(tbl_raw_data[[#This Row],[updated_date]],"MMMM"))</f>
        <v>AUGUST</v>
      </c>
      <c r="M2478" s="65" t="str">
        <f>"WEEK "&amp;IF(ROUNDUP(DAY(tbl_raw_data[[#This Row],[updated_date]])/7,0)=5,4,ROUNDUP(DAY(tbl_raw_data[[#This Row],[updated_date]])/7,0))</f>
        <v>WEEK 2</v>
      </c>
      <c r="N2478" s="71" t="str">
        <f>UPPER(VLOOKUP(tbl_raw_data[[#This Row],[Analyst]],settings!$A$1:$B$15,2,0))</f>
        <v>SAM</v>
      </c>
      <c r="O2478" s="71" t="str">
        <f>TRIM(UPPER(tbl_raw_data[[#This Row],[Outcome]]))</f>
        <v>WITHDRAW</v>
      </c>
      <c r="P2478" s="71" t="str">
        <f>TRIM(UPPER(tbl_raw_data[[#This Row],[Queue Name]]))</f>
        <v>CONSUMER EXISTING</v>
      </c>
      <c r="Q2478" s="71" t="str">
        <f>IF(tbl_raw_data[[#This Row],[time_taken_in_min]]&lt;=settings!$D$2,"SLA_MET","SLA_NOT_MET")</f>
        <v>SLA_MET</v>
      </c>
    </row>
    <row r="2479" spans="1:17" x14ac:dyDescent="0.3">
      <c r="A2479" s="7" t="s">
        <v>3442</v>
      </c>
      <c r="B2479" s="36">
        <v>45148.716979166667</v>
      </c>
      <c r="C2479" s="39">
        <v>45148.725902777776</v>
      </c>
      <c r="D2479" s="8" t="s">
        <v>55</v>
      </c>
      <c r="E2479" s="6" t="s">
        <v>8</v>
      </c>
      <c r="F2479" s="8" t="s">
        <v>22</v>
      </c>
      <c r="G2479" s="9"/>
      <c r="H2479" s="84" t="str">
        <f t="shared" si="38"/>
        <v>Reason Unknown</v>
      </c>
      <c r="I2479" s="63">
        <f>(tbl_raw_data[[#This Row],[Date Actioned]])-(tbl_raw_data[[#This Row],[Date Tagged]])</f>
        <v>8.923611108912155E-3</v>
      </c>
      <c r="J2479" s="66">
        <f>HOUR(tbl_raw_data[[#This Row],[time_taken]])*60+MINUTE(tbl_raw_data[[#This Row],[time_taken]])+SECOND(tbl_raw_data[[#This Row],[time_taken]])/60</f>
        <v>12.85</v>
      </c>
      <c r="K2479" s="68">
        <f>DATE(YEAR(tbl_raw_data[[#This Row],[Date Actioned]]),MONTH(tbl_raw_data[[#This Row],[Date Actioned]]),DAY(tbl_raw_data[[#This Row],[Date Actioned]]))</f>
        <v>45148</v>
      </c>
      <c r="L2479" s="65" t="str">
        <f>UPPER(TEXT(tbl_raw_data[[#This Row],[updated_date]],"MMMM"))</f>
        <v>AUGUST</v>
      </c>
      <c r="M2479" s="65" t="str">
        <f>"WEEK "&amp;IF(ROUNDUP(DAY(tbl_raw_data[[#This Row],[updated_date]])/7,0)=5,4,ROUNDUP(DAY(tbl_raw_data[[#This Row],[updated_date]])/7,0))</f>
        <v>WEEK 2</v>
      </c>
      <c r="N2479" s="71" t="str">
        <f>UPPER(VLOOKUP(tbl_raw_data[[#This Row],[Analyst]],settings!$A$1:$B$15,2,0))</f>
        <v>ROHAN</v>
      </c>
      <c r="O2479" s="71" t="str">
        <f>TRIM(UPPER(tbl_raw_data[[#This Row],[Outcome]]))</f>
        <v>WITHDRAW</v>
      </c>
      <c r="P2479" s="71" t="str">
        <f>TRIM(UPPER(tbl_raw_data[[#This Row],[Queue Name]]))</f>
        <v>CONSUMER POST BUREAU</v>
      </c>
      <c r="Q2479" s="71" t="str">
        <f>IF(tbl_raw_data[[#This Row],[time_taken_in_min]]&lt;=settings!$D$2,"SLA_MET","SLA_NOT_MET")</f>
        <v>SLA_MET</v>
      </c>
    </row>
    <row r="2480" spans="1:17" x14ac:dyDescent="0.3">
      <c r="A2480" s="1" t="s">
        <v>3443</v>
      </c>
      <c r="B2480" s="34">
        <v>45148.720752314817</v>
      </c>
      <c r="C2480" s="35">
        <v>45148.724085648151</v>
      </c>
      <c r="D2480" s="2" t="s">
        <v>47</v>
      </c>
      <c r="E2480" s="2" t="s">
        <v>18</v>
      </c>
      <c r="F2480" s="2" t="s">
        <v>19</v>
      </c>
      <c r="G2480" s="2" t="s">
        <v>467</v>
      </c>
      <c r="H2480" s="84" t="str">
        <f t="shared" si="38"/>
        <v>Duplicate Application</v>
      </c>
      <c r="I2480" s="63">
        <f>(tbl_raw_data[[#This Row],[Date Actioned]])-(tbl_raw_data[[#This Row],[Date Tagged]])</f>
        <v>3.3333333340124227E-3</v>
      </c>
      <c r="J2480" s="66">
        <f>HOUR(tbl_raw_data[[#This Row],[time_taken]])*60+MINUTE(tbl_raw_data[[#This Row],[time_taken]])+SECOND(tbl_raw_data[[#This Row],[time_taken]])/60</f>
        <v>4.8</v>
      </c>
      <c r="K2480" s="68">
        <f>DATE(YEAR(tbl_raw_data[[#This Row],[Date Actioned]]),MONTH(tbl_raw_data[[#This Row],[Date Actioned]]),DAY(tbl_raw_data[[#This Row],[Date Actioned]]))</f>
        <v>45148</v>
      </c>
      <c r="L2480" s="65" t="str">
        <f>UPPER(TEXT(tbl_raw_data[[#This Row],[updated_date]],"MMMM"))</f>
        <v>AUGUST</v>
      </c>
      <c r="M2480" s="65" t="str">
        <f>"WEEK "&amp;IF(ROUNDUP(DAY(tbl_raw_data[[#This Row],[updated_date]])/7,0)=5,4,ROUNDUP(DAY(tbl_raw_data[[#This Row],[updated_date]])/7,0))</f>
        <v>WEEK 2</v>
      </c>
      <c r="N2480" s="71" t="str">
        <f>UPPER(VLOOKUP(tbl_raw_data[[#This Row],[Analyst]],settings!$A$1:$B$15,2,0))</f>
        <v>NAVED</v>
      </c>
      <c r="O2480" s="71" t="str">
        <f>TRIM(UPPER(tbl_raw_data[[#This Row],[Outcome]]))</f>
        <v>WITHDRAW</v>
      </c>
      <c r="P2480" s="71" t="str">
        <f>TRIM(UPPER(tbl_raw_data[[#This Row],[Queue Name]]))</f>
        <v>CONSUMER PRE BUREAU</v>
      </c>
      <c r="Q2480" s="71" t="str">
        <f>IF(tbl_raw_data[[#This Row],[time_taken_in_min]]&lt;=settings!$D$2,"SLA_MET","SLA_NOT_MET")</f>
        <v>SLA_MET</v>
      </c>
    </row>
    <row r="2481" spans="1:17" x14ac:dyDescent="0.3">
      <c r="A2481" s="5" t="s">
        <v>3444</v>
      </c>
      <c r="B2481" s="36">
        <v>45148.723113425927</v>
      </c>
      <c r="C2481" s="39">
        <v>45148.735833333332</v>
      </c>
      <c r="D2481" s="8" t="s">
        <v>47</v>
      </c>
      <c r="E2481" s="8" t="s">
        <v>18</v>
      </c>
      <c r="F2481" s="8" t="s">
        <v>24</v>
      </c>
      <c r="G2481" s="8" t="s">
        <v>83</v>
      </c>
      <c r="H2481" s="84" t="str">
        <f t="shared" si="38"/>
        <v>Incomplete Details</v>
      </c>
      <c r="I2481" s="63">
        <f>(tbl_raw_data[[#This Row],[Date Actioned]])-(tbl_raw_data[[#This Row],[Date Tagged]])</f>
        <v>1.2719907404971309E-2</v>
      </c>
      <c r="J2481" s="66">
        <f>HOUR(tbl_raw_data[[#This Row],[time_taken]])*60+MINUTE(tbl_raw_data[[#This Row],[time_taken]])+SECOND(tbl_raw_data[[#This Row],[time_taken]])/60</f>
        <v>18.316666666666666</v>
      </c>
      <c r="K2481" s="68">
        <f>DATE(YEAR(tbl_raw_data[[#This Row],[Date Actioned]]),MONTH(tbl_raw_data[[#This Row],[Date Actioned]]),DAY(tbl_raw_data[[#This Row],[Date Actioned]]))</f>
        <v>45148</v>
      </c>
      <c r="L2481" s="65" t="str">
        <f>UPPER(TEXT(tbl_raw_data[[#This Row],[updated_date]],"MMMM"))</f>
        <v>AUGUST</v>
      </c>
      <c r="M2481" s="65" t="str">
        <f>"WEEK "&amp;IF(ROUNDUP(DAY(tbl_raw_data[[#This Row],[updated_date]])/7,0)=5,4,ROUNDUP(DAY(tbl_raw_data[[#This Row],[updated_date]])/7,0))</f>
        <v>WEEK 2</v>
      </c>
      <c r="N2481" s="71" t="str">
        <f>UPPER(VLOOKUP(tbl_raw_data[[#This Row],[Analyst]],settings!$A$1:$B$15,2,0))</f>
        <v>SAM</v>
      </c>
      <c r="O2481" s="71" t="str">
        <f>TRIM(UPPER(tbl_raw_data[[#This Row],[Outcome]]))</f>
        <v>WITHDRAW</v>
      </c>
      <c r="P2481" s="71" t="str">
        <f>TRIM(UPPER(tbl_raw_data[[#This Row],[Queue Name]]))</f>
        <v>CONSUMER PRE BUREAU</v>
      </c>
      <c r="Q2481" s="71" t="str">
        <f>IF(tbl_raw_data[[#This Row],[time_taken_in_min]]&lt;=settings!$D$2,"SLA_MET","SLA_NOT_MET")</f>
        <v>SLA_MET</v>
      </c>
    </row>
    <row r="2482" spans="1:17" x14ac:dyDescent="0.3">
      <c r="A2482" s="7" t="s">
        <v>3445</v>
      </c>
      <c r="B2482" s="34">
        <v>45148.725462962961</v>
      </c>
      <c r="C2482" s="35">
        <v>45148.730682870373</v>
      </c>
      <c r="D2482" s="2" t="s">
        <v>47</v>
      </c>
      <c r="E2482" s="2" t="s">
        <v>8</v>
      </c>
      <c r="F2482" s="2" t="s">
        <v>14</v>
      </c>
      <c r="G2482" s="2" t="s">
        <v>468</v>
      </c>
      <c r="H2482" s="84" t="str">
        <f t="shared" si="38"/>
        <v>Incomplete Details</v>
      </c>
      <c r="I2482" s="63">
        <f>(tbl_raw_data[[#This Row],[Date Actioned]])-(tbl_raw_data[[#This Row],[Date Tagged]])</f>
        <v>5.2199074125383049E-3</v>
      </c>
      <c r="J2482" s="66">
        <f>HOUR(tbl_raw_data[[#This Row],[time_taken]])*60+MINUTE(tbl_raw_data[[#This Row],[time_taken]])+SECOND(tbl_raw_data[[#This Row],[time_taken]])/60</f>
        <v>7.5166666666666666</v>
      </c>
      <c r="K2482" s="68">
        <f>DATE(YEAR(tbl_raw_data[[#This Row],[Date Actioned]]),MONTH(tbl_raw_data[[#This Row],[Date Actioned]]),DAY(tbl_raw_data[[#This Row],[Date Actioned]]))</f>
        <v>45148</v>
      </c>
      <c r="L2482" s="65" t="str">
        <f>UPPER(TEXT(tbl_raw_data[[#This Row],[updated_date]],"MMMM"))</f>
        <v>AUGUST</v>
      </c>
      <c r="M2482" s="65" t="str">
        <f>"WEEK "&amp;IF(ROUNDUP(DAY(tbl_raw_data[[#This Row],[updated_date]])/7,0)=5,4,ROUNDUP(DAY(tbl_raw_data[[#This Row],[updated_date]])/7,0))</f>
        <v>WEEK 2</v>
      </c>
      <c r="N2482" s="71" t="str">
        <f>UPPER(VLOOKUP(tbl_raw_data[[#This Row],[Analyst]],settings!$A$1:$B$15,2,0))</f>
        <v>CAMROON</v>
      </c>
      <c r="O2482" s="71" t="str">
        <f>TRIM(UPPER(tbl_raw_data[[#This Row],[Outcome]]))</f>
        <v>WITHDRAW</v>
      </c>
      <c r="P2482" s="71" t="str">
        <f>TRIM(UPPER(tbl_raw_data[[#This Row],[Queue Name]]))</f>
        <v>CONSUMER POST BUREAU</v>
      </c>
      <c r="Q2482" s="71" t="str">
        <f>IF(tbl_raw_data[[#This Row],[time_taken_in_min]]&lt;=settings!$D$2,"SLA_MET","SLA_NOT_MET")</f>
        <v>SLA_MET</v>
      </c>
    </row>
    <row r="2483" spans="1:17" x14ac:dyDescent="0.3">
      <c r="A2483" s="1" t="s">
        <v>3446</v>
      </c>
      <c r="B2483" s="36">
        <v>45148.74417824074</v>
      </c>
      <c r="C2483" s="39">
        <v>45148.752523148149</v>
      </c>
      <c r="D2483" s="8" t="s">
        <v>47</v>
      </c>
      <c r="E2483" s="8" t="s">
        <v>18</v>
      </c>
      <c r="F2483" s="8" t="s">
        <v>24</v>
      </c>
      <c r="G2483" s="8" t="s">
        <v>469</v>
      </c>
      <c r="H2483" s="84" t="str">
        <f t="shared" si="38"/>
        <v>Incorrect Queue</v>
      </c>
      <c r="I2483" s="63">
        <f>(tbl_raw_data[[#This Row],[Date Actioned]])-(tbl_raw_data[[#This Row],[Date Tagged]])</f>
        <v>8.3449074081727304E-3</v>
      </c>
      <c r="J2483" s="66">
        <f>HOUR(tbl_raw_data[[#This Row],[time_taken]])*60+MINUTE(tbl_raw_data[[#This Row],[time_taken]])+SECOND(tbl_raw_data[[#This Row],[time_taken]])/60</f>
        <v>12.016666666666667</v>
      </c>
      <c r="K2483" s="68">
        <f>DATE(YEAR(tbl_raw_data[[#This Row],[Date Actioned]]),MONTH(tbl_raw_data[[#This Row],[Date Actioned]]),DAY(tbl_raw_data[[#This Row],[Date Actioned]]))</f>
        <v>45148</v>
      </c>
      <c r="L2483" s="65" t="str">
        <f>UPPER(TEXT(tbl_raw_data[[#This Row],[updated_date]],"MMMM"))</f>
        <v>AUGUST</v>
      </c>
      <c r="M2483" s="65" t="str">
        <f>"WEEK "&amp;IF(ROUNDUP(DAY(tbl_raw_data[[#This Row],[updated_date]])/7,0)=5,4,ROUNDUP(DAY(tbl_raw_data[[#This Row],[updated_date]])/7,0))</f>
        <v>WEEK 2</v>
      </c>
      <c r="N2483" s="71" t="str">
        <f>UPPER(VLOOKUP(tbl_raw_data[[#This Row],[Analyst]],settings!$A$1:$B$15,2,0))</f>
        <v>SAM</v>
      </c>
      <c r="O2483" s="71" t="str">
        <f>TRIM(UPPER(tbl_raw_data[[#This Row],[Outcome]]))</f>
        <v>WITHDRAW</v>
      </c>
      <c r="P2483" s="71" t="str">
        <f>TRIM(UPPER(tbl_raw_data[[#This Row],[Queue Name]]))</f>
        <v>CONSUMER PRE BUREAU</v>
      </c>
      <c r="Q2483" s="71" t="str">
        <f>IF(tbl_raw_data[[#This Row],[time_taken_in_min]]&lt;=settings!$D$2,"SLA_MET","SLA_NOT_MET")</f>
        <v>SLA_MET</v>
      </c>
    </row>
    <row r="2484" spans="1:17" x14ac:dyDescent="0.3">
      <c r="A2484" s="5" t="s">
        <v>3447</v>
      </c>
      <c r="B2484" s="34">
        <v>45148.74622685185</v>
      </c>
      <c r="C2484" s="35">
        <v>45148.770451388889</v>
      </c>
      <c r="D2484" s="2" t="s">
        <v>55</v>
      </c>
      <c r="E2484" s="3" t="s">
        <v>8</v>
      </c>
      <c r="F2484" s="2" t="s">
        <v>114</v>
      </c>
      <c r="G2484" s="4"/>
      <c r="H2484" s="84" t="str">
        <f t="shared" si="38"/>
        <v>Reason Unknown</v>
      </c>
      <c r="I2484" s="63">
        <f>(tbl_raw_data[[#This Row],[Date Actioned]])-(tbl_raw_data[[#This Row],[Date Tagged]])</f>
        <v>2.4224537039117422E-2</v>
      </c>
      <c r="J2484" s="66">
        <f>HOUR(tbl_raw_data[[#This Row],[time_taken]])*60+MINUTE(tbl_raw_data[[#This Row],[time_taken]])+SECOND(tbl_raw_data[[#This Row],[time_taken]])/60</f>
        <v>34.883333333333333</v>
      </c>
      <c r="K2484" s="68">
        <f>DATE(YEAR(tbl_raw_data[[#This Row],[Date Actioned]]),MONTH(tbl_raw_data[[#This Row],[Date Actioned]]),DAY(tbl_raw_data[[#This Row],[Date Actioned]]))</f>
        <v>45148</v>
      </c>
      <c r="L2484" s="65" t="str">
        <f>UPPER(TEXT(tbl_raw_data[[#This Row],[updated_date]],"MMMM"))</f>
        <v>AUGUST</v>
      </c>
      <c r="M2484" s="65" t="str">
        <f>"WEEK "&amp;IF(ROUNDUP(DAY(tbl_raw_data[[#This Row],[updated_date]])/7,0)=5,4,ROUNDUP(DAY(tbl_raw_data[[#This Row],[updated_date]])/7,0))</f>
        <v>WEEK 2</v>
      </c>
      <c r="N2484" s="71" t="str">
        <f>UPPER(VLOOKUP(tbl_raw_data[[#This Row],[Analyst]],settings!$A$1:$B$15,2,0))</f>
        <v>FARDIN</v>
      </c>
      <c r="O2484" s="71" t="str">
        <f>TRIM(UPPER(tbl_raw_data[[#This Row],[Outcome]]))</f>
        <v>WITHDRAW</v>
      </c>
      <c r="P2484" s="71" t="str">
        <f>TRIM(UPPER(tbl_raw_data[[#This Row],[Queue Name]]))</f>
        <v>CONSUMER POST BUREAU</v>
      </c>
      <c r="Q2484" s="71" t="str">
        <f>IF(tbl_raw_data[[#This Row],[time_taken_in_min]]&lt;=settings!$D$2,"SLA_MET","SLA_NOT_MET")</f>
        <v>SLA_NOT_MET</v>
      </c>
    </row>
    <row r="2485" spans="1:17" x14ac:dyDescent="0.3">
      <c r="A2485" s="7" t="s">
        <v>3448</v>
      </c>
      <c r="B2485" s="36">
        <v>45148.749791666669</v>
      </c>
      <c r="C2485" s="39">
        <v>45148.757743055554</v>
      </c>
      <c r="D2485" s="8" t="s">
        <v>47</v>
      </c>
      <c r="E2485" s="8" t="s">
        <v>11</v>
      </c>
      <c r="F2485" s="8" t="s">
        <v>24</v>
      </c>
      <c r="G2485" s="8" t="s">
        <v>34</v>
      </c>
      <c r="H2485" s="84" t="str">
        <f t="shared" si="38"/>
        <v>Overdue Bill</v>
      </c>
      <c r="I2485" s="63">
        <f>(tbl_raw_data[[#This Row],[Date Actioned]])-(tbl_raw_data[[#This Row],[Date Tagged]])</f>
        <v>7.9513888849760406E-3</v>
      </c>
      <c r="J2485" s="66">
        <f>HOUR(tbl_raw_data[[#This Row],[time_taken]])*60+MINUTE(tbl_raw_data[[#This Row],[time_taken]])+SECOND(tbl_raw_data[[#This Row],[time_taken]])/60</f>
        <v>11.45</v>
      </c>
      <c r="K2485" s="68">
        <f>DATE(YEAR(tbl_raw_data[[#This Row],[Date Actioned]]),MONTH(tbl_raw_data[[#This Row],[Date Actioned]]),DAY(tbl_raw_data[[#This Row],[Date Actioned]]))</f>
        <v>45148</v>
      </c>
      <c r="L2485" s="65" t="str">
        <f>UPPER(TEXT(tbl_raw_data[[#This Row],[updated_date]],"MMMM"))</f>
        <v>AUGUST</v>
      </c>
      <c r="M2485" s="65" t="str">
        <f>"WEEK "&amp;IF(ROUNDUP(DAY(tbl_raw_data[[#This Row],[updated_date]])/7,0)=5,4,ROUNDUP(DAY(tbl_raw_data[[#This Row],[updated_date]])/7,0))</f>
        <v>WEEK 2</v>
      </c>
      <c r="N2485" s="71" t="str">
        <f>UPPER(VLOOKUP(tbl_raw_data[[#This Row],[Analyst]],settings!$A$1:$B$15,2,0))</f>
        <v>SAM</v>
      </c>
      <c r="O2485" s="71" t="str">
        <f>TRIM(UPPER(tbl_raw_data[[#This Row],[Outcome]]))</f>
        <v>WITHDRAW</v>
      </c>
      <c r="P2485" s="71" t="str">
        <f>TRIM(UPPER(tbl_raw_data[[#This Row],[Queue Name]]))</f>
        <v>CONSUMER EXISTING</v>
      </c>
      <c r="Q2485" s="71" t="str">
        <f>IF(tbl_raw_data[[#This Row],[time_taken_in_min]]&lt;=settings!$D$2,"SLA_MET","SLA_NOT_MET")</f>
        <v>SLA_MET</v>
      </c>
    </row>
    <row r="2486" spans="1:17" x14ac:dyDescent="0.3">
      <c r="A2486" s="1" t="s">
        <v>3449</v>
      </c>
      <c r="B2486" s="34">
        <v>45148.753159722219</v>
      </c>
      <c r="C2486" s="35">
        <v>45148.762164351851</v>
      </c>
      <c r="D2486" s="2" t="s">
        <v>47</v>
      </c>
      <c r="E2486" s="2" t="s">
        <v>18</v>
      </c>
      <c r="F2486" s="2" t="s">
        <v>12</v>
      </c>
      <c r="G2486" s="2" t="s">
        <v>470</v>
      </c>
      <c r="H2486" s="84" t="str">
        <f t="shared" si="38"/>
        <v>Incomplete Details</v>
      </c>
      <c r="I2486" s="63">
        <f>(tbl_raw_data[[#This Row],[Date Actioned]])-(tbl_raw_data[[#This Row],[Date Tagged]])</f>
        <v>9.0046296318178065E-3</v>
      </c>
      <c r="J2486" s="66">
        <f>HOUR(tbl_raw_data[[#This Row],[time_taken]])*60+MINUTE(tbl_raw_data[[#This Row],[time_taken]])+SECOND(tbl_raw_data[[#This Row],[time_taken]])/60</f>
        <v>12.966666666666667</v>
      </c>
      <c r="K2486" s="68">
        <f>DATE(YEAR(tbl_raw_data[[#This Row],[Date Actioned]]),MONTH(tbl_raw_data[[#This Row],[Date Actioned]]),DAY(tbl_raw_data[[#This Row],[Date Actioned]]))</f>
        <v>45148</v>
      </c>
      <c r="L2486" s="65" t="str">
        <f>UPPER(TEXT(tbl_raw_data[[#This Row],[updated_date]],"MMMM"))</f>
        <v>AUGUST</v>
      </c>
      <c r="M2486" s="65" t="str">
        <f>"WEEK "&amp;IF(ROUNDUP(DAY(tbl_raw_data[[#This Row],[updated_date]])/7,0)=5,4,ROUNDUP(DAY(tbl_raw_data[[#This Row],[updated_date]])/7,0))</f>
        <v>WEEK 2</v>
      </c>
      <c r="N2486" s="71" t="str">
        <f>UPPER(VLOOKUP(tbl_raw_data[[#This Row],[Analyst]],settings!$A$1:$B$15,2,0))</f>
        <v>NITESH</v>
      </c>
      <c r="O2486" s="71" t="str">
        <f>TRIM(UPPER(tbl_raw_data[[#This Row],[Outcome]]))</f>
        <v>WITHDRAW</v>
      </c>
      <c r="P2486" s="71" t="str">
        <f>TRIM(UPPER(tbl_raw_data[[#This Row],[Queue Name]]))</f>
        <v>CONSUMER PRE BUREAU</v>
      </c>
      <c r="Q2486" s="71" t="str">
        <f>IF(tbl_raw_data[[#This Row],[time_taken_in_min]]&lt;=settings!$D$2,"SLA_MET","SLA_NOT_MET")</f>
        <v>SLA_MET</v>
      </c>
    </row>
    <row r="2487" spans="1:17" x14ac:dyDescent="0.3">
      <c r="A2487" s="5" t="s">
        <v>3450</v>
      </c>
      <c r="B2487" s="36">
        <v>45148.754641203705</v>
      </c>
      <c r="C2487" s="39">
        <v>45148.763854166667</v>
      </c>
      <c r="D2487" s="8" t="s">
        <v>47</v>
      </c>
      <c r="E2487" s="8" t="s">
        <v>8</v>
      </c>
      <c r="F2487" s="8" t="s">
        <v>19</v>
      </c>
      <c r="G2487" s="8" t="s">
        <v>83</v>
      </c>
      <c r="H2487" s="84" t="str">
        <f t="shared" si="38"/>
        <v>Incomplete Details</v>
      </c>
      <c r="I2487" s="63">
        <f>(tbl_raw_data[[#This Row],[Date Actioned]])-(tbl_raw_data[[#This Row],[Date Tagged]])</f>
        <v>9.2129629629198462E-3</v>
      </c>
      <c r="J2487" s="66">
        <f>HOUR(tbl_raw_data[[#This Row],[time_taken]])*60+MINUTE(tbl_raw_data[[#This Row],[time_taken]])+SECOND(tbl_raw_data[[#This Row],[time_taken]])/60</f>
        <v>13.266666666666667</v>
      </c>
      <c r="K2487" s="68">
        <f>DATE(YEAR(tbl_raw_data[[#This Row],[Date Actioned]]),MONTH(tbl_raw_data[[#This Row],[Date Actioned]]),DAY(tbl_raw_data[[#This Row],[Date Actioned]]))</f>
        <v>45148</v>
      </c>
      <c r="L2487" s="65" t="str">
        <f>UPPER(TEXT(tbl_raw_data[[#This Row],[updated_date]],"MMMM"))</f>
        <v>AUGUST</v>
      </c>
      <c r="M2487" s="65" t="str">
        <f>"WEEK "&amp;IF(ROUNDUP(DAY(tbl_raw_data[[#This Row],[updated_date]])/7,0)=5,4,ROUNDUP(DAY(tbl_raw_data[[#This Row],[updated_date]])/7,0))</f>
        <v>WEEK 2</v>
      </c>
      <c r="N2487" s="71" t="str">
        <f>UPPER(VLOOKUP(tbl_raw_data[[#This Row],[Analyst]],settings!$A$1:$B$15,2,0))</f>
        <v>NAVED</v>
      </c>
      <c r="O2487" s="71" t="str">
        <f>TRIM(UPPER(tbl_raw_data[[#This Row],[Outcome]]))</f>
        <v>WITHDRAW</v>
      </c>
      <c r="P2487" s="71" t="str">
        <f>TRIM(UPPER(tbl_raw_data[[#This Row],[Queue Name]]))</f>
        <v>CONSUMER POST BUREAU</v>
      </c>
      <c r="Q2487" s="71" t="str">
        <f>IF(tbl_raw_data[[#This Row],[time_taken_in_min]]&lt;=settings!$D$2,"SLA_MET","SLA_NOT_MET")</f>
        <v>SLA_MET</v>
      </c>
    </row>
    <row r="2488" spans="1:17" x14ac:dyDescent="0.3">
      <c r="A2488" s="7" t="s">
        <v>3451</v>
      </c>
      <c r="B2488" s="34">
        <v>45148.758298611108</v>
      </c>
      <c r="C2488" s="35">
        <v>45148.768576388888</v>
      </c>
      <c r="D2488" s="2" t="s">
        <v>47</v>
      </c>
      <c r="E2488" s="2" t="s">
        <v>8</v>
      </c>
      <c r="F2488" s="2" t="s">
        <v>24</v>
      </c>
      <c r="G2488" s="2" t="s">
        <v>83</v>
      </c>
      <c r="H2488" s="84" t="str">
        <f t="shared" si="38"/>
        <v>Incomplete Details</v>
      </c>
      <c r="I2488" s="63">
        <f>(tbl_raw_data[[#This Row],[Date Actioned]])-(tbl_raw_data[[#This Row],[Date Tagged]])</f>
        <v>1.0277777779265307E-2</v>
      </c>
      <c r="J2488" s="66">
        <f>HOUR(tbl_raw_data[[#This Row],[time_taken]])*60+MINUTE(tbl_raw_data[[#This Row],[time_taken]])+SECOND(tbl_raw_data[[#This Row],[time_taken]])/60</f>
        <v>14.8</v>
      </c>
      <c r="K2488" s="68">
        <f>DATE(YEAR(tbl_raw_data[[#This Row],[Date Actioned]]),MONTH(tbl_raw_data[[#This Row],[Date Actioned]]),DAY(tbl_raw_data[[#This Row],[Date Actioned]]))</f>
        <v>45148</v>
      </c>
      <c r="L2488" s="65" t="str">
        <f>UPPER(TEXT(tbl_raw_data[[#This Row],[updated_date]],"MMMM"))</f>
        <v>AUGUST</v>
      </c>
      <c r="M2488" s="65" t="str">
        <f>"WEEK "&amp;IF(ROUNDUP(DAY(tbl_raw_data[[#This Row],[updated_date]])/7,0)=5,4,ROUNDUP(DAY(tbl_raw_data[[#This Row],[updated_date]])/7,0))</f>
        <v>WEEK 2</v>
      </c>
      <c r="N2488" s="71" t="str">
        <f>UPPER(VLOOKUP(tbl_raw_data[[#This Row],[Analyst]],settings!$A$1:$B$15,2,0))</f>
        <v>SAM</v>
      </c>
      <c r="O2488" s="71" t="str">
        <f>TRIM(UPPER(tbl_raw_data[[#This Row],[Outcome]]))</f>
        <v>WITHDRAW</v>
      </c>
      <c r="P2488" s="71" t="str">
        <f>TRIM(UPPER(tbl_raw_data[[#This Row],[Queue Name]]))</f>
        <v>CONSUMER POST BUREAU</v>
      </c>
      <c r="Q2488" s="71" t="str">
        <f>IF(tbl_raw_data[[#This Row],[time_taken_in_min]]&lt;=settings!$D$2,"SLA_MET","SLA_NOT_MET")</f>
        <v>SLA_MET</v>
      </c>
    </row>
    <row r="2489" spans="1:17" x14ac:dyDescent="0.3">
      <c r="A2489" s="1" t="s">
        <v>3452</v>
      </c>
      <c r="B2489" s="36">
        <v>45148.766782407409</v>
      </c>
      <c r="C2489" s="39">
        <v>45148.778321759259</v>
      </c>
      <c r="D2489" s="8" t="s">
        <v>55</v>
      </c>
      <c r="E2489" s="6" t="s">
        <v>8</v>
      </c>
      <c r="F2489" s="8" t="s">
        <v>114</v>
      </c>
      <c r="G2489" s="9"/>
      <c r="H2489" s="84" t="str">
        <f t="shared" si="38"/>
        <v>Reason Unknown</v>
      </c>
      <c r="I2489" s="63">
        <f>(tbl_raw_data[[#This Row],[Date Actioned]])-(tbl_raw_data[[#This Row],[Date Tagged]])</f>
        <v>1.1539351849933155E-2</v>
      </c>
      <c r="J2489" s="66">
        <f>HOUR(tbl_raw_data[[#This Row],[time_taken]])*60+MINUTE(tbl_raw_data[[#This Row],[time_taken]])+SECOND(tbl_raw_data[[#This Row],[time_taken]])/60</f>
        <v>16.616666666666667</v>
      </c>
      <c r="K2489" s="68">
        <f>DATE(YEAR(tbl_raw_data[[#This Row],[Date Actioned]]),MONTH(tbl_raw_data[[#This Row],[Date Actioned]]),DAY(tbl_raw_data[[#This Row],[Date Actioned]]))</f>
        <v>45148</v>
      </c>
      <c r="L2489" s="65" t="str">
        <f>UPPER(TEXT(tbl_raw_data[[#This Row],[updated_date]],"MMMM"))</f>
        <v>AUGUST</v>
      </c>
      <c r="M2489" s="65" t="str">
        <f>"WEEK "&amp;IF(ROUNDUP(DAY(tbl_raw_data[[#This Row],[updated_date]])/7,0)=5,4,ROUNDUP(DAY(tbl_raw_data[[#This Row],[updated_date]])/7,0))</f>
        <v>WEEK 2</v>
      </c>
      <c r="N2489" s="71" t="str">
        <f>UPPER(VLOOKUP(tbl_raw_data[[#This Row],[Analyst]],settings!$A$1:$B$15,2,0))</f>
        <v>FARDIN</v>
      </c>
      <c r="O2489" s="71" t="str">
        <f>TRIM(UPPER(tbl_raw_data[[#This Row],[Outcome]]))</f>
        <v>WITHDRAW</v>
      </c>
      <c r="P2489" s="71" t="str">
        <f>TRIM(UPPER(tbl_raw_data[[#This Row],[Queue Name]]))</f>
        <v>CONSUMER POST BUREAU</v>
      </c>
      <c r="Q2489" s="71" t="str">
        <f>IF(tbl_raw_data[[#This Row],[time_taken_in_min]]&lt;=settings!$D$2,"SLA_MET","SLA_NOT_MET")</f>
        <v>SLA_MET</v>
      </c>
    </row>
    <row r="2490" spans="1:17" x14ac:dyDescent="0.3">
      <c r="A2490" s="5" t="s">
        <v>3453</v>
      </c>
      <c r="B2490" s="34">
        <v>45148.767696759256</v>
      </c>
      <c r="C2490" s="35">
        <v>45148.772997685184</v>
      </c>
      <c r="D2490" s="2" t="s">
        <v>47</v>
      </c>
      <c r="E2490" s="2" t="s">
        <v>11</v>
      </c>
      <c r="F2490" s="2" t="s">
        <v>24</v>
      </c>
      <c r="G2490" s="2" t="s">
        <v>471</v>
      </c>
      <c r="H2490" s="84" t="str">
        <f t="shared" si="38"/>
        <v>Incomplete Details</v>
      </c>
      <c r="I2490" s="63">
        <f>(tbl_raw_data[[#This Row],[Date Actioned]])-(tbl_raw_data[[#This Row],[Date Tagged]])</f>
        <v>5.3009259281679988E-3</v>
      </c>
      <c r="J2490" s="66">
        <f>HOUR(tbl_raw_data[[#This Row],[time_taken]])*60+MINUTE(tbl_raw_data[[#This Row],[time_taken]])+SECOND(tbl_raw_data[[#This Row],[time_taken]])/60</f>
        <v>7.6333333333333329</v>
      </c>
      <c r="K2490" s="68">
        <f>DATE(YEAR(tbl_raw_data[[#This Row],[Date Actioned]]),MONTH(tbl_raw_data[[#This Row],[Date Actioned]]),DAY(tbl_raw_data[[#This Row],[Date Actioned]]))</f>
        <v>45148</v>
      </c>
      <c r="L2490" s="65" t="str">
        <f>UPPER(TEXT(tbl_raw_data[[#This Row],[updated_date]],"MMMM"))</f>
        <v>AUGUST</v>
      </c>
      <c r="M2490" s="65" t="str">
        <f>"WEEK "&amp;IF(ROUNDUP(DAY(tbl_raw_data[[#This Row],[updated_date]])/7,0)=5,4,ROUNDUP(DAY(tbl_raw_data[[#This Row],[updated_date]])/7,0))</f>
        <v>WEEK 2</v>
      </c>
      <c r="N2490" s="71" t="str">
        <f>UPPER(VLOOKUP(tbl_raw_data[[#This Row],[Analyst]],settings!$A$1:$B$15,2,0))</f>
        <v>SAM</v>
      </c>
      <c r="O2490" s="71" t="str">
        <f>TRIM(UPPER(tbl_raw_data[[#This Row],[Outcome]]))</f>
        <v>WITHDRAW</v>
      </c>
      <c r="P2490" s="71" t="str">
        <f>TRIM(UPPER(tbl_raw_data[[#This Row],[Queue Name]]))</f>
        <v>CONSUMER EXISTING</v>
      </c>
      <c r="Q2490" s="71" t="str">
        <f>IF(tbl_raw_data[[#This Row],[time_taken_in_min]]&lt;=settings!$D$2,"SLA_MET","SLA_NOT_MET")</f>
        <v>SLA_MET</v>
      </c>
    </row>
    <row r="2491" spans="1:17" x14ac:dyDescent="0.3">
      <c r="A2491" s="7" t="s">
        <v>3454</v>
      </c>
      <c r="B2491" s="36">
        <v>45148.783634259256</v>
      </c>
      <c r="C2491" s="39">
        <v>45148.79042824074</v>
      </c>
      <c r="D2491" s="8" t="s">
        <v>47</v>
      </c>
      <c r="E2491" s="8" t="s">
        <v>18</v>
      </c>
      <c r="F2491" s="8" t="s">
        <v>19</v>
      </c>
      <c r="G2491" s="8" t="s">
        <v>472</v>
      </c>
      <c r="H2491" s="84" t="str">
        <f t="shared" si="38"/>
        <v>Incomplete Details</v>
      </c>
      <c r="I2491" s="63">
        <f>(tbl_raw_data[[#This Row],[Date Actioned]])-(tbl_raw_data[[#This Row],[Date Tagged]])</f>
        <v>6.7939814834971912E-3</v>
      </c>
      <c r="J2491" s="66">
        <f>HOUR(tbl_raw_data[[#This Row],[time_taken]])*60+MINUTE(tbl_raw_data[[#This Row],[time_taken]])+SECOND(tbl_raw_data[[#This Row],[time_taken]])/60</f>
        <v>9.7833333333333332</v>
      </c>
      <c r="K2491" s="68">
        <f>DATE(YEAR(tbl_raw_data[[#This Row],[Date Actioned]]),MONTH(tbl_raw_data[[#This Row],[Date Actioned]]),DAY(tbl_raw_data[[#This Row],[Date Actioned]]))</f>
        <v>45148</v>
      </c>
      <c r="L2491" s="65" t="str">
        <f>UPPER(TEXT(tbl_raw_data[[#This Row],[updated_date]],"MMMM"))</f>
        <v>AUGUST</v>
      </c>
      <c r="M2491" s="65" t="str">
        <f>"WEEK "&amp;IF(ROUNDUP(DAY(tbl_raw_data[[#This Row],[updated_date]])/7,0)=5,4,ROUNDUP(DAY(tbl_raw_data[[#This Row],[updated_date]])/7,0))</f>
        <v>WEEK 2</v>
      </c>
      <c r="N2491" s="71" t="str">
        <f>UPPER(VLOOKUP(tbl_raw_data[[#This Row],[Analyst]],settings!$A$1:$B$15,2,0))</f>
        <v>NAVED</v>
      </c>
      <c r="O2491" s="71" t="str">
        <f>TRIM(UPPER(tbl_raw_data[[#This Row],[Outcome]]))</f>
        <v>WITHDRAW</v>
      </c>
      <c r="P2491" s="71" t="str">
        <f>TRIM(UPPER(tbl_raw_data[[#This Row],[Queue Name]]))</f>
        <v>CONSUMER PRE BUREAU</v>
      </c>
      <c r="Q2491" s="71" t="str">
        <f>IF(tbl_raw_data[[#This Row],[time_taken_in_min]]&lt;=settings!$D$2,"SLA_MET","SLA_NOT_MET")</f>
        <v>SLA_MET</v>
      </c>
    </row>
    <row r="2492" spans="1:17" x14ac:dyDescent="0.3">
      <c r="A2492" s="1" t="s">
        <v>3455</v>
      </c>
      <c r="B2492" s="34">
        <v>45148.802858796298</v>
      </c>
      <c r="C2492" s="35">
        <v>45148.804780092592</v>
      </c>
      <c r="D2492" s="2" t="s">
        <v>47</v>
      </c>
      <c r="E2492" s="2" t="s">
        <v>18</v>
      </c>
      <c r="F2492" s="2" t="s">
        <v>24</v>
      </c>
      <c r="G2492" s="2" t="s">
        <v>67</v>
      </c>
      <c r="H2492" s="84" t="str">
        <f t="shared" si="38"/>
        <v>Incomplete Details</v>
      </c>
      <c r="I2492" s="63">
        <f>(tbl_raw_data[[#This Row],[Date Actioned]])-(tbl_raw_data[[#This Row],[Date Tagged]])</f>
        <v>1.9212962943129241E-3</v>
      </c>
      <c r="J2492" s="66">
        <f>HOUR(tbl_raw_data[[#This Row],[time_taken]])*60+MINUTE(tbl_raw_data[[#This Row],[time_taken]])+SECOND(tbl_raw_data[[#This Row],[time_taken]])/60</f>
        <v>2.7666666666666666</v>
      </c>
      <c r="K2492" s="68">
        <f>DATE(YEAR(tbl_raw_data[[#This Row],[Date Actioned]]),MONTH(tbl_raw_data[[#This Row],[Date Actioned]]),DAY(tbl_raw_data[[#This Row],[Date Actioned]]))</f>
        <v>45148</v>
      </c>
      <c r="L2492" s="65" t="str">
        <f>UPPER(TEXT(tbl_raw_data[[#This Row],[updated_date]],"MMMM"))</f>
        <v>AUGUST</v>
      </c>
      <c r="M2492" s="65" t="str">
        <f>"WEEK "&amp;IF(ROUNDUP(DAY(tbl_raw_data[[#This Row],[updated_date]])/7,0)=5,4,ROUNDUP(DAY(tbl_raw_data[[#This Row],[updated_date]])/7,0))</f>
        <v>WEEK 2</v>
      </c>
      <c r="N2492" s="71" t="str">
        <f>UPPER(VLOOKUP(tbl_raw_data[[#This Row],[Analyst]],settings!$A$1:$B$15,2,0))</f>
        <v>SAM</v>
      </c>
      <c r="O2492" s="71" t="str">
        <f>TRIM(UPPER(tbl_raw_data[[#This Row],[Outcome]]))</f>
        <v>WITHDRAW</v>
      </c>
      <c r="P2492" s="71" t="str">
        <f>TRIM(UPPER(tbl_raw_data[[#This Row],[Queue Name]]))</f>
        <v>CONSUMER PRE BUREAU</v>
      </c>
      <c r="Q2492" s="71" t="str">
        <f>IF(tbl_raw_data[[#This Row],[time_taken_in_min]]&lt;=settings!$D$2,"SLA_MET","SLA_NOT_MET")</f>
        <v>SLA_MET</v>
      </c>
    </row>
    <row r="2493" spans="1:17" x14ac:dyDescent="0.3">
      <c r="A2493" s="5" t="s">
        <v>3456</v>
      </c>
      <c r="B2493" s="36">
        <v>45148.805324074077</v>
      </c>
      <c r="C2493" s="39">
        <v>45148.809965277775</v>
      </c>
      <c r="D2493" s="8" t="s">
        <v>47</v>
      </c>
      <c r="E2493" s="8" t="s">
        <v>8</v>
      </c>
      <c r="F2493" s="8" t="s">
        <v>19</v>
      </c>
      <c r="G2493" s="8" t="s">
        <v>473</v>
      </c>
      <c r="H2493" s="84" t="str">
        <f t="shared" si="38"/>
        <v>Incorrect Queue</v>
      </c>
      <c r="I2493" s="63">
        <f>(tbl_raw_data[[#This Row],[Date Actioned]])-(tbl_raw_data[[#This Row],[Date Tagged]])</f>
        <v>4.641203697246965E-3</v>
      </c>
      <c r="J2493" s="66">
        <f>HOUR(tbl_raw_data[[#This Row],[time_taken]])*60+MINUTE(tbl_raw_data[[#This Row],[time_taken]])+SECOND(tbl_raw_data[[#This Row],[time_taken]])/60</f>
        <v>6.6833333333333336</v>
      </c>
      <c r="K2493" s="68">
        <f>DATE(YEAR(tbl_raw_data[[#This Row],[Date Actioned]]),MONTH(tbl_raw_data[[#This Row],[Date Actioned]]),DAY(tbl_raw_data[[#This Row],[Date Actioned]]))</f>
        <v>45148</v>
      </c>
      <c r="L2493" s="65" t="str">
        <f>UPPER(TEXT(tbl_raw_data[[#This Row],[updated_date]],"MMMM"))</f>
        <v>AUGUST</v>
      </c>
      <c r="M2493" s="65" t="str">
        <f>"WEEK "&amp;IF(ROUNDUP(DAY(tbl_raw_data[[#This Row],[updated_date]])/7,0)=5,4,ROUNDUP(DAY(tbl_raw_data[[#This Row],[updated_date]])/7,0))</f>
        <v>WEEK 2</v>
      </c>
      <c r="N2493" s="71" t="str">
        <f>UPPER(VLOOKUP(tbl_raw_data[[#This Row],[Analyst]],settings!$A$1:$B$15,2,0))</f>
        <v>NAVED</v>
      </c>
      <c r="O2493" s="71" t="str">
        <f>TRIM(UPPER(tbl_raw_data[[#This Row],[Outcome]]))</f>
        <v>WITHDRAW</v>
      </c>
      <c r="P2493" s="71" t="str">
        <f>TRIM(UPPER(tbl_raw_data[[#This Row],[Queue Name]]))</f>
        <v>CONSUMER POST BUREAU</v>
      </c>
      <c r="Q2493" s="71" t="str">
        <f>IF(tbl_raw_data[[#This Row],[time_taken_in_min]]&lt;=settings!$D$2,"SLA_MET","SLA_NOT_MET")</f>
        <v>SLA_MET</v>
      </c>
    </row>
    <row r="2494" spans="1:17" x14ac:dyDescent="0.3">
      <c r="A2494" s="7" t="s">
        <v>3457</v>
      </c>
      <c r="B2494" s="34">
        <v>45148.805601851855</v>
      </c>
      <c r="C2494" s="35">
        <v>45148.819467592592</v>
      </c>
      <c r="D2494" s="2" t="s">
        <v>47</v>
      </c>
      <c r="E2494" s="2" t="s">
        <v>18</v>
      </c>
      <c r="F2494" s="2" t="s">
        <v>12</v>
      </c>
      <c r="G2494" s="2" t="s">
        <v>474</v>
      </c>
      <c r="H2494" s="84" t="str">
        <f t="shared" si="38"/>
        <v>Incorrect Details</v>
      </c>
      <c r="I2494" s="63">
        <f>(tbl_raw_data[[#This Row],[Date Actioned]])-(tbl_raw_data[[#This Row],[Date Tagged]])</f>
        <v>1.3865740736946464E-2</v>
      </c>
      <c r="J2494" s="66">
        <f>HOUR(tbl_raw_data[[#This Row],[time_taken]])*60+MINUTE(tbl_raw_data[[#This Row],[time_taken]])+SECOND(tbl_raw_data[[#This Row],[time_taken]])/60</f>
        <v>19.966666666666665</v>
      </c>
      <c r="K2494" s="68">
        <f>DATE(YEAR(tbl_raw_data[[#This Row],[Date Actioned]]),MONTH(tbl_raw_data[[#This Row],[Date Actioned]]),DAY(tbl_raw_data[[#This Row],[Date Actioned]]))</f>
        <v>45148</v>
      </c>
      <c r="L2494" s="65" t="str">
        <f>UPPER(TEXT(tbl_raw_data[[#This Row],[updated_date]],"MMMM"))</f>
        <v>AUGUST</v>
      </c>
      <c r="M2494" s="65" t="str">
        <f>"WEEK "&amp;IF(ROUNDUP(DAY(tbl_raw_data[[#This Row],[updated_date]])/7,0)=5,4,ROUNDUP(DAY(tbl_raw_data[[#This Row],[updated_date]])/7,0))</f>
        <v>WEEK 2</v>
      </c>
      <c r="N2494" s="71" t="str">
        <f>UPPER(VLOOKUP(tbl_raw_data[[#This Row],[Analyst]],settings!$A$1:$B$15,2,0))</f>
        <v>NITESH</v>
      </c>
      <c r="O2494" s="71" t="str">
        <f>TRIM(UPPER(tbl_raw_data[[#This Row],[Outcome]]))</f>
        <v>WITHDRAW</v>
      </c>
      <c r="P2494" s="71" t="str">
        <f>TRIM(UPPER(tbl_raw_data[[#This Row],[Queue Name]]))</f>
        <v>CONSUMER PRE BUREAU</v>
      </c>
      <c r="Q2494" s="71" t="str">
        <f>IF(tbl_raw_data[[#This Row],[time_taken_in_min]]&lt;=settings!$D$2,"SLA_MET","SLA_NOT_MET")</f>
        <v>SLA_MET</v>
      </c>
    </row>
    <row r="2495" spans="1:17" x14ac:dyDescent="0.3">
      <c r="A2495" s="1" t="s">
        <v>3458</v>
      </c>
      <c r="B2495" s="36">
        <v>45148.81212962963</v>
      </c>
      <c r="C2495" s="39">
        <v>45148.822939814818</v>
      </c>
      <c r="D2495" s="8" t="s">
        <v>47</v>
      </c>
      <c r="E2495" s="8" t="s">
        <v>11</v>
      </c>
      <c r="F2495" s="8" t="s">
        <v>19</v>
      </c>
      <c r="G2495" s="8" t="s">
        <v>475</v>
      </c>
      <c r="H2495" s="84" t="str">
        <f t="shared" si="38"/>
        <v>Overdue Bill</v>
      </c>
      <c r="I2495" s="63">
        <f>(tbl_raw_data[[#This Row],[Date Actioned]])-(tbl_raw_data[[#This Row],[Date Tagged]])</f>
        <v>1.0810185187438037E-2</v>
      </c>
      <c r="J2495" s="66">
        <f>HOUR(tbl_raw_data[[#This Row],[time_taken]])*60+MINUTE(tbl_raw_data[[#This Row],[time_taken]])+SECOND(tbl_raw_data[[#This Row],[time_taken]])/60</f>
        <v>15.566666666666666</v>
      </c>
      <c r="K2495" s="68">
        <f>DATE(YEAR(tbl_raw_data[[#This Row],[Date Actioned]]),MONTH(tbl_raw_data[[#This Row],[Date Actioned]]),DAY(tbl_raw_data[[#This Row],[Date Actioned]]))</f>
        <v>45148</v>
      </c>
      <c r="L2495" s="65" t="str">
        <f>UPPER(TEXT(tbl_raw_data[[#This Row],[updated_date]],"MMMM"))</f>
        <v>AUGUST</v>
      </c>
      <c r="M2495" s="65" t="str">
        <f>"WEEK "&amp;IF(ROUNDUP(DAY(tbl_raw_data[[#This Row],[updated_date]])/7,0)=5,4,ROUNDUP(DAY(tbl_raw_data[[#This Row],[updated_date]])/7,0))</f>
        <v>WEEK 2</v>
      </c>
      <c r="N2495" s="71" t="str">
        <f>UPPER(VLOOKUP(tbl_raw_data[[#This Row],[Analyst]],settings!$A$1:$B$15,2,0))</f>
        <v>NAVED</v>
      </c>
      <c r="O2495" s="71" t="str">
        <f>TRIM(UPPER(tbl_raw_data[[#This Row],[Outcome]]))</f>
        <v>WITHDRAW</v>
      </c>
      <c r="P2495" s="71" t="str">
        <f>TRIM(UPPER(tbl_raw_data[[#This Row],[Queue Name]]))</f>
        <v>CONSUMER EXISTING</v>
      </c>
      <c r="Q2495" s="71" t="str">
        <f>IF(tbl_raw_data[[#This Row],[time_taken_in_min]]&lt;=settings!$D$2,"SLA_MET","SLA_NOT_MET")</f>
        <v>SLA_MET</v>
      </c>
    </row>
    <row r="2496" spans="1:17" x14ac:dyDescent="0.3">
      <c r="A2496" s="5" t="s">
        <v>3459</v>
      </c>
      <c r="B2496" s="34">
        <v>45148.815833333334</v>
      </c>
      <c r="C2496" s="35">
        <v>45148.821435185186</v>
      </c>
      <c r="D2496" s="2" t="s">
        <v>55</v>
      </c>
      <c r="E2496" s="3" t="s">
        <v>8</v>
      </c>
      <c r="F2496" s="2" t="s">
        <v>9</v>
      </c>
      <c r="G2496" s="4"/>
      <c r="H2496" s="84" t="str">
        <f t="shared" si="38"/>
        <v>Reason Unknown</v>
      </c>
      <c r="I2496" s="63">
        <f>(tbl_raw_data[[#This Row],[Date Actioned]])-(tbl_raw_data[[#This Row],[Date Tagged]])</f>
        <v>5.6018518516793847E-3</v>
      </c>
      <c r="J2496" s="66">
        <f>HOUR(tbl_raw_data[[#This Row],[time_taken]])*60+MINUTE(tbl_raw_data[[#This Row],[time_taken]])+SECOND(tbl_raw_data[[#This Row],[time_taken]])/60</f>
        <v>8.0666666666666664</v>
      </c>
      <c r="K2496" s="68">
        <f>DATE(YEAR(tbl_raw_data[[#This Row],[Date Actioned]]),MONTH(tbl_raw_data[[#This Row],[Date Actioned]]),DAY(tbl_raw_data[[#This Row],[Date Actioned]]))</f>
        <v>45148</v>
      </c>
      <c r="L2496" s="65" t="str">
        <f>UPPER(TEXT(tbl_raw_data[[#This Row],[updated_date]],"MMMM"))</f>
        <v>AUGUST</v>
      </c>
      <c r="M2496" s="65" t="str">
        <f>"WEEK "&amp;IF(ROUNDUP(DAY(tbl_raw_data[[#This Row],[updated_date]])/7,0)=5,4,ROUNDUP(DAY(tbl_raw_data[[#This Row],[updated_date]])/7,0))</f>
        <v>WEEK 2</v>
      </c>
      <c r="N2496" s="71" t="str">
        <f>UPPER(VLOOKUP(tbl_raw_data[[#This Row],[Analyst]],settings!$A$1:$B$15,2,0))</f>
        <v>QUADIR</v>
      </c>
      <c r="O2496" s="71" t="str">
        <f>TRIM(UPPER(tbl_raw_data[[#This Row],[Outcome]]))</f>
        <v>WITHDRAW</v>
      </c>
      <c r="P2496" s="71" t="str">
        <f>TRIM(UPPER(tbl_raw_data[[#This Row],[Queue Name]]))</f>
        <v>CONSUMER POST BUREAU</v>
      </c>
      <c r="Q2496" s="71" t="str">
        <f>IF(tbl_raw_data[[#This Row],[time_taken_in_min]]&lt;=settings!$D$2,"SLA_MET","SLA_NOT_MET")</f>
        <v>SLA_MET</v>
      </c>
    </row>
    <row r="2497" spans="1:17" x14ac:dyDescent="0.3">
      <c r="A2497" s="7" t="s">
        <v>3460</v>
      </c>
      <c r="B2497" s="36">
        <v>45148.828715277778</v>
      </c>
      <c r="C2497" s="39">
        <v>45148.832546296297</v>
      </c>
      <c r="D2497" s="8" t="s">
        <v>47</v>
      </c>
      <c r="E2497" s="8" t="s">
        <v>11</v>
      </c>
      <c r="F2497" s="8" t="s">
        <v>12</v>
      </c>
      <c r="G2497" s="8" t="s">
        <v>67</v>
      </c>
      <c r="H2497" s="84" t="str">
        <f t="shared" si="38"/>
        <v>Incomplete Details</v>
      </c>
      <c r="I2497" s="63">
        <f>(tbl_raw_data[[#This Row],[Date Actioned]])-(tbl_raw_data[[#This Row],[Date Tagged]])</f>
        <v>3.8310185191221535E-3</v>
      </c>
      <c r="J2497" s="66">
        <f>HOUR(tbl_raw_data[[#This Row],[time_taken]])*60+MINUTE(tbl_raw_data[[#This Row],[time_taken]])+SECOND(tbl_raw_data[[#This Row],[time_taken]])/60</f>
        <v>5.5166666666666666</v>
      </c>
      <c r="K2497" s="68">
        <f>DATE(YEAR(tbl_raw_data[[#This Row],[Date Actioned]]),MONTH(tbl_raw_data[[#This Row],[Date Actioned]]),DAY(tbl_raw_data[[#This Row],[Date Actioned]]))</f>
        <v>45148</v>
      </c>
      <c r="L2497" s="65" t="str">
        <f>UPPER(TEXT(tbl_raw_data[[#This Row],[updated_date]],"MMMM"))</f>
        <v>AUGUST</v>
      </c>
      <c r="M2497" s="65" t="str">
        <f>"WEEK "&amp;IF(ROUNDUP(DAY(tbl_raw_data[[#This Row],[updated_date]])/7,0)=5,4,ROUNDUP(DAY(tbl_raw_data[[#This Row],[updated_date]])/7,0))</f>
        <v>WEEK 2</v>
      </c>
      <c r="N2497" s="71" t="str">
        <f>UPPER(VLOOKUP(tbl_raw_data[[#This Row],[Analyst]],settings!$A$1:$B$15,2,0))</f>
        <v>NITESH</v>
      </c>
      <c r="O2497" s="71" t="str">
        <f>TRIM(UPPER(tbl_raw_data[[#This Row],[Outcome]]))</f>
        <v>WITHDRAW</v>
      </c>
      <c r="P2497" s="71" t="str">
        <f>TRIM(UPPER(tbl_raw_data[[#This Row],[Queue Name]]))</f>
        <v>CONSUMER EXISTING</v>
      </c>
      <c r="Q2497" s="71" t="str">
        <f>IF(tbl_raw_data[[#This Row],[time_taken_in_min]]&lt;=settings!$D$2,"SLA_MET","SLA_NOT_MET")</f>
        <v>SLA_MET</v>
      </c>
    </row>
    <row r="2498" spans="1:17" x14ac:dyDescent="0.3">
      <c r="A2498" s="1" t="s">
        <v>3461</v>
      </c>
      <c r="B2498" s="34">
        <v>45148.828993055555</v>
      </c>
      <c r="C2498" s="35">
        <v>45148.837696759256</v>
      </c>
      <c r="D2498" s="2" t="s">
        <v>47</v>
      </c>
      <c r="E2498" s="2" t="s">
        <v>18</v>
      </c>
      <c r="F2498" s="2" t="s">
        <v>114</v>
      </c>
      <c r="G2498" s="2" t="s">
        <v>476</v>
      </c>
      <c r="H2498" s="84" t="str">
        <f t="shared" si="38"/>
        <v>Incomplete Details</v>
      </c>
      <c r="I2498" s="63">
        <f>(tbl_raw_data[[#This Row],[Date Actioned]])-(tbl_raw_data[[#This Row],[Date Tagged]])</f>
        <v>8.703703701030463E-3</v>
      </c>
      <c r="J2498" s="66">
        <f>HOUR(tbl_raw_data[[#This Row],[time_taken]])*60+MINUTE(tbl_raw_data[[#This Row],[time_taken]])+SECOND(tbl_raw_data[[#This Row],[time_taken]])/60</f>
        <v>12.533333333333333</v>
      </c>
      <c r="K2498" s="68">
        <f>DATE(YEAR(tbl_raw_data[[#This Row],[Date Actioned]]),MONTH(tbl_raw_data[[#This Row],[Date Actioned]]),DAY(tbl_raw_data[[#This Row],[Date Actioned]]))</f>
        <v>45148</v>
      </c>
      <c r="L2498" s="65" t="str">
        <f>UPPER(TEXT(tbl_raw_data[[#This Row],[updated_date]],"MMMM"))</f>
        <v>AUGUST</v>
      </c>
      <c r="M2498" s="65" t="str">
        <f>"WEEK "&amp;IF(ROUNDUP(DAY(tbl_raw_data[[#This Row],[updated_date]])/7,0)=5,4,ROUNDUP(DAY(tbl_raw_data[[#This Row],[updated_date]])/7,0))</f>
        <v>WEEK 2</v>
      </c>
      <c r="N2498" s="71" t="str">
        <f>UPPER(VLOOKUP(tbl_raw_data[[#This Row],[Analyst]],settings!$A$1:$B$15,2,0))</f>
        <v>FARDIN</v>
      </c>
      <c r="O2498" s="71" t="str">
        <f>TRIM(UPPER(tbl_raw_data[[#This Row],[Outcome]]))</f>
        <v>WITHDRAW</v>
      </c>
      <c r="P2498" s="71" t="str">
        <f>TRIM(UPPER(tbl_raw_data[[#This Row],[Queue Name]]))</f>
        <v>CONSUMER PRE BUREAU</v>
      </c>
      <c r="Q2498" s="71" t="str">
        <f>IF(tbl_raw_data[[#This Row],[time_taken_in_min]]&lt;=settings!$D$2,"SLA_MET","SLA_NOT_MET")</f>
        <v>SLA_MET</v>
      </c>
    </row>
    <row r="2499" spans="1:17" x14ac:dyDescent="0.3">
      <c r="A2499" s="5" t="s">
        <v>3462</v>
      </c>
      <c r="B2499" s="36">
        <v>45148.834502314814</v>
      </c>
      <c r="C2499" s="39">
        <v>45148.843402777777</v>
      </c>
      <c r="D2499" s="8" t="s">
        <v>47</v>
      </c>
      <c r="E2499" s="8" t="s">
        <v>11</v>
      </c>
      <c r="F2499" s="8" t="s">
        <v>114</v>
      </c>
      <c r="G2499" s="8" t="s">
        <v>78</v>
      </c>
      <c r="H2499" s="84" t="str">
        <f t="shared" ref="H2499:H2562" si="39">IF(OR(ISNUMBER(SEARCH("duplicate",G2499)), ISNUMBER(SEARCH("previously",G2499)), ISNUMBER(SEARCH("previously approved",G2499))), "Duplicate Application",
IF(OR(ISNUMBER(SEARCH("incorrect",G2499)), ISNUMBER(SEARCH("remove", G2499))), "Incorrect Details",
IF(ISNUMBER(SEARCH("incomplete",G2499)), "Incomplete Details",
IF(ISNUMBER(SEARCH("overdue",G2499)), "Overdue Bill",
IF(OR(ISNUMBER(SEARCH("resubmit as", G2499)), ISNUMBER(SEARCH("re-submit as", G2499))), "Incorrect Queue",
IF(OR(ISNUMBER(SEARCH("100",G2499)), ISNUMBER(SEARCH("correct", G2499)), ISNUMBER(SEARCH("email", G2499)), ISNUMBER(SEARCH("please submit", G2499)), ISNUMBER(SEARCH("please resubmit",G2499)), ISNUMBER(SEARCH("please re-submit", G2499)), ISNUMBER(SEARCH("please send", G2499))), "Incomplete Details",
IF(ISNUMBER(SEARCH("error", G2499)), "System Error", "Reason Unknown")))))))</f>
        <v>Incomplete Details</v>
      </c>
      <c r="I2499" s="63">
        <f>(tbl_raw_data[[#This Row],[Date Actioned]])-(tbl_raw_data[[#This Row],[Date Tagged]])</f>
        <v>8.9004629626288079E-3</v>
      </c>
      <c r="J2499" s="66">
        <f>HOUR(tbl_raw_data[[#This Row],[time_taken]])*60+MINUTE(tbl_raw_data[[#This Row],[time_taken]])+SECOND(tbl_raw_data[[#This Row],[time_taken]])/60</f>
        <v>12.816666666666666</v>
      </c>
      <c r="K2499" s="68">
        <f>DATE(YEAR(tbl_raw_data[[#This Row],[Date Actioned]]),MONTH(tbl_raw_data[[#This Row],[Date Actioned]]),DAY(tbl_raw_data[[#This Row],[Date Actioned]]))</f>
        <v>45148</v>
      </c>
      <c r="L2499" s="65" t="str">
        <f>UPPER(TEXT(tbl_raw_data[[#This Row],[updated_date]],"MMMM"))</f>
        <v>AUGUST</v>
      </c>
      <c r="M2499" s="65" t="str">
        <f>"WEEK "&amp;IF(ROUNDUP(DAY(tbl_raw_data[[#This Row],[updated_date]])/7,0)=5,4,ROUNDUP(DAY(tbl_raw_data[[#This Row],[updated_date]])/7,0))</f>
        <v>WEEK 2</v>
      </c>
      <c r="N2499" s="71" t="str">
        <f>UPPER(VLOOKUP(tbl_raw_data[[#This Row],[Analyst]],settings!$A$1:$B$15,2,0))</f>
        <v>FARDIN</v>
      </c>
      <c r="O2499" s="71" t="str">
        <f>TRIM(UPPER(tbl_raw_data[[#This Row],[Outcome]]))</f>
        <v>WITHDRAW</v>
      </c>
      <c r="P2499" s="71" t="str">
        <f>TRIM(UPPER(tbl_raw_data[[#This Row],[Queue Name]]))</f>
        <v>CONSUMER EXISTING</v>
      </c>
      <c r="Q2499" s="71" t="str">
        <f>IF(tbl_raw_data[[#This Row],[time_taken_in_min]]&lt;=settings!$D$2,"SLA_MET","SLA_NOT_MET")</f>
        <v>SLA_MET</v>
      </c>
    </row>
    <row r="2500" spans="1:17" x14ac:dyDescent="0.3">
      <c r="A2500" s="7" t="s">
        <v>3463</v>
      </c>
      <c r="B2500" s="34">
        <v>45148.888564814813</v>
      </c>
      <c r="C2500" s="35">
        <v>45148.892488425925</v>
      </c>
      <c r="D2500" s="2" t="s">
        <v>47</v>
      </c>
      <c r="E2500" s="2" t="s">
        <v>11</v>
      </c>
      <c r="F2500" s="2" t="s">
        <v>114</v>
      </c>
      <c r="G2500" s="2" t="s">
        <v>477</v>
      </c>
      <c r="H2500" s="84" t="str">
        <f t="shared" si="39"/>
        <v>Incomplete Details</v>
      </c>
      <c r="I2500" s="63">
        <f>(tbl_raw_data[[#This Row],[Date Actioned]])-(tbl_raw_data[[#This Row],[Date Tagged]])</f>
        <v>3.9236111115314998E-3</v>
      </c>
      <c r="J2500" s="66">
        <f>HOUR(tbl_raw_data[[#This Row],[time_taken]])*60+MINUTE(tbl_raw_data[[#This Row],[time_taken]])+SECOND(tbl_raw_data[[#This Row],[time_taken]])/60</f>
        <v>5.65</v>
      </c>
      <c r="K2500" s="68">
        <f>DATE(YEAR(tbl_raw_data[[#This Row],[Date Actioned]]),MONTH(tbl_raw_data[[#This Row],[Date Actioned]]),DAY(tbl_raw_data[[#This Row],[Date Actioned]]))</f>
        <v>45148</v>
      </c>
      <c r="L2500" s="65" t="str">
        <f>UPPER(TEXT(tbl_raw_data[[#This Row],[updated_date]],"MMMM"))</f>
        <v>AUGUST</v>
      </c>
      <c r="M2500" s="65" t="str">
        <f>"WEEK "&amp;IF(ROUNDUP(DAY(tbl_raw_data[[#This Row],[updated_date]])/7,0)=5,4,ROUNDUP(DAY(tbl_raw_data[[#This Row],[updated_date]])/7,0))</f>
        <v>WEEK 2</v>
      </c>
      <c r="N2500" s="71" t="str">
        <f>UPPER(VLOOKUP(tbl_raw_data[[#This Row],[Analyst]],settings!$A$1:$B$15,2,0))</f>
        <v>FARDIN</v>
      </c>
      <c r="O2500" s="71" t="str">
        <f>TRIM(UPPER(tbl_raw_data[[#This Row],[Outcome]]))</f>
        <v>WITHDRAW</v>
      </c>
      <c r="P2500" s="71" t="str">
        <f>TRIM(UPPER(tbl_raw_data[[#This Row],[Queue Name]]))</f>
        <v>CONSUMER EXISTING</v>
      </c>
      <c r="Q2500" s="71" t="str">
        <f>IF(tbl_raw_data[[#This Row],[time_taken_in_min]]&lt;=settings!$D$2,"SLA_MET","SLA_NOT_MET")</f>
        <v>SLA_MET</v>
      </c>
    </row>
    <row r="2501" spans="1:17" x14ac:dyDescent="0.3">
      <c r="A2501" s="1" t="s">
        <v>3464</v>
      </c>
      <c r="B2501" s="36">
        <v>45148.910740740743</v>
      </c>
      <c r="C2501" s="39">
        <v>45148.917395833334</v>
      </c>
      <c r="D2501" s="8" t="s">
        <v>55</v>
      </c>
      <c r="E2501" s="6" t="s">
        <v>8</v>
      </c>
      <c r="F2501" s="8" t="s">
        <v>114</v>
      </c>
      <c r="G2501" s="9"/>
      <c r="H2501" s="84" t="str">
        <f t="shared" si="39"/>
        <v>Reason Unknown</v>
      </c>
      <c r="I2501" s="63">
        <f>(tbl_raw_data[[#This Row],[Date Actioned]])-(tbl_raw_data[[#This Row],[Date Tagged]])</f>
        <v>6.655092591245193E-3</v>
      </c>
      <c r="J2501" s="66">
        <f>HOUR(tbl_raw_data[[#This Row],[time_taken]])*60+MINUTE(tbl_raw_data[[#This Row],[time_taken]])+SECOND(tbl_raw_data[[#This Row],[time_taken]])/60</f>
        <v>9.5833333333333339</v>
      </c>
      <c r="K2501" s="68">
        <f>DATE(YEAR(tbl_raw_data[[#This Row],[Date Actioned]]),MONTH(tbl_raw_data[[#This Row],[Date Actioned]]),DAY(tbl_raw_data[[#This Row],[Date Actioned]]))</f>
        <v>45148</v>
      </c>
      <c r="L2501" s="65" t="str">
        <f>UPPER(TEXT(tbl_raw_data[[#This Row],[updated_date]],"MMMM"))</f>
        <v>AUGUST</v>
      </c>
      <c r="M2501" s="65" t="str">
        <f>"WEEK "&amp;IF(ROUNDUP(DAY(tbl_raw_data[[#This Row],[updated_date]])/7,0)=5,4,ROUNDUP(DAY(tbl_raw_data[[#This Row],[updated_date]])/7,0))</f>
        <v>WEEK 2</v>
      </c>
      <c r="N2501" s="71" t="str">
        <f>UPPER(VLOOKUP(tbl_raw_data[[#This Row],[Analyst]],settings!$A$1:$B$15,2,0))</f>
        <v>FARDIN</v>
      </c>
      <c r="O2501" s="71" t="str">
        <f>TRIM(UPPER(tbl_raw_data[[#This Row],[Outcome]]))</f>
        <v>WITHDRAW</v>
      </c>
      <c r="P2501" s="71" t="str">
        <f>TRIM(UPPER(tbl_raw_data[[#This Row],[Queue Name]]))</f>
        <v>CONSUMER POST BUREAU</v>
      </c>
      <c r="Q2501" s="71" t="str">
        <f>IF(tbl_raw_data[[#This Row],[time_taken_in_min]]&lt;=settings!$D$2,"SLA_MET","SLA_NOT_MET")</f>
        <v>SLA_MET</v>
      </c>
    </row>
    <row r="2502" spans="1:17" x14ac:dyDescent="0.3">
      <c r="A2502" s="5" t="s">
        <v>3465</v>
      </c>
      <c r="B2502" s="34">
        <v>45148.959467592591</v>
      </c>
      <c r="C2502" s="35">
        <v>45148.967094907406</v>
      </c>
      <c r="D2502" s="2" t="s">
        <v>55</v>
      </c>
      <c r="E2502" s="3" t="s">
        <v>8</v>
      </c>
      <c r="F2502" s="2" t="s">
        <v>114</v>
      </c>
      <c r="G2502" s="4"/>
      <c r="H2502" s="84" t="str">
        <f t="shared" si="39"/>
        <v>Reason Unknown</v>
      </c>
      <c r="I2502" s="63">
        <f>(tbl_raw_data[[#This Row],[Date Actioned]])-(tbl_raw_data[[#This Row],[Date Tagged]])</f>
        <v>7.6273148151813075E-3</v>
      </c>
      <c r="J2502" s="66">
        <f>HOUR(tbl_raw_data[[#This Row],[time_taken]])*60+MINUTE(tbl_raw_data[[#This Row],[time_taken]])+SECOND(tbl_raw_data[[#This Row],[time_taken]])/60</f>
        <v>10.983333333333333</v>
      </c>
      <c r="K2502" s="68">
        <f>DATE(YEAR(tbl_raw_data[[#This Row],[Date Actioned]]),MONTH(tbl_raw_data[[#This Row],[Date Actioned]]),DAY(tbl_raw_data[[#This Row],[Date Actioned]]))</f>
        <v>45148</v>
      </c>
      <c r="L2502" s="65" t="str">
        <f>UPPER(TEXT(tbl_raw_data[[#This Row],[updated_date]],"MMMM"))</f>
        <v>AUGUST</v>
      </c>
      <c r="M2502" s="65" t="str">
        <f>"WEEK "&amp;IF(ROUNDUP(DAY(tbl_raw_data[[#This Row],[updated_date]])/7,0)=5,4,ROUNDUP(DAY(tbl_raw_data[[#This Row],[updated_date]])/7,0))</f>
        <v>WEEK 2</v>
      </c>
      <c r="N2502" s="71" t="str">
        <f>UPPER(VLOOKUP(tbl_raw_data[[#This Row],[Analyst]],settings!$A$1:$B$15,2,0))</f>
        <v>FARDIN</v>
      </c>
      <c r="O2502" s="71" t="str">
        <f>TRIM(UPPER(tbl_raw_data[[#This Row],[Outcome]]))</f>
        <v>WITHDRAW</v>
      </c>
      <c r="P2502" s="71" t="str">
        <f>TRIM(UPPER(tbl_raw_data[[#This Row],[Queue Name]]))</f>
        <v>CONSUMER POST BUREAU</v>
      </c>
      <c r="Q2502" s="71" t="str">
        <f>IF(tbl_raw_data[[#This Row],[time_taken_in_min]]&lt;=settings!$D$2,"SLA_MET","SLA_NOT_MET")</f>
        <v>SLA_MET</v>
      </c>
    </row>
    <row r="2503" spans="1:17" hidden="1" x14ac:dyDescent="0.3">
      <c r="A2503" s="7" t="s">
        <v>3466</v>
      </c>
      <c r="B2503" s="36">
        <v>45149.365324074075</v>
      </c>
      <c r="C2503" s="39">
        <v>45149.370486111111</v>
      </c>
      <c r="D2503" s="8" t="s">
        <v>10</v>
      </c>
      <c r="E2503" s="8" t="s">
        <v>11</v>
      </c>
      <c r="F2503" s="8" t="s">
        <v>206</v>
      </c>
      <c r="G2503" s="8" t="s">
        <v>15</v>
      </c>
      <c r="H2503" s="84" t="str">
        <f t="shared" si="39"/>
        <v>Reason Unknown</v>
      </c>
      <c r="I2503" s="63">
        <f>(tbl_raw_data[[#This Row],[Date Actioned]])-(tbl_raw_data[[#This Row],[Date Tagged]])</f>
        <v>5.1620370359160006E-3</v>
      </c>
      <c r="J2503" s="66">
        <f>HOUR(tbl_raw_data[[#This Row],[time_taken]])*60+MINUTE(tbl_raw_data[[#This Row],[time_taken]])+SECOND(tbl_raw_data[[#This Row],[time_taken]])/60</f>
        <v>7.4333333333333336</v>
      </c>
      <c r="K2503" s="68">
        <f>DATE(YEAR(tbl_raw_data[[#This Row],[Date Actioned]]),MONTH(tbl_raw_data[[#This Row],[Date Actioned]]),DAY(tbl_raw_data[[#This Row],[Date Actioned]]))</f>
        <v>45149</v>
      </c>
      <c r="L2503" s="65" t="str">
        <f>UPPER(TEXT(tbl_raw_data[[#This Row],[updated_date]],"MMMM"))</f>
        <v>AUGUST</v>
      </c>
      <c r="M2503" s="65" t="str">
        <f>"WEEK "&amp;IF(ROUNDUP(DAY(tbl_raw_data[[#This Row],[updated_date]])/7,0)=5,4,ROUNDUP(DAY(tbl_raw_data[[#This Row],[updated_date]])/7,0))</f>
        <v>WEEK 2</v>
      </c>
      <c r="N2503" s="71" t="str">
        <f>UPPER(VLOOKUP(tbl_raw_data[[#This Row],[Analyst]],settings!$A$1:$B$15,2,0))</f>
        <v>HARDIK</v>
      </c>
      <c r="O2503" s="71" t="str">
        <f>TRIM(UPPER(tbl_raw_data[[#This Row],[Outcome]]))</f>
        <v>APPROVE</v>
      </c>
      <c r="P2503" s="71" t="str">
        <f>TRIM(UPPER(tbl_raw_data[[#This Row],[Queue Name]]))</f>
        <v>CONSUMER EXISTING</v>
      </c>
      <c r="Q2503" s="71" t="str">
        <f>IF(tbl_raw_data[[#This Row],[time_taken_in_min]]&lt;=settings!$D$2,"SLA_MET","SLA_NOT_MET")</f>
        <v>SLA_MET</v>
      </c>
    </row>
    <row r="2504" spans="1:17" hidden="1" x14ac:dyDescent="0.3">
      <c r="A2504" s="1" t="s">
        <v>3467</v>
      </c>
      <c r="B2504" s="34">
        <v>45149.370381944442</v>
      </c>
      <c r="C2504" s="35">
        <v>45149.376273148147</v>
      </c>
      <c r="D2504" s="2" t="s">
        <v>10</v>
      </c>
      <c r="E2504" s="2" t="s">
        <v>18</v>
      </c>
      <c r="F2504" s="2" t="s">
        <v>206</v>
      </c>
      <c r="G2504" s="2" t="s">
        <v>120</v>
      </c>
      <c r="H2504" s="84" t="str">
        <f t="shared" si="39"/>
        <v>Reason Unknown</v>
      </c>
      <c r="I2504" s="63">
        <f>(tbl_raw_data[[#This Row],[Date Actioned]])-(tbl_raw_data[[#This Row],[Date Tagged]])</f>
        <v>5.8912037056870759E-3</v>
      </c>
      <c r="J2504" s="66">
        <f>HOUR(tbl_raw_data[[#This Row],[time_taken]])*60+MINUTE(tbl_raw_data[[#This Row],[time_taken]])+SECOND(tbl_raw_data[[#This Row],[time_taken]])/60</f>
        <v>8.4833333333333325</v>
      </c>
      <c r="K2504" s="68">
        <f>DATE(YEAR(tbl_raw_data[[#This Row],[Date Actioned]]),MONTH(tbl_raw_data[[#This Row],[Date Actioned]]),DAY(tbl_raw_data[[#This Row],[Date Actioned]]))</f>
        <v>45149</v>
      </c>
      <c r="L2504" s="65" t="str">
        <f>UPPER(TEXT(tbl_raw_data[[#This Row],[updated_date]],"MMMM"))</f>
        <v>AUGUST</v>
      </c>
      <c r="M2504" s="65" t="str">
        <f>"WEEK "&amp;IF(ROUNDUP(DAY(tbl_raw_data[[#This Row],[updated_date]])/7,0)=5,4,ROUNDUP(DAY(tbl_raw_data[[#This Row],[updated_date]])/7,0))</f>
        <v>WEEK 2</v>
      </c>
      <c r="N2504" s="71" t="str">
        <f>UPPER(VLOOKUP(tbl_raw_data[[#This Row],[Analyst]],settings!$A$1:$B$15,2,0))</f>
        <v>HARDIK</v>
      </c>
      <c r="O2504" s="71" t="str">
        <f>TRIM(UPPER(tbl_raw_data[[#This Row],[Outcome]]))</f>
        <v>APPROVE</v>
      </c>
      <c r="P2504" s="71" t="str">
        <f>TRIM(UPPER(tbl_raw_data[[#This Row],[Queue Name]]))</f>
        <v>CONSUMER PRE BUREAU</v>
      </c>
      <c r="Q2504" s="71" t="str">
        <f>IF(tbl_raw_data[[#This Row],[time_taken_in_min]]&lt;=settings!$D$2,"SLA_MET","SLA_NOT_MET")</f>
        <v>SLA_MET</v>
      </c>
    </row>
    <row r="2505" spans="1:17" hidden="1" x14ac:dyDescent="0.3">
      <c r="A2505" s="5" t="s">
        <v>3468</v>
      </c>
      <c r="B2505" s="36">
        <v>45149.381099537037</v>
      </c>
      <c r="C2505" s="39">
        <v>45149.389803240738</v>
      </c>
      <c r="D2505" s="8" t="s">
        <v>10</v>
      </c>
      <c r="E2505" s="8" t="s">
        <v>11</v>
      </c>
      <c r="F2505" s="8" t="s">
        <v>206</v>
      </c>
      <c r="G2505" s="8" t="s">
        <v>15</v>
      </c>
      <c r="H2505" s="84" t="str">
        <f t="shared" si="39"/>
        <v>Reason Unknown</v>
      </c>
      <c r="I2505" s="63">
        <f>(tbl_raw_data[[#This Row],[Date Actioned]])-(tbl_raw_data[[#This Row],[Date Tagged]])</f>
        <v>8.703703701030463E-3</v>
      </c>
      <c r="J2505" s="66">
        <f>HOUR(tbl_raw_data[[#This Row],[time_taken]])*60+MINUTE(tbl_raw_data[[#This Row],[time_taken]])+SECOND(tbl_raw_data[[#This Row],[time_taken]])/60</f>
        <v>12.533333333333333</v>
      </c>
      <c r="K2505" s="68">
        <f>DATE(YEAR(tbl_raw_data[[#This Row],[Date Actioned]]),MONTH(tbl_raw_data[[#This Row],[Date Actioned]]),DAY(tbl_raw_data[[#This Row],[Date Actioned]]))</f>
        <v>45149</v>
      </c>
      <c r="L2505" s="65" t="str">
        <f>UPPER(TEXT(tbl_raw_data[[#This Row],[updated_date]],"MMMM"))</f>
        <v>AUGUST</v>
      </c>
      <c r="M2505" s="65" t="str">
        <f>"WEEK "&amp;IF(ROUNDUP(DAY(tbl_raw_data[[#This Row],[updated_date]])/7,0)=5,4,ROUNDUP(DAY(tbl_raw_data[[#This Row],[updated_date]])/7,0))</f>
        <v>WEEK 2</v>
      </c>
      <c r="N2505" s="71" t="str">
        <f>UPPER(VLOOKUP(tbl_raw_data[[#This Row],[Analyst]],settings!$A$1:$B$15,2,0))</f>
        <v>HARDIK</v>
      </c>
      <c r="O2505" s="71" t="str">
        <f>TRIM(UPPER(tbl_raw_data[[#This Row],[Outcome]]))</f>
        <v>APPROVE</v>
      </c>
      <c r="P2505" s="71" t="str">
        <f>TRIM(UPPER(tbl_raw_data[[#This Row],[Queue Name]]))</f>
        <v>CONSUMER EXISTING</v>
      </c>
      <c r="Q2505" s="71" t="str">
        <f>IF(tbl_raw_data[[#This Row],[time_taken_in_min]]&lt;=settings!$D$2,"SLA_MET","SLA_NOT_MET")</f>
        <v>SLA_MET</v>
      </c>
    </row>
    <row r="2506" spans="1:17" hidden="1" x14ac:dyDescent="0.3">
      <c r="A2506" s="7" t="s">
        <v>3469</v>
      </c>
      <c r="B2506" s="34">
        <v>45149.388923611114</v>
      </c>
      <c r="C2506" s="35">
        <v>45149.392951388887</v>
      </c>
      <c r="D2506" s="2" t="s">
        <v>10</v>
      </c>
      <c r="E2506" s="2" t="s">
        <v>11</v>
      </c>
      <c r="F2506" s="2" t="s">
        <v>206</v>
      </c>
      <c r="G2506" s="2" t="s">
        <v>15</v>
      </c>
      <c r="H2506" s="84" t="str">
        <f t="shared" si="39"/>
        <v>Reason Unknown</v>
      </c>
      <c r="I2506" s="63">
        <f>(tbl_raw_data[[#This Row],[Date Actioned]])-(tbl_raw_data[[#This Row],[Date Tagged]])</f>
        <v>4.0277777734445408E-3</v>
      </c>
      <c r="J2506" s="66">
        <f>HOUR(tbl_raw_data[[#This Row],[time_taken]])*60+MINUTE(tbl_raw_data[[#This Row],[time_taken]])+SECOND(tbl_raw_data[[#This Row],[time_taken]])/60</f>
        <v>5.8</v>
      </c>
      <c r="K2506" s="68">
        <f>DATE(YEAR(tbl_raw_data[[#This Row],[Date Actioned]]),MONTH(tbl_raw_data[[#This Row],[Date Actioned]]),DAY(tbl_raw_data[[#This Row],[Date Actioned]]))</f>
        <v>45149</v>
      </c>
      <c r="L2506" s="65" t="str">
        <f>UPPER(TEXT(tbl_raw_data[[#This Row],[updated_date]],"MMMM"))</f>
        <v>AUGUST</v>
      </c>
      <c r="M2506" s="65" t="str">
        <f>"WEEK "&amp;IF(ROUNDUP(DAY(tbl_raw_data[[#This Row],[updated_date]])/7,0)=5,4,ROUNDUP(DAY(tbl_raw_data[[#This Row],[updated_date]])/7,0))</f>
        <v>WEEK 2</v>
      </c>
      <c r="N2506" s="71" t="str">
        <f>UPPER(VLOOKUP(tbl_raw_data[[#This Row],[Analyst]],settings!$A$1:$B$15,2,0))</f>
        <v>HARDIK</v>
      </c>
      <c r="O2506" s="71" t="str">
        <f>TRIM(UPPER(tbl_raw_data[[#This Row],[Outcome]]))</f>
        <v>APPROVE</v>
      </c>
      <c r="P2506" s="71" t="str">
        <f>TRIM(UPPER(tbl_raw_data[[#This Row],[Queue Name]]))</f>
        <v>CONSUMER EXISTING</v>
      </c>
      <c r="Q2506" s="71" t="str">
        <f>IF(tbl_raw_data[[#This Row],[time_taken_in_min]]&lt;=settings!$D$2,"SLA_MET","SLA_NOT_MET")</f>
        <v>SLA_MET</v>
      </c>
    </row>
    <row r="2507" spans="1:17" hidden="1" x14ac:dyDescent="0.3">
      <c r="A2507" s="1" t="s">
        <v>3470</v>
      </c>
      <c r="B2507" s="36">
        <v>45149.389652777776</v>
      </c>
      <c r="C2507" s="39">
        <v>45149.401585648149</v>
      </c>
      <c r="D2507" s="8" t="s">
        <v>15</v>
      </c>
      <c r="E2507" s="6" t="s">
        <v>11</v>
      </c>
      <c r="F2507" s="8" t="s">
        <v>14</v>
      </c>
      <c r="G2507" s="9"/>
      <c r="H2507" s="84" t="str">
        <f t="shared" si="39"/>
        <v>Reason Unknown</v>
      </c>
      <c r="I2507" s="63">
        <f>(tbl_raw_data[[#This Row],[Date Actioned]])-(tbl_raw_data[[#This Row],[Date Tagged]])</f>
        <v>1.1932870373129845E-2</v>
      </c>
      <c r="J2507" s="66">
        <f>HOUR(tbl_raw_data[[#This Row],[time_taken]])*60+MINUTE(tbl_raw_data[[#This Row],[time_taken]])+SECOND(tbl_raw_data[[#This Row],[time_taken]])/60</f>
        <v>17.183333333333334</v>
      </c>
      <c r="K2507" s="68">
        <f>DATE(YEAR(tbl_raw_data[[#This Row],[Date Actioned]]),MONTH(tbl_raw_data[[#This Row],[Date Actioned]]),DAY(tbl_raw_data[[#This Row],[Date Actioned]]))</f>
        <v>45149</v>
      </c>
      <c r="L2507" s="65" t="str">
        <f>UPPER(TEXT(tbl_raw_data[[#This Row],[updated_date]],"MMMM"))</f>
        <v>AUGUST</v>
      </c>
      <c r="M2507" s="65" t="str">
        <f>"WEEK "&amp;IF(ROUNDUP(DAY(tbl_raw_data[[#This Row],[updated_date]])/7,0)=5,4,ROUNDUP(DAY(tbl_raw_data[[#This Row],[updated_date]])/7,0))</f>
        <v>WEEK 2</v>
      </c>
      <c r="N2507" s="71" t="str">
        <f>UPPER(VLOOKUP(tbl_raw_data[[#This Row],[Analyst]],settings!$A$1:$B$15,2,0))</f>
        <v>CAMROON</v>
      </c>
      <c r="O2507" s="71" t="str">
        <f>TRIM(UPPER(tbl_raw_data[[#This Row],[Outcome]]))</f>
        <v>APPROVE</v>
      </c>
      <c r="P2507" s="71" t="str">
        <f>TRIM(UPPER(tbl_raw_data[[#This Row],[Queue Name]]))</f>
        <v>CONSUMER EXISTING</v>
      </c>
      <c r="Q2507" s="71" t="str">
        <f>IF(tbl_raw_data[[#This Row],[time_taken_in_min]]&lt;=settings!$D$2,"SLA_MET","SLA_NOT_MET")</f>
        <v>SLA_MET</v>
      </c>
    </row>
    <row r="2508" spans="1:17" hidden="1" x14ac:dyDescent="0.3">
      <c r="A2508" s="5" t="s">
        <v>3471</v>
      </c>
      <c r="B2508" s="34">
        <v>45149.406006944446</v>
      </c>
      <c r="C2508" s="35">
        <v>45149.410983796297</v>
      </c>
      <c r="D2508" s="2" t="s">
        <v>15</v>
      </c>
      <c r="E2508" s="3" t="s">
        <v>11</v>
      </c>
      <c r="F2508" s="2" t="s">
        <v>14</v>
      </c>
      <c r="G2508" s="4"/>
      <c r="H2508" s="84" t="str">
        <f t="shared" si="39"/>
        <v>Reason Unknown</v>
      </c>
      <c r="I2508" s="63">
        <f>(tbl_raw_data[[#This Row],[Date Actioned]])-(tbl_raw_data[[#This Row],[Date Tagged]])</f>
        <v>4.9768518510973081E-3</v>
      </c>
      <c r="J2508" s="66">
        <f>HOUR(tbl_raw_data[[#This Row],[time_taken]])*60+MINUTE(tbl_raw_data[[#This Row],[time_taken]])+SECOND(tbl_raw_data[[#This Row],[time_taken]])/60</f>
        <v>7.166666666666667</v>
      </c>
      <c r="K2508" s="68">
        <f>DATE(YEAR(tbl_raw_data[[#This Row],[Date Actioned]]),MONTH(tbl_raw_data[[#This Row],[Date Actioned]]),DAY(tbl_raw_data[[#This Row],[Date Actioned]]))</f>
        <v>45149</v>
      </c>
      <c r="L2508" s="65" t="str">
        <f>UPPER(TEXT(tbl_raw_data[[#This Row],[updated_date]],"MMMM"))</f>
        <v>AUGUST</v>
      </c>
      <c r="M2508" s="65" t="str">
        <f>"WEEK "&amp;IF(ROUNDUP(DAY(tbl_raw_data[[#This Row],[updated_date]])/7,0)=5,4,ROUNDUP(DAY(tbl_raw_data[[#This Row],[updated_date]])/7,0))</f>
        <v>WEEK 2</v>
      </c>
      <c r="N2508" s="71" t="str">
        <f>UPPER(VLOOKUP(tbl_raw_data[[#This Row],[Analyst]],settings!$A$1:$B$15,2,0))</f>
        <v>CAMROON</v>
      </c>
      <c r="O2508" s="71" t="str">
        <f>TRIM(UPPER(tbl_raw_data[[#This Row],[Outcome]]))</f>
        <v>APPROVE</v>
      </c>
      <c r="P2508" s="71" t="str">
        <f>TRIM(UPPER(tbl_raw_data[[#This Row],[Queue Name]]))</f>
        <v>CONSUMER EXISTING</v>
      </c>
      <c r="Q2508" s="71" t="str">
        <f>IF(tbl_raw_data[[#This Row],[time_taken_in_min]]&lt;=settings!$D$2,"SLA_MET","SLA_NOT_MET")</f>
        <v>SLA_MET</v>
      </c>
    </row>
    <row r="2509" spans="1:17" hidden="1" x14ac:dyDescent="0.3">
      <c r="A2509" s="7" t="s">
        <v>3472</v>
      </c>
      <c r="B2509" s="36">
        <v>45149.412418981483</v>
      </c>
      <c r="C2509" s="39">
        <v>45149.420277777775</v>
      </c>
      <c r="D2509" s="8" t="s">
        <v>10</v>
      </c>
      <c r="E2509" s="8" t="s">
        <v>8</v>
      </c>
      <c r="F2509" s="8" t="s">
        <v>206</v>
      </c>
      <c r="G2509" s="8" t="s">
        <v>15</v>
      </c>
      <c r="H2509" s="84" t="str">
        <f t="shared" si="39"/>
        <v>Reason Unknown</v>
      </c>
      <c r="I2509" s="63">
        <f>(tbl_raw_data[[#This Row],[Date Actioned]])-(tbl_raw_data[[#This Row],[Date Tagged]])</f>
        <v>7.8587962925666943E-3</v>
      </c>
      <c r="J2509" s="66">
        <f>HOUR(tbl_raw_data[[#This Row],[time_taken]])*60+MINUTE(tbl_raw_data[[#This Row],[time_taken]])+SECOND(tbl_raw_data[[#This Row],[time_taken]])/60</f>
        <v>11.316666666666666</v>
      </c>
      <c r="K2509" s="68">
        <f>DATE(YEAR(tbl_raw_data[[#This Row],[Date Actioned]]),MONTH(tbl_raw_data[[#This Row],[Date Actioned]]),DAY(tbl_raw_data[[#This Row],[Date Actioned]]))</f>
        <v>45149</v>
      </c>
      <c r="L2509" s="65" t="str">
        <f>UPPER(TEXT(tbl_raw_data[[#This Row],[updated_date]],"MMMM"))</f>
        <v>AUGUST</v>
      </c>
      <c r="M2509" s="65" t="str">
        <f>"WEEK "&amp;IF(ROUNDUP(DAY(tbl_raw_data[[#This Row],[updated_date]])/7,0)=5,4,ROUNDUP(DAY(tbl_raw_data[[#This Row],[updated_date]])/7,0))</f>
        <v>WEEK 2</v>
      </c>
      <c r="N2509" s="71" t="str">
        <f>UPPER(VLOOKUP(tbl_raw_data[[#This Row],[Analyst]],settings!$A$1:$B$15,2,0))</f>
        <v>HARDIK</v>
      </c>
      <c r="O2509" s="71" t="str">
        <f>TRIM(UPPER(tbl_raw_data[[#This Row],[Outcome]]))</f>
        <v>APPROVE</v>
      </c>
      <c r="P2509" s="71" t="str">
        <f>TRIM(UPPER(tbl_raw_data[[#This Row],[Queue Name]]))</f>
        <v>CONSUMER POST BUREAU</v>
      </c>
      <c r="Q2509" s="71" t="str">
        <f>IF(tbl_raw_data[[#This Row],[time_taken_in_min]]&lt;=settings!$D$2,"SLA_MET","SLA_NOT_MET")</f>
        <v>SLA_MET</v>
      </c>
    </row>
    <row r="2510" spans="1:17" hidden="1" x14ac:dyDescent="0.3">
      <c r="A2510" s="1" t="s">
        <v>3473</v>
      </c>
      <c r="B2510" s="34">
        <v>45149.422071759262</v>
      </c>
      <c r="C2510" s="35">
        <v>45149.427361111113</v>
      </c>
      <c r="D2510" s="2" t="s">
        <v>10</v>
      </c>
      <c r="E2510" s="2" t="s">
        <v>11</v>
      </c>
      <c r="F2510" s="2" t="s">
        <v>206</v>
      </c>
      <c r="G2510" s="2" t="s">
        <v>15</v>
      </c>
      <c r="H2510" s="84" t="str">
        <f t="shared" si="39"/>
        <v>Reason Unknown</v>
      </c>
      <c r="I2510" s="63">
        <f>(tbl_raw_data[[#This Row],[Date Actioned]])-(tbl_raw_data[[#This Row],[Date Tagged]])</f>
        <v>5.2893518513883464E-3</v>
      </c>
      <c r="J2510" s="66">
        <f>HOUR(tbl_raw_data[[#This Row],[time_taken]])*60+MINUTE(tbl_raw_data[[#This Row],[time_taken]])+SECOND(tbl_raw_data[[#This Row],[time_taken]])/60</f>
        <v>7.6166666666666671</v>
      </c>
      <c r="K2510" s="68">
        <f>DATE(YEAR(tbl_raw_data[[#This Row],[Date Actioned]]),MONTH(tbl_raw_data[[#This Row],[Date Actioned]]),DAY(tbl_raw_data[[#This Row],[Date Actioned]]))</f>
        <v>45149</v>
      </c>
      <c r="L2510" s="65" t="str">
        <f>UPPER(TEXT(tbl_raw_data[[#This Row],[updated_date]],"MMMM"))</f>
        <v>AUGUST</v>
      </c>
      <c r="M2510" s="65" t="str">
        <f>"WEEK "&amp;IF(ROUNDUP(DAY(tbl_raw_data[[#This Row],[updated_date]])/7,0)=5,4,ROUNDUP(DAY(tbl_raw_data[[#This Row],[updated_date]])/7,0))</f>
        <v>WEEK 2</v>
      </c>
      <c r="N2510" s="71" t="str">
        <f>UPPER(VLOOKUP(tbl_raw_data[[#This Row],[Analyst]],settings!$A$1:$B$15,2,0))</f>
        <v>HARDIK</v>
      </c>
      <c r="O2510" s="71" t="str">
        <f>TRIM(UPPER(tbl_raw_data[[#This Row],[Outcome]]))</f>
        <v>APPROVE</v>
      </c>
      <c r="P2510" s="71" t="str">
        <f>TRIM(UPPER(tbl_raw_data[[#This Row],[Queue Name]]))</f>
        <v>CONSUMER EXISTING</v>
      </c>
      <c r="Q2510" s="71" t="str">
        <f>IF(tbl_raw_data[[#This Row],[time_taken_in_min]]&lt;=settings!$D$2,"SLA_MET","SLA_NOT_MET")</f>
        <v>SLA_MET</v>
      </c>
    </row>
    <row r="2511" spans="1:17" hidden="1" x14ac:dyDescent="0.3">
      <c r="A2511" s="5" t="s">
        <v>3474</v>
      </c>
      <c r="B2511" s="36">
        <v>45149.425335648149</v>
      </c>
      <c r="C2511" s="39">
        <v>45149.429872685185</v>
      </c>
      <c r="D2511" s="8" t="s">
        <v>10</v>
      </c>
      <c r="E2511" s="8" t="s">
        <v>18</v>
      </c>
      <c r="F2511" s="8" t="s">
        <v>206</v>
      </c>
      <c r="G2511" s="8" t="s">
        <v>15</v>
      </c>
      <c r="H2511" s="84" t="str">
        <f t="shared" si="39"/>
        <v>Reason Unknown</v>
      </c>
      <c r="I2511" s="63">
        <f>(tbl_raw_data[[#This Row],[Date Actioned]])-(tbl_raw_data[[#This Row],[Date Tagged]])</f>
        <v>4.537037035333924E-3</v>
      </c>
      <c r="J2511" s="66">
        <f>HOUR(tbl_raw_data[[#This Row],[time_taken]])*60+MINUTE(tbl_raw_data[[#This Row],[time_taken]])+SECOND(tbl_raw_data[[#This Row],[time_taken]])/60</f>
        <v>6.5333333333333332</v>
      </c>
      <c r="K2511" s="68">
        <f>DATE(YEAR(tbl_raw_data[[#This Row],[Date Actioned]]),MONTH(tbl_raw_data[[#This Row],[Date Actioned]]),DAY(tbl_raw_data[[#This Row],[Date Actioned]]))</f>
        <v>45149</v>
      </c>
      <c r="L2511" s="65" t="str">
        <f>UPPER(TEXT(tbl_raw_data[[#This Row],[updated_date]],"MMMM"))</f>
        <v>AUGUST</v>
      </c>
      <c r="M2511" s="65" t="str">
        <f>"WEEK "&amp;IF(ROUNDUP(DAY(tbl_raw_data[[#This Row],[updated_date]])/7,0)=5,4,ROUNDUP(DAY(tbl_raw_data[[#This Row],[updated_date]])/7,0))</f>
        <v>WEEK 2</v>
      </c>
      <c r="N2511" s="71" t="str">
        <f>UPPER(VLOOKUP(tbl_raw_data[[#This Row],[Analyst]],settings!$A$1:$B$15,2,0))</f>
        <v>HARDIK</v>
      </c>
      <c r="O2511" s="71" t="str">
        <f>TRIM(UPPER(tbl_raw_data[[#This Row],[Outcome]]))</f>
        <v>APPROVE</v>
      </c>
      <c r="P2511" s="71" t="str">
        <f>TRIM(UPPER(tbl_raw_data[[#This Row],[Queue Name]]))</f>
        <v>CONSUMER PRE BUREAU</v>
      </c>
      <c r="Q2511" s="71" t="str">
        <f>IF(tbl_raw_data[[#This Row],[time_taken_in_min]]&lt;=settings!$D$2,"SLA_MET","SLA_NOT_MET")</f>
        <v>SLA_MET</v>
      </c>
    </row>
    <row r="2512" spans="1:17" hidden="1" x14ac:dyDescent="0.3">
      <c r="A2512" s="7" t="s">
        <v>3475</v>
      </c>
      <c r="B2512" s="34">
        <v>45149.439942129633</v>
      </c>
      <c r="C2512" s="35">
        <v>45149.444421296299</v>
      </c>
      <c r="D2512" s="2" t="s">
        <v>10</v>
      </c>
      <c r="E2512" s="2" t="s">
        <v>11</v>
      </c>
      <c r="F2512" s="2" t="s">
        <v>206</v>
      </c>
      <c r="G2512" s="2" t="s">
        <v>15</v>
      </c>
      <c r="H2512" s="84" t="str">
        <f t="shared" si="39"/>
        <v>Reason Unknown</v>
      </c>
      <c r="I2512" s="63">
        <f>(tbl_raw_data[[#This Row],[Date Actioned]])-(tbl_raw_data[[#This Row],[Date Tagged]])</f>
        <v>4.4791666659875773E-3</v>
      </c>
      <c r="J2512" s="66">
        <f>HOUR(tbl_raw_data[[#This Row],[time_taken]])*60+MINUTE(tbl_raw_data[[#This Row],[time_taken]])+SECOND(tbl_raw_data[[#This Row],[time_taken]])/60</f>
        <v>6.45</v>
      </c>
      <c r="K2512" s="68">
        <f>DATE(YEAR(tbl_raw_data[[#This Row],[Date Actioned]]),MONTH(tbl_raw_data[[#This Row],[Date Actioned]]),DAY(tbl_raw_data[[#This Row],[Date Actioned]]))</f>
        <v>45149</v>
      </c>
      <c r="L2512" s="65" t="str">
        <f>UPPER(TEXT(tbl_raw_data[[#This Row],[updated_date]],"MMMM"))</f>
        <v>AUGUST</v>
      </c>
      <c r="M2512" s="65" t="str">
        <f>"WEEK "&amp;IF(ROUNDUP(DAY(tbl_raw_data[[#This Row],[updated_date]])/7,0)=5,4,ROUNDUP(DAY(tbl_raw_data[[#This Row],[updated_date]])/7,0))</f>
        <v>WEEK 2</v>
      </c>
      <c r="N2512" s="71" t="str">
        <f>UPPER(VLOOKUP(tbl_raw_data[[#This Row],[Analyst]],settings!$A$1:$B$15,2,0))</f>
        <v>HARDIK</v>
      </c>
      <c r="O2512" s="71" t="str">
        <f>TRIM(UPPER(tbl_raw_data[[#This Row],[Outcome]]))</f>
        <v>APPROVE</v>
      </c>
      <c r="P2512" s="71" t="str">
        <f>TRIM(UPPER(tbl_raw_data[[#This Row],[Queue Name]]))</f>
        <v>CONSUMER EXISTING</v>
      </c>
      <c r="Q2512" s="71" t="str">
        <f>IF(tbl_raw_data[[#This Row],[time_taken_in_min]]&lt;=settings!$D$2,"SLA_MET","SLA_NOT_MET")</f>
        <v>SLA_MET</v>
      </c>
    </row>
    <row r="2513" spans="1:17" hidden="1" x14ac:dyDescent="0.3">
      <c r="A2513" s="1" t="s">
        <v>3476</v>
      </c>
      <c r="B2513" s="36">
        <v>45149.441446759258</v>
      </c>
      <c r="C2513" s="39">
        <v>45149.445023148146</v>
      </c>
      <c r="D2513" s="8" t="s">
        <v>15</v>
      </c>
      <c r="E2513" s="6" t="s">
        <v>11</v>
      </c>
      <c r="F2513" s="8" t="s">
        <v>14</v>
      </c>
      <c r="G2513" s="9"/>
      <c r="H2513" s="84" t="str">
        <f t="shared" si="39"/>
        <v>Reason Unknown</v>
      </c>
      <c r="I2513" s="63">
        <f>(tbl_raw_data[[#This Row],[Date Actioned]])-(tbl_raw_data[[#This Row],[Date Tagged]])</f>
        <v>3.5763888881774619E-3</v>
      </c>
      <c r="J2513" s="66">
        <f>HOUR(tbl_raw_data[[#This Row],[time_taken]])*60+MINUTE(tbl_raw_data[[#This Row],[time_taken]])+SECOND(tbl_raw_data[[#This Row],[time_taken]])/60</f>
        <v>5.15</v>
      </c>
      <c r="K2513" s="68">
        <f>DATE(YEAR(tbl_raw_data[[#This Row],[Date Actioned]]),MONTH(tbl_raw_data[[#This Row],[Date Actioned]]),DAY(tbl_raw_data[[#This Row],[Date Actioned]]))</f>
        <v>45149</v>
      </c>
      <c r="L2513" s="65" t="str">
        <f>UPPER(TEXT(tbl_raw_data[[#This Row],[updated_date]],"MMMM"))</f>
        <v>AUGUST</v>
      </c>
      <c r="M2513" s="65" t="str">
        <f>"WEEK "&amp;IF(ROUNDUP(DAY(tbl_raw_data[[#This Row],[updated_date]])/7,0)=5,4,ROUNDUP(DAY(tbl_raw_data[[#This Row],[updated_date]])/7,0))</f>
        <v>WEEK 2</v>
      </c>
      <c r="N2513" s="71" t="str">
        <f>UPPER(VLOOKUP(tbl_raw_data[[#This Row],[Analyst]],settings!$A$1:$B$15,2,0))</f>
        <v>CAMROON</v>
      </c>
      <c r="O2513" s="71" t="str">
        <f>TRIM(UPPER(tbl_raw_data[[#This Row],[Outcome]]))</f>
        <v>APPROVE</v>
      </c>
      <c r="P2513" s="71" t="str">
        <f>TRIM(UPPER(tbl_raw_data[[#This Row],[Queue Name]]))</f>
        <v>CONSUMER EXISTING</v>
      </c>
      <c r="Q2513" s="71" t="str">
        <f>IF(tbl_raw_data[[#This Row],[time_taken_in_min]]&lt;=settings!$D$2,"SLA_MET","SLA_NOT_MET")</f>
        <v>SLA_MET</v>
      </c>
    </row>
    <row r="2514" spans="1:17" hidden="1" x14ac:dyDescent="0.3">
      <c r="A2514" s="5" t="s">
        <v>3477</v>
      </c>
      <c r="B2514" s="34">
        <v>45149.441840277781</v>
      </c>
      <c r="C2514" s="35">
        <v>45149.452743055554</v>
      </c>
      <c r="D2514" s="2" t="s">
        <v>15</v>
      </c>
      <c r="E2514" s="3" t="s">
        <v>11</v>
      </c>
      <c r="F2514" s="2" t="s">
        <v>21</v>
      </c>
      <c r="G2514" s="4"/>
      <c r="H2514" s="84" t="str">
        <f t="shared" si="39"/>
        <v>Reason Unknown</v>
      </c>
      <c r="I2514" s="63">
        <f>(tbl_raw_data[[#This Row],[Date Actioned]])-(tbl_raw_data[[#This Row],[Date Tagged]])</f>
        <v>1.0902777772571426E-2</v>
      </c>
      <c r="J2514" s="66">
        <f>HOUR(tbl_raw_data[[#This Row],[time_taken]])*60+MINUTE(tbl_raw_data[[#This Row],[time_taken]])+SECOND(tbl_raw_data[[#This Row],[time_taken]])/60</f>
        <v>15.7</v>
      </c>
      <c r="K2514" s="68">
        <f>DATE(YEAR(tbl_raw_data[[#This Row],[Date Actioned]]),MONTH(tbl_raw_data[[#This Row],[Date Actioned]]),DAY(tbl_raw_data[[#This Row],[Date Actioned]]))</f>
        <v>45149</v>
      </c>
      <c r="L2514" s="65" t="str">
        <f>UPPER(TEXT(tbl_raw_data[[#This Row],[updated_date]],"MMMM"))</f>
        <v>AUGUST</v>
      </c>
      <c r="M2514" s="65" t="str">
        <f>"WEEK "&amp;IF(ROUNDUP(DAY(tbl_raw_data[[#This Row],[updated_date]])/7,0)=5,4,ROUNDUP(DAY(tbl_raw_data[[#This Row],[updated_date]])/7,0))</f>
        <v>WEEK 2</v>
      </c>
      <c r="N2514" s="71" t="str">
        <f>UPPER(VLOOKUP(tbl_raw_data[[#This Row],[Analyst]],settings!$A$1:$B$15,2,0))</f>
        <v>SHAHID</v>
      </c>
      <c r="O2514" s="71" t="str">
        <f>TRIM(UPPER(tbl_raw_data[[#This Row],[Outcome]]))</f>
        <v>APPROVE</v>
      </c>
      <c r="P2514" s="71" t="str">
        <f>TRIM(UPPER(tbl_raw_data[[#This Row],[Queue Name]]))</f>
        <v>CONSUMER EXISTING</v>
      </c>
      <c r="Q2514" s="71" t="str">
        <f>IF(tbl_raw_data[[#This Row],[time_taken_in_min]]&lt;=settings!$D$2,"SLA_MET","SLA_NOT_MET")</f>
        <v>SLA_MET</v>
      </c>
    </row>
    <row r="2515" spans="1:17" hidden="1" x14ac:dyDescent="0.3">
      <c r="A2515" s="7" t="s">
        <v>3478</v>
      </c>
      <c r="B2515" s="36">
        <v>45149.450960648152</v>
      </c>
      <c r="C2515" s="39">
        <v>45149.458923611113</v>
      </c>
      <c r="D2515" s="8" t="s">
        <v>10</v>
      </c>
      <c r="E2515" s="8" t="s">
        <v>18</v>
      </c>
      <c r="F2515" s="8" t="s">
        <v>206</v>
      </c>
      <c r="G2515" s="8" t="s">
        <v>26</v>
      </c>
      <c r="H2515" s="84" t="str">
        <f t="shared" si="39"/>
        <v>Reason Unknown</v>
      </c>
      <c r="I2515" s="63">
        <f>(tbl_raw_data[[#This Row],[Date Actioned]])-(tbl_raw_data[[#This Row],[Date Tagged]])</f>
        <v>7.962962961755693E-3</v>
      </c>
      <c r="J2515" s="66">
        <f>HOUR(tbl_raw_data[[#This Row],[time_taken]])*60+MINUTE(tbl_raw_data[[#This Row],[time_taken]])+SECOND(tbl_raw_data[[#This Row],[time_taken]])/60</f>
        <v>11.466666666666667</v>
      </c>
      <c r="K2515" s="68">
        <f>DATE(YEAR(tbl_raw_data[[#This Row],[Date Actioned]]),MONTH(tbl_raw_data[[#This Row],[Date Actioned]]),DAY(tbl_raw_data[[#This Row],[Date Actioned]]))</f>
        <v>45149</v>
      </c>
      <c r="L2515" s="65" t="str">
        <f>UPPER(TEXT(tbl_raw_data[[#This Row],[updated_date]],"MMMM"))</f>
        <v>AUGUST</v>
      </c>
      <c r="M2515" s="65" t="str">
        <f>"WEEK "&amp;IF(ROUNDUP(DAY(tbl_raw_data[[#This Row],[updated_date]])/7,0)=5,4,ROUNDUP(DAY(tbl_raw_data[[#This Row],[updated_date]])/7,0))</f>
        <v>WEEK 2</v>
      </c>
      <c r="N2515" s="71" t="str">
        <f>UPPER(VLOOKUP(tbl_raw_data[[#This Row],[Analyst]],settings!$A$1:$B$15,2,0))</f>
        <v>HARDIK</v>
      </c>
      <c r="O2515" s="71" t="str">
        <f>TRIM(UPPER(tbl_raw_data[[#This Row],[Outcome]]))</f>
        <v>APPROVE</v>
      </c>
      <c r="P2515" s="71" t="str">
        <f>TRIM(UPPER(tbl_raw_data[[#This Row],[Queue Name]]))</f>
        <v>CONSUMER PRE BUREAU</v>
      </c>
      <c r="Q2515" s="71" t="str">
        <f>IF(tbl_raw_data[[#This Row],[time_taken_in_min]]&lt;=settings!$D$2,"SLA_MET","SLA_NOT_MET")</f>
        <v>SLA_MET</v>
      </c>
    </row>
    <row r="2516" spans="1:17" hidden="1" x14ac:dyDescent="0.3">
      <c r="A2516" s="1" t="s">
        <v>3479</v>
      </c>
      <c r="B2516" s="34">
        <v>45149.469583333332</v>
      </c>
      <c r="C2516" s="35">
        <v>45149.485949074071</v>
      </c>
      <c r="D2516" s="2" t="s">
        <v>15</v>
      </c>
      <c r="E2516" s="3" t="s">
        <v>8</v>
      </c>
      <c r="F2516" s="2" t="s">
        <v>21</v>
      </c>
      <c r="G2516" s="4"/>
      <c r="H2516" s="84" t="str">
        <f t="shared" si="39"/>
        <v>Reason Unknown</v>
      </c>
      <c r="I2516" s="63">
        <f>(tbl_raw_data[[#This Row],[Date Actioned]])-(tbl_raw_data[[#This Row],[Date Tagged]])</f>
        <v>1.636574073927477E-2</v>
      </c>
      <c r="J2516" s="66">
        <f>HOUR(tbl_raw_data[[#This Row],[time_taken]])*60+MINUTE(tbl_raw_data[[#This Row],[time_taken]])+SECOND(tbl_raw_data[[#This Row],[time_taken]])/60</f>
        <v>23.566666666666666</v>
      </c>
      <c r="K2516" s="68">
        <f>DATE(YEAR(tbl_raw_data[[#This Row],[Date Actioned]]),MONTH(tbl_raw_data[[#This Row],[Date Actioned]]),DAY(tbl_raw_data[[#This Row],[Date Actioned]]))</f>
        <v>45149</v>
      </c>
      <c r="L2516" s="65" t="str">
        <f>UPPER(TEXT(tbl_raw_data[[#This Row],[updated_date]],"MMMM"))</f>
        <v>AUGUST</v>
      </c>
      <c r="M2516" s="65" t="str">
        <f>"WEEK "&amp;IF(ROUNDUP(DAY(tbl_raw_data[[#This Row],[updated_date]])/7,0)=5,4,ROUNDUP(DAY(tbl_raw_data[[#This Row],[updated_date]])/7,0))</f>
        <v>WEEK 2</v>
      </c>
      <c r="N2516" s="71" t="str">
        <f>UPPER(VLOOKUP(tbl_raw_data[[#This Row],[Analyst]],settings!$A$1:$B$15,2,0))</f>
        <v>SHAHID</v>
      </c>
      <c r="O2516" s="71" t="str">
        <f>TRIM(UPPER(tbl_raw_data[[#This Row],[Outcome]]))</f>
        <v>APPROVE</v>
      </c>
      <c r="P2516" s="71" t="str">
        <f>TRIM(UPPER(tbl_raw_data[[#This Row],[Queue Name]]))</f>
        <v>CONSUMER POST BUREAU</v>
      </c>
      <c r="Q2516" s="71" t="str">
        <f>IF(tbl_raw_data[[#This Row],[time_taken_in_min]]&lt;=settings!$D$2,"SLA_MET","SLA_NOT_MET")</f>
        <v>SLA_NOT_MET</v>
      </c>
    </row>
    <row r="2517" spans="1:17" hidden="1" x14ac:dyDescent="0.3">
      <c r="A2517" s="5" t="s">
        <v>3480</v>
      </c>
      <c r="B2517" s="36">
        <v>45149.475254629629</v>
      </c>
      <c r="C2517" s="39">
        <v>45149.479861111111</v>
      </c>
      <c r="D2517" s="8" t="s">
        <v>10</v>
      </c>
      <c r="E2517" s="8" t="s">
        <v>11</v>
      </c>
      <c r="F2517" s="8" t="s">
        <v>206</v>
      </c>
      <c r="G2517" s="8" t="s">
        <v>15</v>
      </c>
      <c r="H2517" s="84" t="str">
        <f t="shared" si="39"/>
        <v>Reason Unknown</v>
      </c>
      <c r="I2517" s="63">
        <f>(tbl_raw_data[[#This Row],[Date Actioned]])-(tbl_raw_data[[#This Row],[Date Tagged]])</f>
        <v>4.6064814814599231E-3</v>
      </c>
      <c r="J2517" s="66">
        <f>HOUR(tbl_raw_data[[#This Row],[time_taken]])*60+MINUTE(tbl_raw_data[[#This Row],[time_taken]])+SECOND(tbl_raw_data[[#This Row],[time_taken]])/60</f>
        <v>6.6333333333333329</v>
      </c>
      <c r="K2517" s="68">
        <f>DATE(YEAR(tbl_raw_data[[#This Row],[Date Actioned]]),MONTH(tbl_raw_data[[#This Row],[Date Actioned]]),DAY(tbl_raw_data[[#This Row],[Date Actioned]]))</f>
        <v>45149</v>
      </c>
      <c r="L2517" s="65" t="str">
        <f>UPPER(TEXT(tbl_raw_data[[#This Row],[updated_date]],"MMMM"))</f>
        <v>AUGUST</v>
      </c>
      <c r="M2517" s="65" t="str">
        <f>"WEEK "&amp;IF(ROUNDUP(DAY(tbl_raw_data[[#This Row],[updated_date]])/7,0)=5,4,ROUNDUP(DAY(tbl_raw_data[[#This Row],[updated_date]])/7,0))</f>
        <v>WEEK 2</v>
      </c>
      <c r="N2517" s="71" t="str">
        <f>UPPER(VLOOKUP(tbl_raw_data[[#This Row],[Analyst]],settings!$A$1:$B$15,2,0))</f>
        <v>HARDIK</v>
      </c>
      <c r="O2517" s="71" t="str">
        <f>TRIM(UPPER(tbl_raw_data[[#This Row],[Outcome]]))</f>
        <v>APPROVE</v>
      </c>
      <c r="P2517" s="71" t="str">
        <f>TRIM(UPPER(tbl_raw_data[[#This Row],[Queue Name]]))</f>
        <v>CONSUMER EXISTING</v>
      </c>
      <c r="Q2517" s="71" t="str">
        <f>IF(tbl_raw_data[[#This Row],[time_taken_in_min]]&lt;=settings!$D$2,"SLA_MET","SLA_NOT_MET")</f>
        <v>SLA_MET</v>
      </c>
    </row>
    <row r="2518" spans="1:17" hidden="1" x14ac:dyDescent="0.3">
      <c r="A2518" s="7" t="s">
        <v>3481</v>
      </c>
      <c r="B2518" s="34">
        <v>45149.482615740744</v>
      </c>
      <c r="C2518" s="35">
        <v>45149.488946759258</v>
      </c>
      <c r="D2518" s="2" t="s">
        <v>10</v>
      </c>
      <c r="E2518" s="2" t="s">
        <v>11</v>
      </c>
      <c r="F2518" s="2" t="s">
        <v>114</v>
      </c>
      <c r="G2518" s="2" t="s">
        <v>478</v>
      </c>
      <c r="H2518" s="84" t="str">
        <f t="shared" si="39"/>
        <v>Reason Unknown</v>
      </c>
      <c r="I2518" s="63">
        <f>(tbl_raw_data[[#This Row],[Date Actioned]])-(tbl_raw_data[[#This Row],[Date Tagged]])</f>
        <v>6.3310185141745023E-3</v>
      </c>
      <c r="J2518" s="66">
        <f>HOUR(tbl_raw_data[[#This Row],[time_taken]])*60+MINUTE(tbl_raw_data[[#This Row],[time_taken]])+SECOND(tbl_raw_data[[#This Row],[time_taken]])/60</f>
        <v>9.1166666666666671</v>
      </c>
      <c r="K2518" s="68">
        <f>DATE(YEAR(tbl_raw_data[[#This Row],[Date Actioned]]),MONTH(tbl_raw_data[[#This Row],[Date Actioned]]),DAY(tbl_raw_data[[#This Row],[Date Actioned]]))</f>
        <v>45149</v>
      </c>
      <c r="L2518" s="65" t="str">
        <f>UPPER(TEXT(tbl_raw_data[[#This Row],[updated_date]],"MMMM"))</f>
        <v>AUGUST</v>
      </c>
      <c r="M2518" s="65" t="str">
        <f>"WEEK "&amp;IF(ROUNDUP(DAY(tbl_raw_data[[#This Row],[updated_date]])/7,0)=5,4,ROUNDUP(DAY(tbl_raw_data[[#This Row],[updated_date]])/7,0))</f>
        <v>WEEK 2</v>
      </c>
      <c r="N2518" s="71" t="str">
        <f>UPPER(VLOOKUP(tbl_raw_data[[#This Row],[Analyst]],settings!$A$1:$B$15,2,0))</f>
        <v>FARDIN</v>
      </c>
      <c r="O2518" s="71" t="str">
        <f>TRIM(UPPER(tbl_raw_data[[#This Row],[Outcome]]))</f>
        <v>APPROVE</v>
      </c>
      <c r="P2518" s="71" t="str">
        <f>TRIM(UPPER(tbl_raw_data[[#This Row],[Queue Name]]))</f>
        <v>CONSUMER EXISTING</v>
      </c>
      <c r="Q2518" s="71" t="str">
        <f>IF(tbl_raw_data[[#This Row],[time_taken_in_min]]&lt;=settings!$D$2,"SLA_MET","SLA_NOT_MET")</f>
        <v>SLA_MET</v>
      </c>
    </row>
    <row r="2519" spans="1:17" hidden="1" x14ac:dyDescent="0.3">
      <c r="A2519" s="1" t="s">
        <v>3482</v>
      </c>
      <c r="B2519" s="36">
        <v>45149.49013888889</v>
      </c>
      <c r="C2519" s="39">
        <v>45149.502025462964</v>
      </c>
      <c r="D2519" s="8" t="s">
        <v>10</v>
      </c>
      <c r="E2519" s="8" t="s">
        <v>11</v>
      </c>
      <c r="F2519" s="8" t="s">
        <v>114</v>
      </c>
      <c r="G2519" s="8" t="s">
        <v>26</v>
      </c>
      <c r="H2519" s="84" t="str">
        <f t="shared" si="39"/>
        <v>Reason Unknown</v>
      </c>
      <c r="I2519" s="63">
        <f>(tbl_raw_data[[#This Row],[Date Actioned]])-(tbl_raw_data[[#This Row],[Date Tagged]])</f>
        <v>1.1886574073287193E-2</v>
      </c>
      <c r="J2519" s="66">
        <f>HOUR(tbl_raw_data[[#This Row],[time_taken]])*60+MINUTE(tbl_raw_data[[#This Row],[time_taken]])+SECOND(tbl_raw_data[[#This Row],[time_taken]])/60</f>
        <v>17.116666666666667</v>
      </c>
      <c r="K2519" s="68">
        <f>DATE(YEAR(tbl_raw_data[[#This Row],[Date Actioned]]),MONTH(tbl_raw_data[[#This Row],[Date Actioned]]),DAY(tbl_raw_data[[#This Row],[Date Actioned]]))</f>
        <v>45149</v>
      </c>
      <c r="L2519" s="65" t="str">
        <f>UPPER(TEXT(tbl_raw_data[[#This Row],[updated_date]],"MMMM"))</f>
        <v>AUGUST</v>
      </c>
      <c r="M2519" s="65" t="str">
        <f>"WEEK "&amp;IF(ROUNDUP(DAY(tbl_raw_data[[#This Row],[updated_date]])/7,0)=5,4,ROUNDUP(DAY(tbl_raw_data[[#This Row],[updated_date]])/7,0))</f>
        <v>WEEK 2</v>
      </c>
      <c r="N2519" s="71" t="str">
        <f>UPPER(VLOOKUP(tbl_raw_data[[#This Row],[Analyst]],settings!$A$1:$B$15,2,0))</f>
        <v>FARDIN</v>
      </c>
      <c r="O2519" s="71" t="str">
        <f>TRIM(UPPER(tbl_raw_data[[#This Row],[Outcome]]))</f>
        <v>APPROVE</v>
      </c>
      <c r="P2519" s="71" t="str">
        <f>TRIM(UPPER(tbl_raw_data[[#This Row],[Queue Name]]))</f>
        <v>CONSUMER EXISTING</v>
      </c>
      <c r="Q2519" s="71" t="str">
        <f>IF(tbl_raw_data[[#This Row],[time_taken_in_min]]&lt;=settings!$D$2,"SLA_MET","SLA_NOT_MET")</f>
        <v>SLA_MET</v>
      </c>
    </row>
    <row r="2520" spans="1:17" hidden="1" x14ac:dyDescent="0.3">
      <c r="A2520" s="5" t="s">
        <v>3483</v>
      </c>
      <c r="B2520" s="34">
        <v>45149.491527777776</v>
      </c>
      <c r="C2520" s="35">
        <v>45149.497141203705</v>
      </c>
      <c r="D2520" s="2" t="s">
        <v>10</v>
      </c>
      <c r="E2520" s="2" t="s">
        <v>8</v>
      </c>
      <c r="F2520" s="2" t="s">
        <v>19</v>
      </c>
      <c r="G2520" s="2" t="s">
        <v>15</v>
      </c>
      <c r="H2520" s="84" t="str">
        <f t="shared" si="39"/>
        <v>Reason Unknown</v>
      </c>
      <c r="I2520" s="63">
        <f>(tbl_raw_data[[#This Row],[Date Actioned]])-(tbl_raw_data[[#This Row],[Date Tagged]])</f>
        <v>5.6134259284590371E-3</v>
      </c>
      <c r="J2520" s="66">
        <f>HOUR(tbl_raw_data[[#This Row],[time_taken]])*60+MINUTE(tbl_raw_data[[#This Row],[time_taken]])+SECOND(tbl_raw_data[[#This Row],[time_taken]])/60</f>
        <v>8.0833333333333339</v>
      </c>
      <c r="K2520" s="68">
        <f>DATE(YEAR(tbl_raw_data[[#This Row],[Date Actioned]]),MONTH(tbl_raw_data[[#This Row],[Date Actioned]]),DAY(tbl_raw_data[[#This Row],[Date Actioned]]))</f>
        <v>45149</v>
      </c>
      <c r="L2520" s="65" t="str">
        <f>UPPER(TEXT(tbl_raw_data[[#This Row],[updated_date]],"MMMM"))</f>
        <v>AUGUST</v>
      </c>
      <c r="M2520" s="65" t="str">
        <f>"WEEK "&amp;IF(ROUNDUP(DAY(tbl_raw_data[[#This Row],[updated_date]])/7,0)=5,4,ROUNDUP(DAY(tbl_raw_data[[#This Row],[updated_date]])/7,0))</f>
        <v>WEEK 2</v>
      </c>
      <c r="N2520" s="71" t="str">
        <f>UPPER(VLOOKUP(tbl_raw_data[[#This Row],[Analyst]],settings!$A$1:$B$15,2,0))</f>
        <v>NAVED</v>
      </c>
      <c r="O2520" s="71" t="str">
        <f>TRIM(UPPER(tbl_raw_data[[#This Row],[Outcome]]))</f>
        <v>APPROVE</v>
      </c>
      <c r="P2520" s="71" t="str">
        <f>TRIM(UPPER(tbl_raw_data[[#This Row],[Queue Name]]))</f>
        <v>CONSUMER POST BUREAU</v>
      </c>
      <c r="Q2520" s="71" t="str">
        <f>IF(tbl_raw_data[[#This Row],[time_taken_in_min]]&lt;=settings!$D$2,"SLA_MET","SLA_NOT_MET")</f>
        <v>SLA_MET</v>
      </c>
    </row>
    <row r="2521" spans="1:17" hidden="1" x14ac:dyDescent="0.3">
      <c r="A2521" s="7" t="s">
        <v>3484</v>
      </c>
      <c r="B2521" s="36">
        <v>45149.496967592589</v>
      </c>
      <c r="C2521" s="39">
        <v>45149.499467592592</v>
      </c>
      <c r="D2521" s="8" t="s">
        <v>10</v>
      </c>
      <c r="E2521" s="8" t="s">
        <v>18</v>
      </c>
      <c r="F2521" s="8" t="s">
        <v>206</v>
      </c>
      <c r="G2521" s="8" t="s">
        <v>15</v>
      </c>
      <c r="H2521" s="84" t="str">
        <f t="shared" si="39"/>
        <v>Reason Unknown</v>
      </c>
      <c r="I2521" s="63">
        <f>(tbl_raw_data[[#This Row],[Date Actioned]])-(tbl_raw_data[[#This Row],[Date Tagged]])</f>
        <v>2.5000000023283064E-3</v>
      </c>
      <c r="J2521" s="66">
        <f>HOUR(tbl_raw_data[[#This Row],[time_taken]])*60+MINUTE(tbl_raw_data[[#This Row],[time_taken]])+SECOND(tbl_raw_data[[#This Row],[time_taken]])/60</f>
        <v>3.6</v>
      </c>
      <c r="K2521" s="68">
        <f>DATE(YEAR(tbl_raw_data[[#This Row],[Date Actioned]]),MONTH(tbl_raw_data[[#This Row],[Date Actioned]]),DAY(tbl_raw_data[[#This Row],[Date Actioned]]))</f>
        <v>45149</v>
      </c>
      <c r="L2521" s="65" t="str">
        <f>UPPER(TEXT(tbl_raw_data[[#This Row],[updated_date]],"MMMM"))</f>
        <v>AUGUST</v>
      </c>
      <c r="M2521" s="65" t="str">
        <f>"WEEK "&amp;IF(ROUNDUP(DAY(tbl_raw_data[[#This Row],[updated_date]])/7,0)=5,4,ROUNDUP(DAY(tbl_raw_data[[#This Row],[updated_date]])/7,0))</f>
        <v>WEEK 2</v>
      </c>
      <c r="N2521" s="71" t="str">
        <f>UPPER(VLOOKUP(tbl_raw_data[[#This Row],[Analyst]],settings!$A$1:$B$15,2,0))</f>
        <v>HARDIK</v>
      </c>
      <c r="O2521" s="71" t="str">
        <f>TRIM(UPPER(tbl_raw_data[[#This Row],[Outcome]]))</f>
        <v>APPROVE</v>
      </c>
      <c r="P2521" s="71" t="str">
        <f>TRIM(UPPER(tbl_raw_data[[#This Row],[Queue Name]]))</f>
        <v>CONSUMER PRE BUREAU</v>
      </c>
      <c r="Q2521" s="71" t="str">
        <f>IF(tbl_raw_data[[#This Row],[time_taken_in_min]]&lt;=settings!$D$2,"SLA_MET","SLA_NOT_MET")</f>
        <v>SLA_MET</v>
      </c>
    </row>
    <row r="2522" spans="1:17" hidden="1" x14ac:dyDescent="0.3">
      <c r="A2522" s="1" t="s">
        <v>3485</v>
      </c>
      <c r="B2522" s="34">
        <v>45149.508553240739</v>
      </c>
      <c r="C2522" s="35">
        <v>45149.511620370373</v>
      </c>
      <c r="D2522" s="2" t="s">
        <v>15</v>
      </c>
      <c r="E2522" s="3" t="s">
        <v>11</v>
      </c>
      <c r="F2522" s="2" t="s">
        <v>14</v>
      </c>
      <c r="G2522" s="4"/>
      <c r="H2522" s="84" t="str">
        <f t="shared" si="39"/>
        <v>Reason Unknown</v>
      </c>
      <c r="I2522" s="63">
        <f>(tbl_raw_data[[#This Row],[Date Actioned]])-(tbl_raw_data[[#This Row],[Date Tagged]])</f>
        <v>3.0671296335640363E-3</v>
      </c>
      <c r="J2522" s="66">
        <f>HOUR(tbl_raw_data[[#This Row],[time_taken]])*60+MINUTE(tbl_raw_data[[#This Row],[time_taken]])+SECOND(tbl_raw_data[[#This Row],[time_taken]])/60</f>
        <v>4.416666666666667</v>
      </c>
      <c r="K2522" s="68">
        <f>DATE(YEAR(tbl_raw_data[[#This Row],[Date Actioned]]),MONTH(tbl_raw_data[[#This Row],[Date Actioned]]),DAY(tbl_raw_data[[#This Row],[Date Actioned]]))</f>
        <v>45149</v>
      </c>
      <c r="L2522" s="65" t="str">
        <f>UPPER(TEXT(tbl_raw_data[[#This Row],[updated_date]],"MMMM"))</f>
        <v>AUGUST</v>
      </c>
      <c r="M2522" s="65" t="str">
        <f>"WEEK "&amp;IF(ROUNDUP(DAY(tbl_raw_data[[#This Row],[updated_date]])/7,0)=5,4,ROUNDUP(DAY(tbl_raw_data[[#This Row],[updated_date]])/7,0))</f>
        <v>WEEK 2</v>
      </c>
      <c r="N2522" s="71" t="str">
        <f>UPPER(VLOOKUP(tbl_raw_data[[#This Row],[Analyst]],settings!$A$1:$B$15,2,0))</f>
        <v>CAMROON</v>
      </c>
      <c r="O2522" s="71" t="str">
        <f>TRIM(UPPER(tbl_raw_data[[#This Row],[Outcome]]))</f>
        <v>APPROVE</v>
      </c>
      <c r="P2522" s="71" t="str">
        <f>TRIM(UPPER(tbl_raw_data[[#This Row],[Queue Name]]))</f>
        <v>CONSUMER EXISTING</v>
      </c>
      <c r="Q2522" s="71" t="str">
        <f>IF(tbl_raw_data[[#This Row],[time_taken_in_min]]&lt;=settings!$D$2,"SLA_MET","SLA_NOT_MET")</f>
        <v>SLA_MET</v>
      </c>
    </row>
    <row r="2523" spans="1:17" hidden="1" x14ac:dyDescent="0.3">
      <c r="A2523" s="5" t="s">
        <v>3486</v>
      </c>
      <c r="B2523" s="36">
        <v>45149.510081018518</v>
      </c>
      <c r="C2523" s="39">
        <v>45149.516053240739</v>
      </c>
      <c r="D2523" s="8" t="s">
        <v>15</v>
      </c>
      <c r="E2523" s="6" t="s">
        <v>11</v>
      </c>
      <c r="F2523" s="8" t="s">
        <v>14</v>
      </c>
      <c r="G2523" s="9"/>
      <c r="H2523" s="84" t="str">
        <f t="shared" si="39"/>
        <v>Reason Unknown</v>
      </c>
      <c r="I2523" s="63">
        <f>(tbl_raw_data[[#This Row],[Date Actioned]])-(tbl_raw_data[[#This Row],[Date Tagged]])</f>
        <v>5.9722222213167697E-3</v>
      </c>
      <c r="J2523" s="66">
        <f>HOUR(tbl_raw_data[[#This Row],[time_taken]])*60+MINUTE(tbl_raw_data[[#This Row],[time_taken]])+SECOND(tbl_raw_data[[#This Row],[time_taken]])/60</f>
        <v>8.6</v>
      </c>
      <c r="K2523" s="68">
        <f>DATE(YEAR(tbl_raw_data[[#This Row],[Date Actioned]]),MONTH(tbl_raw_data[[#This Row],[Date Actioned]]),DAY(tbl_raw_data[[#This Row],[Date Actioned]]))</f>
        <v>45149</v>
      </c>
      <c r="L2523" s="65" t="str">
        <f>UPPER(TEXT(tbl_raw_data[[#This Row],[updated_date]],"MMMM"))</f>
        <v>AUGUST</v>
      </c>
      <c r="M2523" s="65" t="str">
        <f>"WEEK "&amp;IF(ROUNDUP(DAY(tbl_raw_data[[#This Row],[updated_date]])/7,0)=5,4,ROUNDUP(DAY(tbl_raw_data[[#This Row],[updated_date]])/7,0))</f>
        <v>WEEK 2</v>
      </c>
      <c r="N2523" s="71" t="str">
        <f>UPPER(VLOOKUP(tbl_raw_data[[#This Row],[Analyst]],settings!$A$1:$B$15,2,0))</f>
        <v>CAMROON</v>
      </c>
      <c r="O2523" s="71" t="str">
        <f>TRIM(UPPER(tbl_raw_data[[#This Row],[Outcome]]))</f>
        <v>APPROVE</v>
      </c>
      <c r="P2523" s="71" t="str">
        <f>TRIM(UPPER(tbl_raw_data[[#This Row],[Queue Name]]))</f>
        <v>CONSUMER EXISTING</v>
      </c>
      <c r="Q2523" s="71" t="str">
        <f>IF(tbl_raw_data[[#This Row],[time_taken_in_min]]&lt;=settings!$D$2,"SLA_MET","SLA_NOT_MET")</f>
        <v>SLA_MET</v>
      </c>
    </row>
    <row r="2524" spans="1:17" hidden="1" x14ac:dyDescent="0.3">
      <c r="A2524" s="7" t="s">
        <v>3487</v>
      </c>
      <c r="B2524" s="34">
        <v>45149.513148148151</v>
      </c>
      <c r="C2524" s="35">
        <v>45149.517881944441</v>
      </c>
      <c r="D2524" s="2" t="s">
        <v>10</v>
      </c>
      <c r="E2524" s="2" t="s">
        <v>11</v>
      </c>
      <c r="F2524" s="2" t="s">
        <v>114</v>
      </c>
      <c r="G2524" s="2" t="s">
        <v>26</v>
      </c>
      <c r="H2524" s="84" t="str">
        <f t="shared" si="39"/>
        <v>Reason Unknown</v>
      </c>
      <c r="I2524" s="63">
        <f>(tbl_raw_data[[#This Row],[Date Actioned]])-(tbl_raw_data[[#This Row],[Date Tagged]])</f>
        <v>4.7337962896563113E-3</v>
      </c>
      <c r="J2524" s="66">
        <f>HOUR(tbl_raw_data[[#This Row],[time_taken]])*60+MINUTE(tbl_raw_data[[#This Row],[time_taken]])+SECOND(tbl_raw_data[[#This Row],[time_taken]])/60</f>
        <v>6.8166666666666664</v>
      </c>
      <c r="K2524" s="68">
        <f>DATE(YEAR(tbl_raw_data[[#This Row],[Date Actioned]]),MONTH(tbl_raw_data[[#This Row],[Date Actioned]]),DAY(tbl_raw_data[[#This Row],[Date Actioned]]))</f>
        <v>45149</v>
      </c>
      <c r="L2524" s="65" t="str">
        <f>UPPER(TEXT(tbl_raw_data[[#This Row],[updated_date]],"MMMM"))</f>
        <v>AUGUST</v>
      </c>
      <c r="M2524" s="65" t="str">
        <f>"WEEK "&amp;IF(ROUNDUP(DAY(tbl_raw_data[[#This Row],[updated_date]])/7,0)=5,4,ROUNDUP(DAY(tbl_raw_data[[#This Row],[updated_date]])/7,0))</f>
        <v>WEEK 2</v>
      </c>
      <c r="N2524" s="71" t="str">
        <f>UPPER(VLOOKUP(tbl_raw_data[[#This Row],[Analyst]],settings!$A$1:$B$15,2,0))</f>
        <v>FARDIN</v>
      </c>
      <c r="O2524" s="71" t="str">
        <f>TRIM(UPPER(tbl_raw_data[[#This Row],[Outcome]]))</f>
        <v>APPROVE</v>
      </c>
      <c r="P2524" s="71" t="str">
        <f>TRIM(UPPER(tbl_raw_data[[#This Row],[Queue Name]]))</f>
        <v>CONSUMER EXISTING</v>
      </c>
      <c r="Q2524" s="71" t="str">
        <f>IF(tbl_raw_data[[#This Row],[time_taken_in_min]]&lt;=settings!$D$2,"SLA_MET","SLA_NOT_MET")</f>
        <v>SLA_MET</v>
      </c>
    </row>
    <row r="2525" spans="1:17" hidden="1" x14ac:dyDescent="0.3">
      <c r="A2525" s="1" t="s">
        <v>3488</v>
      </c>
      <c r="B2525" s="36">
        <v>45149.516365740739</v>
      </c>
      <c r="C2525" s="39">
        <v>45149.524236111109</v>
      </c>
      <c r="D2525" s="8" t="s">
        <v>15</v>
      </c>
      <c r="E2525" s="6" t="s">
        <v>11</v>
      </c>
      <c r="F2525" s="8" t="s">
        <v>14</v>
      </c>
      <c r="G2525" s="9"/>
      <c r="H2525" s="84" t="str">
        <f t="shared" si="39"/>
        <v>Reason Unknown</v>
      </c>
      <c r="I2525" s="63">
        <f>(tbl_raw_data[[#This Row],[Date Actioned]])-(tbl_raw_data[[#This Row],[Date Tagged]])</f>
        <v>7.8703703693463467E-3</v>
      </c>
      <c r="J2525" s="66">
        <f>HOUR(tbl_raw_data[[#This Row],[time_taken]])*60+MINUTE(tbl_raw_data[[#This Row],[time_taken]])+SECOND(tbl_raw_data[[#This Row],[time_taken]])/60</f>
        <v>11.333333333333334</v>
      </c>
      <c r="K2525" s="68">
        <f>DATE(YEAR(tbl_raw_data[[#This Row],[Date Actioned]]),MONTH(tbl_raw_data[[#This Row],[Date Actioned]]),DAY(tbl_raw_data[[#This Row],[Date Actioned]]))</f>
        <v>45149</v>
      </c>
      <c r="L2525" s="65" t="str">
        <f>UPPER(TEXT(tbl_raw_data[[#This Row],[updated_date]],"MMMM"))</f>
        <v>AUGUST</v>
      </c>
      <c r="M2525" s="65" t="str">
        <f>"WEEK "&amp;IF(ROUNDUP(DAY(tbl_raw_data[[#This Row],[updated_date]])/7,0)=5,4,ROUNDUP(DAY(tbl_raw_data[[#This Row],[updated_date]])/7,0))</f>
        <v>WEEK 2</v>
      </c>
      <c r="N2525" s="71" t="str">
        <f>UPPER(VLOOKUP(tbl_raw_data[[#This Row],[Analyst]],settings!$A$1:$B$15,2,0))</f>
        <v>CAMROON</v>
      </c>
      <c r="O2525" s="71" t="str">
        <f>TRIM(UPPER(tbl_raw_data[[#This Row],[Outcome]]))</f>
        <v>APPROVE</v>
      </c>
      <c r="P2525" s="71" t="str">
        <f>TRIM(UPPER(tbl_raw_data[[#This Row],[Queue Name]]))</f>
        <v>CONSUMER EXISTING</v>
      </c>
      <c r="Q2525" s="71" t="str">
        <f>IF(tbl_raw_data[[#This Row],[time_taken_in_min]]&lt;=settings!$D$2,"SLA_MET","SLA_NOT_MET")</f>
        <v>SLA_MET</v>
      </c>
    </row>
    <row r="2526" spans="1:17" hidden="1" x14ac:dyDescent="0.3">
      <c r="A2526" s="5" t="s">
        <v>3489</v>
      </c>
      <c r="B2526" s="34">
        <v>45149.520196759258</v>
      </c>
      <c r="C2526" s="35">
        <v>45149.526435185187</v>
      </c>
      <c r="D2526" s="2" t="s">
        <v>10</v>
      </c>
      <c r="E2526" s="2" t="s">
        <v>11</v>
      </c>
      <c r="F2526" s="2" t="s">
        <v>19</v>
      </c>
      <c r="G2526" s="2" t="s">
        <v>15</v>
      </c>
      <c r="H2526" s="84" t="str">
        <f t="shared" si="39"/>
        <v>Reason Unknown</v>
      </c>
      <c r="I2526" s="63">
        <f>(tbl_raw_data[[#This Row],[Date Actioned]])-(tbl_raw_data[[#This Row],[Date Tagged]])</f>
        <v>6.2384259290411137E-3</v>
      </c>
      <c r="J2526" s="66">
        <f>HOUR(tbl_raw_data[[#This Row],[time_taken]])*60+MINUTE(tbl_raw_data[[#This Row],[time_taken]])+SECOND(tbl_raw_data[[#This Row],[time_taken]])/60</f>
        <v>8.9833333333333325</v>
      </c>
      <c r="K2526" s="68">
        <f>DATE(YEAR(tbl_raw_data[[#This Row],[Date Actioned]]),MONTH(tbl_raw_data[[#This Row],[Date Actioned]]),DAY(tbl_raw_data[[#This Row],[Date Actioned]]))</f>
        <v>45149</v>
      </c>
      <c r="L2526" s="65" t="str">
        <f>UPPER(TEXT(tbl_raw_data[[#This Row],[updated_date]],"MMMM"))</f>
        <v>AUGUST</v>
      </c>
      <c r="M2526" s="65" t="str">
        <f>"WEEK "&amp;IF(ROUNDUP(DAY(tbl_raw_data[[#This Row],[updated_date]])/7,0)=5,4,ROUNDUP(DAY(tbl_raw_data[[#This Row],[updated_date]])/7,0))</f>
        <v>WEEK 2</v>
      </c>
      <c r="N2526" s="71" t="str">
        <f>UPPER(VLOOKUP(tbl_raw_data[[#This Row],[Analyst]],settings!$A$1:$B$15,2,0))</f>
        <v>NAVED</v>
      </c>
      <c r="O2526" s="71" t="str">
        <f>TRIM(UPPER(tbl_raw_data[[#This Row],[Outcome]]))</f>
        <v>APPROVE</v>
      </c>
      <c r="P2526" s="71" t="str">
        <f>TRIM(UPPER(tbl_raw_data[[#This Row],[Queue Name]]))</f>
        <v>CONSUMER EXISTING</v>
      </c>
      <c r="Q2526" s="71" t="str">
        <f>IF(tbl_raw_data[[#This Row],[time_taken_in_min]]&lt;=settings!$D$2,"SLA_MET","SLA_NOT_MET")</f>
        <v>SLA_MET</v>
      </c>
    </row>
    <row r="2527" spans="1:17" hidden="1" x14ac:dyDescent="0.3">
      <c r="A2527" s="7" t="s">
        <v>3490</v>
      </c>
      <c r="B2527" s="36">
        <v>45149.528379629628</v>
      </c>
      <c r="C2527" s="39">
        <v>45149.531736111108</v>
      </c>
      <c r="D2527" s="8" t="s">
        <v>10</v>
      </c>
      <c r="E2527" s="8" t="s">
        <v>11</v>
      </c>
      <c r="F2527" s="8" t="s">
        <v>206</v>
      </c>
      <c r="G2527" s="8" t="s">
        <v>15</v>
      </c>
      <c r="H2527" s="84" t="str">
        <f t="shared" si="39"/>
        <v>Reason Unknown</v>
      </c>
      <c r="I2527" s="63">
        <f>(tbl_raw_data[[#This Row],[Date Actioned]])-(tbl_raw_data[[#This Row],[Date Tagged]])</f>
        <v>3.3564814802957699E-3</v>
      </c>
      <c r="J2527" s="66">
        <f>HOUR(tbl_raw_data[[#This Row],[time_taken]])*60+MINUTE(tbl_raw_data[[#This Row],[time_taken]])+SECOND(tbl_raw_data[[#This Row],[time_taken]])/60</f>
        <v>4.833333333333333</v>
      </c>
      <c r="K2527" s="68">
        <f>DATE(YEAR(tbl_raw_data[[#This Row],[Date Actioned]]),MONTH(tbl_raw_data[[#This Row],[Date Actioned]]),DAY(tbl_raw_data[[#This Row],[Date Actioned]]))</f>
        <v>45149</v>
      </c>
      <c r="L2527" s="65" t="str">
        <f>UPPER(TEXT(tbl_raw_data[[#This Row],[updated_date]],"MMMM"))</f>
        <v>AUGUST</v>
      </c>
      <c r="M2527" s="65" t="str">
        <f>"WEEK "&amp;IF(ROUNDUP(DAY(tbl_raw_data[[#This Row],[updated_date]])/7,0)=5,4,ROUNDUP(DAY(tbl_raw_data[[#This Row],[updated_date]])/7,0))</f>
        <v>WEEK 2</v>
      </c>
      <c r="N2527" s="71" t="str">
        <f>UPPER(VLOOKUP(tbl_raw_data[[#This Row],[Analyst]],settings!$A$1:$B$15,2,0))</f>
        <v>HARDIK</v>
      </c>
      <c r="O2527" s="71" t="str">
        <f>TRIM(UPPER(tbl_raw_data[[#This Row],[Outcome]]))</f>
        <v>APPROVE</v>
      </c>
      <c r="P2527" s="71" t="str">
        <f>TRIM(UPPER(tbl_raw_data[[#This Row],[Queue Name]]))</f>
        <v>CONSUMER EXISTING</v>
      </c>
      <c r="Q2527" s="71" t="str">
        <f>IF(tbl_raw_data[[#This Row],[time_taken_in_min]]&lt;=settings!$D$2,"SLA_MET","SLA_NOT_MET")</f>
        <v>SLA_MET</v>
      </c>
    </row>
    <row r="2528" spans="1:17" hidden="1" x14ac:dyDescent="0.3">
      <c r="A2528" s="1" t="s">
        <v>3491</v>
      </c>
      <c r="B2528" s="34">
        <v>45149.529189814813</v>
      </c>
      <c r="C2528" s="35">
        <v>45149.535300925927</v>
      </c>
      <c r="D2528" s="2" t="s">
        <v>10</v>
      </c>
      <c r="E2528" s="2" t="s">
        <v>8</v>
      </c>
      <c r="F2528" s="2" t="s">
        <v>114</v>
      </c>
      <c r="G2528" s="2" t="s">
        <v>16</v>
      </c>
      <c r="H2528" s="84" t="str">
        <f t="shared" si="39"/>
        <v>Reason Unknown</v>
      </c>
      <c r="I2528" s="63">
        <f>(tbl_raw_data[[#This Row],[Date Actioned]])-(tbl_raw_data[[#This Row],[Date Tagged]])</f>
        <v>6.1111111135687679E-3</v>
      </c>
      <c r="J2528" s="66">
        <f>HOUR(tbl_raw_data[[#This Row],[time_taken]])*60+MINUTE(tbl_raw_data[[#This Row],[time_taken]])+SECOND(tbl_raw_data[[#This Row],[time_taken]])/60</f>
        <v>8.8000000000000007</v>
      </c>
      <c r="K2528" s="68">
        <f>DATE(YEAR(tbl_raw_data[[#This Row],[Date Actioned]]),MONTH(tbl_raw_data[[#This Row],[Date Actioned]]),DAY(tbl_raw_data[[#This Row],[Date Actioned]]))</f>
        <v>45149</v>
      </c>
      <c r="L2528" s="65" t="str">
        <f>UPPER(TEXT(tbl_raw_data[[#This Row],[updated_date]],"MMMM"))</f>
        <v>AUGUST</v>
      </c>
      <c r="M2528" s="65" t="str">
        <f>"WEEK "&amp;IF(ROUNDUP(DAY(tbl_raw_data[[#This Row],[updated_date]])/7,0)=5,4,ROUNDUP(DAY(tbl_raw_data[[#This Row],[updated_date]])/7,0))</f>
        <v>WEEK 2</v>
      </c>
      <c r="N2528" s="71" t="str">
        <f>UPPER(VLOOKUP(tbl_raw_data[[#This Row],[Analyst]],settings!$A$1:$B$15,2,0))</f>
        <v>FARDIN</v>
      </c>
      <c r="O2528" s="71" t="str">
        <f>TRIM(UPPER(tbl_raw_data[[#This Row],[Outcome]]))</f>
        <v>APPROVE</v>
      </c>
      <c r="P2528" s="71" t="str">
        <f>TRIM(UPPER(tbl_raw_data[[#This Row],[Queue Name]]))</f>
        <v>CONSUMER POST BUREAU</v>
      </c>
      <c r="Q2528" s="71" t="str">
        <f>IF(tbl_raw_data[[#This Row],[time_taken_in_min]]&lt;=settings!$D$2,"SLA_MET","SLA_NOT_MET")</f>
        <v>SLA_MET</v>
      </c>
    </row>
    <row r="2529" spans="1:17" hidden="1" x14ac:dyDescent="0.3">
      <c r="A2529" s="5" t="s">
        <v>3492</v>
      </c>
      <c r="B2529" s="36">
        <v>45149.529745370368</v>
      </c>
      <c r="C2529" s="39">
        <v>45149.537268518521</v>
      </c>
      <c r="D2529" s="8" t="s">
        <v>10</v>
      </c>
      <c r="E2529" s="8" t="s">
        <v>11</v>
      </c>
      <c r="F2529" s="8" t="s">
        <v>19</v>
      </c>
      <c r="G2529" s="8" t="s">
        <v>26</v>
      </c>
      <c r="H2529" s="84" t="str">
        <f t="shared" si="39"/>
        <v>Reason Unknown</v>
      </c>
      <c r="I2529" s="63">
        <f>(tbl_raw_data[[#This Row],[Date Actioned]])-(tbl_raw_data[[#This Row],[Date Tagged]])</f>
        <v>7.5231481532682665E-3</v>
      </c>
      <c r="J2529" s="66">
        <f>HOUR(tbl_raw_data[[#This Row],[time_taken]])*60+MINUTE(tbl_raw_data[[#This Row],[time_taken]])+SECOND(tbl_raw_data[[#This Row],[time_taken]])/60</f>
        <v>10.833333333333334</v>
      </c>
      <c r="K2529" s="68">
        <f>DATE(YEAR(tbl_raw_data[[#This Row],[Date Actioned]]),MONTH(tbl_raw_data[[#This Row],[Date Actioned]]),DAY(tbl_raw_data[[#This Row],[Date Actioned]]))</f>
        <v>45149</v>
      </c>
      <c r="L2529" s="65" t="str">
        <f>UPPER(TEXT(tbl_raw_data[[#This Row],[updated_date]],"MMMM"))</f>
        <v>AUGUST</v>
      </c>
      <c r="M2529" s="65" t="str">
        <f>"WEEK "&amp;IF(ROUNDUP(DAY(tbl_raw_data[[#This Row],[updated_date]])/7,0)=5,4,ROUNDUP(DAY(tbl_raw_data[[#This Row],[updated_date]])/7,0))</f>
        <v>WEEK 2</v>
      </c>
      <c r="N2529" s="71" t="str">
        <f>UPPER(VLOOKUP(tbl_raw_data[[#This Row],[Analyst]],settings!$A$1:$B$15,2,0))</f>
        <v>NAVED</v>
      </c>
      <c r="O2529" s="71" t="str">
        <f>TRIM(UPPER(tbl_raw_data[[#This Row],[Outcome]]))</f>
        <v>APPROVE</v>
      </c>
      <c r="P2529" s="71" t="str">
        <f>TRIM(UPPER(tbl_raw_data[[#This Row],[Queue Name]]))</f>
        <v>CONSUMER EXISTING</v>
      </c>
      <c r="Q2529" s="71" t="str">
        <f>IF(tbl_raw_data[[#This Row],[time_taken_in_min]]&lt;=settings!$D$2,"SLA_MET","SLA_NOT_MET")</f>
        <v>SLA_MET</v>
      </c>
    </row>
    <row r="2530" spans="1:17" hidden="1" x14ac:dyDescent="0.3">
      <c r="A2530" s="7" t="s">
        <v>3493</v>
      </c>
      <c r="B2530" s="34">
        <v>45149.529872685183</v>
      </c>
      <c r="C2530" s="35">
        <v>45149.537881944445</v>
      </c>
      <c r="D2530" s="2" t="s">
        <v>10</v>
      </c>
      <c r="E2530" s="2" t="s">
        <v>18</v>
      </c>
      <c r="F2530" s="2" t="s">
        <v>206</v>
      </c>
      <c r="G2530" s="2" t="s">
        <v>16</v>
      </c>
      <c r="H2530" s="84" t="str">
        <f t="shared" si="39"/>
        <v>Reason Unknown</v>
      </c>
      <c r="I2530" s="63">
        <f>(tbl_raw_data[[#This Row],[Date Actioned]])-(tbl_raw_data[[#This Row],[Date Tagged]])</f>
        <v>8.0092592615983449E-3</v>
      </c>
      <c r="J2530" s="66">
        <f>HOUR(tbl_raw_data[[#This Row],[time_taken]])*60+MINUTE(tbl_raw_data[[#This Row],[time_taken]])+SECOND(tbl_raw_data[[#This Row],[time_taken]])/60</f>
        <v>11.533333333333333</v>
      </c>
      <c r="K2530" s="68">
        <f>DATE(YEAR(tbl_raw_data[[#This Row],[Date Actioned]]),MONTH(tbl_raw_data[[#This Row],[Date Actioned]]),DAY(tbl_raw_data[[#This Row],[Date Actioned]]))</f>
        <v>45149</v>
      </c>
      <c r="L2530" s="65" t="str">
        <f>UPPER(TEXT(tbl_raw_data[[#This Row],[updated_date]],"MMMM"))</f>
        <v>AUGUST</v>
      </c>
      <c r="M2530" s="65" t="str">
        <f>"WEEK "&amp;IF(ROUNDUP(DAY(tbl_raw_data[[#This Row],[updated_date]])/7,0)=5,4,ROUNDUP(DAY(tbl_raw_data[[#This Row],[updated_date]])/7,0))</f>
        <v>WEEK 2</v>
      </c>
      <c r="N2530" s="71" t="str">
        <f>UPPER(VLOOKUP(tbl_raw_data[[#This Row],[Analyst]],settings!$A$1:$B$15,2,0))</f>
        <v>HARDIK</v>
      </c>
      <c r="O2530" s="71" t="str">
        <f>TRIM(UPPER(tbl_raw_data[[#This Row],[Outcome]]))</f>
        <v>APPROVE</v>
      </c>
      <c r="P2530" s="71" t="str">
        <f>TRIM(UPPER(tbl_raw_data[[#This Row],[Queue Name]]))</f>
        <v>CONSUMER PRE BUREAU</v>
      </c>
      <c r="Q2530" s="71" t="str">
        <f>IF(tbl_raw_data[[#This Row],[time_taken_in_min]]&lt;=settings!$D$2,"SLA_MET","SLA_NOT_MET")</f>
        <v>SLA_MET</v>
      </c>
    </row>
    <row r="2531" spans="1:17" hidden="1" x14ac:dyDescent="0.3">
      <c r="A2531" s="1" t="s">
        <v>3494</v>
      </c>
      <c r="B2531" s="36">
        <v>45149.533831018518</v>
      </c>
      <c r="C2531" s="39">
        <v>45149.54451388889</v>
      </c>
      <c r="D2531" s="8" t="s">
        <v>10</v>
      </c>
      <c r="E2531" s="8" t="s">
        <v>11</v>
      </c>
      <c r="F2531" s="8" t="s">
        <v>14</v>
      </c>
      <c r="G2531" s="8" t="s">
        <v>15</v>
      </c>
      <c r="H2531" s="84" t="str">
        <f t="shared" si="39"/>
        <v>Reason Unknown</v>
      </c>
      <c r="I2531" s="63">
        <f>(tbl_raw_data[[#This Row],[Date Actioned]])-(tbl_raw_data[[#This Row],[Date Tagged]])</f>
        <v>1.0682870371965691E-2</v>
      </c>
      <c r="J2531" s="66">
        <f>HOUR(tbl_raw_data[[#This Row],[time_taken]])*60+MINUTE(tbl_raw_data[[#This Row],[time_taken]])+SECOND(tbl_raw_data[[#This Row],[time_taken]])/60</f>
        <v>15.383333333333333</v>
      </c>
      <c r="K2531" s="68">
        <f>DATE(YEAR(tbl_raw_data[[#This Row],[Date Actioned]]),MONTH(tbl_raw_data[[#This Row],[Date Actioned]]),DAY(tbl_raw_data[[#This Row],[Date Actioned]]))</f>
        <v>45149</v>
      </c>
      <c r="L2531" s="65" t="str">
        <f>UPPER(TEXT(tbl_raw_data[[#This Row],[updated_date]],"MMMM"))</f>
        <v>AUGUST</v>
      </c>
      <c r="M2531" s="65" t="str">
        <f>"WEEK "&amp;IF(ROUNDUP(DAY(tbl_raw_data[[#This Row],[updated_date]])/7,0)=5,4,ROUNDUP(DAY(tbl_raw_data[[#This Row],[updated_date]])/7,0))</f>
        <v>WEEK 2</v>
      </c>
      <c r="N2531" s="71" t="str">
        <f>UPPER(VLOOKUP(tbl_raw_data[[#This Row],[Analyst]],settings!$A$1:$B$15,2,0))</f>
        <v>CAMROON</v>
      </c>
      <c r="O2531" s="71" t="str">
        <f>TRIM(UPPER(tbl_raw_data[[#This Row],[Outcome]]))</f>
        <v>APPROVE</v>
      </c>
      <c r="P2531" s="71" t="str">
        <f>TRIM(UPPER(tbl_raw_data[[#This Row],[Queue Name]]))</f>
        <v>CONSUMER EXISTING</v>
      </c>
      <c r="Q2531" s="71" t="str">
        <f>IF(tbl_raw_data[[#This Row],[time_taken_in_min]]&lt;=settings!$D$2,"SLA_MET","SLA_NOT_MET")</f>
        <v>SLA_MET</v>
      </c>
    </row>
    <row r="2532" spans="1:17" hidden="1" x14ac:dyDescent="0.3">
      <c r="A2532" s="5" t="s">
        <v>3495</v>
      </c>
      <c r="B2532" s="34">
        <v>45149.535949074074</v>
      </c>
      <c r="C2532" s="35">
        <v>45149.543263888889</v>
      </c>
      <c r="D2532" s="2" t="s">
        <v>10</v>
      </c>
      <c r="E2532" s="2" t="s">
        <v>11</v>
      </c>
      <c r="F2532" s="2" t="s">
        <v>21</v>
      </c>
      <c r="G2532" s="2" t="s">
        <v>15</v>
      </c>
      <c r="H2532" s="84" t="str">
        <f t="shared" si="39"/>
        <v>Reason Unknown</v>
      </c>
      <c r="I2532" s="63">
        <f>(tbl_raw_data[[#This Row],[Date Actioned]])-(tbl_raw_data[[#This Row],[Date Tagged]])</f>
        <v>7.3148148148902692E-3</v>
      </c>
      <c r="J2532" s="66">
        <f>HOUR(tbl_raw_data[[#This Row],[time_taken]])*60+MINUTE(tbl_raw_data[[#This Row],[time_taken]])+SECOND(tbl_raw_data[[#This Row],[time_taken]])/60</f>
        <v>10.533333333333333</v>
      </c>
      <c r="K2532" s="68">
        <f>DATE(YEAR(tbl_raw_data[[#This Row],[Date Actioned]]),MONTH(tbl_raw_data[[#This Row],[Date Actioned]]),DAY(tbl_raw_data[[#This Row],[Date Actioned]]))</f>
        <v>45149</v>
      </c>
      <c r="L2532" s="65" t="str">
        <f>UPPER(TEXT(tbl_raw_data[[#This Row],[updated_date]],"MMMM"))</f>
        <v>AUGUST</v>
      </c>
      <c r="M2532" s="65" t="str">
        <f>"WEEK "&amp;IF(ROUNDUP(DAY(tbl_raw_data[[#This Row],[updated_date]])/7,0)=5,4,ROUNDUP(DAY(tbl_raw_data[[#This Row],[updated_date]])/7,0))</f>
        <v>WEEK 2</v>
      </c>
      <c r="N2532" s="71" t="str">
        <f>UPPER(VLOOKUP(tbl_raw_data[[#This Row],[Analyst]],settings!$A$1:$B$15,2,0))</f>
        <v>SHAHID</v>
      </c>
      <c r="O2532" s="71" t="str">
        <f>TRIM(UPPER(tbl_raw_data[[#This Row],[Outcome]]))</f>
        <v>APPROVE</v>
      </c>
      <c r="P2532" s="71" t="str">
        <f>TRIM(UPPER(tbl_raw_data[[#This Row],[Queue Name]]))</f>
        <v>CONSUMER EXISTING</v>
      </c>
      <c r="Q2532" s="71" t="str">
        <f>IF(tbl_raw_data[[#This Row],[time_taken_in_min]]&lt;=settings!$D$2,"SLA_MET","SLA_NOT_MET")</f>
        <v>SLA_MET</v>
      </c>
    </row>
    <row r="2533" spans="1:17" hidden="1" x14ac:dyDescent="0.3">
      <c r="A2533" s="7" t="s">
        <v>3496</v>
      </c>
      <c r="B2533" s="36">
        <v>45149.535949074074</v>
      </c>
      <c r="C2533" s="39">
        <v>45149.544849537036</v>
      </c>
      <c r="D2533" s="8" t="s">
        <v>10</v>
      </c>
      <c r="E2533" s="8" t="s">
        <v>11</v>
      </c>
      <c r="F2533" s="8" t="s">
        <v>114</v>
      </c>
      <c r="G2533" s="8" t="s">
        <v>15</v>
      </c>
      <c r="H2533" s="84" t="str">
        <f t="shared" si="39"/>
        <v>Reason Unknown</v>
      </c>
      <c r="I2533" s="63">
        <f>(tbl_raw_data[[#This Row],[Date Actioned]])-(tbl_raw_data[[#This Row],[Date Tagged]])</f>
        <v>8.9004629626288079E-3</v>
      </c>
      <c r="J2533" s="66">
        <f>HOUR(tbl_raw_data[[#This Row],[time_taken]])*60+MINUTE(tbl_raw_data[[#This Row],[time_taken]])+SECOND(tbl_raw_data[[#This Row],[time_taken]])/60</f>
        <v>12.816666666666666</v>
      </c>
      <c r="K2533" s="68">
        <f>DATE(YEAR(tbl_raw_data[[#This Row],[Date Actioned]]),MONTH(tbl_raw_data[[#This Row],[Date Actioned]]),DAY(tbl_raw_data[[#This Row],[Date Actioned]]))</f>
        <v>45149</v>
      </c>
      <c r="L2533" s="65" t="str">
        <f>UPPER(TEXT(tbl_raw_data[[#This Row],[updated_date]],"MMMM"))</f>
        <v>AUGUST</v>
      </c>
      <c r="M2533" s="65" t="str">
        <f>"WEEK "&amp;IF(ROUNDUP(DAY(tbl_raw_data[[#This Row],[updated_date]])/7,0)=5,4,ROUNDUP(DAY(tbl_raw_data[[#This Row],[updated_date]])/7,0))</f>
        <v>WEEK 2</v>
      </c>
      <c r="N2533" s="71" t="str">
        <f>UPPER(VLOOKUP(tbl_raw_data[[#This Row],[Analyst]],settings!$A$1:$B$15,2,0))</f>
        <v>FARDIN</v>
      </c>
      <c r="O2533" s="71" t="str">
        <f>TRIM(UPPER(tbl_raw_data[[#This Row],[Outcome]]))</f>
        <v>APPROVE</v>
      </c>
      <c r="P2533" s="71" t="str">
        <f>TRIM(UPPER(tbl_raw_data[[#This Row],[Queue Name]]))</f>
        <v>CONSUMER EXISTING</v>
      </c>
      <c r="Q2533" s="71" t="str">
        <f>IF(tbl_raw_data[[#This Row],[time_taken_in_min]]&lt;=settings!$D$2,"SLA_MET","SLA_NOT_MET")</f>
        <v>SLA_MET</v>
      </c>
    </row>
    <row r="2534" spans="1:17" hidden="1" x14ac:dyDescent="0.3">
      <c r="A2534" s="1" t="s">
        <v>3497</v>
      </c>
      <c r="B2534" s="34">
        <v>45149.544675925928</v>
      </c>
      <c r="C2534" s="35">
        <v>45149.547013888892</v>
      </c>
      <c r="D2534" s="2" t="s">
        <v>10</v>
      </c>
      <c r="E2534" s="2" t="s">
        <v>11</v>
      </c>
      <c r="F2534" s="2" t="s">
        <v>21</v>
      </c>
      <c r="G2534" s="2" t="s">
        <v>15</v>
      </c>
      <c r="H2534" s="84" t="str">
        <f t="shared" si="39"/>
        <v>Reason Unknown</v>
      </c>
      <c r="I2534" s="63">
        <f>(tbl_raw_data[[#This Row],[Date Actioned]])-(tbl_raw_data[[#This Row],[Date Tagged]])</f>
        <v>2.3379629637929611E-3</v>
      </c>
      <c r="J2534" s="66">
        <f>HOUR(tbl_raw_data[[#This Row],[time_taken]])*60+MINUTE(tbl_raw_data[[#This Row],[time_taken]])+SECOND(tbl_raw_data[[#This Row],[time_taken]])/60</f>
        <v>3.3666666666666667</v>
      </c>
      <c r="K2534" s="68">
        <f>DATE(YEAR(tbl_raw_data[[#This Row],[Date Actioned]]),MONTH(tbl_raw_data[[#This Row],[Date Actioned]]),DAY(tbl_raw_data[[#This Row],[Date Actioned]]))</f>
        <v>45149</v>
      </c>
      <c r="L2534" s="65" t="str">
        <f>UPPER(TEXT(tbl_raw_data[[#This Row],[updated_date]],"MMMM"))</f>
        <v>AUGUST</v>
      </c>
      <c r="M2534" s="65" t="str">
        <f>"WEEK "&amp;IF(ROUNDUP(DAY(tbl_raw_data[[#This Row],[updated_date]])/7,0)=5,4,ROUNDUP(DAY(tbl_raw_data[[#This Row],[updated_date]])/7,0))</f>
        <v>WEEK 2</v>
      </c>
      <c r="N2534" s="71" t="str">
        <f>UPPER(VLOOKUP(tbl_raw_data[[#This Row],[Analyst]],settings!$A$1:$B$15,2,0))</f>
        <v>SHAHID</v>
      </c>
      <c r="O2534" s="71" t="str">
        <f>TRIM(UPPER(tbl_raw_data[[#This Row],[Outcome]]))</f>
        <v>APPROVE</v>
      </c>
      <c r="P2534" s="71" t="str">
        <f>TRIM(UPPER(tbl_raw_data[[#This Row],[Queue Name]]))</f>
        <v>CONSUMER EXISTING</v>
      </c>
      <c r="Q2534" s="71" t="str">
        <f>IF(tbl_raw_data[[#This Row],[time_taken_in_min]]&lt;=settings!$D$2,"SLA_MET","SLA_NOT_MET")</f>
        <v>SLA_MET</v>
      </c>
    </row>
    <row r="2535" spans="1:17" hidden="1" x14ac:dyDescent="0.3">
      <c r="A2535" s="5" t="s">
        <v>3498</v>
      </c>
      <c r="B2535" s="36">
        <v>45149.550196759257</v>
      </c>
      <c r="C2535" s="39">
        <v>45149.555590277778</v>
      </c>
      <c r="D2535" s="8" t="s">
        <v>15</v>
      </c>
      <c r="E2535" s="6" t="s">
        <v>11</v>
      </c>
      <c r="F2535" s="8" t="s">
        <v>14</v>
      </c>
      <c r="G2535" s="9"/>
      <c r="H2535" s="84" t="str">
        <f t="shared" si="39"/>
        <v>Reason Unknown</v>
      </c>
      <c r="I2535" s="63">
        <f>(tbl_raw_data[[#This Row],[Date Actioned]])-(tbl_raw_data[[#This Row],[Date Tagged]])</f>
        <v>5.393518520577345E-3</v>
      </c>
      <c r="J2535" s="66">
        <f>HOUR(tbl_raw_data[[#This Row],[time_taken]])*60+MINUTE(tbl_raw_data[[#This Row],[time_taken]])+SECOND(tbl_raw_data[[#This Row],[time_taken]])/60</f>
        <v>7.7666666666666666</v>
      </c>
      <c r="K2535" s="68">
        <f>DATE(YEAR(tbl_raw_data[[#This Row],[Date Actioned]]),MONTH(tbl_raw_data[[#This Row],[Date Actioned]]),DAY(tbl_raw_data[[#This Row],[Date Actioned]]))</f>
        <v>45149</v>
      </c>
      <c r="L2535" s="65" t="str">
        <f>UPPER(TEXT(tbl_raw_data[[#This Row],[updated_date]],"MMMM"))</f>
        <v>AUGUST</v>
      </c>
      <c r="M2535" s="65" t="str">
        <f>"WEEK "&amp;IF(ROUNDUP(DAY(tbl_raw_data[[#This Row],[updated_date]])/7,0)=5,4,ROUNDUP(DAY(tbl_raw_data[[#This Row],[updated_date]])/7,0))</f>
        <v>WEEK 2</v>
      </c>
      <c r="N2535" s="71" t="str">
        <f>UPPER(VLOOKUP(tbl_raw_data[[#This Row],[Analyst]],settings!$A$1:$B$15,2,0))</f>
        <v>CAMROON</v>
      </c>
      <c r="O2535" s="71" t="str">
        <f>TRIM(UPPER(tbl_raw_data[[#This Row],[Outcome]]))</f>
        <v>APPROVE</v>
      </c>
      <c r="P2535" s="71" t="str">
        <f>TRIM(UPPER(tbl_raw_data[[#This Row],[Queue Name]]))</f>
        <v>CONSUMER EXISTING</v>
      </c>
      <c r="Q2535" s="71" t="str">
        <f>IF(tbl_raw_data[[#This Row],[time_taken_in_min]]&lt;=settings!$D$2,"SLA_MET","SLA_NOT_MET")</f>
        <v>SLA_MET</v>
      </c>
    </row>
    <row r="2536" spans="1:17" hidden="1" x14ac:dyDescent="0.3">
      <c r="A2536" s="7" t="s">
        <v>3499</v>
      </c>
      <c r="B2536" s="34">
        <v>45149.550324074073</v>
      </c>
      <c r="C2536" s="35">
        <v>45149.554432870369</v>
      </c>
      <c r="D2536" s="2" t="s">
        <v>10</v>
      </c>
      <c r="E2536" s="2" t="s">
        <v>11</v>
      </c>
      <c r="F2536" s="2" t="s">
        <v>19</v>
      </c>
      <c r="G2536" s="2" t="s">
        <v>26</v>
      </c>
      <c r="H2536" s="84" t="str">
        <f t="shared" si="39"/>
        <v>Reason Unknown</v>
      </c>
      <c r="I2536" s="63">
        <f>(tbl_raw_data[[#This Row],[Date Actioned]])-(tbl_raw_data[[#This Row],[Date Tagged]])</f>
        <v>4.1087962963501923E-3</v>
      </c>
      <c r="J2536" s="66">
        <f>HOUR(tbl_raw_data[[#This Row],[time_taken]])*60+MINUTE(tbl_raw_data[[#This Row],[time_taken]])+SECOND(tbl_raw_data[[#This Row],[time_taken]])/60</f>
        <v>5.916666666666667</v>
      </c>
      <c r="K2536" s="68">
        <f>DATE(YEAR(tbl_raw_data[[#This Row],[Date Actioned]]),MONTH(tbl_raw_data[[#This Row],[Date Actioned]]),DAY(tbl_raw_data[[#This Row],[Date Actioned]]))</f>
        <v>45149</v>
      </c>
      <c r="L2536" s="65" t="str">
        <f>UPPER(TEXT(tbl_raw_data[[#This Row],[updated_date]],"MMMM"))</f>
        <v>AUGUST</v>
      </c>
      <c r="M2536" s="65" t="str">
        <f>"WEEK "&amp;IF(ROUNDUP(DAY(tbl_raw_data[[#This Row],[updated_date]])/7,0)=5,4,ROUNDUP(DAY(tbl_raw_data[[#This Row],[updated_date]])/7,0))</f>
        <v>WEEK 2</v>
      </c>
      <c r="N2536" s="71" t="str">
        <f>UPPER(VLOOKUP(tbl_raw_data[[#This Row],[Analyst]],settings!$A$1:$B$15,2,0))</f>
        <v>NAVED</v>
      </c>
      <c r="O2536" s="71" t="str">
        <f>TRIM(UPPER(tbl_raw_data[[#This Row],[Outcome]]))</f>
        <v>APPROVE</v>
      </c>
      <c r="P2536" s="71" t="str">
        <f>TRIM(UPPER(tbl_raw_data[[#This Row],[Queue Name]]))</f>
        <v>CONSUMER EXISTING</v>
      </c>
      <c r="Q2536" s="71" t="str">
        <f>IF(tbl_raw_data[[#This Row],[time_taken_in_min]]&lt;=settings!$D$2,"SLA_MET","SLA_NOT_MET")</f>
        <v>SLA_MET</v>
      </c>
    </row>
    <row r="2537" spans="1:17" hidden="1" x14ac:dyDescent="0.3">
      <c r="A2537" s="1" t="s">
        <v>3500</v>
      </c>
      <c r="B2537" s="36">
        <v>45149.553425925929</v>
      </c>
      <c r="C2537" s="39">
        <v>45149.556516203702</v>
      </c>
      <c r="D2537" s="8" t="s">
        <v>10</v>
      </c>
      <c r="E2537" s="8" t="s">
        <v>18</v>
      </c>
      <c r="F2537" s="8" t="s">
        <v>206</v>
      </c>
      <c r="G2537" s="8" t="s">
        <v>15</v>
      </c>
      <c r="H2537" s="84" t="str">
        <f t="shared" si="39"/>
        <v>Reason Unknown</v>
      </c>
      <c r="I2537" s="63">
        <f>(tbl_raw_data[[#This Row],[Date Actioned]])-(tbl_raw_data[[#This Row],[Date Tagged]])</f>
        <v>3.0902777725714259E-3</v>
      </c>
      <c r="J2537" s="66">
        <f>HOUR(tbl_raw_data[[#This Row],[time_taken]])*60+MINUTE(tbl_raw_data[[#This Row],[time_taken]])+SECOND(tbl_raw_data[[#This Row],[time_taken]])/60</f>
        <v>4.45</v>
      </c>
      <c r="K2537" s="68">
        <f>DATE(YEAR(tbl_raw_data[[#This Row],[Date Actioned]]),MONTH(tbl_raw_data[[#This Row],[Date Actioned]]),DAY(tbl_raw_data[[#This Row],[Date Actioned]]))</f>
        <v>45149</v>
      </c>
      <c r="L2537" s="65" t="str">
        <f>UPPER(TEXT(tbl_raw_data[[#This Row],[updated_date]],"MMMM"))</f>
        <v>AUGUST</v>
      </c>
      <c r="M2537" s="65" t="str">
        <f>"WEEK "&amp;IF(ROUNDUP(DAY(tbl_raw_data[[#This Row],[updated_date]])/7,0)=5,4,ROUNDUP(DAY(tbl_raw_data[[#This Row],[updated_date]])/7,0))</f>
        <v>WEEK 2</v>
      </c>
      <c r="N2537" s="71" t="str">
        <f>UPPER(VLOOKUP(tbl_raw_data[[#This Row],[Analyst]],settings!$A$1:$B$15,2,0))</f>
        <v>HARDIK</v>
      </c>
      <c r="O2537" s="71" t="str">
        <f>TRIM(UPPER(tbl_raw_data[[#This Row],[Outcome]]))</f>
        <v>APPROVE</v>
      </c>
      <c r="P2537" s="71" t="str">
        <f>TRIM(UPPER(tbl_raw_data[[#This Row],[Queue Name]]))</f>
        <v>CONSUMER PRE BUREAU</v>
      </c>
      <c r="Q2537" s="71" t="str">
        <f>IF(tbl_raw_data[[#This Row],[time_taken_in_min]]&lt;=settings!$D$2,"SLA_MET","SLA_NOT_MET")</f>
        <v>SLA_MET</v>
      </c>
    </row>
    <row r="2538" spans="1:17" hidden="1" x14ac:dyDescent="0.3">
      <c r="A2538" s="5" t="s">
        <v>3501</v>
      </c>
      <c r="B2538" s="34">
        <v>45149.561828703707</v>
      </c>
      <c r="C2538" s="35">
        <v>45149.566435185188</v>
      </c>
      <c r="D2538" s="2" t="s">
        <v>10</v>
      </c>
      <c r="E2538" s="2" t="s">
        <v>18</v>
      </c>
      <c r="F2538" s="2" t="s">
        <v>206</v>
      </c>
      <c r="G2538" s="2" t="s">
        <v>16</v>
      </c>
      <c r="H2538" s="84" t="str">
        <f t="shared" si="39"/>
        <v>Reason Unknown</v>
      </c>
      <c r="I2538" s="63">
        <f>(tbl_raw_data[[#This Row],[Date Actioned]])-(tbl_raw_data[[#This Row],[Date Tagged]])</f>
        <v>4.6064814814599231E-3</v>
      </c>
      <c r="J2538" s="66">
        <f>HOUR(tbl_raw_data[[#This Row],[time_taken]])*60+MINUTE(tbl_raw_data[[#This Row],[time_taken]])+SECOND(tbl_raw_data[[#This Row],[time_taken]])/60</f>
        <v>6.6333333333333329</v>
      </c>
      <c r="K2538" s="68">
        <f>DATE(YEAR(tbl_raw_data[[#This Row],[Date Actioned]]),MONTH(tbl_raw_data[[#This Row],[Date Actioned]]),DAY(tbl_raw_data[[#This Row],[Date Actioned]]))</f>
        <v>45149</v>
      </c>
      <c r="L2538" s="65" t="str">
        <f>UPPER(TEXT(tbl_raw_data[[#This Row],[updated_date]],"MMMM"))</f>
        <v>AUGUST</v>
      </c>
      <c r="M2538" s="65" t="str">
        <f>"WEEK "&amp;IF(ROUNDUP(DAY(tbl_raw_data[[#This Row],[updated_date]])/7,0)=5,4,ROUNDUP(DAY(tbl_raw_data[[#This Row],[updated_date]])/7,0))</f>
        <v>WEEK 2</v>
      </c>
      <c r="N2538" s="71" t="str">
        <f>UPPER(VLOOKUP(tbl_raw_data[[#This Row],[Analyst]],settings!$A$1:$B$15,2,0))</f>
        <v>HARDIK</v>
      </c>
      <c r="O2538" s="71" t="str">
        <f>TRIM(UPPER(tbl_raw_data[[#This Row],[Outcome]]))</f>
        <v>APPROVE</v>
      </c>
      <c r="P2538" s="71" t="str">
        <f>TRIM(UPPER(tbl_raw_data[[#This Row],[Queue Name]]))</f>
        <v>CONSUMER PRE BUREAU</v>
      </c>
      <c r="Q2538" s="71" t="str">
        <f>IF(tbl_raw_data[[#This Row],[time_taken_in_min]]&lt;=settings!$D$2,"SLA_MET","SLA_NOT_MET")</f>
        <v>SLA_MET</v>
      </c>
    </row>
    <row r="2539" spans="1:17" hidden="1" x14ac:dyDescent="0.3">
      <c r="A2539" s="7" t="s">
        <v>3502</v>
      </c>
      <c r="B2539" s="36">
        <v>45149.571087962962</v>
      </c>
      <c r="C2539" s="39">
        <v>45149.579606481479</v>
      </c>
      <c r="D2539" s="8" t="s">
        <v>15</v>
      </c>
      <c r="E2539" s="6" t="s">
        <v>11</v>
      </c>
      <c r="F2539" s="8" t="s">
        <v>114</v>
      </c>
      <c r="G2539" s="9"/>
      <c r="H2539" s="84" t="str">
        <f t="shared" si="39"/>
        <v>Reason Unknown</v>
      </c>
      <c r="I2539" s="63">
        <f>(tbl_raw_data[[#This Row],[Date Actioned]])-(tbl_raw_data[[#This Row],[Date Tagged]])</f>
        <v>8.5185185162117705E-3</v>
      </c>
      <c r="J2539" s="66">
        <f>HOUR(tbl_raw_data[[#This Row],[time_taken]])*60+MINUTE(tbl_raw_data[[#This Row],[time_taken]])+SECOND(tbl_raw_data[[#This Row],[time_taken]])/60</f>
        <v>12.266666666666667</v>
      </c>
      <c r="K2539" s="68">
        <f>DATE(YEAR(tbl_raw_data[[#This Row],[Date Actioned]]),MONTH(tbl_raw_data[[#This Row],[Date Actioned]]),DAY(tbl_raw_data[[#This Row],[Date Actioned]]))</f>
        <v>45149</v>
      </c>
      <c r="L2539" s="65" t="str">
        <f>UPPER(TEXT(tbl_raw_data[[#This Row],[updated_date]],"MMMM"))</f>
        <v>AUGUST</v>
      </c>
      <c r="M2539" s="65" t="str">
        <f>"WEEK "&amp;IF(ROUNDUP(DAY(tbl_raw_data[[#This Row],[updated_date]])/7,0)=5,4,ROUNDUP(DAY(tbl_raw_data[[#This Row],[updated_date]])/7,0))</f>
        <v>WEEK 2</v>
      </c>
      <c r="N2539" s="71" t="str">
        <f>UPPER(VLOOKUP(tbl_raw_data[[#This Row],[Analyst]],settings!$A$1:$B$15,2,0))</f>
        <v>FARDIN</v>
      </c>
      <c r="O2539" s="71" t="str">
        <f>TRIM(UPPER(tbl_raw_data[[#This Row],[Outcome]]))</f>
        <v>APPROVE</v>
      </c>
      <c r="P2539" s="71" t="str">
        <f>TRIM(UPPER(tbl_raw_data[[#This Row],[Queue Name]]))</f>
        <v>CONSUMER EXISTING</v>
      </c>
      <c r="Q2539" s="71" t="str">
        <f>IF(tbl_raw_data[[#This Row],[time_taken_in_min]]&lt;=settings!$D$2,"SLA_MET","SLA_NOT_MET")</f>
        <v>SLA_MET</v>
      </c>
    </row>
    <row r="2540" spans="1:17" hidden="1" x14ac:dyDescent="0.3">
      <c r="A2540" s="1" t="s">
        <v>3503</v>
      </c>
      <c r="B2540" s="34">
        <v>45149.572638888887</v>
      </c>
      <c r="C2540" s="35">
        <v>45149.579618055555</v>
      </c>
      <c r="D2540" s="2" t="s">
        <v>10</v>
      </c>
      <c r="E2540" s="2" t="s">
        <v>8</v>
      </c>
      <c r="F2540" s="2" t="s">
        <v>19</v>
      </c>
      <c r="G2540" s="2" t="s">
        <v>16</v>
      </c>
      <c r="H2540" s="84" t="str">
        <f t="shared" si="39"/>
        <v>Reason Unknown</v>
      </c>
      <c r="I2540" s="63">
        <f>(tbl_raw_data[[#This Row],[Date Actioned]])-(tbl_raw_data[[#This Row],[Date Tagged]])</f>
        <v>6.9791666683158837E-3</v>
      </c>
      <c r="J2540" s="66">
        <f>HOUR(tbl_raw_data[[#This Row],[time_taken]])*60+MINUTE(tbl_raw_data[[#This Row],[time_taken]])+SECOND(tbl_raw_data[[#This Row],[time_taken]])/60</f>
        <v>10.050000000000001</v>
      </c>
      <c r="K2540" s="68">
        <f>DATE(YEAR(tbl_raw_data[[#This Row],[Date Actioned]]),MONTH(tbl_raw_data[[#This Row],[Date Actioned]]),DAY(tbl_raw_data[[#This Row],[Date Actioned]]))</f>
        <v>45149</v>
      </c>
      <c r="L2540" s="65" t="str">
        <f>UPPER(TEXT(tbl_raw_data[[#This Row],[updated_date]],"MMMM"))</f>
        <v>AUGUST</v>
      </c>
      <c r="M2540" s="65" t="str">
        <f>"WEEK "&amp;IF(ROUNDUP(DAY(tbl_raw_data[[#This Row],[updated_date]])/7,0)=5,4,ROUNDUP(DAY(tbl_raw_data[[#This Row],[updated_date]])/7,0))</f>
        <v>WEEK 2</v>
      </c>
      <c r="N2540" s="71" t="str">
        <f>UPPER(VLOOKUP(tbl_raw_data[[#This Row],[Analyst]],settings!$A$1:$B$15,2,0))</f>
        <v>NAVED</v>
      </c>
      <c r="O2540" s="71" t="str">
        <f>TRIM(UPPER(tbl_raw_data[[#This Row],[Outcome]]))</f>
        <v>APPROVE</v>
      </c>
      <c r="P2540" s="71" t="str">
        <f>TRIM(UPPER(tbl_raw_data[[#This Row],[Queue Name]]))</f>
        <v>CONSUMER POST BUREAU</v>
      </c>
      <c r="Q2540" s="71" t="str">
        <f>IF(tbl_raw_data[[#This Row],[time_taken_in_min]]&lt;=settings!$D$2,"SLA_MET","SLA_NOT_MET")</f>
        <v>SLA_MET</v>
      </c>
    </row>
    <row r="2541" spans="1:17" hidden="1" x14ac:dyDescent="0.3">
      <c r="A2541" s="5" t="s">
        <v>3504</v>
      </c>
      <c r="B2541" s="36">
        <v>45149.57775462963</v>
      </c>
      <c r="C2541" s="39">
        <v>45149.583321759259</v>
      </c>
      <c r="D2541" s="8" t="s">
        <v>10</v>
      </c>
      <c r="E2541" s="8" t="s">
        <v>11</v>
      </c>
      <c r="F2541" s="8" t="s">
        <v>19</v>
      </c>
      <c r="G2541" s="8" t="s">
        <v>15</v>
      </c>
      <c r="H2541" s="84" t="str">
        <f t="shared" si="39"/>
        <v>Reason Unknown</v>
      </c>
      <c r="I2541" s="63">
        <f>(tbl_raw_data[[#This Row],[Date Actioned]])-(tbl_raw_data[[#This Row],[Date Tagged]])</f>
        <v>5.5671296286163852E-3</v>
      </c>
      <c r="J2541" s="66">
        <f>HOUR(tbl_raw_data[[#This Row],[time_taken]])*60+MINUTE(tbl_raw_data[[#This Row],[time_taken]])+SECOND(tbl_raw_data[[#This Row],[time_taken]])/60</f>
        <v>8.0166666666666675</v>
      </c>
      <c r="K2541" s="68">
        <f>DATE(YEAR(tbl_raw_data[[#This Row],[Date Actioned]]),MONTH(tbl_raw_data[[#This Row],[Date Actioned]]),DAY(tbl_raw_data[[#This Row],[Date Actioned]]))</f>
        <v>45149</v>
      </c>
      <c r="L2541" s="65" t="str">
        <f>UPPER(TEXT(tbl_raw_data[[#This Row],[updated_date]],"MMMM"))</f>
        <v>AUGUST</v>
      </c>
      <c r="M2541" s="65" t="str">
        <f>"WEEK "&amp;IF(ROUNDUP(DAY(tbl_raw_data[[#This Row],[updated_date]])/7,0)=5,4,ROUNDUP(DAY(tbl_raw_data[[#This Row],[updated_date]])/7,0))</f>
        <v>WEEK 2</v>
      </c>
      <c r="N2541" s="71" t="str">
        <f>UPPER(VLOOKUP(tbl_raw_data[[#This Row],[Analyst]],settings!$A$1:$B$15,2,0))</f>
        <v>NAVED</v>
      </c>
      <c r="O2541" s="71" t="str">
        <f>TRIM(UPPER(tbl_raw_data[[#This Row],[Outcome]]))</f>
        <v>APPROVE</v>
      </c>
      <c r="P2541" s="71" t="str">
        <f>TRIM(UPPER(tbl_raw_data[[#This Row],[Queue Name]]))</f>
        <v>CONSUMER EXISTING</v>
      </c>
      <c r="Q2541" s="71" t="str">
        <f>IF(tbl_raw_data[[#This Row],[time_taken_in_min]]&lt;=settings!$D$2,"SLA_MET","SLA_NOT_MET")</f>
        <v>SLA_MET</v>
      </c>
    </row>
    <row r="2542" spans="1:17" hidden="1" x14ac:dyDescent="0.3">
      <c r="A2542" s="7" t="s">
        <v>3505</v>
      </c>
      <c r="B2542" s="34">
        <v>45149.578472222223</v>
      </c>
      <c r="C2542" s="35">
        <v>45149.588935185187</v>
      </c>
      <c r="D2542" s="2" t="s">
        <v>15</v>
      </c>
      <c r="E2542" s="3" t="s">
        <v>11</v>
      </c>
      <c r="F2542" s="2" t="s">
        <v>9</v>
      </c>
      <c r="G2542" s="4"/>
      <c r="H2542" s="84" t="str">
        <f t="shared" si="39"/>
        <v>Reason Unknown</v>
      </c>
      <c r="I2542" s="63">
        <f>(tbl_raw_data[[#This Row],[Date Actioned]])-(tbl_raw_data[[#This Row],[Date Tagged]])</f>
        <v>1.0462962964083999E-2</v>
      </c>
      <c r="J2542" s="66">
        <f>HOUR(tbl_raw_data[[#This Row],[time_taken]])*60+MINUTE(tbl_raw_data[[#This Row],[time_taken]])+SECOND(tbl_raw_data[[#This Row],[time_taken]])/60</f>
        <v>15.066666666666666</v>
      </c>
      <c r="K2542" s="68">
        <f>DATE(YEAR(tbl_raw_data[[#This Row],[Date Actioned]]),MONTH(tbl_raw_data[[#This Row],[Date Actioned]]),DAY(tbl_raw_data[[#This Row],[Date Actioned]]))</f>
        <v>45149</v>
      </c>
      <c r="L2542" s="65" t="str">
        <f>UPPER(TEXT(tbl_raw_data[[#This Row],[updated_date]],"MMMM"))</f>
        <v>AUGUST</v>
      </c>
      <c r="M2542" s="65" t="str">
        <f>"WEEK "&amp;IF(ROUNDUP(DAY(tbl_raw_data[[#This Row],[updated_date]])/7,0)=5,4,ROUNDUP(DAY(tbl_raw_data[[#This Row],[updated_date]])/7,0))</f>
        <v>WEEK 2</v>
      </c>
      <c r="N2542" s="71" t="str">
        <f>UPPER(VLOOKUP(tbl_raw_data[[#This Row],[Analyst]],settings!$A$1:$B$15,2,0))</f>
        <v>QUADIR</v>
      </c>
      <c r="O2542" s="71" t="str">
        <f>TRIM(UPPER(tbl_raw_data[[#This Row],[Outcome]]))</f>
        <v>APPROVE</v>
      </c>
      <c r="P2542" s="71" t="str">
        <f>TRIM(UPPER(tbl_raw_data[[#This Row],[Queue Name]]))</f>
        <v>CONSUMER EXISTING</v>
      </c>
      <c r="Q2542" s="71" t="str">
        <f>IF(tbl_raw_data[[#This Row],[time_taken_in_min]]&lt;=settings!$D$2,"SLA_MET","SLA_NOT_MET")</f>
        <v>SLA_MET</v>
      </c>
    </row>
    <row r="2543" spans="1:17" hidden="1" x14ac:dyDescent="0.3">
      <c r="A2543" s="1" t="s">
        <v>3506</v>
      </c>
      <c r="B2543" s="36">
        <v>45149.584930555553</v>
      </c>
      <c r="C2543" s="39">
        <v>45149.594363425924</v>
      </c>
      <c r="D2543" s="8" t="s">
        <v>10</v>
      </c>
      <c r="E2543" s="8" t="s">
        <v>11</v>
      </c>
      <c r="F2543" s="8" t="s">
        <v>114</v>
      </c>
      <c r="G2543" s="8" t="s">
        <v>15</v>
      </c>
      <c r="H2543" s="84" t="str">
        <f t="shared" si="39"/>
        <v>Reason Unknown</v>
      </c>
      <c r="I2543" s="63">
        <f>(tbl_raw_data[[#This Row],[Date Actioned]])-(tbl_raw_data[[#This Row],[Date Tagged]])</f>
        <v>9.4328703708015382E-3</v>
      </c>
      <c r="J2543" s="66">
        <f>HOUR(tbl_raw_data[[#This Row],[time_taken]])*60+MINUTE(tbl_raw_data[[#This Row],[time_taken]])+SECOND(tbl_raw_data[[#This Row],[time_taken]])/60</f>
        <v>13.583333333333334</v>
      </c>
      <c r="K2543" s="68">
        <f>DATE(YEAR(tbl_raw_data[[#This Row],[Date Actioned]]),MONTH(tbl_raw_data[[#This Row],[Date Actioned]]),DAY(tbl_raw_data[[#This Row],[Date Actioned]]))</f>
        <v>45149</v>
      </c>
      <c r="L2543" s="65" t="str">
        <f>UPPER(TEXT(tbl_raw_data[[#This Row],[updated_date]],"MMMM"))</f>
        <v>AUGUST</v>
      </c>
      <c r="M2543" s="65" t="str">
        <f>"WEEK "&amp;IF(ROUNDUP(DAY(tbl_raw_data[[#This Row],[updated_date]])/7,0)=5,4,ROUNDUP(DAY(tbl_raw_data[[#This Row],[updated_date]])/7,0))</f>
        <v>WEEK 2</v>
      </c>
      <c r="N2543" s="71" t="str">
        <f>UPPER(VLOOKUP(tbl_raw_data[[#This Row],[Analyst]],settings!$A$1:$B$15,2,0))</f>
        <v>FARDIN</v>
      </c>
      <c r="O2543" s="71" t="str">
        <f>TRIM(UPPER(tbl_raw_data[[#This Row],[Outcome]]))</f>
        <v>APPROVE</v>
      </c>
      <c r="P2543" s="71" t="str">
        <f>TRIM(UPPER(tbl_raw_data[[#This Row],[Queue Name]]))</f>
        <v>CONSUMER EXISTING</v>
      </c>
      <c r="Q2543" s="71" t="str">
        <f>IF(tbl_raw_data[[#This Row],[time_taken_in_min]]&lt;=settings!$D$2,"SLA_MET","SLA_NOT_MET")</f>
        <v>SLA_MET</v>
      </c>
    </row>
    <row r="2544" spans="1:17" hidden="1" x14ac:dyDescent="0.3">
      <c r="A2544" s="5" t="s">
        <v>3507</v>
      </c>
      <c r="B2544" s="34">
        <v>45149.587222222224</v>
      </c>
      <c r="C2544" s="35">
        <v>45149.596192129633</v>
      </c>
      <c r="D2544" s="2" t="s">
        <v>15</v>
      </c>
      <c r="E2544" s="3" t="s">
        <v>11</v>
      </c>
      <c r="F2544" s="2" t="s">
        <v>14</v>
      </c>
      <c r="G2544" s="4"/>
      <c r="H2544" s="84" t="str">
        <f t="shared" si="39"/>
        <v>Reason Unknown</v>
      </c>
      <c r="I2544" s="63">
        <f>(tbl_raw_data[[#This Row],[Date Actioned]])-(tbl_raw_data[[#This Row],[Date Tagged]])</f>
        <v>8.969907408754807E-3</v>
      </c>
      <c r="J2544" s="66">
        <f>HOUR(tbl_raw_data[[#This Row],[time_taken]])*60+MINUTE(tbl_raw_data[[#This Row],[time_taken]])+SECOND(tbl_raw_data[[#This Row],[time_taken]])/60</f>
        <v>12.916666666666666</v>
      </c>
      <c r="K2544" s="68">
        <f>DATE(YEAR(tbl_raw_data[[#This Row],[Date Actioned]]),MONTH(tbl_raw_data[[#This Row],[Date Actioned]]),DAY(tbl_raw_data[[#This Row],[Date Actioned]]))</f>
        <v>45149</v>
      </c>
      <c r="L2544" s="65" t="str">
        <f>UPPER(TEXT(tbl_raw_data[[#This Row],[updated_date]],"MMMM"))</f>
        <v>AUGUST</v>
      </c>
      <c r="M2544" s="65" t="str">
        <f>"WEEK "&amp;IF(ROUNDUP(DAY(tbl_raw_data[[#This Row],[updated_date]])/7,0)=5,4,ROUNDUP(DAY(tbl_raw_data[[#This Row],[updated_date]])/7,0))</f>
        <v>WEEK 2</v>
      </c>
      <c r="N2544" s="71" t="str">
        <f>UPPER(VLOOKUP(tbl_raw_data[[#This Row],[Analyst]],settings!$A$1:$B$15,2,0))</f>
        <v>CAMROON</v>
      </c>
      <c r="O2544" s="71" t="str">
        <f>TRIM(UPPER(tbl_raw_data[[#This Row],[Outcome]]))</f>
        <v>APPROVE</v>
      </c>
      <c r="P2544" s="71" t="str">
        <f>TRIM(UPPER(tbl_raw_data[[#This Row],[Queue Name]]))</f>
        <v>CONSUMER EXISTING</v>
      </c>
      <c r="Q2544" s="71" t="str">
        <f>IF(tbl_raw_data[[#This Row],[time_taken_in_min]]&lt;=settings!$D$2,"SLA_MET","SLA_NOT_MET")</f>
        <v>SLA_MET</v>
      </c>
    </row>
    <row r="2545" spans="1:17" hidden="1" x14ac:dyDescent="0.3">
      <c r="A2545" s="7" t="s">
        <v>3508</v>
      </c>
      <c r="B2545" s="36">
        <v>45149.592233796298</v>
      </c>
      <c r="C2545" s="39">
        <v>45149.599120370367</v>
      </c>
      <c r="D2545" s="8" t="s">
        <v>10</v>
      </c>
      <c r="E2545" s="8" t="s">
        <v>11</v>
      </c>
      <c r="F2545" s="8" t="s">
        <v>19</v>
      </c>
      <c r="G2545" s="8" t="s">
        <v>15</v>
      </c>
      <c r="H2545" s="84" t="str">
        <f t="shared" si="39"/>
        <v>Reason Unknown</v>
      </c>
      <c r="I2545" s="63">
        <f>(tbl_raw_data[[#This Row],[Date Actioned]])-(tbl_raw_data[[#This Row],[Date Tagged]])</f>
        <v>6.8865740686305799E-3</v>
      </c>
      <c r="J2545" s="66">
        <f>HOUR(tbl_raw_data[[#This Row],[time_taken]])*60+MINUTE(tbl_raw_data[[#This Row],[time_taken]])+SECOND(tbl_raw_data[[#This Row],[time_taken]])/60</f>
        <v>9.9166666666666661</v>
      </c>
      <c r="K2545" s="68">
        <f>DATE(YEAR(tbl_raw_data[[#This Row],[Date Actioned]]),MONTH(tbl_raw_data[[#This Row],[Date Actioned]]),DAY(tbl_raw_data[[#This Row],[Date Actioned]]))</f>
        <v>45149</v>
      </c>
      <c r="L2545" s="65" t="str">
        <f>UPPER(TEXT(tbl_raw_data[[#This Row],[updated_date]],"MMMM"))</f>
        <v>AUGUST</v>
      </c>
      <c r="M2545" s="65" t="str">
        <f>"WEEK "&amp;IF(ROUNDUP(DAY(tbl_raw_data[[#This Row],[updated_date]])/7,0)=5,4,ROUNDUP(DAY(tbl_raw_data[[#This Row],[updated_date]])/7,0))</f>
        <v>WEEK 2</v>
      </c>
      <c r="N2545" s="71" t="str">
        <f>UPPER(VLOOKUP(tbl_raw_data[[#This Row],[Analyst]],settings!$A$1:$B$15,2,0))</f>
        <v>NAVED</v>
      </c>
      <c r="O2545" s="71" t="str">
        <f>TRIM(UPPER(tbl_raw_data[[#This Row],[Outcome]]))</f>
        <v>APPROVE</v>
      </c>
      <c r="P2545" s="71" t="str">
        <f>TRIM(UPPER(tbl_raw_data[[#This Row],[Queue Name]]))</f>
        <v>CONSUMER EXISTING</v>
      </c>
      <c r="Q2545" s="71" t="str">
        <f>IF(tbl_raw_data[[#This Row],[time_taken_in_min]]&lt;=settings!$D$2,"SLA_MET","SLA_NOT_MET")</f>
        <v>SLA_MET</v>
      </c>
    </row>
    <row r="2546" spans="1:17" hidden="1" x14ac:dyDescent="0.3">
      <c r="A2546" s="1" t="s">
        <v>3509</v>
      </c>
      <c r="B2546" s="34">
        <v>45149.593553240738</v>
      </c>
      <c r="C2546" s="35">
        <v>45149.602164351854</v>
      </c>
      <c r="D2546" s="2" t="s">
        <v>15</v>
      </c>
      <c r="E2546" s="3" t="s">
        <v>11</v>
      </c>
      <c r="F2546" s="2" t="s">
        <v>14</v>
      </c>
      <c r="G2546" s="4"/>
      <c r="H2546" s="84" t="str">
        <f t="shared" si="39"/>
        <v>Reason Unknown</v>
      </c>
      <c r="I2546" s="63">
        <f>(tbl_raw_data[[#This Row],[Date Actioned]])-(tbl_raw_data[[#This Row],[Date Tagged]])</f>
        <v>8.6111111158970743E-3</v>
      </c>
      <c r="J2546" s="66">
        <f>HOUR(tbl_raw_data[[#This Row],[time_taken]])*60+MINUTE(tbl_raw_data[[#This Row],[time_taken]])+SECOND(tbl_raw_data[[#This Row],[time_taken]])/60</f>
        <v>12.4</v>
      </c>
      <c r="K2546" s="68">
        <f>DATE(YEAR(tbl_raw_data[[#This Row],[Date Actioned]]),MONTH(tbl_raw_data[[#This Row],[Date Actioned]]),DAY(tbl_raw_data[[#This Row],[Date Actioned]]))</f>
        <v>45149</v>
      </c>
      <c r="L2546" s="65" t="str">
        <f>UPPER(TEXT(tbl_raw_data[[#This Row],[updated_date]],"MMMM"))</f>
        <v>AUGUST</v>
      </c>
      <c r="M2546" s="65" t="str">
        <f>"WEEK "&amp;IF(ROUNDUP(DAY(tbl_raw_data[[#This Row],[updated_date]])/7,0)=5,4,ROUNDUP(DAY(tbl_raw_data[[#This Row],[updated_date]])/7,0))</f>
        <v>WEEK 2</v>
      </c>
      <c r="N2546" s="71" t="str">
        <f>UPPER(VLOOKUP(tbl_raw_data[[#This Row],[Analyst]],settings!$A$1:$B$15,2,0))</f>
        <v>CAMROON</v>
      </c>
      <c r="O2546" s="71" t="str">
        <f>TRIM(UPPER(tbl_raw_data[[#This Row],[Outcome]]))</f>
        <v>APPROVE</v>
      </c>
      <c r="P2546" s="71" t="str">
        <f>TRIM(UPPER(tbl_raw_data[[#This Row],[Queue Name]]))</f>
        <v>CONSUMER EXISTING</v>
      </c>
      <c r="Q2546" s="71" t="str">
        <f>IF(tbl_raw_data[[#This Row],[time_taken_in_min]]&lt;=settings!$D$2,"SLA_MET","SLA_NOT_MET")</f>
        <v>SLA_MET</v>
      </c>
    </row>
    <row r="2547" spans="1:17" hidden="1" x14ac:dyDescent="0.3">
      <c r="A2547" s="5" t="s">
        <v>3510</v>
      </c>
      <c r="B2547" s="36">
        <v>45149.602581018517</v>
      </c>
      <c r="C2547" s="39">
        <v>45149.607129629629</v>
      </c>
      <c r="D2547" s="8" t="s">
        <v>15</v>
      </c>
      <c r="E2547" s="6" t="s">
        <v>11</v>
      </c>
      <c r="F2547" s="8" t="s">
        <v>14</v>
      </c>
      <c r="G2547" s="9"/>
      <c r="H2547" s="84" t="str">
        <f t="shared" si="39"/>
        <v>Reason Unknown</v>
      </c>
      <c r="I2547" s="63">
        <f>(tbl_raw_data[[#This Row],[Date Actioned]])-(tbl_raw_data[[#This Row],[Date Tagged]])</f>
        <v>4.5486111121135764E-3</v>
      </c>
      <c r="J2547" s="66">
        <f>HOUR(tbl_raw_data[[#This Row],[time_taken]])*60+MINUTE(tbl_raw_data[[#This Row],[time_taken]])+SECOND(tbl_raw_data[[#This Row],[time_taken]])/60</f>
        <v>6.55</v>
      </c>
      <c r="K2547" s="68">
        <f>DATE(YEAR(tbl_raw_data[[#This Row],[Date Actioned]]),MONTH(tbl_raw_data[[#This Row],[Date Actioned]]),DAY(tbl_raw_data[[#This Row],[Date Actioned]]))</f>
        <v>45149</v>
      </c>
      <c r="L2547" s="65" t="str">
        <f>UPPER(TEXT(tbl_raw_data[[#This Row],[updated_date]],"MMMM"))</f>
        <v>AUGUST</v>
      </c>
      <c r="M2547" s="65" t="str">
        <f>"WEEK "&amp;IF(ROUNDUP(DAY(tbl_raw_data[[#This Row],[updated_date]])/7,0)=5,4,ROUNDUP(DAY(tbl_raw_data[[#This Row],[updated_date]])/7,0))</f>
        <v>WEEK 2</v>
      </c>
      <c r="N2547" s="71" t="str">
        <f>UPPER(VLOOKUP(tbl_raw_data[[#This Row],[Analyst]],settings!$A$1:$B$15,2,0))</f>
        <v>CAMROON</v>
      </c>
      <c r="O2547" s="71" t="str">
        <f>TRIM(UPPER(tbl_raw_data[[#This Row],[Outcome]]))</f>
        <v>APPROVE</v>
      </c>
      <c r="P2547" s="71" t="str">
        <f>TRIM(UPPER(tbl_raw_data[[#This Row],[Queue Name]]))</f>
        <v>CONSUMER EXISTING</v>
      </c>
      <c r="Q2547" s="71" t="str">
        <f>IF(tbl_raw_data[[#This Row],[time_taken_in_min]]&lt;=settings!$D$2,"SLA_MET","SLA_NOT_MET")</f>
        <v>SLA_MET</v>
      </c>
    </row>
    <row r="2548" spans="1:17" hidden="1" x14ac:dyDescent="0.3">
      <c r="A2548" s="7" t="s">
        <v>3511</v>
      </c>
      <c r="B2548" s="34">
        <v>45149.606365740743</v>
      </c>
      <c r="C2548" s="35">
        <v>45149.609490740739</v>
      </c>
      <c r="D2548" s="2" t="s">
        <v>15</v>
      </c>
      <c r="E2548" s="3" t="s">
        <v>8</v>
      </c>
      <c r="F2548" s="2" t="s">
        <v>14</v>
      </c>
      <c r="G2548" s="4"/>
      <c r="H2548" s="84" t="str">
        <f t="shared" si="39"/>
        <v>Reason Unknown</v>
      </c>
      <c r="I2548" s="63">
        <f>(tbl_raw_data[[#This Row],[Date Actioned]])-(tbl_raw_data[[#This Row],[Date Tagged]])</f>
        <v>3.1249999956344254E-3</v>
      </c>
      <c r="J2548" s="66">
        <f>HOUR(tbl_raw_data[[#This Row],[time_taken]])*60+MINUTE(tbl_raw_data[[#This Row],[time_taken]])+SECOND(tbl_raw_data[[#This Row],[time_taken]])/60</f>
        <v>4.5</v>
      </c>
      <c r="K2548" s="68">
        <f>DATE(YEAR(tbl_raw_data[[#This Row],[Date Actioned]]),MONTH(tbl_raw_data[[#This Row],[Date Actioned]]),DAY(tbl_raw_data[[#This Row],[Date Actioned]]))</f>
        <v>45149</v>
      </c>
      <c r="L2548" s="65" t="str">
        <f>UPPER(TEXT(tbl_raw_data[[#This Row],[updated_date]],"MMMM"))</f>
        <v>AUGUST</v>
      </c>
      <c r="M2548" s="65" t="str">
        <f>"WEEK "&amp;IF(ROUNDUP(DAY(tbl_raw_data[[#This Row],[updated_date]])/7,0)=5,4,ROUNDUP(DAY(tbl_raw_data[[#This Row],[updated_date]])/7,0))</f>
        <v>WEEK 2</v>
      </c>
      <c r="N2548" s="71" t="str">
        <f>UPPER(VLOOKUP(tbl_raw_data[[#This Row],[Analyst]],settings!$A$1:$B$15,2,0))</f>
        <v>CAMROON</v>
      </c>
      <c r="O2548" s="71" t="str">
        <f>TRIM(UPPER(tbl_raw_data[[#This Row],[Outcome]]))</f>
        <v>APPROVE</v>
      </c>
      <c r="P2548" s="71" t="str">
        <f>TRIM(UPPER(tbl_raw_data[[#This Row],[Queue Name]]))</f>
        <v>CONSUMER POST BUREAU</v>
      </c>
      <c r="Q2548" s="71" t="str">
        <f>IF(tbl_raw_data[[#This Row],[time_taken_in_min]]&lt;=settings!$D$2,"SLA_MET","SLA_NOT_MET")</f>
        <v>SLA_MET</v>
      </c>
    </row>
    <row r="2549" spans="1:17" hidden="1" x14ac:dyDescent="0.3">
      <c r="A2549" s="1" t="s">
        <v>3512</v>
      </c>
      <c r="B2549" s="36">
        <v>45149.614872685182</v>
      </c>
      <c r="C2549" s="39">
        <v>45149.622071759259</v>
      </c>
      <c r="D2549" s="8" t="s">
        <v>10</v>
      </c>
      <c r="E2549" s="8" t="s">
        <v>11</v>
      </c>
      <c r="F2549" s="8" t="s">
        <v>114</v>
      </c>
      <c r="G2549" s="8" t="s">
        <v>23</v>
      </c>
      <c r="H2549" s="84" t="str">
        <f t="shared" si="39"/>
        <v>Reason Unknown</v>
      </c>
      <c r="I2549" s="63">
        <f>(tbl_raw_data[[#This Row],[Date Actioned]])-(tbl_raw_data[[#This Row],[Date Tagged]])</f>
        <v>7.1990740761975758E-3</v>
      </c>
      <c r="J2549" s="66">
        <f>HOUR(tbl_raw_data[[#This Row],[time_taken]])*60+MINUTE(tbl_raw_data[[#This Row],[time_taken]])+SECOND(tbl_raw_data[[#This Row],[time_taken]])/60</f>
        <v>10.366666666666667</v>
      </c>
      <c r="K2549" s="68">
        <f>DATE(YEAR(tbl_raw_data[[#This Row],[Date Actioned]]),MONTH(tbl_raw_data[[#This Row],[Date Actioned]]),DAY(tbl_raw_data[[#This Row],[Date Actioned]]))</f>
        <v>45149</v>
      </c>
      <c r="L2549" s="65" t="str">
        <f>UPPER(TEXT(tbl_raw_data[[#This Row],[updated_date]],"MMMM"))</f>
        <v>AUGUST</v>
      </c>
      <c r="M2549" s="65" t="str">
        <f>"WEEK "&amp;IF(ROUNDUP(DAY(tbl_raw_data[[#This Row],[updated_date]])/7,0)=5,4,ROUNDUP(DAY(tbl_raw_data[[#This Row],[updated_date]])/7,0))</f>
        <v>WEEK 2</v>
      </c>
      <c r="N2549" s="71" t="str">
        <f>UPPER(VLOOKUP(tbl_raw_data[[#This Row],[Analyst]],settings!$A$1:$B$15,2,0))</f>
        <v>FARDIN</v>
      </c>
      <c r="O2549" s="71" t="str">
        <f>TRIM(UPPER(tbl_raw_data[[#This Row],[Outcome]]))</f>
        <v>APPROVE</v>
      </c>
      <c r="P2549" s="71" t="str">
        <f>TRIM(UPPER(tbl_raw_data[[#This Row],[Queue Name]]))</f>
        <v>CONSUMER EXISTING</v>
      </c>
      <c r="Q2549" s="71" t="str">
        <f>IF(tbl_raw_data[[#This Row],[time_taken_in_min]]&lt;=settings!$D$2,"SLA_MET","SLA_NOT_MET")</f>
        <v>SLA_MET</v>
      </c>
    </row>
    <row r="2550" spans="1:17" hidden="1" x14ac:dyDescent="0.3">
      <c r="A2550" s="5" t="s">
        <v>3513</v>
      </c>
      <c r="B2550" s="34">
        <v>45149.615011574075</v>
      </c>
      <c r="C2550" s="35">
        <v>45149.619837962964</v>
      </c>
      <c r="D2550" s="2" t="s">
        <v>10</v>
      </c>
      <c r="E2550" s="2" t="s">
        <v>11</v>
      </c>
      <c r="F2550" s="2" t="s">
        <v>19</v>
      </c>
      <c r="G2550" s="2" t="s">
        <v>26</v>
      </c>
      <c r="H2550" s="84" t="str">
        <f t="shared" si="39"/>
        <v>Reason Unknown</v>
      </c>
      <c r="I2550" s="63">
        <f>(tbl_raw_data[[#This Row],[Date Actioned]])-(tbl_raw_data[[#This Row],[Date Tagged]])</f>
        <v>4.8263888893416151E-3</v>
      </c>
      <c r="J2550" s="66">
        <f>HOUR(tbl_raw_data[[#This Row],[time_taken]])*60+MINUTE(tbl_raw_data[[#This Row],[time_taken]])+SECOND(tbl_raw_data[[#This Row],[time_taken]])/60</f>
        <v>6.95</v>
      </c>
      <c r="K2550" s="68">
        <f>DATE(YEAR(tbl_raw_data[[#This Row],[Date Actioned]]),MONTH(tbl_raw_data[[#This Row],[Date Actioned]]),DAY(tbl_raw_data[[#This Row],[Date Actioned]]))</f>
        <v>45149</v>
      </c>
      <c r="L2550" s="65" t="str">
        <f>UPPER(TEXT(tbl_raw_data[[#This Row],[updated_date]],"MMMM"))</f>
        <v>AUGUST</v>
      </c>
      <c r="M2550" s="65" t="str">
        <f>"WEEK "&amp;IF(ROUNDUP(DAY(tbl_raw_data[[#This Row],[updated_date]])/7,0)=5,4,ROUNDUP(DAY(tbl_raw_data[[#This Row],[updated_date]])/7,0))</f>
        <v>WEEK 2</v>
      </c>
      <c r="N2550" s="71" t="str">
        <f>UPPER(VLOOKUP(tbl_raw_data[[#This Row],[Analyst]],settings!$A$1:$B$15,2,0))</f>
        <v>NAVED</v>
      </c>
      <c r="O2550" s="71" t="str">
        <f>TRIM(UPPER(tbl_raw_data[[#This Row],[Outcome]]))</f>
        <v>APPROVE</v>
      </c>
      <c r="P2550" s="71" t="str">
        <f>TRIM(UPPER(tbl_raw_data[[#This Row],[Queue Name]]))</f>
        <v>CONSUMER EXISTING</v>
      </c>
      <c r="Q2550" s="71" t="str">
        <f>IF(tbl_raw_data[[#This Row],[time_taken_in_min]]&lt;=settings!$D$2,"SLA_MET","SLA_NOT_MET")</f>
        <v>SLA_MET</v>
      </c>
    </row>
    <row r="2551" spans="1:17" hidden="1" x14ac:dyDescent="0.3">
      <c r="A2551" s="7" t="s">
        <v>3514</v>
      </c>
      <c r="B2551" s="36">
        <v>45149.624583333331</v>
      </c>
      <c r="C2551" s="39">
        <v>45149.628148148149</v>
      </c>
      <c r="D2551" s="8" t="s">
        <v>10</v>
      </c>
      <c r="E2551" s="8" t="s">
        <v>11</v>
      </c>
      <c r="F2551" s="8" t="s">
        <v>114</v>
      </c>
      <c r="G2551" s="8" t="s">
        <v>15</v>
      </c>
      <c r="H2551" s="84" t="str">
        <f t="shared" si="39"/>
        <v>Reason Unknown</v>
      </c>
      <c r="I2551" s="63">
        <f>(tbl_raw_data[[#This Row],[Date Actioned]])-(tbl_raw_data[[#This Row],[Date Tagged]])</f>
        <v>3.5648148186737671E-3</v>
      </c>
      <c r="J2551" s="66">
        <f>HOUR(tbl_raw_data[[#This Row],[time_taken]])*60+MINUTE(tbl_raw_data[[#This Row],[time_taken]])+SECOND(tbl_raw_data[[#This Row],[time_taken]])/60</f>
        <v>5.1333333333333337</v>
      </c>
      <c r="K2551" s="68">
        <f>DATE(YEAR(tbl_raw_data[[#This Row],[Date Actioned]]),MONTH(tbl_raw_data[[#This Row],[Date Actioned]]),DAY(tbl_raw_data[[#This Row],[Date Actioned]]))</f>
        <v>45149</v>
      </c>
      <c r="L2551" s="65" t="str">
        <f>UPPER(TEXT(tbl_raw_data[[#This Row],[updated_date]],"MMMM"))</f>
        <v>AUGUST</v>
      </c>
      <c r="M2551" s="65" t="str">
        <f>"WEEK "&amp;IF(ROUNDUP(DAY(tbl_raw_data[[#This Row],[updated_date]])/7,0)=5,4,ROUNDUP(DAY(tbl_raw_data[[#This Row],[updated_date]])/7,0))</f>
        <v>WEEK 2</v>
      </c>
      <c r="N2551" s="71" t="str">
        <f>UPPER(VLOOKUP(tbl_raw_data[[#This Row],[Analyst]],settings!$A$1:$B$15,2,0))</f>
        <v>FARDIN</v>
      </c>
      <c r="O2551" s="71" t="str">
        <f>TRIM(UPPER(tbl_raw_data[[#This Row],[Outcome]]))</f>
        <v>APPROVE</v>
      </c>
      <c r="P2551" s="71" t="str">
        <f>TRIM(UPPER(tbl_raw_data[[#This Row],[Queue Name]]))</f>
        <v>CONSUMER EXISTING</v>
      </c>
      <c r="Q2551" s="71" t="str">
        <f>IF(tbl_raw_data[[#This Row],[time_taken_in_min]]&lt;=settings!$D$2,"SLA_MET","SLA_NOT_MET")</f>
        <v>SLA_MET</v>
      </c>
    </row>
    <row r="2552" spans="1:17" hidden="1" x14ac:dyDescent="0.3">
      <c r="A2552" s="1" t="s">
        <v>3515</v>
      </c>
      <c r="B2552" s="34">
        <v>45149.626875000002</v>
      </c>
      <c r="C2552" s="35">
        <v>45149.634571759256</v>
      </c>
      <c r="D2552" s="2" t="s">
        <v>15</v>
      </c>
      <c r="E2552" s="3" t="s">
        <v>8</v>
      </c>
      <c r="F2552" s="2" t="s">
        <v>9</v>
      </c>
      <c r="G2552" s="4"/>
      <c r="H2552" s="84" t="str">
        <f t="shared" si="39"/>
        <v>Reason Unknown</v>
      </c>
      <c r="I2552" s="63">
        <f>(tbl_raw_data[[#This Row],[Date Actioned]])-(tbl_raw_data[[#This Row],[Date Tagged]])</f>
        <v>7.696759254031349E-3</v>
      </c>
      <c r="J2552" s="66">
        <f>HOUR(tbl_raw_data[[#This Row],[time_taken]])*60+MINUTE(tbl_raw_data[[#This Row],[time_taken]])+SECOND(tbl_raw_data[[#This Row],[time_taken]])/60</f>
        <v>11.083333333333334</v>
      </c>
      <c r="K2552" s="68">
        <f>DATE(YEAR(tbl_raw_data[[#This Row],[Date Actioned]]),MONTH(tbl_raw_data[[#This Row],[Date Actioned]]),DAY(tbl_raw_data[[#This Row],[Date Actioned]]))</f>
        <v>45149</v>
      </c>
      <c r="L2552" s="65" t="str">
        <f>UPPER(TEXT(tbl_raw_data[[#This Row],[updated_date]],"MMMM"))</f>
        <v>AUGUST</v>
      </c>
      <c r="M2552" s="65" t="str">
        <f>"WEEK "&amp;IF(ROUNDUP(DAY(tbl_raw_data[[#This Row],[updated_date]])/7,0)=5,4,ROUNDUP(DAY(tbl_raw_data[[#This Row],[updated_date]])/7,0))</f>
        <v>WEEK 2</v>
      </c>
      <c r="N2552" s="71" t="str">
        <f>UPPER(VLOOKUP(tbl_raw_data[[#This Row],[Analyst]],settings!$A$1:$B$15,2,0))</f>
        <v>QUADIR</v>
      </c>
      <c r="O2552" s="71" t="str">
        <f>TRIM(UPPER(tbl_raw_data[[#This Row],[Outcome]]))</f>
        <v>APPROVE</v>
      </c>
      <c r="P2552" s="71" t="str">
        <f>TRIM(UPPER(tbl_raw_data[[#This Row],[Queue Name]]))</f>
        <v>CONSUMER POST BUREAU</v>
      </c>
      <c r="Q2552" s="71" t="str">
        <f>IF(tbl_raw_data[[#This Row],[time_taken_in_min]]&lt;=settings!$D$2,"SLA_MET","SLA_NOT_MET")</f>
        <v>SLA_MET</v>
      </c>
    </row>
    <row r="2553" spans="1:17" hidden="1" x14ac:dyDescent="0.3">
      <c r="A2553" s="5" t="s">
        <v>3516</v>
      </c>
      <c r="B2553" s="36">
        <v>45149.627187500002</v>
      </c>
      <c r="C2553" s="39">
        <v>45149.637430555558</v>
      </c>
      <c r="D2553" s="8" t="s">
        <v>15</v>
      </c>
      <c r="E2553" s="6" t="s">
        <v>11</v>
      </c>
      <c r="F2553" s="8" t="s">
        <v>9</v>
      </c>
      <c r="G2553" s="9"/>
      <c r="H2553" s="84" t="str">
        <f t="shared" si="39"/>
        <v>Reason Unknown</v>
      </c>
      <c r="I2553" s="63">
        <f>(tbl_raw_data[[#This Row],[Date Actioned]])-(tbl_raw_data[[#This Row],[Date Tagged]])</f>
        <v>1.0243055556202307E-2</v>
      </c>
      <c r="J2553" s="66">
        <f>HOUR(tbl_raw_data[[#This Row],[time_taken]])*60+MINUTE(tbl_raw_data[[#This Row],[time_taken]])+SECOND(tbl_raw_data[[#This Row],[time_taken]])/60</f>
        <v>14.75</v>
      </c>
      <c r="K2553" s="68">
        <f>DATE(YEAR(tbl_raw_data[[#This Row],[Date Actioned]]),MONTH(tbl_raw_data[[#This Row],[Date Actioned]]),DAY(tbl_raw_data[[#This Row],[Date Actioned]]))</f>
        <v>45149</v>
      </c>
      <c r="L2553" s="65" t="str">
        <f>UPPER(TEXT(tbl_raw_data[[#This Row],[updated_date]],"MMMM"))</f>
        <v>AUGUST</v>
      </c>
      <c r="M2553" s="65" t="str">
        <f>"WEEK "&amp;IF(ROUNDUP(DAY(tbl_raw_data[[#This Row],[updated_date]])/7,0)=5,4,ROUNDUP(DAY(tbl_raw_data[[#This Row],[updated_date]])/7,0))</f>
        <v>WEEK 2</v>
      </c>
      <c r="N2553" s="71" t="str">
        <f>UPPER(VLOOKUP(tbl_raw_data[[#This Row],[Analyst]],settings!$A$1:$B$15,2,0))</f>
        <v>QUADIR</v>
      </c>
      <c r="O2553" s="71" t="str">
        <f>TRIM(UPPER(tbl_raw_data[[#This Row],[Outcome]]))</f>
        <v>APPROVE</v>
      </c>
      <c r="P2553" s="71" t="str">
        <f>TRIM(UPPER(tbl_raw_data[[#This Row],[Queue Name]]))</f>
        <v>CONSUMER EXISTING</v>
      </c>
      <c r="Q2553" s="71" t="str">
        <f>IF(tbl_raw_data[[#This Row],[time_taken_in_min]]&lt;=settings!$D$2,"SLA_MET","SLA_NOT_MET")</f>
        <v>SLA_MET</v>
      </c>
    </row>
    <row r="2554" spans="1:17" hidden="1" x14ac:dyDescent="0.3">
      <c r="A2554" s="7" t="s">
        <v>3517</v>
      </c>
      <c r="B2554" s="34">
        <v>45149.629930555559</v>
      </c>
      <c r="C2554" s="35">
        <v>45149.636979166666</v>
      </c>
      <c r="D2554" s="2" t="s">
        <v>10</v>
      </c>
      <c r="E2554" s="2" t="s">
        <v>11</v>
      </c>
      <c r="F2554" s="2" t="s">
        <v>19</v>
      </c>
      <c r="G2554" s="2" t="s">
        <v>392</v>
      </c>
      <c r="H2554" s="84" t="str">
        <f t="shared" si="39"/>
        <v>Reason Unknown</v>
      </c>
      <c r="I2554" s="63">
        <f>(tbl_raw_data[[#This Row],[Date Actioned]])-(tbl_raw_data[[#This Row],[Date Tagged]])</f>
        <v>7.0486111071659252E-3</v>
      </c>
      <c r="J2554" s="66">
        <f>HOUR(tbl_raw_data[[#This Row],[time_taken]])*60+MINUTE(tbl_raw_data[[#This Row],[time_taken]])+SECOND(tbl_raw_data[[#This Row],[time_taken]])/60</f>
        <v>10.15</v>
      </c>
      <c r="K2554" s="68">
        <f>DATE(YEAR(tbl_raw_data[[#This Row],[Date Actioned]]),MONTH(tbl_raw_data[[#This Row],[Date Actioned]]),DAY(tbl_raw_data[[#This Row],[Date Actioned]]))</f>
        <v>45149</v>
      </c>
      <c r="L2554" s="65" t="str">
        <f>UPPER(TEXT(tbl_raw_data[[#This Row],[updated_date]],"MMMM"))</f>
        <v>AUGUST</v>
      </c>
      <c r="M2554" s="65" t="str">
        <f>"WEEK "&amp;IF(ROUNDUP(DAY(tbl_raw_data[[#This Row],[updated_date]])/7,0)=5,4,ROUNDUP(DAY(tbl_raw_data[[#This Row],[updated_date]])/7,0))</f>
        <v>WEEK 2</v>
      </c>
      <c r="N2554" s="71" t="str">
        <f>UPPER(VLOOKUP(tbl_raw_data[[#This Row],[Analyst]],settings!$A$1:$B$15,2,0))</f>
        <v>NAVED</v>
      </c>
      <c r="O2554" s="71" t="str">
        <f>TRIM(UPPER(tbl_raw_data[[#This Row],[Outcome]]))</f>
        <v>APPROVE</v>
      </c>
      <c r="P2554" s="71" t="str">
        <f>TRIM(UPPER(tbl_raw_data[[#This Row],[Queue Name]]))</f>
        <v>CONSUMER EXISTING</v>
      </c>
      <c r="Q2554" s="71" t="str">
        <f>IF(tbl_raw_data[[#This Row],[time_taken_in_min]]&lt;=settings!$D$2,"SLA_MET","SLA_NOT_MET")</f>
        <v>SLA_MET</v>
      </c>
    </row>
    <row r="2555" spans="1:17" hidden="1" x14ac:dyDescent="0.3">
      <c r="A2555" s="1" t="s">
        <v>3518</v>
      </c>
      <c r="B2555" s="36">
        <v>45149.636990740742</v>
      </c>
      <c r="C2555" s="39">
        <v>45149.643437500003</v>
      </c>
      <c r="D2555" s="8" t="s">
        <v>10</v>
      </c>
      <c r="E2555" s="8" t="s">
        <v>11</v>
      </c>
      <c r="F2555" s="8" t="s">
        <v>206</v>
      </c>
      <c r="G2555" s="8" t="s">
        <v>479</v>
      </c>
      <c r="H2555" s="84" t="str">
        <f t="shared" si="39"/>
        <v>Reason Unknown</v>
      </c>
      <c r="I2555" s="63">
        <f>(tbl_raw_data[[#This Row],[Date Actioned]])-(tbl_raw_data[[#This Row],[Date Tagged]])</f>
        <v>6.4467592601431534E-3</v>
      </c>
      <c r="J2555" s="66">
        <f>HOUR(tbl_raw_data[[#This Row],[time_taken]])*60+MINUTE(tbl_raw_data[[#This Row],[time_taken]])+SECOND(tbl_raw_data[[#This Row],[time_taken]])/60</f>
        <v>9.2833333333333332</v>
      </c>
      <c r="K2555" s="68">
        <f>DATE(YEAR(tbl_raw_data[[#This Row],[Date Actioned]]),MONTH(tbl_raw_data[[#This Row],[Date Actioned]]),DAY(tbl_raw_data[[#This Row],[Date Actioned]]))</f>
        <v>45149</v>
      </c>
      <c r="L2555" s="65" t="str">
        <f>UPPER(TEXT(tbl_raw_data[[#This Row],[updated_date]],"MMMM"))</f>
        <v>AUGUST</v>
      </c>
      <c r="M2555" s="65" t="str">
        <f>"WEEK "&amp;IF(ROUNDUP(DAY(tbl_raw_data[[#This Row],[updated_date]])/7,0)=5,4,ROUNDUP(DAY(tbl_raw_data[[#This Row],[updated_date]])/7,0))</f>
        <v>WEEK 2</v>
      </c>
      <c r="N2555" s="71" t="str">
        <f>UPPER(VLOOKUP(tbl_raw_data[[#This Row],[Analyst]],settings!$A$1:$B$15,2,0))</f>
        <v>HARDIK</v>
      </c>
      <c r="O2555" s="71" t="str">
        <f>TRIM(UPPER(tbl_raw_data[[#This Row],[Outcome]]))</f>
        <v>APPROVE</v>
      </c>
      <c r="P2555" s="71" t="str">
        <f>TRIM(UPPER(tbl_raw_data[[#This Row],[Queue Name]]))</f>
        <v>CONSUMER EXISTING</v>
      </c>
      <c r="Q2555" s="71" t="str">
        <f>IF(tbl_raw_data[[#This Row],[time_taken_in_min]]&lt;=settings!$D$2,"SLA_MET","SLA_NOT_MET")</f>
        <v>SLA_MET</v>
      </c>
    </row>
    <row r="2556" spans="1:17" hidden="1" x14ac:dyDescent="0.3">
      <c r="A2556" s="5" t="s">
        <v>3519</v>
      </c>
      <c r="B2556" s="34">
        <v>45149.637939814813</v>
      </c>
      <c r="C2556" s="35">
        <v>45149.643564814818</v>
      </c>
      <c r="D2556" s="2" t="s">
        <v>10</v>
      </c>
      <c r="E2556" s="2" t="s">
        <v>11</v>
      </c>
      <c r="F2556" s="2" t="s">
        <v>19</v>
      </c>
      <c r="G2556" s="2" t="s">
        <v>15</v>
      </c>
      <c r="H2556" s="84" t="str">
        <f t="shared" si="39"/>
        <v>Reason Unknown</v>
      </c>
      <c r="I2556" s="63">
        <f>(tbl_raw_data[[#This Row],[Date Actioned]])-(tbl_raw_data[[#This Row],[Date Tagged]])</f>
        <v>5.6250000052386895E-3</v>
      </c>
      <c r="J2556" s="66">
        <f>HOUR(tbl_raw_data[[#This Row],[time_taken]])*60+MINUTE(tbl_raw_data[[#This Row],[time_taken]])+SECOND(tbl_raw_data[[#This Row],[time_taken]])/60</f>
        <v>8.1</v>
      </c>
      <c r="K2556" s="68">
        <f>DATE(YEAR(tbl_raw_data[[#This Row],[Date Actioned]]),MONTH(tbl_raw_data[[#This Row],[Date Actioned]]),DAY(tbl_raw_data[[#This Row],[Date Actioned]]))</f>
        <v>45149</v>
      </c>
      <c r="L2556" s="65" t="str">
        <f>UPPER(TEXT(tbl_raw_data[[#This Row],[updated_date]],"MMMM"))</f>
        <v>AUGUST</v>
      </c>
      <c r="M2556" s="65" t="str">
        <f>"WEEK "&amp;IF(ROUNDUP(DAY(tbl_raw_data[[#This Row],[updated_date]])/7,0)=5,4,ROUNDUP(DAY(tbl_raw_data[[#This Row],[updated_date]])/7,0))</f>
        <v>WEEK 2</v>
      </c>
      <c r="N2556" s="71" t="str">
        <f>UPPER(VLOOKUP(tbl_raw_data[[#This Row],[Analyst]],settings!$A$1:$B$15,2,0))</f>
        <v>NAVED</v>
      </c>
      <c r="O2556" s="71" t="str">
        <f>TRIM(UPPER(tbl_raw_data[[#This Row],[Outcome]]))</f>
        <v>APPROVE</v>
      </c>
      <c r="P2556" s="71" t="str">
        <f>TRIM(UPPER(tbl_raw_data[[#This Row],[Queue Name]]))</f>
        <v>CONSUMER EXISTING</v>
      </c>
      <c r="Q2556" s="71" t="str">
        <f>IF(tbl_raw_data[[#This Row],[time_taken_in_min]]&lt;=settings!$D$2,"SLA_MET","SLA_NOT_MET")</f>
        <v>SLA_MET</v>
      </c>
    </row>
    <row r="2557" spans="1:17" hidden="1" x14ac:dyDescent="0.3">
      <c r="A2557" s="7" t="s">
        <v>3520</v>
      </c>
      <c r="B2557" s="36">
        <v>45149.643692129626</v>
      </c>
      <c r="C2557" s="39">
        <v>45149.651250000003</v>
      </c>
      <c r="D2557" s="8" t="s">
        <v>15</v>
      </c>
      <c r="E2557" s="6" t="s">
        <v>11</v>
      </c>
      <c r="F2557" s="8" t="s">
        <v>14</v>
      </c>
      <c r="G2557" s="9"/>
      <c r="H2557" s="84" t="str">
        <f t="shared" si="39"/>
        <v>Reason Unknown</v>
      </c>
      <c r="I2557" s="63">
        <f>(tbl_raw_data[[#This Row],[Date Actioned]])-(tbl_raw_data[[#This Row],[Date Tagged]])</f>
        <v>7.557870376331266E-3</v>
      </c>
      <c r="J2557" s="66">
        <f>HOUR(tbl_raw_data[[#This Row],[time_taken]])*60+MINUTE(tbl_raw_data[[#This Row],[time_taken]])+SECOND(tbl_raw_data[[#This Row],[time_taken]])/60</f>
        <v>10.883333333333333</v>
      </c>
      <c r="K2557" s="68">
        <f>DATE(YEAR(tbl_raw_data[[#This Row],[Date Actioned]]),MONTH(tbl_raw_data[[#This Row],[Date Actioned]]),DAY(tbl_raw_data[[#This Row],[Date Actioned]]))</f>
        <v>45149</v>
      </c>
      <c r="L2557" s="65" t="str">
        <f>UPPER(TEXT(tbl_raw_data[[#This Row],[updated_date]],"MMMM"))</f>
        <v>AUGUST</v>
      </c>
      <c r="M2557" s="65" t="str">
        <f>"WEEK "&amp;IF(ROUNDUP(DAY(tbl_raw_data[[#This Row],[updated_date]])/7,0)=5,4,ROUNDUP(DAY(tbl_raw_data[[#This Row],[updated_date]])/7,0))</f>
        <v>WEEK 2</v>
      </c>
      <c r="N2557" s="71" t="str">
        <f>UPPER(VLOOKUP(tbl_raw_data[[#This Row],[Analyst]],settings!$A$1:$B$15,2,0))</f>
        <v>CAMROON</v>
      </c>
      <c r="O2557" s="71" t="str">
        <f>TRIM(UPPER(tbl_raw_data[[#This Row],[Outcome]]))</f>
        <v>APPROVE</v>
      </c>
      <c r="P2557" s="71" t="str">
        <f>TRIM(UPPER(tbl_raw_data[[#This Row],[Queue Name]]))</f>
        <v>CONSUMER EXISTING</v>
      </c>
      <c r="Q2557" s="71" t="str">
        <f>IF(tbl_raw_data[[#This Row],[time_taken_in_min]]&lt;=settings!$D$2,"SLA_MET","SLA_NOT_MET")</f>
        <v>SLA_MET</v>
      </c>
    </row>
    <row r="2558" spans="1:17" hidden="1" x14ac:dyDescent="0.3">
      <c r="A2558" s="1" t="s">
        <v>3521</v>
      </c>
      <c r="B2558" s="34">
        <v>45149.649039351854</v>
      </c>
      <c r="C2558" s="35">
        <v>45149.656238425923</v>
      </c>
      <c r="D2558" s="2" t="s">
        <v>15</v>
      </c>
      <c r="E2558" s="3" t="s">
        <v>11</v>
      </c>
      <c r="F2558" s="2" t="s">
        <v>21</v>
      </c>
      <c r="G2558" s="4"/>
      <c r="H2558" s="84" t="str">
        <f t="shared" si="39"/>
        <v>Reason Unknown</v>
      </c>
      <c r="I2558" s="63">
        <f>(tbl_raw_data[[#This Row],[Date Actioned]])-(tbl_raw_data[[#This Row],[Date Tagged]])</f>
        <v>7.1990740689216182E-3</v>
      </c>
      <c r="J2558" s="66">
        <f>HOUR(tbl_raw_data[[#This Row],[time_taken]])*60+MINUTE(tbl_raw_data[[#This Row],[time_taken]])+SECOND(tbl_raw_data[[#This Row],[time_taken]])/60</f>
        <v>10.366666666666667</v>
      </c>
      <c r="K2558" s="68">
        <f>DATE(YEAR(tbl_raw_data[[#This Row],[Date Actioned]]),MONTH(tbl_raw_data[[#This Row],[Date Actioned]]),DAY(tbl_raw_data[[#This Row],[Date Actioned]]))</f>
        <v>45149</v>
      </c>
      <c r="L2558" s="65" t="str">
        <f>UPPER(TEXT(tbl_raw_data[[#This Row],[updated_date]],"MMMM"))</f>
        <v>AUGUST</v>
      </c>
      <c r="M2558" s="65" t="str">
        <f>"WEEK "&amp;IF(ROUNDUP(DAY(tbl_raw_data[[#This Row],[updated_date]])/7,0)=5,4,ROUNDUP(DAY(tbl_raw_data[[#This Row],[updated_date]])/7,0))</f>
        <v>WEEK 2</v>
      </c>
      <c r="N2558" s="71" t="str">
        <f>UPPER(VLOOKUP(tbl_raw_data[[#This Row],[Analyst]],settings!$A$1:$B$15,2,0))</f>
        <v>SHAHID</v>
      </c>
      <c r="O2558" s="71" t="str">
        <f>TRIM(UPPER(tbl_raw_data[[#This Row],[Outcome]]))</f>
        <v>APPROVE</v>
      </c>
      <c r="P2558" s="71" t="str">
        <f>TRIM(UPPER(tbl_raw_data[[#This Row],[Queue Name]]))</f>
        <v>CONSUMER EXISTING</v>
      </c>
      <c r="Q2558" s="71" t="str">
        <f>IF(tbl_raw_data[[#This Row],[time_taken_in_min]]&lt;=settings!$D$2,"SLA_MET","SLA_NOT_MET")</f>
        <v>SLA_MET</v>
      </c>
    </row>
    <row r="2559" spans="1:17" hidden="1" x14ac:dyDescent="0.3">
      <c r="A2559" s="5" t="s">
        <v>3522</v>
      </c>
      <c r="B2559" s="36">
        <v>45149.649201388886</v>
      </c>
      <c r="C2559" s="39">
        <v>45149.653090277781</v>
      </c>
      <c r="D2559" s="8" t="s">
        <v>10</v>
      </c>
      <c r="E2559" s="8" t="s">
        <v>11</v>
      </c>
      <c r="F2559" s="8" t="s">
        <v>206</v>
      </c>
      <c r="G2559" s="8" t="s">
        <v>23</v>
      </c>
      <c r="H2559" s="84" t="str">
        <f t="shared" si="39"/>
        <v>Reason Unknown</v>
      </c>
      <c r="I2559" s="63">
        <f>(tbl_raw_data[[#This Row],[Date Actioned]])-(tbl_raw_data[[#This Row],[Date Tagged]])</f>
        <v>3.8888888957444578E-3</v>
      </c>
      <c r="J2559" s="66">
        <f>HOUR(tbl_raw_data[[#This Row],[time_taken]])*60+MINUTE(tbl_raw_data[[#This Row],[time_taken]])+SECOND(tbl_raw_data[[#This Row],[time_taken]])/60</f>
        <v>5.6</v>
      </c>
      <c r="K2559" s="68">
        <f>DATE(YEAR(tbl_raw_data[[#This Row],[Date Actioned]]),MONTH(tbl_raw_data[[#This Row],[Date Actioned]]),DAY(tbl_raw_data[[#This Row],[Date Actioned]]))</f>
        <v>45149</v>
      </c>
      <c r="L2559" s="65" t="str">
        <f>UPPER(TEXT(tbl_raw_data[[#This Row],[updated_date]],"MMMM"))</f>
        <v>AUGUST</v>
      </c>
      <c r="M2559" s="65" t="str">
        <f>"WEEK "&amp;IF(ROUNDUP(DAY(tbl_raw_data[[#This Row],[updated_date]])/7,0)=5,4,ROUNDUP(DAY(tbl_raw_data[[#This Row],[updated_date]])/7,0))</f>
        <v>WEEK 2</v>
      </c>
      <c r="N2559" s="71" t="str">
        <f>UPPER(VLOOKUP(tbl_raw_data[[#This Row],[Analyst]],settings!$A$1:$B$15,2,0))</f>
        <v>HARDIK</v>
      </c>
      <c r="O2559" s="71" t="str">
        <f>TRIM(UPPER(tbl_raw_data[[#This Row],[Outcome]]))</f>
        <v>APPROVE</v>
      </c>
      <c r="P2559" s="71" t="str">
        <f>TRIM(UPPER(tbl_raw_data[[#This Row],[Queue Name]]))</f>
        <v>CONSUMER EXISTING</v>
      </c>
      <c r="Q2559" s="71" t="str">
        <f>IF(tbl_raw_data[[#This Row],[time_taken_in_min]]&lt;=settings!$D$2,"SLA_MET","SLA_NOT_MET")</f>
        <v>SLA_MET</v>
      </c>
    </row>
    <row r="2560" spans="1:17" hidden="1" x14ac:dyDescent="0.3">
      <c r="A2560" s="7" t="s">
        <v>3523</v>
      </c>
      <c r="B2560" s="34">
        <v>45149.649641203701</v>
      </c>
      <c r="C2560" s="35">
        <v>45149.658900462964</v>
      </c>
      <c r="D2560" s="2" t="s">
        <v>15</v>
      </c>
      <c r="E2560" s="3" t="s">
        <v>8</v>
      </c>
      <c r="F2560" s="2" t="s">
        <v>14</v>
      </c>
      <c r="G2560" s="4"/>
      <c r="H2560" s="84" t="str">
        <f t="shared" si="39"/>
        <v>Reason Unknown</v>
      </c>
      <c r="I2560" s="63">
        <f>(tbl_raw_data[[#This Row],[Date Actioned]])-(tbl_raw_data[[#This Row],[Date Tagged]])</f>
        <v>9.2592592627624981E-3</v>
      </c>
      <c r="J2560" s="66">
        <f>HOUR(tbl_raw_data[[#This Row],[time_taken]])*60+MINUTE(tbl_raw_data[[#This Row],[time_taken]])+SECOND(tbl_raw_data[[#This Row],[time_taken]])/60</f>
        <v>13.333333333333334</v>
      </c>
      <c r="K2560" s="68">
        <f>DATE(YEAR(tbl_raw_data[[#This Row],[Date Actioned]]),MONTH(tbl_raw_data[[#This Row],[Date Actioned]]),DAY(tbl_raw_data[[#This Row],[Date Actioned]]))</f>
        <v>45149</v>
      </c>
      <c r="L2560" s="65" t="str">
        <f>UPPER(TEXT(tbl_raw_data[[#This Row],[updated_date]],"MMMM"))</f>
        <v>AUGUST</v>
      </c>
      <c r="M2560" s="65" t="str">
        <f>"WEEK "&amp;IF(ROUNDUP(DAY(tbl_raw_data[[#This Row],[updated_date]])/7,0)=5,4,ROUNDUP(DAY(tbl_raw_data[[#This Row],[updated_date]])/7,0))</f>
        <v>WEEK 2</v>
      </c>
      <c r="N2560" s="71" t="str">
        <f>UPPER(VLOOKUP(tbl_raw_data[[#This Row],[Analyst]],settings!$A$1:$B$15,2,0))</f>
        <v>CAMROON</v>
      </c>
      <c r="O2560" s="71" t="str">
        <f>TRIM(UPPER(tbl_raw_data[[#This Row],[Outcome]]))</f>
        <v>APPROVE</v>
      </c>
      <c r="P2560" s="71" t="str">
        <f>TRIM(UPPER(tbl_raw_data[[#This Row],[Queue Name]]))</f>
        <v>CONSUMER POST BUREAU</v>
      </c>
      <c r="Q2560" s="71" t="str">
        <f>IF(tbl_raw_data[[#This Row],[time_taken_in_min]]&lt;=settings!$D$2,"SLA_MET","SLA_NOT_MET")</f>
        <v>SLA_MET</v>
      </c>
    </row>
    <row r="2561" spans="1:17" hidden="1" x14ac:dyDescent="0.3">
      <c r="A2561" s="1" t="s">
        <v>3524</v>
      </c>
      <c r="B2561" s="36">
        <v>45149.650057870371</v>
      </c>
      <c r="C2561" s="39">
        <v>45149.662395833337</v>
      </c>
      <c r="D2561" s="8" t="s">
        <v>10</v>
      </c>
      <c r="E2561" s="8" t="s">
        <v>18</v>
      </c>
      <c r="F2561" s="8" t="s">
        <v>206</v>
      </c>
      <c r="G2561" s="8" t="s">
        <v>23</v>
      </c>
      <c r="H2561" s="84" t="str">
        <f t="shared" si="39"/>
        <v>Reason Unknown</v>
      </c>
      <c r="I2561" s="63">
        <f>(tbl_raw_data[[#This Row],[Date Actioned]])-(tbl_raw_data[[#This Row],[Date Tagged]])</f>
        <v>1.2337962965830229E-2</v>
      </c>
      <c r="J2561" s="66">
        <f>HOUR(tbl_raw_data[[#This Row],[time_taken]])*60+MINUTE(tbl_raw_data[[#This Row],[time_taken]])+SECOND(tbl_raw_data[[#This Row],[time_taken]])/60</f>
        <v>17.766666666666666</v>
      </c>
      <c r="K2561" s="68">
        <f>DATE(YEAR(tbl_raw_data[[#This Row],[Date Actioned]]),MONTH(tbl_raw_data[[#This Row],[Date Actioned]]),DAY(tbl_raw_data[[#This Row],[Date Actioned]]))</f>
        <v>45149</v>
      </c>
      <c r="L2561" s="65" t="str">
        <f>UPPER(TEXT(tbl_raw_data[[#This Row],[updated_date]],"MMMM"))</f>
        <v>AUGUST</v>
      </c>
      <c r="M2561" s="65" t="str">
        <f>"WEEK "&amp;IF(ROUNDUP(DAY(tbl_raw_data[[#This Row],[updated_date]])/7,0)=5,4,ROUNDUP(DAY(tbl_raw_data[[#This Row],[updated_date]])/7,0))</f>
        <v>WEEK 2</v>
      </c>
      <c r="N2561" s="71" t="str">
        <f>UPPER(VLOOKUP(tbl_raw_data[[#This Row],[Analyst]],settings!$A$1:$B$15,2,0))</f>
        <v>HARDIK</v>
      </c>
      <c r="O2561" s="71" t="str">
        <f>TRIM(UPPER(tbl_raw_data[[#This Row],[Outcome]]))</f>
        <v>APPROVE</v>
      </c>
      <c r="P2561" s="71" t="str">
        <f>TRIM(UPPER(tbl_raw_data[[#This Row],[Queue Name]]))</f>
        <v>CONSUMER PRE BUREAU</v>
      </c>
      <c r="Q2561" s="71" t="str">
        <f>IF(tbl_raw_data[[#This Row],[time_taken_in_min]]&lt;=settings!$D$2,"SLA_MET","SLA_NOT_MET")</f>
        <v>SLA_MET</v>
      </c>
    </row>
    <row r="2562" spans="1:17" hidden="1" x14ac:dyDescent="0.3">
      <c r="A2562" s="5" t="s">
        <v>3525</v>
      </c>
      <c r="B2562" s="34">
        <v>45149.651064814818</v>
      </c>
      <c r="C2562" s="35">
        <v>45149.661979166667</v>
      </c>
      <c r="D2562" s="2" t="s">
        <v>15</v>
      </c>
      <c r="E2562" s="3" t="s">
        <v>11</v>
      </c>
      <c r="F2562" s="2" t="s">
        <v>14</v>
      </c>
      <c r="G2562" s="4"/>
      <c r="H2562" s="84" t="str">
        <f t="shared" si="39"/>
        <v>Reason Unknown</v>
      </c>
      <c r="I2562" s="63">
        <f>(tbl_raw_data[[#This Row],[Date Actioned]])-(tbl_raw_data[[#This Row],[Date Tagged]])</f>
        <v>1.0914351849351078E-2</v>
      </c>
      <c r="J2562" s="66">
        <f>HOUR(tbl_raw_data[[#This Row],[time_taken]])*60+MINUTE(tbl_raw_data[[#This Row],[time_taken]])+SECOND(tbl_raw_data[[#This Row],[time_taken]])/60</f>
        <v>15.716666666666667</v>
      </c>
      <c r="K2562" s="68">
        <f>DATE(YEAR(tbl_raw_data[[#This Row],[Date Actioned]]),MONTH(tbl_raw_data[[#This Row],[Date Actioned]]),DAY(tbl_raw_data[[#This Row],[Date Actioned]]))</f>
        <v>45149</v>
      </c>
      <c r="L2562" s="65" t="str">
        <f>UPPER(TEXT(tbl_raw_data[[#This Row],[updated_date]],"MMMM"))</f>
        <v>AUGUST</v>
      </c>
      <c r="M2562" s="65" t="str">
        <f>"WEEK "&amp;IF(ROUNDUP(DAY(tbl_raw_data[[#This Row],[updated_date]])/7,0)=5,4,ROUNDUP(DAY(tbl_raw_data[[#This Row],[updated_date]])/7,0))</f>
        <v>WEEK 2</v>
      </c>
      <c r="N2562" s="71" t="str">
        <f>UPPER(VLOOKUP(tbl_raw_data[[#This Row],[Analyst]],settings!$A$1:$B$15,2,0))</f>
        <v>CAMROON</v>
      </c>
      <c r="O2562" s="71" t="str">
        <f>TRIM(UPPER(tbl_raw_data[[#This Row],[Outcome]]))</f>
        <v>APPROVE</v>
      </c>
      <c r="P2562" s="71" t="str">
        <f>TRIM(UPPER(tbl_raw_data[[#This Row],[Queue Name]]))</f>
        <v>CONSUMER EXISTING</v>
      </c>
      <c r="Q2562" s="71" t="str">
        <f>IF(tbl_raw_data[[#This Row],[time_taken_in_min]]&lt;=settings!$D$2,"SLA_MET","SLA_NOT_MET")</f>
        <v>SLA_MET</v>
      </c>
    </row>
    <row r="2563" spans="1:17" hidden="1" x14ac:dyDescent="0.3">
      <c r="A2563" s="7" t="s">
        <v>3526</v>
      </c>
      <c r="B2563" s="36">
        <v>45149.659328703703</v>
      </c>
      <c r="C2563" s="39">
        <v>45149.667581018519</v>
      </c>
      <c r="D2563" s="8" t="s">
        <v>15</v>
      </c>
      <c r="E2563" s="6" t="s">
        <v>11</v>
      </c>
      <c r="F2563" s="8" t="s">
        <v>14</v>
      </c>
      <c r="G2563" s="9"/>
      <c r="H2563" s="84" t="str">
        <f t="shared" ref="H2563:H2626" si="40">IF(OR(ISNUMBER(SEARCH("duplicate",G2563)), ISNUMBER(SEARCH("previously",G2563)), ISNUMBER(SEARCH("previously approved",G2563))), "Duplicate Application",
IF(OR(ISNUMBER(SEARCH("incorrect",G2563)), ISNUMBER(SEARCH("remove", G2563))), "Incorrect Details",
IF(ISNUMBER(SEARCH("incomplete",G2563)), "Incomplete Details",
IF(ISNUMBER(SEARCH("overdue",G2563)), "Overdue Bill",
IF(OR(ISNUMBER(SEARCH("resubmit as", G2563)), ISNUMBER(SEARCH("re-submit as", G2563))), "Incorrect Queue",
IF(OR(ISNUMBER(SEARCH("100",G2563)), ISNUMBER(SEARCH("correct", G2563)), ISNUMBER(SEARCH("email", G2563)), ISNUMBER(SEARCH("please submit", G2563)), ISNUMBER(SEARCH("please resubmit",G2563)), ISNUMBER(SEARCH("please re-submit", G2563)), ISNUMBER(SEARCH("please send", G2563))), "Incomplete Details",
IF(ISNUMBER(SEARCH("error", G2563)), "System Error", "Reason Unknown")))))))</f>
        <v>Reason Unknown</v>
      </c>
      <c r="I2563" s="63">
        <f>(tbl_raw_data[[#This Row],[Date Actioned]])-(tbl_raw_data[[#This Row],[Date Tagged]])</f>
        <v>8.2523148157633841E-3</v>
      </c>
      <c r="J2563" s="66">
        <f>HOUR(tbl_raw_data[[#This Row],[time_taken]])*60+MINUTE(tbl_raw_data[[#This Row],[time_taken]])+SECOND(tbl_raw_data[[#This Row],[time_taken]])/60</f>
        <v>11.883333333333333</v>
      </c>
      <c r="K2563" s="68">
        <f>DATE(YEAR(tbl_raw_data[[#This Row],[Date Actioned]]),MONTH(tbl_raw_data[[#This Row],[Date Actioned]]),DAY(tbl_raw_data[[#This Row],[Date Actioned]]))</f>
        <v>45149</v>
      </c>
      <c r="L2563" s="65" t="str">
        <f>UPPER(TEXT(tbl_raw_data[[#This Row],[updated_date]],"MMMM"))</f>
        <v>AUGUST</v>
      </c>
      <c r="M2563" s="65" t="str">
        <f>"WEEK "&amp;IF(ROUNDUP(DAY(tbl_raw_data[[#This Row],[updated_date]])/7,0)=5,4,ROUNDUP(DAY(tbl_raw_data[[#This Row],[updated_date]])/7,0))</f>
        <v>WEEK 2</v>
      </c>
      <c r="N2563" s="71" t="str">
        <f>UPPER(VLOOKUP(tbl_raw_data[[#This Row],[Analyst]],settings!$A$1:$B$15,2,0))</f>
        <v>CAMROON</v>
      </c>
      <c r="O2563" s="71" t="str">
        <f>TRIM(UPPER(tbl_raw_data[[#This Row],[Outcome]]))</f>
        <v>APPROVE</v>
      </c>
      <c r="P2563" s="71" t="str">
        <f>TRIM(UPPER(tbl_raw_data[[#This Row],[Queue Name]]))</f>
        <v>CONSUMER EXISTING</v>
      </c>
      <c r="Q2563" s="71" t="str">
        <f>IF(tbl_raw_data[[#This Row],[time_taken_in_min]]&lt;=settings!$D$2,"SLA_MET","SLA_NOT_MET")</f>
        <v>SLA_MET</v>
      </c>
    </row>
    <row r="2564" spans="1:17" hidden="1" x14ac:dyDescent="0.3">
      <c r="A2564" s="1" t="s">
        <v>3527</v>
      </c>
      <c r="B2564" s="34">
        <v>45149.661828703705</v>
      </c>
      <c r="C2564" s="35">
        <v>45149.6719212963</v>
      </c>
      <c r="D2564" s="2" t="s">
        <v>10</v>
      </c>
      <c r="E2564" s="2" t="s">
        <v>8</v>
      </c>
      <c r="F2564" s="2" t="s">
        <v>206</v>
      </c>
      <c r="G2564" s="2" t="s">
        <v>23</v>
      </c>
      <c r="H2564" s="84" t="str">
        <f t="shared" si="40"/>
        <v>Reason Unknown</v>
      </c>
      <c r="I2564" s="63">
        <f>(tbl_raw_data[[#This Row],[Date Actioned]])-(tbl_raw_data[[#This Row],[Date Tagged]])</f>
        <v>1.0092592594446614E-2</v>
      </c>
      <c r="J2564" s="66">
        <f>HOUR(tbl_raw_data[[#This Row],[time_taken]])*60+MINUTE(tbl_raw_data[[#This Row],[time_taken]])+SECOND(tbl_raw_data[[#This Row],[time_taken]])/60</f>
        <v>14.533333333333333</v>
      </c>
      <c r="K2564" s="68">
        <f>DATE(YEAR(tbl_raw_data[[#This Row],[Date Actioned]]),MONTH(tbl_raw_data[[#This Row],[Date Actioned]]),DAY(tbl_raw_data[[#This Row],[Date Actioned]]))</f>
        <v>45149</v>
      </c>
      <c r="L2564" s="65" t="str">
        <f>UPPER(TEXT(tbl_raw_data[[#This Row],[updated_date]],"MMMM"))</f>
        <v>AUGUST</v>
      </c>
      <c r="M2564" s="65" t="str">
        <f>"WEEK "&amp;IF(ROUNDUP(DAY(tbl_raw_data[[#This Row],[updated_date]])/7,0)=5,4,ROUNDUP(DAY(tbl_raw_data[[#This Row],[updated_date]])/7,0))</f>
        <v>WEEK 2</v>
      </c>
      <c r="N2564" s="71" t="str">
        <f>UPPER(VLOOKUP(tbl_raw_data[[#This Row],[Analyst]],settings!$A$1:$B$15,2,0))</f>
        <v>HARDIK</v>
      </c>
      <c r="O2564" s="71" t="str">
        <f>TRIM(UPPER(tbl_raw_data[[#This Row],[Outcome]]))</f>
        <v>APPROVE</v>
      </c>
      <c r="P2564" s="71" t="str">
        <f>TRIM(UPPER(tbl_raw_data[[#This Row],[Queue Name]]))</f>
        <v>CONSUMER POST BUREAU</v>
      </c>
      <c r="Q2564" s="71" t="str">
        <f>IF(tbl_raw_data[[#This Row],[time_taken_in_min]]&lt;=settings!$D$2,"SLA_MET","SLA_NOT_MET")</f>
        <v>SLA_MET</v>
      </c>
    </row>
    <row r="2565" spans="1:17" hidden="1" x14ac:dyDescent="0.3">
      <c r="A2565" s="5" t="s">
        <v>3528</v>
      </c>
      <c r="B2565" s="36">
        <v>45149.662395833337</v>
      </c>
      <c r="C2565" s="39">
        <v>45149.666712962964</v>
      </c>
      <c r="D2565" s="8" t="s">
        <v>10</v>
      </c>
      <c r="E2565" s="8" t="s">
        <v>18</v>
      </c>
      <c r="F2565" s="8" t="s">
        <v>114</v>
      </c>
      <c r="G2565" s="8" t="s">
        <v>16</v>
      </c>
      <c r="H2565" s="84" t="str">
        <f t="shared" si="40"/>
        <v>Reason Unknown</v>
      </c>
      <c r="I2565" s="63">
        <f>(tbl_raw_data[[#This Row],[Date Actioned]])-(tbl_raw_data[[#This Row],[Date Tagged]])</f>
        <v>4.3171296274522319E-3</v>
      </c>
      <c r="J2565" s="66">
        <f>HOUR(tbl_raw_data[[#This Row],[time_taken]])*60+MINUTE(tbl_raw_data[[#This Row],[time_taken]])+SECOND(tbl_raw_data[[#This Row],[time_taken]])/60</f>
        <v>6.2166666666666668</v>
      </c>
      <c r="K2565" s="68">
        <f>DATE(YEAR(tbl_raw_data[[#This Row],[Date Actioned]]),MONTH(tbl_raw_data[[#This Row],[Date Actioned]]),DAY(tbl_raw_data[[#This Row],[Date Actioned]]))</f>
        <v>45149</v>
      </c>
      <c r="L2565" s="65" t="str">
        <f>UPPER(TEXT(tbl_raw_data[[#This Row],[updated_date]],"MMMM"))</f>
        <v>AUGUST</v>
      </c>
      <c r="M2565" s="65" t="str">
        <f>"WEEK "&amp;IF(ROUNDUP(DAY(tbl_raw_data[[#This Row],[updated_date]])/7,0)=5,4,ROUNDUP(DAY(tbl_raw_data[[#This Row],[updated_date]])/7,0))</f>
        <v>WEEK 2</v>
      </c>
      <c r="N2565" s="71" t="str">
        <f>UPPER(VLOOKUP(tbl_raw_data[[#This Row],[Analyst]],settings!$A$1:$B$15,2,0))</f>
        <v>FARDIN</v>
      </c>
      <c r="O2565" s="71" t="str">
        <f>TRIM(UPPER(tbl_raw_data[[#This Row],[Outcome]]))</f>
        <v>APPROVE</v>
      </c>
      <c r="P2565" s="71" t="str">
        <f>TRIM(UPPER(tbl_raw_data[[#This Row],[Queue Name]]))</f>
        <v>CONSUMER PRE BUREAU</v>
      </c>
      <c r="Q2565" s="71" t="str">
        <f>IF(tbl_raw_data[[#This Row],[time_taken_in_min]]&lt;=settings!$D$2,"SLA_MET","SLA_NOT_MET")</f>
        <v>SLA_MET</v>
      </c>
    </row>
    <row r="2566" spans="1:17" hidden="1" x14ac:dyDescent="0.3">
      <c r="A2566" s="7" t="s">
        <v>3529</v>
      </c>
      <c r="B2566" s="34">
        <v>45149.662534722222</v>
      </c>
      <c r="C2566" s="35">
        <v>45149.672905092593</v>
      </c>
      <c r="D2566" s="2" t="s">
        <v>10</v>
      </c>
      <c r="E2566" s="2" t="s">
        <v>11</v>
      </c>
      <c r="F2566" s="2" t="s">
        <v>114</v>
      </c>
      <c r="G2566" s="2" t="s">
        <v>15</v>
      </c>
      <c r="H2566" s="84" t="str">
        <f t="shared" si="40"/>
        <v>Reason Unknown</v>
      </c>
      <c r="I2566" s="63">
        <f>(tbl_raw_data[[#This Row],[Date Actioned]])-(tbl_raw_data[[#This Row],[Date Tagged]])</f>
        <v>1.0370370371674653E-2</v>
      </c>
      <c r="J2566" s="66">
        <f>HOUR(tbl_raw_data[[#This Row],[time_taken]])*60+MINUTE(tbl_raw_data[[#This Row],[time_taken]])+SECOND(tbl_raw_data[[#This Row],[time_taken]])/60</f>
        <v>14.933333333333334</v>
      </c>
      <c r="K2566" s="68">
        <f>DATE(YEAR(tbl_raw_data[[#This Row],[Date Actioned]]),MONTH(tbl_raw_data[[#This Row],[Date Actioned]]),DAY(tbl_raw_data[[#This Row],[Date Actioned]]))</f>
        <v>45149</v>
      </c>
      <c r="L2566" s="65" t="str">
        <f>UPPER(TEXT(tbl_raw_data[[#This Row],[updated_date]],"MMMM"))</f>
        <v>AUGUST</v>
      </c>
      <c r="M2566" s="65" t="str">
        <f>"WEEK "&amp;IF(ROUNDUP(DAY(tbl_raw_data[[#This Row],[updated_date]])/7,0)=5,4,ROUNDUP(DAY(tbl_raw_data[[#This Row],[updated_date]])/7,0))</f>
        <v>WEEK 2</v>
      </c>
      <c r="N2566" s="71" t="str">
        <f>UPPER(VLOOKUP(tbl_raw_data[[#This Row],[Analyst]],settings!$A$1:$B$15,2,0))</f>
        <v>FARDIN</v>
      </c>
      <c r="O2566" s="71" t="str">
        <f>TRIM(UPPER(tbl_raw_data[[#This Row],[Outcome]]))</f>
        <v>APPROVE</v>
      </c>
      <c r="P2566" s="71" t="str">
        <f>TRIM(UPPER(tbl_raw_data[[#This Row],[Queue Name]]))</f>
        <v>CONSUMER EXISTING</v>
      </c>
      <c r="Q2566" s="71" t="str">
        <f>IF(tbl_raw_data[[#This Row],[time_taken_in_min]]&lt;=settings!$D$2,"SLA_MET","SLA_NOT_MET")</f>
        <v>SLA_MET</v>
      </c>
    </row>
    <row r="2567" spans="1:17" hidden="1" x14ac:dyDescent="0.3">
      <c r="A2567" s="1" t="s">
        <v>3530</v>
      </c>
      <c r="B2567" s="36">
        <v>45149.663495370369</v>
      </c>
      <c r="C2567" s="39">
        <v>45149.67523148148</v>
      </c>
      <c r="D2567" s="8" t="s">
        <v>10</v>
      </c>
      <c r="E2567" s="8" t="s">
        <v>11</v>
      </c>
      <c r="F2567" s="8" t="s">
        <v>19</v>
      </c>
      <c r="G2567" s="8" t="s">
        <v>26</v>
      </c>
      <c r="H2567" s="84" t="str">
        <f t="shared" si="40"/>
        <v>Reason Unknown</v>
      </c>
      <c r="I2567" s="63">
        <f>(tbl_raw_data[[#This Row],[Date Actioned]])-(tbl_raw_data[[#This Row],[Date Tagged]])</f>
        <v>1.17361111115315E-2</v>
      </c>
      <c r="J2567" s="66">
        <f>HOUR(tbl_raw_data[[#This Row],[time_taken]])*60+MINUTE(tbl_raw_data[[#This Row],[time_taken]])+SECOND(tbl_raw_data[[#This Row],[time_taken]])/60</f>
        <v>16.899999999999999</v>
      </c>
      <c r="K2567" s="68">
        <f>DATE(YEAR(tbl_raw_data[[#This Row],[Date Actioned]]),MONTH(tbl_raw_data[[#This Row],[Date Actioned]]),DAY(tbl_raw_data[[#This Row],[Date Actioned]]))</f>
        <v>45149</v>
      </c>
      <c r="L2567" s="65" t="str">
        <f>UPPER(TEXT(tbl_raw_data[[#This Row],[updated_date]],"MMMM"))</f>
        <v>AUGUST</v>
      </c>
      <c r="M2567" s="65" t="str">
        <f>"WEEK "&amp;IF(ROUNDUP(DAY(tbl_raw_data[[#This Row],[updated_date]])/7,0)=5,4,ROUNDUP(DAY(tbl_raw_data[[#This Row],[updated_date]])/7,0))</f>
        <v>WEEK 2</v>
      </c>
      <c r="N2567" s="71" t="str">
        <f>UPPER(VLOOKUP(tbl_raw_data[[#This Row],[Analyst]],settings!$A$1:$B$15,2,0))</f>
        <v>NAVED</v>
      </c>
      <c r="O2567" s="71" t="str">
        <f>TRIM(UPPER(tbl_raw_data[[#This Row],[Outcome]]))</f>
        <v>APPROVE</v>
      </c>
      <c r="P2567" s="71" t="str">
        <f>TRIM(UPPER(tbl_raw_data[[#This Row],[Queue Name]]))</f>
        <v>CONSUMER EXISTING</v>
      </c>
      <c r="Q2567" s="71" t="str">
        <f>IF(tbl_raw_data[[#This Row],[time_taken_in_min]]&lt;=settings!$D$2,"SLA_MET","SLA_NOT_MET")</f>
        <v>SLA_MET</v>
      </c>
    </row>
    <row r="2568" spans="1:17" hidden="1" x14ac:dyDescent="0.3">
      <c r="A2568" s="5" t="s">
        <v>3531</v>
      </c>
      <c r="B2568" s="34">
        <v>45149.667291666665</v>
      </c>
      <c r="C2568" s="35">
        <v>45149.67827546296</v>
      </c>
      <c r="D2568" s="2" t="s">
        <v>10</v>
      </c>
      <c r="E2568" s="2" t="s">
        <v>11</v>
      </c>
      <c r="F2568" s="2" t="s">
        <v>114</v>
      </c>
      <c r="G2568" s="2" t="s">
        <v>15</v>
      </c>
      <c r="H2568" s="84" t="str">
        <f t="shared" si="40"/>
        <v>Reason Unknown</v>
      </c>
      <c r="I2568" s="63">
        <f>(tbl_raw_data[[#This Row],[Date Actioned]])-(tbl_raw_data[[#This Row],[Date Tagged]])</f>
        <v>1.0983796295477077E-2</v>
      </c>
      <c r="J2568" s="66">
        <f>HOUR(tbl_raw_data[[#This Row],[time_taken]])*60+MINUTE(tbl_raw_data[[#This Row],[time_taken]])+SECOND(tbl_raw_data[[#This Row],[time_taken]])/60</f>
        <v>15.816666666666666</v>
      </c>
      <c r="K2568" s="68">
        <f>DATE(YEAR(tbl_raw_data[[#This Row],[Date Actioned]]),MONTH(tbl_raw_data[[#This Row],[Date Actioned]]),DAY(tbl_raw_data[[#This Row],[Date Actioned]]))</f>
        <v>45149</v>
      </c>
      <c r="L2568" s="65" t="str">
        <f>UPPER(TEXT(tbl_raw_data[[#This Row],[updated_date]],"MMMM"))</f>
        <v>AUGUST</v>
      </c>
      <c r="M2568" s="65" t="str">
        <f>"WEEK "&amp;IF(ROUNDUP(DAY(tbl_raw_data[[#This Row],[updated_date]])/7,0)=5,4,ROUNDUP(DAY(tbl_raw_data[[#This Row],[updated_date]])/7,0))</f>
        <v>WEEK 2</v>
      </c>
      <c r="N2568" s="71" t="str">
        <f>UPPER(VLOOKUP(tbl_raw_data[[#This Row],[Analyst]],settings!$A$1:$B$15,2,0))</f>
        <v>FARDIN</v>
      </c>
      <c r="O2568" s="71" t="str">
        <f>TRIM(UPPER(tbl_raw_data[[#This Row],[Outcome]]))</f>
        <v>APPROVE</v>
      </c>
      <c r="P2568" s="71" t="str">
        <f>TRIM(UPPER(tbl_raw_data[[#This Row],[Queue Name]]))</f>
        <v>CONSUMER EXISTING</v>
      </c>
      <c r="Q2568" s="71" t="str">
        <f>IF(tbl_raw_data[[#This Row],[time_taken_in_min]]&lt;=settings!$D$2,"SLA_MET","SLA_NOT_MET")</f>
        <v>SLA_MET</v>
      </c>
    </row>
    <row r="2569" spans="1:17" hidden="1" x14ac:dyDescent="0.3">
      <c r="A2569" s="7" t="s">
        <v>3532</v>
      </c>
      <c r="B2569" s="36">
        <v>45149.671759259261</v>
      </c>
      <c r="C2569" s="39">
        <v>45149.678969907407</v>
      </c>
      <c r="D2569" s="8" t="s">
        <v>15</v>
      </c>
      <c r="E2569" s="6" t="s">
        <v>11</v>
      </c>
      <c r="F2569" s="8" t="s">
        <v>14</v>
      </c>
      <c r="G2569" s="9"/>
      <c r="H2569" s="84" t="str">
        <f t="shared" si="40"/>
        <v>Reason Unknown</v>
      </c>
      <c r="I2569" s="63">
        <f>(tbl_raw_data[[#This Row],[Date Actioned]])-(tbl_raw_data[[#This Row],[Date Tagged]])</f>
        <v>7.2106481457012706E-3</v>
      </c>
      <c r="J2569" s="66">
        <f>HOUR(tbl_raw_data[[#This Row],[time_taken]])*60+MINUTE(tbl_raw_data[[#This Row],[time_taken]])+SECOND(tbl_raw_data[[#This Row],[time_taken]])/60</f>
        <v>10.383333333333333</v>
      </c>
      <c r="K2569" s="68">
        <f>DATE(YEAR(tbl_raw_data[[#This Row],[Date Actioned]]),MONTH(tbl_raw_data[[#This Row],[Date Actioned]]),DAY(tbl_raw_data[[#This Row],[Date Actioned]]))</f>
        <v>45149</v>
      </c>
      <c r="L2569" s="65" t="str">
        <f>UPPER(TEXT(tbl_raw_data[[#This Row],[updated_date]],"MMMM"))</f>
        <v>AUGUST</v>
      </c>
      <c r="M2569" s="65" t="str">
        <f>"WEEK "&amp;IF(ROUNDUP(DAY(tbl_raw_data[[#This Row],[updated_date]])/7,0)=5,4,ROUNDUP(DAY(tbl_raw_data[[#This Row],[updated_date]])/7,0))</f>
        <v>WEEK 2</v>
      </c>
      <c r="N2569" s="71" t="str">
        <f>UPPER(VLOOKUP(tbl_raw_data[[#This Row],[Analyst]],settings!$A$1:$B$15,2,0))</f>
        <v>CAMROON</v>
      </c>
      <c r="O2569" s="71" t="str">
        <f>TRIM(UPPER(tbl_raw_data[[#This Row],[Outcome]]))</f>
        <v>APPROVE</v>
      </c>
      <c r="P2569" s="71" t="str">
        <f>TRIM(UPPER(tbl_raw_data[[#This Row],[Queue Name]]))</f>
        <v>CONSUMER EXISTING</v>
      </c>
      <c r="Q2569" s="71" t="str">
        <f>IF(tbl_raw_data[[#This Row],[time_taken_in_min]]&lt;=settings!$D$2,"SLA_MET","SLA_NOT_MET")</f>
        <v>SLA_MET</v>
      </c>
    </row>
    <row r="2570" spans="1:17" hidden="1" x14ac:dyDescent="0.3">
      <c r="A2570" s="1" t="s">
        <v>3533</v>
      </c>
      <c r="B2570" s="34">
        <v>45149.672164351854</v>
      </c>
      <c r="C2570" s="35">
        <v>45149.682962962965</v>
      </c>
      <c r="D2570" s="2" t="s">
        <v>10</v>
      </c>
      <c r="E2570" s="2" t="s">
        <v>11</v>
      </c>
      <c r="F2570" s="2" t="s">
        <v>19</v>
      </c>
      <c r="G2570" s="2" t="s">
        <v>26</v>
      </c>
      <c r="H2570" s="84" t="str">
        <f t="shared" si="40"/>
        <v>Reason Unknown</v>
      </c>
      <c r="I2570" s="63">
        <f>(tbl_raw_data[[#This Row],[Date Actioned]])-(tbl_raw_data[[#This Row],[Date Tagged]])</f>
        <v>1.0798611110658385E-2</v>
      </c>
      <c r="J2570" s="66">
        <f>HOUR(tbl_raw_data[[#This Row],[time_taken]])*60+MINUTE(tbl_raw_data[[#This Row],[time_taken]])+SECOND(tbl_raw_data[[#This Row],[time_taken]])/60</f>
        <v>15.55</v>
      </c>
      <c r="K2570" s="68">
        <f>DATE(YEAR(tbl_raw_data[[#This Row],[Date Actioned]]),MONTH(tbl_raw_data[[#This Row],[Date Actioned]]),DAY(tbl_raw_data[[#This Row],[Date Actioned]]))</f>
        <v>45149</v>
      </c>
      <c r="L2570" s="65" t="str">
        <f>UPPER(TEXT(tbl_raw_data[[#This Row],[updated_date]],"MMMM"))</f>
        <v>AUGUST</v>
      </c>
      <c r="M2570" s="65" t="str">
        <f>"WEEK "&amp;IF(ROUNDUP(DAY(tbl_raw_data[[#This Row],[updated_date]])/7,0)=5,4,ROUNDUP(DAY(tbl_raw_data[[#This Row],[updated_date]])/7,0))</f>
        <v>WEEK 2</v>
      </c>
      <c r="N2570" s="71" t="str">
        <f>UPPER(VLOOKUP(tbl_raw_data[[#This Row],[Analyst]],settings!$A$1:$B$15,2,0))</f>
        <v>NAVED</v>
      </c>
      <c r="O2570" s="71" t="str">
        <f>TRIM(UPPER(tbl_raw_data[[#This Row],[Outcome]]))</f>
        <v>APPROVE</v>
      </c>
      <c r="P2570" s="71" t="str">
        <f>TRIM(UPPER(tbl_raw_data[[#This Row],[Queue Name]]))</f>
        <v>CONSUMER EXISTING</v>
      </c>
      <c r="Q2570" s="71" t="str">
        <f>IF(tbl_raw_data[[#This Row],[time_taken_in_min]]&lt;=settings!$D$2,"SLA_MET","SLA_NOT_MET")</f>
        <v>SLA_MET</v>
      </c>
    </row>
    <row r="2571" spans="1:17" hidden="1" x14ac:dyDescent="0.3">
      <c r="A2571" s="5" t="s">
        <v>3534</v>
      </c>
      <c r="B2571" s="36">
        <v>45149.674212962964</v>
      </c>
      <c r="C2571" s="39">
        <v>45149.682071759256</v>
      </c>
      <c r="D2571" s="8" t="s">
        <v>10</v>
      </c>
      <c r="E2571" s="8" t="s">
        <v>11</v>
      </c>
      <c r="F2571" s="8" t="s">
        <v>206</v>
      </c>
      <c r="G2571" s="8" t="s">
        <v>26</v>
      </c>
      <c r="H2571" s="84" t="str">
        <f t="shared" si="40"/>
        <v>Reason Unknown</v>
      </c>
      <c r="I2571" s="63">
        <f>(tbl_raw_data[[#This Row],[Date Actioned]])-(tbl_raw_data[[#This Row],[Date Tagged]])</f>
        <v>7.8587962925666943E-3</v>
      </c>
      <c r="J2571" s="66">
        <f>HOUR(tbl_raw_data[[#This Row],[time_taken]])*60+MINUTE(tbl_raw_data[[#This Row],[time_taken]])+SECOND(tbl_raw_data[[#This Row],[time_taken]])/60</f>
        <v>11.316666666666666</v>
      </c>
      <c r="K2571" s="68">
        <f>DATE(YEAR(tbl_raw_data[[#This Row],[Date Actioned]]),MONTH(tbl_raw_data[[#This Row],[Date Actioned]]),DAY(tbl_raw_data[[#This Row],[Date Actioned]]))</f>
        <v>45149</v>
      </c>
      <c r="L2571" s="65" t="str">
        <f>UPPER(TEXT(tbl_raw_data[[#This Row],[updated_date]],"MMMM"))</f>
        <v>AUGUST</v>
      </c>
      <c r="M2571" s="65" t="str">
        <f>"WEEK "&amp;IF(ROUNDUP(DAY(tbl_raw_data[[#This Row],[updated_date]])/7,0)=5,4,ROUNDUP(DAY(tbl_raw_data[[#This Row],[updated_date]])/7,0))</f>
        <v>WEEK 2</v>
      </c>
      <c r="N2571" s="71" t="str">
        <f>UPPER(VLOOKUP(tbl_raw_data[[#This Row],[Analyst]],settings!$A$1:$B$15,2,0))</f>
        <v>HARDIK</v>
      </c>
      <c r="O2571" s="71" t="str">
        <f>TRIM(UPPER(tbl_raw_data[[#This Row],[Outcome]]))</f>
        <v>APPROVE</v>
      </c>
      <c r="P2571" s="71" t="str">
        <f>TRIM(UPPER(tbl_raw_data[[#This Row],[Queue Name]]))</f>
        <v>CONSUMER EXISTING</v>
      </c>
      <c r="Q2571" s="71" t="str">
        <f>IF(tbl_raw_data[[#This Row],[time_taken_in_min]]&lt;=settings!$D$2,"SLA_MET","SLA_NOT_MET")</f>
        <v>SLA_MET</v>
      </c>
    </row>
    <row r="2572" spans="1:17" hidden="1" x14ac:dyDescent="0.3">
      <c r="A2572" s="7" t="s">
        <v>3535</v>
      </c>
      <c r="B2572" s="34">
        <v>45149.677337962959</v>
      </c>
      <c r="C2572" s="35">
        <v>45149.68608796296</v>
      </c>
      <c r="D2572" s="2" t="s">
        <v>10</v>
      </c>
      <c r="E2572" s="2" t="s">
        <v>11</v>
      </c>
      <c r="F2572" s="2" t="s">
        <v>114</v>
      </c>
      <c r="G2572" s="2" t="s">
        <v>15</v>
      </c>
      <c r="H2572" s="84" t="str">
        <f t="shared" si="40"/>
        <v>Reason Unknown</v>
      </c>
      <c r="I2572" s="63">
        <f>(tbl_raw_data[[#This Row],[Date Actioned]])-(tbl_raw_data[[#This Row],[Date Tagged]])</f>
        <v>8.7500000008731149E-3</v>
      </c>
      <c r="J2572" s="66">
        <f>HOUR(tbl_raw_data[[#This Row],[time_taken]])*60+MINUTE(tbl_raw_data[[#This Row],[time_taken]])+SECOND(tbl_raw_data[[#This Row],[time_taken]])/60</f>
        <v>12.6</v>
      </c>
      <c r="K2572" s="68">
        <f>DATE(YEAR(tbl_raw_data[[#This Row],[Date Actioned]]),MONTH(tbl_raw_data[[#This Row],[Date Actioned]]),DAY(tbl_raw_data[[#This Row],[Date Actioned]]))</f>
        <v>45149</v>
      </c>
      <c r="L2572" s="65" t="str">
        <f>UPPER(TEXT(tbl_raw_data[[#This Row],[updated_date]],"MMMM"))</f>
        <v>AUGUST</v>
      </c>
      <c r="M2572" s="65" t="str">
        <f>"WEEK "&amp;IF(ROUNDUP(DAY(tbl_raw_data[[#This Row],[updated_date]])/7,0)=5,4,ROUNDUP(DAY(tbl_raw_data[[#This Row],[updated_date]])/7,0))</f>
        <v>WEEK 2</v>
      </c>
      <c r="N2572" s="71" t="str">
        <f>UPPER(VLOOKUP(tbl_raw_data[[#This Row],[Analyst]],settings!$A$1:$B$15,2,0))</f>
        <v>FARDIN</v>
      </c>
      <c r="O2572" s="71" t="str">
        <f>TRIM(UPPER(tbl_raw_data[[#This Row],[Outcome]]))</f>
        <v>APPROVE</v>
      </c>
      <c r="P2572" s="71" t="str">
        <f>TRIM(UPPER(tbl_raw_data[[#This Row],[Queue Name]]))</f>
        <v>CONSUMER EXISTING</v>
      </c>
      <c r="Q2572" s="71" t="str">
        <f>IF(tbl_raw_data[[#This Row],[time_taken_in_min]]&lt;=settings!$D$2,"SLA_MET","SLA_NOT_MET")</f>
        <v>SLA_MET</v>
      </c>
    </row>
    <row r="2573" spans="1:17" hidden="1" x14ac:dyDescent="0.3">
      <c r="A2573" s="1" t="s">
        <v>3536</v>
      </c>
      <c r="B2573" s="36">
        <v>45149.687685185185</v>
      </c>
      <c r="C2573" s="39">
        <v>45149.699814814812</v>
      </c>
      <c r="D2573" s="8" t="s">
        <v>15</v>
      </c>
      <c r="E2573" s="6" t="s">
        <v>11</v>
      </c>
      <c r="F2573" s="8" t="s">
        <v>9</v>
      </c>
      <c r="G2573" s="9"/>
      <c r="H2573" s="84" t="str">
        <f t="shared" si="40"/>
        <v>Reason Unknown</v>
      </c>
      <c r="I2573" s="63">
        <f>(tbl_raw_data[[#This Row],[Date Actioned]])-(tbl_raw_data[[#This Row],[Date Tagged]])</f>
        <v>1.2129629627452232E-2</v>
      </c>
      <c r="J2573" s="66">
        <f>HOUR(tbl_raw_data[[#This Row],[time_taken]])*60+MINUTE(tbl_raw_data[[#This Row],[time_taken]])+SECOND(tbl_raw_data[[#This Row],[time_taken]])/60</f>
        <v>17.466666666666665</v>
      </c>
      <c r="K2573" s="68">
        <f>DATE(YEAR(tbl_raw_data[[#This Row],[Date Actioned]]),MONTH(tbl_raw_data[[#This Row],[Date Actioned]]),DAY(tbl_raw_data[[#This Row],[Date Actioned]]))</f>
        <v>45149</v>
      </c>
      <c r="L2573" s="65" t="str">
        <f>UPPER(TEXT(tbl_raw_data[[#This Row],[updated_date]],"MMMM"))</f>
        <v>AUGUST</v>
      </c>
      <c r="M2573" s="65" t="str">
        <f>"WEEK "&amp;IF(ROUNDUP(DAY(tbl_raw_data[[#This Row],[updated_date]])/7,0)=5,4,ROUNDUP(DAY(tbl_raw_data[[#This Row],[updated_date]])/7,0))</f>
        <v>WEEK 2</v>
      </c>
      <c r="N2573" s="71" t="str">
        <f>UPPER(VLOOKUP(tbl_raw_data[[#This Row],[Analyst]],settings!$A$1:$B$15,2,0))</f>
        <v>QUADIR</v>
      </c>
      <c r="O2573" s="71" t="str">
        <f>TRIM(UPPER(tbl_raw_data[[#This Row],[Outcome]]))</f>
        <v>APPROVE</v>
      </c>
      <c r="P2573" s="71" t="str">
        <f>TRIM(UPPER(tbl_raw_data[[#This Row],[Queue Name]]))</f>
        <v>CONSUMER EXISTING</v>
      </c>
      <c r="Q2573" s="71" t="str">
        <f>IF(tbl_raw_data[[#This Row],[time_taken_in_min]]&lt;=settings!$D$2,"SLA_MET","SLA_NOT_MET")</f>
        <v>SLA_MET</v>
      </c>
    </row>
    <row r="2574" spans="1:17" hidden="1" x14ac:dyDescent="0.3">
      <c r="A2574" s="5" t="s">
        <v>3537</v>
      </c>
      <c r="B2574" s="34">
        <v>45149.688425925924</v>
      </c>
      <c r="C2574" s="35">
        <v>45149.705081018517</v>
      </c>
      <c r="D2574" s="2" t="s">
        <v>15</v>
      </c>
      <c r="E2574" s="3" t="s">
        <v>8</v>
      </c>
      <c r="F2574" s="2" t="s">
        <v>14</v>
      </c>
      <c r="G2574" s="4"/>
      <c r="H2574" s="84" t="str">
        <f t="shared" si="40"/>
        <v>Reason Unknown</v>
      </c>
      <c r="I2574" s="63">
        <f>(tbl_raw_data[[#This Row],[Date Actioned]])-(tbl_raw_data[[#This Row],[Date Tagged]])</f>
        <v>1.6655092593282461E-2</v>
      </c>
      <c r="J2574" s="66">
        <f>HOUR(tbl_raw_data[[#This Row],[time_taken]])*60+MINUTE(tbl_raw_data[[#This Row],[time_taken]])+SECOND(tbl_raw_data[[#This Row],[time_taken]])/60</f>
        <v>23.983333333333334</v>
      </c>
      <c r="K2574" s="68">
        <f>DATE(YEAR(tbl_raw_data[[#This Row],[Date Actioned]]),MONTH(tbl_raw_data[[#This Row],[Date Actioned]]),DAY(tbl_raw_data[[#This Row],[Date Actioned]]))</f>
        <v>45149</v>
      </c>
      <c r="L2574" s="65" t="str">
        <f>UPPER(TEXT(tbl_raw_data[[#This Row],[updated_date]],"MMMM"))</f>
        <v>AUGUST</v>
      </c>
      <c r="M2574" s="65" t="str">
        <f>"WEEK "&amp;IF(ROUNDUP(DAY(tbl_raw_data[[#This Row],[updated_date]])/7,0)=5,4,ROUNDUP(DAY(tbl_raw_data[[#This Row],[updated_date]])/7,0))</f>
        <v>WEEK 2</v>
      </c>
      <c r="N2574" s="71" t="str">
        <f>UPPER(VLOOKUP(tbl_raw_data[[#This Row],[Analyst]],settings!$A$1:$B$15,2,0))</f>
        <v>CAMROON</v>
      </c>
      <c r="O2574" s="71" t="str">
        <f>TRIM(UPPER(tbl_raw_data[[#This Row],[Outcome]]))</f>
        <v>APPROVE</v>
      </c>
      <c r="P2574" s="71" t="str">
        <f>TRIM(UPPER(tbl_raw_data[[#This Row],[Queue Name]]))</f>
        <v>CONSUMER POST BUREAU</v>
      </c>
      <c r="Q2574" s="71" t="str">
        <f>IF(tbl_raw_data[[#This Row],[time_taken_in_min]]&lt;=settings!$D$2,"SLA_MET","SLA_NOT_MET")</f>
        <v>SLA_NOT_MET</v>
      </c>
    </row>
    <row r="2575" spans="1:17" hidden="1" x14ac:dyDescent="0.3">
      <c r="A2575" s="7" t="s">
        <v>3538</v>
      </c>
      <c r="B2575" s="36">
        <v>45149.691759259258</v>
      </c>
      <c r="C2575" s="39">
        <v>45149.69736111111</v>
      </c>
      <c r="D2575" s="8" t="s">
        <v>10</v>
      </c>
      <c r="E2575" s="8" t="s">
        <v>11</v>
      </c>
      <c r="F2575" s="8" t="s">
        <v>19</v>
      </c>
      <c r="G2575" s="8" t="s">
        <v>15</v>
      </c>
      <c r="H2575" s="84" t="str">
        <f t="shared" si="40"/>
        <v>Reason Unknown</v>
      </c>
      <c r="I2575" s="63">
        <f>(tbl_raw_data[[#This Row],[Date Actioned]])-(tbl_raw_data[[#This Row],[Date Tagged]])</f>
        <v>5.6018518516793847E-3</v>
      </c>
      <c r="J2575" s="66">
        <f>HOUR(tbl_raw_data[[#This Row],[time_taken]])*60+MINUTE(tbl_raw_data[[#This Row],[time_taken]])+SECOND(tbl_raw_data[[#This Row],[time_taken]])/60</f>
        <v>8.0666666666666664</v>
      </c>
      <c r="K2575" s="68">
        <f>DATE(YEAR(tbl_raw_data[[#This Row],[Date Actioned]]),MONTH(tbl_raw_data[[#This Row],[Date Actioned]]),DAY(tbl_raw_data[[#This Row],[Date Actioned]]))</f>
        <v>45149</v>
      </c>
      <c r="L2575" s="65" t="str">
        <f>UPPER(TEXT(tbl_raw_data[[#This Row],[updated_date]],"MMMM"))</f>
        <v>AUGUST</v>
      </c>
      <c r="M2575" s="65" t="str">
        <f>"WEEK "&amp;IF(ROUNDUP(DAY(tbl_raw_data[[#This Row],[updated_date]])/7,0)=5,4,ROUNDUP(DAY(tbl_raw_data[[#This Row],[updated_date]])/7,0))</f>
        <v>WEEK 2</v>
      </c>
      <c r="N2575" s="71" t="str">
        <f>UPPER(VLOOKUP(tbl_raw_data[[#This Row],[Analyst]],settings!$A$1:$B$15,2,0))</f>
        <v>NAVED</v>
      </c>
      <c r="O2575" s="71" t="str">
        <f>TRIM(UPPER(tbl_raw_data[[#This Row],[Outcome]]))</f>
        <v>APPROVE</v>
      </c>
      <c r="P2575" s="71" t="str">
        <f>TRIM(UPPER(tbl_raw_data[[#This Row],[Queue Name]]))</f>
        <v>CONSUMER EXISTING</v>
      </c>
      <c r="Q2575" s="71" t="str">
        <f>IF(tbl_raw_data[[#This Row],[time_taken_in_min]]&lt;=settings!$D$2,"SLA_MET","SLA_NOT_MET")</f>
        <v>SLA_MET</v>
      </c>
    </row>
    <row r="2576" spans="1:17" hidden="1" x14ac:dyDescent="0.3">
      <c r="A2576" s="1" t="s">
        <v>3539</v>
      </c>
      <c r="B2576" s="34">
        <v>45149.693657407406</v>
      </c>
      <c r="C2576" s="35">
        <v>45149.70108796296</v>
      </c>
      <c r="D2576" s="2" t="s">
        <v>10</v>
      </c>
      <c r="E2576" s="2" t="s">
        <v>8</v>
      </c>
      <c r="F2576" s="2" t="s">
        <v>114</v>
      </c>
      <c r="G2576" s="2" t="s">
        <v>15</v>
      </c>
      <c r="H2576" s="84" t="str">
        <f t="shared" si="40"/>
        <v>Reason Unknown</v>
      </c>
      <c r="I2576" s="63">
        <f>(tbl_raw_data[[#This Row],[Date Actioned]])-(tbl_raw_data[[#This Row],[Date Tagged]])</f>
        <v>7.4305555535829626E-3</v>
      </c>
      <c r="J2576" s="66">
        <f>HOUR(tbl_raw_data[[#This Row],[time_taken]])*60+MINUTE(tbl_raw_data[[#This Row],[time_taken]])+SECOND(tbl_raw_data[[#This Row],[time_taken]])/60</f>
        <v>10.7</v>
      </c>
      <c r="K2576" s="68">
        <f>DATE(YEAR(tbl_raw_data[[#This Row],[Date Actioned]]),MONTH(tbl_raw_data[[#This Row],[Date Actioned]]),DAY(tbl_raw_data[[#This Row],[Date Actioned]]))</f>
        <v>45149</v>
      </c>
      <c r="L2576" s="65" t="str">
        <f>UPPER(TEXT(tbl_raw_data[[#This Row],[updated_date]],"MMMM"))</f>
        <v>AUGUST</v>
      </c>
      <c r="M2576" s="65" t="str">
        <f>"WEEK "&amp;IF(ROUNDUP(DAY(tbl_raw_data[[#This Row],[updated_date]])/7,0)=5,4,ROUNDUP(DAY(tbl_raw_data[[#This Row],[updated_date]])/7,0))</f>
        <v>WEEK 2</v>
      </c>
      <c r="N2576" s="71" t="str">
        <f>UPPER(VLOOKUP(tbl_raw_data[[#This Row],[Analyst]],settings!$A$1:$B$15,2,0))</f>
        <v>FARDIN</v>
      </c>
      <c r="O2576" s="71" t="str">
        <f>TRIM(UPPER(tbl_raw_data[[#This Row],[Outcome]]))</f>
        <v>APPROVE</v>
      </c>
      <c r="P2576" s="71" t="str">
        <f>TRIM(UPPER(tbl_raw_data[[#This Row],[Queue Name]]))</f>
        <v>CONSUMER POST BUREAU</v>
      </c>
      <c r="Q2576" s="71" t="str">
        <f>IF(tbl_raw_data[[#This Row],[time_taken_in_min]]&lt;=settings!$D$2,"SLA_MET","SLA_NOT_MET")</f>
        <v>SLA_MET</v>
      </c>
    </row>
    <row r="2577" spans="1:17" hidden="1" x14ac:dyDescent="0.3">
      <c r="A2577" s="5" t="s">
        <v>3540</v>
      </c>
      <c r="B2577" s="36">
        <v>45149.695439814815</v>
      </c>
      <c r="C2577" s="39">
        <v>45149.698981481481</v>
      </c>
      <c r="D2577" s="8" t="s">
        <v>10</v>
      </c>
      <c r="E2577" s="8" t="s">
        <v>11</v>
      </c>
      <c r="F2577" s="8" t="s">
        <v>206</v>
      </c>
      <c r="G2577" s="8" t="s">
        <v>15</v>
      </c>
      <c r="H2577" s="84" t="str">
        <f t="shared" si="40"/>
        <v>Reason Unknown</v>
      </c>
      <c r="I2577" s="63">
        <f>(tbl_raw_data[[#This Row],[Date Actioned]])-(tbl_raw_data[[#This Row],[Date Tagged]])</f>
        <v>3.5416666651144624E-3</v>
      </c>
      <c r="J2577" s="66">
        <f>HOUR(tbl_raw_data[[#This Row],[time_taken]])*60+MINUTE(tbl_raw_data[[#This Row],[time_taken]])+SECOND(tbl_raw_data[[#This Row],[time_taken]])/60</f>
        <v>5.0999999999999996</v>
      </c>
      <c r="K2577" s="68">
        <f>DATE(YEAR(tbl_raw_data[[#This Row],[Date Actioned]]),MONTH(tbl_raw_data[[#This Row],[Date Actioned]]),DAY(tbl_raw_data[[#This Row],[Date Actioned]]))</f>
        <v>45149</v>
      </c>
      <c r="L2577" s="65" t="str">
        <f>UPPER(TEXT(tbl_raw_data[[#This Row],[updated_date]],"MMMM"))</f>
        <v>AUGUST</v>
      </c>
      <c r="M2577" s="65" t="str">
        <f>"WEEK "&amp;IF(ROUNDUP(DAY(tbl_raw_data[[#This Row],[updated_date]])/7,0)=5,4,ROUNDUP(DAY(tbl_raw_data[[#This Row],[updated_date]])/7,0))</f>
        <v>WEEK 2</v>
      </c>
      <c r="N2577" s="71" t="str">
        <f>UPPER(VLOOKUP(tbl_raw_data[[#This Row],[Analyst]],settings!$A$1:$B$15,2,0))</f>
        <v>HARDIK</v>
      </c>
      <c r="O2577" s="71" t="str">
        <f>TRIM(UPPER(tbl_raw_data[[#This Row],[Outcome]]))</f>
        <v>APPROVE</v>
      </c>
      <c r="P2577" s="71" t="str">
        <f>TRIM(UPPER(tbl_raw_data[[#This Row],[Queue Name]]))</f>
        <v>CONSUMER EXISTING</v>
      </c>
      <c r="Q2577" s="71" t="str">
        <f>IF(tbl_raw_data[[#This Row],[time_taken_in_min]]&lt;=settings!$D$2,"SLA_MET","SLA_NOT_MET")</f>
        <v>SLA_MET</v>
      </c>
    </row>
    <row r="2578" spans="1:17" hidden="1" x14ac:dyDescent="0.3">
      <c r="A2578" s="7" t="s">
        <v>3541</v>
      </c>
      <c r="B2578" s="34">
        <v>45149.701747685183</v>
      </c>
      <c r="C2578" s="35">
        <v>45149.706377314818</v>
      </c>
      <c r="D2578" s="2" t="s">
        <v>10</v>
      </c>
      <c r="E2578" s="2" t="s">
        <v>18</v>
      </c>
      <c r="F2578" s="2" t="s">
        <v>114</v>
      </c>
      <c r="G2578" s="2" t="s">
        <v>15</v>
      </c>
      <c r="H2578" s="84" t="str">
        <f t="shared" si="40"/>
        <v>Reason Unknown</v>
      </c>
      <c r="I2578" s="63">
        <f>(tbl_raw_data[[#This Row],[Date Actioned]])-(tbl_raw_data[[#This Row],[Date Tagged]])</f>
        <v>4.6296296350192279E-3</v>
      </c>
      <c r="J2578" s="66">
        <f>HOUR(tbl_raw_data[[#This Row],[time_taken]])*60+MINUTE(tbl_raw_data[[#This Row],[time_taken]])+SECOND(tbl_raw_data[[#This Row],[time_taken]])/60</f>
        <v>6.666666666666667</v>
      </c>
      <c r="K2578" s="68">
        <f>DATE(YEAR(tbl_raw_data[[#This Row],[Date Actioned]]),MONTH(tbl_raw_data[[#This Row],[Date Actioned]]),DAY(tbl_raw_data[[#This Row],[Date Actioned]]))</f>
        <v>45149</v>
      </c>
      <c r="L2578" s="65" t="str">
        <f>UPPER(TEXT(tbl_raw_data[[#This Row],[updated_date]],"MMMM"))</f>
        <v>AUGUST</v>
      </c>
      <c r="M2578" s="65" t="str">
        <f>"WEEK "&amp;IF(ROUNDUP(DAY(tbl_raw_data[[#This Row],[updated_date]])/7,0)=5,4,ROUNDUP(DAY(tbl_raw_data[[#This Row],[updated_date]])/7,0))</f>
        <v>WEEK 2</v>
      </c>
      <c r="N2578" s="71" t="str">
        <f>UPPER(VLOOKUP(tbl_raw_data[[#This Row],[Analyst]],settings!$A$1:$B$15,2,0))</f>
        <v>FARDIN</v>
      </c>
      <c r="O2578" s="71" t="str">
        <f>TRIM(UPPER(tbl_raw_data[[#This Row],[Outcome]]))</f>
        <v>APPROVE</v>
      </c>
      <c r="P2578" s="71" t="str">
        <f>TRIM(UPPER(tbl_raw_data[[#This Row],[Queue Name]]))</f>
        <v>CONSUMER PRE BUREAU</v>
      </c>
      <c r="Q2578" s="71" t="str">
        <f>IF(tbl_raw_data[[#This Row],[time_taken_in_min]]&lt;=settings!$D$2,"SLA_MET","SLA_NOT_MET")</f>
        <v>SLA_MET</v>
      </c>
    </row>
    <row r="2579" spans="1:17" hidden="1" x14ac:dyDescent="0.3">
      <c r="A2579" s="1" t="s">
        <v>3542</v>
      </c>
      <c r="B2579" s="36">
        <v>45149.702476851853</v>
      </c>
      <c r="C2579" s="39">
        <v>45149.711493055554</v>
      </c>
      <c r="D2579" s="8" t="s">
        <v>10</v>
      </c>
      <c r="E2579" s="8" t="s">
        <v>8</v>
      </c>
      <c r="F2579" s="8" t="s">
        <v>19</v>
      </c>
      <c r="G2579" s="8" t="s">
        <v>15</v>
      </c>
      <c r="H2579" s="84" t="str">
        <f t="shared" si="40"/>
        <v>Reason Unknown</v>
      </c>
      <c r="I2579" s="63">
        <f>(tbl_raw_data[[#This Row],[Date Actioned]])-(tbl_raw_data[[#This Row],[Date Tagged]])</f>
        <v>9.0162037013215013E-3</v>
      </c>
      <c r="J2579" s="66">
        <f>HOUR(tbl_raw_data[[#This Row],[time_taken]])*60+MINUTE(tbl_raw_data[[#This Row],[time_taken]])+SECOND(tbl_raw_data[[#This Row],[time_taken]])/60</f>
        <v>12.983333333333333</v>
      </c>
      <c r="K2579" s="68">
        <f>DATE(YEAR(tbl_raw_data[[#This Row],[Date Actioned]]),MONTH(tbl_raw_data[[#This Row],[Date Actioned]]),DAY(tbl_raw_data[[#This Row],[Date Actioned]]))</f>
        <v>45149</v>
      </c>
      <c r="L2579" s="65" t="str">
        <f>UPPER(TEXT(tbl_raw_data[[#This Row],[updated_date]],"MMMM"))</f>
        <v>AUGUST</v>
      </c>
      <c r="M2579" s="65" t="str">
        <f>"WEEK "&amp;IF(ROUNDUP(DAY(tbl_raw_data[[#This Row],[updated_date]])/7,0)=5,4,ROUNDUP(DAY(tbl_raw_data[[#This Row],[updated_date]])/7,0))</f>
        <v>WEEK 2</v>
      </c>
      <c r="N2579" s="71" t="str">
        <f>UPPER(VLOOKUP(tbl_raw_data[[#This Row],[Analyst]],settings!$A$1:$B$15,2,0))</f>
        <v>NAVED</v>
      </c>
      <c r="O2579" s="71" t="str">
        <f>TRIM(UPPER(tbl_raw_data[[#This Row],[Outcome]]))</f>
        <v>APPROVE</v>
      </c>
      <c r="P2579" s="71" t="str">
        <f>TRIM(UPPER(tbl_raw_data[[#This Row],[Queue Name]]))</f>
        <v>CONSUMER POST BUREAU</v>
      </c>
      <c r="Q2579" s="71" t="str">
        <f>IF(tbl_raw_data[[#This Row],[time_taken_in_min]]&lt;=settings!$D$2,"SLA_MET","SLA_NOT_MET")</f>
        <v>SLA_MET</v>
      </c>
    </row>
    <row r="2580" spans="1:17" hidden="1" x14ac:dyDescent="0.3">
      <c r="A2580" s="5" t="s">
        <v>3543</v>
      </c>
      <c r="B2580" s="34">
        <v>45149.703043981484</v>
      </c>
      <c r="C2580" s="35">
        <v>45149.710312499999</v>
      </c>
      <c r="D2580" s="2" t="s">
        <v>10</v>
      </c>
      <c r="E2580" s="2" t="s">
        <v>8</v>
      </c>
      <c r="F2580" s="2" t="s">
        <v>206</v>
      </c>
      <c r="G2580" s="2" t="s">
        <v>15</v>
      </c>
      <c r="H2580" s="84" t="str">
        <f t="shared" si="40"/>
        <v>Reason Unknown</v>
      </c>
      <c r="I2580" s="63">
        <f>(tbl_raw_data[[#This Row],[Date Actioned]])-(tbl_raw_data[[#This Row],[Date Tagged]])</f>
        <v>7.2685185150476173E-3</v>
      </c>
      <c r="J2580" s="66">
        <f>HOUR(tbl_raw_data[[#This Row],[time_taken]])*60+MINUTE(tbl_raw_data[[#This Row],[time_taken]])+SECOND(tbl_raw_data[[#This Row],[time_taken]])/60</f>
        <v>10.466666666666667</v>
      </c>
      <c r="K2580" s="68">
        <f>DATE(YEAR(tbl_raw_data[[#This Row],[Date Actioned]]),MONTH(tbl_raw_data[[#This Row],[Date Actioned]]),DAY(tbl_raw_data[[#This Row],[Date Actioned]]))</f>
        <v>45149</v>
      </c>
      <c r="L2580" s="65" t="str">
        <f>UPPER(TEXT(tbl_raw_data[[#This Row],[updated_date]],"MMMM"))</f>
        <v>AUGUST</v>
      </c>
      <c r="M2580" s="65" t="str">
        <f>"WEEK "&amp;IF(ROUNDUP(DAY(tbl_raw_data[[#This Row],[updated_date]])/7,0)=5,4,ROUNDUP(DAY(tbl_raw_data[[#This Row],[updated_date]])/7,0))</f>
        <v>WEEK 2</v>
      </c>
      <c r="N2580" s="71" t="str">
        <f>UPPER(VLOOKUP(tbl_raw_data[[#This Row],[Analyst]],settings!$A$1:$B$15,2,0))</f>
        <v>HARDIK</v>
      </c>
      <c r="O2580" s="71" t="str">
        <f>TRIM(UPPER(tbl_raw_data[[#This Row],[Outcome]]))</f>
        <v>APPROVE</v>
      </c>
      <c r="P2580" s="71" t="str">
        <f>TRIM(UPPER(tbl_raw_data[[#This Row],[Queue Name]]))</f>
        <v>CONSUMER POST BUREAU</v>
      </c>
      <c r="Q2580" s="71" t="str">
        <f>IF(tbl_raw_data[[#This Row],[time_taken_in_min]]&lt;=settings!$D$2,"SLA_MET","SLA_NOT_MET")</f>
        <v>SLA_MET</v>
      </c>
    </row>
    <row r="2581" spans="1:17" hidden="1" x14ac:dyDescent="0.3">
      <c r="A2581" s="7" t="s">
        <v>3544</v>
      </c>
      <c r="B2581" s="36">
        <v>45149.706041666665</v>
      </c>
      <c r="C2581" s="39">
        <v>45149.709479166668</v>
      </c>
      <c r="D2581" s="8" t="s">
        <v>10</v>
      </c>
      <c r="E2581" s="8" t="s">
        <v>18</v>
      </c>
      <c r="F2581" s="8" t="s">
        <v>114</v>
      </c>
      <c r="G2581" s="8" t="s">
        <v>15</v>
      </c>
      <c r="H2581" s="84" t="str">
        <f t="shared" si="40"/>
        <v>Reason Unknown</v>
      </c>
      <c r="I2581" s="63">
        <f>(tbl_raw_data[[#This Row],[Date Actioned]])-(tbl_raw_data[[#This Row],[Date Tagged]])</f>
        <v>3.4375000032014214E-3</v>
      </c>
      <c r="J2581" s="66">
        <f>HOUR(tbl_raw_data[[#This Row],[time_taken]])*60+MINUTE(tbl_raw_data[[#This Row],[time_taken]])+SECOND(tbl_raw_data[[#This Row],[time_taken]])/60</f>
        <v>4.95</v>
      </c>
      <c r="K2581" s="68">
        <f>DATE(YEAR(tbl_raw_data[[#This Row],[Date Actioned]]),MONTH(tbl_raw_data[[#This Row],[Date Actioned]]),DAY(tbl_raw_data[[#This Row],[Date Actioned]]))</f>
        <v>45149</v>
      </c>
      <c r="L2581" s="65" t="str">
        <f>UPPER(TEXT(tbl_raw_data[[#This Row],[updated_date]],"MMMM"))</f>
        <v>AUGUST</v>
      </c>
      <c r="M2581" s="65" t="str">
        <f>"WEEK "&amp;IF(ROUNDUP(DAY(tbl_raw_data[[#This Row],[updated_date]])/7,0)=5,4,ROUNDUP(DAY(tbl_raw_data[[#This Row],[updated_date]])/7,0))</f>
        <v>WEEK 2</v>
      </c>
      <c r="N2581" s="71" t="str">
        <f>UPPER(VLOOKUP(tbl_raw_data[[#This Row],[Analyst]],settings!$A$1:$B$15,2,0))</f>
        <v>FARDIN</v>
      </c>
      <c r="O2581" s="71" t="str">
        <f>TRIM(UPPER(tbl_raw_data[[#This Row],[Outcome]]))</f>
        <v>APPROVE</v>
      </c>
      <c r="P2581" s="71" t="str">
        <f>TRIM(UPPER(tbl_raw_data[[#This Row],[Queue Name]]))</f>
        <v>CONSUMER PRE BUREAU</v>
      </c>
      <c r="Q2581" s="71" t="str">
        <f>IF(tbl_raw_data[[#This Row],[time_taken_in_min]]&lt;=settings!$D$2,"SLA_MET","SLA_NOT_MET")</f>
        <v>SLA_MET</v>
      </c>
    </row>
    <row r="2582" spans="1:17" hidden="1" x14ac:dyDescent="0.3">
      <c r="A2582" s="1" t="s">
        <v>3545</v>
      </c>
      <c r="B2582" s="34">
        <v>45149.710370370369</v>
      </c>
      <c r="C2582" s="35">
        <v>45149.719259259262</v>
      </c>
      <c r="D2582" s="2" t="s">
        <v>15</v>
      </c>
      <c r="E2582" s="3" t="s">
        <v>8</v>
      </c>
      <c r="F2582" s="2" t="s">
        <v>14</v>
      </c>
      <c r="G2582" s="4"/>
      <c r="H2582" s="84" t="str">
        <f t="shared" si="40"/>
        <v>Reason Unknown</v>
      </c>
      <c r="I2582" s="63">
        <f>(tbl_raw_data[[#This Row],[Date Actioned]])-(tbl_raw_data[[#This Row],[Date Tagged]])</f>
        <v>8.8888888931251131E-3</v>
      </c>
      <c r="J2582" s="66">
        <f>HOUR(tbl_raw_data[[#This Row],[time_taken]])*60+MINUTE(tbl_raw_data[[#This Row],[time_taken]])+SECOND(tbl_raw_data[[#This Row],[time_taken]])/60</f>
        <v>12.8</v>
      </c>
      <c r="K2582" s="68">
        <f>DATE(YEAR(tbl_raw_data[[#This Row],[Date Actioned]]),MONTH(tbl_raw_data[[#This Row],[Date Actioned]]),DAY(tbl_raw_data[[#This Row],[Date Actioned]]))</f>
        <v>45149</v>
      </c>
      <c r="L2582" s="65" t="str">
        <f>UPPER(TEXT(tbl_raw_data[[#This Row],[updated_date]],"MMMM"))</f>
        <v>AUGUST</v>
      </c>
      <c r="M2582" s="65" t="str">
        <f>"WEEK "&amp;IF(ROUNDUP(DAY(tbl_raw_data[[#This Row],[updated_date]])/7,0)=5,4,ROUNDUP(DAY(tbl_raw_data[[#This Row],[updated_date]])/7,0))</f>
        <v>WEEK 2</v>
      </c>
      <c r="N2582" s="71" t="str">
        <f>UPPER(VLOOKUP(tbl_raw_data[[#This Row],[Analyst]],settings!$A$1:$B$15,2,0))</f>
        <v>CAMROON</v>
      </c>
      <c r="O2582" s="71" t="str">
        <f>TRIM(UPPER(tbl_raw_data[[#This Row],[Outcome]]))</f>
        <v>APPROVE</v>
      </c>
      <c r="P2582" s="71" t="str">
        <f>TRIM(UPPER(tbl_raw_data[[#This Row],[Queue Name]]))</f>
        <v>CONSUMER POST BUREAU</v>
      </c>
      <c r="Q2582" s="71" t="str">
        <f>IF(tbl_raw_data[[#This Row],[time_taken_in_min]]&lt;=settings!$D$2,"SLA_MET","SLA_NOT_MET")</f>
        <v>SLA_MET</v>
      </c>
    </row>
    <row r="2583" spans="1:17" hidden="1" x14ac:dyDescent="0.3">
      <c r="A2583" s="5" t="s">
        <v>3546</v>
      </c>
      <c r="B2583" s="36">
        <v>45149.716064814813</v>
      </c>
      <c r="C2583" s="39">
        <v>45149.721458333333</v>
      </c>
      <c r="D2583" s="8" t="s">
        <v>10</v>
      </c>
      <c r="E2583" s="8" t="s">
        <v>18</v>
      </c>
      <c r="F2583" s="8" t="s">
        <v>206</v>
      </c>
      <c r="G2583" s="8" t="s">
        <v>16</v>
      </c>
      <c r="H2583" s="84" t="str">
        <f t="shared" si="40"/>
        <v>Reason Unknown</v>
      </c>
      <c r="I2583" s="63">
        <f>(tbl_raw_data[[#This Row],[Date Actioned]])-(tbl_raw_data[[#This Row],[Date Tagged]])</f>
        <v>5.393518520577345E-3</v>
      </c>
      <c r="J2583" s="66">
        <f>HOUR(tbl_raw_data[[#This Row],[time_taken]])*60+MINUTE(tbl_raw_data[[#This Row],[time_taken]])+SECOND(tbl_raw_data[[#This Row],[time_taken]])/60</f>
        <v>7.7666666666666666</v>
      </c>
      <c r="K2583" s="68">
        <f>DATE(YEAR(tbl_raw_data[[#This Row],[Date Actioned]]),MONTH(tbl_raw_data[[#This Row],[Date Actioned]]),DAY(tbl_raw_data[[#This Row],[Date Actioned]]))</f>
        <v>45149</v>
      </c>
      <c r="L2583" s="65" t="str">
        <f>UPPER(TEXT(tbl_raw_data[[#This Row],[updated_date]],"MMMM"))</f>
        <v>AUGUST</v>
      </c>
      <c r="M2583" s="65" t="str">
        <f>"WEEK "&amp;IF(ROUNDUP(DAY(tbl_raw_data[[#This Row],[updated_date]])/7,0)=5,4,ROUNDUP(DAY(tbl_raw_data[[#This Row],[updated_date]])/7,0))</f>
        <v>WEEK 2</v>
      </c>
      <c r="N2583" s="71" t="str">
        <f>UPPER(VLOOKUP(tbl_raw_data[[#This Row],[Analyst]],settings!$A$1:$B$15,2,0))</f>
        <v>HARDIK</v>
      </c>
      <c r="O2583" s="71" t="str">
        <f>TRIM(UPPER(tbl_raw_data[[#This Row],[Outcome]]))</f>
        <v>APPROVE</v>
      </c>
      <c r="P2583" s="71" t="str">
        <f>TRIM(UPPER(tbl_raw_data[[#This Row],[Queue Name]]))</f>
        <v>CONSUMER PRE BUREAU</v>
      </c>
      <c r="Q2583" s="71" t="str">
        <f>IF(tbl_raw_data[[#This Row],[time_taken_in_min]]&lt;=settings!$D$2,"SLA_MET","SLA_NOT_MET")</f>
        <v>SLA_MET</v>
      </c>
    </row>
    <row r="2584" spans="1:17" hidden="1" x14ac:dyDescent="0.3">
      <c r="A2584" s="7" t="s">
        <v>3547</v>
      </c>
      <c r="B2584" s="34">
        <v>45149.720300925925</v>
      </c>
      <c r="C2584" s="35">
        <v>45149.722407407404</v>
      </c>
      <c r="D2584" s="2" t="s">
        <v>10</v>
      </c>
      <c r="E2584" s="2" t="s">
        <v>18</v>
      </c>
      <c r="F2584" s="2" t="s">
        <v>114</v>
      </c>
      <c r="G2584" s="2" t="s">
        <v>30</v>
      </c>
      <c r="H2584" s="84" t="str">
        <f t="shared" si="40"/>
        <v>Reason Unknown</v>
      </c>
      <c r="I2584" s="63">
        <f>(tbl_raw_data[[#This Row],[Date Actioned]])-(tbl_raw_data[[#This Row],[Date Tagged]])</f>
        <v>2.1064814791316167E-3</v>
      </c>
      <c r="J2584" s="66">
        <f>HOUR(tbl_raw_data[[#This Row],[time_taken]])*60+MINUTE(tbl_raw_data[[#This Row],[time_taken]])+SECOND(tbl_raw_data[[#This Row],[time_taken]])/60</f>
        <v>3.0333333333333332</v>
      </c>
      <c r="K2584" s="68">
        <f>DATE(YEAR(tbl_raw_data[[#This Row],[Date Actioned]]),MONTH(tbl_raw_data[[#This Row],[Date Actioned]]),DAY(tbl_raw_data[[#This Row],[Date Actioned]]))</f>
        <v>45149</v>
      </c>
      <c r="L2584" s="65" t="str">
        <f>UPPER(TEXT(tbl_raw_data[[#This Row],[updated_date]],"MMMM"))</f>
        <v>AUGUST</v>
      </c>
      <c r="M2584" s="65" t="str">
        <f>"WEEK "&amp;IF(ROUNDUP(DAY(tbl_raw_data[[#This Row],[updated_date]])/7,0)=5,4,ROUNDUP(DAY(tbl_raw_data[[#This Row],[updated_date]])/7,0))</f>
        <v>WEEK 2</v>
      </c>
      <c r="N2584" s="71" t="str">
        <f>UPPER(VLOOKUP(tbl_raw_data[[#This Row],[Analyst]],settings!$A$1:$B$15,2,0))</f>
        <v>FARDIN</v>
      </c>
      <c r="O2584" s="71" t="str">
        <f>TRIM(UPPER(tbl_raw_data[[#This Row],[Outcome]]))</f>
        <v>APPROVE</v>
      </c>
      <c r="P2584" s="71" t="str">
        <f>TRIM(UPPER(tbl_raw_data[[#This Row],[Queue Name]]))</f>
        <v>CONSUMER PRE BUREAU</v>
      </c>
      <c r="Q2584" s="71" t="str">
        <f>IF(tbl_raw_data[[#This Row],[time_taken_in_min]]&lt;=settings!$D$2,"SLA_MET","SLA_NOT_MET")</f>
        <v>SLA_MET</v>
      </c>
    </row>
    <row r="2585" spans="1:17" hidden="1" x14ac:dyDescent="0.3">
      <c r="A2585" s="1" t="s">
        <v>3548</v>
      </c>
      <c r="B2585" s="36">
        <v>45149.742060185185</v>
      </c>
      <c r="C2585" s="39">
        <v>45149.746053240742</v>
      </c>
      <c r="D2585" s="8" t="s">
        <v>10</v>
      </c>
      <c r="E2585" s="8" t="s">
        <v>11</v>
      </c>
      <c r="F2585" s="8" t="s">
        <v>19</v>
      </c>
      <c r="G2585" s="8" t="s">
        <v>26</v>
      </c>
      <c r="H2585" s="84" t="str">
        <f t="shared" si="40"/>
        <v>Reason Unknown</v>
      </c>
      <c r="I2585" s="63">
        <f>(tbl_raw_data[[#This Row],[Date Actioned]])-(tbl_raw_data[[#This Row],[Date Tagged]])</f>
        <v>3.9930555576574989E-3</v>
      </c>
      <c r="J2585" s="66">
        <f>HOUR(tbl_raw_data[[#This Row],[time_taken]])*60+MINUTE(tbl_raw_data[[#This Row],[time_taken]])+SECOND(tbl_raw_data[[#This Row],[time_taken]])/60</f>
        <v>5.75</v>
      </c>
      <c r="K2585" s="68">
        <f>DATE(YEAR(tbl_raw_data[[#This Row],[Date Actioned]]),MONTH(tbl_raw_data[[#This Row],[Date Actioned]]),DAY(tbl_raw_data[[#This Row],[Date Actioned]]))</f>
        <v>45149</v>
      </c>
      <c r="L2585" s="65" t="str">
        <f>UPPER(TEXT(tbl_raw_data[[#This Row],[updated_date]],"MMMM"))</f>
        <v>AUGUST</v>
      </c>
      <c r="M2585" s="65" t="str">
        <f>"WEEK "&amp;IF(ROUNDUP(DAY(tbl_raw_data[[#This Row],[updated_date]])/7,0)=5,4,ROUNDUP(DAY(tbl_raw_data[[#This Row],[updated_date]])/7,0))</f>
        <v>WEEK 2</v>
      </c>
      <c r="N2585" s="71" t="str">
        <f>UPPER(VLOOKUP(tbl_raw_data[[#This Row],[Analyst]],settings!$A$1:$B$15,2,0))</f>
        <v>NAVED</v>
      </c>
      <c r="O2585" s="71" t="str">
        <f>TRIM(UPPER(tbl_raw_data[[#This Row],[Outcome]]))</f>
        <v>APPROVE</v>
      </c>
      <c r="P2585" s="71" t="str">
        <f>TRIM(UPPER(tbl_raw_data[[#This Row],[Queue Name]]))</f>
        <v>CONSUMER EXISTING</v>
      </c>
      <c r="Q2585" s="71" t="str">
        <f>IF(tbl_raw_data[[#This Row],[time_taken_in_min]]&lt;=settings!$D$2,"SLA_MET","SLA_NOT_MET")</f>
        <v>SLA_MET</v>
      </c>
    </row>
    <row r="2586" spans="1:17" hidden="1" x14ac:dyDescent="0.3">
      <c r="A2586" s="5" t="s">
        <v>3549</v>
      </c>
      <c r="B2586" s="34">
        <v>45149.746493055558</v>
      </c>
      <c r="C2586" s="35">
        <v>45149.755023148151</v>
      </c>
      <c r="D2586" s="2" t="s">
        <v>15</v>
      </c>
      <c r="E2586" s="3" t="s">
        <v>8</v>
      </c>
      <c r="F2586" s="2" t="s">
        <v>9</v>
      </c>
      <c r="G2586" s="4"/>
      <c r="H2586" s="84" t="str">
        <f t="shared" si="40"/>
        <v>Reason Unknown</v>
      </c>
      <c r="I2586" s="63">
        <f>(tbl_raw_data[[#This Row],[Date Actioned]])-(tbl_raw_data[[#This Row],[Date Tagged]])</f>
        <v>8.5300925929914229E-3</v>
      </c>
      <c r="J2586" s="66">
        <f>HOUR(tbl_raw_data[[#This Row],[time_taken]])*60+MINUTE(tbl_raw_data[[#This Row],[time_taken]])+SECOND(tbl_raw_data[[#This Row],[time_taken]])/60</f>
        <v>12.283333333333333</v>
      </c>
      <c r="K2586" s="68">
        <f>DATE(YEAR(tbl_raw_data[[#This Row],[Date Actioned]]),MONTH(tbl_raw_data[[#This Row],[Date Actioned]]),DAY(tbl_raw_data[[#This Row],[Date Actioned]]))</f>
        <v>45149</v>
      </c>
      <c r="L2586" s="65" t="str">
        <f>UPPER(TEXT(tbl_raw_data[[#This Row],[updated_date]],"MMMM"))</f>
        <v>AUGUST</v>
      </c>
      <c r="M2586" s="65" t="str">
        <f>"WEEK "&amp;IF(ROUNDUP(DAY(tbl_raw_data[[#This Row],[updated_date]])/7,0)=5,4,ROUNDUP(DAY(tbl_raw_data[[#This Row],[updated_date]])/7,0))</f>
        <v>WEEK 2</v>
      </c>
      <c r="N2586" s="71" t="str">
        <f>UPPER(VLOOKUP(tbl_raw_data[[#This Row],[Analyst]],settings!$A$1:$B$15,2,0))</f>
        <v>QUADIR</v>
      </c>
      <c r="O2586" s="71" t="str">
        <f>TRIM(UPPER(tbl_raw_data[[#This Row],[Outcome]]))</f>
        <v>APPROVE</v>
      </c>
      <c r="P2586" s="71" t="str">
        <f>TRIM(UPPER(tbl_raw_data[[#This Row],[Queue Name]]))</f>
        <v>CONSUMER POST BUREAU</v>
      </c>
      <c r="Q2586" s="71" t="str">
        <f>IF(tbl_raw_data[[#This Row],[time_taken_in_min]]&lt;=settings!$D$2,"SLA_MET","SLA_NOT_MET")</f>
        <v>SLA_MET</v>
      </c>
    </row>
    <row r="2587" spans="1:17" hidden="1" x14ac:dyDescent="0.3">
      <c r="A2587" s="7" t="s">
        <v>3550</v>
      </c>
      <c r="B2587" s="36">
        <v>45149.749409722222</v>
      </c>
      <c r="C2587" s="39">
        <v>45149.756354166668</v>
      </c>
      <c r="D2587" s="8" t="s">
        <v>10</v>
      </c>
      <c r="E2587" s="8" t="s">
        <v>11</v>
      </c>
      <c r="F2587" s="8" t="s">
        <v>19</v>
      </c>
      <c r="G2587" s="8" t="s">
        <v>23</v>
      </c>
      <c r="H2587" s="84" t="str">
        <f t="shared" si="40"/>
        <v>Reason Unknown</v>
      </c>
      <c r="I2587" s="63">
        <f>(tbl_raw_data[[#This Row],[Date Actioned]])-(tbl_raw_data[[#This Row],[Date Tagged]])</f>
        <v>6.9444444452528842E-3</v>
      </c>
      <c r="J2587" s="66">
        <f>HOUR(tbl_raw_data[[#This Row],[time_taken]])*60+MINUTE(tbl_raw_data[[#This Row],[time_taken]])+SECOND(tbl_raw_data[[#This Row],[time_taken]])/60</f>
        <v>10</v>
      </c>
      <c r="K2587" s="68">
        <f>DATE(YEAR(tbl_raw_data[[#This Row],[Date Actioned]]),MONTH(tbl_raw_data[[#This Row],[Date Actioned]]),DAY(tbl_raw_data[[#This Row],[Date Actioned]]))</f>
        <v>45149</v>
      </c>
      <c r="L2587" s="65" t="str">
        <f>UPPER(TEXT(tbl_raw_data[[#This Row],[updated_date]],"MMMM"))</f>
        <v>AUGUST</v>
      </c>
      <c r="M2587" s="65" t="str">
        <f>"WEEK "&amp;IF(ROUNDUP(DAY(tbl_raw_data[[#This Row],[updated_date]])/7,0)=5,4,ROUNDUP(DAY(tbl_raw_data[[#This Row],[updated_date]])/7,0))</f>
        <v>WEEK 2</v>
      </c>
      <c r="N2587" s="71" t="str">
        <f>UPPER(VLOOKUP(tbl_raw_data[[#This Row],[Analyst]],settings!$A$1:$B$15,2,0))</f>
        <v>NAVED</v>
      </c>
      <c r="O2587" s="71" t="str">
        <f>TRIM(UPPER(tbl_raw_data[[#This Row],[Outcome]]))</f>
        <v>APPROVE</v>
      </c>
      <c r="P2587" s="71" t="str">
        <f>TRIM(UPPER(tbl_raw_data[[#This Row],[Queue Name]]))</f>
        <v>CONSUMER EXISTING</v>
      </c>
      <c r="Q2587" s="71" t="str">
        <f>IF(tbl_raw_data[[#This Row],[time_taken_in_min]]&lt;=settings!$D$2,"SLA_MET","SLA_NOT_MET")</f>
        <v>SLA_MET</v>
      </c>
    </row>
    <row r="2588" spans="1:17" hidden="1" x14ac:dyDescent="0.3">
      <c r="A2588" s="1" t="s">
        <v>3551</v>
      </c>
      <c r="B2588" s="34">
        <v>45149.781354166669</v>
      </c>
      <c r="C2588" s="35">
        <v>45149.785868055558</v>
      </c>
      <c r="D2588" s="2" t="s">
        <v>10</v>
      </c>
      <c r="E2588" s="2" t="s">
        <v>18</v>
      </c>
      <c r="F2588" s="2" t="s">
        <v>19</v>
      </c>
      <c r="G2588" s="2" t="s">
        <v>30</v>
      </c>
      <c r="H2588" s="84" t="str">
        <f t="shared" si="40"/>
        <v>Reason Unknown</v>
      </c>
      <c r="I2588" s="63">
        <f>(tbl_raw_data[[#This Row],[Date Actioned]])-(tbl_raw_data[[#This Row],[Date Tagged]])</f>
        <v>4.5138888890505768E-3</v>
      </c>
      <c r="J2588" s="66">
        <f>HOUR(tbl_raw_data[[#This Row],[time_taken]])*60+MINUTE(tbl_raw_data[[#This Row],[time_taken]])+SECOND(tbl_raw_data[[#This Row],[time_taken]])/60</f>
        <v>6.5</v>
      </c>
      <c r="K2588" s="68">
        <f>DATE(YEAR(tbl_raw_data[[#This Row],[Date Actioned]]),MONTH(tbl_raw_data[[#This Row],[Date Actioned]]),DAY(tbl_raw_data[[#This Row],[Date Actioned]]))</f>
        <v>45149</v>
      </c>
      <c r="L2588" s="65" t="str">
        <f>UPPER(TEXT(tbl_raw_data[[#This Row],[updated_date]],"MMMM"))</f>
        <v>AUGUST</v>
      </c>
      <c r="M2588" s="65" t="str">
        <f>"WEEK "&amp;IF(ROUNDUP(DAY(tbl_raw_data[[#This Row],[updated_date]])/7,0)=5,4,ROUNDUP(DAY(tbl_raw_data[[#This Row],[updated_date]])/7,0))</f>
        <v>WEEK 2</v>
      </c>
      <c r="N2588" s="71" t="str">
        <f>UPPER(VLOOKUP(tbl_raw_data[[#This Row],[Analyst]],settings!$A$1:$B$15,2,0))</f>
        <v>NAVED</v>
      </c>
      <c r="O2588" s="71" t="str">
        <f>TRIM(UPPER(tbl_raw_data[[#This Row],[Outcome]]))</f>
        <v>APPROVE</v>
      </c>
      <c r="P2588" s="71" t="str">
        <f>TRIM(UPPER(tbl_raw_data[[#This Row],[Queue Name]]))</f>
        <v>CONSUMER PRE BUREAU</v>
      </c>
      <c r="Q2588" s="71" t="str">
        <f>IF(tbl_raw_data[[#This Row],[time_taken_in_min]]&lt;=settings!$D$2,"SLA_MET","SLA_NOT_MET")</f>
        <v>SLA_MET</v>
      </c>
    </row>
    <row r="2589" spans="1:17" hidden="1" x14ac:dyDescent="0.3">
      <c r="A2589" s="5" t="s">
        <v>3552</v>
      </c>
      <c r="B2589" s="36">
        <v>45149.790358796294</v>
      </c>
      <c r="C2589" s="39">
        <v>45149.795844907407</v>
      </c>
      <c r="D2589" s="8" t="s">
        <v>10</v>
      </c>
      <c r="E2589" s="8" t="s">
        <v>18</v>
      </c>
      <c r="F2589" s="8" t="s">
        <v>114</v>
      </c>
      <c r="G2589" s="8" t="s">
        <v>15</v>
      </c>
      <c r="H2589" s="84" t="str">
        <f t="shared" si="40"/>
        <v>Reason Unknown</v>
      </c>
      <c r="I2589" s="63">
        <f>(tbl_raw_data[[#This Row],[Date Actioned]])-(tbl_raw_data[[#This Row],[Date Tagged]])</f>
        <v>5.4861111129866913E-3</v>
      </c>
      <c r="J2589" s="66">
        <f>HOUR(tbl_raw_data[[#This Row],[time_taken]])*60+MINUTE(tbl_raw_data[[#This Row],[time_taken]])+SECOND(tbl_raw_data[[#This Row],[time_taken]])/60</f>
        <v>7.9</v>
      </c>
      <c r="K2589" s="68">
        <f>DATE(YEAR(tbl_raw_data[[#This Row],[Date Actioned]]),MONTH(tbl_raw_data[[#This Row],[Date Actioned]]),DAY(tbl_raw_data[[#This Row],[Date Actioned]]))</f>
        <v>45149</v>
      </c>
      <c r="L2589" s="65" t="str">
        <f>UPPER(TEXT(tbl_raw_data[[#This Row],[updated_date]],"MMMM"))</f>
        <v>AUGUST</v>
      </c>
      <c r="M2589" s="65" t="str">
        <f>"WEEK "&amp;IF(ROUNDUP(DAY(tbl_raw_data[[#This Row],[updated_date]])/7,0)=5,4,ROUNDUP(DAY(tbl_raw_data[[#This Row],[updated_date]])/7,0))</f>
        <v>WEEK 2</v>
      </c>
      <c r="N2589" s="71" t="str">
        <f>UPPER(VLOOKUP(tbl_raw_data[[#This Row],[Analyst]],settings!$A$1:$B$15,2,0))</f>
        <v>FARDIN</v>
      </c>
      <c r="O2589" s="71" t="str">
        <f>TRIM(UPPER(tbl_raw_data[[#This Row],[Outcome]]))</f>
        <v>APPROVE</v>
      </c>
      <c r="P2589" s="71" t="str">
        <f>TRIM(UPPER(tbl_raw_data[[#This Row],[Queue Name]]))</f>
        <v>CONSUMER PRE BUREAU</v>
      </c>
      <c r="Q2589" s="71" t="str">
        <f>IF(tbl_raw_data[[#This Row],[time_taken_in_min]]&lt;=settings!$D$2,"SLA_MET","SLA_NOT_MET")</f>
        <v>SLA_MET</v>
      </c>
    </row>
    <row r="2590" spans="1:17" hidden="1" x14ac:dyDescent="0.3">
      <c r="A2590" s="7" t="s">
        <v>3553</v>
      </c>
      <c r="B2590" s="34">
        <v>45149.792569444442</v>
      </c>
      <c r="C2590" s="35">
        <v>45149.803495370368</v>
      </c>
      <c r="D2590" s="2" t="s">
        <v>15</v>
      </c>
      <c r="E2590" s="3" t="s">
        <v>11</v>
      </c>
      <c r="F2590" s="2" t="s">
        <v>9</v>
      </c>
      <c r="G2590" s="4"/>
      <c r="H2590" s="84" t="str">
        <f t="shared" si="40"/>
        <v>Reason Unknown</v>
      </c>
      <c r="I2590" s="63">
        <f>(tbl_raw_data[[#This Row],[Date Actioned]])-(tbl_raw_data[[#This Row],[Date Tagged]])</f>
        <v>1.0925925926130731E-2</v>
      </c>
      <c r="J2590" s="66">
        <f>HOUR(tbl_raw_data[[#This Row],[time_taken]])*60+MINUTE(tbl_raw_data[[#This Row],[time_taken]])+SECOND(tbl_raw_data[[#This Row],[time_taken]])/60</f>
        <v>15.733333333333333</v>
      </c>
      <c r="K2590" s="68">
        <f>DATE(YEAR(tbl_raw_data[[#This Row],[Date Actioned]]),MONTH(tbl_raw_data[[#This Row],[Date Actioned]]),DAY(tbl_raw_data[[#This Row],[Date Actioned]]))</f>
        <v>45149</v>
      </c>
      <c r="L2590" s="65" t="str">
        <f>UPPER(TEXT(tbl_raw_data[[#This Row],[updated_date]],"MMMM"))</f>
        <v>AUGUST</v>
      </c>
      <c r="M2590" s="65" t="str">
        <f>"WEEK "&amp;IF(ROUNDUP(DAY(tbl_raw_data[[#This Row],[updated_date]])/7,0)=5,4,ROUNDUP(DAY(tbl_raw_data[[#This Row],[updated_date]])/7,0))</f>
        <v>WEEK 2</v>
      </c>
      <c r="N2590" s="71" t="str">
        <f>UPPER(VLOOKUP(tbl_raw_data[[#This Row],[Analyst]],settings!$A$1:$B$15,2,0))</f>
        <v>QUADIR</v>
      </c>
      <c r="O2590" s="71" t="str">
        <f>TRIM(UPPER(tbl_raw_data[[#This Row],[Outcome]]))</f>
        <v>APPROVE</v>
      </c>
      <c r="P2590" s="71" t="str">
        <f>TRIM(UPPER(tbl_raw_data[[#This Row],[Queue Name]]))</f>
        <v>CONSUMER EXISTING</v>
      </c>
      <c r="Q2590" s="71" t="str">
        <f>IF(tbl_raw_data[[#This Row],[time_taken_in_min]]&lt;=settings!$D$2,"SLA_MET","SLA_NOT_MET")</f>
        <v>SLA_MET</v>
      </c>
    </row>
    <row r="2591" spans="1:17" hidden="1" x14ac:dyDescent="0.3">
      <c r="A2591" s="1" t="s">
        <v>3554</v>
      </c>
      <c r="B2591" s="36">
        <v>45149.830833333333</v>
      </c>
      <c r="C2591" s="39">
        <v>45149.836493055554</v>
      </c>
      <c r="D2591" s="8" t="s">
        <v>15</v>
      </c>
      <c r="E2591" s="6" t="s">
        <v>8</v>
      </c>
      <c r="F2591" s="8" t="s">
        <v>9</v>
      </c>
      <c r="G2591" s="9"/>
      <c r="H2591" s="84" t="str">
        <f t="shared" si="40"/>
        <v>Reason Unknown</v>
      </c>
      <c r="I2591" s="63">
        <f>(tbl_raw_data[[#This Row],[Date Actioned]])-(tbl_raw_data[[#This Row],[Date Tagged]])</f>
        <v>5.6597222210257314E-3</v>
      </c>
      <c r="J2591" s="66">
        <f>HOUR(tbl_raw_data[[#This Row],[time_taken]])*60+MINUTE(tbl_raw_data[[#This Row],[time_taken]])+SECOND(tbl_raw_data[[#This Row],[time_taken]])/60</f>
        <v>8.15</v>
      </c>
      <c r="K2591" s="68">
        <f>DATE(YEAR(tbl_raw_data[[#This Row],[Date Actioned]]),MONTH(tbl_raw_data[[#This Row],[Date Actioned]]),DAY(tbl_raw_data[[#This Row],[Date Actioned]]))</f>
        <v>45149</v>
      </c>
      <c r="L2591" s="65" t="str">
        <f>UPPER(TEXT(tbl_raw_data[[#This Row],[updated_date]],"MMMM"))</f>
        <v>AUGUST</v>
      </c>
      <c r="M2591" s="65" t="str">
        <f>"WEEK "&amp;IF(ROUNDUP(DAY(tbl_raw_data[[#This Row],[updated_date]])/7,0)=5,4,ROUNDUP(DAY(tbl_raw_data[[#This Row],[updated_date]])/7,0))</f>
        <v>WEEK 2</v>
      </c>
      <c r="N2591" s="71" t="str">
        <f>UPPER(VLOOKUP(tbl_raw_data[[#This Row],[Analyst]],settings!$A$1:$B$15,2,0))</f>
        <v>QUADIR</v>
      </c>
      <c r="O2591" s="71" t="str">
        <f>TRIM(UPPER(tbl_raw_data[[#This Row],[Outcome]]))</f>
        <v>APPROVE</v>
      </c>
      <c r="P2591" s="71" t="str">
        <f>TRIM(UPPER(tbl_raw_data[[#This Row],[Queue Name]]))</f>
        <v>CONSUMER POST BUREAU</v>
      </c>
      <c r="Q2591" s="71" t="str">
        <f>IF(tbl_raw_data[[#This Row],[time_taken_in_min]]&lt;=settings!$D$2,"SLA_MET","SLA_NOT_MET")</f>
        <v>SLA_MET</v>
      </c>
    </row>
    <row r="2592" spans="1:17" x14ac:dyDescent="0.3">
      <c r="A2592" s="5" t="s">
        <v>3555</v>
      </c>
      <c r="B2592" s="34">
        <v>45149.415034722224</v>
      </c>
      <c r="C2592" s="35">
        <v>45149.42359953704</v>
      </c>
      <c r="D2592" s="2" t="s">
        <v>33</v>
      </c>
      <c r="E2592" s="2" t="s">
        <v>11</v>
      </c>
      <c r="F2592" s="2" t="s">
        <v>206</v>
      </c>
      <c r="G2592" s="2" t="s">
        <v>34</v>
      </c>
      <c r="H2592" s="84" t="str">
        <f t="shared" si="40"/>
        <v>Overdue Bill</v>
      </c>
      <c r="I2592" s="63">
        <f>(tbl_raw_data[[#This Row],[Date Actioned]])-(tbl_raw_data[[#This Row],[Date Tagged]])</f>
        <v>8.5648148160544224E-3</v>
      </c>
      <c r="J2592" s="66">
        <f>HOUR(tbl_raw_data[[#This Row],[time_taken]])*60+MINUTE(tbl_raw_data[[#This Row],[time_taken]])+SECOND(tbl_raw_data[[#This Row],[time_taken]])/60</f>
        <v>12.333333333333334</v>
      </c>
      <c r="K2592" s="68">
        <f>DATE(YEAR(tbl_raw_data[[#This Row],[Date Actioned]]),MONTH(tbl_raw_data[[#This Row],[Date Actioned]]),DAY(tbl_raw_data[[#This Row],[Date Actioned]]))</f>
        <v>45149</v>
      </c>
      <c r="L2592" s="65" t="str">
        <f>UPPER(TEXT(tbl_raw_data[[#This Row],[updated_date]],"MMMM"))</f>
        <v>AUGUST</v>
      </c>
      <c r="M2592" s="65" t="str">
        <f>"WEEK "&amp;IF(ROUNDUP(DAY(tbl_raw_data[[#This Row],[updated_date]])/7,0)=5,4,ROUNDUP(DAY(tbl_raw_data[[#This Row],[updated_date]])/7,0))</f>
        <v>WEEK 2</v>
      </c>
      <c r="N2592" s="71" t="str">
        <f>UPPER(VLOOKUP(tbl_raw_data[[#This Row],[Analyst]],settings!$A$1:$B$15,2,0))</f>
        <v>HARDIK</v>
      </c>
      <c r="O2592" s="71" t="str">
        <f>TRIM(UPPER(tbl_raw_data[[#This Row],[Outcome]]))</f>
        <v>DECLINE</v>
      </c>
      <c r="P2592" s="71" t="str">
        <f>TRIM(UPPER(tbl_raw_data[[#This Row],[Queue Name]]))</f>
        <v>CONSUMER EXISTING</v>
      </c>
      <c r="Q2592" s="71" t="str">
        <f>IF(tbl_raw_data[[#This Row],[time_taken_in_min]]&lt;=settings!$D$2,"SLA_MET","SLA_NOT_MET")</f>
        <v>SLA_MET</v>
      </c>
    </row>
    <row r="2593" spans="1:17" x14ac:dyDescent="0.3">
      <c r="A2593" s="7" t="s">
        <v>3556</v>
      </c>
      <c r="B2593" s="36">
        <v>45149.418900462966</v>
      </c>
      <c r="C2593" s="39">
        <v>45149.423888888887</v>
      </c>
      <c r="D2593" s="8" t="s">
        <v>33</v>
      </c>
      <c r="E2593" s="8" t="s">
        <v>8</v>
      </c>
      <c r="F2593" s="8" t="s">
        <v>14</v>
      </c>
      <c r="G2593" s="8" t="s">
        <v>480</v>
      </c>
      <c r="H2593" s="84" t="str">
        <f t="shared" si="40"/>
        <v>Reason Unknown</v>
      </c>
      <c r="I2593" s="63">
        <f>(tbl_raw_data[[#This Row],[Date Actioned]])-(tbl_raw_data[[#This Row],[Date Tagged]])</f>
        <v>4.9884259206010029E-3</v>
      </c>
      <c r="J2593" s="66">
        <f>HOUR(tbl_raw_data[[#This Row],[time_taken]])*60+MINUTE(tbl_raw_data[[#This Row],[time_taken]])+SECOND(tbl_raw_data[[#This Row],[time_taken]])/60</f>
        <v>7.1833333333333336</v>
      </c>
      <c r="K2593" s="68">
        <f>DATE(YEAR(tbl_raw_data[[#This Row],[Date Actioned]]),MONTH(tbl_raw_data[[#This Row],[Date Actioned]]),DAY(tbl_raw_data[[#This Row],[Date Actioned]]))</f>
        <v>45149</v>
      </c>
      <c r="L2593" s="65" t="str">
        <f>UPPER(TEXT(tbl_raw_data[[#This Row],[updated_date]],"MMMM"))</f>
        <v>AUGUST</v>
      </c>
      <c r="M2593" s="65" t="str">
        <f>"WEEK "&amp;IF(ROUNDUP(DAY(tbl_raw_data[[#This Row],[updated_date]])/7,0)=5,4,ROUNDUP(DAY(tbl_raw_data[[#This Row],[updated_date]])/7,0))</f>
        <v>WEEK 2</v>
      </c>
      <c r="N2593" s="71" t="str">
        <f>UPPER(VLOOKUP(tbl_raw_data[[#This Row],[Analyst]],settings!$A$1:$B$15,2,0))</f>
        <v>CAMROON</v>
      </c>
      <c r="O2593" s="71" t="str">
        <f>TRIM(UPPER(tbl_raw_data[[#This Row],[Outcome]]))</f>
        <v>DECLINE</v>
      </c>
      <c r="P2593" s="71" t="str">
        <f>TRIM(UPPER(tbl_raw_data[[#This Row],[Queue Name]]))</f>
        <v>CONSUMER POST BUREAU</v>
      </c>
      <c r="Q2593" s="71" t="str">
        <f>IF(tbl_raw_data[[#This Row],[time_taken_in_min]]&lt;=settings!$D$2,"SLA_MET","SLA_NOT_MET")</f>
        <v>SLA_MET</v>
      </c>
    </row>
    <row r="2594" spans="1:17" x14ac:dyDescent="0.3">
      <c r="A2594" s="1" t="s">
        <v>3557</v>
      </c>
      <c r="B2594" s="34">
        <v>45149.429895833331</v>
      </c>
      <c r="C2594" s="35">
        <v>45149.433888888889</v>
      </c>
      <c r="D2594" s="2" t="s">
        <v>36</v>
      </c>
      <c r="E2594" s="3" t="s">
        <v>11</v>
      </c>
      <c r="F2594" s="2" t="s">
        <v>14</v>
      </c>
      <c r="G2594" s="4"/>
      <c r="H2594" s="84" t="str">
        <f t="shared" si="40"/>
        <v>Reason Unknown</v>
      </c>
      <c r="I2594" s="63">
        <f>(tbl_raw_data[[#This Row],[Date Actioned]])-(tbl_raw_data[[#This Row],[Date Tagged]])</f>
        <v>3.9930555576574989E-3</v>
      </c>
      <c r="J2594" s="66">
        <f>HOUR(tbl_raw_data[[#This Row],[time_taken]])*60+MINUTE(tbl_raw_data[[#This Row],[time_taken]])+SECOND(tbl_raw_data[[#This Row],[time_taken]])/60</f>
        <v>5.75</v>
      </c>
      <c r="K2594" s="68">
        <f>DATE(YEAR(tbl_raw_data[[#This Row],[Date Actioned]]),MONTH(tbl_raw_data[[#This Row],[Date Actioned]]),DAY(tbl_raw_data[[#This Row],[Date Actioned]]))</f>
        <v>45149</v>
      </c>
      <c r="L2594" s="65" t="str">
        <f>UPPER(TEXT(tbl_raw_data[[#This Row],[updated_date]],"MMMM"))</f>
        <v>AUGUST</v>
      </c>
      <c r="M2594" s="65" t="str">
        <f>"WEEK "&amp;IF(ROUNDUP(DAY(tbl_raw_data[[#This Row],[updated_date]])/7,0)=5,4,ROUNDUP(DAY(tbl_raw_data[[#This Row],[updated_date]])/7,0))</f>
        <v>WEEK 2</v>
      </c>
      <c r="N2594" s="71" t="str">
        <f>UPPER(VLOOKUP(tbl_raw_data[[#This Row],[Analyst]],settings!$A$1:$B$15,2,0))</f>
        <v>CAMROON</v>
      </c>
      <c r="O2594" s="71" t="str">
        <f>TRIM(UPPER(tbl_raw_data[[#This Row],[Outcome]]))</f>
        <v>DECLINE</v>
      </c>
      <c r="P2594" s="71" t="str">
        <f>TRIM(UPPER(tbl_raw_data[[#This Row],[Queue Name]]))</f>
        <v>CONSUMER EXISTING</v>
      </c>
      <c r="Q2594" s="71" t="str">
        <f>IF(tbl_raw_data[[#This Row],[time_taken_in_min]]&lt;=settings!$D$2,"SLA_MET","SLA_NOT_MET")</f>
        <v>SLA_MET</v>
      </c>
    </row>
    <row r="2595" spans="1:17" x14ac:dyDescent="0.3">
      <c r="A2595" s="5" t="s">
        <v>3558</v>
      </c>
      <c r="B2595" s="36">
        <v>45149.440046296295</v>
      </c>
      <c r="C2595" s="39">
        <v>45149.446053240739</v>
      </c>
      <c r="D2595" s="8" t="s">
        <v>33</v>
      </c>
      <c r="E2595" s="8" t="s">
        <v>18</v>
      </c>
      <c r="F2595" s="8" t="s">
        <v>206</v>
      </c>
      <c r="G2595" s="8" t="s">
        <v>425</v>
      </c>
      <c r="H2595" s="84" t="str">
        <f t="shared" si="40"/>
        <v>Reason Unknown</v>
      </c>
      <c r="I2595" s="63">
        <f>(tbl_raw_data[[#This Row],[Date Actioned]])-(tbl_raw_data[[#This Row],[Date Tagged]])</f>
        <v>6.0069444443797693E-3</v>
      </c>
      <c r="J2595" s="66">
        <f>HOUR(tbl_raw_data[[#This Row],[time_taken]])*60+MINUTE(tbl_raw_data[[#This Row],[time_taken]])+SECOND(tbl_raw_data[[#This Row],[time_taken]])/60</f>
        <v>8.65</v>
      </c>
      <c r="K2595" s="68">
        <f>DATE(YEAR(tbl_raw_data[[#This Row],[Date Actioned]]),MONTH(tbl_raw_data[[#This Row],[Date Actioned]]),DAY(tbl_raw_data[[#This Row],[Date Actioned]]))</f>
        <v>45149</v>
      </c>
      <c r="L2595" s="65" t="str">
        <f>UPPER(TEXT(tbl_raw_data[[#This Row],[updated_date]],"MMMM"))</f>
        <v>AUGUST</v>
      </c>
      <c r="M2595" s="65" t="str">
        <f>"WEEK "&amp;IF(ROUNDUP(DAY(tbl_raw_data[[#This Row],[updated_date]])/7,0)=5,4,ROUNDUP(DAY(tbl_raw_data[[#This Row],[updated_date]])/7,0))</f>
        <v>WEEK 2</v>
      </c>
      <c r="N2595" s="71" t="str">
        <f>UPPER(VLOOKUP(tbl_raw_data[[#This Row],[Analyst]],settings!$A$1:$B$15,2,0))</f>
        <v>HARDIK</v>
      </c>
      <c r="O2595" s="71" t="str">
        <f>TRIM(UPPER(tbl_raw_data[[#This Row],[Outcome]]))</f>
        <v>DECLINE</v>
      </c>
      <c r="P2595" s="71" t="str">
        <f>TRIM(UPPER(tbl_raw_data[[#This Row],[Queue Name]]))</f>
        <v>CONSUMER PRE BUREAU</v>
      </c>
      <c r="Q2595" s="71" t="str">
        <f>IF(tbl_raw_data[[#This Row],[time_taken_in_min]]&lt;=settings!$D$2,"SLA_MET","SLA_NOT_MET")</f>
        <v>SLA_MET</v>
      </c>
    </row>
    <row r="2596" spans="1:17" x14ac:dyDescent="0.3">
      <c r="A2596" s="7" t="s">
        <v>3559</v>
      </c>
      <c r="B2596" s="34">
        <v>45149.471226851849</v>
      </c>
      <c r="C2596" s="35">
        <v>45149.477789351855</v>
      </c>
      <c r="D2596" s="2" t="s">
        <v>33</v>
      </c>
      <c r="E2596" s="2" t="s">
        <v>11</v>
      </c>
      <c r="F2596" s="2" t="s">
        <v>114</v>
      </c>
      <c r="G2596" s="2" t="s">
        <v>44</v>
      </c>
      <c r="H2596" s="84" t="str">
        <f t="shared" si="40"/>
        <v>Reason Unknown</v>
      </c>
      <c r="I2596" s="63">
        <f>(tbl_raw_data[[#This Row],[Date Actioned]])-(tbl_raw_data[[#This Row],[Date Tagged]])</f>
        <v>6.5625000061118044E-3</v>
      </c>
      <c r="J2596" s="66">
        <f>HOUR(tbl_raw_data[[#This Row],[time_taken]])*60+MINUTE(tbl_raw_data[[#This Row],[time_taken]])+SECOND(tbl_raw_data[[#This Row],[time_taken]])/60</f>
        <v>9.4499999999999993</v>
      </c>
      <c r="K2596" s="68">
        <f>DATE(YEAR(tbl_raw_data[[#This Row],[Date Actioned]]),MONTH(tbl_raw_data[[#This Row],[Date Actioned]]),DAY(tbl_raw_data[[#This Row],[Date Actioned]]))</f>
        <v>45149</v>
      </c>
      <c r="L2596" s="65" t="str">
        <f>UPPER(TEXT(tbl_raw_data[[#This Row],[updated_date]],"MMMM"))</f>
        <v>AUGUST</v>
      </c>
      <c r="M2596" s="65" t="str">
        <f>"WEEK "&amp;IF(ROUNDUP(DAY(tbl_raw_data[[#This Row],[updated_date]])/7,0)=5,4,ROUNDUP(DAY(tbl_raw_data[[#This Row],[updated_date]])/7,0))</f>
        <v>WEEK 2</v>
      </c>
      <c r="N2596" s="71" t="str">
        <f>UPPER(VLOOKUP(tbl_raw_data[[#This Row],[Analyst]],settings!$A$1:$B$15,2,0))</f>
        <v>FARDIN</v>
      </c>
      <c r="O2596" s="71" t="str">
        <f>TRIM(UPPER(tbl_raw_data[[#This Row],[Outcome]]))</f>
        <v>DECLINE</v>
      </c>
      <c r="P2596" s="71" t="str">
        <f>TRIM(UPPER(tbl_raw_data[[#This Row],[Queue Name]]))</f>
        <v>CONSUMER EXISTING</v>
      </c>
      <c r="Q2596" s="71" t="str">
        <f>IF(tbl_raw_data[[#This Row],[time_taken_in_min]]&lt;=settings!$D$2,"SLA_MET","SLA_NOT_MET")</f>
        <v>SLA_MET</v>
      </c>
    </row>
    <row r="2597" spans="1:17" x14ac:dyDescent="0.3">
      <c r="A2597" s="1" t="s">
        <v>3560</v>
      </c>
      <c r="B2597" s="36">
        <v>45149.477835648147</v>
      </c>
      <c r="C2597" s="39">
        <v>45149.481516203705</v>
      </c>
      <c r="D2597" s="8" t="s">
        <v>33</v>
      </c>
      <c r="E2597" s="8" t="s">
        <v>11</v>
      </c>
      <c r="F2597" s="8" t="s">
        <v>114</v>
      </c>
      <c r="G2597" s="8" t="s">
        <v>37</v>
      </c>
      <c r="H2597" s="84" t="str">
        <f t="shared" si="40"/>
        <v>Reason Unknown</v>
      </c>
      <c r="I2597" s="63">
        <f>(tbl_raw_data[[#This Row],[Date Actioned]])-(tbl_raw_data[[#This Row],[Date Tagged]])</f>
        <v>3.6805555573664606E-3</v>
      </c>
      <c r="J2597" s="66">
        <f>HOUR(tbl_raw_data[[#This Row],[time_taken]])*60+MINUTE(tbl_raw_data[[#This Row],[time_taken]])+SECOND(tbl_raw_data[[#This Row],[time_taken]])/60</f>
        <v>5.3</v>
      </c>
      <c r="K2597" s="68">
        <f>DATE(YEAR(tbl_raw_data[[#This Row],[Date Actioned]]),MONTH(tbl_raw_data[[#This Row],[Date Actioned]]),DAY(tbl_raw_data[[#This Row],[Date Actioned]]))</f>
        <v>45149</v>
      </c>
      <c r="L2597" s="65" t="str">
        <f>UPPER(TEXT(tbl_raw_data[[#This Row],[updated_date]],"MMMM"))</f>
        <v>AUGUST</v>
      </c>
      <c r="M2597" s="65" t="str">
        <f>"WEEK "&amp;IF(ROUNDUP(DAY(tbl_raw_data[[#This Row],[updated_date]])/7,0)=5,4,ROUNDUP(DAY(tbl_raw_data[[#This Row],[updated_date]])/7,0))</f>
        <v>WEEK 2</v>
      </c>
      <c r="N2597" s="71" t="str">
        <f>UPPER(VLOOKUP(tbl_raw_data[[#This Row],[Analyst]],settings!$A$1:$B$15,2,0))</f>
        <v>FARDIN</v>
      </c>
      <c r="O2597" s="71" t="str">
        <f>TRIM(UPPER(tbl_raw_data[[#This Row],[Outcome]]))</f>
        <v>DECLINE</v>
      </c>
      <c r="P2597" s="71" t="str">
        <f>TRIM(UPPER(tbl_raw_data[[#This Row],[Queue Name]]))</f>
        <v>CONSUMER EXISTING</v>
      </c>
      <c r="Q2597" s="71" t="str">
        <f>IF(tbl_raw_data[[#This Row],[time_taken_in_min]]&lt;=settings!$D$2,"SLA_MET","SLA_NOT_MET")</f>
        <v>SLA_MET</v>
      </c>
    </row>
    <row r="2598" spans="1:17" x14ac:dyDescent="0.3">
      <c r="A2598" s="5" t="s">
        <v>3561</v>
      </c>
      <c r="B2598" s="34">
        <v>45149.49900462963</v>
      </c>
      <c r="C2598" s="35">
        <v>45149.508946759262</v>
      </c>
      <c r="D2598" s="2" t="s">
        <v>33</v>
      </c>
      <c r="E2598" s="2" t="s">
        <v>11</v>
      </c>
      <c r="F2598" s="2" t="s">
        <v>19</v>
      </c>
      <c r="G2598" s="2" t="s">
        <v>43</v>
      </c>
      <c r="H2598" s="84" t="str">
        <f t="shared" si="40"/>
        <v>Reason Unknown</v>
      </c>
      <c r="I2598" s="63">
        <f>(tbl_raw_data[[#This Row],[Date Actioned]])-(tbl_raw_data[[#This Row],[Date Tagged]])</f>
        <v>9.9421296326909214E-3</v>
      </c>
      <c r="J2598" s="66">
        <f>HOUR(tbl_raw_data[[#This Row],[time_taken]])*60+MINUTE(tbl_raw_data[[#This Row],[time_taken]])+SECOND(tbl_raw_data[[#This Row],[time_taken]])/60</f>
        <v>14.316666666666666</v>
      </c>
      <c r="K2598" s="68">
        <f>DATE(YEAR(tbl_raw_data[[#This Row],[Date Actioned]]),MONTH(tbl_raw_data[[#This Row],[Date Actioned]]),DAY(tbl_raw_data[[#This Row],[Date Actioned]]))</f>
        <v>45149</v>
      </c>
      <c r="L2598" s="65" t="str">
        <f>UPPER(TEXT(tbl_raw_data[[#This Row],[updated_date]],"MMMM"))</f>
        <v>AUGUST</v>
      </c>
      <c r="M2598" s="65" t="str">
        <f>"WEEK "&amp;IF(ROUNDUP(DAY(tbl_raw_data[[#This Row],[updated_date]])/7,0)=5,4,ROUNDUP(DAY(tbl_raw_data[[#This Row],[updated_date]])/7,0))</f>
        <v>WEEK 2</v>
      </c>
      <c r="N2598" s="71" t="str">
        <f>UPPER(VLOOKUP(tbl_raw_data[[#This Row],[Analyst]],settings!$A$1:$B$15,2,0))</f>
        <v>NAVED</v>
      </c>
      <c r="O2598" s="71" t="str">
        <f>TRIM(UPPER(tbl_raw_data[[#This Row],[Outcome]]))</f>
        <v>DECLINE</v>
      </c>
      <c r="P2598" s="71" t="str">
        <f>TRIM(UPPER(tbl_raw_data[[#This Row],[Queue Name]]))</f>
        <v>CONSUMER EXISTING</v>
      </c>
      <c r="Q2598" s="71" t="str">
        <f>IF(tbl_raw_data[[#This Row],[time_taken_in_min]]&lt;=settings!$D$2,"SLA_MET","SLA_NOT_MET")</f>
        <v>SLA_MET</v>
      </c>
    </row>
    <row r="2599" spans="1:17" x14ac:dyDescent="0.3">
      <c r="A2599" s="7" t="s">
        <v>3562</v>
      </c>
      <c r="B2599" s="36">
        <v>45149.502824074072</v>
      </c>
      <c r="C2599" s="39">
        <v>45149.506956018522</v>
      </c>
      <c r="D2599" s="8" t="s">
        <v>33</v>
      </c>
      <c r="E2599" s="8" t="s">
        <v>11</v>
      </c>
      <c r="F2599" s="8" t="s">
        <v>114</v>
      </c>
      <c r="G2599" s="8" t="s">
        <v>128</v>
      </c>
      <c r="H2599" s="84" t="str">
        <f t="shared" si="40"/>
        <v>Reason Unknown</v>
      </c>
      <c r="I2599" s="63">
        <f>(tbl_raw_data[[#This Row],[Date Actioned]])-(tbl_raw_data[[#This Row],[Date Tagged]])</f>
        <v>4.1319444499094971E-3</v>
      </c>
      <c r="J2599" s="66">
        <f>HOUR(tbl_raw_data[[#This Row],[time_taken]])*60+MINUTE(tbl_raw_data[[#This Row],[time_taken]])+SECOND(tbl_raw_data[[#This Row],[time_taken]])/60</f>
        <v>5.95</v>
      </c>
      <c r="K2599" s="68">
        <f>DATE(YEAR(tbl_raw_data[[#This Row],[Date Actioned]]),MONTH(tbl_raw_data[[#This Row],[Date Actioned]]),DAY(tbl_raw_data[[#This Row],[Date Actioned]]))</f>
        <v>45149</v>
      </c>
      <c r="L2599" s="65" t="str">
        <f>UPPER(TEXT(tbl_raw_data[[#This Row],[updated_date]],"MMMM"))</f>
        <v>AUGUST</v>
      </c>
      <c r="M2599" s="65" t="str">
        <f>"WEEK "&amp;IF(ROUNDUP(DAY(tbl_raw_data[[#This Row],[updated_date]])/7,0)=5,4,ROUNDUP(DAY(tbl_raw_data[[#This Row],[updated_date]])/7,0))</f>
        <v>WEEK 2</v>
      </c>
      <c r="N2599" s="71" t="str">
        <f>UPPER(VLOOKUP(tbl_raw_data[[#This Row],[Analyst]],settings!$A$1:$B$15,2,0))</f>
        <v>FARDIN</v>
      </c>
      <c r="O2599" s="71" t="str">
        <f>TRIM(UPPER(tbl_raw_data[[#This Row],[Outcome]]))</f>
        <v>DECLINE</v>
      </c>
      <c r="P2599" s="71" t="str">
        <f>TRIM(UPPER(tbl_raw_data[[#This Row],[Queue Name]]))</f>
        <v>CONSUMER EXISTING</v>
      </c>
      <c r="Q2599" s="71" t="str">
        <f>IF(tbl_raw_data[[#This Row],[time_taken_in_min]]&lt;=settings!$D$2,"SLA_MET","SLA_NOT_MET")</f>
        <v>SLA_MET</v>
      </c>
    </row>
    <row r="2600" spans="1:17" x14ac:dyDescent="0.3">
      <c r="A2600" s="1" t="s">
        <v>3563</v>
      </c>
      <c r="B2600" s="34">
        <v>45149.515914351854</v>
      </c>
      <c r="C2600" s="35">
        <v>45149.517430555556</v>
      </c>
      <c r="D2600" s="2" t="s">
        <v>33</v>
      </c>
      <c r="E2600" s="2" t="s">
        <v>18</v>
      </c>
      <c r="F2600" s="2" t="s">
        <v>206</v>
      </c>
      <c r="G2600" s="2" t="s">
        <v>128</v>
      </c>
      <c r="H2600" s="84" t="str">
        <f t="shared" si="40"/>
        <v>Reason Unknown</v>
      </c>
      <c r="I2600" s="63">
        <f>(tbl_raw_data[[#This Row],[Date Actioned]])-(tbl_raw_data[[#This Row],[Date Tagged]])</f>
        <v>1.5162037016125396E-3</v>
      </c>
      <c r="J2600" s="66">
        <f>HOUR(tbl_raw_data[[#This Row],[time_taken]])*60+MINUTE(tbl_raw_data[[#This Row],[time_taken]])+SECOND(tbl_raw_data[[#This Row],[time_taken]])/60</f>
        <v>2.1833333333333331</v>
      </c>
      <c r="K2600" s="68">
        <f>DATE(YEAR(tbl_raw_data[[#This Row],[Date Actioned]]),MONTH(tbl_raw_data[[#This Row],[Date Actioned]]),DAY(tbl_raw_data[[#This Row],[Date Actioned]]))</f>
        <v>45149</v>
      </c>
      <c r="L2600" s="65" t="str">
        <f>UPPER(TEXT(tbl_raw_data[[#This Row],[updated_date]],"MMMM"))</f>
        <v>AUGUST</v>
      </c>
      <c r="M2600" s="65" t="str">
        <f>"WEEK "&amp;IF(ROUNDUP(DAY(tbl_raw_data[[#This Row],[updated_date]])/7,0)=5,4,ROUNDUP(DAY(tbl_raw_data[[#This Row],[updated_date]])/7,0))</f>
        <v>WEEK 2</v>
      </c>
      <c r="N2600" s="71" t="str">
        <f>UPPER(VLOOKUP(tbl_raw_data[[#This Row],[Analyst]],settings!$A$1:$B$15,2,0))</f>
        <v>HARDIK</v>
      </c>
      <c r="O2600" s="71" t="str">
        <f>TRIM(UPPER(tbl_raw_data[[#This Row],[Outcome]]))</f>
        <v>DECLINE</v>
      </c>
      <c r="P2600" s="71" t="str">
        <f>TRIM(UPPER(tbl_raw_data[[#This Row],[Queue Name]]))</f>
        <v>CONSUMER PRE BUREAU</v>
      </c>
      <c r="Q2600" s="71" t="str">
        <f>IF(tbl_raw_data[[#This Row],[time_taken_in_min]]&lt;=settings!$D$2,"SLA_MET","SLA_NOT_MET")</f>
        <v>SLA_MET</v>
      </c>
    </row>
    <row r="2601" spans="1:17" x14ac:dyDescent="0.3">
      <c r="A2601" s="5" t="s">
        <v>3564</v>
      </c>
      <c r="B2601" s="36">
        <v>45149.516747685186</v>
      </c>
      <c r="C2601" s="39">
        <v>45149.519016203703</v>
      </c>
      <c r="D2601" s="8" t="s">
        <v>33</v>
      </c>
      <c r="E2601" s="8" t="s">
        <v>11</v>
      </c>
      <c r="F2601" s="8" t="s">
        <v>206</v>
      </c>
      <c r="G2601" s="8" t="s">
        <v>37</v>
      </c>
      <c r="H2601" s="84" t="str">
        <f t="shared" si="40"/>
        <v>Reason Unknown</v>
      </c>
      <c r="I2601" s="63">
        <f>(tbl_raw_data[[#This Row],[Date Actioned]])-(tbl_raw_data[[#This Row],[Date Tagged]])</f>
        <v>2.268518517666962E-3</v>
      </c>
      <c r="J2601" s="66">
        <f>HOUR(tbl_raw_data[[#This Row],[time_taken]])*60+MINUTE(tbl_raw_data[[#This Row],[time_taken]])+SECOND(tbl_raw_data[[#This Row],[time_taken]])/60</f>
        <v>3.2666666666666666</v>
      </c>
      <c r="K2601" s="68">
        <f>DATE(YEAR(tbl_raw_data[[#This Row],[Date Actioned]]),MONTH(tbl_raw_data[[#This Row],[Date Actioned]]),DAY(tbl_raw_data[[#This Row],[Date Actioned]]))</f>
        <v>45149</v>
      </c>
      <c r="L2601" s="65" t="str">
        <f>UPPER(TEXT(tbl_raw_data[[#This Row],[updated_date]],"MMMM"))</f>
        <v>AUGUST</v>
      </c>
      <c r="M2601" s="65" t="str">
        <f>"WEEK "&amp;IF(ROUNDUP(DAY(tbl_raw_data[[#This Row],[updated_date]])/7,0)=5,4,ROUNDUP(DAY(tbl_raw_data[[#This Row],[updated_date]])/7,0))</f>
        <v>WEEK 2</v>
      </c>
      <c r="N2601" s="71" t="str">
        <f>UPPER(VLOOKUP(tbl_raw_data[[#This Row],[Analyst]],settings!$A$1:$B$15,2,0))</f>
        <v>HARDIK</v>
      </c>
      <c r="O2601" s="71" t="str">
        <f>TRIM(UPPER(tbl_raw_data[[#This Row],[Outcome]]))</f>
        <v>DECLINE</v>
      </c>
      <c r="P2601" s="71" t="str">
        <f>TRIM(UPPER(tbl_raw_data[[#This Row],[Queue Name]]))</f>
        <v>CONSUMER EXISTING</v>
      </c>
      <c r="Q2601" s="71" t="str">
        <f>IF(tbl_raw_data[[#This Row],[time_taken_in_min]]&lt;=settings!$D$2,"SLA_MET","SLA_NOT_MET")</f>
        <v>SLA_MET</v>
      </c>
    </row>
    <row r="2602" spans="1:17" x14ac:dyDescent="0.3">
      <c r="A2602" s="7" t="s">
        <v>3565</v>
      </c>
      <c r="B2602" s="34">
        <v>45149.53365740741</v>
      </c>
      <c r="C2602" s="35">
        <v>45149.545185185183</v>
      </c>
      <c r="D2602" s="2" t="s">
        <v>33</v>
      </c>
      <c r="E2602" s="2" t="s">
        <v>11</v>
      </c>
      <c r="F2602" s="2" t="s">
        <v>19</v>
      </c>
      <c r="G2602" s="2" t="s">
        <v>128</v>
      </c>
      <c r="H2602" s="84" t="str">
        <f t="shared" si="40"/>
        <v>Reason Unknown</v>
      </c>
      <c r="I2602" s="63">
        <f>(tbl_raw_data[[#This Row],[Date Actioned]])-(tbl_raw_data[[#This Row],[Date Tagged]])</f>
        <v>1.1527777773153502E-2</v>
      </c>
      <c r="J2602" s="66">
        <f>HOUR(tbl_raw_data[[#This Row],[time_taken]])*60+MINUTE(tbl_raw_data[[#This Row],[time_taken]])+SECOND(tbl_raw_data[[#This Row],[time_taken]])/60</f>
        <v>16.600000000000001</v>
      </c>
      <c r="K2602" s="68">
        <f>DATE(YEAR(tbl_raw_data[[#This Row],[Date Actioned]]),MONTH(tbl_raw_data[[#This Row],[Date Actioned]]),DAY(tbl_raw_data[[#This Row],[Date Actioned]]))</f>
        <v>45149</v>
      </c>
      <c r="L2602" s="65" t="str">
        <f>UPPER(TEXT(tbl_raw_data[[#This Row],[updated_date]],"MMMM"))</f>
        <v>AUGUST</v>
      </c>
      <c r="M2602" s="65" t="str">
        <f>"WEEK "&amp;IF(ROUNDUP(DAY(tbl_raw_data[[#This Row],[updated_date]])/7,0)=5,4,ROUNDUP(DAY(tbl_raw_data[[#This Row],[updated_date]])/7,0))</f>
        <v>WEEK 2</v>
      </c>
      <c r="N2602" s="71" t="str">
        <f>UPPER(VLOOKUP(tbl_raw_data[[#This Row],[Analyst]],settings!$A$1:$B$15,2,0))</f>
        <v>NAVED</v>
      </c>
      <c r="O2602" s="71" t="str">
        <f>TRIM(UPPER(tbl_raw_data[[#This Row],[Outcome]]))</f>
        <v>DECLINE</v>
      </c>
      <c r="P2602" s="71" t="str">
        <f>TRIM(UPPER(tbl_raw_data[[#This Row],[Queue Name]]))</f>
        <v>CONSUMER EXISTING</v>
      </c>
      <c r="Q2602" s="71" t="str">
        <f>IF(tbl_raw_data[[#This Row],[time_taken_in_min]]&lt;=settings!$D$2,"SLA_MET","SLA_NOT_MET")</f>
        <v>SLA_MET</v>
      </c>
    </row>
    <row r="2603" spans="1:17" x14ac:dyDescent="0.3">
      <c r="A2603" s="1" t="s">
        <v>3566</v>
      </c>
      <c r="B2603" s="36">
        <v>45149.541203703702</v>
      </c>
      <c r="C2603" s="39">
        <v>45149.548668981479</v>
      </c>
      <c r="D2603" s="8" t="s">
        <v>36</v>
      </c>
      <c r="E2603" s="6" t="s">
        <v>11</v>
      </c>
      <c r="F2603" s="8" t="s">
        <v>9</v>
      </c>
      <c r="G2603" s="9"/>
      <c r="H2603" s="84" t="str">
        <f t="shared" si="40"/>
        <v>Reason Unknown</v>
      </c>
      <c r="I2603" s="63">
        <f>(tbl_raw_data[[#This Row],[Date Actioned]])-(tbl_raw_data[[#This Row],[Date Tagged]])</f>
        <v>7.4652777766459621E-3</v>
      </c>
      <c r="J2603" s="66">
        <f>HOUR(tbl_raw_data[[#This Row],[time_taken]])*60+MINUTE(tbl_raw_data[[#This Row],[time_taken]])+SECOND(tbl_raw_data[[#This Row],[time_taken]])/60</f>
        <v>10.75</v>
      </c>
      <c r="K2603" s="68">
        <f>DATE(YEAR(tbl_raw_data[[#This Row],[Date Actioned]]),MONTH(tbl_raw_data[[#This Row],[Date Actioned]]),DAY(tbl_raw_data[[#This Row],[Date Actioned]]))</f>
        <v>45149</v>
      </c>
      <c r="L2603" s="65" t="str">
        <f>UPPER(TEXT(tbl_raw_data[[#This Row],[updated_date]],"MMMM"))</f>
        <v>AUGUST</v>
      </c>
      <c r="M2603" s="65" t="str">
        <f>"WEEK "&amp;IF(ROUNDUP(DAY(tbl_raw_data[[#This Row],[updated_date]])/7,0)=5,4,ROUNDUP(DAY(tbl_raw_data[[#This Row],[updated_date]])/7,0))</f>
        <v>WEEK 2</v>
      </c>
      <c r="N2603" s="71" t="str">
        <f>UPPER(VLOOKUP(tbl_raw_data[[#This Row],[Analyst]],settings!$A$1:$B$15,2,0))</f>
        <v>QUADIR</v>
      </c>
      <c r="O2603" s="71" t="str">
        <f>TRIM(UPPER(tbl_raw_data[[#This Row],[Outcome]]))</f>
        <v>DECLINE</v>
      </c>
      <c r="P2603" s="71" t="str">
        <f>TRIM(UPPER(tbl_raw_data[[#This Row],[Queue Name]]))</f>
        <v>CONSUMER EXISTING</v>
      </c>
      <c r="Q2603" s="71" t="str">
        <f>IF(tbl_raw_data[[#This Row],[time_taken_in_min]]&lt;=settings!$D$2,"SLA_MET","SLA_NOT_MET")</f>
        <v>SLA_MET</v>
      </c>
    </row>
    <row r="2604" spans="1:17" x14ac:dyDescent="0.3">
      <c r="A2604" s="5" t="s">
        <v>3567</v>
      </c>
      <c r="B2604" s="34">
        <v>45149.563310185185</v>
      </c>
      <c r="C2604" s="35">
        <v>45149.568877314814</v>
      </c>
      <c r="D2604" s="2" t="s">
        <v>33</v>
      </c>
      <c r="E2604" s="2" t="s">
        <v>11</v>
      </c>
      <c r="F2604" s="2" t="s">
        <v>114</v>
      </c>
      <c r="G2604" s="2" t="s">
        <v>128</v>
      </c>
      <c r="H2604" s="84" t="str">
        <f t="shared" si="40"/>
        <v>Reason Unknown</v>
      </c>
      <c r="I2604" s="63">
        <f>(tbl_raw_data[[#This Row],[Date Actioned]])-(tbl_raw_data[[#This Row],[Date Tagged]])</f>
        <v>5.5671296286163852E-3</v>
      </c>
      <c r="J2604" s="66">
        <f>HOUR(tbl_raw_data[[#This Row],[time_taken]])*60+MINUTE(tbl_raw_data[[#This Row],[time_taken]])+SECOND(tbl_raw_data[[#This Row],[time_taken]])/60</f>
        <v>8.0166666666666675</v>
      </c>
      <c r="K2604" s="68">
        <f>DATE(YEAR(tbl_raw_data[[#This Row],[Date Actioned]]),MONTH(tbl_raw_data[[#This Row],[Date Actioned]]),DAY(tbl_raw_data[[#This Row],[Date Actioned]]))</f>
        <v>45149</v>
      </c>
      <c r="L2604" s="65" t="str">
        <f>UPPER(TEXT(tbl_raw_data[[#This Row],[updated_date]],"MMMM"))</f>
        <v>AUGUST</v>
      </c>
      <c r="M2604" s="65" t="str">
        <f>"WEEK "&amp;IF(ROUNDUP(DAY(tbl_raw_data[[#This Row],[updated_date]])/7,0)=5,4,ROUNDUP(DAY(tbl_raw_data[[#This Row],[updated_date]])/7,0))</f>
        <v>WEEK 2</v>
      </c>
      <c r="N2604" s="71" t="str">
        <f>UPPER(VLOOKUP(tbl_raw_data[[#This Row],[Analyst]],settings!$A$1:$B$15,2,0))</f>
        <v>FARDIN</v>
      </c>
      <c r="O2604" s="71" t="str">
        <f>TRIM(UPPER(tbl_raw_data[[#This Row],[Outcome]]))</f>
        <v>DECLINE</v>
      </c>
      <c r="P2604" s="71" t="str">
        <f>TRIM(UPPER(tbl_raw_data[[#This Row],[Queue Name]]))</f>
        <v>CONSUMER EXISTING</v>
      </c>
      <c r="Q2604" s="71" t="str">
        <f>IF(tbl_raw_data[[#This Row],[time_taken_in_min]]&lt;=settings!$D$2,"SLA_MET","SLA_NOT_MET")</f>
        <v>SLA_MET</v>
      </c>
    </row>
    <row r="2605" spans="1:17" x14ac:dyDescent="0.3">
      <c r="A2605" s="7" t="s">
        <v>3568</v>
      </c>
      <c r="B2605" s="36">
        <v>45149.573425925926</v>
      </c>
      <c r="C2605" s="39">
        <v>45149.578865740739</v>
      </c>
      <c r="D2605" s="8" t="s">
        <v>33</v>
      </c>
      <c r="E2605" s="8" t="s">
        <v>18</v>
      </c>
      <c r="F2605" s="8" t="s">
        <v>206</v>
      </c>
      <c r="G2605" s="8" t="s">
        <v>37</v>
      </c>
      <c r="H2605" s="84" t="str">
        <f t="shared" si="40"/>
        <v>Reason Unknown</v>
      </c>
      <c r="I2605" s="63">
        <f>(tbl_raw_data[[#This Row],[Date Actioned]])-(tbl_raw_data[[#This Row],[Date Tagged]])</f>
        <v>5.4398148131440394E-3</v>
      </c>
      <c r="J2605" s="66">
        <f>HOUR(tbl_raw_data[[#This Row],[time_taken]])*60+MINUTE(tbl_raw_data[[#This Row],[time_taken]])+SECOND(tbl_raw_data[[#This Row],[time_taken]])/60</f>
        <v>7.833333333333333</v>
      </c>
      <c r="K2605" s="68">
        <f>DATE(YEAR(tbl_raw_data[[#This Row],[Date Actioned]]),MONTH(tbl_raw_data[[#This Row],[Date Actioned]]),DAY(tbl_raw_data[[#This Row],[Date Actioned]]))</f>
        <v>45149</v>
      </c>
      <c r="L2605" s="65" t="str">
        <f>UPPER(TEXT(tbl_raw_data[[#This Row],[updated_date]],"MMMM"))</f>
        <v>AUGUST</v>
      </c>
      <c r="M2605" s="65" t="str">
        <f>"WEEK "&amp;IF(ROUNDUP(DAY(tbl_raw_data[[#This Row],[updated_date]])/7,0)=5,4,ROUNDUP(DAY(tbl_raw_data[[#This Row],[updated_date]])/7,0))</f>
        <v>WEEK 2</v>
      </c>
      <c r="N2605" s="71" t="str">
        <f>UPPER(VLOOKUP(tbl_raw_data[[#This Row],[Analyst]],settings!$A$1:$B$15,2,0))</f>
        <v>HARDIK</v>
      </c>
      <c r="O2605" s="71" t="str">
        <f>TRIM(UPPER(tbl_raw_data[[#This Row],[Outcome]]))</f>
        <v>DECLINE</v>
      </c>
      <c r="P2605" s="71" t="str">
        <f>TRIM(UPPER(tbl_raw_data[[#This Row],[Queue Name]]))</f>
        <v>CONSUMER PRE BUREAU</v>
      </c>
      <c r="Q2605" s="71" t="str">
        <f>IF(tbl_raw_data[[#This Row],[time_taken_in_min]]&lt;=settings!$D$2,"SLA_MET","SLA_NOT_MET")</f>
        <v>SLA_MET</v>
      </c>
    </row>
    <row r="2606" spans="1:17" x14ac:dyDescent="0.3">
      <c r="A2606" s="1" t="s">
        <v>3569</v>
      </c>
      <c r="B2606" s="34">
        <v>45149.586006944446</v>
      </c>
      <c r="C2606" s="35">
        <v>45149.602488425924</v>
      </c>
      <c r="D2606" s="2" t="s">
        <v>33</v>
      </c>
      <c r="E2606" s="2" t="s">
        <v>11</v>
      </c>
      <c r="F2606" s="2" t="s">
        <v>206</v>
      </c>
      <c r="G2606" s="2" t="s">
        <v>43</v>
      </c>
      <c r="H2606" s="84" t="str">
        <f t="shared" si="40"/>
        <v>Reason Unknown</v>
      </c>
      <c r="I2606" s="63">
        <f>(tbl_raw_data[[#This Row],[Date Actioned]])-(tbl_raw_data[[#This Row],[Date Tagged]])</f>
        <v>1.6481481477967463E-2</v>
      </c>
      <c r="J2606" s="66">
        <f>HOUR(tbl_raw_data[[#This Row],[time_taken]])*60+MINUTE(tbl_raw_data[[#This Row],[time_taken]])+SECOND(tbl_raw_data[[#This Row],[time_taken]])/60</f>
        <v>23.733333333333334</v>
      </c>
      <c r="K2606" s="68">
        <f>DATE(YEAR(tbl_raw_data[[#This Row],[Date Actioned]]),MONTH(tbl_raw_data[[#This Row],[Date Actioned]]),DAY(tbl_raw_data[[#This Row],[Date Actioned]]))</f>
        <v>45149</v>
      </c>
      <c r="L2606" s="65" t="str">
        <f>UPPER(TEXT(tbl_raw_data[[#This Row],[updated_date]],"MMMM"))</f>
        <v>AUGUST</v>
      </c>
      <c r="M2606" s="65" t="str">
        <f>"WEEK "&amp;IF(ROUNDUP(DAY(tbl_raw_data[[#This Row],[updated_date]])/7,0)=5,4,ROUNDUP(DAY(tbl_raw_data[[#This Row],[updated_date]])/7,0))</f>
        <v>WEEK 2</v>
      </c>
      <c r="N2606" s="71" t="str">
        <f>UPPER(VLOOKUP(tbl_raw_data[[#This Row],[Analyst]],settings!$A$1:$B$15,2,0))</f>
        <v>HARDIK</v>
      </c>
      <c r="O2606" s="71" t="str">
        <f>TRIM(UPPER(tbl_raw_data[[#This Row],[Outcome]]))</f>
        <v>DECLINE</v>
      </c>
      <c r="P2606" s="71" t="str">
        <f>TRIM(UPPER(tbl_raw_data[[#This Row],[Queue Name]]))</f>
        <v>CONSUMER EXISTING</v>
      </c>
      <c r="Q2606" s="71" t="str">
        <f>IF(tbl_raw_data[[#This Row],[time_taken_in_min]]&lt;=settings!$D$2,"SLA_MET","SLA_NOT_MET")</f>
        <v>SLA_NOT_MET</v>
      </c>
    </row>
    <row r="2607" spans="1:17" x14ac:dyDescent="0.3">
      <c r="A2607" s="5" t="s">
        <v>3570</v>
      </c>
      <c r="B2607" s="36">
        <v>45149.630740740744</v>
      </c>
      <c r="C2607" s="39">
        <v>45149.636666666665</v>
      </c>
      <c r="D2607" s="8" t="s">
        <v>33</v>
      </c>
      <c r="E2607" s="8" t="s">
        <v>11</v>
      </c>
      <c r="F2607" s="8" t="s">
        <v>114</v>
      </c>
      <c r="G2607" s="8" t="s">
        <v>127</v>
      </c>
      <c r="H2607" s="84" t="str">
        <f t="shared" si="40"/>
        <v>Reason Unknown</v>
      </c>
      <c r="I2607" s="63">
        <f>(tbl_raw_data[[#This Row],[Date Actioned]])-(tbl_raw_data[[#This Row],[Date Tagged]])</f>
        <v>5.9259259214741178E-3</v>
      </c>
      <c r="J2607" s="66">
        <f>HOUR(tbl_raw_data[[#This Row],[time_taken]])*60+MINUTE(tbl_raw_data[[#This Row],[time_taken]])+SECOND(tbl_raw_data[[#This Row],[time_taken]])/60</f>
        <v>8.5333333333333332</v>
      </c>
      <c r="K2607" s="68">
        <f>DATE(YEAR(tbl_raw_data[[#This Row],[Date Actioned]]),MONTH(tbl_raw_data[[#This Row],[Date Actioned]]),DAY(tbl_raw_data[[#This Row],[Date Actioned]]))</f>
        <v>45149</v>
      </c>
      <c r="L2607" s="65" t="str">
        <f>UPPER(TEXT(tbl_raw_data[[#This Row],[updated_date]],"MMMM"))</f>
        <v>AUGUST</v>
      </c>
      <c r="M2607" s="65" t="str">
        <f>"WEEK "&amp;IF(ROUNDUP(DAY(tbl_raw_data[[#This Row],[updated_date]])/7,0)=5,4,ROUNDUP(DAY(tbl_raw_data[[#This Row],[updated_date]])/7,0))</f>
        <v>WEEK 2</v>
      </c>
      <c r="N2607" s="71" t="str">
        <f>UPPER(VLOOKUP(tbl_raw_data[[#This Row],[Analyst]],settings!$A$1:$B$15,2,0))</f>
        <v>FARDIN</v>
      </c>
      <c r="O2607" s="71" t="str">
        <f>TRIM(UPPER(tbl_raw_data[[#This Row],[Outcome]]))</f>
        <v>DECLINE</v>
      </c>
      <c r="P2607" s="71" t="str">
        <f>TRIM(UPPER(tbl_raw_data[[#This Row],[Queue Name]]))</f>
        <v>CONSUMER EXISTING</v>
      </c>
      <c r="Q2607" s="71" t="str">
        <f>IF(tbl_raw_data[[#This Row],[time_taken_in_min]]&lt;=settings!$D$2,"SLA_MET","SLA_NOT_MET")</f>
        <v>SLA_MET</v>
      </c>
    </row>
    <row r="2608" spans="1:17" x14ac:dyDescent="0.3">
      <c r="A2608" s="7" t="s">
        <v>3571</v>
      </c>
      <c r="B2608" s="34">
        <v>45149.637395833335</v>
      </c>
      <c r="C2608" s="35">
        <v>45149.640740740739</v>
      </c>
      <c r="D2608" s="2" t="s">
        <v>33</v>
      </c>
      <c r="E2608" s="2" t="s">
        <v>11</v>
      </c>
      <c r="F2608" s="2" t="s">
        <v>114</v>
      </c>
      <c r="G2608" s="2" t="s">
        <v>37</v>
      </c>
      <c r="H2608" s="84" t="str">
        <f t="shared" si="40"/>
        <v>Reason Unknown</v>
      </c>
      <c r="I2608" s="63">
        <f>(tbl_raw_data[[#This Row],[Date Actioned]])-(tbl_raw_data[[#This Row],[Date Tagged]])</f>
        <v>3.3449074035161175E-3</v>
      </c>
      <c r="J2608" s="66">
        <f>HOUR(tbl_raw_data[[#This Row],[time_taken]])*60+MINUTE(tbl_raw_data[[#This Row],[time_taken]])+SECOND(tbl_raw_data[[#This Row],[time_taken]])/60</f>
        <v>4.8166666666666664</v>
      </c>
      <c r="K2608" s="68">
        <f>DATE(YEAR(tbl_raw_data[[#This Row],[Date Actioned]]),MONTH(tbl_raw_data[[#This Row],[Date Actioned]]),DAY(tbl_raw_data[[#This Row],[Date Actioned]]))</f>
        <v>45149</v>
      </c>
      <c r="L2608" s="65" t="str">
        <f>UPPER(TEXT(tbl_raw_data[[#This Row],[updated_date]],"MMMM"))</f>
        <v>AUGUST</v>
      </c>
      <c r="M2608" s="65" t="str">
        <f>"WEEK "&amp;IF(ROUNDUP(DAY(tbl_raw_data[[#This Row],[updated_date]])/7,0)=5,4,ROUNDUP(DAY(tbl_raw_data[[#This Row],[updated_date]])/7,0))</f>
        <v>WEEK 2</v>
      </c>
      <c r="N2608" s="71" t="str">
        <f>UPPER(VLOOKUP(tbl_raw_data[[#This Row],[Analyst]],settings!$A$1:$B$15,2,0))</f>
        <v>FARDIN</v>
      </c>
      <c r="O2608" s="71" t="str">
        <f>TRIM(UPPER(tbl_raw_data[[#This Row],[Outcome]]))</f>
        <v>DECLINE</v>
      </c>
      <c r="P2608" s="71" t="str">
        <f>TRIM(UPPER(tbl_raw_data[[#This Row],[Queue Name]]))</f>
        <v>CONSUMER EXISTING</v>
      </c>
      <c r="Q2608" s="71" t="str">
        <f>IF(tbl_raw_data[[#This Row],[time_taken_in_min]]&lt;=settings!$D$2,"SLA_MET","SLA_NOT_MET")</f>
        <v>SLA_MET</v>
      </c>
    </row>
    <row r="2609" spans="1:17" x14ac:dyDescent="0.3">
      <c r="A2609" s="1" t="s">
        <v>3572</v>
      </c>
      <c r="B2609" s="36">
        <v>45149.656284722223</v>
      </c>
      <c r="C2609" s="39">
        <v>45149.662141203706</v>
      </c>
      <c r="D2609" s="8" t="s">
        <v>33</v>
      </c>
      <c r="E2609" s="8" t="s">
        <v>11</v>
      </c>
      <c r="F2609" s="8" t="s">
        <v>114</v>
      </c>
      <c r="G2609" s="8" t="s">
        <v>481</v>
      </c>
      <c r="H2609" s="84" t="str">
        <f t="shared" si="40"/>
        <v>Reason Unknown</v>
      </c>
      <c r="I2609" s="63">
        <f>(tbl_raw_data[[#This Row],[Date Actioned]])-(tbl_raw_data[[#This Row],[Date Tagged]])</f>
        <v>5.8564814826240763E-3</v>
      </c>
      <c r="J2609" s="66">
        <f>HOUR(tbl_raw_data[[#This Row],[time_taken]])*60+MINUTE(tbl_raw_data[[#This Row],[time_taken]])+SECOND(tbl_raw_data[[#This Row],[time_taken]])/60</f>
        <v>8.4333333333333336</v>
      </c>
      <c r="K2609" s="68">
        <f>DATE(YEAR(tbl_raw_data[[#This Row],[Date Actioned]]),MONTH(tbl_raw_data[[#This Row],[Date Actioned]]),DAY(tbl_raw_data[[#This Row],[Date Actioned]]))</f>
        <v>45149</v>
      </c>
      <c r="L2609" s="65" t="str">
        <f>UPPER(TEXT(tbl_raw_data[[#This Row],[updated_date]],"MMMM"))</f>
        <v>AUGUST</v>
      </c>
      <c r="M2609" s="65" t="str">
        <f>"WEEK "&amp;IF(ROUNDUP(DAY(tbl_raw_data[[#This Row],[updated_date]])/7,0)=5,4,ROUNDUP(DAY(tbl_raw_data[[#This Row],[updated_date]])/7,0))</f>
        <v>WEEK 2</v>
      </c>
      <c r="N2609" s="71" t="str">
        <f>UPPER(VLOOKUP(tbl_raw_data[[#This Row],[Analyst]],settings!$A$1:$B$15,2,0))</f>
        <v>FARDIN</v>
      </c>
      <c r="O2609" s="71" t="str">
        <f>TRIM(UPPER(tbl_raw_data[[#This Row],[Outcome]]))</f>
        <v>DECLINE</v>
      </c>
      <c r="P2609" s="71" t="str">
        <f>TRIM(UPPER(tbl_raw_data[[#This Row],[Queue Name]]))</f>
        <v>CONSUMER EXISTING</v>
      </c>
      <c r="Q2609" s="71" t="str">
        <f>IF(tbl_raw_data[[#This Row],[time_taken_in_min]]&lt;=settings!$D$2,"SLA_MET","SLA_NOT_MET")</f>
        <v>SLA_MET</v>
      </c>
    </row>
    <row r="2610" spans="1:17" x14ac:dyDescent="0.3">
      <c r="A2610" s="5" t="s">
        <v>3573</v>
      </c>
      <c r="B2610" s="34">
        <v>45149.663553240738</v>
      </c>
      <c r="C2610" s="35">
        <v>45149.674814814818</v>
      </c>
      <c r="D2610" s="2" t="s">
        <v>33</v>
      </c>
      <c r="E2610" s="2" t="s">
        <v>11</v>
      </c>
      <c r="F2610" s="2" t="s">
        <v>206</v>
      </c>
      <c r="G2610" s="2" t="s">
        <v>43</v>
      </c>
      <c r="H2610" s="84" t="str">
        <f t="shared" si="40"/>
        <v>Reason Unknown</v>
      </c>
      <c r="I2610" s="63">
        <f>(tbl_raw_data[[#This Row],[Date Actioned]])-(tbl_raw_data[[#This Row],[Date Tagged]])</f>
        <v>1.1261574079981074E-2</v>
      </c>
      <c r="J2610" s="66">
        <f>HOUR(tbl_raw_data[[#This Row],[time_taken]])*60+MINUTE(tbl_raw_data[[#This Row],[time_taken]])+SECOND(tbl_raw_data[[#This Row],[time_taken]])/60</f>
        <v>16.216666666666665</v>
      </c>
      <c r="K2610" s="68">
        <f>DATE(YEAR(tbl_raw_data[[#This Row],[Date Actioned]]),MONTH(tbl_raw_data[[#This Row],[Date Actioned]]),DAY(tbl_raw_data[[#This Row],[Date Actioned]]))</f>
        <v>45149</v>
      </c>
      <c r="L2610" s="65" t="str">
        <f>UPPER(TEXT(tbl_raw_data[[#This Row],[updated_date]],"MMMM"))</f>
        <v>AUGUST</v>
      </c>
      <c r="M2610" s="65" t="str">
        <f>"WEEK "&amp;IF(ROUNDUP(DAY(tbl_raw_data[[#This Row],[updated_date]])/7,0)=5,4,ROUNDUP(DAY(tbl_raw_data[[#This Row],[updated_date]])/7,0))</f>
        <v>WEEK 2</v>
      </c>
      <c r="N2610" s="71" t="str">
        <f>UPPER(VLOOKUP(tbl_raw_data[[#This Row],[Analyst]],settings!$A$1:$B$15,2,0))</f>
        <v>HARDIK</v>
      </c>
      <c r="O2610" s="71" t="str">
        <f>TRIM(UPPER(tbl_raw_data[[#This Row],[Outcome]]))</f>
        <v>DECLINE</v>
      </c>
      <c r="P2610" s="71" t="str">
        <f>TRIM(UPPER(tbl_raw_data[[#This Row],[Queue Name]]))</f>
        <v>CONSUMER EXISTING</v>
      </c>
      <c r="Q2610" s="71" t="str">
        <f>IF(tbl_raw_data[[#This Row],[time_taken_in_min]]&lt;=settings!$D$2,"SLA_MET","SLA_NOT_MET")</f>
        <v>SLA_MET</v>
      </c>
    </row>
    <row r="2611" spans="1:17" x14ac:dyDescent="0.3">
      <c r="A2611" s="7" t="s">
        <v>3574</v>
      </c>
      <c r="B2611" s="36">
        <v>45149.674212962964</v>
      </c>
      <c r="C2611" s="39">
        <v>45149.680902777778</v>
      </c>
      <c r="D2611" s="8" t="s">
        <v>33</v>
      </c>
      <c r="E2611" s="8" t="s">
        <v>8</v>
      </c>
      <c r="F2611" s="8" t="s">
        <v>114</v>
      </c>
      <c r="G2611" s="8" t="s">
        <v>481</v>
      </c>
      <c r="H2611" s="84" t="str">
        <f t="shared" si="40"/>
        <v>Reason Unknown</v>
      </c>
      <c r="I2611" s="63">
        <f>(tbl_raw_data[[#This Row],[Date Actioned]])-(tbl_raw_data[[#This Row],[Date Tagged]])</f>
        <v>6.6898148143081926E-3</v>
      </c>
      <c r="J2611" s="66">
        <f>HOUR(tbl_raw_data[[#This Row],[time_taken]])*60+MINUTE(tbl_raw_data[[#This Row],[time_taken]])+SECOND(tbl_raw_data[[#This Row],[time_taken]])/60</f>
        <v>9.6333333333333329</v>
      </c>
      <c r="K2611" s="68">
        <f>DATE(YEAR(tbl_raw_data[[#This Row],[Date Actioned]]),MONTH(tbl_raw_data[[#This Row],[Date Actioned]]),DAY(tbl_raw_data[[#This Row],[Date Actioned]]))</f>
        <v>45149</v>
      </c>
      <c r="L2611" s="65" t="str">
        <f>UPPER(TEXT(tbl_raw_data[[#This Row],[updated_date]],"MMMM"))</f>
        <v>AUGUST</v>
      </c>
      <c r="M2611" s="65" t="str">
        <f>"WEEK "&amp;IF(ROUNDUP(DAY(tbl_raw_data[[#This Row],[updated_date]])/7,0)=5,4,ROUNDUP(DAY(tbl_raw_data[[#This Row],[updated_date]])/7,0))</f>
        <v>WEEK 2</v>
      </c>
      <c r="N2611" s="71" t="str">
        <f>UPPER(VLOOKUP(tbl_raw_data[[#This Row],[Analyst]],settings!$A$1:$B$15,2,0))</f>
        <v>FARDIN</v>
      </c>
      <c r="O2611" s="71" t="str">
        <f>TRIM(UPPER(tbl_raw_data[[#This Row],[Outcome]]))</f>
        <v>DECLINE</v>
      </c>
      <c r="P2611" s="71" t="str">
        <f>TRIM(UPPER(tbl_raw_data[[#This Row],[Queue Name]]))</f>
        <v>CONSUMER POST BUREAU</v>
      </c>
      <c r="Q2611" s="71" t="str">
        <f>IF(tbl_raw_data[[#This Row],[time_taken_in_min]]&lt;=settings!$D$2,"SLA_MET","SLA_NOT_MET")</f>
        <v>SLA_MET</v>
      </c>
    </row>
    <row r="2612" spans="1:17" x14ac:dyDescent="0.3">
      <c r="A2612" s="1" t="s">
        <v>3575</v>
      </c>
      <c r="B2612" s="34">
        <v>45149.714178240742</v>
      </c>
      <c r="C2612" s="35">
        <v>45149.718935185185</v>
      </c>
      <c r="D2612" s="2" t="s">
        <v>33</v>
      </c>
      <c r="E2612" s="2" t="s">
        <v>11</v>
      </c>
      <c r="F2612" s="2" t="s">
        <v>206</v>
      </c>
      <c r="G2612" s="2" t="s">
        <v>44</v>
      </c>
      <c r="H2612" s="84" t="str">
        <f t="shared" si="40"/>
        <v>Reason Unknown</v>
      </c>
      <c r="I2612" s="63">
        <f>(tbl_raw_data[[#This Row],[Date Actioned]])-(tbl_raw_data[[#This Row],[Date Tagged]])</f>
        <v>4.756944443215616E-3</v>
      </c>
      <c r="J2612" s="66">
        <f>HOUR(tbl_raw_data[[#This Row],[time_taken]])*60+MINUTE(tbl_raw_data[[#This Row],[time_taken]])+SECOND(tbl_raw_data[[#This Row],[time_taken]])/60</f>
        <v>6.85</v>
      </c>
      <c r="K2612" s="68">
        <f>DATE(YEAR(tbl_raw_data[[#This Row],[Date Actioned]]),MONTH(tbl_raw_data[[#This Row],[Date Actioned]]),DAY(tbl_raw_data[[#This Row],[Date Actioned]]))</f>
        <v>45149</v>
      </c>
      <c r="L2612" s="65" t="str">
        <f>UPPER(TEXT(tbl_raw_data[[#This Row],[updated_date]],"MMMM"))</f>
        <v>AUGUST</v>
      </c>
      <c r="M2612" s="65" t="str">
        <f>"WEEK "&amp;IF(ROUNDUP(DAY(tbl_raw_data[[#This Row],[updated_date]])/7,0)=5,4,ROUNDUP(DAY(tbl_raw_data[[#This Row],[updated_date]])/7,0))</f>
        <v>WEEK 2</v>
      </c>
      <c r="N2612" s="71" t="str">
        <f>UPPER(VLOOKUP(tbl_raw_data[[#This Row],[Analyst]],settings!$A$1:$B$15,2,0))</f>
        <v>HARDIK</v>
      </c>
      <c r="O2612" s="71" t="str">
        <f>TRIM(UPPER(tbl_raw_data[[#This Row],[Outcome]]))</f>
        <v>DECLINE</v>
      </c>
      <c r="P2612" s="71" t="str">
        <f>TRIM(UPPER(tbl_raw_data[[#This Row],[Queue Name]]))</f>
        <v>CONSUMER EXISTING</v>
      </c>
      <c r="Q2612" s="71" t="str">
        <f>IF(tbl_raw_data[[#This Row],[time_taken_in_min]]&lt;=settings!$D$2,"SLA_MET","SLA_NOT_MET")</f>
        <v>SLA_MET</v>
      </c>
    </row>
    <row r="2613" spans="1:17" x14ac:dyDescent="0.3">
      <c r="A2613" s="5" t="s">
        <v>3576</v>
      </c>
      <c r="B2613" s="36">
        <v>45149.722824074073</v>
      </c>
      <c r="C2613" s="39">
        <v>45149.733148148145</v>
      </c>
      <c r="D2613" s="8" t="s">
        <v>36</v>
      </c>
      <c r="E2613" s="6" t="s">
        <v>11</v>
      </c>
      <c r="F2613" s="8" t="s">
        <v>14</v>
      </c>
      <c r="G2613" s="9"/>
      <c r="H2613" s="84" t="str">
        <f t="shared" si="40"/>
        <v>Reason Unknown</v>
      </c>
      <c r="I2613" s="63">
        <f>(tbl_raw_data[[#This Row],[Date Actioned]])-(tbl_raw_data[[#This Row],[Date Tagged]])</f>
        <v>1.0324074071832001E-2</v>
      </c>
      <c r="J2613" s="66">
        <f>HOUR(tbl_raw_data[[#This Row],[time_taken]])*60+MINUTE(tbl_raw_data[[#This Row],[time_taken]])+SECOND(tbl_raw_data[[#This Row],[time_taken]])/60</f>
        <v>14.866666666666667</v>
      </c>
      <c r="K2613" s="68">
        <f>DATE(YEAR(tbl_raw_data[[#This Row],[Date Actioned]]),MONTH(tbl_raw_data[[#This Row],[Date Actioned]]),DAY(tbl_raw_data[[#This Row],[Date Actioned]]))</f>
        <v>45149</v>
      </c>
      <c r="L2613" s="65" t="str">
        <f>UPPER(TEXT(tbl_raw_data[[#This Row],[updated_date]],"MMMM"))</f>
        <v>AUGUST</v>
      </c>
      <c r="M2613" s="65" t="str">
        <f>"WEEK "&amp;IF(ROUNDUP(DAY(tbl_raw_data[[#This Row],[updated_date]])/7,0)=5,4,ROUNDUP(DAY(tbl_raw_data[[#This Row],[updated_date]])/7,0))</f>
        <v>WEEK 2</v>
      </c>
      <c r="N2613" s="71" t="str">
        <f>UPPER(VLOOKUP(tbl_raw_data[[#This Row],[Analyst]],settings!$A$1:$B$15,2,0))</f>
        <v>CAMROON</v>
      </c>
      <c r="O2613" s="71" t="str">
        <f>TRIM(UPPER(tbl_raw_data[[#This Row],[Outcome]]))</f>
        <v>DECLINE</v>
      </c>
      <c r="P2613" s="71" t="str">
        <f>TRIM(UPPER(tbl_raw_data[[#This Row],[Queue Name]]))</f>
        <v>CONSUMER EXISTING</v>
      </c>
      <c r="Q2613" s="71" t="str">
        <f>IF(tbl_raw_data[[#This Row],[time_taken_in_min]]&lt;=settings!$D$2,"SLA_MET","SLA_NOT_MET")</f>
        <v>SLA_MET</v>
      </c>
    </row>
    <row r="2614" spans="1:17" x14ac:dyDescent="0.3">
      <c r="A2614" s="7" t="s">
        <v>3577</v>
      </c>
      <c r="B2614" s="34">
        <v>45149.767731481479</v>
      </c>
      <c r="C2614" s="35">
        <v>45149.774722222224</v>
      </c>
      <c r="D2614" s="2" t="s">
        <v>33</v>
      </c>
      <c r="E2614" s="2" t="s">
        <v>11</v>
      </c>
      <c r="F2614" s="2" t="s">
        <v>114</v>
      </c>
      <c r="G2614" s="2" t="s">
        <v>482</v>
      </c>
      <c r="H2614" s="84" t="str">
        <f t="shared" si="40"/>
        <v>Reason Unknown</v>
      </c>
      <c r="I2614" s="63">
        <f>(tbl_raw_data[[#This Row],[Date Actioned]])-(tbl_raw_data[[#This Row],[Date Tagged]])</f>
        <v>6.9907407450955361E-3</v>
      </c>
      <c r="J2614" s="66">
        <f>HOUR(tbl_raw_data[[#This Row],[time_taken]])*60+MINUTE(tbl_raw_data[[#This Row],[time_taken]])+SECOND(tbl_raw_data[[#This Row],[time_taken]])/60</f>
        <v>10.066666666666666</v>
      </c>
      <c r="K2614" s="68">
        <f>DATE(YEAR(tbl_raw_data[[#This Row],[Date Actioned]]),MONTH(tbl_raw_data[[#This Row],[Date Actioned]]),DAY(tbl_raw_data[[#This Row],[Date Actioned]]))</f>
        <v>45149</v>
      </c>
      <c r="L2614" s="65" t="str">
        <f>UPPER(TEXT(tbl_raw_data[[#This Row],[updated_date]],"MMMM"))</f>
        <v>AUGUST</v>
      </c>
      <c r="M2614" s="65" t="str">
        <f>"WEEK "&amp;IF(ROUNDUP(DAY(tbl_raw_data[[#This Row],[updated_date]])/7,0)=5,4,ROUNDUP(DAY(tbl_raw_data[[#This Row],[updated_date]])/7,0))</f>
        <v>WEEK 2</v>
      </c>
      <c r="N2614" s="71" t="str">
        <f>UPPER(VLOOKUP(tbl_raw_data[[#This Row],[Analyst]],settings!$A$1:$B$15,2,0))</f>
        <v>FARDIN</v>
      </c>
      <c r="O2614" s="71" t="str">
        <f>TRIM(UPPER(tbl_raw_data[[#This Row],[Outcome]]))</f>
        <v>DECLINE</v>
      </c>
      <c r="P2614" s="71" t="str">
        <f>TRIM(UPPER(tbl_raw_data[[#This Row],[Queue Name]]))</f>
        <v>CONSUMER EXISTING</v>
      </c>
      <c r="Q2614" s="71" t="str">
        <f>IF(tbl_raw_data[[#This Row],[time_taken_in_min]]&lt;=settings!$D$2,"SLA_MET","SLA_NOT_MET")</f>
        <v>SLA_MET</v>
      </c>
    </row>
    <row r="2615" spans="1:17" x14ac:dyDescent="0.3">
      <c r="A2615" s="1" t="s">
        <v>3578</v>
      </c>
      <c r="B2615" s="36">
        <v>45149.047361111108</v>
      </c>
      <c r="C2615" s="39">
        <v>45149.357164351852</v>
      </c>
      <c r="D2615" s="8" t="s">
        <v>55</v>
      </c>
      <c r="E2615" s="6" t="s">
        <v>8</v>
      </c>
      <c r="F2615" s="8" t="s">
        <v>14</v>
      </c>
      <c r="G2615" s="9"/>
      <c r="H2615" s="84" t="str">
        <f t="shared" si="40"/>
        <v>Reason Unknown</v>
      </c>
      <c r="I2615" s="63">
        <f>(tbl_raw_data[[#This Row],[Date Actioned]])-(tbl_raw_data[[#This Row],[Date Tagged]])</f>
        <v>0.30980324074334931</v>
      </c>
      <c r="J2615" s="66">
        <f>HOUR(tbl_raw_data[[#This Row],[time_taken]])*60+MINUTE(tbl_raw_data[[#This Row],[time_taken]])+SECOND(tbl_raw_data[[#This Row],[time_taken]])/60</f>
        <v>446.11666666666667</v>
      </c>
      <c r="K2615" s="68">
        <f>DATE(YEAR(tbl_raw_data[[#This Row],[Date Actioned]]),MONTH(tbl_raw_data[[#This Row],[Date Actioned]]),DAY(tbl_raw_data[[#This Row],[Date Actioned]]))</f>
        <v>45149</v>
      </c>
      <c r="L2615" s="65" t="str">
        <f>UPPER(TEXT(tbl_raw_data[[#This Row],[updated_date]],"MMMM"))</f>
        <v>AUGUST</v>
      </c>
      <c r="M2615" s="65" t="str">
        <f>"WEEK "&amp;IF(ROUNDUP(DAY(tbl_raw_data[[#This Row],[updated_date]])/7,0)=5,4,ROUNDUP(DAY(tbl_raw_data[[#This Row],[updated_date]])/7,0))</f>
        <v>WEEK 2</v>
      </c>
      <c r="N2615" s="71" t="str">
        <f>UPPER(VLOOKUP(tbl_raw_data[[#This Row],[Analyst]],settings!$A$1:$B$15,2,0))</f>
        <v>CAMROON</v>
      </c>
      <c r="O2615" s="71" t="str">
        <f>TRIM(UPPER(tbl_raw_data[[#This Row],[Outcome]]))</f>
        <v>WITHDRAW</v>
      </c>
      <c r="P2615" s="71" t="str">
        <f>TRIM(UPPER(tbl_raw_data[[#This Row],[Queue Name]]))</f>
        <v>CONSUMER POST BUREAU</v>
      </c>
      <c r="Q2615" s="71" t="str">
        <f>IF(tbl_raw_data[[#This Row],[time_taken_in_min]]&lt;=settings!$D$2,"SLA_MET","SLA_NOT_MET")</f>
        <v>SLA_NOT_MET</v>
      </c>
    </row>
    <row r="2616" spans="1:17" x14ac:dyDescent="0.3">
      <c r="A2616" s="5" t="s">
        <v>3579</v>
      </c>
      <c r="B2616" s="34">
        <v>45149.379143518519</v>
      </c>
      <c r="C2616" s="35">
        <v>45149.387280092589</v>
      </c>
      <c r="D2616" s="2" t="s">
        <v>47</v>
      </c>
      <c r="E2616" s="2" t="s">
        <v>11</v>
      </c>
      <c r="F2616" s="2" t="s">
        <v>206</v>
      </c>
      <c r="G2616" s="2" t="s">
        <v>483</v>
      </c>
      <c r="H2616" s="84" t="str">
        <f t="shared" si="40"/>
        <v>Incomplete Details</v>
      </c>
      <c r="I2616" s="63">
        <f>(tbl_raw_data[[#This Row],[Date Actioned]])-(tbl_raw_data[[#This Row],[Date Tagged]])</f>
        <v>8.1365740697947331E-3</v>
      </c>
      <c r="J2616" s="66">
        <f>HOUR(tbl_raw_data[[#This Row],[time_taken]])*60+MINUTE(tbl_raw_data[[#This Row],[time_taken]])+SECOND(tbl_raw_data[[#This Row],[time_taken]])/60</f>
        <v>11.716666666666667</v>
      </c>
      <c r="K2616" s="68">
        <f>DATE(YEAR(tbl_raw_data[[#This Row],[Date Actioned]]),MONTH(tbl_raw_data[[#This Row],[Date Actioned]]),DAY(tbl_raw_data[[#This Row],[Date Actioned]]))</f>
        <v>45149</v>
      </c>
      <c r="L2616" s="65" t="str">
        <f>UPPER(TEXT(tbl_raw_data[[#This Row],[updated_date]],"MMMM"))</f>
        <v>AUGUST</v>
      </c>
      <c r="M2616" s="65" t="str">
        <f>"WEEK "&amp;IF(ROUNDUP(DAY(tbl_raw_data[[#This Row],[updated_date]])/7,0)=5,4,ROUNDUP(DAY(tbl_raw_data[[#This Row],[updated_date]])/7,0))</f>
        <v>WEEK 2</v>
      </c>
      <c r="N2616" s="71" t="str">
        <f>UPPER(VLOOKUP(tbl_raw_data[[#This Row],[Analyst]],settings!$A$1:$B$15,2,0))</f>
        <v>HARDIK</v>
      </c>
      <c r="O2616" s="71" t="str">
        <f>TRIM(UPPER(tbl_raw_data[[#This Row],[Outcome]]))</f>
        <v>WITHDRAW</v>
      </c>
      <c r="P2616" s="71" t="str">
        <f>TRIM(UPPER(tbl_raw_data[[#This Row],[Queue Name]]))</f>
        <v>CONSUMER EXISTING</v>
      </c>
      <c r="Q2616" s="71" t="str">
        <f>IF(tbl_raw_data[[#This Row],[time_taken_in_min]]&lt;=settings!$D$2,"SLA_MET","SLA_NOT_MET")</f>
        <v>SLA_MET</v>
      </c>
    </row>
    <row r="2617" spans="1:17" x14ac:dyDescent="0.3">
      <c r="A2617" s="7" t="s">
        <v>3580</v>
      </c>
      <c r="B2617" s="36">
        <v>45149.406365740739</v>
      </c>
      <c r="C2617" s="39">
        <v>45149.407268518517</v>
      </c>
      <c r="D2617" s="8" t="s">
        <v>47</v>
      </c>
      <c r="E2617" s="8" t="s">
        <v>18</v>
      </c>
      <c r="F2617" s="8" t="s">
        <v>206</v>
      </c>
      <c r="G2617" s="8" t="s">
        <v>150</v>
      </c>
      <c r="H2617" s="84" t="str">
        <f t="shared" si="40"/>
        <v>Incorrect Queue</v>
      </c>
      <c r="I2617" s="63">
        <f>(tbl_raw_data[[#This Row],[Date Actioned]])-(tbl_raw_data[[#This Row],[Date Tagged]])</f>
        <v>9.0277777781011537E-4</v>
      </c>
      <c r="J2617" s="66">
        <f>HOUR(tbl_raw_data[[#This Row],[time_taken]])*60+MINUTE(tbl_raw_data[[#This Row],[time_taken]])+SECOND(tbl_raw_data[[#This Row],[time_taken]])/60</f>
        <v>1.3</v>
      </c>
      <c r="K2617" s="68">
        <f>DATE(YEAR(tbl_raw_data[[#This Row],[Date Actioned]]),MONTH(tbl_raw_data[[#This Row],[Date Actioned]]),DAY(tbl_raw_data[[#This Row],[Date Actioned]]))</f>
        <v>45149</v>
      </c>
      <c r="L2617" s="65" t="str">
        <f>UPPER(TEXT(tbl_raw_data[[#This Row],[updated_date]],"MMMM"))</f>
        <v>AUGUST</v>
      </c>
      <c r="M2617" s="65" t="str">
        <f>"WEEK "&amp;IF(ROUNDUP(DAY(tbl_raw_data[[#This Row],[updated_date]])/7,0)=5,4,ROUNDUP(DAY(tbl_raw_data[[#This Row],[updated_date]])/7,0))</f>
        <v>WEEK 2</v>
      </c>
      <c r="N2617" s="71" t="str">
        <f>UPPER(VLOOKUP(tbl_raw_data[[#This Row],[Analyst]],settings!$A$1:$B$15,2,0))</f>
        <v>HARDIK</v>
      </c>
      <c r="O2617" s="71" t="str">
        <f>TRIM(UPPER(tbl_raw_data[[#This Row],[Outcome]]))</f>
        <v>WITHDRAW</v>
      </c>
      <c r="P2617" s="71" t="str">
        <f>TRIM(UPPER(tbl_raw_data[[#This Row],[Queue Name]]))</f>
        <v>CONSUMER PRE BUREAU</v>
      </c>
      <c r="Q2617" s="71" t="str">
        <f>IF(tbl_raw_data[[#This Row],[time_taken_in_min]]&lt;=settings!$D$2,"SLA_MET","SLA_NOT_MET")</f>
        <v>SLA_MET</v>
      </c>
    </row>
    <row r="2618" spans="1:17" x14ac:dyDescent="0.3">
      <c r="A2618" s="1" t="s">
        <v>3581</v>
      </c>
      <c r="B2618" s="34">
        <v>45149.431307870371</v>
      </c>
      <c r="C2618" s="35">
        <v>45149.435023148151</v>
      </c>
      <c r="D2618" s="2" t="s">
        <v>47</v>
      </c>
      <c r="E2618" s="2" t="s">
        <v>18</v>
      </c>
      <c r="F2618" s="2" t="s">
        <v>206</v>
      </c>
      <c r="G2618" s="2" t="s">
        <v>484</v>
      </c>
      <c r="H2618" s="84" t="str">
        <f t="shared" si="40"/>
        <v>Duplicate Application</v>
      </c>
      <c r="I2618" s="63">
        <f>(tbl_raw_data[[#This Row],[Date Actioned]])-(tbl_raw_data[[#This Row],[Date Tagged]])</f>
        <v>3.7152777804294601E-3</v>
      </c>
      <c r="J2618" s="66">
        <f>HOUR(tbl_raw_data[[#This Row],[time_taken]])*60+MINUTE(tbl_raw_data[[#This Row],[time_taken]])+SECOND(tbl_raw_data[[#This Row],[time_taken]])/60</f>
        <v>5.35</v>
      </c>
      <c r="K2618" s="68">
        <f>DATE(YEAR(tbl_raw_data[[#This Row],[Date Actioned]]),MONTH(tbl_raw_data[[#This Row],[Date Actioned]]),DAY(tbl_raw_data[[#This Row],[Date Actioned]]))</f>
        <v>45149</v>
      </c>
      <c r="L2618" s="65" t="str">
        <f>UPPER(TEXT(tbl_raw_data[[#This Row],[updated_date]],"MMMM"))</f>
        <v>AUGUST</v>
      </c>
      <c r="M2618" s="65" t="str">
        <f>"WEEK "&amp;IF(ROUNDUP(DAY(tbl_raw_data[[#This Row],[updated_date]])/7,0)=5,4,ROUNDUP(DAY(tbl_raw_data[[#This Row],[updated_date]])/7,0))</f>
        <v>WEEK 2</v>
      </c>
      <c r="N2618" s="71" t="str">
        <f>UPPER(VLOOKUP(tbl_raw_data[[#This Row],[Analyst]],settings!$A$1:$B$15,2,0))</f>
        <v>HARDIK</v>
      </c>
      <c r="O2618" s="71" t="str">
        <f>TRIM(UPPER(tbl_raw_data[[#This Row],[Outcome]]))</f>
        <v>WITHDRAW</v>
      </c>
      <c r="P2618" s="71" t="str">
        <f>TRIM(UPPER(tbl_raw_data[[#This Row],[Queue Name]]))</f>
        <v>CONSUMER PRE BUREAU</v>
      </c>
      <c r="Q2618" s="71" t="str">
        <f>IF(tbl_raw_data[[#This Row],[time_taken_in_min]]&lt;=settings!$D$2,"SLA_MET","SLA_NOT_MET")</f>
        <v>SLA_MET</v>
      </c>
    </row>
    <row r="2619" spans="1:17" x14ac:dyDescent="0.3">
      <c r="A2619" s="5" t="s">
        <v>3582</v>
      </c>
      <c r="B2619" s="36">
        <v>45149.444050925929</v>
      </c>
      <c r="C2619" s="39">
        <v>45149.452106481483</v>
      </c>
      <c r="D2619" s="8" t="s">
        <v>47</v>
      </c>
      <c r="E2619" s="8" t="s">
        <v>18</v>
      </c>
      <c r="F2619" s="8" t="s">
        <v>19</v>
      </c>
      <c r="G2619" s="8" t="s">
        <v>83</v>
      </c>
      <c r="H2619" s="84" t="str">
        <f t="shared" si="40"/>
        <v>Incomplete Details</v>
      </c>
      <c r="I2619" s="63">
        <f>(tbl_raw_data[[#This Row],[Date Actioned]])-(tbl_raw_data[[#This Row],[Date Tagged]])</f>
        <v>8.0555555541650392E-3</v>
      </c>
      <c r="J2619" s="66">
        <f>HOUR(tbl_raw_data[[#This Row],[time_taken]])*60+MINUTE(tbl_raw_data[[#This Row],[time_taken]])+SECOND(tbl_raw_data[[#This Row],[time_taken]])/60</f>
        <v>11.6</v>
      </c>
      <c r="K2619" s="68">
        <f>DATE(YEAR(tbl_raw_data[[#This Row],[Date Actioned]]),MONTH(tbl_raw_data[[#This Row],[Date Actioned]]),DAY(tbl_raw_data[[#This Row],[Date Actioned]]))</f>
        <v>45149</v>
      </c>
      <c r="L2619" s="65" t="str">
        <f>UPPER(TEXT(tbl_raw_data[[#This Row],[updated_date]],"MMMM"))</f>
        <v>AUGUST</v>
      </c>
      <c r="M2619" s="65" t="str">
        <f>"WEEK "&amp;IF(ROUNDUP(DAY(tbl_raw_data[[#This Row],[updated_date]])/7,0)=5,4,ROUNDUP(DAY(tbl_raw_data[[#This Row],[updated_date]])/7,0))</f>
        <v>WEEK 2</v>
      </c>
      <c r="N2619" s="71" t="str">
        <f>UPPER(VLOOKUP(tbl_raw_data[[#This Row],[Analyst]],settings!$A$1:$B$15,2,0))</f>
        <v>NAVED</v>
      </c>
      <c r="O2619" s="71" t="str">
        <f>TRIM(UPPER(tbl_raw_data[[#This Row],[Outcome]]))</f>
        <v>WITHDRAW</v>
      </c>
      <c r="P2619" s="71" t="str">
        <f>TRIM(UPPER(tbl_raw_data[[#This Row],[Queue Name]]))</f>
        <v>CONSUMER PRE BUREAU</v>
      </c>
      <c r="Q2619" s="71" t="str">
        <f>IF(tbl_raw_data[[#This Row],[time_taken_in_min]]&lt;=settings!$D$2,"SLA_MET","SLA_NOT_MET")</f>
        <v>SLA_MET</v>
      </c>
    </row>
    <row r="2620" spans="1:17" x14ac:dyDescent="0.3">
      <c r="A2620" s="7" t="s">
        <v>3583</v>
      </c>
      <c r="B2620" s="34">
        <v>45149.450972222221</v>
      </c>
      <c r="C2620" s="35">
        <v>45149.45853009259</v>
      </c>
      <c r="D2620" s="2" t="s">
        <v>47</v>
      </c>
      <c r="E2620" s="2" t="s">
        <v>11</v>
      </c>
      <c r="F2620" s="2" t="s">
        <v>19</v>
      </c>
      <c r="G2620" s="2" t="s">
        <v>485</v>
      </c>
      <c r="H2620" s="84" t="str">
        <f t="shared" si="40"/>
        <v>Overdue Bill</v>
      </c>
      <c r="I2620" s="63">
        <f>(tbl_raw_data[[#This Row],[Date Actioned]])-(tbl_raw_data[[#This Row],[Date Tagged]])</f>
        <v>7.5578703690553084E-3</v>
      </c>
      <c r="J2620" s="66">
        <f>HOUR(tbl_raw_data[[#This Row],[time_taken]])*60+MINUTE(tbl_raw_data[[#This Row],[time_taken]])+SECOND(tbl_raw_data[[#This Row],[time_taken]])/60</f>
        <v>10.883333333333333</v>
      </c>
      <c r="K2620" s="68">
        <f>DATE(YEAR(tbl_raw_data[[#This Row],[Date Actioned]]),MONTH(tbl_raw_data[[#This Row],[Date Actioned]]),DAY(tbl_raw_data[[#This Row],[Date Actioned]]))</f>
        <v>45149</v>
      </c>
      <c r="L2620" s="65" t="str">
        <f>UPPER(TEXT(tbl_raw_data[[#This Row],[updated_date]],"MMMM"))</f>
        <v>AUGUST</v>
      </c>
      <c r="M2620" s="65" t="str">
        <f>"WEEK "&amp;IF(ROUNDUP(DAY(tbl_raw_data[[#This Row],[updated_date]])/7,0)=5,4,ROUNDUP(DAY(tbl_raw_data[[#This Row],[updated_date]])/7,0))</f>
        <v>WEEK 2</v>
      </c>
      <c r="N2620" s="71" t="str">
        <f>UPPER(VLOOKUP(tbl_raw_data[[#This Row],[Analyst]],settings!$A$1:$B$15,2,0))</f>
        <v>NAVED</v>
      </c>
      <c r="O2620" s="71" t="str">
        <f>TRIM(UPPER(tbl_raw_data[[#This Row],[Outcome]]))</f>
        <v>WITHDRAW</v>
      </c>
      <c r="P2620" s="71" t="str">
        <f>TRIM(UPPER(tbl_raw_data[[#This Row],[Queue Name]]))</f>
        <v>CONSUMER EXISTING</v>
      </c>
      <c r="Q2620" s="71" t="str">
        <f>IF(tbl_raw_data[[#This Row],[time_taken_in_min]]&lt;=settings!$D$2,"SLA_MET","SLA_NOT_MET")</f>
        <v>SLA_MET</v>
      </c>
    </row>
    <row r="2621" spans="1:17" x14ac:dyDescent="0.3">
      <c r="A2621" s="1" t="s">
        <v>3584</v>
      </c>
      <c r="B2621" s="36">
        <v>45149.456412037034</v>
      </c>
      <c r="C2621" s="39">
        <v>45149.459560185183</v>
      </c>
      <c r="D2621" s="8" t="s">
        <v>47</v>
      </c>
      <c r="E2621" s="8" t="s">
        <v>11</v>
      </c>
      <c r="F2621" s="8" t="s">
        <v>19</v>
      </c>
      <c r="G2621" s="8" t="s">
        <v>486</v>
      </c>
      <c r="H2621" s="84" t="str">
        <f t="shared" si="40"/>
        <v>Incorrect Details</v>
      </c>
      <c r="I2621" s="63">
        <f>(tbl_raw_data[[#This Row],[Date Actioned]])-(tbl_raw_data[[#This Row],[Date Tagged]])</f>
        <v>3.1481481491937302E-3</v>
      </c>
      <c r="J2621" s="66">
        <f>HOUR(tbl_raw_data[[#This Row],[time_taken]])*60+MINUTE(tbl_raw_data[[#This Row],[time_taken]])+SECOND(tbl_raw_data[[#This Row],[time_taken]])/60</f>
        <v>4.5333333333333332</v>
      </c>
      <c r="K2621" s="68">
        <f>DATE(YEAR(tbl_raw_data[[#This Row],[Date Actioned]]),MONTH(tbl_raw_data[[#This Row],[Date Actioned]]),DAY(tbl_raw_data[[#This Row],[Date Actioned]]))</f>
        <v>45149</v>
      </c>
      <c r="L2621" s="65" t="str">
        <f>UPPER(TEXT(tbl_raw_data[[#This Row],[updated_date]],"MMMM"))</f>
        <v>AUGUST</v>
      </c>
      <c r="M2621" s="65" t="str">
        <f>"WEEK "&amp;IF(ROUNDUP(DAY(tbl_raw_data[[#This Row],[updated_date]])/7,0)=5,4,ROUNDUP(DAY(tbl_raw_data[[#This Row],[updated_date]])/7,0))</f>
        <v>WEEK 2</v>
      </c>
      <c r="N2621" s="71" t="str">
        <f>UPPER(VLOOKUP(tbl_raw_data[[#This Row],[Analyst]],settings!$A$1:$B$15,2,0))</f>
        <v>NAVED</v>
      </c>
      <c r="O2621" s="71" t="str">
        <f>TRIM(UPPER(tbl_raw_data[[#This Row],[Outcome]]))</f>
        <v>WITHDRAW</v>
      </c>
      <c r="P2621" s="71" t="str">
        <f>TRIM(UPPER(tbl_raw_data[[#This Row],[Queue Name]]))</f>
        <v>CONSUMER EXISTING</v>
      </c>
      <c r="Q2621" s="71" t="str">
        <f>IF(tbl_raw_data[[#This Row],[time_taken_in_min]]&lt;=settings!$D$2,"SLA_MET","SLA_NOT_MET")</f>
        <v>SLA_MET</v>
      </c>
    </row>
    <row r="2622" spans="1:17" x14ac:dyDescent="0.3">
      <c r="A2622" s="5" t="s">
        <v>3585</v>
      </c>
      <c r="B2622" s="34">
        <v>45149.476076388892</v>
      </c>
      <c r="C2622" s="35">
        <v>45149.488749999997</v>
      </c>
      <c r="D2622" s="2" t="s">
        <v>55</v>
      </c>
      <c r="E2622" s="3" t="s">
        <v>8</v>
      </c>
      <c r="F2622" s="2" t="s">
        <v>14</v>
      </c>
      <c r="G2622" s="4"/>
      <c r="H2622" s="84" t="str">
        <f t="shared" si="40"/>
        <v>Reason Unknown</v>
      </c>
      <c r="I2622" s="63">
        <f>(tbl_raw_data[[#This Row],[Date Actioned]])-(tbl_raw_data[[#This Row],[Date Tagged]])</f>
        <v>1.2673611105128657E-2</v>
      </c>
      <c r="J2622" s="66">
        <f>HOUR(tbl_raw_data[[#This Row],[time_taken]])*60+MINUTE(tbl_raw_data[[#This Row],[time_taken]])+SECOND(tbl_raw_data[[#This Row],[time_taken]])/60</f>
        <v>18.25</v>
      </c>
      <c r="K2622" s="68">
        <f>DATE(YEAR(tbl_raw_data[[#This Row],[Date Actioned]]),MONTH(tbl_raw_data[[#This Row],[Date Actioned]]),DAY(tbl_raw_data[[#This Row],[Date Actioned]]))</f>
        <v>45149</v>
      </c>
      <c r="L2622" s="65" t="str">
        <f>UPPER(TEXT(tbl_raw_data[[#This Row],[updated_date]],"MMMM"))</f>
        <v>AUGUST</v>
      </c>
      <c r="M2622" s="65" t="str">
        <f>"WEEK "&amp;IF(ROUNDUP(DAY(tbl_raw_data[[#This Row],[updated_date]])/7,0)=5,4,ROUNDUP(DAY(tbl_raw_data[[#This Row],[updated_date]])/7,0))</f>
        <v>WEEK 2</v>
      </c>
      <c r="N2622" s="71" t="str">
        <f>UPPER(VLOOKUP(tbl_raw_data[[#This Row],[Analyst]],settings!$A$1:$B$15,2,0))</f>
        <v>CAMROON</v>
      </c>
      <c r="O2622" s="71" t="str">
        <f>TRIM(UPPER(tbl_raw_data[[#This Row],[Outcome]]))</f>
        <v>WITHDRAW</v>
      </c>
      <c r="P2622" s="71" t="str">
        <f>TRIM(UPPER(tbl_raw_data[[#This Row],[Queue Name]]))</f>
        <v>CONSUMER POST BUREAU</v>
      </c>
      <c r="Q2622" s="71" t="str">
        <f>IF(tbl_raw_data[[#This Row],[time_taken_in_min]]&lt;=settings!$D$2,"SLA_MET","SLA_NOT_MET")</f>
        <v>SLA_MET</v>
      </c>
    </row>
    <row r="2623" spans="1:17" x14ac:dyDescent="0.3">
      <c r="A2623" s="7" t="s">
        <v>3586</v>
      </c>
      <c r="B2623" s="36">
        <v>45149.479155092595</v>
      </c>
      <c r="C2623" s="39">
        <v>45149.485173611109</v>
      </c>
      <c r="D2623" s="8" t="s">
        <v>47</v>
      </c>
      <c r="E2623" s="8" t="s">
        <v>11</v>
      </c>
      <c r="F2623" s="8" t="s">
        <v>19</v>
      </c>
      <c r="G2623" s="8" t="s">
        <v>487</v>
      </c>
      <c r="H2623" s="84" t="str">
        <f t="shared" si="40"/>
        <v>Overdue Bill</v>
      </c>
      <c r="I2623" s="63">
        <f>(tbl_raw_data[[#This Row],[Date Actioned]])-(tbl_raw_data[[#This Row],[Date Tagged]])</f>
        <v>6.018518513883464E-3</v>
      </c>
      <c r="J2623" s="66">
        <f>HOUR(tbl_raw_data[[#This Row],[time_taken]])*60+MINUTE(tbl_raw_data[[#This Row],[time_taken]])+SECOND(tbl_raw_data[[#This Row],[time_taken]])/60</f>
        <v>8.6666666666666661</v>
      </c>
      <c r="K2623" s="68">
        <f>DATE(YEAR(tbl_raw_data[[#This Row],[Date Actioned]]),MONTH(tbl_raw_data[[#This Row],[Date Actioned]]),DAY(tbl_raw_data[[#This Row],[Date Actioned]]))</f>
        <v>45149</v>
      </c>
      <c r="L2623" s="65" t="str">
        <f>UPPER(TEXT(tbl_raw_data[[#This Row],[updated_date]],"MMMM"))</f>
        <v>AUGUST</v>
      </c>
      <c r="M2623" s="65" t="str">
        <f>"WEEK "&amp;IF(ROUNDUP(DAY(tbl_raw_data[[#This Row],[updated_date]])/7,0)=5,4,ROUNDUP(DAY(tbl_raw_data[[#This Row],[updated_date]])/7,0))</f>
        <v>WEEK 2</v>
      </c>
      <c r="N2623" s="71" t="str">
        <f>UPPER(VLOOKUP(tbl_raw_data[[#This Row],[Analyst]],settings!$A$1:$B$15,2,0))</f>
        <v>NAVED</v>
      </c>
      <c r="O2623" s="71" t="str">
        <f>TRIM(UPPER(tbl_raw_data[[#This Row],[Outcome]]))</f>
        <v>WITHDRAW</v>
      </c>
      <c r="P2623" s="71" t="str">
        <f>TRIM(UPPER(tbl_raw_data[[#This Row],[Queue Name]]))</f>
        <v>CONSUMER EXISTING</v>
      </c>
      <c r="Q2623" s="71" t="str">
        <f>IF(tbl_raw_data[[#This Row],[time_taken_in_min]]&lt;=settings!$D$2,"SLA_MET","SLA_NOT_MET")</f>
        <v>SLA_MET</v>
      </c>
    </row>
    <row r="2624" spans="1:17" x14ac:dyDescent="0.3">
      <c r="A2624" s="1" t="s">
        <v>3587</v>
      </c>
      <c r="B2624" s="34">
        <v>45149.485821759263</v>
      </c>
      <c r="C2624" s="35">
        <v>45149.495115740741</v>
      </c>
      <c r="D2624" s="2" t="s">
        <v>47</v>
      </c>
      <c r="E2624" s="2" t="s">
        <v>18</v>
      </c>
      <c r="F2624" s="2" t="s">
        <v>206</v>
      </c>
      <c r="G2624" s="2" t="s">
        <v>85</v>
      </c>
      <c r="H2624" s="84" t="str">
        <f t="shared" si="40"/>
        <v>Incomplete Details</v>
      </c>
      <c r="I2624" s="63">
        <f>(tbl_raw_data[[#This Row],[Date Actioned]])-(tbl_raw_data[[#This Row],[Date Tagged]])</f>
        <v>9.29398147854954E-3</v>
      </c>
      <c r="J2624" s="66">
        <f>HOUR(tbl_raw_data[[#This Row],[time_taken]])*60+MINUTE(tbl_raw_data[[#This Row],[time_taken]])+SECOND(tbl_raw_data[[#This Row],[time_taken]])/60</f>
        <v>13.383333333333333</v>
      </c>
      <c r="K2624" s="68">
        <f>DATE(YEAR(tbl_raw_data[[#This Row],[Date Actioned]]),MONTH(tbl_raw_data[[#This Row],[Date Actioned]]),DAY(tbl_raw_data[[#This Row],[Date Actioned]]))</f>
        <v>45149</v>
      </c>
      <c r="L2624" s="65" t="str">
        <f>UPPER(TEXT(tbl_raw_data[[#This Row],[updated_date]],"MMMM"))</f>
        <v>AUGUST</v>
      </c>
      <c r="M2624" s="65" t="str">
        <f>"WEEK "&amp;IF(ROUNDUP(DAY(tbl_raw_data[[#This Row],[updated_date]])/7,0)=5,4,ROUNDUP(DAY(tbl_raw_data[[#This Row],[updated_date]])/7,0))</f>
        <v>WEEK 2</v>
      </c>
      <c r="N2624" s="71" t="str">
        <f>UPPER(VLOOKUP(tbl_raw_data[[#This Row],[Analyst]],settings!$A$1:$B$15,2,0))</f>
        <v>HARDIK</v>
      </c>
      <c r="O2624" s="71" t="str">
        <f>TRIM(UPPER(tbl_raw_data[[#This Row],[Outcome]]))</f>
        <v>WITHDRAW</v>
      </c>
      <c r="P2624" s="71" t="str">
        <f>TRIM(UPPER(tbl_raw_data[[#This Row],[Queue Name]]))</f>
        <v>CONSUMER PRE BUREAU</v>
      </c>
      <c r="Q2624" s="71" t="str">
        <f>IF(tbl_raw_data[[#This Row],[time_taken_in_min]]&lt;=settings!$D$2,"SLA_MET","SLA_NOT_MET")</f>
        <v>SLA_MET</v>
      </c>
    </row>
    <row r="2625" spans="1:17" x14ac:dyDescent="0.3">
      <c r="A2625" s="5" t="s">
        <v>3588</v>
      </c>
      <c r="B2625" s="36">
        <v>45149.488877314812</v>
      </c>
      <c r="C2625" s="39">
        <v>45149.495428240742</v>
      </c>
      <c r="D2625" s="8" t="s">
        <v>47</v>
      </c>
      <c r="E2625" s="8" t="s">
        <v>11</v>
      </c>
      <c r="F2625" s="8" t="s">
        <v>9</v>
      </c>
      <c r="G2625" s="8" t="s">
        <v>488</v>
      </c>
      <c r="H2625" s="84" t="str">
        <f t="shared" si="40"/>
        <v>Incomplete Details</v>
      </c>
      <c r="I2625" s="63">
        <f>(tbl_raw_data[[#This Row],[Date Actioned]])-(tbl_raw_data[[#This Row],[Date Tagged]])</f>
        <v>6.550925929332152E-3</v>
      </c>
      <c r="J2625" s="66">
        <f>HOUR(tbl_raw_data[[#This Row],[time_taken]])*60+MINUTE(tbl_raw_data[[#This Row],[time_taken]])+SECOND(tbl_raw_data[[#This Row],[time_taken]])/60</f>
        <v>9.4333333333333336</v>
      </c>
      <c r="K2625" s="68">
        <f>DATE(YEAR(tbl_raw_data[[#This Row],[Date Actioned]]),MONTH(tbl_raw_data[[#This Row],[Date Actioned]]),DAY(tbl_raw_data[[#This Row],[Date Actioned]]))</f>
        <v>45149</v>
      </c>
      <c r="L2625" s="65" t="str">
        <f>UPPER(TEXT(tbl_raw_data[[#This Row],[updated_date]],"MMMM"))</f>
        <v>AUGUST</v>
      </c>
      <c r="M2625" s="65" t="str">
        <f>"WEEK "&amp;IF(ROUNDUP(DAY(tbl_raw_data[[#This Row],[updated_date]])/7,0)=5,4,ROUNDUP(DAY(tbl_raw_data[[#This Row],[updated_date]])/7,0))</f>
        <v>WEEK 2</v>
      </c>
      <c r="N2625" s="71" t="str">
        <f>UPPER(VLOOKUP(tbl_raw_data[[#This Row],[Analyst]],settings!$A$1:$B$15,2,0))</f>
        <v>QUADIR</v>
      </c>
      <c r="O2625" s="71" t="str">
        <f>TRIM(UPPER(tbl_raw_data[[#This Row],[Outcome]]))</f>
        <v>WITHDRAW</v>
      </c>
      <c r="P2625" s="71" t="str">
        <f>TRIM(UPPER(tbl_raw_data[[#This Row],[Queue Name]]))</f>
        <v>CONSUMER EXISTING</v>
      </c>
      <c r="Q2625" s="71" t="str">
        <f>IF(tbl_raw_data[[#This Row],[time_taken_in_min]]&lt;=settings!$D$2,"SLA_MET","SLA_NOT_MET")</f>
        <v>SLA_MET</v>
      </c>
    </row>
    <row r="2626" spans="1:17" x14ac:dyDescent="0.3">
      <c r="A2626" s="7" t="s">
        <v>3589</v>
      </c>
      <c r="B2626" s="34">
        <v>45149.505624999998</v>
      </c>
      <c r="C2626" s="35">
        <v>45149.511921296296</v>
      </c>
      <c r="D2626" s="2" t="s">
        <v>47</v>
      </c>
      <c r="E2626" s="2" t="s">
        <v>8</v>
      </c>
      <c r="F2626" s="2" t="s">
        <v>206</v>
      </c>
      <c r="G2626" s="2" t="s">
        <v>426</v>
      </c>
      <c r="H2626" s="84" t="str">
        <f t="shared" si="40"/>
        <v>Incomplete Details</v>
      </c>
      <c r="I2626" s="63">
        <f>(tbl_raw_data[[#This Row],[Date Actioned]])-(tbl_raw_data[[#This Row],[Date Tagged]])</f>
        <v>6.2962962983874604E-3</v>
      </c>
      <c r="J2626" s="66">
        <f>HOUR(tbl_raw_data[[#This Row],[time_taken]])*60+MINUTE(tbl_raw_data[[#This Row],[time_taken]])+SECOND(tbl_raw_data[[#This Row],[time_taken]])/60</f>
        <v>9.0666666666666664</v>
      </c>
      <c r="K2626" s="68">
        <f>DATE(YEAR(tbl_raw_data[[#This Row],[Date Actioned]]),MONTH(tbl_raw_data[[#This Row],[Date Actioned]]),DAY(tbl_raw_data[[#This Row],[Date Actioned]]))</f>
        <v>45149</v>
      </c>
      <c r="L2626" s="65" t="str">
        <f>UPPER(TEXT(tbl_raw_data[[#This Row],[updated_date]],"MMMM"))</f>
        <v>AUGUST</v>
      </c>
      <c r="M2626" s="65" t="str">
        <f>"WEEK "&amp;IF(ROUNDUP(DAY(tbl_raw_data[[#This Row],[updated_date]])/7,0)=5,4,ROUNDUP(DAY(tbl_raw_data[[#This Row],[updated_date]])/7,0))</f>
        <v>WEEK 2</v>
      </c>
      <c r="N2626" s="71" t="str">
        <f>UPPER(VLOOKUP(tbl_raw_data[[#This Row],[Analyst]],settings!$A$1:$B$15,2,0))</f>
        <v>HARDIK</v>
      </c>
      <c r="O2626" s="71" t="str">
        <f>TRIM(UPPER(tbl_raw_data[[#This Row],[Outcome]]))</f>
        <v>WITHDRAW</v>
      </c>
      <c r="P2626" s="71" t="str">
        <f>TRIM(UPPER(tbl_raw_data[[#This Row],[Queue Name]]))</f>
        <v>CONSUMER POST BUREAU</v>
      </c>
      <c r="Q2626" s="71" t="str">
        <f>IF(tbl_raw_data[[#This Row],[time_taken_in_min]]&lt;=settings!$D$2,"SLA_MET","SLA_NOT_MET")</f>
        <v>SLA_MET</v>
      </c>
    </row>
    <row r="2627" spans="1:17" x14ac:dyDescent="0.3">
      <c r="A2627" s="1" t="s">
        <v>3590</v>
      </c>
      <c r="B2627" s="36">
        <v>45149.505902777775</v>
      </c>
      <c r="C2627" s="39">
        <v>45149.512638888889</v>
      </c>
      <c r="D2627" s="8" t="s">
        <v>47</v>
      </c>
      <c r="E2627" s="8" t="s">
        <v>8</v>
      </c>
      <c r="F2627" s="8" t="s">
        <v>114</v>
      </c>
      <c r="G2627" s="8" t="s">
        <v>489</v>
      </c>
      <c r="H2627" s="84" t="str">
        <f t="shared" ref="H2627:H2690" si="41">IF(OR(ISNUMBER(SEARCH("duplicate",G2627)), ISNUMBER(SEARCH("previously",G2627)), ISNUMBER(SEARCH("previously approved",G2627))), "Duplicate Application",
IF(OR(ISNUMBER(SEARCH("incorrect",G2627)), ISNUMBER(SEARCH("remove", G2627))), "Incorrect Details",
IF(ISNUMBER(SEARCH("incomplete",G2627)), "Incomplete Details",
IF(ISNUMBER(SEARCH("overdue",G2627)), "Overdue Bill",
IF(OR(ISNUMBER(SEARCH("resubmit as", G2627)), ISNUMBER(SEARCH("re-submit as", G2627))), "Incorrect Queue",
IF(OR(ISNUMBER(SEARCH("100",G2627)), ISNUMBER(SEARCH("correct", G2627)), ISNUMBER(SEARCH("email", G2627)), ISNUMBER(SEARCH("please submit", G2627)), ISNUMBER(SEARCH("please resubmit",G2627)), ISNUMBER(SEARCH("please re-submit", G2627)), ISNUMBER(SEARCH("please send", G2627))), "Incomplete Details",
IF(ISNUMBER(SEARCH("error", G2627)), "System Error", "Reason Unknown")))))))</f>
        <v>Incorrect Queue</v>
      </c>
      <c r="I2627" s="63">
        <f>(tbl_raw_data[[#This Row],[Date Actioned]])-(tbl_raw_data[[#This Row],[Date Tagged]])</f>
        <v>6.7361111141508445E-3</v>
      </c>
      <c r="J2627" s="66">
        <f>HOUR(tbl_raw_data[[#This Row],[time_taken]])*60+MINUTE(tbl_raw_data[[#This Row],[time_taken]])+SECOND(tbl_raw_data[[#This Row],[time_taken]])/60</f>
        <v>9.6999999999999993</v>
      </c>
      <c r="K2627" s="68">
        <f>DATE(YEAR(tbl_raw_data[[#This Row],[Date Actioned]]),MONTH(tbl_raw_data[[#This Row],[Date Actioned]]),DAY(tbl_raw_data[[#This Row],[Date Actioned]]))</f>
        <v>45149</v>
      </c>
      <c r="L2627" s="65" t="str">
        <f>UPPER(TEXT(tbl_raw_data[[#This Row],[updated_date]],"MMMM"))</f>
        <v>AUGUST</v>
      </c>
      <c r="M2627" s="65" t="str">
        <f>"WEEK "&amp;IF(ROUNDUP(DAY(tbl_raw_data[[#This Row],[updated_date]])/7,0)=5,4,ROUNDUP(DAY(tbl_raw_data[[#This Row],[updated_date]])/7,0))</f>
        <v>WEEK 2</v>
      </c>
      <c r="N2627" s="71" t="str">
        <f>UPPER(VLOOKUP(tbl_raw_data[[#This Row],[Analyst]],settings!$A$1:$B$15,2,0))</f>
        <v>FARDIN</v>
      </c>
      <c r="O2627" s="71" t="str">
        <f>TRIM(UPPER(tbl_raw_data[[#This Row],[Outcome]]))</f>
        <v>WITHDRAW</v>
      </c>
      <c r="P2627" s="71" t="str">
        <f>TRIM(UPPER(tbl_raw_data[[#This Row],[Queue Name]]))</f>
        <v>CONSUMER POST BUREAU</v>
      </c>
      <c r="Q2627" s="71" t="str">
        <f>IF(tbl_raw_data[[#This Row],[time_taken_in_min]]&lt;=settings!$D$2,"SLA_MET","SLA_NOT_MET")</f>
        <v>SLA_MET</v>
      </c>
    </row>
    <row r="2628" spans="1:17" x14ac:dyDescent="0.3">
      <c r="A2628" s="5" t="s">
        <v>3591</v>
      </c>
      <c r="B2628" s="34">
        <v>45149.507581018515</v>
      </c>
      <c r="C2628" s="35">
        <v>45149.513321759259</v>
      </c>
      <c r="D2628" s="2" t="s">
        <v>47</v>
      </c>
      <c r="E2628" s="2" t="s">
        <v>11</v>
      </c>
      <c r="F2628" s="2" t="s">
        <v>19</v>
      </c>
      <c r="G2628" s="2" t="s">
        <v>150</v>
      </c>
      <c r="H2628" s="84" t="str">
        <f t="shared" si="41"/>
        <v>Incorrect Queue</v>
      </c>
      <c r="I2628" s="63">
        <f>(tbl_raw_data[[#This Row],[Date Actioned]])-(tbl_raw_data[[#This Row],[Date Tagged]])</f>
        <v>5.7407407439313829E-3</v>
      </c>
      <c r="J2628" s="66">
        <f>HOUR(tbl_raw_data[[#This Row],[time_taken]])*60+MINUTE(tbl_raw_data[[#This Row],[time_taken]])+SECOND(tbl_raw_data[[#This Row],[time_taken]])/60</f>
        <v>8.2666666666666675</v>
      </c>
      <c r="K2628" s="68">
        <f>DATE(YEAR(tbl_raw_data[[#This Row],[Date Actioned]]),MONTH(tbl_raw_data[[#This Row],[Date Actioned]]),DAY(tbl_raw_data[[#This Row],[Date Actioned]]))</f>
        <v>45149</v>
      </c>
      <c r="L2628" s="65" t="str">
        <f>UPPER(TEXT(tbl_raw_data[[#This Row],[updated_date]],"MMMM"))</f>
        <v>AUGUST</v>
      </c>
      <c r="M2628" s="65" t="str">
        <f>"WEEK "&amp;IF(ROUNDUP(DAY(tbl_raw_data[[#This Row],[updated_date]])/7,0)=5,4,ROUNDUP(DAY(tbl_raw_data[[#This Row],[updated_date]])/7,0))</f>
        <v>WEEK 2</v>
      </c>
      <c r="N2628" s="71" t="str">
        <f>UPPER(VLOOKUP(tbl_raw_data[[#This Row],[Analyst]],settings!$A$1:$B$15,2,0))</f>
        <v>NAVED</v>
      </c>
      <c r="O2628" s="71" t="str">
        <f>TRIM(UPPER(tbl_raw_data[[#This Row],[Outcome]]))</f>
        <v>WITHDRAW</v>
      </c>
      <c r="P2628" s="71" t="str">
        <f>TRIM(UPPER(tbl_raw_data[[#This Row],[Queue Name]]))</f>
        <v>CONSUMER EXISTING</v>
      </c>
      <c r="Q2628" s="71" t="str">
        <f>IF(tbl_raw_data[[#This Row],[time_taken_in_min]]&lt;=settings!$D$2,"SLA_MET","SLA_NOT_MET")</f>
        <v>SLA_MET</v>
      </c>
    </row>
    <row r="2629" spans="1:17" x14ac:dyDescent="0.3">
      <c r="A2629" s="7" t="s">
        <v>3592</v>
      </c>
      <c r="B2629" s="36">
        <v>45149.510648148149</v>
      </c>
      <c r="C2629" s="39">
        <v>45149.513807870368</v>
      </c>
      <c r="D2629" s="8" t="s">
        <v>47</v>
      </c>
      <c r="E2629" s="8" t="s">
        <v>18</v>
      </c>
      <c r="F2629" s="8" t="s">
        <v>206</v>
      </c>
      <c r="G2629" s="8" t="s">
        <v>409</v>
      </c>
      <c r="H2629" s="84" t="str">
        <f t="shared" si="41"/>
        <v>Incomplete Details</v>
      </c>
      <c r="I2629" s="63">
        <f>(tbl_raw_data[[#This Row],[Date Actioned]])-(tbl_raw_data[[#This Row],[Date Tagged]])</f>
        <v>3.159722218697425E-3</v>
      </c>
      <c r="J2629" s="66">
        <f>HOUR(tbl_raw_data[[#This Row],[time_taken]])*60+MINUTE(tbl_raw_data[[#This Row],[time_taken]])+SECOND(tbl_raw_data[[#This Row],[time_taken]])/60</f>
        <v>4.55</v>
      </c>
      <c r="K2629" s="68">
        <f>DATE(YEAR(tbl_raw_data[[#This Row],[Date Actioned]]),MONTH(tbl_raw_data[[#This Row],[Date Actioned]]),DAY(tbl_raw_data[[#This Row],[Date Actioned]]))</f>
        <v>45149</v>
      </c>
      <c r="L2629" s="65" t="str">
        <f>UPPER(TEXT(tbl_raw_data[[#This Row],[updated_date]],"MMMM"))</f>
        <v>AUGUST</v>
      </c>
      <c r="M2629" s="65" t="str">
        <f>"WEEK "&amp;IF(ROUNDUP(DAY(tbl_raw_data[[#This Row],[updated_date]])/7,0)=5,4,ROUNDUP(DAY(tbl_raw_data[[#This Row],[updated_date]])/7,0))</f>
        <v>WEEK 2</v>
      </c>
      <c r="N2629" s="71" t="str">
        <f>UPPER(VLOOKUP(tbl_raw_data[[#This Row],[Analyst]],settings!$A$1:$B$15,2,0))</f>
        <v>HARDIK</v>
      </c>
      <c r="O2629" s="71" t="str">
        <f>TRIM(UPPER(tbl_raw_data[[#This Row],[Outcome]]))</f>
        <v>WITHDRAW</v>
      </c>
      <c r="P2629" s="71" t="str">
        <f>TRIM(UPPER(tbl_raw_data[[#This Row],[Queue Name]]))</f>
        <v>CONSUMER PRE BUREAU</v>
      </c>
      <c r="Q2629" s="71" t="str">
        <f>IF(tbl_raw_data[[#This Row],[time_taken_in_min]]&lt;=settings!$D$2,"SLA_MET","SLA_NOT_MET")</f>
        <v>SLA_MET</v>
      </c>
    </row>
    <row r="2630" spans="1:17" x14ac:dyDescent="0.3">
      <c r="A2630" s="1" t="s">
        <v>3593</v>
      </c>
      <c r="B2630" s="34">
        <v>45149.513703703706</v>
      </c>
      <c r="C2630" s="35">
        <v>45149.515277777777</v>
      </c>
      <c r="D2630" s="2" t="s">
        <v>47</v>
      </c>
      <c r="E2630" s="2" t="s">
        <v>18</v>
      </c>
      <c r="F2630" s="2" t="s">
        <v>206</v>
      </c>
      <c r="G2630" s="2" t="s">
        <v>490</v>
      </c>
      <c r="H2630" s="84" t="str">
        <f t="shared" si="41"/>
        <v>Incomplete Details</v>
      </c>
      <c r="I2630" s="63">
        <f>(tbl_raw_data[[#This Row],[Date Actioned]])-(tbl_raw_data[[#This Row],[Date Tagged]])</f>
        <v>1.5740740709588863E-3</v>
      </c>
      <c r="J2630" s="66">
        <f>HOUR(tbl_raw_data[[#This Row],[time_taken]])*60+MINUTE(tbl_raw_data[[#This Row],[time_taken]])+SECOND(tbl_raw_data[[#This Row],[time_taken]])/60</f>
        <v>2.2666666666666666</v>
      </c>
      <c r="K2630" s="68">
        <f>DATE(YEAR(tbl_raw_data[[#This Row],[Date Actioned]]),MONTH(tbl_raw_data[[#This Row],[Date Actioned]]),DAY(tbl_raw_data[[#This Row],[Date Actioned]]))</f>
        <v>45149</v>
      </c>
      <c r="L2630" s="65" t="str">
        <f>UPPER(TEXT(tbl_raw_data[[#This Row],[updated_date]],"MMMM"))</f>
        <v>AUGUST</v>
      </c>
      <c r="M2630" s="65" t="str">
        <f>"WEEK "&amp;IF(ROUNDUP(DAY(tbl_raw_data[[#This Row],[updated_date]])/7,0)=5,4,ROUNDUP(DAY(tbl_raw_data[[#This Row],[updated_date]])/7,0))</f>
        <v>WEEK 2</v>
      </c>
      <c r="N2630" s="71" t="str">
        <f>UPPER(VLOOKUP(tbl_raw_data[[#This Row],[Analyst]],settings!$A$1:$B$15,2,0))</f>
        <v>HARDIK</v>
      </c>
      <c r="O2630" s="71" t="str">
        <f>TRIM(UPPER(tbl_raw_data[[#This Row],[Outcome]]))</f>
        <v>WITHDRAW</v>
      </c>
      <c r="P2630" s="71" t="str">
        <f>TRIM(UPPER(tbl_raw_data[[#This Row],[Queue Name]]))</f>
        <v>CONSUMER PRE BUREAU</v>
      </c>
      <c r="Q2630" s="71" t="str">
        <f>IF(tbl_raw_data[[#This Row],[time_taken_in_min]]&lt;=settings!$D$2,"SLA_MET","SLA_NOT_MET")</f>
        <v>SLA_MET</v>
      </c>
    </row>
    <row r="2631" spans="1:17" x14ac:dyDescent="0.3">
      <c r="A2631" s="5" t="s">
        <v>3594</v>
      </c>
      <c r="B2631" s="36">
        <v>45149.522581018522</v>
      </c>
      <c r="C2631" s="39">
        <v>45149.523773148147</v>
      </c>
      <c r="D2631" s="8" t="s">
        <v>47</v>
      </c>
      <c r="E2631" s="8" t="s">
        <v>11</v>
      </c>
      <c r="F2631" s="8" t="s">
        <v>206</v>
      </c>
      <c r="G2631" s="8" t="s">
        <v>150</v>
      </c>
      <c r="H2631" s="84" t="str">
        <f t="shared" si="41"/>
        <v>Incorrect Queue</v>
      </c>
      <c r="I2631" s="63">
        <f>(tbl_raw_data[[#This Row],[Date Actioned]])-(tbl_raw_data[[#This Row],[Date Tagged]])</f>
        <v>1.1921296245418489E-3</v>
      </c>
      <c r="J2631" s="66">
        <f>HOUR(tbl_raw_data[[#This Row],[time_taken]])*60+MINUTE(tbl_raw_data[[#This Row],[time_taken]])+SECOND(tbl_raw_data[[#This Row],[time_taken]])/60</f>
        <v>1.7166666666666668</v>
      </c>
      <c r="K2631" s="68">
        <f>DATE(YEAR(tbl_raw_data[[#This Row],[Date Actioned]]),MONTH(tbl_raw_data[[#This Row],[Date Actioned]]),DAY(tbl_raw_data[[#This Row],[Date Actioned]]))</f>
        <v>45149</v>
      </c>
      <c r="L2631" s="65" t="str">
        <f>UPPER(TEXT(tbl_raw_data[[#This Row],[updated_date]],"MMMM"))</f>
        <v>AUGUST</v>
      </c>
      <c r="M2631" s="65" t="str">
        <f>"WEEK "&amp;IF(ROUNDUP(DAY(tbl_raw_data[[#This Row],[updated_date]])/7,0)=5,4,ROUNDUP(DAY(tbl_raw_data[[#This Row],[updated_date]])/7,0))</f>
        <v>WEEK 2</v>
      </c>
      <c r="N2631" s="71" t="str">
        <f>UPPER(VLOOKUP(tbl_raw_data[[#This Row],[Analyst]],settings!$A$1:$B$15,2,0))</f>
        <v>HARDIK</v>
      </c>
      <c r="O2631" s="71" t="str">
        <f>TRIM(UPPER(tbl_raw_data[[#This Row],[Outcome]]))</f>
        <v>WITHDRAW</v>
      </c>
      <c r="P2631" s="71" t="str">
        <f>TRIM(UPPER(tbl_raw_data[[#This Row],[Queue Name]]))</f>
        <v>CONSUMER EXISTING</v>
      </c>
      <c r="Q2631" s="71" t="str">
        <f>IF(tbl_raw_data[[#This Row],[time_taken_in_min]]&lt;=settings!$D$2,"SLA_MET","SLA_NOT_MET")</f>
        <v>SLA_MET</v>
      </c>
    </row>
    <row r="2632" spans="1:17" x14ac:dyDescent="0.3">
      <c r="A2632" s="7" t="s">
        <v>3595</v>
      </c>
      <c r="B2632" s="34">
        <v>45149.532175925924</v>
      </c>
      <c r="C2632" s="35">
        <v>45149.539409722223</v>
      </c>
      <c r="D2632" s="2" t="s">
        <v>47</v>
      </c>
      <c r="E2632" s="2" t="s">
        <v>18</v>
      </c>
      <c r="F2632" s="2" t="s">
        <v>114</v>
      </c>
      <c r="G2632" s="2" t="s">
        <v>193</v>
      </c>
      <c r="H2632" s="84" t="str">
        <f t="shared" si="41"/>
        <v>Incorrect Details</v>
      </c>
      <c r="I2632" s="63">
        <f>(tbl_raw_data[[#This Row],[Date Actioned]])-(tbl_raw_data[[#This Row],[Date Tagged]])</f>
        <v>7.2337962992605753E-3</v>
      </c>
      <c r="J2632" s="66">
        <f>HOUR(tbl_raw_data[[#This Row],[time_taken]])*60+MINUTE(tbl_raw_data[[#This Row],[time_taken]])+SECOND(tbl_raw_data[[#This Row],[time_taken]])/60</f>
        <v>10.416666666666666</v>
      </c>
      <c r="K2632" s="68">
        <f>DATE(YEAR(tbl_raw_data[[#This Row],[Date Actioned]]),MONTH(tbl_raw_data[[#This Row],[Date Actioned]]),DAY(tbl_raw_data[[#This Row],[Date Actioned]]))</f>
        <v>45149</v>
      </c>
      <c r="L2632" s="65" t="str">
        <f>UPPER(TEXT(tbl_raw_data[[#This Row],[updated_date]],"MMMM"))</f>
        <v>AUGUST</v>
      </c>
      <c r="M2632" s="65" t="str">
        <f>"WEEK "&amp;IF(ROUNDUP(DAY(tbl_raw_data[[#This Row],[updated_date]])/7,0)=5,4,ROUNDUP(DAY(tbl_raw_data[[#This Row],[updated_date]])/7,0))</f>
        <v>WEEK 2</v>
      </c>
      <c r="N2632" s="71" t="str">
        <f>UPPER(VLOOKUP(tbl_raw_data[[#This Row],[Analyst]],settings!$A$1:$B$15,2,0))</f>
        <v>FARDIN</v>
      </c>
      <c r="O2632" s="71" t="str">
        <f>TRIM(UPPER(tbl_raw_data[[#This Row],[Outcome]]))</f>
        <v>WITHDRAW</v>
      </c>
      <c r="P2632" s="71" t="str">
        <f>TRIM(UPPER(tbl_raw_data[[#This Row],[Queue Name]]))</f>
        <v>CONSUMER PRE BUREAU</v>
      </c>
      <c r="Q2632" s="71" t="str">
        <f>IF(tbl_raw_data[[#This Row],[time_taken_in_min]]&lt;=settings!$D$2,"SLA_MET","SLA_NOT_MET")</f>
        <v>SLA_MET</v>
      </c>
    </row>
    <row r="2633" spans="1:17" x14ac:dyDescent="0.3">
      <c r="A2633" s="1" t="s">
        <v>3596</v>
      </c>
      <c r="B2633" s="36">
        <v>45149.535520833335</v>
      </c>
      <c r="C2633" s="39">
        <v>45149.545034722221</v>
      </c>
      <c r="D2633" s="8" t="s">
        <v>47</v>
      </c>
      <c r="E2633" s="8" t="s">
        <v>8</v>
      </c>
      <c r="F2633" s="8" t="s">
        <v>206</v>
      </c>
      <c r="G2633" s="8" t="s">
        <v>491</v>
      </c>
      <c r="H2633" s="84" t="str">
        <f t="shared" si="41"/>
        <v>Duplicate Application</v>
      </c>
      <c r="I2633" s="63">
        <f>(tbl_raw_data[[#This Row],[Date Actioned]])-(tbl_raw_data[[#This Row],[Date Tagged]])</f>
        <v>9.5138888864312321E-3</v>
      </c>
      <c r="J2633" s="66">
        <f>HOUR(tbl_raw_data[[#This Row],[time_taken]])*60+MINUTE(tbl_raw_data[[#This Row],[time_taken]])+SECOND(tbl_raw_data[[#This Row],[time_taken]])/60</f>
        <v>13.7</v>
      </c>
      <c r="K2633" s="68">
        <f>DATE(YEAR(tbl_raw_data[[#This Row],[Date Actioned]]),MONTH(tbl_raw_data[[#This Row],[Date Actioned]]),DAY(tbl_raw_data[[#This Row],[Date Actioned]]))</f>
        <v>45149</v>
      </c>
      <c r="L2633" s="65" t="str">
        <f>UPPER(TEXT(tbl_raw_data[[#This Row],[updated_date]],"MMMM"))</f>
        <v>AUGUST</v>
      </c>
      <c r="M2633" s="65" t="str">
        <f>"WEEK "&amp;IF(ROUNDUP(DAY(tbl_raw_data[[#This Row],[updated_date]])/7,0)=5,4,ROUNDUP(DAY(tbl_raw_data[[#This Row],[updated_date]])/7,0))</f>
        <v>WEEK 2</v>
      </c>
      <c r="N2633" s="71" t="str">
        <f>UPPER(VLOOKUP(tbl_raw_data[[#This Row],[Analyst]],settings!$A$1:$B$15,2,0))</f>
        <v>HARDIK</v>
      </c>
      <c r="O2633" s="71" t="str">
        <f>TRIM(UPPER(tbl_raw_data[[#This Row],[Outcome]]))</f>
        <v>WITHDRAW</v>
      </c>
      <c r="P2633" s="71" t="str">
        <f>TRIM(UPPER(tbl_raw_data[[#This Row],[Queue Name]]))</f>
        <v>CONSUMER POST BUREAU</v>
      </c>
      <c r="Q2633" s="71" t="str">
        <f>IF(tbl_raw_data[[#This Row],[time_taken_in_min]]&lt;=settings!$D$2,"SLA_MET","SLA_NOT_MET")</f>
        <v>SLA_MET</v>
      </c>
    </row>
    <row r="2634" spans="1:17" x14ac:dyDescent="0.3">
      <c r="A2634" s="5" t="s">
        <v>3597</v>
      </c>
      <c r="B2634" s="34">
        <v>45149.537291666667</v>
      </c>
      <c r="C2634" s="35">
        <v>45149.547071759262</v>
      </c>
      <c r="D2634" s="2" t="s">
        <v>47</v>
      </c>
      <c r="E2634" s="2" t="s">
        <v>18</v>
      </c>
      <c r="F2634" s="2" t="s">
        <v>206</v>
      </c>
      <c r="G2634" s="2" t="s">
        <v>492</v>
      </c>
      <c r="H2634" s="84" t="str">
        <f t="shared" si="41"/>
        <v>Incomplete Details</v>
      </c>
      <c r="I2634" s="63">
        <f>(tbl_raw_data[[#This Row],[Date Actioned]])-(tbl_raw_data[[#This Row],[Date Tagged]])</f>
        <v>9.7800925941555761E-3</v>
      </c>
      <c r="J2634" s="66">
        <f>HOUR(tbl_raw_data[[#This Row],[time_taken]])*60+MINUTE(tbl_raw_data[[#This Row],[time_taken]])+SECOND(tbl_raw_data[[#This Row],[time_taken]])/60</f>
        <v>14.083333333333334</v>
      </c>
      <c r="K2634" s="68">
        <f>DATE(YEAR(tbl_raw_data[[#This Row],[Date Actioned]]),MONTH(tbl_raw_data[[#This Row],[Date Actioned]]),DAY(tbl_raw_data[[#This Row],[Date Actioned]]))</f>
        <v>45149</v>
      </c>
      <c r="L2634" s="65" t="str">
        <f>UPPER(TEXT(tbl_raw_data[[#This Row],[updated_date]],"MMMM"))</f>
        <v>AUGUST</v>
      </c>
      <c r="M2634" s="65" t="str">
        <f>"WEEK "&amp;IF(ROUNDUP(DAY(tbl_raw_data[[#This Row],[updated_date]])/7,0)=5,4,ROUNDUP(DAY(tbl_raw_data[[#This Row],[updated_date]])/7,0))</f>
        <v>WEEK 2</v>
      </c>
      <c r="N2634" s="71" t="str">
        <f>UPPER(VLOOKUP(tbl_raw_data[[#This Row],[Analyst]],settings!$A$1:$B$15,2,0))</f>
        <v>HARDIK</v>
      </c>
      <c r="O2634" s="71" t="str">
        <f>TRIM(UPPER(tbl_raw_data[[#This Row],[Outcome]]))</f>
        <v>WITHDRAW</v>
      </c>
      <c r="P2634" s="71" t="str">
        <f>TRIM(UPPER(tbl_raw_data[[#This Row],[Queue Name]]))</f>
        <v>CONSUMER PRE BUREAU</v>
      </c>
      <c r="Q2634" s="71" t="str">
        <f>IF(tbl_raw_data[[#This Row],[time_taken_in_min]]&lt;=settings!$D$2,"SLA_MET","SLA_NOT_MET")</f>
        <v>SLA_MET</v>
      </c>
    </row>
    <row r="2635" spans="1:17" x14ac:dyDescent="0.3">
      <c r="A2635" s="7" t="s">
        <v>3598</v>
      </c>
      <c r="B2635" s="36">
        <v>45149.539039351854</v>
      </c>
      <c r="C2635" s="39">
        <v>45149.549432870372</v>
      </c>
      <c r="D2635" s="8" t="s">
        <v>47</v>
      </c>
      <c r="E2635" s="8" t="s">
        <v>11</v>
      </c>
      <c r="F2635" s="8" t="s">
        <v>14</v>
      </c>
      <c r="G2635" s="8" t="s">
        <v>493</v>
      </c>
      <c r="H2635" s="84" t="str">
        <f t="shared" si="41"/>
        <v>Incomplete Details</v>
      </c>
      <c r="I2635" s="63">
        <f>(tbl_raw_data[[#This Row],[Date Actioned]])-(tbl_raw_data[[#This Row],[Date Tagged]])</f>
        <v>1.0393518517958E-2</v>
      </c>
      <c r="J2635" s="66">
        <f>HOUR(tbl_raw_data[[#This Row],[time_taken]])*60+MINUTE(tbl_raw_data[[#This Row],[time_taken]])+SECOND(tbl_raw_data[[#This Row],[time_taken]])/60</f>
        <v>14.966666666666667</v>
      </c>
      <c r="K2635" s="68">
        <f>DATE(YEAR(tbl_raw_data[[#This Row],[Date Actioned]]),MONTH(tbl_raw_data[[#This Row],[Date Actioned]]),DAY(tbl_raw_data[[#This Row],[Date Actioned]]))</f>
        <v>45149</v>
      </c>
      <c r="L2635" s="65" t="str">
        <f>UPPER(TEXT(tbl_raw_data[[#This Row],[updated_date]],"MMMM"))</f>
        <v>AUGUST</v>
      </c>
      <c r="M2635" s="65" t="str">
        <f>"WEEK "&amp;IF(ROUNDUP(DAY(tbl_raw_data[[#This Row],[updated_date]])/7,0)=5,4,ROUNDUP(DAY(tbl_raw_data[[#This Row],[updated_date]])/7,0))</f>
        <v>WEEK 2</v>
      </c>
      <c r="N2635" s="71" t="str">
        <f>UPPER(VLOOKUP(tbl_raw_data[[#This Row],[Analyst]],settings!$A$1:$B$15,2,0))</f>
        <v>CAMROON</v>
      </c>
      <c r="O2635" s="71" t="str">
        <f>TRIM(UPPER(tbl_raw_data[[#This Row],[Outcome]]))</f>
        <v>WITHDRAW</v>
      </c>
      <c r="P2635" s="71" t="str">
        <f>TRIM(UPPER(tbl_raw_data[[#This Row],[Queue Name]]))</f>
        <v>CONSUMER EXISTING</v>
      </c>
      <c r="Q2635" s="71" t="str">
        <f>IF(tbl_raw_data[[#This Row],[time_taken_in_min]]&lt;=settings!$D$2,"SLA_MET","SLA_NOT_MET")</f>
        <v>SLA_MET</v>
      </c>
    </row>
    <row r="2636" spans="1:17" x14ac:dyDescent="0.3">
      <c r="A2636" s="1" t="s">
        <v>3599</v>
      </c>
      <c r="B2636" s="34">
        <v>45149.546655092592</v>
      </c>
      <c r="C2636" s="35">
        <v>45149.551747685182</v>
      </c>
      <c r="D2636" s="2" t="s">
        <v>47</v>
      </c>
      <c r="E2636" s="2" t="s">
        <v>11</v>
      </c>
      <c r="F2636" s="2" t="s">
        <v>114</v>
      </c>
      <c r="G2636" s="2" t="s">
        <v>494</v>
      </c>
      <c r="H2636" s="84" t="str">
        <f t="shared" si="41"/>
        <v>Incomplete Details</v>
      </c>
      <c r="I2636" s="63">
        <f>(tbl_raw_data[[#This Row],[Date Actioned]])-(tbl_raw_data[[#This Row],[Date Tagged]])</f>
        <v>5.0925925897900015E-3</v>
      </c>
      <c r="J2636" s="66">
        <f>HOUR(tbl_raw_data[[#This Row],[time_taken]])*60+MINUTE(tbl_raw_data[[#This Row],[time_taken]])+SECOND(tbl_raw_data[[#This Row],[time_taken]])/60</f>
        <v>7.333333333333333</v>
      </c>
      <c r="K2636" s="68">
        <f>DATE(YEAR(tbl_raw_data[[#This Row],[Date Actioned]]),MONTH(tbl_raw_data[[#This Row],[Date Actioned]]),DAY(tbl_raw_data[[#This Row],[Date Actioned]]))</f>
        <v>45149</v>
      </c>
      <c r="L2636" s="65" t="str">
        <f>UPPER(TEXT(tbl_raw_data[[#This Row],[updated_date]],"MMMM"))</f>
        <v>AUGUST</v>
      </c>
      <c r="M2636" s="65" t="str">
        <f>"WEEK "&amp;IF(ROUNDUP(DAY(tbl_raw_data[[#This Row],[updated_date]])/7,0)=5,4,ROUNDUP(DAY(tbl_raw_data[[#This Row],[updated_date]])/7,0))</f>
        <v>WEEK 2</v>
      </c>
      <c r="N2636" s="71" t="str">
        <f>UPPER(VLOOKUP(tbl_raw_data[[#This Row],[Analyst]],settings!$A$1:$B$15,2,0))</f>
        <v>FARDIN</v>
      </c>
      <c r="O2636" s="71" t="str">
        <f>TRIM(UPPER(tbl_raw_data[[#This Row],[Outcome]]))</f>
        <v>WITHDRAW</v>
      </c>
      <c r="P2636" s="71" t="str">
        <f>TRIM(UPPER(tbl_raw_data[[#This Row],[Queue Name]]))</f>
        <v>CONSUMER EXISTING</v>
      </c>
      <c r="Q2636" s="71" t="str">
        <f>IF(tbl_raw_data[[#This Row],[time_taken_in_min]]&lt;=settings!$D$2,"SLA_MET","SLA_NOT_MET")</f>
        <v>SLA_MET</v>
      </c>
    </row>
    <row r="2637" spans="1:17" x14ac:dyDescent="0.3">
      <c r="A2637" s="5" t="s">
        <v>3600</v>
      </c>
      <c r="B2637" s="36">
        <v>45149.574062500003</v>
      </c>
      <c r="C2637" s="39">
        <v>45149.584768518522</v>
      </c>
      <c r="D2637" s="8" t="s">
        <v>47</v>
      </c>
      <c r="E2637" s="8" t="s">
        <v>8</v>
      </c>
      <c r="F2637" s="8" t="s">
        <v>206</v>
      </c>
      <c r="G2637" s="8" t="s">
        <v>495</v>
      </c>
      <c r="H2637" s="84" t="str">
        <f t="shared" si="41"/>
        <v>Incomplete Details</v>
      </c>
      <c r="I2637" s="63">
        <f>(tbl_raw_data[[#This Row],[Date Actioned]])-(tbl_raw_data[[#This Row],[Date Tagged]])</f>
        <v>1.0706018518249039E-2</v>
      </c>
      <c r="J2637" s="66">
        <f>HOUR(tbl_raw_data[[#This Row],[time_taken]])*60+MINUTE(tbl_raw_data[[#This Row],[time_taken]])+SECOND(tbl_raw_data[[#This Row],[time_taken]])/60</f>
        <v>15.416666666666666</v>
      </c>
      <c r="K2637" s="68">
        <f>DATE(YEAR(tbl_raw_data[[#This Row],[Date Actioned]]),MONTH(tbl_raw_data[[#This Row],[Date Actioned]]),DAY(tbl_raw_data[[#This Row],[Date Actioned]]))</f>
        <v>45149</v>
      </c>
      <c r="L2637" s="65" t="str">
        <f>UPPER(TEXT(tbl_raw_data[[#This Row],[updated_date]],"MMMM"))</f>
        <v>AUGUST</v>
      </c>
      <c r="M2637" s="65" t="str">
        <f>"WEEK "&amp;IF(ROUNDUP(DAY(tbl_raw_data[[#This Row],[updated_date]])/7,0)=5,4,ROUNDUP(DAY(tbl_raw_data[[#This Row],[updated_date]])/7,0))</f>
        <v>WEEK 2</v>
      </c>
      <c r="N2637" s="71" t="str">
        <f>UPPER(VLOOKUP(tbl_raw_data[[#This Row],[Analyst]],settings!$A$1:$B$15,2,0))</f>
        <v>HARDIK</v>
      </c>
      <c r="O2637" s="71" t="str">
        <f>TRIM(UPPER(tbl_raw_data[[#This Row],[Outcome]]))</f>
        <v>WITHDRAW</v>
      </c>
      <c r="P2637" s="71" t="str">
        <f>TRIM(UPPER(tbl_raw_data[[#This Row],[Queue Name]]))</f>
        <v>CONSUMER POST BUREAU</v>
      </c>
      <c r="Q2637" s="71" t="str">
        <f>IF(tbl_raw_data[[#This Row],[time_taken_in_min]]&lt;=settings!$D$2,"SLA_MET","SLA_NOT_MET")</f>
        <v>SLA_MET</v>
      </c>
    </row>
    <row r="2638" spans="1:17" x14ac:dyDescent="0.3">
      <c r="A2638" s="7" t="s">
        <v>3601</v>
      </c>
      <c r="B2638" s="34">
        <v>45149.577905092592</v>
      </c>
      <c r="C2638" s="35">
        <v>45149.589282407411</v>
      </c>
      <c r="D2638" s="2" t="s">
        <v>47</v>
      </c>
      <c r="E2638" s="2" t="s">
        <v>18</v>
      </c>
      <c r="F2638" s="2" t="s">
        <v>114</v>
      </c>
      <c r="G2638" s="2" t="s">
        <v>496</v>
      </c>
      <c r="H2638" s="84" t="str">
        <f t="shared" si="41"/>
        <v>Incorrect Details</v>
      </c>
      <c r="I2638" s="63">
        <f>(tbl_raw_data[[#This Row],[Date Actioned]])-(tbl_raw_data[[#This Row],[Date Tagged]])</f>
        <v>1.1377314818673767E-2</v>
      </c>
      <c r="J2638" s="66">
        <f>HOUR(tbl_raw_data[[#This Row],[time_taken]])*60+MINUTE(tbl_raw_data[[#This Row],[time_taken]])+SECOND(tbl_raw_data[[#This Row],[time_taken]])/60</f>
        <v>16.383333333333333</v>
      </c>
      <c r="K2638" s="68">
        <f>DATE(YEAR(tbl_raw_data[[#This Row],[Date Actioned]]),MONTH(tbl_raw_data[[#This Row],[Date Actioned]]),DAY(tbl_raw_data[[#This Row],[Date Actioned]]))</f>
        <v>45149</v>
      </c>
      <c r="L2638" s="65" t="str">
        <f>UPPER(TEXT(tbl_raw_data[[#This Row],[updated_date]],"MMMM"))</f>
        <v>AUGUST</v>
      </c>
      <c r="M2638" s="65" t="str">
        <f>"WEEK "&amp;IF(ROUNDUP(DAY(tbl_raw_data[[#This Row],[updated_date]])/7,0)=5,4,ROUNDUP(DAY(tbl_raw_data[[#This Row],[updated_date]])/7,0))</f>
        <v>WEEK 2</v>
      </c>
      <c r="N2638" s="71" t="str">
        <f>UPPER(VLOOKUP(tbl_raw_data[[#This Row],[Analyst]],settings!$A$1:$B$15,2,0))</f>
        <v>FARDIN</v>
      </c>
      <c r="O2638" s="71" t="str">
        <f>TRIM(UPPER(tbl_raw_data[[#This Row],[Outcome]]))</f>
        <v>WITHDRAW</v>
      </c>
      <c r="P2638" s="71" t="str">
        <f>TRIM(UPPER(tbl_raw_data[[#This Row],[Queue Name]]))</f>
        <v>CONSUMER PRE BUREAU</v>
      </c>
      <c r="Q2638" s="71" t="str">
        <f>IF(tbl_raw_data[[#This Row],[time_taken_in_min]]&lt;=settings!$D$2,"SLA_MET","SLA_NOT_MET")</f>
        <v>SLA_MET</v>
      </c>
    </row>
    <row r="2639" spans="1:17" x14ac:dyDescent="0.3">
      <c r="A2639" s="1" t="s">
        <v>3602</v>
      </c>
      <c r="B2639" s="36">
        <v>45149.579930555556</v>
      </c>
      <c r="C2639" s="39">
        <v>45149.587141203701</v>
      </c>
      <c r="D2639" s="8" t="s">
        <v>47</v>
      </c>
      <c r="E2639" s="8" t="s">
        <v>18</v>
      </c>
      <c r="F2639" s="8" t="s">
        <v>19</v>
      </c>
      <c r="G2639" s="8" t="s">
        <v>67</v>
      </c>
      <c r="H2639" s="84" t="str">
        <f t="shared" si="41"/>
        <v>Incomplete Details</v>
      </c>
      <c r="I2639" s="63">
        <f>(tbl_raw_data[[#This Row],[Date Actioned]])-(tbl_raw_data[[#This Row],[Date Tagged]])</f>
        <v>7.2106481457012706E-3</v>
      </c>
      <c r="J2639" s="66">
        <f>HOUR(tbl_raw_data[[#This Row],[time_taken]])*60+MINUTE(tbl_raw_data[[#This Row],[time_taken]])+SECOND(tbl_raw_data[[#This Row],[time_taken]])/60</f>
        <v>10.383333333333333</v>
      </c>
      <c r="K2639" s="68">
        <f>DATE(YEAR(tbl_raw_data[[#This Row],[Date Actioned]]),MONTH(tbl_raw_data[[#This Row],[Date Actioned]]),DAY(tbl_raw_data[[#This Row],[Date Actioned]]))</f>
        <v>45149</v>
      </c>
      <c r="L2639" s="65" t="str">
        <f>UPPER(TEXT(tbl_raw_data[[#This Row],[updated_date]],"MMMM"))</f>
        <v>AUGUST</v>
      </c>
      <c r="M2639" s="65" t="str">
        <f>"WEEK "&amp;IF(ROUNDUP(DAY(tbl_raw_data[[#This Row],[updated_date]])/7,0)=5,4,ROUNDUP(DAY(tbl_raw_data[[#This Row],[updated_date]])/7,0))</f>
        <v>WEEK 2</v>
      </c>
      <c r="N2639" s="71" t="str">
        <f>UPPER(VLOOKUP(tbl_raw_data[[#This Row],[Analyst]],settings!$A$1:$B$15,2,0))</f>
        <v>NAVED</v>
      </c>
      <c r="O2639" s="71" t="str">
        <f>TRIM(UPPER(tbl_raw_data[[#This Row],[Outcome]]))</f>
        <v>WITHDRAW</v>
      </c>
      <c r="P2639" s="71" t="str">
        <f>TRIM(UPPER(tbl_raw_data[[#This Row],[Queue Name]]))</f>
        <v>CONSUMER PRE BUREAU</v>
      </c>
      <c r="Q2639" s="71" t="str">
        <f>IF(tbl_raw_data[[#This Row],[time_taken_in_min]]&lt;=settings!$D$2,"SLA_MET","SLA_NOT_MET")</f>
        <v>SLA_MET</v>
      </c>
    </row>
    <row r="2640" spans="1:17" x14ac:dyDescent="0.3">
      <c r="A2640" s="5" t="s">
        <v>3603</v>
      </c>
      <c r="B2640" s="34">
        <v>45149.580740740741</v>
      </c>
      <c r="C2640" s="35">
        <v>45149.595949074072</v>
      </c>
      <c r="D2640" s="2" t="s">
        <v>47</v>
      </c>
      <c r="E2640" s="2" t="s">
        <v>8</v>
      </c>
      <c r="F2640" s="2" t="s">
        <v>206</v>
      </c>
      <c r="G2640" s="2" t="s">
        <v>368</v>
      </c>
      <c r="H2640" s="84" t="str">
        <f t="shared" si="41"/>
        <v>Incomplete Details</v>
      </c>
      <c r="I2640" s="63">
        <f>(tbl_raw_data[[#This Row],[Date Actioned]])-(tbl_raw_data[[#This Row],[Date Tagged]])</f>
        <v>1.5208333330519963E-2</v>
      </c>
      <c r="J2640" s="66">
        <f>HOUR(tbl_raw_data[[#This Row],[time_taken]])*60+MINUTE(tbl_raw_data[[#This Row],[time_taken]])+SECOND(tbl_raw_data[[#This Row],[time_taken]])/60</f>
        <v>21.9</v>
      </c>
      <c r="K2640" s="68">
        <f>DATE(YEAR(tbl_raw_data[[#This Row],[Date Actioned]]),MONTH(tbl_raw_data[[#This Row],[Date Actioned]]),DAY(tbl_raw_data[[#This Row],[Date Actioned]]))</f>
        <v>45149</v>
      </c>
      <c r="L2640" s="65" t="str">
        <f>UPPER(TEXT(tbl_raw_data[[#This Row],[updated_date]],"MMMM"))</f>
        <v>AUGUST</v>
      </c>
      <c r="M2640" s="65" t="str">
        <f>"WEEK "&amp;IF(ROUNDUP(DAY(tbl_raw_data[[#This Row],[updated_date]])/7,0)=5,4,ROUNDUP(DAY(tbl_raw_data[[#This Row],[updated_date]])/7,0))</f>
        <v>WEEK 2</v>
      </c>
      <c r="N2640" s="71" t="str">
        <f>UPPER(VLOOKUP(tbl_raw_data[[#This Row],[Analyst]],settings!$A$1:$B$15,2,0))</f>
        <v>HARDIK</v>
      </c>
      <c r="O2640" s="71" t="str">
        <f>TRIM(UPPER(tbl_raw_data[[#This Row],[Outcome]]))</f>
        <v>WITHDRAW</v>
      </c>
      <c r="P2640" s="71" t="str">
        <f>TRIM(UPPER(tbl_raw_data[[#This Row],[Queue Name]]))</f>
        <v>CONSUMER POST BUREAU</v>
      </c>
      <c r="Q2640" s="71" t="str">
        <f>IF(tbl_raw_data[[#This Row],[time_taken_in_min]]&lt;=settings!$D$2,"SLA_MET","SLA_NOT_MET")</f>
        <v>SLA_NOT_MET</v>
      </c>
    </row>
    <row r="2641" spans="1:17" x14ac:dyDescent="0.3">
      <c r="A2641" s="7" t="s">
        <v>3604</v>
      </c>
      <c r="B2641" s="36">
        <v>45149.582083333335</v>
      </c>
      <c r="C2641" s="39">
        <v>45149.594467592593</v>
      </c>
      <c r="D2641" s="8" t="s">
        <v>47</v>
      </c>
      <c r="E2641" s="8" t="s">
        <v>8</v>
      </c>
      <c r="F2641" s="8" t="s">
        <v>19</v>
      </c>
      <c r="G2641" s="8" t="s">
        <v>261</v>
      </c>
      <c r="H2641" s="84" t="str">
        <f t="shared" si="41"/>
        <v>Incomplete Details</v>
      </c>
      <c r="I2641" s="63">
        <f>(tbl_raw_data[[#This Row],[Date Actioned]])-(tbl_raw_data[[#This Row],[Date Tagged]])</f>
        <v>1.2384259258396924E-2</v>
      </c>
      <c r="J2641" s="66">
        <f>HOUR(tbl_raw_data[[#This Row],[time_taken]])*60+MINUTE(tbl_raw_data[[#This Row],[time_taken]])+SECOND(tbl_raw_data[[#This Row],[time_taken]])/60</f>
        <v>17.833333333333332</v>
      </c>
      <c r="K2641" s="68">
        <f>DATE(YEAR(tbl_raw_data[[#This Row],[Date Actioned]]),MONTH(tbl_raw_data[[#This Row],[Date Actioned]]),DAY(tbl_raw_data[[#This Row],[Date Actioned]]))</f>
        <v>45149</v>
      </c>
      <c r="L2641" s="65" t="str">
        <f>UPPER(TEXT(tbl_raw_data[[#This Row],[updated_date]],"MMMM"))</f>
        <v>AUGUST</v>
      </c>
      <c r="M2641" s="65" t="str">
        <f>"WEEK "&amp;IF(ROUNDUP(DAY(tbl_raw_data[[#This Row],[updated_date]])/7,0)=5,4,ROUNDUP(DAY(tbl_raw_data[[#This Row],[updated_date]])/7,0))</f>
        <v>WEEK 2</v>
      </c>
      <c r="N2641" s="71" t="str">
        <f>UPPER(VLOOKUP(tbl_raw_data[[#This Row],[Analyst]],settings!$A$1:$B$15,2,0))</f>
        <v>NAVED</v>
      </c>
      <c r="O2641" s="71" t="str">
        <f>TRIM(UPPER(tbl_raw_data[[#This Row],[Outcome]]))</f>
        <v>WITHDRAW</v>
      </c>
      <c r="P2641" s="71" t="str">
        <f>TRIM(UPPER(tbl_raw_data[[#This Row],[Queue Name]]))</f>
        <v>CONSUMER POST BUREAU</v>
      </c>
      <c r="Q2641" s="71" t="str">
        <f>IF(tbl_raw_data[[#This Row],[time_taken_in_min]]&lt;=settings!$D$2,"SLA_MET","SLA_NOT_MET")</f>
        <v>SLA_MET</v>
      </c>
    </row>
    <row r="2642" spans="1:17" x14ac:dyDescent="0.3">
      <c r="A2642" s="1" t="s">
        <v>3605</v>
      </c>
      <c r="B2642" s="34">
        <v>45149.592905092592</v>
      </c>
      <c r="C2642" s="35">
        <v>45149.600694444445</v>
      </c>
      <c r="D2642" s="2" t="s">
        <v>47</v>
      </c>
      <c r="E2642" s="2" t="s">
        <v>18</v>
      </c>
      <c r="F2642" s="2" t="s">
        <v>206</v>
      </c>
      <c r="G2642" s="2" t="s">
        <v>268</v>
      </c>
      <c r="H2642" s="84" t="str">
        <f t="shared" si="41"/>
        <v>Incomplete Details</v>
      </c>
      <c r="I2642" s="63">
        <f>(tbl_raw_data[[#This Row],[Date Actioned]])-(tbl_raw_data[[#This Row],[Date Tagged]])</f>
        <v>7.7893518537166528E-3</v>
      </c>
      <c r="J2642" s="66">
        <f>HOUR(tbl_raw_data[[#This Row],[time_taken]])*60+MINUTE(tbl_raw_data[[#This Row],[time_taken]])+SECOND(tbl_raw_data[[#This Row],[time_taken]])/60</f>
        <v>11.216666666666667</v>
      </c>
      <c r="K2642" s="68">
        <f>DATE(YEAR(tbl_raw_data[[#This Row],[Date Actioned]]),MONTH(tbl_raw_data[[#This Row],[Date Actioned]]),DAY(tbl_raw_data[[#This Row],[Date Actioned]]))</f>
        <v>45149</v>
      </c>
      <c r="L2642" s="65" t="str">
        <f>UPPER(TEXT(tbl_raw_data[[#This Row],[updated_date]],"MMMM"))</f>
        <v>AUGUST</v>
      </c>
      <c r="M2642" s="65" t="str">
        <f>"WEEK "&amp;IF(ROUNDUP(DAY(tbl_raw_data[[#This Row],[updated_date]])/7,0)=5,4,ROUNDUP(DAY(tbl_raw_data[[#This Row],[updated_date]])/7,0))</f>
        <v>WEEK 2</v>
      </c>
      <c r="N2642" s="71" t="str">
        <f>UPPER(VLOOKUP(tbl_raw_data[[#This Row],[Analyst]],settings!$A$1:$B$15,2,0))</f>
        <v>HARDIK</v>
      </c>
      <c r="O2642" s="71" t="str">
        <f>TRIM(UPPER(tbl_raw_data[[#This Row],[Outcome]]))</f>
        <v>WITHDRAW</v>
      </c>
      <c r="P2642" s="71" t="str">
        <f>TRIM(UPPER(tbl_raw_data[[#This Row],[Queue Name]]))</f>
        <v>CONSUMER PRE BUREAU</v>
      </c>
      <c r="Q2642" s="71" t="str">
        <f>IF(tbl_raw_data[[#This Row],[time_taken_in_min]]&lt;=settings!$D$2,"SLA_MET","SLA_NOT_MET")</f>
        <v>SLA_MET</v>
      </c>
    </row>
    <row r="2643" spans="1:17" x14ac:dyDescent="0.3">
      <c r="A2643" s="5" t="s">
        <v>3606</v>
      </c>
      <c r="B2643" s="36">
        <v>45149.592905092592</v>
      </c>
      <c r="C2643" s="39">
        <v>45149.602916666663</v>
      </c>
      <c r="D2643" s="8" t="s">
        <v>47</v>
      </c>
      <c r="E2643" s="8" t="s">
        <v>11</v>
      </c>
      <c r="F2643" s="8" t="s">
        <v>114</v>
      </c>
      <c r="G2643" s="8" t="s">
        <v>83</v>
      </c>
      <c r="H2643" s="84" t="str">
        <f t="shared" si="41"/>
        <v>Incomplete Details</v>
      </c>
      <c r="I2643" s="63">
        <f>(tbl_raw_data[[#This Row],[Date Actioned]])-(tbl_raw_data[[#This Row],[Date Tagged]])</f>
        <v>1.0011574071540963E-2</v>
      </c>
      <c r="J2643" s="66">
        <f>HOUR(tbl_raw_data[[#This Row],[time_taken]])*60+MINUTE(tbl_raw_data[[#This Row],[time_taken]])+SECOND(tbl_raw_data[[#This Row],[time_taken]])/60</f>
        <v>14.416666666666666</v>
      </c>
      <c r="K2643" s="68">
        <f>DATE(YEAR(tbl_raw_data[[#This Row],[Date Actioned]]),MONTH(tbl_raw_data[[#This Row],[Date Actioned]]),DAY(tbl_raw_data[[#This Row],[Date Actioned]]))</f>
        <v>45149</v>
      </c>
      <c r="L2643" s="65" t="str">
        <f>UPPER(TEXT(tbl_raw_data[[#This Row],[updated_date]],"MMMM"))</f>
        <v>AUGUST</v>
      </c>
      <c r="M2643" s="65" t="str">
        <f>"WEEK "&amp;IF(ROUNDUP(DAY(tbl_raw_data[[#This Row],[updated_date]])/7,0)=5,4,ROUNDUP(DAY(tbl_raw_data[[#This Row],[updated_date]])/7,0))</f>
        <v>WEEK 2</v>
      </c>
      <c r="N2643" s="71" t="str">
        <f>UPPER(VLOOKUP(tbl_raw_data[[#This Row],[Analyst]],settings!$A$1:$B$15,2,0))</f>
        <v>FARDIN</v>
      </c>
      <c r="O2643" s="71" t="str">
        <f>TRIM(UPPER(tbl_raw_data[[#This Row],[Outcome]]))</f>
        <v>WITHDRAW</v>
      </c>
      <c r="P2643" s="71" t="str">
        <f>TRIM(UPPER(tbl_raw_data[[#This Row],[Queue Name]]))</f>
        <v>CONSUMER EXISTING</v>
      </c>
      <c r="Q2643" s="71" t="str">
        <f>IF(tbl_raw_data[[#This Row],[time_taken_in_min]]&lt;=settings!$D$2,"SLA_MET","SLA_NOT_MET")</f>
        <v>SLA_MET</v>
      </c>
    </row>
    <row r="2644" spans="1:17" x14ac:dyDescent="0.3">
      <c r="A2644" s="7" t="s">
        <v>3607</v>
      </c>
      <c r="B2644" s="34">
        <v>45149.599432870367</v>
      </c>
      <c r="C2644" s="35">
        <v>45149.607395833336</v>
      </c>
      <c r="D2644" s="2" t="s">
        <v>47</v>
      </c>
      <c r="E2644" s="2" t="s">
        <v>18</v>
      </c>
      <c r="F2644" s="2" t="s">
        <v>19</v>
      </c>
      <c r="G2644" s="2" t="s">
        <v>83</v>
      </c>
      <c r="H2644" s="84" t="str">
        <f t="shared" si="41"/>
        <v>Incomplete Details</v>
      </c>
      <c r="I2644" s="63">
        <f>(tbl_raw_data[[#This Row],[Date Actioned]])-(tbl_raw_data[[#This Row],[Date Tagged]])</f>
        <v>7.9629629690316506E-3</v>
      </c>
      <c r="J2644" s="66">
        <f>HOUR(tbl_raw_data[[#This Row],[time_taken]])*60+MINUTE(tbl_raw_data[[#This Row],[time_taken]])+SECOND(tbl_raw_data[[#This Row],[time_taken]])/60</f>
        <v>11.466666666666667</v>
      </c>
      <c r="K2644" s="68">
        <f>DATE(YEAR(tbl_raw_data[[#This Row],[Date Actioned]]),MONTH(tbl_raw_data[[#This Row],[Date Actioned]]),DAY(tbl_raw_data[[#This Row],[Date Actioned]]))</f>
        <v>45149</v>
      </c>
      <c r="L2644" s="65" t="str">
        <f>UPPER(TEXT(tbl_raw_data[[#This Row],[updated_date]],"MMMM"))</f>
        <v>AUGUST</v>
      </c>
      <c r="M2644" s="65" t="str">
        <f>"WEEK "&amp;IF(ROUNDUP(DAY(tbl_raw_data[[#This Row],[updated_date]])/7,0)=5,4,ROUNDUP(DAY(tbl_raw_data[[#This Row],[updated_date]])/7,0))</f>
        <v>WEEK 2</v>
      </c>
      <c r="N2644" s="71" t="str">
        <f>UPPER(VLOOKUP(tbl_raw_data[[#This Row],[Analyst]],settings!$A$1:$B$15,2,0))</f>
        <v>NAVED</v>
      </c>
      <c r="O2644" s="71" t="str">
        <f>TRIM(UPPER(tbl_raw_data[[#This Row],[Outcome]]))</f>
        <v>WITHDRAW</v>
      </c>
      <c r="P2644" s="71" t="str">
        <f>TRIM(UPPER(tbl_raw_data[[#This Row],[Queue Name]]))</f>
        <v>CONSUMER PRE BUREAU</v>
      </c>
      <c r="Q2644" s="71" t="str">
        <f>IF(tbl_raw_data[[#This Row],[time_taken_in_min]]&lt;=settings!$D$2,"SLA_MET","SLA_NOT_MET")</f>
        <v>SLA_MET</v>
      </c>
    </row>
    <row r="2645" spans="1:17" x14ac:dyDescent="0.3">
      <c r="A2645" s="1" t="s">
        <v>3608</v>
      </c>
      <c r="B2645" s="36">
        <v>45149.60701388889</v>
      </c>
      <c r="C2645" s="39">
        <v>45149.611921296295</v>
      </c>
      <c r="D2645" s="8" t="s">
        <v>47</v>
      </c>
      <c r="E2645" s="8" t="s">
        <v>11</v>
      </c>
      <c r="F2645" s="8" t="s">
        <v>114</v>
      </c>
      <c r="G2645" s="8" t="s">
        <v>497</v>
      </c>
      <c r="H2645" s="84" t="str">
        <f t="shared" si="41"/>
        <v>Reason Unknown</v>
      </c>
      <c r="I2645" s="63">
        <f>(tbl_raw_data[[#This Row],[Date Actioned]])-(tbl_raw_data[[#This Row],[Date Tagged]])</f>
        <v>4.907407404971309E-3</v>
      </c>
      <c r="J2645" s="66">
        <f>HOUR(tbl_raw_data[[#This Row],[time_taken]])*60+MINUTE(tbl_raw_data[[#This Row],[time_taken]])+SECOND(tbl_raw_data[[#This Row],[time_taken]])/60</f>
        <v>7.0666666666666664</v>
      </c>
      <c r="K2645" s="68">
        <f>DATE(YEAR(tbl_raw_data[[#This Row],[Date Actioned]]),MONTH(tbl_raw_data[[#This Row],[Date Actioned]]),DAY(tbl_raw_data[[#This Row],[Date Actioned]]))</f>
        <v>45149</v>
      </c>
      <c r="L2645" s="65" t="str">
        <f>UPPER(TEXT(tbl_raw_data[[#This Row],[updated_date]],"MMMM"))</f>
        <v>AUGUST</v>
      </c>
      <c r="M2645" s="65" t="str">
        <f>"WEEK "&amp;IF(ROUNDUP(DAY(tbl_raw_data[[#This Row],[updated_date]])/7,0)=5,4,ROUNDUP(DAY(tbl_raw_data[[#This Row],[updated_date]])/7,0))</f>
        <v>WEEK 2</v>
      </c>
      <c r="N2645" s="71" t="str">
        <f>UPPER(VLOOKUP(tbl_raw_data[[#This Row],[Analyst]],settings!$A$1:$B$15,2,0))</f>
        <v>FARDIN</v>
      </c>
      <c r="O2645" s="71" t="str">
        <f>TRIM(UPPER(tbl_raw_data[[#This Row],[Outcome]]))</f>
        <v>WITHDRAW</v>
      </c>
      <c r="P2645" s="71" t="str">
        <f>TRIM(UPPER(tbl_raw_data[[#This Row],[Queue Name]]))</f>
        <v>CONSUMER EXISTING</v>
      </c>
      <c r="Q2645" s="71" t="str">
        <f>IF(tbl_raw_data[[#This Row],[time_taken_in_min]]&lt;=settings!$D$2,"SLA_MET","SLA_NOT_MET")</f>
        <v>SLA_MET</v>
      </c>
    </row>
    <row r="2646" spans="1:17" x14ac:dyDescent="0.3">
      <c r="A2646" s="5" t="s">
        <v>3609</v>
      </c>
      <c r="B2646" s="34">
        <v>45149.617986111109</v>
      </c>
      <c r="C2646" s="35">
        <v>45149.624166666668</v>
      </c>
      <c r="D2646" s="2" t="s">
        <v>47</v>
      </c>
      <c r="E2646" s="2" t="s">
        <v>18</v>
      </c>
      <c r="F2646" s="2" t="s">
        <v>206</v>
      </c>
      <c r="G2646" s="2" t="s">
        <v>368</v>
      </c>
      <c r="H2646" s="84" t="str">
        <f t="shared" si="41"/>
        <v>Incomplete Details</v>
      </c>
      <c r="I2646" s="63">
        <f>(tbl_raw_data[[#This Row],[Date Actioned]])-(tbl_raw_data[[#This Row],[Date Tagged]])</f>
        <v>6.180555559694767E-3</v>
      </c>
      <c r="J2646" s="66">
        <f>HOUR(tbl_raw_data[[#This Row],[time_taken]])*60+MINUTE(tbl_raw_data[[#This Row],[time_taken]])+SECOND(tbl_raw_data[[#This Row],[time_taken]])/60</f>
        <v>8.9</v>
      </c>
      <c r="K2646" s="68">
        <f>DATE(YEAR(tbl_raw_data[[#This Row],[Date Actioned]]),MONTH(tbl_raw_data[[#This Row],[Date Actioned]]),DAY(tbl_raw_data[[#This Row],[Date Actioned]]))</f>
        <v>45149</v>
      </c>
      <c r="L2646" s="65" t="str">
        <f>UPPER(TEXT(tbl_raw_data[[#This Row],[updated_date]],"MMMM"))</f>
        <v>AUGUST</v>
      </c>
      <c r="M2646" s="65" t="str">
        <f>"WEEK "&amp;IF(ROUNDUP(DAY(tbl_raw_data[[#This Row],[updated_date]])/7,0)=5,4,ROUNDUP(DAY(tbl_raw_data[[#This Row],[updated_date]])/7,0))</f>
        <v>WEEK 2</v>
      </c>
      <c r="N2646" s="71" t="str">
        <f>UPPER(VLOOKUP(tbl_raw_data[[#This Row],[Analyst]],settings!$A$1:$B$15,2,0))</f>
        <v>HARDIK</v>
      </c>
      <c r="O2646" s="71" t="str">
        <f>TRIM(UPPER(tbl_raw_data[[#This Row],[Outcome]]))</f>
        <v>WITHDRAW</v>
      </c>
      <c r="P2646" s="71" t="str">
        <f>TRIM(UPPER(tbl_raw_data[[#This Row],[Queue Name]]))</f>
        <v>CONSUMER PRE BUREAU</v>
      </c>
      <c r="Q2646" s="71" t="str">
        <f>IF(tbl_raw_data[[#This Row],[time_taken_in_min]]&lt;=settings!$D$2,"SLA_MET","SLA_NOT_MET")</f>
        <v>SLA_MET</v>
      </c>
    </row>
    <row r="2647" spans="1:17" x14ac:dyDescent="0.3">
      <c r="A2647" s="7" t="s">
        <v>3610</v>
      </c>
      <c r="B2647" s="36">
        <v>45149.624722222223</v>
      </c>
      <c r="C2647" s="39">
        <v>45149.629826388889</v>
      </c>
      <c r="D2647" s="8" t="s">
        <v>55</v>
      </c>
      <c r="E2647" s="6" t="s">
        <v>8</v>
      </c>
      <c r="F2647" s="8" t="s">
        <v>14</v>
      </c>
      <c r="G2647" s="9"/>
      <c r="H2647" s="84" t="str">
        <f t="shared" si="41"/>
        <v>Reason Unknown</v>
      </c>
      <c r="I2647" s="63">
        <f>(tbl_raw_data[[#This Row],[Date Actioned]])-(tbl_raw_data[[#This Row],[Date Tagged]])</f>
        <v>5.1041666665696539E-3</v>
      </c>
      <c r="J2647" s="66">
        <f>HOUR(tbl_raw_data[[#This Row],[time_taken]])*60+MINUTE(tbl_raw_data[[#This Row],[time_taken]])+SECOND(tbl_raw_data[[#This Row],[time_taken]])/60</f>
        <v>7.35</v>
      </c>
      <c r="K2647" s="68">
        <f>DATE(YEAR(tbl_raw_data[[#This Row],[Date Actioned]]),MONTH(tbl_raw_data[[#This Row],[Date Actioned]]),DAY(tbl_raw_data[[#This Row],[Date Actioned]]))</f>
        <v>45149</v>
      </c>
      <c r="L2647" s="65" t="str">
        <f>UPPER(TEXT(tbl_raw_data[[#This Row],[updated_date]],"MMMM"))</f>
        <v>AUGUST</v>
      </c>
      <c r="M2647" s="65" t="str">
        <f>"WEEK "&amp;IF(ROUNDUP(DAY(tbl_raw_data[[#This Row],[updated_date]])/7,0)=5,4,ROUNDUP(DAY(tbl_raw_data[[#This Row],[updated_date]])/7,0))</f>
        <v>WEEK 2</v>
      </c>
      <c r="N2647" s="71" t="str">
        <f>UPPER(VLOOKUP(tbl_raw_data[[#This Row],[Analyst]],settings!$A$1:$B$15,2,0))</f>
        <v>CAMROON</v>
      </c>
      <c r="O2647" s="71" t="str">
        <f>TRIM(UPPER(tbl_raw_data[[#This Row],[Outcome]]))</f>
        <v>WITHDRAW</v>
      </c>
      <c r="P2647" s="71" t="str">
        <f>TRIM(UPPER(tbl_raw_data[[#This Row],[Queue Name]]))</f>
        <v>CONSUMER POST BUREAU</v>
      </c>
      <c r="Q2647" s="71" t="str">
        <f>IF(tbl_raw_data[[#This Row],[time_taken_in_min]]&lt;=settings!$D$2,"SLA_MET","SLA_NOT_MET")</f>
        <v>SLA_MET</v>
      </c>
    </row>
    <row r="2648" spans="1:17" x14ac:dyDescent="0.3">
      <c r="A2648" s="1" t="s">
        <v>3611</v>
      </c>
      <c r="B2648" s="34">
        <v>45149.630937499998</v>
      </c>
      <c r="C2648" s="35">
        <v>45149.641886574071</v>
      </c>
      <c r="D2648" s="2" t="s">
        <v>55</v>
      </c>
      <c r="E2648" s="3" t="s">
        <v>11</v>
      </c>
      <c r="F2648" s="2" t="s">
        <v>9</v>
      </c>
      <c r="G2648" s="4"/>
      <c r="H2648" s="84" t="str">
        <f t="shared" si="41"/>
        <v>Reason Unknown</v>
      </c>
      <c r="I2648" s="63">
        <f>(tbl_raw_data[[#This Row],[Date Actioned]])-(tbl_raw_data[[#This Row],[Date Tagged]])</f>
        <v>1.0949074072414078E-2</v>
      </c>
      <c r="J2648" s="66">
        <f>HOUR(tbl_raw_data[[#This Row],[time_taken]])*60+MINUTE(tbl_raw_data[[#This Row],[time_taken]])+SECOND(tbl_raw_data[[#This Row],[time_taken]])/60</f>
        <v>15.766666666666667</v>
      </c>
      <c r="K2648" s="68">
        <f>DATE(YEAR(tbl_raw_data[[#This Row],[Date Actioned]]),MONTH(tbl_raw_data[[#This Row],[Date Actioned]]),DAY(tbl_raw_data[[#This Row],[Date Actioned]]))</f>
        <v>45149</v>
      </c>
      <c r="L2648" s="65" t="str">
        <f>UPPER(TEXT(tbl_raw_data[[#This Row],[updated_date]],"MMMM"))</f>
        <v>AUGUST</v>
      </c>
      <c r="M2648" s="65" t="str">
        <f>"WEEK "&amp;IF(ROUNDUP(DAY(tbl_raw_data[[#This Row],[updated_date]])/7,0)=5,4,ROUNDUP(DAY(tbl_raw_data[[#This Row],[updated_date]])/7,0))</f>
        <v>WEEK 2</v>
      </c>
      <c r="N2648" s="71" t="str">
        <f>UPPER(VLOOKUP(tbl_raw_data[[#This Row],[Analyst]],settings!$A$1:$B$15,2,0))</f>
        <v>QUADIR</v>
      </c>
      <c r="O2648" s="71" t="str">
        <f>TRIM(UPPER(tbl_raw_data[[#This Row],[Outcome]]))</f>
        <v>WITHDRAW</v>
      </c>
      <c r="P2648" s="71" t="str">
        <f>TRIM(UPPER(tbl_raw_data[[#This Row],[Queue Name]]))</f>
        <v>CONSUMER EXISTING</v>
      </c>
      <c r="Q2648" s="71" t="str">
        <f>IF(tbl_raw_data[[#This Row],[time_taken_in_min]]&lt;=settings!$D$2,"SLA_MET","SLA_NOT_MET")</f>
        <v>SLA_MET</v>
      </c>
    </row>
    <row r="2649" spans="1:17" x14ac:dyDescent="0.3">
      <c r="A2649" s="5" t="s">
        <v>3612</v>
      </c>
      <c r="B2649" s="36">
        <v>45149.632592592592</v>
      </c>
      <c r="C2649" s="39">
        <v>45149.635891203703</v>
      </c>
      <c r="D2649" s="8" t="s">
        <v>47</v>
      </c>
      <c r="E2649" s="8" t="s">
        <v>18</v>
      </c>
      <c r="F2649" s="8" t="s">
        <v>206</v>
      </c>
      <c r="G2649" s="8" t="s">
        <v>498</v>
      </c>
      <c r="H2649" s="84" t="str">
        <f t="shared" si="41"/>
        <v>Incomplete Details</v>
      </c>
      <c r="I2649" s="63">
        <f>(tbl_raw_data[[#This Row],[Date Actioned]])-(tbl_raw_data[[#This Row],[Date Tagged]])</f>
        <v>3.2986111109494232E-3</v>
      </c>
      <c r="J2649" s="66">
        <f>HOUR(tbl_raw_data[[#This Row],[time_taken]])*60+MINUTE(tbl_raw_data[[#This Row],[time_taken]])+SECOND(tbl_raw_data[[#This Row],[time_taken]])/60</f>
        <v>4.75</v>
      </c>
      <c r="K2649" s="68">
        <f>DATE(YEAR(tbl_raw_data[[#This Row],[Date Actioned]]),MONTH(tbl_raw_data[[#This Row],[Date Actioned]]),DAY(tbl_raw_data[[#This Row],[Date Actioned]]))</f>
        <v>45149</v>
      </c>
      <c r="L2649" s="65" t="str">
        <f>UPPER(TEXT(tbl_raw_data[[#This Row],[updated_date]],"MMMM"))</f>
        <v>AUGUST</v>
      </c>
      <c r="M2649" s="65" t="str">
        <f>"WEEK "&amp;IF(ROUNDUP(DAY(tbl_raw_data[[#This Row],[updated_date]])/7,0)=5,4,ROUNDUP(DAY(tbl_raw_data[[#This Row],[updated_date]])/7,0))</f>
        <v>WEEK 2</v>
      </c>
      <c r="N2649" s="71" t="str">
        <f>UPPER(VLOOKUP(tbl_raw_data[[#This Row],[Analyst]],settings!$A$1:$B$15,2,0))</f>
        <v>HARDIK</v>
      </c>
      <c r="O2649" s="71" t="str">
        <f>TRIM(UPPER(tbl_raw_data[[#This Row],[Outcome]]))</f>
        <v>WITHDRAW</v>
      </c>
      <c r="P2649" s="71" t="str">
        <f>TRIM(UPPER(tbl_raw_data[[#This Row],[Queue Name]]))</f>
        <v>CONSUMER PRE BUREAU</v>
      </c>
      <c r="Q2649" s="71" t="str">
        <f>IF(tbl_raw_data[[#This Row],[time_taken_in_min]]&lt;=settings!$D$2,"SLA_MET","SLA_NOT_MET")</f>
        <v>SLA_MET</v>
      </c>
    </row>
    <row r="2650" spans="1:17" x14ac:dyDescent="0.3">
      <c r="A2650" s="7" t="s">
        <v>3613</v>
      </c>
      <c r="B2650" s="34">
        <v>45149.640960648147</v>
      </c>
      <c r="C2650" s="35">
        <v>45149.647233796299</v>
      </c>
      <c r="D2650" s="2" t="s">
        <v>55</v>
      </c>
      <c r="E2650" s="3" t="s">
        <v>11</v>
      </c>
      <c r="F2650" s="2" t="s">
        <v>9</v>
      </c>
      <c r="G2650" s="4"/>
      <c r="H2650" s="84" t="str">
        <f t="shared" si="41"/>
        <v>Reason Unknown</v>
      </c>
      <c r="I2650" s="63">
        <f>(tbl_raw_data[[#This Row],[Date Actioned]])-(tbl_raw_data[[#This Row],[Date Tagged]])</f>
        <v>6.2731481521041133E-3</v>
      </c>
      <c r="J2650" s="66">
        <f>HOUR(tbl_raw_data[[#This Row],[time_taken]])*60+MINUTE(tbl_raw_data[[#This Row],[time_taken]])+SECOND(tbl_raw_data[[#This Row],[time_taken]])/60</f>
        <v>9.0333333333333332</v>
      </c>
      <c r="K2650" s="68">
        <f>DATE(YEAR(tbl_raw_data[[#This Row],[Date Actioned]]),MONTH(tbl_raw_data[[#This Row],[Date Actioned]]),DAY(tbl_raw_data[[#This Row],[Date Actioned]]))</f>
        <v>45149</v>
      </c>
      <c r="L2650" s="65" t="str">
        <f>UPPER(TEXT(tbl_raw_data[[#This Row],[updated_date]],"MMMM"))</f>
        <v>AUGUST</v>
      </c>
      <c r="M2650" s="65" t="str">
        <f>"WEEK "&amp;IF(ROUNDUP(DAY(tbl_raw_data[[#This Row],[updated_date]])/7,0)=5,4,ROUNDUP(DAY(tbl_raw_data[[#This Row],[updated_date]])/7,0))</f>
        <v>WEEK 2</v>
      </c>
      <c r="N2650" s="71" t="str">
        <f>UPPER(VLOOKUP(tbl_raw_data[[#This Row],[Analyst]],settings!$A$1:$B$15,2,0))</f>
        <v>QUADIR</v>
      </c>
      <c r="O2650" s="71" t="str">
        <f>TRIM(UPPER(tbl_raw_data[[#This Row],[Outcome]]))</f>
        <v>WITHDRAW</v>
      </c>
      <c r="P2650" s="71" t="str">
        <f>TRIM(UPPER(tbl_raw_data[[#This Row],[Queue Name]]))</f>
        <v>CONSUMER EXISTING</v>
      </c>
      <c r="Q2650" s="71" t="str">
        <f>IF(tbl_raw_data[[#This Row],[time_taken_in_min]]&lt;=settings!$D$2,"SLA_MET","SLA_NOT_MET")</f>
        <v>SLA_MET</v>
      </c>
    </row>
    <row r="2651" spans="1:17" x14ac:dyDescent="0.3">
      <c r="A2651" s="1" t="s">
        <v>3614</v>
      </c>
      <c r="B2651" s="36">
        <v>45149.644456018519</v>
      </c>
      <c r="C2651" s="39">
        <v>45149.650543981479</v>
      </c>
      <c r="D2651" s="8" t="s">
        <v>47</v>
      </c>
      <c r="E2651" s="8" t="s">
        <v>18</v>
      </c>
      <c r="F2651" s="8" t="s">
        <v>206</v>
      </c>
      <c r="G2651" s="8" t="s">
        <v>368</v>
      </c>
      <c r="H2651" s="84" t="str">
        <f t="shared" si="41"/>
        <v>Incomplete Details</v>
      </c>
      <c r="I2651" s="63">
        <f>(tbl_raw_data[[#This Row],[Date Actioned]])-(tbl_raw_data[[#This Row],[Date Tagged]])</f>
        <v>6.0879629600094631E-3</v>
      </c>
      <c r="J2651" s="66">
        <f>HOUR(tbl_raw_data[[#This Row],[time_taken]])*60+MINUTE(tbl_raw_data[[#This Row],[time_taken]])+SECOND(tbl_raw_data[[#This Row],[time_taken]])/60</f>
        <v>8.7666666666666675</v>
      </c>
      <c r="K2651" s="68">
        <f>DATE(YEAR(tbl_raw_data[[#This Row],[Date Actioned]]),MONTH(tbl_raw_data[[#This Row],[Date Actioned]]),DAY(tbl_raw_data[[#This Row],[Date Actioned]]))</f>
        <v>45149</v>
      </c>
      <c r="L2651" s="65" t="str">
        <f>UPPER(TEXT(tbl_raw_data[[#This Row],[updated_date]],"MMMM"))</f>
        <v>AUGUST</v>
      </c>
      <c r="M2651" s="65" t="str">
        <f>"WEEK "&amp;IF(ROUNDUP(DAY(tbl_raw_data[[#This Row],[updated_date]])/7,0)=5,4,ROUNDUP(DAY(tbl_raw_data[[#This Row],[updated_date]])/7,0))</f>
        <v>WEEK 2</v>
      </c>
      <c r="N2651" s="71" t="str">
        <f>UPPER(VLOOKUP(tbl_raw_data[[#This Row],[Analyst]],settings!$A$1:$B$15,2,0))</f>
        <v>HARDIK</v>
      </c>
      <c r="O2651" s="71" t="str">
        <f>TRIM(UPPER(tbl_raw_data[[#This Row],[Outcome]]))</f>
        <v>WITHDRAW</v>
      </c>
      <c r="P2651" s="71" t="str">
        <f>TRIM(UPPER(tbl_raw_data[[#This Row],[Queue Name]]))</f>
        <v>CONSUMER PRE BUREAU</v>
      </c>
      <c r="Q2651" s="71" t="str">
        <f>IF(tbl_raw_data[[#This Row],[time_taken_in_min]]&lt;=settings!$D$2,"SLA_MET","SLA_NOT_MET")</f>
        <v>SLA_MET</v>
      </c>
    </row>
    <row r="2652" spans="1:17" x14ac:dyDescent="0.3">
      <c r="A2652" s="5" t="s">
        <v>3615</v>
      </c>
      <c r="B2652" s="34">
        <v>45149.647766203707</v>
      </c>
      <c r="C2652" s="35">
        <v>45149.65320601852</v>
      </c>
      <c r="D2652" s="2" t="s">
        <v>47</v>
      </c>
      <c r="E2652" s="2" t="s">
        <v>18</v>
      </c>
      <c r="F2652" s="2" t="s">
        <v>19</v>
      </c>
      <c r="G2652" s="2" t="s">
        <v>231</v>
      </c>
      <c r="H2652" s="84" t="str">
        <f t="shared" si="41"/>
        <v>System Error</v>
      </c>
      <c r="I2652" s="63">
        <f>(tbl_raw_data[[#This Row],[Date Actioned]])-(tbl_raw_data[[#This Row],[Date Tagged]])</f>
        <v>5.4398148131440394E-3</v>
      </c>
      <c r="J2652" s="66">
        <f>HOUR(tbl_raw_data[[#This Row],[time_taken]])*60+MINUTE(tbl_raw_data[[#This Row],[time_taken]])+SECOND(tbl_raw_data[[#This Row],[time_taken]])/60</f>
        <v>7.833333333333333</v>
      </c>
      <c r="K2652" s="68">
        <f>DATE(YEAR(tbl_raw_data[[#This Row],[Date Actioned]]),MONTH(tbl_raw_data[[#This Row],[Date Actioned]]),DAY(tbl_raw_data[[#This Row],[Date Actioned]]))</f>
        <v>45149</v>
      </c>
      <c r="L2652" s="65" t="str">
        <f>UPPER(TEXT(tbl_raw_data[[#This Row],[updated_date]],"MMMM"))</f>
        <v>AUGUST</v>
      </c>
      <c r="M2652" s="65" t="str">
        <f>"WEEK "&amp;IF(ROUNDUP(DAY(tbl_raw_data[[#This Row],[updated_date]])/7,0)=5,4,ROUNDUP(DAY(tbl_raw_data[[#This Row],[updated_date]])/7,0))</f>
        <v>WEEK 2</v>
      </c>
      <c r="N2652" s="71" t="str">
        <f>UPPER(VLOOKUP(tbl_raw_data[[#This Row],[Analyst]],settings!$A$1:$B$15,2,0))</f>
        <v>NAVED</v>
      </c>
      <c r="O2652" s="71" t="str">
        <f>TRIM(UPPER(tbl_raw_data[[#This Row],[Outcome]]))</f>
        <v>WITHDRAW</v>
      </c>
      <c r="P2652" s="71" t="str">
        <f>TRIM(UPPER(tbl_raw_data[[#This Row],[Queue Name]]))</f>
        <v>CONSUMER PRE BUREAU</v>
      </c>
      <c r="Q2652" s="71" t="str">
        <f>IF(tbl_raw_data[[#This Row],[time_taken_in_min]]&lt;=settings!$D$2,"SLA_MET","SLA_NOT_MET")</f>
        <v>SLA_MET</v>
      </c>
    </row>
    <row r="2653" spans="1:17" x14ac:dyDescent="0.3">
      <c r="A2653" s="7" t="s">
        <v>3616</v>
      </c>
      <c r="B2653" s="36">
        <v>45149.65792824074</v>
      </c>
      <c r="C2653" s="39">
        <v>45149.667233796295</v>
      </c>
      <c r="D2653" s="8" t="s">
        <v>47</v>
      </c>
      <c r="E2653" s="8" t="s">
        <v>18</v>
      </c>
      <c r="F2653" s="8" t="s">
        <v>19</v>
      </c>
      <c r="G2653" s="8" t="s">
        <v>78</v>
      </c>
      <c r="H2653" s="84" t="str">
        <f t="shared" si="41"/>
        <v>Incomplete Details</v>
      </c>
      <c r="I2653" s="63">
        <f>(tbl_raw_data[[#This Row],[Date Actioned]])-(tbl_raw_data[[#This Row],[Date Tagged]])</f>
        <v>9.3055555553291924E-3</v>
      </c>
      <c r="J2653" s="66">
        <f>HOUR(tbl_raw_data[[#This Row],[time_taken]])*60+MINUTE(tbl_raw_data[[#This Row],[time_taken]])+SECOND(tbl_raw_data[[#This Row],[time_taken]])/60</f>
        <v>13.4</v>
      </c>
      <c r="K2653" s="68">
        <f>DATE(YEAR(tbl_raw_data[[#This Row],[Date Actioned]]),MONTH(tbl_raw_data[[#This Row],[Date Actioned]]),DAY(tbl_raw_data[[#This Row],[Date Actioned]]))</f>
        <v>45149</v>
      </c>
      <c r="L2653" s="65" t="str">
        <f>UPPER(TEXT(tbl_raw_data[[#This Row],[updated_date]],"MMMM"))</f>
        <v>AUGUST</v>
      </c>
      <c r="M2653" s="65" t="str">
        <f>"WEEK "&amp;IF(ROUNDUP(DAY(tbl_raw_data[[#This Row],[updated_date]])/7,0)=5,4,ROUNDUP(DAY(tbl_raw_data[[#This Row],[updated_date]])/7,0))</f>
        <v>WEEK 2</v>
      </c>
      <c r="N2653" s="71" t="str">
        <f>UPPER(VLOOKUP(tbl_raw_data[[#This Row],[Analyst]],settings!$A$1:$B$15,2,0))</f>
        <v>NAVED</v>
      </c>
      <c r="O2653" s="71" t="str">
        <f>TRIM(UPPER(tbl_raw_data[[#This Row],[Outcome]]))</f>
        <v>WITHDRAW</v>
      </c>
      <c r="P2653" s="71" t="str">
        <f>TRIM(UPPER(tbl_raw_data[[#This Row],[Queue Name]]))</f>
        <v>CONSUMER PRE BUREAU</v>
      </c>
      <c r="Q2653" s="71" t="str">
        <f>IF(tbl_raw_data[[#This Row],[time_taken_in_min]]&lt;=settings!$D$2,"SLA_MET","SLA_NOT_MET")</f>
        <v>SLA_MET</v>
      </c>
    </row>
    <row r="2654" spans="1:17" x14ac:dyDescent="0.3">
      <c r="A2654" s="1" t="s">
        <v>3617</v>
      </c>
      <c r="B2654" s="34">
        <v>45149.659282407411</v>
      </c>
      <c r="C2654" s="35">
        <v>45149.666655092595</v>
      </c>
      <c r="D2654" s="2" t="s">
        <v>47</v>
      </c>
      <c r="E2654" s="2" t="s">
        <v>18</v>
      </c>
      <c r="F2654" s="2" t="s">
        <v>206</v>
      </c>
      <c r="G2654" s="2" t="s">
        <v>499</v>
      </c>
      <c r="H2654" s="84" t="str">
        <f t="shared" si="41"/>
        <v>Incomplete Details</v>
      </c>
      <c r="I2654" s="63">
        <f>(tbl_raw_data[[#This Row],[Date Actioned]])-(tbl_raw_data[[#This Row],[Date Tagged]])</f>
        <v>7.3726851842366159E-3</v>
      </c>
      <c r="J2654" s="66">
        <f>HOUR(tbl_raw_data[[#This Row],[time_taken]])*60+MINUTE(tbl_raw_data[[#This Row],[time_taken]])+SECOND(tbl_raw_data[[#This Row],[time_taken]])/60</f>
        <v>10.616666666666667</v>
      </c>
      <c r="K2654" s="68">
        <f>DATE(YEAR(tbl_raw_data[[#This Row],[Date Actioned]]),MONTH(tbl_raw_data[[#This Row],[Date Actioned]]),DAY(tbl_raw_data[[#This Row],[Date Actioned]]))</f>
        <v>45149</v>
      </c>
      <c r="L2654" s="65" t="str">
        <f>UPPER(TEXT(tbl_raw_data[[#This Row],[updated_date]],"MMMM"))</f>
        <v>AUGUST</v>
      </c>
      <c r="M2654" s="65" t="str">
        <f>"WEEK "&amp;IF(ROUNDUP(DAY(tbl_raw_data[[#This Row],[updated_date]])/7,0)=5,4,ROUNDUP(DAY(tbl_raw_data[[#This Row],[updated_date]])/7,0))</f>
        <v>WEEK 2</v>
      </c>
      <c r="N2654" s="71" t="str">
        <f>UPPER(VLOOKUP(tbl_raw_data[[#This Row],[Analyst]],settings!$A$1:$B$15,2,0))</f>
        <v>HARDIK</v>
      </c>
      <c r="O2654" s="71" t="str">
        <f>TRIM(UPPER(tbl_raw_data[[#This Row],[Outcome]]))</f>
        <v>WITHDRAW</v>
      </c>
      <c r="P2654" s="71" t="str">
        <f>TRIM(UPPER(tbl_raw_data[[#This Row],[Queue Name]]))</f>
        <v>CONSUMER PRE BUREAU</v>
      </c>
      <c r="Q2654" s="71" t="str">
        <f>IF(tbl_raw_data[[#This Row],[time_taken_in_min]]&lt;=settings!$D$2,"SLA_MET","SLA_NOT_MET")</f>
        <v>SLA_MET</v>
      </c>
    </row>
    <row r="2655" spans="1:17" x14ac:dyDescent="0.3">
      <c r="A2655" s="5" t="s">
        <v>3618</v>
      </c>
      <c r="B2655" s="36">
        <v>45149.662928240738</v>
      </c>
      <c r="C2655" s="39">
        <v>45149.670717592591</v>
      </c>
      <c r="D2655" s="8" t="s">
        <v>55</v>
      </c>
      <c r="E2655" s="6" t="s">
        <v>11</v>
      </c>
      <c r="F2655" s="8" t="s">
        <v>9</v>
      </c>
      <c r="G2655" s="9"/>
      <c r="H2655" s="84" t="str">
        <f t="shared" si="41"/>
        <v>Reason Unknown</v>
      </c>
      <c r="I2655" s="63">
        <f>(tbl_raw_data[[#This Row],[Date Actioned]])-(tbl_raw_data[[#This Row],[Date Tagged]])</f>
        <v>7.7893518537166528E-3</v>
      </c>
      <c r="J2655" s="66">
        <f>HOUR(tbl_raw_data[[#This Row],[time_taken]])*60+MINUTE(tbl_raw_data[[#This Row],[time_taken]])+SECOND(tbl_raw_data[[#This Row],[time_taken]])/60</f>
        <v>11.216666666666667</v>
      </c>
      <c r="K2655" s="68">
        <f>DATE(YEAR(tbl_raw_data[[#This Row],[Date Actioned]]),MONTH(tbl_raw_data[[#This Row],[Date Actioned]]),DAY(tbl_raw_data[[#This Row],[Date Actioned]]))</f>
        <v>45149</v>
      </c>
      <c r="L2655" s="65" t="str">
        <f>UPPER(TEXT(tbl_raw_data[[#This Row],[updated_date]],"MMMM"))</f>
        <v>AUGUST</v>
      </c>
      <c r="M2655" s="65" t="str">
        <f>"WEEK "&amp;IF(ROUNDUP(DAY(tbl_raw_data[[#This Row],[updated_date]])/7,0)=5,4,ROUNDUP(DAY(tbl_raw_data[[#This Row],[updated_date]])/7,0))</f>
        <v>WEEK 2</v>
      </c>
      <c r="N2655" s="71" t="str">
        <f>UPPER(VLOOKUP(tbl_raw_data[[#This Row],[Analyst]],settings!$A$1:$B$15,2,0))</f>
        <v>QUADIR</v>
      </c>
      <c r="O2655" s="71" t="str">
        <f>TRIM(UPPER(tbl_raw_data[[#This Row],[Outcome]]))</f>
        <v>WITHDRAW</v>
      </c>
      <c r="P2655" s="71" t="str">
        <f>TRIM(UPPER(tbl_raw_data[[#This Row],[Queue Name]]))</f>
        <v>CONSUMER EXISTING</v>
      </c>
      <c r="Q2655" s="71" t="str">
        <f>IF(tbl_raw_data[[#This Row],[time_taken_in_min]]&lt;=settings!$D$2,"SLA_MET","SLA_NOT_MET")</f>
        <v>SLA_MET</v>
      </c>
    </row>
    <row r="2656" spans="1:17" x14ac:dyDescent="0.3">
      <c r="A2656" s="7" t="s">
        <v>3619</v>
      </c>
      <c r="B2656" s="34">
        <v>45149.667071759257</v>
      </c>
      <c r="C2656" s="35">
        <v>45149.672847222224</v>
      </c>
      <c r="D2656" s="2" t="s">
        <v>55</v>
      </c>
      <c r="E2656" s="3" t="s">
        <v>11</v>
      </c>
      <c r="F2656" s="2" t="s">
        <v>14</v>
      </c>
      <c r="G2656" s="4"/>
      <c r="H2656" s="84" t="str">
        <f t="shared" si="41"/>
        <v>Reason Unknown</v>
      </c>
      <c r="I2656" s="63">
        <f>(tbl_raw_data[[#This Row],[Date Actioned]])-(tbl_raw_data[[#This Row],[Date Tagged]])</f>
        <v>5.7754629669943824E-3</v>
      </c>
      <c r="J2656" s="66">
        <f>HOUR(tbl_raw_data[[#This Row],[time_taken]])*60+MINUTE(tbl_raw_data[[#This Row],[time_taken]])+SECOND(tbl_raw_data[[#This Row],[time_taken]])/60</f>
        <v>8.3166666666666664</v>
      </c>
      <c r="K2656" s="68">
        <f>DATE(YEAR(tbl_raw_data[[#This Row],[Date Actioned]]),MONTH(tbl_raw_data[[#This Row],[Date Actioned]]),DAY(tbl_raw_data[[#This Row],[Date Actioned]]))</f>
        <v>45149</v>
      </c>
      <c r="L2656" s="65" t="str">
        <f>UPPER(TEXT(tbl_raw_data[[#This Row],[updated_date]],"MMMM"))</f>
        <v>AUGUST</v>
      </c>
      <c r="M2656" s="65" t="str">
        <f>"WEEK "&amp;IF(ROUNDUP(DAY(tbl_raw_data[[#This Row],[updated_date]])/7,0)=5,4,ROUNDUP(DAY(tbl_raw_data[[#This Row],[updated_date]])/7,0))</f>
        <v>WEEK 2</v>
      </c>
      <c r="N2656" s="71" t="str">
        <f>UPPER(VLOOKUP(tbl_raw_data[[#This Row],[Analyst]],settings!$A$1:$B$15,2,0))</f>
        <v>CAMROON</v>
      </c>
      <c r="O2656" s="71" t="str">
        <f>TRIM(UPPER(tbl_raw_data[[#This Row],[Outcome]]))</f>
        <v>WITHDRAW</v>
      </c>
      <c r="P2656" s="71" t="str">
        <f>TRIM(UPPER(tbl_raw_data[[#This Row],[Queue Name]]))</f>
        <v>CONSUMER EXISTING</v>
      </c>
      <c r="Q2656" s="71" t="str">
        <f>IF(tbl_raw_data[[#This Row],[time_taken_in_min]]&lt;=settings!$D$2,"SLA_MET","SLA_NOT_MET")</f>
        <v>SLA_MET</v>
      </c>
    </row>
    <row r="2657" spans="1:17" x14ac:dyDescent="0.3">
      <c r="A2657" s="1" t="s">
        <v>3620</v>
      </c>
      <c r="B2657" s="36">
        <v>45149.670949074076</v>
      </c>
      <c r="C2657" s="39">
        <v>45149.67732638889</v>
      </c>
      <c r="D2657" s="8" t="s">
        <v>47</v>
      </c>
      <c r="E2657" s="8" t="s">
        <v>18</v>
      </c>
      <c r="F2657" s="8" t="s">
        <v>206</v>
      </c>
      <c r="G2657" s="8" t="s">
        <v>492</v>
      </c>
      <c r="H2657" s="84" t="str">
        <f t="shared" si="41"/>
        <v>Incomplete Details</v>
      </c>
      <c r="I2657" s="63">
        <f>(tbl_raw_data[[#This Row],[Date Actioned]])-(tbl_raw_data[[#This Row],[Date Tagged]])</f>
        <v>6.3773148140171543E-3</v>
      </c>
      <c r="J2657" s="66">
        <f>HOUR(tbl_raw_data[[#This Row],[time_taken]])*60+MINUTE(tbl_raw_data[[#This Row],[time_taken]])+SECOND(tbl_raw_data[[#This Row],[time_taken]])/60</f>
        <v>9.1833333333333336</v>
      </c>
      <c r="K2657" s="68">
        <f>DATE(YEAR(tbl_raw_data[[#This Row],[Date Actioned]]),MONTH(tbl_raw_data[[#This Row],[Date Actioned]]),DAY(tbl_raw_data[[#This Row],[Date Actioned]]))</f>
        <v>45149</v>
      </c>
      <c r="L2657" s="65" t="str">
        <f>UPPER(TEXT(tbl_raw_data[[#This Row],[updated_date]],"MMMM"))</f>
        <v>AUGUST</v>
      </c>
      <c r="M2657" s="65" t="str">
        <f>"WEEK "&amp;IF(ROUNDUP(DAY(tbl_raw_data[[#This Row],[updated_date]])/7,0)=5,4,ROUNDUP(DAY(tbl_raw_data[[#This Row],[updated_date]])/7,0))</f>
        <v>WEEK 2</v>
      </c>
      <c r="N2657" s="71" t="str">
        <f>UPPER(VLOOKUP(tbl_raw_data[[#This Row],[Analyst]],settings!$A$1:$B$15,2,0))</f>
        <v>HARDIK</v>
      </c>
      <c r="O2657" s="71" t="str">
        <f>TRIM(UPPER(tbl_raw_data[[#This Row],[Outcome]]))</f>
        <v>WITHDRAW</v>
      </c>
      <c r="P2657" s="71" t="str">
        <f>TRIM(UPPER(tbl_raw_data[[#This Row],[Queue Name]]))</f>
        <v>CONSUMER PRE BUREAU</v>
      </c>
      <c r="Q2657" s="71" t="str">
        <f>IF(tbl_raw_data[[#This Row],[time_taken_in_min]]&lt;=settings!$D$2,"SLA_MET","SLA_NOT_MET")</f>
        <v>SLA_MET</v>
      </c>
    </row>
    <row r="2658" spans="1:17" x14ac:dyDescent="0.3">
      <c r="A2658" s="5" t="s">
        <v>3621</v>
      </c>
      <c r="B2658" s="34">
        <v>45149.688935185186</v>
      </c>
      <c r="C2658" s="35">
        <v>45149.692627314813</v>
      </c>
      <c r="D2658" s="2" t="s">
        <v>47</v>
      </c>
      <c r="E2658" s="2" t="s">
        <v>8</v>
      </c>
      <c r="F2658" s="2" t="s">
        <v>206</v>
      </c>
      <c r="G2658" s="2" t="s">
        <v>500</v>
      </c>
      <c r="H2658" s="84" t="str">
        <f t="shared" si="41"/>
        <v>Incomplete Details</v>
      </c>
      <c r="I2658" s="63">
        <f>(tbl_raw_data[[#This Row],[Date Actioned]])-(tbl_raw_data[[#This Row],[Date Tagged]])</f>
        <v>3.6921296268701553E-3</v>
      </c>
      <c r="J2658" s="66">
        <f>HOUR(tbl_raw_data[[#This Row],[time_taken]])*60+MINUTE(tbl_raw_data[[#This Row],[time_taken]])+SECOND(tbl_raw_data[[#This Row],[time_taken]])/60</f>
        <v>5.3166666666666664</v>
      </c>
      <c r="K2658" s="68">
        <f>DATE(YEAR(tbl_raw_data[[#This Row],[Date Actioned]]),MONTH(tbl_raw_data[[#This Row],[Date Actioned]]),DAY(tbl_raw_data[[#This Row],[Date Actioned]]))</f>
        <v>45149</v>
      </c>
      <c r="L2658" s="65" t="str">
        <f>UPPER(TEXT(tbl_raw_data[[#This Row],[updated_date]],"MMMM"))</f>
        <v>AUGUST</v>
      </c>
      <c r="M2658" s="65" t="str">
        <f>"WEEK "&amp;IF(ROUNDUP(DAY(tbl_raw_data[[#This Row],[updated_date]])/7,0)=5,4,ROUNDUP(DAY(tbl_raw_data[[#This Row],[updated_date]])/7,0))</f>
        <v>WEEK 2</v>
      </c>
      <c r="N2658" s="71" t="str">
        <f>UPPER(VLOOKUP(tbl_raw_data[[#This Row],[Analyst]],settings!$A$1:$B$15,2,0))</f>
        <v>HARDIK</v>
      </c>
      <c r="O2658" s="71" t="str">
        <f>TRIM(UPPER(tbl_raw_data[[#This Row],[Outcome]]))</f>
        <v>WITHDRAW</v>
      </c>
      <c r="P2658" s="71" t="str">
        <f>TRIM(UPPER(tbl_raw_data[[#This Row],[Queue Name]]))</f>
        <v>CONSUMER POST BUREAU</v>
      </c>
      <c r="Q2658" s="71" t="str">
        <f>IF(tbl_raw_data[[#This Row],[time_taken_in_min]]&lt;=settings!$D$2,"SLA_MET","SLA_NOT_MET")</f>
        <v>SLA_MET</v>
      </c>
    </row>
    <row r="2659" spans="1:17" x14ac:dyDescent="0.3">
      <c r="A2659" s="7" t="s">
        <v>3622</v>
      </c>
      <c r="B2659" s="36">
        <v>45149.699594907404</v>
      </c>
      <c r="C2659" s="39">
        <v>45149.701770833337</v>
      </c>
      <c r="D2659" s="8" t="s">
        <v>47</v>
      </c>
      <c r="E2659" s="8" t="s">
        <v>8</v>
      </c>
      <c r="F2659" s="8" t="s">
        <v>206</v>
      </c>
      <c r="G2659" s="8" t="s">
        <v>501</v>
      </c>
      <c r="H2659" s="84" t="str">
        <f t="shared" si="41"/>
        <v>Incorrect Queue</v>
      </c>
      <c r="I2659" s="63">
        <f>(tbl_raw_data[[#This Row],[Date Actioned]])-(tbl_raw_data[[#This Row],[Date Tagged]])</f>
        <v>2.1759259325335734E-3</v>
      </c>
      <c r="J2659" s="66">
        <f>HOUR(tbl_raw_data[[#This Row],[time_taken]])*60+MINUTE(tbl_raw_data[[#This Row],[time_taken]])+SECOND(tbl_raw_data[[#This Row],[time_taken]])/60</f>
        <v>3.1333333333333333</v>
      </c>
      <c r="K2659" s="68">
        <f>DATE(YEAR(tbl_raw_data[[#This Row],[Date Actioned]]),MONTH(tbl_raw_data[[#This Row],[Date Actioned]]),DAY(tbl_raw_data[[#This Row],[Date Actioned]]))</f>
        <v>45149</v>
      </c>
      <c r="L2659" s="65" t="str">
        <f>UPPER(TEXT(tbl_raw_data[[#This Row],[updated_date]],"MMMM"))</f>
        <v>AUGUST</v>
      </c>
      <c r="M2659" s="65" t="str">
        <f>"WEEK "&amp;IF(ROUNDUP(DAY(tbl_raw_data[[#This Row],[updated_date]])/7,0)=5,4,ROUNDUP(DAY(tbl_raw_data[[#This Row],[updated_date]])/7,0))</f>
        <v>WEEK 2</v>
      </c>
      <c r="N2659" s="71" t="str">
        <f>UPPER(VLOOKUP(tbl_raw_data[[#This Row],[Analyst]],settings!$A$1:$B$15,2,0))</f>
        <v>HARDIK</v>
      </c>
      <c r="O2659" s="71" t="str">
        <f>TRIM(UPPER(tbl_raw_data[[#This Row],[Outcome]]))</f>
        <v>WITHDRAW</v>
      </c>
      <c r="P2659" s="71" t="str">
        <f>TRIM(UPPER(tbl_raw_data[[#This Row],[Queue Name]]))</f>
        <v>CONSUMER POST BUREAU</v>
      </c>
      <c r="Q2659" s="71" t="str">
        <f>IF(tbl_raw_data[[#This Row],[time_taken_in_min]]&lt;=settings!$D$2,"SLA_MET","SLA_NOT_MET")</f>
        <v>SLA_MET</v>
      </c>
    </row>
    <row r="2660" spans="1:17" x14ac:dyDescent="0.3">
      <c r="A2660" s="1" t="s">
        <v>3623</v>
      </c>
      <c r="B2660" s="34">
        <v>45149.708483796298</v>
      </c>
      <c r="C2660" s="35">
        <v>45149.712465277778</v>
      </c>
      <c r="D2660" s="2" t="s">
        <v>47</v>
      </c>
      <c r="E2660" s="2" t="s">
        <v>18</v>
      </c>
      <c r="F2660" s="2" t="s">
        <v>114</v>
      </c>
      <c r="G2660" s="2" t="s">
        <v>231</v>
      </c>
      <c r="H2660" s="84" t="str">
        <f t="shared" si="41"/>
        <v>System Error</v>
      </c>
      <c r="I2660" s="63">
        <f>(tbl_raw_data[[#This Row],[Date Actioned]])-(tbl_raw_data[[#This Row],[Date Tagged]])</f>
        <v>3.9814814808778465E-3</v>
      </c>
      <c r="J2660" s="66">
        <f>HOUR(tbl_raw_data[[#This Row],[time_taken]])*60+MINUTE(tbl_raw_data[[#This Row],[time_taken]])+SECOND(tbl_raw_data[[#This Row],[time_taken]])/60</f>
        <v>5.7333333333333334</v>
      </c>
      <c r="K2660" s="68">
        <f>DATE(YEAR(tbl_raw_data[[#This Row],[Date Actioned]]),MONTH(tbl_raw_data[[#This Row],[Date Actioned]]),DAY(tbl_raw_data[[#This Row],[Date Actioned]]))</f>
        <v>45149</v>
      </c>
      <c r="L2660" s="65" t="str">
        <f>UPPER(TEXT(tbl_raw_data[[#This Row],[updated_date]],"MMMM"))</f>
        <v>AUGUST</v>
      </c>
      <c r="M2660" s="65" t="str">
        <f>"WEEK "&amp;IF(ROUNDUP(DAY(tbl_raw_data[[#This Row],[updated_date]])/7,0)=5,4,ROUNDUP(DAY(tbl_raw_data[[#This Row],[updated_date]])/7,0))</f>
        <v>WEEK 2</v>
      </c>
      <c r="N2660" s="71" t="str">
        <f>UPPER(VLOOKUP(tbl_raw_data[[#This Row],[Analyst]],settings!$A$1:$B$15,2,0))</f>
        <v>FARDIN</v>
      </c>
      <c r="O2660" s="71" t="str">
        <f>TRIM(UPPER(tbl_raw_data[[#This Row],[Outcome]]))</f>
        <v>WITHDRAW</v>
      </c>
      <c r="P2660" s="71" t="str">
        <f>TRIM(UPPER(tbl_raw_data[[#This Row],[Queue Name]]))</f>
        <v>CONSUMER PRE BUREAU</v>
      </c>
      <c r="Q2660" s="71" t="str">
        <f>IF(tbl_raw_data[[#This Row],[time_taken_in_min]]&lt;=settings!$D$2,"SLA_MET","SLA_NOT_MET")</f>
        <v>SLA_MET</v>
      </c>
    </row>
    <row r="2661" spans="1:17" x14ac:dyDescent="0.3">
      <c r="A2661" s="5" t="s">
        <v>3624</v>
      </c>
      <c r="B2661" s="36">
        <v>45149.70957175926</v>
      </c>
      <c r="C2661" s="39">
        <v>45149.715208333335</v>
      </c>
      <c r="D2661" s="8" t="s">
        <v>47</v>
      </c>
      <c r="E2661" s="8" t="s">
        <v>18</v>
      </c>
      <c r="F2661" s="8" t="s">
        <v>206</v>
      </c>
      <c r="G2661" s="8" t="s">
        <v>233</v>
      </c>
      <c r="H2661" s="84" t="str">
        <f t="shared" si="41"/>
        <v>Incomplete Details</v>
      </c>
      <c r="I2661" s="63">
        <f>(tbl_raw_data[[#This Row],[Date Actioned]])-(tbl_raw_data[[#This Row],[Date Tagged]])</f>
        <v>5.6365740747423843E-3</v>
      </c>
      <c r="J2661" s="66">
        <f>HOUR(tbl_raw_data[[#This Row],[time_taken]])*60+MINUTE(tbl_raw_data[[#This Row],[time_taken]])+SECOND(tbl_raw_data[[#This Row],[time_taken]])/60</f>
        <v>8.1166666666666671</v>
      </c>
      <c r="K2661" s="68">
        <f>DATE(YEAR(tbl_raw_data[[#This Row],[Date Actioned]]),MONTH(tbl_raw_data[[#This Row],[Date Actioned]]),DAY(tbl_raw_data[[#This Row],[Date Actioned]]))</f>
        <v>45149</v>
      </c>
      <c r="L2661" s="65" t="str">
        <f>UPPER(TEXT(tbl_raw_data[[#This Row],[updated_date]],"MMMM"))</f>
        <v>AUGUST</v>
      </c>
      <c r="M2661" s="65" t="str">
        <f>"WEEK "&amp;IF(ROUNDUP(DAY(tbl_raw_data[[#This Row],[updated_date]])/7,0)=5,4,ROUNDUP(DAY(tbl_raw_data[[#This Row],[updated_date]])/7,0))</f>
        <v>WEEK 2</v>
      </c>
      <c r="N2661" s="71" t="str">
        <f>UPPER(VLOOKUP(tbl_raw_data[[#This Row],[Analyst]],settings!$A$1:$B$15,2,0))</f>
        <v>HARDIK</v>
      </c>
      <c r="O2661" s="71" t="str">
        <f>TRIM(UPPER(tbl_raw_data[[#This Row],[Outcome]]))</f>
        <v>WITHDRAW</v>
      </c>
      <c r="P2661" s="71" t="str">
        <f>TRIM(UPPER(tbl_raw_data[[#This Row],[Queue Name]]))</f>
        <v>CONSUMER PRE BUREAU</v>
      </c>
      <c r="Q2661" s="71" t="str">
        <f>IF(tbl_raw_data[[#This Row],[time_taken_in_min]]&lt;=settings!$D$2,"SLA_MET","SLA_NOT_MET")</f>
        <v>SLA_MET</v>
      </c>
    </row>
    <row r="2662" spans="1:17" x14ac:dyDescent="0.3">
      <c r="A2662" s="7" t="s">
        <v>3625</v>
      </c>
      <c r="B2662" s="34">
        <v>45149.710104166668</v>
      </c>
      <c r="C2662" s="35">
        <v>45149.715185185189</v>
      </c>
      <c r="D2662" s="2" t="s">
        <v>47</v>
      </c>
      <c r="E2662" s="2" t="s">
        <v>18</v>
      </c>
      <c r="F2662" s="2" t="s">
        <v>21</v>
      </c>
      <c r="G2662" s="2" t="s">
        <v>72</v>
      </c>
      <c r="H2662" s="84" t="str">
        <f t="shared" si="41"/>
        <v>Incomplete Details</v>
      </c>
      <c r="I2662" s="63">
        <f>(tbl_raw_data[[#This Row],[Date Actioned]])-(tbl_raw_data[[#This Row],[Date Tagged]])</f>
        <v>5.0810185202863067E-3</v>
      </c>
      <c r="J2662" s="66">
        <f>HOUR(tbl_raw_data[[#This Row],[time_taken]])*60+MINUTE(tbl_raw_data[[#This Row],[time_taken]])+SECOND(tbl_raw_data[[#This Row],[time_taken]])/60</f>
        <v>7.3166666666666664</v>
      </c>
      <c r="K2662" s="68">
        <f>DATE(YEAR(tbl_raw_data[[#This Row],[Date Actioned]]),MONTH(tbl_raw_data[[#This Row],[Date Actioned]]),DAY(tbl_raw_data[[#This Row],[Date Actioned]]))</f>
        <v>45149</v>
      </c>
      <c r="L2662" s="65" t="str">
        <f>UPPER(TEXT(tbl_raw_data[[#This Row],[updated_date]],"MMMM"))</f>
        <v>AUGUST</v>
      </c>
      <c r="M2662" s="65" t="str">
        <f>"WEEK "&amp;IF(ROUNDUP(DAY(tbl_raw_data[[#This Row],[updated_date]])/7,0)=5,4,ROUNDUP(DAY(tbl_raw_data[[#This Row],[updated_date]])/7,0))</f>
        <v>WEEK 2</v>
      </c>
      <c r="N2662" s="71" t="str">
        <f>UPPER(VLOOKUP(tbl_raw_data[[#This Row],[Analyst]],settings!$A$1:$B$15,2,0))</f>
        <v>SHAHID</v>
      </c>
      <c r="O2662" s="71" t="str">
        <f>TRIM(UPPER(tbl_raw_data[[#This Row],[Outcome]]))</f>
        <v>WITHDRAW</v>
      </c>
      <c r="P2662" s="71" t="str">
        <f>TRIM(UPPER(tbl_raw_data[[#This Row],[Queue Name]]))</f>
        <v>CONSUMER PRE BUREAU</v>
      </c>
      <c r="Q2662" s="71" t="str">
        <f>IF(tbl_raw_data[[#This Row],[time_taken_in_min]]&lt;=settings!$D$2,"SLA_MET","SLA_NOT_MET")</f>
        <v>SLA_MET</v>
      </c>
    </row>
    <row r="2663" spans="1:17" x14ac:dyDescent="0.3">
      <c r="A2663" s="1" t="s">
        <v>3626</v>
      </c>
      <c r="B2663" s="36">
        <v>45149.710648148146</v>
      </c>
      <c r="C2663" s="39">
        <v>45149.720717592594</v>
      </c>
      <c r="D2663" s="8" t="s">
        <v>47</v>
      </c>
      <c r="E2663" s="8" t="s">
        <v>18</v>
      </c>
      <c r="F2663" s="8" t="s">
        <v>114</v>
      </c>
      <c r="G2663" s="8" t="s">
        <v>502</v>
      </c>
      <c r="H2663" s="84" t="str">
        <f t="shared" si="41"/>
        <v>Incomplete Details</v>
      </c>
      <c r="I2663" s="63">
        <f>(tbl_raw_data[[#This Row],[Date Actioned]])-(tbl_raw_data[[#This Row],[Date Tagged]])</f>
        <v>1.0069444448163267E-2</v>
      </c>
      <c r="J2663" s="66">
        <f>HOUR(tbl_raw_data[[#This Row],[time_taken]])*60+MINUTE(tbl_raw_data[[#This Row],[time_taken]])+SECOND(tbl_raw_data[[#This Row],[time_taken]])/60</f>
        <v>14.5</v>
      </c>
      <c r="K2663" s="68">
        <f>DATE(YEAR(tbl_raw_data[[#This Row],[Date Actioned]]),MONTH(tbl_raw_data[[#This Row],[Date Actioned]]),DAY(tbl_raw_data[[#This Row],[Date Actioned]]))</f>
        <v>45149</v>
      </c>
      <c r="L2663" s="65" t="str">
        <f>UPPER(TEXT(tbl_raw_data[[#This Row],[updated_date]],"MMMM"))</f>
        <v>AUGUST</v>
      </c>
      <c r="M2663" s="65" t="str">
        <f>"WEEK "&amp;IF(ROUNDUP(DAY(tbl_raw_data[[#This Row],[updated_date]])/7,0)=5,4,ROUNDUP(DAY(tbl_raw_data[[#This Row],[updated_date]])/7,0))</f>
        <v>WEEK 2</v>
      </c>
      <c r="N2663" s="71" t="str">
        <f>UPPER(VLOOKUP(tbl_raw_data[[#This Row],[Analyst]],settings!$A$1:$B$15,2,0))</f>
        <v>FARDIN</v>
      </c>
      <c r="O2663" s="71" t="str">
        <f>TRIM(UPPER(tbl_raw_data[[#This Row],[Outcome]]))</f>
        <v>WITHDRAW</v>
      </c>
      <c r="P2663" s="71" t="str">
        <f>TRIM(UPPER(tbl_raw_data[[#This Row],[Queue Name]]))</f>
        <v>CONSUMER PRE BUREAU</v>
      </c>
      <c r="Q2663" s="71" t="str">
        <f>IF(tbl_raw_data[[#This Row],[time_taken_in_min]]&lt;=settings!$D$2,"SLA_MET","SLA_NOT_MET")</f>
        <v>SLA_MET</v>
      </c>
    </row>
    <row r="2664" spans="1:17" x14ac:dyDescent="0.3">
      <c r="A2664" s="5" t="s">
        <v>3627</v>
      </c>
      <c r="B2664" s="34">
        <v>45149.717986111114</v>
      </c>
      <c r="C2664" s="35">
        <v>45149.722569444442</v>
      </c>
      <c r="D2664" s="2" t="s">
        <v>47</v>
      </c>
      <c r="E2664" s="2" t="s">
        <v>11</v>
      </c>
      <c r="F2664" s="2" t="s">
        <v>21</v>
      </c>
      <c r="G2664" s="2" t="s">
        <v>503</v>
      </c>
      <c r="H2664" s="84" t="str">
        <f t="shared" si="41"/>
        <v>Reason Unknown</v>
      </c>
      <c r="I2664" s="63">
        <f>(tbl_raw_data[[#This Row],[Date Actioned]])-(tbl_raw_data[[#This Row],[Date Tagged]])</f>
        <v>4.5833333279006183E-3</v>
      </c>
      <c r="J2664" s="66">
        <f>HOUR(tbl_raw_data[[#This Row],[time_taken]])*60+MINUTE(tbl_raw_data[[#This Row],[time_taken]])+SECOND(tbl_raw_data[[#This Row],[time_taken]])/60</f>
        <v>6.6</v>
      </c>
      <c r="K2664" s="68">
        <f>DATE(YEAR(tbl_raw_data[[#This Row],[Date Actioned]]),MONTH(tbl_raw_data[[#This Row],[Date Actioned]]),DAY(tbl_raw_data[[#This Row],[Date Actioned]]))</f>
        <v>45149</v>
      </c>
      <c r="L2664" s="65" t="str">
        <f>UPPER(TEXT(tbl_raw_data[[#This Row],[updated_date]],"MMMM"))</f>
        <v>AUGUST</v>
      </c>
      <c r="M2664" s="65" t="str">
        <f>"WEEK "&amp;IF(ROUNDUP(DAY(tbl_raw_data[[#This Row],[updated_date]])/7,0)=5,4,ROUNDUP(DAY(tbl_raw_data[[#This Row],[updated_date]])/7,0))</f>
        <v>WEEK 2</v>
      </c>
      <c r="N2664" s="71" t="str">
        <f>UPPER(VLOOKUP(tbl_raw_data[[#This Row],[Analyst]],settings!$A$1:$B$15,2,0))</f>
        <v>SHAHID</v>
      </c>
      <c r="O2664" s="71" t="str">
        <f>TRIM(UPPER(tbl_raw_data[[#This Row],[Outcome]]))</f>
        <v>WITHDRAW</v>
      </c>
      <c r="P2664" s="71" t="str">
        <f>TRIM(UPPER(tbl_raw_data[[#This Row],[Queue Name]]))</f>
        <v>CONSUMER EXISTING</v>
      </c>
      <c r="Q2664" s="71" t="str">
        <f>IF(tbl_raw_data[[#This Row],[time_taken_in_min]]&lt;=settings!$D$2,"SLA_MET","SLA_NOT_MET")</f>
        <v>SLA_MET</v>
      </c>
    </row>
    <row r="2665" spans="1:17" x14ac:dyDescent="0.3">
      <c r="A2665" s="7" t="s">
        <v>3628</v>
      </c>
      <c r="B2665" s="36">
        <v>45149.730671296296</v>
      </c>
      <c r="C2665" s="39">
        <v>45149.734050925923</v>
      </c>
      <c r="D2665" s="8" t="s">
        <v>47</v>
      </c>
      <c r="E2665" s="8" t="s">
        <v>8</v>
      </c>
      <c r="F2665" s="8" t="s">
        <v>19</v>
      </c>
      <c r="G2665" s="8" t="s">
        <v>504</v>
      </c>
      <c r="H2665" s="84" t="str">
        <f t="shared" si="41"/>
        <v>Duplicate Application</v>
      </c>
      <c r="I2665" s="63">
        <f>(tbl_raw_data[[#This Row],[Date Actioned]])-(tbl_raw_data[[#This Row],[Date Tagged]])</f>
        <v>3.379629626579117E-3</v>
      </c>
      <c r="J2665" s="66">
        <f>HOUR(tbl_raw_data[[#This Row],[time_taken]])*60+MINUTE(tbl_raw_data[[#This Row],[time_taken]])+SECOND(tbl_raw_data[[#This Row],[time_taken]])/60</f>
        <v>4.8666666666666671</v>
      </c>
      <c r="K2665" s="68">
        <f>DATE(YEAR(tbl_raw_data[[#This Row],[Date Actioned]]),MONTH(tbl_raw_data[[#This Row],[Date Actioned]]),DAY(tbl_raw_data[[#This Row],[Date Actioned]]))</f>
        <v>45149</v>
      </c>
      <c r="L2665" s="65" t="str">
        <f>UPPER(TEXT(tbl_raw_data[[#This Row],[updated_date]],"MMMM"))</f>
        <v>AUGUST</v>
      </c>
      <c r="M2665" s="65" t="str">
        <f>"WEEK "&amp;IF(ROUNDUP(DAY(tbl_raw_data[[#This Row],[updated_date]])/7,0)=5,4,ROUNDUP(DAY(tbl_raw_data[[#This Row],[updated_date]])/7,0))</f>
        <v>WEEK 2</v>
      </c>
      <c r="N2665" s="71" t="str">
        <f>UPPER(VLOOKUP(tbl_raw_data[[#This Row],[Analyst]],settings!$A$1:$B$15,2,0))</f>
        <v>NAVED</v>
      </c>
      <c r="O2665" s="71" t="str">
        <f>TRIM(UPPER(tbl_raw_data[[#This Row],[Outcome]]))</f>
        <v>WITHDRAW</v>
      </c>
      <c r="P2665" s="71" t="str">
        <f>TRIM(UPPER(tbl_raw_data[[#This Row],[Queue Name]]))</f>
        <v>CONSUMER POST BUREAU</v>
      </c>
      <c r="Q2665" s="71" t="str">
        <f>IF(tbl_raw_data[[#This Row],[time_taken_in_min]]&lt;=settings!$D$2,"SLA_MET","SLA_NOT_MET")</f>
        <v>SLA_MET</v>
      </c>
    </row>
    <row r="2666" spans="1:17" x14ac:dyDescent="0.3">
      <c r="A2666" s="1" t="s">
        <v>3629</v>
      </c>
      <c r="B2666" s="34">
        <v>45149.747465277775</v>
      </c>
      <c r="C2666" s="35">
        <v>45149.75509259259</v>
      </c>
      <c r="D2666" s="2" t="s">
        <v>47</v>
      </c>
      <c r="E2666" s="2" t="s">
        <v>18</v>
      </c>
      <c r="F2666" s="2" t="s">
        <v>114</v>
      </c>
      <c r="G2666" s="2" t="s">
        <v>502</v>
      </c>
      <c r="H2666" s="84" t="str">
        <f t="shared" si="41"/>
        <v>Incomplete Details</v>
      </c>
      <c r="I2666" s="63">
        <f>(tbl_raw_data[[#This Row],[Date Actioned]])-(tbl_raw_data[[#This Row],[Date Tagged]])</f>
        <v>7.6273148151813075E-3</v>
      </c>
      <c r="J2666" s="66">
        <f>HOUR(tbl_raw_data[[#This Row],[time_taken]])*60+MINUTE(tbl_raw_data[[#This Row],[time_taken]])+SECOND(tbl_raw_data[[#This Row],[time_taken]])/60</f>
        <v>10.983333333333333</v>
      </c>
      <c r="K2666" s="68">
        <f>DATE(YEAR(tbl_raw_data[[#This Row],[Date Actioned]]),MONTH(tbl_raw_data[[#This Row],[Date Actioned]]),DAY(tbl_raw_data[[#This Row],[Date Actioned]]))</f>
        <v>45149</v>
      </c>
      <c r="L2666" s="65" t="str">
        <f>UPPER(TEXT(tbl_raw_data[[#This Row],[updated_date]],"MMMM"))</f>
        <v>AUGUST</v>
      </c>
      <c r="M2666" s="65" t="str">
        <f>"WEEK "&amp;IF(ROUNDUP(DAY(tbl_raw_data[[#This Row],[updated_date]])/7,0)=5,4,ROUNDUP(DAY(tbl_raw_data[[#This Row],[updated_date]])/7,0))</f>
        <v>WEEK 2</v>
      </c>
      <c r="N2666" s="71" t="str">
        <f>UPPER(VLOOKUP(tbl_raw_data[[#This Row],[Analyst]],settings!$A$1:$B$15,2,0))</f>
        <v>FARDIN</v>
      </c>
      <c r="O2666" s="71" t="str">
        <f>TRIM(UPPER(tbl_raw_data[[#This Row],[Outcome]]))</f>
        <v>WITHDRAW</v>
      </c>
      <c r="P2666" s="71" t="str">
        <f>TRIM(UPPER(tbl_raw_data[[#This Row],[Queue Name]]))</f>
        <v>CONSUMER PRE BUREAU</v>
      </c>
      <c r="Q2666" s="71" t="str">
        <f>IF(tbl_raw_data[[#This Row],[time_taken_in_min]]&lt;=settings!$D$2,"SLA_MET","SLA_NOT_MET")</f>
        <v>SLA_MET</v>
      </c>
    </row>
    <row r="2667" spans="1:17" x14ac:dyDescent="0.3">
      <c r="A2667" s="5" t="s">
        <v>3630</v>
      </c>
      <c r="B2667" s="36">
        <v>45149.766851851855</v>
      </c>
      <c r="C2667" s="39">
        <v>45149.771979166668</v>
      </c>
      <c r="D2667" s="8" t="s">
        <v>55</v>
      </c>
      <c r="E2667" s="6" t="s">
        <v>8</v>
      </c>
      <c r="F2667" s="8" t="s">
        <v>21</v>
      </c>
      <c r="G2667" s="9"/>
      <c r="H2667" s="84" t="str">
        <f t="shared" si="41"/>
        <v>Reason Unknown</v>
      </c>
      <c r="I2667" s="63">
        <f>(tbl_raw_data[[#This Row],[Date Actioned]])-(tbl_raw_data[[#This Row],[Date Tagged]])</f>
        <v>5.1273148128530011E-3</v>
      </c>
      <c r="J2667" s="66">
        <f>HOUR(tbl_raw_data[[#This Row],[time_taken]])*60+MINUTE(tbl_raw_data[[#This Row],[time_taken]])+SECOND(tbl_raw_data[[#This Row],[time_taken]])/60</f>
        <v>7.3833333333333337</v>
      </c>
      <c r="K2667" s="68">
        <f>DATE(YEAR(tbl_raw_data[[#This Row],[Date Actioned]]),MONTH(tbl_raw_data[[#This Row],[Date Actioned]]),DAY(tbl_raw_data[[#This Row],[Date Actioned]]))</f>
        <v>45149</v>
      </c>
      <c r="L2667" s="65" t="str">
        <f>UPPER(TEXT(tbl_raw_data[[#This Row],[updated_date]],"MMMM"))</f>
        <v>AUGUST</v>
      </c>
      <c r="M2667" s="65" t="str">
        <f>"WEEK "&amp;IF(ROUNDUP(DAY(tbl_raw_data[[#This Row],[updated_date]])/7,0)=5,4,ROUNDUP(DAY(tbl_raw_data[[#This Row],[updated_date]])/7,0))</f>
        <v>WEEK 2</v>
      </c>
      <c r="N2667" s="71" t="str">
        <f>UPPER(VLOOKUP(tbl_raw_data[[#This Row],[Analyst]],settings!$A$1:$B$15,2,0))</f>
        <v>SHAHID</v>
      </c>
      <c r="O2667" s="71" t="str">
        <f>TRIM(UPPER(tbl_raw_data[[#This Row],[Outcome]]))</f>
        <v>WITHDRAW</v>
      </c>
      <c r="P2667" s="71" t="str">
        <f>TRIM(UPPER(tbl_raw_data[[#This Row],[Queue Name]]))</f>
        <v>CONSUMER POST BUREAU</v>
      </c>
      <c r="Q2667" s="71" t="str">
        <f>IF(tbl_raw_data[[#This Row],[time_taken_in_min]]&lt;=settings!$D$2,"SLA_MET","SLA_NOT_MET")</f>
        <v>SLA_MET</v>
      </c>
    </row>
    <row r="2668" spans="1:17" x14ac:dyDescent="0.3">
      <c r="A2668" s="7" t="s">
        <v>3631</v>
      </c>
      <c r="B2668" s="34">
        <v>45149.772465277776</v>
      </c>
      <c r="C2668" s="35">
        <v>45149.77752314815</v>
      </c>
      <c r="D2668" s="2" t="s">
        <v>47</v>
      </c>
      <c r="E2668" s="2" t="s">
        <v>18</v>
      </c>
      <c r="F2668" s="2" t="s">
        <v>19</v>
      </c>
      <c r="G2668" s="2" t="s">
        <v>78</v>
      </c>
      <c r="H2668" s="84" t="str">
        <f t="shared" si="41"/>
        <v>Incomplete Details</v>
      </c>
      <c r="I2668" s="63">
        <f>(tbl_raw_data[[#This Row],[Date Actioned]])-(tbl_raw_data[[#This Row],[Date Tagged]])</f>
        <v>5.0578703740029596E-3</v>
      </c>
      <c r="J2668" s="66">
        <f>HOUR(tbl_raw_data[[#This Row],[time_taken]])*60+MINUTE(tbl_raw_data[[#This Row],[time_taken]])+SECOND(tbl_raw_data[[#This Row],[time_taken]])/60</f>
        <v>7.2833333333333332</v>
      </c>
      <c r="K2668" s="68">
        <f>DATE(YEAR(tbl_raw_data[[#This Row],[Date Actioned]]),MONTH(tbl_raw_data[[#This Row],[Date Actioned]]),DAY(tbl_raw_data[[#This Row],[Date Actioned]]))</f>
        <v>45149</v>
      </c>
      <c r="L2668" s="65" t="str">
        <f>UPPER(TEXT(tbl_raw_data[[#This Row],[updated_date]],"MMMM"))</f>
        <v>AUGUST</v>
      </c>
      <c r="M2668" s="65" t="str">
        <f>"WEEK "&amp;IF(ROUNDUP(DAY(tbl_raw_data[[#This Row],[updated_date]])/7,0)=5,4,ROUNDUP(DAY(tbl_raw_data[[#This Row],[updated_date]])/7,0))</f>
        <v>WEEK 2</v>
      </c>
      <c r="N2668" s="71" t="str">
        <f>UPPER(VLOOKUP(tbl_raw_data[[#This Row],[Analyst]],settings!$A$1:$B$15,2,0))</f>
        <v>NAVED</v>
      </c>
      <c r="O2668" s="71" t="str">
        <f>TRIM(UPPER(tbl_raw_data[[#This Row],[Outcome]]))</f>
        <v>WITHDRAW</v>
      </c>
      <c r="P2668" s="71" t="str">
        <f>TRIM(UPPER(tbl_raw_data[[#This Row],[Queue Name]]))</f>
        <v>CONSUMER PRE BUREAU</v>
      </c>
      <c r="Q2668" s="71" t="str">
        <f>IF(tbl_raw_data[[#This Row],[time_taken_in_min]]&lt;=settings!$D$2,"SLA_MET","SLA_NOT_MET")</f>
        <v>SLA_MET</v>
      </c>
    </row>
    <row r="2669" spans="1:17" x14ac:dyDescent="0.3">
      <c r="A2669" s="1" t="s">
        <v>3632</v>
      </c>
      <c r="B2669" s="36">
        <v>45149.809537037036</v>
      </c>
      <c r="C2669" s="39">
        <v>45149.820034722223</v>
      </c>
      <c r="D2669" s="8" t="s">
        <v>47</v>
      </c>
      <c r="E2669" s="8" t="s">
        <v>11</v>
      </c>
      <c r="F2669" s="8" t="s">
        <v>19</v>
      </c>
      <c r="G2669" s="8" t="s">
        <v>72</v>
      </c>
      <c r="H2669" s="84" t="str">
        <f t="shared" si="41"/>
        <v>Incomplete Details</v>
      </c>
      <c r="I2669" s="63">
        <f>(tbl_raw_data[[#This Row],[Date Actioned]])-(tbl_raw_data[[#This Row],[Date Tagged]])</f>
        <v>1.0497685187146999E-2</v>
      </c>
      <c r="J2669" s="66">
        <f>HOUR(tbl_raw_data[[#This Row],[time_taken]])*60+MINUTE(tbl_raw_data[[#This Row],[time_taken]])+SECOND(tbl_raw_data[[#This Row],[time_taken]])/60</f>
        <v>15.116666666666667</v>
      </c>
      <c r="K2669" s="68">
        <f>DATE(YEAR(tbl_raw_data[[#This Row],[Date Actioned]]),MONTH(tbl_raw_data[[#This Row],[Date Actioned]]),DAY(tbl_raw_data[[#This Row],[Date Actioned]]))</f>
        <v>45149</v>
      </c>
      <c r="L2669" s="65" t="str">
        <f>UPPER(TEXT(tbl_raw_data[[#This Row],[updated_date]],"MMMM"))</f>
        <v>AUGUST</v>
      </c>
      <c r="M2669" s="65" t="str">
        <f>"WEEK "&amp;IF(ROUNDUP(DAY(tbl_raw_data[[#This Row],[updated_date]])/7,0)=5,4,ROUNDUP(DAY(tbl_raw_data[[#This Row],[updated_date]])/7,0))</f>
        <v>WEEK 2</v>
      </c>
      <c r="N2669" s="71" t="str">
        <f>UPPER(VLOOKUP(tbl_raw_data[[#This Row],[Analyst]],settings!$A$1:$B$15,2,0))</f>
        <v>NAVED</v>
      </c>
      <c r="O2669" s="71" t="str">
        <f>TRIM(UPPER(tbl_raw_data[[#This Row],[Outcome]]))</f>
        <v>WITHDRAW</v>
      </c>
      <c r="P2669" s="71" t="str">
        <f>TRIM(UPPER(tbl_raw_data[[#This Row],[Queue Name]]))</f>
        <v>CONSUMER EXISTING</v>
      </c>
      <c r="Q2669" s="71" t="str">
        <f>IF(tbl_raw_data[[#This Row],[time_taken_in_min]]&lt;=settings!$D$2,"SLA_MET","SLA_NOT_MET")</f>
        <v>SLA_MET</v>
      </c>
    </row>
    <row r="2670" spans="1:17" x14ac:dyDescent="0.3">
      <c r="A2670" s="5" t="s">
        <v>3633</v>
      </c>
      <c r="B2670" s="34">
        <v>45149.905289351853</v>
      </c>
      <c r="C2670" s="35">
        <v>45150.364212962966</v>
      </c>
      <c r="D2670" s="2" t="s">
        <v>55</v>
      </c>
      <c r="E2670" s="3" t="s">
        <v>8</v>
      </c>
      <c r="F2670" s="2" t="s">
        <v>14</v>
      </c>
      <c r="G2670" s="4"/>
      <c r="H2670" s="84" t="str">
        <f t="shared" si="41"/>
        <v>Reason Unknown</v>
      </c>
      <c r="I2670" s="63">
        <f>(tbl_raw_data[[#This Row],[Date Actioned]])-(tbl_raw_data[[#This Row],[Date Tagged]])</f>
        <v>0.45892361111327773</v>
      </c>
      <c r="J2670" s="66">
        <f>HOUR(tbl_raw_data[[#This Row],[time_taken]])*60+MINUTE(tbl_raw_data[[#This Row],[time_taken]])+SECOND(tbl_raw_data[[#This Row],[time_taken]])/60</f>
        <v>660.85</v>
      </c>
      <c r="K2670" s="68">
        <f>DATE(YEAR(tbl_raw_data[[#This Row],[Date Actioned]]),MONTH(tbl_raw_data[[#This Row],[Date Actioned]]),DAY(tbl_raw_data[[#This Row],[Date Actioned]]))</f>
        <v>45150</v>
      </c>
      <c r="L2670" s="65" t="str">
        <f>UPPER(TEXT(tbl_raw_data[[#This Row],[updated_date]],"MMMM"))</f>
        <v>AUGUST</v>
      </c>
      <c r="M2670" s="65" t="str">
        <f>"WEEK "&amp;IF(ROUNDUP(DAY(tbl_raw_data[[#This Row],[updated_date]])/7,0)=5,4,ROUNDUP(DAY(tbl_raw_data[[#This Row],[updated_date]])/7,0))</f>
        <v>WEEK 2</v>
      </c>
      <c r="N2670" s="71" t="str">
        <f>UPPER(VLOOKUP(tbl_raw_data[[#This Row],[Analyst]],settings!$A$1:$B$15,2,0))</f>
        <v>CAMROON</v>
      </c>
      <c r="O2670" s="71" t="str">
        <f>TRIM(UPPER(tbl_raw_data[[#This Row],[Outcome]]))</f>
        <v>WITHDRAW</v>
      </c>
      <c r="P2670" s="71" t="str">
        <f>TRIM(UPPER(tbl_raw_data[[#This Row],[Queue Name]]))</f>
        <v>CONSUMER POST BUREAU</v>
      </c>
      <c r="Q2670" s="71" t="str">
        <f>IF(tbl_raw_data[[#This Row],[time_taken_in_min]]&lt;=settings!$D$2,"SLA_MET","SLA_NOT_MET")</f>
        <v>SLA_NOT_MET</v>
      </c>
    </row>
    <row r="2671" spans="1:17" x14ac:dyDescent="0.3">
      <c r="A2671" s="7" t="s">
        <v>3634</v>
      </c>
      <c r="B2671" s="36">
        <v>45149.910729166666</v>
      </c>
      <c r="C2671" s="39">
        <v>45150.367858796293</v>
      </c>
      <c r="D2671" s="8" t="s">
        <v>55</v>
      </c>
      <c r="E2671" s="6" t="s">
        <v>8</v>
      </c>
      <c r="F2671" s="8" t="s">
        <v>14</v>
      </c>
      <c r="G2671" s="9"/>
      <c r="H2671" s="84" t="str">
        <f t="shared" si="41"/>
        <v>Reason Unknown</v>
      </c>
      <c r="I2671" s="63">
        <f>(tbl_raw_data[[#This Row],[Date Actioned]])-(tbl_raw_data[[#This Row],[Date Tagged]])</f>
        <v>0.45712962962716119</v>
      </c>
      <c r="J2671" s="66">
        <f>HOUR(tbl_raw_data[[#This Row],[time_taken]])*60+MINUTE(tbl_raw_data[[#This Row],[time_taken]])+SECOND(tbl_raw_data[[#This Row],[time_taken]])/60</f>
        <v>658.26666666666665</v>
      </c>
      <c r="K2671" s="68">
        <f>DATE(YEAR(tbl_raw_data[[#This Row],[Date Actioned]]),MONTH(tbl_raw_data[[#This Row],[Date Actioned]]),DAY(tbl_raw_data[[#This Row],[Date Actioned]]))</f>
        <v>45150</v>
      </c>
      <c r="L2671" s="65" t="str">
        <f>UPPER(TEXT(tbl_raw_data[[#This Row],[updated_date]],"MMMM"))</f>
        <v>AUGUST</v>
      </c>
      <c r="M2671" s="65" t="str">
        <f>"WEEK "&amp;IF(ROUNDUP(DAY(tbl_raw_data[[#This Row],[updated_date]])/7,0)=5,4,ROUNDUP(DAY(tbl_raw_data[[#This Row],[updated_date]])/7,0))</f>
        <v>WEEK 2</v>
      </c>
      <c r="N2671" s="71" t="str">
        <f>UPPER(VLOOKUP(tbl_raw_data[[#This Row],[Analyst]],settings!$A$1:$B$15,2,0))</f>
        <v>CAMROON</v>
      </c>
      <c r="O2671" s="71" t="str">
        <f>TRIM(UPPER(tbl_raw_data[[#This Row],[Outcome]]))</f>
        <v>WITHDRAW</v>
      </c>
      <c r="P2671" s="71" t="str">
        <f>TRIM(UPPER(tbl_raw_data[[#This Row],[Queue Name]]))</f>
        <v>CONSUMER POST BUREAU</v>
      </c>
      <c r="Q2671" s="71" t="str">
        <f>IF(tbl_raw_data[[#This Row],[time_taken_in_min]]&lt;=settings!$D$2,"SLA_MET","SLA_NOT_MET")</f>
        <v>SLA_NOT_MET</v>
      </c>
    </row>
    <row r="2672" spans="1:17" hidden="1" x14ac:dyDescent="0.3">
      <c r="A2672" s="1" t="s">
        <v>3635</v>
      </c>
      <c r="B2672" s="34">
        <v>45150.161990740744</v>
      </c>
      <c r="C2672" s="35">
        <v>45150.359189814815</v>
      </c>
      <c r="D2672" s="2" t="s">
        <v>15</v>
      </c>
      <c r="E2672" s="3" t="s">
        <v>8</v>
      </c>
      <c r="F2672" s="2" t="s">
        <v>14</v>
      </c>
      <c r="G2672" s="4"/>
      <c r="H2672" s="84" t="str">
        <f t="shared" si="41"/>
        <v>Reason Unknown</v>
      </c>
      <c r="I2672" s="63">
        <f>(tbl_raw_data[[#This Row],[Date Actioned]])-(tbl_raw_data[[#This Row],[Date Tagged]])</f>
        <v>0.19719907407124992</v>
      </c>
      <c r="J2672" s="66">
        <f>HOUR(tbl_raw_data[[#This Row],[time_taken]])*60+MINUTE(tbl_raw_data[[#This Row],[time_taken]])+SECOND(tbl_raw_data[[#This Row],[time_taken]])/60</f>
        <v>283.96666666666664</v>
      </c>
      <c r="K2672" s="68">
        <f>DATE(YEAR(tbl_raw_data[[#This Row],[Date Actioned]]),MONTH(tbl_raw_data[[#This Row],[Date Actioned]]),DAY(tbl_raw_data[[#This Row],[Date Actioned]]))</f>
        <v>45150</v>
      </c>
      <c r="L2672" s="65" t="str">
        <f>UPPER(TEXT(tbl_raw_data[[#This Row],[updated_date]],"MMMM"))</f>
        <v>AUGUST</v>
      </c>
      <c r="M2672" s="65" t="str">
        <f>"WEEK "&amp;IF(ROUNDUP(DAY(tbl_raw_data[[#This Row],[updated_date]])/7,0)=5,4,ROUNDUP(DAY(tbl_raw_data[[#This Row],[updated_date]])/7,0))</f>
        <v>WEEK 2</v>
      </c>
      <c r="N2672" s="71" t="str">
        <f>UPPER(VLOOKUP(tbl_raw_data[[#This Row],[Analyst]],settings!$A$1:$B$15,2,0))</f>
        <v>CAMROON</v>
      </c>
      <c r="O2672" s="71" t="str">
        <f>TRIM(UPPER(tbl_raw_data[[#This Row],[Outcome]]))</f>
        <v>APPROVE</v>
      </c>
      <c r="P2672" s="71" t="str">
        <f>TRIM(UPPER(tbl_raw_data[[#This Row],[Queue Name]]))</f>
        <v>CONSUMER POST BUREAU</v>
      </c>
      <c r="Q2672" s="71" t="str">
        <f>IF(tbl_raw_data[[#This Row],[time_taken_in_min]]&lt;=settings!$D$2,"SLA_MET","SLA_NOT_MET")</f>
        <v>SLA_NOT_MET</v>
      </c>
    </row>
    <row r="2673" spans="1:17" hidden="1" x14ac:dyDescent="0.3">
      <c r="A2673" s="5" t="s">
        <v>3636</v>
      </c>
      <c r="B2673" s="36">
        <v>45150.407187500001</v>
      </c>
      <c r="C2673" s="39">
        <v>45150.428414351853</v>
      </c>
      <c r="D2673" s="8" t="s">
        <v>10</v>
      </c>
      <c r="E2673" s="8" t="s">
        <v>11</v>
      </c>
      <c r="F2673" s="8" t="s">
        <v>14</v>
      </c>
      <c r="G2673" s="8" t="s">
        <v>15</v>
      </c>
      <c r="H2673" s="84" t="str">
        <f t="shared" si="41"/>
        <v>Reason Unknown</v>
      </c>
      <c r="I2673" s="63">
        <f>(tbl_raw_data[[#This Row],[Date Actioned]])-(tbl_raw_data[[#This Row],[Date Tagged]])</f>
        <v>2.1226851851679385E-2</v>
      </c>
      <c r="J2673" s="66">
        <f>HOUR(tbl_raw_data[[#This Row],[time_taken]])*60+MINUTE(tbl_raw_data[[#This Row],[time_taken]])+SECOND(tbl_raw_data[[#This Row],[time_taken]])/60</f>
        <v>30.566666666666666</v>
      </c>
      <c r="K2673" s="68">
        <f>DATE(YEAR(tbl_raw_data[[#This Row],[Date Actioned]]),MONTH(tbl_raw_data[[#This Row],[Date Actioned]]),DAY(tbl_raw_data[[#This Row],[Date Actioned]]))</f>
        <v>45150</v>
      </c>
      <c r="L2673" s="65" t="str">
        <f>UPPER(TEXT(tbl_raw_data[[#This Row],[updated_date]],"MMMM"))</f>
        <v>AUGUST</v>
      </c>
      <c r="M2673" s="65" t="str">
        <f>"WEEK "&amp;IF(ROUNDUP(DAY(tbl_raw_data[[#This Row],[updated_date]])/7,0)=5,4,ROUNDUP(DAY(tbl_raw_data[[#This Row],[updated_date]])/7,0))</f>
        <v>WEEK 2</v>
      </c>
      <c r="N2673" s="71" t="str">
        <f>UPPER(VLOOKUP(tbl_raw_data[[#This Row],[Analyst]],settings!$A$1:$B$15,2,0))</f>
        <v>CAMROON</v>
      </c>
      <c r="O2673" s="71" t="str">
        <f>TRIM(UPPER(tbl_raw_data[[#This Row],[Outcome]]))</f>
        <v>APPROVE</v>
      </c>
      <c r="P2673" s="71" t="str">
        <f>TRIM(UPPER(tbl_raw_data[[#This Row],[Queue Name]]))</f>
        <v>CONSUMER EXISTING</v>
      </c>
      <c r="Q2673" s="71" t="str">
        <f>IF(tbl_raw_data[[#This Row],[time_taken_in_min]]&lt;=settings!$D$2,"SLA_MET","SLA_NOT_MET")</f>
        <v>SLA_NOT_MET</v>
      </c>
    </row>
    <row r="2674" spans="1:17" hidden="1" x14ac:dyDescent="0.3">
      <c r="A2674" s="7" t="s">
        <v>3637</v>
      </c>
      <c r="B2674" s="34">
        <v>45150.419942129629</v>
      </c>
      <c r="C2674" s="35">
        <v>45150.433032407411</v>
      </c>
      <c r="D2674" s="2" t="s">
        <v>10</v>
      </c>
      <c r="E2674" s="2" t="s">
        <v>18</v>
      </c>
      <c r="F2674" s="2" t="s">
        <v>22</v>
      </c>
      <c r="G2674" s="2" t="s">
        <v>15</v>
      </c>
      <c r="H2674" s="84" t="str">
        <f t="shared" si="41"/>
        <v>Reason Unknown</v>
      </c>
      <c r="I2674" s="63">
        <f>(tbl_raw_data[[#This Row],[Date Actioned]])-(tbl_raw_data[[#This Row],[Date Tagged]])</f>
        <v>1.3090277781884652E-2</v>
      </c>
      <c r="J2674" s="66">
        <f>HOUR(tbl_raw_data[[#This Row],[time_taken]])*60+MINUTE(tbl_raw_data[[#This Row],[time_taken]])+SECOND(tbl_raw_data[[#This Row],[time_taken]])/60</f>
        <v>18.850000000000001</v>
      </c>
      <c r="K2674" s="68">
        <f>DATE(YEAR(tbl_raw_data[[#This Row],[Date Actioned]]),MONTH(tbl_raw_data[[#This Row],[Date Actioned]]),DAY(tbl_raw_data[[#This Row],[Date Actioned]]))</f>
        <v>45150</v>
      </c>
      <c r="L2674" s="65" t="str">
        <f>UPPER(TEXT(tbl_raw_data[[#This Row],[updated_date]],"MMMM"))</f>
        <v>AUGUST</v>
      </c>
      <c r="M2674" s="65" t="str">
        <f>"WEEK "&amp;IF(ROUNDUP(DAY(tbl_raw_data[[#This Row],[updated_date]])/7,0)=5,4,ROUNDUP(DAY(tbl_raw_data[[#This Row],[updated_date]])/7,0))</f>
        <v>WEEK 2</v>
      </c>
      <c r="N2674" s="71" t="str">
        <f>UPPER(VLOOKUP(tbl_raw_data[[#This Row],[Analyst]],settings!$A$1:$B$15,2,0))</f>
        <v>ROHAN</v>
      </c>
      <c r="O2674" s="71" t="str">
        <f>TRIM(UPPER(tbl_raw_data[[#This Row],[Outcome]]))</f>
        <v>APPROVE</v>
      </c>
      <c r="P2674" s="71" t="str">
        <f>TRIM(UPPER(tbl_raw_data[[#This Row],[Queue Name]]))</f>
        <v>CONSUMER PRE BUREAU</v>
      </c>
      <c r="Q2674" s="71" t="str">
        <f>IF(tbl_raw_data[[#This Row],[time_taken_in_min]]&lt;=settings!$D$2,"SLA_MET","SLA_NOT_MET")</f>
        <v>SLA_MET</v>
      </c>
    </row>
    <row r="2675" spans="1:17" hidden="1" x14ac:dyDescent="0.3">
      <c r="A2675" s="1" t="s">
        <v>3638</v>
      </c>
      <c r="B2675" s="36">
        <v>45150.429722222223</v>
      </c>
      <c r="C2675" s="39">
        <v>45150.439398148148</v>
      </c>
      <c r="D2675" s="8" t="s">
        <v>15</v>
      </c>
      <c r="E2675" s="6" t="s">
        <v>11</v>
      </c>
      <c r="F2675" s="8" t="s">
        <v>22</v>
      </c>
      <c r="G2675" s="9"/>
      <c r="H2675" s="84" t="str">
        <f t="shared" si="41"/>
        <v>Reason Unknown</v>
      </c>
      <c r="I2675" s="63">
        <f>(tbl_raw_data[[#This Row],[Date Actioned]])-(tbl_raw_data[[#This Row],[Date Tagged]])</f>
        <v>9.6759259249665774E-3</v>
      </c>
      <c r="J2675" s="66">
        <f>HOUR(tbl_raw_data[[#This Row],[time_taken]])*60+MINUTE(tbl_raw_data[[#This Row],[time_taken]])+SECOND(tbl_raw_data[[#This Row],[time_taken]])/60</f>
        <v>13.933333333333334</v>
      </c>
      <c r="K2675" s="68">
        <f>DATE(YEAR(tbl_raw_data[[#This Row],[Date Actioned]]),MONTH(tbl_raw_data[[#This Row],[Date Actioned]]),DAY(tbl_raw_data[[#This Row],[Date Actioned]]))</f>
        <v>45150</v>
      </c>
      <c r="L2675" s="65" t="str">
        <f>UPPER(TEXT(tbl_raw_data[[#This Row],[updated_date]],"MMMM"))</f>
        <v>AUGUST</v>
      </c>
      <c r="M2675" s="65" t="str">
        <f>"WEEK "&amp;IF(ROUNDUP(DAY(tbl_raw_data[[#This Row],[updated_date]])/7,0)=5,4,ROUNDUP(DAY(tbl_raw_data[[#This Row],[updated_date]])/7,0))</f>
        <v>WEEK 2</v>
      </c>
      <c r="N2675" s="71" t="str">
        <f>UPPER(VLOOKUP(tbl_raw_data[[#This Row],[Analyst]],settings!$A$1:$B$15,2,0))</f>
        <v>ROHAN</v>
      </c>
      <c r="O2675" s="71" t="str">
        <f>TRIM(UPPER(tbl_raw_data[[#This Row],[Outcome]]))</f>
        <v>APPROVE</v>
      </c>
      <c r="P2675" s="71" t="str">
        <f>TRIM(UPPER(tbl_raw_data[[#This Row],[Queue Name]]))</f>
        <v>CONSUMER EXISTING</v>
      </c>
      <c r="Q2675" s="71" t="str">
        <f>IF(tbl_raw_data[[#This Row],[time_taken_in_min]]&lt;=settings!$D$2,"SLA_MET","SLA_NOT_MET")</f>
        <v>SLA_MET</v>
      </c>
    </row>
    <row r="2676" spans="1:17" hidden="1" x14ac:dyDescent="0.3">
      <c r="A2676" s="5" t="s">
        <v>3639</v>
      </c>
      <c r="B2676" s="34">
        <v>45150.432245370372</v>
      </c>
      <c r="C2676" s="35">
        <v>45150.444432870368</v>
      </c>
      <c r="D2676" s="2" t="s">
        <v>15</v>
      </c>
      <c r="E2676" s="3" t="s">
        <v>11</v>
      </c>
      <c r="F2676" s="2" t="s">
        <v>21</v>
      </c>
      <c r="G2676" s="4"/>
      <c r="H2676" s="84" t="str">
        <f t="shared" si="41"/>
        <v>Reason Unknown</v>
      </c>
      <c r="I2676" s="63">
        <f>(tbl_raw_data[[#This Row],[Date Actioned]])-(tbl_raw_data[[#This Row],[Date Tagged]])</f>
        <v>1.2187499996798579E-2</v>
      </c>
      <c r="J2676" s="66">
        <f>HOUR(tbl_raw_data[[#This Row],[time_taken]])*60+MINUTE(tbl_raw_data[[#This Row],[time_taken]])+SECOND(tbl_raw_data[[#This Row],[time_taken]])/60</f>
        <v>17.55</v>
      </c>
      <c r="K2676" s="68">
        <f>DATE(YEAR(tbl_raw_data[[#This Row],[Date Actioned]]),MONTH(tbl_raw_data[[#This Row],[Date Actioned]]),DAY(tbl_raw_data[[#This Row],[Date Actioned]]))</f>
        <v>45150</v>
      </c>
      <c r="L2676" s="65" t="str">
        <f>UPPER(TEXT(tbl_raw_data[[#This Row],[updated_date]],"MMMM"))</f>
        <v>AUGUST</v>
      </c>
      <c r="M2676" s="65" t="str">
        <f>"WEEK "&amp;IF(ROUNDUP(DAY(tbl_raw_data[[#This Row],[updated_date]])/7,0)=5,4,ROUNDUP(DAY(tbl_raw_data[[#This Row],[updated_date]])/7,0))</f>
        <v>WEEK 2</v>
      </c>
      <c r="N2676" s="71" t="str">
        <f>UPPER(VLOOKUP(tbl_raw_data[[#This Row],[Analyst]],settings!$A$1:$B$15,2,0))</f>
        <v>SHAHID</v>
      </c>
      <c r="O2676" s="71" t="str">
        <f>TRIM(UPPER(tbl_raw_data[[#This Row],[Outcome]]))</f>
        <v>APPROVE</v>
      </c>
      <c r="P2676" s="71" t="str">
        <f>TRIM(UPPER(tbl_raw_data[[#This Row],[Queue Name]]))</f>
        <v>CONSUMER EXISTING</v>
      </c>
      <c r="Q2676" s="71" t="str">
        <f>IF(tbl_raw_data[[#This Row],[time_taken_in_min]]&lt;=settings!$D$2,"SLA_MET","SLA_NOT_MET")</f>
        <v>SLA_MET</v>
      </c>
    </row>
    <row r="2677" spans="1:17" hidden="1" x14ac:dyDescent="0.3">
      <c r="A2677" s="7" t="s">
        <v>3640</v>
      </c>
      <c r="B2677" s="36">
        <v>45150.457280092596</v>
      </c>
      <c r="C2677" s="39">
        <v>45150.468923611108</v>
      </c>
      <c r="D2677" s="8" t="s">
        <v>10</v>
      </c>
      <c r="E2677" s="8" t="s">
        <v>11</v>
      </c>
      <c r="F2677" s="8" t="s">
        <v>14</v>
      </c>
      <c r="G2677" s="8" t="s">
        <v>15</v>
      </c>
      <c r="H2677" s="84" t="str">
        <f t="shared" si="41"/>
        <v>Reason Unknown</v>
      </c>
      <c r="I2677" s="63">
        <f>(tbl_raw_data[[#This Row],[Date Actioned]])-(tbl_raw_data[[#This Row],[Date Tagged]])</f>
        <v>1.1643518511846196E-2</v>
      </c>
      <c r="J2677" s="66">
        <f>HOUR(tbl_raw_data[[#This Row],[time_taken]])*60+MINUTE(tbl_raw_data[[#This Row],[time_taken]])+SECOND(tbl_raw_data[[#This Row],[time_taken]])/60</f>
        <v>16.766666666666666</v>
      </c>
      <c r="K2677" s="68">
        <f>DATE(YEAR(tbl_raw_data[[#This Row],[Date Actioned]]),MONTH(tbl_raw_data[[#This Row],[Date Actioned]]),DAY(tbl_raw_data[[#This Row],[Date Actioned]]))</f>
        <v>45150</v>
      </c>
      <c r="L2677" s="65" t="str">
        <f>UPPER(TEXT(tbl_raw_data[[#This Row],[updated_date]],"MMMM"))</f>
        <v>AUGUST</v>
      </c>
      <c r="M2677" s="65" t="str">
        <f>"WEEK "&amp;IF(ROUNDUP(DAY(tbl_raw_data[[#This Row],[updated_date]])/7,0)=5,4,ROUNDUP(DAY(tbl_raw_data[[#This Row],[updated_date]])/7,0))</f>
        <v>WEEK 2</v>
      </c>
      <c r="N2677" s="71" t="str">
        <f>UPPER(VLOOKUP(tbl_raw_data[[#This Row],[Analyst]],settings!$A$1:$B$15,2,0))</f>
        <v>CAMROON</v>
      </c>
      <c r="O2677" s="71" t="str">
        <f>TRIM(UPPER(tbl_raw_data[[#This Row],[Outcome]]))</f>
        <v>APPROVE</v>
      </c>
      <c r="P2677" s="71" t="str">
        <f>TRIM(UPPER(tbl_raw_data[[#This Row],[Queue Name]]))</f>
        <v>CONSUMER EXISTING</v>
      </c>
      <c r="Q2677" s="71" t="str">
        <f>IF(tbl_raw_data[[#This Row],[time_taken_in_min]]&lt;=settings!$D$2,"SLA_MET","SLA_NOT_MET")</f>
        <v>SLA_MET</v>
      </c>
    </row>
    <row r="2678" spans="1:17" hidden="1" x14ac:dyDescent="0.3">
      <c r="A2678" s="1" t="s">
        <v>3641</v>
      </c>
      <c r="B2678" s="34">
        <v>45150.457986111112</v>
      </c>
      <c r="C2678" s="35">
        <v>45150.465567129628</v>
      </c>
      <c r="D2678" s="2" t="s">
        <v>15</v>
      </c>
      <c r="E2678" s="3" t="s">
        <v>11</v>
      </c>
      <c r="F2678" s="2" t="s">
        <v>21</v>
      </c>
      <c r="G2678" s="4"/>
      <c r="H2678" s="84" t="str">
        <f t="shared" si="41"/>
        <v>Reason Unknown</v>
      </c>
      <c r="I2678" s="63">
        <f>(tbl_raw_data[[#This Row],[Date Actioned]])-(tbl_raw_data[[#This Row],[Date Tagged]])</f>
        <v>7.5810185153386556E-3</v>
      </c>
      <c r="J2678" s="66">
        <f>HOUR(tbl_raw_data[[#This Row],[time_taken]])*60+MINUTE(tbl_raw_data[[#This Row],[time_taken]])+SECOND(tbl_raw_data[[#This Row],[time_taken]])/60</f>
        <v>10.916666666666666</v>
      </c>
      <c r="K2678" s="68">
        <f>DATE(YEAR(tbl_raw_data[[#This Row],[Date Actioned]]),MONTH(tbl_raw_data[[#This Row],[Date Actioned]]),DAY(tbl_raw_data[[#This Row],[Date Actioned]]))</f>
        <v>45150</v>
      </c>
      <c r="L2678" s="65" t="str">
        <f>UPPER(TEXT(tbl_raw_data[[#This Row],[updated_date]],"MMMM"))</f>
        <v>AUGUST</v>
      </c>
      <c r="M2678" s="65" t="str">
        <f>"WEEK "&amp;IF(ROUNDUP(DAY(tbl_raw_data[[#This Row],[updated_date]])/7,0)=5,4,ROUNDUP(DAY(tbl_raw_data[[#This Row],[updated_date]])/7,0))</f>
        <v>WEEK 2</v>
      </c>
      <c r="N2678" s="71" t="str">
        <f>UPPER(VLOOKUP(tbl_raw_data[[#This Row],[Analyst]],settings!$A$1:$B$15,2,0))</f>
        <v>SHAHID</v>
      </c>
      <c r="O2678" s="71" t="str">
        <f>TRIM(UPPER(tbl_raw_data[[#This Row],[Outcome]]))</f>
        <v>APPROVE</v>
      </c>
      <c r="P2678" s="71" t="str">
        <f>TRIM(UPPER(tbl_raw_data[[#This Row],[Queue Name]]))</f>
        <v>CONSUMER EXISTING</v>
      </c>
      <c r="Q2678" s="71" t="str">
        <f>IF(tbl_raw_data[[#This Row],[time_taken_in_min]]&lt;=settings!$D$2,"SLA_MET","SLA_NOT_MET")</f>
        <v>SLA_MET</v>
      </c>
    </row>
    <row r="2679" spans="1:17" hidden="1" x14ac:dyDescent="0.3">
      <c r="A2679" s="5" t="s">
        <v>3642</v>
      </c>
      <c r="B2679" s="36">
        <v>45150.462962962964</v>
      </c>
      <c r="C2679" s="39">
        <v>45150.474814814814</v>
      </c>
      <c r="D2679" s="8" t="s">
        <v>10</v>
      </c>
      <c r="E2679" s="8" t="s">
        <v>18</v>
      </c>
      <c r="F2679" s="8" t="s">
        <v>21</v>
      </c>
      <c r="G2679" s="8" t="s">
        <v>120</v>
      </c>
      <c r="H2679" s="84" t="str">
        <f t="shared" si="41"/>
        <v>Reason Unknown</v>
      </c>
      <c r="I2679" s="63">
        <f>(tbl_raw_data[[#This Row],[Date Actioned]])-(tbl_raw_data[[#This Row],[Date Tagged]])</f>
        <v>1.1851851850224193E-2</v>
      </c>
      <c r="J2679" s="66">
        <f>HOUR(tbl_raw_data[[#This Row],[time_taken]])*60+MINUTE(tbl_raw_data[[#This Row],[time_taken]])+SECOND(tbl_raw_data[[#This Row],[time_taken]])/60</f>
        <v>17.066666666666666</v>
      </c>
      <c r="K2679" s="68">
        <f>DATE(YEAR(tbl_raw_data[[#This Row],[Date Actioned]]),MONTH(tbl_raw_data[[#This Row],[Date Actioned]]),DAY(tbl_raw_data[[#This Row],[Date Actioned]]))</f>
        <v>45150</v>
      </c>
      <c r="L2679" s="65" t="str">
        <f>UPPER(TEXT(tbl_raw_data[[#This Row],[updated_date]],"MMMM"))</f>
        <v>AUGUST</v>
      </c>
      <c r="M2679" s="65" t="str">
        <f>"WEEK "&amp;IF(ROUNDUP(DAY(tbl_raw_data[[#This Row],[updated_date]])/7,0)=5,4,ROUNDUP(DAY(tbl_raw_data[[#This Row],[updated_date]])/7,0))</f>
        <v>WEEK 2</v>
      </c>
      <c r="N2679" s="71" t="str">
        <f>UPPER(VLOOKUP(tbl_raw_data[[#This Row],[Analyst]],settings!$A$1:$B$15,2,0))</f>
        <v>SHAHID</v>
      </c>
      <c r="O2679" s="71" t="str">
        <f>TRIM(UPPER(tbl_raw_data[[#This Row],[Outcome]]))</f>
        <v>APPROVE</v>
      </c>
      <c r="P2679" s="71" t="str">
        <f>TRIM(UPPER(tbl_raw_data[[#This Row],[Queue Name]]))</f>
        <v>CONSUMER PRE BUREAU</v>
      </c>
      <c r="Q2679" s="71" t="str">
        <f>IF(tbl_raw_data[[#This Row],[time_taken_in_min]]&lt;=settings!$D$2,"SLA_MET","SLA_NOT_MET")</f>
        <v>SLA_MET</v>
      </c>
    </row>
    <row r="2680" spans="1:17" hidden="1" x14ac:dyDescent="0.3">
      <c r="A2680" s="7" t="s">
        <v>3643</v>
      </c>
      <c r="B2680" s="34">
        <v>45150.469004629631</v>
      </c>
      <c r="C2680" s="35">
        <v>45150.479155092595</v>
      </c>
      <c r="D2680" s="2" t="s">
        <v>10</v>
      </c>
      <c r="E2680" s="2" t="s">
        <v>8</v>
      </c>
      <c r="F2680" s="2" t="s">
        <v>24</v>
      </c>
      <c r="G2680" s="2" t="s">
        <v>26</v>
      </c>
      <c r="H2680" s="84" t="str">
        <f t="shared" si="41"/>
        <v>Reason Unknown</v>
      </c>
      <c r="I2680" s="63">
        <f>(tbl_raw_data[[#This Row],[Date Actioned]])-(tbl_raw_data[[#This Row],[Date Tagged]])</f>
        <v>1.0150462963792961E-2</v>
      </c>
      <c r="J2680" s="66">
        <f>HOUR(tbl_raw_data[[#This Row],[time_taken]])*60+MINUTE(tbl_raw_data[[#This Row],[time_taken]])+SECOND(tbl_raw_data[[#This Row],[time_taken]])/60</f>
        <v>14.616666666666667</v>
      </c>
      <c r="K2680" s="68">
        <f>DATE(YEAR(tbl_raw_data[[#This Row],[Date Actioned]]),MONTH(tbl_raw_data[[#This Row],[Date Actioned]]),DAY(tbl_raw_data[[#This Row],[Date Actioned]]))</f>
        <v>45150</v>
      </c>
      <c r="L2680" s="65" t="str">
        <f>UPPER(TEXT(tbl_raw_data[[#This Row],[updated_date]],"MMMM"))</f>
        <v>AUGUST</v>
      </c>
      <c r="M2680" s="65" t="str">
        <f>"WEEK "&amp;IF(ROUNDUP(DAY(tbl_raw_data[[#This Row],[updated_date]])/7,0)=5,4,ROUNDUP(DAY(tbl_raw_data[[#This Row],[updated_date]])/7,0))</f>
        <v>WEEK 2</v>
      </c>
      <c r="N2680" s="71" t="str">
        <f>UPPER(VLOOKUP(tbl_raw_data[[#This Row],[Analyst]],settings!$A$1:$B$15,2,0))</f>
        <v>SAM</v>
      </c>
      <c r="O2680" s="71" t="str">
        <f>TRIM(UPPER(tbl_raw_data[[#This Row],[Outcome]]))</f>
        <v>APPROVE</v>
      </c>
      <c r="P2680" s="71" t="str">
        <f>TRIM(UPPER(tbl_raw_data[[#This Row],[Queue Name]]))</f>
        <v>CONSUMER POST BUREAU</v>
      </c>
      <c r="Q2680" s="71" t="str">
        <f>IF(tbl_raw_data[[#This Row],[time_taken_in_min]]&lt;=settings!$D$2,"SLA_MET","SLA_NOT_MET")</f>
        <v>SLA_MET</v>
      </c>
    </row>
    <row r="2681" spans="1:17" hidden="1" x14ac:dyDescent="0.3">
      <c r="A2681" s="1" t="s">
        <v>3644</v>
      </c>
      <c r="B2681" s="36">
        <v>45150.469537037039</v>
      </c>
      <c r="C2681" s="39">
        <v>45150.477476851855</v>
      </c>
      <c r="D2681" s="8" t="s">
        <v>15</v>
      </c>
      <c r="E2681" s="6" t="s">
        <v>11</v>
      </c>
      <c r="F2681" s="8" t="s">
        <v>22</v>
      </c>
      <c r="G2681" s="9"/>
      <c r="H2681" s="84" t="str">
        <f t="shared" si="41"/>
        <v>Reason Unknown</v>
      </c>
      <c r="I2681" s="63">
        <f>(tbl_raw_data[[#This Row],[Date Actioned]])-(tbl_raw_data[[#This Row],[Date Tagged]])</f>
        <v>7.9398148154723458E-3</v>
      </c>
      <c r="J2681" s="66">
        <f>HOUR(tbl_raw_data[[#This Row],[time_taken]])*60+MINUTE(tbl_raw_data[[#This Row],[time_taken]])+SECOND(tbl_raw_data[[#This Row],[time_taken]])/60</f>
        <v>11.433333333333334</v>
      </c>
      <c r="K2681" s="68">
        <f>DATE(YEAR(tbl_raw_data[[#This Row],[Date Actioned]]),MONTH(tbl_raw_data[[#This Row],[Date Actioned]]),DAY(tbl_raw_data[[#This Row],[Date Actioned]]))</f>
        <v>45150</v>
      </c>
      <c r="L2681" s="65" t="str">
        <f>UPPER(TEXT(tbl_raw_data[[#This Row],[updated_date]],"MMMM"))</f>
        <v>AUGUST</v>
      </c>
      <c r="M2681" s="65" t="str">
        <f>"WEEK "&amp;IF(ROUNDUP(DAY(tbl_raw_data[[#This Row],[updated_date]])/7,0)=5,4,ROUNDUP(DAY(tbl_raw_data[[#This Row],[updated_date]])/7,0))</f>
        <v>WEEK 2</v>
      </c>
      <c r="N2681" s="71" t="str">
        <f>UPPER(VLOOKUP(tbl_raw_data[[#This Row],[Analyst]],settings!$A$1:$B$15,2,0))</f>
        <v>ROHAN</v>
      </c>
      <c r="O2681" s="71" t="str">
        <f>TRIM(UPPER(tbl_raw_data[[#This Row],[Outcome]]))</f>
        <v>APPROVE</v>
      </c>
      <c r="P2681" s="71" t="str">
        <f>TRIM(UPPER(tbl_raw_data[[#This Row],[Queue Name]]))</f>
        <v>CONSUMER EXISTING</v>
      </c>
      <c r="Q2681" s="71" t="str">
        <f>IF(tbl_raw_data[[#This Row],[time_taken_in_min]]&lt;=settings!$D$2,"SLA_MET","SLA_NOT_MET")</f>
        <v>SLA_MET</v>
      </c>
    </row>
    <row r="2682" spans="1:17" hidden="1" x14ac:dyDescent="0.3">
      <c r="A2682" s="5" t="s">
        <v>3645</v>
      </c>
      <c r="B2682" s="34">
        <v>45150.481805555559</v>
      </c>
      <c r="C2682" s="35">
        <v>45150.485567129632</v>
      </c>
      <c r="D2682" s="2" t="s">
        <v>15</v>
      </c>
      <c r="E2682" s="3" t="s">
        <v>11</v>
      </c>
      <c r="F2682" s="2" t="s">
        <v>21</v>
      </c>
      <c r="G2682" s="4"/>
      <c r="H2682" s="84" t="str">
        <f t="shared" si="41"/>
        <v>Reason Unknown</v>
      </c>
      <c r="I2682" s="63">
        <f>(tbl_raw_data[[#This Row],[Date Actioned]])-(tbl_raw_data[[#This Row],[Date Tagged]])</f>
        <v>3.7615740729961544E-3</v>
      </c>
      <c r="J2682" s="66">
        <f>HOUR(tbl_raw_data[[#This Row],[time_taken]])*60+MINUTE(tbl_raw_data[[#This Row],[time_taken]])+SECOND(tbl_raw_data[[#This Row],[time_taken]])/60</f>
        <v>5.416666666666667</v>
      </c>
      <c r="K2682" s="68">
        <f>DATE(YEAR(tbl_raw_data[[#This Row],[Date Actioned]]),MONTH(tbl_raw_data[[#This Row],[Date Actioned]]),DAY(tbl_raw_data[[#This Row],[Date Actioned]]))</f>
        <v>45150</v>
      </c>
      <c r="L2682" s="65" t="str">
        <f>UPPER(TEXT(tbl_raw_data[[#This Row],[updated_date]],"MMMM"))</f>
        <v>AUGUST</v>
      </c>
      <c r="M2682" s="65" t="str">
        <f>"WEEK "&amp;IF(ROUNDUP(DAY(tbl_raw_data[[#This Row],[updated_date]])/7,0)=5,4,ROUNDUP(DAY(tbl_raw_data[[#This Row],[updated_date]])/7,0))</f>
        <v>WEEK 2</v>
      </c>
      <c r="N2682" s="71" t="str">
        <f>UPPER(VLOOKUP(tbl_raw_data[[#This Row],[Analyst]],settings!$A$1:$B$15,2,0))</f>
        <v>SHAHID</v>
      </c>
      <c r="O2682" s="71" t="str">
        <f>TRIM(UPPER(tbl_raw_data[[#This Row],[Outcome]]))</f>
        <v>APPROVE</v>
      </c>
      <c r="P2682" s="71" t="str">
        <f>TRIM(UPPER(tbl_raw_data[[#This Row],[Queue Name]]))</f>
        <v>CONSUMER EXISTING</v>
      </c>
      <c r="Q2682" s="71" t="str">
        <f>IF(tbl_raw_data[[#This Row],[time_taken_in_min]]&lt;=settings!$D$2,"SLA_MET","SLA_NOT_MET")</f>
        <v>SLA_MET</v>
      </c>
    </row>
    <row r="2683" spans="1:17" hidden="1" x14ac:dyDescent="0.3">
      <c r="A2683" s="7" t="s">
        <v>3646</v>
      </c>
      <c r="B2683" s="36">
        <v>45150.482546296298</v>
      </c>
      <c r="C2683" s="39">
        <v>45150.490555555552</v>
      </c>
      <c r="D2683" s="8" t="s">
        <v>10</v>
      </c>
      <c r="E2683" s="8" t="s">
        <v>18</v>
      </c>
      <c r="F2683" s="8" t="s">
        <v>24</v>
      </c>
      <c r="G2683" s="8" t="s">
        <v>15</v>
      </c>
      <c r="H2683" s="84" t="str">
        <f t="shared" si="41"/>
        <v>Reason Unknown</v>
      </c>
      <c r="I2683" s="63">
        <f>(tbl_raw_data[[#This Row],[Date Actioned]])-(tbl_raw_data[[#This Row],[Date Tagged]])</f>
        <v>8.0092592543223873E-3</v>
      </c>
      <c r="J2683" s="66">
        <f>HOUR(tbl_raw_data[[#This Row],[time_taken]])*60+MINUTE(tbl_raw_data[[#This Row],[time_taken]])+SECOND(tbl_raw_data[[#This Row],[time_taken]])/60</f>
        <v>11.533333333333333</v>
      </c>
      <c r="K2683" s="68">
        <f>DATE(YEAR(tbl_raw_data[[#This Row],[Date Actioned]]),MONTH(tbl_raw_data[[#This Row],[Date Actioned]]),DAY(tbl_raw_data[[#This Row],[Date Actioned]]))</f>
        <v>45150</v>
      </c>
      <c r="L2683" s="65" t="str">
        <f>UPPER(TEXT(tbl_raw_data[[#This Row],[updated_date]],"MMMM"))</f>
        <v>AUGUST</v>
      </c>
      <c r="M2683" s="65" t="str">
        <f>"WEEK "&amp;IF(ROUNDUP(DAY(tbl_raw_data[[#This Row],[updated_date]])/7,0)=5,4,ROUNDUP(DAY(tbl_raw_data[[#This Row],[updated_date]])/7,0))</f>
        <v>WEEK 2</v>
      </c>
      <c r="N2683" s="71" t="str">
        <f>UPPER(VLOOKUP(tbl_raw_data[[#This Row],[Analyst]],settings!$A$1:$B$15,2,0))</f>
        <v>SAM</v>
      </c>
      <c r="O2683" s="71" t="str">
        <f>TRIM(UPPER(tbl_raw_data[[#This Row],[Outcome]]))</f>
        <v>APPROVE</v>
      </c>
      <c r="P2683" s="71" t="str">
        <f>TRIM(UPPER(tbl_raw_data[[#This Row],[Queue Name]]))</f>
        <v>CONSUMER PRE BUREAU</v>
      </c>
      <c r="Q2683" s="71" t="str">
        <f>IF(tbl_raw_data[[#This Row],[time_taken_in_min]]&lt;=settings!$D$2,"SLA_MET","SLA_NOT_MET")</f>
        <v>SLA_MET</v>
      </c>
    </row>
    <row r="2684" spans="1:17" hidden="1" x14ac:dyDescent="0.3">
      <c r="A2684" s="1" t="s">
        <v>3647</v>
      </c>
      <c r="B2684" s="34">
        <v>45150.485173611109</v>
      </c>
      <c r="C2684" s="35">
        <v>45150.489444444444</v>
      </c>
      <c r="D2684" s="2" t="s">
        <v>15</v>
      </c>
      <c r="E2684" s="3" t="s">
        <v>11</v>
      </c>
      <c r="F2684" s="2" t="s">
        <v>22</v>
      </c>
      <c r="G2684" s="4"/>
      <c r="H2684" s="84" t="str">
        <f t="shared" si="41"/>
        <v>Reason Unknown</v>
      </c>
      <c r="I2684" s="63">
        <f>(tbl_raw_data[[#This Row],[Date Actioned]])-(tbl_raw_data[[#This Row],[Date Tagged]])</f>
        <v>4.2708333348855376E-3</v>
      </c>
      <c r="J2684" s="66">
        <f>HOUR(tbl_raw_data[[#This Row],[time_taken]])*60+MINUTE(tbl_raw_data[[#This Row],[time_taken]])+SECOND(tbl_raw_data[[#This Row],[time_taken]])/60</f>
        <v>6.15</v>
      </c>
      <c r="K2684" s="68">
        <f>DATE(YEAR(tbl_raw_data[[#This Row],[Date Actioned]]),MONTH(tbl_raw_data[[#This Row],[Date Actioned]]),DAY(tbl_raw_data[[#This Row],[Date Actioned]]))</f>
        <v>45150</v>
      </c>
      <c r="L2684" s="65" t="str">
        <f>UPPER(TEXT(tbl_raw_data[[#This Row],[updated_date]],"MMMM"))</f>
        <v>AUGUST</v>
      </c>
      <c r="M2684" s="65" t="str">
        <f>"WEEK "&amp;IF(ROUNDUP(DAY(tbl_raw_data[[#This Row],[updated_date]])/7,0)=5,4,ROUNDUP(DAY(tbl_raw_data[[#This Row],[updated_date]])/7,0))</f>
        <v>WEEK 2</v>
      </c>
      <c r="N2684" s="71" t="str">
        <f>UPPER(VLOOKUP(tbl_raw_data[[#This Row],[Analyst]],settings!$A$1:$B$15,2,0))</f>
        <v>ROHAN</v>
      </c>
      <c r="O2684" s="71" t="str">
        <f>TRIM(UPPER(tbl_raw_data[[#This Row],[Outcome]]))</f>
        <v>APPROVE</v>
      </c>
      <c r="P2684" s="71" t="str">
        <f>TRIM(UPPER(tbl_raw_data[[#This Row],[Queue Name]]))</f>
        <v>CONSUMER EXISTING</v>
      </c>
      <c r="Q2684" s="71" t="str">
        <f>IF(tbl_raw_data[[#This Row],[time_taken_in_min]]&lt;=settings!$D$2,"SLA_MET","SLA_NOT_MET")</f>
        <v>SLA_MET</v>
      </c>
    </row>
    <row r="2685" spans="1:17" hidden="1" x14ac:dyDescent="0.3">
      <c r="A2685" s="5" t="s">
        <v>3648</v>
      </c>
      <c r="B2685" s="36">
        <v>45150.486759259256</v>
      </c>
      <c r="C2685" s="39">
        <v>45150.493680555555</v>
      </c>
      <c r="D2685" s="8" t="s">
        <v>10</v>
      </c>
      <c r="E2685" s="8" t="s">
        <v>18</v>
      </c>
      <c r="F2685" s="8" t="s">
        <v>9</v>
      </c>
      <c r="G2685" s="8" t="s">
        <v>15</v>
      </c>
      <c r="H2685" s="84" t="str">
        <f t="shared" si="41"/>
        <v>Reason Unknown</v>
      </c>
      <c r="I2685" s="63">
        <f>(tbl_raw_data[[#This Row],[Date Actioned]])-(tbl_raw_data[[#This Row],[Date Tagged]])</f>
        <v>6.921296298969537E-3</v>
      </c>
      <c r="J2685" s="66">
        <f>HOUR(tbl_raw_data[[#This Row],[time_taken]])*60+MINUTE(tbl_raw_data[[#This Row],[time_taken]])+SECOND(tbl_raw_data[[#This Row],[time_taken]])/60</f>
        <v>9.9666666666666668</v>
      </c>
      <c r="K2685" s="68">
        <f>DATE(YEAR(tbl_raw_data[[#This Row],[Date Actioned]]),MONTH(tbl_raw_data[[#This Row],[Date Actioned]]),DAY(tbl_raw_data[[#This Row],[Date Actioned]]))</f>
        <v>45150</v>
      </c>
      <c r="L2685" s="65" t="str">
        <f>UPPER(TEXT(tbl_raw_data[[#This Row],[updated_date]],"MMMM"))</f>
        <v>AUGUST</v>
      </c>
      <c r="M2685" s="65" t="str">
        <f>"WEEK "&amp;IF(ROUNDUP(DAY(tbl_raw_data[[#This Row],[updated_date]])/7,0)=5,4,ROUNDUP(DAY(tbl_raw_data[[#This Row],[updated_date]])/7,0))</f>
        <v>WEEK 2</v>
      </c>
      <c r="N2685" s="71" t="str">
        <f>UPPER(VLOOKUP(tbl_raw_data[[#This Row],[Analyst]],settings!$A$1:$B$15,2,0))</f>
        <v>QUADIR</v>
      </c>
      <c r="O2685" s="71" t="str">
        <f>TRIM(UPPER(tbl_raw_data[[#This Row],[Outcome]]))</f>
        <v>APPROVE</v>
      </c>
      <c r="P2685" s="71" t="str">
        <f>TRIM(UPPER(tbl_raw_data[[#This Row],[Queue Name]]))</f>
        <v>CONSUMER PRE BUREAU</v>
      </c>
      <c r="Q2685" s="71" t="str">
        <f>IF(tbl_raw_data[[#This Row],[time_taken_in_min]]&lt;=settings!$D$2,"SLA_MET","SLA_NOT_MET")</f>
        <v>SLA_MET</v>
      </c>
    </row>
    <row r="2686" spans="1:17" hidden="1" x14ac:dyDescent="0.3">
      <c r="A2686" s="7" t="s">
        <v>3649</v>
      </c>
      <c r="B2686" s="34">
        <v>45150.498969907407</v>
      </c>
      <c r="C2686" s="35">
        <v>45150.509768518517</v>
      </c>
      <c r="D2686" s="2" t="s">
        <v>10</v>
      </c>
      <c r="E2686" s="2" t="s">
        <v>11</v>
      </c>
      <c r="F2686" s="2" t="s">
        <v>12</v>
      </c>
      <c r="G2686" s="2" t="s">
        <v>23</v>
      </c>
      <c r="H2686" s="84" t="str">
        <f t="shared" si="41"/>
        <v>Reason Unknown</v>
      </c>
      <c r="I2686" s="63">
        <f>(tbl_raw_data[[#This Row],[Date Actioned]])-(tbl_raw_data[[#This Row],[Date Tagged]])</f>
        <v>1.0798611110658385E-2</v>
      </c>
      <c r="J2686" s="66">
        <f>HOUR(tbl_raw_data[[#This Row],[time_taken]])*60+MINUTE(tbl_raw_data[[#This Row],[time_taken]])+SECOND(tbl_raw_data[[#This Row],[time_taken]])/60</f>
        <v>15.55</v>
      </c>
      <c r="K2686" s="68">
        <f>DATE(YEAR(tbl_raw_data[[#This Row],[Date Actioned]]),MONTH(tbl_raw_data[[#This Row],[Date Actioned]]),DAY(tbl_raw_data[[#This Row],[Date Actioned]]))</f>
        <v>45150</v>
      </c>
      <c r="L2686" s="65" t="str">
        <f>UPPER(TEXT(tbl_raw_data[[#This Row],[updated_date]],"MMMM"))</f>
        <v>AUGUST</v>
      </c>
      <c r="M2686" s="65" t="str">
        <f>"WEEK "&amp;IF(ROUNDUP(DAY(tbl_raw_data[[#This Row],[updated_date]])/7,0)=5,4,ROUNDUP(DAY(tbl_raw_data[[#This Row],[updated_date]])/7,0))</f>
        <v>WEEK 2</v>
      </c>
      <c r="N2686" s="71" t="str">
        <f>UPPER(VLOOKUP(tbl_raw_data[[#This Row],[Analyst]],settings!$A$1:$B$15,2,0))</f>
        <v>NITESH</v>
      </c>
      <c r="O2686" s="71" t="str">
        <f>TRIM(UPPER(tbl_raw_data[[#This Row],[Outcome]]))</f>
        <v>APPROVE</v>
      </c>
      <c r="P2686" s="71" t="str">
        <f>TRIM(UPPER(tbl_raw_data[[#This Row],[Queue Name]]))</f>
        <v>CONSUMER EXISTING</v>
      </c>
      <c r="Q2686" s="71" t="str">
        <f>IF(tbl_raw_data[[#This Row],[time_taken_in_min]]&lt;=settings!$D$2,"SLA_MET","SLA_NOT_MET")</f>
        <v>SLA_MET</v>
      </c>
    </row>
    <row r="2687" spans="1:17" hidden="1" x14ac:dyDescent="0.3">
      <c r="A2687" s="1" t="s">
        <v>3650</v>
      </c>
      <c r="B2687" s="36">
        <v>45150.503657407404</v>
      </c>
      <c r="C2687" s="39">
        <v>45150.513495370367</v>
      </c>
      <c r="D2687" s="8" t="s">
        <v>10</v>
      </c>
      <c r="E2687" s="8" t="s">
        <v>18</v>
      </c>
      <c r="F2687" s="8" t="s">
        <v>9</v>
      </c>
      <c r="G2687" s="8" t="s">
        <v>15</v>
      </c>
      <c r="H2687" s="84" t="str">
        <f t="shared" si="41"/>
        <v>Reason Unknown</v>
      </c>
      <c r="I2687" s="63">
        <f>(tbl_raw_data[[#This Row],[Date Actioned]])-(tbl_raw_data[[#This Row],[Date Tagged]])</f>
        <v>9.8379629635019228E-3</v>
      </c>
      <c r="J2687" s="66">
        <f>HOUR(tbl_raw_data[[#This Row],[time_taken]])*60+MINUTE(tbl_raw_data[[#This Row],[time_taken]])+SECOND(tbl_raw_data[[#This Row],[time_taken]])/60</f>
        <v>14.166666666666666</v>
      </c>
      <c r="K2687" s="68">
        <f>DATE(YEAR(tbl_raw_data[[#This Row],[Date Actioned]]),MONTH(tbl_raw_data[[#This Row],[Date Actioned]]),DAY(tbl_raw_data[[#This Row],[Date Actioned]]))</f>
        <v>45150</v>
      </c>
      <c r="L2687" s="65" t="str">
        <f>UPPER(TEXT(tbl_raw_data[[#This Row],[updated_date]],"MMMM"))</f>
        <v>AUGUST</v>
      </c>
      <c r="M2687" s="65" t="str">
        <f>"WEEK "&amp;IF(ROUNDUP(DAY(tbl_raw_data[[#This Row],[updated_date]])/7,0)=5,4,ROUNDUP(DAY(tbl_raw_data[[#This Row],[updated_date]])/7,0))</f>
        <v>WEEK 2</v>
      </c>
      <c r="N2687" s="71" t="str">
        <f>UPPER(VLOOKUP(tbl_raw_data[[#This Row],[Analyst]],settings!$A$1:$B$15,2,0))</f>
        <v>QUADIR</v>
      </c>
      <c r="O2687" s="71" t="str">
        <f>TRIM(UPPER(tbl_raw_data[[#This Row],[Outcome]]))</f>
        <v>APPROVE</v>
      </c>
      <c r="P2687" s="71" t="str">
        <f>TRIM(UPPER(tbl_raw_data[[#This Row],[Queue Name]]))</f>
        <v>CONSUMER PRE BUREAU</v>
      </c>
      <c r="Q2687" s="71" t="str">
        <f>IF(tbl_raw_data[[#This Row],[time_taken_in_min]]&lt;=settings!$D$2,"SLA_MET","SLA_NOT_MET")</f>
        <v>SLA_MET</v>
      </c>
    </row>
    <row r="2688" spans="1:17" hidden="1" x14ac:dyDescent="0.3">
      <c r="A2688" s="5" t="s">
        <v>3651</v>
      </c>
      <c r="B2688" s="34">
        <v>45150.512384259258</v>
      </c>
      <c r="C2688" s="35">
        <v>45150.515347222223</v>
      </c>
      <c r="D2688" s="2" t="s">
        <v>10</v>
      </c>
      <c r="E2688" s="2" t="s">
        <v>11</v>
      </c>
      <c r="F2688" s="2" t="s">
        <v>24</v>
      </c>
      <c r="G2688" s="2" t="s">
        <v>15</v>
      </c>
      <c r="H2688" s="84" t="str">
        <f t="shared" si="41"/>
        <v>Reason Unknown</v>
      </c>
      <c r="I2688" s="63">
        <f>(tbl_raw_data[[#This Row],[Date Actioned]])-(tbl_raw_data[[#This Row],[Date Tagged]])</f>
        <v>2.9629629643750377E-3</v>
      </c>
      <c r="J2688" s="66">
        <f>HOUR(tbl_raw_data[[#This Row],[time_taken]])*60+MINUTE(tbl_raw_data[[#This Row],[time_taken]])+SECOND(tbl_raw_data[[#This Row],[time_taken]])/60</f>
        <v>4.2666666666666666</v>
      </c>
      <c r="K2688" s="68">
        <f>DATE(YEAR(tbl_raw_data[[#This Row],[Date Actioned]]),MONTH(tbl_raw_data[[#This Row],[Date Actioned]]),DAY(tbl_raw_data[[#This Row],[Date Actioned]]))</f>
        <v>45150</v>
      </c>
      <c r="L2688" s="65" t="str">
        <f>UPPER(TEXT(tbl_raw_data[[#This Row],[updated_date]],"MMMM"))</f>
        <v>AUGUST</v>
      </c>
      <c r="M2688" s="65" t="str">
        <f>"WEEK "&amp;IF(ROUNDUP(DAY(tbl_raw_data[[#This Row],[updated_date]])/7,0)=5,4,ROUNDUP(DAY(tbl_raw_data[[#This Row],[updated_date]])/7,0))</f>
        <v>WEEK 2</v>
      </c>
      <c r="N2688" s="71" t="str">
        <f>UPPER(VLOOKUP(tbl_raw_data[[#This Row],[Analyst]],settings!$A$1:$B$15,2,0))</f>
        <v>SAM</v>
      </c>
      <c r="O2688" s="71" t="str">
        <f>TRIM(UPPER(tbl_raw_data[[#This Row],[Outcome]]))</f>
        <v>APPROVE</v>
      </c>
      <c r="P2688" s="71" t="str">
        <f>TRIM(UPPER(tbl_raw_data[[#This Row],[Queue Name]]))</f>
        <v>CONSUMER EXISTING</v>
      </c>
      <c r="Q2688" s="71" t="str">
        <f>IF(tbl_raw_data[[#This Row],[time_taken_in_min]]&lt;=settings!$D$2,"SLA_MET","SLA_NOT_MET")</f>
        <v>SLA_MET</v>
      </c>
    </row>
    <row r="2689" spans="1:17" hidden="1" x14ac:dyDescent="0.3">
      <c r="A2689" s="7" t="s">
        <v>3652</v>
      </c>
      <c r="B2689" s="36">
        <v>45150.517824074072</v>
      </c>
      <c r="C2689" s="39">
        <v>45150.5234375</v>
      </c>
      <c r="D2689" s="8" t="s">
        <v>15</v>
      </c>
      <c r="E2689" s="6" t="s">
        <v>11</v>
      </c>
      <c r="F2689" s="8" t="s">
        <v>24</v>
      </c>
      <c r="G2689" s="9"/>
      <c r="H2689" s="84" t="str">
        <f t="shared" si="41"/>
        <v>Reason Unknown</v>
      </c>
      <c r="I2689" s="63">
        <f>(tbl_raw_data[[#This Row],[Date Actioned]])-(tbl_raw_data[[#This Row],[Date Tagged]])</f>
        <v>5.6134259284590371E-3</v>
      </c>
      <c r="J2689" s="66">
        <f>HOUR(tbl_raw_data[[#This Row],[time_taken]])*60+MINUTE(tbl_raw_data[[#This Row],[time_taken]])+SECOND(tbl_raw_data[[#This Row],[time_taken]])/60</f>
        <v>8.0833333333333339</v>
      </c>
      <c r="K2689" s="68">
        <f>DATE(YEAR(tbl_raw_data[[#This Row],[Date Actioned]]),MONTH(tbl_raw_data[[#This Row],[Date Actioned]]),DAY(tbl_raw_data[[#This Row],[Date Actioned]]))</f>
        <v>45150</v>
      </c>
      <c r="L2689" s="65" t="str">
        <f>UPPER(TEXT(tbl_raw_data[[#This Row],[updated_date]],"MMMM"))</f>
        <v>AUGUST</v>
      </c>
      <c r="M2689" s="65" t="str">
        <f>"WEEK "&amp;IF(ROUNDUP(DAY(tbl_raw_data[[#This Row],[updated_date]])/7,0)=5,4,ROUNDUP(DAY(tbl_raw_data[[#This Row],[updated_date]])/7,0))</f>
        <v>WEEK 2</v>
      </c>
      <c r="N2689" s="71" t="str">
        <f>UPPER(VLOOKUP(tbl_raw_data[[#This Row],[Analyst]],settings!$A$1:$B$15,2,0))</f>
        <v>SAM</v>
      </c>
      <c r="O2689" s="71" t="str">
        <f>TRIM(UPPER(tbl_raw_data[[#This Row],[Outcome]]))</f>
        <v>APPROVE</v>
      </c>
      <c r="P2689" s="71" t="str">
        <f>TRIM(UPPER(tbl_raw_data[[#This Row],[Queue Name]]))</f>
        <v>CONSUMER EXISTING</v>
      </c>
      <c r="Q2689" s="71" t="str">
        <f>IF(tbl_raw_data[[#This Row],[time_taken_in_min]]&lt;=settings!$D$2,"SLA_MET","SLA_NOT_MET")</f>
        <v>SLA_MET</v>
      </c>
    </row>
    <row r="2690" spans="1:17" hidden="1" x14ac:dyDescent="0.3">
      <c r="A2690" s="1" t="s">
        <v>3653</v>
      </c>
      <c r="B2690" s="34">
        <v>45150.518217592595</v>
      </c>
      <c r="C2690" s="35">
        <v>45150.529722222222</v>
      </c>
      <c r="D2690" s="2" t="s">
        <v>15</v>
      </c>
      <c r="E2690" s="3" t="s">
        <v>11</v>
      </c>
      <c r="F2690" s="2" t="s">
        <v>24</v>
      </c>
      <c r="G2690" s="4"/>
      <c r="H2690" s="84" t="str">
        <f t="shared" si="41"/>
        <v>Reason Unknown</v>
      </c>
      <c r="I2690" s="63">
        <f>(tbl_raw_data[[#This Row],[Date Actioned]])-(tbl_raw_data[[#This Row],[Date Tagged]])</f>
        <v>1.1504629626870155E-2</v>
      </c>
      <c r="J2690" s="66">
        <f>HOUR(tbl_raw_data[[#This Row],[time_taken]])*60+MINUTE(tbl_raw_data[[#This Row],[time_taken]])+SECOND(tbl_raw_data[[#This Row],[time_taken]])/60</f>
        <v>16.566666666666666</v>
      </c>
      <c r="K2690" s="68">
        <f>DATE(YEAR(tbl_raw_data[[#This Row],[Date Actioned]]),MONTH(tbl_raw_data[[#This Row],[Date Actioned]]),DAY(tbl_raw_data[[#This Row],[Date Actioned]]))</f>
        <v>45150</v>
      </c>
      <c r="L2690" s="65" t="str">
        <f>UPPER(TEXT(tbl_raw_data[[#This Row],[updated_date]],"MMMM"))</f>
        <v>AUGUST</v>
      </c>
      <c r="M2690" s="65" t="str">
        <f>"WEEK "&amp;IF(ROUNDUP(DAY(tbl_raw_data[[#This Row],[updated_date]])/7,0)=5,4,ROUNDUP(DAY(tbl_raw_data[[#This Row],[updated_date]])/7,0))</f>
        <v>WEEK 2</v>
      </c>
      <c r="N2690" s="71" t="str">
        <f>UPPER(VLOOKUP(tbl_raw_data[[#This Row],[Analyst]],settings!$A$1:$B$15,2,0))</f>
        <v>SAM</v>
      </c>
      <c r="O2690" s="71" t="str">
        <f>TRIM(UPPER(tbl_raw_data[[#This Row],[Outcome]]))</f>
        <v>APPROVE</v>
      </c>
      <c r="P2690" s="71" t="str">
        <f>TRIM(UPPER(tbl_raw_data[[#This Row],[Queue Name]]))</f>
        <v>CONSUMER EXISTING</v>
      </c>
      <c r="Q2690" s="71" t="str">
        <f>IF(tbl_raw_data[[#This Row],[time_taken_in_min]]&lt;=settings!$D$2,"SLA_MET","SLA_NOT_MET")</f>
        <v>SLA_MET</v>
      </c>
    </row>
    <row r="2691" spans="1:17" hidden="1" x14ac:dyDescent="0.3">
      <c r="A2691" s="5" t="s">
        <v>3654</v>
      </c>
      <c r="B2691" s="36">
        <v>45150.521840277775</v>
      </c>
      <c r="C2691" s="39">
        <v>45150.530960648146</v>
      </c>
      <c r="D2691" s="8" t="s">
        <v>10</v>
      </c>
      <c r="E2691" s="8" t="s">
        <v>11</v>
      </c>
      <c r="F2691" s="8" t="s">
        <v>12</v>
      </c>
      <c r="G2691" s="8" t="s">
        <v>15</v>
      </c>
      <c r="H2691" s="84" t="str">
        <f t="shared" ref="H2691:H2754" si="42">IF(OR(ISNUMBER(SEARCH("duplicate",G2691)), ISNUMBER(SEARCH("previously",G2691)), ISNUMBER(SEARCH("previously approved",G2691))), "Duplicate Application",
IF(OR(ISNUMBER(SEARCH("incorrect",G2691)), ISNUMBER(SEARCH("remove", G2691))), "Incorrect Details",
IF(ISNUMBER(SEARCH("incomplete",G2691)), "Incomplete Details",
IF(ISNUMBER(SEARCH("overdue",G2691)), "Overdue Bill",
IF(OR(ISNUMBER(SEARCH("resubmit as", G2691)), ISNUMBER(SEARCH("re-submit as", G2691))), "Incorrect Queue",
IF(OR(ISNUMBER(SEARCH("100",G2691)), ISNUMBER(SEARCH("correct", G2691)), ISNUMBER(SEARCH("email", G2691)), ISNUMBER(SEARCH("please submit", G2691)), ISNUMBER(SEARCH("please resubmit",G2691)), ISNUMBER(SEARCH("please re-submit", G2691)), ISNUMBER(SEARCH("please send", G2691))), "Incomplete Details",
IF(ISNUMBER(SEARCH("error", G2691)), "System Error", "Reason Unknown")))))))</f>
        <v>Reason Unknown</v>
      </c>
      <c r="I2691" s="63">
        <f>(tbl_raw_data[[#This Row],[Date Actioned]])-(tbl_raw_data[[#This Row],[Date Tagged]])</f>
        <v>9.1203703705104999E-3</v>
      </c>
      <c r="J2691" s="66">
        <f>HOUR(tbl_raw_data[[#This Row],[time_taken]])*60+MINUTE(tbl_raw_data[[#This Row],[time_taken]])+SECOND(tbl_raw_data[[#This Row],[time_taken]])/60</f>
        <v>13.133333333333333</v>
      </c>
      <c r="K2691" s="68">
        <f>DATE(YEAR(tbl_raw_data[[#This Row],[Date Actioned]]),MONTH(tbl_raw_data[[#This Row],[Date Actioned]]),DAY(tbl_raw_data[[#This Row],[Date Actioned]]))</f>
        <v>45150</v>
      </c>
      <c r="L2691" s="65" t="str">
        <f>UPPER(TEXT(tbl_raw_data[[#This Row],[updated_date]],"MMMM"))</f>
        <v>AUGUST</v>
      </c>
      <c r="M2691" s="65" t="str">
        <f>"WEEK "&amp;IF(ROUNDUP(DAY(tbl_raw_data[[#This Row],[updated_date]])/7,0)=5,4,ROUNDUP(DAY(tbl_raw_data[[#This Row],[updated_date]])/7,0))</f>
        <v>WEEK 2</v>
      </c>
      <c r="N2691" s="71" t="str">
        <f>UPPER(VLOOKUP(tbl_raw_data[[#This Row],[Analyst]],settings!$A$1:$B$15,2,0))</f>
        <v>NITESH</v>
      </c>
      <c r="O2691" s="71" t="str">
        <f>TRIM(UPPER(tbl_raw_data[[#This Row],[Outcome]]))</f>
        <v>APPROVE</v>
      </c>
      <c r="P2691" s="71" t="str">
        <f>TRIM(UPPER(tbl_raw_data[[#This Row],[Queue Name]]))</f>
        <v>CONSUMER EXISTING</v>
      </c>
      <c r="Q2691" s="71" t="str">
        <f>IF(tbl_raw_data[[#This Row],[time_taken_in_min]]&lt;=settings!$D$2,"SLA_MET","SLA_NOT_MET")</f>
        <v>SLA_MET</v>
      </c>
    </row>
    <row r="2692" spans="1:17" hidden="1" x14ac:dyDescent="0.3">
      <c r="A2692" s="7" t="s">
        <v>3655</v>
      </c>
      <c r="B2692" s="34">
        <v>45150.524293981478</v>
      </c>
      <c r="C2692" s="35">
        <v>45150.529710648145</v>
      </c>
      <c r="D2692" s="2" t="s">
        <v>10</v>
      </c>
      <c r="E2692" s="2" t="s">
        <v>11</v>
      </c>
      <c r="F2692" s="2" t="s">
        <v>14</v>
      </c>
      <c r="G2692" s="2" t="s">
        <v>15</v>
      </c>
      <c r="H2692" s="84" t="str">
        <f t="shared" si="42"/>
        <v>Reason Unknown</v>
      </c>
      <c r="I2692" s="63">
        <f>(tbl_raw_data[[#This Row],[Date Actioned]])-(tbl_raw_data[[#This Row],[Date Tagged]])</f>
        <v>5.4166666668606922E-3</v>
      </c>
      <c r="J2692" s="66">
        <f>HOUR(tbl_raw_data[[#This Row],[time_taken]])*60+MINUTE(tbl_raw_data[[#This Row],[time_taken]])+SECOND(tbl_raw_data[[#This Row],[time_taken]])/60</f>
        <v>7.8</v>
      </c>
      <c r="K2692" s="68">
        <f>DATE(YEAR(tbl_raw_data[[#This Row],[Date Actioned]]),MONTH(tbl_raw_data[[#This Row],[Date Actioned]]),DAY(tbl_raw_data[[#This Row],[Date Actioned]]))</f>
        <v>45150</v>
      </c>
      <c r="L2692" s="65" t="str">
        <f>UPPER(TEXT(tbl_raw_data[[#This Row],[updated_date]],"MMMM"))</f>
        <v>AUGUST</v>
      </c>
      <c r="M2692" s="65" t="str">
        <f>"WEEK "&amp;IF(ROUNDUP(DAY(tbl_raw_data[[#This Row],[updated_date]])/7,0)=5,4,ROUNDUP(DAY(tbl_raw_data[[#This Row],[updated_date]])/7,0))</f>
        <v>WEEK 2</v>
      </c>
      <c r="N2692" s="71" t="str">
        <f>UPPER(VLOOKUP(tbl_raw_data[[#This Row],[Analyst]],settings!$A$1:$B$15,2,0))</f>
        <v>CAMROON</v>
      </c>
      <c r="O2692" s="71" t="str">
        <f>TRIM(UPPER(tbl_raw_data[[#This Row],[Outcome]]))</f>
        <v>APPROVE</v>
      </c>
      <c r="P2692" s="71" t="str">
        <f>TRIM(UPPER(tbl_raw_data[[#This Row],[Queue Name]]))</f>
        <v>CONSUMER EXISTING</v>
      </c>
      <c r="Q2692" s="71" t="str">
        <f>IF(tbl_raw_data[[#This Row],[time_taken_in_min]]&lt;=settings!$D$2,"SLA_MET","SLA_NOT_MET")</f>
        <v>SLA_MET</v>
      </c>
    </row>
    <row r="2693" spans="1:17" hidden="1" x14ac:dyDescent="0.3">
      <c r="A2693" s="1" t="s">
        <v>3656</v>
      </c>
      <c r="B2693" s="36">
        <v>45150.527291666665</v>
      </c>
      <c r="C2693" s="39">
        <v>45150.534247685187</v>
      </c>
      <c r="D2693" s="8" t="s">
        <v>15</v>
      </c>
      <c r="E2693" s="6" t="s">
        <v>11</v>
      </c>
      <c r="F2693" s="8" t="s">
        <v>24</v>
      </c>
      <c r="G2693" s="9"/>
      <c r="H2693" s="84" t="str">
        <f t="shared" si="42"/>
        <v>Reason Unknown</v>
      </c>
      <c r="I2693" s="63">
        <f>(tbl_raw_data[[#This Row],[Date Actioned]])-(tbl_raw_data[[#This Row],[Date Tagged]])</f>
        <v>6.9560185220325366E-3</v>
      </c>
      <c r="J2693" s="66">
        <f>HOUR(tbl_raw_data[[#This Row],[time_taken]])*60+MINUTE(tbl_raw_data[[#This Row],[time_taken]])+SECOND(tbl_raw_data[[#This Row],[time_taken]])/60</f>
        <v>10.016666666666667</v>
      </c>
      <c r="K2693" s="68">
        <f>DATE(YEAR(tbl_raw_data[[#This Row],[Date Actioned]]),MONTH(tbl_raw_data[[#This Row],[Date Actioned]]),DAY(tbl_raw_data[[#This Row],[Date Actioned]]))</f>
        <v>45150</v>
      </c>
      <c r="L2693" s="65" t="str">
        <f>UPPER(TEXT(tbl_raw_data[[#This Row],[updated_date]],"MMMM"))</f>
        <v>AUGUST</v>
      </c>
      <c r="M2693" s="65" t="str">
        <f>"WEEK "&amp;IF(ROUNDUP(DAY(tbl_raw_data[[#This Row],[updated_date]])/7,0)=5,4,ROUNDUP(DAY(tbl_raw_data[[#This Row],[updated_date]])/7,0))</f>
        <v>WEEK 2</v>
      </c>
      <c r="N2693" s="71" t="str">
        <f>UPPER(VLOOKUP(tbl_raw_data[[#This Row],[Analyst]],settings!$A$1:$B$15,2,0))</f>
        <v>SAM</v>
      </c>
      <c r="O2693" s="71" t="str">
        <f>TRIM(UPPER(tbl_raw_data[[#This Row],[Outcome]]))</f>
        <v>APPROVE</v>
      </c>
      <c r="P2693" s="71" t="str">
        <f>TRIM(UPPER(tbl_raw_data[[#This Row],[Queue Name]]))</f>
        <v>CONSUMER EXISTING</v>
      </c>
      <c r="Q2693" s="71" t="str">
        <f>IF(tbl_raw_data[[#This Row],[time_taken_in_min]]&lt;=settings!$D$2,"SLA_MET","SLA_NOT_MET")</f>
        <v>SLA_MET</v>
      </c>
    </row>
    <row r="2694" spans="1:17" hidden="1" x14ac:dyDescent="0.3">
      <c r="A2694" s="5" t="s">
        <v>3657</v>
      </c>
      <c r="B2694" s="34">
        <v>45150.527326388888</v>
      </c>
      <c r="C2694" s="35">
        <v>45150.533506944441</v>
      </c>
      <c r="D2694" s="2" t="s">
        <v>10</v>
      </c>
      <c r="E2694" s="2" t="s">
        <v>18</v>
      </c>
      <c r="F2694" s="2" t="s">
        <v>14</v>
      </c>
      <c r="G2694" s="2" t="s">
        <v>15</v>
      </c>
      <c r="H2694" s="84" t="str">
        <f t="shared" si="42"/>
        <v>Reason Unknown</v>
      </c>
      <c r="I2694" s="63">
        <f>(tbl_raw_data[[#This Row],[Date Actioned]])-(tbl_raw_data[[#This Row],[Date Tagged]])</f>
        <v>6.1805555524188094E-3</v>
      </c>
      <c r="J2694" s="66">
        <f>HOUR(tbl_raw_data[[#This Row],[time_taken]])*60+MINUTE(tbl_raw_data[[#This Row],[time_taken]])+SECOND(tbl_raw_data[[#This Row],[time_taken]])/60</f>
        <v>8.9</v>
      </c>
      <c r="K2694" s="68">
        <f>DATE(YEAR(tbl_raw_data[[#This Row],[Date Actioned]]),MONTH(tbl_raw_data[[#This Row],[Date Actioned]]),DAY(tbl_raw_data[[#This Row],[Date Actioned]]))</f>
        <v>45150</v>
      </c>
      <c r="L2694" s="65" t="str">
        <f>UPPER(TEXT(tbl_raw_data[[#This Row],[updated_date]],"MMMM"))</f>
        <v>AUGUST</v>
      </c>
      <c r="M2694" s="65" t="str">
        <f>"WEEK "&amp;IF(ROUNDUP(DAY(tbl_raw_data[[#This Row],[updated_date]])/7,0)=5,4,ROUNDUP(DAY(tbl_raw_data[[#This Row],[updated_date]])/7,0))</f>
        <v>WEEK 2</v>
      </c>
      <c r="N2694" s="71" t="str">
        <f>UPPER(VLOOKUP(tbl_raw_data[[#This Row],[Analyst]],settings!$A$1:$B$15,2,0))</f>
        <v>CAMROON</v>
      </c>
      <c r="O2694" s="71" t="str">
        <f>TRIM(UPPER(tbl_raw_data[[#This Row],[Outcome]]))</f>
        <v>APPROVE</v>
      </c>
      <c r="P2694" s="71" t="str">
        <f>TRIM(UPPER(tbl_raw_data[[#This Row],[Queue Name]]))</f>
        <v>CONSUMER PRE BUREAU</v>
      </c>
      <c r="Q2694" s="71" t="str">
        <f>IF(tbl_raw_data[[#This Row],[time_taken_in_min]]&lt;=settings!$D$2,"SLA_MET","SLA_NOT_MET")</f>
        <v>SLA_MET</v>
      </c>
    </row>
    <row r="2695" spans="1:17" hidden="1" x14ac:dyDescent="0.3">
      <c r="A2695" s="7" t="s">
        <v>3658</v>
      </c>
      <c r="B2695" s="36">
        <v>45150.529050925928</v>
      </c>
      <c r="C2695" s="39">
        <v>45150.538310185184</v>
      </c>
      <c r="D2695" s="8" t="s">
        <v>15</v>
      </c>
      <c r="E2695" s="6" t="s">
        <v>11</v>
      </c>
      <c r="F2695" s="8" t="s">
        <v>9</v>
      </c>
      <c r="G2695" s="9"/>
      <c r="H2695" s="84" t="str">
        <f t="shared" si="42"/>
        <v>Reason Unknown</v>
      </c>
      <c r="I2695" s="63">
        <f>(tbl_raw_data[[#This Row],[Date Actioned]])-(tbl_raw_data[[#This Row],[Date Tagged]])</f>
        <v>9.2592592554865405E-3</v>
      </c>
      <c r="J2695" s="66">
        <f>HOUR(tbl_raw_data[[#This Row],[time_taken]])*60+MINUTE(tbl_raw_data[[#This Row],[time_taken]])+SECOND(tbl_raw_data[[#This Row],[time_taken]])/60</f>
        <v>13.333333333333334</v>
      </c>
      <c r="K2695" s="68">
        <f>DATE(YEAR(tbl_raw_data[[#This Row],[Date Actioned]]),MONTH(tbl_raw_data[[#This Row],[Date Actioned]]),DAY(tbl_raw_data[[#This Row],[Date Actioned]]))</f>
        <v>45150</v>
      </c>
      <c r="L2695" s="65" t="str">
        <f>UPPER(TEXT(tbl_raw_data[[#This Row],[updated_date]],"MMMM"))</f>
        <v>AUGUST</v>
      </c>
      <c r="M2695" s="65" t="str">
        <f>"WEEK "&amp;IF(ROUNDUP(DAY(tbl_raw_data[[#This Row],[updated_date]])/7,0)=5,4,ROUNDUP(DAY(tbl_raw_data[[#This Row],[updated_date]])/7,0))</f>
        <v>WEEK 2</v>
      </c>
      <c r="N2695" s="71" t="str">
        <f>UPPER(VLOOKUP(tbl_raw_data[[#This Row],[Analyst]],settings!$A$1:$B$15,2,0))</f>
        <v>QUADIR</v>
      </c>
      <c r="O2695" s="71" t="str">
        <f>TRIM(UPPER(tbl_raw_data[[#This Row],[Outcome]]))</f>
        <v>APPROVE</v>
      </c>
      <c r="P2695" s="71" t="str">
        <f>TRIM(UPPER(tbl_raw_data[[#This Row],[Queue Name]]))</f>
        <v>CONSUMER EXISTING</v>
      </c>
      <c r="Q2695" s="71" t="str">
        <f>IF(tbl_raw_data[[#This Row],[time_taken_in_min]]&lt;=settings!$D$2,"SLA_MET","SLA_NOT_MET")</f>
        <v>SLA_MET</v>
      </c>
    </row>
    <row r="2696" spans="1:17" hidden="1" x14ac:dyDescent="0.3">
      <c r="A2696" s="1" t="s">
        <v>3659</v>
      </c>
      <c r="B2696" s="34">
        <v>45150.538460648146</v>
      </c>
      <c r="C2696" s="35">
        <v>45150.546168981484</v>
      </c>
      <c r="D2696" s="2" t="s">
        <v>10</v>
      </c>
      <c r="E2696" s="2" t="s">
        <v>11</v>
      </c>
      <c r="F2696" s="2" t="s">
        <v>12</v>
      </c>
      <c r="G2696" s="2" t="s">
        <v>23</v>
      </c>
      <c r="H2696" s="84" t="str">
        <f t="shared" si="42"/>
        <v>Reason Unknown</v>
      </c>
      <c r="I2696" s="63">
        <f>(tbl_raw_data[[#This Row],[Date Actioned]])-(tbl_raw_data[[#This Row],[Date Tagged]])</f>
        <v>7.708333338086959E-3</v>
      </c>
      <c r="J2696" s="66">
        <f>HOUR(tbl_raw_data[[#This Row],[time_taken]])*60+MINUTE(tbl_raw_data[[#This Row],[time_taken]])+SECOND(tbl_raw_data[[#This Row],[time_taken]])/60</f>
        <v>11.1</v>
      </c>
      <c r="K2696" s="68">
        <f>DATE(YEAR(tbl_raw_data[[#This Row],[Date Actioned]]),MONTH(tbl_raw_data[[#This Row],[Date Actioned]]),DAY(tbl_raw_data[[#This Row],[Date Actioned]]))</f>
        <v>45150</v>
      </c>
      <c r="L2696" s="65" t="str">
        <f>UPPER(TEXT(tbl_raw_data[[#This Row],[updated_date]],"MMMM"))</f>
        <v>AUGUST</v>
      </c>
      <c r="M2696" s="65" t="str">
        <f>"WEEK "&amp;IF(ROUNDUP(DAY(tbl_raw_data[[#This Row],[updated_date]])/7,0)=5,4,ROUNDUP(DAY(tbl_raw_data[[#This Row],[updated_date]])/7,0))</f>
        <v>WEEK 2</v>
      </c>
      <c r="N2696" s="71" t="str">
        <f>UPPER(VLOOKUP(tbl_raw_data[[#This Row],[Analyst]],settings!$A$1:$B$15,2,0))</f>
        <v>NITESH</v>
      </c>
      <c r="O2696" s="71" t="str">
        <f>TRIM(UPPER(tbl_raw_data[[#This Row],[Outcome]]))</f>
        <v>APPROVE</v>
      </c>
      <c r="P2696" s="71" t="str">
        <f>TRIM(UPPER(tbl_raw_data[[#This Row],[Queue Name]]))</f>
        <v>CONSUMER EXISTING</v>
      </c>
      <c r="Q2696" s="71" t="str">
        <f>IF(tbl_raw_data[[#This Row],[time_taken_in_min]]&lt;=settings!$D$2,"SLA_MET","SLA_NOT_MET")</f>
        <v>SLA_MET</v>
      </c>
    </row>
    <row r="2697" spans="1:17" hidden="1" x14ac:dyDescent="0.3">
      <c r="A2697" s="5" t="s">
        <v>3660</v>
      </c>
      <c r="B2697" s="36">
        <v>45150.548622685186</v>
      </c>
      <c r="C2697" s="39">
        <v>45150.55609953704</v>
      </c>
      <c r="D2697" s="8" t="s">
        <v>10</v>
      </c>
      <c r="E2697" s="8" t="s">
        <v>11</v>
      </c>
      <c r="F2697" s="8" t="s">
        <v>24</v>
      </c>
      <c r="G2697" s="8" t="s">
        <v>26</v>
      </c>
      <c r="H2697" s="84" t="str">
        <f t="shared" si="42"/>
        <v>Reason Unknown</v>
      </c>
      <c r="I2697" s="63">
        <f>(tbl_raw_data[[#This Row],[Date Actioned]])-(tbl_raw_data[[#This Row],[Date Tagged]])</f>
        <v>7.4768518534256145E-3</v>
      </c>
      <c r="J2697" s="66">
        <f>HOUR(tbl_raw_data[[#This Row],[time_taken]])*60+MINUTE(tbl_raw_data[[#This Row],[time_taken]])+SECOND(tbl_raw_data[[#This Row],[time_taken]])/60</f>
        <v>10.766666666666667</v>
      </c>
      <c r="K2697" s="68">
        <f>DATE(YEAR(tbl_raw_data[[#This Row],[Date Actioned]]),MONTH(tbl_raw_data[[#This Row],[Date Actioned]]),DAY(tbl_raw_data[[#This Row],[Date Actioned]]))</f>
        <v>45150</v>
      </c>
      <c r="L2697" s="65" t="str">
        <f>UPPER(TEXT(tbl_raw_data[[#This Row],[updated_date]],"MMMM"))</f>
        <v>AUGUST</v>
      </c>
      <c r="M2697" s="65" t="str">
        <f>"WEEK "&amp;IF(ROUNDUP(DAY(tbl_raw_data[[#This Row],[updated_date]])/7,0)=5,4,ROUNDUP(DAY(tbl_raw_data[[#This Row],[updated_date]])/7,0))</f>
        <v>WEEK 2</v>
      </c>
      <c r="N2697" s="71" t="str">
        <f>UPPER(VLOOKUP(tbl_raw_data[[#This Row],[Analyst]],settings!$A$1:$B$15,2,0))</f>
        <v>SAM</v>
      </c>
      <c r="O2697" s="71" t="str">
        <f>TRIM(UPPER(tbl_raw_data[[#This Row],[Outcome]]))</f>
        <v>APPROVE</v>
      </c>
      <c r="P2697" s="71" t="str">
        <f>TRIM(UPPER(tbl_raw_data[[#This Row],[Queue Name]]))</f>
        <v>CONSUMER EXISTING</v>
      </c>
      <c r="Q2697" s="71" t="str">
        <f>IF(tbl_raw_data[[#This Row],[time_taken_in_min]]&lt;=settings!$D$2,"SLA_MET","SLA_NOT_MET")</f>
        <v>SLA_MET</v>
      </c>
    </row>
    <row r="2698" spans="1:17" hidden="1" x14ac:dyDescent="0.3">
      <c r="A2698" s="7" t="s">
        <v>3661</v>
      </c>
      <c r="B2698" s="34">
        <v>45150.549039351848</v>
      </c>
      <c r="C2698" s="35">
        <v>45150.558275462965</v>
      </c>
      <c r="D2698" s="2" t="s">
        <v>10</v>
      </c>
      <c r="E2698" s="2" t="s">
        <v>11</v>
      </c>
      <c r="F2698" s="2" t="s">
        <v>12</v>
      </c>
      <c r="G2698" s="2" t="s">
        <v>15</v>
      </c>
      <c r="H2698" s="84" t="str">
        <f t="shared" si="42"/>
        <v>Reason Unknown</v>
      </c>
      <c r="I2698" s="63">
        <f>(tbl_raw_data[[#This Row],[Date Actioned]])-(tbl_raw_data[[#This Row],[Date Tagged]])</f>
        <v>9.236111116479151E-3</v>
      </c>
      <c r="J2698" s="66">
        <f>HOUR(tbl_raw_data[[#This Row],[time_taken]])*60+MINUTE(tbl_raw_data[[#This Row],[time_taken]])+SECOND(tbl_raw_data[[#This Row],[time_taken]])/60</f>
        <v>13.3</v>
      </c>
      <c r="K2698" s="68">
        <f>DATE(YEAR(tbl_raw_data[[#This Row],[Date Actioned]]),MONTH(tbl_raw_data[[#This Row],[Date Actioned]]),DAY(tbl_raw_data[[#This Row],[Date Actioned]]))</f>
        <v>45150</v>
      </c>
      <c r="L2698" s="65" t="str">
        <f>UPPER(TEXT(tbl_raw_data[[#This Row],[updated_date]],"MMMM"))</f>
        <v>AUGUST</v>
      </c>
      <c r="M2698" s="65" t="str">
        <f>"WEEK "&amp;IF(ROUNDUP(DAY(tbl_raw_data[[#This Row],[updated_date]])/7,0)=5,4,ROUNDUP(DAY(tbl_raw_data[[#This Row],[updated_date]])/7,0))</f>
        <v>WEEK 2</v>
      </c>
      <c r="N2698" s="71" t="str">
        <f>UPPER(VLOOKUP(tbl_raw_data[[#This Row],[Analyst]],settings!$A$1:$B$15,2,0))</f>
        <v>NITESH</v>
      </c>
      <c r="O2698" s="71" t="str">
        <f>TRIM(UPPER(tbl_raw_data[[#This Row],[Outcome]]))</f>
        <v>APPROVE</v>
      </c>
      <c r="P2698" s="71" t="str">
        <f>TRIM(UPPER(tbl_raw_data[[#This Row],[Queue Name]]))</f>
        <v>CONSUMER EXISTING</v>
      </c>
      <c r="Q2698" s="71" t="str">
        <f>IF(tbl_raw_data[[#This Row],[time_taken_in_min]]&lt;=settings!$D$2,"SLA_MET","SLA_NOT_MET")</f>
        <v>SLA_MET</v>
      </c>
    </row>
    <row r="2699" spans="1:17" hidden="1" x14ac:dyDescent="0.3">
      <c r="A2699" s="1" t="s">
        <v>3662</v>
      </c>
      <c r="B2699" s="36">
        <v>45150.55605324074</v>
      </c>
      <c r="C2699" s="39">
        <v>45150.561527777776</v>
      </c>
      <c r="D2699" s="8" t="s">
        <v>10</v>
      </c>
      <c r="E2699" s="8" t="s">
        <v>8</v>
      </c>
      <c r="F2699" s="8" t="s">
        <v>24</v>
      </c>
      <c r="G2699" s="8" t="s">
        <v>15</v>
      </c>
      <c r="H2699" s="84" t="str">
        <f t="shared" si="42"/>
        <v>Reason Unknown</v>
      </c>
      <c r="I2699" s="63">
        <f>(tbl_raw_data[[#This Row],[Date Actioned]])-(tbl_raw_data[[#This Row],[Date Tagged]])</f>
        <v>5.4745370362070389E-3</v>
      </c>
      <c r="J2699" s="66">
        <f>HOUR(tbl_raw_data[[#This Row],[time_taken]])*60+MINUTE(tbl_raw_data[[#This Row],[time_taken]])+SECOND(tbl_raw_data[[#This Row],[time_taken]])/60</f>
        <v>7.8833333333333329</v>
      </c>
      <c r="K2699" s="68">
        <f>DATE(YEAR(tbl_raw_data[[#This Row],[Date Actioned]]),MONTH(tbl_raw_data[[#This Row],[Date Actioned]]),DAY(tbl_raw_data[[#This Row],[Date Actioned]]))</f>
        <v>45150</v>
      </c>
      <c r="L2699" s="65" t="str">
        <f>UPPER(TEXT(tbl_raw_data[[#This Row],[updated_date]],"MMMM"))</f>
        <v>AUGUST</v>
      </c>
      <c r="M2699" s="65" t="str">
        <f>"WEEK "&amp;IF(ROUNDUP(DAY(tbl_raw_data[[#This Row],[updated_date]])/7,0)=5,4,ROUNDUP(DAY(tbl_raw_data[[#This Row],[updated_date]])/7,0))</f>
        <v>WEEK 2</v>
      </c>
      <c r="N2699" s="71" t="str">
        <f>UPPER(VLOOKUP(tbl_raw_data[[#This Row],[Analyst]],settings!$A$1:$B$15,2,0))</f>
        <v>SAM</v>
      </c>
      <c r="O2699" s="71" t="str">
        <f>TRIM(UPPER(tbl_raw_data[[#This Row],[Outcome]]))</f>
        <v>APPROVE</v>
      </c>
      <c r="P2699" s="71" t="str">
        <f>TRIM(UPPER(tbl_raw_data[[#This Row],[Queue Name]]))</f>
        <v>CONSUMER POST BUREAU</v>
      </c>
      <c r="Q2699" s="71" t="str">
        <f>IF(tbl_raw_data[[#This Row],[time_taken_in_min]]&lt;=settings!$D$2,"SLA_MET","SLA_NOT_MET")</f>
        <v>SLA_MET</v>
      </c>
    </row>
    <row r="2700" spans="1:17" hidden="1" x14ac:dyDescent="0.3">
      <c r="A2700" s="5" t="s">
        <v>3663</v>
      </c>
      <c r="B2700" s="34">
        <v>45150.556793981479</v>
      </c>
      <c r="C2700" s="35">
        <v>45150.563750000001</v>
      </c>
      <c r="D2700" s="2" t="s">
        <v>15</v>
      </c>
      <c r="E2700" s="3" t="s">
        <v>11</v>
      </c>
      <c r="F2700" s="2" t="s">
        <v>22</v>
      </c>
      <c r="G2700" s="4"/>
      <c r="H2700" s="84" t="str">
        <f t="shared" si="42"/>
        <v>Reason Unknown</v>
      </c>
      <c r="I2700" s="63">
        <f>(tbl_raw_data[[#This Row],[Date Actioned]])-(tbl_raw_data[[#This Row],[Date Tagged]])</f>
        <v>6.9560185220325366E-3</v>
      </c>
      <c r="J2700" s="66">
        <f>HOUR(tbl_raw_data[[#This Row],[time_taken]])*60+MINUTE(tbl_raw_data[[#This Row],[time_taken]])+SECOND(tbl_raw_data[[#This Row],[time_taken]])/60</f>
        <v>10.016666666666667</v>
      </c>
      <c r="K2700" s="68">
        <f>DATE(YEAR(tbl_raw_data[[#This Row],[Date Actioned]]),MONTH(tbl_raw_data[[#This Row],[Date Actioned]]),DAY(tbl_raw_data[[#This Row],[Date Actioned]]))</f>
        <v>45150</v>
      </c>
      <c r="L2700" s="65" t="str">
        <f>UPPER(TEXT(tbl_raw_data[[#This Row],[updated_date]],"MMMM"))</f>
        <v>AUGUST</v>
      </c>
      <c r="M2700" s="65" t="str">
        <f>"WEEK "&amp;IF(ROUNDUP(DAY(tbl_raw_data[[#This Row],[updated_date]])/7,0)=5,4,ROUNDUP(DAY(tbl_raw_data[[#This Row],[updated_date]])/7,0))</f>
        <v>WEEK 2</v>
      </c>
      <c r="N2700" s="71" t="str">
        <f>UPPER(VLOOKUP(tbl_raw_data[[#This Row],[Analyst]],settings!$A$1:$B$15,2,0))</f>
        <v>ROHAN</v>
      </c>
      <c r="O2700" s="71" t="str">
        <f>TRIM(UPPER(tbl_raw_data[[#This Row],[Outcome]]))</f>
        <v>APPROVE</v>
      </c>
      <c r="P2700" s="71" t="str">
        <f>TRIM(UPPER(tbl_raw_data[[#This Row],[Queue Name]]))</f>
        <v>CONSUMER EXISTING</v>
      </c>
      <c r="Q2700" s="71" t="str">
        <f>IF(tbl_raw_data[[#This Row],[time_taken_in_min]]&lt;=settings!$D$2,"SLA_MET","SLA_NOT_MET")</f>
        <v>SLA_MET</v>
      </c>
    </row>
    <row r="2701" spans="1:17" hidden="1" x14ac:dyDescent="0.3">
      <c r="A2701" s="7" t="s">
        <v>3664</v>
      </c>
      <c r="B2701" s="36">
        <v>45150.562037037038</v>
      </c>
      <c r="C2701" s="39">
        <v>45150.57234953704</v>
      </c>
      <c r="D2701" s="8" t="s">
        <v>15</v>
      </c>
      <c r="E2701" s="6" t="s">
        <v>11</v>
      </c>
      <c r="F2701" s="8" t="s">
        <v>22</v>
      </c>
      <c r="G2701" s="9"/>
      <c r="H2701" s="84" t="str">
        <f t="shared" si="42"/>
        <v>Reason Unknown</v>
      </c>
      <c r="I2701" s="63">
        <f>(tbl_raw_data[[#This Row],[Date Actioned]])-(tbl_raw_data[[#This Row],[Date Tagged]])</f>
        <v>1.0312500002328306E-2</v>
      </c>
      <c r="J2701" s="66">
        <f>HOUR(tbl_raw_data[[#This Row],[time_taken]])*60+MINUTE(tbl_raw_data[[#This Row],[time_taken]])+SECOND(tbl_raw_data[[#This Row],[time_taken]])/60</f>
        <v>14.85</v>
      </c>
      <c r="K2701" s="68">
        <f>DATE(YEAR(tbl_raw_data[[#This Row],[Date Actioned]]),MONTH(tbl_raw_data[[#This Row],[Date Actioned]]),DAY(tbl_raw_data[[#This Row],[Date Actioned]]))</f>
        <v>45150</v>
      </c>
      <c r="L2701" s="65" t="str">
        <f>UPPER(TEXT(tbl_raw_data[[#This Row],[updated_date]],"MMMM"))</f>
        <v>AUGUST</v>
      </c>
      <c r="M2701" s="65" t="str">
        <f>"WEEK "&amp;IF(ROUNDUP(DAY(tbl_raw_data[[#This Row],[updated_date]])/7,0)=5,4,ROUNDUP(DAY(tbl_raw_data[[#This Row],[updated_date]])/7,0))</f>
        <v>WEEK 2</v>
      </c>
      <c r="N2701" s="71" t="str">
        <f>UPPER(VLOOKUP(tbl_raw_data[[#This Row],[Analyst]],settings!$A$1:$B$15,2,0))</f>
        <v>ROHAN</v>
      </c>
      <c r="O2701" s="71" t="str">
        <f>TRIM(UPPER(tbl_raw_data[[#This Row],[Outcome]]))</f>
        <v>APPROVE</v>
      </c>
      <c r="P2701" s="71" t="str">
        <f>TRIM(UPPER(tbl_raw_data[[#This Row],[Queue Name]]))</f>
        <v>CONSUMER EXISTING</v>
      </c>
      <c r="Q2701" s="71" t="str">
        <f>IF(tbl_raw_data[[#This Row],[time_taken_in_min]]&lt;=settings!$D$2,"SLA_MET","SLA_NOT_MET")</f>
        <v>SLA_MET</v>
      </c>
    </row>
    <row r="2702" spans="1:17" hidden="1" x14ac:dyDescent="0.3">
      <c r="A2702" s="1" t="s">
        <v>3665</v>
      </c>
      <c r="B2702" s="34">
        <v>45150.5627662037</v>
      </c>
      <c r="C2702" s="35">
        <v>45150.574548611112</v>
      </c>
      <c r="D2702" s="2" t="s">
        <v>15</v>
      </c>
      <c r="E2702" s="3" t="s">
        <v>11</v>
      </c>
      <c r="F2702" s="2" t="s">
        <v>21</v>
      </c>
      <c r="G2702" s="4"/>
      <c r="H2702" s="84" t="str">
        <f t="shared" si="42"/>
        <v>Reason Unknown</v>
      </c>
      <c r="I2702" s="63">
        <f>(tbl_raw_data[[#This Row],[Date Actioned]])-(tbl_raw_data[[#This Row],[Date Tagged]])</f>
        <v>1.1782407411374152E-2</v>
      </c>
      <c r="J2702" s="66">
        <f>HOUR(tbl_raw_data[[#This Row],[time_taken]])*60+MINUTE(tbl_raw_data[[#This Row],[time_taken]])+SECOND(tbl_raw_data[[#This Row],[time_taken]])/60</f>
        <v>16.966666666666665</v>
      </c>
      <c r="K2702" s="68">
        <f>DATE(YEAR(tbl_raw_data[[#This Row],[Date Actioned]]),MONTH(tbl_raw_data[[#This Row],[Date Actioned]]),DAY(tbl_raw_data[[#This Row],[Date Actioned]]))</f>
        <v>45150</v>
      </c>
      <c r="L2702" s="65" t="str">
        <f>UPPER(TEXT(tbl_raw_data[[#This Row],[updated_date]],"MMMM"))</f>
        <v>AUGUST</v>
      </c>
      <c r="M2702" s="65" t="str">
        <f>"WEEK "&amp;IF(ROUNDUP(DAY(tbl_raw_data[[#This Row],[updated_date]])/7,0)=5,4,ROUNDUP(DAY(tbl_raw_data[[#This Row],[updated_date]])/7,0))</f>
        <v>WEEK 2</v>
      </c>
      <c r="N2702" s="71" t="str">
        <f>UPPER(VLOOKUP(tbl_raw_data[[#This Row],[Analyst]],settings!$A$1:$B$15,2,0))</f>
        <v>SHAHID</v>
      </c>
      <c r="O2702" s="71" t="str">
        <f>TRIM(UPPER(tbl_raw_data[[#This Row],[Outcome]]))</f>
        <v>APPROVE</v>
      </c>
      <c r="P2702" s="71" t="str">
        <f>TRIM(UPPER(tbl_raw_data[[#This Row],[Queue Name]]))</f>
        <v>CONSUMER EXISTING</v>
      </c>
      <c r="Q2702" s="71" t="str">
        <f>IF(tbl_raw_data[[#This Row],[time_taken_in_min]]&lt;=settings!$D$2,"SLA_MET","SLA_NOT_MET")</f>
        <v>SLA_MET</v>
      </c>
    </row>
    <row r="2703" spans="1:17" hidden="1" x14ac:dyDescent="0.3">
      <c r="A2703" s="5" t="s">
        <v>3666</v>
      </c>
      <c r="B2703" s="36">
        <v>45150.576886574076</v>
      </c>
      <c r="C2703" s="39">
        <v>45150.579664351855</v>
      </c>
      <c r="D2703" s="8" t="s">
        <v>10</v>
      </c>
      <c r="E2703" s="8" t="s">
        <v>11</v>
      </c>
      <c r="F2703" s="8" t="s">
        <v>24</v>
      </c>
      <c r="G2703" s="8" t="s">
        <v>26</v>
      </c>
      <c r="H2703" s="84" t="str">
        <f t="shared" si="42"/>
        <v>Reason Unknown</v>
      </c>
      <c r="I2703" s="63">
        <f>(tbl_raw_data[[#This Row],[Date Actioned]])-(tbl_raw_data[[#This Row],[Date Tagged]])</f>
        <v>2.7777777795563452E-3</v>
      </c>
      <c r="J2703" s="66">
        <f>HOUR(tbl_raw_data[[#This Row],[time_taken]])*60+MINUTE(tbl_raw_data[[#This Row],[time_taken]])+SECOND(tbl_raw_data[[#This Row],[time_taken]])/60</f>
        <v>4</v>
      </c>
      <c r="K2703" s="68">
        <f>DATE(YEAR(tbl_raw_data[[#This Row],[Date Actioned]]),MONTH(tbl_raw_data[[#This Row],[Date Actioned]]),DAY(tbl_raw_data[[#This Row],[Date Actioned]]))</f>
        <v>45150</v>
      </c>
      <c r="L2703" s="65" t="str">
        <f>UPPER(TEXT(tbl_raw_data[[#This Row],[updated_date]],"MMMM"))</f>
        <v>AUGUST</v>
      </c>
      <c r="M2703" s="65" t="str">
        <f>"WEEK "&amp;IF(ROUNDUP(DAY(tbl_raw_data[[#This Row],[updated_date]])/7,0)=5,4,ROUNDUP(DAY(tbl_raw_data[[#This Row],[updated_date]])/7,0))</f>
        <v>WEEK 2</v>
      </c>
      <c r="N2703" s="71" t="str">
        <f>UPPER(VLOOKUP(tbl_raw_data[[#This Row],[Analyst]],settings!$A$1:$B$15,2,0))</f>
        <v>SAM</v>
      </c>
      <c r="O2703" s="71" t="str">
        <f>TRIM(UPPER(tbl_raw_data[[#This Row],[Outcome]]))</f>
        <v>APPROVE</v>
      </c>
      <c r="P2703" s="71" t="str">
        <f>TRIM(UPPER(tbl_raw_data[[#This Row],[Queue Name]]))</f>
        <v>CONSUMER EXISTING</v>
      </c>
      <c r="Q2703" s="71" t="str">
        <f>IF(tbl_raw_data[[#This Row],[time_taken_in_min]]&lt;=settings!$D$2,"SLA_MET","SLA_NOT_MET")</f>
        <v>SLA_MET</v>
      </c>
    </row>
    <row r="2704" spans="1:17" hidden="1" x14ac:dyDescent="0.3">
      <c r="A2704" s="7" t="s">
        <v>3667</v>
      </c>
      <c r="B2704" s="34">
        <v>45150.578611111108</v>
      </c>
      <c r="C2704" s="35">
        <v>45150.580659722225</v>
      </c>
      <c r="D2704" s="2" t="s">
        <v>10</v>
      </c>
      <c r="E2704" s="2" t="s">
        <v>11</v>
      </c>
      <c r="F2704" s="2" t="s">
        <v>9</v>
      </c>
      <c r="G2704" s="2" t="s">
        <v>15</v>
      </c>
      <c r="H2704" s="84" t="str">
        <f t="shared" si="42"/>
        <v>Reason Unknown</v>
      </c>
      <c r="I2704" s="63">
        <f>(tbl_raw_data[[#This Row],[Date Actioned]])-(tbl_raw_data[[#This Row],[Date Tagged]])</f>
        <v>2.0486111170612276E-3</v>
      </c>
      <c r="J2704" s="66">
        <f>HOUR(tbl_raw_data[[#This Row],[time_taken]])*60+MINUTE(tbl_raw_data[[#This Row],[time_taken]])+SECOND(tbl_raw_data[[#This Row],[time_taken]])/60</f>
        <v>2.95</v>
      </c>
      <c r="K2704" s="68">
        <f>DATE(YEAR(tbl_raw_data[[#This Row],[Date Actioned]]),MONTH(tbl_raw_data[[#This Row],[Date Actioned]]),DAY(tbl_raw_data[[#This Row],[Date Actioned]]))</f>
        <v>45150</v>
      </c>
      <c r="L2704" s="65" t="str">
        <f>UPPER(TEXT(tbl_raw_data[[#This Row],[updated_date]],"MMMM"))</f>
        <v>AUGUST</v>
      </c>
      <c r="M2704" s="65" t="str">
        <f>"WEEK "&amp;IF(ROUNDUP(DAY(tbl_raw_data[[#This Row],[updated_date]])/7,0)=5,4,ROUNDUP(DAY(tbl_raw_data[[#This Row],[updated_date]])/7,0))</f>
        <v>WEEK 2</v>
      </c>
      <c r="N2704" s="71" t="str">
        <f>UPPER(VLOOKUP(tbl_raw_data[[#This Row],[Analyst]],settings!$A$1:$B$15,2,0))</f>
        <v>QUADIR</v>
      </c>
      <c r="O2704" s="71" t="str">
        <f>TRIM(UPPER(tbl_raw_data[[#This Row],[Outcome]]))</f>
        <v>APPROVE</v>
      </c>
      <c r="P2704" s="71" t="str">
        <f>TRIM(UPPER(tbl_raw_data[[#This Row],[Queue Name]]))</f>
        <v>CONSUMER EXISTING</v>
      </c>
      <c r="Q2704" s="71" t="str">
        <f>IF(tbl_raw_data[[#This Row],[time_taken_in_min]]&lt;=settings!$D$2,"SLA_MET","SLA_NOT_MET")</f>
        <v>SLA_MET</v>
      </c>
    </row>
    <row r="2705" spans="1:17" hidden="1" x14ac:dyDescent="0.3">
      <c r="A2705" s="1" t="s">
        <v>3668</v>
      </c>
      <c r="B2705" s="36">
        <v>45150.58084490741</v>
      </c>
      <c r="C2705" s="39">
        <v>45150.584965277776</v>
      </c>
      <c r="D2705" s="8" t="s">
        <v>10</v>
      </c>
      <c r="E2705" s="8" t="s">
        <v>8</v>
      </c>
      <c r="F2705" s="8" t="s">
        <v>14</v>
      </c>
      <c r="G2705" s="8" t="s">
        <v>15</v>
      </c>
      <c r="H2705" s="84" t="str">
        <f t="shared" si="42"/>
        <v>Reason Unknown</v>
      </c>
      <c r="I2705" s="63">
        <f>(tbl_raw_data[[#This Row],[Date Actioned]])-(tbl_raw_data[[#This Row],[Date Tagged]])</f>
        <v>4.1203703658538871E-3</v>
      </c>
      <c r="J2705" s="66">
        <f>HOUR(tbl_raw_data[[#This Row],[time_taken]])*60+MINUTE(tbl_raw_data[[#This Row],[time_taken]])+SECOND(tbl_raw_data[[#This Row],[time_taken]])/60</f>
        <v>5.9333333333333336</v>
      </c>
      <c r="K2705" s="68">
        <f>DATE(YEAR(tbl_raw_data[[#This Row],[Date Actioned]]),MONTH(tbl_raw_data[[#This Row],[Date Actioned]]),DAY(tbl_raw_data[[#This Row],[Date Actioned]]))</f>
        <v>45150</v>
      </c>
      <c r="L2705" s="65" t="str">
        <f>UPPER(TEXT(tbl_raw_data[[#This Row],[updated_date]],"MMMM"))</f>
        <v>AUGUST</v>
      </c>
      <c r="M2705" s="65" t="str">
        <f>"WEEK "&amp;IF(ROUNDUP(DAY(tbl_raw_data[[#This Row],[updated_date]])/7,0)=5,4,ROUNDUP(DAY(tbl_raw_data[[#This Row],[updated_date]])/7,0))</f>
        <v>WEEK 2</v>
      </c>
      <c r="N2705" s="71" t="str">
        <f>UPPER(VLOOKUP(tbl_raw_data[[#This Row],[Analyst]],settings!$A$1:$B$15,2,0))</f>
        <v>CAMROON</v>
      </c>
      <c r="O2705" s="71" t="str">
        <f>TRIM(UPPER(tbl_raw_data[[#This Row],[Outcome]]))</f>
        <v>APPROVE</v>
      </c>
      <c r="P2705" s="71" t="str">
        <f>TRIM(UPPER(tbl_raw_data[[#This Row],[Queue Name]]))</f>
        <v>CONSUMER POST BUREAU</v>
      </c>
      <c r="Q2705" s="71" t="str">
        <f>IF(tbl_raw_data[[#This Row],[time_taken_in_min]]&lt;=settings!$D$2,"SLA_MET","SLA_NOT_MET")</f>
        <v>SLA_MET</v>
      </c>
    </row>
    <row r="2706" spans="1:17" hidden="1" x14ac:dyDescent="0.3">
      <c r="A2706" s="5" t="s">
        <v>3669</v>
      </c>
      <c r="B2706" s="34">
        <v>45150.595196759263</v>
      </c>
      <c r="C2706" s="35">
        <v>45150.602129629631</v>
      </c>
      <c r="D2706" s="2" t="s">
        <v>10</v>
      </c>
      <c r="E2706" s="2" t="s">
        <v>11</v>
      </c>
      <c r="F2706" s="2" t="s">
        <v>24</v>
      </c>
      <c r="G2706" s="2" t="s">
        <v>15</v>
      </c>
      <c r="H2706" s="84" t="str">
        <f t="shared" si="42"/>
        <v>Reason Unknown</v>
      </c>
      <c r="I2706" s="63">
        <f>(tbl_raw_data[[#This Row],[Date Actioned]])-(tbl_raw_data[[#This Row],[Date Tagged]])</f>
        <v>6.9328703684732318E-3</v>
      </c>
      <c r="J2706" s="66">
        <f>HOUR(tbl_raw_data[[#This Row],[time_taken]])*60+MINUTE(tbl_raw_data[[#This Row],[time_taken]])+SECOND(tbl_raw_data[[#This Row],[time_taken]])/60</f>
        <v>9.9833333333333325</v>
      </c>
      <c r="K2706" s="68">
        <f>DATE(YEAR(tbl_raw_data[[#This Row],[Date Actioned]]),MONTH(tbl_raw_data[[#This Row],[Date Actioned]]),DAY(tbl_raw_data[[#This Row],[Date Actioned]]))</f>
        <v>45150</v>
      </c>
      <c r="L2706" s="65" t="str">
        <f>UPPER(TEXT(tbl_raw_data[[#This Row],[updated_date]],"MMMM"))</f>
        <v>AUGUST</v>
      </c>
      <c r="M2706" s="65" t="str">
        <f>"WEEK "&amp;IF(ROUNDUP(DAY(tbl_raw_data[[#This Row],[updated_date]])/7,0)=5,4,ROUNDUP(DAY(tbl_raw_data[[#This Row],[updated_date]])/7,0))</f>
        <v>WEEK 2</v>
      </c>
      <c r="N2706" s="71" t="str">
        <f>UPPER(VLOOKUP(tbl_raw_data[[#This Row],[Analyst]],settings!$A$1:$B$15,2,0))</f>
        <v>SAM</v>
      </c>
      <c r="O2706" s="71" t="str">
        <f>TRIM(UPPER(tbl_raw_data[[#This Row],[Outcome]]))</f>
        <v>APPROVE</v>
      </c>
      <c r="P2706" s="71" t="str">
        <f>TRIM(UPPER(tbl_raw_data[[#This Row],[Queue Name]]))</f>
        <v>CONSUMER EXISTING</v>
      </c>
      <c r="Q2706" s="71" t="str">
        <f>IF(tbl_raw_data[[#This Row],[time_taken_in_min]]&lt;=settings!$D$2,"SLA_MET","SLA_NOT_MET")</f>
        <v>SLA_MET</v>
      </c>
    </row>
    <row r="2707" spans="1:17" hidden="1" x14ac:dyDescent="0.3">
      <c r="A2707" s="7" t="s">
        <v>3670</v>
      </c>
      <c r="B2707" s="36">
        <v>45150.606886574074</v>
      </c>
      <c r="C2707" s="39">
        <v>45150.617777777778</v>
      </c>
      <c r="D2707" s="8" t="s">
        <v>15</v>
      </c>
      <c r="E2707" s="6" t="s">
        <v>8</v>
      </c>
      <c r="F2707" s="8" t="s">
        <v>12</v>
      </c>
      <c r="G2707" s="9"/>
      <c r="H2707" s="84" t="str">
        <f t="shared" si="42"/>
        <v>Reason Unknown</v>
      </c>
      <c r="I2707" s="63">
        <f>(tbl_raw_data[[#This Row],[Date Actioned]])-(tbl_raw_data[[#This Row],[Date Tagged]])</f>
        <v>1.0891203703067731E-2</v>
      </c>
      <c r="J2707" s="66">
        <f>HOUR(tbl_raw_data[[#This Row],[time_taken]])*60+MINUTE(tbl_raw_data[[#This Row],[time_taken]])+SECOND(tbl_raw_data[[#This Row],[time_taken]])/60</f>
        <v>15.683333333333334</v>
      </c>
      <c r="K2707" s="68">
        <f>DATE(YEAR(tbl_raw_data[[#This Row],[Date Actioned]]),MONTH(tbl_raw_data[[#This Row],[Date Actioned]]),DAY(tbl_raw_data[[#This Row],[Date Actioned]]))</f>
        <v>45150</v>
      </c>
      <c r="L2707" s="65" t="str">
        <f>UPPER(TEXT(tbl_raw_data[[#This Row],[updated_date]],"MMMM"))</f>
        <v>AUGUST</v>
      </c>
      <c r="M2707" s="65" t="str">
        <f>"WEEK "&amp;IF(ROUNDUP(DAY(tbl_raw_data[[#This Row],[updated_date]])/7,0)=5,4,ROUNDUP(DAY(tbl_raw_data[[#This Row],[updated_date]])/7,0))</f>
        <v>WEEK 2</v>
      </c>
      <c r="N2707" s="71" t="str">
        <f>UPPER(VLOOKUP(tbl_raw_data[[#This Row],[Analyst]],settings!$A$1:$B$15,2,0))</f>
        <v>NITESH</v>
      </c>
      <c r="O2707" s="71" t="str">
        <f>TRIM(UPPER(tbl_raw_data[[#This Row],[Outcome]]))</f>
        <v>APPROVE</v>
      </c>
      <c r="P2707" s="71" t="str">
        <f>TRIM(UPPER(tbl_raw_data[[#This Row],[Queue Name]]))</f>
        <v>CONSUMER POST BUREAU</v>
      </c>
      <c r="Q2707" s="71" t="str">
        <f>IF(tbl_raw_data[[#This Row],[time_taken_in_min]]&lt;=settings!$D$2,"SLA_MET","SLA_NOT_MET")</f>
        <v>SLA_MET</v>
      </c>
    </row>
    <row r="2708" spans="1:17" hidden="1" x14ac:dyDescent="0.3">
      <c r="A2708" s="1" t="s">
        <v>3671</v>
      </c>
      <c r="B2708" s="34">
        <v>45150.607083333336</v>
      </c>
      <c r="C2708" s="35">
        <v>45150.612627314818</v>
      </c>
      <c r="D2708" s="2" t="s">
        <v>15</v>
      </c>
      <c r="E2708" s="3" t="s">
        <v>8</v>
      </c>
      <c r="F2708" s="2" t="s">
        <v>22</v>
      </c>
      <c r="G2708" s="4"/>
      <c r="H2708" s="84" t="str">
        <f t="shared" si="42"/>
        <v>Reason Unknown</v>
      </c>
      <c r="I2708" s="63">
        <f>(tbl_raw_data[[#This Row],[Date Actioned]])-(tbl_raw_data[[#This Row],[Date Tagged]])</f>
        <v>5.543981482333038E-3</v>
      </c>
      <c r="J2708" s="66">
        <f>HOUR(tbl_raw_data[[#This Row],[time_taken]])*60+MINUTE(tbl_raw_data[[#This Row],[time_taken]])+SECOND(tbl_raw_data[[#This Row],[time_taken]])/60</f>
        <v>7.9833333333333334</v>
      </c>
      <c r="K2708" s="68">
        <f>DATE(YEAR(tbl_raw_data[[#This Row],[Date Actioned]]),MONTH(tbl_raw_data[[#This Row],[Date Actioned]]),DAY(tbl_raw_data[[#This Row],[Date Actioned]]))</f>
        <v>45150</v>
      </c>
      <c r="L2708" s="65" t="str">
        <f>UPPER(TEXT(tbl_raw_data[[#This Row],[updated_date]],"MMMM"))</f>
        <v>AUGUST</v>
      </c>
      <c r="M2708" s="65" t="str">
        <f>"WEEK "&amp;IF(ROUNDUP(DAY(tbl_raw_data[[#This Row],[updated_date]])/7,0)=5,4,ROUNDUP(DAY(tbl_raw_data[[#This Row],[updated_date]])/7,0))</f>
        <v>WEEK 2</v>
      </c>
      <c r="N2708" s="71" t="str">
        <f>UPPER(VLOOKUP(tbl_raw_data[[#This Row],[Analyst]],settings!$A$1:$B$15,2,0))</f>
        <v>ROHAN</v>
      </c>
      <c r="O2708" s="71" t="str">
        <f>TRIM(UPPER(tbl_raw_data[[#This Row],[Outcome]]))</f>
        <v>APPROVE</v>
      </c>
      <c r="P2708" s="71" t="str">
        <f>TRIM(UPPER(tbl_raw_data[[#This Row],[Queue Name]]))</f>
        <v>CONSUMER POST BUREAU</v>
      </c>
      <c r="Q2708" s="71" t="str">
        <f>IF(tbl_raw_data[[#This Row],[time_taken_in_min]]&lt;=settings!$D$2,"SLA_MET","SLA_NOT_MET")</f>
        <v>SLA_MET</v>
      </c>
    </row>
    <row r="2709" spans="1:17" hidden="1" x14ac:dyDescent="0.3">
      <c r="A2709" s="5" t="s">
        <v>3672</v>
      </c>
      <c r="B2709" s="36">
        <v>45150.613807870373</v>
      </c>
      <c r="C2709" s="39">
        <v>45150.632962962962</v>
      </c>
      <c r="D2709" s="8" t="s">
        <v>15</v>
      </c>
      <c r="E2709" s="6" t="s">
        <v>8</v>
      </c>
      <c r="F2709" s="8" t="s">
        <v>22</v>
      </c>
      <c r="G2709" s="9"/>
      <c r="H2709" s="84" t="str">
        <f t="shared" si="42"/>
        <v>Reason Unknown</v>
      </c>
      <c r="I2709" s="63">
        <f>(tbl_raw_data[[#This Row],[Date Actioned]])-(tbl_raw_data[[#This Row],[Date Tagged]])</f>
        <v>1.915509258833481E-2</v>
      </c>
      <c r="J2709" s="66">
        <f>HOUR(tbl_raw_data[[#This Row],[time_taken]])*60+MINUTE(tbl_raw_data[[#This Row],[time_taken]])+SECOND(tbl_raw_data[[#This Row],[time_taken]])/60</f>
        <v>27.583333333333332</v>
      </c>
      <c r="K2709" s="68">
        <f>DATE(YEAR(tbl_raw_data[[#This Row],[Date Actioned]]),MONTH(tbl_raw_data[[#This Row],[Date Actioned]]),DAY(tbl_raw_data[[#This Row],[Date Actioned]]))</f>
        <v>45150</v>
      </c>
      <c r="L2709" s="65" t="str">
        <f>UPPER(TEXT(tbl_raw_data[[#This Row],[updated_date]],"MMMM"))</f>
        <v>AUGUST</v>
      </c>
      <c r="M2709" s="65" t="str">
        <f>"WEEK "&amp;IF(ROUNDUP(DAY(tbl_raw_data[[#This Row],[updated_date]])/7,0)=5,4,ROUNDUP(DAY(tbl_raw_data[[#This Row],[updated_date]])/7,0))</f>
        <v>WEEK 2</v>
      </c>
      <c r="N2709" s="71" t="str">
        <f>UPPER(VLOOKUP(tbl_raw_data[[#This Row],[Analyst]],settings!$A$1:$B$15,2,0))</f>
        <v>ROHAN</v>
      </c>
      <c r="O2709" s="71" t="str">
        <f>TRIM(UPPER(tbl_raw_data[[#This Row],[Outcome]]))</f>
        <v>APPROVE</v>
      </c>
      <c r="P2709" s="71" t="str">
        <f>TRIM(UPPER(tbl_raw_data[[#This Row],[Queue Name]]))</f>
        <v>CONSUMER POST BUREAU</v>
      </c>
      <c r="Q2709" s="71" t="str">
        <f>IF(tbl_raw_data[[#This Row],[time_taken_in_min]]&lt;=settings!$D$2,"SLA_MET","SLA_NOT_MET")</f>
        <v>SLA_NOT_MET</v>
      </c>
    </row>
    <row r="2710" spans="1:17" hidden="1" x14ac:dyDescent="0.3">
      <c r="A2710" s="7" t="s">
        <v>3673</v>
      </c>
      <c r="B2710" s="34">
        <v>45150.616053240738</v>
      </c>
      <c r="C2710" s="35">
        <v>45150.624166666668</v>
      </c>
      <c r="D2710" s="2" t="s">
        <v>10</v>
      </c>
      <c r="E2710" s="2" t="s">
        <v>8</v>
      </c>
      <c r="F2710" s="2" t="s">
        <v>24</v>
      </c>
      <c r="G2710" s="2" t="s">
        <v>23</v>
      </c>
      <c r="H2710" s="84" t="str">
        <f t="shared" si="42"/>
        <v>Reason Unknown</v>
      </c>
      <c r="I2710" s="63">
        <f>(tbl_raw_data[[#This Row],[Date Actioned]])-(tbl_raw_data[[#This Row],[Date Tagged]])</f>
        <v>8.1134259307873435E-3</v>
      </c>
      <c r="J2710" s="66">
        <f>HOUR(tbl_raw_data[[#This Row],[time_taken]])*60+MINUTE(tbl_raw_data[[#This Row],[time_taken]])+SECOND(tbl_raw_data[[#This Row],[time_taken]])/60</f>
        <v>11.683333333333334</v>
      </c>
      <c r="K2710" s="68">
        <f>DATE(YEAR(tbl_raw_data[[#This Row],[Date Actioned]]),MONTH(tbl_raw_data[[#This Row],[Date Actioned]]),DAY(tbl_raw_data[[#This Row],[Date Actioned]]))</f>
        <v>45150</v>
      </c>
      <c r="L2710" s="65" t="str">
        <f>UPPER(TEXT(tbl_raw_data[[#This Row],[updated_date]],"MMMM"))</f>
        <v>AUGUST</v>
      </c>
      <c r="M2710" s="65" t="str">
        <f>"WEEK "&amp;IF(ROUNDUP(DAY(tbl_raw_data[[#This Row],[updated_date]])/7,0)=5,4,ROUNDUP(DAY(tbl_raw_data[[#This Row],[updated_date]])/7,0))</f>
        <v>WEEK 2</v>
      </c>
      <c r="N2710" s="71" t="str">
        <f>UPPER(VLOOKUP(tbl_raw_data[[#This Row],[Analyst]],settings!$A$1:$B$15,2,0))</f>
        <v>SAM</v>
      </c>
      <c r="O2710" s="71" t="str">
        <f>TRIM(UPPER(tbl_raw_data[[#This Row],[Outcome]]))</f>
        <v>APPROVE</v>
      </c>
      <c r="P2710" s="71" t="str">
        <f>TRIM(UPPER(tbl_raw_data[[#This Row],[Queue Name]]))</f>
        <v>CONSUMER POST BUREAU</v>
      </c>
      <c r="Q2710" s="71" t="str">
        <f>IF(tbl_raw_data[[#This Row],[time_taken_in_min]]&lt;=settings!$D$2,"SLA_MET","SLA_NOT_MET")</f>
        <v>SLA_MET</v>
      </c>
    </row>
    <row r="2711" spans="1:17" hidden="1" x14ac:dyDescent="0.3">
      <c r="A2711" s="1" t="s">
        <v>3674</v>
      </c>
      <c r="B2711" s="36">
        <v>45150.616712962961</v>
      </c>
      <c r="C2711" s="39">
        <v>45150.621655092589</v>
      </c>
      <c r="D2711" s="8" t="s">
        <v>10</v>
      </c>
      <c r="E2711" s="8" t="s">
        <v>11</v>
      </c>
      <c r="F2711" s="8" t="s">
        <v>14</v>
      </c>
      <c r="G2711" s="8" t="s">
        <v>15</v>
      </c>
      <c r="H2711" s="84" t="str">
        <f t="shared" si="42"/>
        <v>Reason Unknown</v>
      </c>
      <c r="I2711" s="63">
        <f>(tbl_raw_data[[#This Row],[Date Actioned]])-(tbl_raw_data[[#This Row],[Date Tagged]])</f>
        <v>4.9421296280343086E-3</v>
      </c>
      <c r="J2711" s="66">
        <f>HOUR(tbl_raw_data[[#This Row],[time_taken]])*60+MINUTE(tbl_raw_data[[#This Row],[time_taken]])+SECOND(tbl_raw_data[[#This Row],[time_taken]])/60</f>
        <v>7.1166666666666663</v>
      </c>
      <c r="K2711" s="68">
        <f>DATE(YEAR(tbl_raw_data[[#This Row],[Date Actioned]]),MONTH(tbl_raw_data[[#This Row],[Date Actioned]]),DAY(tbl_raw_data[[#This Row],[Date Actioned]]))</f>
        <v>45150</v>
      </c>
      <c r="L2711" s="65" t="str">
        <f>UPPER(TEXT(tbl_raw_data[[#This Row],[updated_date]],"MMMM"))</f>
        <v>AUGUST</v>
      </c>
      <c r="M2711" s="65" t="str">
        <f>"WEEK "&amp;IF(ROUNDUP(DAY(tbl_raw_data[[#This Row],[updated_date]])/7,0)=5,4,ROUNDUP(DAY(tbl_raw_data[[#This Row],[updated_date]])/7,0))</f>
        <v>WEEK 2</v>
      </c>
      <c r="N2711" s="71" t="str">
        <f>UPPER(VLOOKUP(tbl_raw_data[[#This Row],[Analyst]],settings!$A$1:$B$15,2,0))</f>
        <v>CAMROON</v>
      </c>
      <c r="O2711" s="71" t="str">
        <f>TRIM(UPPER(tbl_raw_data[[#This Row],[Outcome]]))</f>
        <v>APPROVE</v>
      </c>
      <c r="P2711" s="71" t="str">
        <f>TRIM(UPPER(tbl_raw_data[[#This Row],[Queue Name]]))</f>
        <v>CONSUMER EXISTING</v>
      </c>
      <c r="Q2711" s="71" t="str">
        <f>IF(tbl_raw_data[[#This Row],[time_taken_in_min]]&lt;=settings!$D$2,"SLA_MET","SLA_NOT_MET")</f>
        <v>SLA_MET</v>
      </c>
    </row>
    <row r="2712" spans="1:17" hidden="1" x14ac:dyDescent="0.3">
      <c r="A2712" s="5" t="s">
        <v>3675</v>
      </c>
      <c r="B2712" s="34">
        <v>45150.617175925923</v>
      </c>
      <c r="C2712" s="35">
        <v>45150.625057870369</v>
      </c>
      <c r="D2712" s="2" t="s">
        <v>10</v>
      </c>
      <c r="E2712" s="2" t="s">
        <v>11</v>
      </c>
      <c r="F2712" s="2" t="s">
        <v>9</v>
      </c>
      <c r="G2712" s="2" t="s">
        <v>15</v>
      </c>
      <c r="H2712" s="84" t="str">
        <f t="shared" si="42"/>
        <v>Reason Unknown</v>
      </c>
      <c r="I2712" s="63">
        <f>(tbl_raw_data[[#This Row],[Date Actioned]])-(tbl_raw_data[[#This Row],[Date Tagged]])</f>
        <v>7.8819444461259991E-3</v>
      </c>
      <c r="J2712" s="66">
        <f>HOUR(tbl_raw_data[[#This Row],[time_taken]])*60+MINUTE(tbl_raw_data[[#This Row],[time_taken]])+SECOND(tbl_raw_data[[#This Row],[time_taken]])/60</f>
        <v>11.35</v>
      </c>
      <c r="K2712" s="68">
        <f>DATE(YEAR(tbl_raw_data[[#This Row],[Date Actioned]]),MONTH(tbl_raw_data[[#This Row],[Date Actioned]]),DAY(tbl_raw_data[[#This Row],[Date Actioned]]))</f>
        <v>45150</v>
      </c>
      <c r="L2712" s="65" t="str">
        <f>UPPER(TEXT(tbl_raw_data[[#This Row],[updated_date]],"MMMM"))</f>
        <v>AUGUST</v>
      </c>
      <c r="M2712" s="65" t="str">
        <f>"WEEK "&amp;IF(ROUNDUP(DAY(tbl_raw_data[[#This Row],[updated_date]])/7,0)=5,4,ROUNDUP(DAY(tbl_raw_data[[#This Row],[updated_date]])/7,0))</f>
        <v>WEEK 2</v>
      </c>
      <c r="N2712" s="71" t="str">
        <f>UPPER(VLOOKUP(tbl_raw_data[[#This Row],[Analyst]],settings!$A$1:$B$15,2,0))</f>
        <v>QUADIR</v>
      </c>
      <c r="O2712" s="71" t="str">
        <f>TRIM(UPPER(tbl_raw_data[[#This Row],[Outcome]]))</f>
        <v>APPROVE</v>
      </c>
      <c r="P2712" s="71" t="str">
        <f>TRIM(UPPER(tbl_raw_data[[#This Row],[Queue Name]]))</f>
        <v>CONSUMER EXISTING</v>
      </c>
      <c r="Q2712" s="71" t="str">
        <f>IF(tbl_raw_data[[#This Row],[time_taken_in_min]]&lt;=settings!$D$2,"SLA_MET","SLA_NOT_MET")</f>
        <v>SLA_MET</v>
      </c>
    </row>
    <row r="2713" spans="1:17" hidden="1" x14ac:dyDescent="0.3">
      <c r="A2713" s="7" t="s">
        <v>3676</v>
      </c>
      <c r="B2713" s="36">
        <v>45150.620300925926</v>
      </c>
      <c r="C2713" s="39">
        <v>45150.627349537041</v>
      </c>
      <c r="D2713" s="8" t="s">
        <v>10</v>
      </c>
      <c r="E2713" s="8" t="s">
        <v>18</v>
      </c>
      <c r="F2713" s="8" t="s">
        <v>14</v>
      </c>
      <c r="G2713" s="8" t="s">
        <v>23</v>
      </c>
      <c r="H2713" s="84" t="str">
        <f t="shared" si="42"/>
        <v>Reason Unknown</v>
      </c>
      <c r="I2713" s="63">
        <f>(tbl_raw_data[[#This Row],[Date Actioned]])-(tbl_raw_data[[#This Row],[Date Tagged]])</f>
        <v>7.0486111144418828E-3</v>
      </c>
      <c r="J2713" s="66">
        <f>HOUR(tbl_raw_data[[#This Row],[time_taken]])*60+MINUTE(tbl_raw_data[[#This Row],[time_taken]])+SECOND(tbl_raw_data[[#This Row],[time_taken]])/60</f>
        <v>10.15</v>
      </c>
      <c r="K2713" s="68">
        <f>DATE(YEAR(tbl_raw_data[[#This Row],[Date Actioned]]),MONTH(tbl_raw_data[[#This Row],[Date Actioned]]),DAY(tbl_raw_data[[#This Row],[Date Actioned]]))</f>
        <v>45150</v>
      </c>
      <c r="L2713" s="65" t="str">
        <f>UPPER(TEXT(tbl_raw_data[[#This Row],[updated_date]],"MMMM"))</f>
        <v>AUGUST</v>
      </c>
      <c r="M2713" s="65" t="str">
        <f>"WEEK "&amp;IF(ROUNDUP(DAY(tbl_raw_data[[#This Row],[updated_date]])/7,0)=5,4,ROUNDUP(DAY(tbl_raw_data[[#This Row],[updated_date]])/7,0))</f>
        <v>WEEK 2</v>
      </c>
      <c r="N2713" s="71" t="str">
        <f>UPPER(VLOOKUP(tbl_raw_data[[#This Row],[Analyst]],settings!$A$1:$B$15,2,0))</f>
        <v>CAMROON</v>
      </c>
      <c r="O2713" s="71" t="str">
        <f>TRIM(UPPER(tbl_raw_data[[#This Row],[Outcome]]))</f>
        <v>APPROVE</v>
      </c>
      <c r="P2713" s="71" t="str">
        <f>TRIM(UPPER(tbl_raw_data[[#This Row],[Queue Name]]))</f>
        <v>CONSUMER PRE BUREAU</v>
      </c>
      <c r="Q2713" s="71" t="str">
        <f>IF(tbl_raw_data[[#This Row],[time_taken_in_min]]&lt;=settings!$D$2,"SLA_MET","SLA_NOT_MET")</f>
        <v>SLA_MET</v>
      </c>
    </row>
    <row r="2714" spans="1:17" hidden="1" x14ac:dyDescent="0.3">
      <c r="A2714" s="1" t="s">
        <v>3677</v>
      </c>
      <c r="B2714" s="34">
        <v>45150.623564814814</v>
      </c>
      <c r="C2714" s="35">
        <v>45150.637233796297</v>
      </c>
      <c r="D2714" s="2" t="s">
        <v>15</v>
      </c>
      <c r="E2714" s="3" t="s">
        <v>11</v>
      </c>
      <c r="F2714" s="2" t="s">
        <v>12</v>
      </c>
      <c r="G2714" s="4"/>
      <c r="H2714" s="84" t="str">
        <f t="shared" si="42"/>
        <v>Reason Unknown</v>
      </c>
      <c r="I2714" s="63">
        <f>(tbl_raw_data[[#This Row],[Date Actioned]])-(tbl_raw_data[[#This Row],[Date Tagged]])</f>
        <v>1.3668981482624076E-2</v>
      </c>
      <c r="J2714" s="66">
        <f>HOUR(tbl_raw_data[[#This Row],[time_taken]])*60+MINUTE(tbl_raw_data[[#This Row],[time_taken]])+SECOND(tbl_raw_data[[#This Row],[time_taken]])/60</f>
        <v>19.683333333333334</v>
      </c>
      <c r="K2714" s="68">
        <f>DATE(YEAR(tbl_raw_data[[#This Row],[Date Actioned]]),MONTH(tbl_raw_data[[#This Row],[Date Actioned]]),DAY(tbl_raw_data[[#This Row],[Date Actioned]]))</f>
        <v>45150</v>
      </c>
      <c r="L2714" s="65" t="str">
        <f>UPPER(TEXT(tbl_raw_data[[#This Row],[updated_date]],"MMMM"))</f>
        <v>AUGUST</v>
      </c>
      <c r="M2714" s="65" t="str">
        <f>"WEEK "&amp;IF(ROUNDUP(DAY(tbl_raw_data[[#This Row],[updated_date]])/7,0)=5,4,ROUNDUP(DAY(tbl_raw_data[[#This Row],[updated_date]])/7,0))</f>
        <v>WEEK 2</v>
      </c>
      <c r="N2714" s="71" t="str">
        <f>UPPER(VLOOKUP(tbl_raw_data[[#This Row],[Analyst]],settings!$A$1:$B$15,2,0))</f>
        <v>NITESH</v>
      </c>
      <c r="O2714" s="71" t="str">
        <f>TRIM(UPPER(tbl_raw_data[[#This Row],[Outcome]]))</f>
        <v>APPROVE</v>
      </c>
      <c r="P2714" s="71" t="str">
        <f>TRIM(UPPER(tbl_raw_data[[#This Row],[Queue Name]]))</f>
        <v>CONSUMER EXISTING</v>
      </c>
      <c r="Q2714" s="71" t="str">
        <f>IF(tbl_raw_data[[#This Row],[time_taken_in_min]]&lt;=settings!$D$2,"SLA_MET","SLA_NOT_MET")</f>
        <v>SLA_MET</v>
      </c>
    </row>
    <row r="2715" spans="1:17" hidden="1" x14ac:dyDescent="0.3">
      <c r="A2715" s="5" t="s">
        <v>3678</v>
      </c>
      <c r="B2715" s="36">
        <v>45150.63318287037</v>
      </c>
      <c r="C2715" s="39">
        <v>45150.639652777776</v>
      </c>
      <c r="D2715" s="8" t="s">
        <v>10</v>
      </c>
      <c r="E2715" s="8" t="s">
        <v>8</v>
      </c>
      <c r="F2715" s="8" t="s">
        <v>9</v>
      </c>
      <c r="G2715" s="8" t="s">
        <v>23</v>
      </c>
      <c r="H2715" s="84" t="str">
        <f t="shared" si="42"/>
        <v>Reason Unknown</v>
      </c>
      <c r="I2715" s="63">
        <f>(tbl_raw_data[[#This Row],[Date Actioned]])-(tbl_raw_data[[#This Row],[Date Tagged]])</f>
        <v>6.4699074064265005E-3</v>
      </c>
      <c r="J2715" s="66">
        <f>HOUR(tbl_raw_data[[#This Row],[time_taken]])*60+MINUTE(tbl_raw_data[[#This Row],[time_taken]])+SECOND(tbl_raw_data[[#This Row],[time_taken]])/60</f>
        <v>9.3166666666666664</v>
      </c>
      <c r="K2715" s="68">
        <f>DATE(YEAR(tbl_raw_data[[#This Row],[Date Actioned]]),MONTH(tbl_raw_data[[#This Row],[Date Actioned]]),DAY(tbl_raw_data[[#This Row],[Date Actioned]]))</f>
        <v>45150</v>
      </c>
      <c r="L2715" s="65" t="str">
        <f>UPPER(TEXT(tbl_raw_data[[#This Row],[updated_date]],"MMMM"))</f>
        <v>AUGUST</v>
      </c>
      <c r="M2715" s="65" t="str">
        <f>"WEEK "&amp;IF(ROUNDUP(DAY(tbl_raw_data[[#This Row],[updated_date]])/7,0)=5,4,ROUNDUP(DAY(tbl_raw_data[[#This Row],[updated_date]])/7,0))</f>
        <v>WEEK 2</v>
      </c>
      <c r="N2715" s="71" t="str">
        <f>UPPER(VLOOKUP(tbl_raw_data[[#This Row],[Analyst]],settings!$A$1:$B$15,2,0))</f>
        <v>QUADIR</v>
      </c>
      <c r="O2715" s="71" t="str">
        <f>TRIM(UPPER(tbl_raw_data[[#This Row],[Outcome]]))</f>
        <v>APPROVE</v>
      </c>
      <c r="P2715" s="71" t="str">
        <f>TRIM(UPPER(tbl_raw_data[[#This Row],[Queue Name]]))</f>
        <v>CONSUMER POST BUREAU</v>
      </c>
      <c r="Q2715" s="71" t="str">
        <f>IF(tbl_raw_data[[#This Row],[time_taken_in_min]]&lt;=settings!$D$2,"SLA_MET","SLA_NOT_MET")</f>
        <v>SLA_MET</v>
      </c>
    </row>
    <row r="2716" spans="1:17" hidden="1" x14ac:dyDescent="0.3">
      <c r="A2716" s="7" t="s">
        <v>3679</v>
      </c>
      <c r="B2716" s="34">
        <v>45150.634050925924</v>
      </c>
      <c r="C2716" s="35">
        <v>45150.638599537036</v>
      </c>
      <c r="D2716" s="2" t="s">
        <v>10</v>
      </c>
      <c r="E2716" s="2" t="s">
        <v>8</v>
      </c>
      <c r="F2716" s="2" t="s">
        <v>14</v>
      </c>
      <c r="G2716" s="2" t="s">
        <v>16</v>
      </c>
      <c r="H2716" s="84" t="str">
        <f t="shared" si="42"/>
        <v>Reason Unknown</v>
      </c>
      <c r="I2716" s="63">
        <f>(tbl_raw_data[[#This Row],[Date Actioned]])-(tbl_raw_data[[#This Row],[Date Tagged]])</f>
        <v>4.5486111121135764E-3</v>
      </c>
      <c r="J2716" s="66">
        <f>HOUR(tbl_raw_data[[#This Row],[time_taken]])*60+MINUTE(tbl_raw_data[[#This Row],[time_taken]])+SECOND(tbl_raw_data[[#This Row],[time_taken]])/60</f>
        <v>6.55</v>
      </c>
      <c r="K2716" s="68">
        <f>DATE(YEAR(tbl_raw_data[[#This Row],[Date Actioned]]),MONTH(tbl_raw_data[[#This Row],[Date Actioned]]),DAY(tbl_raw_data[[#This Row],[Date Actioned]]))</f>
        <v>45150</v>
      </c>
      <c r="L2716" s="65" t="str">
        <f>UPPER(TEXT(tbl_raw_data[[#This Row],[updated_date]],"MMMM"))</f>
        <v>AUGUST</v>
      </c>
      <c r="M2716" s="65" t="str">
        <f>"WEEK "&amp;IF(ROUNDUP(DAY(tbl_raw_data[[#This Row],[updated_date]])/7,0)=5,4,ROUNDUP(DAY(tbl_raw_data[[#This Row],[updated_date]])/7,0))</f>
        <v>WEEK 2</v>
      </c>
      <c r="N2716" s="71" t="str">
        <f>UPPER(VLOOKUP(tbl_raw_data[[#This Row],[Analyst]],settings!$A$1:$B$15,2,0))</f>
        <v>CAMROON</v>
      </c>
      <c r="O2716" s="71" t="str">
        <f>TRIM(UPPER(tbl_raw_data[[#This Row],[Outcome]]))</f>
        <v>APPROVE</v>
      </c>
      <c r="P2716" s="71" t="str">
        <f>TRIM(UPPER(tbl_raw_data[[#This Row],[Queue Name]]))</f>
        <v>CONSUMER POST BUREAU</v>
      </c>
      <c r="Q2716" s="71" t="str">
        <f>IF(tbl_raw_data[[#This Row],[time_taken_in_min]]&lt;=settings!$D$2,"SLA_MET","SLA_NOT_MET")</f>
        <v>SLA_MET</v>
      </c>
    </row>
    <row r="2717" spans="1:17" hidden="1" x14ac:dyDescent="0.3">
      <c r="A2717" s="1" t="s">
        <v>3680</v>
      </c>
      <c r="B2717" s="36">
        <v>45150.63753472222</v>
      </c>
      <c r="C2717" s="39">
        <v>45150.641412037039</v>
      </c>
      <c r="D2717" s="8" t="s">
        <v>10</v>
      </c>
      <c r="E2717" s="8" t="s">
        <v>11</v>
      </c>
      <c r="F2717" s="8" t="s">
        <v>14</v>
      </c>
      <c r="G2717" s="8" t="s">
        <v>15</v>
      </c>
      <c r="H2717" s="84" t="str">
        <f t="shared" si="42"/>
        <v>Reason Unknown</v>
      </c>
      <c r="I2717" s="63">
        <f>(tbl_raw_data[[#This Row],[Date Actioned]])-(tbl_raw_data[[#This Row],[Date Tagged]])</f>
        <v>3.8773148189648055E-3</v>
      </c>
      <c r="J2717" s="66">
        <f>HOUR(tbl_raw_data[[#This Row],[time_taken]])*60+MINUTE(tbl_raw_data[[#This Row],[time_taken]])+SECOND(tbl_raw_data[[#This Row],[time_taken]])/60</f>
        <v>5.583333333333333</v>
      </c>
      <c r="K2717" s="68">
        <f>DATE(YEAR(tbl_raw_data[[#This Row],[Date Actioned]]),MONTH(tbl_raw_data[[#This Row],[Date Actioned]]),DAY(tbl_raw_data[[#This Row],[Date Actioned]]))</f>
        <v>45150</v>
      </c>
      <c r="L2717" s="65" t="str">
        <f>UPPER(TEXT(tbl_raw_data[[#This Row],[updated_date]],"MMMM"))</f>
        <v>AUGUST</v>
      </c>
      <c r="M2717" s="65" t="str">
        <f>"WEEK "&amp;IF(ROUNDUP(DAY(tbl_raw_data[[#This Row],[updated_date]])/7,0)=5,4,ROUNDUP(DAY(tbl_raw_data[[#This Row],[updated_date]])/7,0))</f>
        <v>WEEK 2</v>
      </c>
      <c r="N2717" s="71" t="str">
        <f>UPPER(VLOOKUP(tbl_raw_data[[#This Row],[Analyst]],settings!$A$1:$B$15,2,0))</f>
        <v>CAMROON</v>
      </c>
      <c r="O2717" s="71" t="str">
        <f>TRIM(UPPER(tbl_raw_data[[#This Row],[Outcome]]))</f>
        <v>APPROVE</v>
      </c>
      <c r="P2717" s="71" t="str">
        <f>TRIM(UPPER(tbl_raw_data[[#This Row],[Queue Name]]))</f>
        <v>CONSUMER EXISTING</v>
      </c>
      <c r="Q2717" s="71" t="str">
        <f>IF(tbl_raw_data[[#This Row],[time_taken_in_min]]&lt;=settings!$D$2,"SLA_MET","SLA_NOT_MET")</f>
        <v>SLA_MET</v>
      </c>
    </row>
    <row r="2718" spans="1:17" hidden="1" x14ac:dyDescent="0.3">
      <c r="A2718" s="5" t="s">
        <v>3681</v>
      </c>
      <c r="B2718" s="34">
        <v>45150.640370370369</v>
      </c>
      <c r="C2718" s="35">
        <v>45150.646041666667</v>
      </c>
      <c r="D2718" s="2" t="s">
        <v>15</v>
      </c>
      <c r="E2718" s="3" t="s">
        <v>8</v>
      </c>
      <c r="F2718" s="2" t="s">
        <v>12</v>
      </c>
      <c r="G2718" s="4"/>
      <c r="H2718" s="84" t="str">
        <f t="shared" si="42"/>
        <v>Reason Unknown</v>
      </c>
      <c r="I2718" s="63">
        <f>(tbl_raw_data[[#This Row],[Date Actioned]])-(tbl_raw_data[[#This Row],[Date Tagged]])</f>
        <v>5.6712962978053838E-3</v>
      </c>
      <c r="J2718" s="66">
        <f>HOUR(tbl_raw_data[[#This Row],[time_taken]])*60+MINUTE(tbl_raw_data[[#This Row],[time_taken]])+SECOND(tbl_raw_data[[#This Row],[time_taken]])/60</f>
        <v>8.1666666666666661</v>
      </c>
      <c r="K2718" s="68">
        <f>DATE(YEAR(tbl_raw_data[[#This Row],[Date Actioned]]),MONTH(tbl_raw_data[[#This Row],[Date Actioned]]),DAY(tbl_raw_data[[#This Row],[Date Actioned]]))</f>
        <v>45150</v>
      </c>
      <c r="L2718" s="65" t="str">
        <f>UPPER(TEXT(tbl_raw_data[[#This Row],[updated_date]],"MMMM"))</f>
        <v>AUGUST</v>
      </c>
      <c r="M2718" s="65" t="str">
        <f>"WEEK "&amp;IF(ROUNDUP(DAY(tbl_raw_data[[#This Row],[updated_date]])/7,0)=5,4,ROUNDUP(DAY(tbl_raw_data[[#This Row],[updated_date]])/7,0))</f>
        <v>WEEK 2</v>
      </c>
      <c r="N2718" s="71" t="str">
        <f>UPPER(VLOOKUP(tbl_raw_data[[#This Row],[Analyst]],settings!$A$1:$B$15,2,0))</f>
        <v>NITESH</v>
      </c>
      <c r="O2718" s="71" t="str">
        <f>TRIM(UPPER(tbl_raw_data[[#This Row],[Outcome]]))</f>
        <v>APPROVE</v>
      </c>
      <c r="P2718" s="71" t="str">
        <f>TRIM(UPPER(tbl_raw_data[[#This Row],[Queue Name]]))</f>
        <v>CONSUMER POST BUREAU</v>
      </c>
      <c r="Q2718" s="71" t="str">
        <f>IF(tbl_raw_data[[#This Row],[time_taken_in_min]]&lt;=settings!$D$2,"SLA_MET","SLA_NOT_MET")</f>
        <v>SLA_MET</v>
      </c>
    </row>
    <row r="2719" spans="1:17" hidden="1" x14ac:dyDescent="0.3">
      <c r="A2719" s="7" t="s">
        <v>3682</v>
      </c>
      <c r="B2719" s="36">
        <v>45150.642500000002</v>
      </c>
      <c r="C2719" s="39">
        <v>45150.655162037037</v>
      </c>
      <c r="D2719" s="8" t="s">
        <v>10</v>
      </c>
      <c r="E2719" s="8" t="s">
        <v>18</v>
      </c>
      <c r="F2719" s="8" t="s">
        <v>9</v>
      </c>
      <c r="G2719" s="8" t="s">
        <v>15</v>
      </c>
      <c r="H2719" s="84" t="str">
        <f t="shared" si="42"/>
        <v>Reason Unknown</v>
      </c>
      <c r="I2719" s="63">
        <f>(tbl_raw_data[[#This Row],[Date Actioned]])-(tbl_raw_data[[#This Row],[Date Tagged]])</f>
        <v>1.2662037035624962E-2</v>
      </c>
      <c r="J2719" s="66">
        <f>HOUR(tbl_raw_data[[#This Row],[time_taken]])*60+MINUTE(tbl_raw_data[[#This Row],[time_taken]])+SECOND(tbl_raw_data[[#This Row],[time_taken]])/60</f>
        <v>18.233333333333334</v>
      </c>
      <c r="K2719" s="68">
        <f>DATE(YEAR(tbl_raw_data[[#This Row],[Date Actioned]]),MONTH(tbl_raw_data[[#This Row],[Date Actioned]]),DAY(tbl_raw_data[[#This Row],[Date Actioned]]))</f>
        <v>45150</v>
      </c>
      <c r="L2719" s="65" t="str">
        <f>UPPER(TEXT(tbl_raw_data[[#This Row],[updated_date]],"MMMM"))</f>
        <v>AUGUST</v>
      </c>
      <c r="M2719" s="65" t="str">
        <f>"WEEK "&amp;IF(ROUNDUP(DAY(tbl_raw_data[[#This Row],[updated_date]])/7,0)=5,4,ROUNDUP(DAY(tbl_raw_data[[#This Row],[updated_date]])/7,0))</f>
        <v>WEEK 2</v>
      </c>
      <c r="N2719" s="71" t="str">
        <f>UPPER(VLOOKUP(tbl_raw_data[[#This Row],[Analyst]],settings!$A$1:$B$15,2,0))</f>
        <v>QUADIR</v>
      </c>
      <c r="O2719" s="71" t="str">
        <f>TRIM(UPPER(tbl_raw_data[[#This Row],[Outcome]]))</f>
        <v>APPROVE</v>
      </c>
      <c r="P2719" s="71" t="str">
        <f>TRIM(UPPER(tbl_raw_data[[#This Row],[Queue Name]]))</f>
        <v>CONSUMER PRE BUREAU</v>
      </c>
      <c r="Q2719" s="71" t="str">
        <f>IF(tbl_raw_data[[#This Row],[time_taken_in_min]]&lt;=settings!$D$2,"SLA_MET","SLA_NOT_MET")</f>
        <v>SLA_MET</v>
      </c>
    </row>
    <row r="2720" spans="1:17" hidden="1" x14ac:dyDescent="0.3">
      <c r="A2720" s="1" t="s">
        <v>3683</v>
      </c>
      <c r="B2720" s="34">
        <v>45150.644895833335</v>
      </c>
      <c r="C2720" s="35">
        <v>45150.653344907405</v>
      </c>
      <c r="D2720" s="2" t="s">
        <v>15</v>
      </c>
      <c r="E2720" s="3" t="s">
        <v>8</v>
      </c>
      <c r="F2720" s="2" t="s">
        <v>22</v>
      </c>
      <c r="G2720" s="4"/>
      <c r="H2720" s="84" t="str">
        <f t="shared" si="42"/>
        <v>Reason Unknown</v>
      </c>
      <c r="I2720" s="63">
        <f>(tbl_raw_data[[#This Row],[Date Actioned]])-(tbl_raw_data[[#This Row],[Date Tagged]])</f>
        <v>8.4490740700857714E-3</v>
      </c>
      <c r="J2720" s="66">
        <f>HOUR(tbl_raw_data[[#This Row],[time_taken]])*60+MINUTE(tbl_raw_data[[#This Row],[time_taken]])+SECOND(tbl_raw_data[[#This Row],[time_taken]])/60</f>
        <v>12.166666666666666</v>
      </c>
      <c r="K2720" s="68">
        <f>DATE(YEAR(tbl_raw_data[[#This Row],[Date Actioned]]),MONTH(tbl_raw_data[[#This Row],[Date Actioned]]),DAY(tbl_raw_data[[#This Row],[Date Actioned]]))</f>
        <v>45150</v>
      </c>
      <c r="L2720" s="65" t="str">
        <f>UPPER(TEXT(tbl_raw_data[[#This Row],[updated_date]],"MMMM"))</f>
        <v>AUGUST</v>
      </c>
      <c r="M2720" s="65" t="str">
        <f>"WEEK "&amp;IF(ROUNDUP(DAY(tbl_raw_data[[#This Row],[updated_date]])/7,0)=5,4,ROUNDUP(DAY(tbl_raw_data[[#This Row],[updated_date]])/7,0))</f>
        <v>WEEK 2</v>
      </c>
      <c r="N2720" s="71" t="str">
        <f>UPPER(VLOOKUP(tbl_raw_data[[#This Row],[Analyst]],settings!$A$1:$B$15,2,0))</f>
        <v>ROHAN</v>
      </c>
      <c r="O2720" s="71" t="str">
        <f>TRIM(UPPER(tbl_raw_data[[#This Row],[Outcome]]))</f>
        <v>APPROVE</v>
      </c>
      <c r="P2720" s="71" t="str">
        <f>TRIM(UPPER(tbl_raw_data[[#This Row],[Queue Name]]))</f>
        <v>CONSUMER POST BUREAU</v>
      </c>
      <c r="Q2720" s="71" t="str">
        <f>IF(tbl_raw_data[[#This Row],[time_taken_in_min]]&lt;=settings!$D$2,"SLA_MET","SLA_NOT_MET")</f>
        <v>SLA_MET</v>
      </c>
    </row>
    <row r="2721" spans="1:17" hidden="1" x14ac:dyDescent="0.3">
      <c r="A2721" s="5" t="s">
        <v>3684</v>
      </c>
      <c r="B2721" s="36">
        <v>45150.651412037034</v>
      </c>
      <c r="C2721" s="39">
        <v>45150.659537037034</v>
      </c>
      <c r="D2721" s="8" t="s">
        <v>15</v>
      </c>
      <c r="E2721" s="6" t="s">
        <v>8</v>
      </c>
      <c r="F2721" s="8" t="s">
        <v>22</v>
      </c>
      <c r="G2721" s="9"/>
      <c r="H2721" s="84" t="str">
        <f t="shared" si="42"/>
        <v>Reason Unknown</v>
      </c>
      <c r="I2721" s="63">
        <f>(tbl_raw_data[[#This Row],[Date Actioned]])-(tbl_raw_data[[#This Row],[Date Tagged]])</f>
        <v>8.1250000002910383E-3</v>
      </c>
      <c r="J2721" s="66">
        <f>HOUR(tbl_raw_data[[#This Row],[time_taken]])*60+MINUTE(tbl_raw_data[[#This Row],[time_taken]])+SECOND(tbl_raw_data[[#This Row],[time_taken]])/60</f>
        <v>11.7</v>
      </c>
      <c r="K2721" s="68">
        <f>DATE(YEAR(tbl_raw_data[[#This Row],[Date Actioned]]),MONTH(tbl_raw_data[[#This Row],[Date Actioned]]),DAY(tbl_raw_data[[#This Row],[Date Actioned]]))</f>
        <v>45150</v>
      </c>
      <c r="L2721" s="65" t="str">
        <f>UPPER(TEXT(tbl_raw_data[[#This Row],[updated_date]],"MMMM"))</f>
        <v>AUGUST</v>
      </c>
      <c r="M2721" s="65" t="str">
        <f>"WEEK "&amp;IF(ROUNDUP(DAY(tbl_raw_data[[#This Row],[updated_date]])/7,0)=5,4,ROUNDUP(DAY(tbl_raw_data[[#This Row],[updated_date]])/7,0))</f>
        <v>WEEK 2</v>
      </c>
      <c r="N2721" s="71" t="str">
        <f>UPPER(VLOOKUP(tbl_raw_data[[#This Row],[Analyst]],settings!$A$1:$B$15,2,0))</f>
        <v>ROHAN</v>
      </c>
      <c r="O2721" s="71" t="str">
        <f>TRIM(UPPER(tbl_raw_data[[#This Row],[Outcome]]))</f>
        <v>APPROVE</v>
      </c>
      <c r="P2721" s="71" t="str">
        <f>TRIM(UPPER(tbl_raw_data[[#This Row],[Queue Name]]))</f>
        <v>CONSUMER POST BUREAU</v>
      </c>
      <c r="Q2721" s="71" t="str">
        <f>IF(tbl_raw_data[[#This Row],[time_taken_in_min]]&lt;=settings!$D$2,"SLA_MET","SLA_NOT_MET")</f>
        <v>SLA_MET</v>
      </c>
    </row>
    <row r="2722" spans="1:17" hidden="1" x14ac:dyDescent="0.3">
      <c r="A2722" s="7" t="s">
        <v>3685</v>
      </c>
      <c r="B2722" s="34">
        <v>45150.652199074073</v>
      </c>
      <c r="C2722" s="35">
        <v>45150.656539351854</v>
      </c>
      <c r="D2722" s="2" t="s">
        <v>10</v>
      </c>
      <c r="E2722" s="2" t="s">
        <v>11</v>
      </c>
      <c r="F2722" s="2" t="s">
        <v>24</v>
      </c>
      <c r="G2722" s="2" t="s">
        <v>15</v>
      </c>
      <c r="H2722" s="84" t="str">
        <f t="shared" si="42"/>
        <v>Reason Unknown</v>
      </c>
      <c r="I2722" s="63">
        <f>(tbl_raw_data[[#This Row],[Date Actioned]])-(tbl_raw_data[[#This Row],[Date Tagged]])</f>
        <v>4.3402777810115367E-3</v>
      </c>
      <c r="J2722" s="66">
        <f>HOUR(tbl_raw_data[[#This Row],[time_taken]])*60+MINUTE(tbl_raw_data[[#This Row],[time_taken]])+SECOND(tbl_raw_data[[#This Row],[time_taken]])/60</f>
        <v>6.25</v>
      </c>
      <c r="K2722" s="68">
        <f>DATE(YEAR(tbl_raw_data[[#This Row],[Date Actioned]]),MONTH(tbl_raw_data[[#This Row],[Date Actioned]]),DAY(tbl_raw_data[[#This Row],[Date Actioned]]))</f>
        <v>45150</v>
      </c>
      <c r="L2722" s="65" t="str">
        <f>UPPER(TEXT(tbl_raw_data[[#This Row],[updated_date]],"MMMM"))</f>
        <v>AUGUST</v>
      </c>
      <c r="M2722" s="65" t="str">
        <f>"WEEK "&amp;IF(ROUNDUP(DAY(tbl_raw_data[[#This Row],[updated_date]])/7,0)=5,4,ROUNDUP(DAY(tbl_raw_data[[#This Row],[updated_date]])/7,0))</f>
        <v>WEEK 2</v>
      </c>
      <c r="N2722" s="71" t="str">
        <f>UPPER(VLOOKUP(tbl_raw_data[[#This Row],[Analyst]],settings!$A$1:$B$15,2,0))</f>
        <v>SAM</v>
      </c>
      <c r="O2722" s="71" t="str">
        <f>TRIM(UPPER(tbl_raw_data[[#This Row],[Outcome]]))</f>
        <v>APPROVE</v>
      </c>
      <c r="P2722" s="71" t="str">
        <f>TRIM(UPPER(tbl_raw_data[[#This Row],[Queue Name]]))</f>
        <v>CONSUMER EXISTING</v>
      </c>
      <c r="Q2722" s="71" t="str">
        <f>IF(tbl_raw_data[[#This Row],[time_taken_in_min]]&lt;=settings!$D$2,"SLA_MET","SLA_NOT_MET")</f>
        <v>SLA_MET</v>
      </c>
    </row>
    <row r="2723" spans="1:17" hidden="1" x14ac:dyDescent="0.3">
      <c r="A2723" s="1" t="s">
        <v>3686</v>
      </c>
      <c r="B2723" s="36">
        <v>45150.654479166667</v>
      </c>
      <c r="C2723" s="39">
        <v>45150.672129629631</v>
      </c>
      <c r="D2723" s="8" t="s">
        <v>15</v>
      </c>
      <c r="E2723" s="6" t="s">
        <v>8</v>
      </c>
      <c r="F2723" s="8" t="s">
        <v>12</v>
      </c>
      <c r="G2723" s="9"/>
      <c r="H2723" s="84" t="str">
        <f t="shared" si="42"/>
        <v>Reason Unknown</v>
      </c>
      <c r="I2723" s="63">
        <f>(tbl_raw_data[[#This Row],[Date Actioned]])-(tbl_raw_data[[#This Row],[Date Tagged]])</f>
        <v>1.7650462963501923E-2</v>
      </c>
      <c r="J2723" s="66">
        <f>HOUR(tbl_raw_data[[#This Row],[time_taken]])*60+MINUTE(tbl_raw_data[[#This Row],[time_taken]])+SECOND(tbl_raw_data[[#This Row],[time_taken]])/60</f>
        <v>25.416666666666668</v>
      </c>
      <c r="K2723" s="68">
        <f>DATE(YEAR(tbl_raw_data[[#This Row],[Date Actioned]]),MONTH(tbl_raw_data[[#This Row],[Date Actioned]]),DAY(tbl_raw_data[[#This Row],[Date Actioned]]))</f>
        <v>45150</v>
      </c>
      <c r="L2723" s="65" t="str">
        <f>UPPER(TEXT(tbl_raw_data[[#This Row],[updated_date]],"MMMM"))</f>
        <v>AUGUST</v>
      </c>
      <c r="M2723" s="65" t="str">
        <f>"WEEK "&amp;IF(ROUNDUP(DAY(tbl_raw_data[[#This Row],[updated_date]])/7,0)=5,4,ROUNDUP(DAY(tbl_raw_data[[#This Row],[updated_date]])/7,0))</f>
        <v>WEEK 2</v>
      </c>
      <c r="N2723" s="71" t="str">
        <f>UPPER(VLOOKUP(tbl_raw_data[[#This Row],[Analyst]],settings!$A$1:$B$15,2,0))</f>
        <v>NITESH</v>
      </c>
      <c r="O2723" s="71" t="str">
        <f>TRIM(UPPER(tbl_raw_data[[#This Row],[Outcome]]))</f>
        <v>APPROVE</v>
      </c>
      <c r="P2723" s="71" t="str">
        <f>TRIM(UPPER(tbl_raw_data[[#This Row],[Queue Name]]))</f>
        <v>CONSUMER POST BUREAU</v>
      </c>
      <c r="Q2723" s="71" t="str">
        <f>IF(tbl_raw_data[[#This Row],[time_taken_in_min]]&lt;=settings!$D$2,"SLA_MET","SLA_NOT_MET")</f>
        <v>SLA_NOT_MET</v>
      </c>
    </row>
    <row r="2724" spans="1:17" hidden="1" x14ac:dyDescent="0.3">
      <c r="A2724" s="5" t="s">
        <v>3687</v>
      </c>
      <c r="B2724" s="34">
        <v>45150.656319444446</v>
      </c>
      <c r="C2724" s="35">
        <v>45150.663634259261</v>
      </c>
      <c r="D2724" s="2" t="s">
        <v>15</v>
      </c>
      <c r="E2724" s="3" t="s">
        <v>8</v>
      </c>
      <c r="F2724" s="2" t="s">
        <v>22</v>
      </c>
      <c r="G2724" s="4"/>
      <c r="H2724" s="84" t="str">
        <f t="shared" si="42"/>
        <v>Reason Unknown</v>
      </c>
      <c r="I2724" s="63">
        <f>(tbl_raw_data[[#This Row],[Date Actioned]])-(tbl_raw_data[[#This Row],[Date Tagged]])</f>
        <v>7.3148148148902692E-3</v>
      </c>
      <c r="J2724" s="66">
        <f>HOUR(tbl_raw_data[[#This Row],[time_taken]])*60+MINUTE(tbl_raw_data[[#This Row],[time_taken]])+SECOND(tbl_raw_data[[#This Row],[time_taken]])/60</f>
        <v>10.533333333333333</v>
      </c>
      <c r="K2724" s="68">
        <f>DATE(YEAR(tbl_raw_data[[#This Row],[Date Actioned]]),MONTH(tbl_raw_data[[#This Row],[Date Actioned]]),DAY(tbl_raw_data[[#This Row],[Date Actioned]]))</f>
        <v>45150</v>
      </c>
      <c r="L2724" s="65" t="str">
        <f>UPPER(TEXT(tbl_raw_data[[#This Row],[updated_date]],"MMMM"))</f>
        <v>AUGUST</v>
      </c>
      <c r="M2724" s="65" t="str">
        <f>"WEEK "&amp;IF(ROUNDUP(DAY(tbl_raw_data[[#This Row],[updated_date]])/7,0)=5,4,ROUNDUP(DAY(tbl_raw_data[[#This Row],[updated_date]])/7,0))</f>
        <v>WEEK 2</v>
      </c>
      <c r="N2724" s="71" t="str">
        <f>UPPER(VLOOKUP(tbl_raw_data[[#This Row],[Analyst]],settings!$A$1:$B$15,2,0))</f>
        <v>ROHAN</v>
      </c>
      <c r="O2724" s="71" t="str">
        <f>TRIM(UPPER(tbl_raw_data[[#This Row],[Outcome]]))</f>
        <v>APPROVE</v>
      </c>
      <c r="P2724" s="71" t="str">
        <f>TRIM(UPPER(tbl_raw_data[[#This Row],[Queue Name]]))</f>
        <v>CONSUMER POST BUREAU</v>
      </c>
      <c r="Q2724" s="71" t="str">
        <f>IF(tbl_raw_data[[#This Row],[time_taken_in_min]]&lt;=settings!$D$2,"SLA_MET","SLA_NOT_MET")</f>
        <v>SLA_MET</v>
      </c>
    </row>
    <row r="2725" spans="1:17" hidden="1" x14ac:dyDescent="0.3">
      <c r="A2725" s="7" t="s">
        <v>3688</v>
      </c>
      <c r="B2725" s="36">
        <v>45150.662627314814</v>
      </c>
      <c r="C2725" s="39">
        <v>45150.66978009259</v>
      </c>
      <c r="D2725" s="8" t="s">
        <v>10</v>
      </c>
      <c r="E2725" s="8" t="s">
        <v>8</v>
      </c>
      <c r="F2725" s="8" t="s">
        <v>24</v>
      </c>
      <c r="G2725" s="8" t="s">
        <v>15</v>
      </c>
      <c r="H2725" s="84" t="str">
        <f t="shared" si="42"/>
        <v>Reason Unknown</v>
      </c>
      <c r="I2725" s="63">
        <f>(tbl_raw_data[[#This Row],[Date Actioned]])-(tbl_raw_data[[#This Row],[Date Tagged]])</f>
        <v>7.1527777763549238E-3</v>
      </c>
      <c r="J2725" s="66">
        <f>HOUR(tbl_raw_data[[#This Row],[time_taken]])*60+MINUTE(tbl_raw_data[[#This Row],[time_taken]])+SECOND(tbl_raw_data[[#This Row],[time_taken]])/60</f>
        <v>10.3</v>
      </c>
      <c r="K2725" s="68">
        <f>DATE(YEAR(tbl_raw_data[[#This Row],[Date Actioned]]),MONTH(tbl_raw_data[[#This Row],[Date Actioned]]),DAY(tbl_raw_data[[#This Row],[Date Actioned]]))</f>
        <v>45150</v>
      </c>
      <c r="L2725" s="65" t="str">
        <f>UPPER(TEXT(tbl_raw_data[[#This Row],[updated_date]],"MMMM"))</f>
        <v>AUGUST</v>
      </c>
      <c r="M2725" s="65" t="str">
        <f>"WEEK "&amp;IF(ROUNDUP(DAY(tbl_raw_data[[#This Row],[updated_date]])/7,0)=5,4,ROUNDUP(DAY(tbl_raw_data[[#This Row],[updated_date]])/7,0))</f>
        <v>WEEK 2</v>
      </c>
      <c r="N2725" s="71" t="str">
        <f>UPPER(VLOOKUP(tbl_raw_data[[#This Row],[Analyst]],settings!$A$1:$B$15,2,0))</f>
        <v>SAM</v>
      </c>
      <c r="O2725" s="71" t="str">
        <f>TRIM(UPPER(tbl_raw_data[[#This Row],[Outcome]]))</f>
        <v>APPROVE</v>
      </c>
      <c r="P2725" s="71" t="str">
        <f>TRIM(UPPER(tbl_raw_data[[#This Row],[Queue Name]]))</f>
        <v>CONSUMER POST BUREAU</v>
      </c>
      <c r="Q2725" s="71" t="str">
        <f>IF(tbl_raw_data[[#This Row],[time_taken_in_min]]&lt;=settings!$D$2,"SLA_MET","SLA_NOT_MET")</f>
        <v>SLA_MET</v>
      </c>
    </row>
    <row r="2726" spans="1:17" hidden="1" x14ac:dyDescent="0.3">
      <c r="A2726" s="1" t="s">
        <v>3689</v>
      </c>
      <c r="B2726" s="34">
        <v>45150.663599537038</v>
      </c>
      <c r="C2726" s="35">
        <v>45150.667256944442</v>
      </c>
      <c r="D2726" s="2" t="s">
        <v>10</v>
      </c>
      <c r="E2726" s="2" t="s">
        <v>11</v>
      </c>
      <c r="F2726" s="2" t="s">
        <v>14</v>
      </c>
      <c r="G2726" s="2" t="s">
        <v>15</v>
      </c>
      <c r="H2726" s="84" t="str">
        <f t="shared" si="42"/>
        <v>Reason Unknown</v>
      </c>
      <c r="I2726" s="63">
        <f>(tbl_raw_data[[#This Row],[Date Actioned]])-(tbl_raw_data[[#This Row],[Date Tagged]])</f>
        <v>3.6574074038071558E-3</v>
      </c>
      <c r="J2726" s="66">
        <f>HOUR(tbl_raw_data[[#This Row],[time_taken]])*60+MINUTE(tbl_raw_data[[#This Row],[time_taken]])+SECOND(tbl_raw_data[[#This Row],[time_taken]])/60</f>
        <v>5.2666666666666666</v>
      </c>
      <c r="K2726" s="68">
        <f>DATE(YEAR(tbl_raw_data[[#This Row],[Date Actioned]]),MONTH(tbl_raw_data[[#This Row],[Date Actioned]]),DAY(tbl_raw_data[[#This Row],[Date Actioned]]))</f>
        <v>45150</v>
      </c>
      <c r="L2726" s="65" t="str">
        <f>UPPER(TEXT(tbl_raw_data[[#This Row],[updated_date]],"MMMM"))</f>
        <v>AUGUST</v>
      </c>
      <c r="M2726" s="65" t="str">
        <f>"WEEK "&amp;IF(ROUNDUP(DAY(tbl_raw_data[[#This Row],[updated_date]])/7,0)=5,4,ROUNDUP(DAY(tbl_raw_data[[#This Row],[updated_date]])/7,0))</f>
        <v>WEEK 2</v>
      </c>
      <c r="N2726" s="71" t="str">
        <f>UPPER(VLOOKUP(tbl_raw_data[[#This Row],[Analyst]],settings!$A$1:$B$15,2,0))</f>
        <v>CAMROON</v>
      </c>
      <c r="O2726" s="71" t="str">
        <f>TRIM(UPPER(tbl_raw_data[[#This Row],[Outcome]]))</f>
        <v>APPROVE</v>
      </c>
      <c r="P2726" s="71" t="str">
        <f>TRIM(UPPER(tbl_raw_data[[#This Row],[Queue Name]]))</f>
        <v>CONSUMER EXISTING</v>
      </c>
      <c r="Q2726" s="71" t="str">
        <f>IF(tbl_raw_data[[#This Row],[time_taken_in_min]]&lt;=settings!$D$2,"SLA_MET","SLA_NOT_MET")</f>
        <v>SLA_MET</v>
      </c>
    </row>
    <row r="2727" spans="1:17" hidden="1" x14ac:dyDescent="0.3">
      <c r="A2727" s="5" t="s">
        <v>3690</v>
      </c>
      <c r="B2727" s="36">
        <v>45150.666076388887</v>
      </c>
      <c r="C2727" s="39">
        <v>45150.674039351848</v>
      </c>
      <c r="D2727" s="8" t="s">
        <v>15</v>
      </c>
      <c r="E2727" s="6" t="s">
        <v>11</v>
      </c>
      <c r="F2727" s="8" t="s">
        <v>14</v>
      </c>
      <c r="G2727" s="9"/>
      <c r="H2727" s="84" t="str">
        <f t="shared" si="42"/>
        <v>Reason Unknown</v>
      </c>
      <c r="I2727" s="63">
        <f>(tbl_raw_data[[#This Row],[Date Actioned]])-(tbl_raw_data[[#This Row],[Date Tagged]])</f>
        <v>7.962962961755693E-3</v>
      </c>
      <c r="J2727" s="66">
        <f>HOUR(tbl_raw_data[[#This Row],[time_taken]])*60+MINUTE(tbl_raw_data[[#This Row],[time_taken]])+SECOND(tbl_raw_data[[#This Row],[time_taken]])/60</f>
        <v>11.466666666666667</v>
      </c>
      <c r="K2727" s="68">
        <f>DATE(YEAR(tbl_raw_data[[#This Row],[Date Actioned]]),MONTH(tbl_raw_data[[#This Row],[Date Actioned]]),DAY(tbl_raw_data[[#This Row],[Date Actioned]]))</f>
        <v>45150</v>
      </c>
      <c r="L2727" s="65" t="str">
        <f>UPPER(TEXT(tbl_raw_data[[#This Row],[updated_date]],"MMMM"))</f>
        <v>AUGUST</v>
      </c>
      <c r="M2727" s="65" t="str">
        <f>"WEEK "&amp;IF(ROUNDUP(DAY(tbl_raw_data[[#This Row],[updated_date]])/7,0)=5,4,ROUNDUP(DAY(tbl_raw_data[[#This Row],[updated_date]])/7,0))</f>
        <v>WEEK 2</v>
      </c>
      <c r="N2727" s="71" t="str">
        <f>UPPER(VLOOKUP(tbl_raw_data[[#This Row],[Analyst]],settings!$A$1:$B$15,2,0))</f>
        <v>CAMROON</v>
      </c>
      <c r="O2727" s="71" t="str">
        <f>TRIM(UPPER(tbl_raw_data[[#This Row],[Outcome]]))</f>
        <v>APPROVE</v>
      </c>
      <c r="P2727" s="71" t="str">
        <f>TRIM(UPPER(tbl_raw_data[[#This Row],[Queue Name]]))</f>
        <v>CONSUMER EXISTING</v>
      </c>
      <c r="Q2727" s="71" t="str">
        <f>IF(tbl_raw_data[[#This Row],[time_taken_in_min]]&lt;=settings!$D$2,"SLA_MET","SLA_NOT_MET")</f>
        <v>SLA_MET</v>
      </c>
    </row>
    <row r="2728" spans="1:17" hidden="1" x14ac:dyDescent="0.3">
      <c r="A2728" s="7" t="s">
        <v>3691</v>
      </c>
      <c r="B2728" s="34">
        <v>45150.674687500003</v>
      </c>
      <c r="C2728" s="35">
        <v>45150.680462962962</v>
      </c>
      <c r="D2728" s="2" t="s">
        <v>10</v>
      </c>
      <c r="E2728" s="2" t="s">
        <v>8</v>
      </c>
      <c r="F2728" s="2" t="s">
        <v>14</v>
      </c>
      <c r="G2728" s="2" t="s">
        <v>15</v>
      </c>
      <c r="H2728" s="84" t="str">
        <f t="shared" si="42"/>
        <v>Reason Unknown</v>
      </c>
      <c r="I2728" s="63">
        <f>(tbl_raw_data[[#This Row],[Date Actioned]])-(tbl_raw_data[[#This Row],[Date Tagged]])</f>
        <v>5.7754629597184248E-3</v>
      </c>
      <c r="J2728" s="66">
        <f>HOUR(tbl_raw_data[[#This Row],[time_taken]])*60+MINUTE(tbl_raw_data[[#This Row],[time_taken]])+SECOND(tbl_raw_data[[#This Row],[time_taken]])/60</f>
        <v>8.3166666666666664</v>
      </c>
      <c r="K2728" s="68">
        <f>DATE(YEAR(tbl_raw_data[[#This Row],[Date Actioned]]),MONTH(tbl_raw_data[[#This Row],[Date Actioned]]),DAY(tbl_raw_data[[#This Row],[Date Actioned]]))</f>
        <v>45150</v>
      </c>
      <c r="L2728" s="65" t="str">
        <f>UPPER(TEXT(tbl_raw_data[[#This Row],[updated_date]],"MMMM"))</f>
        <v>AUGUST</v>
      </c>
      <c r="M2728" s="65" t="str">
        <f>"WEEK "&amp;IF(ROUNDUP(DAY(tbl_raw_data[[#This Row],[updated_date]])/7,0)=5,4,ROUNDUP(DAY(tbl_raw_data[[#This Row],[updated_date]])/7,0))</f>
        <v>WEEK 2</v>
      </c>
      <c r="N2728" s="71" t="str">
        <f>UPPER(VLOOKUP(tbl_raw_data[[#This Row],[Analyst]],settings!$A$1:$B$15,2,0))</f>
        <v>CAMROON</v>
      </c>
      <c r="O2728" s="71" t="str">
        <f>TRIM(UPPER(tbl_raw_data[[#This Row],[Outcome]]))</f>
        <v>APPROVE</v>
      </c>
      <c r="P2728" s="71" t="str">
        <f>TRIM(UPPER(tbl_raw_data[[#This Row],[Queue Name]]))</f>
        <v>CONSUMER POST BUREAU</v>
      </c>
      <c r="Q2728" s="71" t="str">
        <f>IF(tbl_raw_data[[#This Row],[time_taken_in_min]]&lt;=settings!$D$2,"SLA_MET","SLA_NOT_MET")</f>
        <v>SLA_MET</v>
      </c>
    </row>
    <row r="2729" spans="1:17" hidden="1" x14ac:dyDescent="0.3">
      <c r="A2729" s="1" t="s">
        <v>3692</v>
      </c>
      <c r="B2729" s="36">
        <v>45150.684675925928</v>
      </c>
      <c r="C2729" s="39">
        <v>45150.687384259261</v>
      </c>
      <c r="D2729" s="8" t="s">
        <v>10</v>
      </c>
      <c r="E2729" s="8" t="s">
        <v>11</v>
      </c>
      <c r="F2729" s="8" t="s">
        <v>14</v>
      </c>
      <c r="G2729" s="8" t="s">
        <v>15</v>
      </c>
      <c r="H2729" s="84" t="str">
        <f t="shared" si="42"/>
        <v>Reason Unknown</v>
      </c>
      <c r="I2729" s="63">
        <f>(tbl_raw_data[[#This Row],[Date Actioned]])-(tbl_raw_data[[#This Row],[Date Tagged]])</f>
        <v>2.7083333334303461E-3</v>
      </c>
      <c r="J2729" s="66">
        <f>HOUR(tbl_raw_data[[#This Row],[time_taken]])*60+MINUTE(tbl_raw_data[[#This Row],[time_taken]])+SECOND(tbl_raw_data[[#This Row],[time_taken]])/60</f>
        <v>3.9</v>
      </c>
      <c r="K2729" s="68">
        <f>DATE(YEAR(tbl_raw_data[[#This Row],[Date Actioned]]),MONTH(tbl_raw_data[[#This Row],[Date Actioned]]),DAY(tbl_raw_data[[#This Row],[Date Actioned]]))</f>
        <v>45150</v>
      </c>
      <c r="L2729" s="65" t="str">
        <f>UPPER(TEXT(tbl_raw_data[[#This Row],[updated_date]],"MMMM"))</f>
        <v>AUGUST</v>
      </c>
      <c r="M2729" s="65" t="str">
        <f>"WEEK "&amp;IF(ROUNDUP(DAY(tbl_raw_data[[#This Row],[updated_date]])/7,0)=5,4,ROUNDUP(DAY(tbl_raw_data[[#This Row],[updated_date]])/7,0))</f>
        <v>WEEK 2</v>
      </c>
      <c r="N2729" s="71" t="str">
        <f>UPPER(VLOOKUP(tbl_raw_data[[#This Row],[Analyst]],settings!$A$1:$B$15,2,0))</f>
        <v>CAMROON</v>
      </c>
      <c r="O2729" s="71" t="str">
        <f>TRIM(UPPER(tbl_raw_data[[#This Row],[Outcome]]))</f>
        <v>APPROVE</v>
      </c>
      <c r="P2729" s="71" t="str">
        <f>TRIM(UPPER(tbl_raw_data[[#This Row],[Queue Name]]))</f>
        <v>CONSUMER EXISTING</v>
      </c>
      <c r="Q2729" s="71" t="str">
        <f>IF(tbl_raw_data[[#This Row],[time_taken_in_min]]&lt;=settings!$D$2,"SLA_MET","SLA_NOT_MET")</f>
        <v>SLA_MET</v>
      </c>
    </row>
    <row r="2730" spans="1:17" hidden="1" x14ac:dyDescent="0.3">
      <c r="A2730" s="5" t="s">
        <v>3693</v>
      </c>
      <c r="B2730" s="34">
        <v>45150.685995370368</v>
      </c>
      <c r="C2730" s="35">
        <v>45150.695486111108</v>
      </c>
      <c r="D2730" s="2" t="s">
        <v>15</v>
      </c>
      <c r="E2730" s="3" t="s">
        <v>11</v>
      </c>
      <c r="F2730" s="2" t="s">
        <v>9</v>
      </c>
      <c r="G2730" s="4"/>
      <c r="H2730" s="84" t="str">
        <f t="shared" si="42"/>
        <v>Reason Unknown</v>
      </c>
      <c r="I2730" s="63">
        <f>(tbl_raw_data[[#This Row],[Date Actioned]])-(tbl_raw_data[[#This Row],[Date Tagged]])</f>
        <v>9.4907407401478849E-3</v>
      </c>
      <c r="J2730" s="66">
        <f>HOUR(tbl_raw_data[[#This Row],[time_taken]])*60+MINUTE(tbl_raw_data[[#This Row],[time_taken]])+SECOND(tbl_raw_data[[#This Row],[time_taken]])/60</f>
        <v>13.666666666666666</v>
      </c>
      <c r="K2730" s="68">
        <f>DATE(YEAR(tbl_raw_data[[#This Row],[Date Actioned]]),MONTH(tbl_raw_data[[#This Row],[Date Actioned]]),DAY(tbl_raw_data[[#This Row],[Date Actioned]]))</f>
        <v>45150</v>
      </c>
      <c r="L2730" s="65" t="str">
        <f>UPPER(TEXT(tbl_raw_data[[#This Row],[updated_date]],"MMMM"))</f>
        <v>AUGUST</v>
      </c>
      <c r="M2730" s="65" t="str">
        <f>"WEEK "&amp;IF(ROUNDUP(DAY(tbl_raw_data[[#This Row],[updated_date]])/7,0)=5,4,ROUNDUP(DAY(tbl_raw_data[[#This Row],[updated_date]])/7,0))</f>
        <v>WEEK 2</v>
      </c>
      <c r="N2730" s="71" t="str">
        <f>UPPER(VLOOKUP(tbl_raw_data[[#This Row],[Analyst]],settings!$A$1:$B$15,2,0))</f>
        <v>QUADIR</v>
      </c>
      <c r="O2730" s="71" t="str">
        <f>TRIM(UPPER(tbl_raw_data[[#This Row],[Outcome]]))</f>
        <v>APPROVE</v>
      </c>
      <c r="P2730" s="71" t="str">
        <f>TRIM(UPPER(tbl_raw_data[[#This Row],[Queue Name]]))</f>
        <v>CONSUMER EXISTING</v>
      </c>
      <c r="Q2730" s="71" t="str">
        <f>IF(tbl_raw_data[[#This Row],[time_taken_in_min]]&lt;=settings!$D$2,"SLA_MET","SLA_NOT_MET")</f>
        <v>SLA_MET</v>
      </c>
    </row>
    <row r="2731" spans="1:17" hidden="1" x14ac:dyDescent="0.3">
      <c r="A2731" s="7" t="s">
        <v>3694</v>
      </c>
      <c r="B2731" s="36">
        <v>45150.696377314816</v>
      </c>
      <c r="C2731" s="39">
        <v>45150.7031712963</v>
      </c>
      <c r="D2731" s="8" t="s">
        <v>10</v>
      </c>
      <c r="E2731" s="8" t="s">
        <v>18</v>
      </c>
      <c r="F2731" s="8" t="s">
        <v>24</v>
      </c>
      <c r="G2731" s="8" t="s">
        <v>23</v>
      </c>
      <c r="H2731" s="84" t="str">
        <f t="shared" si="42"/>
        <v>Reason Unknown</v>
      </c>
      <c r="I2731" s="63">
        <f>(tbl_raw_data[[#This Row],[Date Actioned]])-(tbl_raw_data[[#This Row],[Date Tagged]])</f>
        <v>6.7939814834971912E-3</v>
      </c>
      <c r="J2731" s="66">
        <f>HOUR(tbl_raw_data[[#This Row],[time_taken]])*60+MINUTE(tbl_raw_data[[#This Row],[time_taken]])+SECOND(tbl_raw_data[[#This Row],[time_taken]])/60</f>
        <v>9.7833333333333332</v>
      </c>
      <c r="K2731" s="68">
        <f>DATE(YEAR(tbl_raw_data[[#This Row],[Date Actioned]]),MONTH(tbl_raw_data[[#This Row],[Date Actioned]]),DAY(tbl_raw_data[[#This Row],[Date Actioned]]))</f>
        <v>45150</v>
      </c>
      <c r="L2731" s="65" t="str">
        <f>UPPER(TEXT(tbl_raw_data[[#This Row],[updated_date]],"MMMM"))</f>
        <v>AUGUST</v>
      </c>
      <c r="M2731" s="65" t="str">
        <f>"WEEK "&amp;IF(ROUNDUP(DAY(tbl_raw_data[[#This Row],[updated_date]])/7,0)=5,4,ROUNDUP(DAY(tbl_raw_data[[#This Row],[updated_date]])/7,0))</f>
        <v>WEEK 2</v>
      </c>
      <c r="N2731" s="71" t="str">
        <f>UPPER(VLOOKUP(tbl_raw_data[[#This Row],[Analyst]],settings!$A$1:$B$15,2,0))</f>
        <v>SAM</v>
      </c>
      <c r="O2731" s="71" t="str">
        <f>TRIM(UPPER(tbl_raw_data[[#This Row],[Outcome]]))</f>
        <v>APPROVE</v>
      </c>
      <c r="P2731" s="71" t="str">
        <f>TRIM(UPPER(tbl_raw_data[[#This Row],[Queue Name]]))</f>
        <v>CONSUMER PRE BUREAU</v>
      </c>
      <c r="Q2731" s="71" t="str">
        <f>IF(tbl_raw_data[[#This Row],[time_taken_in_min]]&lt;=settings!$D$2,"SLA_MET","SLA_NOT_MET")</f>
        <v>SLA_MET</v>
      </c>
    </row>
    <row r="2732" spans="1:17" hidden="1" x14ac:dyDescent="0.3">
      <c r="A2732" s="1" t="s">
        <v>3695</v>
      </c>
      <c r="B2732" s="34">
        <v>45150.698645833334</v>
      </c>
      <c r="C2732" s="35">
        <v>45150.705636574072</v>
      </c>
      <c r="D2732" s="2" t="s">
        <v>10</v>
      </c>
      <c r="E2732" s="2" t="s">
        <v>18</v>
      </c>
      <c r="F2732" s="2" t="s">
        <v>9</v>
      </c>
      <c r="G2732" s="2" t="s">
        <v>23</v>
      </c>
      <c r="H2732" s="84" t="str">
        <f t="shared" si="42"/>
        <v>Reason Unknown</v>
      </c>
      <c r="I2732" s="63">
        <f>(tbl_raw_data[[#This Row],[Date Actioned]])-(tbl_raw_data[[#This Row],[Date Tagged]])</f>
        <v>6.9907407378195785E-3</v>
      </c>
      <c r="J2732" s="66">
        <f>HOUR(tbl_raw_data[[#This Row],[time_taken]])*60+MINUTE(tbl_raw_data[[#This Row],[time_taken]])+SECOND(tbl_raw_data[[#This Row],[time_taken]])/60</f>
        <v>10.066666666666666</v>
      </c>
      <c r="K2732" s="68">
        <f>DATE(YEAR(tbl_raw_data[[#This Row],[Date Actioned]]),MONTH(tbl_raw_data[[#This Row],[Date Actioned]]),DAY(tbl_raw_data[[#This Row],[Date Actioned]]))</f>
        <v>45150</v>
      </c>
      <c r="L2732" s="65" t="str">
        <f>UPPER(TEXT(tbl_raw_data[[#This Row],[updated_date]],"MMMM"))</f>
        <v>AUGUST</v>
      </c>
      <c r="M2732" s="65" t="str">
        <f>"WEEK "&amp;IF(ROUNDUP(DAY(tbl_raw_data[[#This Row],[updated_date]])/7,0)=5,4,ROUNDUP(DAY(tbl_raw_data[[#This Row],[updated_date]])/7,0))</f>
        <v>WEEK 2</v>
      </c>
      <c r="N2732" s="71" t="str">
        <f>UPPER(VLOOKUP(tbl_raw_data[[#This Row],[Analyst]],settings!$A$1:$B$15,2,0))</f>
        <v>QUADIR</v>
      </c>
      <c r="O2732" s="71" t="str">
        <f>TRIM(UPPER(tbl_raw_data[[#This Row],[Outcome]]))</f>
        <v>APPROVE</v>
      </c>
      <c r="P2732" s="71" t="str">
        <f>TRIM(UPPER(tbl_raw_data[[#This Row],[Queue Name]]))</f>
        <v>CONSUMER PRE BUREAU</v>
      </c>
      <c r="Q2732" s="71" t="str">
        <f>IF(tbl_raw_data[[#This Row],[time_taken_in_min]]&lt;=settings!$D$2,"SLA_MET","SLA_NOT_MET")</f>
        <v>SLA_MET</v>
      </c>
    </row>
    <row r="2733" spans="1:17" hidden="1" x14ac:dyDescent="0.3">
      <c r="A2733" s="5" t="s">
        <v>3696</v>
      </c>
      <c r="B2733" s="36">
        <v>45150.699432870373</v>
      </c>
      <c r="C2733" s="39">
        <v>45150.70925925926</v>
      </c>
      <c r="D2733" s="8" t="s">
        <v>10</v>
      </c>
      <c r="E2733" s="8" t="s">
        <v>18</v>
      </c>
      <c r="F2733" s="8" t="s">
        <v>24</v>
      </c>
      <c r="G2733" s="8" t="s">
        <v>15</v>
      </c>
      <c r="H2733" s="84" t="str">
        <f t="shared" si="42"/>
        <v>Reason Unknown</v>
      </c>
      <c r="I2733" s="63">
        <f>(tbl_raw_data[[#This Row],[Date Actioned]])-(tbl_raw_data[[#This Row],[Date Tagged]])</f>
        <v>9.8263888867222704E-3</v>
      </c>
      <c r="J2733" s="66">
        <f>HOUR(tbl_raw_data[[#This Row],[time_taken]])*60+MINUTE(tbl_raw_data[[#This Row],[time_taken]])+SECOND(tbl_raw_data[[#This Row],[time_taken]])/60</f>
        <v>14.15</v>
      </c>
      <c r="K2733" s="68">
        <f>DATE(YEAR(tbl_raw_data[[#This Row],[Date Actioned]]),MONTH(tbl_raw_data[[#This Row],[Date Actioned]]),DAY(tbl_raw_data[[#This Row],[Date Actioned]]))</f>
        <v>45150</v>
      </c>
      <c r="L2733" s="65" t="str">
        <f>UPPER(TEXT(tbl_raw_data[[#This Row],[updated_date]],"MMMM"))</f>
        <v>AUGUST</v>
      </c>
      <c r="M2733" s="65" t="str">
        <f>"WEEK "&amp;IF(ROUNDUP(DAY(tbl_raw_data[[#This Row],[updated_date]])/7,0)=5,4,ROUNDUP(DAY(tbl_raw_data[[#This Row],[updated_date]])/7,0))</f>
        <v>WEEK 2</v>
      </c>
      <c r="N2733" s="71" t="str">
        <f>UPPER(VLOOKUP(tbl_raw_data[[#This Row],[Analyst]],settings!$A$1:$B$15,2,0))</f>
        <v>SAM</v>
      </c>
      <c r="O2733" s="71" t="str">
        <f>TRIM(UPPER(tbl_raw_data[[#This Row],[Outcome]]))</f>
        <v>APPROVE</v>
      </c>
      <c r="P2733" s="71" t="str">
        <f>TRIM(UPPER(tbl_raw_data[[#This Row],[Queue Name]]))</f>
        <v>CONSUMER PRE BUREAU</v>
      </c>
      <c r="Q2733" s="71" t="str">
        <f>IF(tbl_raw_data[[#This Row],[time_taken_in_min]]&lt;=settings!$D$2,"SLA_MET","SLA_NOT_MET")</f>
        <v>SLA_MET</v>
      </c>
    </row>
    <row r="2734" spans="1:17" hidden="1" x14ac:dyDescent="0.3">
      <c r="A2734" s="7" t="s">
        <v>3697</v>
      </c>
      <c r="B2734" s="34">
        <v>45150.699965277781</v>
      </c>
      <c r="C2734" s="35">
        <v>45150.705590277779</v>
      </c>
      <c r="D2734" s="2" t="s">
        <v>10</v>
      </c>
      <c r="E2734" s="2" t="s">
        <v>8</v>
      </c>
      <c r="F2734" s="2" t="s">
        <v>21</v>
      </c>
      <c r="G2734" s="2" t="s">
        <v>23</v>
      </c>
      <c r="H2734" s="84" t="str">
        <f t="shared" si="42"/>
        <v>Reason Unknown</v>
      </c>
      <c r="I2734" s="63">
        <f>(tbl_raw_data[[#This Row],[Date Actioned]])-(tbl_raw_data[[#This Row],[Date Tagged]])</f>
        <v>5.6249999979627319E-3</v>
      </c>
      <c r="J2734" s="66">
        <f>HOUR(tbl_raw_data[[#This Row],[time_taken]])*60+MINUTE(tbl_raw_data[[#This Row],[time_taken]])+SECOND(tbl_raw_data[[#This Row],[time_taken]])/60</f>
        <v>8.1</v>
      </c>
      <c r="K2734" s="68">
        <f>DATE(YEAR(tbl_raw_data[[#This Row],[Date Actioned]]),MONTH(tbl_raw_data[[#This Row],[Date Actioned]]),DAY(tbl_raw_data[[#This Row],[Date Actioned]]))</f>
        <v>45150</v>
      </c>
      <c r="L2734" s="65" t="str">
        <f>UPPER(TEXT(tbl_raw_data[[#This Row],[updated_date]],"MMMM"))</f>
        <v>AUGUST</v>
      </c>
      <c r="M2734" s="65" t="str">
        <f>"WEEK "&amp;IF(ROUNDUP(DAY(tbl_raw_data[[#This Row],[updated_date]])/7,0)=5,4,ROUNDUP(DAY(tbl_raw_data[[#This Row],[updated_date]])/7,0))</f>
        <v>WEEK 2</v>
      </c>
      <c r="N2734" s="71" t="str">
        <f>UPPER(VLOOKUP(tbl_raw_data[[#This Row],[Analyst]],settings!$A$1:$B$15,2,0))</f>
        <v>SHAHID</v>
      </c>
      <c r="O2734" s="71" t="str">
        <f>TRIM(UPPER(tbl_raw_data[[#This Row],[Outcome]]))</f>
        <v>APPROVE</v>
      </c>
      <c r="P2734" s="71" t="str">
        <f>TRIM(UPPER(tbl_raw_data[[#This Row],[Queue Name]]))</f>
        <v>CONSUMER POST BUREAU</v>
      </c>
      <c r="Q2734" s="71" t="str">
        <f>IF(tbl_raw_data[[#This Row],[time_taken_in_min]]&lt;=settings!$D$2,"SLA_MET","SLA_NOT_MET")</f>
        <v>SLA_MET</v>
      </c>
    </row>
    <row r="2735" spans="1:17" hidden="1" x14ac:dyDescent="0.3">
      <c r="A2735" s="1" t="s">
        <v>3698</v>
      </c>
      <c r="B2735" s="36">
        <v>45150.700069444443</v>
      </c>
      <c r="C2735" s="39">
        <v>45150.710370370369</v>
      </c>
      <c r="D2735" s="8" t="s">
        <v>10</v>
      </c>
      <c r="E2735" s="8" t="s">
        <v>11</v>
      </c>
      <c r="F2735" s="8" t="s">
        <v>21</v>
      </c>
      <c r="G2735" s="8" t="s">
        <v>15</v>
      </c>
      <c r="H2735" s="84" t="str">
        <f t="shared" si="42"/>
        <v>Reason Unknown</v>
      </c>
      <c r="I2735" s="63">
        <f>(tbl_raw_data[[#This Row],[Date Actioned]])-(tbl_raw_data[[#This Row],[Date Tagged]])</f>
        <v>1.0300925925548654E-2</v>
      </c>
      <c r="J2735" s="66">
        <f>HOUR(tbl_raw_data[[#This Row],[time_taken]])*60+MINUTE(tbl_raw_data[[#This Row],[time_taken]])+SECOND(tbl_raw_data[[#This Row],[time_taken]])/60</f>
        <v>14.833333333333334</v>
      </c>
      <c r="K2735" s="68">
        <f>DATE(YEAR(tbl_raw_data[[#This Row],[Date Actioned]]),MONTH(tbl_raw_data[[#This Row],[Date Actioned]]),DAY(tbl_raw_data[[#This Row],[Date Actioned]]))</f>
        <v>45150</v>
      </c>
      <c r="L2735" s="65" t="str">
        <f>UPPER(TEXT(tbl_raw_data[[#This Row],[updated_date]],"MMMM"))</f>
        <v>AUGUST</v>
      </c>
      <c r="M2735" s="65" t="str">
        <f>"WEEK "&amp;IF(ROUNDUP(DAY(tbl_raw_data[[#This Row],[updated_date]])/7,0)=5,4,ROUNDUP(DAY(tbl_raw_data[[#This Row],[updated_date]])/7,0))</f>
        <v>WEEK 2</v>
      </c>
      <c r="N2735" s="71" t="str">
        <f>UPPER(VLOOKUP(tbl_raw_data[[#This Row],[Analyst]],settings!$A$1:$B$15,2,0))</f>
        <v>SHAHID</v>
      </c>
      <c r="O2735" s="71" t="str">
        <f>TRIM(UPPER(tbl_raw_data[[#This Row],[Outcome]]))</f>
        <v>APPROVE</v>
      </c>
      <c r="P2735" s="71" t="str">
        <f>TRIM(UPPER(tbl_raw_data[[#This Row],[Queue Name]]))</f>
        <v>CONSUMER EXISTING</v>
      </c>
      <c r="Q2735" s="71" t="str">
        <f>IF(tbl_raw_data[[#This Row],[time_taken_in_min]]&lt;=settings!$D$2,"SLA_MET","SLA_NOT_MET")</f>
        <v>SLA_MET</v>
      </c>
    </row>
    <row r="2736" spans="1:17" hidden="1" x14ac:dyDescent="0.3">
      <c r="A2736" s="5" t="s">
        <v>3699</v>
      </c>
      <c r="B2736" s="34">
        <v>45150.721168981479</v>
      </c>
      <c r="C2736" s="35">
        <v>45150.729143518518</v>
      </c>
      <c r="D2736" s="2" t="s">
        <v>15</v>
      </c>
      <c r="E2736" s="3" t="s">
        <v>11</v>
      </c>
      <c r="F2736" s="2" t="s">
        <v>9</v>
      </c>
      <c r="G2736" s="4"/>
      <c r="H2736" s="84" t="str">
        <f t="shared" si="42"/>
        <v>Reason Unknown</v>
      </c>
      <c r="I2736" s="63">
        <f>(tbl_raw_data[[#This Row],[Date Actioned]])-(tbl_raw_data[[#This Row],[Date Tagged]])</f>
        <v>7.9745370385353453E-3</v>
      </c>
      <c r="J2736" s="66">
        <f>HOUR(tbl_raw_data[[#This Row],[time_taken]])*60+MINUTE(tbl_raw_data[[#This Row],[time_taken]])+SECOND(tbl_raw_data[[#This Row],[time_taken]])/60</f>
        <v>11.483333333333333</v>
      </c>
      <c r="K2736" s="68">
        <f>DATE(YEAR(tbl_raw_data[[#This Row],[Date Actioned]]),MONTH(tbl_raw_data[[#This Row],[Date Actioned]]),DAY(tbl_raw_data[[#This Row],[Date Actioned]]))</f>
        <v>45150</v>
      </c>
      <c r="L2736" s="65" t="str">
        <f>UPPER(TEXT(tbl_raw_data[[#This Row],[updated_date]],"MMMM"))</f>
        <v>AUGUST</v>
      </c>
      <c r="M2736" s="65" t="str">
        <f>"WEEK "&amp;IF(ROUNDUP(DAY(tbl_raw_data[[#This Row],[updated_date]])/7,0)=5,4,ROUNDUP(DAY(tbl_raw_data[[#This Row],[updated_date]])/7,0))</f>
        <v>WEEK 2</v>
      </c>
      <c r="N2736" s="71" t="str">
        <f>UPPER(VLOOKUP(tbl_raw_data[[#This Row],[Analyst]],settings!$A$1:$B$15,2,0))</f>
        <v>QUADIR</v>
      </c>
      <c r="O2736" s="71" t="str">
        <f>TRIM(UPPER(tbl_raw_data[[#This Row],[Outcome]]))</f>
        <v>APPROVE</v>
      </c>
      <c r="P2736" s="71" t="str">
        <f>TRIM(UPPER(tbl_raw_data[[#This Row],[Queue Name]]))</f>
        <v>CONSUMER EXISTING</v>
      </c>
      <c r="Q2736" s="71" t="str">
        <f>IF(tbl_raw_data[[#This Row],[time_taken_in_min]]&lt;=settings!$D$2,"SLA_MET","SLA_NOT_MET")</f>
        <v>SLA_MET</v>
      </c>
    </row>
    <row r="2737" spans="1:17" hidden="1" x14ac:dyDescent="0.3">
      <c r="A2737" s="7" t="s">
        <v>3700</v>
      </c>
      <c r="B2737" s="36">
        <v>45150.742581018516</v>
      </c>
      <c r="C2737" s="39">
        <v>45150.74659722222</v>
      </c>
      <c r="D2737" s="8" t="s">
        <v>15</v>
      </c>
      <c r="E2737" s="6" t="s">
        <v>8</v>
      </c>
      <c r="F2737" s="8" t="s">
        <v>21</v>
      </c>
      <c r="G2737" s="9"/>
      <c r="H2737" s="84" t="str">
        <f t="shared" si="42"/>
        <v>Reason Unknown</v>
      </c>
      <c r="I2737" s="63">
        <f>(tbl_raw_data[[#This Row],[Date Actioned]])-(tbl_raw_data[[#This Row],[Date Tagged]])</f>
        <v>4.016203703940846E-3</v>
      </c>
      <c r="J2737" s="66">
        <f>HOUR(tbl_raw_data[[#This Row],[time_taken]])*60+MINUTE(tbl_raw_data[[#This Row],[time_taken]])+SECOND(tbl_raw_data[[#This Row],[time_taken]])/60</f>
        <v>5.7833333333333332</v>
      </c>
      <c r="K2737" s="68">
        <f>DATE(YEAR(tbl_raw_data[[#This Row],[Date Actioned]]),MONTH(tbl_raw_data[[#This Row],[Date Actioned]]),DAY(tbl_raw_data[[#This Row],[Date Actioned]]))</f>
        <v>45150</v>
      </c>
      <c r="L2737" s="65" t="str">
        <f>UPPER(TEXT(tbl_raw_data[[#This Row],[updated_date]],"MMMM"))</f>
        <v>AUGUST</v>
      </c>
      <c r="M2737" s="65" t="str">
        <f>"WEEK "&amp;IF(ROUNDUP(DAY(tbl_raw_data[[#This Row],[updated_date]])/7,0)=5,4,ROUNDUP(DAY(tbl_raw_data[[#This Row],[updated_date]])/7,0))</f>
        <v>WEEK 2</v>
      </c>
      <c r="N2737" s="71" t="str">
        <f>UPPER(VLOOKUP(tbl_raw_data[[#This Row],[Analyst]],settings!$A$1:$B$15,2,0))</f>
        <v>SHAHID</v>
      </c>
      <c r="O2737" s="71" t="str">
        <f>TRIM(UPPER(tbl_raw_data[[#This Row],[Outcome]]))</f>
        <v>APPROVE</v>
      </c>
      <c r="P2737" s="71" t="str">
        <f>TRIM(UPPER(tbl_raw_data[[#This Row],[Queue Name]]))</f>
        <v>CONSUMER POST BUREAU</v>
      </c>
      <c r="Q2737" s="71" t="str">
        <f>IF(tbl_raw_data[[#This Row],[time_taken_in_min]]&lt;=settings!$D$2,"SLA_MET","SLA_NOT_MET")</f>
        <v>SLA_MET</v>
      </c>
    </row>
    <row r="2738" spans="1:17" hidden="1" x14ac:dyDescent="0.3">
      <c r="A2738" s="1" t="s">
        <v>3701</v>
      </c>
      <c r="B2738" s="34">
        <v>45150.74895833333</v>
      </c>
      <c r="C2738" s="35">
        <v>45150.755983796298</v>
      </c>
      <c r="D2738" s="2" t="s">
        <v>10</v>
      </c>
      <c r="E2738" s="2" t="s">
        <v>11</v>
      </c>
      <c r="F2738" s="2" t="s">
        <v>24</v>
      </c>
      <c r="G2738" s="2" t="s">
        <v>23</v>
      </c>
      <c r="H2738" s="84" t="str">
        <f t="shared" si="42"/>
        <v>Reason Unknown</v>
      </c>
      <c r="I2738" s="63">
        <f>(tbl_raw_data[[#This Row],[Date Actioned]])-(tbl_raw_data[[#This Row],[Date Tagged]])</f>
        <v>7.0254629681585357E-3</v>
      </c>
      <c r="J2738" s="66">
        <f>HOUR(tbl_raw_data[[#This Row],[time_taken]])*60+MINUTE(tbl_raw_data[[#This Row],[time_taken]])+SECOND(tbl_raw_data[[#This Row],[time_taken]])/60</f>
        <v>10.116666666666667</v>
      </c>
      <c r="K2738" s="68">
        <f>DATE(YEAR(tbl_raw_data[[#This Row],[Date Actioned]]),MONTH(tbl_raw_data[[#This Row],[Date Actioned]]),DAY(tbl_raw_data[[#This Row],[Date Actioned]]))</f>
        <v>45150</v>
      </c>
      <c r="L2738" s="65" t="str">
        <f>UPPER(TEXT(tbl_raw_data[[#This Row],[updated_date]],"MMMM"))</f>
        <v>AUGUST</v>
      </c>
      <c r="M2738" s="65" t="str">
        <f>"WEEK "&amp;IF(ROUNDUP(DAY(tbl_raw_data[[#This Row],[updated_date]])/7,0)=5,4,ROUNDUP(DAY(tbl_raw_data[[#This Row],[updated_date]])/7,0))</f>
        <v>WEEK 2</v>
      </c>
      <c r="N2738" s="71" t="str">
        <f>UPPER(VLOOKUP(tbl_raw_data[[#This Row],[Analyst]],settings!$A$1:$B$15,2,0))</f>
        <v>SAM</v>
      </c>
      <c r="O2738" s="71" t="str">
        <f>TRIM(UPPER(tbl_raw_data[[#This Row],[Outcome]]))</f>
        <v>APPROVE</v>
      </c>
      <c r="P2738" s="71" t="str">
        <f>TRIM(UPPER(tbl_raw_data[[#This Row],[Queue Name]]))</f>
        <v>CONSUMER EXISTING</v>
      </c>
      <c r="Q2738" s="71" t="str">
        <f>IF(tbl_raw_data[[#This Row],[time_taken_in_min]]&lt;=settings!$D$2,"SLA_MET","SLA_NOT_MET")</f>
        <v>SLA_MET</v>
      </c>
    </row>
    <row r="2739" spans="1:17" hidden="1" x14ac:dyDescent="0.3">
      <c r="A2739" s="5" t="s">
        <v>3702</v>
      </c>
      <c r="B2739" s="36">
        <v>45150.775856481479</v>
      </c>
      <c r="C2739" s="39">
        <v>45150.786412037036</v>
      </c>
      <c r="D2739" s="8" t="s">
        <v>15</v>
      </c>
      <c r="E2739" s="6" t="s">
        <v>11</v>
      </c>
      <c r="F2739" s="8" t="s">
        <v>9</v>
      </c>
      <c r="G2739" s="9"/>
      <c r="H2739" s="84" t="str">
        <f t="shared" si="42"/>
        <v>Reason Unknown</v>
      </c>
      <c r="I2739" s="63">
        <f>(tbl_raw_data[[#This Row],[Date Actioned]])-(tbl_raw_data[[#This Row],[Date Tagged]])</f>
        <v>1.0555555556493346E-2</v>
      </c>
      <c r="J2739" s="66">
        <f>HOUR(tbl_raw_data[[#This Row],[time_taken]])*60+MINUTE(tbl_raw_data[[#This Row],[time_taken]])+SECOND(tbl_raw_data[[#This Row],[time_taken]])/60</f>
        <v>15.2</v>
      </c>
      <c r="K2739" s="68">
        <f>DATE(YEAR(tbl_raw_data[[#This Row],[Date Actioned]]),MONTH(tbl_raw_data[[#This Row],[Date Actioned]]),DAY(tbl_raw_data[[#This Row],[Date Actioned]]))</f>
        <v>45150</v>
      </c>
      <c r="L2739" s="65" t="str">
        <f>UPPER(TEXT(tbl_raw_data[[#This Row],[updated_date]],"MMMM"))</f>
        <v>AUGUST</v>
      </c>
      <c r="M2739" s="65" t="str">
        <f>"WEEK "&amp;IF(ROUNDUP(DAY(tbl_raw_data[[#This Row],[updated_date]])/7,0)=5,4,ROUNDUP(DAY(tbl_raw_data[[#This Row],[updated_date]])/7,0))</f>
        <v>WEEK 2</v>
      </c>
      <c r="N2739" s="71" t="str">
        <f>UPPER(VLOOKUP(tbl_raw_data[[#This Row],[Analyst]],settings!$A$1:$B$15,2,0))</f>
        <v>QUADIR</v>
      </c>
      <c r="O2739" s="71" t="str">
        <f>TRIM(UPPER(tbl_raw_data[[#This Row],[Outcome]]))</f>
        <v>APPROVE</v>
      </c>
      <c r="P2739" s="71" t="str">
        <f>TRIM(UPPER(tbl_raw_data[[#This Row],[Queue Name]]))</f>
        <v>CONSUMER EXISTING</v>
      </c>
      <c r="Q2739" s="71" t="str">
        <f>IF(tbl_raw_data[[#This Row],[time_taken_in_min]]&lt;=settings!$D$2,"SLA_MET","SLA_NOT_MET")</f>
        <v>SLA_MET</v>
      </c>
    </row>
    <row r="2740" spans="1:17" hidden="1" x14ac:dyDescent="0.3">
      <c r="A2740" s="7" t="s">
        <v>3703</v>
      </c>
      <c r="B2740" s="34">
        <v>45150.819814814815</v>
      </c>
      <c r="C2740" s="35">
        <v>45150.829780092594</v>
      </c>
      <c r="D2740" s="2" t="s">
        <v>15</v>
      </c>
      <c r="E2740" s="3" t="s">
        <v>8</v>
      </c>
      <c r="F2740" s="2" t="s">
        <v>9</v>
      </c>
      <c r="G2740" s="4"/>
      <c r="H2740" s="84" t="str">
        <f t="shared" si="42"/>
        <v>Reason Unknown</v>
      </c>
      <c r="I2740" s="63">
        <f>(tbl_raw_data[[#This Row],[Date Actioned]])-(tbl_raw_data[[#This Row],[Date Tagged]])</f>
        <v>9.9652777789742686E-3</v>
      </c>
      <c r="J2740" s="66">
        <f>HOUR(tbl_raw_data[[#This Row],[time_taken]])*60+MINUTE(tbl_raw_data[[#This Row],[time_taken]])+SECOND(tbl_raw_data[[#This Row],[time_taken]])/60</f>
        <v>14.35</v>
      </c>
      <c r="K2740" s="68">
        <f>DATE(YEAR(tbl_raw_data[[#This Row],[Date Actioned]]),MONTH(tbl_raw_data[[#This Row],[Date Actioned]]),DAY(tbl_raw_data[[#This Row],[Date Actioned]]))</f>
        <v>45150</v>
      </c>
      <c r="L2740" s="65" t="str">
        <f>UPPER(TEXT(tbl_raw_data[[#This Row],[updated_date]],"MMMM"))</f>
        <v>AUGUST</v>
      </c>
      <c r="M2740" s="65" t="str">
        <f>"WEEK "&amp;IF(ROUNDUP(DAY(tbl_raw_data[[#This Row],[updated_date]])/7,0)=5,4,ROUNDUP(DAY(tbl_raw_data[[#This Row],[updated_date]])/7,0))</f>
        <v>WEEK 2</v>
      </c>
      <c r="N2740" s="71" t="str">
        <f>UPPER(VLOOKUP(tbl_raw_data[[#This Row],[Analyst]],settings!$A$1:$B$15,2,0))</f>
        <v>QUADIR</v>
      </c>
      <c r="O2740" s="71" t="str">
        <f>TRIM(UPPER(tbl_raw_data[[#This Row],[Outcome]]))</f>
        <v>APPROVE</v>
      </c>
      <c r="P2740" s="71" t="str">
        <f>TRIM(UPPER(tbl_raw_data[[#This Row],[Queue Name]]))</f>
        <v>CONSUMER POST BUREAU</v>
      </c>
      <c r="Q2740" s="71" t="str">
        <f>IF(tbl_raw_data[[#This Row],[time_taken_in_min]]&lt;=settings!$D$2,"SLA_MET","SLA_NOT_MET")</f>
        <v>SLA_MET</v>
      </c>
    </row>
    <row r="2741" spans="1:17" hidden="1" x14ac:dyDescent="0.3">
      <c r="A2741" s="1" t="s">
        <v>3704</v>
      </c>
      <c r="B2741" s="36">
        <v>45150.900312500002</v>
      </c>
      <c r="C2741" s="39">
        <v>45151.373368055552</v>
      </c>
      <c r="D2741" s="8" t="s">
        <v>15</v>
      </c>
      <c r="E2741" s="6" t="s">
        <v>11</v>
      </c>
      <c r="F2741" s="8" t="s">
        <v>114</v>
      </c>
      <c r="G2741" s="9"/>
      <c r="H2741" s="84" t="str">
        <f t="shared" si="42"/>
        <v>Reason Unknown</v>
      </c>
      <c r="I2741" s="63">
        <f>(tbl_raw_data[[#This Row],[Date Actioned]])-(tbl_raw_data[[#This Row],[Date Tagged]])</f>
        <v>0.47305555555067258</v>
      </c>
      <c r="J2741" s="66">
        <f>HOUR(tbl_raw_data[[#This Row],[time_taken]])*60+MINUTE(tbl_raw_data[[#This Row],[time_taken]])+SECOND(tbl_raw_data[[#This Row],[time_taken]])/60</f>
        <v>681.2</v>
      </c>
      <c r="K2741" s="68">
        <f>DATE(YEAR(tbl_raw_data[[#This Row],[Date Actioned]]),MONTH(tbl_raw_data[[#This Row],[Date Actioned]]),DAY(tbl_raw_data[[#This Row],[Date Actioned]]))</f>
        <v>45151</v>
      </c>
      <c r="L2741" s="65" t="str">
        <f>UPPER(TEXT(tbl_raw_data[[#This Row],[updated_date]],"MMMM"))</f>
        <v>AUGUST</v>
      </c>
      <c r="M2741" s="65" t="str">
        <f>"WEEK "&amp;IF(ROUNDUP(DAY(tbl_raw_data[[#This Row],[updated_date]])/7,0)=5,4,ROUNDUP(DAY(tbl_raw_data[[#This Row],[updated_date]])/7,0))</f>
        <v>WEEK 2</v>
      </c>
      <c r="N2741" s="71" t="str">
        <f>UPPER(VLOOKUP(tbl_raw_data[[#This Row],[Analyst]],settings!$A$1:$B$15,2,0))</f>
        <v>FARDIN</v>
      </c>
      <c r="O2741" s="71" t="str">
        <f>TRIM(UPPER(tbl_raw_data[[#This Row],[Outcome]]))</f>
        <v>APPROVE</v>
      </c>
      <c r="P2741" s="71" t="str">
        <f>TRIM(UPPER(tbl_raw_data[[#This Row],[Queue Name]]))</f>
        <v>CONSUMER EXISTING</v>
      </c>
      <c r="Q2741" s="71" t="str">
        <f>IF(tbl_raw_data[[#This Row],[time_taken_in_min]]&lt;=settings!$D$2,"SLA_MET","SLA_NOT_MET")</f>
        <v>SLA_NOT_MET</v>
      </c>
    </row>
    <row r="2742" spans="1:17" x14ac:dyDescent="0.3">
      <c r="A2742" s="5" t="s">
        <v>3705</v>
      </c>
      <c r="B2742" s="34">
        <v>45150.43236111111</v>
      </c>
      <c r="C2742" s="35">
        <v>45150.439710648148</v>
      </c>
      <c r="D2742" s="2" t="s">
        <v>33</v>
      </c>
      <c r="E2742" s="2" t="s">
        <v>11</v>
      </c>
      <c r="F2742" s="2" t="s">
        <v>14</v>
      </c>
      <c r="G2742" s="2" t="s">
        <v>43</v>
      </c>
      <c r="H2742" s="84" t="str">
        <f t="shared" si="42"/>
        <v>Reason Unknown</v>
      </c>
      <c r="I2742" s="63">
        <f>(tbl_raw_data[[#This Row],[Date Actioned]])-(tbl_raw_data[[#This Row],[Date Tagged]])</f>
        <v>7.3495370379532687E-3</v>
      </c>
      <c r="J2742" s="66">
        <f>HOUR(tbl_raw_data[[#This Row],[time_taken]])*60+MINUTE(tbl_raw_data[[#This Row],[time_taken]])+SECOND(tbl_raw_data[[#This Row],[time_taken]])/60</f>
        <v>10.583333333333334</v>
      </c>
      <c r="K2742" s="68">
        <f>DATE(YEAR(tbl_raw_data[[#This Row],[Date Actioned]]),MONTH(tbl_raw_data[[#This Row],[Date Actioned]]),DAY(tbl_raw_data[[#This Row],[Date Actioned]]))</f>
        <v>45150</v>
      </c>
      <c r="L2742" s="65" t="str">
        <f>UPPER(TEXT(tbl_raw_data[[#This Row],[updated_date]],"MMMM"))</f>
        <v>AUGUST</v>
      </c>
      <c r="M2742" s="65" t="str">
        <f>"WEEK "&amp;IF(ROUNDUP(DAY(tbl_raw_data[[#This Row],[updated_date]])/7,0)=5,4,ROUNDUP(DAY(tbl_raw_data[[#This Row],[updated_date]])/7,0))</f>
        <v>WEEK 2</v>
      </c>
      <c r="N2742" s="71" t="str">
        <f>UPPER(VLOOKUP(tbl_raw_data[[#This Row],[Analyst]],settings!$A$1:$B$15,2,0))</f>
        <v>CAMROON</v>
      </c>
      <c r="O2742" s="71" t="str">
        <f>TRIM(UPPER(tbl_raw_data[[#This Row],[Outcome]]))</f>
        <v>DECLINE</v>
      </c>
      <c r="P2742" s="71" t="str">
        <f>TRIM(UPPER(tbl_raw_data[[#This Row],[Queue Name]]))</f>
        <v>CONSUMER EXISTING</v>
      </c>
      <c r="Q2742" s="71" t="str">
        <f>IF(tbl_raw_data[[#This Row],[time_taken_in_min]]&lt;=settings!$D$2,"SLA_MET","SLA_NOT_MET")</f>
        <v>SLA_MET</v>
      </c>
    </row>
    <row r="2743" spans="1:17" x14ac:dyDescent="0.3">
      <c r="A2743" s="7" t="s">
        <v>3706</v>
      </c>
      <c r="B2743" s="36">
        <v>45150.456875000003</v>
      </c>
      <c r="C2743" s="39">
        <v>45150.465636574074</v>
      </c>
      <c r="D2743" s="8" t="s">
        <v>33</v>
      </c>
      <c r="E2743" s="8" t="s">
        <v>11</v>
      </c>
      <c r="F2743" s="8" t="s">
        <v>14</v>
      </c>
      <c r="G2743" s="8" t="s">
        <v>38</v>
      </c>
      <c r="H2743" s="84" t="str">
        <f t="shared" si="42"/>
        <v>Reason Unknown</v>
      </c>
      <c r="I2743" s="63">
        <f>(tbl_raw_data[[#This Row],[Date Actioned]])-(tbl_raw_data[[#This Row],[Date Tagged]])</f>
        <v>8.7615740703768097E-3</v>
      </c>
      <c r="J2743" s="66">
        <f>HOUR(tbl_raw_data[[#This Row],[time_taken]])*60+MINUTE(tbl_raw_data[[#This Row],[time_taken]])+SECOND(tbl_raw_data[[#This Row],[time_taken]])/60</f>
        <v>12.616666666666667</v>
      </c>
      <c r="K2743" s="68">
        <f>DATE(YEAR(tbl_raw_data[[#This Row],[Date Actioned]]),MONTH(tbl_raw_data[[#This Row],[Date Actioned]]),DAY(tbl_raw_data[[#This Row],[Date Actioned]]))</f>
        <v>45150</v>
      </c>
      <c r="L2743" s="65" t="str">
        <f>UPPER(TEXT(tbl_raw_data[[#This Row],[updated_date]],"MMMM"))</f>
        <v>AUGUST</v>
      </c>
      <c r="M2743" s="65" t="str">
        <f>"WEEK "&amp;IF(ROUNDUP(DAY(tbl_raw_data[[#This Row],[updated_date]])/7,0)=5,4,ROUNDUP(DAY(tbl_raw_data[[#This Row],[updated_date]])/7,0))</f>
        <v>WEEK 2</v>
      </c>
      <c r="N2743" s="71" t="str">
        <f>UPPER(VLOOKUP(tbl_raw_data[[#This Row],[Analyst]],settings!$A$1:$B$15,2,0))</f>
        <v>CAMROON</v>
      </c>
      <c r="O2743" s="71" t="str">
        <f>TRIM(UPPER(tbl_raw_data[[#This Row],[Outcome]]))</f>
        <v>DECLINE</v>
      </c>
      <c r="P2743" s="71" t="str">
        <f>TRIM(UPPER(tbl_raw_data[[#This Row],[Queue Name]]))</f>
        <v>CONSUMER EXISTING</v>
      </c>
      <c r="Q2743" s="71" t="str">
        <f>IF(tbl_raw_data[[#This Row],[time_taken_in_min]]&lt;=settings!$D$2,"SLA_MET","SLA_NOT_MET")</f>
        <v>SLA_MET</v>
      </c>
    </row>
    <row r="2744" spans="1:17" x14ac:dyDescent="0.3">
      <c r="A2744" s="1" t="s">
        <v>3707</v>
      </c>
      <c r="B2744" s="34">
        <v>45150.539837962962</v>
      </c>
      <c r="C2744" s="35">
        <v>45150.555324074077</v>
      </c>
      <c r="D2744" s="2" t="s">
        <v>36</v>
      </c>
      <c r="E2744" s="3" t="s">
        <v>8</v>
      </c>
      <c r="F2744" s="2" t="s">
        <v>22</v>
      </c>
      <c r="G2744" s="4"/>
      <c r="H2744" s="84" t="str">
        <f t="shared" si="42"/>
        <v>Reason Unknown</v>
      </c>
      <c r="I2744" s="63">
        <f>(tbl_raw_data[[#This Row],[Date Actioned]])-(tbl_raw_data[[#This Row],[Date Tagged]])</f>
        <v>1.5486111115023959E-2</v>
      </c>
      <c r="J2744" s="66">
        <f>HOUR(tbl_raw_data[[#This Row],[time_taken]])*60+MINUTE(tbl_raw_data[[#This Row],[time_taken]])+SECOND(tbl_raw_data[[#This Row],[time_taken]])/60</f>
        <v>22.3</v>
      </c>
      <c r="K2744" s="68">
        <f>DATE(YEAR(tbl_raw_data[[#This Row],[Date Actioned]]),MONTH(tbl_raw_data[[#This Row],[Date Actioned]]),DAY(tbl_raw_data[[#This Row],[Date Actioned]]))</f>
        <v>45150</v>
      </c>
      <c r="L2744" s="65" t="str">
        <f>UPPER(TEXT(tbl_raw_data[[#This Row],[updated_date]],"MMMM"))</f>
        <v>AUGUST</v>
      </c>
      <c r="M2744" s="65" t="str">
        <f>"WEEK "&amp;IF(ROUNDUP(DAY(tbl_raw_data[[#This Row],[updated_date]])/7,0)=5,4,ROUNDUP(DAY(tbl_raw_data[[#This Row],[updated_date]])/7,0))</f>
        <v>WEEK 2</v>
      </c>
      <c r="N2744" s="71" t="str">
        <f>UPPER(VLOOKUP(tbl_raw_data[[#This Row],[Analyst]],settings!$A$1:$B$15,2,0))</f>
        <v>ROHAN</v>
      </c>
      <c r="O2744" s="71" t="str">
        <f>TRIM(UPPER(tbl_raw_data[[#This Row],[Outcome]]))</f>
        <v>DECLINE</v>
      </c>
      <c r="P2744" s="71" t="str">
        <f>TRIM(UPPER(tbl_raw_data[[#This Row],[Queue Name]]))</f>
        <v>CONSUMER POST BUREAU</v>
      </c>
      <c r="Q2744" s="71" t="str">
        <f>IF(tbl_raw_data[[#This Row],[time_taken_in_min]]&lt;=settings!$D$2,"SLA_MET","SLA_NOT_MET")</f>
        <v>SLA_NOT_MET</v>
      </c>
    </row>
    <row r="2745" spans="1:17" x14ac:dyDescent="0.3">
      <c r="A2745" s="5" t="s">
        <v>3708</v>
      </c>
      <c r="B2745" s="36">
        <v>45150.551377314812</v>
      </c>
      <c r="C2745" s="39">
        <v>45150.555636574078</v>
      </c>
      <c r="D2745" s="8" t="s">
        <v>33</v>
      </c>
      <c r="E2745" s="8" t="s">
        <v>18</v>
      </c>
      <c r="F2745" s="8" t="s">
        <v>14</v>
      </c>
      <c r="G2745" s="8" t="s">
        <v>330</v>
      </c>
      <c r="H2745" s="84" t="str">
        <f t="shared" si="42"/>
        <v>Reason Unknown</v>
      </c>
      <c r="I2745" s="63">
        <f>(tbl_raw_data[[#This Row],[Date Actioned]])-(tbl_raw_data[[#This Row],[Date Tagged]])</f>
        <v>4.2592592653818429E-3</v>
      </c>
      <c r="J2745" s="66">
        <f>HOUR(tbl_raw_data[[#This Row],[time_taken]])*60+MINUTE(tbl_raw_data[[#This Row],[time_taken]])+SECOND(tbl_raw_data[[#This Row],[time_taken]])/60</f>
        <v>6.1333333333333337</v>
      </c>
      <c r="K2745" s="68">
        <f>DATE(YEAR(tbl_raw_data[[#This Row],[Date Actioned]]),MONTH(tbl_raw_data[[#This Row],[Date Actioned]]),DAY(tbl_raw_data[[#This Row],[Date Actioned]]))</f>
        <v>45150</v>
      </c>
      <c r="L2745" s="65" t="str">
        <f>UPPER(TEXT(tbl_raw_data[[#This Row],[updated_date]],"MMMM"))</f>
        <v>AUGUST</v>
      </c>
      <c r="M2745" s="65" t="str">
        <f>"WEEK "&amp;IF(ROUNDUP(DAY(tbl_raw_data[[#This Row],[updated_date]])/7,0)=5,4,ROUNDUP(DAY(tbl_raw_data[[#This Row],[updated_date]])/7,0))</f>
        <v>WEEK 2</v>
      </c>
      <c r="N2745" s="71" t="str">
        <f>UPPER(VLOOKUP(tbl_raw_data[[#This Row],[Analyst]],settings!$A$1:$B$15,2,0))</f>
        <v>CAMROON</v>
      </c>
      <c r="O2745" s="71" t="str">
        <f>TRIM(UPPER(tbl_raw_data[[#This Row],[Outcome]]))</f>
        <v>DECLINE</v>
      </c>
      <c r="P2745" s="71" t="str">
        <f>TRIM(UPPER(tbl_raw_data[[#This Row],[Queue Name]]))</f>
        <v>CONSUMER PRE BUREAU</v>
      </c>
      <c r="Q2745" s="71" t="str">
        <f>IF(tbl_raw_data[[#This Row],[time_taken_in_min]]&lt;=settings!$D$2,"SLA_MET","SLA_NOT_MET")</f>
        <v>SLA_MET</v>
      </c>
    </row>
    <row r="2746" spans="1:17" x14ac:dyDescent="0.3">
      <c r="A2746" s="7" t="s">
        <v>3709</v>
      </c>
      <c r="B2746" s="34">
        <v>45150.561226851853</v>
      </c>
      <c r="C2746" s="35">
        <v>45150.566840277781</v>
      </c>
      <c r="D2746" s="2" t="s">
        <v>36</v>
      </c>
      <c r="E2746" s="3" t="s">
        <v>11</v>
      </c>
      <c r="F2746" s="2" t="s">
        <v>21</v>
      </c>
      <c r="G2746" s="4"/>
      <c r="H2746" s="84" t="str">
        <f t="shared" si="42"/>
        <v>Reason Unknown</v>
      </c>
      <c r="I2746" s="63">
        <f>(tbl_raw_data[[#This Row],[Date Actioned]])-(tbl_raw_data[[#This Row],[Date Tagged]])</f>
        <v>5.6134259284590371E-3</v>
      </c>
      <c r="J2746" s="66">
        <f>HOUR(tbl_raw_data[[#This Row],[time_taken]])*60+MINUTE(tbl_raw_data[[#This Row],[time_taken]])+SECOND(tbl_raw_data[[#This Row],[time_taken]])/60</f>
        <v>8.0833333333333339</v>
      </c>
      <c r="K2746" s="68">
        <f>DATE(YEAR(tbl_raw_data[[#This Row],[Date Actioned]]),MONTH(tbl_raw_data[[#This Row],[Date Actioned]]),DAY(tbl_raw_data[[#This Row],[Date Actioned]]))</f>
        <v>45150</v>
      </c>
      <c r="L2746" s="65" t="str">
        <f>UPPER(TEXT(tbl_raw_data[[#This Row],[updated_date]],"MMMM"))</f>
        <v>AUGUST</v>
      </c>
      <c r="M2746" s="65" t="str">
        <f>"WEEK "&amp;IF(ROUNDUP(DAY(tbl_raw_data[[#This Row],[updated_date]])/7,0)=5,4,ROUNDUP(DAY(tbl_raw_data[[#This Row],[updated_date]])/7,0))</f>
        <v>WEEK 2</v>
      </c>
      <c r="N2746" s="71" t="str">
        <f>UPPER(VLOOKUP(tbl_raw_data[[#This Row],[Analyst]],settings!$A$1:$B$15,2,0))</f>
        <v>SHAHID</v>
      </c>
      <c r="O2746" s="71" t="str">
        <f>TRIM(UPPER(tbl_raw_data[[#This Row],[Outcome]]))</f>
        <v>DECLINE</v>
      </c>
      <c r="P2746" s="71" t="str">
        <f>TRIM(UPPER(tbl_raw_data[[#This Row],[Queue Name]]))</f>
        <v>CONSUMER EXISTING</v>
      </c>
      <c r="Q2746" s="71" t="str">
        <f>IF(tbl_raw_data[[#This Row],[time_taken_in_min]]&lt;=settings!$D$2,"SLA_MET","SLA_NOT_MET")</f>
        <v>SLA_MET</v>
      </c>
    </row>
    <row r="2747" spans="1:17" x14ac:dyDescent="0.3">
      <c r="A2747" s="1" t="s">
        <v>3710</v>
      </c>
      <c r="B2747" s="36">
        <v>45150.597673611112</v>
      </c>
      <c r="C2747" s="39">
        <v>45150.606157407405</v>
      </c>
      <c r="D2747" s="8" t="s">
        <v>33</v>
      </c>
      <c r="E2747" s="8" t="s">
        <v>11</v>
      </c>
      <c r="F2747" s="8" t="s">
        <v>9</v>
      </c>
      <c r="G2747" s="8" t="s">
        <v>43</v>
      </c>
      <c r="H2747" s="84" t="str">
        <f t="shared" si="42"/>
        <v>Reason Unknown</v>
      </c>
      <c r="I2747" s="63">
        <f>(tbl_raw_data[[#This Row],[Date Actioned]])-(tbl_raw_data[[#This Row],[Date Tagged]])</f>
        <v>8.4837962931487709E-3</v>
      </c>
      <c r="J2747" s="66">
        <f>HOUR(tbl_raw_data[[#This Row],[time_taken]])*60+MINUTE(tbl_raw_data[[#This Row],[time_taken]])+SECOND(tbl_raw_data[[#This Row],[time_taken]])/60</f>
        <v>12.216666666666667</v>
      </c>
      <c r="K2747" s="68">
        <f>DATE(YEAR(tbl_raw_data[[#This Row],[Date Actioned]]),MONTH(tbl_raw_data[[#This Row],[Date Actioned]]),DAY(tbl_raw_data[[#This Row],[Date Actioned]]))</f>
        <v>45150</v>
      </c>
      <c r="L2747" s="65" t="str">
        <f>UPPER(TEXT(tbl_raw_data[[#This Row],[updated_date]],"MMMM"))</f>
        <v>AUGUST</v>
      </c>
      <c r="M2747" s="65" t="str">
        <f>"WEEK "&amp;IF(ROUNDUP(DAY(tbl_raw_data[[#This Row],[updated_date]])/7,0)=5,4,ROUNDUP(DAY(tbl_raw_data[[#This Row],[updated_date]])/7,0))</f>
        <v>WEEK 2</v>
      </c>
      <c r="N2747" s="71" t="str">
        <f>UPPER(VLOOKUP(tbl_raw_data[[#This Row],[Analyst]],settings!$A$1:$B$15,2,0))</f>
        <v>QUADIR</v>
      </c>
      <c r="O2747" s="71" t="str">
        <f>TRIM(UPPER(tbl_raw_data[[#This Row],[Outcome]]))</f>
        <v>DECLINE</v>
      </c>
      <c r="P2747" s="71" t="str">
        <f>TRIM(UPPER(tbl_raw_data[[#This Row],[Queue Name]]))</f>
        <v>CONSUMER EXISTING</v>
      </c>
      <c r="Q2747" s="71" t="str">
        <f>IF(tbl_raw_data[[#This Row],[time_taken_in_min]]&lt;=settings!$D$2,"SLA_MET","SLA_NOT_MET")</f>
        <v>SLA_MET</v>
      </c>
    </row>
    <row r="2748" spans="1:17" x14ac:dyDescent="0.3">
      <c r="A2748" s="5" t="s">
        <v>3711</v>
      </c>
      <c r="B2748" s="34">
        <v>45150.61204861111</v>
      </c>
      <c r="C2748" s="35">
        <v>45150.617118055554</v>
      </c>
      <c r="D2748" s="2" t="s">
        <v>33</v>
      </c>
      <c r="E2748" s="2" t="s">
        <v>18</v>
      </c>
      <c r="F2748" s="2" t="s">
        <v>9</v>
      </c>
      <c r="G2748" s="2" t="s">
        <v>361</v>
      </c>
      <c r="H2748" s="84" t="str">
        <f t="shared" si="42"/>
        <v>Reason Unknown</v>
      </c>
      <c r="I2748" s="63">
        <f>(tbl_raw_data[[#This Row],[Date Actioned]])-(tbl_raw_data[[#This Row],[Date Tagged]])</f>
        <v>5.0694444435066544E-3</v>
      </c>
      <c r="J2748" s="66">
        <f>HOUR(tbl_raw_data[[#This Row],[time_taken]])*60+MINUTE(tbl_raw_data[[#This Row],[time_taken]])+SECOND(tbl_raw_data[[#This Row],[time_taken]])/60</f>
        <v>7.3</v>
      </c>
      <c r="K2748" s="68">
        <f>DATE(YEAR(tbl_raw_data[[#This Row],[Date Actioned]]),MONTH(tbl_raw_data[[#This Row],[Date Actioned]]),DAY(tbl_raw_data[[#This Row],[Date Actioned]]))</f>
        <v>45150</v>
      </c>
      <c r="L2748" s="65" t="str">
        <f>UPPER(TEXT(tbl_raw_data[[#This Row],[updated_date]],"MMMM"))</f>
        <v>AUGUST</v>
      </c>
      <c r="M2748" s="65" t="str">
        <f>"WEEK "&amp;IF(ROUNDUP(DAY(tbl_raw_data[[#This Row],[updated_date]])/7,0)=5,4,ROUNDUP(DAY(tbl_raw_data[[#This Row],[updated_date]])/7,0))</f>
        <v>WEEK 2</v>
      </c>
      <c r="N2748" s="71" t="str">
        <f>UPPER(VLOOKUP(tbl_raw_data[[#This Row],[Analyst]],settings!$A$1:$B$15,2,0))</f>
        <v>QUADIR</v>
      </c>
      <c r="O2748" s="71" t="str">
        <f>TRIM(UPPER(tbl_raw_data[[#This Row],[Outcome]]))</f>
        <v>DECLINE</v>
      </c>
      <c r="P2748" s="71" t="str">
        <f>TRIM(UPPER(tbl_raw_data[[#This Row],[Queue Name]]))</f>
        <v>CONSUMER PRE BUREAU</v>
      </c>
      <c r="Q2748" s="71" t="str">
        <f>IF(tbl_raw_data[[#This Row],[time_taken_in_min]]&lt;=settings!$D$2,"SLA_MET","SLA_NOT_MET")</f>
        <v>SLA_MET</v>
      </c>
    </row>
    <row r="2749" spans="1:17" x14ac:dyDescent="0.3">
      <c r="A2749" s="7" t="s">
        <v>3712</v>
      </c>
      <c r="B2749" s="36">
        <v>45150.632245370369</v>
      </c>
      <c r="C2749" s="39">
        <v>45150.636469907404</v>
      </c>
      <c r="D2749" s="8" t="s">
        <v>33</v>
      </c>
      <c r="E2749" s="8" t="s">
        <v>11</v>
      </c>
      <c r="F2749" s="8" t="s">
        <v>24</v>
      </c>
      <c r="G2749" s="8" t="s">
        <v>44</v>
      </c>
      <c r="H2749" s="84" t="str">
        <f t="shared" si="42"/>
        <v>Reason Unknown</v>
      </c>
      <c r="I2749" s="63">
        <f>(tbl_raw_data[[#This Row],[Date Actioned]])-(tbl_raw_data[[#This Row],[Date Tagged]])</f>
        <v>4.2245370350428857E-3</v>
      </c>
      <c r="J2749" s="66">
        <f>HOUR(tbl_raw_data[[#This Row],[time_taken]])*60+MINUTE(tbl_raw_data[[#This Row],[time_taken]])+SECOND(tbl_raw_data[[#This Row],[time_taken]])/60</f>
        <v>6.083333333333333</v>
      </c>
      <c r="K2749" s="68">
        <f>DATE(YEAR(tbl_raw_data[[#This Row],[Date Actioned]]),MONTH(tbl_raw_data[[#This Row],[Date Actioned]]),DAY(tbl_raw_data[[#This Row],[Date Actioned]]))</f>
        <v>45150</v>
      </c>
      <c r="L2749" s="65" t="str">
        <f>UPPER(TEXT(tbl_raw_data[[#This Row],[updated_date]],"MMMM"))</f>
        <v>AUGUST</v>
      </c>
      <c r="M2749" s="65" t="str">
        <f>"WEEK "&amp;IF(ROUNDUP(DAY(tbl_raw_data[[#This Row],[updated_date]])/7,0)=5,4,ROUNDUP(DAY(tbl_raw_data[[#This Row],[updated_date]])/7,0))</f>
        <v>WEEK 2</v>
      </c>
      <c r="N2749" s="71" t="str">
        <f>UPPER(VLOOKUP(tbl_raw_data[[#This Row],[Analyst]],settings!$A$1:$B$15,2,0))</f>
        <v>SAM</v>
      </c>
      <c r="O2749" s="71" t="str">
        <f>TRIM(UPPER(tbl_raw_data[[#This Row],[Outcome]]))</f>
        <v>DECLINE</v>
      </c>
      <c r="P2749" s="71" t="str">
        <f>TRIM(UPPER(tbl_raw_data[[#This Row],[Queue Name]]))</f>
        <v>CONSUMER EXISTING</v>
      </c>
      <c r="Q2749" s="71" t="str">
        <f>IF(tbl_raw_data[[#This Row],[time_taken_in_min]]&lt;=settings!$D$2,"SLA_MET","SLA_NOT_MET")</f>
        <v>SLA_MET</v>
      </c>
    </row>
    <row r="2750" spans="1:17" x14ac:dyDescent="0.3">
      <c r="A2750" s="1" t="s">
        <v>3713</v>
      </c>
      <c r="B2750" s="34">
        <v>45150.633472222224</v>
      </c>
      <c r="C2750" s="35">
        <v>45150.640868055554</v>
      </c>
      <c r="D2750" s="2" t="s">
        <v>36</v>
      </c>
      <c r="E2750" s="3" t="s">
        <v>11</v>
      </c>
      <c r="F2750" s="2" t="s">
        <v>22</v>
      </c>
      <c r="G2750" s="4"/>
      <c r="H2750" s="84" t="str">
        <f t="shared" si="42"/>
        <v>Reason Unknown</v>
      </c>
      <c r="I2750" s="63">
        <f>(tbl_raw_data[[#This Row],[Date Actioned]])-(tbl_raw_data[[#This Row],[Date Tagged]])</f>
        <v>7.3958333305199631E-3</v>
      </c>
      <c r="J2750" s="66">
        <f>HOUR(tbl_raw_data[[#This Row],[time_taken]])*60+MINUTE(tbl_raw_data[[#This Row],[time_taken]])+SECOND(tbl_raw_data[[#This Row],[time_taken]])/60</f>
        <v>10.65</v>
      </c>
      <c r="K2750" s="68">
        <f>DATE(YEAR(tbl_raw_data[[#This Row],[Date Actioned]]),MONTH(tbl_raw_data[[#This Row],[Date Actioned]]),DAY(tbl_raw_data[[#This Row],[Date Actioned]]))</f>
        <v>45150</v>
      </c>
      <c r="L2750" s="65" t="str">
        <f>UPPER(TEXT(tbl_raw_data[[#This Row],[updated_date]],"MMMM"))</f>
        <v>AUGUST</v>
      </c>
      <c r="M2750" s="65" t="str">
        <f>"WEEK "&amp;IF(ROUNDUP(DAY(tbl_raw_data[[#This Row],[updated_date]])/7,0)=5,4,ROUNDUP(DAY(tbl_raw_data[[#This Row],[updated_date]])/7,0))</f>
        <v>WEEK 2</v>
      </c>
      <c r="N2750" s="71" t="str">
        <f>UPPER(VLOOKUP(tbl_raw_data[[#This Row],[Analyst]],settings!$A$1:$B$15,2,0))</f>
        <v>ROHAN</v>
      </c>
      <c r="O2750" s="71" t="str">
        <f>TRIM(UPPER(tbl_raw_data[[#This Row],[Outcome]]))</f>
        <v>DECLINE</v>
      </c>
      <c r="P2750" s="71" t="str">
        <f>TRIM(UPPER(tbl_raw_data[[#This Row],[Queue Name]]))</f>
        <v>CONSUMER EXISTING</v>
      </c>
      <c r="Q2750" s="71" t="str">
        <f>IF(tbl_raw_data[[#This Row],[time_taken_in_min]]&lt;=settings!$D$2,"SLA_MET","SLA_NOT_MET")</f>
        <v>SLA_MET</v>
      </c>
    </row>
    <row r="2751" spans="1:17" x14ac:dyDescent="0.3">
      <c r="A2751" s="5" t="s">
        <v>3714</v>
      </c>
      <c r="B2751" s="36">
        <v>45150.654305555552</v>
      </c>
      <c r="C2751" s="39">
        <v>45150.656666666669</v>
      </c>
      <c r="D2751" s="8" t="s">
        <v>33</v>
      </c>
      <c r="E2751" s="8" t="s">
        <v>11</v>
      </c>
      <c r="F2751" s="8" t="s">
        <v>14</v>
      </c>
      <c r="G2751" s="8" t="s">
        <v>128</v>
      </c>
      <c r="H2751" s="84" t="str">
        <f t="shared" si="42"/>
        <v>Reason Unknown</v>
      </c>
      <c r="I2751" s="63">
        <f>(tbl_raw_data[[#This Row],[Date Actioned]])-(tbl_raw_data[[#This Row],[Date Tagged]])</f>
        <v>2.3611111173522659E-3</v>
      </c>
      <c r="J2751" s="66">
        <f>HOUR(tbl_raw_data[[#This Row],[time_taken]])*60+MINUTE(tbl_raw_data[[#This Row],[time_taken]])+SECOND(tbl_raw_data[[#This Row],[time_taken]])/60</f>
        <v>3.4</v>
      </c>
      <c r="K2751" s="68">
        <f>DATE(YEAR(tbl_raw_data[[#This Row],[Date Actioned]]),MONTH(tbl_raw_data[[#This Row],[Date Actioned]]),DAY(tbl_raw_data[[#This Row],[Date Actioned]]))</f>
        <v>45150</v>
      </c>
      <c r="L2751" s="65" t="str">
        <f>UPPER(TEXT(tbl_raw_data[[#This Row],[updated_date]],"MMMM"))</f>
        <v>AUGUST</v>
      </c>
      <c r="M2751" s="65" t="str">
        <f>"WEEK "&amp;IF(ROUNDUP(DAY(tbl_raw_data[[#This Row],[updated_date]])/7,0)=5,4,ROUNDUP(DAY(tbl_raw_data[[#This Row],[updated_date]])/7,0))</f>
        <v>WEEK 2</v>
      </c>
      <c r="N2751" s="71" t="str">
        <f>UPPER(VLOOKUP(tbl_raw_data[[#This Row],[Analyst]],settings!$A$1:$B$15,2,0))</f>
        <v>CAMROON</v>
      </c>
      <c r="O2751" s="71" t="str">
        <f>TRIM(UPPER(tbl_raw_data[[#This Row],[Outcome]]))</f>
        <v>DECLINE</v>
      </c>
      <c r="P2751" s="71" t="str">
        <f>TRIM(UPPER(tbl_raw_data[[#This Row],[Queue Name]]))</f>
        <v>CONSUMER EXISTING</v>
      </c>
      <c r="Q2751" s="71" t="str">
        <f>IF(tbl_raw_data[[#This Row],[time_taken_in_min]]&lt;=settings!$D$2,"SLA_MET","SLA_NOT_MET")</f>
        <v>SLA_MET</v>
      </c>
    </row>
    <row r="2752" spans="1:17" x14ac:dyDescent="0.3">
      <c r="A2752" s="7" t="s">
        <v>3715</v>
      </c>
      <c r="B2752" s="34">
        <v>45150.669849537036</v>
      </c>
      <c r="C2752" s="35">
        <v>45150.679710648146</v>
      </c>
      <c r="D2752" s="2" t="s">
        <v>33</v>
      </c>
      <c r="E2752" s="2" t="s">
        <v>11</v>
      </c>
      <c r="F2752" s="2" t="s">
        <v>24</v>
      </c>
      <c r="G2752" s="2" t="s">
        <v>364</v>
      </c>
      <c r="H2752" s="84" t="str">
        <f t="shared" si="42"/>
        <v>Reason Unknown</v>
      </c>
      <c r="I2752" s="63">
        <f>(tbl_raw_data[[#This Row],[Date Actioned]])-(tbl_raw_data[[#This Row],[Date Tagged]])</f>
        <v>9.8611111097852699E-3</v>
      </c>
      <c r="J2752" s="66">
        <f>HOUR(tbl_raw_data[[#This Row],[time_taken]])*60+MINUTE(tbl_raw_data[[#This Row],[time_taken]])+SECOND(tbl_raw_data[[#This Row],[time_taken]])/60</f>
        <v>14.2</v>
      </c>
      <c r="K2752" s="68">
        <f>DATE(YEAR(tbl_raw_data[[#This Row],[Date Actioned]]),MONTH(tbl_raw_data[[#This Row],[Date Actioned]]),DAY(tbl_raw_data[[#This Row],[Date Actioned]]))</f>
        <v>45150</v>
      </c>
      <c r="L2752" s="65" t="str">
        <f>UPPER(TEXT(tbl_raw_data[[#This Row],[updated_date]],"MMMM"))</f>
        <v>AUGUST</v>
      </c>
      <c r="M2752" s="65" t="str">
        <f>"WEEK "&amp;IF(ROUNDUP(DAY(tbl_raw_data[[#This Row],[updated_date]])/7,0)=5,4,ROUNDUP(DAY(tbl_raw_data[[#This Row],[updated_date]])/7,0))</f>
        <v>WEEK 2</v>
      </c>
      <c r="N2752" s="71" t="str">
        <f>UPPER(VLOOKUP(tbl_raw_data[[#This Row],[Analyst]],settings!$A$1:$B$15,2,0))</f>
        <v>SAM</v>
      </c>
      <c r="O2752" s="71" t="str">
        <f>TRIM(UPPER(tbl_raw_data[[#This Row],[Outcome]]))</f>
        <v>DECLINE</v>
      </c>
      <c r="P2752" s="71" t="str">
        <f>TRIM(UPPER(tbl_raw_data[[#This Row],[Queue Name]]))</f>
        <v>CONSUMER EXISTING</v>
      </c>
      <c r="Q2752" s="71" t="str">
        <f>IF(tbl_raw_data[[#This Row],[time_taken_in_min]]&lt;=settings!$D$2,"SLA_MET","SLA_NOT_MET")</f>
        <v>SLA_MET</v>
      </c>
    </row>
    <row r="2753" spans="1:17" x14ac:dyDescent="0.3">
      <c r="A2753" s="1" t="s">
        <v>3716</v>
      </c>
      <c r="B2753" s="36">
        <v>45150.676782407405</v>
      </c>
      <c r="C2753" s="39">
        <v>45150.685185185182</v>
      </c>
      <c r="D2753" s="8" t="s">
        <v>33</v>
      </c>
      <c r="E2753" s="8" t="s">
        <v>11</v>
      </c>
      <c r="F2753" s="8" t="s">
        <v>14</v>
      </c>
      <c r="G2753" s="8" t="s">
        <v>44</v>
      </c>
      <c r="H2753" s="84" t="str">
        <f t="shared" si="42"/>
        <v>Reason Unknown</v>
      </c>
      <c r="I2753" s="63">
        <f>(tbl_raw_data[[#This Row],[Date Actioned]])-(tbl_raw_data[[#This Row],[Date Tagged]])</f>
        <v>8.4027777775190771E-3</v>
      </c>
      <c r="J2753" s="66">
        <f>HOUR(tbl_raw_data[[#This Row],[time_taken]])*60+MINUTE(tbl_raw_data[[#This Row],[time_taken]])+SECOND(tbl_raw_data[[#This Row],[time_taken]])/60</f>
        <v>12.1</v>
      </c>
      <c r="K2753" s="68">
        <f>DATE(YEAR(tbl_raw_data[[#This Row],[Date Actioned]]),MONTH(tbl_raw_data[[#This Row],[Date Actioned]]),DAY(tbl_raw_data[[#This Row],[Date Actioned]]))</f>
        <v>45150</v>
      </c>
      <c r="L2753" s="65" t="str">
        <f>UPPER(TEXT(tbl_raw_data[[#This Row],[updated_date]],"MMMM"))</f>
        <v>AUGUST</v>
      </c>
      <c r="M2753" s="65" t="str">
        <f>"WEEK "&amp;IF(ROUNDUP(DAY(tbl_raw_data[[#This Row],[updated_date]])/7,0)=5,4,ROUNDUP(DAY(tbl_raw_data[[#This Row],[updated_date]])/7,0))</f>
        <v>WEEK 2</v>
      </c>
      <c r="N2753" s="71" t="str">
        <f>UPPER(VLOOKUP(tbl_raw_data[[#This Row],[Analyst]],settings!$A$1:$B$15,2,0))</f>
        <v>CAMROON</v>
      </c>
      <c r="O2753" s="71" t="str">
        <f>TRIM(UPPER(tbl_raw_data[[#This Row],[Outcome]]))</f>
        <v>DECLINE</v>
      </c>
      <c r="P2753" s="71" t="str">
        <f>TRIM(UPPER(tbl_raw_data[[#This Row],[Queue Name]]))</f>
        <v>CONSUMER EXISTING</v>
      </c>
      <c r="Q2753" s="71" t="str">
        <f>IF(tbl_raw_data[[#This Row],[time_taken_in_min]]&lt;=settings!$D$2,"SLA_MET","SLA_NOT_MET")</f>
        <v>SLA_MET</v>
      </c>
    </row>
    <row r="2754" spans="1:17" x14ac:dyDescent="0.3">
      <c r="A2754" s="5" t="s">
        <v>3717</v>
      </c>
      <c r="B2754" s="34">
        <v>45150.67863425926</v>
      </c>
      <c r="C2754" s="35">
        <v>45150.684849537036</v>
      </c>
      <c r="D2754" s="2" t="s">
        <v>36</v>
      </c>
      <c r="E2754" s="3" t="s">
        <v>11</v>
      </c>
      <c r="F2754" s="2" t="s">
        <v>9</v>
      </c>
      <c r="G2754" s="4"/>
      <c r="H2754" s="84" t="str">
        <f t="shared" si="42"/>
        <v>Reason Unknown</v>
      </c>
      <c r="I2754" s="63">
        <f>(tbl_raw_data[[#This Row],[Date Actioned]])-(tbl_raw_data[[#This Row],[Date Tagged]])</f>
        <v>6.2152777754818089E-3</v>
      </c>
      <c r="J2754" s="66">
        <f>HOUR(tbl_raw_data[[#This Row],[time_taken]])*60+MINUTE(tbl_raw_data[[#This Row],[time_taken]])+SECOND(tbl_raw_data[[#This Row],[time_taken]])/60</f>
        <v>8.9499999999999993</v>
      </c>
      <c r="K2754" s="68">
        <f>DATE(YEAR(tbl_raw_data[[#This Row],[Date Actioned]]),MONTH(tbl_raw_data[[#This Row],[Date Actioned]]),DAY(tbl_raw_data[[#This Row],[Date Actioned]]))</f>
        <v>45150</v>
      </c>
      <c r="L2754" s="65" t="str">
        <f>UPPER(TEXT(tbl_raw_data[[#This Row],[updated_date]],"MMMM"))</f>
        <v>AUGUST</v>
      </c>
      <c r="M2754" s="65" t="str">
        <f>"WEEK "&amp;IF(ROUNDUP(DAY(tbl_raw_data[[#This Row],[updated_date]])/7,0)=5,4,ROUNDUP(DAY(tbl_raw_data[[#This Row],[updated_date]])/7,0))</f>
        <v>WEEK 2</v>
      </c>
      <c r="N2754" s="71" t="str">
        <f>UPPER(VLOOKUP(tbl_raw_data[[#This Row],[Analyst]],settings!$A$1:$B$15,2,0))</f>
        <v>QUADIR</v>
      </c>
      <c r="O2754" s="71" t="str">
        <f>TRIM(UPPER(tbl_raw_data[[#This Row],[Outcome]]))</f>
        <v>DECLINE</v>
      </c>
      <c r="P2754" s="71" t="str">
        <f>TRIM(UPPER(tbl_raw_data[[#This Row],[Queue Name]]))</f>
        <v>CONSUMER EXISTING</v>
      </c>
      <c r="Q2754" s="71" t="str">
        <f>IF(tbl_raw_data[[#This Row],[time_taken_in_min]]&lt;=settings!$D$2,"SLA_MET","SLA_NOT_MET")</f>
        <v>SLA_MET</v>
      </c>
    </row>
    <row r="2755" spans="1:17" x14ac:dyDescent="0.3">
      <c r="A2755" s="7" t="s">
        <v>3718</v>
      </c>
      <c r="B2755" s="36">
        <v>45150.711412037039</v>
      </c>
      <c r="C2755" s="39">
        <v>45150.716215277775</v>
      </c>
      <c r="D2755" s="8" t="s">
        <v>33</v>
      </c>
      <c r="E2755" s="8" t="s">
        <v>11</v>
      </c>
      <c r="F2755" s="8" t="s">
        <v>14</v>
      </c>
      <c r="G2755" s="8" t="s">
        <v>44</v>
      </c>
      <c r="H2755" s="84" t="str">
        <f t="shared" ref="H2755:H2818" si="43">IF(OR(ISNUMBER(SEARCH("duplicate",G2755)), ISNUMBER(SEARCH("previously",G2755)), ISNUMBER(SEARCH("previously approved",G2755))), "Duplicate Application",
IF(OR(ISNUMBER(SEARCH("incorrect",G2755)), ISNUMBER(SEARCH("remove", G2755))), "Incorrect Details",
IF(ISNUMBER(SEARCH("incomplete",G2755)), "Incomplete Details",
IF(ISNUMBER(SEARCH("overdue",G2755)), "Overdue Bill",
IF(OR(ISNUMBER(SEARCH("resubmit as", G2755)), ISNUMBER(SEARCH("re-submit as", G2755))), "Incorrect Queue",
IF(OR(ISNUMBER(SEARCH("100",G2755)), ISNUMBER(SEARCH("correct", G2755)), ISNUMBER(SEARCH("email", G2755)), ISNUMBER(SEARCH("please submit", G2755)), ISNUMBER(SEARCH("please resubmit",G2755)), ISNUMBER(SEARCH("please re-submit", G2755)), ISNUMBER(SEARCH("please send", G2755))), "Incomplete Details",
IF(ISNUMBER(SEARCH("error", G2755)), "System Error", "Reason Unknown")))))))</f>
        <v>Reason Unknown</v>
      </c>
      <c r="I2755" s="63">
        <f>(tbl_raw_data[[#This Row],[Date Actioned]])-(tbl_raw_data[[#This Row],[Date Tagged]])</f>
        <v>4.8032407357823104E-3</v>
      </c>
      <c r="J2755" s="66">
        <f>HOUR(tbl_raw_data[[#This Row],[time_taken]])*60+MINUTE(tbl_raw_data[[#This Row],[time_taken]])+SECOND(tbl_raw_data[[#This Row],[time_taken]])/60</f>
        <v>6.916666666666667</v>
      </c>
      <c r="K2755" s="68">
        <f>DATE(YEAR(tbl_raw_data[[#This Row],[Date Actioned]]),MONTH(tbl_raw_data[[#This Row],[Date Actioned]]),DAY(tbl_raw_data[[#This Row],[Date Actioned]]))</f>
        <v>45150</v>
      </c>
      <c r="L2755" s="65" t="str">
        <f>UPPER(TEXT(tbl_raw_data[[#This Row],[updated_date]],"MMMM"))</f>
        <v>AUGUST</v>
      </c>
      <c r="M2755" s="65" t="str">
        <f>"WEEK "&amp;IF(ROUNDUP(DAY(tbl_raw_data[[#This Row],[updated_date]])/7,0)=5,4,ROUNDUP(DAY(tbl_raw_data[[#This Row],[updated_date]])/7,0))</f>
        <v>WEEK 2</v>
      </c>
      <c r="N2755" s="71" t="str">
        <f>UPPER(VLOOKUP(tbl_raw_data[[#This Row],[Analyst]],settings!$A$1:$B$15,2,0))</f>
        <v>CAMROON</v>
      </c>
      <c r="O2755" s="71" t="str">
        <f>TRIM(UPPER(tbl_raw_data[[#This Row],[Outcome]]))</f>
        <v>DECLINE</v>
      </c>
      <c r="P2755" s="71" t="str">
        <f>TRIM(UPPER(tbl_raw_data[[#This Row],[Queue Name]]))</f>
        <v>CONSUMER EXISTING</v>
      </c>
      <c r="Q2755" s="71" t="str">
        <f>IF(tbl_raw_data[[#This Row],[time_taken_in_min]]&lt;=settings!$D$2,"SLA_MET","SLA_NOT_MET")</f>
        <v>SLA_MET</v>
      </c>
    </row>
    <row r="2756" spans="1:17" x14ac:dyDescent="0.3">
      <c r="A2756" s="1" t="s">
        <v>3719</v>
      </c>
      <c r="B2756" s="34">
        <v>45150.930555555555</v>
      </c>
      <c r="C2756" s="35">
        <v>45151.371493055558</v>
      </c>
      <c r="D2756" s="2" t="s">
        <v>36</v>
      </c>
      <c r="E2756" s="3" t="s">
        <v>8</v>
      </c>
      <c r="F2756" s="2" t="s">
        <v>17</v>
      </c>
      <c r="G2756" s="4"/>
      <c r="H2756" s="84" t="str">
        <f t="shared" si="43"/>
        <v>Reason Unknown</v>
      </c>
      <c r="I2756" s="63">
        <f>(tbl_raw_data[[#This Row],[Date Actioned]])-(tbl_raw_data[[#This Row],[Date Tagged]])</f>
        <v>0.44093750000320142</v>
      </c>
      <c r="J2756" s="66">
        <f>HOUR(tbl_raw_data[[#This Row],[time_taken]])*60+MINUTE(tbl_raw_data[[#This Row],[time_taken]])+SECOND(tbl_raw_data[[#This Row],[time_taken]])/60</f>
        <v>634.95000000000005</v>
      </c>
      <c r="K2756" s="68">
        <f>DATE(YEAR(tbl_raw_data[[#This Row],[Date Actioned]]),MONTH(tbl_raw_data[[#This Row],[Date Actioned]]),DAY(tbl_raw_data[[#This Row],[Date Actioned]]))</f>
        <v>45151</v>
      </c>
      <c r="L2756" s="65" t="str">
        <f>UPPER(TEXT(tbl_raw_data[[#This Row],[updated_date]],"MMMM"))</f>
        <v>AUGUST</v>
      </c>
      <c r="M2756" s="65" t="str">
        <f>"WEEK "&amp;IF(ROUNDUP(DAY(tbl_raw_data[[#This Row],[updated_date]])/7,0)=5,4,ROUNDUP(DAY(tbl_raw_data[[#This Row],[updated_date]])/7,0))</f>
        <v>WEEK 2</v>
      </c>
      <c r="N2756" s="71" t="str">
        <f>UPPER(VLOOKUP(tbl_raw_data[[#This Row],[Analyst]],settings!$A$1:$B$15,2,0))</f>
        <v>MERCEDES</v>
      </c>
      <c r="O2756" s="71" t="str">
        <f>TRIM(UPPER(tbl_raw_data[[#This Row],[Outcome]]))</f>
        <v>DECLINE</v>
      </c>
      <c r="P2756" s="71" t="str">
        <f>TRIM(UPPER(tbl_raw_data[[#This Row],[Queue Name]]))</f>
        <v>CONSUMER POST BUREAU</v>
      </c>
      <c r="Q2756" s="71" t="str">
        <f>IF(tbl_raw_data[[#This Row],[time_taken_in_min]]&lt;=settings!$D$2,"SLA_MET","SLA_NOT_MET")</f>
        <v>SLA_NOT_MET</v>
      </c>
    </row>
    <row r="2757" spans="1:17" x14ac:dyDescent="0.3">
      <c r="A2757" s="5" t="s">
        <v>3720</v>
      </c>
      <c r="B2757" s="36">
        <v>45150.428819444445</v>
      </c>
      <c r="C2757" s="39">
        <v>45150.432673611111</v>
      </c>
      <c r="D2757" s="8" t="s">
        <v>47</v>
      </c>
      <c r="E2757" s="8" t="s">
        <v>11</v>
      </c>
      <c r="F2757" s="8" t="s">
        <v>14</v>
      </c>
      <c r="G2757" s="8" t="s">
        <v>493</v>
      </c>
      <c r="H2757" s="84" t="str">
        <f t="shared" si="43"/>
        <v>Incomplete Details</v>
      </c>
      <c r="I2757" s="63">
        <f>(tbl_raw_data[[#This Row],[Date Actioned]])-(tbl_raw_data[[#This Row],[Date Tagged]])</f>
        <v>3.8541666654055007E-3</v>
      </c>
      <c r="J2757" s="66">
        <f>HOUR(tbl_raw_data[[#This Row],[time_taken]])*60+MINUTE(tbl_raw_data[[#This Row],[time_taken]])+SECOND(tbl_raw_data[[#This Row],[time_taken]])/60</f>
        <v>5.55</v>
      </c>
      <c r="K2757" s="68">
        <f>DATE(YEAR(tbl_raw_data[[#This Row],[Date Actioned]]),MONTH(tbl_raw_data[[#This Row],[Date Actioned]]),DAY(tbl_raw_data[[#This Row],[Date Actioned]]))</f>
        <v>45150</v>
      </c>
      <c r="L2757" s="65" t="str">
        <f>UPPER(TEXT(tbl_raw_data[[#This Row],[updated_date]],"MMMM"))</f>
        <v>AUGUST</v>
      </c>
      <c r="M2757" s="65" t="str">
        <f>"WEEK "&amp;IF(ROUNDUP(DAY(tbl_raw_data[[#This Row],[updated_date]])/7,0)=5,4,ROUNDUP(DAY(tbl_raw_data[[#This Row],[updated_date]])/7,0))</f>
        <v>WEEK 2</v>
      </c>
      <c r="N2757" s="71" t="str">
        <f>UPPER(VLOOKUP(tbl_raw_data[[#This Row],[Analyst]],settings!$A$1:$B$15,2,0))</f>
        <v>CAMROON</v>
      </c>
      <c r="O2757" s="71" t="str">
        <f>TRIM(UPPER(tbl_raw_data[[#This Row],[Outcome]]))</f>
        <v>WITHDRAW</v>
      </c>
      <c r="P2757" s="71" t="str">
        <f>TRIM(UPPER(tbl_raw_data[[#This Row],[Queue Name]]))</f>
        <v>CONSUMER EXISTING</v>
      </c>
      <c r="Q2757" s="71" t="str">
        <f>IF(tbl_raw_data[[#This Row],[time_taken_in_min]]&lt;=settings!$D$2,"SLA_MET","SLA_NOT_MET")</f>
        <v>SLA_MET</v>
      </c>
    </row>
    <row r="2758" spans="1:17" x14ac:dyDescent="0.3">
      <c r="A2758" s="7" t="s">
        <v>3721</v>
      </c>
      <c r="B2758" s="34">
        <v>45150.440509259257</v>
      </c>
      <c r="C2758" s="35">
        <v>45150.447581018518</v>
      </c>
      <c r="D2758" s="2" t="s">
        <v>47</v>
      </c>
      <c r="E2758" s="2" t="s">
        <v>11</v>
      </c>
      <c r="F2758" s="2" t="s">
        <v>14</v>
      </c>
      <c r="G2758" s="2" t="s">
        <v>505</v>
      </c>
      <c r="H2758" s="84" t="str">
        <f t="shared" si="43"/>
        <v>Incomplete Details</v>
      </c>
      <c r="I2758" s="63">
        <f>(tbl_raw_data[[#This Row],[Date Actioned]])-(tbl_raw_data[[#This Row],[Date Tagged]])</f>
        <v>7.07175926072523E-3</v>
      </c>
      <c r="J2758" s="66">
        <f>HOUR(tbl_raw_data[[#This Row],[time_taken]])*60+MINUTE(tbl_raw_data[[#This Row],[time_taken]])+SECOND(tbl_raw_data[[#This Row],[time_taken]])/60</f>
        <v>10.183333333333334</v>
      </c>
      <c r="K2758" s="68">
        <f>DATE(YEAR(tbl_raw_data[[#This Row],[Date Actioned]]),MONTH(tbl_raw_data[[#This Row],[Date Actioned]]),DAY(tbl_raw_data[[#This Row],[Date Actioned]]))</f>
        <v>45150</v>
      </c>
      <c r="L2758" s="65" t="str">
        <f>UPPER(TEXT(tbl_raw_data[[#This Row],[updated_date]],"MMMM"))</f>
        <v>AUGUST</v>
      </c>
      <c r="M2758" s="65" t="str">
        <f>"WEEK "&amp;IF(ROUNDUP(DAY(tbl_raw_data[[#This Row],[updated_date]])/7,0)=5,4,ROUNDUP(DAY(tbl_raw_data[[#This Row],[updated_date]])/7,0))</f>
        <v>WEEK 2</v>
      </c>
      <c r="N2758" s="71" t="str">
        <f>UPPER(VLOOKUP(tbl_raw_data[[#This Row],[Analyst]],settings!$A$1:$B$15,2,0))</f>
        <v>CAMROON</v>
      </c>
      <c r="O2758" s="71" t="str">
        <f>TRIM(UPPER(tbl_raw_data[[#This Row],[Outcome]]))</f>
        <v>WITHDRAW</v>
      </c>
      <c r="P2758" s="71" t="str">
        <f>TRIM(UPPER(tbl_raw_data[[#This Row],[Queue Name]]))</f>
        <v>CONSUMER EXISTING</v>
      </c>
      <c r="Q2758" s="71" t="str">
        <f>IF(tbl_raw_data[[#This Row],[time_taken_in_min]]&lt;=settings!$D$2,"SLA_MET","SLA_NOT_MET")</f>
        <v>SLA_MET</v>
      </c>
    </row>
    <row r="2759" spans="1:17" x14ac:dyDescent="0.3">
      <c r="A2759" s="1" t="s">
        <v>3722</v>
      </c>
      <c r="B2759" s="36">
        <v>45150.448645833334</v>
      </c>
      <c r="C2759" s="39">
        <v>45150.450787037036</v>
      </c>
      <c r="D2759" s="8" t="s">
        <v>47</v>
      </c>
      <c r="E2759" s="8" t="s">
        <v>11</v>
      </c>
      <c r="F2759" s="8" t="s">
        <v>14</v>
      </c>
      <c r="G2759" s="8" t="s">
        <v>505</v>
      </c>
      <c r="H2759" s="84" t="str">
        <f t="shared" si="43"/>
        <v>Incomplete Details</v>
      </c>
      <c r="I2759" s="63">
        <f>(tbl_raw_data[[#This Row],[Date Actioned]])-(tbl_raw_data[[#This Row],[Date Tagged]])</f>
        <v>2.1412037021946162E-3</v>
      </c>
      <c r="J2759" s="66">
        <f>HOUR(tbl_raw_data[[#This Row],[time_taken]])*60+MINUTE(tbl_raw_data[[#This Row],[time_taken]])+SECOND(tbl_raw_data[[#This Row],[time_taken]])/60</f>
        <v>3.0833333333333335</v>
      </c>
      <c r="K2759" s="68">
        <f>DATE(YEAR(tbl_raw_data[[#This Row],[Date Actioned]]),MONTH(tbl_raw_data[[#This Row],[Date Actioned]]),DAY(tbl_raw_data[[#This Row],[Date Actioned]]))</f>
        <v>45150</v>
      </c>
      <c r="L2759" s="65" t="str">
        <f>UPPER(TEXT(tbl_raw_data[[#This Row],[updated_date]],"MMMM"))</f>
        <v>AUGUST</v>
      </c>
      <c r="M2759" s="65" t="str">
        <f>"WEEK "&amp;IF(ROUNDUP(DAY(tbl_raw_data[[#This Row],[updated_date]])/7,0)=5,4,ROUNDUP(DAY(tbl_raw_data[[#This Row],[updated_date]])/7,0))</f>
        <v>WEEK 2</v>
      </c>
      <c r="N2759" s="71" t="str">
        <f>UPPER(VLOOKUP(tbl_raw_data[[#This Row],[Analyst]],settings!$A$1:$B$15,2,0))</f>
        <v>CAMROON</v>
      </c>
      <c r="O2759" s="71" t="str">
        <f>TRIM(UPPER(tbl_raw_data[[#This Row],[Outcome]]))</f>
        <v>WITHDRAW</v>
      </c>
      <c r="P2759" s="71" t="str">
        <f>TRIM(UPPER(tbl_raw_data[[#This Row],[Queue Name]]))</f>
        <v>CONSUMER EXISTING</v>
      </c>
      <c r="Q2759" s="71" t="str">
        <f>IF(tbl_raw_data[[#This Row],[time_taken_in_min]]&lt;=settings!$D$2,"SLA_MET","SLA_NOT_MET")</f>
        <v>SLA_MET</v>
      </c>
    </row>
    <row r="2760" spans="1:17" x14ac:dyDescent="0.3">
      <c r="A2760" s="5" t="s">
        <v>3723</v>
      </c>
      <c r="B2760" s="34">
        <v>45150.460462962961</v>
      </c>
      <c r="C2760" s="35">
        <v>45150.470682870371</v>
      </c>
      <c r="D2760" s="2" t="s">
        <v>47</v>
      </c>
      <c r="E2760" s="2" t="s">
        <v>18</v>
      </c>
      <c r="F2760" s="2" t="s">
        <v>12</v>
      </c>
      <c r="G2760" s="2" t="s">
        <v>506</v>
      </c>
      <c r="H2760" s="84" t="str">
        <f t="shared" si="43"/>
        <v>Incorrect Details</v>
      </c>
      <c r="I2760" s="63">
        <f>(tbl_raw_data[[#This Row],[Date Actioned]])-(tbl_raw_data[[#This Row],[Date Tagged]])</f>
        <v>1.021990740991896E-2</v>
      </c>
      <c r="J2760" s="66">
        <f>HOUR(tbl_raw_data[[#This Row],[time_taken]])*60+MINUTE(tbl_raw_data[[#This Row],[time_taken]])+SECOND(tbl_raw_data[[#This Row],[time_taken]])/60</f>
        <v>14.716666666666667</v>
      </c>
      <c r="K2760" s="68">
        <f>DATE(YEAR(tbl_raw_data[[#This Row],[Date Actioned]]),MONTH(tbl_raw_data[[#This Row],[Date Actioned]]),DAY(tbl_raw_data[[#This Row],[Date Actioned]]))</f>
        <v>45150</v>
      </c>
      <c r="L2760" s="65" t="str">
        <f>UPPER(TEXT(tbl_raw_data[[#This Row],[updated_date]],"MMMM"))</f>
        <v>AUGUST</v>
      </c>
      <c r="M2760" s="65" t="str">
        <f>"WEEK "&amp;IF(ROUNDUP(DAY(tbl_raw_data[[#This Row],[updated_date]])/7,0)=5,4,ROUNDUP(DAY(tbl_raw_data[[#This Row],[updated_date]])/7,0))</f>
        <v>WEEK 2</v>
      </c>
      <c r="N2760" s="71" t="str">
        <f>UPPER(VLOOKUP(tbl_raw_data[[#This Row],[Analyst]],settings!$A$1:$B$15,2,0))</f>
        <v>NITESH</v>
      </c>
      <c r="O2760" s="71" t="str">
        <f>TRIM(UPPER(tbl_raw_data[[#This Row],[Outcome]]))</f>
        <v>WITHDRAW</v>
      </c>
      <c r="P2760" s="71" t="str">
        <f>TRIM(UPPER(tbl_raw_data[[#This Row],[Queue Name]]))</f>
        <v>CONSUMER PRE BUREAU</v>
      </c>
      <c r="Q2760" s="71" t="str">
        <f>IF(tbl_raw_data[[#This Row],[time_taken_in_min]]&lt;=settings!$D$2,"SLA_MET","SLA_NOT_MET")</f>
        <v>SLA_MET</v>
      </c>
    </row>
    <row r="2761" spans="1:17" x14ac:dyDescent="0.3">
      <c r="A2761" s="7" t="s">
        <v>3724</v>
      </c>
      <c r="B2761" s="36">
        <v>45150.484780092593</v>
      </c>
      <c r="C2761" s="39">
        <v>45150.490439814814</v>
      </c>
      <c r="D2761" s="8" t="s">
        <v>47</v>
      </c>
      <c r="E2761" s="8" t="s">
        <v>18</v>
      </c>
      <c r="F2761" s="8" t="s">
        <v>14</v>
      </c>
      <c r="G2761" s="8" t="s">
        <v>67</v>
      </c>
      <c r="H2761" s="84" t="str">
        <f t="shared" si="43"/>
        <v>Incomplete Details</v>
      </c>
      <c r="I2761" s="63">
        <f>(tbl_raw_data[[#This Row],[Date Actioned]])-(tbl_raw_data[[#This Row],[Date Tagged]])</f>
        <v>5.6597222210257314E-3</v>
      </c>
      <c r="J2761" s="66">
        <f>HOUR(tbl_raw_data[[#This Row],[time_taken]])*60+MINUTE(tbl_raw_data[[#This Row],[time_taken]])+SECOND(tbl_raw_data[[#This Row],[time_taken]])/60</f>
        <v>8.15</v>
      </c>
      <c r="K2761" s="68">
        <f>DATE(YEAR(tbl_raw_data[[#This Row],[Date Actioned]]),MONTH(tbl_raw_data[[#This Row],[Date Actioned]]),DAY(tbl_raw_data[[#This Row],[Date Actioned]]))</f>
        <v>45150</v>
      </c>
      <c r="L2761" s="65" t="str">
        <f>UPPER(TEXT(tbl_raw_data[[#This Row],[updated_date]],"MMMM"))</f>
        <v>AUGUST</v>
      </c>
      <c r="M2761" s="65" t="str">
        <f>"WEEK "&amp;IF(ROUNDUP(DAY(tbl_raw_data[[#This Row],[updated_date]])/7,0)=5,4,ROUNDUP(DAY(tbl_raw_data[[#This Row],[updated_date]])/7,0))</f>
        <v>WEEK 2</v>
      </c>
      <c r="N2761" s="71" t="str">
        <f>UPPER(VLOOKUP(tbl_raw_data[[#This Row],[Analyst]],settings!$A$1:$B$15,2,0))</f>
        <v>CAMROON</v>
      </c>
      <c r="O2761" s="71" t="str">
        <f>TRIM(UPPER(tbl_raw_data[[#This Row],[Outcome]]))</f>
        <v>WITHDRAW</v>
      </c>
      <c r="P2761" s="71" t="str">
        <f>TRIM(UPPER(tbl_raw_data[[#This Row],[Queue Name]]))</f>
        <v>CONSUMER PRE BUREAU</v>
      </c>
      <c r="Q2761" s="71" t="str">
        <f>IF(tbl_raw_data[[#This Row],[time_taken_in_min]]&lt;=settings!$D$2,"SLA_MET","SLA_NOT_MET")</f>
        <v>SLA_MET</v>
      </c>
    </row>
    <row r="2762" spans="1:17" x14ac:dyDescent="0.3">
      <c r="A2762" s="1" t="s">
        <v>3725</v>
      </c>
      <c r="B2762" s="34">
        <v>45150.485648148147</v>
      </c>
      <c r="C2762" s="35">
        <v>45150.49318287037</v>
      </c>
      <c r="D2762" s="2" t="s">
        <v>55</v>
      </c>
      <c r="E2762" s="3" t="s">
        <v>8</v>
      </c>
      <c r="F2762" s="2" t="s">
        <v>21</v>
      </c>
      <c r="G2762" s="4"/>
      <c r="H2762" s="84" t="str">
        <f t="shared" si="43"/>
        <v>Reason Unknown</v>
      </c>
      <c r="I2762" s="63">
        <f>(tbl_raw_data[[#This Row],[Date Actioned]])-(tbl_raw_data[[#This Row],[Date Tagged]])</f>
        <v>7.5347222227719612E-3</v>
      </c>
      <c r="J2762" s="66">
        <f>HOUR(tbl_raw_data[[#This Row],[time_taken]])*60+MINUTE(tbl_raw_data[[#This Row],[time_taken]])+SECOND(tbl_raw_data[[#This Row],[time_taken]])/60</f>
        <v>10.85</v>
      </c>
      <c r="K2762" s="68">
        <f>DATE(YEAR(tbl_raw_data[[#This Row],[Date Actioned]]),MONTH(tbl_raw_data[[#This Row],[Date Actioned]]),DAY(tbl_raw_data[[#This Row],[Date Actioned]]))</f>
        <v>45150</v>
      </c>
      <c r="L2762" s="65" t="str">
        <f>UPPER(TEXT(tbl_raw_data[[#This Row],[updated_date]],"MMMM"))</f>
        <v>AUGUST</v>
      </c>
      <c r="M2762" s="65" t="str">
        <f>"WEEK "&amp;IF(ROUNDUP(DAY(tbl_raw_data[[#This Row],[updated_date]])/7,0)=5,4,ROUNDUP(DAY(tbl_raw_data[[#This Row],[updated_date]])/7,0))</f>
        <v>WEEK 2</v>
      </c>
      <c r="N2762" s="71" t="str">
        <f>UPPER(VLOOKUP(tbl_raw_data[[#This Row],[Analyst]],settings!$A$1:$B$15,2,0))</f>
        <v>SHAHID</v>
      </c>
      <c r="O2762" s="71" t="str">
        <f>TRIM(UPPER(tbl_raw_data[[#This Row],[Outcome]]))</f>
        <v>WITHDRAW</v>
      </c>
      <c r="P2762" s="71" t="str">
        <f>TRIM(UPPER(tbl_raw_data[[#This Row],[Queue Name]]))</f>
        <v>CONSUMER POST BUREAU</v>
      </c>
      <c r="Q2762" s="71" t="str">
        <f>IF(tbl_raw_data[[#This Row],[time_taken_in_min]]&lt;=settings!$D$2,"SLA_MET","SLA_NOT_MET")</f>
        <v>SLA_MET</v>
      </c>
    </row>
    <row r="2763" spans="1:17" x14ac:dyDescent="0.3">
      <c r="A2763" s="5" t="s">
        <v>3726</v>
      </c>
      <c r="B2763" s="36">
        <v>45150.490613425929</v>
      </c>
      <c r="C2763" s="39">
        <v>45150.493518518517</v>
      </c>
      <c r="D2763" s="8" t="s">
        <v>47</v>
      </c>
      <c r="E2763" s="8" t="s">
        <v>18</v>
      </c>
      <c r="F2763" s="8" t="s">
        <v>24</v>
      </c>
      <c r="G2763" s="8" t="s">
        <v>507</v>
      </c>
      <c r="H2763" s="84" t="str">
        <f t="shared" si="43"/>
        <v>Incorrect Queue</v>
      </c>
      <c r="I2763" s="63">
        <f>(tbl_raw_data[[#This Row],[Date Actioned]])-(tbl_raw_data[[#This Row],[Date Tagged]])</f>
        <v>2.9050925877527334E-3</v>
      </c>
      <c r="J2763" s="66">
        <f>HOUR(tbl_raw_data[[#This Row],[time_taken]])*60+MINUTE(tbl_raw_data[[#This Row],[time_taken]])+SECOND(tbl_raw_data[[#This Row],[time_taken]])/60</f>
        <v>4.1833333333333336</v>
      </c>
      <c r="K2763" s="68">
        <f>DATE(YEAR(tbl_raw_data[[#This Row],[Date Actioned]]),MONTH(tbl_raw_data[[#This Row],[Date Actioned]]),DAY(tbl_raw_data[[#This Row],[Date Actioned]]))</f>
        <v>45150</v>
      </c>
      <c r="L2763" s="65" t="str">
        <f>UPPER(TEXT(tbl_raw_data[[#This Row],[updated_date]],"MMMM"))</f>
        <v>AUGUST</v>
      </c>
      <c r="M2763" s="65" t="str">
        <f>"WEEK "&amp;IF(ROUNDUP(DAY(tbl_raw_data[[#This Row],[updated_date]])/7,0)=5,4,ROUNDUP(DAY(tbl_raw_data[[#This Row],[updated_date]])/7,0))</f>
        <v>WEEK 2</v>
      </c>
      <c r="N2763" s="71" t="str">
        <f>UPPER(VLOOKUP(tbl_raw_data[[#This Row],[Analyst]],settings!$A$1:$B$15,2,0))</f>
        <v>SAM</v>
      </c>
      <c r="O2763" s="71" t="str">
        <f>TRIM(UPPER(tbl_raw_data[[#This Row],[Outcome]]))</f>
        <v>WITHDRAW</v>
      </c>
      <c r="P2763" s="71" t="str">
        <f>TRIM(UPPER(tbl_raw_data[[#This Row],[Queue Name]]))</f>
        <v>CONSUMER PRE BUREAU</v>
      </c>
      <c r="Q2763" s="71" t="str">
        <f>IF(tbl_raw_data[[#This Row],[time_taken_in_min]]&lt;=settings!$D$2,"SLA_MET","SLA_NOT_MET")</f>
        <v>SLA_MET</v>
      </c>
    </row>
    <row r="2764" spans="1:17" x14ac:dyDescent="0.3">
      <c r="A2764" s="7" t="s">
        <v>3727</v>
      </c>
      <c r="B2764" s="34">
        <v>45150.504872685182</v>
      </c>
      <c r="C2764" s="35">
        <v>45150.510358796295</v>
      </c>
      <c r="D2764" s="2" t="s">
        <v>55</v>
      </c>
      <c r="E2764" s="3" t="s">
        <v>8</v>
      </c>
      <c r="F2764" s="2" t="s">
        <v>21</v>
      </c>
      <c r="G2764" s="4"/>
      <c r="H2764" s="84" t="str">
        <f t="shared" si="43"/>
        <v>Reason Unknown</v>
      </c>
      <c r="I2764" s="63">
        <f>(tbl_raw_data[[#This Row],[Date Actioned]])-(tbl_raw_data[[#This Row],[Date Tagged]])</f>
        <v>5.4861111129866913E-3</v>
      </c>
      <c r="J2764" s="66">
        <f>HOUR(tbl_raw_data[[#This Row],[time_taken]])*60+MINUTE(tbl_raw_data[[#This Row],[time_taken]])+SECOND(tbl_raw_data[[#This Row],[time_taken]])/60</f>
        <v>7.9</v>
      </c>
      <c r="K2764" s="68">
        <f>DATE(YEAR(tbl_raw_data[[#This Row],[Date Actioned]]),MONTH(tbl_raw_data[[#This Row],[Date Actioned]]),DAY(tbl_raw_data[[#This Row],[Date Actioned]]))</f>
        <v>45150</v>
      </c>
      <c r="L2764" s="65" t="str">
        <f>UPPER(TEXT(tbl_raw_data[[#This Row],[updated_date]],"MMMM"))</f>
        <v>AUGUST</v>
      </c>
      <c r="M2764" s="65" t="str">
        <f>"WEEK "&amp;IF(ROUNDUP(DAY(tbl_raw_data[[#This Row],[updated_date]])/7,0)=5,4,ROUNDUP(DAY(tbl_raw_data[[#This Row],[updated_date]])/7,0))</f>
        <v>WEEK 2</v>
      </c>
      <c r="N2764" s="71" t="str">
        <f>UPPER(VLOOKUP(tbl_raw_data[[#This Row],[Analyst]],settings!$A$1:$B$15,2,0))</f>
        <v>SHAHID</v>
      </c>
      <c r="O2764" s="71" t="str">
        <f>TRIM(UPPER(tbl_raw_data[[#This Row],[Outcome]]))</f>
        <v>WITHDRAW</v>
      </c>
      <c r="P2764" s="71" t="str">
        <f>TRIM(UPPER(tbl_raw_data[[#This Row],[Queue Name]]))</f>
        <v>CONSUMER POST BUREAU</v>
      </c>
      <c r="Q2764" s="71" t="str">
        <f>IF(tbl_raw_data[[#This Row],[time_taken_in_min]]&lt;=settings!$D$2,"SLA_MET","SLA_NOT_MET")</f>
        <v>SLA_MET</v>
      </c>
    </row>
    <row r="2765" spans="1:17" x14ac:dyDescent="0.3">
      <c r="A2765" s="1" t="s">
        <v>3728</v>
      </c>
      <c r="B2765" s="36">
        <v>45150.509467592594</v>
      </c>
      <c r="C2765" s="39">
        <v>45150.514004629629</v>
      </c>
      <c r="D2765" s="8" t="s">
        <v>55</v>
      </c>
      <c r="E2765" s="6" t="s">
        <v>8</v>
      </c>
      <c r="F2765" s="8" t="s">
        <v>21</v>
      </c>
      <c r="G2765" s="9"/>
      <c r="H2765" s="84" t="str">
        <f t="shared" si="43"/>
        <v>Reason Unknown</v>
      </c>
      <c r="I2765" s="63">
        <f>(tbl_raw_data[[#This Row],[Date Actioned]])-(tbl_raw_data[[#This Row],[Date Tagged]])</f>
        <v>4.537037035333924E-3</v>
      </c>
      <c r="J2765" s="66">
        <f>HOUR(tbl_raw_data[[#This Row],[time_taken]])*60+MINUTE(tbl_raw_data[[#This Row],[time_taken]])+SECOND(tbl_raw_data[[#This Row],[time_taken]])/60</f>
        <v>6.5333333333333332</v>
      </c>
      <c r="K2765" s="68">
        <f>DATE(YEAR(tbl_raw_data[[#This Row],[Date Actioned]]),MONTH(tbl_raw_data[[#This Row],[Date Actioned]]),DAY(tbl_raw_data[[#This Row],[Date Actioned]]))</f>
        <v>45150</v>
      </c>
      <c r="L2765" s="65" t="str">
        <f>UPPER(TEXT(tbl_raw_data[[#This Row],[updated_date]],"MMMM"))</f>
        <v>AUGUST</v>
      </c>
      <c r="M2765" s="65" t="str">
        <f>"WEEK "&amp;IF(ROUNDUP(DAY(tbl_raw_data[[#This Row],[updated_date]])/7,0)=5,4,ROUNDUP(DAY(tbl_raw_data[[#This Row],[updated_date]])/7,0))</f>
        <v>WEEK 2</v>
      </c>
      <c r="N2765" s="71" t="str">
        <f>UPPER(VLOOKUP(tbl_raw_data[[#This Row],[Analyst]],settings!$A$1:$B$15,2,0))</f>
        <v>SHAHID</v>
      </c>
      <c r="O2765" s="71" t="str">
        <f>TRIM(UPPER(tbl_raw_data[[#This Row],[Outcome]]))</f>
        <v>WITHDRAW</v>
      </c>
      <c r="P2765" s="71" t="str">
        <f>TRIM(UPPER(tbl_raw_data[[#This Row],[Queue Name]]))</f>
        <v>CONSUMER POST BUREAU</v>
      </c>
      <c r="Q2765" s="71" t="str">
        <f>IF(tbl_raw_data[[#This Row],[time_taken_in_min]]&lt;=settings!$D$2,"SLA_MET","SLA_NOT_MET")</f>
        <v>SLA_MET</v>
      </c>
    </row>
    <row r="2766" spans="1:17" x14ac:dyDescent="0.3">
      <c r="A2766" s="5" t="s">
        <v>3729</v>
      </c>
      <c r="B2766" s="34">
        <v>45150.511828703704</v>
      </c>
      <c r="C2766" s="35">
        <v>45150.515474537038</v>
      </c>
      <c r="D2766" s="2" t="s">
        <v>47</v>
      </c>
      <c r="E2766" s="2" t="s">
        <v>18</v>
      </c>
      <c r="F2766" s="2" t="s">
        <v>14</v>
      </c>
      <c r="G2766" s="2" t="s">
        <v>78</v>
      </c>
      <c r="H2766" s="84" t="str">
        <f t="shared" si="43"/>
        <v>Incomplete Details</v>
      </c>
      <c r="I2766" s="63">
        <f>(tbl_raw_data[[#This Row],[Date Actioned]])-(tbl_raw_data[[#This Row],[Date Tagged]])</f>
        <v>3.645833334303461E-3</v>
      </c>
      <c r="J2766" s="66">
        <f>HOUR(tbl_raw_data[[#This Row],[time_taken]])*60+MINUTE(tbl_raw_data[[#This Row],[time_taken]])+SECOND(tbl_raw_data[[#This Row],[time_taken]])/60</f>
        <v>5.25</v>
      </c>
      <c r="K2766" s="68">
        <f>DATE(YEAR(tbl_raw_data[[#This Row],[Date Actioned]]),MONTH(tbl_raw_data[[#This Row],[Date Actioned]]),DAY(tbl_raw_data[[#This Row],[Date Actioned]]))</f>
        <v>45150</v>
      </c>
      <c r="L2766" s="65" t="str">
        <f>UPPER(TEXT(tbl_raw_data[[#This Row],[updated_date]],"MMMM"))</f>
        <v>AUGUST</v>
      </c>
      <c r="M2766" s="65" t="str">
        <f>"WEEK "&amp;IF(ROUNDUP(DAY(tbl_raw_data[[#This Row],[updated_date]])/7,0)=5,4,ROUNDUP(DAY(tbl_raw_data[[#This Row],[updated_date]])/7,0))</f>
        <v>WEEK 2</v>
      </c>
      <c r="N2766" s="71" t="str">
        <f>UPPER(VLOOKUP(tbl_raw_data[[#This Row],[Analyst]],settings!$A$1:$B$15,2,0))</f>
        <v>CAMROON</v>
      </c>
      <c r="O2766" s="71" t="str">
        <f>TRIM(UPPER(tbl_raw_data[[#This Row],[Outcome]]))</f>
        <v>WITHDRAW</v>
      </c>
      <c r="P2766" s="71" t="str">
        <f>TRIM(UPPER(tbl_raw_data[[#This Row],[Queue Name]]))</f>
        <v>CONSUMER PRE BUREAU</v>
      </c>
      <c r="Q2766" s="71" t="str">
        <f>IF(tbl_raw_data[[#This Row],[time_taken_in_min]]&lt;=settings!$D$2,"SLA_MET","SLA_NOT_MET")</f>
        <v>SLA_MET</v>
      </c>
    </row>
    <row r="2767" spans="1:17" x14ac:dyDescent="0.3">
      <c r="A2767" s="7" t="s">
        <v>3730</v>
      </c>
      <c r="B2767" s="36">
        <v>45150.512870370374</v>
      </c>
      <c r="C2767" s="39">
        <v>45150.519733796296</v>
      </c>
      <c r="D2767" s="8" t="s">
        <v>47</v>
      </c>
      <c r="E2767" s="8" t="s">
        <v>18</v>
      </c>
      <c r="F2767" s="8" t="s">
        <v>12</v>
      </c>
      <c r="G2767" s="8" t="s">
        <v>508</v>
      </c>
      <c r="H2767" s="84" t="str">
        <f t="shared" si="43"/>
        <v>Incomplete Details</v>
      </c>
      <c r="I2767" s="63">
        <f>(tbl_raw_data[[#This Row],[Date Actioned]])-(tbl_raw_data[[#This Row],[Date Tagged]])</f>
        <v>6.8634259223472327E-3</v>
      </c>
      <c r="J2767" s="66">
        <f>HOUR(tbl_raw_data[[#This Row],[time_taken]])*60+MINUTE(tbl_raw_data[[#This Row],[time_taken]])+SECOND(tbl_raw_data[[#This Row],[time_taken]])/60</f>
        <v>9.8833333333333329</v>
      </c>
      <c r="K2767" s="68">
        <f>DATE(YEAR(tbl_raw_data[[#This Row],[Date Actioned]]),MONTH(tbl_raw_data[[#This Row],[Date Actioned]]),DAY(tbl_raw_data[[#This Row],[Date Actioned]]))</f>
        <v>45150</v>
      </c>
      <c r="L2767" s="65" t="str">
        <f>UPPER(TEXT(tbl_raw_data[[#This Row],[updated_date]],"MMMM"))</f>
        <v>AUGUST</v>
      </c>
      <c r="M2767" s="65" t="str">
        <f>"WEEK "&amp;IF(ROUNDUP(DAY(tbl_raw_data[[#This Row],[updated_date]])/7,0)=5,4,ROUNDUP(DAY(tbl_raw_data[[#This Row],[updated_date]])/7,0))</f>
        <v>WEEK 2</v>
      </c>
      <c r="N2767" s="71" t="str">
        <f>UPPER(VLOOKUP(tbl_raw_data[[#This Row],[Analyst]],settings!$A$1:$B$15,2,0))</f>
        <v>NITESH</v>
      </c>
      <c r="O2767" s="71" t="str">
        <f>TRIM(UPPER(tbl_raw_data[[#This Row],[Outcome]]))</f>
        <v>WITHDRAW</v>
      </c>
      <c r="P2767" s="71" t="str">
        <f>TRIM(UPPER(tbl_raw_data[[#This Row],[Queue Name]]))</f>
        <v>CONSUMER PRE BUREAU</v>
      </c>
      <c r="Q2767" s="71" t="str">
        <f>IF(tbl_raw_data[[#This Row],[time_taken_in_min]]&lt;=settings!$D$2,"SLA_MET","SLA_NOT_MET")</f>
        <v>SLA_MET</v>
      </c>
    </row>
    <row r="2768" spans="1:17" x14ac:dyDescent="0.3">
      <c r="A2768" s="1" t="s">
        <v>3731</v>
      </c>
      <c r="B2768" s="34">
        <v>45150.517511574071</v>
      </c>
      <c r="C2768" s="35">
        <v>45150.534317129626</v>
      </c>
      <c r="D2768" s="2" t="s">
        <v>55</v>
      </c>
      <c r="E2768" s="3" t="s">
        <v>8</v>
      </c>
      <c r="F2768" s="2" t="s">
        <v>21</v>
      </c>
      <c r="G2768" s="4"/>
      <c r="H2768" s="84" t="str">
        <f t="shared" si="43"/>
        <v>Reason Unknown</v>
      </c>
      <c r="I2768" s="63">
        <f>(tbl_raw_data[[#This Row],[Date Actioned]])-(tbl_raw_data[[#This Row],[Date Tagged]])</f>
        <v>1.6805555555038154E-2</v>
      </c>
      <c r="J2768" s="66">
        <f>HOUR(tbl_raw_data[[#This Row],[time_taken]])*60+MINUTE(tbl_raw_data[[#This Row],[time_taken]])+SECOND(tbl_raw_data[[#This Row],[time_taken]])/60</f>
        <v>24.2</v>
      </c>
      <c r="K2768" s="68">
        <f>DATE(YEAR(tbl_raw_data[[#This Row],[Date Actioned]]),MONTH(tbl_raw_data[[#This Row],[Date Actioned]]),DAY(tbl_raw_data[[#This Row],[Date Actioned]]))</f>
        <v>45150</v>
      </c>
      <c r="L2768" s="65" t="str">
        <f>UPPER(TEXT(tbl_raw_data[[#This Row],[updated_date]],"MMMM"))</f>
        <v>AUGUST</v>
      </c>
      <c r="M2768" s="65" t="str">
        <f>"WEEK "&amp;IF(ROUNDUP(DAY(tbl_raw_data[[#This Row],[updated_date]])/7,0)=5,4,ROUNDUP(DAY(tbl_raw_data[[#This Row],[updated_date]])/7,0))</f>
        <v>WEEK 2</v>
      </c>
      <c r="N2768" s="71" t="str">
        <f>UPPER(VLOOKUP(tbl_raw_data[[#This Row],[Analyst]],settings!$A$1:$B$15,2,0))</f>
        <v>SHAHID</v>
      </c>
      <c r="O2768" s="71" t="str">
        <f>TRIM(UPPER(tbl_raw_data[[#This Row],[Outcome]]))</f>
        <v>WITHDRAW</v>
      </c>
      <c r="P2768" s="71" t="str">
        <f>TRIM(UPPER(tbl_raw_data[[#This Row],[Queue Name]]))</f>
        <v>CONSUMER POST BUREAU</v>
      </c>
      <c r="Q2768" s="71" t="str">
        <f>IF(tbl_raw_data[[#This Row],[time_taken_in_min]]&lt;=settings!$D$2,"SLA_MET","SLA_NOT_MET")</f>
        <v>SLA_NOT_MET</v>
      </c>
    </row>
    <row r="2769" spans="1:17" x14ac:dyDescent="0.3">
      <c r="A2769" s="5" t="s">
        <v>3732</v>
      </c>
      <c r="B2769" s="36">
        <v>45150.520960648151</v>
      </c>
      <c r="C2769" s="39">
        <v>45150.526712962965</v>
      </c>
      <c r="D2769" s="8" t="s">
        <v>47</v>
      </c>
      <c r="E2769" s="8" t="s">
        <v>11</v>
      </c>
      <c r="F2769" s="8" t="s">
        <v>14</v>
      </c>
      <c r="G2769" s="8" t="s">
        <v>509</v>
      </c>
      <c r="H2769" s="84" t="str">
        <f t="shared" si="43"/>
        <v>Incomplete Details</v>
      </c>
      <c r="I2769" s="63">
        <f>(tbl_raw_data[[#This Row],[Date Actioned]])-(tbl_raw_data[[#This Row],[Date Tagged]])</f>
        <v>5.7523148134350777E-3</v>
      </c>
      <c r="J2769" s="66">
        <f>HOUR(tbl_raw_data[[#This Row],[time_taken]])*60+MINUTE(tbl_raw_data[[#This Row],[time_taken]])+SECOND(tbl_raw_data[[#This Row],[time_taken]])/60</f>
        <v>8.2833333333333332</v>
      </c>
      <c r="K2769" s="68">
        <f>DATE(YEAR(tbl_raw_data[[#This Row],[Date Actioned]]),MONTH(tbl_raw_data[[#This Row],[Date Actioned]]),DAY(tbl_raw_data[[#This Row],[Date Actioned]]))</f>
        <v>45150</v>
      </c>
      <c r="L2769" s="65" t="str">
        <f>UPPER(TEXT(tbl_raw_data[[#This Row],[updated_date]],"MMMM"))</f>
        <v>AUGUST</v>
      </c>
      <c r="M2769" s="65" t="str">
        <f>"WEEK "&amp;IF(ROUNDUP(DAY(tbl_raw_data[[#This Row],[updated_date]])/7,0)=5,4,ROUNDUP(DAY(tbl_raw_data[[#This Row],[updated_date]])/7,0))</f>
        <v>WEEK 2</v>
      </c>
      <c r="N2769" s="71" t="str">
        <f>UPPER(VLOOKUP(tbl_raw_data[[#This Row],[Analyst]],settings!$A$1:$B$15,2,0))</f>
        <v>CAMROON</v>
      </c>
      <c r="O2769" s="71" t="str">
        <f>TRIM(UPPER(tbl_raw_data[[#This Row],[Outcome]]))</f>
        <v>WITHDRAW</v>
      </c>
      <c r="P2769" s="71" t="str">
        <f>TRIM(UPPER(tbl_raw_data[[#This Row],[Queue Name]]))</f>
        <v>CONSUMER EXISTING</v>
      </c>
      <c r="Q2769" s="71" t="str">
        <f>IF(tbl_raw_data[[#This Row],[time_taken_in_min]]&lt;=settings!$D$2,"SLA_MET","SLA_NOT_MET")</f>
        <v>SLA_MET</v>
      </c>
    </row>
    <row r="2770" spans="1:17" x14ac:dyDescent="0.3">
      <c r="A2770" s="7" t="s">
        <v>3733</v>
      </c>
      <c r="B2770" s="34">
        <v>45150.523622685185</v>
      </c>
      <c r="C2770" s="35">
        <v>45150.532858796294</v>
      </c>
      <c r="D2770" s="2" t="s">
        <v>47</v>
      </c>
      <c r="E2770" s="2" t="s">
        <v>11</v>
      </c>
      <c r="F2770" s="2" t="s">
        <v>9</v>
      </c>
      <c r="G2770" s="2" t="s">
        <v>510</v>
      </c>
      <c r="H2770" s="84" t="str">
        <f t="shared" si="43"/>
        <v>Reason Unknown</v>
      </c>
      <c r="I2770" s="63">
        <f>(tbl_raw_data[[#This Row],[Date Actioned]])-(tbl_raw_data[[#This Row],[Date Tagged]])</f>
        <v>9.2361111092031933E-3</v>
      </c>
      <c r="J2770" s="66">
        <f>HOUR(tbl_raw_data[[#This Row],[time_taken]])*60+MINUTE(tbl_raw_data[[#This Row],[time_taken]])+SECOND(tbl_raw_data[[#This Row],[time_taken]])/60</f>
        <v>13.3</v>
      </c>
      <c r="K2770" s="68">
        <f>DATE(YEAR(tbl_raw_data[[#This Row],[Date Actioned]]),MONTH(tbl_raw_data[[#This Row],[Date Actioned]]),DAY(tbl_raw_data[[#This Row],[Date Actioned]]))</f>
        <v>45150</v>
      </c>
      <c r="L2770" s="65" t="str">
        <f>UPPER(TEXT(tbl_raw_data[[#This Row],[updated_date]],"MMMM"))</f>
        <v>AUGUST</v>
      </c>
      <c r="M2770" s="65" t="str">
        <f>"WEEK "&amp;IF(ROUNDUP(DAY(tbl_raw_data[[#This Row],[updated_date]])/7,0)=5,4,ROUNDUP(DAY(tbl_raw_data[[#This Row],[updated_date]])/7,0))</f>
        <v>WEEK 2</v>
      </c>
      <c r="N2770" s="71" t="str">
        <f>UPPER(VLOOKUP(tbl_raw_data[[#This Row],[Analyst]],settings!$A$1:$B$15,2,0))</f>
        <v>QUADIR</v>
      </c>
      <c r="O2770" s="71" t="str">
        <f>TRIM(UPPER(tbl_raw_data[[#This Row],[Outcome]]))</f>
        <v>WITHDRAW</v>
      </c>
      <c r="P2770" s="71" t="str">
        <f>TRIM(UPPER(tbl_raw_data[[#This Row],[Queue Name]]))</f>
        <v>CONSUMER EXISTING</v>
      </c>
      <c r="Q2770" s="71" t="str">
        <f>IF(tbl_raw_data[[#This Row],[time_taken_in_min]]&lt;=settings!$D$2,"SLA_MET","SLA_NOT_MET")</f>
        <v>SLA_MET</v>
      </c>
    </row>
    <row r="2771" spans="1:17" x14ac:dyDescent="0.3">
      <c r="A2771" s="1" t="s">
        <v>3734</v>
      </c>
      <c r="B2771" s="36">
        <v>45150.541250000002</v>
      </c>
      <c r="C2771" s="39">
        <v>45150.542337962965</v>
      </c>
      <c r="D2771" s="8" t="s">
        <v>47</v>
      </c>
      <c r="E2771" s="8" t="s">
        <v>18</v>
      </c>
      <c r="F2771" s="8" t="s">
        <v>24</v>
      </c>
      <c r="G2771" s="8" t="s">
        <v>67</v>
      </c>
      <c r="H2771" s="84" t="str">
        <f t="shared" si="43"/>
        <v>Incomplete Details</v>
      </c>
      <c r="I2771" s="63">
        <f>(tbl_raw_data[[#This Row],[Date Actioned]])-(tbl_raw_data[[#This Row],[Date Tagged]])</f>
        <v>1.0879629626288079E-3</v>
      </c>
      <c r="J2771" s="66">
        <f>HOUR(tbl_raw_data[[#This Row],[time_taken]])*60+MINUTE(tbl_raw_data[[#This Row],[time_taken]])+SECOND(tbl_raw_data[[#This Row],[time_taken]])/60</f>
        <v>1.5666666666666667</v>
      </c>
      <c r="K2771" s="68">
        <f>DATE(YEAR(tbl_raw_data[[#This Row],[Date Actioned]]),MONTH(tbl_raw_data[[#This Row],[Date Actioned]]),DAY(tbl_raw_data[[#This Row],[Date Actioned]]))</f>
        <v>45150</v>
      </c>
      <c r="L2771" s="65" t="str">
        <f>UPPER(TEXT(tbl_raw_data[[#This Row],[updated_date]],"MMMM"))</f>
        <v>AUGUST</v>
      </c>
      <c r="M2771" s="65" t="str">
        <f>"WEEK "&amp;IF(ROUNDUP(DAY(tbl_raw_data[[#This Row],[updated_date]])/7,0)=5,4,ROUNDUP(DAY(tbl_raw_data[[#This Row],[updated_date]])/7,0))</f>
        <v>WEEK 2</v>
      </c>
      <c r="N2771" s="71" t="str">
        <f>UPPER(VLOOKUP(tbl_raw_data[[#This Row],[Analyst]],settings!$A$1:$B$15,2,0))</f>
        <v>SAM</v>
      </c>
      <c r="O2771" s="71" t="str">
        <f>TRIM(UPPER(tbl_raw_data[[#This Row],[Outcome]]))</f>
        <v>WITHDRAW</v>
      </c>
      <c r="P2771" s="71" t="str">
        <f>TRIM(UPPER(tbl_raw_data[[#This Row],[Queue Name]]))</f>
        <v>CONSUMER PRE BUREAU</v>
      </c>
      <c r="Q2771" s="71" t="str">
        <f>IF(tbl_raw_data[[#This Row],[time_taken_in_min]]&lt;=settings!$D$2,"SLA_MET","SLA_NOT_MET")</f>
        <v>SLA_MET</v>
      </c>
    </row>
    <row r="2772" spans="1:17" x14ac:dyDescent="0.3">
      <c r="A2772" s="5" t="s">
        <v>3735</v>
      </c>
      <c r="B2772" s="34">
        <v>45150.543229166666</v>
      </c>
      <c r="C2772" s="35">
        <v>45150.546747685185</v>
      </c>
      <c r="D2772" s="2" t="s">
        <v>47</v>
      </c>
      <c r="E2772" s="2" t="s">
        <v>18</v>
      </c>
      <c r="F2772" s="2" t="s">
        <v>24</v>
      </c>
      <c r="G2772" s="2" t="s">
        <v>511</v>
      </c>
      <c r="H2772" s="84" t="str">
        <f t="shared" si="43"/>
        <v>Incomplete Details</v>
      </c>
      <c r="I2772" s="63">
        <f>(tbl_raw_data[[#This Row],[Date Actioned]])-(tbl_raw_data[[#This Row],[Date Tagged]])</f>
        <v>3.5185185188311152E-3</v>
      </c>
      <c r="J2772" s="66">
        <f>HOUR(tbl_raw_data[[#This Row],[time_taken]])*60+MINUTE(tbl_raw_data[[#This Row],[time_taken]])+SECOND(tbl_raw_data[[#This Row],[time_taken]])/60</f>
        <v>5.0666666666666664</v>
      </c>
      <c r="K2772" s="68">
        <f>DATE(YEAR(tbl_raw_data[[#This Row],[Date Actioned]]),MONTH(tbl_raw_data[[#This Row],[Date Actioned]]),DAY(tbl_raw_data[[#This Row],[Date Actioned]]))</f>
        <v>45150</v>
      </c>
      <c r="L2772" s="65" t="str">
        <f>UPPER(TEXT(tbl_raw_data[[#This Row],[updated_date]],"MMMM"))</f>
        <v>AUGUST</v>
      </c>
      <c r="M2772" s="65" t="str">
        <f>"WEEK "&amp;IF(ROUNDUP(DAY(tbl_raw_data[[#This Row],[updated_date]])/7,0)=5,4,ROUNDUP(DAY(tbl_raw_data[[#This Row],[updated_date]])/7,0))</f>
        <v>WEEK 2</v>
      </c>
      <c r="N2772" s="71" t="str">
        <f>UPPER(VLOOKUP(tbl_raw_data[[#This Row],[Analyst]],settings!$A$1:$B$15,2,0))</f>
        <v>SAM</v>
      </c>
      <c r="O2772" s="71" t="str">
        <f>TRIM(UPPER(tbl_raw_data[[#This Row],[Outcome]]))</f>
        <v>WITHDRAW</v>
      </c>
      <c r="P2772" s="71" t="str">
        <f>TRIM(UPPER(tbl_raw_data[[#This Row],[Queue Name]]))</f>
        <v>CONSUMER PRE BUREAU</v>
      </c>
      <c r="Q2772" s="71" t="str">
        <f>IF(tbl_raw_data[[#This Row],[time_taken_in_min]]&lt;=settings!$D$2,"SLA_MET","SLA_NOT_MET")</f>
        <v>SLA_MET</v>
      </c>
    </row>
    <row r="2773" spans="1:17" x14ac:dyDescent="0.3">
      <c r="A2773" s="7" t="s">
        <v>3736</v>
      </c>
      <c r="B2773" s="36">
        <v>45150.563067129631</v>
      </c>
      <c r="C2773" s="39">
        <v>45150.564039351855</v>
      </c>
      <c r="D2773" s="8" t="s">
        <v>47</v>
      </c>
      <c r="E2773" s="8" t="s">
        <v>18</v>
      </c>
      <c r="F2773" s="8" t="s">
        <v>24</v>
      </c>
      <c r="G2773" s="8" t="s">
        <v>67</v>
      </c>
      <c r="H2773" s="84" t="str">
        <f t="shared" si="43"/>
        <v>Incomplete Details</v>
      </c>
      <c r="I2773" s="63">
        <f>(tbl_raw_data[[#This Row],[Date Actioned]])-(tbl_raw_data[[#This Row],[Date Tagged]])</f>
        <v>9.7222222393611446E-4</v>
      </c>
      <c r="J2773" s="66">
        <f>HOUR(tbl_raw_data[[#This Row],[time_taken]])*60+MINUTE(tbl_raw_data[[#This Row],[time_taken]])+SECOND(tbl_raw_data[[#This Row],[time_taken]])/60</f>
        <v>1.4</v>
      </c>
      <c r="K2773" s="68">
        <f>DATE(YEAR(tbl_raw_data[[#This Row],[Date Actioned]]),MONTH(tbl_raw_data[[#This Row],[Date Actioned]]),DAY(tbl_raw_data[[#This Row],[Date Actioned]]))</f>
        <v>45150</v>
      </c>
      <c r="L2773" s="65" t="str">
        <f>UPPER(TEXT(tbl_raw_data[[#This Row],[updated_date]],"MMMM"))</f>
        <v>AUGUST</v>
      </c>
      <c r="M2773" s="65" t="str">
        <f>"WEEK "&amp;IF(ROUNDUP(DAY(tbl_raw_data[[#This Row],[updated_date]])/7,0)=5,4,ROUNDUP(DAY(tbl_raw_data[[#This Row],[updated_date]])/7,0))</f>
        <v>WEEK 2</v>
      </c>
      <c r="N2773" s="71" t="str">
        <f>UPPER(VLOOKUP(tbl_raw_data[[#This Row],[Analyst]],settings!$A$1:$B$15,2,0))</f>
        <v>SAM</v>
      </c>
      <c r="O2773" s="71" t="str">
        <f>TRIM(UPPER(tbl_raw_data[[#This Row],[Outcome]]))</f>
        <v>WITHDRAW</v>
      </c>
      <c r="P2773" s="71" t="str">
        <f>TRIM(UPPER(tbl_raw_data[[#This Row],[Queue Name]]))</f>
        <v>CONSUMER PRE BUREAU</v>
      </c>
      <c r="Q2773" s="71" t="str">
        <f>IF(tbl_raw_data[[#This Row],[time_taken_in_min]]&lt;=settings!$D$2,"SLA_MET","SLA_NOT_MET")</f>
        <v>SLA_MET</v>
      </c>
    </row>
    <row r="2774" spans="1:17" x14ac:dyDescent="0.3">
      <c r="A2774" s="1" t="s">
        <v>3737</v>
      </c>
      <c r="B2774" s="34">
        <v>45150.582592592589</v>
      </c>
      <c r="C2774" s="35">
        <v>45150.599386574075</v>
      </c>
      <c r="D2774" s="2" t="s">
        <v>55</v>
      </c>
      <c r="E2774" s="3" t="s">
        <v>8</v>
      </c>
      <c r="F2774" s="2" t="s">
        <v>12</v>
      </c>
      <c r="G2774" s="4"/>
      <c r="H2774" s="84" t="str">
        <f t="shared" si="43"/>
        <v>Reason Unknown</v>
      </c>
      <c r="I2774" s="63">
        <f>(tbl_raw_data[[#This Row],[Date Actioned]])-(tbl_raw_data[[#This Row],[Date Tagged]])</f>
        <v>1.6793981485534459E-2</v>
      </c>
      <c r="J2774" s="66">
        <f>HOUR(tbl_raw_data[[#This Row],[time_taken]])*60+MINUTE(tbl_raw_data[[#This Row],[time_taken]])+SECOND(tbl_raw_data[[#This Row],[time_taken]])/60</f>
        <v>24.183333333333334</v>
      </c>
      <c r="K2774" s="68">
        <f>DATE(YEAR(tbl_raw_data[[#This Row],[Date Actioned]]),MONTH(tbl_raw_data[[#This Row],[Date Actioned]]),DAY(tbl_raw_data[[#This Row],[Date Actioned]]))</f>
        <v>45150</v>
      </c>
      <c r="L2774" s="65" t="str">
        <f>UPPER(TEXT(tbl_raw_data[[#This Row],[updated_date]],"MMMM"))</f>
        <v>AUGUST</v>
      </c>
      <c r="M2774" s="65" t="str">
        <f>"WEEK "&amp;IF(ROUNDUP(DAY(tbl_raw_data[[#This Row],[updated_date]])/7,0)=5,4,ROUNDUP(DAY(tbl_raw_data[[#This Row],[updated_date]])/7,0))</f>
        <v>WEEK 2</v>
      </c>
      <c r="N2774" s="71" t="str">
        <f>UPPER(VLOOKUP(tbl_raw_data[[#This Row],[Analyst]],settings!$A$1:$B$15,2,0))</f>
        <v>NITESH</v>
      </c>
      <c r="O2774" s="71" t="str">
        <f>TRIM(UPPER(tbl_raw_data[[#This Row],[Outcome]]))</f>
        <v>WITHDRAW</v>
      </c>
      <c r="P2774" s="71" t="str">
        <f>TRIM(UPPER(tbl_raw_data[[#This Row],[Queue Name]]))</f>
        <v>CONSUMER POST BUREAU</v>
      </c>
      <c r="Q2774" s="71" t="str">
        <f>IF(tbl_raw_data[[#This Row],[time_taken_in_min]]&lt;=settings!$D$2,"SLA_MET","SLA_NOT_MET")</f>
        <v>SLA_NOT_MET</v>
      </c>
    </row>
    <row r="2775" spans="1:17" x14ac:dyDescent="0.3">
      <c r="A2775" s="5" t="s">
        <v>3738</v>
      </c>
      <c r="B2775" s="36">
        <v>45150.597060185188</v>
      </c>
      <c r="C2775" s="39">
        <v>45150.602824074071</v>
      </c>
      <c r="D2775" s="8" t="s">
        <v>47</v>
      </c>
      <c r="E2775" s="8" t="s">
        <v>18</v>
      </c>
      <c r="F2775" s="8" t="s">
        <v>14</v>
      </c>
      <c r="G2775" s="8" t="s">
        <v>512</v>
      </c>
      <c r="H2775" s="84" t="str">
        <f t="shared" si="43"/>
        <v>Incomplete Details</v>
      </c>
      <c r="I2775" s="63">
        <f>(tbl_raw_data[[#This Row],[Date Actioned]])-(tbl_raw_data[[#This Row],[Date Tagged]])</f>
        <v>5.7638888829387724E-3</v>
      </c>
      <c r="J2775" s="66">
        <f>HOUR(tbl_raw_data[[#This Row],[time_taken]])*60+MINUTE(tbl_raw_data[[#This Row],[time_taken]])+SECOND(tbl_raw_data[[#This Row],[time_taken]])/60</f>
        <v>8.3000000000000007</v>
      </c>
      <c r="K2775" s="68">
        <f>DATE(YEAR(tbl_raw_data[[#This Row],[Date Actioned]]),MONTH(tbl_raw_data[[#This Row],[Date Actioned]]),DAY(tbl_raw_data[[#This Row],[Date Actioned]]))</f>
        <v>45150</v>
      </c>
      <c r="L2775" s="65" t="str">
        <f>UPPER(TEXT(tbl_raw_data[[#This Row],[updated_date]],"MMMM"))</f>
        <v>AUGUST</v>
      </c>
      <c r="M2775" s="65" t="str">
        <f>"WEEK "&amp;IF(ROUNDUP(DAY(tbl_raw_data[[#This Row],[updated_date]])/7,0)=5,4,ROUNDUP(DAY(tbl_raw_data[[#This Row],[updated_date]])/7,0))</f>
        <v>WEEK 2</v>
      </c>
      <c r="N2775" s="71" t="str">
        <f>UPPER(VLOOKUP(tbl_raw_data[[#This Row],[Analyst]],settings!$A$1:$B$15,2,0))</f>
        <v>CAMROON</v>
      </c>
      <c r="O2775" s="71" t="str">
        <f>TRIM(UPPER(tbl_raw_data[[#This Row],[Outcome]]))</f>
        <v>WITHDRAW</v>
      </c>
      <c r="P2775" s="71" t="str">
        <f>TRIM(UPPER(tbl_raw_data[[#This Row],[Queue Name]]))</f>
        <v>CONSUMER PRE BUREAU</v>
      </c>
      <c r="Q2775" s="71" t="str">
        <f>IF(tbl_raw_data[[#This Row],[time_taken_in_min]]&lt;=settings!$D$2,"SLA_MET","SLA_NOT_MET")</f>
        <v>SLA_MET</v>
      </c>
    </row>
    <row r="2776" spans="1:17" x14ac:dyDescent="0.3">
      <c r="A2776" s="7" t="s">
        <v>3739</v>
      </c>
      <c r="B2776" s="34">
        <v>45150.648553240739</v>
      </c>
      <c r="C2776" s="35">
        <v>45150.655486111114</v>
      </c>
      <c r="D2776" s="2" t="s">
        <v>55</v>
      </c>
      <c r="E2776" s="3" t="s">
        <v>8</v>
      </c>
      <c r="F2776" s="2" t="s">
        <v>12</v>
      </c>
      <c r="G2776" s="4"/>
      <c r="H2776" s="84" t="str">
        <f t="shared" si="43"/>
        <v>Reason Unknown</v>
      </c>
      <c r="I2776" s="63">
        <f>(tbl_raw_data[[#This Row],[Date Actioned]])-(tbl_raw_data[[#This Row],[Date Tagged]])</f>
        <v>6.9328703757491894E-3</v>
      </c>
      <c r="J2776" s="66">
        <f>HOUR(tbl_raw_data[[#This Row],[time_taken]])*60+MINUTE(tbl_raw_data[[#This Row],[time_taken]])+SECOND(tbl_raw_data[[#This Row],[time_taken]])/60</f>
        <v>9.9833333333333325</v>
      </c>
      <c r="K2776" s="68">
        <f>DATE(YEAR(tbl_raw_data[[#This Row],[Date Actioned]]),MONTH(tbl_raw_data[[#This Row],[Date Actioned]]),DAY(tbl_raw_data[[#This Row],[Date Actioned]]))</f>
        <v>45150</v>
      </c>
      <c r="L2776" s="65" t="str">
        <f>UPPER(TEXT(tbl_raw_data[[#This Row],[updated_date]],"MMMM"))</f>
        <v>AUGUST</v>
      </c>
      <c r="M2776" s="65" t="str">
        <f>"WEEK "&amp;IF(ROUNDUP(DAY(tbl_raw_data[[#This Row],[updated_date]])/7,0)=5,4,ROUNDUP(DAY(tbl_raw_data[[#This Row],[updated_date]])/7,0))</f>
        <v>WEEK 2</v>
      </c>
      <c r="N2776" s="71" t="str">
        <f>UPPER(VLOOKUP(tbl_raw_data[[#This Row],[Analyst]],settings!$A$1:$B$15,2,0))</f>
        <v>NITESH</v>
      </c>
      <c r="O2776" s="71" t="str">
        <f>TRIM(UPPER(tbl_raw_data[[#This Row],[Outcome]]))</f>
        <v>WITHDRAW</v>
      </c>
      <c r="P2776" s="71" t="str">
        <f>TRIM(UPPER(tbl_raw_data[[#This Row],[Queue Name]]))</f>
        <v>CONSUMER POST BUREAU</v>
      </c>
      <c r="Q2776" s="71" t="str">
        <f>IF(tbl_raw_data[[#This Row],[time_taken_in_min]]&lt;=settings!$D$2,"SLA_MET","SLA_NOT_MET")</f>
        <v>SLA_MET</v>
      </c>
    </row>
    <row r="2777" spans="1:17" x14ac:dyDescent="0.3">
      <c r="A2777" s="1" t="s">
        <v>3740</v>
      </c>
      <c r="B2777" s="36">
        <v>45150.654849537037</v>
      </c>
      <c r="C2777" s="39">
        <v>45150.661400462966</v>
      </c>
      <c r="D2777" s="8" t="s">
        <v>47</v>
      </c>
      <c r="E2777" s="8" t="s">
        <v>11</v>
      </c>
      <c r="F2777" s="8" t="s">
        <v>9</v>
      </c>
      <c r="G2777" s="8" t="s">
        <v>78</v>
      </c>
      <c r="H2777" s="84" t="str">
        <f t="shared" si="43"/>
        <v>Incomplete Details</v>
      </c>
      <c r="I2777" s="63">
        <f>(tbl_raw_data[[#This Row],[Date Actioned]])-(tbl_raw_data[[#This Row],[Date Tagged]])</f>
        <v>6.550925929332152E-3</v>
      </c>
      <c r="J2777" s="66">
        <f>HOUR(tbl_raw_data[[#This Row],[time_taken]])*60+MINUTE(tbl_raw_data[[#This Row],[time_taken]])+SECOND(tbl_raw_data[[#This Row],[time_taken]])/60</f>
        <v>9.4333333333333336</v>
      </c>
      <c r="K2777" s="68">
        <f>DATE(YEAR(tbl_raw_data[[#This Row],[Date Actioned]]),MONTH(tbl_raw_data[[#This Row],[Date Actioned]]),DAY(tbl_raw_data[[#This Row],[Date Actioned]]))</f>
        <v>45150</v>
      </c>
      <c r="L2777" s="65" t="str">
        <f>UPPER(TEXT(tbl_raw_data[[#This Row],[updated_date]],"MMMM"))</f>
        <v>AUGUST</v>
      </c>
      <c r="M2777" s="65" t="str">
        <f>"WEEK "&amp;IF(ROUNDUP(DAY(tbl_raw_data[[#This Row],[updated_date]])/7,0)=5,4,ROUNDUP(DAY(tbl_raw_data[[#This Row],[updated_date]])/7,0))</f>
        <v>WEEK 2</v>
      </c>
      <c r="N2777" s="71" t="str">
        <f>UPPER(VLOOKUP(tbl_raw_data[[#This Row],[Analyst]],settings!$A$1:$B$15,2,0))</f>
        <v>QUADIR</v>
      </c>
      <c r="O2777" s="71" t="str">
        <f>TRIM(UPPER(tbl_raw_data[[#This Row],[Outcome]]))</f>
        <v>WITHDRAW</v>
      </c>
      <c r="P2777" s="71" t="str">
        <f>TRIM(UPPER(tbl_raw_data[[#This Row],[Queue Name]]))</f>
        <v>CONSUMER EXISTING</v>
      </c>
      <c r="Q2777" s="71" t="str">
        <f>IF(tbl_raw_data[[#This Row],[time_taken_in_min]]&lt;=settings!$D$2,"SLA_MET","SLA_NOT_MET")</f>
        <v>SLA_MET</v>
      </c>
    </row>
    <row r="2778" spans="1:17" x14ac:dyDescent="0.3">
      <c r="A2778" s="5" t="s">
        <v>3741</v>
      </c>
      <c r="B2778" s="34">
        <v>45150.669571759259</v>
      </c>
      <c r="C2778" s="35">
        <v>45150.678148148145</v>
      </c>
      <c r="D2778" s="2" t="s">
        <v>47</v>
      </c>
      <c r="E2778" s="2" t="s">
        <v>18</v>
      </c>
      <c r="F2778" s="2" t="s">
        <v>22</v>
      </c>
      <c r="G2778" s="2" t="s">
        <v>513</v>
      </c>
      <c r="H2778" s="84" t="str">
        <f t="shared" si="43"/>
        <v>Incomplete Details</v>
      </c>
      <c r="I2778" s="63">
        <f>(tbl_raw_data[[#This Row],[Date Actioned]])-(tbl_raw_data[[#This Row],[Date Tagged]])</f>
        <v>8.5763888855581172E-3</v>
      </c>
      <c r="J2778" s="66">
        <f>HOUR(tbl_raw_data[[#This Row],[time_taken]])*60+MINUTE(tbl_raw_data[[#This Row],[time_taken]])+SECOND(tbl_raw_data[[#This Row],[time_taken]])/60</f>
        <v>12.35</v>
      </c>
      <c r="K2778" s="68">
        <f>DATE(YEAR(tbl_raw_data[[#This Row],[Date Actioned]]),MONTH(tbl_raw_data[[#This Row],[Date Actioned]]),DAY(tbl_raw_data[[#This Row],[Date Actioned]]))</f>
        <v>45150</v>
      </c>
      <c r="L2778" s="65" t="str">
        <f>UPPER(TEXT(tbl_raw_data[[#This Row],[updated_date]],"MMMM"))</f>
        <v>AUGUST</v>
      </c>
      <c r="M2778" s="65" t="str">
        <f>"WEEK "&amp;IF(ROUNDUP(DAY(tbl_raw_data[[#This Row],[updated_date]])/7,0)=5,4,ROUNDUP(DAY(tbl_raw_data[[#This Row],[updated_date]])/7,0))</f>
        <v>WEEK 2</v>
      </c>
      <c r="N2778" s="71" t="str">
        <f>UPPER(VLOOKUP(tbl_raw_data[[#This Row],[Analyst]],settings!$A$1:$B$15,2,0))</f>
        <v>ROHAN</v>
      </c>
      <c r="O2778" s="71" t="str">
        <f>TRIM(UPPER(tbl_raw_data[[#This Row],[Outcome]]))</f>
        <v>WITHDRAW</v>
      </c>
      <c r="P2778" s="71" t="str">
        <f>TRIM(UPPER(tbl_raw_data[[#This Row],[Queue Name]]))</f>
        <v>CONSUMER PRE BUREAU</v>
      </c>
      <c r="Q2778" s="71" t="str">
        <f>IF(tbl_raw_data[[#This Row],[time_taken_in_min]]&lt;=settings!$D$2,"SLA_MET","SLA_NOT_MET")</f>
        <v>SLA_MET</v>
      </c>
    </row>
    <row r="2779" spans="1:17" x14ac:dyDescent="0.3">
      <c r="A2779" s="7" t="s">
        <v>3742</v>
      </c>
      <c r="B2779" s="36">
        <v>45150.676423611112</v>
      </c>
      <c r="C2779" s="39">
        <v>45150.689409722225</v>
      </c>
      <c r="D2779" s="8" t="s">
        <v>47</v>
      </c>
      <c r="E2779" s="8" t="s">
        <v>11</v>
      </c>
      <c r="F2779" s="8" t="s">
        <v>24</v>
      </c>
      <c r="G2779" s="8" t="s">
        <v>83</v>
      </c>
      <c r="H2779" s="84" t="str">
        <f t="shared" si="43"/>
        <v>Incomplete Details</v>
      </c>
      <c r="I2779" s="63">
        <f>(tbl_raw_data[[#This Row],[Date Actioned]])-(tbl_raw_data[[#This Row],[Date Tagged]])</f>
        <v>1.2986111112695653E-2</v>
      </c>
      <c r="J2779" s="66">
        <f>HOUR(tbl_raw_data[[#This Row],[time_taken]])*60+MINUTE(tbl_raw_data[[#This Row],[time_taken]])+SECOND(tbl_raw_data[[#This Row],[time_taken]])/60</f>
        <v>18.7</v>
      </c>
      <c r="K2779" s="68">
        <f>DATE(YEAR(tbl_raw_data[[#This Row],[Date Actioned]]),MONTH(tbl_raw_data[[#This Row],[Date Actioned]]),DAY(tbl_raw_data[[#This Row],[Date Actioned]]))</f>
        <v>45150</v>
      </c>
      <c r="L2779" s="65" t="str">
        <f>UPPER(TEXT(tbl_raw_data[[#This Row],[updated_date]],"MMMM"))</f>
        <v>AUGUST</v>
      </c>
      <c r="M2779" s="65" t="str">
        <f>"WEEK "&amp;IF(ROUNDUP(DAY(tbl_raw_data[[#This Row],[updated_date]])/7,0)=5,4,ROUNDUP(DAY(tbl_raw_data[[#This Row],[updated_date]])/7,0))</f>
        <v>WEEK 2</v>
      </c>
      <c r="N2779" s="71" t="str">
        <f>UPPER(VLOOKUP(tbl_raw_data[[#This Row],[Analyst]],settings!$A$1:$B$15,2,0))</f>
        <v>SAM</v>
      </c>
      <c r="O2779" s="71" t="str">
        <f>TRIM(UPPER(tbl_raw_data[[#This Row],[Outcome]]))</f>
        <v>WITHDRAW</v>
      </c>
      <c r="P2779" s="71" t="str">
        <f>TRIM(UPPER(tbl_raw_data[[#This Row],[Queue Name]]))</f>
        <v>CONSUMER EXISTING</v>
      </c>
      <c r="Q2779" s="71" t="str">
        <f>IF(tbl_raw_data[[#This Row],[time_taken_in_min]]&lt;=settings!$D$2,"SLA_MET","SLA_NOT_MET")</f>
        <v>SLA_MET</v>
      </c>
    </row>
    <row r="2780" spans="1:17" x14ac:dyDescent="0.3">
      <c r="A2780" s="1" t="s">
        <v>3743</v>
      </c>
      <c r="B2780" s="34">
        <v>45150.684131944443</v>
      </c>
      <c r="C2780" s="35">
        <v>45150.693124999998</v>
      </c>
      <c r="D2780" s="2" t="s">
        <v>47</v>
      </c>
      <c r="E2780" s="2" t="s">
        <v>18</v>
      </c>
      <c r="F2780" s="2" t="s">
        <v>12</v>
      </c>
      <c r="G2780" s="2" t="s">
        <v>514</v>
      </c>
      <c r="H2780" s="84" t="str">
        <f t="shared" si="43"/>
        <v>Incomplete Details</v>
      </c>
      <c r="I2780" s="63">
        <f>(tbl_raw_data[[#This Row],[Date Actioned]])-(tbl_raw_data[[#This Row],[Date Tagged]])</f>
        <v>8.9930555550381541E-3</v>
      </c>
      <c r="J2780" s="66">
        <f>HOUR(tbl_raw_data[[#This Row],[time_taken]])*60+MINUTE(tbl_raw_data[[#This Row],[time_taken]])+SECOND(tbl_raw_data[[#This Row],[time_taken]])/60</f>
        <v>12.95</v>
      </c>
      <c r="K2780" s="68">
        <f>DATE(YEAR(tbl_raw_data[[#This Row],[Date Actioned]]),MONTH(tbl_raw_data[[#This Row],[Date Actioned]]),DAY(tbl_raw_data[[#This Row],[Date Actioned]]))</f>
        <v>45150</v>
      </c>
      <c r="L2780" s="65" t="str">
        <f>UPPER(TEXT(tbl_raw_data[[#This Row],[updated_date]],"MMMM"))</f>
        <v>AUGUST</v>
      </c>
      <c r="M2780" s="65" t="str">
        <f>"WEEK "&amp;IF(ROUNDUP(DAY(tbl_raw_data[[#This Row],[updated_date]])/7,0)=5,4,ROUNDUP(DAY(tbl_raw_data[[#This Row],[updated_date]])/7,0))</f>
        <v>WEEK 2</v>
      </c>
      <c r="N2780" s="71" t="str">
        <f>UPPER(VLOOKUP(tbl_raw_data[[#This Row],[Analyst]],settings!$A$1:$B$15,2,0))</f>
        <v>NITESH</v>
      </c>
      <c r="O2780" s="71" t="str">
        <f>TRIM(UPPER(tbl_raw_data[[#This Row],[Outcome]]))</f>
        <v>WITHDRAW</v>
      </c>
      <c r="P2780" s="71" t="str">
        <f>TRIM(UPPER(tbl_raw_data[[#This Row],[Queue Name]]))</f>
        <v>CONSUMER PRE BUREAU</v>
      </c>
      <c r="Q2780" s="71" t="str">
        <f>IF(tbl_raw_data[[#This Row],[time_taken_in_min]]&lt;=settings!$D$2,"SLA_MET","SLA_NOT_MET")</f>
        <v>SLA_MET</v>
      </c>
    </row>
    <row r="2781" spans="1:17" x14ac:dyDescent="0.3">
      <c r="A2781" s="5" t="s">
        <v>3744</v>
      </c>
      <c r="B2781" s="36">
        <v>45150.6950462963</v>
      </c>
      <c r="C2781" s="39">
        <v>45150.704918981479</v>
      </c>
      <c r="D2781" s="8" t="s">
        <v>47</v>
      </c>
      <c r="E2781" s="8" t="s">
        <v>18</v>
      </c>
      <c r="F2781" s="8" t="s">
        <v>12</v>
      </c>
      <c r="G2781" s="8" t="s">
        <v>515</v>
      </c>
      <c r="H2781" s="84" t="str">
        <f t="shared" si="43"/>
        <v>Incomplete Details</v>
      </c>
      <c r="I2781" s="63">
        <f>(tbl_raw_data[[#This Row],[Date Actioned]])-(tbl_raw_data[[#This Row],[Date Tagged]])</f>
        <v>9.8726851792889647E-3</v>
      </c>
      <c r="J2781" s="66">
        <f>HOUR(tbl_raw_data[[#This Row],[time_taken]])*60+MINUTE(tbl_raw_data[[#This Row],[time_taken]])+SECOND(tbl_raw_data[[#This Row],[time_taken]])/60</f>
        <v>14.216666666666667</v>
      </c>
      <c r="K2781" s="68">
        <f>DATE(YEAR(tbl_raw_data[[#This Row],[Date Actioned]]),MONTH(tbl_raw_data[[#This Row],[Date Actioned]]),DAY(tbl_raw_data[[#This Row],[Date Actioned]]))</f>
        <v>45150</v>
      </c>
      <c r="L2781" s="65" t="str">
        <f>UPPER(TEXT(tbl_raw_data[[#This Row],[updated_date]],"MMMM"))</f>
        <v>AUGUST</v>
      </c>
      <c r="M2781" s="65" t="str">
        <f>"WEEK "&amp;IF(ROUNDUP(DAY(tbl_raw_data[[#This Row],[updated_date]])/7,0)=5,4,ROUNDUP(DAY(tbl_raw_data[[#This Row],[updated_date]])/7,0))</f>
        <v>WEEK 2</v>
      </c>
      <c r="N2781" s="71" t="str">
        <f>UPPER(VLOOKUP(tbl_raw_data[[#This Row],[Analyst]],settings!$A$1:$B$15,2,0))</f>
        <v>NITESH</v>
      </c>
      <c r="O2781" s="71" t="str">
        <f>TRIM(UPPER(tbl_raw_data[[#This Row],[Outcome]]))</f>
        <v>WITHDRAW</v>
      </c>
      <c r="P2781" s="71" t="str">
        <f>TRIM(UPPER(tbl_raw_data[[#This Row],[Queue Name]]))</f>
        <v>CONSUMER PRE BUREAU</v>
      </c>
      <c r="Q2781" s="71" t="str">
        <f>IF(tbl_raw_data[[#This Row],[time_taken_in_min]]&lt;=settings!$D$2,"SLA_MET","SLA_NOT_MET")</f>
        <v>SLA_MET</v>
      </c>
    </row>
    <row r="2782" spans="1:17" x14ac:dyDescent="0.3">
      <c r="A2782" s="7" t="s">
        <v>3745</v>
      </c>
      <c r="B2782" s="34">
        <v>45150.70548611111</v>
      </c>
      <c r="C2782" s="35">
        <v>45150.711851851855</v>
      </c>
      <c r="D2782" s="2" t="s">
        <v>47</v>
      </c>
      <c r="E2782" s="2" t="s">
        <v>11</v>
      </c>
      <c r="F2782" s="2" t="s">
        <v>12</v>
      </c>
      <c r="G2782" s="2" t="s">
        <v>516</v>
      </c>
      <c r="H2782" s="84" t="str">
        <f t="shared" si="43"/>
        <v>Incomplete Details</v>
      </c>
      <c r="I2782" s="63">
        <f>(tbl_raw_data[[#This Row],[Date Actioned]])-(tbl_raw_data[[#This Row],[Date Tagged]])</f>
        <v>6.3657407445134595E-3</v>
      </c>
      <c r="J2782" s="66">
        <f>HOUR(tbl_raw_data[[#This Row],[time_taken]])*60+MINUTE(tbl_raw_data[[#This Row],[time_taken]])+SECOND(tbl_raw_data[[#This Row],[time_taken]])/60</f>
        <v>9.1666666666666661</v>
      </c>
      <c r="K2782" s="68">
        <f>DATE(YEAR(tbl_raw_data[[#This Row],[Date Actioned]]),MONTH(tbl_raw_data[[#This Row],[Date Actioned]]),DAY(tbl_raw_data[[#This Row],[Date Actioned]]))</f>
        <v>45150</v>
      </c>
      <c r="L2782" s="65" t="str">
        <f>UPPER(TEXT(tbl_raw_data[[#This Row],[updated_date]],"MMMM"))</f>
        <v>AUGUST</v>
      </c>
      <c r="M2782" s="65" t="str">
        <f>"WEEK "&amp;IF(ROUNDUP(DAY(tbl_raw_data[[#This Row],[updated_date]])/7,0)=5,4,ROUNDUP(DAY(tbl_raw_data[[#This Row],[updated_date]])/7,0))</f>
        <v>WEEK 2</v>
      </c>
      <c r="N2782" s="71" t="str">
        <f>UPPER(VLOOKUP(tbl_raw_data[[#This Row],[Analyst]],settings!$A$1:$B$15,2,0))</f>
        <v>NITESH</v>
      </c>
      <c r="O2782" s="71" t="str">
        <f>TRIM(UPPER(tbl_raw_data[[#This Row],[Outcome]]))</f>
        <v>WITHDRAW</v>
      </c>
      <c r="P2782" s="71" t="str">
        <f>TRIM(UPPER(tbl_raw_data[[#This Row],[Queue Name]]))</f>
        <v>CONSUMER EXISTING</v>
      </c>
      <c r="Q2782" s="71" t="str">
        <f>IF(tbl_raw_data[[#This Row],[time_taken_in_min]]&lt;=settings!$D$2,"SLA_MET","SLA_NOT_MET")</f>
        <v>SLA_MET</v>
      </c>
    </row>
    <row r="2783" spans="1:17" x14ac:dyDescent="0.3">
      <c r="A2783" s="1" t="s">
        <v>3746</v>
      </c>
      <c r="B2783" s="36">
        <v>45150.878796296296</v>
      </c>
      <c r="C2783" s="39">
        <v>45151.360000000001</v>
      </c>
      <c r="D2783" s="8" t="s">
        <v>55</v>
      </c>
      <c r="E2783" s="6" t="s">
        <v>8</v>
      </c>
      <c r="F2783" s="8" t="s">
        <v>114</v>
      </c>
      <c r="G2783" s="9"/>
      <c r="H2783" s="84" t="str">
        <f t="shared" si="43"/>
        <v>Reason Unknown</v>
      </c>
      <c r="I2783" s="63">
        <f>(tbl_raw_data[[#This Row],[Date Actioned]])-(tbl_raw_data[[#This Row],[Date Tagged]])</f>
        <v>0.48120370370452292</v>
      </c>
      <c r="J2783" s="66">
        <f>HOUR(tbl_raw_data[[#This Row],[time_taken]])*60+MINUTE(tbl_raw_data[[#This Row],[time_taken]])+SECOND(tbl_raw_data[[#This Row],[time_taken]])/60</f>
        <v>692.93333333333328</v>
      </c>
      <c r="K2783" s="68">
        <f>DATE(YEAR(tbl_raw_data[[#This Row],[Date Actioned]]),MONTH(tbl_raw_data[[#This Row],[Date Actioned]]),DAY(tbl_raw_data[[#This Row],[Date Actioned]]))</f>
        <v>45151</v>
      </c>
      <c r="L2783" s="65" t="str">
        <f>UPPER(TEXT(tbl_raw_data[[#This Row],[updated_date]],"MMMM"))</f>
        <v>AUGUST</v>
      </c>
      <c r="M2783" s="65" t="str">
        <f>"WEEK "&amp;IF(ROUNDUP(DAY(tbl_raw_data[[#This Row],[updated_date]])/7,0)=5,4,ROUNDUP(DAY(tbl_raw_data[[#This Row],[updated_date]])/7,0))</f>
        <v>WEEK 2</v>
      </c>
      <c r="N2783" s="71" t="str">
        <f>UPPER(VLOOKUP(tbl_raw_data[[#This Row],[Analyst]],settings!$A$1:$B$15,2,0))</f>
        <v>FARDIN</v>
      </c>
      <c r="O2783" s="71" t="str">
        <f>TRIM(UPPER(tbl_raw_data[[#This Row],[Outcome]]))</f>
        <v>WITHDRAW</v>
      </c>
      <c r="P2783" s="71" t="str">
        <f>TRIM(UPPER(tbl_raw_data[[#This Row],[Queue Name]]))</f>
        <v>CONSUMER POST BUREAU</v>
      </c>
      <c r="Q2783" s="71" t="str">
        <f>IF(tbl_raw_data[[#This Row],[time_taken_in_min]]&lt;=settings!$D$2,"SLA_MET","SLA_NOT_MET")</f>
        <v>SLA_NOT_MET</v>
      </c>
    </row>
    <row r="2784" spans="1:17" x14ac:dyDescent="0.3">
      <c r="A2784" s="5" t="s">
        <v>3747</v>
      </c>
      <c r="B2784" s="34">
        <v>45150.886608796296</v>
      </c>
      <c r="C2784" s="35">
        <v>45151.366631944446</v>
      </c>
      <c r="D2784" s="2" t="s">
        <v>55</v>
      </c>
      <c r="E2784" s="3" t="s">
        <v>8</v>
      </c>
      <c r="F2784" s="2" t="s">
        <v>114</v>
      </c>
      <c r="G2784" s="4"/>
      <c r="H2784" s="84" t="str">
        <f t="shared" si="43"/>
        <v>Reason Unknown</v>
      </c>
      <c r="I2784" s="63">
        <f>(tbl_raw_data[[#This Row],[Date Actioned]])-(tbl_raw_data[[#This Row],[Date Tagged]])</f>
        <v>0.48002314814948477</v>
      </c>
      <c r="J2784" s="66">
        <f>HOUR(tbl_raw_data[[#This Row],[time_taken]])*60+MINUTE(tbl_raw_data[[#This Row],[time_taken]])+SECOND(tbl_raw_data[[#This Row],[time_taken]])/60</f>
        <v>691.23333333333335</v>
      </c>
      <c r="K2784" s="68">
        <f>DATE(YEAR(tbl_raw_data[[#This Row],[Date Actioned]]),MONTH(tbl_raw_data[[#This Row],[Date Actioned]]),DAY(tbl_raw_data[[#This Row],[Date Actioned]]))</f>
        <v>45151</v>
      </c>
      <c r="L2784" s="65" t="str">
        <f>UPPER(TEXT(tbl_raw_data[[#This Row],[updated_date]],"MMMM"))</f>
        <v>AUGUST</v>
      </c>
      <c r="M2784" s="65" t="str">
        <f>"WEEK "&amp;IF(ROUNDUP(DAY(tbl_raw_data[[#This Row],[updated_date]])/7,0)=5,4,ROUNDUP(DAY(tbl_raw_data[[#This Row],[updated_date]])/7,0))</f>
        <v>WEEK 2</v>
      </c>
      <c r="N2784" s="71" t="str">
        <f>UPPER(VLOOKUP(tbl_raw_data[[#This Row],[Analyst]],settings!$A$1:$B$15,2,0))</f>
        <v>FARDIN</v>
      </c>
      <c r="O2784" s="71" t="str">
        <f>TRIM(UPPER(tbl_raw_data[[#This Row],[Outcome]]))</f>
        <v>WITHDRAW</v>
      </c>
      <c r="P2784" s="71" t="str">
        <f>TRIM(UPPER(tbl_raw_data[[#This Row],[Queue Name]]))</f>
        <v>CONSUMER POST BUREAU</v>
      </c>
      <c r="Q2784" s="71" t="str">
        <f>IF(tbl_raw_data[[#This Row],[time_taken_in_min]]&lt;=settings!$D$2,"SLA_MET","SLA_NOT_MET")</f>
        <v>SLA_NOT_MET</v>
      </c>
    </row>
    <row r="2785" spans="1:17" hidden="1" x14ac:dyDescent="0.3">
      <c r="A2785" s="7" t="s">
        <v>3748</v>
      </c>
      <c r="B2785" s="36">
        <v>45151.358124999999</v>
      </c>
      <c r="C2785" s="39">
        <v>45151.363564814812</v>
      </c>
      <c r="D2785" s="8" t="s">
        <v>10</v>
      </c>
      <c r="E2785" s="8" t="s">
        <v>18</v>
      </c>
      <c r="F2785" s="8" t="s">
        <v>17</v>
      </c>
      <c r="G2785" s="8" t="s">
        <v>23</v>
      </c>
      <c r="H2785" s="84" t="str">
        <f t="shared" si="43"/>
        <v>Reason Unknown</v>
      </c>
      <c r="I2785" s="63">
        <f>(tbl_raw_data[[#This Row],[Date Actioned]])-(tbl_raw_data[[#This Row],[Date Tagged]])</f>
        <v>5.4398148131440394E-3</v>
      </c>
      <c r="J2785" s="66">
        <f>HOUR(tbl_raw_data[[#This Row],[time_taken]])*60+MINUTE(tbl_raw_data[[#This Row],[time_taken]])+SECOND(tbl_raw_data[[#This Row],[time_taken]])/60</f>
        <v>7.833333333333333</v>
      </c>
      <c r="K2785" s="68">
        <f>DATE(YEAR(tbl_raw_data[[#This Row],[Date Actioned]]),MONTH(tbl_raw_data[[#This Row],[Date Actioned]]),DAY(tbl_raw_data[[#This Row],[Date Actioned]]))</f>
        <v>45151</v>
      </c>
      <c r="L2785" s="65" t="str">
        <f>UPPER(TEXT(tbl_raw_data[[#This Row],[updated_date]],"MMMM"))</f>
        <v>AUGUST</v>
      </c>
      <c r="M2785" s="65" t="str">
        <f>"WEEK "&amp;IF(ROUNDUP(DAY(tbl_raw_data[[#This Row],[updated_date]])/7,0)=5,4,ROUNDUP(DAY(tbl_raw_data[[#This Row],[updated_date]])/7,0))</f>
        <v>WEEK 2</v>
      </c>
      <c r="N2785" s="71" t="str">
        <f>UPPER(VLOOKUP(tbl_raw_data[[#This Row],[Analyst]],settings!$A$1:$B$15,2,0))</f>
        <v>MERCEDES</v>
      </c>
      <c r="O2785" s="71" t="str">
        <f>TRIM(UPPER(tbl_raw_data[[#This Row],[Outcome]]))</f>
        <v>APPROVE</v>
      </c>
      <c r="P2785" s="71" t="str">
        <f>TRIM(UPPER(tbl_raw_data[[#This Row],[Queue Name]]))</f>
        <v>CONSUMER PRE BUREAU</v>
      </c>
      <c r="Q2785" s="71" t="str">
        <f>IF(tbl_raw_data[[#This Row],[time_taken_in_min]]&lt;=settings!$D$2,"SLA_MET","SLA_NOT_MET")</f>
        <v>SLA_MET</v>
      </c>
    </row>
    <row r="2786" spans="1:17" hidden="1" x14ac:dyDescent="0.3">
      <c r="A2786" s="1" t="s">
        <v>3749</v>
      </c>
      <c r="B2786" s="34">
        <v>45151.386631944442</v>
      </c>
      <c r="C2786" s="35">
        <v>45151.395462962966</v>
      </c>
      <c r="D2786" s="2" t="s">
        <v>10</v>
      </c>
      <c r="E2786" s="2" t="s">
        <v>11</v>
      </c>
      <c r="F2786" s="2" t="s">
        <v>114</v>
      </c>
      <c r="G2786" s="2" t="s">
        <v>26</v>
      </c>
      <c r="H2786" s="84" t="str">
        <f t="shared" si="43"/>
        <v>Reason Unknown</v>
      </c>
      <c r="I2786" s="63">
        <f>(tbl_raw_data[[#This Row],[Date Actioned]])-(tbl_raw_data[[#This Row],[Date Tagged]])</f>
        <v>8.8310185237787664E-3</v>
      </c>
      <c r="J2786" s="66">
        <f>HOUR(tbl_raw_data[[#This Row],[time_taken]])*60+MINUTE(tbl_raw_data[[#This Row],[time_taken]])+SECOND(tbl_raw_data[[#This Row],[time_taken]])/60</f>
        <v>12.716666666666667</v>
      </c>
      <c r="K2786" s="68">
        <f>DATE(YEAR(tbl_raw_data[[#This Row],[Date Actioned]]),MONTH(tbl_raw_data[[#This Row],[Date Actioned]]),DAY(tbl_raw_data[[#This Row],[Date Actioned]]))</f>
        <v>45151</v>
      </c>
      <c r="L2786" s="65" t="str">
        <f>UPPER(TEXT(tbl_raw_data[[#This Row],[updated_date]],"MMMM"))</f>
        <v>AUGUST</v>
      </c>
      <c r="M2786" s="65" t="str">
        <f>"WEEK "&amp;IF(ROUNDUP(DAY(tbl_raw_data[[#This Row],[updated_date]])/7,0)=5,4,ROUNDUP(DAY(tbl_raw_data[[#This Row],[updated_date]])/7,0))</f>
        <v>WEEK 2</v>
      </c>
      <c r="N2786" s="71" t="str">
        <f>UPPER(VLOOKUP(tbl_raw_data[[#This Row],[Analyst]],settings!$A$1:$B$15,2,0))</f>
        <v>FARDIN</v>
      </c>
      <c r="O2786" s="71" t="str">
        <f>TRIM(UPPER(tbl_raw_data[[#This Row],[Outcome]]))</f>
        <v>APPROVE</v>
      </c>
      <c r="P2786" s="71" t="str">
        <f>TRIM(UPPER(tbl_raw_data[[#This Row],[Queue Name]]))</f>
        <v>CONSUMER EXISTING</v>
      </c>
      <c r="Q2786" s="71" t="str">
        <f>IF(tbl_raw_data[[#This Row],[time_taken_in_min]]&lt;=settings!$D$2,"SLA_MET","SLA_NOT_MET")</f>
        <v>SLA_MET</v>
      </c>
    </row>
    <row r="2787" spans="1:17" hidden="1" x14ac:dyDescent="0.3">
      <c r="A2787" s="5" t="s">
        <v>3750</v>
      </c>
      <c r="B2787" s="36">
        <v>45151.399768518517</v>
      </c>
      <c r="C2787" s="39">
        <v>45151.4065162037</v>
      </c>
      <c r="D2787" s="8" t="s">
        <v>10</v>
      </c>
      <c r="E2787" s="8" t="s">
        <v>11</v>
      </c>
      <c r="F2787" s="8" t="s">
        <v>114</v>
      </c>
      <c r="G2787" s="8" t="s">
        <v>15</v>
      </c>
      <c r="H2787" s="84" t="str">
        <f t="shared" si="43"/>
        <v>Reason Unknown</v>
      </c>
      <c r="I2787" s="63">
        <f>(tbl_raw_data[[#This Row],[Date Actioned]])-(tbl_raw_data[[#This Row],[Date Tagged]])</f>
        <v>6.7476851836545393E-3</v>
      </c>
      <c r="J2787" s="66">
        <f>HOUR(tbl_raw_data[[#This Row],[time_taken]])*60+MINUTE(tbl_raw_data[[#This Row],[time_taken]])+SECOND(tbl_raw_data[[#This Row],[time_taken]])/60</f>
        <v>9.7166666666666668</v>
      </c>
      <c r="K2787" s="68">
        <f>DATE(YEAR(tbl_raw_data[[#This Row],[Date Actioned]]),MONTH(tbl_raw_data[[#This Row],[Date Actioned]]),DAY(tbl_raw_data[[#This Row],[Date Actioned]]))</f>
        <v>45151</v>
      </c>
      <c r="L2787" s="65" t="str">
        <f>UPPER(TEXT(tbl_raw_data[[#This Row],[updated_date]],"MMMM"))</f>
        <v>AUGUST</v>
      </c>
      <c r="M2787" s="65" t="str">
        <f>"WEEK "&amp;IF(ROUNDUP(DAY(tbl_raw_data[[#This Row],[updated_date]])/7,0)=5,4,ROUNDUP(DAY(tbl_raw_data[[#This Row],[updated_date]])/7,0))</f>
        <v>WEEK 2</v>
      </c>
      <c r="N2787" s="71" t="str">
        <f>UPPER(VLOOKUP(tbl_raw_data[[#This Row],[Analyst]],settings!$A$1:$B$15,2,0))</f>
        <v>FARDIN</v>
      </c>
      <c r="O2787" s="71" t="str">
        <f>TRIM(UPPER(tbl_raw_data[[#This Row],[Outcome]]))</f>
        <v>APPROVE</v>
      </c>
      <c r="P2787" s="71" t="str">
        <f>TRIM(UPPER(tbl_raw_data[[#This Row],[Queue Name]]))</f>
        <v>CONSUMER EXISTING</v>
      </c>
      <c r="Q2787" s="71" t="str">
        <f>IF(tbl_raw_data[[#This Row],[time_taken_in_min]]&lt;=settings!$D$2,"SLA_MET","SLA_NOT_MET")</f>
        <v>SLA_MET</v>
      </c>
    </row>
    <row r="2788" spans="1:17" hidden="1" x14ac:dyDescent="0.3">
      <c r="A2788" s="7" t="s">
        <v>3751</v>
      </c>
      <c r="B2788" s="34">
        <v>45151.399907407409</v>
      </c>
      <c r="C2788" s="35">
        <v>45151.40766203704</v>
      </c>
      <c r="D2788" s="2" t="s">
        <v>10</v>
      </c>
      <c r="E2788" s="2" t="s">
        <v>11</v>
      </c>
      <c r="F2788" s="2" t="s">
        <v>24</v>
      </c>
      <c r="G2788" s="2" t="s">
        <v>517</v>
      </c>
      <c r="H2788" s="84" t="str">
        <f t="shared" si="43"/>
        <v>Reason Unknown</v>
      </c>
      <c r="I2788" s="63">
        <f>(tbl_raw_data[[#This Row],[Date Actioned]])-(tbl_raw_data[[#This Row],[Date Tagged]])</f>
        <v>7.7546296306536533E-3</v>
      </c>
      <c r="J2788" s="66">
        <f>HOUR(tbl_raw_data[[#This Row],[time_taken]])*60+MINUTE(tbl_raw_data[[#This Row],[time_taken]])+SECOND(tbl_raw_data[[#This Row],[time_taken]])/60</f>
        <v>11.166666666666666</v>
      </c>
      <c r="K2788" s="68">
        <f>DATE(YEAR(tbl_raw_data[[#This Row],[Date Actioned]]),MONTH(tbl_raw_data[[#This Row],[Date Actioned]]),DAY(tbl_raw_data[[#This Row],[Date Actioned]]))</f>
        <v>45151</v>
      </c>
      <c r="L2788" s="65" t="str">
        <f>UPPER(TEXT(tbl_raw_data[[#This Row],[updated_date]],"MMMM"))</f>
        <v>AUGUST</v>
      </c>
      <c r="M2788" s="65" t="str">
        <f>"WEEK "&amp;IF(ROUNDUP(DAY(tbl_raw_data[[#This Row],[updated_date]])/7,0)=5,4,ROUNDUP(DAY(tbl_raw_data[[#This Row],[updated_date]])/7,0))</f>
        <v>WEEK 2</v>
      </c>
      <c r="N2788" s="71" t="str">
        <f>UPPER(VLOOKUP(tbl_raw_data[[#This Row],[Analyst]],settings!$A$1:$B$15,2,0))</f>
        <v>SAM</v>
      </c>
      <c r="O2788" s="71" t="str">
        <f>TRIM(UPPER(tbl_raw_data[[#This Row],[Outcome]]))</f>
        <v>APPROVE</v>
      </c>
      <c r="P2788" s="71" t="str">
        <f>TRIM(UPPER(tbl_raw_data[[#This Row],[Queue Name]]))</f>
        <v>CONSUMER EXISTING</v>
      </c>
      <c r="Q2788" s="71" t="str">
        <f>IF(tbl_raw_data[[#This Row],[time_taken_in_min]]&lt;=settings!$D$2,"SLA_MET","SLA_NOT_MET")</f>
        <v>SLA_MET</v>
      </c>
    </row>
    <row r="2789" spans="1:17" hidden="1" x14ac:dyDescent="0.3">
      <c r="A2789" s="1" t="s">
        <v>3752</v>
      </c>
      <c r="B2789" s="36">
        <v>45151.420983796299</v>
      </c>
      <c r="C2789" s="39">
        <v>45151.425150462965</v>
      </c>
      <c r="D2789" s="8" t="s">
        <v>10</v>
      </c>
      <c r="E2789" s="8" t="s">
        <v>11</v>
      </c>
      <c r="F2789" s="8" t="s">
        <v>114</v>
      </c>
      <c r="G2789" s="8" t="s">
        <v>26</v>
      </c>
      <c r="H2789" s="84" t="str">
        <f t="shared" si="43"/>
        <v>Reason Unknown</v>
      </c>
      <c r="I2789" s="63">
        <f>(tbl_raw_data[[#This Row],[Date Actioned]])-(tbl_raw_data[[#This Row],[Date Tagged]])</f>
        <v>4.166666665696539E-3</v>
      </c>
      <c r="J2789" s="66">
        <f>HOUR(tbl_raw_data[[#This Row],[time_taken]])*60+MINUTE(tbl_raw_data[[#This Row],[time_taken]])+SECOND(tbl_raw_data[[#This Row],[time_taken]])/60</f>
        <v>6</v>
      </c>
      <c r="K2789" s="68">
        <f>DATE(YEAR(tbl_raw_data[[#This Row],[Date Actioned]]),MONTH(tbl_raw_data[[#This Row],[Date Actioned]]),DAY(tbl_raw_data[[#This Row],[Date Actioned]]))</f>
        <v>45151</v>
      </c>
      <c r="L2789" s="65" t="str">
        <f>UPPER(TEXT(tbl_raw_data[[#This Row],[updated_date]],"MMMM"))</f>
        <v>AUGUST</v>
      </c>
      <c r="M2789" s="65" t="str">
        <f>"WEEK "&amp;IF(ROUNDUP(DAY(tbl_raw_data[[#This Row],[updated_date]])/7,0)=5,4,ROUNDUP(DAY(tbl_raw_data[[#This Row],[updated_date]])/7,0))</f>
        <v>WEEK 2</v>
      </c>
      <c r="N2789" s="71" t="str">
        <f>UPPER(VLOOKUP(tbl_raw_data[[#This Row],[Analyst]],settings!$A$1:$B$15,2,0))</f>
        <v>FARDIN</v>
      </c>
      <c r="O2789" s="71" t="str">
        <f>TRIM(UPPER(tbl_raw_data[[#This Row],[Outcome]]))</f>
        <v>APPROVE</v>
      </c>
      <c r="P2789" s="71" t="str">
        <f>TRIM(UPPER(tbl_raw_data[[#This Row],[Queue Name]]))</f>
        <v>CONSUMER EXISTING</v>
      </c>
      <c r="Q2789" s="71" t="str">
        <f>IF(tbl_raw_data[[#This Row],[time_taken_in_min]]&lt;=settings!$D$2,"SLA_MET","SLA_NOT_MET")</f>
        <v>SLA_MET</v>
      </c>
    </row>
    <row r="2790" spans="1:17" hidden="1" x14ac:dyDescent="0.3">
      <c r="A2790" s="5" t="s">
        <v>3753</v>
      </c>
      <c r="B2790" s="34">
        <v>45151.435636574075</v>
      </c>
      <c r="C2790" s="35">
        <v>45151.441377314812</v>
      </c>
      <c r="D2790" s="2" t="s">
        <v>10</v>
      </c>
      <c r="E2790" s="2" t="s">
        <v>11</v>
      </c>
      <c r="F2790" s="2" t="s">
        <v>24</v>
      </c>
      <c r="G2790" s="2" t="s">
        <v>15</v>
      </c>
      <c r="H2790" s="84" t="str">
        <f t="shared" si="43"/>
        <v>Reason Unknown</v>
      </c>
      <c r="I2790" s="63">
        <f>(tbl_raw_data[[#This Row],[Date Actioned]])-(tbl_raw_data[[#This Row],[Date Tagged]])</f>
        <v>5.7407407366554253E-3</v>
      </c>
      <c r="J2790" s="66">
        <f>HOUR(tbl_raw_data[[#This Row],[time_taken]])*60+MINUTE(tbl_raw_data[[#This Row],[time_taken]])+SECOND(tbl_raw_data[[#This Row],[time_taken]])/60</f>
        <v>8.2666666666666675</v>
      </c>
      <c r="K2790" s="68">
        <f>DATE(YEAR(tbl_raw_data[[#This Row],[Date Actioned]]),MONTH(tbl_raw_data[[#This Row],[Date Actioned]]),DAY(tbl_raw_data[[#This Row],[Date Actioned]]))</f>
        <v>45151</v>
      </c>
      <c r="L2790" s="65" t="str">
        <f>UPPER(TEXT(tbl_raw_data[[#This Row],[updated_date]],"MMMM"))</f>
        <v>AUGUST</v>
      </c>
      <c r="M2790" s="65" t="str">
        <f>"WEEK "&amp;IF(ROUNDUP(DAY(tbl_raw_data[[#This Row],[updated_date]])/7,0)=5,4,ROUNDUP(DAY(tbl_raw_data[[#This Row],[updated_date]])/7,0))</f>
        <v>WEEK 2</v>
      </c>
      <c r="N2790" s="71" t="str">
        <f>UPPER(VLOOKUP(tbl_raw_data[[#This Row],[Analyst]],settings!$A$1:$B$15,2,0))</f>
        <v>SAM</v>
      </c>
      <c r="O2790" s="71" t="str">
        <f>TRIM(UPPER(tbl_raw_data[[#This Row],[Outcome]]))</f>
        <v>APPROVE</v>
      </c>
      <c r="P2790" s="71" t="str">
        <f>TRIM(UPPER(tbl_raw_data[[#This Row],[Queue Name]]))</f>
        <v>CONSUMER EXISTING</v>
      </c>
      <c r="Q2790" s="71" t="str">
        <f>IF(tbl_raw_data[[#This Row],[time_taken_in_min]]&lt;=settings!$D$2,"SLA_MET","SLA_NOT_MET")</f>
        <v>SLA_MET</v>
      </c>
    </row>
    <row r="2791" spans="1:17" hidden="1" x14ac:dyDescent="0.3">
      <c r="A2791" s="7" t="s">
        <v>3754</v>
      </c>
      <c r="B2791" s="36">
        <v>45151.446828703702</v>
      </c>
      <c r="C2791" s="39">
        <v>45151.453090277777</v>
      </c>
      <c r="D2791" s="8" t="s">
        <v>10</v>
      </c>
      <c r="E2791" s="8" t="s">
        <v>11</v>
      </c>
      <c r="F2791" s="8" t="s">
        <v>24</v>
      </c>
      <c r="G2791" s="8" t="s">
        <v>23</v>
      </c>
      <c r="H2791" s="84" t="str">
        <f t="shared" si="43"/>
        <v>Reason Unknown</v>
      </c>
      <c r="I2791" s="63">
        <f>(tbl_raw_data[[#This Row],[Date Actioned]])-(tbl_raw_data[[#This Row],[Date Tagged]])</f>
        <v>6.2615740753244609E-3</v>
      </c>
      <c r="J2791" s="66">
        <f>HOUR(tbl_raw_data[[#This Row],[time_taken]])*60+MINUTE(tbl_raw_data[[#This Row],[time_taken]])+SECOND(tbl_raw_data[[#This Row],[time_taken]])/60</f>
        <v>9.0166666666666675</v>
      </c>
      <c r="K2791" s="68">
        <f>DATE(YEAR(tbl_raw_data[[#This Row],[Date Actioned]]),MONTH(tbl_raw_data[[#This Row],[Date Actioned]]),DAY(tbl_raw_data[[#This Row],[Date Actioned]]))</f>
        <v>45151</v>
      </c>
      <c r="L2791" s="65" t="str">
        <f>UPPER(TEXT(tbl_raw_data[[#This Row],[updated_date]],"MMMM"))</f>
        <v>AUGUST</v>
      </c>
      <c r="M2791" s="65" t="str">
        <f>"WEEK "&amp;IF(ROUNDUP(DAY(tbl_raw_data[[#This Row],[updated_date]])/7,0)=5,4,ROUNDUP(DAY(tbl_raw_data[[#This Row],[updated_date]])/7,0))</f>
        <v>WEEK 2</v>
      </c>
      <c r="N2791" s="71" t="str">
        <f>UPPER(VLOOKUP(tbl_raw_data[[#This Row],[Analyst]],settings!$A$1:$B$15,2,0))</f>
        <v>SAM</v>
      </c>
      <c r="O2791" s="71" t="str">
        <f>TRIM(UPPER(tbl_raw_data[[#This Row],[Outcome]]))</f>
        <v>APPROVE</v>
      </c>
      <c r="P2791" s="71" t="str">
        <f>TRIM(UPPER(tbl_raw_data[[#This Row],[Queue Name]]))</f>
        <v>CONSUMER EXISTING</v>
      </c>
      <c r="Q2791" s="71" t="str">
        <f>IF(tbl_raw_data[[#This Row],[time_taken_in_min]]&lt;=settings!$D$2,"SLA_MET","SLA_NOT_MET")</f>
        <v>SLA_MET</v>
      </c>
    </row>
    <row r="2792" spans="1:17" hidden="1" x14ac:dyDescent="0.3">
      <c r="A2792" s="1" t="s">
        <v>3755</v>
      </c>
      <c r="B2792" s="34">
        <v>45151.449224537035</v>
      </c>
      <c r="C2792" s="35">
        <v>45151.456145833334</v>
      </c>
      <c r="D2792" s="2" t="s">
        <v>10</v>
      </c>
      <c r="E2792" s="2" t="s">
        <v>11</v>
      </c>
      <c r="F2792" s="2" t="s">
        <v>9</v>
      </c>
      <c r="G2792" s="2" t="s">
        <v>15</v>
      </c>
      <c r="H2792" s="84" t="str">
        <f t="shared" si="43"/>
        <v>Reason Unknown</v>
      </c>
      <c r="I2792" s="63">
        <f>(tbl_raw_data[[#This Row],[Date Actioned]])-(tbl_raw_data[[#This Row],[Date Tagged]])</f>
        <v>6.921296298969537E-3</v>
      </c>
      <c r="J2792" s="66">
        <f>HOUR(tbl_raw_data[[#This Row],[time_taken]])*60+MINUTE(tbl_raw_data[[#This Row],[time_taken]])+SECOND(tbl_raw_data[[#This Row],[time_taken]])/60</f>
        <v>9.9666666666666668</v>
      </c>
      <c r="K2792" s="68">
        <f>DATE(YEAR(tbl_raw_data[[#This Row],[Date Actioned]]),MONTH(tbl_raw_data[[#This Row],[Date Actioned]]),DAY(tbl_raw_data[[#This Row],[Date Actioned]]))</f>
        <v>45151</v>
      </c>
      <c r="L2792" s="65" t="str">
        <f>UPPER(TEXT(tbl_raw_data[[#This Row],[updated_date]],"MMMM"))</f>
        <v>AUGUST</v>
      </c>
      <c r="M2792" s="65" t="str">
        <f>"WEEK "&amp;IF(ROUNDUP(DAY(tbl_raw_data[[#This Row],[updated_date]])/7,0)=5,4,ROUNDUP(DAY(tbl_raw_data[[#This Row],[updated_date]])/7,0))</f>
        <v>WEEK 2</v>
      </c>
      <c r="N2792" s="71" t="str">
        <f>UPPER(VLOOKUP(tbl_raw_data[[#This Row],[Analyst]],settings!$A$1:$B$15,2,0))</f>
        <v>QUADIR</v>
      </c>
      <c r="O2792" s="71" t="str">
        <f>TRIM(UPPER(tbl_raw_data[[#This Row],[Outcome]]))</f>
        <v>APPROVE</v>
      </c>
      <c r="P2792" s="71" t="str">
        <f>TRIM(UPPER(tbl_raw_data[[#This Row],[Queue Name]]))</f>
        <v>CONSUMER EXISTING</v>
      </c>
      <c r="Q2792" s="71" t="str">
        <f>IF(tbl_raw_data[[#This Row],[time_taken_in_min]]&lt;=settings!$D$2,"SLA_MET","SLA_NOT_MET")</f>
        <v>SLA_MET</v>
      </c>
    </row>
    <row r="2793" spans="1:17" hidden="1" x14ac:dyDescent="0.3">
      <c r="A2793" s="5" t="s">
        <v>3756</v>
      </c>
      <c r="B2793" s="36">
        <v>45151.452361111114</v>
      </c>
      <c r="C2793" s="39">
        <v>45151.456145833334</v>
      </c>
      <c r="D2793" s="8" t="s">
        <v>10</v>
      </c>
      <c r="E2793" s="8" t="s">
        <v>11</v>
      </c>
      <c r="F2793" s="8" t="s">
        <v>24</v>
      </c>
      <c r="G2793" s="8" t="s">
        <v>15</v>
      </c>
      <c r="H2793" s="84" t="str">
        <f t="shared" si="43"/>
        <v>Reason Unknown</v>
      </c>
      <c r="I2793" s="63">
        <f>(tbl_raw_data[[#This Row],[Date Actioned]])-(tbl_raw_data[[#This Row],[Date Tagged]])</f>
        <v>3.7847222192795016E-3</v>
      </c>
      <c r="J2793" s="66">
        <f>HOUR(tbl_raw_data[[#This Row],[time_taken]])*60+MINUTE(tbl_raw_data[[#This Row],[time_taken]])+SECOND(tbl_raw_data[[#This Row],[time_taken]])/60</f>
        <v>5.45</v>
      </c>
      <c r="K2793" s="68">
        <f>DATE(YEAR(tbl_raw_data[[#This Row],[Date Actioned]]),MONTH(tbl_raw_data[[#This Row],[Date Actioned]]),DAY(tbl_raw_data[[#This Row],[Date Actioned]]))</f>
        <v>45151</v>
      </c>
      <c r="L2793" s="65" t="str">
        <f>UPPER(TEXT(tbl_raw_data[[#This Row],[updated_date]],"MMMM"))</f>
        <v>AUGUST</v>
      </c>
      <c r="M2793" s="65" t="str">
        <f>"WEEK "&amp;IF(ROUNDUP(DAY(tbl_raw_data[[#This Row],[updated_date]])/7,0)=5,4,ROUNDUP(DAY(tbl_raw_data[[#This Row],[updated_date]])/7,0))</f>
        <v>WEEK 2</v>
      </c>
      <c r="N2793" s="71" t="str">
        <f>UPPER(VLOOKUP(tbl_raw_data[[#This Row],[Analyst]],settings!$A$1:$B$15,2,0))</f>
        <v>SAM</v>
      </c>
      <c r="O2793" s="71" t="str">
        <f>TRIM(UPPER(tbl_raw_data[[#This Row],[Outcome]]))</f>
        <v>APPROVE</v>
      </c>
      <c r="P2793" s="71" t="str">
        <f>TRIM(UPPER(tbl_raw_data[[#This Row],[Queue Name]]))</f>
        <v>CONSUMER EXISTING</v>
      </c>
      <c r="Q2793" s="71" t="str">
        <f>IF(tbl_raw_data[[#This Row],[time_taken_in_min]]&lt;=settings!$D$2,"SLA_MET","SLA_NOT_MET")</f>
        <v>SLA_MET</v>
      </c>
    </row>
    <row r="2794" spans="1:17" hidden="1" x14ac:dyDescent="0.3">
      <c r="A2794" s="7" t="s">
        <v>3757</v>
      </c>
      <c r="B2794" s="34">
        <v>45151.452488425923</v>
      </c>
      <c r="C2794" s="35">
        <v>45151.457731481481</v>
      </c>
      <c r="D2794" s="2" t="s">
        <v>10</v>
      </c>
      <c r="E2794" s="2" t="s">
        <v>11</v>
      </c>
      <c r="F2794" s="2" t="s">
        <v>114</v>
      </c>
      <c r="G2794" s="2" t="s">
        <v>26</v>
      </c>
      <c r="H2794" s="84" t="str">
        <f t="shared" si="43"/>
        <v>Reason Unknown</v>
      </c>
      <c r="I2794" s="63">
        <f>(tbl_raw_data[[#This Row],[Date Actioned]])-(tbl_raw_data[[#This Row],[Date Tagged]])</f>
        <v>5.2430555588216521E-3</v>
      </c>
      <c r="J2794" s="66">
        <f>HOUR(tbl_raw_data[[#This Row],[time_taken]])*60+MINUTE(tbl_raw_data[[#This Row],[time_taken]])+SECOND(tbl_raw_data[[#This Row],[time_taken]])/60</f>
        <v>7.55</v>
      </c>
      <c r="K2794" s="68">
        <f>DATE(YEAR(tbl_raw_data[[#This Row],[Date Actioned]]),MONTH(tbl_raw_data[[#This Row],[Date Actioned]]),DAY(tbl_raw_data[[#This Row],[Date Actioned]]))</f>
        <v>45151</v>
      </c>
      <c r="L2794" s="65" t="str">
        <f>UPPER(TEXT(tbl_raw_data[[#This Row],[updated_date]],"MMMM"))</f>
        <v>AUGUST</v>
      </c>
      <c r="M2794" s="65" t="str">
        <f>"WEEK "&amp;IF(ROUNDUP(DAY(tbl_raw_data[[#This Row],[updated_date]])/7,0)=5,4,ROUNDUP(DAY(tbl_raw_data[[#This Row],[updated_date]])/7,0))</f>
        <v>WEEK 2</v>
      </c>
      <c r="N2794" s="71" t="str">
        <f>UPPER(VLOOKUP(tbl_raw_data[[#This Row],[Analyst]],settings!$A$1:$B$15,2,0))</f>
        <v>FARDIN</v>
      </c>
      <c r="O2794" s="71" t="str">
        <f>TRIM(UPPER(tbl_raw_data[[#This Row],[Outcome]]))</f>
        <v>APPROVE</v>
      </c>
      <c r="P2794" s="71" t="str">
        <f>TRIM(UPPER(tbl_raw_data[[#This Row],[Queue Name]]))</f>
        <v>CONSUMER EXISTING</v>
      </c>
      <c r="Q2794" s="71" t="str">
        <f>IF(tbl_raw_data[[#This Row],[time_taken_in_min]]&lt;=settings!$D$2,"SLA_MET","SLA_NOT_MET")</f>
        <v>SLA_MET</v>
      </c>
    </row>
    <row r="2795" spans="1:17" hidden="1" x14ac:dyDescent="0.3">
      <c r="A2795" s="1" t="s">
        <v>3758</v>
      </c>
      <c r="B2795" s="36">
        <v>45151.454780092594</v>
      </c>
      <c r="C2795" s="39">
        <v>45151.467893518522</v>
      </c>
      <c r="D2795" s="8" t="s">
        <v>10</v>
      </c>
      <c r="E2795" s="8" t="s">
        <v>11</v>
      </c>
      <c r="F2795" s="8" t="s">
        <v>24</v>
      </c>
      <c r="G2795" s="8" t="s">
        <v>26</v>
      </c>
      <c r="H2795" s="84" t="str">
        <f t="shared" si="43"/>
        <v>Reason Unknown</v>
      </c>
      <c r="I2795" s="63">
        <f>(tbl_raw_data[[#This Row],[Date Actioned]])-(tbl_raw_data[[#This Row],[Date Tagged]])</f>
        <v>1.3113425928167999E-2</v>
      </c>
      <c r="J2795" s="66">
        <f>HOUR(tbl_raw_data[[#This Row],[time_taken]])*60+MINUTE(tbl_raw_data[[#This Row],[time_taken]])+SECOND(tbl_raw_data[[#This Row],[time_taken]])/60</f>
        <v>18.883333333333333</v>
      </c>
      <c r="K2795" s="68">
        <f>DATE(YEAR(tbl_raw_data[[#This Row],[Date Actioned]]),MONTH(tbl_raw_data[[#This Row],[Date Actioned]]),DAY(tbl_raw_data[[#This Row],[Date Actioned]]))</f>
        <v>45151</v>
      </c>
      <c r="L2795" s="65" t="str">
        <f>UPPER(TEXT(tbl_raw_data[[#This Row],[updated_date]],"MMMM"))</f>
        <v>AUGUST</v>
      </c>
      <c r="M2795" s="65" t="str">
        <f>"WEEK "&amp;IF(ROUNDUP(DAY(tbl_raw_data[[#This Row],[updated_date]])/7,0)=5,4,ROUNDUP(DAY(tbl_raw_data[[#This Row],[updated_date]])/7,0))</f>
        <v>WEEK 2</v>
      </c>
      <c r="N2795" s="71" t="str">
        <f>UPPER(VLOOKUP(tbl_raw_data[[#This Row],[Analyst]],settings!$A$1:$B$15,2,0))</f>
        <v>SAM</v>
      </c>
      <c r="O2795" s="71" t="str">
        <f>TRIM(UPPER(tbl_raw_data[[#This Row],[Outcome]]))</f>
        <v>APPROVE</v>
      </c>
      <c r="P2795" s="71" t="str">
        <f>TRIM(UPPER(tbl_raw_data[[#This Row],[Queue Name]]))</f>
        <v>CONSUMER EXISTING</v>
      </c>
      <c r="Q2795" s="71" t="str">
        <f>IF(tbl_raw_data[[#This Row],[time_taken_in_min]]&lt;=settings!$D$2,"SLA_MET","SLA_NOT_MET")</f>
        <v>SLA_MET</v>
      </c>
    </row>
    <row r="2796" spans="1:17" hidden="1" x14ac:dyDescent="0.3">
      <c r="A2796" s="5" t="s">
        <v>3759</v>
      </c>
      <c r="B2796" s="34">
        <v>45151.469502314816</v>
      </c>
      <c r="C2796" s="35">
        <v>45151.472384259258</v>
      </c>
      <c r="D2796" s="2" t="s">
        <v>10</v>
      </c>
      <c r="E2796" s="2" t="s">
        <v>11</v>
      </c>
      <c r="F2796" s="2" t="s">
        <v>24</v>
      </c>
      <c r="G2796" s="2" t="s">
        <v>15</v>
      </c>
      <c r="H2796" s="84" t="str">
        <f t="shared" si="43"/>
        <v>Reason Unknown</v>
      </c>
      <c r="I2796" s="63">
        <f>(tbl_raw_data[[#This Row],[Date Actioned]])-(tbl_raw_data[[#This Row],[Date Tagged]])</f>
        <v>2.8819444414693862E-3</v>
      </c>
      <c r="J2796" s="66">
        <f>HOUR(tbl_raw_data[[#This Row],[time_taken]])*60+MINUTE(tbl_raw_data[[#This Row],[time_taken]])+SECOND(tbl_raw_data[[#This Row],[time_taken]])/60</f>
        <v>4.1500000000000004</v>
      </c>
      <c r="K2796" s="68">
        <f>DATE(YEAR(tbl_raw_data[[#This Row],[Date Actioned]]),MONTH(tbl_raw_data[[#This Row],[Date Actioned]]),DAY(tbl_raw_data[[#This Row],[Date Actioned]]))</f>
        <v>45151</v>
      </c>
      <c r="L2796" s="65" t="str">
        <f>UPPER(TEXT(tbl_raw_data[[#This Row],[updated_date]],"MMMM"))</f>
        <v>AUGUST</v>
      </c>
      <c r="M2796" s="65" t="str">
        <f>"WEEK "&amp;IF(ROUNDUP(DAY(tbl_raw_data[[#This Row],[updated_date]])/7,0)=5,4,ROUNDUP(DAY(tbl_raw_data[[#This Row],[updated_date]])/7,0))</f>
        <v>WEEK 2</v>
      </c>
      <c r="N2796" s="71" t="str">
        <f>UPPER(VLOOKUP(tbl_raw_data[[#This Row],[Analyst]],settings!$A$1:$B$15,2,0))</f>
        <v>SAM</v>
      </c>
      <c r="O2796" s="71" t="str">
        <f>TRIM(UPPER(tbl_raw_data[[#This Row],[Outcome]]))</f>
        <v>APPROVE</v>
      </c>
      <c r="P2796" s="71" t="str">
        <f>TRIM(UPPER(tbl_raw_data[[#This Row],[Queue Name]]))</f>
        <v>CONSUMER EXISTING</v>
      </c>
      <c r="Q2796" s="71" t="str">
        <f>IF(tbl_raw_data[[#This Row],[time_taken_in_min]]&lt;=settings!$D$2,"SLA_MET","SLA_NOT_MET")</f>
        <v>SLA_MET</v>
      </c>
    </row>
    <row r="2797" spans="1:17" hidden="1" x14ac:dyDescent="0.3">
      <c r="A2797" s="7" t="s">
        <v>3760</v>
      </c>
      <c r="B2797" s="36">
        <v>45151.471331018518</v>
      </c>
      <c r="C2797" s="39">
        <v>45151.474363425928</v>
      </c>
      <c r="D2797" s="8" t="s">
        <v>10</v>
      </c>
      <c r="E2797" s="8" t="s">
        <v>11</v>
      </c>
      <c r="F2797" s="8" t="s">
        <v>206</v>
      </c>
      <c r="G2797" s="8" t="s">
        <v>15</v>
      </c>
      <c r="H2797" s="84" t="str">
        <f t="shared" si="43"/>
        <v>Reason Unknown</v>
      </c>
      <c r="I2797" s="63">
        <f>(tbl_raw_data[[#This Row],[Date Actioned]])-(tbl_raw_data[[#This Row],[Date Tagged]])</f>
        <v>3.0324074105010368E-3</v>
      </c>
      <c r="J2797" s="66">
        <f>HOUR(tbl_raw_data[[#This Row],[time_taken]])*60+MINUTE(tbl_raw_data[[#This Row],[time_taken]])+SECOND(tbl_raw_data[[#This Row],[time_taken]])/60</f>
        <v>4.3666666666666663</v>
      </c>
      <c r="K2797" s="68">
        <f>DATE(YEAR(tbl_raw_data[[#This Row],[Date Actioned]]),MONTH(tbl_raw_data[[#This Row],[Date Actioned]]),DAY(tbl_raw_data[[#This Row],[Date Actioned]]))</f>
        <v>45151</v>
      </c>
      <c r="L2797" s="65" t="str">
        <f>UPPER(TEXT(tbl_raw_data[[#This Row],[updated_date]],"MMMM"))</f>
        <v>AUGUST</v>
      </c>
      <c r="M2797" s="65" t="str">
        <f>"WEEK "&amp;IF(ROUNDUP(DAY(tbl_raw_data[[#This Row],[updated_date]])/7,0)=5,4,ROUNDUP(DAY(tbl_raw_data[[#This Row],[updated_date]])/7,0))</f>
        <v>WEEK 2</v>
      </c>
      <c r="N2797" s="71" t="str">
        <f>UPPER(VLOOKUP(tbl_raw_data[[#This Row],[Analyst]],settings!$A$1:$B$15,2,0))</f>
        <v>HARDIK</v>
      </c>
      <c r="O2797" s="71" t="str">
        <f>TRIM(UPPER(tbl_raw_data[[#This Row],[Outcome]]))</f>
        <v>APPROVE</v>
      </c>
      <c r="P2797" s="71" t="str">
        <f>TRIM(UPPER(tbl_raw_data[[#This Row],[Queue Name]]))</f>
        <v>CONSUMER EXISTING</v>
      </c>
      <c r="Q2797" s="71" t="str">
        <f>IF(tbl_raw_data[[#This Row],[time_taken_in_min]]&lt;=settings!$D$2,"SLA_MET","SLA_NOT_MET")</f>
        <v>SLA_MET</v>
      </c>
    </row>
    <row r="2798" spans="1:17" hidden="1" x14ac:dyDescent="0.3">
      <c r="A2798" s="1" t="s">
        <v>3761</v>
      </c>
      <c r="B2798" s="34">
        <v>45151.472233796296</v>
      </c>
      <c r="C2798" s="35">
        <v>45151.480879629627</v>
      </c>
      <c r="D2798" s="2" t="s">
        <v>10</v>
      </c>
      <c r="E2798" s="2" t="s">
        <v>11</v>
      </c>
      <c r="F2798" s="2" t="s">
        <v>19</v>
      </c>
      <c r="G2798" s="2" t="s">
        <v>15</v>
      </c>
      <c r="H2798" s="84" t="str">
        <f t="shared" si="43"/>
        <v>Reason Unknown</v>
      </c>
      <c r="I2798" s="63">
        <f>(tbl_raw_data[[#This Row],[Date Actioned]])-(tbl_raw_data[[#This Row],[Date Tagged]])</f>
        <v>8.6458333316841163E-3</v>
      </c>
      <c r="J2798" s="66">
        <f>HOUR(tbl_raw_data[[#This Row],[time_taken]])*60+MINUTE(tbl_raw_data[[#This Row],[time_taken]])+SECOND(tbl_raw_data[[#This Row],[time_taken]])/60</f>
        <v>12.45</v>
      </c>
      <c r="K2798" s="68">
        <f>DATE(YEAR(tbl_raw_data[[#This Row],[Date Actioned]]),MONTH(tbl_raw_data[[#This Row],[Date Actioned]]),DAY(tbl_raw_data[[#This Row],[Date Actioned]]))</f>
        <v>45151</v>
      </c>
      <c r="L2798" s="65" t="str">
        <f>UPPER(TEXT(tbl_raw_data[[#This Row],[updated_date]],"MMMM"))</f>
        <v>AUGUST</v>
      </c>
      <c r="M2798" s="65" t="str">
        <f>"WEEK "&amp;IF(ROUNDUP(DAY(tbl_raw_data[[#This Row],[updated_date]])/7,0)=5,4,ROUNDUP(DAY(tbl_raw_data[[#This Row],[updated_date]])/7,0))</f>
        <v>WEEK 2</v>
      </c>
      <c r="N2798" s="71" t="str">
        <f>UPPER(VLOOKUP(tbl_raw_data[[#This Row],[Analyst]],settings!$A$1:$B$15,2,0))</f>
        <v>NAVED</v>
      </c>
      <c r="O2798" s="71" t="str">
        <f>TRIM(UPPER(tbl_raw_data[[#This Row],[Outcome]]))</f>
        <v>APPROVE</v>
      </c>
      <c r="P2798" s="71" t="str">
        <f>TRIM(UPPER(tbl_raw_data[[#This Row],[Queue Name]]))</f>
        <v>CONSUMER EXISTING</v>
      </c>
      <c r="Q2798" s="71" t="str">
        <f>IF(tbl_raw_data[[#This Row],[time_taken_in_min]]&lt;=settings!$D$2,"SLA_MET","SLA_NOT_MET")</f>
        <v>SLA_MET</v>
      </c>
    </row>
    <row r="2799" spans="1:17" hidden="1" x14ac:dyDescent="0.3">
      <c r="A2799" s="5" t="s">
        <v>3762</v>
      </c>
      <c r="B2799" s="36">
        <v>45151.482800925929</v>
      </c>
      <c r="C2799" s="39">
        <v>45151.485879629632</v>
      </c>
      <c r="D2799" s="8" t="s">
        <v>10</v>
      </c>
      <c r="E2799" s="8" t="s">
        <v>8</v>
      </c>
      <c r="F2799" s="8" t="s">
        <v>9</v>
      </c>
      <c r="G2799" s="8" t="s">
        <v>23</v>
      </c>
      <c r="H2799" s="84" t="str">
        <f t="shared" si="43"/>
        <v>Reason Unknown</v>
      </c>
      <c r="I2799" s="63">
        <f>(tbl_raw_data[[#This Row],[Date Actioned]])-(tbl_raw_data[[#This Row],[Date Tagged]])</f>
        <v>3.0787037030677311E-3</v>
      </c>
      <c r="J2799" s="66">
        <f>HOUR(tbl_raw_data[[#This Row],[time_taken]])*60+MINUTE(tbl_raw_data[[#This Row],[time_taken]])+SECOND(tbl_raw_data[[#This Row],[time_taken]])/60</f>
        <v>4.4333333333333336</v>
      </c>
      <c r="K2799" s="68">
        <f>DATE(YEAR(tbl_raw_data[[#This Row],[Date Actioned]]),MONTH(tbl_raw_data[[#This Row],[Date Actioned]]),DAY(tbl_raw_data[[#This Row],[Date Actioned]]))</f>
        <v>45151</v>
      </c>
      <c r="L2799" s="65" t="str">
        <f>UPPER(TEXT(tbl_raw_data[[#This Row],[updated_date]],"MMMM"))</f>
        <v>AUGUST</v>
      </c>
      <c r="M2799" s="65" t="str">
        <f>"WEEK "&amp;IF(ROUNDUP(DAY(tbl_raw_data[[#This Row],[updated_date]])/7,0)=5,4,ROUNDUP(DAY(tbl_raw_data[[#This Row],[updated_date]])/7,0))</f>
        <v>WEEK 2</v>
      </c>
      <c r="N2799" s="71" t="str">
        <f>UPPER(VLOOKUP(tbl_raw_data[[#This Row],[Analyst]],settings!$A$1:$B$15,2,0))</f>
        <v>QUADIR</v>
      </c>
      <c r="O2799" s="71" t="str">
        <f>TRIM(UPPER(tbl_raw_data[[#This Row],[Outcome]]))</f>
        <v>APPROVE</v>
      </c>
      <c r="P2799" s="71" t="str">
        <f>TRIM(UPPER(tbl_raw_data[[#This Row],[Queue Name]]))</f>
        <v>CONSUMER POST BUREAU</v>
      </c>
      <c r="Q2799" s="71" t="str">
        <f>IF(tbl_raw_data[[#This Row],[time_taken_in_min]]&lt;=settings!$D$2,"SLA_MET","SLA_NOT_MET")</f>
        <v>SLA_MET</v>
      </c>
    </row>
    <row r="2800" spans="1:17" hidden="1" x14ac:dyDescent="0.3">
      <c r="A2800" s="7" t="s">
        <v>3763</v>
      </c>
      <c r="B2800" s="34">
        <v>45151.506388888891</v>
      </c>
      <c r="C2800" s="35">
        <v>45151.509652777779</v>
      </c>
      <c r="D2800" s="2" t="s">
        <v>10</v>
      </c>
      <c r="E2800" s="2" t="s">
        <v>11</v>
      </c>
      <c r="F2800" s="2" t="s">
        <v>19</v>
      </c>
      <c r="G2800" s="2" t="s">
        <v>23</v>
      </c>
      <c r="H2800" s="84" t="str">
        <f t="shared" si="43"/>
        <v>Reason Unknown</v>
      </c>
      <c r="I2800" s="63">
        <f>(tbl_raw_data[[#This Row],[Date Actioned]])-(tbl_raw_data[[#This Row],[Date Tagged]])</f>
        <v>3.2638888878864236E-3</v>
      </c>
      <c r="J2800" s="66">
        <f>HOUR(tbl_raw_data[[#This Row],[time_taken]])*60+MINUTE(tbl_raw_data[[#This Row],[time_taken]])+SECOND(tbl_raw_data[[#This Row],[time_taken]])/60</f>
        <v>4.7</v>
      </c>
      <c r="K2800" s="68">
        <f>DATE(YEAR(tbl_raw_data[[#This Row],[Date Actioned]]),MONTH(tbl_raw_data[[#This Row],[Date Actioned]]),DAY(tbl_raw_data[[#This Row],[Date Actioned]]))</f>
        <v>45151</v>
      </c>
      <c r="L2800" s="65" t="str">
        <f>UPPER(TEXT(tbl_raw_data[[#This Row],[updated_date]],"MMMM"))</f>
        <v>AUGUST</v>
      </c>
      <c r="M2800" s="65" t="str">
        <f>"WEEK "&amp;IF(ROUNDUP(DAY(tbl_raw_data[[#This Row],[updated_date]])/7,0)=5,4,ROUNDUP(DAY(tbl_raw_data[[#This Row],[updated_date]])/7,0))</f>
        <v>WEEK 2</v>
      </c>
      <c r="N2800" s="71" t="str">
        <f>UPPER(VLOOKUP(tbl_raw_data[[#This Row],[Analyst]],settings!$A$1:$B$15,2,0))</f>
        <v>NAVED</v>
      </c>
      <c r="O2800" s="71" t="str">
        <f>TRIM(UPPER(tbl_raw_data[[#This Row],[Outcome]]))</f>
        <v>APPROVE</v>
      </c>
      <c r="P2800" s="71" t="str">
        <f>TRIM(UPPER(tbl_raw_data[[#This Row],[Queue Name]]))</f>
        <v>CONSUMER EXISTING</v>
      </c>
      <c r="Q2800" s="71" t="str">
        <f>IF(tbl_raw_data[[#This Row],[time_taken_in_min]]&lt;=settings!$D$2,"SLA_MET","SLA_NOT_MET")</f>
        <v>SLA_MET</v>
      </c>
    </row>
    <row r="2801" spans="1:17" hidden="1" x14ac:dyDescent="0.3">
      <c r="A2801" s="1" t="s">
        <v>3764</v>
      </c>
      <c r="B2801" s="36">
        <v>45151.509942129633</v>
      </c>
      <c r="C2801" s="39">
        <v>45151.51489583333</v>
      </c>
      <c r="D2801" s="8" t="s">
        <v>10</v>
      </c>
      <c r="E2801" s="8" t="s">
        <v>18</v>
      </c>
      <c r="F2801" s="8" t="s">
        <v>114</v>
      </c>
      <c r="G2801" s="8" t="s">
        <v>23</v>
      </c>
      <c r="H2801" s="84" t="str">
        <f t="shared" si="43"/>
        <v>Reason Unknown</v>
      </c>
      <c r="I2801" s="63">
        <f>(tbl_raw_data[[#This Row],[Date Actioned]])-(tbl_raw_data[[#This Row],[Date Tagged]])</f>
        <v>4.9537036975380033E-3</v>
      </c>
      <c r="J2801" s="66">
        <f>HOUR(tbl_raw_data[[#This Row],[time_taken]])*60+MINUTE(tbl_raw_data[[#This Row],[time_taken]])+SECOND(tbl_raw_data[[#This Row],[time_taken]])/60</f>
        <v>7.1333333333333337</v>
      </c>
      <c r="K2801" s="68">
        <f>DATE(YEAR(tbl_raw_data[[#This Row],[Date Actioned]]),MONTH(tbl_raw_data[[#This Row],[Date Actioned]]),DAY(tbl_raw_data[[#This Row],[Date Actioned]]))</f>
        <v>45151</v>
      </c>
      <c r="L2801" s="65" t="str">
        <f>UPPER(TEXT(tbl_raw_data[[#This Row],[updated_date]],"MMMM"))</f>
        <v>AUGUST</v>
      </c>
      <c r="M2801" s="65" t="str">
        <f>"WEEK "&amp;IF(ROUNDUP(DAY(tbl_raw_data[[#This Row],[updated_date]])/7,0)=5,4,ROUNDUP(DAY(tbl_raw_data[[#This Row],[updated_date]])/7,0))</f>
        <v>WEEK 2</v>
      </c>
      <c r="N2801" s="71" t="str">
        <f>UPPER(VLOOKUP(tbl_raw_data[[#This Row],[Analyst]],settings!$A$1:$B$15,2,0))</f>
        <v>FARDIN</v>
      </c>
      <c r="O2801" s="71" t="str">
        <f>TRIM(UPPER(tbl_raw_data[[#This Row],[Outcome]]))</f>
        <v>APPROVE</v>
      </c>
      <c r="P2801" s="71" t="str">
        <f>TRIM(UPPER(tbl_raw_data[[#This Row],[Queue Name]]))</f>
        <v>CONSUMER PRE BUREAU</v>
      </c>
      <c r="Q2801" s="71" t="str">
        <f>IF(tbl_raw_data[[#This Row],[time_taken_in_min]]&lt;=settings!$D$2,"SLA_MET","SLA_NOT_MET")</f>
        <v>SLA_MET</v>
      </c>
    </row>
    <row r="2802" spans="1:17" hidden="1" x14ac:dyDescent="0.3">
      <c r="A2802" s="5" t="s">
        <v>3765</v>
      </c>
      <c r="B2802" s="34">
        <v>45151.517881944441</v>
      </c>
      <c r="C2802" s="35">
        <v>45151.523425925923</v>
      </c>
      <c r="D2802" s="2" t="s">
        <v>10</v>
      </c>
      <c r="E2802" s="2" t="s">
        <v>11</v>
      </c>
      <c r="F2802" s="2" t="s">
        <v>114</v>
      </c>
      <c r="G2802" s="2" t="s">
        <v>15</v>
      </c>
      <c r="H2802" s="84" t="str">
        <f t="shared" si="43"/>
        <v>Reason Unknown</v>
      </c>
      <c r="I2802" s="63">
        <f>(tbl_raw_data[[#This Row],[Date Actioned]])-(tbl_raw_data[[#This Row],[Date Tagged]])</f>
        <v>5.543981482333038E-3</v>
      </c>
      <c r="J2802" s="66">
        <f>HOUR(tbl_raw_data[[#This Row],[time_taken]])*60+MINUTE(tbl_raw_data[[#This Row],[time_taken]])+SECOND(tbl_raw_data[[#This Row],[time_taken]])/60</f>
        <v>7.9833333333333334</v>
      </c>
      <c r="K2802" s="68">
        <f>DATE(YEAR(tbl_raw_data[[#This Row],[Date Actioned]]),MONTH(tbl_raw_data[[#This Row],[Date Actioned]]),DAY(tbl_raw_data[[#This Row],[Date Actioned]]))</f>
        <v>45151</v>
      </c>
      <c r="L2802" s="65" t="str">
        <f>UPPER(TEXT(tbl_raw_data[[#This Row],[updated_date]],"MMMM"))</f>
        <v>AUGUST</v>
      </c>
      <c r="M2802" s="65" t="str">
        <f>"WEEK "&amp;IF(ROUNDUP(DAY(tbl_raw_data[[#This Row],[updated_date]])/7,0)=5,4,ROUNDUP(DAY(tbl_raw_data[[#This Row],[updated_date]])/7,0))</f>
        <v>WEEK 2</v>
      </c>
      <c r="N2802" s="71" t="str">
        <f>UPPER(VLOOKUP(tbl_raw_data[[#This Row],[Analyst]],settings!$A$1:$B$15,2,0))</f>
        <v>FARDIN</v>
      </c>
      <c r="O2802" s="71" t="str">
        <f>TRIM(UPPER(tbl_raw_data[[#This Row],[Outcome]]))</f>
        <v>APPROVE</v>
      </c>
      <c r="P2802" s="71" t="str">
        <f>TRIM(UPPER(tbl_raw_data[[#This Row],[Queue Name]]))</f>
        <v>CONSUMER EXISTING</v>
      </c>
      <c r="Q2802" s="71" t="str">
        <f>IF(tbl_raw_data[[#This Row],[time_taken_in_min]]&lt;=settings!$D$2,"SLA_MET","SLA_NOT_MET")</f>
        <v>SLA_MET</v>
      </c>
    </row>
    <row r="2803" spans="1:17" hidden="1" x14ac:dyDescent="0.3">
      <c r="A2803" s="7" t="s">
        <v>3766</v>
      </c>
      <c r="B2803" s="36">
        <v>45151.518923611111</v>
      </c>
      <c r="C2803" s="39">
        <v>45151.525821759256</v>
      </c>
      <c r="D2803" s="8" t="s">
        <v>10</v>
      </c>
      <c r="E2803" s="8" t="s">
        <v>18</v>
      </c>
      <c r="F2803" s="8" t="s">
        <v>14</v>
      </c>
      <c r="G2803" s="8" t="s">
        <v>16</v>
      </c>
      <c r="H2803" s="84" t="str">
        <f t="shared" si="43"/>
        <v>Reason Unknown</v>
      </c>
      <c r="I2803" s="63">
        <f>(tbl_raw_data[[#This Row],[Date Actioned]])-(tbl_raw_data[[#This Row],[Date Tagged]])</f>
        <v>6.8981481454102322E-3</v>
      </c>
      <c r="J2803" s="66">
        <f>HOUR(tbl_raw_data[[#This Row],[time_taken]])*60+MINUTE(tbl_raw_data[[#This Row],[time_taken]])+SECOND(tbl_raw_data[[#This Row],[time_taken]])/60</f>
        <v>9.9333333333333336</v>
      </c>
      <c r="K2803" s="68">
        <f>DATE(YEAR(tbl_raw_data[[#This Row],[Date Actioned]]),MONTH(tbl_raw_data[[#This Row],[Date Actioned]]),DAY(tbl_raw_data[[#This Row],[Date Actioned]]))</f>
        <v>45151</v>
      </c>
      <c r="L2803" s="65" t="str">
        <f>UPPER(TEXT(tbl_raw_data[[#This Row],[updated_date]],"MMMM"))</f>
        <v>AUGUST</v>
      </c>
      <c r="M2803" s="65" t="str">
        <f>"WEEK "&amp;IF(ROUNDUP(DAY(tbl_raw_data[[#This Row],[updated_date]])/7,0)=5,4,ROUNDUP(DAY(tbl_raw_data[[#This Row],[updated_date]])/7,0))</f>
        <v>WEEK 2</v>
      </c>
      <c r="N2803" s="71" t="str">
        <f>UPPER(VLOOKUP(tbl_raw_data[[#This Row],[Analyst]],settings!$A$1:$B$15,2,0))</f>
        <v>CAMROON</v>
      </c>
      <c r="O2803" s="71" t="str">
        <f>TRIM(UPPER(tbl_raw_data[[#This Row],[Outcome]]))</f>
        <v>APPROVE</v>
      </c>
      <c r="P2803" s="71" t="str">
        <f>TRIM(UPPER(tbl_raw_data[[#This Row],[Queue Name]]))</f>
        <v>CONSUMER PRE BUREAU</v>
      </c>
      <c r="Q2803" s="71" t="str">
        <f>IF(tbl_raw_data[[#This Row],[time_taken_in_min]]&lt;=settings!$D$2,"SLA_MET","SLA_NOT_MET")</f>
        <v>SLA_MET</v>
      </c>
    </row>
    <row r="2804" spans="1:17" hidden="1" x14ac:dyDescent="0.3">
      <c r="A2804" s="1" t="s">
        <v>3767</v>
      </c>
      <c r="B2804" s="34">
        <v>45151.525381944448</v>
      </c>
      <c r="C2804" s="35">
        <v>45151.52884259259</v>
      </c>
      <c r="D2804" s="2" t="s">
        <v>10</v>
      </c>
      <c r="E2804" s="2" t="s">
        <v>18</v>
      </c>
      <c r="F2804" s="2" t="s">
        <v>19</v>
      </c>
      <c r="G2804" s="2" t="s">
        <v>30</v>
      </c>
      <c r="H2804" s="84" t="str">
        <f t="shared" si="43"/>
        <v>Reason Unknown</v>
      </c>
      <c r="I2804" s="63">
        <f>(tbl_raw_data[[#This Row],[Date Actioned]])-(tbl_raw_data[[#This Row],[Date Tagged]])</f>
        <v>3.4606481422088109E-3</v>
      </c>
      <c r="J2804" s="66">
        <f>HOUR(tbl_raw_data[[#This Row],[time_taken]])*60+MINUTE(tbl_raw_data[[#This Row],[time_taken]])+SECOND(tbl_raw_data[[#This Row],[time_taken]])/60</f>
        <v>4.9833333333333334</v>
      </c>
      <c r="K2804" s="68">
        <f>DATE(YEAR(tbl_raw_data[[#This Row],[Date Actioned]]),MONTH(tbl_raw_data[[#This Row],[Date Actioned]]),DAY(tbl_raw_data[[#This Row],[Date Actioned]]))</f>
        <v>45151</v>
      </c>
      <c r="L2804" s="65" t="str">
        <f>UPPER(TEXT(tbl_raw_data[[#This Row],[updated_date]],"MMMM"))</f>
        <v>AUGUST</v>
      </c>
      <c r="M2804" s="65" t="str">
        <f>"WEEK "&amp;IF(ROUNDUP(DAY(tbl_raw_data[[#This Row],[updated_date]])/7,0)=5,4,ROUNDUP(DAY(tbl_raw_data[[#This Row],[updated_date]])/7,0))</f>
        <v>WEEK 2</v>
      </c>
      <c r="N2804" s="71" t="str">
        <f>UPPER(VLOOKUP(tbl_raw_data[[#This Row],[Analyst]],settings!$A$1:$B$15,2,0))</f>
        <v>NAVED</v>
      </c>
      <c r="O2804" s="71" t="str">
        <f>TRIM(UPPER(tbl_raw_data[[#This Row],[Outcome]]))</f>
        <v>APPROVE</v>
      </c>
      <c r="P2804" s="71" t="str">
        <f>TRIM(UPPER(tbl_raw_data[[#This Row],[Queue Name]]))</f>
        <v>CONSUMER PRE BUREAU</v>
      </c>
      <c r="Q2804" s="71" t="str">
        <f>IF(tbl_raw_data[[#This Row],[time_taken_in_min]]&lt;=settings!$D$2,"SLA_MET","SLA_NOT_MET")</f>
        <v>SLA_MET</v>
      </c>
    </row>
    <row r="2805" spans="1:17" hidden="1" x14ac:dyDescent="0.3">
      <c r="A2805" s="5" t="s">
        <v>3768</v>
      </c>
      <c r="B2805" s="36">
        <v>45151.536180555559</v>
      </c>
      <c r="C2805" s="39">
        <v>45151.540868055556</v>
      </c>
      <c r="D2805" s="8" t="s">
        <v>10</v>
      </c>
      <c r="E2805" s="8" t="s">
        <v>18</v>
      </c>
      <c r="F2805" s="8" t="s">
        <v>19</v>
      </c>
      <c r="G2805" s="8" t="s">
        <v>15</v>
      </c>
      <c r="H2805" s="84" t="str">
        <f t="shared" si="43"/>
        <v>Reason Unknown</v>
      </c>
      <c r="I2805" s="63">
        <f>(tbl_raw_data[[#This Row],[Date Actioned]])-(tbl_raw_data[[#This Row],[Date Tagged]])</f>
        <v>4.687499997089617E-3</v>
      </c>
      <c r="J2805" s="66">
        <f>HOUR(tbl_raw_data[[#This Row],[time_taken]])*60+MINUTE(tbl_raw_data[[#This Row],[time_taken]])+SECOND(tbl_raw_data[[#This Row],[time_taken]])/60</f>
        <v>6.75</v>
      </c>
      <c r="K2805" s="68">
        <f>DATE(YEAR(tbl_raw_data[[#This Row],[Date Actioned]]),MONTH(tbl_raw_data[[#This Row],[Date Actioned]]),DAY(tbl_raw_data[[#This Row],[Date Actioned]]))</f>
        <v>45151</v>
      </c>
      <c r="L2805" s="65" t="str">
        <f>UPPER(TEXT(tbl_raw_data[[#This Row],[updated_date]],"MMMM"))</f>
        <v>AUGUST</v>
      </c>
      <c r="M2805" s="65" t="str">
        <f>"WEEK "&amp;IF(ROUNDUP(DAY(tbl_raw_data[[#This Row],[updated_date]])/7,0)=5,4,ROUNDUP(DAY(tbl_raw_data[[#This Row],[updated_date]])/7,0))</f>
        <v>WEEK 2</v>
      </c>
      <c r="N2805" s="71" t="str">
        <f>UPPER(VLOOKUP(tbl_raw_data[[#This Row],[Analyst]],settings!$A$1:$B$15,2,0))</f>
        <v>NAVED</v>
      </c>
      <c r="O2805" s="71" t="str">
        <f>TRIM(UPPER(tbl_raw_data[[#This Row],[Outcome]]))</f>
        <v>APPROVE</v>
      </c>
      <c r="P2805" s="71" t="str">
        <f>TRIM(UPPER(tbl_raw_data[[#This Row],[Queue Name]]))</f>
        <v>CONSUMER PRE BUREAU</v>
      </c>
      <c r="Q2805" s="71" t="str">
        <f>IF(tbl_raw_data[[#This Row],[time_taken_in_min]]&lt;=settings!$D$2,"SLA_MET","SLA_NOT_MET")</f>
        <v>SLA_MET</v>
      </c>
    </row>
    <row r="2806" spans="1:17" hidden="1" x14ac:dyDescent="0.3">
      <c r="A2806" s="7" t="s">
        <v>3769</v>
      </c>
      <c r="B2806" s="34">
        <v>45151.536446759259</v>
      </c>
      <c r="C2806" s="35">
        <v>45151.546678240738</v>
      </c>
      <c r="D2806" s="2" t="s">
        <v>10</v>
      </c>
      <c r="E2806" s="2" t="s">
        <v>11</v>
      </c>
      <c r="F2806" s="2" t="s">
        <v>12</v>
      </c>
      <c r="G2806" s="2" t="s">
        <v>15</v>
      </c>
      <c r="H2806" s="84" t="str">
        <f t="shared" si="43"/>
        <v>Reason Unknown</v>
      </c>
      <c r="I2806" s="63">
        <f>(tbl_raw_data[[#This Row],[Date Actioned]])-(tbl_raw_data[[#This Row],[Date Tagged]])</f>
        <v>1.0231481479422655E-2</v>
      </c>
      <c r="J2806" s="66">
        <f>HOUR(tbl_raw_data[[#This Row],[time_taken]])*60+MINUTE(tbl_raw_data[[#This Row],[time_taken]])+SECOND(tbl_raw_data[[#This Row],[time_taken]])/60</f>
        <v>14.733333333333333</v>
      </c>
      <c r="K2806" s="68">
        <f>DATE(YEAR(tbl_raw_data[[#This Row],[Date Actioned]]),MONTH(tbl_raw_data[[#This Row],[Date Actioned]]),DAY(tbl_raw_data[[#This Row],[Date Actioned]]))</f>
        <v>45151</v>
      </c>
      <c r="L2806" s="65" t="str">
        <f>UPPER(TEXT(tbl_raw_data[[#This Row],[updated_date]],"MMMM"))</f>
        <v>AUGUST</v>
      </c>
      <c r="M2806" s="65" t="str">
        <f>"WEEK "&amp;IF(ROUNDUP(DAY(tbl_raw_data[[#This Row],[updated_date]])/7,0)=5,4,ROUNDUP(DAY(tbl_raw_data[[#This Row],[updated_date]])/7,0))</f>
        <v>WEEK 2</v>
      </c>
      <c r="N2806" s="71" t="str">
        <f>UPPER(VLOOKUP(tbl_raw_data[[#This Row],[Analyst]],settings!$A$1:$B$15,2,0))</f>
        <v>NITESH</v>
      </c>
      <c r="O2806" s="71" t="str">
        <f>TRIM(UPPER(tbl_raw_data[[#This Row],[Outcome]]))</f>
        <v>APPROVE</v>
      </c>
      <c r="P2806" s="71" t="str">
        <f>TRIM(UPPER(tbl_raw_data[[#This Row],[Queue Name]]))</f>
        <v>CONSUMER EXISTING</v>
      </c>
      <c r="Q2806" s="71" t="str">
        <f>IF(tbl_raw_data[[#This Row],[time_taken_in_min]]&lt;=settings!$D$2,"SLA_MET","SLA_NOT_MET")</f>
        <v>SLA_MET</v>
      </c>
    </row>
    <row r="2807" spans="1:17" hidden="1" x14ac:dyDescent="0.3">
      <c r="A2807" s="1" t="s">
        <v>3770</v>
      </c>
      <c r="B2807" s="36">
        <v>45151.540266203701</v>
      </c>
      <c r="C2807" s="39">
        <v>45151.544502314813</v>
      </c>
      <c r="D2807" s="8" t="s">
        <v>10</v>
      </c>
      <c r="E2807" s="8" t="s">
        <v>11</v>
      </c>
      <c r="F2807" s="8" t="s">
        <v>14</v>
      </c>
      <c r="G2807" s="8" t="s">
        <v>15</v>
      </c>
      <c r="H2807" s="84" t="str">
        <f t="shared" si="43"/>
        <v>Reason Unknown</v>
      </c>
      <c r="I2807" s="63">
        <f>(tbl_raw_data[[#This Row],[Date Actioned]])-(tbl_raw_data[[#This Row],[Date Tagged]])</f>
        <v>4.2361111118225381E-3</v>
      </c>
      <c r="J2807" s="66">
        <f>HOUR(tbl_raw_data[[#This Row],[time_taken]])*60+MINUTE(tbl_raw_data[[#This Row],[time_taken]])+SECOND(tbl_raw_data[[#This Row],[time_taken]])/60</f>
        <v>6.1</v>
      </c>
      <c r="K2807" s="68">
        <f>DATE(YEAR(tbl_raw_data[[#This Row],[Date Actioned]]),MONTH(tbl_raw_data[[#This Row],[Date Actioned]]),DAY(tbl_raw_data[[#This Row],[Date Actioned]]))</f>
        <v>45151</v>
      </c>
      <c r="L2807" s="65" t="str">
        <f>UPPER(TEXT(tbl_raw_data[[#This Row],[updated_date]],"MMMM"))</f>
        <v>AUGUST</v>
      </c>
      <c r="M2807" s="65" t="str">
        <f>"WEEK "&amp;IF(ROUNDUP(DAY(tbl_raw_data[[#This Row],[updated_date]])/7,0)=5,4,ROUNDUP(DAY(tbl_raw_data[[#This Row],[updated_date]])/7,0))</f>
        <v>WEEK 2</v>
      </c>
      <c r="N2807" s="71" t="str">
        <f>UPPER(VLOOKUP(tbl_raw_data[[#This Row],[Analyst]],settings!$A$1:$B$15,2,0))</f>
        <v>CAMROON</v>
      </c>
      <c r="O2807" s="71" t="str">
        <f>TRIM(UPPER(tbl_raw_data[[#This Row],[Outcome]]))</f>
        <v>APPROVE</v>
      </c>
      <c r="P2807" s="71" t="str">
        <f>TRIM(UPPER(tbl_raw_data[[#This Row],[Queue Name]]))</f>
        <v>CONSUMER EXISTING</v>
      </c>
      <c r="Q2807" s="71" t="str">
        <f>IF(tbl_raw_data[[#This Row],[time_taken_in_min]]&lt;=settings!$D$2,"SLA_MET","SLA_NOT_MET")</f>
        <v>SLA_MET</v>
      </c>
    </row>
    <row r="2808" spans="1:17" hidden="1" x14ac:dyDescent="0.3">
      <c r="A2808" s="5" t="s">
        <v>3771</v>
      </c>
      <c r="B2808" s="34">
        <v>45151.54420138889</v>
      </c>
      <c r="C2808" s="35">
        <v>45151.551145833335</v>
      </c>
      <c r="D2808" s="2" t="s">
        <v>10</v>
      </c>
      <c r="E2808" s="2" t="s">
        <v>11</v>
      </c>
      <c r="F2808" s="2" t="s">
        <v>19</v>
      </c>
      <c r="G2808" s="2" t="s">
        <v>15</v>
      </c>
      <c r="H2808" s="84" t="str">
        <f t="shared" si="43"/>
        <v>Reason Unknown</v>
      </c>
      <c r="I2808" s="63">
        <f>(tbl_raw_data[[#This Row],[Date Actioned]])-(tbl_raw_data[[#This Row],[Date Tagged]])</f>
        <v>6.9444444452528842E-3</v>
      </c>
      <c r="J2808" s="66">
        <f>HOUR(tbl_raw_data[[#This Row],[time_taken]])*60+MINUTE(tbl_raw_data[[#This Row],[time_taken]])+SECOND(tbl_raw_data[[#This Row],[time_taken]])/60</f>
        <v>10</v>
      </c>
      <c r="K2808" s="68">
        <f>DATE(YEAR(tbl_raw_data[[#This Row],[Date Actioned]]),MONTH(tbl_raw_data[[#This Row],[Date Actioned]]),DAY(tbl_raw_data[[#This Row],[Date Actioned]]))</f>
        <v>45151</v>
      </c>
      <c r="L2808" s="65" t="str">
        <f>UPPER(TEXT(tbl_raw_data[[#This Row],[updated_date]],"MMMM"))</f>
        <v>AUGUST</v>
      </c>
      <c r="M2808" s="65" t="str">
        <f>"WEEK "&amp;IF(ROUNDUP(DAY(tbl_raw_data[[#This Row],[updated_date]])/7,0)=5,4,ROUNDUP(DAY(tbl_raw_data[[#This Row],[updated_date]])/7,0))</f>
        <v>WEEK 2</v>
      </c>
      <c r="N2808" s="71" t="str">
        <f>UPPER(VLOOKUP(tbl_raw_data[[#This Row],[Analyst]],settings!$A$1:$B$15,2,0))</f>
        <v>NAVED</v>
      </c>
      <c r="O2808" s="71" t="str">
        <f>TRIM(UPPER(tbl_raw_data[[#This Row],[Outcome]]))</f>
        <v>APPROVE</v>
      </c>
      <c r="P2808" s="71" t="str">
        <f>TRIM(UPPER(tbl_raw_data[[#This Row],[Queue Name]]))</f>
        <v>CONSUMER EXISTING</v>
      </c>
      <c r="Q2808" s="71" t="str">
        <f>IF(tbl_raw_data[[#This Row],[time_taken_in_min]]&lt;=settings!$D$2,"SLA_MET","SLA_NOT_MET")</f>
        <v>SLA_MET</v>
      </c>
    </row>
    <row r="2809" spans="1:17" hidden="1" x14ac:dyDescent="0.3">
      <c r="A2809" s="7" t="s">
        <v>3772</v>
      </c>
      <c r="B2809" s="36">
        <v>45151.563599537039</v>
      </c>
      <c r="C2809" s="39">
        <v>45151.574456018519</v>
      </c>
      <c r="D2809" s="8" t="s">
        <v>10</v>
      </c>
      <c r="E2809" s="8" t="s">
        <v>11</v>
      </c>
      <c r="F2809" s="8" t="s">
        <v>9</v>
      </c>
      <c r="G2809" s="8" t="s">
        <v>15</v>
      </c>
      <c r="H2809" s="84" t="str">
        <f t="shared" si="43"/>
        <v>Reason Unknown</v>
      </c>
      <c r="I2809" s="63">
        <f>(tbl_raw_data[[#This Row],[Date Actioned]])-(tbl_raw_data[[#This Row],[Date Tagged]])</f>
        <v>1.0856481480004732E-2</v>
      </c>
      <c r="J2809" s="66">
        <f>HOUR(tbl_raw_data[[#This Row],[time_taken]])*60+MINUTE(tbl_raw_data[[#This Row],[time_taken]])+SECOND(tbl_raw_data[[#This Row],[time_taken]])/60</f>
        <v>15.633333333333333</v>
      </c>
      <c r="K2809" s="68">
        <f>DATE(YEAR(tbl_raw_data[[#This Row],[Date Actioned]]),MONTH(tbl_raw_data[[#This Row],[Date Actioned]]),DAY(tbl_raw_data[[#This Row],[Date Actioned]]))</f>
        <v>45151</v>
      </c>
      <c r="L2809" s="65" t="str">
        <f>UPPER(TEXT(tbl_raw_data[[#This Row],[updated_date]],"MMMM"))</f>
        <v>AUGUST</v>
      </c>
      <c r="M2809" s="65" t="str">
        <f>"WEEK "&amp;IF(ROUNDUP(DAY(tbl_raw_data[[#This Row],[updated_date]])/7,0)=5,4,ROUNDUP(DAY(tbl_raw_data[[#This Row],[updated_date]])/7,0))</f>
        <v>WEEK 2</v>
      </c>
      <c r="N2809" s="71" t="str">
        <f>UPPER(VLOOKUP(tbl_raw_data[[#This Row],[Analyst]],settings!$A$1:$B$15,2,0))</f>
        <v>QUADIR</v>
      </c>
      <c r="O2809" s="71" t="str">
        <f>TRIM(UPPER(tbl_raw_data[[#This Row],[Outcome]]))</f>
        <v>APPROVE</v>
      </c>
      <c r="P2809" s="71" t="str">
        <f>TRIM(UPPER(tbl_raw_data[[#This Row],[Queue Name]]))</f>
        <v>CONSUMER EXISTING</v>
      </c>
      <c r="Q2809" s="71" t="str">
        <f>IF(tbl_raw_data[[#This Row],[time_taken_in_min]]&lt;=settings!$D$2,"SLA_MET","SLA_NOT_MET")</f>
        <v>SLA_MET</v>
      </c>
    </row>
    <row r="2810" spans="1:17" hidden="1" x14ac:dyDescent="0.3">
      <c r="A2810" s="1" t="s">
        <v>3773</v>
      </c>
      <c r="B2810" s="34">
        <v>45151.56994212963</v>
      </c>
      <c r="C2810" s="35">
        <v>45151.584479166668</v>
      </c>
      <c r="D2810" s="2" t="s">
        <v>10</v>
      </c>
      <c r="E2810" s="2" t="s">
        <v>18</v>
      </c>
      <c r="F2810" s="2" t="s">
        <v>14</v>
      </c>
      <c r="G2810" s="2" t="s">
        <v>120</v>
      </c>
      <c r="H2810" s="84" t="str">
        <f t="shared" si="43"/>
        <v>Reason Unknown</v>
      </c>
      <c r="I2810" s="63">
        <f>(tbl_raw_data[[#This Row],[Date Actioned]])-(tbl_raw_data[[#This Row],[Date Tagged]])</f>
        <v>1.4537037037371192E-2</v>
      </c>
      <c r="J2810" s="66">
        <f>HOUR(tbl_raw_data[[#This Row],[time_taken]])*60+MINUTE(tbl_raw_data[[#This Row],[time_taken]])+SECOND(tbl_raw_data[[#This Row],[time_taken]])/60</f>
        <v>20.933333333333334</v>
      </c>
      <c r="K2810" s="68">
        <f>DATE(YEAR(tbl_raw_data[[#This Row],[Date Actioned]]),MONTH(tbl_raw_data[[#This Row],[Date Actioned]]),DAY(tbl_raw_data[[#This Row],[Date Actioned]]))</f>
        <v>45151</v>
      </c>
      <c r="L2810" s="65" t="str">
        <f>UPPER(TEXT(tbl_raw_data[[#This Row],[updated_date]],"MMMM"))</f>
        <v>AUGUST</v>
      </c>
      <c r="M2810" s="65" t="str">
        <f>"WEEK "&amp;IF(ROUNDUP(DAY(tbl_raw_data[[#This Row],[updated_date]])/7,0)=5,4,ROUNDUP(DAY(tbl_raw_data[[#This Row],[updated_date]])/7,0))</f>
        <v>WEEK 2</v>
      </c>
      <c r="N2810" s="71" t="str">
        <f>UPPER(VLOOKUP(tbl_raw_data[[#This Row],[Analyst]],settings!$A$1:$B$15,2,0))</f>
        <v>CAMROON</v>
      </c>
      <c r="O2810" s="71" t="str">
        <f>TRIM(UPPER(tbl_raw_data[[#This Row],[Outcome]]))</f>
        <v>APPROVE</v>
      </c>
      <c r="P2810" s="71" t="str">
        <f>TRIM(UPPER(tbl_raw_data[[#This Row],[Queue Name]]))</f>
        <v>CONSUMER PRE BUREAU</v>
      </c>
      <c r="Q2810" s="71" t="str">
        <f>IF(tbl_raw_data[[#This Row],[time_taken_in_min]]&lt;=settings!$D$2,"SLA_MET","SLA_NOT_MET")</f>
        <v>SLA_NOT_MET</v>
      </c>
    </row>
    <row r="2811" spans="1:17" hidden="1" x14ac:dyDescent="0.3">
      <c r="A2811" s="5" t="s">
        <v>3774</v>
      </c>
      <c r="B2811" s="36">
        <v>45151.573495370372</v>
      </c>
      <c r="C2811" s="39">
        <v>45151.578194444446</v>
      </c>
      <c r="D2811" s="8" t="s">
        <v>10</v>
      </c>
      <c r="E2811" s="8" t="s">
        <v>18</v>
      </c>
      <c r="F2811" s="8" t="s">
        <v>24</v>
      </c>
      <c r="G2811" s="8" t="s">
        <v>15</v>
      </c>
      <c r="H2811" s="84" t="str">
        <f t="shared" si="43"/>
        <v>Reason Unknown</v>
      </c>
      <c r="I2811" s="63">
        <f>(tbl_raw_data[[#This Row],[Date Actioned]])-(tbl_raw_data[[#This Row],[Date Tagged]])</f>
        <v>4.6990740738692693E-3</v>
      </c>
      <c r="J2811" s="66">
        <f>HOUR(tbl_raw_data[[#This Row],[time_taken]])*60+MINUTE(tbl_raw_data[[#This Row],[time_taken]])+SECOND(tbl_raw_data[[#This Row],[time_taken]])/60</f>
        <v>6.7666666666666666</v>
      </c>
      <c r="K2811" s="68">
        <f>DATE(YEAR(tbl_raw_data[[#This Row],[Date Actioned]]),MONTH(tbl_raw_data[[#This Row],[Date Actioned]]),DAY(tbl_raw_data[[#This Row],[Date Actioned]]))</f>
        <v>45151</v>
      </c>
      <c r="L2811" s="65" t="str">
        <f>UPPER(TEXT(tbl_raw_data[[#This Row],[updated_date]],"MMMM"))</f>
        <v>AUGUST</v>
      </c>
      <c r="M2811" s="65" t="str">
        <f>"WEEK "&amp;IF(ROUNDUP(DAY(tbl_raw_data[[#This Row],[updated_date]])/7,0)=5,4,ROUNDUP(DAY(tbl_raw_data[[#This Row],[updated_date]])/7,0))</f>
        <v>WEEK 2</v>
      </c>
      <c r="N2811" s="71" t="str">
        <f>UPPER(VLOOKUP(tbl_raw_data[[#This Row],[Analyst]],settings!$A$1:$B$15,2,0))</f>
        <v>SAM</v>
      </c>
      <c r="O2811" s="71" t="str">
        <f>TRIM(UPPER(tbl_raw_data[[#This Row],[Outcome]]))</f>
        <v>APPROVE</v>
      </c>
      <c r="P2811" s="71" t="str">
        <f>TRIM(UPPER(tbl_raw_data[[#This Row],[Queue Name]]))</f>
        <v>CONSUMER PRE BUREAU</v>
      </c>
      <c r="Q2811" s="71" t="str">
        <f>IF(tbl_raw_data[[#This Row],[time_taken_in_min]]&lt;=settings!$D$2,"SLA_MET","SLA_NOT_MET")</f>
        <v>SLA_MET</v>
      </c>
    </row>
    <row r="2812" spans="1:17" hidden="1" x14ac:dyDescent="0.3">
      <c r="A2812" s="7" t="s">
        <v>3775</v>
      </c>
      <c r="B2812" s="34">
        <v>45151.578402777777</v>
      </c>
      <c r="C2812" s="35">
        <v>45151.58189814815</v>
      </c>
      <c r="D2812" s="2" t="s">
        <v>10</v>
      </c>
      <c r="E2812" s="2" t="s">
        <v>11</v>
      </c>
      <c r="F2812" s="2" t="s">
        <v>9</v>
      </c>
      <c r="G2812" s="2" t="s">
        <v>15</v>
      </c>
      <c r="H2812" s="84" t="str">
        <f t="shared" si="43"/>
        <v>Reason Unknown</v>
      </c>
      <c r="I2812" s="63">
        <f>(tbl_raw_data[[#This Row],[Date Actioned]])-(tbl_raw_data[[#This Row],[Date Tagged]])</f>
        <v>3.4953703725477681E-3</v>
      </c>
      <c r="J2812" s="66">
        <f>HOUR(tbl_raw_data[[#This Row],[time_taken]])*60+MINUTE(tbl_raw_data[[#This Row],[time_taken]])+SECOND(tbl_raw_data[[#This Row],[time_taken]])/60</f>
        <v>5.0333333333333332</v>
      </c>
      <c r="K2812" s="68">
        <f>DATE(YEAR(tbl_raw_data[[#This Row],[Date Actioned]]),MONTH(tbl_raw_data[[#This Row],[Date Actioned]]),DAY(tbl_raw_data[[#This Row],[Date Actioned]]))</f>
        <v>45151</v>
      </c>
      <c r="L2812" s="65" t="str">
        <f>UPPER(TEXT(tbl_raw_data[[#This Row],[updated_date]],"MMMM"))</f>
        <v>AUGUST</v>
      </c>
      <c r="M2812" s="65" t="str">
        <f>"WEEK "&amp;IF(ROUNDUP(DAY(tbl_raw_data[[#This Row],[updated_date]])/7,0)=5,4,ROUNDUP(DAY(tbl_raw_data[[#This Row],[updated_date]])/7,0))</f>
        <v>WEEK 2</v>
      </c>
      <c r="N2812" s="71" t="str">
        <f>UPPER(VLOOKUP(tbl_raw_data[[#This Row],[Analyst]],settings!$A$1:$B$15,2,0))</f>
        <v>QUADIR</v>
      </c>
      <c r="O2812" s="71" t="str">
        <f>TRIM(UPPER(tbl_raw_data[[#This Row],[Outcome]]))</f>
        <v>APPROVE</v>
      </c>
      <c r="P2812" s="71" t="str">
        <f>TRIM(UPPER(tbl_raw_data[[#This Row],[Queue Name]]))</f>
        <v>CONSUMER EXISTING</v>
      </c>
      <c r="Q2812" s="71" t="str">
        <f>IF(tbl_raw_data[[#This Row],[time_taken_in_min]]&lt;=settings!$D$2,"SLA_MET","SLA_NOT_MET")</f>
        <v>SLA_MET</v>
      </c>
    </row>
    <row r="2813" spans="1:17" hidden="1" x14ac:dyDescent="0.3">
      <c r="A2813" s="1" t="s">
        <v>3776</v>
      </c>
      <c r="B2813" s="36">
        <v>45151.584363425929</v>
      </c>
      <c r="C2813" s="39">
        <v>45151.592685185184</v>
      </c>
      <c r="D2813" s="8" t="s">
        <v>10</v>
      </c>
      <c r="E2813" s="8" t="s">
        <v>11</v>
      </c>
      <c r="F2813" s="8" t="s">
        <v>9</v>
      </c>
      <c r="G2813" s="8" t="s">
        <v>26</v>
      </c>
      <c r="H2813" s="84" t="str">
        <f t="shared" si="43"/>
        <v>Reason Unknown</v>
      </c>
      <c r="I2813" s="63">
        <f>(tbl_raw_data[[#This Row],[Date Actioned]])-(tbl_raw_data[[#This Row],[Date Tagged]])</f>
        <v>8.3217592546134256E-3</v>
      </c>
      <c r="J2813" s="66">
        <f>HOUR(tbl_raw_data[[#This Row],[time_taken]])*60+MINUTE(tbl_raw_data[[#This Row],[time_taken]])+SECOND(tbl_raw_data[[#This Row],[time_taken]])/60</f>
        <v>11.983333333333333</v>
      </c>
      <c r="K2813" s="68">
        <f>DATE(YEAR(tbl_raw_data[[#This Row],[Date Actioned]]),MONTH(tbl_raw_data[[#This Row],[Date Actioned]]),DAY(tbl_raw_data[[#This Row],[Date Actioned]]))</f>
        <v>45151</v>
      </c>
      <c r="L2813" s="65" t="str">
        <f>UPPER(TEXT(tbl_raw_data[[#This Row],[updated_date]],"MMMM"))</f>
        <v>AUGUST</v>
      </c>
      <c r="M2813" s="65" t="str">
        <f>"WEEK "&amp;IF(ROUNDUP(DAY(tbl_raw_data[[#This Row],[updated_date]])/7,0)=5,4,ROUNDUP(DAY(tbl_raw_data[[#This Row],[updated_date]])/7,0))</f>
        <v>WEEK 2</v>
      </c>
      <c r="N2813" s="71" t="str">
        <f>UPPER(VLOOKUP(tbl_raw_data[[#This Row],[Analyst]],settings!$A$1:$B$15,2,0))</f>
        <v>QUADIR</v>
      </c>
      <c r="O2813" s="71" t="str">
        <f>TRIM(UPPER(tbl_raw_data[[#This Row],[Outcome]]))</f>
        <v>APPROVE</v>
      </c>
      <c r="P2813" s="71" t="str">
        <f>TRIM(UPPER(tbl_raw_data[[#This Row],[Queue Name]]))</f>
        <v>CONSUMER EXISTING</v>
      </c>
      <c r="Q2813" s="71" t="str">
        <f>IF(tbl_raw_data[[#This Row],[time_taken_in_min]]&lt;=settings!$D$2,"SLA_MET","SLA_NOT_MET")</f>
        <v>SLA_MET</v>
      </c>
    </row>
    <row r="2814" spans="1:17" hidden="1" x14ac:dyDescent="0.3">
      <c r="A2814" s="5" t="s">
        <v>3777</v>
      </c>
      <c r="B2814" s="34">
        <v>45151.585543981484</v>
      </c>
      <c r="C2814" s="35">
        <v>45151.588506944441</v>
      </c>
      <c r="D2814" s="2" t="s">
        <v>10</v>
      </c>
      <c r="E2814" s="2" t="s">
        <v>11</v>
      </c>
      <c r="F2814" s="2" t="s">
        <v>14</v>
      </c>
      <c r="G2814" s="2" t="s">
        <v>15</v>
      </c>
      <c r="H2814" s="84" t="str">
        <f t="shared" si="43"/>
        <v>Reason Unknown</v>
      </c>
      <c r="I2814" s="63">
        <f>(tbl_raw_data[[#This Row],[Date Actioned]])-(tbl_raw_data[[#This Row],[Date Tagged]])</f>
        <v>2.9629629570990801E-3</v>
      </c>
      <c r="J2814" s="66">
        <f>HOUR(tbl_raw_data[[#This Row],[time_taken]])*60+MINUTE(tbl_raw_data[[#This Row],[time_taken]])+SECOND(tbl_raw_data[[#This Row],[time_taken]])/60</f>
        <v>4.2666666666666666</v>
      </c>
      <c r="K2814" s="68">
        <f>DATE(YEAR(tbl_raw_data[[#This Row],[Date Actioned]]),MONTH(tbl_raw_data[[#This Row],[Date Actioned]]),DAY(tbl_raw_data[[#This Row],[Date Actioned]]))</f>
        <v>45151</v>
      </c>
      <c r="L2814" s="65" t="str">
        <f>UPPER(TEXT(tbl_raw_data[[#This Row],[updated_date]],"MMMM"))</f>
        <v>AUGUST</v>
      </c>
      <c r="M2814" s="65" t="str">
        <f>"WEEK "&amp;IF(ROUNDUP(DAY(tbl_raw_data[[#This Row],[updated_date]])/7,0)=5,4,ROUNDUP(DAY(tbl_raw_data[[#This Row],[updated_date]])/7,0))</f>
        <v>WEEK 2</v>
      </c>
      <c r="N2814" s="71" t="str">
        <f>UPPER(VLOOKUP(tbl_raw_data[[#This Row],[Analyst]],settings!$A$1:$B$15,2,0))</f>
        <v>CAMROON</v>
      </c>
      <c r="O2814" s="71" t="str">
        <f>TRIM(UPPER(tbl_raw_data[[#This Row],[Outcome]]))</f>
        <v>APPROVE</v>
      </c>
      <c r="P2814" s="71" t="str">
        <f>TRIM(UPPER(tbl_raw_data[[#This Row],[Queue Name]]))</f>
        <v>CONSUMER EXISTING</v>
      </c>
      <c r="Q2814" s="71" t="str">
        <f>IF(tbl_raw_data[[#This Row],[time_taken_in_min]]&lt;=settings!$D$2,"SLA_MET","SLA_NOT_MET")</f>
        <v>SLA_MET</v>
      </c>
    </row>
    <row r="2815" spans="1:17" hidden="1" x14ac:dyDescent="0.3">
      <c r="A2815" s="7" t="s">
        <v>3778</v>
      </c>
      <c r="B2815" s="36">
        <v>45151.586041666669</v>
      </c>
      <c r="C2815" s="39">
        <v>45151.600208333337</v>
      </c>
      <c r="D2815" s="8" t="s">
        <v>10</v>
      </c>
      <c r="E2815" s="8" t="s">
        <v>11</v>
      </c>
      <c r="F2815" s="8" t="s">
        <v>24</v>
      </c>
      <c r="G2815" s="8" t="s">
        <v>123</v>
      </c>
      <c r="H2815" s="84" t="str">
        <f t="shared" si="43"/>
        <v>Reason Unknown</v>
      </c>
      <c r="I2815" s="63">
        <f>(tbl_raw_data[[#This Row],[Date Actioned]])-(tbl_raw_data[[#This Row],[Date Tagged]])</f>
        <v>1.4166666667733807E-2</v>
      </c>
      <c r="J2815" s="66">
        <f>HOUR(tbl_raw_data[[#This Row],[time_taken]])*60+MINUTE(tbl_raw_data[[#This Row],[time_taken]])+SECOND(tbl_raw_data[[#This Row],[time_taken]])/60</f>
        <v>20.399999999999999</v>
      </c>
      <c r="K2815" s="68">
        <f>DATE(YEAR(tbl_raw_data[[#This Row],[Date Actioned]]),MONTH(tbl_raw_data[[#This Row],[Date Actioned]]),DAY(tbl_raw_data[[#This Row],[Date Actioned]]))</f>
        <v>45151</v>
      </c>
      <c r="L2815" s="65" t="str">
        <f>UPPER(TEXT(tbl_raw_data[[#This Row],[updated_date]],"MMMM"))</f>
        <v>AUGUST</v>
      </c>
      <c r="M2815" s="65" t="str">
        <f>"WEEK "&amp;IF(ROUNDUP(DAY(tbl_raw_data[[#This Row],[updated_date]])/7,0)=5,4,ROUNDUP(DAY(tbl_raw_data[[#This Row],[updated_date]])/7,0))</f>
        <v>WEEK 2</v>
      </c>
      <c r="N2815" s="71" t="str">
        <f>UPPER(VLOOKUP(tbl_raw_data[[#This Row],[Analyst]],settings!$A$1:$B$15,2,0))</f>
        <v>SAM</v>
      </c>
      <c r="O2815" s="71" t="str">
        <f>TRIM(UPPER(tbl_raw_data[[#This Row],[Outcome]]))</f>
        <v>APPROVE</v>
      </c>
      <c r="P2815" s="71" t="str">
        <f>TRIM(UPPER(tbl_raw_data[[#This Row],[Queue Name]]))</f>
        <v>CONSUMER EXISTING</v>
      </c>
      <c r="Q2815" s="71" t="str">
        <f>IF(tbl_raw_data[[#This Row],[time_taken_in_min]]&lt;=settings!$D$2,"SLA_MET","SLA_NOT_MET")</f>
        <v>SLA_NOT_MET</v>
      </c>
    </row>
    <row r="2816" spans="1:17" hidden="1" x14ac:dyDescent="0.3">
      <c r="A2816" s="1" t="s">
        <v>3779</v>
      </c>
      <c r="B2816" s="34">
        <v>45151.60869212963</v>
      </c>
      <c r="C2816" s="35">
        <v>45151.616249999999</v>
      </c>
      <c r="D2816" s="2" t="s">
        <v>10</v>
      </c>
      <c r="E2816" s="2" t="s">
        <v>11</v>
      </c>
      <c r="F2816" s="2" t="s">
        <v>19</v>
      </c>
      <c r="G2816" s="2" t="s">
        <v>15</v>
      </c>
      <c r="H2816" s="84" t="str">
        <f t="shared" si="43"/>
        <v>Reason Unknown</v>
      </c>
      <c r="I2816" s="63">
        <f>(tbl_raw_data[[#This Row],[Date Actioned]])-(tbl_raw_data[[#This Row],[Date Tagged]])</f>
        <v>7.5578703690553084E-3</v>
      </c>
      <c r="J2816" s="66">
        <f>HOUR(tbl_raw_data[[#This Row],[time_taken]])*60+MINUTE(tbl_raw_data[[#This Row],[time_taken]])+SECOND(tbl_raw_data[[#This Row],[time_taken]])/60</f>
        <v>10.883333333333333</v>
      </c>
      <c r="K2816" s="68">
        <f>DATE(YEAR(tbl_raw_data[[#This Row],[Date Actioned]]),MONTH(tbl_raw_data[[#This Row],[Date Actioned]]),DAY(tbl_raw_data[[#This Row],[Date Actioned]]))</f>
        <v>45151</v>
      </c>
      <c r="L2816" s="65" t="str">
        <f>UPPER(TEXT(tbl_raw_data[[#This Row],[updated_date]],"MMMM"))</f>
        <v>AUGUST</v>
      </c>
      <c r="M2816" s="65" t="str">
        <f>"WEEK "&amp;IF(ROUNDUP(DAY(tbl_raw_data[[#This Row],[updated_date]])/7,0)=5,4,ROUNDUP(DAY(tbl_raw_data[[#This Row],[updated_date]])/7,0))</f>
        <v>WEEK 2</v>
      </c>
      <c r="N2816" s="71" t="str">
        <f>UPPER(VLOOKUP(tbl_raw_data[[#This Row],[Analyst]],settings!$A$1:$B$15,2,0))</f>
        <v>NAVED</v>
      </c>
      <c r="O2816" s="71" t="str">
        <f>TRIM(UPPER(tbl_raw_data[[#This Row],[Outcome]]))</f>
        <v>APPROVE</v>
      </c>
      <c r="P2816" s="71" t="str">
        <f>TRIM(UPPER(tbl_raw_data[[#This Row],[Queue Name]]))</f>
        <v>CONSUMER EXISTING</v>
      </c>
      <c r="Q2816" s="71" t="str">
        <f>IF(tbl_raw_data[[#This Row],[time_taken_in_min]]&lt;=settings!$D$2,"SLA_MET","SLA_NOT_MET")</f>
        <v>SLA_MET</v>
      </c>
    </row>
    <row r="2817" spans="1:17" hidden="1" x14ac:dyDescent="0.3">
      <c r="A2817" s="5" t="s">
        <v>3780</v>
      </c>
      <c r="B2817" s="36">
        <v>45151.610023148147</v>
      </c>
      <c r="C2817" s="39">
        <v>45151.614722222221</v>
      </c>
      <c r="D2817" s="8" t="s">
        <v>10</v>
      </c>
      <c r="E2817" s="8" t="s">
        <v>18</v>
      </c>
      <c r="F2817" s="8" t="s">
        <v>14</v>
      </c>
      <c r="G2817" s="8" t="s">
        <v>15</v>
      </c>
      <c r="H2817" s="84" t="str">
        <f t="shared" si="43"/>
        <v>Reason Unknown</v>
      </c>
      <c r="I2817" s="63">
        <f>(tbl_raw_data[[#This Row],[Date Actioned]])-(tbl_raw_data[[#This Row],[Date Tagged]])</f>
        <v>4.6990740738692693E-3</v>
      </c>
      <c r="J2817" s="66">
        <f>HOUR(tbl_raw_data[[#This Row],[time_taken]])*60+MINUTE(tbl_raw_data[[#This Row],[time_taken]])+SECOND(tbl_raw_data[[#This Row],[time_taken]])/60</f>
        <v>6.7666666666666666</v>
      </c>
      <c r="K2817" s="68">
        <f>DATE(YEAR(tbl_raw_data[[#This Row],[Date Actioned]]),MONTH(tbl_raw_data[[#This Row],[Date Actioned]]),DAY(tbl_raw_data[[#This Row],[Date Actioned]]))</f>
        <v>45151</v>
      </c>
      <c r="L2817" s="65" t="str">
        <f>UPPER(TEXT(tbl_raw_data[[#This Row],[updated_date]],"MMMM"))</f>
        <v>AUGUST</v>
      </c>
      <c r="M2817" s="65" t="str">
        <f>"WEEK "&amp;IF(ROUNDUP(DAY(tbl_raw_data[[#This Row],[updated_date]])/7,0)=5,4,ROUNDUP(DAY(tbl_raw_data[[#This Row],[updated_date]])/7,0))</f>
        <v>WEEK 2</v>
      </c>
      <c r="N2817" s="71" t="str">
        <f>UPPER(VLOOKUP(tbl_raw_data[[#This Row],[Analyst]],settings!$A$1:$B$15,2,0))</f>
        <v>CAMROON</v>
      </c>
      <c r="O2817" s="71" t="str">
        <f>TRIM(UPPER(tbl_raw_data[[#This Row],[Outcome]]))</f>
        <v>APPROVE</v>
      </c>
      <c r="P2817" s="71" t="str">
        <f>TRIM(UPPER(tbl_raw_data[[#This Row],[Queue Name]]))</f>
        <v>CONSUMER PRE BUREAU</v>
      </c>
      <c r="Q2817" s="71" t="str">
        <f>IF(tbl_raw_data[[#This Row],[time_taken_in_min]]&lt;=settings!$D$2,"SLA_MET","SLA_NOT_MET")</f>
        <v>SLA_MET</v>
      </c>
    </row>
    <row r="2818" spans="1:17" hidden="1" x14ac:dyDescent="0.3">
      <c r="A2818" s="7" t="s">
        <v>3781</v>
      </c>
      <c r="B2818" s="34">
        <v>45151.61409722222</v>
      </c>
      <c r="C2818" s="35">
        <v>45151.624884259261</v>
      </c>
      <c r="D2818" s="2" t="s">
        <v>10</v>
      </c>
      <c r="E2818" s="2" t="s">
        <v>18</v>
      </c>
      <c r="F2818" s="2" t="s">
        <v>12</v>
      </c>
      <c r="G2818" s="2" t="s">
        <v>15</v>
      </c>
      <c r="H2818" s="84" t="str">
        <f t="shared" si="43"/>
        <v>Reason Unknown</v>
      </c>
      <c r="I2818" s="63">
        <f>(tbl_raw_data[[#This Row],[Date Actioned]])-(tbl_raw_data[[#This Row],[Date Tagged]])</f>
        <v>1.078703704115469E-2</v>
      </c>
      <c r="J2818" s="66">
        <f>HOUR(tbl_raw_data[[#This Row],[time_taken]])*60+MINUTE(tbl_raw_data[[#This Row],[time_taken]])+SECOND(tbl_raw_data[[#This Row],[time_taken]])/60</f>
        <v>15.533333333333333</v>
      </c>
      <c r="K2818" s="68">
        <f>DATE(YEAR(tbl_raw_data[[#This Row],[Date Actioned]]),MONTH(tbl_raw_data[[#This Row],[Date Actioned]]),DAY(tbl_raw_data[[#This Row],[Date Actioned]]))</f>
        <v>45151</v>
      </c>
      <c r="L2818" s="65" t="str">
        <f>UPPER(TEXT(tbl_raw_data[[#This Row],[updated_date]],"MMMM"))</f>
        <v>AUGUST</v>
      </c>
      <c r="M2818" s="65" t="str">
        <f>"WEEK "&amp;IF(ROUNDUP(DAY(tbl_raw_data[[#This Row],[updated_date]])/7,0)=5,4,ROUNDUP(DAY(tbl_raw_data[[#This Row],[updated_date]])/7,0))</f>
        <v>WEEK 2</v>
      </c>
      <c r="N2818" s="71" t="str">
        <f>UPPER(VLOOKUP(tbl_raw_data[[#This Row],[Analyst]],settings!$A$1:$B$15,2,0))</f>
        <v>NITESH</v>
      </c>
      <c r="O2818" s="71" t="str">
        <f>TRIM(UPPER(tbl_raw_data[[#This Row],[Outcome]]))</f>
        <v>APPROVE</v>
      </c>
      <c r="P2818" s="71" t="str">
        <f>TRIM(UPPER(tbl_raw_data[[#This Row],[Queue Name]]))</f>
        <v>CONSUMER PRE BUREAU</v>
      </c>
      <c r="Q2818" s="71" t="str">
        <f>IF(tbl_raw_data[[#This Row],[time_taken_in_min]]&lt;=settings!$D$2,"SLA_MET","SLA_NOT_MET")</f>
        <v>SLA_MET</v>
      </c>
    </row>
    <row r="2819" spans="1:17" hidden="1" x14ac:dyDescent="0.3">
      <c r="A2819" s="1" t="s">
        <v>3782</v>
      </c>
      <c r="B2819" s="36">
        <v>45151.619270833333</v>
      </c>
      <c r="C2819" s="39">
        <v>45151.623298611114</v>
      </c>
      <c r="D2819" s="8" t="s">
        <v>10</v>
      </c>
      <c r="E2819" s="8" t="s">
        <v>18</v>
      </c>
      <c r="F2819" s="8" t="s">
        <v>19</v>
      </c>
      <c r="G2819" s="8" t="s">
        <v>26</v>
      </c>
      <c r="H2819" s="84" t="str">
        <f t="shared" ref="H2819:H2882" si="44">IF(OR(ISNUMBER(SEARCH("duplicate",G2819)), ISNUMBER(SEARCH("previously",G2819)), ISNUMBER(SEARCH("previously approved",G2819))), "Duplicate Application",
IF(OR(ISNUMBER(SEARCH("incorrect",G2819)), ISNUMBER(SEARCH("remove", G2819))), "Incorrect Details",
IF(ISNUMBER(SEARCH("incomplete",G2819)), "Incomplete Details",
IF(ISNUMBER(SEARCH("overdue",G2819)), "Overdue Bill",
IF(OR(ISNUMBER(SEARCH("resubmit as", G2819)), ISNUMBER(SEARCH("re-submit as", G2819))), "Incorrect Queue",
IF(OR(ISNUMBER(SEARCH("100",G2819)), ISNUMBER(SEARCH("correct", G2819)), ISNUMBER(SEARCH("email", G2819)), ISNUMBER(SEARCH("please submit", G2819)), ISNUMBER(SEARCH("please resubmit",G2819)), ISNUMBER(SEARCH("please re-submit", G2819)), ISNUMBER(SEARCH("please send", G2819))), "Incomplete Details",
IF(ISNUMBER(SEARCH("error", G2819)), "System Error", "Reason Unknown")))))))</f>
        <v>Reason Unknown</v>
      </c>
      <c r="I2819" s="63">
        <f>(tbl_raw_data[[#This Row],[Date Actioned]])-(tbl_raw_data[[#This Row],[Date Tagged]])</f>
        <v>4.0277777807204984E-3</v>
      </c>
      <c r="J2819" s="66">
        <f>HOUR(tbl_raw_data[[#This Row],[time_taken]])*60+MINUTE(tbl_raw_data[[#This Row],[time_taken]])+SECOND(tbl_raw_data[[#This Row],[time_taken]])/60</f>
        <v>5.8</v>
      </c>
      <c r="K2819" s="68">
        <f>DATE(YEAR(tbl_raw_data[[#This Row],[Date Actioned]]),MONTH(tbl_raw_data[[#This Row],[Date Actioned]]),DAY(tbl_raw_data[[#This Row],[Date Actioned]]))</f>
        <v>45151</v>
      </c>
      <c r="L2819" s="65" t="str">
        <f>UPPER(TEXT(tbl_raw_data[[#This Row],[updated_date]],"MMMM"))</f>
        <v>AUGUST</v>
      </c>
      <c r="M2819" s="65" t="str">
        <f>"WEEK "&amp;IF(ROUNDUP(DAY(tbl_raw_data[[#This Row],[updated_date]])/7,0)=5,4,ROUNDUP(DAY(tbl_raw_data[[#This Row],[updated_date]])/7,0))</f>
        <v>WEEK 2</v>
      </c>
      <c r="N2819" s="71" t="str">
        <f>UPPER(VLOOKUP(tbl_raw_data[[#This Row],[Analyst]],settings!$A$1:$B$15,2,0))</f>
        <v>NAVED</v>
      </c>
      <c r="O2819" s="71" t="str">
        <f>TRIM(UPPER(tbl_raw_data[[#This Row],[Outcome]]))</f>
        <v>APPROVE</v>
      </c>
      <c r="P2819" s="71" t="str">
        <f>TRIM(UPPER(tbl_raw_data[[#This Row],[Queue Name]]))</f>
        <v>CONSUMER PRE BUREAU</v>
      </c>
      <c r="Q2819" s="71" t="str">
        <f>IF(tbl_raw_data[[#This Row],[time_taken_in_min]]&lt;=settings!$D$2,"SLA_MET","SLA_NOT_MET")</f>
        <v>SLA_MET</v>
      </c>
    </row>
    <row r="2820" spans="1:17" hidden="1" x14ac:dyDescent="0.3">
      <c r="A2820" s="5" t="s">
        <v>3783</v>
      </c>
      <c r="B2820" s="34">
        <v>45151.628009259257</v>
      </c>
      <c r="C2820" s="35">
        <v>45151.631481481483</v>
      </c>
      <c r="D2820" s="2" t="s">
        <v>10</v>
      </c>
      <c r="E2820" s="2" t="s">
        <v>11</v>
      </c>
      <c r="F2820" s="2" t="s">
        <v>19</v>
      </c>
      <c r="G2820" s="2" t="s">
        <v>26</v>
      </c>
      <c r="H2820" s="84" t="str">
        <f t="shared" si="44"/>
        <v>Reason Unknown</v>
      </c>
      <c r="I2820" s="63">
        <f>(tbl_raw_data[[#This Row],[Date Actioned]])-(tbl_raw_data[[#This Row],[Date Tagged]])</f>
        <v>3.4722222262644209E-3</v>
      </c>
      <c r="J2820" s="66">
        <f>HOUR(tbl_raw_data[[#This Row],[time_taken]])*60+MINUTE(tbl_raw_data[[#This Row],[time_taken]])+SECOND(tbl_raw_data[[#This Row],[time_taken]])/60</f>
        <v>5</v>
      </c>
      <c r="K2820" s="68">
        <f>DATE(YEAR(tbl_raw_data[[#This Row],[Date Actioned]]),MONTH(tbl_raw_data[[#This Row],[Date Actioned]]),DAY(tbl_raw_data[[#This Row],[Date Actioned]]))</f>
        <v>45151</v>
      </c>
      <c r="L2820" s="65" t="str">
        <f>UPPER(TEXT(tbl_raw_data[[#This Row],[updated_date]],"MMMM"))</f>
        <v>AUGUST</v>
      </c>
      <c r="M2820" s="65" t="str">
        <f>"WEEK "&amp;IF(ROUNDUP(DAY(tbl_raw_data[[#This Row],[updated_date]])/7,0)=5,4,ROUNDUP(DAY(tbl_raw_data[[#This Row],[updated_date]])/7,0))</f>
        <v>WEEK 2</v>
      </c>
      <c r="N2820" s="71" t="str">
        <f>UPPER(VLOOKUP(tbl_raw_data[[#This Row],[Analyst]],settings!$A$1:$B$15,2,0))</f>
        <v>NAVED</v>
      </c>
      <c r="O2820" s="71" t="str">
        <f>TRIM(UPPER(tbl_raw_data[[#This Row],[Outcome]]))</f>
        <v>APPROVE</v>
      </c>
      <c r="P2820" s="71" t="str">
        <f>TRIM(UPPER(tbl_raw_data[[#This Row],[Queue Name]]))</f>
        <v>CONSUMER EXISTING</v>
      </c>
      <c r="Q2820" s="71" t="str">
        <f>IF(tbl_raw_data[[#This Row],[time_taken_in_min]]&lt;=settings!$D$2,"SLA_MET","SLA_NOT_MET")</f>
        <v>SLA_MET</v>
      </c>
    </row>
    <row r="2821" spans="1:17" hidden="1" x14ac:dyDescent="0.3">
      <c r="A2821" s="7" t="s">
        <v>3784</v>
      </c>
      <c r="B2821" s="36">
        <v>45151.630127314813</v>
      </c>
      <c r="C2821" s="39">
        <v>45151.639374999999</v>
      </c>
      <c r="D2821" s="8" t="s">
        <v>10</v>
      </c>
      <c r="E2821" s="8" t="s">
        <v>8</v>
      </c>
      <c r="F2821" s="8" t="s">
        <v>9</v>
      </c>
      <c r="G2821" s="8" t="s">
        <v>15</v>
      </c>
      <c r="H2821" s="84" t="str">
        <f t="shared" si="44"/>
        <v>Reason Unknown</v>
      </c>
      <c r="I2821" s="63">
        <f>(tbl_raw_data[[#This Row],[Date Actioned]])-(tbl_raw_data[[#This Row],[Date Tagged]])</f>
        <v>9.2476851859828457E-3</v>
      </c>
      <c r="J2821" s="66">
        <f>HOUR(tbl_raw_data[[#This Row],[time_taken]])*60+MINUTE(tbl_raw_data[[#This Row],[time_taken]])+SECOND(tbl_raw_data[[#This Row],[time_taken]])/60</f>
        <v>13.316666666666666</v>
      </c>
      <c r="K2821" s="68">
        <f>DATE(YEAR(tbl_raw_data[[#This Row],[Date Actioned]]),MONTH(tbl_raw_data[[#This Row],[Date Actioned]]),DAY(tbl_raw_data[[#This Row],[Date Actioned]]))</f>
        <v>45151</v>
      </c>
      <c r="L2821" s="65" t="str">
        <f>UPPER(TEXT(tbl_raw_data[[#This Row],[updated_date]],"MMMM"))</f>
        <v>AUGUST</v>
      </c>
      <c r="M2821" s="65" t="str">
        <f>"WEEK "&amp;IF(ROUNDUP(DAY(tbl_raw_data[[#This Row],[updated_date]])/7,0)=5,4,ROUNDUP(DAY(tbl_raw_data[[#This Row],[updated_date]])/7,0))</f>
        <v>WEEK 2</v>
      </c>
      <c r="N2821" s="71" t="str">
        <f>UPPER(VLOOKUP(tbl_raw_data[[#This Row],[Analyst]],settings!$A$1:$B$15,2,0))</f>
        <v>QUADIR</v>
      </c>
      <c r="O2821" s="71" t="str">
        <f>TRIM(UPPER(tbl_raw_data[[#This Row],[Outcome]]))</f>
        <v>APPROVE</v>
      </c>
      <c r="P2821" s="71" t="str">
        <f>TRIM(UPPER(tbl_raw_data[[#This Row],[Queue Name]]))</f>
        <v>CONSUMER POST BUREAU</v>
      </c>
      <c r="Q2821" s="71" t="str">
        <f>IF(tbl_raw_data[[#This Row],[time_taken_in_min]]&lt;=settings!$D$2,"SLA_MET","SLA_NOT_MET")</f>
        <v>SLA_MET</v>
      </c>
    </row>
    <row r="2822" spans="1:17" hidden="1" x14ac:dyDescent="0.3">
      <c r="A2822" s="1" t="s">
        <v>3785</v>
      </c>
      <c r="B2822" s="34">
        <v>45151.630891203706</v>
      </c>
      <c r="C2822" s="35">
        <v>45151.636331018519</v>
      </c>
      <c r="D2822" s="2" t="s">
        <v>10</v>
      </c>
      <c r="E2822" s="2" t="s">
        <v>18</v>
      </c>
      <c r="F2822" s="2" t="s">
        <v>14</v>
      </c>
      <c r="G2822" s="2" t="s">
        <v>15</v>
      </c>
      <c r="H2822" s="84" t="str">
        <f t="shared" si="44"/>
        <v>Reason Unknown</v>
      </c>
      <c r="I2822" s="63">
        <f>(tbl_raw_data[[#This Row],[Date Actioned]])-(tbl_raw_data[[#This Row],[Date Tagged]])</f>
        <v>5.4398148131440394E-3</v>
      </c>
      <c r="J2822" s="66">
        <f>HOUR(tbl_raw_data[[#This Row],[time_taken]])*60+MINUTE(tbl_raw_data[[#This Row],[time_taken]])+SECOND(tbl_raw_data[[#This Row],[time_taken]])/60</f>
        <v>7.833333333333333</v>
      </c>
      <c r="K2822" s="68">
        <f>DATE(YEAR(tbl_raw_data[[#This Row],[Date Actioned]]),MONTH(tbl_raw_data[[#This Row],[Date Actioned]]),DAY(tbl_raw_data[[#This Row],[Date Actioned]]))</f>
        <v>45151</v>
      </c>
      <c r="L2822" s="65" t="str">
        <f>UPPER(TEXT(tbl_raw_data[[#This Row],[updated_date]],"MMMM"))</f>
        <v>AUGUST</v>
      </c>
      <c r="M2822" s="65" t="str">
        <f>"WEEK "&amp;IF(ROUNDUP(DAY(tbl_raw_data[[#This Row],[updated_date]])/7,0)=5,4,ROUNDUP(DAY(tbl_raw_data[[#This Row],[updated_date]])/7,0))</f>
        <v>WEEK 2</v>
      </c>
      <c r="N2822" s="71" t="str">
        <f>UPPER(VLOOKUP(tbl_raw_data[[#This Row],[Analyst]],settings!$A$1:$B$15,2,0))</f>
        <v>CAMROON</v>
      </c>
      <c r="O2822" s="71" t="str">
        <f>TRIM(UPPER(tbl_raw_data[[#This Row],[Outcome]]))</f>
        <v>APPROVE</v>
      </c>
      <c r="P2822" s="71" t="str">
        <f>TRIM(UPPER(tbl_raw_data[[#This Row],[Queue Name]]))</f>
        <v>CONSUMER PRE BUREAU</v>
      </c>
      <c r="Q2822" s="71" t="str">
        <f>IF(tbl_raw_data[[#This Row],[time_taken_in_min]]&lt;=settings!$D$2,"SLA_MET","SLA_NOT_MET")</f>
        <v>SLA_MET</v>
      </c>
    </row>
    <row r="2823" spans="1:17" hidden="1" x14ac:dyDescent="0.3">
      <c r="A2823" s="5" t="s">
        <v>3786</v>
      </c>
      <c r="B2823" s="36">
        <v>45151.635034722225</v>
      </c>
      <c r="C2823" s="39">
        <v>45151.642187500001</v>
      </c>
      <c r="D2823" s="8" t="s">
        <v>10</v>
      </c>
      <c r="E2823" s="8" t="s">
        <v>18</v>
      </c>
      <c r="F2823" s="8" t="s">
        <v>14</v>
      </c>
      <c r="G2823" s="8" t="s">
        <v>15</v>
      </c>
      <c r="H2823" s="84" t="str">
        <f t="shared" si="44"/>
        <v>Reason Unknown</v>
      </c>
      <c r="I2823" s="63">
        <f>(tbl_raw_data[[#This Row],[Date Actioned]])-(tbl_raw_data[[#This Row],[Date Tagged]])</f>
        <v>7.1527777763549238E-3</v>
      </c>
      <c r="J2823" s="66">
        <f>HOUR(tbl_raw_data[[#This Row],[time_taken]])*60+MINUTE(tbl_raw_data[[#This Row],[time_taken]])+SECOND(tbl_raw_data[[#This Row],[time_taken]])/60</f>
        <v>10.3</v>
      </c>
      <c r="K2823" s="68">
        <f>DATE(YEAR(tbl_raw_data[[#This Row],[Date Actioned]]),MONTH(tbl_raw_data[[#This Row],[Date Actioned]]),DAY(tbl_raw_data[[#This Row],[Date Actioned]]))</f>
        <v>45151</v>
      </c>
      <c r="L2823" s="65" t="str">
        <f>UPPER(TEXT(tbl_raw_data[[#This Row],[updated_date]],"MMMM"))</f>
        <v>AUGUST</v>
      </c>
      <c r="M2823" s="65" t="str">
        <f>"WEEK "&amp;IF(ROUNDUP(DAY(tbl_raw_data[[#This Row],[updated_date]])/7,0)=5,4,ROUNDUP(DAY(tbl_raw_data[[#This Row],[updated_date]])/7,0))</f>
        <v>WEEK 2</v>
      </c>
      <c r="N2823" s="71" t="str">
        <f>UPPER(VLOOKUP(tbl_raw_data[[#This Row],[Analyst]],settings!$A$1:$B$15,2,0))</f>
        <v>CAMROON</v>
      </c>
      <c r="O2823" s="71" t="str">
        <f>TRIM(UPPER(tbl_raw_data[[#This Row],[Outcome]]))</f>
        <v>APPROVE</v>
      </c>
      <c r="P2823" s="71" t="str">
        <f>TRIM(UPPER(tbl_raw_data[[#This Row],[Queue Name]]))</f>
        <v>CONSUMER PRE BUREAU</v>
      </c>
      <c r="Q2823" s="71" t="str">
        <f>IF(tbl_raw_data[[#This Row],[time_taken_in_min]]&lt;=settings!$D$2,"SLA_MET","SLA_NOT_MET")</f>
        <v>SLA_MET</v>
      </c>
    </row>
    <row r="2824" spans="1:17" hidden="1" x14ac:dyDescent="0.3">
      <c r="A2824" s="7" t="s">
        <v>3787</v>
      </c>
      <c r="B2824" s="34">
        <v>45151.635300925926</v>
      </c>
      <c r="C2824" s="35">
        <v>45151.641134259262</v>
      </c>
      <c r="D2824" s="2" t="s">
        <v>10</v>
      </c>
      <c r="E2824" s="2" t="s">
        <v>11</v>
      </c>
      <c r="F2824" s="2" t="s">
        <v>24</v>
      </c>
      <c r="G2824" s="2" t="s">
        <v>518</v>
      </c>
      <c r="H2824" s="84" t="str">
        <f t="shared" si="44"/>
        <v>Reason Unknown</v>
      </c>
      <c r="I2824" s="63">
        <f>(tbl_raw_data[[#This Row],[Date Actioned]])-(tbl_raw_data[[#This Row],[Date Tagged]])</f>
        <v>5.8333333363407291E-3</v>
      </c>
      <c r="J2824" s="66">
        <f>HOUR(tbl_raw_data[[#This Row],[time_taken]])*60+MINUTE(tbl_raw_data[[#This Row],[time_taken]])+SECOND(tbl_raw_data[[#This Row],[time_taken]])/60</f>
        <v>8.4</v>
      </c>
      <c r="K2824" s="68">
        <f>DATE(YEAR(tbl_raw_data[[#This Row],[Date Actioned]]),MONTH(tbl_raw_data[[#This Row],[Date Actioned]]),DAY(tbl_raw_data[[#This Row],[Date Actioned]]))</f>
        <v>45151</v>
      </c>
      <c r="L2824" s="65" t="str">
        <f>UPPER(TEXT(tbl_raw_data[[#This Row],[updated_date]],"MMMM"))</f>
        <v>AUGUST</v>
      </c>
      <c r="M2824" s="65" t="str">
        <f>"WEEK "&amp;IF(ROUNDUP(DAY(tbl_raw_data[[#This Row],[updated_date]])/7,0)=5,4,ROUNDUP(DAY(tbl_raw_data[[#This Row],[updated_date]])/7,0))</f>
        <v>WEEK 2</v>
      </c>
      <c r="N2824" s="71" t="str">
        <f>UPPER(VLOOKUP(tbl_raw_data[[#This Row],[Analyst]],settings!$A$1:$B$15,2,0))</f>
        <v>SAM</v>
      </c>
      <c r="O2824" s="71" t="str">
        <f>TRIM(UPPER(tbl_raw_data[[#This Row],[Outcome]]))</f>
        <v>APPROVE</v>
      </c>
      <c r="P2824" s="71" t="str">
        <f>TRIM(UPPER(tbl_raw_data[[#This Row],[Queue Name]]))</f>
        <v>CONSUMER EXISTING</v>
      </c>
      <c r="Q2824" s="71" t="str">
        <f>IF(tbl_raw_data[[#This Row],[time_taken_in_min]]&lt;=settings!$D$2,"SLA_MET","SLA_NOT_MET")</f>
        <v>SLA_MET</v>
      </c>
    </row>
    <row r="2825" spans="1:17" hidden="1" x14ac:dyDescent="0.3">
      <c r="A2825" s="1" t="s">
        <v>3788</v>
      </c>
      <c r="B2825" s="36">
        <v>45151.672303240739</v>
      </c>
      <c r="C2825" s="39">
        <v>45151.679189814815</v>
      </c>
      <c r="D2825" s="8" t="s">
        <v>10</v>
      </c>
      <c r="E2825" s="8" t="s">
        <v>18</v>
      </c>
      <c r="F2825" s="8" t="s">
        <v>19</v>
      </c>
      <c r="G2825" s="8" t="s">
        <v>16</v>
      </c>
      <c r="H2825" s="84" t="str">
        <f t="shared" si="44"/>
        <v>Reason Unknown</v>
      </c>
      <c r="I2825" s="63">
        <f>(tbl_raw_data[[#This Row],[Date Actioned]])-(tbl_raw_data[[#This Row],[Date Tagged]])</f>
        <v>6.8865740759065375E-3</v>
      </c>
      <c r="J2825" s="66">
        <f>HOUR(tbl_raw_data[[#This Row],[time_taken]])*60+MINUTE(tbl_raw_data[[#This Row],[time_taken]])+SECOND(tbl_raw_data[[#This Row],[time_taken]])/60</f>
        <v>9.9166666666666661</v>
      </c>
      <c r="K2825" s="68">
        <f>DATE(YEAR(tbl_raw_data[[#This Row],[Date Actioned]]),MONTH(tbl_raw_data[[#This Row],[Date Actioned]]),DAY(tbl_raw_data[[#This Row],[Date Actioned]]))</f>
        <v>45151</v>
      </c>
      <c r="L2825" s="65" t="str">
        <f>UPPER(TEXT(tbl_raw_data[[#This Row],[updated_date]],"MMMM"))</f>
        <v>AUGUST</v>
      </c>
      <c r="M2825" s="65" t="str">
        <f>"WEEK "&amp;IF(ROUNDUP(DAY(tbl_raw_data[[#This Row],[updated_date]])/7,0)=5,4,ROUNDUP(DAY(tbl_raw_data[[#This Row],[updated_date]])/7,0))</f>
        <v>WEEK 2</v>
      </c>
      <c r="N2825" s="71" t="str">
        <f>UPPER(VLOOKUP(tbl_raw_data[[#This Row],[Analyst]],settings!$A$1:$B$15,2,0))</f>
        <v>NAVED</v>
      </c>
      <c r="O2825" s="71" t="str">
        <f>TRIM(UPPER(tbl_raw_data[[#This Row],[Outcome]]))</f>
        <v>APPROVE</v>
      </c>
      <c r="P2825" s="71" t="str">
        <f>TRIM(UPPER(tbl_raw_data[[#This Row],[Queue Name]]))</f>
        <v>CONSUMER PRE BUREAU</v>
      </c>
      <c r="Q2825" s="71" t="str">
        <f>IF(tbl_raw_data[[#This Row],[time_taken_in_min]]&lt;=settings!$D$2,"SLA_MET","SLA_NOT_MET")</f>
        <v>SLA_MET</v>
      </c>
    </row>
    <row r="2826" spans="1:17" hidden="1" x14ac:dyDescent="0.3">
      <c r="A2826" s="5" t="s">
        <v>3789</v>
      </c>
      <c r="B2826" s="34">
        <v>45151.672569444447</v>
      </c>
      <c r="C2826" s="35">
        <v>45151.677060185182</v>
      </c>
      <c r="D2826" s="2" t="s">
        <v>10</v>
      </c>
      <c r="E2826" s="2" t="s">
        <v>18</v>
      </c>
      <c r="F2826" s="2" t="s">
        <v>14</v>
      </c>
      <c r="G2826" s="2" t="s">
        <v>15</v>
      </c>
      <c r="H2826" s="84" t="str">
        <f t="shared" si="44"/>
        <v>Reason Unknown</v>
      </c>
      <c r="I2826" s="63">
        <f>(tbl_raw_data[[#This Row],[Date Actioned]])-(tbl_raw_data[[#This Row],[Date Tagged]])</f>
        <v>4.4907407354912721E-3</v>
      </c>
      <c r="J2826" s="66">
        <f>HOUR(tbl_raw_data[[#This Row],[time_taken]])*60+MINUTE(tbl_raw_data[[#This Row],[time_taken]])+SECOND(tbl_raw_data[[#This Row],[time_taken]])/60</f>
        <v>6.4666666666666668</v>
      </c>
      <c r="K2826" s="68">
        <f>DATE(YEAR(tbl_raw_data[[#This Row],[Date Actioned]]),MONTH(tbl_raw_data[[#This Row],[Date Actioned]]),DAY(tbl_raw_data[[#This Row],[Date Actioned]]))</f>
        <v>45151</v>
      </c>
      <c r="L2826" s="65" t="str">
        <f>UPPER(TEXT(tbl_raw_data[[#This Row],[updated_date]],"MMMM"))</f>
        <v>AUGUST</v>
      </c>
      <c r="M2826" s="65" t="str">
        <f>"WEEK "&amp;IF(ROUNDUP(DAY(tbl_raw_data[[#This Row],[updated_date]])/7,0)=5,4,ROUNDUP(DAY(tbl_raw_data[[#This Row],[updated_date]])/7,0))</f>
        <v>WEEK 2</v>
      </c>
      <c r="N2826" s="71" t="str">
        <f>UPPER(VLOOKUP(tbl_raw_data[[#This Row],[Analyst]],settings!$A$1:$B$15,2,0))</f>
        <v>CAMROON</v>
      </c>
      <c r="O2826" s="71" t="str">
        <f>TRIM(UPPER(tbl_raw_data[[#This Row],[Outcome]]))</f>
        <v>APPROVE</v>
      </c>
      <c r="P2826" s="71" t="str">
        <f>TRIM(UPPER(tbl_raw_data[[#This Row],[Queue Name]]))</f>
        <v>CONSUMER PRE BUREAU</v>
      </c>
      <c r="Q2826" s="71" t="str">
        <f>IF(tbl_raw_data[[#This Row],[time_taken_in_min]]&lt;=settings!$D$2,"SLA_MET","SLA_NOT_MET")</f>
        <v>SLA_MET</v>
      </c>
    </row>
    <row r="2827" spans="1:17" hidden="1" x14ac:dyDescent="0.3">
      <c r="A2827" s="7" t="s">
        <v>3790</v>
      </c>
      <c r="B2827" s="36">
        <v>45151.676030092596</v>
      </c>
      <c r="C2827" s="39">
        <v>45151.679629629631</v>
      </c>
      <c r="D2827" s="8" t="s">
        <v>10</v>
      </c>
      <c r="E2827" s="8" t="s">
        <v>11</v>
      </c>
      <c r="F2827" s="8" t="s">
        <v>14</v>
      </c>
      <c r="G2827" s="8" t="s">
        <v>15</v>
      </c>
      <c r="H2827" s="84" t="str">
        <f t="shared" si="44"/>
        <v>Reason Unknown</v>
      </c>
      <c r="I2827" s="63">
        <f>(tbl_raw_data[[#This Row],[Date Actioned]])-(tbl_raw_data[[#This Row],[Date Tagged]])</f>
        <v>3.5995370344608091E-3</v>
      </c>
      <c r="J2827" s="66">
        <f>HOUR(tbl_raw_data[[#This Row],[time_taken]])*60+MINUTE(tbl_raw_data[[#This Row],[time_taken]])+SECOND(tbl_raw_data[[#This Row],[time_taken]])/60</f>
        <v>5.1833333333333336</v>
      </c>
      <c r="K2827" s="68">
        <f>DATE(YEAR(tbl_raw_data[[#This Row],[Date Actioned]]),MONTH(tbl_raw_data[[#This Row],[Date Actioned]]),DAY(tbl_raw_data[[#This Row],[Date Actioned]]))</f>
        <v>45151</v>
      </c>
      <c r="L2827" s="65" t="str">
        <f>UPPER(TEXT(tbl_raw_data[[#This Row],[updated_date]],"MMMM"))</f>
        <v>AUGUST</v>
      </c>
      <c r="M2827" s="65" t="str">
        <f>"WEEK "&amp;IF(ROUNDUP(DAY(tbl_raw_data[[#This Row],[updated_date]])/7,0)=5,4,ROUNDUP(DAY(tbl_raw_data[[#This Row],[updated_date]])/7,0))</f>
        <v>WEEK 2</v>
      </c>
      <c r="N2827" s="71" t="str">
        <f>UPPER(VLOOKUP(tbl_raw_data[[#This Row],[Analyst]],settings!$A$1:$B$15,2,0))</f>
        <v>CAMROON</v>
      </c>
      <c r="O2827" s="71" t="str">
        <f>TRIM(UPPER(tbl_raw_data[[#This Row],[Outcome]]))</f>
        <v>APPROVE</v>
      </c>
      <c r="P2827" s="71" t="str">
        <f>TRIM(UPPER(tbl_raw_data[[#This Row],[Queue Name]]))</f>
        <v>CONSUMER EXISTING</v>
      </c>
      <c r="Q2827" s="71" t="str">
        <f>IF(tbl_raw_data[[#This Row],[time_taken_in_min]]&lt;=settings!$D$2,"SLA_MET","SLA_NOT_MET")</f>
        <v>SLA_MET</v>
      </c>
    </row>
    <row r="2828" spans="1:17" hidden="1" x14ac:dyDescent="0.3">
      <c r="A2828" s="1" t="s">
        <v>3791</v>
      </c>
      <c r="B2828" s="34">
        <v>45151.676168981481</v>
      </c>
      <c r="C2828" s="35">
        <v>45151.682384259257</v>
      </c>
      <c r="D2828" s="2" t="s">
        <v>10</v>
      </c>
      <c r="E2828" s="2" t="s">
        <v>11</v>
      </c>
      <c r="F2828" s="2" t="s">
        <v>12</v>
      </c>
      <c r="G2828" s="2" t="s">
        <v>15</v>
      </c>
      <c r="H2828" s="84" t="str">
        <f t="shared" si="44"/>
        <v>Reason Unknown</v>
      </c>
      <c r="I2828" s="63">
        <f>(tbl_raw_data[[#This Row],[Date Actioned]])-(tbl_raw_data[[#This Row],[Date Tagged]])</f>
        <v>6.2152777754818089E-3</v>
      </c>
      <c r="J2828" s="66">
        <f>HOUR(tbl_raw_data[[#This Row],[time_taken]])*60+MINUTE(tbl_raw_data[[#This Row],[time_taken]])+SECOND(tbl_raw_data[[#This Row],[time_taken]])/60</f>
        <v>8.9499999999999993</v>
      </c>
      <c r="K2828" s="68">
        <f>DATE(YEAR(tbl_raw_data[[#This Row],[Date Actioned]]),MONTH(tbl_raw_data[[#This Row],[Date Actioned]]),DAY(tbl_raw_data[[#This Row],[Date Actioned]]))</f>
        <v>45151</v>
      </c>
      <c r="L2828" s="65" t="str">
        <f>UPPER(TEXT(tbl_raw_data[[#This Row],[updated_date]],"MMMM"))</f>
        <v>AUGUST</v>
      </c>
      <c r="M2828" s="65" t="str">
        <f>"WEEK "&amp;IF(ROUNDUP(DAY(tbl_raw_data[[#This Row],[updated_date]])/7,0)=5,4,ROUNDUP(DAY(tbl_raw_data[[#This Row],[updated_date]])/7,0))</f>
        <v>WEEK 2</v>
      </c>
      <c r="N2828" s="71" t="str">
        <f>UPPER(VLOOKUP(tbl_raw_data[[#This Row],[Analyst]],settings!$A$1:$B$15,2,0))</f>
        <v>NITESH</v>
      </c>
      <c r="O2828" s="71" t="str">
        <f>TRIM(UPPER(tbl_raw_data[[#This Row],[Outcome]]))</f>
        <v>APPROVE</v>
      </c>
      <c r="P2828" s="71" t="str">
        <f>TRIM(UPPER(tbl_raw_data[[#This Row],[Queue Name]]))</f>
        <v>CONSUMER EXISTING</v>
      </c>
      <c r="Q2828" s="71" t="str">
        <f>IF(tbl_raw_data[[#This Row],[time_taken_in_min]]&lt;=settings!$D$2,"SLA_MET","SLA_NOT_MET")</f>
        <v>SLA_MET</v>
      </c>
    </row>
    <row r="2829" spans="1:17" hidden="1" x14ac:dyDescent="0.3">
      <c r="A2829" s="5" t="s">
        <v>3792</v>
      </c>
      <c r="B2829" s="36">
        <v>45151.681226851855</v>
      </c>
      <c r="C2829" s="39">
        <v>45151.695092592592</v>
      </c>
      <c r="D2829" s="8" t="s">
        <v>10</v>
      </c>
      <c r="E2829" s="8" t="s">
        <v>18</v>
      </c>
      <c r="F2829" s="8" t="s">
        <v>24</v>
      </c>
      <c r="G2829" s="8" t="s">
        <v>30</v>
      </c>
      <c r="H2829" s="84" t="str">
        <f t="shared" si="44"/>
        <v>Reason Unknown</v>
      </c>
      <c r="I2829" s="63">
        <f>(tbl_raw_data[[#This Row],[Date Actioned]])-(tbl_raw_data[[#This Row],[Date Tagged]])</f>
        <v>1.3865740736946464E-2</v>
      </c>
      <c r="J2829" s="66">
        <f>HOUR(tbl_raw_data[[#This Row],[time_taken]])*60+MINUTE(tbl_raw_data[[#This Row],[time_taken]])+SECOND(tbl_raw_data[[#This Row],[time_taken]])/60</f>
        <v>19.966666666666665</v>
      </c>
      <c r="K2829" s="68">
        <f>DATE(YEAR(tbl_raw_data[[#This Row],[Date Actioned]]),MONTH(tbl_raw_data[[#This Row],[Date Actioned]]),DAY(tbl_raw_data[[#This Row],[Date Actioned]]))</f>
        <v>45151</v>
      </c>
      <c r="L2829" s="65" t="str">
        <f>UPPER(TEXT(tbl_raw_data[[#This Row],[updated_date]],"MMMM"))</f>
        <v>AUGUST</v>
      </c>
      <c r="M2829" s="65" t="str">
        <f>"WEEK "&amp;IF(ROUNDUP(DAY(tbl_raw_data[[#This Row],[updated_date]])/7,0)=5,4,ROUNDUP(DAY(tbl_raw_data[[#This Row],[updated_date]])/7,0))</f>
        <v>WEEK 2</v>
      </c>
      <c r="N2829" s="71" t="str">
        <f>UPPER(VLOOKUP(tbl_raw_data[[#This Row],[Analyst]],settings!$A$1:$B$15,2,0))</f>
        <v>SAM</v>
      </c>
      <c r="O2829" s="71" t="str">
        <f>TRIM(UPPER(tbl_raw_data[[#This Row],[Outcome]]))</f>
        <v>APPROVE</v>
      </c>
      <c r="P2829" s="71" t="str">
        <f>TRIM(UPPER(tbl_raw_data[[#This Row],[Queue Name]]))</f>
        <v>CONSUMER PRE BUREAU</v>
      </c>
      <c r="Q2829" s="71" t="str">
        <f>IF(tbl_raw_data[[#This Row],[time_taken_in_min]]&lt;=settings!$D$2,"SLA_MET","SLA_NOT_MET")</f>
        <v>SLA_MET</v>
      </c>
    </row>
    <row r="2830" spans="1:17" hidden="1" x14ac:dyDescent="0.3">
      <c r="A2830" s="7" t="s">
        <v>3793</v>
      </c>
      <c r="B2830" s="34">
        <v>45151.683217592596</v>
      </c>
      <c r="C2830" s="35">
        <v>45151.689710648148</v>
      </c>
      <c r="D2830" s="2" t="s">
        <v>10</v>
      </c>
      <c r="E2830" s="2" t="s">
        <v>18</v>
      </c>
      <c r="F2830" s="2" t="s">
        <v>12</v>
      </c>
      <c r="G2830" s="2" t="s">
        <v>15</v>
      </c>
      <c r="H2830" s="84" t="str">
        <f t="shared" si="44"/>
        <v>Reason Unknown</v>
      </c>
      <c r="I2830" s="63">
        <f>(tbl_raw_data[[#This Row],[Date Actioned]])-(tbl_raw_data[[#This Row],[Date Tagged]])</f>
        <v>6.4930555527098477E-3</v>
      </c>
      <c r="J2830" s="66">
        <f>HOUR(tbl_raw_data[[#This Row],[time_taken]])*60+MINUTE(tbl_raw_data[[#This Row],[time_taken]])+SECOND(tbl_raw_data[[#This Row],[time_taken]])/60</f>
        <v>9.35</v>
      </c>
      <c r="K2830" s="68">
        <f>DATE(YEAR(tbl_raw_data[[#This Row],[Date Actioned]]),MONTH(tbl_raw_data[[#This Row],[Date Actioned]]),DAY(tbl_raw_data[[#This Row],[Date Actioned]]))</f>
        <v>45151</v>
      </c>
      <c r="L2830" s="65" t="str">
        <f>UPPER(TEXT(tbl_raw_data[[#This Row],[updated_date]],"MMMM"))</f>
        <v>AUGUST</v>
      </c>
      <c r="M2830" s="65" t="str">
        <f>"WEEK "&amp;IF(ROUNDUP(DAY(tbl_raw_data[[#This Row],[updated_date]])/7,0)=5,4,ROUNDUP(DAY(tbl_raw_data[[#This Row],[updated_date]])/7,0))</f>
        <v>WEEK 2</v>
      </c>
      <c r="N2830" s="71" t="str">
        <f>UPPER(VLOOKUP(tbl_raw_data[[#This Row],[Analyst]],settings!$A$1:$B$15,2,0))</f>
        <v>NITESH</v>
      </c>
      <c r="O2830" s="71" t="str">
        <f>TRIM(UPPER(tbl_raw_data[[#This Row],[Outcome]]))</f>
        <v>APPROVE</v>
      </c>
      <c r="P2830" s="71" t="str">
        <f>TRIM(UPPER(tbl_raw_data[[#This Row],[Queue Name]]))</f>
        <v>CONSUMER PRE BUREAU</v>
      </c>
      <c r="Q2830" s="71" t="str">
        <f>IF(tbl_raw_data[[#This Row],[time_taken_in_min]]&lt;=settings!$D$2,"SLA_MET","SLA_NOT_MET")</f>
        <v>SLA_MET</v>
      </c>
    </row>
    <row r="2831" spans="1:17" hidden="1" x14ac:dyDescent="0.3">
      <c r="A2831" s="1" t="s">
        <v>3794</v>
      </c>
      <c r="B2831" s="36">
        <v>45151.685474537036</v>
      </c>
      <c r="C2831" s="39">
        <v>45151.690416666665</v>
      </c>
      <c r="D2831" s="8" t="s">
        <v>10</v>
      </c>
      <c r="E2831" s="8" t="s">
        <v>18</v>
      </c>
      <c r="F2831" s="8" t="s">
        <v>14</v>
      </c>
      <c r="G2831" s="8" t="s">
        <v>15</v>
      </c>
      <c r="H2831" s="84" t="str">
        <f t="shared" si="44"/>
        <v>Reason Unknown</v>
      </c>
      <c r="I2831" s="63">
        <f>(tbl_raw_data[[#This Row],[Date Actioned]])-(tbl_raw_data[[#This Row],[Date Tagged]])</f>
        <v>4.9421296280343086E-3</v>
      </c>
      <c r="J2831" s="66">
        <f>HOUR(tbl_raw_data[[#This Row],[time_taken]])*60+MINUTE(tbl_raw_data[[#This Row],[time_taken]])+SECOND(tbl_raw_data[[#This Row],[time_taken]])/60</f>
        <v>7.1166666666666663</v>
      </c>
      <c r="K2831" s="68">
        <f>DATE(YEAR(tbl_raw_data[[#This Row],[Date Actioned]]),MONTH(tbl_raw_data[[#This Row],[Date Actioned]]),DAY(tbl_raw_data[[#This Row],[Date Actioned]]))</f>
        <v>45151</v>
      </c>
      <c r="L2831" s="65" t="str">
        <f>UPPER(TEXT(tbl_raw_data[[#This Row],[updated_date]],"MMMM"))</f>
        <v>AUGUST</v>
      </c>
      <c r="M2831" s="65" t="str">
        <f>"WEEK "&amp;IF(ROUNDUP(DAY(tbl_raw_data[[#This Row],[updated_date]])/7,0)=5,4,ROUNDUP(DAY(tbl_raw_data[[#This Row],[updated_date]])/7,0))</f>
        <v>WEEK 2</v>
      </c>
      <c r="N2831" s="71" t="str">
        <f>UPPER(VLOOKUP(tbl_raw_data[[#This Row],[Analyst]],settings!$A$1:$B$15,2,0))</f>
        <v>CAMROON</v>
      </c>
      <c r="O2831" s="71" t="str">
        <f>TRIM(UPPER(tbl_raw_data[[#This Row],[Outcome]]))</f>
        <v>APPROVE</v>
      </c>
      <c r="P2831" s="71" t="str">
        <f>TRIM(UPPER(tbl_raw_data[[#This Row],[Queue Name]]))</f>
        <v>CONSUMER PRE BUREAU</v>
      </c>
      <c r="Q2831" s="71" t="str">
        <f>IF(tbl_raw_data[[#This Row],[time_taken_in_min]]&lt;=settings!$D$2,"SLA_MET","SLA_NOT_MET")</f>
        <v>SLA_MET</v>
      </c>
    </row>
    <row r="2832" spans="1:17" hidden="1" x14ac:dyDescent="0.3">
      <c r="A2832" s="5" t="s">
        <v>3795</v>
      </c>
      <c r="B2832" s="34">
        <v>45151.688020833331</v>
      </c>
      <c r="C2832" s="35">
        <v>45151.699340277781</v>
      </c>
      <c r="D2832" s="2" t="s">
        <v>10</v>
      </c>
      <c r="E2832" s="2" t="s">
        <v>18</v>
      </c>
      <c r="F2832" s="2" t="s">
        <v>19</v>
      </c>
      <c r="G2832" s="2" t="s">
        <v>23</v>
      </c>
      <c r="H2832" s="84" t="str">
        <f t="shared" si="44"/>
        <v>Reason Unknown</v>
      </c>
      <c r="I2832" s="63">
        <f>(tbl_raw_data[[#This Row],[Date Actioned]])-(tbl_raw_data[[#This Row],[Date Tagged]])</f>
        <v>1.131944444932742E-2</v>
      </c>
      <c r="J2832" s="66">
        <f>HOUR(tbl_raw_data[[#This Row],[time_taken]])*60+MINUTE(tbl_raw_data[[#This Row],[time_taken]])+SECOND(tbl_raw_data[[#This Row],[time_taken]])/60</f>
        <v>16.3</v>
      </c>
      <c r="K2832" s="68">
        <f>DATE(YEAR(tbl_raw_data[[#This Row],[Date Actioned]]),MONTH(tbl_raw_data[[#This Row],[Date Actioned]]),DAY(tbl_raw_data[[#This Row],[Date Actioned]]))</f>
        <v>45151</v>
      </c>
      <c r="L2832" s="65" t="str">
        <f>UPPER(TEXT(tbl_raw_data[[#This Row],[updated_date]],"MMMM"))</f>
        <v>AUGUST</v>
      </c>
      <c r="M2832" s="65" t="str">
        <f>"WEEK "&amp;IF(ROUNDUP(DAY(tbl_raw_data[[#This Row],[updated_date]])/7,0)=5,4,ROUNDUP(DAY(tbl_raw_data[[#This Row],[updated_date]])/7,0))</f>
        <v>WEEK 2</v>
      </c>
      <c r="N2832" s="71" t="str">
        <f>UPPER(VLOOKUP(tbl_raw_data[[#This Row],[Analyst]],settings!$A$1:$B$15,2,0))</f>
        <v>NAVED</v>
      </c>
      <c r="O2832" s="71" t="str">
        <f>TRIM(UPPER(tbl_raw_data[[#This Row],[Outcome]]))</f>
        <v>APPROVE</v>
      </c>
      <c r="P2832" s="71" t="str">
        <f>TRIM(UPPER(tbl_raw_data[[#This Row],[Queue Name]]))</f>
        <v>CONSUMER PRE BUREAU</v>
      </c>
      <c r="Q2832" s="71" t="str">
        <f>IF(tbl_raw_data[[#This Row],[time_taken_in_min]]&lt;=settings!$D$2,"SLA_MET","SLA_NOT_MET")</f>
        <v>SLA_MET</v>
      </c>
    </row>
    <row r="2833" spans="1:17" hidden="1" x14ac:dyDescent="0.3">
      <c r="A2833" s="7" t="s">
        <v>3796</v>
      </c>
      <c r="B2833" s="36">
        <v>45151.689351851855</v>
      </c>
      <c r="C2833" s="39">
        <v>45151.70108796296</v>
      </c>
      <c r="D2833" s="8" t="s">
        <v>10</v>
      </c>
      <c r="E2833" s="8" t="s">
        <v>18</v>
      </c>
      <c r="F2833" s="8" t="s">
        <v>12</v>
      </c>
      <c r="G2833" s="8" t="s">
        <v>15</v>
      </c>
      <c r="H2833" s="84" t="str">
        <f t="shared" si="44"/>
        <v>Reason Unknown</v>
      </c>
      <c r="I2833" s="63">
        <f>(tbl_raw_data[[#This Row],[Date Actioned]])-(tbl_raw_data[[#This Row],[Date Tagged]])</f>
        <v>1.1736111104255542E-2</v>
      </c>
      <c r="J2833" s="66">
        <f>HOUR(tbl_raw_data[[#This Row],[time_taken]])*60+MINUTE(tbl_raw_data[[#This Row],[time_taken]])+SECOND(tbl_raw_data[[#This Row],[time_taken]])/60</f>
        <v>16.899999999999999</v>
      </c>
      <c r="K2833" s="68">
        <f>DATE(YEAR(tbl_raw_data[[#This Row],[Date Actioned]]),MONTH(tbl_raw_data[[#This Row],[Date Actioned]]),DAY(tbl_raw_data[[#This Row],[Date Actioned]]))</f>
        <v>45151</v>
      </c>
      <c r="L2833" s="65" t="str">
        <f>UPPER(TEXT(tbl_raw_data[[#This Row],[updated_date]],"MMMM"))</f>
        <v>AUGUST</v>
      </c>
      <c r="M2833" s="65" t="str">
        <f>"WEEK "&amp;IF(ROUNDUP(DAY(tbl_raw_data[[#This Row],[updated_date]])/7,0)=5,4,ROUNDUP(DAY(tbl_raw_data[[#This Row],[updated_date]])/7,0))</f>
        <v>WEEK 2</v>
      </c>
      <c r="N2833" s="71" t="str">
        <f>UPPER(VLOOKUP(tbl_raw_data[[#This Row],[Analyst]],settings!$A$1:$B$15,2,0))</f>
        <v>NITESH</v>
      </c>
      <c r="O2833" s="71" t="str">
        <f>TRIM(UPPER(tbl_raw_data[[#This Row],[Outcome]]))</f>
        <v>APPROVE</v>
      </c>
      <c r="P2833" s="71" t="str">
        <f>TRIM(UPPER(tbl_raw_data[[#This Row],[Queue Name]]))</f>
        <v>CONSUMER PRE BUREAU</v>
      </c>
      <c r="Q2833" s="71" t="str">
        <f>IF(tbl_raw_data[[#This Row],[time_taken_in_min]]&lt;=settings!$D$2,"SLA_MET","SLA_NOT_MET")</f>
        <v>SLA_MET</v>
      </c>
    </row>
    <row r="2834" spans="1:17" hidden="1" x14ac:dyDescent="0.3">
      <c r="A2834" s="1" t="s">
        <v>3797</v>
      </c>
      <c r="B2834" s="34">
        <v>45151.700162037036</v>
      </c>
      <c r="C2834" s="35">
        <v>45151.710219907407</v>
      </c>
      <c r="D2834" s="2" t="s">
        <v>10</v>
      </c>
      <c r="E2834" s="2" t="s">
        <v>18</v>
      </c>
      <c r="F2834" s="2" t="s">
        <v>24</v>
      </c>
      <c r="G2834" s="2" t="s">
        <v>16</v>
      </c>
      <c r="H2834" s="84" t="str">
        <f t="shared" si="44"/>
        <v>Reason Unknown</v>
      </c>
      <c r="I2834" s="63">
        <f>(tbl_raw_data[[#This Row],[Date Actioned]])-(tbl_raw_data[[#This Row],[Date Tagged]])</f>
        <v>1.0057870371383615E-2</v>
      </c>
      <c r="J2834" s="66">
        <f>HOUR(tbl_raw_data[[#This Row],[time_taken]])*60+MINUTE(tbl_raw_data[[#This Row],[time_taken]])+SECOND(tbl_raw_data[[#This Row],[time_taken]])/60</f>
        <v>14.483333333333333</v>
      </c>
      <c r="K2834" s="68">
        <f>DATE(YEAR(tbl_raw_data[[#This Row],[Date Actioned]]),MONTH(tbl_raw_data[[#This Row],[Date Actioned]]),DAY(tbl_raw_data[[#This Row],[Date Actioned]]))</f>
        <v>45151</v>
      </c>
      <c r="L2834" s="65" t="str">
        <f>UPPER(TEXT(tbl_raw_data[[#This Row],[updated_date]],"MMMM"))</f>
        <v>AUGUST</v>
      </c>
      <c r="M2834" s="65" t="str">
        <f>"WEEK "&amp;IF(ROUNDUP(DAY(tbl_raw_data[[#This Row],[updated_date]])/7,0)=5,4,ROUNDUP(DAY(tbl_raw_data[[#This Row],[updated_date]])/7,0))</f>
        <v>WEEK 2</v>
      </c>
      <c r="N2834" s="71" t="str">
        <f>UPPER(VLOOKUP(tbl_raw_data[[#This Row],[Analyst]],settings!$A$1:$B$15,2,0))</f>
        <v>SAM</v>
      </c>
      <c r="O2834" s="71" t="str">
        <f>TRIM(UPPER(tbl_raw_data[[#This Row],[Outcome]]))</f>
        <v>APPROVE</v>
      </c>
      <c r="P2834" s="71" t="str">
        <f>TRIM(UPPER(tbl_raw_data[[#This Row],[Queue Name]]))</f>
        <v>CONSUMER PRE BUREAU</v>
      </c>
      <c r="Q2834" s="71" t="str">
        <f>IF(tbl_raw_data[[#This Row],[time_taken_in_min]]&lt;=settings!$D$2,"SLA_MET","SLA_NOT_MET")</f>
        <v>SLA_MET</v>
      </c>
    </row>
    <row r="2835" spans="1:17" hidden="1" x14ac:dyDescent="0.3">
      <c r="A2835" s="5" t="s">
        <v>3798</v>
      </c>
      <c r="B2835" s="36">
        <v>45151.702557870369</v>
      </c>
      <c r="C2835" s="39">
        <v>45151.712372685186</v>
      </c>
      <c r="D2835" s="8" t="s">
        <v>10</v>
      </c>
      <c r="E2835" s="8" t="s">
        <v>8</v>
      </c>
      <c r="F2835" s="8" t="s">
        <v>14</v>
      </c>
      <c r="G2835" s="8" t="s">
        <v>15</v>
      </c>
      <c r="H2835" s="84" t="str">
        <f t="shared" si="44"/>
        <v>Reason Unknown</v>
      </c>
      <c r="I2835" s="63">
        <f>(tbl_raw_data[[#This Row],[Date Actioned]])-(tbl_raw_data[[#This Row],[Date Tagged]])</f>
        <v>9.8148148172185756E-3</v>
      </c>
      <c r="J2835" s="66">
        <f>HOUR(tbl_raw_data[[#This Row],[time_taken]])*60+MINUTE(tbl_raw_data[[#This Row],[time_taken]])+SECOND(tbl_raw_data[[#This Row],[time_taken]])/60</f>
        <v>14.133333333333333</v>
      </c>
      <c r="K2835" s="68">
        <f>DATE(YEAR(tbl_raw_data[[#This Row],[Date Actioned]]),MONTH(tbl_raw_data[[#This Row],[Date Actioned]]),DAY(tbl_raw_data[[#This Row],[Date Actioned]]))</f>
        <v>45151</v>
      </c>
      <c r="L2835" s="65" t="str">
        <f>UPPER(TEXT(tbl_raw_data[[#This Row],[updated_date]],"MMMM"))</f>
        <v>AUGUST</v>
      </c>
      <c r="M2835" s="65" t="str">
        <f>"WEEK "&amp;IF(ROUNDUP(DAY(tbl_raw_data[[#This Row],[updated_date]])/7,0)=5,4,ROUNDUP(DAY(tbl_raw_data[[#This Row],[updated_date]])/7,0))</f>
        <v>WEEK 2</v>
      </c>
      <c r="N2835" s="71" t="str">
        <f>UPPER(VLOOKUP(tbl_raw_data[[#This Row],[Analyst]],settings!$A$1:$B$15,2,0))</f>
        <v>CAMROON</v>
      </c>
      <c r="O2835" s="71" t="str">
        <f>TRIM(UPPER(tbl_raw_data[[#This Row],[Outcome]]))</f>
        <v>APPROVE</v>
      </c>
      <c r="P2835" s="71" t="str">
        <f>TRIM(UPPER(tbl_raw_data[[#This Row],[Queue Name]]))</f>
        <v>CONSUMER POST BUREAU</v>
      </c>
      <c r="Q2835" s="71" t="str">
        <f>IF(tbl_raw_data[[#This Row],[time_taken_in_min]]&lt;=settings!$D$2,"SLA_MET","SLA_NOT_MET")</f>
        <v>SLA_MET</v>
      </c>
    </row>
    <row r="2836" spans="1:17" hidden="1" x14ac:dyDescent="0.3">
      <c r="A2836" s="7" t="s">
        <v>3799</v>
      </c>
      <c r="B2836" s="34">
        <v>45151.707789351851</v>
      </c>
      <c r="C2836" s="35">
        <v>45151.719050925924</v>
      </c>
      <c r="D2836" s="2" t="s">
        <v>10</v>
      </c>
      <c r="E2836" s="2" t="s">
        <v>18</v>
      </c>
      <c r="F2836" s="2" t="s">
        <v>19</v>
      </c>
      <c r="G2836" s="2" t="s">
        <v>30</v>
      </c>
      <c r="H2836" s="84" t="str">
        <f t="shared" si="44"/>
        <v>Reason Unknown</v>
      </c>
      <c r="I2836" s="63">
        <f>(tbl_raw_data[[#This Row],[Date Actioned]])-(tbl_raw_data[[#This Row],[Date Tagged]])</f>
        <v>1.1261574072705116E-2</v>
      </c>
      <c r="J2836" s="66">
        <f>HOUR(tbl_raw_data[[#This Row],[time_taken]])*60+MINUTE(tbl_raw_data[[#This Row],[time_taken]])+SECOND(tbl_raw_data[[#This Row],[time_taken]])/60</f>
        <v>16.216666666666665</v>
      </c>
      <c r="K2836" s="68">
        <f>DATE(YEAR(tbl_raw_data[[#This Row],[Date Actioned]]),MONTH(tbl_raw_data[[#This Row],[Date Actioned]]),DAY(tbl_raw_data[[#This Row],[Date Actioned]]))</f>
        <v>45151</v>
      </c>
      <c r="L2836" s="65" t="str">
        <f>UPPER(TEXT(tbl_raw_data[[#This Row],[updated_date]],"MMMM"))</f>
        <v>AUGUST</v>
      </c>
      <c r="M2836" s="65" t="str">
        <f>"WEEK "&amp;IF(ROUNDUP(DAY(tbl_raw_data[[#This Row],[updated_date]])/7,0)=5,4,ROUNDUP(DAY(tbl_raw_data[[#This Row],[updated_date]])/7,0))</f>
        <v>WEEK 2</v>
      </c>
      <c r="N2836" s="71" t="str">
        <f>UPPER(VLOOKUP(tbl_raw_data[[#This Row],[Analyst]],settings!$A$1:$B$15,2,0))</f>
        <v>NAVED</v>
      </c>
      <c r="O2836" s="71" t="str">
        <f>TRIM(UPPER(tbl_raw_data[[#This Row],[Outcome]]))</f>
        <v>APPROVE</v>
      </c>
      <c r="P2836" s="71" t="str">
        <f>TRIM(UPPER(tbl_raw_data[[#This Row],[Queue Name]]))</f>
        <v>CONSUMER PRE BUREAU</v>
      </c>
      <c r="Q2836" s="71" t="str">
        <f>IF(tbl_raw_data[[#This Row],[time_taken_in_min]]&lt;=settings!$D$2,"SLA_MET","SLA_NOT_MET")</f>
        <v>SLA_MET</v>
      </c>
    </row>
    <row r="2837" spans="1:17" hidden="1" x14ac:dyDescent="0.3">
      <c r="A2837" s="1" t="s">
        <v>3800</v>
      </c>
      <c r="B2837" s="36">
        <v>45151.718043981484</v>
      </c>
      <c r="C2837" s="39">
        <v>45151.724548611113</v>
      </c>
      <c r="D2837" s="8" t="s">
        <v>10</v>
      </c>
      <c r="E2837" s="8" t="s">
        <v>18</v>
      </c>
      <c r="F2837" s="8" t="s">
        <v>19</v>
      </c>
      <c r="G2837" s="8" t="s">
        <v>30</v>
      </c>
      <c r="H2837" s="84" t="str">
        <f t="shared" si="44"/>
        <v>Reason Unknown</v>
      </c>
      <c r="I2837" s="63">
        <f>(tbl_raw_data[[#This Row],[Date Actioned]])-(tbl_raw_data[[#This Row],[Date Tagged]])</f>
        <v>6.5046296294895001E-3</v>
      </c>
      <c r="J2837" s="66">
        <f>HOUR(tbl_raw_data[[#This Row],[time_taken]])*60+MINUTE(tbl_raw_data[[#This Row],[time_taken]])+SECOND(tbl_raw_data[[#This Row],[time_taken]])/60</f>
        <v>9.3666666666666671</v>
      </c>
      <c r="K2837" s="68">
        <f>DATE(YEAR(tbl_raw_data[[#This Row],[Date Actioned]]),MONTH(tbl_raw_data[[#This Row],[Date Actioned]]),DAY(tbl_raw_data[[#This Row],[Date Actioned]]))</f>
        <v>45151</v>
      </c>
      <c r="L2837" s="65" t="str">
        <f>UPPER(TEXT(tbl_raw_data[[#This Row],[updated_date]],"MMMM"))</f>
        <v>AUGUST</v>
      </c>
      <c r="M2837" s="65" t="str">
        <f>"WEEK "&amp;IF(ROUNDUP(DAY(tbl_raw_data[[#This Row],[updated_date]])/7,0)=5,4,ROUNDUP(DAY(tbl_raw_data[[#This Row],[updated_date]])/7,0))</f>
        <v>WEEK 2</v>
      </c>
      <c r="N2837" s="71" t="str">
        <f>UPPER(VLOOKUP(tbl_raw_data[[#This Row],[Analyst]],settings!$A$1:$B$15,2,0))</f>
        <v>NAVED</v>
      </c>
      <c r="O2837" s="71" t="str">
        <f>TRIM(UPPER(tbl_raw_data[[#This Row],[Outcome]]))</f>
        <v>APPROVE</v>
      </c>
      <c r="P2837" s="71" t="str">
        <f>TRIM(UPPER(tbl_raw_data[[#This Row],[Queue Name]]))</f>
        <v>CONSUMER PRE BUREAU</v>
      </c>
      <c r="Q2837" s="71" t="str">
        <f>IF(tbl_raw_data[[#This Row],[time_taken_in_min]]&lt;=settings!$D$2,"SLA_MET","SLA_NOT_MET")</f>
        <v>SLA_MET</v>
      </c>
    </row>
    <row r="2838" spans="1:17" hidden="1" x14ac:dyDescent="0.3">
      <c r="A2838" s="5" t="s">
        <v>3801</v>
      </c>
      <c r="B2838" s="34">
        <v>45151.721550925926</v>
      </c>
      <c r="C2838" s="35">
        <v>45151.726597222223</v>
      </c>
      <c r="D2838" s="2" t="s">
        <v>10</v>
      </c>
      <c r="E2838" s="2" t="s">
        <v>18</v>
      </c>
      <c r="F2838" s="2" t="s">
        <v>14</v>
      </c>
      <c r="G2838" s="2" t="s">
        <v>30</v>
      </c>
      <c r="H2838" s="84" t="str">
        <f t="shared" si="44"/>
        <v>Reason Unknown</v>
      </c>
      <c r="I2838" s="63">
        <f>(tbl_raw_data[[#This Row],[Date Actioned]])-(tbl_raw_data[[#This Row],[Date Tagged]])</f>
        <v>5.0462962972233072E-3</v>
      </c>
      <c r="J2838" s="66">
        <f>HOUR(tbl_raw_data[[#This Row],[time_taken]])*60+MINUTE(tbl_raw_data[[#This Row],[time_taken]])+SECOND(tbl_raw_data[[#This Row],[time_taken]])/60</f>
        <v>7.2666666666666666</v>
      </c>
      <c r="K2838" s="68">
        <f>DATE(YEAR(tbl_raw_data[[#This Row],[Date Actioned]]),MONTH(tbl_raw_data[[#This Row],[Date Actioned]]),DAY(tbl_raw_data[[#This Row],[Date Actioned]]))</f>
        <v>45151</v>
      </c>
      <c r="L2838" s="65" t="str">
        <f>UPPER(TEXT(tbl_raw_data[[#This Row],[updated_date]],"MMMM"))</f>
        <v>AUGUST</v>
      </c>
      <c r="M2838" s="65" t="str">
        <f>"WEEK "&amp;IF(ROUNDUP(DAY(tbl_raw_data[[#This Row],[updated_date]])/7,0)=5,4,ROUNDUP(DAY(tbl_raw_data[[#This Row],[updated_date]])/7,0))</f>
        <v>WEEK 2</v>
      </c>
      <c r="N2838" s="71" t="str">
        <f>UPPER(VLOOKUP(tbl_raw_data[[#This Row],[Analyst]],settings!$A$1:$B$15,2,0))</f>
        <v>CAMROON</v>
      </c>
      <c r="O2838" s="71" t="str">
        <f>TRIM(UPPER(tbl_raw_data[[#This Row],[Outcome]]))</f>
        <v>APPROVE</v>
      </c>
      <c r="P2838" s="71" t="str">
        <f>TRIM(UPPER(tbl_raw_data[[#This Row],[Queue Name]]))</f>
        <v>CONSUMER PRE BUREAU</v>
      </c>
      <c r="Q2838" s="71" t="str">
        <f>IF(tbl_raw_data[[#This Row],[time_taken_in_min]]&lt;=settings!$D$2,"SLA_MET","SLA_NOT_MET")</f>
        <v>SLA_MET</v>
      </c>
    </row>
    <row r="2839" spans="1:17" hidden="1" x14ac:dyDescent="0.3">
      <c r="A2839" s="7" t="s">
        <v>3802</v>
      </c>
      <c r="B2839" s="36">
        <v>45151.739571759259</v>
      </c>
      <c r="C2839" s="39">
        <v>45151.742974537039</v>
      </c>
      <c r="D2839" s="8" t="s">
        <v>10</v>
      </c>
      <c r="E2839" s="8" t="s">
        <v>18</v>
      </c>
      <c r="F2839" s="8" t="s">
        <v>24</v>
      </c>
      <c r="G2839" s="8" t="s">
        <v>30</v>
      </c>
      <c r="H2839" s="84" t="str">
        <f t="shared" si="44"/>
        <v>Reason Unknown</v>
      </c>
      <c r="I2839" s="63">
        <f>(tbl_raw_data[[#This Row],[Date Actioned]])-(tbl_raw_data[[#This Row],[Date Tagged]])</f>
        <v>3.4027777801384218E-3</v>
      </c>
      <c r="J2839" s="66">
        <f>HOUR(tbl_raw_data[[#This Row],[time_taken]])*60+MINUTE(tbl_raw_data[[#This Row],[time_taken]])+SECOND(tbl_raw_data[[#This Row],[time_taken]])/60</f>
        <v>4.9000000000000004</v>
      </c>
      <c r="K2839" s="68">
        <f>DATE(YEAR(tbl_raw_data[[#This Row],[Date Actioned]]),MONTH(tbl_raw_data[[#This Row],[Date Actioned]]),DAY(tbl_raw_data[[#This Row],[Date Actioned]]))</f>
        <v>45151</v>
      </c>
      <c r="L2839" s="65" t="str">
        <f>UPPER(TEXT(tbl_raw_data[[#This Row],[updated_date]],"MMMM"))</f>
        <v>AUGUST</v>
      </c>
      <c r="M2839" s="65" t="str">
        <f>"WEEK "&amp;IF(ROUNDUP(DAY(tbl_raw_data[[#This Row],[updated_date]])/7,0)=5,4,ROUNDUP(DAY(tbl_raw_data[[#This Row],[updated_date]])/7,0))</f>
        <v>WEEK 2</v>
      </c>
      <c r="N2839" s="71" t="str">
        <f>UPPER(VLOOKUP(tbl_raw_data[[#This Row],[Analyst]],settings!$A$1:$B$15,2,0))</f>
        <v>SAM</v>
      </c>
      <c r="O2839" s="71" t="str">
        <f>TRIM(UPPER(tbl_raw_data[[#This Row],[Outcome]]))</f>
        <v>APPROVE</v>
      </c>
      <c r="P2839" s="71" t="str">
        <f>TRIM(UPPER(tbl_raw_data[[#This Row],[Queue Name]]))</f>
        <v>CONSUMER PRE BUREAU</v>
      </c>
      <c r="Q2839" s="71" t="str">
        <f>IF(tbl_raw_data[[#This Row],[time_taken_in_min]]&lt;=settings!$D$2,"SLA_MET","SLA_NOT_MET")</f>
        <v>SLA_MET</v>
      </c>
    </row>
    <row r="2840" spans="1:17" hidden="1" x14ac:dyDescent="0.3">
      <c r="A2840" s="1" t="s">
        <v>3803</v>
      </c>
      <c r="B2840" s="34">
        <v>45151.741828703707</v>
      </c>
      <c r="C2840" s="35">
        <v>45151.745011574072</v>
      </c>
      <c r="D2840" s="2" t="s">
        <v>10</v>
      </c>
      <c r="E2840" s="2" t="s">
        <v>18</v>
      </c>
      <c r="F2840" s="2" t="s">
        <v>14</v>
      </c>
      <c r="G2840" s="2" t="s">
        <v>15</v>
      </c>
      <c r="H2840" s="84" t="str">
        <f t="shared" si="44"/>
        <v>Reason Unknown</v>
      </c>
      <c r="I2840" s="63">
        <f>(tbl_raw_data[[#This Row],[Date Actioned]])-(tbl_raw_data[[#This Row],[Date Tagged]])</f>
        <v>3.1828703649807721E-3</v>
      </c>
      <c r="J2840" s="66">
        <f>HOUR(tbl_raw_data[[#This Row],[time_taken]])*60+MINUTE(tbl_raw_data[[#This Row],[time_taken]])+SECOND(tbl_raw_data[[#This Row],[time_taken]])/60</f>
        <v>4.583333333333333</v>
      </c>
      <c r="K2840" s="68">
        <f>DATE(YEAR(tbl_raw_data[[#This Row],[Date Actioned]]),MONTH(tbl_raw_data[[#This Row],[Date Actioned]]),DAY(tbl_raw_data[[#This Row],[Date Actioned]]))</f>
        <v>45151</v>
      </c>
      <c r="L2840" s="65" t="str">
        <f>UPPER(TEXT(tbl_raw_data[[#This Row],[updated_date]],"MMMM"))</f>
        <v>AUGUST</v>
      </c>
      <c r="M2840" s="65" t="str">
        <f>"WEEK "&amp;IF(ROUNDUP(DAY(tbl_raw_data[[#This Row],[updated_date]])/7,0)=5,4,ROUNDUP(DAY(tbl_raw_data[[#This Row],[updated_date]])/7,0))</f>
        <v>WEEK 2</v>
      </c>
      <c r="N2840" s="71" t="str">
        <f>UPPER(VLOOKUP(tbl_raw_data[[#This Row],[Analyst]],settings!$A$1:$B$15,2,0))</f>
        <v>CAMROON</v>
      </c>
      <c r="O2840" s="71" t="str">
        <f>TRIM(UPPER(tbl_raw_data[[#This Row],[Outcome]]))</f>
        <v>APPROVE</v>
      </c>
      <c r="P2840" s="71" t="str">
        <f>TRIM(UPPER(tbl_raw_data[[#This Row],[Queue Name]]))</f>
        <v>CONSUMER PRE BUREAU</v>
      </c>
      <c r="Q2840" s="71" t="str">
        <f>IF(tbl_raw_data[[#This Row],[time_taken_in_min]]&lt;=settings!$D$2,"SLA_MET","SLA_NOT_MET")</f>
        <v>SLA_MET</v>
      </c>
    </row>
    <row r="2841" spans="1:17" hidden="1" x14ac:dyDescent="0.3">
      <c r="A2841" s="5" t="s">
        <v>3804</v>
      </c>
      <c r="B2841" s="36">
        <v>45151.743946759256</v>
      </c>
      <c r="C2841" s="39">
        <v>45151.748113425929</v>
      </c>
      <c r="D2841" s="8" t="s">
        <v>10</v>
      </c>
      <c r="E2841" s="8" t="s">
        <v>18</v>
      </c>
      <c r="F2841" s="8" t="s">
        <v>12</v>
      </c>
      <c r="G2841" s="8" t="s">
        <v>23</v>
      </c>
      <c r="H2841" s="84" t="str">
        <f t="shared" si="44"/>
        <v>Reason Unknown</v>
      </c>
      <c r="I2841" s="63">
        <f>(tbl_raw_data[[#This Row],[Date Actioned]])-(tbl_raw_data[[#This Row],[Date Tagged]])</f>
        <v>4.1666666729724966E-3</v>
      </c>
      <c r="J2841" s="66">
        <f>HOUR(tbl_raw_data[[#This Row],[time_taken]])*60+MINUTE(tbl_raw_data[[#This Row],[time_taken]])+SECOND(tbl_raw_data[[#This Row],[time_taken]])/60</f>
        <v>6</v>
      </c>
      <c r="K2841" s="68">
        <f>DATE(YEAR(tbl_raw_data[[#This Row],[Date Actioned]]),MONTH(tbl_raw_data[[#This Row],[Date Actioned]]),DAY(tbl_raw_data[[#This Row],[Date Actioned]]))</f>
        <v>45151</v>
      </c>
      <c r="L2841" s="65" t="str">
        <f>UPPER(TEXT(tbl_raw_data[[#This Row],[updated_date]],"MMMM"))</f>
        <v>AUGUST</v>
      </c>
      <c r="M2841" s="65" t="str">
        <f>"WEEK "&amp;IF(ROUNDUP(DAY(tbl_raw_data[[#This Row],[updated_date]])/7,0)=5,4,ROUNDUP(DAY(tbl_raw_data[[#This Row],[updated_date]])/7,0))</f>
        <v>WEEK 2</v>
      </c>
      <c r="N2841" s="71" t="str">
        <f>UPPER(VLOOKUP(tbl_raw_data[[#This Row],[Analyst]],settings!$A$1:$B$15,2,0))</f>
        <v>NITESH</v>
      </c>
      <c r="O2841" s="71" t="str">
        <f>TRIM(UPPER(tbl_raw_data[[#This Row],[Outcome]]))</f>
        <v>APPROVE</v>
      </c>
      <c r="P2841" s="71" t="str">
        <f>TRIM(UPPER(tbl_raw_data[[#This Row],[Queue Name]]))</f>
        <v>CONSUMER PRE BUREAU</v>
      </c>
      <c r="Q2841" s="71" t="str">
        <f>IF(tbl_raw_data[[#This Row],[time_taken_in_min]]&lt;=settings!$D$2,"SLA_MET","SLA_NOT_MET")</f>
        <v>SLA_MET</v>
      </c>
    </row>
    <row r="2842" spans="1:17" hidden="1" x14ac:dyDescent="0.3">
      <c r="A2842" s="7" t="s">
        <v>3805</v>
      </c>
      <c r="B2842" s="34">
        <v>45151.773217592592</v>
      </c>
      <c r="C2842" s="35">
        <v>45151.777083333334</v>
      </c>
      <c r="D2842" s="2" t="s">
        <v>10</v>
      </c>
      <c r="E2842" s="2" t="s">
        <v>11</v>
      </c>
      <c r="F2842" s="2" t="s">
        <v>19</v>
      </c>
      <c r="G2842" s="2" t="s">
        <v>15</v>
      </c>
      <c r="H2842" s="84" t="str">
        <f t="shared" si="44"/>
        <v>Reason Unknown</v>
      </c>
      <c r="I2842" s="63">
        <f>(tbl_raw_data[[#This Row],[Date Actioned]])-(tbl_raw_data[[#This Row],[Date Tagged]])</f>
        <v>3.8657407421851531E-3</v>
      </c>
      <c r="J2842" s="66">
        <f>HOUR(tbl_raw_data[[#This Row],[time_taken]])*60+MINUTE(tbl_raw_data[[#This Row],[time_taken]])+SECOND(tbl_raw_data[[#This Row],[time_taken]])/60</f>
        <v>5.5666666666666664</v>
      </c>
      <c r="K2842" s="68">
        <f>DATE(YEAR(tbl_raw_data[[#This Row],[Date Actioned]]),MONTH(tbl_raw_data[[#This Row],[Date Actioned]]),DAY(tbl_raw_data[[#This Row],[Date Actioned]]))</f>
        <v>45151</v>
      </c>
      <c r="L2842" s="65" t="str">
        <f>UPPER(TEXT(tbl_raw_data[[#This Row],[updated_date]],"MMMM"))</f>
        <v>AUGUST</v>
      </c>
      <c r="M2842" s="65" t="str">
        <f>"WEEK "&amp;IF(ROUNDUP(DAY(tbl_raw_data[[#This Row],[updated_date]])/7,0)=5,4,ROUNDUP(DAY(tbl_raw_data[[#This Row],[updated_date]])/7,0))</f>
        <v>WEEK 2</v>
      </c>
      <c r="N2842" s="71" t="str">
        <f>UPPER(VLOOKUP(tbl_raw_data[[#This Row],[Analyst]],settings!$A$1:$B$15,2,0))</f>
        <v>NAVED</v>
      </c>
      <c r="O2842" s="71" t="str">
        <f>TRIM(UPPER(tbl_raw_data[[#This Row],[Outcome]]))</f>
        <v>APPROVE</v>
      </c>
      <c r="P2842" s="71" t="str">
        <f>TRIM(UPPER(tbl_raw_data[[#This Row],[Queue Name]]))</f>
        <v>CONSUMER EXISTING</v>
      </c>
      <c r="Q2842" s="71" t="str">
        <f>IF(tbl_raw_data[[#This Row],[time_taken_in_min]]&lt;=settings!$D$2,"SLA_MET","SLA_NOT_MET")</f>
        <v>SLA_MET</v>
      </c>
    </row>
    <row r="2843" spans="1:17" hidden="1" x14ac:dyDescent="0.3">
      <c r="A2843" s="1" t="s">
        <v>3806</v>
      </c>
      <c r="B2843" s="36">
        <v>45151.776666666665</v>
      </c>
      <c r="C2843" s="39">
        <v>45151.780555555553</v>
      </c>
      <c r="D2843" s="8" t="s">
        <v>10</v>
      </c>
      <c r="E2843" s="8" t="s">
        <v>11</v>
      </c>
      <c r="F2843" s="8" t="s">
        <v>14</v>
      </c>
      <c r="G2843" s="8" t="s">
        <v>15</v>
      </c>
      <c r="H2843" s="84" t="str">
        <f t="shared" si="44"/>
        <v>Reason Unknown</v>
      </c>
      <c r="I2843" s="63">
        <f>(tbl_raw_data[[#This Row],[Date Actioned]])-(tbl_raw_data[[#This Row],[Date Tagged]])</f>
        <v>3.8888888884685002E-3</v>
      </c>
      <c r="J2843" s="66">
        <f>HOUR(tbl_raw_data[[#This Row],[time_taken]])*60+MINUTE(tbl_raw_data[[#This Row],[time_taken]])+SECOND(tbl_raw_data[[#This Row],[time_taken]])/60</f>
        <v>5.6</v>
      </c>
      <c r="K2843" s="68">
        <f>DATE(YEAR(tbl_raw_data[[#This Row],[Date Actioned]]),MONTH(tbl_raw_data[[#This Row],[Date Actioned]]),DAY(tbl_raw_data[[#This Row],[Date Actioned]]))</f>
        <v>45151</v>
      </c>
      <c r="L2843" s="65" t="str">
        <f>UPPER(TEXT(tbl_raw_data[[#This Row],[updated_date]],"MMMM"))</f>
        <v>AUGUST</v>
      </c>
      <c r="M2843" s="65" t="str">
        <f>"WEEK "&amp;IF(ROUNDUP(DAY(tbl_raw_data[[#This Row],[updated_date]])/7,0)=5,4,ROUNDUP(DAY(tbl_raw_data[[#This Row],[updated_date]])/7,0))</f>
        <v>WEEK 2</v>
      </c>
      <c r="N2843" s="71" t="str">
        <f>UPPER(VLOOKUP(tbl_raw_data[[#This Row],[Analyst]],settings!$A$1:$B$15,2,0))</f>
        <v>CAMROON</v>
      </c>
      <c r="O2843" s="71" t="str">
        <f>TRIM(UPPER(tbl_raw_data[[#This Row],[Outcome]]))</f>
        <v>APPROVE</v>
      </c>
      <c r="P2843" s="71" t="str">
        <f>TRIM(UPPER(tbl_raw_data[[#This Row],[Queue Name]]))</f>
        <v>CONSUMER EXISTING</v>
      </c>
      <c r="Q2843" s="71" t="str">
        <f>IF(tbl_raw_data[[#This Row],[time_taken_in_min]]&lt;=settings!$D$2,"SLA_MET","SLA_NOT_MET")</f>
        <v>SLA_MET</v>
      </c>
    </row>
    <row r="2844" spans="1:17" hidden="1" x14ac:dyDescent="0.3">
      <c r="A2844" s="5" t="s">
        <v>3807</v>
      </c>
      <c r="B2844" s="34">
        <v>45151.780775462961</v>
      </c>
      <c r="C2844" s="35">
        <v>45151.785833333335</v>
      </c>
      <c r="D2844" s="2" t="s">
        <v>10</v>
      </c>
      <c r="E2844" s="2" t="s">
        <v>18</v>
      </c>
      <c r="F2844" s="2" t="s">
        <v>19</v>
      </c>
      <c r="G2844" s="2" t="s">
        <v>30</v>
      </c>
      <c r="H2844" s="84" t="str">
        <f t="shared" si="44"/>
        <v>Reason Unknown</v>
      </c>
      <c r="I2844" s="63">
        <f>(tbl_raw_data[[#This Row],[Date Actioned]])-(tbl_raw_data[[#This Row],[Date Tagged]])</f>
        <v>5.0578703740029596E-3</v>
      </c>
      <c r="J2844" s="66">
        <f>HOUR(tbl_raw_data[[#This Row],[time_taken]])*60+MINUTE(tbl_raw_data[[#This Row],[time_taken]])+SECOND(tbl_raw_data[[#This Row],[time_taken]])/60</f>
        <v>7.2833333333333332</v>
      </c>
      <c r="K2844" s="68">
        <f>DATE(YEAR(tbl_raw_data[[#This Row],[Date Actioned]]),MONTH(tbl_raw_data[[#This Row],[Date Actioned]]),DAY(tbl_raw_data[[#This Row],[Date Actioned]]))</f>
        <v>45151</v>
      </c>
      <c r="L2844" s="65" t="str">
        <f>UPPER(TEXT(tbl_raw_data[[#This Row],[updated_date]],"MMMM"))</f>
        <v>AUGUST</v>
      </c>
      <c r="M2844" s="65" t="str">
        <f>"WEEK "&amp;IF(ROUNDUP(DAY(tbl_raw_data[[#This Row],[updated_date]])/7,0)=5,4,ROUNDUP(DAY(tbl_raw_data[[#This Row],[updated_date]])/7,0))</f>
        <v>WEEK 2</v>
      </c>
      <c r="N2844" s="71" t="str">
        <f>UPPER(VLOOKUP(tbl_raw_data[[#This Row],[Analyst]],settings!$A$1:$B$15,2,0))</f>
        <v>NAVED</v>
      </c>
      <c r="O2844" s="71" t="str">
        <f>TRIM(UPPER(tbl_raw_data[[#This Row],[Outcome]]))</f>
        <v>APPROVE</v>
      </c>
      <c r="P2844" s="71" t="str">
        <f>TRIM(UPPER(tbl_raw_data[[#This Row],[Queue Name]]))</f>
        <v>CONSUMER PRE BUREAU</v>
      </c>
      <c r="Q2844" s="71" t="str">
        <f>IF(tbl_raw_data[[#This Row],[time_taken_in_min]]&lt;=settings!$D$2,"SLA_MET","SLA_NOT_MET")</f>
        <v>SLA_MET</v>
      </c>
    </row>
    <row r="2845" spans="1:17" hidden="1" x14ac:dyDescent="0.3">
      <c r="A2845" s="7" t="s">
        <v>3808</v>
      </c>
      <c r="B2845" s="36">
        <v>45151.782824074071</v>
      </c>
      <c r="C2845" s="39">
        <v>45151.786481481482</v>
      </c>
      <c r="D2845" s="8" t="s">
        <v>10</v>
      </c>
      <c r="E2845" s="8" t="s">
        <v>11</v>
      </c>
      <c r="F2845" s="8" t="s">
        <v>14</v>
      </c>
      <c r="G2845" s="8" t="s">
        <v>15</v>
      </c>
      <c r="H2845" s="84" t="str">
        <f t="shared" si="44"/>
        <v>Reason Unknown</v>
      </c>
      <c r="I2845" s="63">
        <f>(tbl_raw_data[[#This Row],[Date Actioned]])-(tbl_raw_data[[#This Row],[Date Tagged]])</f>
        <v>3.6574074110831134E-3</v>
      </c>
      <c r="J2845" s="66">
        <f>HOUR(tbl_raw_data[[#This Row],[time_taken]])*60+MINUTE(tbl_raw_data[[#This Row],[time_taken]])+SECOND(tbl_raw_data[[#This Row],[time_taken]])/60</f>
        <v>5.2666666666666666</v>
      </c>
      <c r="K2845" s="68">
        <f>DATE(YEAR(tbl_raw_data[[#This Row],[Date Actioned]]),MONTH(tbl_raw_data[[#This Row],[Date Actioned]]),DAY(tbl_raw_data[[#This Row],[Date Actioned]]))</f>
        <v>45151</v>
      </c>
      <c r="L2845" s="65" t="str">
        <f>UPPER(TEXT(tbl_raw_data[[#This Row],[updated_date]],"MMMM"))</f>
        <v>AUGUST</v>
      </c>
      <c r="M2845" s="65" t="str">
        <f>"WEEK "&amp;IF(ROUNDUP(DAY(tbl_raw_data[[#This Row],[updated_date]])/7,0)=5,4,ROUNDUP(DAY(tbl_raw_data[[#This Row],[updated_date]])/7,0))</f>
        <v>WEEK 2</v>
      </c>
      <c r="N2845" s="71" t="str">
        <f>UPPER(VLOOKUP(tbl_raw_data[[#This Row],[Analyst]],settings!$A$1:$B$15,2,0))</f>
        <v>CAMROON</v>
      </c>
      <c r="O2845" s="71" t="str">
        <f>TRIM(UPPER(tbl_raw_data[[#This Row],[Outcome]]))</f>
        <v>APPROVE</v>
      </c>
      <c r="P2845" s="71" t="str">
        <f>TRIM(UPPER(tbl_raw_data[[#This Row],[Queue Name]]))</f>
        <v>CONSUMER EXISTING</v>
      </c>
      <c r="Q2845" s="71" t="str">
        <f>IF(tbl_raw_data[[#This Row],[time_taken_in_min]]&lt;=settings!$D$2,"SLA_MET","SLA_NOT_MET")</f>
        <v>SLA_MET</v>
      </c>
    </row>
    <row r="2846" spans="1:17" hidden="1" x14ac:dyDescent="0.3">
      <c r="A2846" s="1" t="s">
        <v>3809</v>
      </c>
      <c r="B2846" s="34">
        <v>45151.783020833333</v>
      </c>
      <c r="C2846" s="35">
        <v>45151.796041666668</v>
      </c>
      <c r="D2846" s="2" t="s">
        <v>10</v>
      </c>
      <c r="E2846" s="2" t="s">
        <v>11</v>
      </c>
      <c r="F2846" s="2" t="s">
        <v>19</v>
      </c>
      <c r="G2846" s="2" t="s">
        <v>15</v>
      </c>
      <c r="H2846" s="84" t="str">
        <f t="shared" si="44"/>
        <v>Reason Unknown</v>
      </c>
      <c r="I2846" s="63">
        <f>(tbl_raw_data[[#This Row],[Date Actioned]])-(tbl_raw_data[[#This Row],[Date Tagged]])</f>
        <v>1.3020833335758653E-2</v>
      </c>
      <c r="J2846" s="66">
        <f>HOUR(tbl_raw_data[[#This Row],[time_taken]])*60+MINUTE(tbl_raw_data[[#This Row],[time_taken]])+SECOND(tbl_raw_data[[#This Row],[time_taken]])/60</f>
        <v>18.75</v>
      </c>
      <c r="K2846" s="68">
        <f>DATE(YEAR(tbl_raw_data[[#This Row],[Date Actioned]]),MONTH(tbl_raw_data[[#This Row],[Date Actioned]]),DAY(tbl_raw_data[[#This Row],[Date Actioned]]))</f>
        <v>45151</v>
      </c>
      <c r="L2846" s="65" t="str">
        <f>UPPER(TEXT(tbl_raw_data[[#This Row],[updated_date]],"MMMM"))</f>
        <v>AUGUST</v>
      </c>
      <c r="M2846" s="65" t="str">
        <f>"WEEK "&amp;IF(ROUNDUP(DAY(tbl_raw_data[[#This Row],[updated_date]])/7,0)=5,4,ROUNDUP(DAY(tbl_raw_data[[#This Row],[updated_date]])/7,0))</f>
        <v>WEEK 2</v>
      </c>
      <c r="N2846" s="71" t="str">
        <f>UPPER(VLOOKUP(tbl_raw_data[[#This Row],[Analyst]],settings!$A$1:$B$15,2,0))</f>
        <v>NAVED</v>
      </c>
      <c r="O2846" s="71" t="str">
        <f>TRIM(UPPER(tbl_raw_data[[#This Row],[Outcome]]))</f>
        <v>APPROVE</v>
      </c>
      <c r="P2846" s="71" t="str">
        <f>TRIM(UPPER(tbl_raw_data[[#This Row],[Queue Name]]))</f>
        <v>CONSUMER EXISTING</v>
      </c>
      <c r="Q2846" s="71" t="str">
        <f>IF(tbl_raw_data[[#This Row],[time_taken_in_min]]&lt;=settings!$D$2,"SLA_MET","SLA_NOT_MET")</f>
        <v>SLA_MET</v>
      </c>
    </row>
    <row r="2847" spans="1:17" hidden="1" x14ac:dyDescent="0.3">
      <c r="A2847" s="5" t="s">
        <v>3810</v>
      </c>
      <c r="B2847" s="36">
        <v>45151.807847222219</v>
      </c>
      <c r="C2847" s="39">
        <v>45151.812974537039</v>
      </c>
      <c r="D2847" s="8" t="s">
        <v>10</v>
      </c>
      <c r="E2847" s="8" t="s">
        <v>11</v>
      </c>
      <c r="F2847" s="8" t="s">
        <v>14</v>
      </c>
      <c r="G2847" s="8" t="s">
        <v>15</v>
      </c>
      <c r="H2847" s="84" t="str">
        <f t="shared" si="44"/>
        <v>Reason Unknown</v>
      </c>
      <c r="I2847" s="63">
        <f>(tbl_raw_data[[#This Row],[Date Actioned]])-(tbl_raw_data[[#This Row],[Date Tagged]])</f>
        <v>5.1273148201289587E-3</v>
      </c>
      <c r="J2847" s="66">
        <f>HOUR(tbl_raw_data[[#This Row],[time_taken]])*60+MINUTE(tbl_raw_data[[#This Row],[time_taken]])+SECOND(tbl_raw_data[[#This Row],[time_taken]])/60</f>
        <v>7.3833333333333337</v>
      </c>
      <c r="K2847" s="68">
        <f>DATE(YEAR(tbl_raw_data[[#This Row],[Date Actioned]]),MONTH(tbl_raw_data[[#This Row],[Date Actioned]]),DAY(tbl_raw_data[[#This Row],[Date Actioned]]))</f>
        <v>45151</v>
      </c>
      <c r="L2847" s="65" t="str">
        <f>UPPER(TEXT(tbl_raw_data[[#This Row],[updated_date]],"MMMM"))</f>
        <v>AUGUST</v>
      </c>
      <c r="M2847" s="65" t="str">
        <f>"WEEK "&amp;IF(ROUNDUP(DAY(tbl_raw_data[[#This Row],[updated_date]])/7,0)=5,4,ROUNDUP(DAY(tbl_raw_data[[#This Row],[updated_date]])/7,0))</f>
        <v>WEEK 2</v>
      </c>
      <c r="N2847" s="71" t="str">
        <f>UPPER(VLOOKUP(tbl_raw_data[[#This Row],[Analyst]],settings!$A$1:$B$15,2,0))</f>
        <v>CAMROON</v>
      </c>
      <c r="O2847" s="71" t="str">
        <f>TRIM(UPPER(tbl_raw_data[[#This Row],[Outcome]]))</f>
        <v>APPROVE</v>
      </c>
      <c r="P2847" s="71" t="str">
        <f>TRIM(UPPER(tbl_raw_data[[#This Row],[Queue Name]]))</f>
        <v>CONSUMER EXISTING</v>
      </c>
      <c r="Q2847" s="71" t="str">
        <f>IF(tbl_raw_data[[#This Row],[time_taken_in_min]]&lt;=settings!$D$2,"SLA_MET","SLA_NOT_MET")</f>
        <v>SLA_MET</v>
      </c>
    </row>
    <row r="2848" spans="1:17" hidden="1" x14ac:dyDescent="0.3">
      <c r="A2848" s="7" t="s">
        <v>3811</v>
      </c>
      <c r="B2848" s="34">
        <v>45151.820868055554</v>
      </c>
      <c r="C2848" s="35">
        <v>45151.827303240738</v>
      </c>
      <c r="D2848" s="2" t="s">
        <v>10</v>
      </c>
      <c r="E2848" s="2" t="s">
        <v>11</v>
      </c>
      <c r="F2848" s="2" t="s">
        <v>19</v>
      </c>
      <c r="G2848" s="2" t="s">
        <v>15</v>
      </c>
      <c r="H2848" s="84" t="str">
        <f t="shared" si="44"/>
        <v>Reason Unknown</v>
      </c>
      <c r="I2848" s="63">
        <f>(tbl_raw_data[[#This Row],[Date Actioned]])-(tbl_raw_data[[#This Row],[Date Tagged]])</f>
        <v>6.435185183363501E-3</v>
      </c>
      <c r="J2848" s="66">
        <f>HOUR(tbl_raw_data[[#This Row],[time_taken]])*60+MINUTE(tbl_raw_data[[#This Row],[time_taken]])+SECOND(tbl_raw_data[[#This Row],[time_taken]])/60</f>
        <v>9.2666666666666675</v>
      </c>
      <c r="K2848" s="68">
        <f>DATE(YEAR(tbl_raw_data[[#This Row],[Date Actioned]]),MONTH(tbl_raw_data[[#This Row],[Date Actioned]]),DAY(tbl_raw_data[[#This Row],[Date Actioned]]))</f>
        <v>45151</v>
      </c>
      <c r="L2848" s="65" t="str">
        <f>UPPER(TEXT(tbl_raw_data[[#This Row],[updated_date]],"MMMM"))</f>
        <v>AUGUST</v>
      </c>
      <c r="M2848" s="65" t="str">
        <f>"WEEK "&amp;IF(ROUNDUP(DAY(tbl_raw_data[[#This Row],[updated_date]])/7,0)=5,4,ROUNDUP(DAY(tbl_raw_data[[#This Row],[updated_date]])/7,0))</f>
        <v>WEEK 2</v>
      </c>
      <c r="N2848" s="71" t="str">
        <f>UPPER(VLOOKUP(tbl_raw_data[[#This Row],[Analyst]],settings!$A$1:$B$15,2,0))</f>
        <v>NAVED</v>
      </c>
      <c r="O2848" s="71" t="str">
        <f>TRIM(UPPER(tbl_raw_data[[#This Row],[Outcome]]))</f>
        <v>APPROVE</v>
      </c>
      <c r="P2848" s="71" t="str">
        <f>TRIM(UPPER(tbl_raw_data[[#This Row],[Queue Name]]))</f>
        <v>CONSUMER EXISTING</v>
      </c>
      <c r="Q2848" s="71" t="str">
        <f>IF(tbl_raw_data[[#This Row],[time_taken_in_min]]&lt;=settings!$D$2,"SLA_MET","SLA_NOT_MET")</f>
        <v>SLA_MET</v>
      </c>
    </row>
    <row r="2849" spans="1:17" hidden="1" x14ac:dyDescent="0.3">
      <c r="A2849" s="1" t="s">
        <v>3812</v>
      </c>
      <c r="B2849" s="36">
        <v>45151.830127314817</v>
      </c>
      <c r="C2849" s="39">
        <v>45151.838796296295</v>
      </c>
      <c r="D2849" s="8" t="s">
        <v>10</v>
      </c>
      <c r="E2849" s="8" t="s">
        <v>11</v>
      </c>
      <c r="F2849" s="8" t="s">
        <v>19</v>
      </c>
      <c r="G2849" s="8" t="s">
        <v>15</v>
      </c>
      <c r="H2849" s="84" t="str">
        <f t="shared" si="44"/>
        <v>Reason Unknown</v>
      </c>
      <c r="I2849" s="63">
        <f>(tbl_raw_data[[#This Row],[Date Actioned]])-(tbl_raw_data[[#This Row],[Date Tagged]])</f>
        <v>8.6689814779674634E-3</v>
      </c>
      <c r="J2849" s="66">
        <f>HOUR(tbl_raw_data[[#This Row],[time_taken]])*60+MINUTE(tbl_raw_data[[#This Row],[time_taken]])+SECOND(tbl_raw_data[[#This Row],[time_taken]])/60</f>
        <v>12.483333333333333</v>
      </c>
      <c r="K2849" s="68">
        <f>DATE(YEAR(tbl_raw_data[[#This Row],[Date Actioned]]),MONTH(tbl_raw_data[[#This Row],[Date Actioned]]),DAY(tbl_raw_data[[#This Row],[Date Actioned]]))</f>
        <v>45151</v>
      </c>
      <c r="L2849" s="65" t="str">
        <f>UPPER(TEXT(tbl_raw_data[[#This Row],[updated_date]],"MMMM"))</f>
        <v>AUGUST</v>
      </c>
      <c r="M2849" s="65" t="str">
        <f>"WEEK "&amp;IF(ROUNDUP(DAY(tbl_raw_data[[#This Row],[updated_date]])/7,0)=5,4,ROUNDUP(DAY(tbl_raw_data[[#This Row],[updated_date]])/7,0))</f>
        <v>WEEK 2</v>
      </c>
      <c r="N2849" s="71" t="str">
        <f>UPPER(VLOOKUP(tbl_raw_data[[#This Row],[Analyst]],settings!$A$1:$B$15,2,0))</f>
        <v>NAVED</v>
      </c>
      <c r="O2849" s="71" t="str">
        <f>TRIM(UPPER(tbl_raw_data[[#This Row],[Outcome]]))</f>
        <v>APPROVE</v>
      </c>
      <c r="P2849" s="71" t="str">
        <f>TRIM(UPPER(tbl_raw_data[[#This Row],[Queue Name]]))</f>
        <v>CONSUMER EXISTING</v>
      </c>
      <c r="Q2849" s="71" t="str">
        <f>IF(tbl_raw_data[[#This Row],[time_taken_in_min]]&lt;=settings!$D$2,"SLA_MET","SLA_NOT_MET")</f>
        <v>SLA_MET</v>
      </c>
    </row>
    <row r="2850" spans="1:17" x14ac:dyDescent="0.3">
      <c r="A2850" s="5" t="s">
        <v>3813</v>
      </c>
      <c r="B2850" s="34">
        <v>45151.534189814818</v>
      </c>
      <c r="C2850" s="35">
        <v>45151.538726851853</v>
      </c>
      <c r="D2850" s="2" t="s">
        <v>33</v>
      </c>
      <c r="E2850" s="2" t="s">
        <v>11</v>
      </c>
      <c r="F2850" s="2" t="s">
        <v>114</v>
      </c>
      <c r="G2850" s="2" t="s">
        <v>43</v>
      </c>
      <c r="H2850" s="84" t="str">
        <f t="shared" si="44"/>
        <v>Reason Unknown</v>
      </c>
      <c r="I2850" s="63">
        <f>(tbl_raw_data[[#This Row],[Date Actioned]])-(tbl_raw_data[[#This Row],[Date Tagged]])</f>
        <v>4.537037035333924E-3</v>
      </c>
      <c r="J2850" s="66">
        <f>HOUR(tbl_raw_data[[#This Row],[time_taken]])*60+MINUTE(tbl_raw_data[[#This Row],[time_taken]])+SECOND(tbl_raw_data[[#This Row],[time_taken]])/60</f>
        <v>6.5333333333333332</v>
      </c>
      <c r="K2850" s="68">
        <f>DATE(YEAR(tbl_raw_data[[#This Row],[Date Actioned]]),MONTH(tbl_raw_data[[#This Row],[Date Actioned]]),DAY(tbl_raw_data[[#This Row],[Date Actioned]]))</f>
        <v>45151</v>
      </c>
      <c r="L2850" s="65" t="str">
        <f>UPPER(TEXT(tbl_raw_data[[#This Row],[updated_date]],"MMMM"))</f>
        <v>AUGUST</v>
      </c>
      <c r="M2850" s="65" t="str">
        <f>"WEEK "&amp;IF(ROUNDUP(DAY(tbl_raw_data[[#This Row],[updated_date]])/7,0)=5,4,ROUNDUP(DAY(tbl_raw_data[[#This Row],[updated_date]])/7,0))</f>
        <v>WEEK 2</v>
      </c>
      <c r="N2850" s="71" t="str">
        <f>UPPER(VLOOKUP(tbl_raw_data[[#This Row],[Analyst]],settings!$A$1:$B$15,2,0))</f>
        <v>FARDIN</v>
      </c>
      <c r="O2850" s="71" t="str">
        <f>TRIM(UPPER(tbl_raw_data[[#This Row],[Outcome]]))</f>
        <v>DECLINE</v>
      </c>
      <c r="P2850" s="71" t="str">
        <f>TRIM(UPPER(tbl_raw_data[[#This Row],[Queue Name]]))</f>
        <v>CONSUMER EXISTING</v>
      </c>
      <c r="Q2850" s="71" t="str">
        <f>IF(tbl_raw_data[[#This Row],[time_taken_in_min]]&lt;=settings!$D$2,"SLA_MET","SLA_NOT_MET")</f>
        <v>SLA_MET</v>
      </c>
    </row>
    <row r="2851" spans="1:17" x14ac:dyDescent="0.3">
      <c r="A2851" s="7" t="s">
        <v>3814</v>
      </c>
      <c r="B2851" s="36">
        <v>45151.557662037034</v>
      </c>
      <c r="C2851" s="39">
        <v>45151.562789351854</v>
      </c>
      <c r="D2851" s="8" t="s">
        <v>33</v>
      </c>
      <c r="E2851" s="8" t="s">
        <v>11</v>
      </c>
      <c r="F2851" s="8" t="s">
        <v>114</v>
      </c>
      <c r="G2851" s="8" t="s">
        <v>44</v>
      </c>
      <c r="H2851" s="84" t="str">
        <f t="shared" si="44"/>
        <v>Reason Unknown</v>
      </c>
      <c r="I2851" s="63">
        <f>(tbl_raw_data[[#This Row],[Date Actioned]])-(tbl_raw_data[[#This Row],[Date Tagged]])</f>
        <v>5.1273148201289587E-3</v>
      </c>
      <c r="J2851" s="66">
        <f>HOUR(tbl_raw_data[[#This Row],[time_taken]])*60+MINUTE(tbl_raw_data[[#This Row],[time_taken]])+SECOND(tbl_raw_data[[#This Row],[time_taken]])/60</f>
        <v>7.3833333333333337</v>
      </c>
      <c r="K2851" s="68">
        <f>DATE(YEAR(tbl_raw_data[[#This Row],[Date Actioned]]),MONTH(tbl_raw_data[[#This Row],[Date Actioned]]),DAY(tbl_raw_data[[#This Row],[Date Actioned]]))</f>
        <v>45151</v>
      </c>
      <c r="L2851" s="65" t="str">
        <f>UPPER(TEXT(tbl_raw_data[[#This Row],[updated_date]],"MMMM"))</f>
        <v>AUGUST</v>
      </c>
      <c r="M2851" s="65" t="str">
        <f>"WEEK "&amp;IF(ROUNDUP(DAY(tbl_raw_data[[#This Row],[updated_date]])/7,0)=5,4,ROUNDUP(DAY(tbl_raw_data[[#This Row],[updated_date]])/7,0))</f>
        <v>WEEK 2</v>
      </c>
      <c r="N2851" s="71" t="str">
        <f>UPPER(VLOOKUP(tbl_raw_data[[#This Row],[Analyst]],settings!$A$1:$B$15,2,0))</f>
        <v>FARDIN</v>
      </c>
      <c r="O2851" s="71" t="str">
        <f>TRIM(UPPER(tbl_raw_data[[#This Row],[Outcome]]))</f>
        <v>DECLINE</v>
      </c>
      <c r="P2851" s="71" t="str">
        <f>TRIM(UPPER(tbl_raw_data[[#This Row],[Queue Name]]))</f>
        <v>CONSUMER EXISTING</v>
      </c>
      <c r="Q2851" s="71" t="str">
        <f>IF(tbl_raw_data[[#This Row],[time_taken_in_min]]&lt;=settings!$D$2,"SLA_MET","SLA_NOT_MET")</f>
        <v>SLA_MET</v>
      </c>
    </row>
    <row r="2852" spans="1:17" x14ac:dyDescent="0.3">
      <c r="A2852" s="1" t="s">
        <v>3815</v>
      </c>
      <c r="B2852" s="34">
        <v>45151.597199074073</v>
      </c>
      <c r="C2852" s="35">
        <v>45151.600937499999</v>
      </c>
      <c r="D2852" s="2" t="s">
        <v>33</v>
      </c>
      <c r="E2852" s="2" t="s">
        <v>18</v>
      </c>
      <c r="F2852" s="2" t="s">
        <v>14</v>
      </c>
      <c r="G2852" s="2" t="s">
        <v>330</v>
      </c>
      <c r="H2852" s="84" t="str">
        <f t="shared" si="44"/>
        <v>Reason Unknown</v>
      </c>
      <c r="I2852" s="63">
        <f>(tbl_raw_data[[#This Row],[Date Actioned]])-(tbl_raw_data[[#This Row],[Date Tagged]])</f>
        <v>3.7384259267128073E-3</v>
      </c>
      <c r="J2852" s="66">
        <f>HOUR(tbl_raw_data[[#This Row],[time_taken]])*60+MINUTE(tbl_raw_data[[#This Row],[time_taken]])+SECOND(tbl_raw_data[[#This Row],[time_taken]])/60</f>
        <v>5.3833333333333337</v>
      </c>
      <c r="K2852" s="68">
        <f>DATE(YEAR(tbl_raw_data[[#This Row],[Date Actioned]]),MONTH(tbl_raw_data[[#This Row],[Date Actioned]]),DAY(tbl_raw_data[[#This Row],[Date Actioned]]))</f>
        <v>45151</v>
      </c>
      <c r="L2852" s="65" t="str">
        <f>UPPER(TEXT(tbl_raw_data[[#This Row],[updated_date]],"MMMM"))</f>
        <v>AUGUST</v>
      </c>
      <c r="M2852" s="65" t="str">
        <f>"WEEK "&amp;IF(ROUNDUP(DAY(tbl_raw_data[[#This Row],[updated_date]])/7,0)=5,4,ROUNDUP(DAY(tbl_raw_data[[#This Row],[updated_date]])/7,0))</f>
        <v>WEEK 2</v>
      </c>
      <c r="N2852" s="71" t="str">
        <f>UPPER(VLOOKUP(tbl_raw_data[[#This Row],[Analyst]],settings!$A$1:$B$15,2,0))</f>
        <v>CAMROON</v>
      </c>
      <c r="O2852" s="71" t="str">
        <f>TRIM(UPPER(tbl_raw_data[[#This Row],[Outcome]]))</f>
        <v>DECLINE</v>
      </c>
      <c r="P2852" s="71" t="str">
        <f>TRIM(UPPER(tbl_raw_data[[#This Row],[Queue Name]]))</f>
        <v>CONSUMER PRE BUREAU</v>
      </c>
      <c r="Q2852" s="71" t="str">
        <f>IF(tbl_raw_data[[#This Row],[time_taken_in_min]]&lt;=settings!$D$2,"SLA_MET","SLA_NOT_MET")</f>
        <v>SLA_MET</v>
      </c>
    </row>
    <row r="2853" spans="1:17" x14ac:dyDescent="0.3">
      <c r="A2853" s="5" t="s">
        <v>3816</v>
      </c>
      <c r="B2853" s="36">
        <v>45151.605127314811</v>
      </c>
      <c r="C2853" s="39">
        <v>45151.606562499997</v>
      </c>
      <c r="D2853" s="8" t="s">
        <v>33</v>
      </c>
      <c r="E2853" s="8" t="s">
        <v>18</v>
      </c>
      <c r="F2853" s="8" t="s">
        <v>24</v>
      </c>
      <c r="G2853" s="8" t="s">
        <v>39</v>
      </c>
      <c r="H2853" s="84" t="str">
        <f t="shared" si="44"/>
        <v>Reason Unknown</v>
      </c>
      <c r="I2853" s="63">
        <f>(tbl_raw_data[[#This Row],[Date Actioned]])-(tbl_raw_data[[#This Row],[Date Tagged]])</f>
        <v>1.4351851859828457E-3</v>
      </c>
      <c r="J2853" s="66">
        <f>HOUR(tbl_raw_data[[#This Row],[time_taken]])*60+MINUTE(tbl_raw_data[[#This Row],[time_taken]])+SECOND(tbl_raw_data[[#This Row],[time_taken]])/60</f>
        <v>2.0666666666666669</v>
      </c>
      <c r="K2853" s="68">
        <f>DATE(YEAR(tbl_raw_data[[#This Row],[Date Actioned]]),MONTH(tbl_raw_data[[#This Row],[Date Actioned]]),DAY(tbl_raw_data[[#This Row],[Date Actioned]]))</f>
        <v>45151</v>
      </c>
      <c r="L2853" s="65" t="str">
        <f>UPPER(TEXT(tbl_raw_data[[#This Row],[updated_date]],"MMMM"))</f>
        <v>AUGUST</v>
      </c>
      <c r="M2853" s="65" t="str">
        <f>"WEEK "&amp;IF(ROUNDUP(DAY(tbl_raw_data[[#This Row],[updated_date]])/7,0)=5,4,ROUNDUP(DAY(tbl_raw_data[[#This Row],[updated_date]])/7,0))</f>
        <v>WEEK 2</v>
      </c>
      <c r="N2853" s="71" t="str">
        <f>UPPER(VLOOKUP(tbl_raw_data[[#This Row],[Analyst]],settings!$A$1:$B$15,2,0))</f>
        <v>SAM</v>
      </c>
      <c r="O2853" s="71" t="str">
        <f>TRIM(UPPER(tbl_raw_data[[#This Row],[Outcome]]))</f>
        <v>DECLINE</v>
      </c>
      <c r="P2853" s="71" t="str">
        <f>TRIM(UPPER(tbl_raw_data[[#This Row],[Queue Name]]))</f>
        <v>CONSUMER PRE BUREAU</v>
      </c>
      <c r="Q2853" s="71" t="str">
        <f>IF(tbl_raw_data[[#This Row],[time_taken_in_min]]&lt;=settings!$D$2,"SLA_MET","SLA_NOT_MET")</f>
        <v>SLA_MET</v>
      </c>
    </row>
    <row r="2854" spans="1:17" x14ac:dyDescent="0.3">
      <c r="A2854" s="7" t="s">
        <v>3817</v>
      </c>
      <c r="B2854" s="34">
        <v>45151.61478009259</v>
      </c>
      <c r="C2854" s="35">
        <v>45151.619583333333</v>
      </c>
      <c r="D2854" s="2" t="s">
        <v>33</v>
      </c>
      <c r="E2854" s="2" t="s">
        <v>18</v>
      </c>
      <c r="F2854" s="2" t="s">
        <v>14</v>
      </c>
      <c r="G2854" s="2" t="s">
        <v>519</v>
      </c>
      <c r="H2854" s="84" t="str">
        <f t="shared" si="44"/>
        <v>Reason Unknown</v>
      </c>
      <c r="I2854" s="63">
        <f>(tbl_raw_data[[#This Row],[Date Actioned]])-(tbl_raw_data[[#This Row],[Date Tagged]])</f>
        <v>4.803240743058268E-3</v>
      </c>
      <c r="J2854" s="66">
        <f>HOUR(tbl_raw_data[[#This Row],[time_taken]])*60+MINUTE(tbl_raw_data[[#This Row],[time_taken]])+SECOND(tbl_raw_data[[#This Row],[time_taken]])/60</f>
        <v>6.916666666666667</v>
      </c>
      <c r="K2854" s="68">
        <f>DATE(YEAR(tbl_raw_data[[#This Row],[Date Actioned]]),MONTH(tbl_raw_data[[#This Row],[Date Actioned]]),DAY(tbl_raw_data[[#This Row],[Date Actioned]]))</f>
        <v>45151</v>
      </c>
      <c r="L2854" s="65" t="str">
        <f>UPPER(TEXT(tbl_raw_data[[#This Row],[updated_date]],"MMMM"))</f>
        <v>AUGUST</v>
      </c>
      <c r="M2854" s="65" t="str">
        <f>"WEEK "&amp;IF(ROUNDUP(DAY(tbl_raw_data[[#This Row],[updated_date]])/7,0)=5,4,ROUNDUP(DAY(tbl_raw_data[[#This Row],[updated_date]])/7,0))</f>
        <v>WEEK 2</v>
      </c>
      <c r="N2854" s="71" t="str">
        <f>UPPER(VLOOKUP(tbl_raw_data[[#This Row],[Analyst]],settings!$A$1:$B$15,2,0))</f>
        <v>CAMROON</v>
      </c>
      <c r="O2854" s="71" t="str">
        <f>TRIM(UPPER(tbl_raw_data[[#This Row],[Outcome]]))</f>
        <v>DECLINE</v>
      </c>
      <c r="P2854" s="71" t="str">
        <f>TRIM(UPPER(tbl_raw_data[[#This Row],[Queue Name]]))</f>
        <v>CONSUMER PRE BUREAU</v>
      </c>
      <c r="Q2854" s="71" t="str">
        <f>IF(tbl_raw_data[[#This Row],[time_taken_in_min]]&lt;=settings!$D$2,"SLA_MET","SLA_NOT_MET")</f>
        <v>SLA_MET</v>
      </c>
    </row>
    <row r="2855" spans="1:17" x14ac:dyDescent="0.3">
      <c r="A2855" s="1" t="s">
        <v>3818</v>
      </c>
      <c r="B2855" s="36">
        <v>45151.617002314815</v>
      </c>
      <c r="C2855" s="39">
        <v>45151.625405092593</v>
      </c>
      <c r="D2855" s="8" t="s">
        <v>33</v>
      </c>
      <c r="E2855" s="8" t="s">
        <v>18</v>
      </c>
      <c r="F2855" s="8" t="s">
        <v>9</v>
      </c>
      <c r="G2855" s="8" t="s">
        <v>293</v>
      </c>
      <c r="H2855" s="84" t="str">
        <f t="shared" si="44"/>
        <v>Reason Unknown</v>
      </c>
      <c r="I2855" s="63">
        <f>(tbl_raw_data[[#This Row],[Date Actioned]])-(tbl_raw_data[[#This Row],[Date Tagged]])</f>
        <v>8.4027777775190771E-3</v>
      </c>
      <c r="J2855" s="66">
        <f>HOUR(tbl_raw_data[[#This Row],[time_taken]])*60+MINUTE(tbl_raw_data[[#This Row],[time_taken]])+SECOND(tbl_raw_data[[#This Row],[time_taken]])/60</f>
        <v>12.1</v>
      </c>
      <c r="K2855" s="68">
        <f>DATE(YEAR(tbl_raw_data[[#This Row],[Date Actioned]]),MONTH(tbl_raw_data[[#This Row],[Date Actioned]]),DAY(tbl_raw_data[[#This Row],[Date Actioned]]))</f>
        <v>45151</v>
      </c>
      <c r="L2855" s="65" t="str">
        <f>UPPER(TEXT(tbl_raw_data[[#This Row],[updated_date]],"MMMM"))</f>
        <v>AUGUST</v>
      </c>
      <c r="M2855" s="65" t="str">
        <f>"WEEK "&amp;IF(ROUNDUP(DAY(tbl_raw_data[[#This Row],[updated_date]])/7,0)=5,4,ROUNDUP(DAY(tbl_raw_data[[#This Row],[updated_date]])/7,0))</f>
        <v>WEEK 2</v>
      </c>
      <c r="N2855" s="71" t="str">
        <f>UPPER(VLOOKUP(tbl_raw_data[[#This Row],[Analyst]],settings!$A$1:$B$15,2,0))</f>
        <v>QUADIR</v>
      </c>
      <c r="O2855" s="71" t="str">
        <f>TRIM(UPPER(tbl_raw_data[[#This Row],[Outcome]]))</f>
        <v>DECLINE</v>
      </c>
      <c r="P2855" s="71" t="str">
        <f>TRIM(UPPER(tbl_raw_data[[#This Row],[Queue Name]]))</f>
        <v>CONSUMER PRE BUREAU</v>
      </c>
      <c r="Q2855" s="71" t="str">
        <f>IF(tbl_raw_data[[#This Row],[time_taken_in_min]]&lt;=settings!$D$2,"SLA_MET","SLA_NOT_MET")</f>
        <v>SLA_MET</v>
      </c>
    </row>
    <row r="2856" spans="1:17" x14ac:dyDescent="0.3">
      <c r="A2856" s="5" t="s">
        <v>3819</v>
      </c>
      <c r="B2856" s="34">
        <v>45151.713831018518</v>
      </c>
      <c r="C2856" s="35">
        <v>45151.720173611109</v>
      </c>
      <c r="D2856" s="2" t="s">
        <v>33</v>
      </c>
      <c r="E2856" s="2" t="s">
        <v>8</v>
      </c>
      <c r="F2856" s="2" t="s">
        <v>14</v>
      </c>
      <c r="G2856" s="2" t="s">
        <v>128</v>
      </c>
      <c r="H2856" s="84" t="str">
        <f t="shared" si="44"/>
        <v>Reason Unknown</v>
      </c>
      <c r="I2856" s="63">
        <f>(tbl_raw_data[[#This Row],[Date Actioned]])-(tbl_raw_data[[#This Row],[Date Tagged]])</f>
        <v>6.3425925909541547E-3</v>
      </c>
      <c r="J2856" s="66">
        <f>HOUR(tbl_raw_data[[#This Row],[time_taken]])*60+MINUTE(tbl_raw_data[[#This Row],[time_taken]])+SECOND(tbl_raw_data[[#This Row],[time_taken]])/60</f>
        <v>9.1333333333333329</v>
      </c>
      <c r="K2856" s="68">
        <f>DATE(YEAR(tbl_raw_data[[#This Row],[Date Actioned]]),MONTH(tbl_raw_data[[#This Row],[Date Actioned]]),DAY(tbl_raw_data[[#This Row],[Date Actioned]]))</f>
        <v>45151</v>
      </c>
      <c r="L2856" s="65" t="str">
        <f>UPPER(TEXT(tbl_raw_data[[#This Row],[updated_date]],"MMMM"))</f>
        <v>AUGUST</v>
      </c>
      <c r="M2856" s="65" t="str">
        <f>"WEEK "&amp;IF(ROUNDUP(DAY(tbl_raw_data[[#This Row],[updated_date]])/7,0)=5,4,ROUNDUP(DAY(tbl_raw_data[[#This Row],[updated_date]])/7,0))</f>
        <v>WEEK 2</v>
      </c>
      <c r="N2856" s="71" t="str">
        <f>UPPER(VLOOKUP(tbl_raw_data[[#This Row],[Analyst]],settings!$A$1:$B$15,2,0))</f>
        <v>CAMROON</v>
      </c>
      <c r="O2856" s="71" t="str">
        <f>TRIM(UPPER(tbl_raw_data[[#This Row],[Outcome]]))</f>
        <v>DECLINE</v>
      </c>
      <c r="P2856" s="71" t="str">
        <f>TRIM(UPPER(tbl_raw_data[[#This Row],[Queue Name]]))</f>
        <v>CONSUMER POST BUREAU</v>
      </c>
      <c r="Q2856" s="71" t="str">
        <f>IF(tbl_raw_data[[#This Row],[time_taken_in_min]]&lt;=settings!$D$2,"SLA_MET","SLA_NOT_MET")</f>
        <v>SLA_MET</v>
      </c>
    </row>
    <row r="2857" spans="1:17" x14ac:dyDescent="0.3">
      <c r="A2857" s="7" t="s">
        <v>3820</v>
      </c>
      <c r="B2857" s="36">
        <v>45151.722546296296</v>
      </c>
      <c r="C2857" s="39">
        <v>45151.728414351855</v>
      </c>
      <c r="D2857" s="8" t="s">
        <v>33</v>
      </c>
      <c r="E2857" s="8" t="s">
        <v>8</v>
      </c>
      <c r="F2857" s="8" t="s">
        <v>24</v>
      </c>
      <c r="G2857" s="8" t="s">
        <v>39</v>
      </c>
      <c r="H2857" s="84" t="str">
        <f t="shared" si="44"/>
        <v>Reason Unknown</v>
      </c>
      <c r="I2857" s="63">
        <f>(tbl_raw_data[[#This Row],[Date Actioned]])-(tbl_raw_data[[#This Row],[Date Tagged]])</f>
        <v>5.8680555594037287E-3</v>
      </c>
      <c r="J2857" s="66">
        <f>HOUR(tbl_raw_data[[#This Row],[time_taken]])*60+MINUTE(tbl_raw_data[[#This Row],[time_taken]])+SECOND(tbl_raw_data[[#This Row],[time_taken]])/60</f>
        <v>8.4499999999999993</v>
      </c>
      <c r="K2857" s="68">
        <f>DATE(YEAR(tbl_raw_data[[#This Row],[Date Actioned]]),MONTH(tbl_raw_data[[#This Row],[Date Actioned]]),DAY(tbl_raw_data[[#This Row],[Date Actioned]]))</f>
        <v>45151</v>
      </c>
      <c r="L2857" s="65" t="str">
        <f>UPPER(TEXT(tbl_raw_data[[#This Row],[updated_date]],"MMMM"))</f>
        <v>AUGUST</v>
      </c>
      <c r="M2857" s="65" t="str">
        <f>"WEEK "&amp;IF(ROUNDUP(DAY(tbl_raw_data[[#This Row],[updated_date]])/7,0)=5,4,ROUNDUP(DAY(tbl_raw_data[[#This Row],[updated_date]])/7,0))</f>
        <v>WEEK 2</v>
      </c>
      <c r="N2857" s="71" t="str">
        <f>UPPER(VLOOKUP(tbl_raw_data[[#This Row],[Analyst]],settings!$A$1:$B$15,2,0))</f>
        <v>SAM</v>
      </c>
      <c r="O2857" s="71" t="str">
        <f>TRIM(UPPER(tbl_raw_data[[#This Row],[Outcome]]))</f>
        <v>DECLINE</v>
      </c>
      <c r="P2857" s="71" t="str">
        <f>TRIM(UPPER(tbl_raw_data[[#This Row],[Queue Name]]))</f>
        <v>CONSUMER POST BUREAU</v>
      </c>
      <c r="Q2857" s="71" t="str">
        <f>IF(tbl_raw_data[[#This Row],[time_taken_in_min]]&lt;=settings!$D$2,"SLA_MET","SLA_NOT_MET")</f>
        <v>SLA_MET</v>
      </c>
    </row>
    <row r="2858" spans="1:17" x14ac:dyDescent="0.3">
      <c r="A2858" s="1" t="s">
        <v>3821</v>
      </c>
      <c r="B2858" s="34">
        <v>45151.728692129633</v>
      </c>
      <c r="C2858" s="35">
        <v>45151.730810185189</v>
      </c>
      <c r="D2858" s="2" t="s">
        <v>33</v>
      </c>
      <c r="E2858" s="2" t="s">
        <v>18</v>
      </c>
      <c r="F2858" s="2" t="s">
        <v>14</v>
      </c>
      <c r="G2858" s="2" t="s">
        <v>330</v>
      </c>
      <c r="H2858" s="84" t="str">
        <f t="shared" si="44"/>
        <v>Reason Unknown</v>
      </c>
      <c r="I2858" s="63">
        <f>(tbl_raw_data[[#This Row],[Date Actioned]])-(tbl_raw_data[[#This Row],[Date Tagged]])</f>
        <v>2.118055555911269E-3</v>
      </c>
      <c r="J2858" s="66">
        <f>HOUR(tbl_raw_data[[#This Row],[time_taken]])*60+MINUTE(tbl_raw_data[[#This Row],[time_taken]])+SECOND(tbl_raw_data[[#This Row],[time_taken]])/60</f>
        <v>3.05</v>
      </c>
      <c r="K2858" s="68">
        <f>DATE(YEAR(tbl_raw_data[[#This Row],[Date Actioned]]),MONTH(tbl_raw_data[[#This Row],[Date Actioned]]),DAY(tbl_raw_data[[#This Row],[Date Actioned]]))</f>
        <v>45151</v>
      </c>
      <c r="L2858" s="65" t="str">
        <f>UPPER(TEXT(tbl_raw_data[[#This Row],[updated_date]],"MMMM"))</f>
        <v>AUGUST</v>
      </c>
      <c r="M2858" s="65" t="str">
        <f>"WEEK "&amp;IF(ROUNDUP(DAY(tbl_raw_data[[#This Row],[updated_date]])/7,0)=5,4,ROUNDUP(DAY(tbl_raw_data[[#This Row],[updated_date]])/7,0))</f>
        <v>WEEK 2</v>
      </c>
      <c r="N2858" s="71" t="str">
        <f>UPPER(VLOOKUP(tbl_raw_data[[#This Row],[Analyst]],settings!$A$1:$B$15,2,0))</f>
        <v>CAMROON</v>
      </c>
      <c r="O2858" s="71" t="str">
        <f>TRIM(UPPER(tbl_raw_data[[#This Row],[Outcome]]))</f>
        <v>DECLINE</v>
      </c>
      <c r="P2858" s="71" t="str">
        <f>TRIM(UPPER(tbl_raw_data[[#This Row],[Queue Name]]))</f>
        <v>CONSUMER PRE BUREAU</v>
      </c>
      <c r="Q2858" s="71" t="str">
        <f>IF(tbl_raw_data[[#This Row],[time_taken_in_min]]&lt;=settings!$D$2,"SLA_MET","SLA_NOT_MET")</f>
        <v>SLA_MET</v>
      </c>
    </row>
    <row r="2859" spans="1:17" x14ac:dyDescent="0.3">
      <c r="A2859" s="5" t="s">
        <v>3822</v>
      </c>
      <c r="B2859" s="36">
        <v>45151.839907407404</v>
      </c>
      <c r="C2859" s="39">
        <v>45151.844375000001</v>
      </c>
      <c r="D2859" s="8" t="s">
        <v>33</v>
      </c>
      <c r="E2859" s="8" t="s">
        <v>11</v>
      </c>
      <c r="F2859" s="8" t="s">
        <v>206</v>
      </c>
      <c r="G2859" s="8" t="s">
        <v>43</v>
      </c>
      <c r="H2859" s="84" t="str">
        <f t="shared" si="44"/>
        <v>Reason Unknown</v>
      </c>
      <c r="I2859" s="63">
        <f>(tbl_raw_data[[#This Row],[Date Actioned]])-(tbl_raw_data[[#This Row],[Date Tagged]])</f>
        <v>4.4675925964838825E-3</v>
      </c>
      <c r="J2859" s="66">
        <f>HOUR(tbl_raw_data[[#This Row],[time_taken]])*60+MINUTE(tbl_raw_data[[#This Row],[time_taken]])+SECOND(tbl_raw_data[[#This Row],[time_taken]])/60</f>
        <v>6.4333333333333336</v>
      </c>
      <c r="K2859" s="68">
        <f>DATE(YEAR(tbl_raw_data[[#This Row],[Date Actioned]]),MONTH(tbl_raw_data[[#This Row],[Date Actioned]]),DAY(tbl_raw_data[[#This Row],[Date Actioned]]))</f>
        <v>45151</v>
      </c>
      <c r="L2859" s="65" t="str">
        <f>UPPER(TEXT(tbl_raw_data[[#This Row],[updated_date]],"MMMM"))</f>
        <v>AUGUST</v>
      </c>
      <c r="M2859" s="65" t="str">
        <f>"WEEK "&amp;IF(ROUNDUP(DAY(tbl_raw_data[[#This Row],[updated_date]])/7,0)=5,4,ROUNDUP(DAY(tbl_raw_data[[#This Row],[updated_date]])/7,0))</f>
        <v>WEEK 2</v>
      </c>
      <c r="N2859" s="71" t="str">
        <f>UPPER(VLOOKUP(tbl_raw_data[[#This Row],[Analyst]],settings!$A$1:$B$15,2,0))</f>
        <v>HARDIK</v>
      </c>
      <c r="O2859" s="71" t="str">
        <f>TRIM(UPPER(tbl_raw_data[[#This Row],[Outcome]]))</f>
        <v>DECLINE</v>
      </c>
      <c r="P2859" s="71" t="str">
        <f>TRIM(UPPER(tbl_raw_data[[#This Row],[Queue Name]]))</f>
        <v>CONSUMER EXISTING</v>
      </c>
      <c r="Q2859" s="71" t="str">
        <f>IF(tbl_raw_data[[#This Row],[time_taken_in_min]]&lt;=settings!$D$2,"SLA_MET","SLA_NOT_MET")</f>
        <v>SLA_MET</v>
      </c>
    </row>
    <row r="2860" spans="1:17" x14ac:dyDescent="0.3">
      <c r="A2860" s="7" t="s">
        <v>3823</v>
      </c>
      <c r="B2860" s="34">
        <v>45151.353043981479</v>
      </c>
      <c r="C2860" s="35">
        <v>45151.359583333331</v>
      </c>
      <c r="D2860" s="2" t="s">
        <v>47</v>
      </c>
      <c r="E2860" s="2" t="s">
        <v>11</v>
      </c>
      <c r="F2860" s="2" t="s">
        <v>17</v>
      </c>
      <c r="G2860" s="2" t="s">
        <v>150</v>
      </c>
      <c r="H2860" s="84" t="str">
        <f t="shared" si="44"/>
        <v>Incorrect Queue</v>
      </c>
      <c r="I2860" s="63">
        <f>(tbl_raw_data[[#This Row],[Date Actioned]])-(tbl_raw_data[[#This Row],[Date Tagged]])</f>
        <v>6.5393518525524996E-3</v>
      </c>
      <c r="J2860" s="66">
        <f>HOUR(tbl_raw_data[[#This Row],[time_taken]])*60+MINUTE(tbl_raw_data[[#This Row],[time_taken]])+SECOND(tbl_raw_data[[#This Row],[time_taken]])/60</f>
        <v>9.4166666666666661</v>
      </c>
      <c r="K2860" s="68">
        <f>DATE(YEAR(tbl_raw_data[[#This Row],[Date Actioned]]),MONTH(tbl_raw_data[[#This Row],[Date Actioned]]),DAY(tbl_raw_data[[#This Row],[Date Actioned]]))</f>
        <v>45151</v>
      </c>
      <c r="L2860" s="65" t="str">
        <f>UPPER(TEXT(tbl_raw_data[[#This Row],[updated_date]],"MMMM"))</f>
        <v>AUGUST</v>
      </c>
      <c r="M2860" s="65" t="str">
        <f>"WEEK "&amp;IF(ROUNDUP(DAY(tbl_raw_data[[#This Row],[updated_date]])/7,0)=5,4,ROUNDUP(DAY(tbl_raw_data[[#This Row],[updated_date]])/7,0))</f>
        <v>WEEK 2</v>
      </c>
      <c r="N2860" s="71" t="str">
        <f>UPPER(VLOOKUP(tbl_raw_data[[#This Row],[Analyst]],settings!$A$1:$B$15,2,0))</f>
        <v>MERCEDES</v>
      </c>
      <c r="O2860" s="71" t="str">
        <f>TRIM(UPPER(tbl_raw_data[[#This Row],[Outcome]]))</f>
        <v>WITHDRAW</v>
      </c>
      <c r="P2860" s="71" t="str">
        <f>TRIM(UPPER(tbl_raw_data[[#This Row],[Queue Name]]))</f>
        <v>CONSUMER EXISTING</v>
      </c>
      <c r="Q2860" s="71" t="str">
        <f>IF(tbl_raw_data[[#This Row],[time_taken_in_min]]&lt;=settings!$D$2,"SLA_MET","SLA_NOT_MET")</f>
        <v>SLA_MET</v>
      </c>
    </row>
    <row r="2861" spans="1:17" x14ac:dyDescent="0.3">
      <c r="A2861" s="1" t="s">
        <v>3824</v>
      </c>
      <c r="B2861" s="36">
        <v>45151.36515046296</v>
      </c>
      <c r="C2861" s="39">
        <v>45151.366932870369</v>
      </c>
      <c r="D2861" s="8" t="s">
        <v>47</v>
      </c>
      <c r="E2861" s="8" t="s">
        <v>11</v>
      </c>
      <c r="F2861" s="8" t="s">
        <v>17</v>
      </c>
      <c r="G2861" s="8" t="s">
        <v>520</v>
      </c>
      <c r="H2861" s="84" t="str">
        <f t="shared" si="44"/>
        <v>Incorrect Queue</v>
      </c>
      <c r="I2861" s="63">
        <f>(tbl_raw_data[[#This Row],[Date Actioned]])-(tbl_raw_data[[#This Row],[Date Tagged]])</f>
        <v>1.7824074093368836E-3</v>
      </c>
      <c r="J2861" s="66">
        <f>HOUR(tbl_raw_data[[#This Row],[time_taken]])*60+MINUTE(tbl_raw_data[[#This Row],[time_taken]])+SECOND(tbl_raw_data[[#This Row],[time_taken]])/60</f>
        <v>2.5666666666666664</v>
      </c>
      <c r="K2861" s="68">
        <f>DATE(YEAR(tbl_raw_data[[#This Row],[Date Actioned]]),MONTH(tbl_raw_data[[#This Row],[Date Actioned]]),DAY(tbl_raw_data[[#This Row],[Date Actioned]]))</f>
        <v>45151</v>
      </c>
      <c r="L2861" s="65" t="str">
        <f>UPPER(TEXT(tbl_raw_data[[#This Row],[updated_date]],"MMMM"))</f>
        <v>AUGUST</v>
      </c>
      <c r="M2861" s="65" t="str">
        <f>"WEEK "&amp;IF(ROUNDUP(DAY(tbl_raw_data[[#This Row],[updated_date]])/7,0)=5,4,ROUNDUP(DAY(tbl_raw_data[[#This Row],[updated_date]])/7,0))</f>
        <v>WEEK 2</v>
      </c>
      <c r="N2861" s="71" t="str">
        <f>UPPER(VLOOKUP(tbl_raw_data[[#This Row],[Analyst]],settings!$A$1:$B$15,2,0))</f>
        <v>MERCEDES</v>
      </c>
      <c r="O2861" s="71" t="str">
        <f>TRIM(UPPER(tbl_raw_data[[#This Row],[Outcome]]))</f>
        <v>WITHDRAW</v>
      </c>
      <c r="P2861" s="71" t="str">
        <f>TRIM(UPPER(tbl_raw_data[[#This Row],[Queue Name]]))</f>
        <v>CONSUMER EXISTING</v>
      </c>
      <c r="Q2861" s="71" t="str">
        <f>IF(tbl_raw_data[[#This Row],[time_taken_in_min]]&lt;=settings!$D$2,"SLA_MET","SLA_NOT_MET")</f>
        <v>SLA_MET</v>
      </c>
    </row>
    <row r="2862" spans="1:17" x14ac:dyDescent="0.3">
      <c r="A2862" s="5" t="s">
        <v>3825</v>
      </c>
      <c r="B2862" s="34">
        <v>45151.405393518522</v>
      </c>
      <c r="C2862" s="35">
        <v>45151.410324074073</v>
      </c>
      <c r="D2862" s="2" t="s">
        <v>47</v>
      </c>
      <c r="E2862" s="2" t="s">
        <v>18</v>
      </c>
      <c r="F2862" s="2" t="s">
        <v>17</v>
      </c>
      <c r="G2862" s="2" t="s">
        <v>521</v>
      </c>
      <c r="H2862" s="84" t="str">
        <f t="shared" si="44"/>
        <v>Incorrect Queue</v>
      </c>
      <c r="I2862" s="63">
        <f>(tbl_raw_data[[#This Row],[Date Actioned]])-(tbl_raw_data[[#This Row],[Date Tagged]])</f>
        <v>4.9305555512546562E-3</v>
      </c>
      <c r="J2862" s="66">
        <f>HOUR(tbl_raw_data[[#This Row],[time_taken]])*60+MINUTE(tbl_raw_data[[#This Row],[time_taken]])+SECOND(tbl_raw_data[[#This Row],[time_taken]])/60</f>
        <v>7.1</v>
      </c>
      <c r="K2862" s="68">
        <f>DATE(YEAR(tbl_raw_data[[#This Row],[Date Actioned]]),MONTH(tbl_raw_data[[#This Row],[Date Actioned]]),DAY(tbl_raw_data[[#This Row],[Date Actioned]]))</f>
        <v>45151</v>
      </c>
      <c r="L2862" s="65" t="str">
        <f>UPPER(TEXT(tbl_raw_data[[#This Row],[updated_date]],"MMMM"))</f>
        <v>AUGUST</v>
      </c>
      <c r="M2862" s="65" t="str">
        <f>"WEEK "&amp;IF(ROUNDUP(DAY(tbl_raw_data[[#This Row],[updated_date]])/7,0)=5,4,ROUNDUP(DAY(tbl_raw_data[[#This Row],[updated_date]])/7,0))</f>
        <v>WEEK 2</v>
      </c>
      <c r="N2862" s="71" t="str">
        <f>UPPER(VLOOKUP(tbl_raw_data[[#This Row],[Analyst]],settings!$A$1:$B$15,2,0))</f>
        <v>MERCEDES</v>
      </c>
      <c r="O2862" s="71" t="str">
        <f>TRIM(UPPER(tbl_raw_data[[#This Row],[Outcome]]))</f>
        <v>WITHDRAW</v>
      </c>
      <c r="P2862" s="71" t="str">
        <f>TRIM(UPPER(tbl_raw_data[[#This Row],[Queue Name]]))</f>
        <v>CONSUMER PRE BUREAU</v>
      </c>
      <c r="Q2862" s="71" t="str">
        <f>IF(tbl_raw_data[[#This Row],[time_taken_in_min]]&lt;=settings!$D$2,"SLA_MET","SLA_NOT_MET")</f>
        <v>SLA_MET</v>
      </c>
    </row>
    <row r="2863" spans="1:17" x14ac:dyDescent="0.3">
      <c r="A2863" s="7" t="s">
        <v>3826</v>
      </c>
      <c r="B2863" s="36">
        <v>45151.4221875</v>
      </c>
      <c r="C2863" s="39">
        <v>45151.42895833333</v>
      </c>
      <c r="D2863" s="8" t="s">
        <v>47</v>
      </c>
      <c r="E2863" s="8" t="s">
        <v>11</v>
      </c>
      <c r="F2863" s="8" t="s">
        <v>24</v>
      </c>
      <c r="G2863" s="8" t="s">
        <v>522</v>
      </c>
      <c r="H2863" s="84" t="str">
        <f t="shared" si="44"/>
        <v>Incomplete Details</v>
      </c>
      <c r="I2863" s="63">
        <f>(tbl_raw_data[[#This Row],[Date Actioned]])-(tbl_raw_data[[#This Row],[Date Tagged]])</f>
        <v>6.7708333299378864E-3</v>
      </c>
      <c r="J2863" s="66">
        <f>HOUR(tbl_raw_data[[#This Row],[time_taken]])*60+MINUTE(tbl_raw_data[[#This Row],[time_taken]])+SECOND(tbl_raw_data[[#This Row],[time_taken]])/60</f>
        <v>9.75</v>
      </c>
      <c r="K2863" s="68">
        <f>DATE(YEAR(tbl_raw_data[[#This Row],[Date Actioned]]),MONTH(tbl_raw_data[[#This Row],[Date Actioned]]),DAY(tbl_raw_data[[#This Row],[Date Actioned]]))</f>
        <v>45151</v>
      </c>
      <c r="L2863" s="65" t="str">
        <f>UPPER(TEXT(tbl_raw_data[[#This Row],[updated_date]],"MMMM"))</f>
        <v>AUGUST</v>
      </c>
      <c r="M2863" s="65" t="str">
        <f>"WEEK "&amp;IF(ROUNDUP(DAY(tbl_raw_data[[#This Row],[updated_date]])/7,0)=5,4,ROUNDUP(DAY(tbl_raw_data[[#This Row],[updated_date]])/7,0))</f>
        <v>WEEK 2</v>
      </c>
      <c r="N2863" s="71" t="str">
        <f>UPPER(VLOOKUP(tbl_raw_data[[#This Row],[Analyst]],settings!$A$1:$B$15,2,0))</f>
        <v>SAM</v>
      </c>
      <c r="O2863" s="71" t="str">
        <f>TRIM(UPPER(tbl_raw_data[[#This Row],[Outcome]]))</f>
        <v>WITHDRAW</v>
      </c>
      <c r="P2863" s="71" t="str">
        <f>TRIM(UPPER(tbl_raw_data[[#This Row],[Queue Name]]))</f>
        <v>CONSUMER EXISTING</v>
      </c>
      <c r="Q2863" s="71" t="str">
        <f>IF(tbl_raw_data[[#This Row],[time_taken_in_min]]&lt;=settings!$D$2,"SLA_MET","SLA_NOT_MET")</f>
        <v>SLA_MET</v>
      </c>
    </row>
    <row r="2864" spans="1:17" x14ac:dyDescent="0.3">
      <c r="A2864" s="1" t="s">
        <v>3827</v>
      </c>
      <c r="B2864" s="34">
        <v>45151.432650462964</v>
      </c>
      <c r="C2864" s="35">
        <v>45151.440937500003</v>
      </c>
      <c r="D2864" s="2" t="s">
        <v>47</v>
      </c>
      <c r="E2864" s="2" t="s">
        <v>11</v>
      </c>
      <c r="F2864" s="2" t="s">
        <v>114</v>
      </c>
      <c r="G2864" s="2" t="s">
        <v>34</v>
      </c>
      <c r="H2864" s="84" t="str">
        <f t="shared" si="44"/>
        <v>Overdue Bill</v>
      </c>
      <c r="I2864" s="63">
        <f>(tbl_raw_data[[#This Row],[Date Actioned]])-(tbl_raw_data[[#This Row],[Date Tagged]])</f>
        <v>8.2870370388263837E-3</v>
      </c>
      <c r="J2864" s="66">
        <f>HOUR(tbl_raw_data[[#This Row],[time_taken]])*60+MINUTE(tbl_raw_data[[#This Row],[time_taken]])+SECOND(tbl_raw_data[[#This Row],[time_taken]])/60</f>
        <v>11.933333333333334</v>
      </c>
      <c r="K2864" s="68">
        <f>DATE(YEAR(tbl_raw_data[[#This Row],[Date Actioned]]),MONTH(tbl_raw_data[[#This Row],[Date Actioned]]),DAY(tbl_raw_data[[#This Row],[Date Actioned]]))</f>
        <v>45151</v>
      </c>
      <c r="L2864" s="65" t="str">
        <f>UPPER(TEXT(tbl_raw_data[[#This Row],[updated_date]],"MMMM"))</f>
        <v>AUGUST</v>
      </c>
      <c r="M2864" s="65" t="str">
        <f>"WEEK "&amp;IF(ROUNDUP(DAY(tbl_raw_data[[#This Row],[updated_date]])/7,0)=5,4,ROUNDUP(DAY(tbl_raw_data[[#This Row],[updated_date]])/7,0))</f>
        <v>WEEK 2</v>
      </c>
      <c r="N2864" s="71" t="str">
        <f>UPPER(VLOOKUP(tbl_raw_data[[#This Row],[Analyst]],settings!$A$1:$B$15,2,0))</f>
        <v>FARDIN</v>
      </c>
      <c r="O2864" s="71" t="str">
        <f>TRIM(UPPER(tbl_raw_data[[#This Row],[Outcome]]))</f>
        <v>WITHDRAW</v>
      </c>
      <c r="P2864" s="71" t="str">
        <f>TRIM(UPPER(tbl_raw_data[[#This Row],[Queue Name]]))</f>
        <v>CONSUMER EXISTING</v>
      </c>
      <c r="Q2864" s="71" t="str">
        <f>IF(tbl_raw_data[[#This Row],[time_taken_in_min]]&lt;=settings!$D$2,"SLA_MET","SLA_NOT_MET")</f>
        <v>SLA_MET</v>
      </c>
    </row>
    <row r="2865" spans="1:17" x14ac:dyDescent="0.3">
      <c r="A2865" s="5" t="s">
        <v>3828</v>
      </c>
      <c r="B2865" s="36">
        <v>45151.454062500001</v>
      </c>
      <c r="C2865" s="39">
        <v>45151.462523148148</v>
      </c>
      <c r="D2865" s="8" t="s">
        <v>47</v>
      </c>
      <c r="E2865" s="8" t="s">
        <v>8</v>
      </c>
      <c r="F2865" s="8" t="s">
        <v>9</v>
      </c>
      <c r="G2865" s="8" t="s">
        <v>232</v>
      </c>
      <c r="H2865" s="84" t="str">
        <f t="shared" si="44"/>
        <v>Incomplete Details</v>
      </c>
      <c r="I2865" s="63">
        <f>(tbl_raw_data[[#This Row],[Date Actioned]])-(tbl_raw_data[[#This Row],[Date Tagged]])</f>
        <v>8.4606481468654238E-3</v>
      </c>
      <c r="J2865" s="66">
        <f>HOUR(tbl_raw_data[[#This Row],[time_taken]])*60+MINUTE(tbl_raw_data[[#This Row],[time_taken]])+SECOND(tbl_raw_data[[#This Row],[time_taken]])/60</f>
        <v>12.183333333333334</v>
      </c>
      <c r="K2865" s="68">
        <f>DATE(YEAR(tbl_raw_data[[#This Row],[Date Actioned]]),MONTH(tbl_raw_data[[#This Row],[Date Actioned]]),DAY(tbl_raw_data[[#This Row],[Date Actioned]]))</f>
        <v>45151</v>
      </c>
      <c r="L2865" s="65" t="str">
        <f>UPPER(TEXT(tbl_raw_data[[#This Row],[updated_date]],"MMMM"))</f>
        <v>AUGUST</v>
      </c>
      <c r="M2865" s="65" t="str">
        <f>"WEEK "&amp;IF(ROUNDUP(DAY(tbl_raw_data[[#This Row],[updated_date]])/7,0)=5,4,ROUNDUP(DAY(tbl_raw_data[[#This Row],[updated_date]])/7,0))</f>
        <v>WEEK 2</v>
      </c>
      <c r="N2865" s="71" t="str">
        <f>UPPER(VLOOKUP(tbl_raw_data[[#This Row],[Analyst]],settings!$A$1:$B$15,2,0))</f>
        <v>QUADIR</v>
      </c>
      <c r="O2865" s="71" t="str">
        <f>TRIM(UPPER(tbl_raw_data[[#This Row],[Outcome]]))</f>
        <v>WITHDRAW</v>
      </c>
      <c r="P2865" s="71" t="str">
        <f>TRIM(UPPER(tbl_raw_data[[#This Row],[Queue Name]]))</f>
        <v>CONSUMER POST BUREAU</v>
      </c>
      <c r="Q2865" s="71" t="str">
        <f>IF(tbl_raw_data[[#This Row],[time_taken_in_min]]&lt;=settings!$D$2,"SLA_MET","SLA_NOT_MET")</f>
        <v>SLA_MET</v>
      </c>
    </row>
    <row r="2866" spans="1:17" x14ac:dyDescent="0.3">
      <c r="A2866" s="7" t="s">
        <v>3829</v>
      </c>
      <c r="B2866" s="34">
        <v>45151.461678240739</v>
      </c>
      <c r="C2866" s="35">
        <v>45151.468425925923</v>
      </c>
      <c r="D2866" s="2" t="s">
        <v>47</v>
      </c>
      <c r="E2866" s="2" t="s">
        <v>18</v>
      </c>
      <c r="F2866" s="2" t="s">
        <v>9</v>
      </c>
      <c r="G2866" s="2" t="s">
        <v>67</v>
      </c>
      <c r="H2866" s="84" t="str">
        <f t="shared" si="44"/>
        <v>Incomplete Details</v>
      </c>
      <c r="I2866" s="63">
        <f>(tbl_raw_data[[#This Row],[Date Actioned]])-(tbl_raw_data[[#This Row],[Date Tagged]])</f>
        <v>6.7476851836545393E-3</v>
      </c>
      <c r="J2866" s="66">
        <f>HOUR(tbl_raw_data[[#This Row],[time_taken]])*60+MINUTE(tbl_raw_data[[#This Row],[time_taken]])+SECOND(tbl_raw_data[[#This Row],[time_taken]])/60</f>
        <v>9.7166666666666668</v>
      </c>
      <c r="K2866" s="68">
        <f>DATE(YEAR(tbl_raw_data[[#This Row],[Date Actioned]]),MONTH(tbl_raw_data[[#This Row],[Date Actioned]]),DAY(tbl_raw_data[[#This Row],[Date Actioned]]))</f>
        <v>45151</v>
      </c>
      <c r="L2866" s="65" t="str">
        <f>UPPER(TEXT(tbl_raw_data[[#This Row],[updated_date]],"MMMM"))</f>
        <v>AUGUST</v>
      </c>
      <c r="M2866" s="65" t="str">
        <f>"WEEK "&amp;IF(ROUNDUP(DAY(tbl_raw_data[[#This Row],[updated_date]])/7,0)=5,4,ROUNDUP(DAY(tbl_raw_data[[#This Row],[updated_date]])/7,0))</f>
        <v>WEEK 2</v>
      </c>
      <c r="N2866" s="71" t="str">
        <f>UPPER(VLOOKUP(tbl_raw_data[[#This Row],[Analyst]],settings!$A$1:$B$15,2,0))</f>
        <v>QUADIR</v>
      </c>
      <c r="O2866" s="71" t="str">
        <f>TRIM(UPPER(tbl_raw_data[[#This Row],[Outcome]]))</f>
        <v>WITHDRAW</v>
      </c>
      <c r="P2866" s="71" t="str">
        <f>TRIM(UPPER(tbl_raw_data[[#This Row],[Queue Name]]))</f>
        <v>CONSUMER PRE BUREAU</v>
      </c>
      <c r="Q2866" s="71" t="str">
        <f>IF(tbl_raw_data[[#This Row],[time_taken_in_min]]&lt;=settings!$D$2,"SLA_MET","SLA_NOT_MET")</f>
        <v>SLA_MET</v>
      </c>
    </row>
    <row r="2867" spans="1:17" x14ac:dyDescent="0.3">
      <c r="A2867" s="1" t="s">
        <v>3830</v>
      </c>
      <c r="B2867" s="36">
        <v>45151.470578703702</v>
      </c>
      <c r="C2867" s="39">
        <v>45151.487245370372</v>
      </c>
      <c r="D2867" s="8" t="s">
        <v>47</v>
      </c>
      <c r="E2867" s="8" t="s">
        <v>18</v>
      </c>
      <c r="F2867" s="8" t="s">
        <v>114</v>
      </c>
      <c r="G2867" s="8" t="s">
        <v>67</v>
      </c>
      <c r="H2867" s="84" t="str">
        <f t="shared" si="44"/>
        <v>Incomplete Details</v>
      </c>
      <c r="I2867" s="63">
        <f>(tbl_raw_data[[#This Row],[Date Actioned]])-(tbl_raw_data[[#This Row],[Date Tagged]])</f>
        <v>1.6666666670062114E-2</v>
      </c>
      <c r="J2867" s="66">
        <f>HOUR(tbl_raw_data[[#This Row],[time_taken]])*60+MINUTE(tbl_raw_data[[#This Row],[time_taken]])+SECOND(tbl_raw_data[[#This Row],[time_taken]])/60</f>
        <v>24</v>
      </c>
      <c r="K2867" s="68">
        <f>DATE(YEAR(tbl_raw_data[[#This Row],[Date Actioned]]),MONTH(tbl_raw_data[[#This Row],[Date Actioned]]),DAY(tbl_raw_data[[#This Row],[Date Actioned]]))</f>
        <v>45151</v>
      </c>
      <c r="L2867" s="65" t="str">
        <f>UPPER(TEXT(tbl_raw_data[[#This Row],[updated_date]],"MMMM"))</f>
        <v>AUGUST</v>
      </c>
      <c r="M2867" s="65" t="str">
        <f>"WEEK "&amp;IF(ROUNDUP(DAY(tbl_raw_data[[#This Row],[updated_date]])/7,0)=5,4,ROUNDUP(DAY(tbl_raw_data[[#This Row],[updated_date]])/7,0))</f>
        <v>WEEK 2</v>
      </c>
      <c r="N2867" s="71" t="str">
        <f>UPPER(VLOOKUP(tbl_raw_data[[#This Row],[Analyst]],settings!$A$1:$B$15,2,0))</f>
        <v>FARDIN</v>
      </c>
      <c r="O2867" s="71" t="str">
        <f>TRIM(UPPER(tbl_raw_data[[#This Row],[Outcome]]))</f>
        <v>WITHDRAW</v>
      </c>
      <c r="P2867" s="71" t="str">
        <f>TRIM(UPPER(tbl_raw_data[[#This Row],[Queue Name]]))</f>
        <v>CONSUMER PRE BUREAU</v>
      </c>
      <c r="Q2867" s="71" t="str">
        <f>IF(tbl_raw_data[[#This Row],[time_taken_in_min]]&lt;=settings!$D$2,"SLA_MET","SLA_NOT_MET")</f>
        <v>SLA_NOT_MET</v>
      </c>
    </row>
    <row r="2868" spans="1:17" x14ac:dyDescent="0.3">
      <c r="A2868" s="5" t="s">
        <v>3831</v>
      </c>
      <c r="B2868" s="34">
        <v>45151.476701388892</v>
      </c>
      <c r="C2868" s="35">
        <v>45151.477650462963</v>
      </c>
      <c r="D2868" s="2" t="s">
        <v>47</v>
      </c>
      <c r="E2868" s="2" t="s">
        <v>18</v>
      </c>
      <c r="F2868" s="2" t="s">
        <v>24</v>
      </c>
      <c r="G2868" s="2" t="s">
        <v>67</v>
      </c>
      <c r="H2868" s="84" t="str">
        <f t="shared" si="44"/>
        <v>Incomplete Details</v>
      </c>
      <c r="I2868" s="63">
        <f>(tbl_raw_data[[#This Row],[Date Actioned]])-(tbl_raw_data[[#This Row],[Date Tagged]])</f>
        <v>9.4907407037680969E-4</v>
      </c>
      <c r="J2868" s="66">
        <f>HOUR(tbl_raw_data[[#This Row],[time_taken]])*60+MINUTE(tbl_raw_data[[#This Row],[time_taken]])+SECOND(tbl_raw_data[[#This Row],[time_taken]])/60</f>
        <v>1.3666666666666667</v>
      </c>
      <c r="K2868" s="68">
        <f>DATE(YEAR(tbl_raw_data[[#This Row],[Date Actioned]]),MONTH(tbl_raw_data[[#This Row],[Date Actioned]]),DAY(tbl_raw_data[[#This Row],[Date Actioned]]))</f>
        <v>45151</v>
      </c>
      <c r="L2868" s="65" t="str">
        <f>UPPER(TEXT(tbl_raw_data[[#This Row],[updated_date]],"MMMM"))</f>
        <v>AUGUST</v>
      </c>
      <c r="M2868" s="65" t="str">
        <f>"WEEK "&amp;IF(ROUNDUP(DAY(tbl_raw_data[[#This Row],[updated_date]])/7,0)=5,4,ROUNDUP(DAY(tbl_raw_data[[#This Row],[updated_date]])/7,0))</f>
        <v>WEEK 2</v>
      </c>
      <c r="N2868" s="71" t="str">
        <f>UPPER(VLOOKUP(tbl_raw_data[[#This Row],[Analyst]],settings!$A$1:$B$15,2,0))</f>
        <v>SAM</v>
      </c>
      <c r="O2868" s="71" t="str">
        <f>TRIM(UPPER(tbl_raw_data[[#This Row],[Outcome]]))</f>
        <v>WITHDRAW</v>
      </c>
      <c r="P2868" s="71" t="str">
        <f>TRIM(UPPER(tbl_raw_data[[#This Row],[Queue Name]]))</f>
        <v>CONSUMER PRE BUREAU</v>
      </c>
      <c r="Q2868" s="71" t="str">
        <f>IF(tbl_raw_data[[#This Row],[time_taken_in_min]]&lt;=settings!$D$2,"SLA_MET","SLA_NOT_MET")</f>
        <v>SLA_MET</v>
      </c>
    </row>
    <row r="2869" spans="1:17" x14ac:dyDescent="0.3">
      <c r="A2869" s="7" t="s">
        <v>3832</v>
      </c>
      <c r="B2869" s="36">
        <v>45151.484664351854</v>
      </c>
      <c r="C2869" s="39">
        <v>45151.487488425926</v>
      </c>
      <c r="D2869" s="8" t="s">
        <v>47</v>
      </c>
      <c r="E2869" s="8" t="s">
        <v>18</v>
      </c>
      <c r="F2869" s="8" t="s">
        <v>206</v>
      </c>
      <c r="G2869" s="8" t="s">
        <v>268</v>
      </c>
      <c r="H2869" s="84" t="str">
        <f t="shared" si="44"/>
        <v>Incomplete Details</v>
      </c>
      <c r="I2869" s="63">
        <f>(tbl_raw_data[[#This Row],[Date Actioned]])-(tbl_raw_data[[#This Row],[Date Tagged]])</f>
        <v>2.8240740721230395E-3</v>
      </c>
      <c r="J2869" s="66">
        <f>HOUR(tbl_raw_data[[#This Row],[time_taken]])*60+MINUTE(tbl_raw_data[[#This Row],[time_taken]])+SECOND(tbl_raw_data[[#This Row],[time_taken]])/60</f>
        <v>4.0666666666666664</v>
      </c>
      <c r="K2869" s="68">
        <f>DATE(YEAR(tbl_raw_data[[#This Row],[Date Actioned]]),MONTH(tbl_raw_data[[#This Row],[Date Actioned]]),DAY(tbl_raw_data[[#This Row],[Date Actioned]]))</f>
        <v>45151</v>
      </c>
      <c r="L2869" s="65" t="str">
        <f>UPPER(TEXT(tbl_raw_data[[#This Row],[updated_date]],"MMMM"))</f>
        <v>AUGUST</v>
      </c>
      <c r="M2869" s="65" t="str">
        <f>"WEEK "&amp;IF(ROUNDUP(DAY(tbl_raw_data[[#This Row],[updated_date]])/7,0)=5,4,ROUNDUP(DAY(tbl_raw_data[[#This Row],[updated_date]])/7,0))</f>
        <v>WEEK 2</v>
      </c>
      <c r="N2869" s="71" t="str">
        <f>UPPER(VLOOKUP(tbl_raw_data[[#This Row],[Analyst]],settings!$A$1:$B$15,2,0))</f>
        <v>HARDIK</v>
      </c>
      <c r="O2869" s="71" t="str">
        <f>TRIM(UPPER(tbl_raw_data[[#This Row],[Outcome]]))</f>
        <v>WITHDRAW</v>
      </c>
      <c r="P2869" s="71" t="str">
        <f>TRIM(UPPER(tbl_raw_data[[#This Row],[Queue Name]]))</f>
        <v>CONSUMER PRE BUREAU</v>
      </c>
      <c r="Q2869" s="71" t="str">
        <f>IF(tbl_raw_data[[#This Row],[time_taken_in_min]]&lt;=settings!$D$2,"SLA_MET","SLA_NOT_MET")</f>
        <v>SLA_MET</v>
      </c>
    </row>
    <row r="2870" spans="1:17" x14ac:dyDescent="0.3">
      <c r="A2870" s="1" t="s">
        <v>3833</v>
      </c>
      <c r="B2870" s="34">
        <v>45151.485254629632</v>
      </c>
      <c r="C2870" s="35">
        <v>45151.493125000001</v>
      </c>
      <c r="D2870" s="2" t="s">
        <v>47</v>
      </c>
      <c r="E2870" s="2" t="s">
        <v>18</v>
      </c>
      <c r="F2870" s="2" t="s">
        <v>14</v>
      </c>
      <c r="G2870" s="2" t="s">
        <v>462</v>
      </c>
      <c r="H2870" s="84" t="str">
        <f t="shared" si="44"/>
        <v>Incomplete Details</v>
      </c>
      <c r="I2870" s="63">
        <f>(tbl_raw_data[[#This Row],[Date Actioned]])-(tbl_raw_data[[#This Row],[Date Tagged]])</f>
        <v>7.8703703693463467E-3</v>
      </c>
      <c r="J2870" s="66">
        <f>HOUR(tbl_raw_data[[#This Row],[time_taken]])*60+MINUTE(tbl_raw_data[[#This Row],[time_taken]])+SECOND(tbl_raw_data[[#This Row],[time_taken]])/60</f>
        <v>11.333333333333334</v>
      </c>
      <c r="K2870" s="68">
        <f>DATE(YEAR(tbl_raw_data[[#This Row],[Date Actioned]]),MONTH(tbl_raw_data[[#This Row],[Date Actioned]]),DAY(tbl_raw_data[[#This Row],[Date Actioned]]))</f>
        <v>45151</v>
      </c>
      <c r="L2870" s="65" t="str">
        <f>UPPER(TEXT(tbl_raw_data[[#This Row],[updated_date]],"MMMM"))</f>
        <v>AUGUST</v>
      </c>
      <c r="M2870" s="65" t="str">
        <f>"WEEK "&amp;IF(ROUNDUP(DAY(tbl_raw_data[[#This Row],[updated_date]])/7,0)=5,4,ROUNDUP(DAY(tbl_raw_data[[#This Row],[updated_date]])/7,0))</f>
        <v>WEEK 2</v>
      </c>
      <c r="N2870" s="71" t="str">
        <f>UPPER(VLOOKUP(tbl_raw_data[[#This Row],[Analyst]],settings!$A$1:$B$15,2,0))</f>
        <v>CAMROON</v>
      </c>
      <c r="O2870" s="71" t="str">
        <f>TRIM(UPPER(tbl_raw_data[[#This Row],[Outcome]]))</f>
        <v>WITHDRAW</v>
      </c>
      <c r="P2870" s="71" t="str">
        <f>TRIM(UPPER(tbl_raw_data[[#This Row],[Queue Name]]))</f>
        <v>CONSUMER PRE BUREAU</v>
      </c>
      <c r="Q2870" s="71" t="str">
        <f>IF(tbl_raw_data[[#This Row],[time_taken_in_min]]&lt;=settings!$D$2,"SLA_MET","SLA_NOT_MET")</f>
        <v>SLA_MET</v>
      </c>
    </row>
    <row r="2871" spans="1:17" x14ac:dyDescent="0.3">
      <c r="A2871" s="5" t="s">
        <v>3834</v>
      </c>
      <c r="B2871" s="36">
        <v>45151.500648148147</v>
      </c>
      <c r="C2871" s="39">
        <v>45151.505011574074</v>
      </c>
      <c r="D2871" s="8" t="s">
        <v>47</v>
      </c>
      <c r="E2871" s="8" t="s">
        <v>18</v>
      </c>
      <c r="F2871" s="8" t="s">
        <v>114</v>
      </c>
      <c r="G2871" s="8" t="s">
        <v>67</v>
      </c>
      <c r="H2871" s="84" t="str">
        <f t="shared" si="44"/>
        <v>Incomplete Details</v>
      </c>
      <c r="I2871" s="63">
        <f>(tbl_raw_data[[#This Row],[Date Actioned]])-(tbl_raw_data[[#This Row],[Date Tagged]])</f>
        <v>4.3634259272948839E-3</v>
      </c>
      <c r="J2871" s="66">
        <f>HOUR(tbl_raw_data[[#This Row],[time_taken]])*60+MINUTE(tbl_raw_data[[#This Row],[time_taken]])+SECOND(tbl_raw_data[[#This Row],[time_taken]])/60</f>
        <v>6.2833333333333332</v>
      </c>
      <c r="K2871" s="68">
        <f>DATE(YEAR(tbl_raw_data[[#This Row],[Date Actioned]]),MONTH(tbl_raw_data[[#This Row],[Date Actioned]]),DAY(tbl_raw_data[[#This Row],[Date Actioned]]))</f>
        <v>45151</v>
      </c>
      <c r="L2871" s="65" t="str">
        <f>UPPER(TEXT(tbl_raw_data[[#This Row],[updated_date]],"MMMM"))</f>
        <v>AUGUST</v>
      </c>
      <c r="M2871" s="65" t="str">
        <f>"WEEK "&amp;IF(ROUNDUP(DAY(tbl_raw_data[[#This Row],[updated_date]])/7,0)=5,4,ROUNDUP(DAY(tbl_raw_data[[#This Row],[updated_date]])/7,0))</f>
        <v>WEEK 2</v>
      </c>
      <c r="N2871" s="71" t="str">
        <f>UPPER(VLOOKUP(tbl_raw_data[[#This Row],[Analyst]],settings!$A$1:$B$15,2,0))</f>
        <v>FARDIN</v>
      </c>
      <c r="O2871" s="71" t="str">
        <f>TRIM(UPPER(tbl_raw_data[[#This Row],[Outcome]]))</f>
        <v>WITHDRAW</v>
      </c>
      <c r="P2871" s="71" t="str">
        <f>TRIM(UPPER(tbl_raw_data[[#This Row],[Queue Name]]))</f>
        <v>CONSUMER PRE BUREAU</v>
      </c>
      <c r="Q2871" s="71" t="str">
        <f>IF(tbl_raw_data[[#This Row],[time_taken_in_min]]&lt;=settings!$D$2,"SLA_MET","SLA_NOT_MET")</f>
        <v>SLA_MET</v>
      </c>
    </row>
    <row r="2872" spans="1:17" x14ac:dyDescent="0.3">
      <c r="A2872" s="7" t="s">
        <v>3835</v>
      </c>
      <c r="B2872" s="34">
        <v>45151.50377314815</v>
      </c>
      <c r="C2872" s="35">
        <v>45151.511099537034</v>
      </c>
      <c r="D2872" s="2" t="s">
        <v>47</v>
      </c>
      <c r="E2872" s="2" t="s">
        <v>18</v>
      </c>
      <c r="F2872" s="2" t="s">
        <v>14</v>
      </c>
      <c r="G2872" s="2" t="s">
        <v>523</v>
      </c>
      <c r="H2872" s="84" t="str">
        <f t="shared" si="44"/>
        <v>Incomplete Details</v>
      </c>
      <c r="I2872" s="63">
        <f>(tbl_raw_data[[#This Row],[Date Actioned]])-(tbl_raw_data[[#This Row],[Date Tagged]])</f>
        <v>7.326388884393964E-3</v>
      </c>
      <c r="J2872" s="66">
        <f>HOUR(tbl_raw_data[[#This Row],[time_taken]])*60+MINUTE(tbl_raw_data[[#This Row],[time_taken]])+SECOND(tbl_raw_data[[#This Row],[time_taken]])/60</f>
        <v>10.55</v>
      </c>
      <c r="K2872" s="68">
        <f>DATE(YEAR(tbl_raw_data[[#This Row],[Date Actioned]]),MONTH(tbl_raw_data[[#This Row],[Date Actioned]]),DAY(tbl_raw_data[[#This Row],[Date Actioned]]))</f>
        <v>45151</v>
      </c>
      <c r="L2872" s="65" t="str">
        <f>UPPER(TEXT(tbl_raw_data[[#This Row],[updated_date]],"MMMM"))</f>
        <v>AUGUST</v>
      </c>
      <c r="M2872" s="65" t="str">
        <f>"WEEK "&amp;IF(ROUNDUP(DAY(tbl_raw_data[[#This Row],[updated_date]])/7,0)=5,4,ROUNDUP(DAY(tbl_raw_data[[#This Row],[updated_date]])/7,0))</f>
        <v>WEEK 2</v>
      </c>
      <c r="N2872" s="71" t="str">
        <f>UPPER(VLOOKUP(tbl_raw_data[[#This Row],[Analyst]],settings!$A$1:$B$15,2,0))</f>
        <v>CAMROON</v>
      </c>
      <c r="O2872" s="71" t="str">
        <f>TRIM(UPPER(tbl_raw_data[[#This Row],[Outcome]]))</f>
        <v>WITHDRAW</v>
      </c>
      <c r="P2872" s="71" t="str">
        <f>TRIM(UPPER(tbl_raw_data[[#This Row],[Queue Name]]))</f>
        <v>CONSUMER PRE BUREAU</v>
      </c>
      <c r="Q2872" s="71" t="str">
        <f>IF(tbl_raw_data[[#This Row],[time_taken_in_min]]&lt;=settings!$D$2,"SLA_MET","SLA_NOT_MET")</f>
        <v>SLA_MET</v>
      </c>
    </row>
    <row r="2873" spans="1:17" x14ac:dyDescent="0.3">
      <c r="A2873" s="1" t="s">
        <v>3836</v>
      </c>
      <c r="B2873" s="36">
        <v>45151.504479166666</v>
      </c>
      <c r="C2873" s="39">
        <v>45151.505590277775</v>
      </c>
      <c r="D2873" s="8" t="s">
        <v>47</v>
      </c>
      <c r="E2873" s="8" t="s">
        <v>18</v>
      </c>
      <c r="F2873" s="8" t="s">
        <v>24</v>
      </c>
      <c r="G2873" s="8" t="s">
        <v>67</v>
      </c>
      <c r="H2873" s="84" t="str">
        <f t="shared" si="44"/>
        <v>Incomplete Details</v>
      </c>
      <c r="I2873" s="63">
        <f>(tbl_raw_data[[#This Row],[Date Actioned]])-(tbl_raw_data[[#This Row],[Date Tagged]])</f>
        <v>1.111111108912155E-3</v>
      </c>
      <c r="J2873" s="66">
        <f>HOUR(tbl_raw_data[[#This Row],[time_taken]])*60+MINUTE(tbl_raw_data[[#This Row],[time_taken]])+SECOND(tbl_raw_data[[#This Row],[time_taken]])/60</f>
        <v>1.6</v>
      </c>
      <c r="K2873" s="68">
        <f>DATE(YEAR(tbl_raw_data[[#This Row],[Date Actioned]]),MONTH(tbl_raw_data[[#This Row],[Date Actioned]]),DAY(tbl_raw_data[[#This Row],[Date Actioned]]))</f>
        <v>45151</v>
      </c>
      <c r="L2873" s="65" t="str">
        <f>UPPER(TEXT(tbl_raw_data[[#This Row],[updated_date]],"MMMM"))</f>
        <v>AUGUST</v>
      </c>
      <c r="M2873" s="65" t="str">
        <f>"WEEK "&amp;IF(ROUNDUP(DAY(tbl_raw_data[[#This Row],[updated_date]])/7,0)=5,4,ROUNDUP(DAY(tbl_raw_data[[#This Row],[updated_date]])/7,0))</f>
        <v>WEEK 2</v>
      </c>
      <c r="N2873" s="71" t="str">
        <f>UPPER(VLOOKUP(tbl_raw_data[[#This Row],[Analyst]],settings!$A$1:$B$15,2,0))</f>
        <v>SAM</v>
      </c>
      <c r="O2873" s="71" t="str">
        <f>TRIM(UPPER(tbl_raw_data[[#This Row],[Outcome]]))</f>
        <v>WITHDRAW</v>
      </c>
      <c r="P2873" s="71" t="str">
        <f>TRIM(UPPER(tbl_raw_data[[#This Row],[Queue Name]]))</f>
        <v>CONSUMER PRE BUREAU</v>
      </c>
      <c r="Q2873" s="71" t="str">
        <f>IF(tbl_raw_data[[#This Row],[time_taken_in_min]]&lt;=settings!$D$2,"SLA_MET","SLA_NOT_MET")</f>
        <v>SLA_MET</v>
      </c>
    </row>
    <row r="2874" spans="1:17" x14ac:dyDescent="0.3">
      <c r="A2874" s="5" t="s">
        <v>3837</v>
      </c>
      <c r="B2874" s="34">
        <v>45151.511412037034</v>
      </c>
      <c r="C2874" s="35">
        <v>45151.517210648148</v>
      </c>
      <c r="D2874" s="2" t="s">
        <v>47</v>
      </c>
      <c r="E2874" s="2" t="s">
        <v>18</v>
      </c>
      <c r="F2874" s="2" t="s">
        <v>24</v>
      </c>
      <c r="G2874" s="2" t="s">
        <v>524</v>
      </c>
      <c r="H2874" s="84" t="str">
        <f t="shared" si="44"/>
        <v>Incomplete Details</v>
      </c>
      <c r="I2874" s="63">
        <f>(tbl_raw_data[[#This Row],[Date Actioned]])-(tbl_raw_data[[#This Row],[Date Tagged]])</f>
        <v>5.7986111132777296E-3</v>
      </c>
      <c r="J2874" s="66">
        <f>HOUR(tbl_raw_data[[#This Row],[time_taken]])*60+MINUTE(tbl_raw_data[[#This Row],[time_taken]])+SECOND(tbl_raw_data[[#This Row],[time_taken]])/60</f>
        <v>8.35</v>
      </c>
      <c r="K2874" s="68">
        <f>DATE(YEAR(tbl_raw_data[[#This Row],[Date Actioned]]),MONTH(tbl_raw_data[[#This Row],[Date Actioned]]),DAY(tbl_raw_data[[#This Row],[Date Actioned]]))</f>
        <v>45151</v>
      </c>
      <c r="L2874" s="65" t="str">
        <f>UPPER(TEXT(tbl_raw_data[[#This Row],[updated_date]],"MMMM"))</f>
        <v>AUGUST</v>
      </c>
      <c r="M2874" s="65" t="str">
        <f>"WEEK "&amp;IF(ROUNDUP(DAY(tbl_raw_data[[#This Row],[updated_date]])/7,0)=5,4,ROUNDUP(DAY(tbl_raw_data[[#This Row],[updated_date]])/7,0))</f>
        <v>WEEK 2</v>
      </c>
      <c r="N2874" s="71" t="str">
        <f>UPPER(VLOOKUP(tbl_raw_data[[#This Row],[Analyst]],settings!$A$1:$B$15,2,0))</f>
        <v>SAM</v>
      </c>
      <c r="O2874" s="71" t="str">
        <f>TRIM(UPPER(tbl_raw_data[[#This Row],[Outcome]]))</f>
        <v>WITHDRAW</v>
      </c>
      <c r="P2874" s="71" t="str">
        <f>TRIM(UPPER(tbl_raw_data[[#This Row],[Queue Name]]))</f>
        <v>CONSUMER PRE BUREAU</v>
      </c>
      <c r="Q2874" s="71" t="str">
        <f>IF(tbl_raw_data[[#This Row],[time_taken_in_min]]&lt;=settings!$D$2,"SLA_MET","SLA_NOT_MET")</f>
        <v>SLA_MET</v>
      </c>
    </row>
    <row r="2875" spans="1:17" x14ac:dyDescent="0.3">
      <c r="A2875" s="7" t="s">
        <v>3838</v>
      </c>
      <c r="B2875" s="36">
        <v>45151.511666666665</v>
      </c>
      <c r="C2875" s="39">
        <v>45151.526053240741</v>
      </c>
      <c r="D2875" s="8" t="s">
        <v>47</v>
      </c>
      <c r="E2875" s="8" t="s">
        <v>18</v>
      </c>
      <c r="F2875" s="8" t="s">
        <v>12</v>
      </c>
      <c r="G2875" s="8" t="s">
        <v>67</v>
      </c>
      <c r="H2875" s="84" t="str">
        <f t="shared" si="44"/>
        <v>Incomplete Details</v>
      </c>
      <c r="I2875" s="63">
        <f>(tbl_raw_data[[#This Row],[Date Actioned]])-(tbl_raw_data[[#This Row],[Date Tagged]])</f>
        <v>1.4386574075615499E-2</v>
      </c>
      <c r="J2875" s="66">
        <f>HOUR(tbl_raw_data[[#This Row],[time_taken]])*60+MINUTE(tbl_raw_data[[#This Row],[time_taken]])+SECOND(tbl_raw_data[[#This Row],[time_taken]])/60</f>
        <v>20.716666666666665</v>
      </c>
      <c r="K2875" s="68">
        <f>DATE(YEAR(tbl_raw_data[[#This Row],[Date Actioned]]),MONTH(tbl_raw_data[[#This Row],[Date Actioned]]),DAY(tbl_raw_data[[#This Row],[Date Actioned]]))</f>
        <v>45151</v>
      </c>
      <c r="L2875" s="65" t="str">
        <f>UPPER(TEXT(tbl_raw_data[[#This Row],[updated_date]],"MMMM"))</f>
        <v>AUGUST</v>
      </c>
      <c r="M2875" s="65" t="str">
        <f>"WEEK "&amp;IF(ROUNDUP(DAY(tbl_raw_data[[#This Row],[updated_date]])/7,0)=5,4,ROUNDUP(DAY(tbl_raw_data[[#This Row],[updated_date]])/7,0))</f>
        <v>WEEK 2</v>
      </c>
      <c r="N2875" s="71" t="str">
        <f>UPPER(VLOOKUP(tbl_raw_data[[#This Row],[Analyst]],settings!$A$1:$B$15,2,0))</f>
        <v>NITESH</v>
      </c>
      <c r="O2875" s="71" t="str">
        <f>TRIM(UPPER(tbl_raw_data[[#This Row],[Outcome]]))</f>
        <v>WITHDRAW</v>
      </c>
      <c r="P2875" s="71" t="str">
        <f>TRIM(UPPER(tbl_raw_data[[#This Row],[Queue Name]]))</f>
        <v>CONSUMER PRE BUREAU</v>
      </c>
      <c r="Q2875" s="71" t="str">
        <f>IF(tbl_raw_data[[#This Row],[time_taken_in_min]]&lt;=settings!$D$2,"SLA_MET","SLA_NOT_MET")</f>
        <v>SLA_NOT_MET</v>
      </c>
    </row>
    <row r="2876" spans="1:17" x14ac:dyDescent="0.3">
      <c r="A2876" s="1" t="s">
        <v>3839</v>
      </c>
      <c r="B2876" s="34">
        <v>45151.516423611109</v>
      </c>
      <c r="C2876" s="35">
        <v>45151.523217592592</v>
      </c>
      <c r="D2876" s="2" t="s">
        <v>47</v>
      </c>
      <c r="E2876" s="2" t="s">
        <v>18</v>
      </c>
      <c r="F2876" s="2" t="s">
        <v>19</v>
      </c>
      <c r="G2876" s="2" t="s">
        <v>525</v>
      </c>
      <c r="H2876" s="84" t="str">
        <f t="shared" si="44"/>
        <v>Incorrect Details</v>
      </c>
      <c r="I2876" s="63">
        <f>(tbl_raw_data[[#This Row],[Date Actioned]])-(tbl_raw_data[[#This Row],[Date Tagged]])</f>
        <v>6.7939814834971912E-3</v>
      </c>
      <c r="J2876" s="66">
        <f>HOUR(tbl_raw_data[[#This Row],[time_taken]])*60+MINUTE(tbl_raw_data[[#This Row],[time_taken]])+SECOND(tbl_raw_data[[#This Row],[time_taken]])/60</f>
        <v>9.7833333333333332</v>
      </c>
      <c r="K2876" s="68">
        <f>DATE(YEAR(tbl_raw_data[[#This Row],[Date Actioned]]),MONTH(tbl_raw_data[[#This Row],[Date Actioned]]),DAY(tbl_raw_data[[#This Row],[Date Actioned]]))</f>
        <v>45151</v>
      </c>
      <c r="L2876" s="65" t="str">
        <f>UPPER(TEXT(tbl_raw_data[[#This Row],[updated_date]],"MMMM"))</f>
        <v>AUGUST</v>
      </c>
      <c r="M2876" s="65" t="str">
        <f>"WEEK "&amp;IF(ROUNDUP(DAY(tbl_raw_data[[#This Row],[updated_date]])/7,0)=5,4,ROUNDUP(DAY(tbl_raw_data[[#This Row],[updated_date]])/7,0))</f>
        <v>WEEK 2</v>
      </c>
      <c r="N2876" s="71" t="str">
        <f>UPPER(VLOOKUP(tbl_raw_data[[#This Row],[Analyst]],settings!$A$1:$B$15,2,0))</f>
        <v>NAVED</v>
      </c>
      <c r="O2876" s="71" t="str">
        <f>TRIM(UPPER(tbl_raw_data[[#This Row],[Outcome]]))</f>
        <v>WITHDRAW</v>
      </c>
      <c r="P2876" s="71" t="str">
        <f>TRIM(UPPER(tbl_raw_data[[#This Row],[Queue Name]]))</f>
        <v>CONSUMER PRE BUREAU</v>
      </c>
      <c r="Q2876" s="71" t="str">
        <f>IF(tbl_raw_data[[#This Row],[time_taken_in_min]]&lt;=settings!$D$2,"SLA_MET","SLA_NOT_MET")</f>
        <v>SLA_MET</v>
      </c>
    </row>
    <row r="2877" spans="1:17" x14ac:dyDescent="0.3">
      <c r="A2877" s="5" t="s">
        <v>3840</v>
      </c>
      <c r="B2877" s="36">
        <v>45151.532766203702</v>
      </c>
      <c r="C2877" s="39">
        <v>45151.536851851852</v>
      </c>
      <c r="D2877" s="8" t="s">
        <v>47</v>
      </c>
      <c r="E2877" s="8" t="s">
        <v>18</v>
      </c>
      <c r="F2877" s="8" t="s">
        <v>24</v>
      </c>
      <c r="G2877" s="8" t="s">
        <v>67</v>
      </c>
      <c r="H2877" s="84" t="str">
        <f t="shared" si="44"/>
        <v>Incomplete Details</v>
      </c>
      <c r="I2877" s="63">
        <f>(tbl_raw_data[[#This Row],[Date Actioned]])-(tbl_raw_data[[#This Row],[Date Tagged]])</f>
        <v>4.0856481500668451E-3</v>
      </c>
      <c r="J2877" s="66">
        <f>HOUR(tbl_raw_data[[#This Row],[time_taken]])*60+MINUTE(tbl_raw_data[[#This Row],[time_taken]])+SECOND(tbl_raw_data[[#This Row],[time_taken]])/60</f>
        <v>5.8833333333333329</v>
      </c>
      <c r="K2877" s="68">
        <f>DATE(YEAR(tbl_raw_data[[#This Row],[Date Actioned]]),MONTH(tbl_raw_data[[#This Row],[Date Actioned]]),DAY(tbl_raw_data[[#This Row],[Date Actioned]]))</f>
        <v>45151</v>
      </c>
      <c r="L2877" s="65" t="str">
        <f>UPPER(TEXT(tbl_raw_data[[#This Row],[updated_date]],"MMMM"))</f>
        <v>AUGUST</v>
      </c>
      <c r="M2877" s="65" t="str">
        <f>"WEEK "&amp;IF(ROUNDUP(DAY(tbl_raw_data[[#This Row],[updated_date]])/7,0)=5,4,ROUNDUP(DAY(tbl_raw_data[[#This Row],[updated_date]])/7,0))</f>
        <v>WEEK 2</v>
      </c>
      <c r="N2877" s="71" t="str">
        <f>UPPER(VLOOKUP(tbl_raw_data[[#This Row],[Analyst]],settings!$A$1:$B$15,2,0))</f>
        <v>SAM</v>
      </c>
      <c r="O2877" s="71" t="str">
        <f>TRIM(UPPER(tbl_raw_data[[#This Row],[Outcome]]))</f>
        <v>WITHDRAW</v>
      </c>
      <c r="P2877" s="71" t="str">
        <f>TRIM(UPPER(tbl_raw_data[[#This Row],[Queue Name]]))</f>
        <v>CONSUMER PRE BUREAU</v>
      </c>
      <c r="Q2877" s="71" t="str">
        <f>IF(tbl_raw_data[[#This Row],[time_taken_in_min]]&lt;=settings!$D$2,"SLA_MET","SLA_NOT_MET")</f>
        <v>SLA_MET</v>
      </c>
    </row>
    <row r="2878" spans="1:17" x14ac:dyDescent="0.3">
      <c r="A2878" s="7" t="s">
        <v>3841</v>
      </c>
      <c r="B2878" s="34">
        <v>45151.537210648145</v>
      </c>
      <c r="C2878" s="35">
        <v>45151.542060185187</v>
      </c>
      <c r="D2878" s="2" t="s">
        <v>47</v>
      </c>
      <c r="E2878" s="2" t="s">
        <v>11</v>
      </c>
      <c r="F2878" s="2" t="s">
        <v>24</v>
      </c>
      <c r="G2878" s="2" t="s">
        <v>34</v>
      </c>
      <c r="H2878" s="84" t="str">
        <f t="shared" si="44"/>
        <v>Overdue Bill</v>
      </c>
      <c r="I2878" s="63">
        <f>(tbl_raw_data[[#This Row],[Date Actioned]])-(tbl_raw_data[[#This Row],[Date Tagged]])</f>
        <v>4.8495370429009199E-3</v>
      </c>
      <c r="J2878" s="66">
        <f>HOUR(tbl_raw_data[[#This Row],[time_taken]])*60+MINUTE(tbl_raw_data[[#This Row],[time_taken]])+SECOND(tbl_raw_data[[#This Row],[time_taken]])/60</f>
        <v>6.9833333333333334</v>
      </c>
      <c r="K2878" s="68">
        <f>DATE(YEAR(tbl_raw_data[[#This Row],[Date Actioned]]),MONTH(tbl_raw_data[[#This Row],[Date Actioned]]),DAY(tbl_raw_data[[#This Row],[Date Actioned]]))</f>
        <v>45151</v>
      </c>
      <c r="L2878" s="65" t="str">
        <f>UPPER(TEXT(tbl_raw_data[[#This Row],[updated_date]],"MMMM"))</f>
        <v>AUGUST</v>
      </c>
      <c r="M2878" s="65" t="str">
        <f>"WEEK "&amp;IF(ROUNDUP(DAY(tbl_raw_data[[#This Row],[updated_date]])/7,0)=5,4,ROUNDUP(DAY(tbl_raw_data[[#This Row],[updated_date]])/7,0))</f>
        <v>WEEK 2</v>
      </c>
      <c r="N2878" s="71" t="str">
        <f>UPPER(VLOOKUP(tbl_raw_data[[#This Row],[Analyst]],settings!$A$1:$B$15,2,0))</f>
        <v>SAM</v>
      </c>
      <c r="O2878" s="71" t="str">
        <f>TRIM(UPPER(tbl_raw_data[[#This Row],[Outcome]]))</f>
        <v>WITHDRAW</v>
      </c>
      <c r="P2878" s="71" t="str">
        <f>TRIM(UPPER(tbl_raw_data[[#This Row],[Queue Name]]))</f>
        <v>CONSUMER EXISTING</v>
      </c>
      <c r="Q2878" s="71" t="str">
        <f>IF(tbl_raw_data[[#This Row],[time_taken_in_min]]&lt;=settings!$D$2,"SLA_MET","SLA_NOT_MET")</f>
        <v>SLA_MET</v>
      </c>
    </row>
    <row r="2879" spans="1:17" x14ac:dyDescent="0.3">
      <c r="A2879" s="1" t="s">
        <v>3842</v>
      </c>
      <c r="B2879" s="36">
        <v>45151.546817129631</v>
      </c>
      <c r="C2879" s="39">
        <v>45151.555289351854</v>
      </c>
      <c r="D2879" s="8" t="s">
        <v>47</v>
      </c>
      <c r="E2879" s="8" t="s">
        <v>8</v>
      </c>
      <c r="F2879" s="8" t="s">
        <v>24</v>
      </c>
      <c r="G2879" s="8" t="s">
        <v>526</v>
      </c>
      <c r="H2879" s="84" t="str">
        <f t="shared" si="44"/>
        <v>Incorrect Queue</v>
      </c>
      <c r="I2879" s="63">
        <f>(tbl_raw_data[[#This Row],[Date Actioned]])-(tbl_raw_data[[#This Row],[Date Tagged]])</f>
        <v>8.4722222236450762E-3</v>
      </c>
      <c r="J2879" s="66">
        <f>HOUR(tbl_raw_data[[#This Row],[time_taken]])*60+MINUTE(tbl_raw_data[[#This Row],[time_taken]])+SECOND(tbl_raw_data[[#This Row],[time_taken]])/60</f>
        <v>12.2</v>
      </c>
      <c r="K2879" s="68">
        <f>DATE(YEAR(tbl_raw_data[[#This Row],[Date Actioned]]),MONTH(tbl_raw_data[[#This Row],[Date Actioned]]),DAY(tbl_raw_data[[#This Row],[Date Actioned]]))</f>
        <v>45151</v>
      </c>
      <c r="L2879" s="65" t="str">
        <f>UPPER(TEXT(tbl_raw_data[[#This Row],[updated_date]],"MMMM"))</f>
        <v>AUGUST</v>
      </c>
      <c r="M2879" s="65" t="str">
        <f>"WEEK "&amp;IF(ROUNDUP(DAY(tbl_raw_data[[#This Row],[updated_date]])/7,0)=5,4,ROUNDUP(DAY(tbl_raw_data[[#This Row],[updated_date]])/7,0))</f>
        <v>WEEK 2</v>
      </c>
      <c r="N2879" s="71" t="str">
        <f>UPPER(VLOOKUP(tbl_raw_data[[#This Row],[Analyst]],settings!$A$1:$B$15,2,0))</f>
        <v>SAM</v>
      </c>
      <c r="O2879" s="71" t="str">
        <f>TRIM(UPPER(tbl_raw_data[[#This Row],[Outcome]]))</f>
        <v>WITHDRAW</v>
      </c>
      <c r="P2879" s="71" t="str">
        <f>TRIM(UPPER(tbl_raw_data[[#This Row],[Queue Name]]))</f>
        <v>CONSUMER POST BUREAU</v>
      </c>
      <c r="Q2879" s="71" t="str">
        <f>IF(tbl_raw_data[[#This Row],[time_taken_in_min]]&lt;=settings!$D$2,"SLA_MET","SLA_NOT_MET")</f>
        <v>SLA_MET</v>
      </c>
    </row>
    <row r="2880" spans="1:17" x14ac:dyDescent="0.3">
      <c r="A2880" s="5" t="s">
        <v>3843</v>
      </c>
      <c r="B2880" s="34">
        <v>45151.558587962965</v>
      </c>
      <c r="C2880" s="35">
        <v>45151.569097222222</v>
      </c>
      <c r="D2880" s="2" t="s">
        <v>47</v>
      </c>
      <c r="E2880" s="2" t="s">
        <v>8</v>
      </c>
      <c r="F2880" s="2" t="s">
        <v>24</v>
      </c>
      <c r="G2880" s="2" t="s">
        <v>232</v>
      </c>
      <c r="H2880" s="84" t="str">
        <f t="shared" si="44"/>
        <v>Incomplete Details</v>
      </c>
      <c r="I2880" s="63">
        <f>(tbl_raw_data[[#This Row],[Date Actioned]])-(tbl_raw_data[[#This Row],[Date Tagged]])</f>
        <v>1.0509259256650694E-2</v>
      </c>
      <c r="J2880" s="66">
        <f>HOUR(tbl_raw_data[[#This Row],[time_taken]])*60+MINUTE(tbl_raw_data[[#This Row],[time_taken]])+SECOND(tbl_raw_data[[#This Row],[time_taken]])/60</f>
        <v>15.133333333333333</v>
      </c>
      <c r="K2880" s="68">
        <f>DATE(YEAR(tbl_raw_data[[#This Row],[Date Actioned]]),MONTH(tbl_raw_data[[#This Row],[Date Actioned]]),DAY(tbl_raw_data[[#This Row],[Date Actioned]]))</f>
        <v>45151</v>
      </c>
      <c r="L2880" s="65" t="str">
        <f>UPPER(TEXT(tbl_raw_data[[#This Row],[updated_date]],"MMMM"))</f>
        <v>AUGUST</v>
      </c>
      <c r="M2880" s="65" t="str">
        <f>"WEEK "&amp;IF(ROUNDUP(DAY(tbl_raw_data[[#This Row],[updated_date]])/7,0)=5,4,ROUNDUP(DAY(tbl_raw_data[[#This Row],[updated_date]])/7,0))</f>
        <v>WEEK 2</v>
      </c>
      <c r="N2880" s="71" t="str">
        <f>UPPER(VLOOKUP(tbl_raw_data[[#This Row],[Analyst]],settings!$A$1:$B$15,2,0))</f>
        <v>SAM</v>
      </c>
      <c r="O2880" s="71" t="str">
        <f>TRIM(UPPER(tbl_raw_data[[#This Row],[Outcome]]))</f>
        <v>WITHDRAW</v>
      </c>
      <c r="P2880" s="71" t="str">
        <f>TRIM(UPPER(tbl_raw_data[[#This Row],[Queue Name]]))</f>
        <v>CONSUMER POST BUREAU</v>
      </c>
      <c r="Q2880" s="71" t="str">
        <f>IF(tbl_raw_data[[#This Row],[time_taken_in_min]]&lt;=settings!$D$2,"SLA_MET","SLA_NOT_MET")</f>
        <v>SLA_MET</v>
      </c>
    </row>
    <row r="2881" spans="1:17" x14ac:dyDescent="0.3">
      <c r="A2881" s="7" t="s">
        <v>3844</v>
      </c>
      <c r="B2881" s="36">
        <v>45151.559317129628</v>
      </c>
      <c r="C2881" s="39">
        <v>45151.572025462963</v>
      </c>
      <c r="D2881" s="8" t="s">
        <v>47</v>
      </c>
      <c r="E2881" s="8" t="s">
        <v>18</v>
      </c>
      <c r="F2881" s="8" t="s">
        <v>19</v>
      </c>
      <c r="G2881" s="8" t="s">
        <v>527</v>
      </c>
      <c r="H2881" s="84" t="str">
        <f t="shared" si="44"/>
        <v>Incomplete Details</v>
      </c>
      <c r="I2881" s="63">
        <f>(tbl_raw_data[[#This Row],[Date Actioned]])-(tbl_raw_data[[#This Row],[Date Tagged]])</f>
        <v>1.2708333335467614E-2</v>
      </c>
      <c r="J2881" s="66">
        <f>HOUR(tbl_raw_data[[#This Row],[time_taken]])*60+MINUTE(tbl_raw_data[[#This Row],[time_taken]])+SECOND(tbl_raw_data[[#This Row],[time_taken]])/60</f>
        <v>18.3</v>
      </c>
      <c r="K2881" s="68">
        <f>DATE(YEAR(tbl_raw_data[[#This Row],[Date Actioned]]),MONTH(tbl_raw_data[[#This Row],[Date Actioned]]),DAY(tbl_raw_data[[#This Row],[Date Actioned]]))</f>
        <v>45151</v>
      </c>
      <c r="L2881" s="65" t="str">
        <f>UPPER(TEXT(tbl_raw_data[[#This Row],[updated_date]],"MMMM"))</f>
        <v>AUGUST</v>
      </c>
      <c r="M2881" s="65" t="str">
        <f>"WEEK "&amp;IF(ROUNDUP(DAY(tbl_raw_data[[#This Row],[updated_date]])/7,0)=5,4,ROUNDUP(DAY(tbl_raw_data[[#This Row],[updated_date]])/7,0))</f>
        <v>WEEK 2</v>
      </c>
      <c r="N2881" s="71" t="str">
        <f>UPPER(VLOOKUP(tbl_raw_data[[#This Row],[Analyst]],settings!$A$1:$B$15,2,0))</f>
        <v>NAVED</v>
      </c>
      <c r="O2881" s="71" t="str">
        <f>TRIM(UPPER(tbl_raw_data[[#This Row],[Outcome]]))</f>
        <v>WITHDRAW</v>
      </c>
      <c r="P2881" s="71" t="str">
        <f>TRIM(UPPER(tbl_raw_data[[#This Row],[Queue Name]]))</f>
        <v>CONSUMER PRE BUREAU</v>
      </c>
      <c r="Q2881" s="71" t="str">
        <f>IF(tbl_raw_data[[#This Row],[time_taken_in_min]]&lt;=settings!$D$2,"SLA_MET","SLA_NOT_MET")</f>
        <v>SLA_MET</v>
      </c>
    </row>
    <row r="2882" spans="1:17" x14ac:dyDescent="0.3">
      <c r="A2882" s="1" t="s">
        <v>3845</v>
      </c>
      <c r="B2882" s="34">
        <v>45151.564444444448</v>
      </c>
      <c r="C2882" s="35">
        <v>45151.570462962962</v>
      </c>
      <c r="D2882" s="2" t="s">
        <v>47</v>
      </c>
      <c r="E2882" s="2" t="s">
        <v>18</v>
      </c>
      <c r="F2882" s="2" t="s">
        <v>24</v>
      </c>
      <c r="G2882" s="2" t="s">
        <v>67</v>
      </c>
      <c r="H2882" s="84" t="str">
        <f t="shared" si="44"/>
        <v>Incomplete Details</v>
      </c>
      <c r="I2882" s="63">
        <f>(tbl_raw_data[[#This Row],[Date Actioned]])-(tbl_raw_data[[#This Row],[Date Tagged]])</f>
        <v>6.018518513883464E-3</v>
      </c>
      <c r="J2882" s="66">
        <f>HOUR(tbl_raw_data[[#This Row],[time_taken]])*60+MINUTE(tbl_raw_data[[#This Row],[time_taken]])+SECOND(tbl_raw_data[[#This Row],[time_taken]])/60</f>
        <v>8.6666666666666661</v>
      </c>
      <c r="K2882" s="68">
        <f>DATE(YEAR(tbl_raw_data[[#This Row],[Date Actioned]]),MONTH(tbl_raw_data[[#This Row],[Date Actioned]]),DAY(tbl_raw_data[[#This Row],[Date Actioned]]))</f>
        <v>45151</v>
      </c>
      <c r="L2882" s="65" t="str">
        <f>UPPER(TEXT(tbl_raw_data[[#This Row],[updated_date]],"MMMM"))</f>
        <v>AUGUST</v>
      </c>
      <c r="M2882" s="65" t="str">
        <f>"WEEK "&amp;IF(ROUNDUP(DAY(tbl_raw_data[[#This Row],[updated_date]])/7,0)=5,4,ROUNDUP(DAY(tbl_raw_data[[#This Row],[updated_date]])/7,0))</f>
        <v>WEEK 2</v>
      </c>
      <c r="N2882" s="71" t="str">
        <f>UPPER(VLOOKUP(tbl_raw_data[[#This Row],[Analyst]],settings!$A$1:$B$15,2,0))</f>
        <v>SAM</v>
      </c>
      <c r="O2882" s="71" t="str">
        <f>TRIM(UPPER(tbl_raw_data[[#This Row],[Outcome]]))</f>
        <v>WITHDRAW</v>
      </c>
      <c r="P2882" s="71" t="str">
        <f>TRIM(UPPER(tbl_raw_data[[#This Row],[Queue Name]]))</f>
        <v>CONSUMER PRE BUREAU</v>
      </c>
      <c r="Q2882" s="71" t="str">
        <f>IF(tbl_raw_data[[#This Row],[time_taken_in_min]]&lt;=settings!$D$2,"SLA_MET","SLA_NOT_MET")</f>
        <v>SLA_MET</v>
      </c>
    </row>
    <row r="2883" spans="1:17" x14ac:dyDescent="0.3">
      <c r="A2883" s="5" t="s">
        <v>3846</v>
      </c>
      <c r="B2883" s="36">
        <v>45151.587534722225</v>
      </c>
      <c r="C2883" s="39">
        <v>45151.592372685183</v>
      </c>
      <c r="D2883" s="8" t="s">
        <v>47</v>
      </c>
      <c r="E2883" s="8" t="s">
        <v>11</v>
      </c>
      <c r="F2883" s="8" t="s">
        <v>14</v>
      </c>
      <c r="G2883" s="8" t="s">
        <v>523</v>
      </c>
      <c r="H2883" s="84" t="str">
        <f t="shared" ref="H2883:H2946" si="45">IF(OR(ISNUMBER(SEARCH("duplicate",G2883)), ISNUMBER(SEARCH("previously",G2883)), ISNUMBER(SEARCH("previously approved",G2883))), "Duplicate Application",
IF(OR(ISNUMBER(SEARCH("incorrect",G2883)), ISNUMBER(SEARCH("remove", G2883))), "Incorrect Details",
IF(ISNUMBER(SEARCH("incomplete",G2883)), "Incomplete Details",
IF(ISNUMBER(SEARCH("overdue",G2883)), "Overdue Bill",
IF(OR(ISNUMBER(SEARCH("resubmit as", G2883)), ISNUMBER(SEARCH("re-submit as", G2883))), "Incorrect Queue",
IF(OR(ISNUMBER(SEARCH("100",G2883)), ISNUMBER(SEARCH("correct", G2883)), ISNUMBER(SEARCH("email", G2883)), ISNUMBER(SEARCH("please submit", G2883)), ISNUMBER(SEARCH("please resubmit",G2883)), ISNUMBER(SEARCH("please re-submit", G2883)), ISNUMBER(SEARCH("please send", G2883))), "Incomplete Details",
IF(ISNUMBER(SEARCH("error", G2883)), "System Error", "Reason Unknown")))))))</f>
        <v>Incomplete Details</v>
      </c>
      <c r="I2883" s="63">
        <f>(tbl_raw_data[[#This Row],[Date Actioned]])-(tbl_raw_data[[#This Row],[Date Tagged]])</f>
        <v>4.8379629588453099E-3</v>
      </c>
      <c r="J2883" s="66">
        <f>HOUR(tbl_raw_data[[#This Row],[time_taken]])*60+MINUTE(tbl_raw_data[[#This Row],[time_taken]])+SECOND(tbl_raw_data[[#This Row],[time_taken]])/60</f>
        <v>6.9666666666666668</v>
      </c>
      <c r="K2883" s="68">
        <f>DATE(YEAR(tbl_raw_data[[#This Row],[Date Actioned]]),MONTH(tbl_raw_data[[#This Row],[Date Actioned]]),DAY(tbl_raw_data[[#This Row],[Date Actioned]]))</f>
        <v>45151</v>
      </c>
      <c r="L2883" s="65" t="str">
        <f>UPPER(TEXT(tbl_raw_data[[#This Row],[updated_date]],"MMMM"))</f>
        <v>AUGUST</v>
      </c>
      <c r="M2883" s="65" t="str">
        <f>"WEEK "&amp;IF(ROUNDUP(DAY(tbl_raw_data[[#This Row],[updated_date]])/7,0)=5,4,ROUNDUP(DAY(tbl_raw_data[[#This Row],[updated_date]])/7,0))</f>
        <v>WEEK 2</v>
      </c>
      <c r="N2883" s="71" t="str">
        <f>UPPER(VLOOKUP(tbl_raw_data[[#This Row],[Analyst]],settings!$A$1:$B$15,2,0))</f>
        <v>CAMROON</v>
      </c>
      <c r="O2883" s="71" t="str">
        <f>TRIM(UPPER(tbl_raw_data[[#This Row],[Outcome]]))</f>
        <v>WITHDRAW</v>
      </c>
      <c r="P2883" s="71" t="str">
        <f>TRIM(UPPER(tbl_raw_data[[#This Row],[Queue Name]]))</f>
        <v>CONSUMER EXISTING</v>
      </c>
      <c r="Q2883" s="71" t="str">
        <f>IF(tbl_raw_data[[#This Row],[time_taken_in_min]]&lt;=settings!$D$2,"SLA_MET","SLA_NOT_MET")</f>
        <v>SLA_MET</v>
      </c>
    </row>
    <row r="2884" spans="1:17" x14ac:dyDescent="0.3">
      <c r="A2884" s="7" t="s">
        <v>3847</v>
      </c>
      <c r="B2884" s="34">
        <v>45151.587800925925</v>
      </c>
      <c r="C2884" s="35">
        <v>45151.595902777779</v>
      </c>
      <c r="D2884" s="2" t="s">
        <v>47</v>
      </c>
      <c r="E2884" s="2" t="s">
        <v>8</v>
      </c>
      <c r="F2884" s="2" t="s">
        <v>14</v>
      </c>
      <c r="G2884" s="2" t="s">
        <v>528</v>
      </c>
      <c r="H2884" s="84" t="str">
        <f t="shared" si="45"/>
        <v>Incorrect Queue</v>
      </c>
      <c r="I2884" s="63">
        <f>(tbl_raw_data[[#This Row],[Date Actioned]])-(tbl_raw_data[[#This Row],[Date Tagged]])</f>
        <v>8.1018518540076911E-3</v>
      </c>
      <c r="J2884" s="66">
        <f>HOUR(tbl_raw_data[[#This Row],[time_taken]])*60+MINUTE(tbl_raw_data[[#This Row],[time_taken]])+SECOND(tbl_raw_data[[#This Row],[time_taken]])/60</f>
        <v>11.666666666666666</v>
      </c>
      <c r="K2884" s="68">
        <f>DATE(YEAR(tbl_raw_data[[#This Row],[Date Actioned]]),MONTH(tbl_raw_data[[#This Row],[Date Actioned]]),DAY(tbl_raw_data[[#This Row],[Date Actioned]]))</f>
        <v>45151</v>
      </c>
      <c r="L2884" s="65" t="str">
        <f>UPPER(TEXT(tbl_raw_data[[#This Row],[updated_date]],"MMMM"))</f>
        <v>AUGUST</v>
      </c>
      <c r="M2884" s="65" t="str">
        <f>"WEEK "&amp;IF(ROUNDUP(DAY(tbl_raw_data[[#This Row],[updated_date]])/7,0)=5,4,ROUNDUP(DAY(tbl_raw_data[[#This Row],[updated_date]])/7,0))</f>
        <v>WEEK 2</v>
      </c>
      <c r="N2884" s="71" t="str">
        <f>UPPER(VLOOKUP(tbl_raw_data[[#This Row],[Analyst]],settings!$A$1:$B$15,2,0))</f>
        <v>CAMROON</v>
      </c>
      <c r="O2884" s="71" t="str">
        <f>TRIM(UPPER(tbl_raw_data[[#This Row],[Outcome]]))</f>
        <v>WITHDRAW</v>
      </c>
      <c r="P2884" s="71" t="str">
        <f>TRIM(UPPER(tbl_raw_data[[#This Row],[Queue Name]]))</f>
        <v>CONSUMER POST BUREAU</v>
      </c>
      <c r="Q2884" s="71" t="str">
        <f>IF(tbl_raw_data[[#This Row],[time_taken_in_min]]&lt;=settings!$D$2,"SLA_MET","SLA_NOT_MET")</f>
        <v>SLA_MET</v>
      </c>
    </row>
    <row r="2885" spans="1:17" x14ac:dyDescent="0.3">
      <c r="A2885" s="1" t="s">
        <v>3848</v>
      </c>
      <c r="B2885" s="36">
        <v>45151.599305555559</v>
      </c>
      <c r="C2885" s="39">
        <v>45151.606759259259</v>
      </c>
      <c r="D2885" s="8" t="s">
        <v>47</v>
      </c>
      <c r="E2885" s="8" t="s">
        <v>18</v>
      </c>
      <c r="F2885" s="8" t="s">
        <v>19</v>
      </c>
      <c r="G2885" s="8" t="s">
        <v>83</v>
      </c>
      <c r="H2885" s="84" t="str">
        <f t="shared" si="45"/>
        <v>Incomplete Details</v>
      </c>
      <c r="I2885" s="63">
        <f>(tbl_raw_data[[#This Row],[Date Actioned]])-(tbl_raw_data[[#This Row],[Date Tagged]])</f>
        <v>7.4537036998663098E-3</v>
      </c>
      <c r="J2885" s="66">
        <f>HOUR(tbl_raw_data[[#This Row],[time_taken]])*60+MINUTE(tbl_raw_data[[#This Row],[time_taken]])+SECOND(tbl_raw_data[[#This Row],[time_taken]])/60</f>
        <v>10.733333333333333</v>
      </c>
      <c r="K2885" s="68">
        <f>DATE(YEAR(tbl_raw_data[[#This Row],[Date Actioned]]),MONTH(tbl_raw_data[[#This Row],[Date Actioned]]),DAY(tbl_raw_data[[#This Row],[Date Actioned]]))</f>
        <v>45151</v>
      </c>
      <c r="L2885" s="65" t="str">
        <f>UPPER(TEXT(tbl_raw_data[[#This Row],[updated_date]],"MMMM"))</f>
        <v>AUGUST</v>
      </c>
      <c r="M2885" s="65" t="str">
        <f>"WEEK "&amp;IF(ROUNDUP(DAY(tbl_raw_data[[#This Row],[updated_date]])/7,0)=5,4,ROUNDUP(DAY(tbl_raw_data[[#This Row],[updated_date]])/7,0))</f>
        <v>WEEK 2</v>
      </c>
      <c r="N2885" s="71" t="str">
        <f>UPPER(VLOOKUP(tbl_raw_data[[#This Row],[Analyst]],settings!$A$1:$B$15,2,0))</f>
        <v>NAVED</v>
      </c>
      <c r="O2885" s="71" t="str">
        <f>TRIM(UPPER(tbl_raw_data[[#This Row],[Outcome]]))</f>
        <v>WITHDRAW</v>
      </c>
      <c r="P2885" s="71" t="str">
        <f>TRIM(UPPER(tbl_raw_data[[#This Row],[Queue Name]]))</f>
        <v>CONSUMER PRE BUREAU</v>
      </c>
      <c r="Q2885" s="71" t="str">
        <f>IF(tbl_raw_data[[#This Row],[time_taken_in_min]]&lt;=settings!$D$2,"SLA_MET","SLA_NOT_MET")</f>
        <v>SLA_MET</v>
      </c>
    </row>
    <row r="2886" spans="1:17" x14ac:dyDescent="0.3">
      <c r="A2886" s="5" t="s">
        <v>3849</v>
      </c>
      <c r="B2886" s="34">
        <v>45151.603159722225</v>
      </c>
      <c r="C2886" s="35">
        <v>45151.615289351852</v>
      </c>
      <c r="D2886" s="2" t="s">
        <v>47</v>
      </c>
      <c r="E2886" s="2" t="s">
        <v>18</v>
      </c>
      <c r="F2886" s="2" t="s">
        <v>9</v>
      </c>
      <c r="G2886" s="2" t="s">
        <v>74</v>
      </c>
      <c r="H2886" s="84" t="str">
        <f t="shared" si="45"/>
        <v>Incomplete Details</v>
      </c>
      <c r="I2886" s="63">
        <f>(tbl_raw_data[[#This Row],[Date Actioned]])-(tbl_raw_data[[#This Row],[Date Tagged]])</f>
        <v>1.2129629627452232E-2</v>
      </c>
      <c r="J2886" s="66">
        <f>HOUR(tbl_raw_data[[#This Row],[time_taken]])*60+MINUTE(tbl_raw_data[[#This Row],[time_taken]])+SECOND(tbl_raw_data[[#This Row],[time_taken]])/60</f>
        <v>17.466666666666665</v>
      </c>
      <c r="K2886" s="68">
        <f>DATE(YEAR(tbl_raw_data[[#This Row],[Date Actioned]]),MONTH(tbl_raw_data[[#This Row],[Date Actioned]]),DAY(tbl_raw_data[[#This Row],[Date Actioned]]))</f>
        <v>45151</v>
      </c>
      <c r="L2886" s="65" t="str">
        <f>UPPER(TEXT(tbl_raw_data[[#This Row],[updated_date]],"MMMM"))</f>
        <v>AUGUST</v>
      </c>
      <c r="M2886" s="65" t="str">
        <f>"WEEK "&amp;IF(ROUNDUP(DAY(tbl_raw_data[[#This Row],[updated_date]])/7,0)=5,4,ROUNDUP(DAY(tbl_raw_data[[#This Row],[updated_date]])/7,0))</f>
        <v>WEEK 2</v>
      </c>
      <c r="N2886" s="71" t="str">
        <f>UPPER(VLOOKUP(tbl_raw_data[[#This Row],[Analyst]],settings!$A$1:$B$15,2,0))</f>
        <v>QUADIR</v>
      </c>
      <c r="O2886" s="71" t="str">
        <f>TRIM(UPPER(tbl_raw_data[[#This Row],[Outcome]]))</f>
        <v>WITHDRAW</v>
      </c>
      <c r="P2886" s="71" t="str">
        <f>TRIM(UPPER(tbl_raw_data[[#This Row],[Queue Name]]))</f>
        <v>CONSUMER PRE BUREAU</v>
      </c>
      <c r="Q2886" s="71" t="str">
        <f>IF(tbl_raw_data[[#This Row],[time_taken_in_min]]&lt;=settings!$D$2,"SLA_MET","SLA_NOT_MET")</f>
        <v>SLA_MET</v>
      </c>
    </row>
    <row r="2887" spans="1:17" x14ac:dyDescent="0.3">
      <c r="A2887" s="7" t="s">
        <v>3850</v>
      </c>
      <c r="B2887" s="36">
        <v>45151.612534722219</v>
      </c>
      <c r="C2887" s="39">
        <v>45151.615393518521</v>
      </c>
      <c r="D2887" s="8" t="s">
        <v>47</v>
      </c>
      <c r="E2887" s="8" t="s">
        <v>18</v>
      </c>
      <c r="F2887" s="8" t="s">
        <v>24</v>
      </c>
      <c r="G2887" s="8" t="s">
        <v>67</v>
      </c>
      <c r="H2887" s="84" t="str">
        <f t="shared" si="45"/>
        <v>Incomplete Details</v>
      </c>
      <c r="I2887" s="63">
        <f>(tbl_raw_data[[#This Row],[Date Actioned]])-(tbl_raw_data[[#This Row],[Date Tagged]])</f>
        <v>2.8587963024619967E-3</v>
      </c>
      <c r="J2887" s="66">
        <f>HOUR(tbl_raw_data[[#This Row],[time_taken]])*60+MINUTE(tbl_raw_data[[#This Row],[time_taken]])+SECOND(tbl_raw_data[[#This Row],[time_taken]])/60</f>
        <v>4.1166666666666663</v>
      </c>
      <c r="K2887" s="68">
        <f>DATE(YEAR(tbl_raw_data[[#This Row],[Date Actioned]]),MONTH(tbl_raw_data[[#This Row],[Date Actioned]]),DAY(tbl_raw_data[[#This Row],[Date Actioned]]))</f>
        <v>45151</v>
      </c>
      <c r="L2887" s="65" t="str">
        <f>UPPER(TEXT(tbl_raw_data[[#This Row],[updated_date]],"MMMM"))</f>
        <v>AUGUST</v>
      </c>
      <c r="M2887" s="65" t="str">
        <f>"WEEK "&amp;IF(ROUNDUP(DAY(tbl_raw_data[[#This Row],[updated_date]])/7,0)=5,4,ROUNDUP(DAY(tbl_raw_data[[#This Row],[updated_date]])/7,0))</f>
        <v>WEEK 2</v>
      </c>
      <c r="N2887" s="71" t="str">
        <f>UPPER(VLOOKUP(tbl_raw_data[[#This Row],[Analyst]],settings!$A$1:$B$15,2,0))</f>
        <v>SAM</v>
      </c>
      <c r="O2887" s="71" t="str">
        <f>TRIM(UPPER(tbl_raw_data[[#This Row],[Outcome]]))</f>
        <v>WITHDRAW</v>
      </c>
      <c r="P2887" s="71" t="str">
        <f>TRIM(UPPER(tbl_raw_data[[#This Row],[Queue Name]]))</f>
        <v>CONSUMER PRE BUREAU</v>
      </c>
      <c r="Q2887" s="71" t="str">
        <f>IF(tbl_raw_data[[#This Row],[time_taken_in_min]]&lt;=settings!$D$2,"SLA_MET","SLA_NOT_MET")</f>
        <v>SLA_MET</v>
      </c>
    </row>
    <row r="2888" spans="1:17" x14ac:dyDescent="0.3">
      <c r="A2888" s="1" t="s">
        <v>3851</v>
      </c>
      <c r="B2888" s="34">
        <v>45151.628831018519</v>
      </c>
      <c r="C2888" s="35">
        <v>45151.642418981479</v>
      </c>
      <c r="D2888" s="2" t="s">
        <v>47</v>
      </c>
      <c r="E2888" s="2" t="s">
        <v>18</v>
      </c>
      <c r="F2888" s="2" t="s">
        <v>12</v>
      </c>
      <c r="G2888" s="2" t="s">
        <v>529</v>
      </c>
      <c r="H2888" s="84" t="str">
        <f t="shared" si="45"/>
        <v>Incomplete Details</v>
      </c>
      <c r="I2888" s="63">
        <f>(tbl_raw_data[[#This Row],[Date Actioned]])-(tbl_raw_data[[#This Row],[Date Tagged]])</f>
        <v>1.3587962959718425E-2</v>
      </c>
      <c r="J2888" s="66">
        <f>HOUR(tbl_raw_data[[#This Row],[time_taken]])*60+MINUTE(tbl_raw_data[[#This Row],[time_taken]])+SECOND(tbl_raw_data[[#This Row],[time_taken]])/60</f>
        <v>19.566666666666666</v>
      </c>
      <c r="K2888" s="68">
        <f>DATE(YEAR(tbl_raw_data[[#This Row],[Date Actioned]]),MONTH(tbl_raw_data[[#This Row],[Date Actioned]]),DAY(tbl_raw_data[[#This Row],[Date Actioned]]))</f>
        <v>45151</v>
      </c>
      <c r="L2888" s="65" t="str">
        <f>UPPER(TEXT(tbl_raw_data[[#This Row],[updated_date]],"MMMM"))</f>
        <v>AUGUST</v>
      </c>
      <c r="M2888" s="65" t="str">
        <f>"WEEK "&amp;IF(ROUNDUP(DAY(tbl_raw_data[[#This Row],[updated_date]])/7,0)=5,4,ROUNDUP(DAY(tbl_raw_data[[#This Row],[updated_date]])/7,0))</f>
        <v>WEEK 2</v>
      </c>
      <c r="N2888" s="71" t="str">
        <f>UPPER(VLOOKUP(tbl_raw_data[[#This Row],[Analyst]],settings!$A$1:$B$15,2,0))</f>
        <v>NITESH</v>
      </c>
      <c r="O2888" s="71" t="str">
        <f>TRIM(UPPER(tbl_raw_data[[#This Row],[Outcome]]))</f>
        <v>WITHDRAW</v>
      </c>
      <c r="P2888" s="71" t="str">
        <f>TRIM(UPPER(tbl_raw_data[[#This Row],[Queue Name]]))</f>
        <v>CONSUMER PRE BUREAU</v>
      </c>
      <c r="Q2888" s="71" t="str">
        <f>IF(tbl_raw_data[[#This Row],[time_taken_in_min]]&lt;=settings!$D$2,"SLA_MET","SLA_NOT_MET")</f>
        <v>SLA_MET</v>
      </c>
    </row>
    <row r="2889" spans="1:17" x14ac:dyDescent="0.3">
      <c r="A2889" s="5" t="s">
        <v>3852</v>
      </c>
      <c r="B2889" s="36">
        <v>45151.632152777776</v>
      </c>
      <c r="C2889" s="39">
        <v>45151.638761574075</v>
      </c>
      <c r="D2889" s="8" t="s">
        <v>47</v>
      </c>
      <c r="E2889" s="8" t="s">
        <v>8</v>
      </c>
      <c r="F2889" s="8" t="s">
        <v>19</v>
      </c>
      <c r="G2889" s="8" t="s">
        <v>530</v>
      </c>
      <c r="H2889" s="84" t="str">
        <f t="shared" si="45"/>
        <v>Duplicate Application</v>
      </c>
      <c r="I2889" s="63">
        <f>(tbl_raw_data[[#This Row],[Date Actioned]])-(tbl_raw_data[[#This Row],[Date Tagged]])</f>
        <v>6.6087962986784987E-3</v>
      </c>
      <c r="J2889" s="66">
        <f>HOUR(tbl_raw_data[[#This Row],[time_taken]])*60+MINUTE(tbl_raw_data[[#This Row],[time_taken]])+SECOND(tbl_raw_data[[#This Row],[time_taken]])/60</f>
        <v>9.5166666666666675</v>
      </c>
      <c r="K2889" s="68">
        <f>DATE(YEAR(tbl_raw_data[[#This Row],[Date Actioned]]),MONTH(tbl_raw_data[[#This Row],[Date Actioned]]),DAY(tbl_raw_data[[#This Row],[Date Actioned]]))</f>
        <v>45151</v>
      </c>
      <c r="L2889" s="65" t="str">
        <f>UPPER(TEXT(tbl_raw_data[[#This Row],[updated_date]],"MMMM"))</f>
        <v>AUGUST</v>
      </c>
      <c r="M2889" s="65" t="str">
        <f>"WEEK "&amp;IF(ROUNDUP(DAY(tbl_raw_data[[#This Row],[updated_date]])/7,0)=5,4,ROUNDUP(DAY(tbl_raw_data[[#This Row],[updated_date]])/7,0))</f>
        <v>WEEK 2</v>
      </c>
      <c r="N2889" s="71" t="str">
        <f>UPPER(VLOOKUP(tbl_raw_data[[#This Row],[Analyst]],settings!$A$1:$B$15,2,0))</f>
        <v>NAVED</v>
      </c>
      <c r="O2889" s="71" t="str">
        <f>TRIM(UPPER(tbl_raw_data[[#This Row],[Outcome]]))</f>
        <v>WITHDRAW</v>
      </c>
      <c r="P2889" s="71" t="str">
        <f>TRIM(UPPER(tbl_raw_data[[#This Row],[Queue Name]]))</f>
        <v>CONSUMER POST BUREAU</v>
      </c>
      <c r="Q2889" s="71" t="str">
        <f>IF(tbl_raw_data[[#This Row],[time_taken_in_min]]&lt;=settings!$D$2,"SLA_MET","SLA_NOT_MET")</f>
        <v>SLA_MET</v>
      </c>
    </row>
    <row r="2890" spans="1:17" x14ac:dyDescent="0.3">
      <c r="A2890" s="7" t="s">
        <v>3853</v>
      </c>
      <c r="B2890" s="34">
        <v>45151.658715277779</v>
      </c>
      <c r="C2890" s="35">
        <v>45151.664490740739</v>
      </c>
      <c r="D2890" s="2" t="s">
        <v>47</v>
      </c>
      <c r="E2890" s="2" t="s">
        <v>18</v>
      </c>
      <c r="F2890" s="2" t="s">
        <v>14</v>
      </c>
      <c r="G2890" s="2" t="s">
        <v>493</v>
      </c>
      <c r="H2890" s="84" t="str">
        <f t="shared" si="45"/>
        <v>Incomplete Details</v>
      </c>
      <c r="I2890" s="63">
        <f>(tbl_raw_data[[#This Row],[Date Actioned]])-(tbl_raw_data[[#This Row],[Date Tagged]])</f>
        <v>5.7754629597184248E-3</v>
      </c>
      <c r="J2890" s="66">
        <f>HOUR(tbl_raw_data[[#This Row],[time_taken]])*60+MINUTE(tbl_raw_data[[#This Row],[time_taken]])+SECOND(tbl_raw_data[[#This Row],[time_taken]])/60</f>
        <v>8.3166666666666664</v>
      </c>
      <c r="K2890" s="68">
        <f>DATE(YEAR(tbl_raw_data[[#This Row],[Date Actioned]]),MONTH(tbl_raw_data[[#This Row],[Date Actioned]]),DAY(tbl_raw_data[[#This Row],[Date Actioned]]))</f>
        <v>45151</v>
      </c>
      <c r="L2890" s="65" t="str">
        <f>UPPER(TEXT(tbl_raw_data[[#This Row],[updated_date]],"MMMM"))</f>
        <v>AUGUST</v>
      </c>
      <c r="M2890" s="65" t="str">
        <f>"WEEK "&amp;IF(ROUNDUP(DAY(tbl_raw_data[[#This Row],[updated_date]])/7,0)=5,4,ROUNDUP(DAY(tbl_raw_data[[#This Row],[updated_date]])/7,0))</f>
        <v>WEEK 2</v>
      </c>
      <c r="N2890" s="71" t="str">
        <f>UPPER(VLOOKUP(tbl_raw_data[[#This Row],[Analyst]],settings!$A$1:$B$15,2,0))</f>
        <v>CAMROON</v>
      </c>
      <c r="O2890" s="71" t="str">
        <f>TRIM(UPPER(tbl_raw_data[[#This Row],[Outcome]]))</f>
        <v>WITHDRAW</v>
      </c>
      <c r="P2890" s="71" t="str">
        <f>TRIM(UPPER(tbl_raw_data[[#This Row],[Queue Name]]))</f>
        <v>CONSUMER PRE BUREAU</v>
      </c>
      <c r="Q2890" s="71" t="str">
        <f>IF(tbl_raw_data[[#This Row],[time_taken_in_min]]&lt;=settings!$D$2,"SLA_MET","SLA_NOT_MET")</f>
        <v>SLA_MET</v>
      </c>
    </row>
    <row r="2891" spans="1:17" x14ac:dyDescent="0.3">
      <c r="A2891" s="1" t="s">
        <v>3854</v>
      </c>
      <c r="B2891" s="36">
        <v>45151.661921296298</v>
      </c>
      <c r="C2891" s="39">
        <v>45151.673657407409</v>
      </c>
      <c r="D2891" s="8" t="s">
        <v>47</v>
      </c>
      <c r="E2891" s="8" t="s">
        <v>18</v>
      </c>
      <c r="F2891" s="8" t="s">
        <v>24</v>
      </c>
      <c r="G2891" s="8" t="s">
        <v>531</v>
      </c>
      <c r="H2891" s="84" t="str">
        <f t="shared" si="45"/>
        <v>Incomplete Details</v>
      </c>
      <c r="I2891" s="63">
        <f>(tbl_raw_data[[#This Row],[Date Actioned]])-(tbl_raw_data[[#This Row],[Date Tagged]])</f>
        <v>1.17361111115315E-2</v>
      </c>
      <c r="J2891" s="66">
        <f>HOUR(tbl_raw_data[[#This Row],[time_taken]])*60+MINUTE(tbl_raw_data[[#This Row],[time_taken]])+SECOND(tbl_raw_data[[#This Row],[time_taken]])/60</f>
        <v>16.899999999999999</v>
      </c>
      <c r="K2891" s="68">
        <f>DATE(YEAR(tbl_raw_data[[#This Row],[Date Actioned]]),MONTH(tbl_raw_data[[#This Row],[Date Actioned]]),DAY(tbl_raw_data[[#This Row],[Date Actioned]]))</f>
        <v>45151</v>
      </c>
      <c r="L2891" s="65" t="str">
        <f>UPPER(TEXT(tbl_raw_data[[#This Row],[updated_date]],"MMMM"))</f>
        <v>AUGUST</v>
      </c>
      <c r="M2891" s="65" t="str">
        <f>"WEEK "&amp;IF(ROUNDUP(DAY(tbl_raw_data[[#This Row],[updated_date]])/7,0)=5,4,ROUNDUP(DAY(tbl_raw_data[[#This Row],[updated_date]])/7,0))</f>
        <v>WEEK 2</v>
      </c>
      <c r="N2891" s="71" t="str">
        <f>UPPER(VLOOKUP(tbl_raw_data[[#This Row],[Analyst]],settings!$A$1:$B$15,2,0))</f>
        <v>SAM</v>
      </c>
      <c r="O2891" s="71" t="str">
        <f>TRIM(UPPER(tbl_raw_data[[#This Row],[Outcome]]))</f>
        <v>WITHDRAW</v>
      </c>
      <c r="P2891" s="71" t="str">
        <f>TRIM(UPPER(tbl_raw_data[[#This Row],[Queue Name]]))</f>
        <v>CONSUMER PRE BUREAU</v>
      </c>
      <c r="Q2891" s="71" t="str">
        <f>IF(tbl_raw_data[[#This Row],[time_taken_in_min]]&lt;=settings!$D$2,"SLA_MET","SLA_NOT_MET")</f>
        <v>SLA_MET</v>
      </c>
    </row>
    <row r="2892" spans="1:17" x14ac:dyDescent="0.3">
      <c r="A2892" s="5" t="s">
        <v>3855</v>
      </c>
      <c r="B2892" s="34">
        <v>45151.664027777777</v>
      </c>
      <c r="C2892" s="35">
        <v>45151.67827546296</v>
      </c>
      <c r="D2892" s="2" t="s">
        <v>47</v>
      </c>
      <c r="E2892" s="2" t="s">
        <v>11</v>
      </c>
      <c r="F2892" s="2" t="s">
        <v>9</v>
      </c>
      <c r="G2892" s="2" t="s">
        <v>532</v>
      </c>
      <c r="H2892" s="84" t="str">
        <f t="shared" si="45"/>
        <v>Incorrect Details</v>
      </c>
      <c r="I2892" s="63">
        <f>(tbl_raw_data[[#This Row],[Date Actioned]])-(tbl_raw_data[[#This Row],[Date Tagged]])</f>
        <v>1.4247685183363501E-2</v>
      </c>
      <c r="J2892" s="66">
        <f>HOUR(tbl_raw_data[[#This Row],[time_taken]])*60+MINUTE(tbl_raw_data[[#This Row],[time_taken]])+SECOND(tbl_raw_data[[#This Row],[time_taken]])/60</f>
        <v>20.516666666666666</v>
      </c>
      <c r="K2892" s="68">
        <f>DATE(YEAR(tbl_raw_data[[#This Row],[Date Actioned]]),MONTH(tbl_raw_data[[#This Row],[Date Actioned]]),DAY(tbl_raw_data[[#This Row],[Date Actioned]]))</f>
        <v>45151</v>
      </c>
      <c r="L2892" s="65" t="str">
        <f>UPPER(TEXT(tbl_raw_data[[#This Row],[updated_date]],"MMMM"))</f>
        <v>AUGUST</v>
      </c>
      <c r="M2892" s="65" t="str">
        <f>"WEEK "&amp;IF(ROUNDUP(DAY(tbl_raw_data[[#This Row],[updated_date]])/7,0)=5,4,ROUNDUP(DAY(tbl_raw_data[[#This Row],[updated_date]])/7,0))</f>
        <v>WEEK 2</v>
      </c>
      <c r="N2892" s="71" t="str">
        <f>UPPER(VLOOKUP(tbl_raw_data[[#This Row],[Analyst]],settings!$A$1:$B$15,2,0))</f>
        <v>QUADIR</v>
      </c>
      <c r="O2892" s="71" t="str">
        <f>TRIM(UPPER(tbl_raw_data[[#This Row],[Outcome]]))</f>
        <v>WITHDRAW</v>
      </c>
      <c r="P2892" s="71" t="str">
        <f>TRIM(UPPER(tbl_raw_data[[#This Row],[Queue Name]]))</f>
        <v>CONSUMER EXISTING</v>
      </c>
      <c r="Q2892" s="71" t="str">
        <f>IF(tbl_raw_data[[#This Row],[time_taken_in_min]]&lt;=settings!$D$2,"SLA_MET","SLA_NOT_MET")</f>
        <v>SLA_NOT_MET</v>
      </c>
    </row>
    <row r="2893" spans="1:17" x14ac:dyDescent="0.3">
      <c r="A2893" s="7" t="s">
        <v>3856</v>
      </c>
      <c r="B2893" s="36">
        <v>45151.665000000001</v>
      </c>
      <c r="C2893" s="39">
        <v>45151.674479166664</v>
      </c>
      <c r="D2893" s="8" t="s">
        <v>47</v>
      </c>
      <c r="E2893" s="8" t="s">
        <v>11</v>
      </c>
      <c r="F2893" s="8" t="s">
        <v>12</v>
      </c>
      <c r="G2893" s="8" t="s">
        <v>78</v>
      </c>
      <c r="H2893" s="84" t="str">
        <f t="shared" si="45"/>
        <v>Incomplete Details</v>
      </c>
      <c r="I2893" s="63">
        <f>(tbl_raw_data[[#This Row],[Date Actioned]])-(tbl_raw_data[[#This Row],[Date Tagged]])</f>
        <v>9.4791666633682325E-3</v>
      </c>
      <c r="J2893" s="66">
        <f>HOUR(tbl_raw_data[[#This Row],[time_taken]])*60+MINUTE(tbl_raw_data[[#This Row],[time_taken]])+SECOND(tbl_raw_data[[#This Row],[time_taken]])/60</f>
        <v>13.65</v>
      </c>
      <c r="K2893" s="68">
        <f>DATE(YEAR(tbl_raw_data[[#This Row],[Date Actioned]]),MONTH(tbl_raw_data[[#This Row],[Date Actioned]]),DAY(tbl_raw_data[[#This Row],[Date Actioned]]))</f>
        <v>45151</v>
      </c>
      <c r="L2893" s="65" t="str">
        <f>UPPER(TEXT(tbl_raw_data[[#This Row],[updated_date]],"MMMM"))</f>
        <v>AUGUST</v>
      </c>
      <c r="M2893" s="65" t="str">
        <f>"WEEK "&amp;IF(ROUNDUP(DAY(tbl_raw_data[[#This Row],[updated_date]])/7,0)=5,4,ROUNDUP(DAY(tbl_raw_data[[#This Row],[updated_date]])/7,0))</f>
        <v>WEEK 2</v>
      </c>
      <c r="N2893" s="71" t="str">
        <f>UPPER(VLOOKUP(tbl_raw_data[[#This Row],[Analyst]],settings!$A$1:$B$15,2,0))</f>
        <v>NITESH</v>
      </c>
      <c r="O2893" s="71" t="str">
        <f>TRIM(UPPER(tbl_raw_data[[#This Row],[Outcome]]))</f>
        <v>WITHDRAW</v>
      </c>
      <c r="P2893" s="71" t="str">
        <f>TRIM(UPPER(tbl_raw_data[[#This Row],[Queue Name]]))</f>
        <v>CONSUMER EXISTING</v>
      </c>
      <c r="Q2893" s="71" t="str">
        <f>IF(tbl_raw_data[[#This Row],[time_taken_in_min]]&lt;=settings!$D$2,"SLA_MET","SLA_NOT_MET")</f>
        <v>SLA_MET</v>
      </c>
    </row>
    <row r="2894" spans="1:17" x14ac:dyDescent="0.3">
      <c r="A2894" s="1" t="s">
        <v>3857</v>
      </c>
      <c r="B2894" s="34">
        <v>45151.674675925926</v>
      </c>
      <c r="C2894" s="35">
        <v>45151.682152777779</v>
      </c>
      <c r="D2894" s="2" t="s">
        <v>47</v>
      </c>
      <c r="E2894" s="2" t="s">
        <v>18</v>
      </c>
      <c r="F2894" s="2" t="s">
        <v>24</v>
      </c>
      <c r="G2894" s="2" t="s">
        <v>533</v>
      </c>
      <c r="H2894" s="84" t="str">
        <f t="shared" si="45"/>
        <v>Incorrect Details</v>
      </c>
      <c r="I2894" s="63">
        <f>(tbl_raw_data[[#This Row],[Date Actioned]])-(tbl_raw_data[[#This Row],[Date Tagged]])</f>
        <v>7.4768518534256145E-3</v>
      </c>
      <c r="J2894" s="66">
        <f>HOUR(tbl_raw_data[[#This Row],[time_taken]])*60+MINUTE(tbl_raw_data[[#This Row],[time_taken]])+SECOND(tbl_raw_data[[#This Row],[time_taken]])/60</f>
        <v>10.766666666666667</v>
      </c>
      <c r="K2894" s="68">
        <f>DATE(YEAR(tbl_raw_data[[#This Row],[Date Actioned]]),MONTH(tbl_raw_data[[#This Row],[Date Actioned]]),DAY(tbl_raw_data[[#This Row],[Date Actioned]]))</f>
        <v>45151</v>
      </c>
      <c r="L2894" s="65" t="str">
        <f>UPPER(TEXT(tbl_raw_data[[#This Row],[updated_date]],"MMMM"))</f>
        <v>AUGUST</v>
      </c>
      <c r="M2894" s="65" t="str">
        <f>"WEEK "&amp;IF(ROUNDUP(DAY(tbl_raw_data[[#This Row],[updated_date]])/7,0)=5,4,ROUNDUP(DAY(tbl_raw_data[[#This Row],[updated_date]])/7,0))</f>
        <v>WEEK 2</v>
      </c>
      <c r="N2894" s="71" t="str">
        <f>UPPER(VLOOKUP(tbl_raw_data[[#This Row],[Analyst]],settings!$A$1:$B$15,2,0))</f>
        <v>SAM</v>
      </c>
      <c r="O2894" s="71" t="str">
        <f>TRIM(UPPER(tbl_raw_data[[#This Row],[Outcome]]))</f>
        <v>WITHDRAW</v>
      </c>
      <c r="P2894" s="71" t="str">
        <f>TRIM(UPPER(tbl_raw_data[[#This Row],[Queue Name]]))</f>
        <v>CONSUMER PRE BUREAU</v>
      </c>
      <c r="Q2894" s="71" t="str">
        <f>IF(tbl_raw_data[[#This Row],[time_taken_in_min]]&lt;=settings!$D$2,"SLA_MET","SLA_NOT_MET")</f>
        <v>SLA_MET</v>
      </c>
    </row>
    <row r="2895" spans="1:17" x14ac:dyDescent="0.3">
      <c r="A2895" s="5" t="s">
        <v>3858</v>
      </c>
      <c r="B2895" s="36">
        <v>45151.677766203706</v>
      </c>
      <c r="C2895" s="39">
        <v>45151.689398148148</v>
      </c>
      <c r="D2895" s="8" t="s">
        <v>47</v>
      </c>
      <c r="E2895" s="8" t="s">
        <v>18</v>
      </c>
      <c r="F2895" s="8" t="s">
        <v>19</v>
      </c>
      <c r="G2895" s="8" t="s">
        <v>261</v>
      </c>
      <c r="H2895" s="84" t="str">
        <f t="shared" si="45"/>
        <v>Incomplete Details</v>
      </c>
      <c r="I2895" s="63">
        <f>(tbl_raw_data[[#This Row],[Date Actioned]])-(tbl_raw_data[[#This Row],[Date Tagged]])</f>
        <v>1.1631944442342501E-2</v>
      </c>
      <c r="J2895" s="66">
        <f>HOUR(tbl_raw_data[[#This Row],[time_taken]])*60+MINUTE(tbl_raw_data[[#This Row],[time_taken]])+SECOND(tbl_raw_data[[#This Row],[time_taken]])/60</f>
        <v>16.75</v>
      </c>
      <c r="K2895" s="68">
        <f>DATE(YEAR(tbl_raw_data[[#This Row],[Date Actioned]]),MONTH(tbl_raw_data[[#This Row],[Date Actioned]]),DAY(tbl_raw_data[[#This Row],[Date Actioned]]))</f>
        <v>45151</v>
      </c>
      <c r="L2895" s="65" t="str">
        <f>UPPER(TEXT(tbl_raw_data[[#This Row],[updated_date]],"MMMM"))</f>
        <v>AUGUST</v>
      </c>
      <c r="M2895" s="65" t="str">
        <f>"WEEK "&amp;IF(ROUNDUP(DAY(tbl_raw_data[[#This Row],[updated_date]])/7,0)=5,4,ROUNDUP(DAY(tbl_raw_data[[#This Row],[updated_date]])/7,0))</f>
        <v>WEEK 2</v>
      </c>
      <c r="N2895" s="71" t="str">
        <f>UPPER(VLOOKUP(tbl_raw_data[[#This Row],[Analyst]],settings!$A$1:$B$15,2,0))</f>
        <v>NAVED</v>
      </c>
      <c r="O2895" s="71" t="str">
        <f>TRIM(UPPER(tbl_raw_data[[#This Row],[Outcome]]))</f>
        <v>WITHDRAW</v>
      </c>
      <c r="P2895" s="71" t="str">
        <f>TRIM(UPPER(tbl_raw_data[[#This Row],[Queue Name]]))</f>
        <v>CONSUMER PRE BUREAU</v>
      </c>
      <c r="Q2895" s="71" t="str">
        <f>IF(tbl_raw_data[[#This Row],[time_taken_in_min]]&lt;=settings!$D$2,"SLA_MET","SLA_NOT_MET")</f>
        <v>SLA_MET</v>
      </c>
    </row>
    <row r="2896" spans="1:17" x14ac:dyDescent="0.3">
      <c r="A2896" s="7" t="s">
        <v>3859</v>
      </c>
      <c r="B2896" s="34">
        <v>45151.680567129632</v>
      </c>
      <c r="C2896" s="35">
        <v>45151.685648148145</v>
      </c>
      <c r="D2896" s="2" t="s">
        <v>47</v>
      </c>
      <c r="E2896" s="2" t="s">
        <v>18</v>
      </c>
      <c r="F2896" s="2" t="s">
        <v>14</v>
      </c>
      <c r="G2896" s="2" t="s">
        <v>396</v>
      </c>
      <c r="H2896" s="84" t="str">
        <f t="shared" si="45"/>
        <v>Reason Unknown</v>
      </c>
      <c r="I2896" s="63">
        <f>(tbl_raw_data[[#This Row],[Date Actioned]])-(tbl_raw_data[[#This Row],[Date Tagged]])</f>
        <v>5.0810185130103491E-3</v>
      </c>
      <c r="J2896" s="66">
        <f>HOUR(tbl_raw_data[[#This Row],[time_taken]])*60+MINUTE(tbl_raw_data[[#This Row],[time_taken]])+SECOND(tbl_raw_data[[#This Row],[time_taken]])/60</f>
        <v>7.3166666666666664</v>
      </c>
      <c r="K2896" s="68">
        <f>DATE(YEAR(tbl_raw_data[[#This Row],[Date Actioned]]),MONTH(tbl_raw_data[[#This Row],[Date Actioned]]),DAY(tbl_raw_data[[#This Row],[Date Actioned]]))</f>
        <v>45151</v>
      </c>
      <c r="L2896" s="65" t="str">
        <f>UPPER(TEXT(tbl_raw_data[[#This Row],[updated_date]],"MMMM"))</f>
        <v>AUGUST</v>
      </c>
      <c r="M2896" s="65" t="str">
        <f>"WEEK "&amp;IF(ROUNDUP(DAY(tbl_raw_data[[#This Row],[updated_date]])/7,0)=5,4,ROUNDUP(DAY(tbl_raw_data[[#This Row],[updated_date]])/7,0))</f>
        <v>WEEK 2</v>
      </c>
      <c r="N2896" s="71" t="str">
        <f>UPPER(VLOOKUP(tbl_raw_data[[#This Row],[Analyst]],settings!$A$1:$B$15,2,0))</f>
        <v>CAMROON</v>
      </c>
      <c r="O2896" s="71" t="str">
        <f>TRIM(UPPER(tbl_raw_data[[#This Row],[Outcome]]))</f>
        <v>WITHDRAW</v>
      </c>
      <c r="P2896" s="71" t="str">
        <f>TRIM(UPPER(tbl_raw_data[[#This Row],[Queue Name]]))</f>
        <v>CONSUMER PRE BUREAU</v>
      </c>
      <c r="Q2896" s="71" t="str">
        <f>IF(tbl_raw_data[[#This Row],[time_taken_in_min]]&lt;=settings!$D$2,"SLA_MET","SLA_NOT_MET")</f>
        <v>SLA_MET</v>
      </c>
    </row>
    <row r="2897" spans="1:17" x14ac:dyDescent="0.3">
      <c r="A2897" s="1" t="s">
        <v>3860</v>
      </c>
      <c r="B2897" s="36">
        <v>45151.692812499998</v>
      </c>
      <c r="C2897" s="39">
        <v>45151.704039351855</v>
      </c>
      <c r="D2897" s="8" t="s">
        <v>47</v>
      </c>
      <c r="E2897" s="8" t="s">
        <v>18</v>
      </c>
      <c r="F2897" s="8" t="s">
        <v>24</v>
      </c>
      <c r="G2897" s="8" t="s">
        <v>534</v>
      </c>
      <c r="H2897" s="84" t="str">
        <f t="shared" si="45"/>
        <v>Incomplete Details</v>
      </c>
      <c r="I2897" s="63">
        <f>(tbl_raw_data[[#This Row],[Date Actioned]])-(tbl_raw_data[[#This Row],[Date Tagged]])</f>
        <v>1.1226851856918074E-2</v>
      </c>
      <c r="J2897" s="66">
        <f>HOUR(tbl_raw_data[[#This Row],[time_taken]])*60+MINUTE(tbl_raw_data[[#This Row],[time_taken]])+SECOND(tbl_raw_data[[#This Row],[time_taken]])/60</f>
        <v>16.166666666666668</v>
      </c>
      <c r="K2897" s="68">
        <f>DATE(YEAR(tbl_raw_data[[#This Row],[Date Actioned]]),MONTH(tbl_raw_data[[#This Row],[Date Actioned]]),DAY(tbl_raw_data[[#This Row],[Date Actioned]]))</f>
        <v>45151</v>
      </c>
      <c r="L2897" s="65" t="str">
        <f>UPPER(TEXT(tbl_raw_data[[#This Row],[updated_date]],"MMMM"))</f>
        <v>AUGUST</v>
      </c>
      <c r="M2897" s="65" t="str">
        <f>"WEEK "&amp;IF(ROUNDUP(DAY(tbl_raw_data[[#This Row],[updated_date]])/7,0)=5,4,ROUNDUP(DAY(tbl_raw_data[[#This Row],[updated_date]])/7,0))</f>
        <v>WEEK 2</v>
      </c>
      <c r="N2897" s="71" t="str">
        <f>UPPER(VLOOKUP(tbl_raw_data[[#This Row],[Analyst]],settings!$A$1:$B$15,2,0))</f>
        <v>SAM</v>
      </c>
      <c r="O2897" s="71" t="str">
        <f>TRIM(UPPER(tbl_raw_data[[#This Row],[Outcome]]))</f>
        <v>WITHDRAW</v>
      </c>
      <c r="P2897" s="71" t="str">
        <f>TRIM(UPPER(tbl_raw_data[[#This Row],[Queue Name]]))</f>
        <v>CONSUMER PRE BUREAU</v>
      </c>
      <c r="Q2897" s="71" t="str">
        <f>IF(tbl_raw_data[[#This Row],[time_taken_in_min]]&lt;=settings!$D$2,"SLA_MET","SLA_NOT_MET")</f>
        <v>SLA_MET</v>
      </c>
    </row>
    <row r="2898" spans="1:17" x14ac:dyDescent="0.3">
      <c r="A2898" s="5" t="s">
        <v>3861</v>
      </c>
      <c r="B2898" s="34">
        <v>45151.696030092593</v>
      </c>
      <c r="C2898" s="35">
        <v>45151.709953703707</v>
      </c>
      <c r="D2898" s="2" t="s">
        <v>47</v>
      </c>
      <c r="E2898" s="2" t="s">
        <v>18</v>
      </c>
      <c r="F2898" s="2" t="s">
        <v>19</v>
      </c>
      <c r="G2898" s="2" t="s">
        <v>535</v>
      </c>
      <c r="H2898" s="84" t="str">
        <f t="shared" si="45"/>
        <v>Incomplete Details</v>
      </c>
      <c r="I2898" s="63">
        <f>(tbl_raw_data[[#This Row],[Date Actioned]])-(tbl_raw_data[[#This Row],[Date Tagged]])</f>
        <v>1.3923611113568768E-2</v>
      </c>
      <c r="J2898" s="66">
        <f>HOUR(tbl_raw_data[[#This Row],[time_taken]])*60+MINUTE(tbl_raw_data[[#This Row],[time_taken]])+SECOND(tbl_raw_data[[#This Row],[time_taken]])/60</f>
        <v>20.05</v>
      </c>
      <c r="K2898" s="68">
        <f>DATE(YEAR(tbl_raw_data[[#This Row],[Date Actioned]]),MONTH(tbl_raw_data[[#This Row],[Date Actioned]]),DAY(tbl_raw_data[[#This Row],[Date Actioned]]))</f>
        <v>45151</v>
      </c>
      <c r="L2898" s="65" t="str">
        <f>UPPER(TEXT(tbl_raw_data[[#This Row],[updated_date]],"MMMM"))</f>
        <v>AUGUST</v>
      </c>
      <c r="M2898" s="65" t="str">
        <f>"WEEK "&amp;IF(ROUNDUP(DAY(tbl_raw_data[[#This Row],[updated_date]])/7,0)=5,4,ROUNDUP(DAY(tbl_raw_data[[#This Row],[updated_date]])/7,0))</f>
        <v>WEEK 2</v>
      </c>
      <c r="N2898" s="71" t="str">
        <f>UPPER(VLOOKUP(tbl_raw_data[[#This Row],[Analyst]],settings!$A$1:$B$15,2,0))</f>
        <v>NAVED</v>
      </c>
      <c r="O2898" s="71" t="str">
        <f>TRIM(UPPER(tbl_raw_data[[#This Row],[Outcome]]))</f>
        <v>WITHDRAW</v>
      </c>
      <c r="P2898" s="71" t="str">
        <f>TRIM(UPPER(tbl_raw_data[[#This Row],[Queue Name]]))</f>
        <v>CONSUMER PRE BUREAU</v>
      </c>
      <c r="Q2898" s="71" t="str">
        <f>IF(tbl_raw_data[[#This Row],[time_taken_in_min]]&lt;=settings!$D$2,"SLA_MET","SLA_NOT_MET")</f>
        <v>SLA_NOT_MET</v>
      </c>
    </row>
    <row r="2899" spans="1:17" x14ac:dyDescent="0.3">
      <c r="A2899" s="7" t="s">
        <v>3862</v>
      </c>
      <c r="B2899" s="36">
        <v>45151.698472222219</v>
      </c>
      <c r="C2899" s="39">
        <v>45151.707256944443</v>
      </c>
      <c r="D2899" s="8" t="s">
        <v>47</v>
      </c>
      <c r="E2899" s="8" t="s">
        <v>18</v>
      </c>
      <c r="F2899" s="8" t="s">
        <v>12</v>
      </c>
      <c r="G2899" s="8" t="s">
        <v>536</v>
      </c>
      <c r="H2899" s="84" t="str">
        <f t="shared" si="45"/>
        <v>Incorrect Details</v>
      </c>
      <c r="I2899" s="63">
        <f>(tbl_raw_data[[#This Row],[Date Actioned]])-(tbl_raw_data[[#This Row],[Date Tagged]])</f>
        <v>8.7847222239361145E-3</v>
      </c>
      <c r="J2899" s="66">
        <f>HOUR(tbl_raw_data[[#This Row],[time_taken]])*60+MINUTE(tbl_raw_data[[#This Row],[time_taken]])+SECOND(tbl_raw_data[[#This Row],[time_taken]])/60</f>
        <v>12.65</v>
      </c>
      <c r="K2899" s="68">
        <f>DATE(YEAR(tbl_raw_data[[#This Row],[Date Actioned]]),MONTH(tbl_raw_data[[#This Row],[Date Actioned]]),DAY(tbl_raw_data[[#This Row],[Date Actioned]]))</f>
        <v>45151</v>
      </c>
      <c r="L2899" s="65" t="str">
        <f>UPPER(TEXT(tbl_raw_data[[#This Row],[updated_date]],"MMMM"))</f>
        <v>AUGUST</v>
      </c>
      <c r="M2899" s="65" t="str">
        <f>"WEEK "&amp;IF(ROUNDUP(DAY(tbl_raw_data[[#This Row],[updated_date]])/7,0)=5,4,ROUNDUP(DAY(tbl_raw_data[[#This Row],[updated_date]])/7,0))</f>
        <v>WEEK 2</v>
      </c>
      <c r="N2899" s="71" t="str">
        <f>UPPER(VLOOKUP(tbl_raw_data[[#This Row],[Analyst]],settings!$A$1:$B$15,2,0))</f>
        <v>NITESH</v>
      </c>
      <c r="O2899" s="71" t="str">
        <f>TRIM(UPPER(tbl_raw_data[[#This Row],[Outcome]]))</f>
        <v>WITHDRAW</v>
      </c>
      <c r="P2899" s="71" t="str">
        <f>TRIM(UPPER(tbl_raw_data[[#This Row],[Queue Name]]))</f>
        <v>CONSUMER PRE BUREAU</v>
      </c>
      <c r="Q2899" s="71" t="str">
        <f>IF(tbl_raw_data[[#This Row],[time_taken_in_min]]&lt;=settings!$D$2,"SLA_MET","SLA_NOT_MET")</f>
        <v>SLA_MET</v>
      </c>
    </row>
    <row r="2900" spans="1:17" x14ac:dyDescent="0.3">
      <c r="A2900" s="1" t="s">
        <v>3863</v>
      </c>
      <c r="B2900" s="34">
        <v>45151.705671296295</v>
      </c>
      <c r="C2900" s="35">
        <v>45151.71675925926</v>
      </c>
      <c r="D2900" s="2" t="s">
        <v>47</v>
      </c>
      <c r="E2900" s="2" t="s">
        <v>18</v>
      </c>
      <c r="F2900" s="2" t="s">
        <v>12</v>
      </c>
      <c r="G2900" s="2" t="s">
        <v>165</v>
      </c>
      <c r="H2900" s="84" t="str">
        <f t="shared" si="45"/>
        <v>Incorrect Details</v>
      </c>
      <c r="I2900" s="63">
        <f>(tbl_raw_data[[#This Row],[Date Actioned]])-(tbl_raw_data[[#This Row],[Date Tagged]])</f>
        <v>1.1087962964666076E-2</v>
      </c>
      <c r="J2900" s="66">
        <f>HOUR(tbl_raw_data[[#This Row],[time_taken]])*60+MINUTE(tbl_raw_data[[#This Row],[time_taken]])+SECOND(tbl_raw_data[[#This Row],[time_taken]])/60</f>
        <v>15.966666666666667</v>
      </c>
      <c r="K2900" s="68">
        <f>DATE(YEAR(tbl_raw_data[[#This Row],[Date Actioned]]),MONTH(tbl_raw_data[[#This Row],[Date Actioned]]),DAY(tbl_raw_data[[#This Row],[Date Actioned]]))</f>
        <v>45151</v>
      </c>
      <c r="L2900" s="65" t="str">
        <f>UPPER(TEXT(tbl_raw_data[[#This Row],[updated_date]],"MMMM"))</f>
        <v>AUGUST</v>
      </c>
      <c r="M2900" s="65" t="str">
        <f>"WEEK "&amp;IF(ROUNDUP(DAY(tbl_raw_data[[#This Row],[updated_date]])/7,0)=5,4,ROUNDUP(DAY(tbl_raw_data[[#This Row],[updated_date]])/7,0))</f>
        <v>WEEK 2</v>
      </c>
      <c r="N2900" s="71" t="str">
        <f>UPPER(VLOOKUP(tbl_raw_data[[#This Row],[Analyst]],settings!$A$1:$B$15,2,0))</f>
        <v>NITESH</v>
      </c>
      <c r="O2900" s="71" t="str">
        <f>TRIM(UPPER(tbl_raw_data[[#This Row],[Outcome]]))</f>
        <v>WITHDRAW</v>
      </c>
      <c r="P2900" s="71" t="str">
        <f>TRIM(UPPER(tbl_raw_data[[#This Row],[Queue Name]]))</f>
        <v>CONSUMER PRE BUREAU</v>
      </c>
      <c r="Q2900" s="71" t="str">
        <f>IF(tbl_raw_data[[#This Row],[time_taken_in_min]]&lt;=settings!$D$2,"SLA_MET","SLA_NOT_MET")</f>
        <v>SLA_MET</v>
      </c>
    </row>
    <row r="2901" spans="1:17" x14ac:dyDescent="0.3">
      <c r="A2901" s="5" t="s">
        <v>3864</v>
      </c>
      <c r="B2901" s="36">
        <v>45151.711574074077</v>
      </c>
      <c r="C2901" s="39">
        <v>45151.719004629631</v>
      </c>
      <c r="D2901" s="8" t="s">
        <v>47</v>
      </c>
      <c r="E2901" s="8" t="s">
        <v>18</v>
      </c>
      <c r="F2901" s="8" t="s">
        <v>24</v>
      </c>
      <c r="G2901" s="8" t="s">
        <v>537</v>
      </c>
      <c r="H2901" s="84" t="str">
        <f t="shared" si="45"/>
        <v>Incomplete Details</v>
      </c>
      <c r="I2901" s="63">
        <f>(tbl_raw_data[[#This Row],[Date Actioned]])-(tbl_raw_data[[#This Row],[Date Tagged]])</f>
        <v>7.4305555535829626E-3</v>
      </c>
      <c r="J2901" s="66">
        <f>HOUR(tbl_raw_data[[#This Row],[time_taken]])*60+MINUTE(tbl_raw_data[[#This Row],[time_taken]])+SECOND(tbl_raw_data[[#This Row],[time_taken]])/60</f>
        <v>10.7</v>
      </c>
      <c r="K2901" s="68">
        <f>DATE(YEAR(tbl_raw_data[[#This Row],[Date Actioned]]),MONTH(tbl_raw_data[[#This Row],[Date Actioned]]),DAY(tbl_raw_data[[#This Row],[Date Actioned]]))</f>
        <v>45151</v>
      </c>
      <c r="L2901" s="65" t="str">
        <f>UPPER(TEXT(tbl_raw_data[[#This Row],[updated_date]],"MMMM"))</f>
        <v>AUGUST</v>
      </c>
      <c r="M2901" s="65" t="str">
        <f>"WEEK "&amp;IF(ROUNDUP(DAY(tbl_raw_data[[#This Row],[updated_date]])/7,0)=5,4,ROUNDUP(DAY(tbl_raw_data[[#This Row],[updated_date]])/7,0))</f>
        <v>WEEK 2</v>
      </c>
      <c r="N2901" s="71" t="str">
        <f>UPPER(VLOOKUP(tbl_raw_data[[#This Row],[Analyst]],settings!$A$1:$B$15,2,0))</f>
        <v>SAM</v>
      </c>
      <c r="O2901" s="71" t="str">
        <f>TRIM(UPPER(tbl_raw_data[[#This Row],[Outcome]]))</f>
        <v>WITHDRAW</v>
      </c>
      <c r="P2901" s="71" t="str">
        <f>TRIM(UPPER(tbl_raw_data[[#This Row],[Queue Name]]))</f>
        <v>CONSUMER PRE BUREAU</v>
      </c>
      <c r="Q2901" s="71" t="str">
        <f>IF(tbl_raw_data[[#This Row],[time_taken_in_min]]&lt;=settings!$D$2,"SLA_MET","SLA_NOT_MET")</f>
        <v>SLA_MET</v>
      </c>
    </row>
    <row r="2902" spans="1:17" x14ac:dyDescent="0.3">
      <c r="A2902" s="7" t="s">
        <v>3865</v>
      </c>
      <c r="B2902" s="34">
        <v>45151.716064814813</v>
      </c>
      <c r="C2902" s="35">
        <v>45151.726157407407</v>
      </c>
      <c r="D2902" s="2" t="s">
        <v>47</v>
      </c>
      <c r="E2902" s="2" t="s">
        <v>18</v>
      </c>
      <c r="F2902" s="2" t="s">
        <v>12</v>
      </c>
      <c r="G2902" s="2" t="s">
        <v>538</v>
      </c>
      <c r="H2902" s="84" t="str">
        <f t="shared" si="45"/>
        <v>Incorrect Details</v>
      </c>
      <c r="I2902" s="63">
        <f>(tbl_raw_data[[#This Row],[Date Actioned]])-(tbl_raw_data[[#This Row],[Date Tagged]])</f>
        <v>1.0092592594446614E-2</v>
      </c>
      <c r="J2902" s="66">
        <f>HOUR(tbl_raw_data[[#This Row],[time_taken]])*60+MINUTE(tbl_raw_data[[#This Row],[time_taken]])+SECOND(tbl_raw_data[[#This Row],[time_taken]])/60</f>
        <v>14.533333333333333</v>
      </c>
      <c r="K2902" s="68">
        <f>DATE(YEAR(tbl_raw_data[[#This Row],[Date Actioned]]),MONTH(tbl_raw_data[[#This Row],[Date Actioned]]),DAY(tbl_raw_data[[#This Row],[Date Actioned]]))</f>
        <v>45151</v>
      </c>
      <c r="L2902" s="65" t="str">
        <f>UPPER(TEXT(tbl_raw_data[[#This Row],[updated_date]],"MMMM"))</f>
        <v>AUGUST</v>
      </c>
      <c r="M2902" s="65" t="str">
        <f>"WEEK "&amp;IF(ROUNDUP(DAY(tbl_raw_data[[#This Row],[updated_date]])/7,0)=5,4,ROUNDUP(DAY(tbl_raw_data[[#This Row],[updated_date]])/7,0))</f>
        <v>WEEK 2</v>
      </c>
      <c r="N2902" s="71" t="str">
        <f>UPPER(VLOOKUP(tbl_raw_data[[#This Row],[Analyst]],settings!$A$1:$B$15,2,0))</f>
        <v>NITESH</v>
      </c>
      <c r="O2902" s="71" t="str">
        <f>TRIM(UPPER(tbl_raw_data[[#This Row],[Outcome]]))</f>
        <v>WITHDRAW</v>
      </c>
      <c r="P2902" s="71" t="str">
        <f>TRIM(UPPER(tbl_raw_data[[#This Row],[Queue Name]]))</f>
        <v>CONSUMER PRE BUREAU</v>
      </c>
      <c r="Q2902" s="71" t="str">
        <f>IF(tbl_raw_data[[#This Row],[time_taken_in_min]]&lt;=settings!$D$2,"SLA_MET","SLA_NOT_MET")</f>
        <v>SLA_MET</v>
      </c>
    </row>
    <row r="2903" spans="1:17" x14ac:dyDescent="0.3">
      <c r="A2903" s="1" t="s">
        <v>3866</v>
      </c>
      <c r="B2903" s="36">
        <v>45151.719131944446</v>
      </c>
      <c r="C2903" s="39">
        <v>45151.72247685185</v>
      </c>
      <c r="D2903" s="8" t="s">
        <v>47</v>
      </c>
      <c r="E2903" s="8" t="s">
        <v>18</v>
      </c>
      <c r="F2903" s="8" t="s">
        <v>24</v>
      </c>
      <c r="G2903" s="8" t="s">
        <v>67</v>
      </c>
      <c r="H2903" s="84" t="str">
        <f t="shared" si="45"/>
        <v>Incomplete Details</v>
      </c>
      <c r="I2903" s="63">
        <f>(tbl_raw_data[[#This Row],[Date Actioned]])-(tbl_raw_data[[#This Row],[Date Tagged]])</f>
        <v>3.3449074035161175E-3</v>
      </c>
      <c r="J2903" s="66">
        <f>HOUR(tbl_raw_data[[#This Row],[time_taken]])*60+MINUTE(tbl_raw_data[[#This Row],[time_taken]])+SECOND(tbl_raw_data[[#This Row],[time_taken]])/60</f>
        <v>4.8166666666666664</v>
      </c>
      <c r="K2903" s="68">
        <f>DATE(YEAR(tbl_raw_data[[#This Row],[Date Actioned]]),MONTH(tbl_raw_data[[#This Row],[Date Actioned]]),DAY(tbl_raw_data[[#This Row],[Date Actioned]]))</f>
        <v>45151</v>
      </c>
      <c r="L2903" s="65" t="str">
        <f>UPPER(TEXT(tbl_raw_data[[#This Row],[updated_date]],"MMMM"))</f>
        <v>AUGUST</v>
      </c>
      <c r="M2903" s="65" t="str">
        <f>"WEEK "&amp;IF(ROUNDUP(DAY(tbl_raw_data[[#This Row],[updated_date]])/7,0)=5,4,ROUNDUP(DAY(tbl_raw_data[[#This Row],[updated_date]])/7,0))</f>
        <v>WEEK 2</v>
      </c>
      <c r="N2903" s="71" t="str">
        <f>UPPER(VLOOKUP(tbl_raw_data[[#This Row],[Analyst]],settings!$A$1:$B$15,2,0))</f>
        <v>SAM</v>
      </c>
      <c r="O2903" s="71" t="str">
        <f>TRIM(UPPER(tbl_raw_data[[#This Row],[Outcome]]))</f>
        <v>WITHDRAW</v>
      </c>
      <c r="P2903" s="71" t="str">
        <f>TRIM(UPPER(tbl_raw_data[[#This Row],[Queue Name]]))</f>
        <v>CONSUMER PRE BUREAU</v>
      </c>
      <c r="Q2903" s="71" t="str">
        <f>IF(tbl_raw_data[[#This Row],[time_taken_in_min]]&lt;=settings!$D$2,"SLA_MET","SLA_NOT_MET")</f>
        <v>SLA_MET</v>
      </c>
    </row>
    <row r="2904" spans="1:17" x14ac:dyDescent="0.3">
      <c r="A2904" s="5" t="s">
        <v>3867</v>
      </c>
      <c r="B2904" s="34">
        <v>45151.722685185188</v>
      </c>
      <c r="C2904" s="35">
        <v>45151.728391203702</v>
      </c>
      <c r="D2904" s="2" t="s">
        <v>47</v>
      </c>
      <c r="E2904" s="2" t="s">
        <v>18</v>
      </c>
      <c r="F2904" s="2" t="s">
        <v>19</v>
      </c>
      <c r="G2904" s="2" t="s">
        <v>231</v>
      </c>
      <c r="H2904" s="84" t="str">
        <f t="shared" si="45"/>
        <v>System Error</v>
      </c>
      <c r="I2904" s="63">
        <f>(tbl_raw_data[[#This Row],[Date Actioned]])-(tbl_raw_data[[#This Row],[Date Tagged]])</f>
        <v>5.7060185135924257E-3</v>
      </c>
      <c r="J2904" s="66">
        <f>HOUR(tbl_raw_data[[#This Row],[time_taken]])*60+MINUTE(tbl_raw_data[[#This Row],[time_taken]])+SECOND(tbl_raw_data[[#This Row],[time_taken]])/60</f>
        <v>8.2166666666666668</v>
      </c>
      <c r="K2904" s="68">
        <f>DATE(YEAR(tbl_raw_data[[#This Row],[Date Actioned]]),MONTH(tbl_raw_data[[#This Row],[Date Actioned]]),DAY(tbl_raw_data[[#This Row],[Date Actioned]]))</f>
        <v>45151</v>
      </c>
      <c r="L2904" s="65" t="str">
        <f>UPPER(TEXT(tbl_raw_data[[#This Row],[updated_date]],"MMMM"))</f>
        <v>AUGUST</v>
      </c>
      <c r="M2904" s="65" t="str">
        <f>"WEEK "&amp;IF(ROUNDUP(DAY(tbl_raw_data[[#This Row],[updated_date]])/7,0)=5,4,ROUNDUP(DAY(tbl_raw_data[[#This Row],[updated_date]])/7,0))</f>
        <v>WEEK 2</v>
      </c>
      <c r="N2904" s="71" t="str">
        <f>UPPER(VLOOKUP(tbl_raw_data[[#This Row],[Analyst]],settings!$A$1:$B$15,2,0))</f>
        <v>NAVED</v>
      </c>
      <c r="O2904" s="71" t="str">
        <f>TRIM(UPPER(tbl_raw_data[[#This Row],[Outcome]]))</f>
        <v>WITHDRAW</v>
      </c>
      <c r="P2904" s="71" t="str">
        <f>TRIM(UPPER(tbl_raw_data[[#This Row],[Queue Name]]))</f>
        <v>CONSUMER PRE BUREAU</v>
      </c>
      <c r="Q2904" s="71" t="str">
        <f>IF(tbl_raw_data[[#This Row],[time_taken_in_min]]&lt;=settings!$D$2,"SLA_MET","SLA_NOT_MET")</f>
        <v>SLA_MET</v>
      </c>
    </row>
    <row r="2905" spans="1:17" x14ac:dyDescent="0.3">
      <c r="A2905" s="7" t="s">
        <v>3868</v>
      </c>
      <c r="B2905" s="36">
        <v>45151.724305555559</v>
      </c>
      <c r="C2905" s="39">
        <v>45151.741701388892</v>
      </c>
      <c r="D2905" s="8" t="s">
        <v>47</v>
      </c>
      <c r="E2905" s="8" t="s">
        <v>11</v>
      </c>
      <c r="F2905" s="8" t="s">
        <v>12</v>
      </c>
      <c r="G2905" s="8" t="s">
        <v>539</v>
      </c>
      <c r="H2905" s="84" t="str">
        <f t="shared" si="45"/>
        <v>Incomplete Details</v>
      </c>
      <c r="I2905" s="63">
        <f>(tbl_raw_data[[#This Row],[Date Actioned]])-(tbl_raw_data[[#This Row],[Date Tagged]])</f>
        <v>1.7395833332557231E-2</v>
      </c>
      <c r="J2905" s="66">
        <f>HOUR(tbl_raw_data[[#This Row],[time_taken]])*60+MINUTE(tbl_raw_data[[#This Row],[time_taken]])+SECOND(tbl_raw_data[[#This Row],[time_taken]])/60</f>
        <v>25.05</v>
      </c>
      <c r="K2905" s="68">
        <f>DATE(YEAR(tbl_raw_data[[#This Row],[Date Actioned]]),MONTH(tbl_raw_data[[#This Row],[Date Actioned]]),DAY(tbl_raw_data[[#This Row],[Date Actioned]]))</f>
        <v>45151</v>
      </c>
      <c r="L2905" s="65" t="str">
        <f>UPPER(TEXT(tbl_raw_data[[#This Row],[updated_date]],"MMMM"))</f>
        <v>AUGUST</v>
      </c>
      <c r="M2905" s="65" t="str">
        <f>"WEEK "&amp;IF(ROUNDUP(DAY(tbl_raw_data[[#This Row],[updated_date]])/7,0)=5,4,ROUNDUP(DAY(tbl_raw_data[[#This Row],[updated_date]])/7,0))</f>
        <v>WEEK 2</v>
      </c>
      <c r="N2905" s="71" t="str">
        <f>UPPER(VLOOKUP(tbl_raw_data[[#This Row],[Analyst]],settings!$A$1:$B$15,2,0))</f>
        <v>NITESH</v>
      </c>
      <c r="O2905" s="71" t="str">
        <f>TRIM(UPPER(tbl_raw_data[[#This Row],[Outcome]]))</f>
        <v>WITHDRAW</v>
      </c>
      <c r="P2905" s="71" t="str">
        <f>TRIM(UPPER(tbl_raw_data[[#This Row],[Queue Name]]))</f>
        <v>CONSUMER EXISTING</v>
      </c>
      <c r="Q2905" s="71" t="str">
        <f>IF(tbl_raw_data[[#This Row],[time_taken_in_min]]&lt;=settings!$D$2,"SLA_MET","SLA_NOT_MET")</f>
        <v>SLA_NOT_MET</v>
      </c>
    </row>
    <row r="2906" spans="1:17" x14ac:dyDescent="0.3">
      <c r="A2906" s="1" t="s">
        <v>3869</v>
      </c>
      <c r="B2906" s="34">
        <v>45151.724363425928</v>
      </c>
      <c r="C2906" s="35">
        <v>45151.73541666667</v>
      </c>
      <c r="D2906" s="2" t="s">
        <v>47</v>
      </c>
      <c r="E2906" s="2" t="s">
        <v>8</v>
      </c>
      <c r="F2906" s="2" t="s">
        <v>19</v>
      </c>
      <c r="G2906" s="2" t="s">
        <v>83</v>
      </c>
      <c r="H2906" s="84" t="str">
        <f t="shared" si="45"/>
        <v>Incomplete Details</v>
      </c>
      <c r="I2906" s="63">
        <f>(tbl_raw_data[[#This Row],[Date Actioned]])-(tbl_raw_data[[#This Row],[Date Tagged]])</f>
        <v>1.1053240741603076E-2</v>
      </c>
      <c r="J2906" s="66">
        <f>HOUR(tbl_raw_data[[#This Row],[time_taken]])*60+MINUTE(tbl_raw_data[[#This Row],[time_taken]])+SECOND(tbl_raw_data[[#This Row],[time_taken]])/60</f>
        <v>15.916666666666666</v>
      </c>
      <c r="K2906" s="68">
        <f>DATE(YEAR(tbl_raw_data[[#This Row],[Date Actioned]]),MONTH(tbl_raw_data[[#This Row],[Date Actioned]]),DAY(tbl_raw_data[[#This Row],[Date Actioned]]))</f>
        <v>45151</v>
      </c>
      <c r="L2906" s="65" t="str">
        <f>UPPER(TEXT(tbl_raw_data[[#This Row],[updated_date]],"MMMM"))</f>
        <v>AUGUST</v>
      </c>
      <c r="M2906" s="65" t="str">
        <f>"WEEK "&amp;IF(ROUNDUP(DAY(tbl_raw_data[[#This Row],[updated_date]])/7,0)=5,4,ROUNDUP(DAY(tbl_raw_data[[#This Row],[updated_date]])/7,0))</f>
        <v>WEEK 2</v>
      </c>
      <c r="N2906" s="71" t="str">
        <f>UPPER(VLOOKUP(tbl_raw_data[[#This Row],[Analyst]],settings!$A$1:$B$15,2,0))</f>
        <v>NAVED</v>
      </c>
      <c r="O2906" s="71" t="str">
        <f>TRIM(UPPER(tbl_raw_data[[#This Row],[Outcome]]))</f>
        <v>WITHDRAW</v>
      </c>
      <c r="P2906" s="71" t="str">
        <f>TRIM(UPPER(tbl_raw_data[[#This Row],[Queue Name]]))</f>
        <v>CONSUMER POST BUREAU</v>
      </c>
      <c r="Q2906" s="71" t="str">
        <f>IF(tbl_raw_data[[#This Row],[time_taken_in_min]]&lt;=settings!$D$2,"SLA_MET","SLA_NOT_MET")</f>
        <v>SLA_MET</v>
      </c>
    </row>
    <row r="2907" spans="1:17" x14ac:dyDescent="0.3">
      <c r="A2907" s="5" t="s">
        <v>3870</v>
      </c>
      <c r="B2907" s="36">
        <v>45151.729270833333</v>
      </c>
      <c r="C2907" s="39">
        <v>45151.733587962961</v>
      </c>
      <c r="D2907" s="8" t="s">
        <v>47</v>
      </c>
      <c r="E2907" s="8" t="s">
        <v>18</v>
      </c>
      <c r="F2907" s="8" t="s">
        <v>24</v>
      </c>
      <c r="G2907" s="8" t="s">
        <v>540</v>
      </c>
      <c r="H2907" s="84" t="str">
        <f t="shared" si="45"/>
        <v>Incorrect Queue</v>
      </c>
      <c r="I2907" s="63">
        <f>(tbl_raw_data[[#This Row],[Date Actioned]])-(tbl_raw_data[[#This Row],[Date Tagged]])</f>
        <v>4.3171296274522319E-3</v>
      </c>
      <c r="J2907" s="66">
        <f>HOUR(tbl_raw_data[[#This Row],[time_taken]])*60+MINUTE(tbl_raw_data[[#This Row],[time_taken]])+SECOND(tbl_raw_data[[#This Row],[time_taken]])/60</f>
        <v>6.2166666666666668</v>
      </c>
      <c r="K2907" s="68">
        <f>DATE(YEAR(tbl_raw_data[[#This Row],[Date Actioned]]),MONTH(tbl_raw_data[[#This Row],[Date Actioned]]),DAY(tbl_raw_data[[#This Row],[Date Actioned]]))</f>
        <v>45151</v>
      </c>
      <c r="L2907" s="65" t="str">
        <f>UPPER(TEXT(tbl_raw_data[[#This Row],[updated_date]],"MMMM"))</f>
        <v>AUGUST</v>
      </c>
      <c r="M2907" s="65" t="str">
        <f>"WEEK "&amp;IF(ROUNDUP(DAY(tbl_raw_data[[#This Row],[updated_date]])/7,0)=5,4,ROUNDUP(DAY(tbl_raw_data[[#This Row],[updated_date]])/7,0))</f>
        <v>WEEK 2</v>
      </c>
      <c r="N2907" s="71" t="str">
        <f>UPPER(VLOOKUP(tbl_raw_data[[#This Row],[Analyst]],settings!$A$1:$B$15,2,0))</f>
        <v>SAM</v>
      </c>
      <c r="O2907" s="71" t="str">
        <f>TRIM(UPPER(tbl_raw_data[[#This Row],[Outcome]]))</f>
        <v>WITHDRAW</v>
      </c>
      <c r="P2907" s="71" t="str">
        <f>TRIM(UPPER(tbl_raw_data[[#This Row],[Queue Name]]))</f>
        <v>CONSUMER PRE BUREAU</v>
      </c>
      <c r="Q2907" s="71" t="str">
        <f>IF(tbl_raw_data[[#This Row],[time_taken_in_min]]&lt;=settings!$D$2,"SLA_MET","SLA_NOT_MET")</f>
        <v>SLA_MET</v>
      </c>
    </row>
    <row r="2908" spans="1:17" x14ac:dyDescent="0.3">
      <c r="A2908" s="7" t="s">
        <v>3871</v>
      </c>
      <c r="B2908" s="34">
        <v>45151.729756944442</v>
      </c>
      <c r="C2908" s="35">
        <v>45151.738506944443</v>
      </c>
      <c r="D2908" s="2" t="s">
        <v>47</v>
      </c>
      <c r="E2908" s="2" t="s">
        <v>18</v>
      </c>
      <c r="F2908" s="2" t="s">
        <v>14</v>
      </c>
      <c r="G2908" s="2" t="s">
        <v>541</v>
      </c>
      <c r="H2908" s="84" t="str">
        <f t="shared" si="45"/>
        <v>Incorrect Details</v>
      </c>
      <c r="I2908" s="63">
        <f>(tbl_raw_data[[#This Row],[Date Actioned]])-(tbl_raw_data[[#This Row],[Date Tagged]])</f>
        <v>8.7500000008731149E-3</v>
      </c>
      <c r="J2908" s="66">
        <f>HOUR(tbl_raw_data[[#This Row],[time_taken]])*60+MINUTE(tbl_raw_data[[#This Row],[time_taken]])+SECOND(tbl_raw_data[[#This Row],[time_taken]])/60</f>
        <v>12.6</v>
      </c>
      <c r="K2908" s="68">
        <f>DATE(YEAR(tbl_raw_data[[#This Row],[Date Actioned]]),MONTH(tbl_raw_data[[#This Row],[Date Actioned]]),DAY(tbl_raw_data[[#This Row],[Date Actioned]]))</f>
        <v>45151</v>
      </c>
      <c r="L2908" s="65" t="str">
        <f>UPPER(TEXT(tbl_raw_data[[#This Row],[updated_date]],"MMMM"))</f>
        <v>AUGUST</v>
      </c>
      <c r="M2908" s="65" t="str">
        <f>"WEEK "&amp;IF(ROUNDUP(DAY(tbl_raw_data[[#This Row],[updated_date]])/7,0)=5,4,ROUNDUP(DAY(tbl_raw_data[[#This Row],[updated_date]])/7,0))</f>
        <v>WEEK 2</v>
      </c>
      <c r="N2908" s="71" t="str">
        <f>UPPER(VLOOKUP(tbl_raw_data[[#This Row],[Analyst]],settings!$A$1:$B$15,2,0))</f>
        <v>CAMROON</v>
      </c>
      <c r="O2908" s="71" t="str">
        <f>TRIM(UPPER(tbl_raw_data[[#This Row],[Outcome]]))</f>
        <v>WITHDRAW</v>
      </c>
      <c r="P2908" s="71" t="str">
        <f>TRIM(UPPER(tbl_raw_data[[#This Row],[Queue Name]]))</f>
        <v>CONSUMER PRE BUREAU</v>
      </c>
      <c r="Q2908" s="71" t="str">
        <f>IF(tbl_raw_data[[#This Row],[time_taken_in_min]]&lt;=settings!$D$2,"SLA_MET","SLA_NOT_MET")</f>
        <v>SLA_MET</v>
      </c>
    </row>
    <row r="2909" spans="1:17" x14ac:dyDescent="0.3">
      <c r="A2909" s="1" t="s">
        <v>3872</v>
      </c>
      <c r="B2909" s="36">
        <v>45151.740300925929</v>
      </c>
      <c r="C2909" s="39">
        <v>45151.745312500003</v>
      </c>
      <c r="D2909" s="8" t="s">
        <v>47</v>
      </c>
      <c r="E2909" s="8" t="s">
        <v>18</v>
      </c>
      <c r="F2909" s="8" t="s">
        <v>19</v>
      </c>
      <c r="G2909" s="8" t="s">
        <v>542</v>
      </c>
      <c r="H2909" s="84" t="str">
        <f t="shared" si="45"/>
        <v>Incomplete Details</v>
      </c>
      <c r="I2909" s="63">
        <f>(tbl_raw_data[[#This Row],[Date Actioned]])-(tbl_raw_data[[#This Row],[Date Tagged]])</f>
        <v>5.0115740741603076E-3</v>
      </c>
      <c r="J2909" s="66">
        <f>HOUR(tbl_raw_data[[#This Row],[time_taken]])*60+MINUTE(tbl_raw_data[[#This Row],[time_taken]])+SECOND(tbl_raw_data[[#This Row],[time_taken]])/60</f>
        <v>7.2166666666666668</v>
      </c>
      <c r="K2909" s="68">
        <f>DATE(YEAR(tbl_raw_data[[#This Row],[Date Actioned]]),MONTH(tbl_raw_data[[#This Row],[Date Actioned]]),DAY(tbl_raw_data[[#This Row],[Date Actioned]]))</f>
        <v>45151</v>
      </c>
      <c r="L2909" s="65" t="str">
        <f>UPPER(TEXT(tbl_raw_data[[#This Row],[updated_date]],"MMMM"))</f>
        <v>AUGUST</v>
      </c>
      <c r="M2909" s="65" t="str">
        <f>"WEEK "&amp;IF(ROUNDUP(DAY(tbl_raw_data[[#This Row],[updated_date]])/7,0)=5,4,ROUNDUP(DAY(tbl_raw_data[[#This Row],[updated_date]])/7,0))</f>
        <v>WEEK 2</v>
      </c>
      <c r="N2909" s="71" t="str">
        <f>UPPER(VLOOKUP(tbl_raw_data[[#This Row],[Analyst]],settings!$A$1:$B$15,2,0))</f>
        <v>NAVED</v>
      </c>
      <c r="O2909" s="71" t="str">
        <f>TRIM(UPPER(tbl_raw_data[[#This Row],[Outcome]]))</f>
        <v>WITHDRAW</v>
      </c>
      <c r="P2909" s="71" t="str">
        <f>TRIM(UPPER(tbl_raw_data[[#This Row],[Queue Name]]))</f>
        <v>CONSUMER PRE BUREAU</v>
      </c>
      <c r="Q2909" s="71" t="str">
        <f>IF(tbl_raw_data[[#This Row],[time_taken_in_min]]&lt;=settings!$D$2,"SLA_MET","SLA_NOT_MET")</f>
        <v>SLA_MET</v>
      </c>
    </row>
    <row r="2910" spans="1:17" x14ac:dyDescent="0.3">
      <c r="A2910" s="5" t="s">
        <v>3873</v>
      </c>
      <c r="B2910" s="34">
        <v>45151.748969907407</v>
      </c>
      <c r="C2910" s="35">
        <v>45151.756284722222</v>
      </c>
      <c r="D2910" s="2" t="s">
        <v>47</v>
      </c>
      <c r="E2910" s="2" t="s">
        <v>11</v>
      </c>
      <c r="F2910" s="2" t="s">
        <v>19</v>
      </c>
      <c r="G2910" s="2" t="s">
        <v>56</v>
      </c>
      <c r="H2910" s="84" t="str">
        <f t="shared" si="45"/>
        <v>Incomplete Details</v>
      </c>
      <c r="I2910" s="63">
        <f>(tbl_raw_data[[#This Row],[Date Actioned]])-(tbl_raw_data[[#This Row],[Date Tagged]])</f>
        <v>7.3148148148902692E-3</v>
      </c>
      <c r="J2910" s="66">
        <f>HOUR(tbl_raw_data[[#This Row],[time_taken]])*60+MINUTE(tbl_raw_data[[#This Row],[time_taken]])+SECOND(tbl_raw_data[[#This Row],[time_taken]])/60</f>
        <v>10.533333333333333</v>
      </c>
      <c r="K2910" s="68">
        <f>DATE(YEAR(tbl_raw_data[[#This Row],[Date Actioned]]),MONTH(tbl_raw_data[[#This Row],[Date Actioned]]),DAY(tbl_raw_data[[#This Row],[Date Actioned]]))</f>
        <v>45151</v>
      </c>
      <c r="L2910" s="65" t="str">
        <f>UPPER(TEXT(tbl_raw_data[[#This Row],[updated_date]],"MMMM"))</f>
        <v>AUGUST</v>
      </c>
      <c r="M2910" s="65" t="str">
        <f>"WEEK "&amp;IF(ROUNDUP(DAY(tbl_raw_data[[#This Row],[updated_date]])/7,0)=5,4,ROUNDUP(DAY(tbl_raw_data[[#This Row],[updated_date]])/7,0))</f>
        <v>WEEK 2</v>
      </c>
      <c r="N2910" s="71" t="str">
        <f>UPPER(VLOOKUP(tbl_raw_data[[#This Row],[Analyst]],settings!$A$1:$B$15,2,0))</f>
        <v>NAVED</v>
      </c>
      <c r="O2910" s="71" t="str">
        <f>TRIM(UPPER(tbl_raw_data[[#This Row],[Outcome]]))</f>
        <v>WITHDRAW</v>
      </c>
      <c r="P2910" s="71" t="str">
        <f>TRIM(UPPER(tbl_raw_data[[#This Row],[Queue Name]]))</f>
        <v>CONSUMER EXISTING</v>
      </c>
      <c r="Q2910" s="71" t="str">
        <f>IF(tbl_raw_data[[#This Row],[time_taken_in_min]]&lt;=settings!$D$2,"SLA_MET","SLA_NOT_MET")</f>
        <v>SLA_MET</v>
      </c>
    </row>
    <row r="2911" spans="1:17" x14ac:dyDescent="0.3">
      <c r="A2911" s="7" t="s">
        <v>3874</v>
      </c>
      <c r="B2911" s="36">
        <v>45151.757615740738</v>
      </c>
      <c r="C2911" s="39">
        <v>45151.761504629627</v>
      </c>
      <c r="D2911" s="8" t="s">
        <v>47</v>
      </c>
      <c r="E2911" s="8" t="s">
        <v>18</v>
      </c>
      <c r="F2911" s="8" t="s">
        <v>14</v>
      </c>
      <c r="G2911" s="8" t="s">
        <v>462</v>
      </c>
      <c r="H2911" s="84" t="str">
        <f t="shared" si="45"/>
        <v>Incomplete Details</v>
      </c>
      <c r="I2911" s="63">
        <f>(tbl_raw_data[[#This Row],[Date Actioned]])-(tbl_raw_data[[#This Row],[Date Tagged]])</f>
        <v>3.8888888884685002E-3</v>
      </c>
      <c r="J2911" s="66">
        <f>HOUR(tbl_raw_data[[#This Row],[time_taken]])*60+MINUTE(tbl_raw_data[[#This Row],[time_taken]])+SECOND(tbl_raw_data[[#This Row],[time_taken]])/60</f>
        <v>5.6</v>
      </c>
      <c r="K2911" s="68">
        <f>DATE(YEAR(tbl_raw_data[[#This Row],[Date Actioned]]),MONTH(tbl_raw_data[[#This Row],[Date Actioned]]),DAY(tbl_raw_data[[#This Row],[Date Actioned]]))</f>
        <v>45151</v>
      </c>
      <c r="L2911" s="65" t="str">
        <f>UPPER(TEXT(tbl_raw_data[[#This Row],[updated_date]],"MMMM"))</f>
        <v>AUGUST</v>
      </c>
      <c r="M2911" s="65" t="str">
        <f>"WEEK "&amp;IF(ROUNDUP(DAY(tbl_raw_data[[#This Row],[updated_date]])/7,0)=5,4,ROUNDUP(DAY(tbl_raw_data[[#This Row],[updated_date]])/7,0))</f>
        <v>WEEK 2</v>
      </c>
      <c r="N2911" s="71" t="str">
        <f>UPPER(VLOOKUP(tbl_raw_data[[#This Row],[Analyst]],settings!$A$1:$B$15,2,0))</f>
        <v>CAMROON</v>
      </c>
      <c r="O2911" s="71" t="str">
        <f>TRIM(UPPER(tbl_raw_data[[#This Row],[Outcome]]))</f>
        <v>WITHDRAW</v>
      </c>
      <c r="P2911" s="71" t="str">
        <f>TRIM(UPPER(tbl_raw_data[[#This Row],[Queue Name]]))</f>
        <v>CONSUMER PRE BUREAU</v>
      </c>
      <c r="Q2911" s="71" t="str">
        <f>IF(tbl_raw_data[[#This Row],[time_taken_in_min]]&lt;=settings!$D$2,"SLA_MET","SLA_NOT_MET")</f>
        <v>SLA_MET</v>
      </c>
    </row>
    <row r="2912" spans="1:17" x14ac:dyDescent="0.3">
      <c r="A2912" s="1" t="s">
        <v>3875</v>
      </c>
      <c r="B2912" s="34">
        <v>45151.760671296295</v>
      </c>
      <c r="C2912" s="35">
        <v>45151.764976851853</v>
      </c>
      <c r="D2912" s="2" t="s">
        <v>47</v>
      </c>
      <c r="E2912" s="2" t="s">
        <v>8</v>
      </c>
      <c r="F2912" s="2" t="s">
        <v>19</v>
      </c>
      <c r="G2912" s="2" t="s">
        <v>543</v>
      </c>
      <c r="H2912" s="84" t="str">
        <f t="shared" si="45"/>
        <v>Incorrect Queue</v>
      </c>
      <c r="I2912" s="63">
        <f>(tbl_raw_data[[#This Row],[Date Actioned]])-(tbl_raw_data[[#This Row],[Date Tagged]])</f>
        <v>4.3055555579485372E-3</v>
      </c>
      <c r="J2912" s="66">
        <f>HOUR(tbl_raw_data[[#This Row],[time_taken]])*60+MINUTE(tbl_raw_data[[#This Row],[time_taken]])+SECOND(tbl_raw_data[[#This Row],[time_taken]])/60</f>
        <v>6.2</v>
      </c>
      <c r="K2912" s="68">
        <f>DATE(YEAR(tbl_raw_data[[#This Row],[Date Actioned]]),MONTH(tbl_raw_data[[#This Row],[Date Actioned]]),DAY(tbl_raw_data[[#This Row],[Date Actioned]]))</f>
        <v>45151</v>
      </c>
      <c r="L2912" s="65" t="str">
        <f>UPPER(TEXT(tbl_raw_data[[#This Row],[updated_date]],"MMMM"))</f>
        <v>AUGUST</v>
      </c>
      <c r="M2912" s="65" t="str">
        <f>"WEEK "&amp;IF(ROUNDUP(DAY(tbl_raw_data[[#This Row],[updated_date]])/7,0)=5,4,ROUNDUP(DAY(tbl_raw_data[[#This Row],[updated_date]])/7,0))</f>
        <v>WEEK 2</v>
      </c>
      <c r="N2912" s="71" t="str">
        <f>UPPER(VLOOKUP(tbl_raw_data[[#This Row],[Analyst]],settings!$A$1:$B$15,2,0))</f>
        <v>NAVED</v>
      </c>
      <c r="O2912" s="71" t="str">
        <f>TRIM(UPPER(tbl_raw_data[[#This Row],[Outcome]]))</f>
        <v>WITHDRAW</v>
      </c>
      <c r="P2912" s="71" t="str">
        <f>TRIM(UPPER(tbl_raw_data[[#This Row],[Queue Name]]))</f>
        <v>CONSUMER POST BUREAU</v>
      </c>
      <c r="Q2912" s="71" t="str">
        <f>IF(tbl_raw_data[[#This Row],[time_taken_in_min]]&lt;=settings!$D$2,"SLA_MET","SLA_NOT_MET")</f>
        <v>SLA_MET</v>
      </c>
    </row>
    <row r="2913" spans="1:17" x14ac:dyDescent="0.3">
      <c r="A2913" s="5" t="s">
        <v>3876</v>
      </c>
      <c r="B2913" s="36">
        <v>45151.821527777778</v>
      </c>
      <c r="C2913" s="39">
        <v>45151.826979166668</v>
      </c>
      <c r="D2913" s="8" t="s">
        <v>47</v>
      </c>
      <c r="E2913" s="8" t="s">
        <v>18</v>
      </c>
      <c r="F2913" s="8" t="s">
        <v>206</v>
      </c>
      <c r="G2913" s="8" t="s">
        <v>544</v>
      </c>
      <c r="H2913" s="84" t="str">
        <f t="shared" si="45"/>
        <v>Incomplete Details</v>
      </c>
      <c r="I2913" s="63">
        <f>(tbl_raw_data[[#This Row],[Date Actioned]])-(tbl_raw_data[[#This Row],[Date Tagged]])</f>
        <v>5.4513888899236917E-3</v>
      </c>
      <c r="J2913" s="66">
        <f>HOUR(tbl_raw_data[[#This Row],[time_taken]])*60+MINUTE(tbl_raw_data[[#This Row],[time_taken]])+SECOND(tbl_raw_data[[#This Row],[time_taken]])/60</f>
        <v>7.85</v>
      </c>
      <c r="K2913" s="68">
        <f>DATE(YEAR(tbl_raw_data[[#This Row],[Date Actioned]]),MONTH(tbl_raw_data[[#This Row],[Date Actioned]]),DAY(tbl_raw_data[[#This Row],[Date Actioned]]))</f>
        <v>45151</v>
      </c>
      <c r="L2913" s="65" t="str">
        <f>UPPER(TEXT(tbl_raw_data[[#This Row],[updated_date]],"MMMM"))</f>
        <v>AUGUST</v>
      </c>
      <c r="M2913" s="65" t="str">
        <f>"WEEK "&amp;IF(ROUNDUP(DAY(tbl_raw_data[[#This Row],[updated_date]])/7,0)=5,4,ROUNDUP(DAY(tbl_raw_data[[#This Row],[updated_date]])/7,0))</f>
        <v>WEEK 2</v>
      </c>
      <c r="N2913" s="71" t="str">
        <f>UPPER(VLOOKUP(tbl_raw_data[[#This Row],[Analyst]],settings!$A$1:$B$15,2,0))</f>
        <v>HARDIK</v>
      </c>
      <c r="O2913" s="71" t="str">
        <f>TRIM(UPPER(tbl_raw_data[[#This Row],[Outcome]]))</f>
        <v>WITHDRAW</v>
      </c>
      <c r="P2913" s="71" t="str">
        <f>TRIM(UPPER(tbl_raw_data[[#This Row],[Queue Name]]))</f>
        <v>CONSUMER PRE BUREAU</v>
      </c>
      <c r="Q2913" s="71" t="str">
        <f>IF(tbl_raw_data[[#This Row],[time_taken_in_min]]&lt;=settings!$D$2,"SLA_MET","SLA_NOT_MET")</f>
        <v>SLA_MET</v>
      </c>
    </row>
    <row r="2914" spans="1:17" hidden="1" x14ac:dyDescent="0.3">
      <c r="A2914" s="7" t="s">
        <v>3877</v>
      </c>
      <c r="B2914" s="34">
        <v>45152.392268518517</v>
      </c>
      <c r="C2914" s="35">
        <v>45152.397847222222</v>
      </c>
      <c r="D2914" s="2" t="s">
        <v>10</v>
      </c>
      <c r="E2914" s="2" t="s">
        <v>11</v>
      </c>
      <c r="F2914" s="2" t="s">
        <v>114</v>
      </c>
      <c r="G2914" s="2" t="s">
        <v>15</v>
      </c>
      <c r="H2914" s="84" t="str">
        <f t="shared" si="45"/>
        <v>Reason Unknown</v>
      </c>
      <c r="I2914" s="63">
        <f>(tbl_raw_data[[#This Row],[Date Actioned]])-(tbl_raw_data[[#This Row],[Date Tagged]])</f>
        <v>5.5787037053960375E-3</v>
      </c>
      <c r="J2914" s="66">
        <f>HOUR(tbl_raw_data[[#This Row],[time_taken]])*60+MINUTE(tbl_raw_data[[#This Row],[time_taken]])+SECOND(tbl_raw_data[[#This Row],[time_taken]])/60</f>
        <v>8.0333333333333332</v>
      </c>
      <c r="K2914" s="68">
        <f>DATE(YEAR(tbl_raw_data[[#This Row],[Date Actioned]]),MONTH(tbl_raw_data[[#This Row],[Date Actioned]]),DAY(tbl_raw_data[[#This Row],[Date Actioned]]))</f>
        <v>45152</v>
      </c>
      <c r="L2914" s="65" t="str">
        <f>UPPER(TEXT(tbl_raw_data[[#This Row],[updated_date]],"MMMM"))</f>
        <v>AUGUST</v>
      </c>
      <c r="M2914" s="65" t="str">
        <f>"WEEK "&amp;IF(ROUNDUP(DAY(tbl_raw_data[[#This Row],[updated_date]])/7,0)=5,4,ROUNDUP(DAY(tbl_raw_data[[#This Row],[updated_date]])/7,0))</f>
        <v>WEEK 2</v>
      </c>
      <c r="N2914" s="71" t="str">
        <f>UPPER(VLOOKUP(tbl_raw_data[[#This Row],[Analyst]],settings!$A$1:$B$15,2,0))</f>
        <v>FARDIN</v>
      </c>
      <c r="O2914" s="71" t="str">
        <f>TRIM(UPPER(tbl_raw_data[[#This Row],[Outcome]]))</f>
        <v>APPROVE</v>
      </c>
      <c r="P2914" s="71" t="str">
        <f>TRIM(UPPER(tbl_raw_data[[#This Row],[Queue Name]]))</f>
        <v>CONSUMER EXISTING</v>
      </c>
      <c r="Q2914" s="71" t="str">
        <f>IF(tbl_raw_data[[#This Row],[time_taken_in_min]]&lt;=settings!$D$2,"SLA_MET","SLA_NOT_MET")</f>
        <v>SLA_MET</v>
      </c>
    </row>
    <row r="2915" spans="1:17" hidden="1" x14ac:dyDescent="0.3">
      <c r="A2915" s="1" t="s">
        <v>3878</v>
      </c>
      <c r="B2915" s="36">
        <v>45152.405555555553</v>
      </c>
      <c r="C2915" s="39">
        <v>45152.41678240741</v>
      </c>
      <c r="D2915" s="8" t="s">
        <v>10</v>
      </c>
      <c r="E2915" s="8" t="s">
        <v>11</v>
      </c>
      <c r="F2915" s="8" t="s">
        <v>114</v>
      </c>
      <c r="G2915" s="8" t="s">
        <v>15</v>
      </c>
      <c r="H2915" s="84" t="str">
        <f t="shared" si="45"/>
        <v>Reason Unknown</v>
      </c>
      <c r="I2915" s="63">
        <f>(tbl_raw_data[[#This Row],[Date Actioned]])-(tbl_raw_data[[#This Row],[Date Tagged]])</f>
        <v>1.1226851856918074E-2</v>
      </c>
      <c r="J2915" s="66">
        <f>HOUR(tbl_raw_data[[#This Row],[time_taken]])*60+MINUTE(tbl_raw_data[[#This Row],[time_taken]])+SECOND(tbl_raw_data[[#This Row],[time_taken]])/60</f>
        <v>16.166666666666668</v>
      </c>
      <c r="K2915" s="68">
        <f>DATE(YEAR(tbl_raw_data[[#This Row],[Date Actioned]]),MONTH(tbl_raw_data[[#This Row],[Date Actioned]]),DAY(tbl_raw_data[[#This Row],[Date Actioned]]))</f>
        <v>45152</v>
      </c>
      <c r="L2915" s="65" t="str">
        <f>UPPER(TEXT(tbl_raw_data[[#This Row],[updated_date]],"MMMM"))</f>
        <v>AUGUST</v>
      </c>
      <c r="M2915" s="65" t="str">
        <f>"WEEK "&amp;IF(ROUNDUP(DAY(tbl_raw_data[[#This Row],[updated_date]])/7,0)=5,4,ROUNDUP(DAY(tbl_raw_data[[#This Row],[updated_date]])/7,0))</f>
        <v>WEEK 2</v>
      </c>
      <c r="N2915" s="71" t="str">
        <f>UPPER(VLOOKUP(tbl_raw_data[[#This Row],[Analyst]],settings!$A$1:$B$15,2,0))</f>
        <v>FARDIN</v>
      </c>
      <c r="O2915" s="71" t="str">
        <f>TRIM(UPPER(tbl_raw_data[[#This Row],[Outcome]]))</f>
        <v>APPROVE</v>
      </c>
      <c r="P2915" s="71" t="str">
        <f>TRIM(UPPER(tbl_raw_data[[#This Row],[Queue Name]]))</f>
        <v>CONSUMER EXISTING</v>
      </c>
      <c r="Q2915" s="71" t="str">
        <f>IF(tbl_raw_data[[#This Row],[time_taken_in_min]]&lt;=settings!$D$2,"SLA_MET","SLA_NOT_MET")</f>
        <v>SLA_MET</v>
      </c>
    </row>
    <row r="2916" spans="1:17" hidden="1" x14ac:dyDescent="0.3">
      <c r="A2916" s="5" t="s">
        <v>3879</v>
      </c>
      <c r="B2916" s="34">
        <v>45152.437199074076</v>
      </c>
      <c r="C2916" s="35">
        <v>45152.447870370372</v>
      </c>
      <c r="D2916" s="2" t="s">
        <v>10</v>
      </c>
      <c r="E2916" s="2" t="s">
        <v>11</v>
      </c>
      <c r="F2916" s="2" t="s">
        <v>114</v>
      </c>
      <c r="G2916" s="2" t="s">
        <v>15</v>
      </c>
      <c r="H2916" s="84" t="str">
        <f t="shared" si="45"/>
        <v>Reason Unknown</v>
      </c>
      <c r="I2916" s="63">
        <f>(tbl_raw_data[[#This Row],[Date Actioned]])-(tbl_raw_data[[#This Row],[Date Tagged]])</f>
        <v>1.0671296295186039E-2</v>
      </c>
      <c r="J2916" s="66">
        <f>HOUR(tbl_raw_data[[#This Row],[time_taken]])*60+MINUTE(tbl_raw_data[[#This Row],[time_taken]])+SECOND(tbl_raw_data[[#This Row],[time_taken]])/60</f>
        <v>15.366666666666667</v>
      </c>
      <c r="K2916" s="68">
        <f>DATE(YEAR(tbl_raw_data[[#This Row],[Date Actioned]]),MONTH(tbl_raw_data[[#This Row],[Date Actioned]]),DAY(tbl_raw_data[[#This Row],[Date Actioned]]))</f>
        <v>45152</v>
      </c>
      <c r="L2916" s="65" t="str">
        <f>UPPER(TEXT(tbl_raw_data[[#This Row],[updated_date]],"MMMM"))</f>
        <v>AUGUST</v>
      </c>
      <c r="M2916" s="65" t="str">
        <f>"WEEK "&amp;IF(ROUNDUP(DAY(tbl_raw_data[[#This Row],[updated_date]])/7,0)=5,4,ROUNDUP(DAY(tbl_raw_data[[#This Row],[updated_date]])/7,0))</f>
        <v>WEEK 2</v>
      </c>
      <c r="N2916" s="71" t="str">
        <f>UPPER(VLOOKUP(tbl_raw_data[[#This Row],[Analyst]],settings!$A$1:$B$15,2,0))</f>
        <v>FARDIN</v>
      </c>
      <c r="O2916" s="71" t="str">
        <f>TRIM(UPPER(tbl_raw_data[[#This Row],[Outcome]]))</f>
        <v>APPROVE</v>
      </c>
      <c r="P2916" s="71" t="str">
        <f>TRIM(UPPER(tbl_raw_data[[#This Row],[Queue Name]]))</f>
        <v>CONSUMER EXISTING</v>
      </c>
      <c r="Q2916" s="71" t="str">
        <f>IF(tbl_raw_data[[#This Row],[time_taken_in_min]]&lt;=settings!$D$2,"SLA_MET","SLA_NOT_MET")</f>
        <v>SLA_MET</v>
      </c>
    </row>
    <row r="2917" spans="1:17" hidden="1" x14ac:dyDescent="0.3">
      <c r="A2917" s="7" t="s">
        <v>3880</v>
      </c>
      <c r="B2917" s="36">
        <v>45152.445023148146</v>
      </c>
      <c r="C2917" s="39">
        <v>45152.45689814815</v>
      </c>
      <c r="D2917" s="8" t="s">
        <v>10</v>
      </c>
      <c r="E2917" s="8" t="s">
        <v>11</v>
      </c>
      <c r="F2917" s="8" t="s">
        <v>12</v>
      </c>
      <c r="G2917" s="8" t="s">
        <v>23</v>
      </c>
      <c r="H2917" s="84" t="str">
        <f t="shared" si="45"/>
        <v>Reason Unknown</v>
      </c>
      <c r="I2917" s="63">
        <f>(tbl_raw_data[[#This Row],[Date Actioned]])-(tbl_raw_data[[#This Row],[Date Tagged]])</f>
        <v>1.1875000003783498E-2</v>
      </c>
      <c r="J2917" s="66">
        <f>HOUR(tbl_raw_data[[#This Row],[time_taken]])*60+MINUTE(tbl_raw_data[[#This Row],[time_taken]])+SECOND(tbl_raw_data[[#This Row],[time_taken]])/60</f>
        <v>17.100000000000001</v>
      </c>
      <c r="K2917" s="68">
        <f>DATE(YEAR(tbl_raw_data[[#This Row],[Date Actioned]]),MONTH(tbl_raw_data[[#This Row],[Date Actioned]]),DAY(tbl_raw_data[[#This Row],[Date Actioned]]))</f>
        <v>45152</v>
      </c>
      <c r="L2917" s="65" t="str">
        <f>UPPER(TEXT(tbl_raw_data[[#This Row],[updated_date]],"MMMM"))</f>
        <v>AUGUST</v>
      </c>
      <c r="M2917" s="65" t="str">
        <f>"WEEK "&amp;IF(ROUNDUP(DAY(tbl_raw_data[[#This Row],[updated_date]])/7,0)=5,4,ROUNDUP(DAY(tbl_raw_data[[#This Row],[updated_date]])/7,0))</f>
        <v>WEEK 2</v>
      </c>
      <c r="N2917" s="71" t="str">
        <f>UPPER(VLOOKUP(tbl_raw_data[[#This Row],[Analyst]],settings!$A$1:$B$15,2,0))</f>
        <v>NITESH</v>
      </c>
      <c r="O2917" s="71" t="str">
        <f>TRIM(UPPER(tbl_raw_data[[#This Row],[Outcome]]))</f>
        <v>APPROVE</v>
      </c>
      <c r="P2917" s="71" t="str">
        <f>TRIM(UPPER(tbl_raw_data[[#This Row],[Queue Name]]))</f>
        <v>CONSUMER EXISTING</v>
      </c>
      <c r="Q2917" s="71" t="str">
        <f>IF(tbl_raw_data[[#This Row],[time_taken_in_min]]&lt;=settings!$D$2,"SLA_MET","SLA_NOT_MET")</f>
        <v>SLA_MET</v>
      </c>
    </row>
    <row r="2918" spans="1:17" hidden="1" x14ac:dyDescent="0.3">
      <c r="A2918" s="1" t="s">
        <v>3881</v>
      </c>
      <c r="B2918" s="34">
        <v>45152.449016203704</v>
      </c>
      <c r="C2918" s="35">
        <v>45152.457546296297</v>
      </c>
      <c r="D2918" s="2" t="s">
        <v>10</v>
      </c>
      <c r="E2918" s="2" t="s">
        <v>18</v>
      </c>
      <c r="F2918" s="2" t="s">
        <v>21</v>
      </c>
      <c r="G2918" s="2" t="s">
        <v>545</v>
      </c>
      <c r="H2918" s="84" t="str">
        <f t="shared" si="45"/>
        <v>Reason Unknown</v>
      </c>
      <c r="I2918" s="63">
        <f>(tbl_raw_data[[#This Row],[Date Actioned]])-(tbl_raw_data[[#This Row],[Date Tagged]])</f>
        <v>8.5300925929914229E-3</v>
      </c>
      <c r="J2918" s="66">
        <f>HOUR(tbl_raw_data[[#This Row],[time_taken]])*60+MINUTE(tbl_raw_data[[#This Row],[time_taken]])+SECOND(tbl_raw_data[[#This Row],[time_taken]])/60</f>
        <v>12.283333333333333</v>
      </c>
      <c r="K2918" s="68">
        <f>DATE(YEAR(tbl_raw_data[[#This Row],[Date Actioned]]),MONTH(tbl_raw_data[[#This Row],[Date Actioned]]),DAY(tbl_raw_data[[#This Row],[Date Actioned]]))</f>
        <v>45152</v>
      </c>
      <c r="L2918" s="65" t="str">
        <f>UPPER(TEXT(tbl_raw_data[[#This Row],[updated_date]],"MMMM"))</f>
        <v>AUGUST</v>
      </c>
      <c r="M2918" s="65" t="str">
        <f>"WEEK "&amp;IF(ROUNDUP(DAY(tbl_raw_data[[#This Row],[updated_date]])/7,0)=5,4,ROUNDUP(DAY(tbl_raw_data[[#This Row],[updated_date]])/7,0))</f>
        <v>WEEK 2</v>
      </c>
      <c r="N2918" s="71" t="str">
        <f>UPPER(VLOOKUP(tbl_raw_data[[#This Row],[Analyst]],settings!$A$1:$B$15,2,0))</f>
        <v>SHAHID</v>
      </c>
      <c r="O2918" s="71" t="str">
        <f>TRIM(UPPER(tbl_raw_data[[#This Row],[Outcome]]))</f>
        <v>APPROVE</v>
      </c>
      <c r="P2918" s="71" t="str">
        <f>TRIM(UPPER(tbl_raw_data[[#This Row],[Queue Name]]))</f>
        <v>CONSUMER PRE BUREAU</v>
      </c>
      <c r="Q2918" s="71" t="str">
        <f>IF(tbl_raw_data[[#This Row],[time_taken_in_min]]&lt;=settings!$D$2,"SLA_MET","SLA_NOT_MET")</f>
        <v>SLA_MET</v>
      </c>
    </row>
    <row r="2919" spans="1:17" hidden="1" x14ac:dyDescent="0.3">
      <c r="A2919" s="5" t="s">
        <v>3882</v>
      </c>
      <c r="B2919" s="36">
        <v>45152.461805555555</v>
      </c>
      <c r="C2919" s="39">
        <v>45152.473807870374</v>
      </c>
      <c r="D2919" s="8" t="s">
        <v>10</v>
      </c>
      <c r="E2919" s="8" t="s">
        <v>18</v>
      </c>
      <c r="F2919" s="8" t="s">
        <v>12</v>
      </c>
      <c r="G2919" s="8" t="s">
        <v>15</v>
      </c>
      <c r="H2919" s="84" t="str">
        <f t="shared" si="45"/>
        <v>Reason Unknown</v>
      </c>
      <c r="I2919" s="63">
        <f>(tbl_raw_data[[#This Row],[Date Actioned]])-(tbl_raw_data[[#This Row],[Date Tagged]])</f>
        <v>1.2002314819255844E-2</v>
      </c>
      <c r="J2919" s="66">
        <f>HOUR(tbl_raw_data[[#This Row],[time_taken]])*60+MINUTE(tbl_raw_data[[#This Row],[time_taken]])+SECOND(tbl_raw_data[[#This Row],[time_taken]])/60</f>
        <v>17.283333333333335</v>
      </c>
      <c r="K2919" s="68">
        <f>DATE(YEAR(tbl_raw_data[[#This Row],[Date Actioned]]),MONTH(tbl_raw_data[[#This Row],[Date Actioned]]),DAY(tbl_raw_data[[#This Row],[Date Actioned]]))</f>
        <v>45152</v>
      </c>
      <c r="L2919" s="65" t="str">
        <f>UPPER(TEXT(tbl_raw_data[[#This Row],[updated_date]],"MMMM"))</f>
        <v>AUGUST</v>
      </c>
      <c r="M2919" s="65" t="str">
        <f>"WEEK "&amp;IF(ROUNDUP(DAY(tbl_raw_data[[#This Row],[updated_date]])/7,0)=5,4,ROUNDUP(DAY(tbl_raw_data[[#This Row],[updated_date]])/7,0))</f>
        <v>WEEK 2</v>
      </c>
      <c r="N2919" s="71" t="str">
        <f>UPPER(VLOOKUP(tbl_raw_data[[#This Row],[Analyst]],settings!$A$1:$B$15,2,0))</f>
        <v>NITESH</v>
      </c>
      <c r="O2919" s="71" t="str">
        <f>TRIM(UPPER(tbl_raw_data[[#This Row],[Outcome]]))</f>
        <v>APPROVE</v>
      </c>
      <c r="P2919" s="71" t="str">
        <f>TRIM(UPPER(tbl_raw_data[[#This Row],[Queue Name]]))</f>
        <v>CONSUMER PRE BUREAU</v>
      </c>
      <c r="Q2919" s="71" t="str">
        <f>IF(tbl_raw_data[[#This Row],[time_taken_in_min]]&lt;=settings!$D$2,"SLA_MET","SLA_NOT_MET")</f>
        <v>SLA_MET</v>
      </c>
    </row>
    <row r="2920" spans="1:17" hidden="1" x14ac:dyDescent="0.3">
      <c r="A2920" s="7" t="s">
        <v>3883</v>
      </c>
      <c r="B2920" s="34">
        <v>45152.462395833332</v>
      </c>
      <c r="C2920" s="35">
        <v>45152.466215277775</v>
      </c>
      <c r="D2920" s="2" t="s">
        <v>10</v>
      </c>
      <c r="E2920" s="2" t="s">
        <v>11</v>
      </c>
      <c r="F2920" s="2" t="s">
        <v>17</v>
      </c>
      <c r="G2920" s="2" t="s">
        <v>15</v>
      </c>
      <c r="H2920" s="84" t="str">
        <f t="shared" si="45"/>
        <v>Reason Unknown</v>
      </c>
      <c r="I2920" s="63">
        <f>(tbl_raw_data[[#This Row],[Date Actioned]])-(tbl_raw_data[[#This Row],[Date Tagged]])</f>
        <v>3.8194444423425011E-3</v>
      </c>
      <c r="J2920" s="66">
        <f>HOUR(tbl_raw_data[[#This Row],[time_taken]])*60+MINUTE(tbl_raw_data[[#This Row],[time_taken]])+SECOND(tbl_raw_data[[#This Row],[time_taken]])/60</f>
        <v>5.5</v>
      </c>
      <c r="K2920" s="68">
        <f>DATE(YEAR(tbl_raw_data[[#This Row],[Date Actioned]]),MONTH(tbl_raw_data[[#This Row],[Date Actioned]]),DAY(tbl_raw_data[[#This Row],[Date Actioned]]))</f>
        <v>45152</v>
      </c>
      <c r="L2920" s="65" t="str">
        <f>UPPER(TEXT(tbl_raw_data[[#This Row],[updated_date]],"MMMM"))</f>
        <v>AUGUST</v>
      </c>
      <c r="M2920" s="65" t="str">
        <f>"WEEK "&amp;IF(ROUNDUP(DAY(tbl_raw_data[[#This Row],[updated_date]])/7,0)=5,4,ROUNDUP(DAY(tbl_raw_data[[#This Row],[updated_date]])/7,0))</f>
        <v>WEEK 2</v>
      </c>
      <c r="N2920" s="71" t="str">
        <f>UPPER(VLOOKUP(tbl_raw_data[[#This Row],[Analyst]],settings!$A$1:$B$15,2,0))</f>
        <v>MERCEDES</v>
      </c>
      <c r="O2920" s="71" t="str">
        <f>TRIM(UPPER(tbl_raw_data[[#This Row],[Outcome]]))</f>
        <v>APPROVE</v>
      </c>
      <c r="P2920" s="71" t="str">
        <f>TRIM(UPPER(tbl_raw_data[[#This Row],[Queue Name]]))</f>
        <v>CONSUMER EXISTING</v>
      </c>
      <c r="Q2920" s="71" t="str">
        <f>IF(tbl_raw_data[[#This Row],[time_taken_in_min]]&lt;=settings!$D$2,"SLA_MET","SLA_NOT_MET")</f>
        <v>SLA_MET</v>
      </c>
    </row>
    <row r="2921" spans="1:17" hidden="1" x14ac:dyDescent="0.3">
      <c r="A2921" s="1" t="s">
        <v>3884</v>
      </c>
      <c r="B2921" s="36">
        <v>45152.481030092589</v>
      </c>
      <c r="C2921" s="39">
        <v>45152.489074074074</v>
      </c>
      <c r="D2921" s="8" t="s">
        <v>10</v>
      </c>
      <c r="E2921" s="8" t="s">
        <v>11</v>
      </c>
      <c r="F2921" s="8" t="s">
        <v>19</v>
      </c>
      <c r="G2921" s="8" t="s">
        <v>15</v>
      </c>
      <c r="H2921" s="84" t="str">
        <f t="shared" si="45"/>
        <v>Reason Unknown</v>
      </c>
      <c r="I2921" s="63">
        <f>(tbl_raw_data[[#This Row],[Date Actioned]])-(tbl_raw_data[[#This Row],[Date Tagged]])</f>
        <v>8.0439814846613444E-3</v>
      </c>
      <c r="J2921" s="66">
        <f>HOUR(tbl_raw_data[[#This Row],[time_taken]])*60+MINUTE(tbl_raw_data[[#This Row],[time_taken]])+SECOND(tbl_raw_data[[#This Row],[time_taken]])/60</f>
        <v>11.583333333333334</v>
      </c>
      <c r="K2921" s="68">
        <f>DATE(YEAR(tbl_raw_data[[#This Row],[Date Actioned]]),MONTH(tbl_raw_data[[#This Row],[Date Actioned]]),DAY(tbl_raw_data[[#This Row],[Date Actioned]]))</f>
        <v>45152</v>
      </c>
      <c r="L2921" s="65" t="str">
        <f>UPPER(TEXT(tbl_raw_data[[#This Row],[updated_date]],"MMMM"))</f>
        <v>AUGUST</v>
      </c>
      <c r="M2921" s="65" t="str">
        <f>"WEEK "&amp;IF(ROUNDUP(DAY(tbl_raw_data[[#This Row],[updated_date]])/7,0)=5,4,ROUNDUP(DAY(tbl_raw_data[[#This Row],[updated_date]])/7,0))</f>
        <v>WEEK 2</v>
      </c>
      <c r="N2921" s="71" t="str">
        <f>UPPER(VLOOKUP(tbl_raw_data[[#This Row],[Analyst]],settings!$A$1:$B$15,2,0))</f>
        <v>NAVED</v>
      </c>
      <c r="O2921" s="71" t="str">
        <f>TRIM(UPPER(tbl_raw_data[[#This Row],[Outcome]]))</f>
        <v>APPROVE</v>
      </c>
      <c r="P2921" s="71" t="str">
        <f>TRIM(UPPER(tbl_raw_data[[#This Row],[Queue Name]]))</f>
        <v>CONSUMER EXISTING</v>
      </c>
      <c r="Q2921" s="71" t="str">
        <f>IF(tbl_raw_data[[#This Row],[time_taken_in_min]]&lt;=settings!$D$2,"SLA_MET","SLA_NOT_MET")</f>
        <v>SLA_MET</v>
      </c>
    </row>
    <row r="2922" spans="1:17" hidden="1" x14ac:dyDescent="0.3">
      <c r="A2922" s="5" t="s">
        <v>3885</v>
      </c>
      <c r="B2922" s="34">
        <v>45152.48878472222</v>
      </c>
      <c r="C2922" s="35">
        <v>45152.496516203704</v>
      </c>
      <c r="D2922" s="2" t="s">
        <v>10</v>
      </c>
      <c r="E2922" s="2" t="s">
        <v>11</v>
      </c>
      <c r="F2922" s="2" t="s">
        <v>9</v>
      </c>
      <c r="G2922" s="2" t="s">
        <v>23</v>
      </c>
      <c r="H2922" s="84" t="str">
        <f t="shared" si="45"/>
        <v>Reason Unknown</v>
      </c>
      <c r="I2922" s="63">
        <f>(tbl_raw_data[[#This Row],[Date Actioned]])-(tbl_raw_data[[#This Row],[Date Tagged]])</f>
        <v>7.7314814843703061E-3</v>
      </c>
      <c r="J2922" s="66">
        <f>HOUR(tbl_raw_data[[#This Row],[time_taken]])*60+MINUTE(tbl_raw_data[[#This Row],[time_taken]])+SECOND(tbl_raw_data[[#This Row],[time_taken]])/60</f>
        <v>11.133333333333333</v>
      </c>
      <c r="K2922" s="68">
        <f>DATE(YEAR(tbl_raw_data[[#This Row],[Date Actioned]]),MONTH(tbl_raw_data[[#This Row],[Date Actioned]]),DAY(tbl_raw_data[[#This Row],[Date Actioned]]))</f>
        <v>45152</v>
      </c>
      <c r="L2922" s="65" t="str">
        <f>UPPER(TEXT(tbl_raw_data[[#This Row],[updated_date]],"MMMM"))</f>
        <v>AUGUST</v>
      </c>
      <c r="M2922" s="65" t="str">
        <f>"WEEK "&amp;IF(ROUNDUP(DAY(tbl_raw_data[[#This Row],[updated_date]])/7,0)=5,4,ROUNDUP(DAY(tbl_raw_data[[#This Row],[updated_date]])/7,0))</f>
        <v>WEEK 2</v>
      </c>
      <c r="N2922" s="71" t="str">
        <f>UPPER(VLOOKUP(tbl_raw_data[[#This Row],[Analyst]],settings!$A$1:$B$15,2,0))</f>
        <v>QUADIR</v>
      </c>
      <c r="O2922" s="71" t="str">
        <f>TRIM(UPPER(tbl_raw_data[[#This Row],[Outcome]]))</f>
        <v>APPROVE</v>
      </c>
      <c r="P2922" s="71" t="str">
        <f>TRIM(UPPER(tbl_raw_data[[#This Row],[Queue Name]]))</f>
        <v>CONSUMER EXISTING</v>
      </c>
      <c r="Q2922" s="71" t="str">
        <f>IF(tbl_raw_data[[#This Row],[time_taken_in_min]]&lt;=settings!$D$2,"SLA_MET","SLA_NOT_MET")</f>
        <v>SLA_MET</v>
      </c>
    </row>
    <row r="2923" spans="1:17" hidden="1" x14ac:dyDescent="0.3">
      <c r="A2923" s="7" t="s">
        <v>3886</v>
      </c>
      <c r="B2923" s="36">
        <v>45152.489629629628</v>
      </c>
      <c r="C2923" s="39">
        <v>45152.493611111109</v>
      </c>
      <c r="D2923" s="8" t="s">
        <v>10</v>
      </c>
      <c r="E2923" s="8" t="s">
        <v>11</v>
      </c>
      <c r="F2923" s="8" t="s">
        <v>114</v>
      </c>
      <c r="G2923" s="8" t="s">
        <v>15</v>
      </c>
      <c r="H2923" s="84" t="str">
        <f t="shared" si="45"/>
        <v>Reason Unknown</v>
      </c>
      <c r="I2923" s="63">
        <f>(tbl_raw_data[[#This Row],[Date Actioned]])-(tbl_raw_data[[#This Row],[Date Tagged]])</f>
        <v>3.9814814808778465E-3</v>
      </c>
      <c r="J2923" s="66">
        <f>HOUR(tbl_raw_data[[#This Row],[time_taken]])*60+MINUTE(tbl_raw_data[[#This Row],[time_taken]])+SECOND(tbl_raw_data[[#This Row],[time_taken]])/60</f>
        <v>5.7333333333333334</v>
      </c>
      <c r="K2923" s="68">
        <f>DATE(YEAR(tbl_raw_data[[#This Row],[Date Actioned]]),MONTH(tbl_raw_data[[#This Row],[Date Actioned]]),DAY(tbl_raw_data[[#This Row],[Date Actioned]]))</f>
        <v>45152</v>
      </c>
      <c r="L2923" s="65" t="str">
        <f>UPPER(TEXT(tbl_raw_data[[#This Row],[updated_date]],"MMMM"))</f>
        <v>AUGUST</v>
      </c>
      <c r="M2923" s="65" t="str">
        <f>"WEEK "&amp;IF(ROUNDUP(DAY(tbl_raw_data[[#This Row],[updated_date]])/7,0)=5,4,ROUNDUP(DAY(tbl_raw_data[[#This Row],[updated_date]])/7,0))</f>
        <v>WEEK 2</v>
      </c>
      <c r="N2923" s="71" t="str">
        <f>UPPER(VLOOKUP(tbl_raw_data[[#This Row],[Analyst]],settings!$A$1:$B$15,2,0))</f>
        <v>FARDIN</v>
      </c>
      <c r="O2923" s="71" t="str">
        <f>TRIM(UPPER(tbl_raw_data[[#This Row],[Outcome]]))</f>
        <v>APPROVE</v>
      </c>
      <c r="P2923" s="71" t="str">
        <f>TRIM(UPPER(tbl_raw_data[[#This Row],[Queue Name]]))</f>
        <v>CONSUMER EXISTING</v>
      </c>
      <c r="Q2923" s="71" t="str">
        <f>IF(tbl_raw_data[[#This Row],[time_taken_in_min]]&lt;=settings!$D$2,"SLA_MET","SLA_NOT_MET")</f>
        <v>SLA_MET</v>
      </c>
    </row>
    <row r="2924" spans="1:17" hidden="1" x14ac:dyDescent="0.3">
      <c r="A2924" s="1" t="s">
        <v>3887</v>
      </c>
      <c r="B2924" s="34">
        <v>45152.496516203704</v>
      </c>
      <c r="C2924" s="35">
        <v>45152.506805555553</v>
      </c>
      <c r="D2924" s="2" t="s">
        <v>10</v>
      </c>
      <c r="E2924" s="2" t="s">
        <v>18</v>
      </c>
      <c r="F2924" s="2" t="s">
        <v>9</v>
      </c>
      <c r="G2924" s="2" t="s">
        <v>15</v>
      </c>
      <c r="H2924" s="84" t="str">
        <f t="shared" si="45"/>
        <v>Reason Unknown</v>
      </c>
      <c r="I2924" s="63">
        <f>(tbl_raw_data[[#This Row],[Date Actioned]])-(tbl_raw_data[[#This Row],[Date Tagged]])</f>
        <v>1.0289351848769002E-2</v>
      </c>
      <c r="J2924" s="66">
        <f>HOUR(tbl_raw_data[[#This Row],[time_taken]])*60+MINUTE(tbl_raw_data[[#This Row],[time_taken]])+SECOND(tbl_raw_data[[#This Row],[time_taken]])/60</f>
        <v>14.816666666666666</v>
      </c>
      <c r="K2924" s="68">
        <f>DATE(YEAR(tbl_raw_data[[#This Row],[Date Actioned]]),MONTH(tbl_raw_data[[#This Row],[Date Actioned]]),DAY(tbl_raw_data[[#This Row],[Date Actioned]]))</f>
        <v>45152</v>
      </c>
      <c r="L2924" s="65" t="str">
        <f>UPPER(TEXT(tbl_raw_data[[#This Row],[updated_date]],"MMMM"))</f>
        <v>AUGUST</v>
      </c>
      <c r="M2924" s="65" t="str">
        <f>"WEEK "&amp;IF(ROUNDUP(DAY(tbl_raw_data[[#This Row],[updated_date]])/7,0)=5,4,ROUNDUP(DAY(tbl_raw_data[[#This Row],[updated_date]])/7,0))</f>
        <v>WEEK 2</v>
      </c>
      <c r="N2924" s="71" t="str">
        <f>UPPER(VLOOKUP(tbl_raw_data[[#This Row],[Analyst]],settings!$A$1:$B$15,2,0))</f>
        <v>QUADIR</v>
      </c>
      <c r="O2924" s="71" t="str">
        <f>TRIM(UPPER(tbl_raw_data[[#This Row],[Outcome]]))</f>
        <v>APPROVE</v>
      </c>
      <c r="P2924" s="71" t="str">
        <f>TRIM(UPPER(tbl_raw_data[[#This Row],[Queue Name]]))</f>
        <v>CONSUMER PRE BUREAU</v>
      </c>
      <c r="Q2924" s="71" t="str">
        <f>IF(tbl_raw_data[[#This Row],[time_taken_in_min]]&lt;=settings!$D$2,"SLA_MET","SLA_NOT_MET")</f>
        <v>SLA_MET</v>
      </c>
    </row>
    <row r="2925" spans="1:17" hidden="1" x14ac:dyDescent="0.3">
      <c r="A2925" s="5" t="s">
        <v>3888</v>
      </c>
      <c r="B2925" s="36">
        <v>45152.501400462963</v>
      </c>
      <c r="C2925" s="39">
        <v>45152.507337962961</v>
      </c>
      <c r="D2925" s="8" t="s">
        <v>10</v>
      </c>
      <c r="E2925" s="8" t="s">
        <v>8</v>
      </c>
      <c r="F2925" s="8" t="s">
        <v>114</v>
      </c>
      <c r="G2925" s="8" t="s">
        <v>15</v>
      </c>
      <c r="H2925" s="84" t="str">
        <f t="shared" si="45"/>
        <v>Reason Unknown</v>
      </c>
      <c r="I2925" s="63">
        <f>(tbl_raw_data[[#This Row],[Date Actioned]])-(tbl_raw_data[[#This Row],[Date Tagged]])</f>
        <v>5.9374999982537702E-3</v>
      </c>
      <c r="J2925" s="66">
        <f>HOUR(tbl_raw_data[[#This Row],[time_taken]])*60+MINUTE(tbl_raw_data[[#This Row],[time_taken]])+SECOND(tbl_raw_data[[#This Row],[time_taken]])/60</f>
        <v>8.5500000000000007</v>
      </c>
      <c r="K2925" s="68">
        <f>DATE(YEAR(tbl_raw_data[[#This Row],[Date Actioned]]),MONTH(tbl_raw_data[[#This Row],[Date Actioned]]),DAY(tbl_raw_data[[#This Row],[Date Actioned]]))</f>
        <v>45152</v>
      </c>
      <c r="L2925" s="65" t="str">
        <f>UPPER(TEXT(tbl_raw_data[[#This Row],[updated_date]],"MMMM"))</f>
        <v>AUGUST</v>
      </c>
      <c r="M2925" s="65" t="str">
        <f>"WEEK "&amp;IF(ROUNDUP(DAY(tbl_raw_data[[#This Row],[updated_date]])/7,0)=5,4,ROUNDUP(DAY(tbl_raw_data[[#This Row],[updated_date]])/7,0))</f>
        <v>WEEK 2</v>
      </c>
      <c r="N2925" s="71" t="str">
        <f>UPPER(VLOOKUP(tbl_raw_data[[#This Row],[Analyst]],settings!$A$1:$B$15,2,0))</f>
        <v>FARDIN</v>
      </c>
      <c r="O2925" s="71" t="str">
        <f>TRIM(UPPER(tbl_raw_data[[#This Row],[Outcome]]))</f>
        <v>APPROVE</v>
      </c>
      <c r="P2925" s="71" t="str">
        <f>TRIM(UPPER(tbl_raw_data[[#This Row],[Queue Name]]))</f>
        <v>CONSUMER POST BUREAU</v>
      </c>
      <c r="Q2925" s="71" t="str">
        <f>IF(tbl_raw_data[[#This Row],[time_taken_in_min]]&lt;=settings!$D$2,"SLA_MET","SLA_NOT_MET")</f>
        <v>SLA_MET</v>
      </c>
    </row>
    <row r="2926" spans="1:17" hidden="1" x14ac:dyDescent="0.3">
      <c r="A2926" s="7" t="s">
        <v>3889</v>
      </c>
      <c r="B2926" s="34">
        <v>45152.50335648148</v>
      </c>
      <c r="C2926" s="35">
        <v>45152.511689814812</v>
      </c>
      <c r="D2926" s="2" t="s">
        <v>10</v>
      </c>
      <c r="E2926" s="2" t="s">
        <v>11</v>
      </c>
      <c r="F2926" s="2" t="s">
        <v>114</v>
      </c>
      <c r="G2926" s="2" t="s">
        <v>15</v>
      </c>
      <c r="H2926" s="84" t="str">
        <f t="shared" si="45"/>
        <v>Reason Unknown</v>
      </c>
      <c r="I2926" s="63">
        <f>(tbl_raw_data[[#This Row],[Date Actioned]])-(tbl_raw_data[[#This Row],[Date Tagged]])</f>
        <v>8.333333331393078E-3</v>
      </c>
      <c r="J2926" s="66">
        <f>HOUR(tbl_raw_data[[#This Row],[time_taken]])*60+MINUTE(tbl_raw_data[[#This Row],[time_taken]])+SECOND(tbl_raw_data[[#This Row],[time_taken]])/60</f>
        <v>12</v>
      </c>
      <c r="K2926" s="68">
        <f>DATE(YEAR(tbl_raw_data[[#This Row],[Date Actioned]]),MONTH(tbl_raw_data[[#This Row],[Date Actioned]]),DAY(tbl_raw_data[[#This Row],[Date Actioned]]))</f>
        <v>45152</v>
      </c>
      <c r="L2926" s="65" t="str">
        <f>UPPER(TEXT(tbl_raw_data[[#This Row],[updated_date]],"MMMM"))</f>
        <v>AUGUST</v>
      </c>
      <c r="M2926" s="65" t="str">
        <f>"WEEK "&amp;IF(ROUNDUP(DAY(tbl_raw_data[[#This Row],[updated_date]])/7,0)=5,4,ROUNDUP(DAY(tbl_raw_data[[#This Row],[updated_date]])/7,0))</f>
        <v>WEEK 2</v>
      </c>
      <c r="N2926" s="71" t="str">
        <f>UPPER(VLOOKUP(tbl_raw_data[[#This Row],[Analyst]],settings!$A$1:$B$15,2,0))</f>
        <v>FARDIN</v>
      </c>
      <c r="O2926" s="71" t="str">
        <f>TRIM(UPPER(tbl_raw_data[[#This Row],[Outcome]]))</f>
        <v>APPROVE</v>
      </c>
      <c r="P2926" s="71" t="str">
        <f>TRIM(UPPER(tbl_raw_data[[#This Row],[Queue Name]]))</f>
        <v>CONSUMER EXISTING</v>
      </c>
      <c r="Q2926" s="71" t="str">
        <f>IF(tbl_raw_data[[#This Row],[time_taken_in_min]]&lt;=settings!$D$2,"SLA_MET","SLA_NOT_MET")</f>
        <v>SLA_MET</v>
      </c>
    </row>
    <row r="2927" spans="1:17" hidden="1" x14ac:dyDescent="0.3">
      <c r="A2927" s="1" t="s">
        <v>3890</v>
      </c>
      <c r="B2927" s="36">
        <v>45152.516516203701</v>
      </c>
      <c r="C2927" s="39">
        <v>45152.522766203707</v>
      </c>
      <c r="D2927" s="8" t="s">
        <v>10</v>
      </c>
      <c r="E2927" s="8" t="s">
        <v>18</v>
      </c>
      <c r="F2927" s="8" t="s">
        <v>19</v>
      </c>
      <c r="G2927" s="8" t="s">
        <v>23</v>
      </c>
      <c r="H2927" s="84" t="str">
        <f t="shared" si="45"/>
        <v>Reason Unknown</v>
      </c>
      <c r="I2927" s="63">
        <f>(tbl_raw_data[[#This Row],[Date Actioned]])-(tbl_raw_data[[#This Row],[Date Tagged]])</f>
        <v>6.2500000058207661E-3</v>
      </c>
      <c r="J2927" s="66">
        <f>HOUR(tbl_raw_data[[#This Row],[time_taken]])*60+MINUTE(tbl_raw_data[[#This Row],[time_taken]])+SECOND(tbl_raw_data[[#This Row],[time_taken]])/60</f>
        <v>9</v>
      </c>
      <c r="K2927" s="68">
        <f>DATE(YEAR(tbl_raw_data[[#This Row],[Date Actioned]]),MONTH(tbl_raw_data[[#This Row],[Date Actioned]]),DAY(tbl_raw_data[[#This Row],[Date Actioned]]))</f>
        <v>45152</v>
      </c>
      <c r="L2927" s="65" t="str">
        <f>UPPER(TEXT(tbl_raw_data[[#This Row],[updated_date]],"MMMM"))</f>
        <v>AUGUST</v>
      </c>
      <c r="M2927" s="65" t="str">
        <f>"WEEK "&amp;IF(ROUNDUP(DAY(tbl_raw_data[[#This Row],[updated_date]])/7,0)=5,4,ROUNDUP(DAY(tbl_raw_data[[#This Row],[updated_date]])/7,0))</f>
        <v>WEEK 2</v>
      </c>
      <c r="N2927" s="71" t="str">
        <f>UPPER(VLOOKUP(tbl_raw_data[[#This Row],[Analyst]],settings!$A$1:$B$15,2,0))</f>
        <v>NAVED</v>
      </c>
      <c r="O2927" s="71" t="str">
        <f>TRIM(UPPER(tbl_raw_data[[#This Row],[Outcome]]))</f>
        <v>APPROVE</v>
      </c>
      <c r="P2927" s="71" t="str">
        <f>TRIM(UPPER(tbl_raw_data[[#This Row],[Queue Name]]))</f>
        <v>CONSUMER PRE BUREAU</v>
      </c>
      <c r="Q2927" s="71" t="str">
        <f>IF(tbl_raw_data[[#This Row],[time_taken_in_min]]&lt;=settings!$D$2,"SLA_MET","SLA_NOT_MET")</f>
        <v>SLA_MET</v>
      </c>
    </row>
    <row r="2928" spans="1:17" hidden="1" x14ac:dyDescent="0.3">
      <c r="A2928" s="5" t="s">
        <v>3891</v>
      </c>
      <c r="B2928" s="34">
        <v>45152.519456018519</v>
      </c>
      <c r="C2928" s="35">
        <v>45152.52547453704</v>
      </c>
      <c r="D2928" s="2" t="s">
        <v>10</v>
      </c>
      <c r="E2928" s="2" t="s">
        <v>18</v>
      </c>
      <c r="F2928" s="2" t="s">
        <v>114</v>
      </c>
      <c r="G2928" s="2" t="s">
        <v>16</v>
      </c>
      <c r="H2928" s="84" t="str">
        <f t="shared" si="45"/>
        <v>Reason Unknown</v>
      </c>
      <c r="I2928" s="63">
        <f>(tbl_raw_data[[#This Row],[Date Actioned]])-(tbl_raw_data[[#This Row],[Date Tagged]])</f>
        <v>6.0185185211594217E-3</v>
      </c>
      <c r="J2928" s="66">
        <f>HOUR(tbl_raw_data[[#This Row],[time_taken]])*60+MINUTE(tbl_raw_data[[#This Row],[time_taken]])+SECOND(tbl_raw_data[[#This Row],[time_taken]])/60</f>
        <v>8.6666666666666661</v>
      </c>
      <c r="K2928" s="68">
        <f>DATE(YEAR(tbl_raw_data[[#This Row],[Date Actioned]]),MONTH(tbl_raw_data[[#This Row],[Date Actioned]]),DAY(tbl_raw_data[[#This Row],[Date Actioned]]))</f>
        <v>45152</v>
      </c>
      <c r="L2928" s="65" t="str">
        <f>UPPER(TEXT(tbl_raw_data[[#This Row],[updated_date]],"MMMM"))</f>
        <v>AUGUST</v>
      </c>
      <c r="M2928" s="65" t="str">
        <f>"WEEK "&amp;IF(ROUNDUP(DAY(tbl_raw_data[[#This Row],[updated_date]])/7,0)=5,4,ROUNDUP(DAY(tbl_raw_data[[#This Row],[updated_date]])/7,0))</f>
        <v>WEEK 2</v>
      </c>
      <c r="N2928" s="71" t="str">
        <f>UPPER(VLOOKUP(tbl_raw_data[[#This Row],[Analyst]],settings!$A$1:$B$15,2,0))</f>
        <v>FARDIN</v>
      </c>
      <c r="O2928" s="71" t="str">
        <f>TRIM(UPPER(tbl_raw_data[[#This Row],[Outcome]]))</f>
        <v>APPROVE</v>
      </c>
      <c r="P2928" s="71" t="str">
        <f>TRIM(UPPER(tbl_raw_data[[#This Row],[Queue Name]]))</f>
        <v>CONSUMER PRE BUREAU</v>
      </c>
      <c r="Q2928" s="71" t="str">
        <f>IF(tbl_raw_data[[#This Row],[time_taken_in_min]]&lt;=settings!$D$2,"SLA_MET","SLA_NOT_MET")</f>
        <v>SLA_MET</v>
      </c>
    </row>
    <row r="2929" spans="1:17" hidden="1" x14ac:dyDescent="0.3">
      <c r="A2929" s="7" t="s">
        <v>3892</v>
      </c>
      <c r="B2929" s="36">
        <v>45152.523472222223</v>
      </c>
      <c r="C2929" s="39">
        <v>45152.529641203706</v>
      </c>
      <c r="D2929" s="8" t="s">
        <v>10</v>
      </c>
      <c r="E2929" s="8" t="s">
        <v>11</v>
      </c>
      <c r="F2929" s="8" t="s">
        <v>19</v>
      </c>
      <c r="G2929" s="8" t="s">
        <v>26</v>
      </c>
      <c r="H2929" s="84" t="str">
        <f t="shared" si="45"/>
        <v>Reason Unknown</v>
      </c>
      <c r="I2929" s="63">
        <f>(tbl_raw_data[[#This Row],[Date Actioned]])-(tbl_raw_data[[#This Row],[Date Tagged]])</f>
        <v>6.1689814829151146E-3</v>
      </c>
      <c r="J2929" s="66">
        <f>HOUR(tbl_raw_data[[#This Row],[time_taken]])*60+MINUTE(tbl_raw_data[[#This Row],[time_taken]])+SECOND(tbl_raw_data[[#This Row],[time_taken]])/60</f>
        <v>8.8833333333333329</v>
      </c>
      <c r="K2929" s="68">
        <f>DATE(YEAR(tbl_raw_data[[#This Row],[Date Actioned]]),MONTH(tbl_raw_data[[#This Row],[Date Actioned]]),DAY(tbl_raw_data[[#This Row],[Date Actioned]]))</f>
        <v>45152</v>
      </c>
      <c r="L2929" s="65" t="str">
        <f>UPPER(TEXT(tbl_raw_data[[#This Row],[updated_date]],"MMMM"))</f>
        <v>AUGUST</v>
      </c>
      <c r="M2929" s="65" t="str">
        <f>"WEEK "&amp;IF(ROUNDUP(DAY(tbl_raw_data[[#This Row],[updated_date]])/7,0)=5,4,ROUNDUP(DAY(tbl_raw_data[[#This Row],[updated_date]])/7,0))</f>
        <v>WEEK 2</v>
      </c>
      <c r="N2929" s="71" t="str">
        <f>UPPER(VLOOKUP(tbl_raw_data[[#This Row],[Analyst]],settings!$A$1:$B$15,2,0))</f>
        <v>NAVED</v>
      </c>
      <c r="O2929" s="71" t="str">
        <f>TRIM(UPPER(tbl_raw_data[[#This Row],[Outcome]]))</f>
        <v>APPROVE</v>
      </c>
      <c r="P2929" s="71" t="str">
        <f>TRIM(UPPER(tbl_raw_data[[#This Row],[Queue Name]]))</f>
        <v>CONSUMER EXISTING</v>
      </c>
      <c r="Q2929" s="71" t="str">
        <f>IF(tbl_raw_data[[#This Row],[time_taken_in_min]]&lt;=settings!$D$2,"SLA_MET","SLA_NOT_MET")</f>
        <v>SLA_MET</v>
      </c>
    </row>
    <row r="2930" spans="1:17" hidden="1" x14ac:dyDescent="0.3">
      <c r="A2930" s="1" t="s">
        <v>3893</v>
      </c>
      <c r="B2930" s="34">
        <v>45152.524074074077</v>
      </c>
      <c r="C2930" s="35">
        <v>45152.530150462961</v>
      </c>
      <c r="D2930" s="2" t="s">
        <v>10</v>
      </c>
      <c r="E2930" s="2" t="s">
        <v>18</v>
      </c>
      <c r="F2930" s="2" t="s">
        <v>114</v>
      </c>
      <c r="G2930" s="2" t="s">
        <v>15</v>
      </c>
      <c r="H2930" s="84" t="str">
        <f t="shared" si="45"/>
        <v>Reason Unknown</v>
      </c>
      <c r="I2930" s="63">
        <f>(tbl_raw_data[[#This Row],[Date Actioned]])-(tbl_raw_data[[#This Row],[Date Tagged]])</f>
        <v>6.0763888832298107E-3</v>
      </c>
      <c r="J2930" s="66">
        <f>HOUR(tbl_raw_data[[#This Row],[time_taken]])*60+MINUTE(tbl_raw_data[[#This Row],[time_taken]])+SECOND(tbl_raw_data[[#This Row],[time_taken]])/60</f>
        <v>8.75</v>
      </c>
      <c r="K2930" s="68">
        <f>DATE(YEAR(tbl_raw_data[[#This Row],[Date Actioned]]),MONTH(tbl_raw_data[[#This Row],[Date Actioned]]),DAY(tbl_raw_data[[#This Row],[Date Actioned]]))</f>
        <v>45152</v>
      </c>
      <c r="L2930" s="65" t="str">
        <f>UPPER(TEXT(tbl_raw_data[[#This Row],[updated_date]],"MMMM"))</f>
        <v>AUGUST</v>
      </c>
      <c r="M2930" s="65" t="str">
        <f>"WEEK "&amp;IF(ROUNDUP(DAY(tbl_raw_data[[#This Row],[updated_date]])/7,0)=5,4,ROUNDUP(DAY(tbl_raw_data[[#This Row],[updated_date]])/7,0))</f>
        <v>WEEK 2</v>
      </c>
      <c r="N2930" s="71" t="str">
        <f>UPPER(VLOOKUP(tbl_raw_data[[#This Row],[Analyst]],settings!$A$1:$B$15,2,0))</f>
        <v>FARDIN</v>
      </c>
      <c r="O2930" s="71" t="str">
        <f>TRIM(UPPER(tbl_raw_data[[#This Row],[Outcome]]))</f>
        <v>APPROVE</v>
      </c>
      <c r="P2930" s="71" t="str">
        <f>TRIM(UPPER(tbl_raw_data[[#This Row],[Queue Name]]))</f>
        <v>CONSUMER PRE BUREAU</v>
      </c>
      <c r="Q2930" s="71" t="str">
        <f>IF(tbl_raw_data[[#This Row],[time_taken_in_min]]&lt;=settings!$D$2,"SLA_MET","SLA_NOT_MET")</f>
        <v>SLA_MET</v>
      </c>
    </row>
    <row r="2931" spans="1:17" hidden="1" x14ac:dyDescent="0.3">
      <c r="A2931" s="5" t="s">
        <v>3894</v>
      </c>
      <c r="B2931" s="36">
        <v>45152.524791666663</v>
      </c>
      <c r="C2931" s="39">
        <v>45152.536446759259</v>
      </c>
      <c r="D2931" s="8" t="s">
        <v>10</v>
      </c>
      <c r="E2931" s="8" t="s">
        <v>11</v>
      </c>
      <c r="F2931" s="8" t="s">
        <v>19</v>
      </c>
      <c r="G2931" s="8" t="s">
        <v>23</v>
      </c>
      <c r="H2931" s="84" t="str">
        <f t="shared" si="45"/>
        <v>Reason Unknown</v>
      </c>
      <c r="I2931" s="63">
        <f>(tbl_raw_data[[#This Row],[Date Actioned]])-(tbl_raw_data[[#This Row],[Date Tagged]])</f>
        <v>1.1655092595901806E-2</v>
      </c>
      <c r="J2931" s="66">
        <f>HOUR(tbl_raw_data[[#This Row],[time_taken]])*60+MINUTE(tbl_raw_data[[#This Row],[time_taken]])+SECOND(tbl_raw_data[[#This Row],[time_taken]])/60</f>
        <v>16.783333333333335</v>
      </c>
      <c r="K2931" s="68">
        <f>DATE(YEAR(tbl_raw_data[[#This Row],[Date Actioned]]),MONTH(tbl_raw_data[[#This Row],[Date Actioned]]),DAY(tbl_raw_data[[#This Row],[Date Actioned]]))</f>
        <v>45152</v>
      </c>
      <c r="L2931" s="65" t="str">
        <f>UPPER(TEXT(tbl_raw_data[[#This Row],[updated_date]],"MMMM"))</f>
        <v>AUGUST</v>
      </c>
      <c r="M2931" s="65" t="str">
        <f>"WEEK "&amp;IF(ROUNDUP(DAY(tbl_raw_data[[#This Row],[updated_date]])/7,0)=5,4,ROUNDUP(DAY(tbl_raw_data[[#This Row],[updated_date]])/7,0))</f>
        <v>WEEK 2</v>
      </c>
      <c r="N2931" s="71" t="str">
        <f>UPPER(VLOOKUP(tbl_raw_data[[#This Row],[Analyst]],settings!$A$1:$B$15,2,0))</f>
        <v>NAVED</v>
      </c>
      <c r="O2931" s="71" t="str">
        <f>TRIM(UPPER(tbl_raw_data[[#This Row],[Outcome]]))</f>
        <v>APPROVE</v>
      </c>
      <c r="P2931" s="71" t="str">
        <f>TRIM(UPPER(tbl_raw_data[[#This Row],[Queue Name]]))</f>
        <v>CONSUMER EXISTING</v>
      </c>
      <c r="Q2931" s="71" t="str">
        <f>IF(tbl_raw_data[[#This Row],[time_taken_in_min]]&lt;=settings!$D$2,"SLA_MET","SLA_NOT_MET")</f>
        <v>SLA_MET</v>
      </c>
    </row>
    <row r="2932" spans="1:17" hidden="1" x14ac:dyDescent="0.3">
      <c r="A2932" s="7" t="s">
        <v>3895</v>
      </c>
      <c r="B2932" s="34">
        <v>45152.530810185184</v>
      </c>
      <c r="C2932" s="35">
        <v>45152.540671296294</v>
      </c>
      <c r="D2932" s="2" t="s">
        <v>10</v>
      </c>
      <c r="E2932" s="2" t="s">
        <v>11</v>
      </c>
      <c r="F2932" s="2" t="s">
        <v>21</v>
      </c>
      <c r="G2932" s="2" t="s">
        <v>15</v>
      </c>
      <c r="H2932" s="84" t="str">
        <f t="shared" si="45"/>
        <v>Reason Unknown</v>
      </c>
      <c r="I2932" s="63">
        <f>(tbl_raw_data[[#This Row],[Date Actioned]])-(tbl_raw_data[[#This Row],[Date Tagged]])</f>
        <v>9.8611111097852699E-3</v>
      </c>
      <c r="J2932" s="66">
        <f>HOUR(tbl_raw_data[[#This Row],[time_taken]])*60+MINUTE(tbl_raw_data[[#This Row],[time_taken]])+SECOND(tbl_raw_data[[#This Row],[time_taken]])/60</f>
        <v>14.2</v>
      </c>
      <c r="K2932" s="68">
        <f>DATE(YEAR(tbl_raw_data[[#This Row],[Date Actioned]]),MONTH(tbl_raw_data[[#This Row],[Date Actioned]]),DAY(tbl_raw_data[[#This Row],[Date Actioned]]))</f>
        <v>45152</v>
      </c>
      <c r="L2932" s="65" t="str">
        <f>UPPER(TEXT(tbl_raw_data[[#This Row],[updated_date]],"MMMM"))</f>
        <v>AUGUST</v>
      </c>
      <c r="M2932" s="65" t="str">
        <f>"WEEK "&amp;IF(ROUNDUP(DAY(tbl_raw_data[[#This Row],[updated_date]])/7,0)=5,4,ROUNDUP(DAY(tbl_raw_data[[#This Row],[updated_date]])/7,0))</f>
        <v>WEEK 2</v>
      </c>
      <c r="N2932" s="71" t="str">
        <f>UPPER(VLOOKUP(tbl_raw_data[[#This Row],[Analyst]],settings!$A$1:$B$15,2,0))</f>
        <v>SHAHID</v>
      </c>
      <c r="O2932" s="71" t="str">
        <f>TRIM(UPPER(tbl_raw_data[[#This Row],[Outcome]]))</f>
        <v>APPROVE</v>
      </c>
      <c r="P2932" s="71" t="str">
        <f>TRIM(UPPER(tbl_raw_data[[#This Row],[Queue Name]]))</f>
        <v>CONSUMER EXISTING</v>
      </c>
      <c r="Q2932" s="71" t="str">
        <f>IF(tbl_raw_data[[#This Row],[time_taken_in_min]]&lt;=settings!$D$2,"SLA_MET","SLA_NOT_MET")</f>
        <v>SLA_MET</v>
      </c>
    </row>
    <row r="2933" spans="1:17" hidden="1" x14ac:dyDescent="0.3">
      <c r="A2933" s="1" t="s">
        <v>3896</v>
      </c>
      <c r="B2933" s="36">
        <v>45152.532789351855</v>
      </c>
      <c r="C2933" s="39">
        <v>45152.542569444442</v>
      </c>
      <c r="D2933" s="8" t="s">
        <v>10</v>
      </c>
      <c r="E2933" s="8" t="s">
        <v>18</v>
      </c>
      <c r="F2933" s="8" t="s">
        <v>206</v>
      </c>
      <c r="G2933" s="8" t="s">
        <v>15</v>
      </c>
      <c r="H2933" s="84" t="str">
        <f t="shared" si="45"/>
        <v>Reason Unknown</v>
      </c>
      <c r="I2933" s="63">
        <f>(tbl_raw_data[[#This Row],[Date Actioned]])-(tbl_raw_data[[#This Row],[Date Tagged]])</f>
        <v>9.7800925868796185E-3</v>
      </c>
      <c r="J2933" s="66">
        <f>HOUR(tbl_raw_data[[#This Row],[time_taken]])*60+MINUTE(tbl_raw_data[[#This Row],[time_taken]])+SECOND(tbl_raw_data[[#This Row],[time_taken]])/60</f>
        <v>14.083333333333334</v>
      </c>
      <c r="K2933" s="68">
        <f>DATE(YEAR(tbl_raw_data[[#This Row],[Date Actioned]]),MONTH(tbl_raw_data[[#This Row],[Date Actioned]]),DAY(tbl_raw_data[[#This Row],[Date Actioned]]))</f>
        <v>45152</v>
      </c>
      <c r="L2933" s="65" t="str">
        <f>UPPER(TEXT(tbl_raw_data[[#This Row],[updated_date]],"MMMM"))</f>
        <v>AUGUST</v>
      </c>
      <c r="M2933" s="65" t="str">
        <f>"WEEK "&amp;IF(ROUNDUP(DAY(tbl_raw_data[[#This Row],[updated_date]])/7,0)=5,4,ROUNDUP(DAY(tbl_raw_data[[#This Row],[updated_date]])/7,0))</f>
        <v>WEEK 2</v>
      </c>
      <c r="N2933" s="71" t="str">
        <f>UPPER(VLOOKUP(tbl_raw_data[[#This Row],[Analyst]],settings!$A$1:$B$15,2,0))</f>
        <v>HARDIK</v>
      </c>
      <c r="O2933" s="71" t="str">
        <f>TRIM(UPPER(tbl_raw_data[[#This Row],[Outcome]]))</f>
        <v>APPROVE</v>
      </c>
      <c r="P2933" s="71" t="str">
        <f>TRIM(UPPER(tbl_raw_data[[#This Row],[Queue Name]]))</f>
        <v>CONSUMER PRE BUREAU</v>
      </c>
      <c r="Q2933" s="71" t="str">
        <f>IF(tbl_raw_data[[#This Row],[time_taken_in_min]]&lt;=settings!$D$2,"SLA_MET","SLA_NOT_MET")</f>
        <v>SLA_MET</v>
      </c>
    </row>
    <row r="2934" spans="1:17" hidden="1" x14ac:dyDescent="0.3">
      <c r="A2934" s="5" t="s">
        <v>3897</v>
      </c>
      <c r="B2934" s="34">
        <v>45152.542164351849</v>
      </c>
      <c r="C2934" s="35">
        <v>45152.562071759261</v>
      </c>
      <c r="D2934" s="2" t="s">
        <v>10</v>
      </c>
      <c r="E2934" s="2" t="s">
        <v>11</v>
      </c>
      <c r="F2934" s="2" t="s">
        <v>9</v>
      </c>
      <c r="G2934" s="2" t="s">
        <v>15</v>
      </c>
      <c r="H2934" s="84" t="str">
        <f t="shared" si="45"/>
        <v>Reason Unknown</v>
      </c>
      <c r="I2934" s="63">
        <f>(tbl_raw_data[[#This Row],[Date Actioned]])-(tbl_raw_data[[#This Row],[Date Tagged]])</f>
        <v>1.990740741166519E-2</v>
      </c>
      <c r="J2934" s="66">
        <f>HOUR(tbl_raw_data[[#This Row],[time_taken]])*60+MINUTE(tbl_raw_data[[#This Row],[time_taken]])+SECOND(tbl_raw_data[[#This Row],[time_taken]])/60</f>
        <v>28.666666666666668</v>
      </c>
      <c r="K2934" s="68">
        <f>DATE(YEAR(tbl_raw_data[[#This Row],[Date Actioned]]),MONTH(tbl_raw_data[[#This Row],[Date Actioned]]),DAY(tbl_raw_data[[#This Row],[Date Actioned]]))</f>
        <v>45152</v>
      </c>
      <c r="L2934" s="65" t="str">
        <f>UPPER(TEXT(tbl_raw_data[[#This Row],[updated_date]],"MMMM"))</f>
        <v>AUGUST</v>
      </c>
      <c r="M2934" s="65" t="str">
        <f>"WEEK "&amp;IF(ROUNDUP(DAY(tbl_raw_data[[#This Row],[updated_date]])/7,0)=5,4,ROUNDUP(DAY(tbl_raw_data[[#This Row],[updated_date]])/7,0))</f>
        <v>WEEK 2</v>
      </c>
      <c r="N2934" s="71" t="str">
        <f>UPPER(VLOOKUP(tbl_raw_data[[#This Row],[Analyst]],settings!$A$1:$B$15,2,0))</f>
        <v>QUADIR</v>
      </c>
      <c r="O2934" s="71" t="str">
        <f>TRIM(UPPER(tbl_raw_data[[#This Row],[Outcome]]))</f>
        <v>APPROVE</v>
      </c>
      <c r="P2934" s="71" t="str">
        <f>TRIM(UPPER(tbl_raw_data[[#This Row],[Queue Name]]))</f>
        <v>CONSUMER EXISTING</v>
      </c>
      <c r="Q2934" s="71" t="str">
        <f>IF(tbl_raw_data[[#This Row],[time_taken_in_min]]&lt;=settings!$D$2,"SLA_MET","SLA_NOT_MET")</f>
        <v>SLA_NOT_MET</v>
      </c>
    </row>
    <row r="2935" spans="1:17" hidden="1" x14ac:dyDescent="0.3">
      <c r="A2935" s="7" t="s">
        <v>3898</v>
      </c>
      <c r="B2935" s="36">
        <v>45152.544062499997</v>
      </c>
      <c r="C2935" s="39">
        <v>45152.555717592593</v>
      </c>
      <c r="D2935" s="8" t="s">
        <v>10</v>
      </c>
      <c r="E2935" s="8" t="s">
        <v>11</v>
      </c>
      <c r="F2935" s="8" t="s">
        <v>17</v>
      </c>
      <c r="G2935" s="8" t="s">
        <v>15</v>
      </c>
      <c r="H2935" s="84" t="str">
        <f t="shared" si="45"/>
        <v>Reason Unknown</v>
      </c>
      <c r="I2935" s="63">
        <f>(tbl_raw_data[[#This Row],[Date Actioned]])-(tbl_raw_data[[#This Row],[Date Tagged]])</f>
        <v>1.1655092595901806E-2</v>
      </c>
      <c r="J2935" s="66">
        <f>HOUR(tbl_raw_data[[#This Row],[time_taken]])*60+MINUTE(tbl_raw_data[[#This Row],[time_taken]])+SECOND(tbl_raw_data[[#This Row],[time_taken]])/60</f>
        <v>16.783333333333335</v>
      </c>
      <c r="K2935" s="68">
        <f>DATE(YEAR(tbl_raw_data[[#This Row],[Date Actioned]]),MONTH(tbl_raw_data[[#This Row],[Date Actioned]]),DAY(tbl_raw_data[[#This Row],[Date Actioned]]))</f>
        <v>45152</v>
      </c>
      <c r="L2935" s="65" t="str">
        <f>UPPER(TEXT(tbl_raw_data[[#This Row],[updated_date]],"MMMM"))</f>
        <v>AUGUST</v>
      </c>
      <c r="M2935" s="65" t="str">
        <f>"WEEK "&amp;IF(ROUNDUP(DAY(tbl_raw_data[[#This Row],[updated_date]])/7,0)=5,4,ROUNDUP(DAY(tbl_raw_data[[#This Row],[updated_date]])/7,0))</f>
        <v>WEEK 2</v>
      </c>
      <c r="N2935" s="71" t="str">
        <f>UPPER(VLOOKUP(tbl_raw_data[[#This Row],[Analyst]],settings!$A$1:$B$15,2,0))</f>
        <v>MERCEDES</v>
      </c>
      <c r="O2935" s="71" t="str">
        <f>TRIM(UPPER(tbl_raw_data[[#This Row],[Outcome]]))</f>
        <v>APPROVE</v>
      </c>
      <c r="P2935" s="71" t="str">
        <f>TRIM(UPPER(tbl_raw_data[[#This Row],[Queue Name]]))</f>
        <v>CONSUMER EXISTING</v>
      </c>
      <c r="Q2935" s="71" t="str">
        <f>IF(tbl_raw_data[[#This Row],[time_taken_in_min]]&lt;=settings!$D$2,"SLA_MET","SLA_NOT_MET")</f>
        <v>SLA_MET</v>
      </c>
    </row>
    <row r="2936" spans="1:17" hidden="1" x14ac:dyDescent="0.3">
      <c r="A2936" s="1" t="s">
        <v>3899</v>
      </c>
      <c r="B2936" s="34">
        <v>45152.56046296296</v>
      </c>
      <c r="C2936" s="35">
        <v>45152.573287037034</v>
      </c>
      <c r="D2936" s="2" t="s">
        <v>10</v>
      </c>
      <c r="E2936" s="2" t="s">
        <v>11</v>
      </c>
      <c r="F2936" s="2" t="s">
        <v>22</v>
      </c>
      <c r="G2936" s="2" t="s">
        <v>15</v>
      </c>
      <c r="H2936" s="84" t="str">
        <f t="shared" si="45"/>
        <v>Reason Unknown</v>
      </c>
      <c r="I2936" s="63">
        <f>(tbl_raw_data[[#This Row],[Date Actioned]])-(tbl_raw_data[[#This Row],[Date Tagged]])</f>
        <v>1.2824074074160308E-2</v>
      </c>
      <c r="J2936" s="66">
        <f>HOUR(tbl_raw_data[[#This Row],[time_taken]])*60+MINUTE(tbl_raw_data[[#This Row],[time_taken]])+SECOND(tbl_raw_data[[#This Row],[time_taken]])/60</f>
        <v>18.466666666666665</v>
      </c>
      <c r="K2936" s="68">
        <f>DATE(YEAR(tbl_raw_data[[#This Row],[Date Actioned]]),MONTH(tbl_raw_data[[#This Row],[Date Actioned]]),DAY(tbl_raw_data[[#This Row],[Date Actioned]]))</f>
        <v>45152</v>
      </c>
      <c r="L2936" s="65" t="str">
        <f>UPPER(TEXT(tbl_raw_data[[#This Row],[updated_date]],"MMMM"))</f>
        <v>AUGUST</v>
      </c>
      <c r="M2936" s="65" t="str">
        <f>"WEEK "&amp;IF(ROUNDUP(DAY(tbl_raw_data[[#This Row],[updated_date]])/7,0)=5,4,ROUNDUP(DAY(tbl_raw_data[[#This Row],[updated_date]])/7,0))</f>
        <v>WEEK 2</v>
      </c>
      <c r="N2936" s="71" t="str">
        <f>UPPER(VLOOKUP(tbl_raw_data[[#This Row],[Analyst]],settings!$A$1:$B$15,2,0))</f>
        <v>ROHAN</v>
      </c>
      <c r="O2936" s="71" t="str">
        <f>TRIM(UPPER(tbl_raw_data[[#This Row],[Outcome]]))</f>
        <v>APPROVE</v>
      </c>
      <c r="P2936" s="71" t="str">
        <f>TRIM(UPPER(tbl_raw_data[[#This Row],[Queue Name]]))</f>
        <v>CONSUMER EXISTING</v>
      </c>
      <c r="Q2936" s="71" t="str">
        <f>IF(tbl_raw_data[[#This Row],[time_taken_in_min]]&lt;=settings!$D$2,"SLA_MET","SLA_NOT_MET")</f>
        <v>SLA_MET</v>
      </c>
    </row>
    <row r="2937" spans="1:17" hidden="1" x14ac:dyDescent="0.3">
      <c r="A2937" s="5" t="s">
        <v>3900</v>
      </c>
      <c r="B2937" s="36">
        <v>45152.561377314814</v>
      </c>
      <c r="C2937" s="39">
        <v>45152.576041666667</v>
      </c>
      <c r="D2937" s="8" t="s">
        <v>10</v>
      </c>
      <c r="E2937" s="8" t="s">
        <v>11</v>
      </c>
      <c r="F2937" s="8" t="s">
        <v>12</v>
      </c>
      <c r="G2937" s="8" t="s">
        <v>15</v>
      </c>
      <c r="H2937" s="84" t="str">
        <f t="shared" si="45"/>
        <v>Reason Unknown</v>
      </c>
      <c r="I2937" s="63">
        <f>(tbl_raw_data[[#This Row],[Date Actioned]])-(tbl_raw_data[[#This Row],[Date Tagged]])</f>
        <v>1.4664351852843538E-2</v>
      </c>
      <c r="J2937" s="66">
        <f>HOUR(tbl_raw_data[[#This Row],[time_taken]])*60+MINUTE(tbl_raw_data[[#This Row],[time_taken]])+SECOND(tbl_raw_data[[#This Row],[time_taken]])/60</f>
        <v>21.116666666666667</v>
      </c>
      <c r="K2937" s="68">
        <f>DATE(YEAR(tbl_raw_data[[#This Row],[Date Actioned]]),MONTH(tbl_raw_data[[#This Row],[Date Actioned]]),DAY(tbl_raw_data[[#This Row],[Date Actioned]]))</f>
        <v>45152</v>
      </c>
      <c r="L2937" s="65" t="str">
        <f>UPPER(TEXT(tbl_raw_data[[#This Row],[updated_date]],"MMMM"))</f>
        <v>AUGUST</v>
      </c>
      <c r="M2937" s="65" t="str">
        <f>"WEEK "&amp;IF(ROUNDUP(DAY(tbl_raw_data[[#This Row],[updated_date]])/7,0)=5,4,ROUNDUP(DAY(tbl_raw_data[[#This Row],[updated_date]])/7,0))</f>
        <v>WEEK 2</v>
      </c>
      <c r="N2937" s="71" t="str">
        <f>UPPER(VLOOKUP(tbl_raw_data[[#This Row],[Analyst]],settings!$A$1:$B$15,2,0))</f>
        <v>NITESH</v>
      </c>
      <c r="O2937" s="71" t="str">
        <f>TRIM(UPPER(tbl_raw_data[[#This Row],[Outcome]]))</f>
        <v>APPROVE</v>
      </c>
      <c r="P2937" s="71" t="str">
        <f>TRIM(UPPER(tbl_raw_data[[#This Row],[Queue Name]]))</f>
        <v>CONSUMER EXISTING</v>
      </c>
      <c r="Q2937" s="71" t="str">
        <f>IF(tbl_raw_data[[#This Row],[time_taken_in_min]]&lt;=settings!$D$2,"SLA_MET","SLA_NOT_MET")</f>
        <v>SLA_NOT_MET</v>
      </c>
    </row>
    <row r="2938" spans="1:17" hidden="1" x14ac:dyDescent="0.3">
      <c r="A2938" s="7" t="s">
        <v>3901</v>
      </c>
      <c r="B2938" s="34">
        <v>45152.564826388887</v>
      </c>
      <c r="C2938" s="35">
        <v>45152.572129629632</v>
      </c>
      <c r="D2938" s="2" t="s">
        <v>10</v>
      </c>
      <c r="E2938" s="2" t="s">
        <v>18</v>
      </c>
      <c r="F2938" s="2" t="s">
        <v>206</v>
      </c>
      <c r="G2938" s="2" t="s">
        <v>16</v>
      </c>
      <c r="H2938" s="84" t="str">
        <f t="shared" si="45"/>
        <v>Reason Unknown</v>
      </c>
      <c r="I2938" s="63">
        <f>(tbl_raw_data[[#This Row],[Date Actioned]])-(tbl_raw_data[[#This Row],[Date Tagged]])</f>
        <v>7.3032407453865744E-3</v>
      </c>
      <c r="J2938" s="66">
        <f>HOUR(tbl_raw_data[[#This Row],[time_taken]])*60+MINUTE(tbl_raw_data[[#This Row],[time_taken]])+SECOND(tbl_raw_data[[#This Row],[time_taken]])/60</f>
        <v>10.516666666666667</v>
      </c>
      <c r="K2938" s="68">
        <f>DATE(YEAR(tbl_raw_data[[#This Row],[Date Actioned]]),MONTH(tbl_raw_data[[#This Row],[Date Actioned]]),DAY(tbl_raw_data[[#This Row],[Date Actioned]]))</f>
        <v>45152</v>
      </c>
      <c r="L2938" s="65" t="str">
        <f>UPPER(TEXT(tbl_raw_data[[#This Row],[updated_date]],"MMMM"))</f>
        <v>AUGUST</v>
      </c>
      <c r="M2938" s="65" t="str">
        <f>"WEEK "&amp;IF(ROUNDUP(DAY(tbl_raw_data[[#This Row],[updated_date]])/7,0)=5,4,ROUNDUP(DAY(tbl_raw_data[[#This Row],[updated_date]])/7,0))</f>
        <v>WEEK 2</v>
      </c>
      <c r="N2938" s="71" t="str">
        <f>UPPER(VLOOKUP(tbl_raw_data[[#This Row],[Analyst]],settings!$A$1:$B$15,2,0))</f>
        <v>HARDIK</v>
      </c>
      <c r="O2938" s="71" t="str">
        <f>TRIM(UPPER(tbl_raw_data[[#This Row],[Outcome]]))</f>
        <v>APPROVE</v>
      </c>
      <c r="P2938" s="71" t="str">
        <f>TRIM(UPPER(tbl_raw_data[[#This Row],[Queue Name]]))</f>
        <v>CONSUMER PRE BUREAU</v>
      </c>
      <c r="Q2938" s="71" t="str">
        <f>IF(tbl_raw_data[[#This Row],[time_taken_in_min]]&lt;=settings!$D$2,"SLA_MET","SLA_NOT_MET")</f>
        <v>SLA_MET</v>
      </c>
    </row>
    <row r="2939" spans="1:17" hidden="1" x14ac:dyDescent="0.3">
      <c r="A2939" s="1" t="s">
        <v>3902</v>
      </c>
      <c r="B2939" s="36">
        <v>45152.572627314818</v>
      </c>
      <c r="C2939" s="39">
        <v>45152.578518518516</v>
      </c>
      <c r="D2939" s="8" t="s">
        <v>10</v>
      </c>
      <c r="E2939" s="8" t="s">
        <v>11</v>
      </c>
      <c r="F2939" s="8" t="s">
        <v>19</v>
      </c>
      <c r="G2939" s="8" t="s">
        <v>15</v>
      </c>
      <c r="H2939" s="84" t="str">
        <f t="shared" si="45"/>
        <v>Reason Unknown</v>
      </c>
      <c r="I2939" s="63">
        <f>(tbl_raw_data[[#This Row],[Date Actioned]])-(tbl_raw_data[[#This Row],[Date Tagged]])</f>
        <v>5.8912036984111182E-3</v>
      </c>
      <c r="J2939" s="66">
        <f>HOUR(tbl_raw_data[[#This Row],[time_taken]])*60+MINUTE(tbl_raw_data[[#This Row],[time_taken]])+SECOND(tbl_raw_data[[#This Row],[time_taken]])/60</f>
        <v>8.4833333333333325</v>
      </c>
      <c r="K2939" s="68">
        <f>DATE(YEAR(tbl_raw_data[[#This Row],[Date Actioned]]),MONTH(tbl_raw_data[[#This Row],[Date Actioned]]),DAY(tbl_raw_data[[#This Row],[Date Actioned]]))</f>
        <v>45152</v>
      </c>
      <c r="L2939" s="65" t="str">
        <f>UPPER(TEXT(tbl_raw_data[[#This Row],[updated_date]],"MMMM"))</f>
        <v>AUGUST</v>
      </c>
      <c r="M2939" s="65" t="str">
        <f>"WEEK "&amp;IF(ROUNDUP(DAY(tbl_raw_data[[#This Row],[updated_date]])/7,0)=5,4,ROUNDUP(DAY(tbl_raw_data[[#This Row],[updated_date]])/7,0))</f>
        <v>WEEK 2</v>
      </c>
      <c r="N2939" s="71" t="str">
        <f>UPPER(VLOOKUP(tbl_raw_data[[#This Row],[Analyst]],settings!$A$1:$B$15,2,0))</f>
        <v>NAVED</v>
      </c>
      <c r="O2939" s="71" t="str">
        <f>TRIM(UPPER(tbl_raw_data[[#This Row],[Outcome]]))</f>
        <v>APPROVE</v>
      </c>
      <c r="P2939" s="71" t="str">
        <f>TRIM(UPPER(tbl_raw_data[[#This Row],[Queue Name]]))</f>
        <v>CONSUMER EXISTING</v>
      </c>
      <c r="Q2939" s="71" t="str">
        <f>IF(tbl_raw_data[[#This Row],[time_taken_in_min]]&lt;=settings!$D$2,"SLA_MET","SLA_NOT_MET")</f>
        <v>SLA_MET</v>
      </c>
    </row>
    <row r="2940" spans="1:17" hidden="1" x14ac:dyDescent="0.3">
      <c r="A2940" s="5" t="s">
        <v>3903</v>
      </c>
      <c r="B2940" s="34">
        <v>45152.572627314818</v>
      </c>
      <c r="C2940" s="35">
        <v>45152.579386574071</v>
      </c>
      <c r="D2940" s="2" t="s">
        <v>10</v>
      </c>
      <c r="E2940" s="2" t="s">
        <v>18</v>
      </c>
      <c r="F2940" s="2" t="s">
        <v>9</v>
      </c>
      <c r="G2940" s="2" t="s">
        <v>15</v>
      </c>
      <c r="H2940" s="84" t="str">
        <f t="shared" si="45"/>
        <v>Reason Unknown</v>
      </c>
      <c r="I2940" s="63">
        <f>(tbl_raw_data[[#This Row],[Date Actioned]])-(tbl_raw_data[[#This Row],[Date Tagged]])</f>
        <v>6.7592592531582341E-3</v>
      </c>
      <c r="J2940" s="66">
        <f>HOUR(tbl_raw_data[[#This Row],[time_taken]])*60+MINUTE(tbl_raw_data[[#This Row],[time_taken]])+SECOND(tbl_raw_data[[#This Row],[time_taken]])/60</f>
        <v>9.7333333333333325</v>
      </c>
      <c r="K2940" s="68">
        <f>DATE(YEAR(tbl_raw_data[[#This Row],[Date Actioned]]),MONTH(tbl_raw_data[[#This Row],[Date Actioned]]),DAY(tbl_raw_data[[#This Row],[Date Actioned]]))</f>
        <v>45152</v>
      </c>
      <c r="L2940" s="65" t="str">
        <f>UPPER(TEXT(tbl_raw_data[[#This Row],[updated_date]],"MMMM"))</f>
        <v>AUGUST</v>
      </c>
      <c r="M2940" s="65" t="str">
        <f>"WEEK "&amp;IF(ROUNDUP(DAY(tbl_raw_data[[#This Row],[updated_date]])/7,0)=5,4,ROUNDUP(DAY(tbl_raw_data[[#This Row],[updated_date]])/7,0))</f>
        <v>WEEK 2</v>
      </c>
      <c r="N2940" s="71" t="str">
        <f>UPPER(VLOOKUP(tbl_raw_data[[#This Row],[Analyst]],settings!$A$1:$B$15,2,0))</f>
        <v>QUADIR</v>
      </c>
      <c r="O2940" s="71" t="str">
        <f>TRIM(UPPER(tbl_raw_data[[#This Row],[Outcome]]))</f>
        <v>APPROVE</v>
      </c>
      <c r="P2940" s="71" t="str">
        <f>TRIM(UPPER(tbl_raw_data[[#This Row],[Queue Name]]))</f>
        <v>CONSUMER PRE BUREAU</v>
      </c>
      <c r="Q2940" s="71" t="str">
        <f>IF(tbl_raw_data[[#This Row],[time_taken_in_min]]&lt;=settings!$D$2,"SLA_MET","SLA_NOT_MET")</f>
        <v>SLA_MET</v>
      </c>
    </row>
    <row r="2941" spans="1:17" hidden="1" x14ac:dyDescent="0.3">
      <c r="A2941" s="7" t="s">
        <v>3904</v>
      </c>
      <c r="B2941" s="36">
        <v>45152.578275462962</v>
      </c>
      <c r="C2941" s="39">
        <v>45152.583715277775</v>
      </c>
      <c r="D2941" s="8" t="s">
        <v>10</v>
      </c>
      <c r="E2941" s="8" t="s">
        <v>11</v>
      </c>
      <c r="F2941" s="8" t="s">
        <v>22</v>
      </c>
      <c r="G2941" s="8" t="s">
        <v>26</v>
      </c>
      <c r="H2941" s="84" t="str">
        <f t="shared" si="45"/>
        <v>Reason Unknown</v>
      </c>
      <c r="I2941" s="63">
        <f>(tbl_raw_data[[#This Row],[Date Actioned]])-(tbl_raw_data[[#This Row],[Date Tagged]])</f>
        <v>5.4398148131440394E-3</v>
      </c>
      <c r="J2941" s="66">
        <f>HOUR(tbl_raw_data[[#This Row],[time_taken]])*60+MINUTE(tbl_raw_data[[#This Row],[time_taken]])+SECOND(tbl_raw_data[[#This Row],[time_taken]])/60</f>
        <v>7.833333333333333</v>
      </c>
      <c r="K2941" s="68">
        <f>DATE(YEAR(tbl_raw_data[[#This Row],[Date Actioned]]),MONTH(tbl_raw_data[[#This Row],[Date Actioned]]),DAY(tbl_raw_data[[#This Row],[Date Actioned]]))</f>
        <v>45152</v>
      </c>
      <c r="L2941" s="65" t="str">
        <f>UPPER(TEXT(tbl_raw_data[[#This Row],[updated_date]],"MMMM"))</f>
        <v>AUGUST</v>
      </c>
      <c r="M2941" s="65" t="str">
        <f>"WEEK "&amp;IF(ROUNDUP(DAY(tbl_raw_data[[#This Row],[updated_date]])/7,0)=5,4,ROUNDUP(DAY(tbl_raw_data[[#This Row],[updated_date]])/7,0))</f>
        <v>WEEK 2</v>
      </c>
      <c r="N2941" s="71" t="str">
        <f>UPPER(VLOOKUP(tbl_raw_data[[#This Row],[Analyst]],settings!$A$1:$B$15,2,0))</f>
        <v>ROHAN</v>
      </c>
      <c r="O2941" s="71" t="str">
        <f>TRIM(UPPER(tbl_raw_data[[#This Row],[Outcome]]))</f>
        <v>APPROVE</v>
      </c>
      <c r="P2941" s="71" t="str">
        <f>TRIM(UPPER(tbl_raw_data[[#This Row],[Queue Name]]))</f>
        <v>CONSUMER EXISTING</v>
      </c>
      <c r="Q2941" s="71" t="str">
        <f>IF(tbl_raw_data[[#This Row],[time_taken_in_min]]&lt;=settings!$D$2,"SLA_MET","SLA_NOT_MET")</f>
        <v>SLA_MET</v>
      </c>
    </row>
    <row r="2942" spans="1:17" hidden="1" x14ac:dyDescent="0.3">
      <c r="A2942" s="1" t="s">
        <v>3905</v>
      </c>
      <c r="B2942" s="34">
        <v>45152.580925925926</v>
      </c>
      <c r="C2942" s="35">
        <v>45152.585659722223</v>
      </c>
      <c r="D2942" s="2" t="s">
        <v>10</v>
      </c>
      <c r="E2942" s="2" t="s">
        <v>11</v>
      </c>
      <c r="F2942" s="2" t="s">
        <v>9</v>
      </c>
      <c r="G2942" s="2" t="s">
        <v>15</v>
      </c>
      <c r="H2942" s="84" t="str">
        <f t="shared" si="45"/>
        <v>Reason Unknown</v>
      </c>
      <c r="I2942" s="63">
        <f>(tbl_raw_data[[#This Row],[Date Actioned]])-(tbl_raw_data[[#This Row],[Date Tagged]])</f>
        <v>4.7337962969322689E-3</v>
      </c>
      <c r="J2942" s="66">
        <f>HOUR(tbl_raw_data[[#This Row],[time_taken]])*60+MINUTE(tbl_raw_data[[#This Row],[time_taken]])+SECOND(tbl_raw_data[[#This Row],[time_taken]])/60</f>
        <v>6.8166666666666664</v>
      </c>
      <c r="K2942" s="68">
        <f>DATE(YEAR(tbl_raw_data[[#This Row],[Date Actioned]]),MONTH(tbl_raw_data[[#This Row],[Date Actioned]]),DAY(tbl_raw_data[[#This Row],[Date Actioned]]))</f>
        <v>45152</v>
      </c>
      <c r="L2942" s="65" t="str">
        <f>UPPER(TEXT(tbl_raw_data[[#This Row],[updated_date]],"MMMM"))</f>
        <v>AUGUST</v>
      </c>
      <c r="M2942" s="65" t="str">
        <f>"WEEK "&amp;IF(ROUNDUP(DAY(tbl_raw_data[[#This Row],[updated_date]])/7,0)=5,4,ROUNDUP(DAY(tbl_raw_data[[#This Row],[updated_date]])/7,0))</f>
        <v>WEEK 2</v>
      </c>
      <c r="N2942" s="71" t="str">
        <f>UPPER(VLOOKUP(tbl_raw_data[[#This Row],[Analyst]],settings!$A$1:$B$15,2,0))</f>
        <v>QUADIR</v>
      </c>
      <c r="O2942" s="71" t="str">
        <f>TRIM(UPPER(tbl_raw_data[[#This Row],[Outcome]]))</f>
        <v>APPROVE</v>
      </c>
      <c r="P2942" s="71" t="str">
        <f>TRIM(UPPER(tbl_raw_data[[#This Row],[Queue Name]]))</f>
        <v>CONSUMER EXISTING</v>
      </c>
      <c r="Q2942" s="71" t="str">
        <f>IF(tbl_raw_data[[#This Row],[time_taken_in_min]]&lt;=settings!$D$2,"SLA_MET","SLA_NOT_MET")</f>
        <v>SLA_MET</v>
      </c>
    </row>
    <row r="2943" spans="1:17" hidden="1" x14ac:dyDescent="0.3">
      <c r="A2943" s="5" t="s">
        <v>3906</v>
      </c>
      <c r="B2943" s="36">
        <v>45152.590370370373</v>
      </c>
      <c r="C2943" s="39">
        <v>45152.593460648146</v>
      </c>
      <c r="D2943" s="8" t="s">
        <v>10</v>
      </c>
      <c r="E2943" s="8" t="s">
        <v>8</v>
      </c>
      <c r="F2943" s="8" t="s">
        <v>9</v>
      </c>
      <c r="G2943" s="8" t="s">
        <v>23</v>
      </c>
      <c r="H2943" s="84" t="str">
        <f t="shared" si="45"/>
        <v>Reason Unknown</v>
      </c>
      <c r="I2943" s="63">
        <f>(tbl_raw_data[[#This Row],[Date Actioned]])-(tbl_raw_data[[#This Row],[Date Tagged]])</f>
        <v>3.0902777725714259E-3</v>
      </c>
      <c r="J2943" s="66">
        <f>HOUR(tbl_raw_data[[#This Row],[time_taken]])*60+MINUTE(tbl_raw_data[[#This Row],[time_taken]])+SECOND(tbl_raw_data[[#This Row],[time_taken]])/60</f>
        <v>4.45</v>
      </c>
      <c r="K2943" s="68">
        <f>DATE(YEAR(tbl_raw_data[[#This Row],[Date Actioned]]),MONTH(tbl_raw_data[[#This Row],[Date Actioned]]),DAY(tbl_raw_data[[#This Row],[Date Actioned]]))</f>
        <v>45152</v>
      </c>
      <c r="L2943" s="65" t="str">
        <f>UPPER(TEXT(tbl_raw_data[[#This Row],[updated_date]],"MMMM"))</f>
        <v>AUGUST</v>
      </c>
      <c r="M2943" s="65" t="str">
        <f>"WEEK "&amp;IF(ROUNDUP(DAY(tbl_raw_data[[#This Row],[updated_date]])/7,0)=5,4,ROUNDUP(DAY(tbl_raw_data[[#This Row],[updated_date]])/7,0))</f>
        <v>WEEK 2</v>
      </c>
      <c r="N2943" s="71" t="str">
        <f>UPPER(VLOOKUP(tbl_raw_data[[#This Row],[Analyst]],settings!$A$1:$B$15,2,0))</f>
        <v>QUADIR</v>
      </c>
      <c r="O2943" s="71" t="str">
        <f>TRIM(UPPER(tbl_raw_data[[#This Row],[Outcome]]))</f>
        <v>APPROVE</v>
      </c>
      <c r="P2943" s="71" t="str">
        <f>TRIM(UPPER(tbl_raw_data[[#This Row],[Queue Name]]))</f>
        <v>CONSUMER POST BUREAU</v>
      </c>
      <c r="Q2943" s="71" t="str">
        <f>IF(tbl_raw_data[[#This Row],[time_taken_in_min]]&lt;=settings!$D$2,"SLA_MET","SLA_NOT_MET")</f>
        <v>SLA_MET</v>
      </c>
    </row>
    <row r="2944" spans="1:17" hidden="1" x14ac:dyDescent="0.3">
      <c r="A2944" s="7" t="s">
        <v>3907</v>
      </c>
      <c r="B2944" s="34">
        <v>45152.602141203701</v>
      </c>
      <c r="C2944" s="35">
        <v>45152.611932870372</v>
      </c>
      <c r="D2944" s="2" t="s">
        <v>10</v>
      </c>
      <c r="E2944" s="2" t="s">
        <v>11</v>
      </c>
      <c r="F2944" s="2" t="s">
        <v>9</v>
      </c>
      <c r="G2944" s="2" t="s">
        <v>15</v>
      </c>
      <c r="H2944" s="84" t="str">
        <f t="shared" si="45"/>
        <v>Reason Unknown</v>
      </c>
      <c r="I2944" s="63">
        <f>(tbl_raw_data[[#This Row],[Date Actioned]])-(tbl_raw_data[[#This Row],[Date Tagged]])</f>
        <v>9.7916666709352285E-3</v>
      </c>
      <c r="J2944" s="66">
        <f>HOUR(tbl_raw_data[[#This Row],[time_taken]])*60+MINUTE(tbl_raw_data[[#This Row],[time_taken]])+SECOND(tbl_raw_data[[#This Row],[time_taken]])/60</f>
        <v>14.1</v>
      </c>
      <c r="K2944" s="68">
        <f>DATE(YEAR(tbl_raw_data[[#This Row],[Date Actioned]]),MONTH(tbl_raw_data[[#This Row],[Date Actioned]]),DAY(tbl_raw_data[[#This Row],[Date Actioned]]))</f>
        <v>45152</v>
      </c>
      <c r="L2944" s="65" t="str">
        <f>UPPER(TEXT(tbl_raw_data[[#This Row],[updated_date]],"MMMM"))</f>
        <v>AUGUST</v>
      </c>
      <c r="M2944" s="65" t="str">
        <f>"WEEK "&amp;IF(ROUNDUP(DAY(tbl_raw_data[[#This Row],[updated_date]])/7,0)=5,4,ROUNDUP(DAY(tbl_raw_data[[#This Row],[updated_date]])/7,0))</f>
        <v>WEEK 2</v>
      </c>
      <c r="N2944" s="71" t="str">
        <f>UPPER(VLOOKUP(tbl_raw_data[[#This Row],[Analyst]],settings!$A$1:$B$15,2,0))</f>
        <v>QUADIR</v>
      </c>
      <c r="O2944" s="71" t="str">
        <f>TRIM(UPPER(tbl_raw_data[[#This Row],[Outcome]]))</f>
        <v>APPROVE</v>
      </c>
      <c r="P2944" s="71" t="str">
        <f>TRIM(UPPER(tbl_raw_data[[#This Row],[Queue Name]]))</f>
        <v>CONSUMER EXISTING</v>
      </c>
      <c r="Q2944" s="71" t="str">
        <f>IF(tbl_raw_data[[#This Row],[time_taken_in_min]]&lt;=settings!$D$2,"SLA_MET","SLA_NOT_MET")</f>
        <v>SLA_MET</v>
      </c>
    </row>
    <row r="2945" spans="1:17" hidden="1" x14ac:dyDescent="0.3">
      <c r="A2945" s="1" t="s">
        <v>3908</v>
      </c>
      <c r="B2945" s="36">
        <v>45152.604212962964</v>
      </c>
      <c r="C2945" s="39">
        <v>45152.613159722219</v>
      </c>
      <c r="D2945" s="8" t="s">
        <v>10</v>
      </c>
      <c r="E2945" s="8" t="s">
        <v>18</v>
      </c>
      <c r="F2945" s="8" t="s">
        <v>114</v>
      </c>
      <c r="G2945" s="8" t="s">
        <v>16</v>
      </c>
      <c r="H2945" s="84" t="str">
        <f t="shared" si="45"/>
        <v>Reason Unknown</v>
      </c>
      <c r="I2945" s="63">
        <f>(tbl_raw_data[[#This Row],[Date Actioned]])-(tbl_raw_data[[#This Row],[Date Tagged]])</f>
        <v>8.9467592551955022E-3</v>
      </c>
      <c r="J2945" s="66">
        <f>HOUR(tbl_raw_data[[#This Row],[time_taken]])*60+MINUTE(tbl_raw_data[[#This Row],[time_taken]])+SECOND(tbl_raw_data[[#This Row],[time_taken]])/60</f>
        <v>12.883333333333333</v>
      </c>
      <c r="K2945" s="68">
        <f>DATE(YEAR(tbl_raw_data[[#This Row],[Date Actioned]]),MONTH(tbl_raw_data[[#This Row],[Date Actioned]]),DAY(tbl_raw_data[[#This Row],[Date Actioned]]))</f>
        <v>45152</v>
      </c>
      <c r="L2945" s="65" t="str">
        <f>UPPER(TEXT(tbl_raw_data[[#This Row],[updated_date]],"MMMM"))</f>
        <v>AUGUST</v>
      </c>
      <c r="M2945" s="65" t="str">
        <f>"WEEK "&amp;IF(ROUNDUP(DAY(tbl_raw_data[[#This Row],[updated_date]])/7,0)=5,4,ROUNDUP(DAY(tbl_raw_data[[#This Row],[updated_date]])/7,0))</f>
        <v>WEEK 2</v>
      </c>
      <c r="N2945" s="71" t="str">
        <f>UPPER(VLOOKUP(tbl_raw_data[[#This Row],[Analyst]],settings!$A$1:$B$15,2,0))</f>
        <v>FARDIN</v>
      </c>
      <c r="O2945" s="71" t="str">
        <f>TRIM(UPPER(tbl_raw_data[[#This Row],[Outcome]]))</f>
        <v>APPROVE</v>
      </c>
      <c r="P2945" s="71" t="str">
        <f>TRIM(UPPER(tbl_raw_data[[#This Row],[Queue Name]]))</f>
        <v>CONSUMER PRE BUREAU</v>
      </c>
      <c r="Q2945" s="71" t="str">
        <f>IF(tbl_raw_data[[#This Row],[time_taken_in_min]]&lt;=settings!$D$2,"SLA_MET","SLA_NOT_MET")</f>
        <v>SLA_MET</v>
      </c>
    </row>
    <row r="2946" spans="1:17" hidden="1" x14ac:dyDescent="0.3">
      <c r="A2946" s="5" t="s">
        <v>3909</v>
      </c>
      <c r="B2946" s="34">
        <v>45152.605381944442</v>
      </c>
      <c r="C2946" s="35">
        <v>45152.622395833336</v>
      </c>
      <c r="D2946" s="2" t="s">
        <v>10</v>
      </c>
      <c r="E2946" s="2" t="s">
        <v>11</v>
      </c>
      <c r="F2946" s="2" t="s">
        <v>19</v>
      </c>
      <c r="G2946" s="2" t="s">
        <v>208</v>
      </c>
      <c r="H2946" s="84" t="str">
        <f t="shared" si="45"/>
        <v>Reason Unknown</v>
      </c>
      <c r="I2946" s="63">
        <f>(tbl_raw_data[[#This Row],[Date Actioned]])-(tbl_raw_data[[#This Row],[Date Tagged]])</f>
        <v>1.7013888893416151E-2</v>
      </c>
      <c r="J2946" s="66">
        <f>HOUR(tbl_raw_data[[#This Row],[time_taken]])*60+MINUTE(tbl_raw_data[[#This Row],[time_taken]])+SECOND(tbl_raw_data[[#This Row],[time_taken]])/60</f>
        <v>24.5</v>
      </c>
      <c r="K2946" s="68">
        <f>DATE(YEAR(tbl_raw_data[[#This Row],[Date Actioned]]),MONTH(tbl_raw_data[[#This Row],[Date Actioned]]),DAY(tbl_raw_data[[#This Row],[Date Actioned]]))</f>
        <v>45152</v>
      </c>
      <c r="L2946" s="65" t="str">
        <f>UPPER(TEXT(tbl_raw_data[[#This Row],[updated_date]],"MMMM"))</f>
        <v>AUGUST</v>
      </c>
      <c r="M2946" s="65" t="str">
        <f>"WEEK "&amp;IF(ROUNDUP(DAY(tbl_raw_data[[#This Row],[updated_date]])/7,0)=5,4,ROUNDUP(DAY(tbl_raw_data[[#This Row],[updated_date]])/7,0))</f>
        <v>WEEK 2</v>
      </c>
      <c r="N2946" s="71" t="str">
        <f>UPPER(VLOOKUP(tbl_raw_data[[#This Row],[Analyst]],settings!$A$1:$B$15,2,0))</f>
        <v>NAVED</v>
      </c>
      <c r="O2946" s="71" t="str">
        <f>TRIM(UPPER(tbl_raw_data[[#This Row],[Outcome]]))</f>
        <v>APPROVE</v>
      </c>
      <c r="P2946" s="71" t="str">
        <f>TRIM(UPPER(tbl_raw_data[[#This Row],[Queue Name]]))</f>
        <v>CONSUMER EXISTING</v>
      </c>
      <c r="Q2946" s="71" t="str">
        <f>IF(tbl_raw_data[[#This Row],[time_taken_in_min]]&lt;=settings!$D$2,"SLA_MET","SLA_NOT_MET")</f>
        <v>SLA_NOT_MET</v>
      </c>
    </row>
    <row r="2947" spans="1:17" hidden="1" x14ac:dyDescent="0.3">
      <c r="A2947" s="7" t="s">
        <v>3910</v>
      </c>
      <c r="B2947" s="36">
        <v>45152.61215277778</v>
      </c>
      <c r="C2947" s="39">
        <v>45152.617152777777</v>
      </c>
      <c r="D2947" s="8" t="s">
        <v>10</v>
      </c>
      <c r="E2947" s="8" t="s">
        <v>18</v>
      </c>
      <c r="F2947" s="8" t="s">
        <v>9</v>
      </c>
      <c r="G2947" s="8" t="s">
        <v>15</v>
      </c>
      <c r="H2947" s="84" t="str">
        <f t="shared" ref="H2947:H3010" si="46">IF(OR(ISNUMBER(SEARCH("duplicate",G2947)), ISNUMBER(SEARCH("previously",G2947)), ISNUMBER(SEARCH("previously approved",G2947))), "Duplicate Application",
IF(OR(ISNUMBER(SEARCH("incorrect",G2947)), ISNUMBER(SEARCH("remove", G2947))), "Incorrect Details",
IF(ISNUMBER(SEARCH("incomplete",G2947)), "Incomplete Details",
IF(ISNUMBER(SEARCH("overdue",G2947)), "Overdue Bill",
IF(OR(ISNUMBER(SEARCH("resubmit as", G2947)), ISNUMBER(SEARCH("re-submit as", G2947))), "Incorrect Queue",
IF(OR(ISNUMBER(SEARCH("100",G2947)), ISNUMBER(SEARCH("correct", G2947)), ISNUMBER(SEARCH("email", G2947)), ISNUMBER(SEARCH("please submit", G2947)), ISNUMBER(SEARCH("please resubmit",G2947)), ISNUMBER(SEARCH("please re-submit", G2947)), ISNUMBER(SEARCH("please send", G2947))), "Incomplete Details",
IF(ISNUMBER(SEARCH("error", G2947)), "System Error", "Reason Unknown")))))))</f>
        <v>Reason Unknown</v>
      </c>
      <c r="I2947" s="63">
        <f>(tbl_raw_data[[#This Row],[Date Actioned]])-(tbl_raw_data[[#This Row],[Date Tagged]])</f>
        <v>4.9999999973806553E-3</v>
      </c>
      <c r="J2947" s="66">
        <f>HOUR(tbl_raw_data[[#This Row],[time_taken]])*60+MINUTE(tbl_raw_data[[#This Row],[time_taken]])+SECOND(tbl_raw_data[[#This Row],[time_taken]])/60</f>
        <v>7.2</v>
      </c>
      <c r="K2947" s="68">
        <f>DATE(YEAR(tbl_raw_data[[#This Row],[Date Actioned]]),MONTH(tbl_raw_data[[#This Row],[Date Actioned]]),DAY(tbl_raw_data[[#This Row],[Date Actioned]]))</f>
        <v>45152</v>
      </c>
      <c r="L2947" s="65" t="str">
        <f>UPPER(TEXT(tbl_raw_data[[#This Row],[updated_date]],"MMMM"))</f>
        <v>AUGUST</v>
      </c>
      <c r="M2947" s="65" t="str">
        <f>"WEEK "&amp;IF(ROUNDUP(DAY(tbl_raw_data[[#This Row],[updated_date]])/7,0)=5,4,ROUNDUP(DAY(tbl_raw_data[[#This Row],[updated_date]])/7,0))</f>
        <v>WEEK 2</v>
      </c>
      <c r="N2947" s="71" t="str">
        <f>UPPER(VLOOKUP(tbl_raw_data[[#This Row],[Analyst]],settings!$A$1:$B$15,2,0))</f>
        <v>QUADIR</v>
      </c>
      <c r="O2947" s="71" t="str">
        <f>TRIM(UPPER(tbl_raw_data[[#This Row],[Outcome]]))</f>
        <v>APPROVE</v>
      </c>
      <c r="P2947" s="71" t="str">
        <f>TRIM(UPPER(tbl_raw_data[[#This Row],[Queue Name]]))</f>
        <v>CONSUMER PRE BUREAU</v>
      </c>
      <c r="Q2947" s="71" t="str">
        <f>IF(tbl_raw_data[[#This Row],[time_taken_in_min]]&lt;=settings!$D$2,"SLA_MET","SLA_NOT_MET")</f>
        <v>SLA_MET</v>
      </c>
    </row>
    <row r="2948" spans="1:17" hidden="1" x14ac:dyDescent="0.3">
      <c r="A2948" s="1" t="s">
        <v>3911</v>
      </c>
      <c r="B2948" s="34">
        <v>45152.615578703706</v>
      </c>
      <c r="C2948" s="35">
        <v>45152.625752314816</v>
      </c>
      <c r="D2948" s="2" t="s">
        <v>10</v>
      </c>
      <c r="E2948" s="2" t="s">
        <v>11</v>
      </c>
      <c r="F2948" s="2" t="s">
        <v>9</v>
      </c>
      <c r="G2948" s="2" t="s">
        <v>15</v>
      </c>
      <c r="H2948" s="84" t="str">
        <f t="shared" si="46"/>
        <v>Reason Unknown</v>
      </c>
      <c r="I2948" s="63">
        <f>(tbl_raw_data[[#This Row],[Date Actioned]])-(tbl_raw_data[[#This Row],[Date Tagged]])</f>
        <v>1.0173611110076308E-2</v>
      </c>
      <c r="J2948" s="66">
        <f>HOUR(tbl_raw_data[[#This Row],[time_taken]])*60+MINUTE(tbl_raw_data[[#This Row],[time_taken]])+SECOND(tbl_raw_data[[#This Row],[time_taken]])/60</f>
        <v>14.65</v>
      </c>
      <c r="K2948" s="68">
        <f>DATE(YEAR(tbl_raw_data[[#This Row],[Date Actioned]]),MONTH(tbl_raw_data[[#This Row],[Date Actioned]]),DAY(tbl_raw_data[[#This Row],[Date Actioned]]))</f>
        <v>45152</v>
      </c>
      <c r="L2948" s="65" t="str">
        <f>UPPER(TEXT(tbl_raw_data[[#This Row],[updated_date]],"MMMM"))</f>
        <v>AUGUST</v>
      </c>
      <c r="M2948" s="65" t="str">
        <f>"WEEK "&amp;IF(ROUNDUP(DAY(tbl_raw_data[[#This Row],[updated_date]])/7,0)=5,4,ROUNDUP(DAY(tbl_raw_data[[#This Row],[updated_date]])/7,0))</f>
        <v>WEEK 2</v>
      </c>
      <c r="N2948" s="71" t="str">
        <f>UPPER(VLOOKUP(tbl_raw_data[[#This Row],[Analyst]],settings!$A$1:$B$15,2,0))</f>
        <v>QUADIR</v>
      </c>
      <c r="O2948" s="71" t="str">
        <f>TRIM(UPPER(tbl_raw_data[[#This Row],[Outcome]]))</f>
        <v>APPROVE</v>
      </c>
      <c r="P2948" s="71" t="str">
        <f>TRIM(UPPER(tbl_raw_data[[#This Row],[Queue Name]]))</f>
        <v>CONSUMER EXISTING</v>
      </c>
      <c r="Q2948" s="71" t="str">
        <f>IF(tbl_raw_data[[#This Row],[time_taken_in_min]]&lt;=settings!$D$2,"SLA_MET","SLA_NOT_MET")</f>
        <v>SLA_MET</v>
      </c>
    </row>
    <row r="2949" spans="1:17" hidden="1" x14ac:dyDescent="0.3">
      <c r="A2949" s="5" t="s">
        <v>3912</v>
      </c>
      <c r="B2949" s="36">
        <v>45152.623252314814</v>
      </c>
      <c r="C2949" s="39">
        <v>45152.628541666665</v>
      </c>
      <c r="D2949" s="8" t="s">
        <v>10</v>
      </c>
      <c r="E2949" s="8" t="s">
        <v>8</v>
      </c>
      <c r="F2949" s="8" t="s">
        <v>114</v>
      </c>
      <c r="G2949" s="8" t="s">
        <v>15</v>
      </c>
      <c r="H2949" s="84" t="str">
        <f t="shared" si="46"/>
        <v>Reason Unknown</v>
      </c>
      <c r="I2949" s="63">
        <f>(tbl_raw_data[[#This Row],[Date Actioned]])-(tbl_raw_data[[#This Row],[Date Tagged]])</f>
        <v>5.2893518513883464E-3</v>
      </c>
      <c r="J2949" s="66">
        <f>HOUR(tbl_raw_data[[#This Row],[time_taken]])*60+MINUTE(tbl_raw_data[[#This Row],[time_taken]])+SECOND(tbl_raw_data[[#This Row],[time_taken]])/60</f>
        <v>7.6166666666666671</v>
      </c>
      <c r="K2949" s="68">
        <f>DATE(YEAR(tbl_raw_data[[#This Row],[Date Actioned]]),MONTH(tbl_raw_data[[#This Row],[Date Actioned]]),DAY(tbl_raw_data[[#This Row],[Date Actioned]]))</f>
        <v>45152</v>
      </c>
      <c r="L2949" s="65" t="str">
        <f>UPPER(TEXT(tbl_raw_data[[#This Row],[updated_date]],"MMMM"))</f>
        <v>AUGUST</v>
      </c>
      <c r="M2949" s="65" t="str">
        <f>"WEEK "&amp;IF(ROUNDUP(DAY(tbl_raw_data[[#This Row],[updated_date]])/7,0)=5,4,ROUNDUP(DAY(tbl_raw_data[[#This Row],[updated_date]])/7,0))</f>
        <v>WEEK 2</v>
      </c>
      <c r="N2949" s="71" t="str">
        <f>UPPER(VLOOKUP(tbl_raw_data[[#This Row],[Analyst]],settings!$A$1:$B$15,2,0))</f>
        <v>FARDIN</v>
      </c>
      <c r="O2949" s="71" t="str">
        <f>TRIM(UPPER(tbl_raw_data[[#This Row],[Outcome]]))</f>
        <v>APPROVE</v>
      </c>
      <c r="P2949" s="71" t="str">
        <f>TRIM(UPPER(tbl_raw_data[[#This Row],[Queue Name]]))</f>
        <v>CONSUMER POST BUREAU</v>
      </c>
      <c r="Q2949" s="71" t="str">
        <f>IF(tbl_raw_data[[#This Row],[time_taken_in_min]]&lt;=settings!$D$2,"SLA_MET","SLA_NOT_MET")</f>
        <v>SLA_MET</v>
      </c>
    </row>
    <row r="2950" spans="1:17" hidden="1" x14ac:dyDescent="0.3">
      <c r="A2950" s="7" t="s">
        <v>3913</v>
      </c>
      <c r="B2950" s="34">
        <v>45152.63521990741</v>
      </c>
      <c r="C2950" s="35">
        <v>45152.643518518518</v>
      </c>
      <c r="D2950" s="2" t="s">
        <v>10</v>
      </c>
      <c r="E2950" s="2" t="s">
        <v>18</v>
      </c>
      <c r="F2950" s="2" t="s">
        <v>12</v>
      </c>
      <c r="G2950" s="2" t="s">
        <v>15</v>
      </c>
      <c r="H2950" s="84" t="str">
        <f t="shared" si="46"/>
        <v>Reason Unknown</v>
      </c>
      <c r="I2950" s="63">
        <f>(tbl_raw_data[[#This Row],[Date Actioned]])-(tbl_raw_data[[#This Row],[Date Tagged]])</f>
        <v>8.2986111083300784E-3</v>
      </c>
      <c r="J2950" s="66">
        <f>HOUR(tbl_raw_data[[#This Row],[time_taken]])*60+MINUTE(tbl_raw_data[[#This Row],[time_taken]])+SECOND(tbl_raw_data[[#This Row],[time_taken]])/60</f>
        <v>11.95</v>
      </c>
      <c r="K2950" s="68">
        <f>DATE(YEAR(tbl_raw_data[[#This Row],[Date Actioned]]),MONTH(tbl_raw_data[[#This Row],[Date Actioned]]),DAY(tbl_raw_data[[#This Row],[Date Actioned]]))</f>
        <v>45152</v>
      </c>
      <c r="L2950" s="65" t="str">
        <f>UPPER(TEXT(tbl_raw_data[[#This Row],[updated_date]],"MMMM"))</f>
        <v>AUGUST</v>
      </c>
      <c r="M2950" s="65" t="str">
        <f>"WEEK "&amp;IF(ROUNDUP(DAY(tbl_raw_data[[#This Row],[updated_date]])/7,0)=5,4,ROUNDUP(DAY(tbl_raw_data[[#This Row],[updated_date]])/7,0))</f>
        <v>WEEK 2</v>
      </c>
      <c r="N2950" s="71" t="str">
        <f>UPPER(VLOOKUP(tbl_raw_data[[#This Row],[Analyst]],settings!$A$1:$B$15,2,0))</f>
        <v>NITESH</v>
      </c>
      <c r="O2950" s="71" t="str">
        <f>TRIM(UPPER(tbl_raw_data[[#This Row],[Outcome]]))</f>
        <v>APPROVE</v>
      </c>
      <c r="P2950" s="71" t="str">
        <f>TRIM(UPPER(tbl_raw_data[[#This Row],[Queue Name]]))</f>
        <v>CONSUMER PRE BUREAU</v>
      </c>
      <c r="Q2950" s="71" t="str">
        <f>IF(tbl_raw_data[[#This Row],[time_taken_in_min]]&lt;=settings!$D$2,"SLA_MET","SLA_NOT_MET")</f>
        <v>SLA_MET</v>
      </c>
    </row>
    <row r="2951" spans="1:17" hidden="1" x14ac:dyDescent="0.3">
      <c r="A2951" s="1" t="s">
        <v>3914</v>
      </c>
      <c r="B2951" s="36">
        <v>45152.641932870371</v>
      </c>
      <c r="C2951" s="39">
        <v>45152.647951388892</v>
      </c>
      <c r="D2951" s="8" t="s">
        <v>10</v>
      </c>
      <c r="E2951" s="8" t="s">
        <v>18</v>
      </c>
      <c r="F2951" s="8" t="s">
        <v>9</v>
      </c>
      <c r="G2951" s="8" t="s">
        <v>15</v>
      </c>
      <c r="H2951" s="84" t="str">
        <f t="shared" si="46"/>
        <v>Reason Unknown</v>
      </c>
      <c r="I2951" s="63">
        <f>(tbl_raw_data[[#This Row],[Date Actioned]])-(tbl_raw_data[[#This Row],[Date Tagged]])</f>
        <v>6.0185185211594217E-3</v>
      </c>
      <c r="J2951" s="66">
        <f>HOUR(tbl_raw_data[[#This Row],[time_taken]])*60+MINUTE(tbl_raw_data[[#This Row],[time_taken]])+SECOND(tbl_raw_data[[#This Row],[time_taken]])/60</f>
        <v>8.6666666666666661</v>
      </c>
      <c r="K2951" s="68">
        <f>DATE(YEAR(tbl_raw_data[[#This Row],[Date Actioned]]),MONTH(tbl_raw_data[[#This Row],[Date Actioned]]),DAY(tbl_raw_data[[#This Row],[Date Actioned]]))</f>
        <v>45152</v>
      </c>
      <c r="L2951" s="65" t="str">
        <f>UPPER(TEXT(tbl_raw_data[[#This Row],[updated_date]],"MMMM"))</f>
        <v>AUGUST</v>
      </c>
      <c r="M2951" s="65" t="str">
        <f>"WEEK "&amp;IF(ROUNDUP(DAY(tbl_raw_data[[#This Row],[updated_date]])/7,0)=5,4,ROUNDUP(DAY(tbl_raw_data[[#This Row],[updated_date]])/7,0))</f>
        <v>WEEK 2</v>
      </c>
      <c r="N2951" s="71" t="str">
        <f>UPPER(VLOOKUP(tbl_raw_data[[#This Row],[Analyst]],settings!$A$1:$B$15,2,0))</f>
        <v>QUADIR</v>
      </c>
      <c r="O2951" s="71" t="str">
        <f>TRIM(UPPER(tbl_raw_data[[#This Row],[Outcome]]))</f>
        <v>APPROVE</v>
      </c>
      <c r="P2951" s="71" t="str">
        <f>TRIM(UPPER(tbl_raw_data[[#This Row],[Queue Name]]))</f>
        <v>CONSUMER PRE BUREAU</v>
      </c>
      <c r="Q2951" s="71" t="str">
        <f>IF(tbl_raw_data[[#This Row],[time_taken_in_min]]&lt;=settings!$D$2,"SLA_MET","SLA_NOT_MET")</f>
        <v>SLA_MET</v>
      </c>
    </row>
    <row r="2952" spans="1:17" hidden="1" x14ac:dyDescent="0.3">
      <c r="A2952" s="5" t="s">
        <v>3915</v>
      </c>
      <c r="B2952" s="34">
        <v>45152.653865740744</v>
      </c>
      <c r="C2952" s="35">
        <v>45152.663668981484</v>
      </c>
      <c r="D2952" s="2" t="s">
        <v>10</v>
      </c>
      <c r="E2952" s="2" t="s">
        <v>11</v>
      </c>
      <c r="F2952" s="2" t="s">
        <v>9</v>
      </c>
      <c r="G2952" s="2" t="s">
        <v>15</v>
      </c>
      <c r="H2952" s="84" t="str">
        <f t="shared" si="46"/>
        <v>Reason Unknown</v>
      </c>
      <c r="I2952" s="63">
        <f>(tbl_raw_data[[#This Row],[Date Actioned]])-(tbl_raw_data[[#This Row],[Date Tagged]])</f>
        <v>9.8032407404389232E-3</v>
      </c>
      <c r="J2952" s="66">
        <f>HOUR(tbl_raw_data[[#This Row],[time_taken]])*60+MINUTE(tbl_raw_data[[#This Row],[time_taken]])+SECOND(tbl_raw_data[[#This Row],[time_taken]])/60</f>
        <v>14.116666666666667</v>
      </c>
      <c r="K2952" s="68">
        <f>DATE(YEAR(tbl_raw_data[[#This Row],[Date Actioned]]),MONTH(tbl_raw_data[[#This Row],[Date Actioned]]),DAY(tbl_raw_data[[#This Row],[Date Actioned]]))</f>
        <v>45152</v>
      </c>
      <c r="L2952" s="65" t="str">
        <f>UPPER(TEXT(tbl_raw_data[[#This Row],[updated_date]],"MMMM"))</f>
        <v>AUGUST</v>
      </c>
      <c r="M2952" s="65" t="str">
        <f>"WEEK "&amp;IF(ROUNDUP(DAY(tbl_raw_data[[#This Row],[updated_date]])/7,0)=5,4,ROUNDUP(DAY(tbl_raw_data[[#This Row],[updated_date]])/7,0))</f>
        <v>WEEK 2</v>
      </c>
      <c r="N2952" s="71" t="str">
        <f>UPPER(VLOOKUP(tbl_raw_data[[#This Row],[Analyst]],settings!$A$1:$B$15,2,0))</f>
        <v>QUADIR</v>
      </c>
      <c r="O2952" s="71" t="str">
        <f>TRIM(UPPER(tbl_raw_data[[#This Row],[Outcome]]))</f>
        <v>APPROVE</v>
      </c>
      <c r="P2952" s="71" t="str">
        <f>TRIM(UPPER(tbl_raw_data[[#This Row],[Queue Name]]))</f>
        <v>CONSUMER EXISTING</v>
      </c>
      <c r="Q2952" s="71" t="str">
        <f>IF(tbl_raw_data[[#This Row],[time_taken_in_min]]&lt;=settings!$D$2,"SLA_MET","SLA_NOT_MET")</f>
        <v>SLA_MET</v>
      </c>
    </row>
    <row r="2953" spans="1:17" hidden="1" x14ac:dyDescent="0.3">
      <c r="A2953" s="7" t="s">
        <v>3916</v>
      </c>
      <c r="B2953" s="36">
        <v>45152.661238425928</v>
      </c>
      <c r="C2953" s="39">
        <v>45152.675162037034</v>
      </c>
      <c r="D2953" s="8" t="s">
        <v>10</v>
      </c>
      <c r="E2953" s="8" t="s">
        <v>8</v>
      </c>
      <c r="F2953" s="8" t="s">
        <v>12</v>
      </c>
      <c r="G2953" s="8" t="s">
        <v>23</v>
      </c>
      <c r="H2953" s="84" t="str">
        <f t="shared" si="46"/>
        <v>Reason Unknown</v>
      </c>
      <c r="I2953" s="63">
        <f>(tbl_raw_data[[#This Row],[Date Actioned]])-(tbl_raw_data[[#This Row],[Date Tagged]])</f>
        <v>1.392361110629281E-2</v>
      </c>
      <c r="J2953" s="66">
        <f>HOUR(tbl_raw_data[[#This Row],[time_taken]])*60+MINUTE(tbl_raw_data[[#This Row],[time_taken]])+SECOND(tbl_raw_data[[#This Row],[time_taken]])/60</f>
        <v>20.05</v>
      </c>
      <c r="K2953" s="68">
        <f>DATE(YEAR(tbl_raw_data[[#This Row],[Date Actioned]]),MONTH(tbl_raw_data[[#This Row],[Date Actioned]]),DAY(tbl_raw_data[[#This Row],[Date Actioned]]))</f>
        <v>45152</v>
      </c>
      <c r="L2953" s="65" t="str">
        <f>UPPER(TEXT(tbl_raw_data[[#This Row],[updated_date]],"MMMM"))</f>
        <v>AUGUST</v>
      </c>
      <c r="M2953" s="65" t="str">
        <f>"WEEK "&amp;IF(ROUNDUP(DAY(tbl_raw_data[[#This Row],[updated_date]])/7,0)=5,4,ROUNDUP(DAY(tbl_raw_data[[#This Row],[updated_date]])/7,0))</f>
        <v>WEEK 2</v>
      </c>
      <c r="N2953" s="71" t="str">
        <f>UPPER(VLOOKUP(tbl_raw_data[[#This Row],[Analyst]],settings!$A$1:$B$15,2,0))</f>
        <v>NITESH</v>
      </c>
      <c r="O2953" s="71" t="str">
        <f>TRIM(UPPER(tbl_raw_data[[#This Row],[Outcome]]))</f>
        <v>APPROVE</v>
      </c>
      <c r="P2953" s="71" t="str">
        <f>TRIM(UPPER(tbl_raw_data[[#This Row],[Queue Name]]))</f>
        <v>CONSUMER POST BUREAU</v>
      </c>
      <c r="Q2953" s="71" t="str">
        <f>IF(tbl_raw_data[[#This Row],[time_taken_in_min]]&lt;=settings!$D$2,"SLA_MET","SLA_NOT_MET")</f>
        <v>SLA_NOT_MET</v>
      </c>
    </row>
    <row r="2954" spans="1:17" hidden="1" x14ac:dyDescent="0.3">
      <c r="A2954" s="1" t="s">
        <v>3917</v>
      </c>
      <c r="B2954" s="34">
        <v>45152.675844907404</v>
      </c>
      <c r="C2954" s="35">
        <v>45152.680879629632</v>
      </c>
      <c r="D2954" s="2" t="s">
        <v>10</v>
      </c>
      <c r="E2954" s="2" t="s">
        <v>11</v>
      </c>
      <c r="F2954" s="2" t="s">
        <v>114</v>
      </c>
      <c r="G2954" s="2" t="s">
        <v>15</v>
      </c>
      <c r="H2954" s="84" t="str">
        <f t="shared" si="46"/>
        <v>Reason Unknown</v>
      </c>
      <c r="I2954" s="63">
        <f>(tbl_raw_data[[#This Row],[Date Actioned]])-(tbl_raw_data[[#This Row],[Date Tagged]])</f>
        <v>5.0347222277196124E-3</v>
      </c>
      <c r="J2954" s="66">
        <f>HOUR(tbl_raw_data[[#This Row],[time_taken]])*60+MINUTE(tbl_raw_data[[#This Row],[time_taken]])+SECOND(tbl_raw_data[[#This Row],[time_taken]])/60</f>
        <v>7.25</v>
      </c>
      <c r="K2954" s="68">
        <f>DATE(YEAR(tbl_raw_data[[#This Row],[Date Actioned]]),MONTH(tbl_raw_data[[#This Row],[Date Actioned]]),DAY(tbl_raw_data[[#This Row],[Date Actioned]]))</f>
        <v>45152</v>
      </c>
      <c r="L2954" s="65" t="str">
        <f>UPPER(TEXT(tbl_raw_data[[#This Row],[updated_date]],"MMMM"))</f>
        <v>AUGUST</v>
      </c>
      <c r="M2954" s="65" t="str">
        <f>"WEEK "&amp;IF(ROUNDUP(DAY(tbl_raw_data[[#This Row],[updated_date]])/7,0)=5,4,ROUNDUP(DAY(tbl_raw_data[[#This Row],[updated_date]])/7,0))</f>
        <v>WEEK 2</v>
      </c>
      <c r="N2954" s="71" t="str">
        <f>UPPER(VLOOKUP(tbl_raw_data[[#This Row],[Analyst]],settings!$A$1:$B$15,2,0))</f>
        <v>FARDIN</v>
      </c>
      <c r="O2954" s="71" t="str">
        <f>TRIM(UPPER(tbl_raw_data[[#This Row],[Outcome]]))</f>
        <v>APPROVE</v>
      </c>
      <c r="P2954" s="71" t="str">
        <f>TRIM(UPPER(tbl_raw_data[[#This Row],[Queue Name]]))</f>
        <v>CONSUMER EXISTING</v>
      </c>
      <c r="Q2954" s="71" t="str">
        <f>IF(tbl_raw_data[[#This Row],[time_taken_in_min]]&lt;=settings!$D$2,"SLA_MET","SLA_NOT_MET")</f>
        <v>SLA_MET</v>
      </c>
    </row>
    <row r="2955" spans="1:17" hidden="1" x14ac:dyDescent="0.3">
      <c r="A2955" s="5" t="s">
        <v>3918</v>
      </c>
      <c r="B2955" s="36">
        <v>45152.677581018521</v>
      </c>
      <c r="C2955" s="39">
        <v>45152.688194444447</v>
      </c>
      <c r="D2955" s="8" t="s">
        <v>10</v>
      </c>
      <c r="E2955" s="8" t="s">
        <v>11</v>
      </c>
      <c r="F2955" s="8" t="s">
        <v>19</v>
      </c>
      <c r="G2955" s="8" t="s">
        <v>15</v>
      </c>
      <c r="H2955" s="84" t="str">
        <f t="shared" si="46"/>
        <v>Reason Unknown</v>
      </c>
      <c r="I2955" s="63">
        <f>(tbl_raw_data[[#This Row],[Date Actioned]])-(tbl_raw_data[[#This Row],[Date Tagged]])</f>
        <v>1.0613425925839692E-2</v>
      </c>
      <c r="J2955" s="66">
        <f>HOUR(tbl_raw_data[[#This Row],[time_taken]])*60+MINUTE(tbl_raw_data[[#This Row],[time_taken]])+SECOND(tbl_raw_data[[#This Row],[time_taken]])/60</f>
        <v>15.283333333333333</v>
      </c>
      <c r="K2955" s="68">
        <f>DATE(YEAR(tbl_raw_data[[#This Row],[Date Actioned]]),MONTH(tbl_raw_data[[#This Row],[Date Actioned]]),DAY(tbl_raw_data[[#This Row],[Date Actioned]]))</f>
        <v>45152</v>
      </c>
      <c r="L2955" s="65" t="str">
        <f>UPPER(TEXT(tbl_raw_data[[#This Row],[updated_date]],"MMMM"))</f>
        <v>AUGUST</v>
      </c>
      <c r="M2955" s="65" t="str">
        <f>"WEEK "&amp;IF(ROUNDUP(DAY(tbl_raw_data[[#This Row],[updated_date]])/7,0)=5,4,ROUNDUP(DAY(tbl_raw_data[[#This Row],[updated_date]])/7,0))</f>
        <v>WEEK 2</v>
      </c>
      <c r="N2955" s="71" t="str">
        <f>UPPER(VLOOKUP(tbl_raw_data[[#This Row],[Analyst]],settings!$A$1:$B$15,2,0))</f>
        <v>NAVED</v>
      </c>
      <c r="O2955" s="71" t="str">
        <f>TRIM(UPPER(tbl_raw_data[[#This Row],[Outcome]]))</f>
        <v>APPROVE</v>
      </c>
      <c r="P2955" s="71" t="str">
        <f>TRIM(UPPER(tbl_raw_data[[#This Row],[Queue Name]]))</f>
        <v>CONSUMER EXISTING</v>
      </c>
      <c r="Q2955" s="71" t="str">
        <f>IF(tbl_raw_data[[#This Row],[time_taken_in_min]]&lt;=settings!$D$2,"SLA_MET","SLA_NOT_MET")</f>
        <v>SLA_MET</v>
      </c>
    </row>
    <row r="2956" spans="1:17" hidden="1" x14ac:dyDescent="0.3">
      <c r="A2956" s="7" t="s">
        <v>3919</v>
      </c>
      <c r="B2956" s="34">
        <v>45152.678599537037</v>
      </c>
      <c r="C2956" s="35">
        <v>45152.689664351848</v>
      </c>
      <c r="D2956" s="2" t="s">
        <v>10</v>
      </c>
      <c r="E2956" s="2" t="s">
        <v>18</v>
      </c>
      <c r="F2956" s="2" t="s">
        <v>9</v>
      </c>
      <c r="G2956" s="2" t="s">
        <v>15</v>
      </c>
      <c r="H2956" s="84" t="str">
        <f t="shared" si="46"/>
        <v>Reason Unknown</v>
      </c>
      <c r="I2956" s="63">
        <f>(tbl_raw_data[[#This Row],[Date Actioned]])-(tbl_raw_data[[#This Row],[Date Tagged]])</f>
        <v>1.1064814811106771E-2</v>
      </c>
      <c r="J2956" s="66">
        <f>HOUR(tbl_raw_data[[#This Row],[time_taken]])*60+MINUTE(tbl_raw_data[[#This Row],[time_taken]])+SECOND(tbl_raw_data[[#This Row],[time_taken]])/60</f>
        <v>15.933333333333334</v>
      </c>
      <c r="K2956" s="68">
        <f>DATE(YEAR(tbl_raw_data[[#This Row],[Date Actioned]]),MONTH(tbl_raw_data[[#This Row],[Date Actioned]]),DAY(tbl_raw_data[[#This Row],[Date Actioned]]))</f>
        <v>45152</v>
      </c>
      <c r="L2956" s="65" t="str">
        <f>UPPER(TEXT(tbl_raw_data[[#This Row],[updated_date]],"MMMM"))</f>
        <v>AUGUST</v>
      </c>
      <c r="M2956" s="65" t="str">
        <f>"WEEK "&amp;IF(ROUNDUP(DAY(tbl_raw_data[[#This Row],[updated_date]])/7,0)=5,4,ROUNDUP(DAY(tbl_raw_data[[#This Row],[updated_date]])/7,0))</f>
        <v>WEEK 2</v>
      </c>
      <c r="N2956" s="71" t="str">
        <f>UPPER(VLOOKUP(tbl_raw_data[[#This Row],[Analyst]],settings!$A$1:$B$15,2,0))</f>
        <v>QUADIR</v>
      </c>
      <c r="O2956" s="71" t="str">
        <f>TRIM(UPPER(tbl_raw_data[[#This Row],[Outcome]]))</f>
        <v>APPROVE</v>
      </c>
      <c r="P2956" s="71" t="str">
        <f>TRIM(UPPER(tbl_raw_data[[#This Row],[Queue Name]]))</f>
        <v>CONSUMER PRE BUREAU</v>
      </c>
      <c r="Q2956" s="71" t="str">
        <f>IF(tbl_raw_data[[#This Row],[time_taken_in_min]]&lt;=settings!$D$2,"SLA_MET","SLA_NOT_MET")</f>
        <v>SLA_MET</v>
      </c>
    </row>
    <row r="2957" spans="1:17" hidden="1" x14ac:dyDescent="0.3">
      <c r="A2957" s="1" t="s">
        <v>3920</v>
      </c>
      <c r="B2957" s="36">
        <v>45152.682002314818</v>
      </c>
      <c r="C2957" s="39">
        <v>45152.692129629628</v>
      </c>
      <c r="D2957" s="8" t="s">
        <v>10</v>
      </c>
      <c r="E2957" s="8" t="s">
        <v>11</v>
      </c>
      <c r="F2957" s="8" t="s">
        <v>19</v>
      </c>
      <c r="G2957" s="8" t="s">
        <v>23</v>
      </c>
      <c r="H2957" s="84" t="str">
        <f t="shared" si="46"/>
        <v>Reason Unknown</v>
      </c>
      <c r="I2957" s="63">
        <f>(tbl_raw_data[[#This Row],[Date Actioned]])-(tbl_raw_data[[#This Row],[Date Tagged]])</f>
        <v>1.0127314810233656E-2</v>
      </c>
      <c r="J2957" s="66">
        <f>HOUR(tbl_raw_data[[#This Row],[time_taken]])*60+MINUTE(tbl_raw_data[[#This Row],[time_taken]])+SECOND(tbl_raw_data[[#This Row],[time_taken]])/60</f>
        <v>14.583333333333334</v>
      </c>
      <c r="K2957" s="68">
        <f>DATE(YEAR(tbl_raw_data[[#This Row],[Date Actioned]]),MONTH(tbl_raw_data[[#This Row],[Date Actioned]]),DAY(tbl_raw_data[[#This Row],[Date Actioned]]))</f>
        <v>45152</v>
      </c>
      <c r="L2957" s="65" t="str">
        <f>UPPER(TEXT(tbl_raw_data[[#This Row],[updated_date]],"MMMM"))</f>
        <v>AUGUST</v>
      </c>
      <c r="M2957" s="65" t="str">
        <f>"WEEK "&amp;IF(ROUNDUP(DAY(tbl_raw_data[[#This Row],[updated_date]])/7,0)=5,4,ROUNDUP(DAY(tbl_raw_data[[#This Row],[updated_date]])/7,0))</f>
        <v>WEEK 2</v>
      </c>
      <c r="N2957" s="71" t="str">
        <f>UPPER(VLOOKUP(tbl_raw_data[[#This Row],[Analyst]],settings!$A$1:$B$15,2,0))</f>
        <v>NAVED</v>
      </c>
      <c r="O2957" s="71" t="str">
        <f>TRIM(UPPER(tbl_raw_data[[#This Row],[Outcome]]))</f>
        <v>APPROVE</v>
      </c>
      <c r="P2957" s="71" t="str">
        <f>TRIM(UPPER(tbl_raw_data[[#This Row],[Queue Name]]))</f>
        <v>CONSUMER EXISTING</v>
      </c>
      <c r="Q2957" s="71" t="str">
        <f>IF(tbl_raw_data[[#This Row],[time_taken_in_min]]&lt;=settings!$D$2,"SLA_MET","SLA_NOT_MET")</f>
        <v>SLA_MET</v>
      </c>
    </row>
    <row r="2958" spans="1:17" hidden="1" x14ac:dyDescent="0.3">
      <c r="A2958" s="5" t="s">
        <v>3921</v>
      </c>
      <c r="B2958" s="34">
        <v>45152.688252314816</v>
      </c>
      <c r="C2958" s="35">
        <v>45152.696608796294</v>
      </c>
      <c r="D2958" s="2" t="s">
        <v>10</v>
      </c>
      <c r="E2958" s="2" t="s">
        <v>11</v>
      </c>
      <c r="F2958" s="2" t="s">
        <v>114</v>
      </c>
      <c r="G2958" s="2" t="s">
        <v>15</v>
      </c>
      <c r="H2958" s="84" t="str">
        <f t="shared" si="46"/>
        <v>Reason Unknown</v>
      </c>
      <c r="I2958" s="63">
        <f>(tbl_raw_data[[#This Row],[Date Actioned]])-(tbl_raw_data[[#This Row],[Date Tagged]])</f>
        <v>8.3564814776764251E-3</v>
      </c>
      <c r="J2958" s="66">
        <f>HOUR(tbl_raw_data[[#This Row],[time_taken]])*60+MINUTE(tbl_raw_data[[#This Row],[time_taken]])+SECOND(tbl_raw_data[[#This Row],[time_taken]])/60</f>
        <v>12.033333333333333</v>
      </c>
      <c r="K2958" s="68">
        <f>DATE(YEAR(tbl_raw_data[[#This Row],[Date Actioned]]),MONTH(tbl_raw_data[[#This Row],[Date Actioned]]),DAY(tbl_raw_data[[#This Row],[Date Actioned]]))</f>
        <v>45152</v>
      </c>
      <c r="L2958" s="65" t="str">
        <f>UPPER(TEXT(tbl_raw_data[[#This Row],[updated_date]],"MMMM"))</f>
        <v>AUGUST</v>
      </c>
      <c r="M2958" s="65" t="str">
        <f>"WEEK "&amp;IF(ROUNDUP(DAY(tbl_raw_data[[#This Row],[updated_date]])/7,0)=5,4,ROUNDUP(DAY(tbl_raw_data[[#This Row],[updated_date]])/7,0))</f>
        <v>WEEK 2</v>
      </c>
      <c r="N2958" s="71" t="str">
        <f>UPPER(VLOOKUP(tbl_raw_data[[#This Row],[Analyst]],settings!$A$1:$B$15,2,0))</f>
        <v>FARDIN</v>
      </c>
      <c r="O2958" s="71" t="str">
        <f>TRIM(UPPER(tbl_raw_data[[#This Row],[Outcome]]))</f>
        <v>APPROVE</v>
      </c>
      <c r="P2958" s="71" t="str">
        <f>TRIM(UPPER(tbl_raw_data[[#This Row],[Queue Name]]))</f>
        <v>CONSUMER EXISTING</v>
      </c>
      <c r="Q2958" s="71" t="str">
        <f>IF(tbl_raw_data[[#This Row],[time_taken_in_min]]&lt;=settings!$D$2,"SLA_MET","SLA_NOT_MET")</f>
        <v>SLA_MET</v>
      </c>
    </row>
    <row r="2959" spans="1:17" hidden="1" x14ac:dyDescent="0.3">
      <c r="A2959" s="7" t="s">
        <v>3922</v>
      </c>
      <c r="B2959" s="36">
        <v>45152.69326388889</v>
      </c>
      <c r="C2959" s="39">
        <v>45152.700682870367</v>
      </c>
      <c r="D2959" s="8" t="s">
        <v>10</v>
      </c>
      <c r="E2959" s="8" t="s">
        <v>11</v>
      </c>
      <c r="F2959" s="8" t="s">
        <v>114</v>
      </c>
      <c r="G2959" s="8" t="s">
        <v>15</v>
      </c>
      <c r="H2959" s="84" t="str">
        <f t="shared" si="46"/>
        <v>Reason Unknown</v>
      </c>
      <c r="I2959" s="63">
        <f>(tbl_raw_data[[#This Row],[Date Actioned]])-(tbl_raw_data[[#This Row],[Date Tagged]])</f>
        <v>7.4189814768033102E-3</v>
      </c>
      <c r="J2959" s="66">
        <f>HOUR(tbl_raw_data[[#This Row],[time_taken]])*60+MINUTE(tbl_raw_data[[#This Row],[time_taken]])+SECOND(tbl_raw_data[[#This Row],[time_taken]])/60</f>
        <v>10.683333333333334</v>
      </c>
      <c r="K2959" s="68">
        <f>DATE(YEAR(tbl_raw_data[[#This Row],[Date Actioned]]),MONTH(tbl_raw_data[[#This Row],[Date Actioned]]),DAY(tbl_raw_data[[#This Row],[Date Actioned]]))</f>
        <v>45152</v>
      </c>
      <c r="L2959" s="65" t="str">
        <f>UPPER(TEXT(tbl_raw_data[[#This Row],[updated_date]],"MMMM"))</f>
        <v>AUGUST</v>
      </c>
      <c r="M2959" s="65" t="str">
        <f>"WEEK "&amp;IF(ROUNDUP(DAY(tbl_raw_data[[#This Row],[updated_date]])/7,0)=5,4,ROUNDUP(DAY(tbl_raw_data[[#This Row],[updated_date]])/7,0))</f>
        <v>WEEK 2</v>
      </c>
      <c r="N2959" s="71" t="str">
        <f>UPPER(VLOOKUP(tbl_raw_data[[#This Row],[Analyst]],settings!$A$1:$B$15,2,0))</f>
        <v>FARDIN</v>
      </c>
      <c r="O2959" s="71" t="str">
        <f>TRIM(UPPER(tbl_raw_data[[#This Row],[Outcome]]))</f>
        <v>APPROVE</v>
      </c>
      <c r="P2959" s="71" t="str">
        <f>TRIM(UPPER(tbl_raw_data[[#This Row],[Queue Name]]))</f>
        <v>CONSUMER EXISTING</v>
      </c>
      <c r="Q2959" s="71" t="str">
        <f>IF(tbl_raw_data[[#This Row],[time_taken_in_min]]&lt;=settings!$D$2,"SLA_MET","SLA_NOT_MET")</f>
        <v>SLA_MET</v>
      </c>
    </row>
    <row r="2960" spans="1:17" hidden="1" x14ac:dyDescent="0.3">
      <c r="A2960" s="1" t="s">
        <v>3923</v>
      </c>
      <c r="B2960" s="34">
        <v>45152.693391203706</v>
      </c>
      <c r="C2960" s="35">
        <v>45152.701342592591</v>
      </c>
      <c r="D2960" s="2" t="s">
        <v>10</v>
      </c>
      <c r="E2960" s="2" t="s">
        <v>18</v>
      </c>
      <c r="F2960" s="2" t="s">
        <v>19</v>
      </c>
      <c r="G2960" s="2" t="s">
        <v>30</v>
      </c>
      <c r="H2960" s="84" t="str">
        <f t="shared" si="46"/>
        <v>Reason Unknown</v>
      </c>
      <c r="I2960" s="63">
        <f>(tbl_raw_data[[#This Row],[Date Actioned]])-(tbl_raw_data[[#This Row],[Date Tagged]])</f>
        <v>7.9513888849760406E-3</v>
      </c>
      <c r="J2960" s="66">
        <f>HOUR(tbl_raw_data[[#This Row],[time_taken]])*60+MINUTE(tbl_raw_data[[#This Row],[time_taken]])+SECOND(tbl_raw_data[[#This Row],[time_taken]])/60</f>
        <v>11.45</v>
      </c>
      <c r="K2960" s="68">
        <f>DATE(YEAR(tbl_raw_data[[#This Row],[Date Actioned]]),MONTH(tbl_raw_data[[#This Row],[Date Actioned]]),DAY(tbl_raw_data[[#This Row],[Date Actioned]]))</f>
        <v>45152</v>
      </c>
      <c r="L2960" s="65" t="str">
        <f>UPPER(TEXT(tbl_raw_data[[#This Row],[updated_date]],"MMMM"))</f>
        <v>AUGUST</v>
      </c>
      <c r="M2960" s="65" t="str">
        <f>"WEEK "&amp;IF(ROUNDUP(DAY(tbl_raw_data[[#This Row],[updated_date]])/7,0)=5,4,ROUNDUP(DAY(tbl_raw_data[[#This Row],[updated_date]])/7,0))</f>
        <v>WEEK 2</v>
      </c>
      <c r="N2960" s="71" t="str">
        <f>UPPER(VLOOKUP(tbl_raw_data[[#This Row],[Analyst]],settings!$A$1:$B$15,2,0))</f>
        <v>NAVED</v>
      </c>
      <c r="O2960" s="71" t="str">
        <f>TRIM(UPPER(tbl_raw_data[[#This Row],[Outcome]]))</f>
        <v>APPROVE</v>
      </c>
      <c r="P2960" s="71" t="str">
        <f>TRIM(UPPER(tbl_raw_data[[#This Row],[Queue Name]]))</f>
        <v>CONSUMER PRE BUREAU</v>
      </c>
      <c r="Q2960" s="71" t="str">
        <f>IF(tbl_raw_data[[#This Row],[time_taken_in_min]]&lt;=settings!$D$2,"SLA_MET","SLA_NOT_MET")</f>
        <v>SLA_MET</v>
      </c>
    </row>
    <row r="2961" spans="1:17" hidden="1" x14ac:dyDescent="0.3">
      <c r="A2961" s="5" t="s">
        <v>3924</v>
      </c>
      <c r="B2961" s="36">
        <v>45152.702534722222</v>
      </c>
      <c r="C2961" s="39">
        <v>45152.709374999999</v>
      </c>
      <c r="D2961" s="8" t="s">
        <v>10</v>
      </c>
      <c r="E2961" s="8" t="s">
        <v>18</v>
      </c>
      <c r="F2961" s="8" t="s">
        <v>12</v>
      </c>
      <c r="G2961" s="8" t="s">
        <v>16</v>
      </c>
      <c r="H2961" s="84" t="str">
        <f t="shared" si="46"/>
        <v>Reason Unknown</v>
      </c>
      <c r="I2961" s="63">
        <f>(tbl_raw_data[[#This Row],[Date Actioned]])-(tbl_raw_data[[#This Row],[Date Tagged]])</f>
        <v>6.8402777760638855E-3</v>
      </c>
      <c r="J2961" s="66">
        <f>HOUR(tbl_raw_data[[#This Row],[time_taken]])*60+MINUTE(tbl_raw_data[[#This Row],[time_taken]])+SECOND(tbl_raw_data[[#This Row],[time_taken]])/60</f>
        <v>9.85</v>
      </c>
      <c r="K2961" s="68">
        <f>DATE(YEAR(tbl_raw_data[[#This Row],[Date Actioned]]),MONTH(tbl_raw_data[[#This Row],[Date Actioned]]),DAY(tbl_raw_data[[#This Row],[Date Actioned]]))</f>
        <v>45152</v>
      </c>
      <c r="L2961" s="65" t="str">
        <f>UPPER(TEXT(tbl_raw_data[[#This Row],[updated_date]],"MMMM"))</f>
        <v>AUGUST</v>
      </c>
      <c r="M2961" s="65" t="str">
        <f>"WEEK "&amp;IF(ROUNDUP(DAY(tbl_raw_data[[#This Row],[updated_date]])/7,0)=5,4,ROUNDUP(DAY(tbl_raw_data[[#This Row],[updated_date]])/7,0))</f>
        <v>WEEK 2</v>
      </c>
      <c r="N2961" s="71" t="str">
        <f>UPPER(VLOOKUP(tbl_raw_data[[#This Row],[Analyst]],settings!$A$1:$B$15,2,0))</f>
        <v>NITESH</v>
      </c>
      <c r="O2961" s="71" t="str">
        <f>TRIM(UPPER(tbl_raw_data[[#This Row],[Outcome]]))</f>
        <v>APPROVE</v>
      </c>
      <c r="P2961" s="71" t="str">
        <f>TRIM(UPPER(tbl_raw_data[[#This Row],[Queue Name]]))</f>
        <v>CONSUMER PRE BUREAU</v>
      </c>
      <c r="Q2961" s="71" t="str">
        <f>IF(tbl_raw_data[[#This Row],[time_taken_in_min]]&lt;=settings!$D$2,"SLA_MET","SLA_NOT_MET")</f>
        <v>SLA_MET</v>
      </c>
    </row>
    <row r="2962" spans="1:17" hidden="1" x14ac:dyDescent="0.3">
      <c r="A2962" s="7" t="s">
        <v>3925</v>
      </c>
      <c r="B2962" s="34">
        <v>45152.704004629632</v>
      </c>
      <c r="C2962" s="35">
        <v>45152.715891203705</v>
      </c>
      <c r="D2962" s="2" t="s">
        <v>10</v>
      </c>
      <c r="E2962" s="2" t="s">
        <v>18</v>
      </c>
      <c r="F2962" s="2" t="s">
        <v>114</v>
      </c>
      <c r="G2962" s="2" t="s">
        <v>15</v>
      </c>
      <c r="H2962" s="84" t="str">
        <f t="shared" si="46"/>
        <v>Reason Unknown</v>
      </c>
      <c r="I2962" s="63">
        <f>(tbl_raw_data[[#This Row],[Date Actioned]])-(tbl_raw_data[[#This Row],[Date Tagged]])</f>
        <v>1.1886574073287193E-2</v>
      </c>
      <c r="J2962" s="66">
        <f>HOUR(tbl_raw_data[[#This Row],[time_taken]])*60+MINUTE(tbl_raw_data[[#This Row],[time_taken]])+SECOND(tbl_raw_data[[#This Row],[time_taken]])/60</f>
        <v>17.116666666666667</v>
      </c>
      <c r="K2962" s="68">
        <f>DATE(YEAR(tbl_raw_data[[#This Row],[Date Actioned]]),MONTH(tbl_raw_data[[#This Row],[Date Actioned]]),DAY(tbl_raw_data[[#This Row],[Date Actioned]]))</f>
        <v>45152</v>
      </c>
      <c r="L2962" s="65" t="str">
        <f>UPPER(TEXT(tbl_raw_data[[#This Row],[updated_date]],"MMMM"))</f>
        <v>AUGUST</v>
      </c>
      <c r="M2962" s="65" t="str">
        <f>"WEEK "&amp;IF(ROUNDUP(DAY(tbl_raw_data[[#This Row],[updated_date]])/7,0)=5,4,ROUNDUP(DAY(tbl_raw_data[[#This Row],[updated_date]])/7,0))</f>
        <v>WEEK 2</v>
      </c>
      <c r="N2962" s="71" t="str">
        <f>UPPER(VLOOKUP(tbl_raw_data[[#This Row],[Analyst]],settings!$A$1:$B$15,2,0))</f>
        <v>FARDIN</v>
      </c>
      <c r="O2962" s="71" t="str">
        <f>TRIM(UPPER(tbl_raw_data[[#This Row],[Outcome]]))</f>
        <v>APPROVE</v>
      </c>
      <c r="P2962" s="71" t="str">
        <f>TRIM(UPPER(tbl_raw_data[[#This Row],[Queue Name]]))</f>
        <v>CONSUMER PRE BUREAU</v>
      </c>
      <c r="Q2962" s="71" t="str">
        <f>IF(tbl_raw_data[[#This Row],[time_taken_in_min]]&lt;=settings!$D$2,"SLA_MET","SLA_NOT_MET")</f>
        <v>SLA_MET</v>
      </c>
    </row>
    <row r="2963" spans="1:17" hidden="1" x14ac:dyDescent="0.3">
      <c r="A2963" s="1" t="s">
        <v>3926</v>
      </c>
      <c r="B2963" s="36">
        <v>45152.709629629629</v>
      </c>
      <c r="C2963" s="39">
        <v>45152.718414351853</v>
      </c>
      <c r="D2963" s="8" t="s">
        <v>10</v>
      </c>
      <c r="E2963" s="8" t="s">
        <v>11</v>
      </c>
      <c r="F2963" s="8" t="s">
        <v>19</v>
      </c>
      <c r="G2963" s="8" t="s">
        <v>15</v>
      </c>
      <c r="H2963" s="84" t="str">
        <f t="shared" si="46"/>
        <v>Reason Unknown</v>
      </c>
      <c r="I2963" s="63">
        <f>(tbl_raw_data[[#This Row],[Date Actioned]])-(tbl_raw_data[[#This Row],[Date Tagged]])</f>
        <v>8.7847222239361145E-3</v>
      </c>
      <c r="J2963" s="66">
        <f>HOUR(tbl_raw_data[[#This Row],[time_taken]])*60+MINUTE(tbl_raw_data[[#This Row],[time_taken]])+SECOND(tbl_raw_data[[#This Row],[time_taken]])/60</f>
        <v>12.65</v>
      </c>
      <c r="K2963" s="68">
        <f>DATE(YEAR(tbl_raw_data[[#This Row],[Date Actioned]]),MONTH(tbl_raw_data[[#This Row],[Date Actioned]]),DAY(tbl_raw_data[[#This Row],[Date Actioned]]))</f>
        <v>45152</v>
      </c>
      <c r="L2963" s="65" t="str">
        <f>UPPER(TEXT(tbl_raw_data[[#This Row],[updated_date]],"MMMM"))</f>
        <v>AUGUST</v>
      </c>
      <c r="M2963" s="65" t="str">
        <f>"WEEK "&amp;IF(ROUNDUP(DAY(tbl_raw_data[[#This Row],[updated_date]])/7,0)=5,4,ROUNDUP(DAY(tbl_raw_data[[#This Row],[updated_date]])/7,0))</f>
        <v>WEEK 2</v>
      </c>
      <c r="N2963" s="71" t="str">
        <f>UPPER(VLOOKUP(tbl_raw_data[[#This Row],[Analyst]],settings!$A$1:$B$15,2,0))</f>
        <v>NAVED</v>
      </c>
      <c r="O2963" s="71" t="str">
        <f>TRIM(UPPER(tbl_raw_data[[#This Row],[Outcome]]))</f>
        <v>APPROVE</v>
      </c>
      <c r="P2963" s="71" t="str">
        <f>TRIM(UPPER(tbl_raw_data[[#This Row],[Queue Name]]))</f>
        <v>CONSUMER EXISTING</v>
      </c>
      <c r="Q2963" s="71" t="str">
        <f>IF(tbl_raw_data[[#This Row],[time_taken_in_min]]&lt;=settings!$D$2,"SLA_MET","SLA_NOT_MET")</f>
        <v>SLA_MET</v>
      </c>
    </row>
    <row r="2964" spans="1:17" hidden="1" x14ac:dyDescent="0.3">
      <c r="A2964" s="5" t="s">
        <v>3927</v>
      </c>
      <c r="B2964" s="34">
        <v>45152.71230324074</v>
      </c>
      <c r="C2964" s="35">
        <v>45152.722407407404</v>
      </c>
      <c r="D2964" s="2" t="s">
        <v>10</v>
      </c>
      <c r="E2964" s="2" t="s">
        <v>18</v>
      </c>
      <c r="F2964" s="2" t="s">
        <v>114</v>
      </c>
      <c r="G2964" s="2" t="s">
        <v>15</v>
      </c>
      <c r="H2964" s="84" t="str">
        <f t="shared" si="46"/>
        <v>Reason Unknown</v>
      </c>
      <c r="I2964" s="63">
        <f>(tbl_raw_data[[#This Row],[Date Actioned]])-(tbl_raw_data[[#This Row],[Date Tagged]])</f>
        <v>1.0104166663950309E-2</v>
      </c>
      <c r="J2964" s="66">
        <f>HOUR(tbl_raw_data[[#This Row],[time_taken]])*60+MINUTE(tbl_raw_data[[#This Row],[time_taken]])+SECOND(tbl_raw_data[[#This Row],[time_taken]])/60</f>
        <v>14.55</v>
      </c>
      <c r="K2964" s="68">
        <f>DATE(YEAR(tbl_raw_data[[#This Row],[Date Actioned]]),MONTH(tbl_raw_data[[#This Row],[Date Actioned]]),DAY(tbl_raw_data[[#This Row],[Date Actioned]]))</f>
        <v>45152</v>
      </c>
      <c r="L2964" s="65" t="str">
        <f>UPPER(TEXT(tbl_raw_data[[#This Row],[updated_date]],"MMMM"))</f>
        <v>AUGUST</v>
      </c>
      <c r="M2964" s="65" t="str">
        <f>"WEEK "&amp;IF(ROUNDUP(DAY(tbl_raw_data[[#This Row],[updated_date]])/7,0)=5,4,ROUNDUP(DAY(tbl_raw_data[[#This Row],[updated_date]])/7,0))</f>
        <v>WEEK 2</v>
      </c>
      <c r="N2964" s="71" t="str">
        <f>UPPER(VLOOKUP(tbl_raw_data[[#This Row],[Analyst]],settings!$A$1:$B$15,2,0))</f>
        <v>FARDIN</v>
      </c>
      <c r="O2964" s="71" t="str">
        <f>TRIM(UPPER(tbl_raw_data[[#This Row],[Outcome]]))</f>
        <v>APPROVE</v>
      </c>
      <c r="P2964" s="71" t="str">
        <f>TRIM(UPPER(tbl_raw_data[[#This Row],[Queue Name]]))</f>
        <v>CONSUMER PRE BUREAU</v>
      </c>
      <c r="Q2964" s="71" t="str">
        <f>IF(tbl_raw_data[[#This Row],[time_taken_in_min]]&lt;=settings!$D$2,"SLA_MET","SLA_NOT_MET")</f>
        <v>SLA_MET</v>
      </c>
    </row>
    <row r="2965" spans="1:17" hidden="1" x14ac:dyDescent="0.3">
      <c r="A2965" s="7" t="s">
        <v>3928</v>
      </c>
      <c r="B2965" s="36">
        <v>45152.712581018517</v>
      </c>
      <c r="C2965" s="39">
        <v>45152.731296296297</v>
      </c>
      <c r="D2965" s="8" t="s">
        <v>10</v>
      </c>
      <c r="E2965" s="8" t="s">
        <v>18</v>
      </c>
      <c r="F2965" s="8" t="s">
        <v>114</v>
      </c>
      <c r="G2965" s="8" t="s">
        <v>15</v>
      </c>
      <c r="H2965" s="84" t="str">
        <f t="shared" si="46"/>
        <v>Reason Unknown</v>
      </c>
      <c r="I2965" s="63">
        <f>(tbl_raw_data[[#This Row],[Date Actioned]])-(tbl_raw_data[[#This Row],[Date Tagged]])</f>
        <v>1.8715277779847383E-2</v>
      </c>
      <c r="J2965" s="66">
        <f>HOUR(tbl_raw_data[[#This Row],[time_taken]])*60+MINUTE(tbl_raw_data[[#This Row],[time_taken]])+SECOND(tbl_raw_data[[#This Row],[time_taken]])/60</f>
        <v>26.95</v>
      </c>
      <c r="K2965" s="68">
        <f>DATE(YEAR(tbl_raw_data[[#This Row],[Date Actioned]]),MONTH(tbl_raw_data[[#This Row],[Date Actioned]]),DAY(tbl_raw_data[[#This Row],[Date Actioned]]))</f>
        <v>45152</v>
      </c>
      <c r="L2965" s="65" t="str">
        <f>UPPER(TEXT(tbl_raw_data[[#This Row],[updated_date]],"MMMM"))</f>
        <v>AUGUST</v>
      </c>
      <c r="M2965" s="65" t="str">
        <f>"WEEK "&amp;IF(ROUNDUP(DAY(tbl_raw_data[[#This Row],[updated_date]])/7,0)=5,4,ROUNDUP(DAY(tbl_raw_data[[#This Row],[updated_date]])/7,0))</f>
        <v>WEEK 2</v>
      </c>
      <c r="N2965" s="71" t="str">
        <f>UPPER(VLOOKUP(tbl_raw_data[[#This Row],[Analyst]],settings!$A$1:$B$15,2,0))</f>
        <v>FARDIN</v>
      </c>
      <c r="O2965" s="71" t="str">
        <f>TRIM(UPPER(tbl_raw_data[[#This Row],[Outcome]]))</f>
        <v>APPROVE</v>
      </c>
      <c r="P2965" s="71" t="str">
        <f>TRIM(UPPER(tbl_raw_data[[#This Row],[Queue Name]]))</f>
        <v>CONSUMER PRE BUREAU</v>
      </c>
      <c r="Q2965" s="71" t="str">
        <f>IF(tbl_raw_data[[#This Row],[time_taken_in_min]]&lt;=settings!$D$2,"SLA_MET","SLA_NOT_MET")</f>
        <v>SLA_NOT_MET</v>
      </c>
    </row>
    <row r="2966" spans="1:17" hidden="1" x14ac:dyDescent="0.3">
      <c r="A2966" s="1" t="s">
        <v>3929</v>
      </c>
      <c r="B2966" s="34">
        <v>45152.715150462966</v>
      </c>
      <c r="C2966" s="35">
        <v>45152.73505787037</v>
      </c>
      <c r="D2966" s="2" t="s">
        <v>10</v>
      </c>
      <c r="E2966" s="2" t="s">
        <v>18</v>
      </c>
      <c r="F2966" s="2" t="s">
        <v>12</v>
      </c>
      <c r="G2966" s="2" t="s">
        <v>15</v>
      </c>
      <c r="H2966" s="84" t="str">
        <f t="shared" si="46"/>
        <v>Reason Unknown</v>
      </c>
      <c r="I2966" s="63">
        <f>(tbl_raw_data[[#This Row],[Date Actioned]])-(tbl_raw_data[[#This Row],[Date Tagged]])</f>
        <v>1.9907407404389232E-2</v>
      </c>
      <c r="J2966" s="66">
        <f>HOUR(tbl_raw_data[[#This Row],[time_taken]])*60+MINUTE(tbl_raw_data[[#This Row],[time_taken]])+SECOND(tbl_raw_data[[#This Row],[time_taken]])/60</f>
        <v>28.666666666666668</v>
      </c>
      <c r="K2966" s="68">
        <f>DATE(YEAR(tbl_raw_data[[#This Row],[Date Actioned]]),MONTH(tbl_raw_data[[#This Row],[Date Actioned]]),DAY(tbl_raw_data[[#This Row],[Date Actioned]]))</f>
        <v>45152</v>
      </c>
      <c r="L2966" s="65" t="str">
        <f>UPPER(TEXT(tbl_raw_data[[#This Row],[updated_date]],"MMMM"))</f>
        <v>AUGUST</v>
      </c>
      <c r="M2966" s="65" t="str">
        <f>"WEEK "&amp;IF(ROUNDUP(DAY(tbl_raw_data[[#This Row],[updated_date]])/7,0)=5,4,ROUNDUP(DAY(tbl_raw_data[[#This Row],[updated_date]])/7,0))</f>
        <v>WEEK 2</v>
      </c>
      <c r="N2966" s="71" t="str">
        <f>UPPER(VLOOKUP(tbl_raw_data[[#This Row],[Analyst]],settings!$A$1:$B$15,2,0))</f>
        <v>NITESH</v>
      </c>
      <c r="O2966" s="71" t="str">
        <f>TRIM(UPPER(tbl_raw_data[[#This Row],[Outcome]]))</f>
        <v>APPROVE</v>
      </c>
      <c r="P2966" s="71" t="str">
        <f>TRIM(UPPER(tbl_raw_data[[#This Row],[Queue Name]]))</f>
        <v>CONSUMER PRE BUREAU</v>
      </c>
      <c r="Q2966" s="71" t="str">
        <f>IF(tbl_raw_data[[#This Row],[time_taken_in_min]]&lt;=settings!$D$2,"SLA_MET","SLA_NOT_MET")</f>
        <v>SLA_NOT_MET</v>
      </c>
    </row>
    <row r="2967" spans="1:17" hidden="1" x14ac:dyDescent="0.3">
      <c r="A2967" s="5" t="s">
        <v>3930</v>
      </c>
      <c r="B2967" s="36">
        <v>45152.715937499997</v>
      </c>
      <c r="C2967" s="39">
        <v>45152.730439814812</v>
      </c>
      <c r="D2967" s="8" t="s">
        <v>10</v>
      </c>
      <c r="E2967" s="8" t="s">
        <v>11</v>
      </c>
      <c r="F2967" s="8" t="s">
        <v>21</v>
      </c>
      <c r="G2967" s="8" t="s">
        <v>23</v>
      </c>
      <c r="H2967" s="84" t="str">
        <f t="shared" si="46"/>
        <v>Reason Unknown</v>
      </c>
      <c r="I2967" s="63">
        <f>(tbl_raw_data[[#This Row],[Date Actioned]])-(tbl_raw_data[[#This Row],[Date Tagged]])</f>
        <v>1.4502314814308193E-2</v>
      </c>
      <c r="J2967" s="66">
        <f>HOUR(tbl_raw_data[[#This Row],[time_taken]])*60+MINUTE(tbl_raw_data[[#This Row],[time_taken]])+SECOND(tbl_raw_data[[#This Row],[time_taken]])/60</f>
        <v>20.883333333333333</v>
      </c>
      <c r="K2967" s="68">
        <f>DATE(YEAR(tbl_raw_data[[#This Row],[Date Actioned]]),MONTH(tbl_raw_data[[#This Row],[Date Actioned]]),DAY(tbl_raw_data[[#This Row],[Date Actioned]]))</f>
        <v>45152</v>
      </c>
      <c r="L2967" s="65" t="str">
        <f>UPPER(TEXT(tbl_raw_data[[#This Row],[updated_date]],"MMMM"))</f>
        <v>AUGUST</v>
      </c>
      <c r="M2967" s="65" t="str">
        <f>"WEEK "&amp;IF(ROUNDUP(DAY(tbl_raw_data[[#This Row],[updated_date]])/7,0)=5,4,ROUNDUP(DAY(tbl_raw_data[[#This Row],[updated_date]])/7,0))</f>
        <v>WEEK 2</v>
      </c>
      <c r="N2967" s="71" t="str">
        <f>UPPER(VLOOKUP(tbl_raw_data[[#This Row],[Analyst]],settings!$A$1:$B$15,2,0))</f>
        <v>SHAHID</v>
      </c>
      <c r="O2967" s="71" t="str">
        <f>TRIM(UPPER(tbl_raw_data[[#This Row],[Outcome]]))</f>
        <v>APPROVE</v>
      </c>
      <c r="P2967" s="71" t="str">
        <f>TRIM(UPPER(tbl_raw_data[[#This Row],[Queue Name]]))</f>
        <v>CONSUMER EXISTING</v>
      </c>
      <c r="Q2967" s="71" t="str">
        <f>IF(tbl_raw_data[[#This Row],[time_taken_in_min]]&lt;=settings!$D$2,"SLA_MET","SLA_NOT_MET")</f>
        <v>SLA_NOT_MET</v>
      </c>
    </row>
    <row r="2968" spans="1:17" hidden="1" x14ac:dyDescent="0.3">
      <c r="A2968" s="7" t="s">
        <v>3931</v>
      </c>
      <c r="B2968" s="34">
        <v>45152.748784722222</v>
      </c>
      <c r="C2968" s="35">
        <v>45152.758576388886</v>
      </c>
      <c r="D2968" s="2" t="s">
        <v>10</v>
      </c>
      <c r="E2968" s="2" t="s">
        <v>11</v>
      </c>
      <c r="F2968" s="2" t="s">
        <v>19</v>
      </c>
      <c r="G2968" s="2" t="s">
        <v>26</v>
      </c>
      <c r="H2968" s="84" t="str">
        <f t="shared" si="46"/>
        <v>Reason Unknown</v>
      </c>
      <c r="I2968" s="63">
        <f>(tbl_raw_data[[#This Row],[Date Actioned]])-(tbl_raw_data[[#This Row],[Date Tagged]])</f>
        <v>9.7916666636592709E-3</v>
      </c>
      <c r="J2968" s="66">
        <f>HOUR(tbl_raw_data[[#This Row],[time_taken]])*60+MINUTE(tbl_raw_data[[#This Row],[time_taken]])+SECOND(tbl_raw_data[[#This Row],[time_taken]])/60</f>
        <v>14.1</v>
      </c>
      <c r="K2968" s="68">
        <f>DATE(YEAR(tbl_raw_data[[#This Row],[Date Actioned]]),MONTH(tbl_raw_data[[#This Row],[Date Actioned]]),DAY(tbl_raw_data[[#This Row],[Date Actioned]]))</f>
        <v>45152</v>
      </c>
      <c r="L2968" s="65" t="str">
        <f>UPPER(TEXT(tbl_raw_data[[#This Row],[updated_date]],"MMMM"))</f>
        <v>AUGUST</v>
      </c>
      <c r="M2968" s="65" t="str">
        <f>"WEEK "&amp;IF(ROUNDUP(DAY(tbl_raw_data[[#This Row],[updated_date]])/7,0)=5,4,ROUNDUP(DAY(tbl_raw_data[[#This Row],[updated_date]])/7,0))</f>
        <v>WEEK 2</v>
      </c>
      <c r="N2968" s="71" t="str">
        <f>UPPER(VLOOKUP(tbl_raw_data[[#This Row],[Analyst]],settings!$A$1:$B$15,2,0))</f>
        <v>NAVED</v>
      </c>
      <c r="O2968" s="71" t="str">
        <f>TRIM(UPPER(tbl_raw_data[[#This Row],[Outcome]]))</f>
        <v>APPROVE</v>
      </c>
      <c r="P2968" s="71" t="str">
        <f>TRIM(UPPER(tbl_raw_data[[#This Row],[Queue Name]]))</f>
        <v>CONSUMER EXISTING</v>
      </c>
      <c r="Q2968" s="71" t="str">
        <f>IF(tbl_raw_data[[#This Row],[time_taken_in_min]]&lt;=settings!$D$2,"SLA_MET","SLA_NOT_MET")</f>
        <v>SLA_MET</v>
      </c>
    </row>
    <row r="2969" spans="1:17" hidden="1" x14ac:dyDescent="0.3">
      <c r="A2969" s="1" t="s">
        <v>3932</v>
      </c>
      <c r="B2969" s="36">
        <v>45152.757326388892</v>
      </c>
      <c r="C2969" s="39">
        <v>45152.766273148147</v>
      </c>
      <c r="D2969" s="8" t="s">
        <v>10</v>
      </c>
      <c r="E2969" s="8" t="s">
        <v>18</v>
      </c>
      <c r="F2969" s="8" t="s">
        <v>206</v>
      </c>
      <c r="G2969" s="8" t="s">
        <v>15</v>
      </c>
      <c r="H2969" s="84" t="str">
        <f t="shared" si="46"/>
        <v>Reason Unknown</v>
      </c>
      <c r="I2969" s="63">
        <f>(tbl_raw_data[[#This Row],[Date Actioned]])-(tbl_raw_data[[#This Row],[Date Tagged]])</f>
        <v>8.9467592551955022E-3</v>
      </c>
      <c r="J2969" s="66">
        <f>HOUR(tbl_raw_data[[#This Row],[time_taken]])*60+MINUTE(tbl_raw_data[[#This Row],[time_taken]])+SECOND(tbl_raw_data[[#This Row],[time_taken]])/60</f>
        <v>12.883333333333333</v>
      </c>
      <c r="K2969" s="68">
        <f>DATE(YEAR(tbl_raw_data[[#This Row],[Date Actioned]]),MONTH(tbl_raw_data[[#This Row],[Date Actioned]]),DAY(tbl_raw_data[[#This Row],[Date Actioned]]))</f>
        <v>45152</v>
      </c>
      <c r="L2969" s="65" t="str">
        <f>UPPER(TEXT(tbl_raw_data[[#This Row],[updated_date]],"MMMM"))</f>
        <v>AUGUST</v>
      </c>
      <c r="M2969" s="65" t="str">
        <f>"WEEK "&amp;IF(ROUNDUP(DAY(tbl_raw_data[[#This Row],[updated_date]])/7,0)=5,4,ROUNDUP(DAY(tbl_raw_data[[#This Row],[updated_date]])/7,0))</f>
        <v>WEEK 2</v>
      </c>
      <c r="N2969" s="71" t="str">
        <f>UPPER(VLOOKUP(tbl_raw_data[[#This Row],[Analyst]],settings!$A$1:$B$15,2,0))</f>
        <v>HARDIK</v>
      </c>
      <c r="O2969" s="71" t="str">
        <f>TRIM(UPPER(tbl_raw_data[[#This Row],[Outcome]]))</f>
        <v>APPROVE</v>
      </c>
      <c r="P2969" s="71" t="str">
        <f>TRIM(UPPER(tbl_raw_data[[#This Row],[Queue Name]]))</f>
        <v>CONSUMER PRE BUREAU</v>
      </c>
      <c r="Q2969" s="71" t="str">
        <f>IF(tbl_raw_data[[#This Row],[time_taken_in_min]]&lt;=settings!$D$2,"SLA_MET","SLA_NOT_MET")</f>
        <v>SLA_MET</v>
      </c>
    </row>
    <row r="2970" spans="1:17" hidden="1" x14ac:dyDescent="0.3">
      <c r="A2970" s="5" t="s">
        <v>3933</v>
      </c>
      <c r="B2970" s="34">
        <v>45152.770648148151</v>
      </c>
      <c r="C2970" s="35">
        <v>45152.774363425924</v>
      </c>
      <c r="D2970" s="2" t="s">
        <v>10</v>
      </c>
      <c r="E2970" s="2" t="s">
        <v>8</v>
      </c>
      <c r="F2970" s="2" t="s">
        <v>206</v>
      </c>
      <c r="G2970" s="2" t="s">
        <v>15</v>
      </c>
      <c r="H2970" s="84" t="str">
        <f t="shared" si="46"/>
        <v>Reason Unknown</v>
      </c>
      <c r="I2970" s="63">
        <f>(tbl_raw_data[[#This Row],[Date Actioned]])-(tbl_raw_data[[#This Row],[Date Tagged]])</f>
        <v>3.7152777731535025E-3</v>
      </c>
      <c r="J2970" s="66">
        <f>HOUR(tbl_raw_data[[#This Row],[time_taken]])*60+MINUTE(tbl_raw_data[[#This Row],[time_taken]])+SECOND(tbl_raw_data[[#This Row],[time_taken]])/60</f>
        <v>5.35</v>
      </c>
      <c r="K2970" s="68">
        <f>DATE(YEAR(tbl_raw_data[[#This Row],[Date Actioned]]),MONTH(tbl_raw_data[[#This Row],[Date Actioned]]),DAY(tbl_raw_data[[#This Row],[Date Actioned]]))</f>
        <v>45152</v>
      </c>
      <c r="L2970" s="65" t="str">
        <f>UPPER(TEXT(tbl_raw_data[[#This Row],[updated_date]],"MMMM"))</f>
        <v>AUGUST</v>
      </c>
      <c r="M2970" s="65" t="str">
        <f>"WEEK "&amp;IF(ROUNDUP(DAY(tbl_raw_data[[#This Row],[updated_date]])/7,0)=5,4,ROUNDUP(DAY(tbl_raw_data[[#This Row],[updated_date]])/7,0))</f>
        <v>WEEK 2</v>
      </c>
      <c r="N2970" s="71" t="str">
        <f>UPPER(VLOOKUP(tbl_raw_data[[#This Row],[Analyst]],settings!$A$1:$B$15,2,0))</f>
        <v>HARDIK</v>
      </c>
      <c r="O2970" s="71" t="str">
        <f>TRIM(UPPER(tbl_raw_data[[#This Row],[Outcome]]))</f>
        <v>APPROVE</v>
      </c>
      <c r="P2970" s="71" t="str">
        <f>TRIM(UPPER(tbl_raw_data[[#This Row],[Queue Name]]))</f>
        <v>CONSUMER POST BUREAU</v>
      </c>
      <c r="Q2970" s="71" t="str">
        <f>IF(tbl_raw_data[[#This Row],[time_taken_in_min]]&lt;=settings!$D$2,"SLA_MET","SLA_NOT_MET")</f>
        <v>SLA_MET</v>
      </c>
    </row>
    <row r="2971" spans="1:17" hidden="1" x14ac:dyDescent="0.3">
      <c r="A2971" s="7" t="s">
        <v>3934</v>
      </c>
      <c r="B2971" s="36">
        <v>45152.779606481483</v>
      </c>
      <c r="C2971" s="39">
        <v>45152.788807870369</v>
      </c>
      <c r="D2971" s="8" t="s">
        <v>10</v>
      </c>
      <c r="E2971" s="8" t="s">
        <v>8</v>
      </c>
      <c r="F2971" s="8" t="s">
        <v>19</v>
      </c>
      <c r="G2971" s="8" t="s">
        <v>23</v>
      </c>
      <c r="H2971" s="84" t="str">
        <f t="shared" si="46"/>
        <v>Reason Unknown</v>
      </c>
      <c r="I2971" s="63">
        <f>(tbl_raw_data[[#This Row],[Date Actioned]])-(tbl_raw_data[[#This Row],[Date Tagged]])</f>
        <v>9.2013888861401938E-3</v>
      </c>
      <c r="J2971" s="66">
        <f>HOUR(tbl_raw_data[[#This Row],[time_taken]])*60+MINUTE(tbl_raw_data[[#This Row],[time_taken]])+SECOND(tbl_raw_data[[#This Row],[time_taken]])/60</f>
        <v>13.25</v>
      </c>
      <c r="K2971" s="68">
        <f>DATE(YEAR(tbl_raw_data[[#This Row],[Date Actioned]]),MONTH(tbl_raw_data[[#This Row],[Date Actioned]]),DAY(tbl_raw_data[[#This Row],[Date Actioned]]))</f>
        <v>45152</v>
      </c>
      <c r="L2971" s="65" t="str">
        <f>UPPER(TEXT(tbl_raw_data[[#This Row],[updated_date]],"MMMM"))</f>
        <v>AUGUST</v>
      </c>
      <c r="M2971" s="65" t="str">
        <f>"WEEK "&amp;IF(ROUNDUP(DAY(tbl_raw_data[[#This Row],[updated_date]])/7,0)=5,4,ROUNDUP(DAY(tbl_raw_data[[#This Row],[updated_date]])/7,0))</f>
        <v>WEEK 2</v>
      </c>
      <c r="N2971" s="71" t="str">
        <f>UPPER(VLOOKUP(tbl_raw_data[[#This Row],[Analyst]],settings!$A$1:$B$15,2,0))</f>
        <v>NAVED</v>
      </c>
      <c r="O2971" s="71" t="str">
        <f>TRIM(UPPER(tbl_raw_data[[#This Row],[Outcome]]))</f>
        <v>APPROVE</v>
      </c>
      <c r="P2971" s="71" t="str">
        <f>TRIM(UPPER(tbl_raw_data[[#This Row],[Queue Name]]))</f>
        <v>CONSUMER POST BUREAU</v>
      </c>
      <c r="Q2971" s="71" t="str">
        <f>IF(tbl_raw_data[[#This Row],[time_taken_in_min]]&lt;=settings!$D$2,"SLA_MET","SLA_NOT_MET")</f>
        <v>SLA_MET</v>
      </c>
    </row>
    <row r="2972" spans="1:17" hidden="1" x14ac:dyDescent="0.3">
      <c r="A2972" s="1" t="s">
        <v>3935</v>
      </c>
      <c r="B2972" s="34">
        <v>45152.786400462966</v>
      </c>
      <c r="C2972" s="35">
        <v>45152.795023148145</v>
      </c>
      <c r="D2972" s="2" t="s">
        <v>10</v>
      </c>
      <c r="E2972" s="2" t="s">
        <v>8</v>
      </c>
      <c r="F2972" s="2" t="s">
        <v>19</v>
      </c>
      <c r="G2972" s="2" t="s">
        <v>546</v>
      </c>
      <c r="H2972" s="84" t="str">
        <f t="shared" si="46"/>
        <v>Reason Unknown</v>
      </c>
      <c r="I2972" s="63">
        <f>(tbl_raw_data[[#This Row],[Date Actioned]])-(tbl_raw_data[[#This Row],[Date Tagged]])</f>
        <v>8.6226851781248115E-3</v>
      </c>
      <c r="J2972" s="66">
        <f>HOUR(tbl_raw_data[[#This Row],[time_taken]])*60+MINUTE(tbl_raw_data[[#This Row],[time_taken]])+SECOND(tbl_raw_data[[#This Row],[time_taken]])/60</f>
        <v>12.416666666666666</v>
      </c>
      <c r="K2972" s="68">
        <f>DATE(YEAR(tbl_raw_data[[#This Row],[Date Actioned]]),MONTH(tbl_raw_data[[#This Row],[Date Actioned]]),DAY(tbl_raw_data[[#This Row],[Date Actioned]]))</f>
        <v>45152</v>
      </c>
      <c r="L2972" s="65" t="str">
        <f>UPPER(TEXT(tbl_raw_data[[#This Row],[updated_date]],"MMMM"))</f>
        <v>AUGUST</v>
      </c>
      <c r="M2972" s="65" t="str">
        <f>"WEEK "&amp;IF(ROUNDUP(DAY(tbl_raw_data[[#This Row],[updated_date]])/7,0)=5,4,ROUNDUP(DAY(tbl_raw_data[[#This Row],[updated_date]])/7,0))</f>
        <v>WEEK 2</v>
      </c>
      <c r="N2972" s="71" t="str">
        <f>UPPER(VLOOKUP(tbl_raw_data[[#This Row],[Analyst]],settings!$A$1:$B$15,2,0))</f>
        <v>NAVED</v>
      </c>
      <c r="O2972" s="71" t="str">
        <f>TRIM(UPPER(tbl_raw_data[[#This Row],[Outcome]]))</f>
        <v>APPROVE</v>
      </c>
      <c r="P2972" s="71" t="str">
        <f>TRIM(UPPER(tbl_raw_data[[#This Row],[Queue Name]]))</f>
        <v>CONSUMER POST BUREAU</v>
      </c>
      <c r="Q2972" s="71" t="str">
        <f>IF(tbl_raw_data[[#This Row],[time_taken_in_min]]&lt;=settings!$D$2,"SLA_MET","SLA_NOT_MET")</f>
        <v>SLA_MET</v>
      </c>
    </row>
    <row r="2973" spans="1:17" hidden="1" x14ac:dyDescent="0.3">
      <c r="A2973" s="5" t="s">
        <v>3936</v>
      </c>
      <c r="B2973" s="36">
        <v>45152.812777777777</v>
      </c>
      <c r="C2973" s="39">
        <v>45152.817465277774</v>
      </c>
      <c r="D2973" s="8" t="s">
        <v>10</v>
      </c>
      <c r="E2973" s="8" t="s">
        <v>11</v>
      </c>
      <c r="F2973" s="8" t="s">
        <v>19</v>
      </c>
      <c r="G2973" s="8" t="s">
        <v>26</v>
      </c>
      <c r="H2973" s="84" t="str">
        <f t="shared" si="46"/>
        <v>Reason Unknown</v>
      </c>
      <c r="I2973" s="63">
        <f>(tbl_raw_data[[#This Row],[Date Actioned]])-(tbl_raw_data[[#This Row],[Date Tagged]])</f>
        <v>4.687499997089617E-3</v>
      </c>
      <c r="J2973" s="66">
        <f>HOUR(tbl_raw_data[[#This Row],[time_taken]])*60+MINUTE(tbl_raw_data[[#This Row],[time_taken]])+SECOND(tbl_raw_data[[#This Row],[time_taken]])/60</f>
        <v>6.75</v>
      </c>
      <c r="K2973" s="68">
        <f>DATE(YEAR(tbl_raw_data[[#This Row],[Date Actioned]]),MONTH(tbl_raw_data[[#This Row],[Date Actioned]]),DAY(tbl_raw_data[[#This Row],[Date Actioned]]))</f>
        <v>45152</v>
      </c>
      <c r="L2973" s="65" t="str">
        <f>UPPER(TEXT(tbl_raw_data[[#This Row],[updated_date]],"MMMM"))</f>
        <v>AUGUST</v>
      </c>
      <c r="M2973" s="65" t="str">
        <f>"WEEK "&amp;IF(ROUNDUP(DAY(tbl_raw_data[[#This Row],[updated_date]])/7,0)=5,4,ROUNDUP(DAY(tbl_raw_data[[#This Row],[updated_date]])/7,0))</f>
        <v>WEEK 2</v>
      </c>
      <c r="N2973" s="71" t="str">
        <f>UPPER(VLOOKUP(tbl_raw_data[[#This Row],[Analyst]],settings!$A$1:$B$15,2,0))</f>
        <v>NAVED</v>
      </c>
      <c r="O2973" s="71" t="str">
        <f>TRIM(UPPER(tbl_raw_data[[#This Row],[Outcome]]))</f>
        <v>APPROVE</v>
      </c>
      <c r="P2973" s="71" t="str">
        <f>TRIM(UPPER(tbl_raw_data[[#This Row],[Queue Name]]))</f>
        <v>CONSUMER EXISTING</v>
      </c>
      <c r="Q2973" s="71" t="str">
        <f>IF(tbl_raw_data[[#This Row],[time_taken_in_min]]&lt;=settings!$D$2,"SLA_MET","SLA_NOT_MET")</f>
        <v>SLA_MET</v>
      </c>
    </row>
    <row r="2974" spans="1:17" hidden="1" x14ac:dyDescent="0.3">
      <c r="A2974" s="7" t="s">
        <v>3937</v>
      </c>
      <c r="B2974" s="34">
        <v>45152.839398148149</v>
      </c>
      <c r="C2974" s="35">
        <v>45152.84574074074</v>
      </c>
      <c r="D2974" s="2" t="s">
        <v>10</v>
      </c>
      <c r="E2974" s="2" t="s">
        <v>18</v>
      </c>
      <c r="F2974" s="2" t="s">
        <v>206</v>
      </c>
      <c r="G2974" s="2" t="s">
        <v>26</v>
      </c>
      <c r="H2974" s="84" t="str">
        <f t="shared" si="46"/>
        <v>Reason Unknown</v>
      </c>
      <c r="I2974" s="63">
        <f>(tbl_raw_data[[#This Row],[Date Actioned]])-(tbl_raw_data[[#This Row],[Date Tagged]])</f>
        <v>6.3425925909541547E-3</v>
      </c>
      <c r="J2974" s="66">
        <f>HOUR(tbl_raw_data[[#This Row],[time_taken]])*60+MINUTE(tbl_raw_data[[#This Row],[time_taken]])+SECOND(tbl_raw_data[[#This Row],[time_taken]])/60</f>
        <v>9.1333333333333329</v>
      </c>
      <c r="K2974" s="68">
        <f>DATE(YEAR(tbl_raw_data[[#This Row],[Date Actioned]]),MONTH(tbl_raw_data[[#This Row],[Date Actioned]]),DAY(tbl_raw_data[[#This Row],[Date Actioned]]))</f>
        <v>45152</v>
      </c>
      <c r="L2974" s="65" t="str">
        <f>UPPER(TEXT(tbl_raw_data[[#This Row],[updated_date]],"MMMM"))</f>
        <v>AUGUST</v>
      </c>
      <c r="M2974" s="65" t="str">
        <f>"WEEK "&amp;IF(ROUNDUP(DAY(tbl_raw_data[[#This Row],[updated_date]])/7,0)=5,4,ROUNDUP(DAY(tbl_raw_data[[#This Row],[updated_date]])/7,0))</f>
        <v>WEEK 2</v>
      </c>
      <c r="N2974" s="71" t="str">
        <f>UPPER(VLOOKUP(tbl_raw_data[[#This Row],[Analyst]],settings!$A$1:$B$15,2,0))</f>
        <v>HARDIK</v>
      </c>
      <c r="O2974" s="71" t="str">
        <f>TRIM(UPPER(tbl_raw_data[[#This Row],[Outcome]]))</f>
        <v>APPROVE</v>
      </c>
      <c r="P2974" s="71" t="str">
        <f>TRIM(UPPER(tbl_raw_data[[#This Row],[Queue Name]]))</f>
        <v>CONSUMER PRE BUREAU</v>
      </c>
      <c r="Q2974" s="71" t="str">
        <f>IF(tbl_raw_data[[#This Row],[time_taken_in_min]]&lt;=settings!$D$2,"SLA_MET","SLA_NOT_MET")</f>
        <v>SLA_MET</v>
      </c>
    </row>
    <row r="2975" spans="1:17" x14ac:dyDescent="0.3">
      <c r="A2975" s="1" t="s">
        <v>3938</v>
      </c>
      <c r="B2975" s="36">
        <v>45152.400219907409</v>
      </c>
      <c r="C2975" s="39">
        <v>45152.405138888891</v>
      </c>
      <c r="D2975" s="8" t="s">
        <v>33</v>
      </c>
      <c r="E2975" s="8" t="s">
        <v>11</v>
      </c>
      <c r="F2975" s="8" t="s">
        <v>114</v>
      </c>
      <c r="G2975" s="8" t="s">
        <v>37</v>
      </c>
      <c r="H2975" s="84" t="str">
        <f t="shared" si="46"/>
        <v>Reason Unknown</v>
      </c>
      <c r="I2975" s="63">
        <f>(tbl_raw_data[[#This Row],[Date Actioned]])-(tbl_raw_data[[#This Row],[Date Tagged]])</f>
        <v>4.9189814817509614E-3</v>
      </c>
      <c r="J2975" s="66">
        <f>HOUR(tbl_raw_data[[#This Row],[time_taken]])*60+MINUTE(tbl_raw_data[[#This Row],[time_taken]])+SECOND(tbl_raw_data[[#This Row],[time_taken]])/60</f>
        <v>7.083333333333333</v>
      </c>
      <c r="K2975" s="68">
        <f>DATE(YEAR(tbl_raw_data[[#This Row],[Date Actioned]]),MONTH(tbl_raw_data[[#This Row],[Date Actioned]]),DAY(tbl_raw_data[[#This Row],[Date Actioned]]))</f>
        <v>45152</v>
      </c>
      <c r="L2975" s="65" t="str">
        <f>UPPER(TEXT(tbl_raw_data[[#This Row],[updated_date]],"MMMM"))</f>
        <v>AUGUST</v>
      </c>
      <c r="M2975" s="65" t="str">
        <f>"WEEK "&amp;IF(ROUNDUP(DAY(tbl_raw_data[[#This Row],[updated_date]])/7,0)=5,4,ROUNDUP(DAY(tbl_raw_data[[#This Row],[updated_date]])/7,0))</f>
        <v>WEEK 2</v>
      </c>
      <c r="N2975" s="71" t="str">
        <f>UPPER(VLOOKUP(tbl_raw_data[[#This Row],[Analyst]],settings!$A$1:$B$15,2,0))</f>
        <v>FARDIN</v>
      </c>
      <c r="O2975" s="71" t="str">
        <f>TRIM(UPPER(tbl_raw_data[[#This Row],[Outcome]]))</f>
        <v>DECLINE</v>
      </c>
      <c r="P2975" s="71" t="str">
        <f>TRIM(UPPER(tbl_raw_data[[#This Row],[Queue Name]]))</f>
        <v>CONSUMER EXISTING</v>
      </c>
      <c r="Q2975" s="71" t="str">
        <f>IF(tbl_raw_data[[#This Row],[time_taken_in_min]]&lt;=settings!$D$2,"SLA_MET","SLA_NOT_MET")</f>
        <v>SLA_MET</v>
      </c>
    </row>
    <row r="2976" spans="1:17" x14ac:dyDescent="0.3">
      <c r="A2976" s="5" t="s">
        <v>3939</v>
      </c>
      <c r="B2976" s="34">
        <v>45152.462141203701</v>
      </c>
      <c r="C2976" s="35">
        <v>45152.470983796295</v>
      </c>
      <c r="D2976" s="2" t="s">
        <v>33</v>
      </c>
      <c r="E2976" s="2" t="s">
        <v>11</v>
      </c>
      <c r="F2976" s="2" t="s">
        <v>9</v>
      </c>
      <c r="G2976" s="2" t="s">
        <v>39</v>
      </c>
      <c r="H2976" s="84" t="str">
        <f t="shared" si="46"/>
        <v>Reason Unknown</v>
      </c>
      <c r="I2976" s="63">
        <f>(tbl_raw_data[[#This Row],[Date Actioned]])-(tbl_raw_data[[#This Row],[Date Tagged]])</f>
        <v>8.8425925932824612E-3</v>
      </c>
      <c r="J2976" s="66">
        <f>HOUR(tbl_raw_data[[#This Row],[time_taken]])*60+MINUTE(tbl_raw_data[[#This Row],[time_taken]])+SECOND(tbl_raw_data[[#This Row],[time_taken]])/60</f>
        <v>12.733333333333333</v>
      </c>
      <c r="K2976" s="68">
        <f>DATE(YEAR(tbl_raw_data[[#This Row],[Date Actioned]]),MONTH(tbl_raw_data[[#This Row],[Date Actioned]]),DAY(tbl_raw_data[[#This Row],[Date Actioned]]))</f>
        <v>45152</v>
      </c>
      <c r="L2976" s="65" t="str">
        <f>UPPER(TEXT(tbl_raw_data[[#This Row],[updated_date]],"MMMM"))</f>
        <v>AUGUST</v>
      </c>
      <c r="M2976" s="65" t="str">
        <f>"WEEK "&amp;IF(ROUNDUP(DAY(tbl_raw_data[[#This Row],[updated_date]])/7,0)=5,4,ROUNDUP(DAY(tbl_raw_data[[#This Row],[updated_date]])/7,0))</f>
        <v>WEEK 2</v>
      </c>
      <c r="N2976" s="71" t="str">
        <f>UPPER(VLOOKUP(tbl_raw_data[[#This Row],[Analyst]],settings!$A$1:$B$15,2,0))</f>
        <v>QUADIR</v>
      </c>
      <c r="O2976" s="71" t="str">
        <f>TRIM(UPPER(tbl_raw_data[[#This Row],[Outcome]]))</f>
        <v>DECLINE</v>
      </c>
      <c r="P2976" s="71" t="str">
        <f>TRIM(UPPER(tbl_raw_data[[#This Row],[Queue Name]]))</f>
        <v>CONSUMER EXISTING</v>
      </c>
      <c r="Q2976" s="71" t="str">
        <f>IF(tbl_raw_data[[#This Row],[time_taken_in_min]]&lt;=settings!$D$2,"SLA_MET","SLA_NOT_MET")</f>
        <v>SLA_MET</v>
      </c>
    </row>
    <row r="2977" spans="1:17" x14ac:dyDescent="0.3">
      <c r="A2977" s="7" t="s">
        <v>3940</v>
      </c>
      <c r="B2977" s="36">
        <v>45152.462395833332</v>
      </c>
      <c r="C2977" s="39">
        <v>45152.470023148147</v>
      </c>
      <c r="D2977" s="8" t="s">
        <v>33</v>
      </c>
      <c r="E2977" s="8" t="s">
        <v>11</v>
      </c>
      <c r="F2977" s="8" t="s">
        <v>17</v>
      </c>
      <c r="G2977" s="55" t="s">
        <v>34</v>
      </c>
      <c r="H2977" s="84" t="str">
        <f t="shared" si="46"/>
        <v>Overdue Bill</v>
      </c>
      <c r="I2977" s="63">
        <f>(tbl_raw_data[[#This Row],[Date Actioned]])-(tbl_raw_data[[#This Row],[Date Tagged]])</f>
        <v>7.6273148151813075E-3</v>
      </c>
      <c r="J2977" s="66">
        <f>HOUR(tbl_raw_data[[#This Row],[time_taken]])*60+MINUTE(tbl_raw_data[[#This Row],[time_taken]])+SECOND(tbl_raw_data[[#This Row],[time_taken]])/60</f>
        <v>10.983333333333333</v>
      </c>
      <c r="K2977" s="68">
        <f>DATE(YEAR(tbl_raw_data[[#This Row],[Date Actioned]]),MONTH(tbl_raw_data[[#This Row],[Date Actioned]]),DAY(tbl_raw_data[[#This Row],[Date Actioned]]))</f>
        <v>45152</v>
      </c>
      <c r="L2977" s="65" t="str">
        <f>UPPER(TEXT(tbl_raw_data[[#This Row],[updated_date]],"MMMM"))</f>
        <v>AUGUST</v>
      </c>
      <c r="M2977" s="65" t="str">
        <f>"WEEK "&amp;IF(ROUNDUP(DAY(tbl_raw_data[[#This Row],[updated_date]])/7,0)=5,4,ROUNDUP(DAY(tbl_raw_data[[#This Row],[updated_date]])/7,0))</f>
        <v>WEEK 2</v>
      </c>
      <c r="N2977" s="71" t="str">
        <f>UPPER(VLOOKUP(tbl_raw_data[[#This Row],[Analyst]],settings!$A$1:$B$15,2,0))</f>
        <v>MERCEDES</v>
      </c>
      <c r="O2977" s="71" t="str">
        <f>TRIM(UPPER(tbl_raw_data[[#This Row],[Outcome]]))</f>
        <v>DECLINE</v>
      </c>
      <c r="P2977" s="71" t="str">
        <f>TRIM(UPPER(tbl_raw_data[[#This Row],[Queue Name]]))</f>
        <v>CONSUMER EXISTING</v>
      </c>
      <c r="Q2977" s="71" t="str">
        <f>IF(tbl_raw_data[[#This Row],[time_taken_in_min]]&lt;=settings!$D$2,"SLA_MET","SLA_NOT_MET")</f>
        <v>SLA_MET</v>
      </c>
    </row>
    <row r="2978" spans="1:17" x14ac:dyDescent="0.3">
      <c r="A2978" s="1" t="s">
        <v>3941</v>
      </c>
      <c r="B2978" s="34">
        <v>45152.500601851854</v>
      </c>
      <c r="C2978" s="35">
        <v>45152.510428240741</v>
      </c>
      <c r="D2978" s="2" t="s">
        <v>33</v>
      </c>
      <c r="E2978" s="2" t="s">
        <v>8</v>
      </c>
      <c r="F2978" s="2" t="s">
        <v>19</v>
      </c>
      <c r="G2978" s="2" t="s">
        <v>547</v>
      </c>
      <c r="H2978" s="84" t="str">
        <f t="shared" si="46"/>
        <v>Reason Unknown</v>
      </c>
      <c r="I2978" s="63">
        <f>(tbl_raw_data[[#This Row],[Date Actioned]])-(tbl_raw_data[[#This Row],[Date Tagged]])</f>
        <v>9.8263888867222704E-3</v>
      </c>
      <c r="J2978" s="66">
        <f>HOUR(tbl_raw_data[[#This Row],[time_taken]])*60+MINUTE(tbl_raw_data[[#This Row],[time_taken]])+SECOND(tbl_raw_data[[#This Row],[time_taken]])/60</f>
        <v>14.15</v>
      </c>
      <c r="K2978" s="68">
        <f>DATE(YEAR(tbl_raw_data[[#This Row],[Date Actioned]]),MONTH(tbl_raw_data[[#This Row],[Date Actioned]]),DAY(tbl_raw_data[[#This Row],[Date Actioned]]))</f>
        <v>45152</v>
      </c>
      <c r="L2978" s="65" t="str">
        <f>UPPER(TEXT(tbl_raw_data[[#This Row],[updated_date]],"MMMM"))</f>
        <v>AUGUST</v>
      </c>
      <c r="M2978" s="65" t="str">
        <f>"WEEK "&amp;IF(ROUNDUP(DAY(tbl_raw_data[[#This Row],[updated_date]])/7,0)=5,4,ROUNDUP(DAY(tbl_raw_data[[#This Row],[updated_date]])/7,0))</f>
        <v>WEEK 2</v>
      </c>
      <c r="N2978" s="71" t="str">
        <f>UPPER(VLOOKUP(tbl_raw_data[[#This Row],[Analyst]],settings!$A$1:$B$15,2,0))</f>
        <v>NAVED</v>
      </c>
      <c r="O2978" s="71" t="str">
        <f>TRIM(UPPER(tbl_raw_data[[#This Row],[Outcome]]))</f>
        <v>DECLINE</v>
      </c>
      <c r="P2978" s="71" t="str">
        <f>TRIM(UPPER(tbl_raw_data[[#This Row],[Queue Name]]))</f>
        <v>CONSUMER POST BUREAU</v>
      </c>
      <c r="Q2978" s="71" t="str">
        <f>IF(tbl_raw_data[[#This Row],[time_taken_in_min]]&lt;=settings!$D$2,"SLA_MET","SLA_NOT_MET")</f>
        <v>SLA_MET</v>
      </c>
    </row>
    <row r="2979" spans="1:17" x14ac:dyDescent="0.3">
      <c r="A2979" s="5" t="s">
        <v>3942</v>
      </c>
      <c r="B2979" s="36">
        <v>45152.502523148149</v>
      </c>
      <c r="C2979" s="39">
        <v>45152.512152777781</v>
      </c>
      <c r="D2979" s="8" t="s">
        <v>33</v>
      </c>
      <c r="E2979" s="8" t="s">
        <v>11</v>
      </c>
      <c r="F2979" s="8" t="s">
        <v>9</v>
      </c>
      <c r="G2979" s="8" t="s">
        <v>43</v>
      </c>
      <c r="H2979" s="84" t="str">
        <f t="shared" si="46"/>
        <v>Reason Unknown</v>
      </c>
      <c r="I2979" s="63">
        <f>(tbl_raw_data[[#This Row],[Date Actioned]])-(tbl_raw_data[[#This Row],[Date Tagged]])</f>
        <v>9.6296296323998831E-3</v>
      </c>
      <c r="J2979" s="66">
        <f>HOUR(tbl_raw_data[[#This Row],[time_taken]])*60+MINUTE(tbl_raw_data[[#This Row],[time_taken]])+SECOND(tbl_raw_data[[#This Row],[time_taken]])/60</f>
        <v>13.866666666666667</v>
      </c>
      <c r="K2979" s="68">
        <f>DATE(YEAR(tbl_raw_data[[#This Row],[Date Actioned]]),MONTH(tbl_raw_data[[#This Row],[Date Actioned]]),DAY(tbl_raw_data[[#This Row],[Date Actioned]]))</f>
        <v>45152</v>
      </c>
      <c r="L2979" s="65" t="str">
        <f>UPPER(TEXT(tbl_raw_data[[#This Row],[updated_date]],"MMMM"))</f>
        <v>AUGUST</v>
      </c>
      <c r="M2979" s="65" t="str">
        <f>"WEEK "&amp;IF(ROUNDUP(DAY(tbl_raw_data[[#This Row],[updated_date]])/7,0)=5,4,ROUNDUP(DAY(tbl_raw_data[[#This Row],[updated_date]])/7,0))</f>
        <v>WEEK 2</v>
      </c>
      <c r="N2979" s="71" t="str">
        <f>UPPER(VLOOKUP(tbl_raw_data[[#This Row],[Analyst]],settings!$A$1:$B$15,2,0))</f>
        <v>QUADIR</v>
      </c>
      <c r="O2979" s="71" t="str">
        <f>TRIM(UPPER(tbl_raw_data[[#This Row],[Outcome]]))</f>
        <v>DECLINE</v>
      </c>
      <c r="P2979" s="71" t="str">
        <f>TRIM(UPPER(tbl_raw_data[[#This Row],[Queue Name]]))</f>
        <v>CONSUMER EXISTING</v>
      </c>
      <c r="Q2979" s="71" t="str">
        <f>IF(tbl_raw_data[[#This Row],[time_taken_in_min]]&lt;=settings!$D$2,"SLA_MET","SLA_NOT_MET")</f>
        <v>SLA_MET</v>
      </c>
    </row>
    <row r="2980" spans="1:17" x14ac:dyDescent="0.3">
      <c r="A2980" s="7" t="s">
        <v>3943</v>
      </c>
      <c r="B2980" s="34">
        <v>45152.516655092593</v>
      </c>
      <c r="C2980" s="35">
        <v>45152.53297453704</v>
      </c>
      <c r="D2980" s="2" t="s">
        <v>33</v>
      </c>
      <c r="E2980" s="2" t="s">
        <v>8</v>
      </c>
      <c r="F2980" s="2" t="s">
        <v>12</v>
      </c>
      <c r="G2980" s="2" t="s">
        <v>548</v>
      </c>
      <c r="H2980" s="84" t="str">
        <f t="shared" si="46"/>
        <v>Reason Unknown</v>
      </c>
      <c r="I2980" s="63">
        <f>(tbl_raw_data[[#This Row],[Date Actioned]])-(tbl_raw_data[[#This Row],[Date Tagged]])</f>
        <v>1.6319444446708076E-2</v>
      </c>
      <c r="J2980" s="66">
        <f>HOUR(tbl_raw_data[[#This Row],[time_taken]])*60+MINUTE(tbl_raw_data[[#This Row],[time_taken]])+SECOND(tbl_raw_data[[#This Row],[time_taken]])/60</f>
        <v>23.5</v>
      </c>
      <c r="K2980" s="68">
        <f>DATE(YEAR(tbl_raw_data[[#This Row],[Date Actioned]]),MONTH(tbl_raw_data[[#This Row],[Date Actioned]]),DAY(tbl_raw_data[[#This Row],[Date Actioned]]))</f>
        <v>45152</v>
      </c>
      <c r="L2980" s="65" t="str">
        <f>UPPER(TEXT(tbl_raw_data[[#This Row],[updated_date]],"MMMM"))</f>
        <v>AUGUST</v>
      </c>
      <c r="M2980" s="65" t="str">
        <f>"WEEK "&amp;IF(ROUNDUP(DAY(tbl_raw_data[[#This Row],[updated_date]])/7,0)=5,4,ROUNDUP(DAY(tbl_raw_data[[#This Row],[updated_date]])/7,0))</f>
        <v>WEEK 2</v>
      </c>
      <c r="N2980" s="71" t="str">
        <f>UPPER(VLOOKUP(tbl_raw_data[[#This Row],[Analyst]],settings!$A$1:$B$15,2,0))</f>
        <v>NITESH</v>
      </c>
      <c r="O2980" s="71" t="str">
        <f>TRIM(UPPER(tbl_raw_data[[#This Row],[Outcome]]))</f>
        <v>DECLINE</v>
      </c>
      <c r="P2980" s="71" t="str">
        <f>TRIM(UPPER(tbl_raw_data[[#This Row],[Queue Name]]))</f>
        <v>CONSUMER POST BUREAU</v>
      </c>
      <c r="Q2980" s="71" t="str">
        <f>IF(tbl_raw_data[[#This Row],[time_taken_in_min]]&lt;=settings!$D$2,"SLA_MET","SLA_NOT_MET")</f>
        <v>SLA_NOT_MET</v>
      </c>
    </row>
    <row r="2981" spans="1:17" x14ac:dyDescent="0.3">
      <c r="A2981" s="1" t="s">
        <v>3944</v>
      </c>
      <c r="B2981" s="36">
        <v>45152.534479166665</v>
      </c>
      <c r="C2981" s="39">
        <v>45152.543599537035</v>
      </c>
      <c r="D2981" s="8" t="s">
        <v>33</v>
      </c>
      <c r="E2981" s="8" t="s">
        <v>11</v>
      </c>
      <c r="F2981" s="8" t="s">
        <v>19</v>
      </c>
      <c r="G2981" s="8" t="s">
        <v>128</v>
      </c>
      <c r="H2981" s="84" t="str">
        <f t="shared" si="46"/>
        <v>Reason Unknown</v>
      </c>
      <c r="I2981" s="63">
        <f>(tbl_raw_data[[#This Row],[Date Actioned]])-(tbl_raw_data[[#This Row],[Date Tagged]])</f>
        <v>9.1203703705104999E-3</v>
      </c>
      <c r="J2981" s="66">
        <f>HOUR(tbl_raw_data[[#This Row],[time_taken]])*60+MINUTE(tbl_raw_data[[#This Row],[time_taken]])+SECOND(tbl_raw_data[[#This Row],[time_taken]])/60</f>
        <v>13.133333333333333</v>
      </c>
      <c r="K2981" s="68">
        <f>DATE(YEAR(tbl_raw_data[[#This Row],[Date Actioned]]),MONTH(tbl_raw_data[[#This Row],[Date Actioned]]),DAY(tbl_raw_data[[#This Row],[Date Actioned]]))</f>
        <v>45152</v>
      </c>
      <c r="L2981" s="65" t="str">
        <f>UPPER(TEXT(tbl_raw_data[[#This Row],[updated_date]],"MMMM"))</f>
        <v>AUGUST</v>
      </c>
      <c r="M2981" s="65" t="str">
        <f>"WEEK "&amp;IF(ROUNDUP(DAY(tbl_raw_data[[#This Row],[updated_date]])/7,0)=5,4,ROUNDUP(DAY(tbl_raw_data[[#This Row],[updated_date]])/7,0))</f>
        <v>WEEK 2</v>
      </c>
      <c r="N2981" s="71" t="str">
        <f>UPPER(VLOOKUP(tbl_raw_data[[#This Row],[Analyst]],settings!$A$1:$B$15,2,0))</f>
        <v>NAVED</v>
      </c>
      <c r="O2981" s="71" t="str">
        <f>TRIM(UPPER(tbl_raw_data[[#This Row],[Outcome]]))</f>
        <v>DECLINE</v>
      </c>
      <c r="P2981" s="71" t="str">
        <f>TRIM(UPPER(tbl_raw_data[[#This Row],[Queue Name]]))</f>
        <v>CONSUMER EXISTING</v>
      </c>
      <c r="Q2981" s="71" t="str">
        <f>IF(tbl_raw_data[[#This Row],[time_taken_in_min]]&lt;=settings!$D$2,"SLA_MET","SLA_NOT_MET")</f>
        <v>SLA_MET</v>
      </c>
    </row>
    <row r="2982" spans="1:17" x14ac:dyDescent="0.3">
      <c r="A2982" s="5" t="s">
        <v>3945</v>
      </c>
      <c r="B2982" s="34">
        <v>45152.537789351853</v>
      </c>
      <c r="C2982" s="35">
        <v>45152.547002314815</v>
      </c>
      <c r="D2982" s="2" t="s">
        <v>33</v>
      </c>
      <c r="E2982" s="2" t="s">
        <v>11</v>
      </c>
      <c r="F2982" s="2" t="s">
        <v>114</v>
      </c>
      <c r="G2982" s="2" t="s">
        <v>43</v>
      </c>
      <c r="H2982" s="84" t="str">
        <f t="shared" si="46"/>
        <v>Reason Unknown</v>
      </c>
      <c r="I2982" s="63">
        <f>(tbl_raw_data[[#This Row],[Date Actioned]])-(tbl_raw_data[[#This Row],[Date Tagged]])</f>
        <v>9.2129629629198462E-3</v>
      </c>
      <c r="J2982" s="66">
        <f>HOUR(tbl_raw_data[[#This Row],[time_taken]])*60+MINUTE(tbl_raw_data[[#This Row],[time_taken]])+SECOND(tbl_raw_data[[#This Row],[time_taken]])/60</f>
        <v>13.266666666666667</v>
      </c>
      <c r="K2982" s="68">
        <f>DATE(YEAR(tbl_raw_data[[#This Row],[Date Actioned]]),MONTH(tbl_raw_data[[#This Row],[Date Actioned]]),DAY(tbl_raw_data[[#This Row],[Date Actioned]]))</f>
        <v>45152</v>
      </c>
      <c r="L2982" s="65" t="str">
        <f>UPPER(TEXT(tbl_raw_data[[#This Row],[updated_date]],"MMMM"))</f>
        <v>AUGUST</v>
      </c>
      <c r="M2982" s="65" t="str">
        <f>"WEEK "&amp;IF(ROUNDUP(DAY(tbl_raw_data[[#This Row],[updated_date]])/7,0)=5,4,ROUNDUP(DAY(tbl_raw_data[[#This Row],[updated_date]])/7,0))</f>
        <v>WEEK 2</v>
      </c>
      <c r="N2982" s="71" t="str">
        <f>UPPER(VLOOKUP(tbl_raw_data[[#This Row],[Analyst]],settings!$A$1:$B$15,2,0))</f>
        <v>FARDIN</v>
      </c>
      <c r="O2982" s="71" t="str">
        <f>TRIM(UPPER(tbl_raw_data[[#This Row],[Outcome]]))</f>
        <v>DECLINE</v>
      </c>
      <c r="P2982" s="71" t="str">
        <f>TRIM(UPPER(tbl_raw_data[[#This Row],[Queue Name]]))</f>
        <v>CONSUMER EXISTING</v>
      </c>
      <c r="Q2982" s="71" t="str">
        <f>IF(tbl_raw_data[[#This Row],[time_taken_in_min]]&lt;=settings!$D$2,"SLA_MET","SLA_NOT_MET")</f>
        <v>SLA_MET</v>
      </c>
    </row>
    <row r="2983" spans="1:17" x14ac:dyDescent="0.3">
      <c r="A2983" s="7" t="s">
        <v>3946</v>
      </c>
      <c r="B2983" s="36">
        <v>45152.539641203701</v>
      </c>
      <c r="C2983" s="39">
        <v>45152.545416666668</v>
      </c>
      <c r="D2983" s="8" t="s">
        <v>33</v>
      </c>
      <c r="E2983" s="8" t="s">
        <v>11</v>
      </c>
      <c r="F2983" s="8" t="s">
        <v>206</v>
      </c>
      <c r="G2983" s="8" t="s">
        <v>37</v>
      </c>
      <c r="H2983" s="84" t="str">
        <f t="shared" si="46"/>
        <v>Reason Unknown</v>
      </c>
      <c r="I2983" s="63">
        <f>(tbl_raw_data[[#This Row],[Date Actioned]])-(tbl_raw_data[[#This Row],[Date Tagged]])</f>
        <v>5.7754629669943824E-3</v>
      </c>
      <c r="J2983" s="66">
        <f>HOUR(tbl_raw_data[[#This Row],[time_taken]])*60+MINUTE(tbl_raw_data[[#This Row],[time_taken]])+SECOND(tbl_raw_data[[#This Row],[time_taken]])/60</f>
        <v>8.3166666666666664</v>
      </c>
      <c r="K2983" s="68">
        <f>DATE(YEAR(tbl_raw_data[[#This Row],[Date Actioned]]),MONTH(tbl_raw_data[[#This Row],[Date Actioned]]),DAY(tbl_raw_data[[#This Row],[Date Actioned]]))</f>
        <v>45152</v>
      </c>
      <c r="L2983" s="65" t="str">
        <f>UPPER(TEXT(tbl_raw_data[[#This Row],[updated_date]],"MMMM"))</f>
        <v>AUGUST</v>
      </c>
      <c r="M2983" s="65" t="str">
        <f>"WEEK "&amp;IF(ROUNDUP(DAY(tbl_raw_data[[#This Row],[updated_date]])/7,0)=5,4,ROUNDUP(DAY(tbl_raw_data[[#This Row],[updated_date]])/7,0))</f>
        <v>WEEK 2</v>
      </c>
      <c r="N2983" s="71" t="str">
        <f>UPPER(VLOOKUP(tbl_raw_data[[#This Row],[Analyst]],settings!$A$1:$B$15,2,0))</f>
        <v>HARDIK</v>
      </c>
      <c r="O2983" s="71" t="str">
        <f>TRIM(UPPER(tbl_raw_data[[#This Row],[Outcome]]))</f>
        <v>DECLINE</v>
      </c>
      <c r="P2983" s="71" t="str">
        <f>TRIM(UPPER(tbl_raw_data[[#This Row],[Queue Name]]))</f>
        <v>CONSUMER EXISTING</v>
      </c>
      <c r="Q2983" s="71" t="str">
        <f>IF(tbl_raw_data[[#This Row],[time_taken_in_min]]&lt;=settings!$D$2,"SLA_MET","SLA_NOT_MET")</f>
        <v>SLA_MET</v>
      </c>
    </row>
    <row r="2984" spans="1:17" x14ac:dyDescent="0.3">
      <c r="A2984" s="1" t="s">
        <v>3947</v>
      </c>
      <c r="B2984" s="34">
        <v>45152.539918981478</v>
      </c>
      <c r="C2984" s="35">
        <v>45152.561076388891</v>
      </c>
      <c r="D2984" s="2" t="s">
        <v>33</v>
      </c>
      <c r="E2984" s="2" t="s">
        <v>11</v>
      </c>
      <c r="F2984" s="2" t="s">
        <v>206</v>
      </c>
      <c r="G2984" s="2" t="s">
        <v>43</v>
      </c>
      <c r="H2984" s="84" t="str">
        <f t="shared" si="46"/>
        <v>Reason Unknown</v>
      </c>
      <c r="I2984" s="63">
        <f>(tbl_raw_data[[#This Row],[Date Actioned]])-(tbl_raw_data[[#This Row],[Date Tagged]])</f>
        <v>2.1157407412829343E-2</v>
      </c>
      <c r="J2984" s="66">
        <f>HOUR(tbl_raw_data[[#This Row],[time_taken]])*60+MINUTE(tbl_raw_data[[#This Row],[time_taken]])+SECOND(tbl_raw_data[[#This Row],[time_taken]])/60</f>
        <v>30.466666666666665</v>
      </c>
      <c r="K2984" s="68">
        <f>DATE(YEAR(tbl_raw_data[[#This Row],[Date Actioned]]),MONTH(tbl_raw_data[[#This Row],[Date Actioned]]),DAY(tbl_raw_data[[#This Row],[Date Actioned]]))</f>
        <v>45152</v>
      </c>
      <c r="L2984" s="65" t="str">
        <f>UPPER(TEXT(tbl_raw_data[[#This Row],[updated_date]],"MMMM"))</f>
        <v>AUGUST</v>
      </c>
      <c r="M2984" s="65" t="str">
        <f>"WEEK "&amp;IF(ROUNDUP(DAY(tbl_raw_data[[#This Row],[updated_date]])/7,0)=5,4,ROUNDUP(DAY(tbl_raw_data[[#This Row],[updated_date]])/7,0))</f>
        <v>WEEK 2</v>
      </c>
      <c r="N2984" s="71" t="str">
        <f>UPPER(VLOOKUP(tbl_raw_data[[#This Row],[Analyst]],settings!$A$1:$B$15,2,0))</f>
        <v>HARDIK</v>
      </c>
      <c r="O2984" s="71" t="str">
        <f>TRIM(UPPER(tbl_raw_data[[#This Row],[Outcome]]))</f>
        <v>DECLINE</v>
      </c>
      <c r="P2984" s="71" t="str">
        <f>TRIM(UPPER(tbl_raw_data[[#This Row],[Queue Name]]))</f>
        <v>CONSUMER EXISTING</v>
      </c>
      <c r="Q2984" s="71" t="str">
        <f>IF(tbl_raw_data[[#This Row],[time_taken_in_min]]&lt;=settings!$D$2,"SLA_MET","SLA_NOT_MET")</f>
        <v>SLA_NOT_MET</v>
      </c>
    </row>
    <row r="2985" spans="1:17" x14ac:dyDescent="0.3">
      <c r="A2985" s="5" t="s">
        <v>3948</v>
      </c>
      <c r="B2985" s="36">
        <v>45152.542291666665</v>
      </c>
      <c r="C2985" s="39">
        <v>45152.551296296297</v>
      </c>
      <c r="D2985" s="8" t="s">
        <v>33</v>
      </c>
      <c r="E2985" s="8" t="s">
        <v>11</v>
      </c>
      <c r="F2985" s="8" t="s">
        <v>114</v>
      </c>
      <c r="G2985" s="8" t="s">
        <v>127</v>
      </c>
      <c r="H2985" s="84" t="str">
        <f t="shared" si="46"/>
        <v>Reason Unknown</v>
      </c>
      <c r="I2985" s="63">
        <f>(tbl_raw_data[[#This Row],[Date Actioned]])-(tbl_raw_data[[#This Row],[Date Tagged]])</f>
        <v>9.0046296318178065E-3</v>
      </c>
      <c r="J2985" s="66">
        <f>HOUR(tbl_raw_data[[#This Row],[time_taken]])*60+MINUTE(tbl_raw_data[[#This Row],[time_taken]])+SECOND(tbl_raw_data[[#This Row],[time_taken]])/60</f>
        <v>12.966666666666667</v>
      </c>
      <c r="K2985" s="68">
        <f>DATE(YEAR(tbl_raw_data[[#This Row],[Date Actioned]]),MONTH(tbl_raw_data[[#This Row],[Date Actioned]]),DAY(tbl_raw_data[[#This Row],[Date Actioned]]))</f>
        <v>45152</v>
      </c>
      <c r="L2985" s="65" t="str">
        <f>UPPER(TEXT(tbl_raw_data[[#This Row],[updated_date]],"MMMM"))</f>
        <v>AUGUST</v>
      </c>
      <c r="M2985" s="65" t="str">
        <f>"WEEK "&amp;IF(ROUNDUP(DAY(tbl_raw_data[[#This Row],[updated_date]])/7,0)=5,4,ROUNDUP(DAY(tbl_raw_data[[#This Row],[updated_date]])/7,0))</f>
        <v>WEEK 2</v>
      </c>
      <c r="N2985" s="71" t="str">
        <f>UPPER(VLOOKUP(tbl_raw_data[[#This Row],[Analyst]],settings!$A$1:$B$15,2,0))</f>
        <v>FARDIN</v>
      </c>
      <c r="O2985" s="71" t="str">
        <f>TRIM(UPPER(tbl_raw_data[[#This Row],[Outcome]]))</f>
        <v>DECLINE</v>
      </c>
      <c r="P2985" s="71" t="str">
        <f>TRIM(UPPER(tbl_raw_data[[#This Row],[Queue Name]]))</f>
        <v>CONSUMER EXISTING</v>
      </c>
      <c r="Q2985" s="71" t="str">
        <f>IF(tbl_raw_data[[#This Row],[time_taken_in_min]]&lt;=settings!$D$2,"SLA_MET","SLA_NOT_MET")</f>
        <v>SLA_MET</v>
      </c>
    </row>
    <row r="2986" spans="1:17" x14ac:dyDescent="0.3">
      <c r="A2986" s="7" t="s">
        <v>3949</v>
      </c>
      <c r="B2986" s="34">
        <v>45152.547731481478</v>
      </c>
      <c r="C2986" s="35">
        <v>45152.556921296295</v>
      </c>
      <c r="D2986" s="2" t="s">
        <v>33</v>
      </c>
      <c r="E2986" s="2" t="s">
        <v>8</v>
      </c>
      <c r="F2986" s="2" t="s">
        <v>114</v>
      </c>
      <c r="G2986" s="2" t="s">
        <v>39</v>
      </c>
      <c r="H2986" s="84" t="str">
        <f t="shared" si="46"/>
        <v>Reason Unknown</v>
      </c>
      <c r="I2986" s="63">
        <f>(tbl_raw_data[[#This Row],[Date Actioned]])-(tbl_raw_data[[#This Row],[Date Tagged]])</f>
        <v>9.189814816636499E-3</v>
      </c>
      <c r="J2986" s="66">
        <f>HOUR(tbl_raw_data[[#This Row],[time_taken]])*60+MINUTE(tbl_raw_data[[#This Row],[time_taken]])+SECOND(tbl_raw_data[[#This Row],[time_taken]])/60</f>
        <v>13.233333333333333</v>
      </c>
      <c r="K2986" s="68">
        <f>DATE(YEAR(tbl_raw_data[[#This Row],[Date Actioned]]),MONTH(tbl_raw_data[[#This Row],[Date Actioned]]),DAY(tbl_raw_data[[#This Row],[Date Actioned]]))</f>
        <v>45152</v>
      </c>
      <c r="L2986" s="65" t="str">
        <f>UPPER(TEXT(tbl_raw_data[[#This Row],[updated_date]],"MMMM"))</f>
        <v>AUGUST</v>
      </c>
      <c r="M2986" s="65" t="str">
        <f>"WEEK "&amp;IF(ROUNDUP(DAY(tbl_raw_data[[#This Row],[updated_date]])/7,0)=5,4,ROUNDUP(DAY(tbl_raw_data[[#This Row],[updated_date]])/7,0))</f>
        <v>WEEK 2</v>
      </c>
      <c r="N2986" s="71" t="str">
        <f>UPPER(VLOOKUP(tbl_raw_data[[#This Row],[Analyst]],settings!$A$1:$B$15,2,0))</f>
        <v>FARDIN</v>
      </c>
      <c r="O2986" s="71" t="str">
        <f>TRIM(UPPER(tbl_raw_data[[#This Row],[Outcome]]))</f>
        <v>DECLINE</v>
      </c>
      <c r="P2986" s="71" t="str">
        <f>TRIM(UPPER(tbl_raw_data[[#This Row],[Queue Name]]))</f>
        <v>CONSUMER POST BUREAU</v>
      </c>
      <c r="Q2986" s="71" t="str">
        <f>IF(tbl_raw_data[[#This Row],[time_taken_in_min]]&lt;=settings!$D$2,"SLA_MET","SLA_NOT_MET")</f>
        <v>SLA_MET</v>
      </c>
    </row>
    <row r="2987" spans="1:17" x14ac:dyDescent="0.3">
      <c r="A2987" s="1" t="s">
        <v>3950</v>
      </c>
      <c r="B2987" s="36">
        <v>45152.558391203704</v>
      </c>
      <c r="C2987" s="39">
        <v>45152.570706018516</v>
      </c>
      <c r="D2987" s="8" t="s">
        <v>33</v>
      </c>
      <c r="E2987" s="8" t="s">
        <v>18</v>
      </c>
      <c r="F2987" s="8" t="s">
        <v>9</v>
      </c>
      <c r="G2987" s="8" t="s">
        <v>39</v>
      </c>
      <c r="H2987" s="84" t="str">
        <f t="shared" si="46"/>
        <v>Reason Unknown</v>
      </c>
      <c r="I2987" s="63">
        <f>(tbl_raw_data[[#This Row],[Date Actioned]])-(tbl_raw_data[[#This Row],[Date Tagged]])</f>
        <v>1.2314814812270924E-2</v>
      </c>
      <c r="J2987" s="66">
        <f>HOUR(tbl_raw_data[[#This Row],[time_taken]])*60+MINUTE(tbl_raw_data[[#This Row],[time_taken]])+SECOND(tbl_raw_data[[#This Row],[time_taken]])/60</f>
        <v>17.733333333333334</v>
      </c>
      <c r="K2987" s="68">
        <f>DATE(YEAR(tbl_raw_data[[#This Row],[Date Actioned]]),MONTH(tbl_raw_data[[#This Row],[Date Actioned]]),DAY(tbl_raw_data[[#This Row],[Date Actioned]]))</f>
        <v>45152</v>
      </c>
      <c r="L2987" s="65" t="str">
        <f>UPPER(TEXT(tbl_raw_data[[#This Row],[updated_date]],"MMMM"))</f>
        <v>AUGUST</v>
      </c>
      <c r="M2987" s="65" t="str">
        <f>"WEEK "&amp;IF(ROUNDUP(DAY(tbl_raw_data[[#This Row],[updated_date]])/7,0)=5,4,ROUNDUP(DAY(tbl_raw_data[[#This Row],[updated_date]])/7,0))</f>
        <v>WEEK 2</v>
      </c>
      <c r="N2987" s="71" t="str">
        <f>UPPER(VLOOKUP(tbl_raw_data[[#This Row],[Analyst]],settings!$A$1:$B$15,2,0))</f>
        <v>QUADIR</v>
      </c>
      <c r="O2987" s="71" t="str">
        <f>TRIM(UPPER(tbl_raw_data[[#This Row],[Outcome]]))</f>
        <v>DECLINE</v>
      </c>
      <c r="P2987" s="71" t="str">
        <f>TRIM(UPPER(tbl_raw_data[[#This Row],[Queue Name]]))</f>
        <v>CONSUMER PRE BUREAU</v>
      </c>
      <c r="Q2987" s="71" t="str">
        <f>IF(tbl_raw_data[[#This Row],[time_taken_in_min]]&lt;=settings!$D$2,"SLA_MET","SLA_NOT_MET")</f>
        <v>SLA_MET</v>
      </c>
    </row>
    <row r="2988" spans="1:17" x14ac:dyDescent="0.3">
      <c r="A2988" s="5" t="s">
        <v>3951</v>
      </c>
      <c r="B2988" s="34">
        <v>45152.560347222221</v>
      </c>
      <c r="C2988" s="35">
        <v>45152.580740740741</v>
      </c>
      <c r="D2988" s="2" t="s">
        <v>33</v>
      </c>
      <c r="E2988" s="2" t="s">
        <v>11</v>
      </c>
      <c r="F2988" s="2" t="s">
        <v>17</v>
      </c>
      <c r="G2988" s="2" t="s">
        <v>39</v>
      </c>
      <c r="H2988" s="84" t="str">
        <f t="shared" si="46"/>
        <v>Reason Unknown</v>
      </c>
      <c r="I2988" s="63">
        <f>(tbl_raw_data[[#This Row],[Date Actioned]])-(tbl_raw_data[[#This Row],[Date Tagged]])</f>
        <v>2.0393518519995268E-2</v>
      </c>
      <c r="J2988" s="66">
        <f>HOUR(tbl_raw_data[[#This Row],[time_taken]])*60+MINUTE(tbl_raw_data[[#This Row],[time_taken]])+SECOND(tbl_raw_data[[#This Row],[time_taken]])/60</f>
        <v>29.366666666666667</v>
      </c>
      <c r="K2988" s="68">
        <f>DATE(YEAR(tbl_raw_data[[#This Row],[Date Actioned]]),MONTH(tbl_raw_data[[#This Row],[Date Actioned]]),DAY(tbl_raw_data[[#This Row],[Date Actioned]]))</f>
        <v>45152</v>
      </c>
      <c r="L2988" s="65" t="str">
        <f>UPPER(TEXT(tbl_raw_data[[#This Row],[updated_date]],"MMMM"))</f>
        <v>AUGUST</v>
      </c>
      <c r="M2988" s="65" t="str">
        <f>"WEEK "&amp;IF(ROUNDUP(DAY(tbl_raw_data[[#This Row],[updated_date]])/7,0)=5,4,ROUNDUP(DAY(tbl_raw_data[[#This Row],[updated_date]])/7,0))</f>
        <v>WEEK 2</v>
      </c>
      <c r="N2988" s="71" t="str">
        <f>UPPER(VLOOKUP(tbl_raw_data[[#This Row],[Analyst]],settings!$A$1:$B$15,2,0))</f>
        <v>MERCEDES</v>
      </c>
      <c r="O2988" s="71" t="str">
        <f>TRIM(UPPER(tbl_raw_data[[#This Row],[Outcome]]))</f>
        <v>DECLINE</v>
      </c>
      <c r="P2988" s="71" t="str">
        <f>TRIM(UPPER(tbl_raw_data[[#This Row],[Queue Name]]))</f>
        <v>CONSUMER EXISTING</v>
      </c>
      <c r="Q2988" s="71" t="str">
        <f>IF(tbl_raw_data[[#This Row],[time_taken_in_min]]&lt;=settings!$D$2,"SLA_MET","SLA_NOT_MET")</f>
        <v>SLA_NOT_MET</v>
      </c>
    </row>
    <row r="2989" spans="1:17" x14ac:dyDescent="0.3">
      <c r="A2989" s="7" t="s">
        <v>3952</v>
      </c>
      <c r="B2989" s="36">
        <v>45152.600856481484</v>
      </c>
      <c r="C2989" s="39">
        <v>45152.608749999999</v>
      </c>
      <c r="D2989" s="8" t="s">
        <v>33</v>
      </c>
      <c r="E2989" s="8" t="s">
        <v>18</v>
      </c>
      <c r="F2989" s="8" t="s">
        <v>114</v>
      </c>
      <c r="G2989" s="8" t="s">
        <v>361</v>
      </c>
      <c r="H2989" s="84" t="str">
        <f t="shared" si="46"/>
        <v>Reason Unknown</v>
      </c>
      <c r="I2989" s="63">
        <f>(tbl_raw_data[[#This Row],[Date Actioned]])-(tbl_raw_data[[#This Row],[Date Tagged]])</f>
        <v>7.8935185156296939E-3</v>
      </c>
      <c r="J2989" s="66">
        <f>HOUR(tbl_raw_data[[#This Row],[time_taken]])*60+MINUTE(tbl_raw_data[[#This Row],[time_taken]])+SECOND(tbl_raw_data[[#This Row],[time_taken]])/60</f>
        <v>11.366666666666667</v>
      </c>
      <c r="K2989" s="68">
        <f>DATE(YEAR(tbl_raw_data[[#This Row],[Date Actioned]]),MONTH(tbl_raw_data[[#This Row],[Date Actioned]]),DAY(tbl_raw_data[[#This Row],[Date Actioned]]))</f>
        <v>45152</v>
      </c>
      <c r="L2989" s="65" t="str">
        <f>UPPER(TEXT(tbl_raw_data[[#This Row],[updated_date]],"MMMM"))</f>
        <v>AUGUST</v>
      </c>
      <c r="M2989" s="65" t="str">
        <f>"WEEK "&amp;IF(ROUNDUP(DAY(tbl_raw_data[[#This Row],[updated_date]])/7,0)=5,4,ROUNDUP(DAY(tbl_raw_data[[#This Row],[updated_date]])/7,0))</f>
        <v>WEEK 2</v>
      </c>
      <c r="N2989" s="71" t="str">
        <f>UPPER(VLOOKUP(tbl_raw_data[[#This Row],[Analyst]],settings!$A$1:$B$15,2,0))</f>
        <v>FARDIN</v>
      </c>
      <c r="O2989" s="71" t="str">
        <f>TRIM(UPPER(tbl_raw_data[[#This Row],[Outcome]]))</f>
        <v>DECLINE</v>
      </c>
      <c r="P2989" s="71" t="str">
        <f>TRIM(UPPER(tbl_raw_data[[#This Row],[Queue Name]]))</f>
        <v>CONSUMER PRE BUREAU</v>
      </c>
      <c r="Q2989" s="71" t="str">
        <f>IF(tbl_raw_data[[#This Row],[time_taken_in_min]]&lt;=settings!$D$2,"SLA_MET","SLA_NOT_MET")</f>
        <v>SLA_MET</v>
      </c>
    </row>
    <row r="2990" spans="1:17" x14ac:dyDescent="0.3">
      <c r="A2990" s="1" t="s">
        <v>3953</v>
      </c>
      <c r="B2990" s="34">
        <v>45152.65452546296</v>
      </c>
      <c r="C2990" s="35">
        <v>45152.664537037039</v>
      </c>
      <c r="D2990" s="2" t="s">
        <v>33</v>
      </c>
      <c r="E2990" s="2" t="s">
        <v>8</v>
      </c>
      <c r="F2990" s="2" t="s">
        <v>19</v>
      </c>
      <c r="G2990" s="2" t="s">
        <v>549</v>
      </c>
      <c r="H2990" s="84" t="str">
        <f t="shared" si="46"/>
        <v>Reason Unknown</v>
      </c>
      <c r="I2990" s="63">
        <f>(tbl_raw_data[[#This Row],[Date Actioned]])-(tbl_raw_data[[#This Row],[Date Tagged]])</f>
        <v>1.0011574078816921E-2</v>
      </c>
      <c r="J2990" s="66">
        <f>HOUR(tbl_raw_data[[#This Row],[time_taken]])*60+MINUTE(tbl_raw_data[[#This Row],[time_taken]])+SECOND(tbl_raw_data[[#This Row],[time_taken]])/60</f>
        <v>14.416666666666666</v>
      </c>
      <c r="K2990" s="68">
        <f>DATE(YEAR(tbl_raw_data[[#This Row],[Date Actioned]]),MONTH(tbl_raw_data[[#This Row],[Date Actioned]]),DAY(tbl_raw_data[[#This Row],[Date Actioned]]))</f>
        <v>45152</v>
      </c>
      <c r="L2990" s="65" t="str">
        <f>UPPER(TEXT(tbl_raw_data[[#This Row],[updated_date]],"MMMM"))</f>
        <v>AUGUST</v>
      </c>
      <c r="M2990" s="65" t="str">
        <f>"WEEK "&amp;IF(ROUNDUP(DAY(tbl_raw_data[[#This Row],[updated_date]])/7,0)=5,4,ROUNDUP(DAY(tbl_raw_data[[#This Row],[updated_date]])/7,0))</f>
        <v>WEEK 2</v>
      </c>
      <c r="N2990" s="71" t="str">
        <f>UPPER(VLOOKUP(tbl_raw_data[[#This Row],[Analyst]],settings!$A$1:$B$15,2,0))</f>
        <v>NAVED</v>
      </c>
      <c r="O2990" s="71" t="str">
        <f>TRIM(UPPER(tbl_raw_data[[#This Row],[Outcome]]))</f>
        <v>DECLINE</v>
      </c>
      <c r="P2990" s="71" t="str">
        <f>TRIM(UPPER(tbl_raw_data[[#This Row],[Queue Name]]))</f>
        <v>CONSUMER POST BUREAU</v>
      </c>
      <c r="Q2990" s="71" t="str">
        <f>IF(tbl_raw_data[[#This Row],[time_taken_in_min]]&lt;=settings!$D$2,"SLA_MET","SLA_NOT_MET")</f>
        <v>SLA_MET</v>
      </c>
    </row>
    <row r="2991" spans="1:17" x14ac:dyDescent="0.3">
      <c r="A2991" s="5" t="s">
        <v>3954</v>
      </c>
      <c r="B2991" s="36">
        <v>45152.662048611113</v>
      </c>
      <c r="C2991" s="39">
        <v>45152.671087962961</v>
      </c>
      <c r="D2991" s="8" t="s">
        <v>33</v>
      </c>
      <c r="E2991" s="8" t="s">
        <v>11</v>
      </c>
      <c r="F2991" s="8" t="s">
        <v>19</v>
      </c>
      <c r="G2991" s="8" t="s">
        <v>39</v>
      </c>
      <c r="H2991" s="84" t="str">
        <f t="shared" si="46"/>
        <v>Reason Unknown</v>
      </c>
      <c r="I2991" s="63">
        <f>(tbl_raw_data[[#This Row],[Date Actioned]])-(tbl_raw_data[[#This Row],[Date Tagged]])</f>
        <v>9.0393518476048484E-3</v>
      </c>
      <c r="J2991" s="66">
        <f>HOUR(tbl_raw_data[[#This Row],[time_taken]])*60+MINUTE(tbl_raw_data[[#This Row],[time_taken]])+SECOND(tbl_raw_data[[#This Row],[time_taken]])/60</f>
        <v>13.016666666666667</v>
      </c>
      <c r="K2991" s="68">
        <f>DATE(YEAR(tbl_raw_data[[#This Row],[Date Actioned]]),MONTH(tbl_raw_data[[#This Row],[Date Actioned]]),DAY(tbl_raw_data[[#This Row],[Date Actioned]]))</f>
        <v>45152</v>
      </c>
      <c r="L2991" s="65" t="str">
        <f>UPPER(TEXT(tbl_raw_data[[#This Row],[updated_date]],"MMMM"))</f>
        <v>AUGUST</v>
      </c>
      <c r="M2991" s="65" t="str">
        <f>"WEEK "&amp;IF(ROUNDUP(DAY(tbl_raw_data[[#This Row],[updated_date]])/7,0)=5,4,ROUNDUP(DAY(tbl_raw_data[[#This Row],[updated_date]])/7,0))</f>
        <v>WEEK 2</v>
      </c>
      <c r="N2991" s="71" t="str">
        <f>UPPER(VLOOKUP(tbl_raw_data[[#This Row],[Analyst]],settings!$A$1:$B$15,2,0))</f>
        <v>NAVED</v>
      </c>
      <c r="O2991" s="71" t="str">
        <f>TRIM(UPPER(tbl_raw_data[[#This Row],[Outcome]]))</f>
        <v>DECLINE</v>
      </c>
      <c r="P2991" s="71" t="str">
        <f>TRIM(UPPER(tbl_raw_data[[#This Row],[Queue Name]]))</f>
        <v>CONSUMER EXISTING</v>
      </c>
      <c r="Q2991" s="71" t="str">
        <f>IF(tbl_raw_data[[#This Row],[time_taken_in_min]]&lt;=settings!$D$2,"SLA_MET","SLA_NOT_MET")</f>
        <v>SLA_MET</v>
      </c>
    </row>
    <row r="2992" spans="1:17" x14ac:dyDescent="0.3">
      <c r="A2992" s="7" t="s">
        <v>3955</v>
      </c>
      <c r="B2992" s="34">
        <v>45152.679849537039</v>
      </c>
      <c r="C2992" s="35">
        <v>45152.693622685183</v>
      </c>
      <c r="D2992" s="2" t="s">
        <v>33</v>
      </c>
      <c r="E2992" s="2" t="s">
        <v>11</v>
      </c>
      <c r="F2992" s="2" t="s">
        <v>12</v>
      </c>
      <c r="G2992" s="2" t="s">
        <v>39</v>
      </c>
      <c r="H2992" s="84" t="str">
        <f t="shared" si="46"/>
        <v>Reason Unknown</v>
      </c>
      <c r="I2992" s="63">
        <f>(tbl_raw_data[[#This Row],[Date Actioned]])-(tbl_raw_data[[#This Row],[Date Tagged]])</f>
        <v>1.3773148144537117E-2</v>
      </c>
      <c r="J2992" s="66">
        <f>HOUR(tbl_raw_data[[#This Row],[time_taken]])*60+MINUTE(tbl_raw_data[[#This Row],[time_taken]])+SECOND(tbl_raw_data[[#This Row],[time_taken]])/60</f>
        <v>19.833333333333332</v>
      </c>
      <c r="K2992" s="68">
        <f>DATE(YEAR(tbl_raw_data[[#This Row],[Date Actioned]]),MONTH(tbl_raw_data[[#This Row],[Date Actioned]]),DAY(tbl_raw_data[[#This Row],[Date Actioned]]))</f>
        <v>45152</v>
      </c>
      <c r="L2992" s="65" t="str">
        <f>UPPER(TEXT(tbl_raw_data[[#This Row],[updated_date]],"MMMM"))</f>
        <v>AUGUST</v>
      </c>
      <c r="M2992" s="65" t="str">
        <f>"WEEK "&amp;IF(ROUNDUP(DAY(tbl_raw_data[[#This Row],[updated_date]])/7,0)=5,4,ROUNDUP(DAY(tbl_raw_data[[#This Row],[updated_date]])/7,0))</f>
        <v>WEEK 2</v>
      </c>
      <c r="N2992" s="71" t="str">
        <f>UPPER(VLOOKUP(tbl_raw_data[[#This Row],[Analyst]],settings!$A$1:$B$15,2,0))</f>
        <v>NITESH</v>
      </c>
      <c r="O2992" s="71" t="str">
        <f>TRIM(UPPER(tbl_raw_data[[#This Row],[Outcome]]))</f>
        <v>DECLINE</v>
      </c>
      <c r="P2992" s="71" t="str">
        <f>TRIM(UPPER(tbl_raw_data[[#This Row],[Queue Name]]))</f>
        <v>CONSUMER EXISTING</v>
      </c>
      <c r="Q2992" s="71" t="str">
        <f>IF(tbl_raw_data[[#This Row],[time_taken_in_min]]&lt;=settings!$D$2,"SLA_MET","SLA_NOT_MET")</f>
        <v>SLA_MET</v>
      </c>
    </row>
    <row r="2993" spans="1:17" x14ac:dyDescent="0.3">
      <c r="A2993" s="1" t="s">
        <v>3956</v>
      </c>
      <c r="B2993" s="36">
        <v>45152.681620370371</v>
      </c>
      <c r="C2993" s="39">
        <v>45152.692465277774</v>
      </c>
      <c r="D2993" s="8" t="s">
        <v>33</v>
      </c>
      <c r="E2993" s="8" t="s">
        <v>18</v>
      </c>
      <c r="F2993" s="8" t="s">
        <v>114</v>
      </c>
      <c r="G2993" s="8" t="s">
        <v>42</v>
      </c>
      <c r="H2993" s="84" t="str">
        <f t="shared" si="46"/>
        <v>Reason Unknown</v>
      </c>
      <c r="I2993" s="63">
        <f>(tbl_raw_data[[#This Row],[Date Actioned]])-(tbl_raw_data[[#This Row],[Date Tagged]])</f>
        <v>1.0844907403225079E-2</v>
      </c>
      <c r="J2993" s="66">
        <f>HOUR(tbl_raw_data[[#This Row],[time_taken]])*60+MINUTE(tbl_raw_data[[#This Row],[time_taken]])+SECOND(tbl_raw_data[[#This Row],[time_taken]])/60</f>
        <v>15.616666666666667</v>
      </c>
      <c r="K2993" s="68">
        <f>DATE(YEAR(tbl_raw_data[[#This Row],[Date Actioned]]),MONTH(tbl_raw_data[[#This Row],[Date Actioned]]),DAY(tbl_raw_data[[#This Row],[Date Actioned]]))</f>
        <v>45152</v>
      </c>
      <c r="L2993" s="65" t="str">
        <f>UPPER(TEXT(tbl_raw_data[[#This Row],[updated_date]],"MMMM"))</f>
        <v>AUGUST</v>
      </c>
      <c r="M2993" s="65" t="str">
        <f>"WEEK "&amp;IF(ROUNDUP(DAY(tbl_raw_data[[#This Row],[updated_date]])/7,0)=5,4,ROUNDUP(DAY(tbl_raw_data[[#This Row],[updated_date]])/7,0))</f>
        <v>WEEK 2</v>
      </c>
      <c r="N2993" s="71" t="str">
        <f>UPPER(VLOOKUP(tbl_raw_data[[#This Row],[Analyst]],settings!$A$1:$B$15,2,0))</f>
        <v>FARDIN</v>
      </c>
      <c r="O2993" s="71" t="str">
        <f>TRIM(UPPER(tbl_raw_data[[#This Row],[Outcome]]))</f>
        <v>DECLINE</v>
      </c>
      <c r="P2993" s="71" t="str">
        <f>TRIM(UPPER(tbl_raw_data[[#This Row],[Queue Name]]))</f>
        <v>CONSUMER PRE BUREAU</v>
      </c>
      <c r="Q2993" s="71" t="str">
        <f>IF(tbl_raw_data[[#This Row],[time_taken_in_min]]&lt;=settings!$D$2,"SLA_MET","SLA_NOT_MET")</f>
        <v>SLA_MET</v>
      </c>
    </row>
    <row r="2994" spans="1:17" x14ac:dyDescent="0.3">
      <c r="A2994" s="5" t="s">
        <v>3957</v>
      </c>
      <c r="B2994" s="34">
        <v>45152.726168981484</v>
      </c>
      <c r="C2994" s="35">
        <v>45152.742430555554</v>
      </c>
      <c r="D2994" s="2" t="s">
        <v>33</v>
      </c>
      <c r="E2994" s="2" t="s">
        <v>8</v>
      </c>
      <c r="F2994" s="2" t="s">
        <v>21</v>
      </c>
      <c r="G2994" s="2" t="s">
        <v>39</v>
      </c>
      <c r="H2994" s="84" t="str">
        <f t="shared" si="46"/>
        <v>Reason Unknown</v>
      </c>
      <c r="I2994" s="63">
        <f>(tbl_raw_data[[#This Row],[Date Actioned]])-(tbl_raw_data[[#This Row],[Date Tagged]])</f>
        <v>1.6261574070085771E-2</v>
      </c>
      <c r="J2994" s="66">
        <f>HOUR(tbl_raw_data[[#This Row],[time_taken]])*60+MINUTE(tbl_raw_data[[#This Row],[time_taken]])+SECOND(tbl_raw_data[[#This Row],[time_taken]])/60</f>
        <v>23.416666666666668</v>
      </c>
      <c r="K2994" s="68">
        <f>DATE(YEAR(tbl_raw_data[[#This Row],[Date Actioned]]),MONTH(tbl_raw_data[[#This Row],[Date Actioned]]),DAY(tbl_raw_data[[#This Row],[Date Actioned]]))</f>
        <v>45152</v>
      </c>
      <c r="L2994" s="65" t="str">
        <f>UPPER(TEXT(tbl_raw_data[[#This Row],[updated_date]],"MMMM"))</f>
        <v>AUGUST</v>
      </c>
      <c r="M2994" s="65" t="str">
        <f>"WEEK "&amp;IF(ROUNDUP(DAY(tbl_raw_data[[#This Row],[updated_date]])/7,0)=5,4,ROUNDUP(DAY(tbl_raw_data[[#This Row],[updated_date]])/7,0))</f>
        <v>WEEK 2</v>
      </c>
      <c r="N2994" s="71" t="str">
        <f>UPPER(VLOOKUP(tbl_raw_data[[#This Row],[Analyst]],settings!$A$1:$B$15,2,0))</f>
        <v>SHAHID</v>
      </c>
      <c r="O2994" s="71" t="str">
        <f>TRIM(UPPER(tbl_raw_data[[#This Row],[Outcome]]))</f>
        <v>DECLINE</v>
      </c>
      <c r="P2994" s="71" t="str">
        <f>TRIM(UPPER(tbl_raw_data[[#This Row],[Queue Name]]))</f>
        <v>CONSUMER POST BUREAU</v>
      </c>
      <c r="Q2994" s="71" t="str">
        <f>IF(tbl_raw_data[[#This Row],[time_taken_in_min]]&lt;=settings!$D$2,"SLA_MET","SLA_NOT_MET")</f>
        <v>SLA_NOT_MET</v>
      </c>
    </row>
    <row r="2995" spans="1:17" x14ac:dyDescent="0.3">
      <c r="A2995" s="7" t="s">
        <v>3958</v>
      </c>
      <c r="B2995" s="36">
        <v>45152.728043981479</v>
      </c>
      <c r="C2995" s="39">
        <v>45152.737025462964</v>
      </c>
      <c r="D2995" s="8" t="s">
        <v>33</v>
      </c>
      <c r="E2995" s="8" t="s">
        <v>11</v>
      </c>
      <c r="F2995" s="8" t="s">
        <v>114</v>
      </c>
      <c r="G2995" s="8" t="s">
        <v>550</v>
      </c>
      <c r="H2995" s="84" t="str">
        <f t="shared" si="46"/>
        <v>Reason Unknown</v>
      </c>
      <c r="I2995" s="63">
        <f>(tbl_raw_data[[#This Row],[Date Actioned]])-(tbl_raw_data[[#This Row],[Date Tagged]])</f>
        <v>8.9814814855344594E-3</v>
      </c>
      <c r="J2995" s="66">
        <f>HOUR(tbl_raw_data[[#This Row],[time_taken]])*60+MINUTE(tbl_raw_data[[#This Row],[time_taken]])+SECOND(tbl_raw_data[[#This Row],[time_taken]])/60</f>
        <v>12.933333333333334</v>
      </c>
      <c r="K2995" s="68">
        <f>DATE(YEAR(tbl_raw_data[[#This Row],[Date Actioned]]),MONTH(tbl_raw_data[[#This Row],[Date Actioned]]),DAY(tbl_raw_data[[#This Row],[Date Actioned]]))</f>
        <v>45152</v>
      </c>
      <c r="L2995" s="65" t="str">
        <f>UPPER(TEXT(tbl_raw_data[[#This Row],[updated_date]],"MMMM"))</f>
        <v>AUGUST</v>
      </c>
      <c r="M2995" s="65" t="str">
        <f>"WEEK "&amp;IF(ROUNDUP(DAY(tbl_raw_data[[#This Row],[updated_date]])/7,0)=5,4,ROUNDUP(DAY(tbl_raw_data[[#This Row],[updated_date]])/7,0))</f>
        <v>WEEK 2</v>
      </c>
      <c r="N2995" s="71" t="str">
        <f>UPPER(VLOOKUP(tbl_raw_data[[#This Row],[Analyst]],settings!$A$1:$B$15,2,0))</f>
        <v>FARDIN</v>
      </c>
      <c r="O2995" s="71" t="str">
        <f>TRIM(UPPER(tbl_raw_data[[#This Row],[Outcome]]))</f>
        <v>DECLINE</v>
      </c>
      <c r="P2995" s="71" t="str">
        <f>TRIM(UPPER(tbl_raw_data[[#This Row],[Queue Name]]))</f>
        <v>CONSUMER EXISTING</v>
      </c>
      <c r="Q2995" s="71" t="str">
        <f>IF(tbl_raw_data[[#This Row],[time_taken_in_min]]&lt;=settings!$D$2,"SLA_MET","SLA_NOT_MET")</f>
        <v>SLA_MET</v>
      </c>
    </row>
    <row r="2996" spans="1:17" x14ac:dyDescent="0.3">
      <c r="A2996" s="1" t="s">
        <v>3959</v>
      </c>
      <c r="B2996" s="34">
        <v>45152.835810185185</v>
      </c>
      <c r="C2996" s="35">
        <v>45152.843136574076</v>
      </c>
      <c r="D2996" s="2" t="s">
        <v>33</v>
      </c>
      <c r="E2996" s="2" t="s">
        <v>18</v>
      </c>
      <c r="F2996" s="2" t="s">
        <v>19</v>
      </c>
      <c r="G2996" s="2" t="s">
        <v>362</v>
      </c>
      <c r="H2996" s="84" t="str">
        <f t="shared" si="46"/>
        <v>Reason Unknown</v>
      </c>
      <c r="I2996" s="63">
        <f>(tbl_raw_data[[#This Row],[Date Actioned]])-(tbl_raw_data[[#This Row],[Date Tagged]])</f>
        <v>7.3263888916699216E-3</v>
      </c>
      <c r="J2996" s="66">
        <f>HOUR(tbl_raw_data[[#This Row],[time_taken]])*60+MINUTE(tbl_raw_data[[#This Row],[time_taken]])+SECOND(tbl_raw_data[[#This Row],[time_taken]])/60</f>
        <v>10.55</v>
      </c>
      <c r="K2996" s="68">
        <f>DATE(YEAR(tbl_raw_data[[#This Row],[Date Actioned]]),MONTH(tbl_raw_data[[#This Row],[Date Actioned]]),DAY(tbl_raw_data[[#This Row],[Date Actioned]]))</f>
        <v>45152</v>
      </c>
      <c r="L2996" s="65" t="str">
        <f>UPPER(TEXT(tbl_raw_data[[#This Row],[updated_date]],"MMMM"))</f>
        <v>AUGUST</v>
      </c>
      <c r="M2996" s="65" t="str">
        <f>"WEEK "&amp;IF(ROUNDUP(DAY(tbl_raw_data[[#This Row],[updated_date]])/7,0)=5,4,ROUNDUP(DAY(tbl_raw_data[[#This Row],[updated_date]])/7,0))</f>
        <v>WEEK 2</v>
      </c>
      <c r="N2996" s="71" t="str">
        <f>UPPER(VLOOKUP(tbl_raw_data[[#This Row],[Analyst]],settings!$A$1:$B$15,2,0))</f>
        <v>NAVED</v>
      </c>
      <c r="O2996" s="71" t="str">
        <f>TRIM(UPPER(tbl_raw_data[[#This Row],[Outcome]]))</f>
        <v>DECLINE</v>
      </c>
      <c r="P2996" s="71" t="str">
        <f>TRIM(UPPER(tbl_raw_data[[#This Row],[Queue Name]]))</f>
        <v>CONSUMER PRE BUREAU</v>
      </c>
      <c r="Q2996" s="71" t="str">
        <f>IF(tbl_raw_data[[#This Row],[time_taken_in_min]]&lt;=settings!$D$2,"SLA_MET","SLA_NOT_MET")</f>
        <v>SLA_MET</v>
      </c>
    </row>
    <row r="2997" spans="1:17" x14ac:dyDescent="0.3">
      <c r="A2997" s="5" t="s">
        <v>3960</v>
      </c>
      <c r="B2997" s="36">
        <v>45152.369571759256</v>
      </c>
      <c r="C2997" s="39">
        <v>45152.380682870367</v>
      </c>
      <c r="D2997" s="8" t="s">
        <v>47</v>
      </c>
      <c r="E2997" s="8" t="s">
        <v>18</v>
      </c>
      <c r="F2997" s="8" t="s">
        <v>17</v>
      </c>
      <c r="G2997" s="8" t="s">
        <v>551</v>
      </c>
      <c r="H2997" s="84" t="str">
        <f t="shared" si="46"/>
        <v>Incomplete Details</v>
      </c>
      <c r="I2997" s="63">
        <f>(tbl_raw_data[[#This Row],[Date Actioned]])-(tbl_raw_data[[#This Row],[Date Tagged]])</f>
        <v>1.1111111110949423E-2</v>
      </c>
      <c r="J2997" s="66">
        <f>HOUR(tbl_raw_data[[#This Row],[time_taken]])*60+MINUTE(tbl_raw_data[[#This Row],[time_taken]])+SECOND(tbl_raw_data[[#This Row],[time_taken]])/60</f>
        <v>16</v>
      </c>
      <c r="K2997" s="68">
        <f>DATE(YEAR(tbl_raw_data[[#This Row],[Date Actioned]]),MONTH(tbl_raw_data[[#This Row],[Date Actioned]]),DAY(tbl_raw_data[[#This Row],[Date Actioned]]))</f>
        <v>45152</v>
      </c>
      <c r="L2997" s="65" t="str">
        <f>UPPER(TEXT(tbl_raw_data[[#This Row],[updated_date]],"MMMM"))</f>
        <v>AUGUST</v>
      </c>
      <c r="M2997" s="65" t="str">
        <f>"WEEK "&amp;IF(ROUNDUP(DAY(tbl_raw_data[[#This Row],[updated_date]])/7,0)=5,4,ROUNDUP(DAY(tbl_raw_data[[#This Row],[updated_date]])/7,0))</f>
        <v>WEEK 2</v>
      </c>
      <c r="N2997" s="71" t="str">
        <f>UPPER(VLOOKUP(tbl_raw_data[[#This Row],[Analyst]],settings!$A$1:$B$15,2,0))</f>
        <v>MERCEDES</v>
      </c>
      <c r="O2997" s="71" t="str">
        <f>TRIM(UPPER(tbl_raw_data[[#This Row],[Outcome]]))</f>
        <v>WITHDRAW</v>
      </c>
      <c r="P2997" s="71" t="str">
        <f>TRIM(UPPER(tbl_raw_data[[#This Row],[Queue Name]]))</f>
        <v>CONSUMER PRE BUREAU</v>
      </c>
      <c r="Q2997" s="71" t="str">
        <f>IF(tbl_raw_data[[#This Row],[time_taken_in_min]]&lt;=settings!$D$2,"SLA_MET","SLA_NOT_MET")</f>
        <v>SLA_MET</v>
      </c>
    </row>
    <row r="2998" spans="1:17" x14ac:dyDescent="0.3">
      <c r="A2998" s="7" t="s">
        <v>3961</v>
      </c>
      <c r="B2998" s="34">
        <v>45152.416192129633</v>
      </c>
      <c r="C2998" s="35">
        <v>45152.424375000002</v>
      </c>
      <c r="D2998" s="2" t="s">
        <v>47</v>
      </c>
      <c r="E2998" s="2" t="s">
        <v>11</v>
      </c>
      <c r="F2998" s="2" t="s">
        <v>114</v>
      </c>
      <c r="G2998" s="2" t="s">
        <v>552</v>
      </c>
      <c r="H2998" s="84" t="str">
        <f t="shared" si="46"/>
        <v>Overdue Bill</v>
      </c>
      <c r="I2998" s="63">
        <f>(tbl_raw_data[[#This Row],[Date Actioned]])-(tbl_raw_data[[#This Row],[Date Tagged]])</f>
        <v>8.182870369637385E-3</v>
      </c>
      <c r="J2998" s="66">
        <f>HOUR(tbl_raw_data[[#This Row],[time_taken]])*60+MINUTE(tbl_raw_data[[#This Row],[time_taken]])+SECOND(tbl_raw_data[[#This Row],[time_taken]])/60</f>
        <v>11.783333333333333</v>
      </c>
      <c r="K2998" s="68">
        <f>DATE(YEAR(tbl_raw_data[[#This Row],[Date Actioned]]),MONTH(tbl_raw_data[[#This Row],[Date Actioned]]),DAY(tbl_raw_data[[#This Row],[Date Actioned]]))</f>
        <v>45152</v>
      </c>
      <c r="L2998" s="65" t="str">
        <f>UPPER(TEXT(tbl_raw_data[[#This Row],[updated_date]],"MMMM"))</f>
        <v>AUGUST</v>
      </c>
      <c r="M2998" s="65" t="str">
        <f>"WEEK "&amp;IF(ROUNDUP(DAY(tbl_raw_data[[#This Row],[updated_date]])/7,0)=5,4,ROUNDUP(DAY(tbl_raw_data[[#This Row],[updated_date]])/7,0))</f>
        <v>WEEK 2</v>
      </c>
      <c r="N2998" s="71" t="str">
        <f>UPPER(VLOOKUP(tbl_raw_data[[#This Row],[Analyst]],settings!$A$1:$B$15,2,0))</f>
        <v>FARDIN</v>
      </c>
      <c r="O2998" s="71" t="str">
        <f>TRIM(UPPER(tbl_raw_data[[#This Row],[Outcome]]))</f>
        <v>WITHDRAW</v>
      </c>
      <c r="P2998" s="71" t="str">
        <f>TRIM(UPPER(tbl_raw_data[[#This Row],[Queue Name]]))</f>
        <v>CONSUMER EXISTING</v>
      </c>
      <c r="Q2998" s="71" t="str">
        <f>IF(tbl_raw_data[[#This Row],[time_taken_in_min]]&lt;=settings!$D$2,"SLA_MET","SLA_NOT_MET")</f>
        <v>SLA_MET</v>
      </c>
    </row>
    <row r="2999" spans="1:17" x14ac:dyDescent="0.3">
      <c r="A2999" s="1" t="s">
        <v>3962</v>
      </c>
      <c r="B2999" s="36">
        <v>45152.428969907407</v>
      </c>
      <c r="C2999" s="39">
        <v>45152.434131944443</v>
      </c>
      <c r="D2999" s="8" t="s">
        <v>47</v>
      </c>
      <c r="E2999" s="8" t="s">
        <v>18</v>
      </c>
      <c r="F2999" s="8" t="s">
        <v>17</v>
      </c>
      <c r="G2999" s="8" t="s">
        <v>78</v>
      </c>
      <c r="H2999" s="84" t="str">
        <f t="shared" si="46"/>
        <v>Incomplete Details</v>
      </c>
      <c r="I2999" s="63">
        <f>(tbl_raw_data[[#This Row],[Date Actioned]])-(tbl_raw_data[[#This Row],[Date Tagged]])</f>
        <v>5.1620370359160006E-3</v>
      </c>
      <c r="J2999" s="66">
        <f>HOUR(tbl_raw_data[[#This Row],[time_taken]])*60+MINUTE(tbl_raw_data[[#This Row],[time_taken]])+SECOND(tbl_raw_data[[#This Row],[time_taken]])/60</f>
        <v>7.4333333333333336</v>
      </c>
      <c r="K2999" s="68">
        <f>DATE(YEAR(tbl_raw_data[[#This Row],[Date Actioned]]),MONTH(tbl_raw_data[[#This Row],[Date Actioned]]),DAY(tbl_raw_data[[#This Row],[Date Actioned]]))</f>
        <v>45152</v>
      </c>
      <c r="L2999" s="65" t="str">
        <f>UPPER(TEXT(tbl_raw_data[[#This Row],[updated_date]],"MMMM"))</f>
        <v>AUGUST</v>
      </c>
      <c r="M2999" s="65" t="str">
        <f>"WEEK "&amp;IF(ROUNDUP(DAY(tbl_raw_data[[#This Row],[updated_date]])/7,0)=5,4,ROUNDUP(DAY(tbl_raw_data[[#This Row],[updated_date]])/7,0))</f>
        <v>WEEK 2</v>
      </c>
      <c r="N2999" s="71" t="str">
        <f>UPPER(VLOOKUP(tbl_raw_data[[#This Row],[Analyst]],settings!$A$1:$B$15,2,0))</f>
        <v>MERCEDES</v>
      </c>
      <c r="O2999" s="71" t="str">
        <f>TRIM(UPPER(tbl_raw_data[[#This Row],[Outcome]]))</f>
        <v>WITHDRAW</v>
      </c>
      <c r="P2999" s="71" t="str">
        <f>TRIM(UPPER(tbl_raw_data[[#This Row],[Queue Name]]))</f>
        <v>CONSUMER PRE BUREAU</v>
      </c>
      <c r="Q2999" s="71" t="str">
        <f>IF(tbl_raw_data[[#This Row],[time_taken_in_min]]&lt;=settings!$D$2,"SLA_MET","SLA_NOT_MET")</f>
        <v>SLA_MET</v>
      </c>
    </row>
    <row r="3000" spans="1:17" x14ac:dyDescent="0.3">
      <c r="A3000" s="5" t="s">
        <v>3963</v>
      </c>
      <c r="B3000" s="34">
        <v>45152.431712962964</v>
      </c>
      <c r="C3000" s="35">
        <v>45152.436944444446</v>
      </c>
      <c r="D3000" s="2" t="s">
        <v>47</v>
      </c>
      <c r="E3000" s="2" t="s">
        <v>11</v>
      </c>
      <c r="F3000" s="2" t="s">
        <v>114</v>
      </c>
      <c r="G3000" s="2" t="s">
        <v>83</v>
      </c>
      <c r="H3000" s="84" t="str">
        <f t="shared" si="46"/>
        <v>Incomplete Details</v>
      </c>
      <c r="I3000" s="63">
        <f>(tbl_raw_data[[#This Row],[Date Actioned]])-(tbl_raw_data[[#This Row],[Date Tagged]])</f>
        <v>5.2314814820419997E-3</v>
      </c>
      <c r="J3000" s="66">
        <f>HOUR(tbl_raw_data[[#This Row],[time_taken]])*60+MINUTE(tbl_raw_data[[#This Row],[time_taken]])+SECOND(tbl_raw_data[[#This Row],[time_taken]])/60</f>
        <v>7.5333333333333332</v>
      </c>
      <c r="K3000" s="68">
        <f>DATE(YEAR(tbl_raw_data[[#This Row],[Date Actioned]]),MONTH(tbl_raw_data[[#This Row],[Date Actioned]]),DAY(tbl_raw_data[[#This Row],[Date Actioned]]))</f>
        <v>45152</v>
      </c>
      <c r="L3000" s="65" t="str">
        <f>UPPER(TEXT(tbl_raw_data[[#This Row],[updated_date]],"MMMM"))</f>
        <v>AUGUST</v>
      </c>
      <c r="M3000" s="65" t="str">
        <f>"WEEK "&amp;IF(ROUNDUP(DAY(tbl_raw_data[[#This Row],[updated_date]])/7,0)=5,4,ROUNDUP(DAY(tbl_raw_data[[#This Row],[updated_date]])/7,0))</f>
        <v>WEEK 2</v>
      </c>
      <c r="N3000" s="71" t="str">
        <f>UPPER(VLOOKUP(tbl_raw_data[[#This Row],[Analyst]],settings!$A$1:$B$15,2,0))</f>
        <v>FARDIN</v>
      </c>
      <c r="O3000" s="71" t="str">
        <f>TRIM(UPPER(tbl_raw_data[[#This Row],[Outcome]]))</f>
        <v>WITHDRAW</v>
      </c>
      <c r="P3000" s="71" t="str">
        <f>TRIM(UPPER(tbl_raw_data[[#This Row],[Queue Name]]))</f>
        <v>CONSUMER EXISTING</v>
      </c>
      <c r="Q3000" s="71" t="str">
        <f>IF(tbl_raw_data[[#This Row],[time_taken_in_min]]&lt;=settings!$D$2,"SLA_MET","SLA_NOT_MET")</f>
        <v>SLA_MET</v>
      </c>
    </row>
    <row r="3001" spans="1:17" x14ac:dyDescent="0.3">
      <c r="A3001" s="7" t="s">
        <v>3964</v>
      </c>
      <c r="B3001" s="36">
        <v>45152.432812500003</v>
      </c>
      <c r="C3001" s="39">
        <v>45152.439675925925</v>
      </c>
      <c r="D3001" s="8" t="s">
        <v>47</v>
      </c>
      <c r="E3001" s="8" t="s">
        <v>8</v>
      </c>
      <c r="F3001" s="8" t="s">
        <v>22</v>
      </c>
      <c r="G3001" s="8" t="s">
        <v>553</v>
      </c>
      <c r="H3001" s="84" t="str">
        <f t="shared" si="46"/>
        <v>Incorrect Details</v>
      </c>
      <c r="I3001" s="63">
        <f>(tbl_raw_data[[#This Row],[Date Actioned]])-(tbl_raw_data[[#This Row],[Date Tagged]])</f>
        <v>6.8634259223472327E-3</v>
      </c>
      <c r="J3001" s="66">
        <f>HOUR(tbl_raw_data[[#This Row],[time_taken]])*60+MINUTE(tbl_raw_data[[#This Row],[time_taken]])+SECOND(tbl_raw_data[[#This Row],[time_taken]])/60</f>
        <v>9.8833333333333329</v>
      </c>
      <c r="K3001" s="68">
        <f>DATE(YEAR(tbl_raw_data[[#This Row],[Date Actioned]]),MONTH(tbl_raw_data[[#This Row],[Date Actioned]]),DAY(tbl_raw_data[[#This Row],[Date Actioned]]))</f>
        <v>45152</v>
      </c>
      <c r="L3001" s="65" t="str">
        <f>UPPER(TEXT(tbl_raw_data[[#This Row],[updated_date]],"MMMM"))</f>
        <v>AUGUST</v>
      </c>
      <c r="M3001" s="65" t="str">
        <f>"WEEK "&amp;IF(ROUNDUP(DAY(tbl_raw_data[[#This Row],[updated_date]])/7,0)=5,4,ROUNDUP(DAY(tbl_raw_data[[#This Row],[updated_date]])/7,0))</f>
        <v>WEEK 2</v>
      </c>
      <c r="N3001" s="71" t="str">
        <f>UPPER(VLOOKUP(tbl_raw_data[[#This Row],[Analyst]],settings!$A$1:$B$15,2,0))</f>
        <v>ROHAN</v>
      </c>
      <c r="O3001" s="71" t="str">
        <f>TRIM(UPPER(tbl_raw_data[[#This Row],[Outcome]]))</f>
        <v>WITHDRAW</v>
      </c>
      <c r="P3001" s="71" t="str">
        <f>TRIM(UPPER(tbl_raw_data[[#This Row],[Queue Name]]))</f>
        <v>CONSUMER POST BUREAU</v>
      </c>
      <c r="Q3001" s="71" t="str">
        <f>IF(tbl_raw_data[[#This Row],[time_taken_in_min]]&lt;=settings!$D$2,"SLA_MET","SLA_NOT_MET")</f>
        <v>SLA_MET</v>
      </c>
    </row>
    <row r="3002" spans="1:17" x14ac:dyDescent="0.3">
      <c r="A3002" s="1" t="s">
        <v>3965</v>
      </c>
      <c r="B3002" s="34">
        <v>45152.435023148151</v>
      </c>
      <c r="C3002" s="35">
        <v>45152.439467592594</v>
      </c>
      <c r="D3002" s="2" t="s">
        <v>47</v>
      </c>
      <c r="E3002" s="2" t="s">
        <v>11</v>
      </c>
      <c r="F3002" s="2" t="s">
        <v>17</v>
      </c>
      <c r="G3002" s="2" t="s">
        <v>554</v>
      </c>
      <c r="H3002" s="84" t="str">
        <f t="shared" si="46"/>
        <v>Incorrect Queue</v>
      </c>
      <c r="I3002" s="63">
        <f>(tbl_raw_data[[#This Row],[Date Actioned]])-(tbl_raw_data[[#This Row],[Date Tagged]])</f>
        <v>4.4444444429245777E-3</v>
      </c>
      <c r="J3002" s="66">
        <f>HOUR(tbl_raw_data[[#This Row],[time_taken]])*60+MINUTE(tbl_raw_data[[#This Row],[time_taken]])+SECOND(tbl_raw_data[[#This Row],[time_taken]])/60</f>
        <v>6.4</v>
      </c>
      <c r="K3002" s="68">
        <f>DATE(YEAR(tbl_raw_data[[#This Row],[Date Actioned]]),MONTH(tbl_raw_data[[#This Row],[Date Actioned]]),DAY(tbl_raw_data[[#This Row],[Date Actioned]]))</f>
        <v>45152</v>
      </c>
      <c r="L3002" s="65" t="str">
        <f>UPPER(TEXT(tbl_raw_data[[#This Row],[updated_date]],"MMMM"))</f>
        <v>AUGUST</v>
      </c>
      <c r="M3002" s="65" t="str">
        <f>"WEEK "&amp;IF(ROUNDUP(DAY(tbl_raw_data[[#This Row],[updated_date]])/7,0)=5,4,ROUNDUP(DAY(tbl_raw_data[[#This Row],[updated_date]])/7,0))</f>
        <v>WEEK 2</v>
      </c>
      <c r="N3002" s="71" t="str">
        <f>UPPER(VLOOKUP(tbl_raw_data[[#This Row],[Analyst]],settings!$A$1:$B$15,2,0))</f>
        <v>MERCEDES</v>
      </c>
      <c r="O3002" s="71" t="str">
        <f>TRIM(UPPER(tbl_raw_data[[#This Row],[Outcome]]))</f>
        <v>WITHDRAW</v>
      </c>
      <c r="P3002" s="71" t="str">
        <f>TRIM(UPPER(tbl_raw_data[[#This Row],[Queue Name]]))</f>
        <v>CONSUMER EXISTING</v>
      </c>
      <c r="Q3002" s="71" t="str">
        <f>IF(tbl_raw_data[[#This Row],[time_taken_in_min]]&lt;=settings!$D$2,"SLA_MET","SLA_NOT_MET")</f>
        <v>SLA_MET</v>
      </c>
    </row>
    <row r="3003" spans="1:17" x14ac:dyDescent="0.3">
      <c r="A3003" s="5" t="s">
        <v>3966</v>
      </c>
      <c r="B3003" s="36">
        <v>45152.436342592591</v>
      </c>
      <c r="C3003" s="39">
        <v>45152.45521990741</v>
      </c>
      <c r="D3003" s="8" t="s">
        <v>47</v>
      </c>
      <c r="E3003" s="8" t="s">
        <v>11</v>
      </c>
      <c r="F3003" s="8" t="s">
        <v>9</v>
      </c>
      <c r="G3003" s="8" t="s">
        <v>555</v>
      </c>
      <c r="H3003" s="84" t="str">
        <f t="shared" si="46"/>
        <v>Incomplete Details</v>
      </c>
      <c r="I3003" s="63">
        <f>(tbl_raw_data[[#This Row],[Date Actioned]])-(tbl_raw_data[[#This Row],[Date Tagged]])</f>
        <v>1.8877314818382729E-2</v>
      </c>
      <c r="J3003" s="66">
        <f>HOUR(tbl_raw_data[[#This Row],[time_taken]])*60+MINUTE(tbl_raw_data[[#This Row],[time_taken]])+SECOND(tbl_raw_data[[#This Row],[time_taken]])/60</f>
        <v>27.183333333333334</v>
      </c>
      <c r="K3003" s="68">
        <f>DATE(YEAR(tbl_raw_data[[#This Row],[Date Actioned]]),MONTH(tbl_raw_data[[#This Row],[Date Actioned]]),DAY(tbl_raw_data[[#This Row],[Date Actioned]]))</f>
        <v>45152</v>
      </c>
      <c r="L3003" s="65" t="str">
        <f>UPPER(TEXT(tbl_raw_data[[#This Row],[updated_date]],"MMMM"))</f>
        <v>AUGUST</v>
      </c>
      <c r="M3003" s="65" t="str">
        <f>"WEEK "&amp;IF(ROUNDUP(DAY(tbl_raw_data[[#This Row],[updated_date]])/7,0)=5,4,ROUNDUP(DAY(tbl_raw_data[[#This Row],[updated_date]])/7,0))</f>
        <v>WEEK 2</v>
      </c>
      <c r="N3003" s="71" t="str">
        <f>UPPER(VLOOKUP(tbl_raw_data[[#This Row],[Analyst]],settings!$A$1:$B$15,2,0))</f>
        <v>QUADIR</v>
      </c>
      <c r="O3003" s="71" t="str">
        <f>TRIM(UPPER(tbl_raw_data[[#This Row],[Outcome]]))</f>
        <v>WITHDRAW</v>
      </c>
      <c r="P3003" s="71" t="str">
        <f>TRIM(UPPER(tbl_raw_data[[#This Row],[Queue Name]]))</f>
        <v>CONSUMER EXISTING</v>
      </c>
      <c r="Q3003" s="71" t="str">
        <f>IF(tbl_raw_data[[#This Row],[time_taken_in_min]]&lt;=settings!$D$2,"SLA_MET","SLA_NOT_MET")</f>
        <v>SLA_NOT_MET</v>
      </c>
    </row>
    <row r="3004" spans="1:17" x14ac:dyDescent="0.3">
      <c r="A3004" s="7" t="s">
        <v>3967</v>
      </c>
      <c r="B3004" s="34">
        <v>45152.438692129632</v>
      </c>
      <c r="C3004" s="35">
        <v>45152.448622685188</v>
      </c>
      <c r="D3004" s="2" t="s">
        <v>47</v>
      </c>
      <c r="E3004" s="2" t="s">
        <v>18</v>
      </c>
      <c r="F3004" s="2" t="s">
        <v>12</v>
      </c>
      <c r="G3004" s="2" t="s">
        <v>78</v>
      </c>
      <c r="H3004" s="84" t="str">
        <f t="shared" si="46"/>
        <v>Incomplete Details</v>
      </c>
      <c r="I3004" s="63">
        <f>(tbl_raw_data[[#This Row],[Date Actioned]])-(tbl_raw_data[[#This Row],[Date Tagged]])</f>
        <v>9.930555555911269E-3</v>
      </c>
      <c r="J3004" s="66">
        <f>HOUR(tbl_raw_data[[#This Row],[time_taken]])*60+MINUTE(tbl_raw_data[[#This Row],[time_taken]])+SECOND(tbl_raw_data[[#This Row],[time_taken]])/60</f>
        <v>14.3</v>
      </c>
      <c r="K3004" s="68">
        <f>DATE(YEAR(tbl_raw_data[[#This Row],[Date Actioned]]),MONTH(tbl_raw_data[[#This Row],[Date Actioned]]),DAY(tbl_raw_data[[#This Row],[Date Actioned]]))</f>
        <v>45152</v>
      </c>
      <c r="L3004" s="65" t="str">
        <f>UPPER(TEXT(tbl_raw_data[[#This Row],[updated_date]],"MMMM"))</f>
        <v>AUGUST</v>
      </c>
      <c r="M3004" s="65" t="str">
        <f>"WEEK "&amp;IF(ROUNDUP(DAY(tbl_raw_data[[#This Row],[updated_date]])/7,0)=5,4,ROUNDUP(DAY(tbl_raw_data[[#This Row],[updated_date]])/7,0))</f>
        <v>WEEK 2</v>
      </c>
      <c r="N3004" s="71" t="str">
        <f>UPPER(VLOOKUP(tbl_raw_data[[#This Row],[Analyst]],settings!$A$1:$B$15,2,0))</f>
        <v>NITESH</v>
      </c>
      <c r="O3004" s="71" t="str">
        <f>TRIM(UPPER(tbl_raw_data[[#This Row],[Outcome]]))</f>
        <v>WITHDRAW</v>
      </c>
      <c r="P3004" s="71" t="str">
        <f>TRIM(UPPER(tbl_raw_data[[#This Row],[Queue Name]]))</f>
        <v>CONSUMER PRE BUREAU</v>
      </c>
      <c r="Q3004" s="71" t="str">
        <f>IF(tbl_raw_data[[#This Row],[time_taken_in_min]]&lt;=settings!$D$2,"SLA_MET","SLA_NOT_MET")</f>
        <v>SLA_MET</v>
      </c>
    </row>
    <row r="3005" spans="1:17" x14ac:dyDescent="0.3">
      <c r="A3005" s="1" t="s">
        <v>3968</v>
      </c>
      <c r="B3005" s="36">
        <v>45152.443668981483</v>
      </c>
      <c r="C3005" s="39">
        <v>45152.452002314814</v>
      </c>
      <c r="D3005" s="8" t="s">
        <v>47</v>
      </c>
      <c r="E3005" s="8" t="s">
        <v>11</v>
      </c>
      <c r="F3005" s="8" t="s">
        <v>21</v>
      </c>
      <c r="G3005" s="8" t="s">
        <v>67</v>
      </c>
      <c r="H3005" s="84" t="str">
        <f t="shared" si="46"/>
        <v>Incomplete Details</v>
      </c>
      <c r="I3005" s="63">
        <f>(tbl_raw_data[[#This Row],[Date Actioned]])-(tbl_raw_data[[#This Row],[Date Tagged]])</f>
        <v>8.333333331393078E-3</v>
      </c>
      <c r="J3005" s="66">
        <f>HOUR(tbl_raw_data[[#This Row],[time_taken]])*60+MINUTE(tbl_raw_data[[#This Row],[time_taken]])+SECOND(tbl_raw_data[[#This Row],[time_taken]])/60</f>
        <v>12</v>
      </c>
      <c r="K3005" s="68">
        <f>DATE(YEAR(tbl_raw_data[[#This Row],[Date Actioned]]),MONTH(tbl_raw_data[[#This Row],[Date Actioned]]),DAY(tbl_raw_data[[#This Row],[Date Actioned]]))</f>
        <v>45152</v>
      </c>
      <c r="L3005" s="65" t="str">
        <f>UPPER(TEXT(tbl_raw_data[[#This Row],[updated_date]],"MMMM"))</f>
        <v>AUGUST</v>
      </c>
      <c r="M3005" s="65" t="str">
        <f>"WEEK "&amp;IF(ROUNDUP(DAY(tbl_raw_data[[#This Row],[updated_date]])/7,0)=5,4,ROUNDUP(DAY(tbl_raw_data[[#This Row],[updated_date]])/7,0))</f>
        <v>WEEK 2</v>
      </c>
      <c r="N3005" s="71" t="str">
        <f>UPPER(VLOOKUP(tbl_raw_data[[#This Row],[Analyst]],settings!$A$1:$B$15,2,0))</f>
        <v>SHAHID</v>
      </c>
      <c r="O3005" s="71" t="str">
        <f>TRIM(UPPER(tbl_raw_data[[#This Row],[Outcome]]))</f>
        <v>WITHDRAW</v>
      </c>
      <c r="P3005" s="71" t="str">
        <f>TRIM(UPPER(tbl_raw_data[[#This Row],[Queue Name]]))</f>
        <v>CONSUMER EXISTING</v>
      </c>
      <c r="Q3005" s="71" t="str">
        <f>IF(tbl_raw_data[[#This Row],[time_taken_in_min]]&lt;=settings!$D$2,"SLA_MET","SLA_NOT_MET")</f>
        <v>SLA_MET</v>
      </c>
    </row>
    <row r="3006" spans="1:17" x14ac:dyDescent="0.3">
      <c r="A3006" s="5" t="s">
        <v>3969</v>
      </c>
      <c r="B3006" s="34">
        <v>45152.4455787037</v>
      </c>
      <c r="C3006" s="35">
        <v>45152.456967592596</v>
      </c>
      <c r="D3006" s="2" t="s">
        <v>47</v>
      </c>
      <c r="E3006" s="2" t="s">
        <v>18</v>
      </c>
      <c r="F3006" s="2" t="s">
        <v>114</v>
      </c>
      <c r="G3006" s="2" t="s">
        <v>553</v>
      </c>
      <c r="H3006" s="84" t="str">
        <f t="shared" si="46"/>
        <v>Incorrect Details</v>
      </c>
      <c r="I3006" s="63">
        <f>(tbl_raw_data[[#This Row],[Date Actioned]])-(tbl_raw_data[[#This Row],[Date Tagged]])</f>
        <v>1.138888889545342E-2</v>
      </c>
      <c r="J3006" s="66">
        <f>HOUR(tbl_raw_data[[#This Row],[time_taken]])*60+MINUTE(tbl_raw_data[[#This Row],[time_taken]])+SECOND(tbl_raw_data[[#This Row],[time_taken]])/60</f>
        <v>16.399999999999999</v>
      </c>
      <c r="K3006" s="68">
        <f>DATE(YEAR(tbl_raw_data[[#This Row],[Date Actioned]]),MONTH(tbl_raw_data[[#This Row],[Date Actioned]]),DAY(tbl_raw_data[[#This Row],[Date Actioned]]))</f>
        <v>45152</v>
      </c>
      <c r="L3006" s="65" t="str">
        <f>UPPER(TEXT(tbl_raw_data[[#This Row],[updated_date]],"MMMM"))</f>
        <v>AUGUST</v>
      </c>
      <c r="M3006" s="65" t="str">
        <f>"WEEK "&amp;IF(ROUNDUP(DAY(tbl_raw_data[[#This Row],[updated_date]])/7,0)=5,4,ROUNDUP(DAY(tbl_raw_data[[#This Row],[updated_date]])/7,0))</f>
        <v>WEEK 2</v>
      </c>
      <c r="N3006" s="71" t="str">
        <f>UPPER(VLOOKUP(tbl_raw_data[[#This Row],[Analyst]],settings!$A$1:$B$15,2,0))</f>
        <v>FARDIN</v>
      </c>
      <c r="O3006" s="71" t="str">
        <f>TRIM(UPPER(tbl_raw_data[[#This Row],[Outcome]]))</f>
        <v>WITHDRAW</v>
      </c>
      <c r="P3006" s="71" t="str">
        <f>TRIM(UPPER(tbl_raw_data[[#This Row],[Queue Name]]))</f>
        <v>CONSUMER PRE BUREAU</v>
      </c>
      <c r="Q3006" s="71" t="str">
        <f>IF(tbl_raw_data[[#This Row],[time_taken_in_min]]&lt;=settings!$D$2,"SLA_MET","SLA_NOT_MET")</f>
        <v>SLA_MET</v>
      </c>
    </row>
    <row r="3007" spans="1:17" x14ac:dyDescent="0.3">
      <c r="A3007" s="7" t="s">
        <v>3970</v>
      </c>
      <c r="B3007" s="36">
        <v>45152.495081018518</v>
      </c>
      <c r="C3007" s="39">
        <v>45152.505694444444</v>
      </c>
      <c r="D3007" s="8" t="s">
        <v>47</v>
      </c>
      <c r="E3007" s="8" t="s">
        <v>11</v>
      </c>
      <c r="F3007" s="8" t="s">
        <v>12</v>
      </c>
      <c r="G3007" s="8" t="s">
        <v>556</v>
      </c>
      <c r="H3007" s="84" t="str">
        <f t="shared" si="46"/>
        <v>Incorrect Details</v>
      </c>
      <c r="I3007" s="63">
        <f>(tbl_raw_data[[#This Row],[Date Actioned]])-(tbl_raw_data[[#This Row],[Date Tagged]])</f>
        <v>1.0613425925839692E-2</v>
      </c>
      <c r="J3007" s="66">
        <f>HOUR(tbl_raw_data[[#This Row],[time_taken]])*60+MINUTE(tbl_raw_data[[#This Row],[time_taken]])+SECOND(tbl_raw_data[[#This Row],[time_taken]])/60</f>
        <v>15.283333333333333</v>
      </c>
      <c r="K3007" s="68">
        <f>DATE(YEAR(tbl_raw_data[[#This Row],[Date Actioned]]),MONTH(tbl_raw_data[[#This Row],[Date Actioned]]),DAY(tbl_raw_data[[#This Row],[Date Actioned]]))</f>
        <v>45152</v>
      </c>
      <c r="L3007" s="65" t="str">
        <f>UPPER(TEXT(tbl_raw_data[[#This Row],[updated_date]],"MMMM"))</f>
        <v>AUGUST</v>
      </c>
      <c r="M3007" s="65" t="str">
        <f>"WEEK "&amp;IF(ROUNDUP(DAY(tbl_raw_data[[#This Row],[updated_date]])/7,0)=5,4,ROUNDUP(DAY(tbl_raw_data[[#This Row],[updated_date]])/7,0))</f>
        <v>WEEK 2</v>
      </c>
      <c r="N3007" s="71" t="str">
        <f>UPPER(VLOOKUP(tbl_raw_data[[#This Row],[Analyst]],settings!$A$1:$B$15,2,0))</f>
        <v>NITESH</v>
      </c>
      <c r="O3007" s="71" t="str">
        <f>TRIM(UPPER(tbl_raw_data[[#This Row],[Outcome]]))</f>
        <v>WITHDRAW</v>
      </c>
      <c r="P3007" s="71" t="str">
        <f>TRIM(UPPER(tbl_raw_data[[#This Row],[Queue Name]]))</f>
        <v>CONSUMER EXISTING</v>
      </c>
      <c r="Q3007" s="71" t="str">
        <f>IF(tbl_raw_data[[#This Row],[time_taken_in_min]]&lt;=settings!$D$2,"SLA_MET","SLA_NOT_MET")</f>
        <v>SLA_MET</v>
      </c>
    </row>
    <row r="3008" spans="1:17" x14ac:dyDescent="0.3">
      <c r="A3008" s="1" t="s">
        <v>3971</v>
      </c>
      <c r="B3008" s="34">
        <v>45152.525092592594</v>
      </c>
      <c r="C3008" s="35">
        <v>45152.538229166668</v>
      </c>
      <c r="D3008" s="2" t="s">
        <v>47</v>
      </c>
      <c r="E3008" s="2" t="s">
        <v>8</v>
      </c>
      <c r="F3008" s="2" t="s">
        <v>9</v>
      </c>
      <c r="G3008" s="2" t="s">
        <v>557</v>
      </c>
      <c r="H3008" s="84" t="str">
        <f t="shared" si="46"/>
        <v>Incorrect Queue</v>
      </c>
      <c r="I3008" s="63">
        <f>(tbl_raw_data[[#This Row],[Date Actioned]])-(tbl_raw_data[[#This Row],[Date Tagged]])</f>
        <v>1.3136574074451346E-2</v>
      </c>
      <c r="J3008" s="66">
        <f>HOUR(tbl_raw_data[[#This Row],[time_taken]])*60+MINUTE(tbl_raw_data[[#This Row],[time_taken]])+SECOND(tbl_raw_data[[#This Row],[time_taken]])/60</f>
        <v>18.916666666666668</v>
      </c>
      <c r="K3008" s="68">
        <f>DATE(YEAR(tbl_raw_data[[#This Row],[Date Actioned]]),MONTH(tbl_raw_data[[#This Row],[Date Actioned]]),DAY(tbl_raw_data[[#This Row],[Date Actioned]]))</f>
        <v>45152</v>
      </c>
      <c r="L3008" s="65" t="str">
        <f>UPPER(TEXT(tbl_raw_data[[#This Row],[updated_date]],"MMMM"))</f>
        <v>AUGUST</v>
      </c>
      <c r="M3008" s="65" t="str">
        <f>"WEEK "&amp;IF(ROUNDUP(DAY(tbl_raw_data[[#This Row],[updated_date]])/7,0)=5,4,ROUNDUP(DAY(tbl_raw_data[[#This Row],[updated_date]])/7,0))</f>
        <v>WEEK 2</v>
      </c>
      <c r="N3008" s="71" t="str">
        <f>UPPER(VLOOKUP(tbl_raw_data[[#This Row],[Analyst]],settings!$A$1:$B$15,2,0))</f>
        <v>QUADIR</v>
      </c>
      <c r="O3008" s="71" t="str">
        <f>TRIM(UPPER(tbl_raw_data[[#This Row],[Outcome]]))</f>
        <v>WITHDRAW</v>
      </c>
      <c r="P3008" s="71" t="str">
        <f>TRIM(UPPER(tbl_raw_data[[#This Row],[Queue Name]]))</f>
        <v>CONSUMER POST BUREAU</v>
      </c>
      <c r="Q3008" s="71" t="str">
        <f>IF(tbl_raw_data[[#This Row],[time_taken_in_min]]&lt;=settings!$D$2,"SLA_MET","SLA_NOT_MET")</f>
        <v>SLA_MET</v>
      </c>
    </row>
    <row r="3009" spans="1:17" x14ac:dyDescent="0.3">
      <c r="A3009" s="5" t="s">
        <v>3972</v>
      </c>
      <c r="B3009" s="36">
        <v>45152.529131944444</v>
      </c>
      <c r="C3009" s="39">
        <v>45152.537824074076</v>
      </c>
      <c r="D3009" s="8" t="s">
        <v>47</v>
      </c>
      <c r="E3009" s="8" t="s">
        <v>8</v>
      </c>
      <c r="F3009" s="8" t="s">
        <v>114</v>
      </c>
      <c r="G3009" s="8" t="s">
        <v>558</v>
      </c>
      <c r="H3009" s="84" t="str">
        <f t="shared" si="46"/>
        <v>Incorrect Queue</v>
      </c>
      <c r="I3009" s="63">
        <f>(tbl_raw_data[[#This Row],[Date Actioned]])-(tbl_raw_data[[#This Row],[Date Tagged]])</f>
        <v>8.6921296315267682E-3</v>
      </c>
      <c r="J3009" s="66">
        <f>HOUR(tbl_raw_data[[#This Row],[time_taken]])*60+MINUTE(tbl_raw_data[[#This Row],[time_taken]])+SECOND(tbl_raw_data[[#This Row],[time_taken]])/60</f>
        <v>12.516666666666667</v>
      </c>
      <c r="K3009" s="68">
        <f>DATE(YEAR(tbl_raw_data[[#This Row],[Date Actioned]]),MONTH(tbl_raw_data[[#This Row],[Date Actioned]]),DAY(tbl_raw_data[[#This Row],[Date Actioned]]))</f>
        <v>45152</v>
      </c>
      <c r="L3009" s="65" t="str">
        <f>UPPER(TEXT(tbl_raw_data[[#This Row],[updated_date]],"MMMM"))</f>
        <v>AUGUST</v>
      </c>
      <c r="M3009" s="65" t="str">
        <f>"WEEK "&amp;IF(ROUNDUP(DAY(tbl_raw_data[[#This Row],[updated_date]])/7,0)=5,4,ROUNDUP(DAY(tbl_raw_data[[#This Row],[updated_date]])/7,0))</f>
        <v>WEEK 2</v>
      </c>
      <c r="N3009" s="71" t="str">
        <f>UPPER(VLOOKUP(tbl_raw_data[[#This Row],[Analyst]],settings!$A$1:$B$15,2,0))</f>
        <v>FARDIN</v>
      </c>
      <c r="O3009" s="71" t="str">
        <f>TRIM(UPPER(tbl_raw_data[[#This Row],[Outcome]]))</f>
        <v>WITHDRAW</v>
      </c>
      <c r="P3009" s="71" t="str">
        <f>TRIM(UPPER(tbl_raw_data[[#This Row],[Queue Name]]))</f>
        <v>CONSUMER POST BUREAU</v>
      </c>
      <c r="Q3009" s="71" t="str">
        <f>IF(tbl_raw_data[[#This Row],[time_taken_in_min]]&lt;=settings!$D$2,"SLA_MET","SLA_NOT_MET")</f>
        <v>SLA_MET</v>
      </c>
    </row>
    <row r="3010" spans="1:17" x14ac:dyDescent="0.3">
      <c r="A3010" s="7" t="s">
        <v>3973</v>
      </c>
      <c r="B3010" s="34">
        <v>45152.529803240737</v>
      </c>
      <c r="C3010" s="35">
        <v>45152.544108796297</v>
      </c>
      <c r="D3010" s="2" t="s">
        <v>47</v>
      </c>
      <c r="E3010" s="2" t="s">
        <v>18</v>
      </c>
      <c r="F3010" s="2" t="s">
        <v>12</v>
      </c>
      <c r="G3010" s="2" t="s">
        <v>261</v>
      </c>
      <c r="H3010" s="84" t="str">
        <f t="shared" si="46"/>
        <v>Incomplete Details</v>
      </c>
      <c r="I3010" s="63">
        <f>(tbl_raw_data[[#This Row],[Date Actioned]])-(tbl_raw_data[[#This Row],[Date Tagged]])</f>
        <v>1.4305555559985805E-2</v>
      </c>
      <c r="J3010" s="66">
        <f>HOUR(tbl_raw_data[[#This Row],[time_taken]])*60+MINUTE(tbl_raw_data[[#This Row],[time_taken]])+SECOND(tbl_raw_data[[#This Row],[time_taken]])/60</f>
        <v>20.6</v>
      </c>
      <c r="K3010" s="68">
        <f>DATE(YEAR(tbl_raw_data[[#This Row],[Date Actioned]]),MONTH(tbl_raw_data[[#This Row],[Date Actioned]]),DAY(tbl_raw_data[[#This Row],[Date Actioned]]))</f>
        <v>45152</v>
      </c>
      <c r="L3010" s="65" t="str">
        <f>UPPER(TEXT(tbl_raw_data[[#This Row],[updated_date]],"MMMM"))</f>
        <v>AUGUST</v>
      </c>
      <c r="M3010" s="65" t="str">
        <f>"WEEK "&amp;IF(ROUNDUP(DAY(tbl_raw_data[[#This Row],[updated_date]])/7,0)=5,4,ROUNDUP(DAY(tbl_raw_data[[#This Row],[updated_date]])/7,0))</f>
        <v>WEEK 2</v>
      </c>
      <c r="N3010" s="71" t="str">
        <f>UPPER(VLOOKUP(tbl_raw_data[[#This Row],[Analyst]],settings!$A$1:$B$15,2,0))</f>
        <v>NITESH</v>
      </c>
      <c r="O3010" s="71" t="str">
        <f>TRIM(UPPER(tbl_raw_data[[#This Row],[Outcome]]))</f>
        <v>WITHDRAW</v>
      </c>
      <c r="P3010" s="71" t="str">
        <f>TRIM(UPPER(tbl_raw_data[[#This Row],[Queue Name]]))</f>
        <v>CONSUMER PRE BUREAU</v>
      </c>
      <c r="Q3010" s="71" t="str">
        <f>IF(tbl_raw_data[[#This Row],[time_taken_in_min]]&lt;=settings!$D$2,"SLA_MET","SLA_NOT_MET")</f>
        <v>SLA_NOT_MET</v>
      </c>
    </row>
    <row r="3011" spans="1:17" x14ac:dyDescent="0.3">
      <c r="A3011" s="1" t="s">
        <v>3974</v>
      </c>
      <c r="B3011" s="36">
        <v>45152.535902777781</v>
      </c>
      <c r="C3011" s="39">
        <v>45152.545393518521</v>
      </c>
      <c r="D3011" s="8" t="s">
        <v>47</v>
      </c>
      <c r="E3011" s="8" t="s">
        <v>8</v>
      </c>
      <c r="F3011" s="8" t="s">
        <v>9</v>
      </c>
      <c r="G3011" s="8" t="s">
        <v>559</v>
      </c>
      <c r="H3011" s="84" t="str">
        <f t="shared" ref="H3011:H3074" si="47">IF(OR(ISNUMBER(SEARCH("duplicate",G3011)), ISNUMBER(SEARCH("previously",G3011)), ISNUMBER(SEARCH("previously approved",G3011))), "Duplicate Application",
IF(OR(ISNUMBER(SEARCH("incorrect",G3011)), ISNUMBER(SEARCH("remove", G3011))), "Incorrect Details",
IF(ISNUMBER(SEARCH("incomplete",G3011)), "Incomplete Details",
IF(ISNUMBER(SEARCH("overdue",G3011)), "Overdue Bill",
IF(OR(ISNUMBER(SEARCH("resubmit as", G3011)), ISNUMBER(SEARCH("re-submit as", G3011))), "Incorrect Queue",
IF(OR(ISNUMBER(SEARCH("100",G3011)), ISNUMBER(SEARCH("correct", G3011)), ISNUMBER(SEARCH("email", G3011)), ISNUMBER(SEARCH("please submit", G3011)), ISNUMBER(SEARCH("please resubmit",G3011)), ISNUMBER(SEARCH("please re-submit", G3011)), ISNUMBER(SEARCH("please send", G3011))), "Incomplete Details",
IF(ISNUMBER(SEARCH("error", G3011)), "System Error", "Reason Unknown")))))))</f>
        <v>Incomplete Details</v>
      </c>
      <c r="I3011" s="63">
        <f>(tbl_raw_data[[#This Row],[Date Actioned]])-(tbl_raw_data[[#This Row],[Date Tagged]])</f>
        <v>9.4907407401478849E-3</v>
      </c>
      <c r="J3011" s="66">
        <f>HOUR(tbl_raw_data[[#This Row],[time_taken]])*60+MINUTE(tbl_raw_data[[#This Row],[time_taken]])+SECOND(tbl_raw_data[[#This Row],[time_taken]])/60</f>
        <v>13.666666666666666</v>
      </c>
      <c r="K3011" s="68">
        <f>DATE(YEAR(tbl_raw_data[[#This Row],[Date Actioned]]),MONTH(tbl_raw_data[[#This Row],[Date Actioned]]),DAY(tbl_raw_data[[#This Row],[Date Actioned]]))</f>
        <v>45152</v>
      </c>
      <c r="L3011" s="65" t="str">
        <f>UPPER(TEXT(tbl_raw_data[[#This Row],[updated_date]],"MMMM"))</f>
        <v>AUGUST</v>
      </c>
      <c r="M3011" s="65" t="str">
        <f>"WEEK "&amp;IF(ROUNDUP(DAY(tbl_raw_data[[#This Row],[updated_date]])/7,0)=5,4,ROUNDUP(DAY(tbl_raw_data[[#This Row],[updated_date]])/7,0))</f>
        <v>WEEK 2</v>
      </c>
      <c r="N3011" s="71" t="str">
        <f>UPPER(VLOOKUP(tbl_raw_data[[#This Row],[Analyst]],settings!$A$1:$B$15,2,0))</f>
        <v>QUADIR</v>
      </c>
      <c r="O3011" s="71" t="str">
        <f>TRIM(UPPER(tbl_raw_data[[#This Row],[Outcome]]))</f>
        <v>WITHDRAW</v>
      </c>
      <c r="P3011" s="71" t="str">
        <f>TRIM(UPPER(tbl_raw_data[[#This Row],[Queue Name]]))</f>
        <v>CONSUMER POST BUREAU</v>
      </c>
      <c r="Q3011" s="71" t="str">
        <f>IF(tbl_raw_data[[#This Row],[time_taken_in_min]]&lt;=settings!$D$2,"SLA_MET","SLA_NOT_MET")</f>
        <v>SLA_MET</v>
      </c>
    </row>
    <row r="3012" spans="1:17" x14ac:dyDescent="0.3">
      <c r="A3012" s="5" t="s">
        <v>3975</v>
      </c>
      <c r="B3012" s="34">
        <v>45152.539837962962</v>
      </c>
      <c r="C3012" s="35">
        <v>45152.552233796298</v>
      </c>
      <c r="D3012" s="2" t="s">
        <v>47</v>
      </c>
      <c r="E3012" s="2" t="s">
        <v>18</v>
      </c>
      <c r="F3012" s="2" t="s">
        <v>12</v>
      </c>
      <c r="G3012" s="2" t="s">
        <v>560</v>
      </c>
      <c r="H3012" s="84" t="str">
        <f t="shared" si="47"/>
        <v>Incorrect Details</v>
      </c>
      <c r="I3012" s="63">
        <f>(tbl_raw_data[[#This Row],[Date Actioned]])-(tbl_raw_data[[#This Row],[Date Tagged]])</f>
        <v>1.2395833335176576E-2</v>
      </c>
      <c r="J3012" s="66">
        <f>HOUR(tbl_raw_data[[#This Row],[time_taken]])*60+MINUTE(tbl_raw_data[[#This Row],[time_taken]])+SECOND(tbl_raw_data[[#This Row],[time_taken]])/60</f>
        <v>17.850000000000001</v>
      </c>
      <c r="K3012" s="68">
        <f>DATE(YEAR(tbl_raw_data[[#This Row],[Date Actioned]]),MONTH(tbl_raw_data[[#This Row],[Date Actioned]]),DAY(tbl_raw_data[[#This Row],[Date Actioned]]))</f>
        <v>45152</v>
      </c>
      <c r="L3012" s="65" t="str">
        <f>UPPER(TEXT(tbl_raw_data[[#This Row],[updated_date]],"MMMM"))</f>
        <v>AUGUST</v>
      </c>
      <c r="M3012" s="65" t="str">
        <f>"WEEK "&amp;IF(ROUNDUP(DAY(tbl_raw_data[[#This Row],[updated_date]])/7,0)=5,4,ROUNDUP(DAY(tbl_raw_data[[#This Row],[updated_date]])/7,0))</f>
        <v>WEEK 2</v>
      </c>
      <c r="N3012" s="71" t="str">
        <f>UPPER(VLOOKUP(tbl_raw_data[[#This Row],[Analyst]],settings!$A$1:$B$15,2,0))</f>
        <v>NITESH</v>
      </c>
      <c r="O3012" s="71" t="str">
        <f>TRIM(UPPER(tbl_raw_data[[#This Row],[Outcome]]))</f>
        <v>WITHDRAW</v>
      </c>
      <c r="P3012" s="71" t="str">
        <f>TRIM(UPPER(tbl_raw_data[[#This Row],[Queue Name]]))</f>
        <v>CONSUMER PRE BUREAU</v>
      </c>
      <c r="Q3012" s="71" t="str">
        <f>IF(tbl_raw_data[[#This Row],[time_taken_in_min]]&lt;=settings!$D$2,"SLA_MET","SLA_NOT_MET")</f>
        <v>SLA_MET</v>
      </c>
    </row>
    <row r="3013" spans="1:17" x14ac:dyDescent="0.3">
      <c r="A3013" s="7" t="s">
        <v>3976</v>
      </c>
      <c r="B3013" s="36">
        <v>45152.542939814812</v>
      </c>
      <c r="C3013" s="39">
        <v>45152.551458333335</v>
      </c>
      <c r="D3013" s="8" t="s">
        <v>47</v>
      </c>
      <c r="E3013" s="8" t="s">
        <v>11</v>
      </c>
      <c r="F3013" s="8" t="s">
        <v>17</v>
      </c>
      <c r="G3013" s="8" t="s">
        <v>561</v>
      </c>
      <c r="H3013" s="84" t="str">
        <f t="shared" si="47"/>
        <v>Incorrect Queue</v>
      </c>
      <c r="I3013" s="63">
        <f>(tbl_raw_data[[#This Row],[Date Actioned]])-(tbl_raw_data[[#This Row],[Date Tagged]])</f>
        <v>8.5185185234877281E-3</v>
      </c>
      <c r="J3013" s="66">
        <f>HOUR(tbl_raw_data[[#This Row],[time_taken]])*60+MINUTE(tbl_raw_data[[#This Row],[time_taken]])+SECOND(tbl_raw_data[[#This Row],[time_taken]])/60</f>
        <v>12.266666666666667</v>
      </c>
      <c r="K3013" s="68">
        <f>DATE(YEAR(tbl_raw_data[[#This Row],[Date Actioned]]),MONTH(tbl_raw_data[[#This Row],[Date Actioned]]),DAY(tbl_raw_data[[#This Row],[Date Actioned]]))</f>
        <v>45152</v>
      </c>
      <c r="L3013" s="65" t="str">
        <f>UPPER(TEXT(tbl_raw_data[[#This Row],[updated_date]],"MMMM"))</f>
        <v>AUGUST</v>
      </c>
      <c r="M3013" s="65" t="str">
        <f>"WEEK "&amp;IF(ROUNDUP(DAY(tbl_raw_data[[#This Row],[updated_date]])/7,0)=5,4,ROUNDUP(DAY(tbl_raw_data[[#This Row],[updated_date]])/7,0))</f>
        <v>WEEK 2</v>
      </c>
      <c r="N3013" s="71" t="str">
        <f>UPPER(VLOOKUP(tbl_raw_data[[#This Row],[Analyst]],settings!$A$1:$B$15,2,0))</f>
        <v>MERCEDES</v>
      </c>
      <c r="O3013" s="71" t="str">
        <f>TRIM(UPPER(tbl_raw_data[[#This Row],[Outcome]]))</f>
        <v>WITHDRAW</v>
      </c>
      <c r="P3013" s="71" t="str">
        <f>TRIM(UPPER(tbl_raw_data[[#This Row],[Queue Name]]))</f>
        <v>CONSUMER EXISTING</v>
      </c>
      <c r="Q3013" s="71" t="str">
        <f>IF(tbl_raw_data[[#This Row],[time_taken_in_min]]&lt;=settings!$D$2,"SLA_MET","SLA_NOT_MET")</f>
        <v>SLA_MET</v>
      </c>
    </row>
    <row r="3014" spans="1:17" x14ac:dyDescent="0.3">
      <c r="A3014" s="1" t="s">
        <v>3977</v>
      </c>
      <c r="B3014" s="34">
        <v>45152.553171296298</v>
      </c>
      <c r="C3014" s="35">
        <v>45152.563750000001</v>
      </c>
      <c r="D3014" s="2" t="s">
        <v>47</v>
      </c>
      <c r="E3014" s="2" t="s">
        <v>11</v>
      </c>
      <c r="F3014" s="2" t="s">
        <v>17</v>
      </c>
      <c r="G3014" s="2" t="s">
        <v>34</v>
      </c>
      <c r="H3014" s="84" t="str">
        <f t="shared" si="47"/>
        <v>Overdue Bill</v>
      </c>
      <c r="I3014" s="63">
        <f>(tbl_raw_data[[#This Row],[Date Actioned]])-(tbl_raw_data[[#This Row],[Date Tagged]])</f>
        <v>1.0578703702776693E-2</v>
      </c>
      <c r="J3014" s="66">
        <f>HOUR(tbl_raw_data[[#This Row],[time_taken]])*60+MINUTE(tbl_raw_data[[#This Row],[time_taken]])+SECOND(tbl_raw_data[[#This Row],[time_taken]])/60</f>
        <v>15.233333333333333</v>
      </c>
      <c r="K3014" s="68">
        <f>DATE(YEAR(tbl_raw_data[[#This Row],[Date Actioned]]),MONTH(tbl_raw_data[[#This Row],[Date Actioned]]),DAY(tbl_raw_data[[#This Row],[Date Actioned]]))</f>
        <v>45152</v>
      </c>
      <c r="L3014" s="65" t="str">
        <f>UPPER(TEXT(tbl_raw_data[[#This Row],[updated_date]],"MMMM"))</f>
        <v>AUGUST</v>
      </c>
      <c r="M3014" s="65" t="str">
        <f>"WEEK "&amp;IF(ROUNDUP(DAY(tbl_raw_data[[#This Row],[updated_date]])/7,0)=5,4,ROUNDUP(DAY(tbl_raw_data[[#This Row],[updated_date]])/7,0))</f>
        <v>WEEK 2</v>
      </c>
      <c r="N3014" s="71" t="str">
        <f>UPPER(VLOOKUP(tbl_raw_data[[#This Row],[Analyst]],settings!$A$1:$B$15,2,0))</f>
        <v>MERCEDES</v>
      </c>
      <c r="O3014" s="71" t="str">
        <f>TRIM(UPPER(tbl_raw_data[[#This Row],[Outcome]]))</f>
        <v>WITHDRAW</v>
      </c>
      <c r="P3014" s="71" t="str">
        <f>TRIM(UPPER(tbl_raw_data[[#This Row],[Queue Name]]))</f>
        <v>CONSUMER EXISTING</v>
      </c>
      <c r="Q3014" s="71" t="str">
        <f>IF(tbl_raw_data[[#This Row],[time_taken_in_min]]&lt;=settings!$D$2,"SLA_MET","SLA_NOT_MET")</f>
        <v>SLA_MET</v>
      </c>
    </row>
    <row r="3015" spans="1:17" x14ac:dyDescent="0.3">
      <c r="A3015" s="5" t="s">
        <v>3978</v>
      </c>
      <c r="B3015" s="36">
        <v>45152.556851851848</v>
      </c>
      <c r="C3015" s="39">
        <v>45152.568310185183</v>
      </c>
      <c r="D3015" s="8" t="s">
        <v>47</v>
      </c>
      <c r="E3015" s="8" t="s">
        <v>18</v>
      </c>
      <c r="F3015" s="8" t="s">
        <v>19</v>
      </c>
      <c r="G3015" s="8" t="s">
        <v>562</v>
      </c>
      <c r="H3015" s="84" t="str">
        <f t="shared" si="47"/>
        <v>Incorrect Details</v>
      </c>
      <c r="I3015" s="63">
        <f>(tbl_raw_data[[#This Row],[Date Actioned]])-(tbl_raw_data[[#This Row],[Date Tagged]])</f>
        <v>1.1458333334303461E-2</v>
      </c>
      <c r="J3015" s="66">
        <f>HOUR(tbl_raw_data[[#This Row],[time_taken]])*60+MINUTE(tbl_raw_data[[#This Row],[time_taken]])+SECOND(tbl_raw_data[[#This Row],[time_taken]])/60</f>
        <v>16.5</v>
      </c>
      <c r="K3015" s="68">
        <f>DATE(YEAR(tbl_raw_data[[#This Row],[Date Actioned]]),MONTH(tbl_raw_data[[#This Row],[Date Actioned]]),DAY(tbl_raw_data[[#This Row],[Date Actioned]]))</f>
        <v>45152</v>
      </c>
      <c r="L3015" s="65" t="str">
        <f>UPPER(TEXT(tbl_raw_data[[#This Row],[updated_date]],"MMMM"))</f>
        <v>AUGUST</v>
      </c>
      <c r="M3015" s="65" t="str">
        <f>"WEEK "&amp;IF(ROUNDUP(DAY(tbl_raw_data[[#This Row],[updated_date]])/7,0)=5,4,ROUNDUP(DAY(tbl_raw_data[[#This Row],[updated_date]])/7,0))</f>
        <v>WEEK 2</v>
      </c>
      <c r="N3015" s="71" t="str">
        <f>UPPER(VLOOKUP(tbl_raw_data[[#This Row],[Analyst]],settings!$A$1:$B$15,2,0))</f>
        <v>NAVED</v>
      </c>
      <c r="O3015" s="71" t="str">
        <f>TRIM(UPPER(tbl_raw_data[[#This Row],[Outcome]]))</f>
        <v>WITHDRAW</v>
      </c>
      <c r="P3015" s="71" t="str">
        <f>TRIM(UPPER(tbl_raw_data[[#This Row],[Queue Name]]))</f>
        <v>CONSUMER PRE BUREAU</v>
      </c>
      <c r="Q3015" s="71" t="str">
        <f>IF(tbl_raw_data[[#This Row],[time_taken_in_min]]&lt;=settings!$D$2,"SLA_MET","SLA_NOT_MET")</f>
        <v>SLA_MET</v>
      </c>
    </row>
    <row r="3016" spans="1:17" x14ac:dyDescent="0.3">
      <c r="A3016" s="7" t="s">
        <v>3979</v>
      </c>
      <c r="B3016" s="34">
        <v>45152.559791666667</v>
      </c>
      <c r="C3016" s="35">
        <v>45152.569976851853</v>
      </c>
      <c r="D3016" s="2" t="s">
        <v>47</v>
      </c>
      <c r="E3016" s="2" t="s">
        <v>11</v>
      </c>
      <c r="F3016" s="2" t="s">
        <v>114</v>
      </c>
      <c r="G3016" s="2" t="s">
        <v>563</v>
      </c>
      <c r="H3016" s="84" t="str">
        <f t="shared" si="47"/>
        <v>Incomplete Details</v>
      </c>
      <c r="I3016" s="63">
        <f>(tbl_raw_data[[#This Row],[Date Actioned]])-(tbl_raw_data[[#This Row],[Date Tagged]])</f>
        <v>1.0185185186855961E-2</v>
      </c>
      <c r="J3016" s="66">
        <f>HOUR(tbl_raw_data[[#This Row],[time_taken]])*60+MINUTE(tbl_raw_data[[#This Row],[time_taken]])+SECOND(tbl_raw_data[[#This Row],[time_taken]])/60</f>
        <v>14.666666666666666</v>
      </c>
      <c r="K3016" s="68">
        <f>DATE(YEAR(tbl_raw_data[[#This Row],[Date Actioned]]),MONTH(tbl_raw_data[[#This Row],[Date Actioned]]),DAY(tbl_raw_data[[#This Row],[Date Actioned]]))</f>
        <v>45152</v>
      </c>
      <c r="L3016" s="65" t="str">
        <f>UPPER(TEXT(tbl_raw_data[[#This Row],[updated_date]],"MMMM"))</f>
        <v>AUGUST</v>
      </c>
      <c r="M3016" s="65" t="str">
        <f>"WEEK "&amp;IF(ROUNDUP(DAY(tbl_raw_data[[#This Row],[updated_date]])/7,0)=5,4,ROUNDUP(DAY(tbl_raw_data[[#This Row],[updated_date]])/7,0))</f>
        <v>WEEK 2</v>
      </c>
      <c r="N3016" s="71" t="str">
        <f>UPPER(VLOOKUP(tbl_raw_data[[#This Row],[Analyst]],settings!$A$1:$B$15,2,0))</f>
        <v>FARDIN</v>
      </c>
      <c r="O3016" s="71" t="str">
        <f>TRIM(UPPER(tbl_raw_data[[#This Row],[Outcome]]))</f>
        <v>WITHDRAW</v>
      </c>
      <c r="P3016" s="71" t="str">
        <f>TRIM(UPPER(tbl_raw_data[[#This Row],[Queue Name]]))</f>
        <v>CONSUMER EXISTING</v>
      </c>
      <c r="Q3016" s="71" t="str">
        <f>IF(tbl_raw_data[[#This Row],[time_taken_in_min]]&lt;=settings!$D$2,"SLA_MET","SLA_NOT_MET")</f>
        <v>SLA_MET</v>
      </c>
    </row>
    <row r="3017" spans="1:17" x14ac:dyDescent="0.3">
      <c r="A3017" s="1" t="s">
        <v>3980</v>
      </c>
      <c r="B3017" s="36">
        <v>45152.620370370372</v>
      </c>
      <c r="C3017" s="39">
        <v>45152.626273148147</v>
      </c>
      <c r="D3017" s="8" t="s">
        <v>47</v>
      </c>
      <c r="E3017" s="8" t="s">
        <v>18</v>
      </c>
      <c r="F3017" s="8" t="s">
        <v>12</v>
      </c>
      <c r="G3017" s="8" t="s">
        <v>261</v>
      </c>
      <c r="H3017" s="84" t="str">
        <f t="shared" si="47"/>
        <v>Incomplete Details</v>
      </c>
      <c r="I3017" s="63">
        <f>(tbl_raw_data[[#This Row],[Date Actioned]])-(tbl_raw_data[[#This Row],[Date Tagged]])</f>
        <v>5.9027777751907706E-3</v>
      </c>
      <c r="J3017" s="66">
        <f>HOUR(tbl_raw_data[[#This Row],[time_taken]])*60+MINUTE(tbl_raw_data[[#This Row],[time_taken]])+SECOND(tbl_raw_data[[#This Row],[time_taken]])/60</f>
        <v>8.5</v>
      </c>
      <c r="K3017" s="68">
        <f>DATE(YEAR(tbl_raw_data[[#This Row],[Date Actioned]]),MONTH(tbl_raw_data[[#This Row],[Date Actioned]]),DAY(tbl_raw_data[[#This Row],[Date Actioned]]))</f>
        <v>45152</v>
      </c>
      <c r="L3017" s="65" t="str">
        <f>UPPER(TEXT(tbl_raw_data[[#This Row],[updated_date]],"MMMM"))</f>
        <v>AUGUST</v>
      </c>
      <c r="M3017" s="65" t="str">
        <f>"WEEK "&amp;IF(ROUNDUP(DAY(tbl_raw_data[[#This Row],[updated_date]])/7,0)=5,4,ROUNDUP(DAY(tbl_raw_data[[#This Row],[updated_date]])/7,0))</f>
        <v>WEEK 2</v>
      </c>
      <c r="N3017" s="71" t="str">
        <f>UPPER(VLOOKUP(tbl_raw_data[[#This Row],[Analyst]],settings!$A$1:$B$15,2,0))</f>
        <v>NITESH</v>
      </c>
      <c r="O3017" s="71" t="str">
        <f>TRIM(UPPER(tbl_raw_data[[#This Row],[Outcome]]))</f>
        <v>WITHDRAW</v>
      </c>
      <c r="P3017" s="71" t="str">
        <f>TRIM(UPPER(tbl_raw_data[[#This Row],[Queue Name]]))</f>
        <v>CONSUMER PRE BUREAU</v>
      </c>
      <c r="Q3017" s="71" t="str">
        <f>IF(tbl_raw_data[[#This Row],[time_taken_in_min]]&lt;=settings!$D$2,"SLA_MET","SLA_NOT_MET")</f>
        <v>SLA_MET</v>
      </c>
    </row>
    <row r="3018" spans="1:17" x14ac:dyDescent="0.3">
      <c r="A3018" s="5" t="s">
        <v>3981</v>
      </c>
      <c r="B3018" s="34">
        <v>45152.625486111108</v>
      </c>
      <c r="C3018" s="35">
        <v>45152.631516203706</v>
      </c>
      <c r="D3018" s="2" t="s">
        <v>47</v>
      </c>
      <c r="E3018" s="2" t="s">
        <v>18</v>
      </c>
      <c r="F3018" s="2" t="s">
        <v>19</v>
      </c>
      <c r="G3018" s="2" t="s">
        <v>83</v>
      </c>
      <c r="H3018" s="84" t="str">
        <f t="shared" si="47"/>
        <v>Incomplete Details</v>
      </c>
      <c r="I3018" s="63">
        <f>(tbl_raw_data[[#This Row],[Date Actioned]])-(tbl_raw_data[[#This Row],[Date Tagged]])</f>
        <v>6.030092597939074E-3</v>
      </c>
      <c r="J3018" s="66">
        <f>HOUR(tbl_raw_data[[#This Row],[time_taken]])*60+MINUTE(tbl_raw_data[[#This Row],[time_taken]])+SECOND(tbl_raw_data[[#This Row],[time_taken]])/60</f>
        <v>8.6833333333333336</v>
      </c>
      <c r="K3018" s="68">
        <f>DATE(YEAR(tbl_raw_data[[#This Row],[Date Actioned]]),MONTH(tbl_raw_data[[#This Row],[Date Actioned]]),DAY(tbl_raw_data[[#This Row],[Date Actioned]]))</f>
        <v>45152</v>
      </c>
      <c r="L3018" s="65" t="str">
        <f>UPPER(TEXT(tbl_raw_data[[#This Row],[updated_date]],"MMMM"))</f>
        <v>AUGUST</v>
      </c>
      <c r="M3018" s="65" t="str">
        <f>"WEEK "&amp;IF(ROUNDUP(DAY(tbl_raw_data[[#This Row],[updated_date]])/7,0)=5,4,ROUNDUP(DAY(tbl_raw_data[[#This Row],[updated_date]])/7,0))</f>
        <v>WEEK 2</v>
      </c>
      <c r="N3018" s="71" t="str">
        <f>UPPER(VLOOKUP(tbl_raw_data[[#This Row],[Analyst]],settings!$A$1:$B$15,2,0))</f>
        <v>NAVED</v>
      </c>
      <c r="O3018" s="71" t="str">
        <f>TRIM(UPPER(tbl_raw_data[[#This Row],[Outcome]]))</f>
        <v>WITHDRAW</v>
      </c>
      <c r="P3018" s="71" t="str">
        <f>TRIM(UPPER(tbl_raw_data[[#This Row],[Queue Name]]))</f>
        <v>CONSUMER PRE BUREAU</v>
      </c>
      <c r="Q3018" s="71" t="str">
        <f>IF(tbl_raw_data[[#This Row],[time_taken_in_min]]&lt;=settings!$D$2,"SLA_MET","SLA_NOT_MET")</f>
        <v>SLA_MET</v>
      </c>
    </row>
    <row r="3019" spans="1:17" x14ac:dyDescent="0.3">
      <c r="A3019" s="7" t="s">
        <v>3982</v>
      </c>
      <c r="B3019" s="36">
        <v>45152.63140046296</v>
      </c>
      <c r="C3019" s="39">
        <v>45152.640300925923</v>
      </c>
      <c r="D3019" s="8" t="s">
        <v>47</v>
      </c>
      <c r="E3019" s="8" t="s">
        <v>18</v>
      </c>
      <c r="F3019" s="8" t="s">
        <v>114</v>
      </c>
      <c r="G3019" s="8" t="s">
        <v>67</v>
      </c>
      <c r="H3019" s="84" t="str">
        <f t="shared" si="47"/>
        <v>Incomplete Details</v>
      </c>
      <c r="I3019" s="63">
        <f>(tbl_raw_data[[#This Row],[Date Actioned]])-(tbl_raw_data[[#This Row],[Date Tagged]])</f>
        <v>8.9004629626288079E-3</v>
      </c>
      <c r="J3019" s="66">
        <f>HOUR(tbl_raw_data[[#This Row],[time_taken]])*60+MINUTE(tbl_raw_data[[#This Row],[time_taken]])+SECOND(tbl_raw_data[[#This Row],[time_taken]])/60</f>
        <v>12.816666666666666</v>
      </c>
      <c r="K3019" s="68">
        <f>DATE(YEAR(tbl_raw_data[[#This Row],[Date Actioned]]),MONTH(tbl_raw_data[[#This Row],[Date Actioned]]),DAY(tbl_raw_data[[#This Row],[Date Actioned]]))</f>
        <v>45152</v>
      </c>
      <c r="L3019" s="65" t="str">
        <f>UPPER(TEXT(tbl_raw_data[[#This Row],[updated_date]],"MMMM"))</f>
        <v>AUGUST</v>
      </c>
      <c r="M3019" s="65" t="str">
        <f>"WEEK "&amp;IF(ROUNDUP(DAY(tbl_raw_data[[#This Row],[updated_date]])/7,0)=5,4,ROUNDUP(DAY(tbl_raw_data[[#This Row],[updated_date]])/7,0))</f>
        <v>WEEK 2</v>
      </c>
      <c r="N3019" s="71" t="str">
        <f>UPPER(VLOOKUP(tbl_raw_data[[#This Row],[Analyst]],settings!$A$1:$B$15,2,0))</f>
        <v>FARDIN</v>
      </c>
      <c r="O3019" s="71" t="str">
        <f>TRIM(UPPER(tbl_raw_data[[#This Row],[Outcome]]))</f>
        <v>WITHDRAW</v>
      </c>
      <c r="P3019" s="71" t="str">
        <f>TRIM(UPPER(tbl_raw_data[[#This Row],[Queue Name]]))</f>
        <v>CONSUMER PRE BUREAU</v>
      </c>
      <c r="Q3019" s="71" t="str">
        <f>IF(tbl_raw_data[[#This Row],[time_taken_in_min]]&lt;=settings!$D$2,"SLA_MET","SLA_NOT_MET")</f>
        <v>SLA_MET</v>
      </c>
    </row>
    <row r="3020" spans="1:17" x14ac:dyDescent="0.3">
      <c r="A3020" s="1" t="s">
        <v>3983</v>
      </c>
      <c r="B3020" s="34">
        <v>45152.643576388888</v>
      </c>
      <c r="C3020" s="35">
        <v>45152.657083333332</v>
      </c>
      <c r="D3020" s="2" t="s">
        <v>47</v>
      </c>
      <c r="E3020" s="2" t="s">
        <v>11</v>
      </c>
      <c r="F3020" s="2" t="s">
        <v>114</v>
      </c>
      <c r="G3020" s="2" t="s">
        <v>564</v>
      </c>
      <c r="H3020" s="84" t="str">
        <f t="shared" si="47"/>
        <v>Incomplete Details</v>
      </c>
      <c r="I3020" s="63">
        <f>(tbl_raw_data[[#This Row],[Date Actioned]])-(tbl_raw_data[[#This Row],[Date Tagged]])</f>
        <v>1.3506944444088731E-2</v>
      </c>
      <c r="J3020" s="66">
        <f>HOUR(tbl_raw_data[[#This Row],[time_taken]])*60+MINUTE(tbl_raw_data[[#This Row],[time_taken]])+SECOND(tbl_raw_data[[#This Row],[time_taken]])/60</f>
        <v>19.45</v>
      </c>
      <c r="K3020" s="68">
        <f>DATE(YEAR(tbl_raw_data[[#This Row],[Date Actioned]]),MONTH(tbl_raw_data[[#This Row],[Date Actioned]]),DAY(tbl_raw_data[[#This Row],[Date Actioned]]))</f>
        <v>45152</v>
      </c>
      <c r="L3020" s="65" t="str">
        <f>UPPER(TEXT(tbl_raw_data[[#This Row],[updated_date]],"MMMM"))</f>
        <v>AUGUST</v>
      </c>
      <c r="M3020" s="65" t="str">
        <f>"WEEK "&amp;IF(ROUNDUP(DAY(tbl_raw_data[[#This Row],[updated_date]])/7,0)=5,4,ROUNDUP(DAY(tbl_raw_data[[#This Row],[updated_date]])/7,0))</f>
        <v>WEEK 2</v>
      </c>
      <c r="N3020" s="71" t="str">
        <f>UPPER(VLOOKUP(tbl_raw_data[[#This Row],[Analyst]],settings!$A$1:$B$15,2,0))</f>
        <v>FARDIN</v>
      </c>
      <c r="O3020" s="71" t="str">
        <f>TRIM(UPPER(tbl_raw_data[[#This Row],[Outcome]]))</f>
        <v>WITHDRAW</v>
      </c>
      <c r="P3020" s="71" t="str">
        <f>TRIM(UPPER(tbl_raw_data[[#This Row],[Queue Name]]))</f>
        <v>CONSUMER EXISTING</v>
      </c>
      <c r="Q3020" s="71" t="str">
        <f>IF(tbl_raw_data[[#This Row],[time_taken_in_min]]&lt;=settings!$D$2,"SLA_MET","SLA_NOT_MET")</f>
        <v>SLA_MET</v>
      </c>
    </row>
    <row r="3021" spans="1:17" x14ac:dyDescent="0.3">
      <c r="A3021" s="5" t="s">
        <v>3984</v>
      </c>
      <c r="B3021" s="36">
        <v>45152.643923611111</v>
      </c>
      <c r="C3021" s="39">
        <v>45152.656678240739</v>
      </c>
      <c r="D3021" s="8" t="s">
        <v>47</v>
      </c>
      <c r="E3021" s="8" t="s">
        <v>11</v>
      </c>
      <c r="F3021" s="8" t="s">
        <v>12</v>
      </c>
      <c r="G3021" s="8" t="s">
        <v>565</v>
      </c>
      <c r="H3021" s="84" t="str">
        <f t="shared" si="47"/>
        <v>Incorrect Details</v>
      </c>
      <c r="I3021" s="63">
        <f>(tbl_raw_data[[#This Row],[Date Actioned]])-(tbl_raw_data[[#This Row],[Date Tagged]])</f>
        <v>1.2754629628034309E-2</v>
      </c>
      <c r="J3021" s="66">
        <f>HOUR(tbl_raw_data[[#This Row],[time_taken]])*60+MINUTE(tbl_raw_data[[#This Row],[time_taken]])+SECOND(tbl_raw_data[[#This Row],[time_taken]])/60</f>
        <v>18.366666666666667</v>
      </c>
      <c r="K3021" s="68">
        <f>DATE(YEAR(tbl_raw_data[[#This Row],[Date Actioned]]),MONTH(tbl_raw_data[[#This Row],[Date Actioned]]),DAY(tbl_raw_data[[#This Row],[Date Actioned]]))</f>
        <v>45152</v>
      </c>
      <c r="L3021" s="65" t="str">
        <f>UPPER(TEXT(tbl_raw_data[[#This Row],[updated_date]],"MMMM"))</f>
        <v>AUGUST</v>
      </c>
      <c r="M3021" s="65" t="str">
        <f>"WEEK "&amp;IF(ROUNDUP(DAY(tbl_raw_data[[#This Row],[updated_date]])/7,0)=5,4,ROUNDUP(DAY(tbl_raw_data[[#This Row],[updated_date]])/7,0))</f>
        <v>WEEK 2</v>
      </c>
      <c r="N3021" s="71" t="str">
        <f>UPPER(VLOOKUP(tbl_raw_data[[#This Row],[Analyst]],settings!$A$1:$B$15,2,0))</f>
        <v>NITESH</v>
      </c>
      <c r="O3021" s="71" t="str">
        <f>TRIM(UPPER(tbl_raw_data[[#This Row],[Outcome]]))</f>
        <v>WITHDRAW</v>
      </c>
      <c r="P3021" s="71" t="str">
        <f>TRIM(UPPER(tbl_raw_data[[#This Row],[Queue Name]]))</f>
        <v>CONSUMER EXISTING</v>
      </c>
      <c r="Q3021" s="71" t="str">
        <f>IF(tbl_raw_data[[#This Row],[time_taken_in_min]]&lt;=settings!$D$2,"SLA_MET","SLA_NOT_MET")</f>
        <v>SLA_MET</v>
      </c>
    </row>
    <row r="3022" spans="1:17" x14ac:dyDescent="0.3">
      <c r="A3022" s="7" t="s">
        <v>3985</v>
      </c>
      <c r="B3022" s="34">
        <v>45152.658831018518</v>
      </c>
      <c r="C3022" s="35">
        <v>45152.667581018519</v>
      </c>
      <c r="D3022" s="2" t="s">
        <v>47</v>
      </c>
      <c r="E3022" s="2" t="s">
        <v>11</v>
      </c>
      <c r="F3022" s="2" t="s">
        <v>12</v>
      </c>
      <c r="G3022" s="2" t="s">
        <v>34</v>
      </c>
      <c r="H3022" s="84" t="str">
        <f t="shared" si="47"/>
        <v>Overdue Bill</v>
      </c>
      <c r="I3022" s="63">
        <f>(tbl_raw_data[[#This Row],[Date Actioned]])-(tbl_raw_data[[#This Row],[Date Tagged]])</f>
        <v>8.7500000008731149E-3</v>
      </c>
      <c r="J3022" s="66">
        <f>HOUR(tbl_raw_data[[#This Row],[time_taken]])*60+MINUTE(tbl_raw_data[[#This Row],[time_taken]])+SECOND(tbl_raw_data[[#This Row],[time_taken]])/60</f>
        <v>12.6</v>
      </c>
      <c r="K3022" s="68">
        <f>DATE(YEAR(tbl_raw_data[[#This Row],[Date Actioned]]),MONTH(tbl_raw_data[[#This Row],[Date Actioned]]),DAY(tbl_raw_data[[#This Row],[Date Actioned]]))</f>
        <v>45152</v>
      </c>
      <c r="L3022" s="65" t="str">
        <f>UPPER(TEXT(tbl_raw_data[[#This Row],[updated_date]],"MMMM"))</f>
        <v>AUGUST</v>
      </c>
      <c r="M3022" s="65" t="str">
        <f>"WEEK "&amp;IF(ROUNDUP(DAY(tbl_raw_data[[#This Row],[updated_date]])/7,0)=5,4,ROUNDUP(DAY(tbl_raw_data[[#This Row],[updated_date]])/7,0))</f>
        <v>WEEK 2</v>
      </c>
      <c r="N3022" s="71" t="str">
        <f>UPPER(VLOOKUP(tbl_raw_data[[#This Row],[Analyst]],settings!$A$1:$B$15,2,0))</f>
        <v>NITESH</v>
      </c>
      <c r="O3022" s="71" t="str">
        <f>TRIM(UPPER(tbl_raw_data[[#This Row],[Outcome]]))</f>
        <v>WITHDRAW</v>
      </c>
      <c r="P3022" s="71" t="str">
        <f>TRIM(UPPER(tbl_raw_data[[#This Row],[Queue Name]]))</f>
        <v>CONSUMER EXISTING</v>
      </c>
      <c r="Q3022" s="71" t="str">
        <f>IF(tbl_raw_data[[#This Row],[time_taken_in_min]]&lt;=settings!$D$2,"SLA_MET","SLA_NOT_MET")</f>
        <v>SLA_MET</v>
      </c>
    </row>
    <row r="3023" spans="1:17" x14ac:dyDescent="0.3">
      <c r="A3023" s="1" t="s">
        <v>3986</v>
      </c>
      <c r="B3023" s="36">
        <v>45152.659363425926</v>
      </c>
      <c r="C3023" s="39">
        <v>45152.671018518522</v>
      </c>
      <c r="D3023" s="8" t="s">
        <v>47</v>
      </c>
      <c r="E3023" s="8" t="s">
        <v>11</v>
      </c>
      <c r="F3023" s="8" t="s">
        <v>9</v>
      </c>
      <c r="G3023" s="8" t="s">
        <v>150</v>
      </c>
      <c r="H3023" s="84" t="str">
        <f t="shared" si="47"/>
        <v>Incorrect Queue</v>
      </c>
      <c r="I3023" s="63">
        <f>(tbl_raw_data[[#This Row],[Date Actioned]])-(tbl_raw_data[[#This Row],[Date Tagged]])</f>
        <v>1.1655092595901806E-2</v>
      </c>
      <c r="J3023" s="66">
        <f>HOUR(tbl_raw_data[[#This Row],[time_taken]])*60+MINUTE(tbl_raw_data[[#This Row],[time_taken]])+SECOND(tbl_raw_data[[#This Row],[time_taken]])/60</f>
        <v>16.783333333333335</v>
      </c>
      <c r="K3023" s="68">
        <f>DATE(YEAR(tbl_raw_data[[#This Row],[Date Actioned]]),MONTH(tbl_raw_data[[#This Row],[Date Actioned]]),DAY(tbl_raw_data[[#This Row],[Date Actioned]]))</f>
        <v>45152</v>
      </c>
      <c r="L3023" s="65" t="str">
        <f>UPPER(TEXT(tbl_raw_data[[#This Row],[updated_date]],"MMMM"))</f>
        <v>AUGUST</v>
      </c>
      <c r="M3023" s="65" t="str">
        <f>"WEEK "&amp;IF(ROUNDUP(DAY(tbl_raw_data[[#This Row],[updated_date]])/7,0)=5,4,ROUNDUP(DAY(tbl_raw_data[[#This Row],[updated_date]])/7,0))</f>
        <v>WEEK 2</v>
      </c>
      <c r="N3023" s="71" t="str">
        <f>UPPER(VLOOKUP(tbl_raw_data[[#This Row],[Analyst]],settings!$A$1:$B$15,2,0))</f>
        <v>QUADIR</v>
      </c>
      <c r="O3023" s="71" t="str">
        <f>TRIM(UPPER(tbl_raw_data[[#This Row],[Outcome]]))</f>
        <v>WITHDRAW</v>
      </c>
      <c r="P3023" s="71" t="str">
        <f>TRIM(UPPER(tbl_raw_data[[#This Row],[Queue Name]]))</f>
        <v>CONSUMER EXISTING</v>
      </c>
      <c r="Q3023" s="71" t="str">
        <f>IF(tbl_raw_data[[#This Row],[time_taken_in_min]]&lt;=settings!$D$2,"SLA_MET","SLA_NOT_MET")</f>
        <v>SLA_MET</v>
      </c>
    </row>
    <row r="3024" spans="1:17" x14ac:dyDescent="0.3">
      <c r="A3024" s="5" t="s">
        <v>3987</v>
      </c>
      <c r="B3024" s="34">
        <v>45152.665925925925</v>
      </c>
      <c r="C3024" s="35">
        <v>45152.675312500003</v>
      </c>
      <c r="D3024" s="2" t="s">
        <v>47</v>
      </c>
      <c r="E3024" s="2" t="s">
        <v>18</v>
      </c>
      <c r="F3024" s="2" t="s">
        <v>114</v>
      </c>
      <c r="G3024" s="2" t="s">
        <v>566</v>
      </c>
      <c r="H3024" s="84" t="str">
        <f t="shared" si="47"/>
        <v>Reason Unknown</v>
      </c>
      <c r="I3024" s="63">
        <f>(tbl_raw_data[[#This Row],[Date Actioned]])-(tbl_raw_data[[#This Row],[Date Tagged]])</f>
        <v>9.3865740782348439E-3</v>
      </c>
      <c r="J3024" s="66">
        <f>HOUR(tbl_raw_data[[#This Row],[time_taken]])*60+MINUTE(tbl_raw_data[[#This Row],[time_taken]])+SECOND(tbl_raw_data[[#This Row],[time_taken]])/60</f>
        <v>13.516666666666667</v>
      </c>
      <c r="K3024" s="68">
        <f>DATE(YEAR(tbl_raw_data[[#This Row],[Date Actioned]]),MONTH(tbl_raw_data[[#This Row],[Date Actioned]]),DAY(tbl_raw_data[[#This Row],[Date Actioned]]))</f>
        <v>45152</v>
      </c>
      <c r="L3024" s="65" t="str">
        <f>UPPER(TEXT(tbl_raw_data[[#This Row],[updated_date]],"MMMM"))</f>
        <v>AUGUST</v>
      </c>
      <c r="M3024" s="65" t="str">
        <f>"WEEK "&amp;IF(ROUNDUP(DAY(tbl_raw_data[[#This Row],[updated_date]])/7,0)=5,4,ROUNDUP(DAY(tbl_raw_data[[#This Row],[updated_date]])/7,0))</f>
        <v>WEEK 2</v>
      </c>
      <c r="N3024" s="71" t="str">
        <f>UPPER(VLOOKUP(tbl_raw_data[[#This Row],[Analyst]],settings!$A$1:$B$15,2,0))</f>
        <v>FARDIN</v>
      </c>
      <c r="O3024" s="71" t="str">
        <f>TRIM(UPPER(tbl_raw_data[[#This Row],[Outcome]]))</f>
        <v>WITHDRAW</v>
      </c>
      <c r="P3024" s="71" t="str">
        <f>TRIM(UPPER(tbl_raw_data[[#This Row],[Queue Name]]))</f>
        <v>CONSUMER PRE BUREAU</v>
      </c>
      <c r="Q3024" s="71" t="str">
        <f>IF(tbl_raw_data[[#This Row],[time_taken_in_min]]&lt;=settings!$D$2,"SLA_MET","SLA_NOT_MET")</f>
        <v>SLA_MET</v>
      </c>
    </row>
    <row r="3025" spans="1:17" x14ac:dyDescent="0.3">
      <c r="A3025" s="7" t="s">
        <v>3988</v>
      </c>
      <c r="B3025" s="36">
        <v>45152.670092592591</v>
      </c>
      <c r="C3025" s="39">
        <v>45152.678599537037</v>
      </c>
      <c r="D3025" s="8" t="s">
        <v>47</v>
      </c>
      <c r="E3025" s="8" t="s">
        <v>11</v>
      </c>
      <c r="F3025" s="8" t="s">
        <v>9</v>
      </c>
      <c r="G3025" s="8" t="s">
        <v>78</v>
      </c>
      <c r="H3025" s="84" t="str">
        <f t="shared" si="47"/>
        <v>Incomplete Details</v>
      </c>
      <c r="I3025" s="63">
        <f>(tbl_raw_data[[#This Row],[Date Actioned]])-(tbl_raw_data[[#This Row],[Date Tagged]])</f>
        <v>8.5069444467080757E-3</v>
      </c>
      <c r="J3025" s="66">
        <f>HOUR(tbl_raw_data[[#This Row],[time_taken]])*60+MINUTE(tbl_raw_data[[#This Row],[time_taken]])+SECOND(tbl_raw_data[[#This Row],[time_taken]])/60</f>
        <v>12.25</v>
      </c>
      <c r="K3025" s="68">
        <f>DATE(YEAR(tbl_raw_data[[#This Row],[Date Actioned]]),MONTH(tbl_raw_data[[#This Row],[Date Actioned]]),DAY(tbl_raw_data[[#This Row],[Date Actioned]]))</f>
        <v>45152</v>
      </c>
      <c r="L3025" s="65" t="str">
        <f>UPPER(TEXT(tbl_raw_data[[#This Row],[updated_date]],"MMMM"))</f>
        <v>AUGUST</v>
      </c>
      <c r="M3025" s="65" t="str">
        <f>"WEEK "&amp;IF(ROUNDUP(DAY(tbl_raw_data[[#This Row],[updated_date]])/7,0)=5,4,ROUNDUP(DAY(tbl_raw_data[[#This Row],[updated_date]])/7,0))</f>
        <v>WEEK 2</v>
      </c>
      <c r="N3025" s="71" t="str">
        <f>UPPER(VLOOKUP(tbl_raw_data[[#This Row],[Analyst]],settings!$A$1:$B$15,2,0))</f>
        <v>QUADIR</v>
      </c>
      <c r="O3025" s="71" t="str">
        <f>TRIM(UPPER(tbl_raw_data[[#This Row],[Outcome]]))</f>
        <v>WITHDRAW</v>
      </c>
      <c r="P3025" s="71" t="str">
        <f>TRIM(UPPER(tbl_raw_data[[#This Row],[Queue Name]]))</f>
        <v>CONSUMER EXISTING</v>
      </c>
      <c r="Q3025" s="71" t="str">
        <f>IF(tbl_raw_data[[#This Row],[time_taken_in_min]]&lt;=settings!$D$2,"SLA_MET","SLA_NOT_MET")</f>
        <v>SLA_MET</v>
      </c>
    </row>
    <row r="3026" spans="1:17" x14ac:dyDescent="0.3">
      <c r="A3026" s="1" t="s">
        <v>3989</v>
      </c>
      <c r="B3026" s="34">
        <v>45152.670752314814</v>
      </c>
      <c r="C3026" s="35">
        <v>45152.677164351851</v>
      </c>
      <c r="D3026" s="2" t="s">
        <v>47</v>
      </c>
      <c r="E3026" s="2" t="s">
        <v>8</v>
      </c>
      <c r="F3026" s="2" t="s">
        <v>19</v>
      </c>
      <c r="G3026" s="2" t="s">
        <v>78</v>
      </c>
      <c r="H3026" s="84" t="str">
        <f t="shared" si="47"/>
        <v>Incomplete Details</v>
      </c>
      <c r="I3026" s="63">
        <f>(tbl_raw_data[[#This Row],[Date Actioned]])-(tbl_raw_data[[#This Row],[Date Tagged]])</f>
        <v>6.4120370370801538E-3</v>
      </c>
      <c r="J3026" s="66">
        <f>HOUR(tbl_raw_data[[#This Row],[time_taken]])*60+MINUTE(tbl_raw_data[[#This Row],[time_taken]])+SECOND(tbl_raw_data[[#This Row],[time_taken]])/60</f>
        <v>9.2333333333333325</v>
      </c>
      <c r="K3026" s="68">
        <f>DATE(YEAR(tbl_raw_data[[#This Row],[Date Actioned]]),MONTH(tbl_raw_data[[#This Row],[Date Actioned]]),DAY(tbl_raw_data[[#This Row],[Date Actioned]]))</f>
        <v>45152</v>
      </c>
      <c r="L3026" s="65" t="str">
        <f>UPPER(TEXT(tbl_raw_data[[#This Row],[updated_date]],"MMMM"))</f>
        <v>AUGUST</v>
      </c>
      <c r="M3026" s="65" t="str">
        <f>"WEEK "&amp;IF(ROUNDUP(DAY(tbl_raw_data[[#This Row],[updated_date]])/7,0)=5,4,ROUNDUP(DAY(tbl_raw_data[[#This Row],[updated_date]])/7,0))</f>
        <v>WEEK 2</v>
      </c>
      <c r="N3026" s="71" t="str">
        <f>UPPER(VLOOKUP(tbl_raw_data[[#This Row],[Analyst]],settings!$A$1:$B$15,2,0))</f>
        <v>NAVED</v>
      </c>
      <c r="O3026" s="71" t="str">
        <f>TRIM(UPPER(tbl_raw_data[[#This Row],[Outcome]]))</f>
        <v>WITHDRAW</v>
      </c>
      <c r="P3026" s="71" t="str">
        <f>TRIM(UPPER(tbl_raw_data[[#This Row],[Queue Name]]))</f>
        <v>CONSUMER POST BUREAU</v>
      </c>
      <c r="Q3026" s="71" t="str">
        <f>IF(tbl_raw_data[[#This Row],[time_taken_in_min]]&lt;=settings!$D$2,"SLA_MET","SLA_NOT_MET")</f>
        <v>SLA_MET</v>
      </c>
    </row>
    <row r="3027" spans="1:17" x14ac:dyDescent="0.3">
      <c r="A3027" s="5" t="s">
        <v>3990</v>
      </c>
      <c r="B3027" s="36">
        <v>45152.681458333333</v>
      </c>
      <c r="C3027" s="39">
        <v>45152.685219907406</v>
      </c>
      <c r="D3027" s="8" t="s">
        <v>47</v>
      </c>
      <c r="E3027" s="8" t="s">
        <v>18</v>
      </c>
      <c r="F3027" s="8" t="s">
        <v>114</v>
      </c>
      <c r="G3027" s="8" t="s">
        <v>567</v>
      </c>
      <c r="H3027" s="84" t="str">
        <f t="shared" si="47"/>
        <v>Incomplete Details</v>
      </c>
      <c r="I3027" s="63">
        <f>(tbl_raw_data[[#This Row],[Date Actioned]])-(tbl_raw_data[[#This Row],[Date Tagged]])</f>
        <v>3.7615740729961544E-3</v>
      </c>
      <c r="J3027" s="66">
        <f>HOUR(tbl_raw_data[[#This Row],[time_taken]])*60+MINUTE(tbl_raw_data[[#This Row],[time_taken]])+SECOND(tbl_raw_data[[#This Row],[time_taken]])/60</f>
        <v>5.416666666666667</v>
      </c>
      <c r="K3027" s="68">
        <f>DATE(YEAR(tbl_raw_data[[#This Row],[Date Actioned]]),MONTH(tbl_raw_data[[#This Row],[Date Actioned]]),DAY(tbl_raw_data[[#This Row],[Date Actioned]]))</f>
        <v>45152</v>
      </c>
      <c r="L3027" s="65" t="str">
        <f>UPPER(TEXT(tbl_raw_data[[#This Row],[updated_date]],"MMMM"))</f>
        <v>AUGUST</v>
      </c>
      <c r="M3027" s="65" t="str">
        <f>"WEEK "&amp;IF(ROUNDUP(DAY(tbl_raw_data[[#This Row],[updated_date]])/7,0)=5,4,ROUNDUP(DAY(tbl_raw_data[[#This Row],[updated_date]])/7,0))</f>
        <v>WEEK 2</v>
      </c>
      <c r="N3027" s="71" t="str">
        <f>UPPER(VLOOKUP(tbl_raw_data[[#This Row],[Analyst]],settings!$A$1:$B$15,2,0))</f>
        <v>FARDIN</v>
      </c>
      <c r="O3027" s="71" t="str">
        <f>TRIM(UPPER(tbl_raw_data[[#This Row],[Outcome]]))</f>
        <v>WITHDRAW</v>
      </c>
      <c r="P3027" s="71" t="str">
        <f>TRIM(UPPER(tbl_raw_data[[#This Row],[Queue Name]]))</f>
        <v>CONSUMER PRE BUREAU</v>
      </c>
      <c r="Q3027" s="71" t="str">
        <f>IF(tbl_raw_data[[#This Row],[time_taken_in_min]]&lt;=settings!$D$2,"SLA_MET","SLA_NOT_MET")</f>
        <v>SLA_MET</v>
      </c>
    </row>
    <row r="3028" spans="1:17" x14ac:dyDescent="0.3">
      <c r="A3028" s="7" t="s">
        <v>3991</v>
      </c>
      <c r="B3028" s="34">
        <v>45152.686956018515</v>
      </c>
      <c r="C3028" s="35">
        <v>45152.697199074071</v>
      </c>
      <c r="D3028" s="2" t="s">
        <v>47</v>
      </c>
      <c r="E3028" s="2" t="s">
        <v>18</v>
      </c>
      <c r="F3028" s="2" t="s">
        <v>19</v>
      </c>
      <c r="G3028" s="2" t="s">
        <v>83</v>
      </c>
      <c r="H3028" s="84" t="str">
        <f t="shared" si="47"/>
        <v>Incomplete Details</v>
      </c>
      <c r="I3028" s="63">
        <f>(tbl_raw_data[[#This Row],[Date Actioned]])-(tbl_raw_data[[#This Row],[Date Tagged]])</f>
        <v>1.0243055556202307E-2</v>
      </c>
      <c r="J3028" s="66">
        <f>HOUR(tbl_raw_data[[#This Row],[time_taken]])*60+MINUTE(tbl_raw_data[[#This Row],[time_taken]])+SECOND(tbl_raw_data[[#This Row],[time_taken]])/60</f>
        <v>14.75</v>
      </c>
      <c r="K3028" s="68">
        <f>DATE(YEAR(tbl_raw_data[[#This Row],[Date Actioned]]),MONTH(tbl_raw_data[[#This Row],[Date Actioned]]),DAY(tbl_raw_data[[#This Row],[Date Actioned]]))</f>
        <v>45152</v>
      </c>
      <c r="L3028" s="65" t="str">
        <f>UPPER(TEXT(tbl_raw_data[[#This Row],[updated_date]],"MMMM"))</f>
        <v>AUGUST</v>
      </c>
      <c r="M3028" s="65" t="str">
        <f>"WEEK "&amp;IF(ROUNDUP(DAY(tbl_raw_data[[#This Row],[updated_date]])/7,0)=5,4,ROUNDUP(DAY(tbl_raw_data[[#This Row],[updated_date]])/7,0))</f>
        <v>WEEK 2</v>
      </c>
      <c r="N3028" s="71" t="str">
        <f>UPPER(VLOOKUP(tbl_raw_data[[#This Row],[Analyst]],settings!$A$1:$B$15,2,0))</f>
        <v>NAVED</v>
      </c>
      <c r="O3028" s="71" t="str">
        <f>TRIM(UPPER(tbl_raw_data[[#This Row],[Outcome]]))</f>
        <v>WITHDRAW</v>
      </c>
      <c r="P3028" s="71" t="str">
        <f>TRIM(UPPER(tbl_raw_data[[#This Row],[Queue Name]]))</f>
        <v>CONSUMER PRE BUREAU</v>
      </c>
      <c r="Q3028" s="71" t="str">
        <f>IF(tbl_raw_data[[#This Row],[time_taken_in_min]]&lt;=settings!$D$2,"SLA_MET","SLA_NOT_MET")</f>
        <v>SLA_MET</v>
      </c>
    </row>
    <row r="3029" spans="1:17" x14ac:dyDescent="0.3">
      <c r="A3029" s="1" t="s">
        <v>3992</v>
      </c>
      <c r="B3029" s="36">
        <v>45152.691388888888</v>
      </c>
      <c r="C3029" s="39">
        <v>45152.70003472222</v>
      </c>
      <c r="D3029" s="8" t="s">
        <v>47</v>
      </c>
      <c r="E3029" s="8" t="s">
        <v>8</v>
      </c>
      <c r="F3029" s="8" t="s">
        <v>12</v>
      </c>
      <c r="G3029" s="8" t="s">
        <v>568</v>
      </c>
      <c r="H3029" s="84" t="str">
        <f t="shared" si="47"/>
        <v>Incomplete Details</v>
      </c>
      <c r="I3029" s="63">
        <f>(tbl_raw_data[[#This Row],[Date Actioned]])-(tbl_raw_data[[#This Row],[Date Tagged]])</f>
        <v>8.6458333316841163E-3</v>
      </c>
      <c r="J3029" s="66">
        <f>HOUR(tbl_raw_data[[#This Row],[time_taken]])*60+MINUTE(tbl_raw_data[[#This Row],[time_taken]])+SECOND(tbl_raw_data[[#This Row],[time_taken]])/60</f>
        <v>12.45</v>
      </c>
      <c r="K3029" s="68">
        <f>DATE(YEAR(tbl_raw_data[[#This Row],[Date Actioned]]),MONTH(tbl_raw_data[[#This Row],[Date Actioned]]),DAY(tbl_raw_data[[#This Row],[Date Actioned]]))</f>
        <v>45152</v>
      </c>
      <c r="L3029" s="65" t="str">
        <f>UPPER(TEXT(tbl_raw_data[[#This Row],[updated_date]],"MMMM"))</f>
        <v>AUGUST</v>
      </c>
      <c r="M3029" s="65" t="str">
        <f>"WEEK "&amp;IF(ROUNDUP(DAY(tbl_raw_data[[#This Row],[updated_date]])/7,0)=5,4,ROUNDUP(DAY(tbl_raw_data[[#This Row],[updated_date]])/7,0))</f>
        <v>WEEK 2</v>
      </c>
      <c r="N3029" s="71" t="str">
        <f>UPPER(VLOOKUP(tbl_raw_data[[#This Row],[Analyst]],settings!$A$1:$B$15,2,0))</f>
        <v>NITESH</v>
      </c>
      <c r="O3029" s="71" t="str">
        <f>TRIM(UPPER(tbl_raw_data[[#This Row],[Outcome]]))</f>
        <v>WITHDRAW</v>
      </c>
      <c r="P3029" s="71" t="str">
        <f>TRIM(UPPER(tbl_raw_data[[#This Row],[Queue Name]]))</f>
        <v>CONSUMER POST BUREAU</v>
      </c>
      <c r="Q3029" s="71" t="str">
        <f>IF(tbl_raw_data[[#This Row],[time_taken_in_min]]&lt;=settings!$D$2,"SLA_MET","SLA_NOT_MET")</f>
        <v>SLA_MET</v>
      </c>
    </row>
    <row r="3030" spans="1:17" x14ac:dyDescent="0.3">
      <c r="A3030" s="5" t="s">
        <v>3993</v>
      </c>
      <c r="B3030" s="34">
        <v>45152.694571759261</v>
      </c>
      <c r="C3030" s="35">
        <v>45152.705127314817</v>
      </c>
      <c r="D3030" s="2" t="s">
        <v>47</v>
      </c>
      <c r="E3030" s="2" t="s">
        <v>18</v>
      </c>
      <c r="F3030" s="2" t="s">
        <v>114</v>
      </c>
      <c r="G3030" s="2" t="s">
        <v>569</v>
      </c>
      <c r="H3030" s="84" t="str">
        <f t="shared" si="47"/>
        <v>Incomplete Details</v>
      </c>
      <c r="I3030" s="63">
        <f>(tbl_raw_data[[#This Row],[Date Actioned]])-(tbl_raw_data[[#This Row],[Date Tagged]])</f>
        <v>1.0555555556493346E-2</v>
      </c>
      <c r="J3030" s="66">
        <f>HOUR(tbl_raw_data[[#This Row],[time_taken]])*60+MINUTE(tbl_raw_data[[#This Row],[time_taken]])+SECOND(tbl_raw_data[[#This Row],[time_taken]])/60</f>
        <v>15.2</v>
      </c>
      <c r="K3030" s="68">
        <f>DATE(YEAR(tbl_raw_data[[#This Row],[Date Actioned]]),MONTH(tbl_raw_data[[#This Row],[Date Actioned]]),DAY(tbl_raw_data[[#This Row],[Date Actioned]]))</f>
        <v>45152</v>
      </c>
      <c r="L3030" s="65" t="str">
        <f>UPPER(TEXT(tbl_raw_data[[#This Row],[updated_date]],"MMMM"))</f>
        <v>AUGUST</v>
      </c>
      <c r="M3030" s="65" t="str">
        <f>"WEEK "&amp;IF(ROUNDUP(DAY(tbl_raw_data[[#This Row],[updated_date]])/7,0)=5,4,ROUNDUP(DAY(tbl_raw_data[[#This Row],[updated_date]])/7,0))</f>
        <v>WEEK 2</v>
      </c>
      <c r="N3030" s="71" t="str">
        <f>UPPER(VLOOKUP(tbl_raw_data[[#This Row],[Analyst]],settings!$A$1:$B$15,2,0))</f>
        <v>FARDIN</v>
      </c>
      <c r="O3030" s="71" t="str">
        <f>TRIM(UPPER(tbl_raw_data[[#This Row],[Outcome]]))</f>
        <v>WITHDRAW</v>
      </c>
      <c r="P3030" s="71" t="str">
        <f>TRIM(UPPER(tbl_raw_data[[#This Row],[Queue Name]]))</f>
        <v>CONSUMER PRE BUREAU</v>
      </c>
      <c r="Q3030" s="71" t="str">
        <f>IF(tbl_raw_data[[#This Row],[time_taken_in_min]]&lt;=settings!$D$2,"SLA_MET","SLA_NOT_MET")</f>
        <v>SLA_MET</v>
      </c>
    </row>
    <row r="3031" spans="1:17" x14ac:dyDescent="0.3">
      <c r="A3031" s="7" t="s">
        <v>3994</v>
      </c>
      <c r="B3031" s="36">
        <v>45152.703935185185</v>
      </c>
      <c r="C3031" s="39">
        <v>45152.709594907406</v>
      </c>
      <c r="D3031" s="8" t="s">
        <v>47</v>
      </c>
      <c r="E3031" s="8" t="s">
        <v>18</v>
      </c>
      <c r="F3031" s="8" t="s">
        <v>19</v>
      </c>
      <c r="G3031" s="8" t="s">
        <v>208</v>
      </c>
      <c r="H3031" s="84" t="str">
        <f t="shared" si="47"/>
        <v>Reason Unknown</v>
      </c>
      <c r="I3031" s="63">
        <f>(tbl_raw_data[[#This Row],[Date Actioned]])-(tbl_raw_data[[#This Row],[Date Tagged]])</f>
        <v>5.6597222210257314E-3</v>
      </c>
      <c r="J3031" s="66">
        <f>HOUR(tbl_raw_data[[#This Row],[time_taken]])*60+MINUTE(tbl_raw_data[[#This Row],[time_taken]])+SECOND(tbl_raw_data[[#This Row],[time_taken]])/60</f>
        <v>8.15</v>
      </c>
      <c r="K3031" s="68">
        <f>DATE(YEAR(tbl_raw_data[[#This Row],[Date Actioned]]),MONTH(tbl_raw_data[[#This Row],[Date Actioned]]),DAY(tbl_raw_data[[#This Row],[Date Actioned]]))</f>
        <v>45152</v>
      </c>
      <c r="L3031" s="65" t="str">
        <f>UPPER(TEXT(tbl_raw_data[[#This Row],[updated_date]],"MMMM"))</f>
        <v>AUGUST</v>
      </c>
      <c r="M3031" s="65" t="str">
        <f>"WEEK "&amp;IF(ROUNDUP(DAY(tbl_raw_data[[#This Row],[updated_date]])/7,0)=5,4,ROUNDUP(DAY(tbl_raw_data[[#This Row],[updated_date]])/7,0))</f>
        <v>WEEK 2</v>
      </c>
      <c r="N3031" s="71" t="str">
        <f>UPPER(VLOOKUP(tbl_raw_data[[#This Row],[Analyst]],settings!$A$1:$B$15,2,0))</f>
        <v>NAVED</v>
      </c>
      <c r="O3031" s="71" t="str">
        <f>TRIM(UPPER(tbl_raw_data[[#This Row],[Outcome]]))</f>
        <v>WITHDRAW</v>
      </c>
      <c r="P3031" s="71" t="str">
        <f>TRIM(UPPER(tbl_raw_data[[#This Row],[Queue Name]]))</f>
        <v>CONSUMER PRE BUREAU</v>
      </c>
      <c r="Q3031" s="71" t="str">
        <f>IF(tbl_raw_data[[#This Row],[time_taken_in_min]]&lt;=settings!$D$2,"SLA_MET","SLA_NOT_MET")</f>
        <v>SLA_MET</v>
      </c>
    </row>
    <row r="3032" spans="1:17" x14ac:dyDescent="0.3">
      <c r="A3032" s="1" t="s">
        <v>3995</v>
      </c>
      <c r="B3032" s="34">
        <v>45152.706099537034</v>
      </c>
      <c r="C3032" s="35">
        <v>45152.725358796299</v>
      </c>
      <c r="D3032" s="2" t="s">
        <v>47</v>
      </c>
      <c r="E3032" s="2" t="s">
        <v>11</v>
      </c>
      <c r="F3032" s="2" t="s">
        <v>12</v>
      </c>
      <c r="G3032" s="2" t="s">
        <v>570</v>
      </c>
      <c r="H3032" s="84" t="str">
        <f t="shared" si="47"/>
        <v>Incomplete Details</v>
      </c>
      <c r="I3032" s="63">
        <f>(tbl_raw_data[[#This Row],[Date Actioned]])-(tbl_raw_data[[#This Row],[Date Tagged]])</f>
        <v>1.9259259264799766E-2</v>
      </c>
      <c r="J3032" s="66">
        <f>HOUR(tbl_raw_data[[#This Row],[time_taken]])*60+MINUTE(tbl_raw_data[[#This Row],[time_taken]])+SECOND(tbl_raw_data[[#This Row],[time_taken]])/60</f>
        <v>27.733333333333334</v>
      </c>
      <c r="K3032" s="68">
        <f>DATE(YEAR(tbl_raw_data[[#This Row],[Date Actioned]]),MONTH(tbl_raw_data[[#This Row],[Date Actioned]]),DAY(tbl_raw_data[[#This Row],[Date Actioned]]))</f>
        <v>45152</v>
      </c>
      <c r="L3032" s="65" t="str">
        <f>UPPER(TEXT(tbl_raw_data[[#This Row],[updated_date]],"MMMM"))</f>
        <v>AUGUST</v>
      </c>
      <c r="M3032" s="65" t="str">
        <f>"WEEK "&amp;IF(ROUNDUP(DAY(tbl_raw_data[[#This Row],[updated_date]])/7,0)=5,4,ROUNDUP(DAY(tbl_raw_data[[#This Row],[updated_date]])/7,0))</f>
        <v>WEEK 2</v>
      </c>
      <c r="N3032" s="71" t="str">
        <f>UPPER(VLOOKUP(tbl_raw_data[[#This Row],[Analyst]],settings!$A$1:$B$15,2,0))</f>
        <v>NITESH</v>
      </c>
      <c r="O3032" s="71" t="str">
        <f>TRIM(UPPER(tbl_raw_data[[#This Row],[Outcome]]))</f>
        <v>WITHDRAW</v>
      </c>
      <c r="P3032" s="71" t="str">
        <f>TRIM(UPPER(tbl_raw_data[[#This Row],[Queue Name]]))</f>
        <v>CONSUMER EXISTING</v>
      </c>
      <c r="Q3032" s="71" t="str">
        <f>IF(tbl_raw_data[[#This Row],[time_taken_in_min]]&lt;=settings!$D$2,"SLA_MET","SLA_NOT_MET")</f>
        <v>SLA_NOT_MET</v>
      </c>
    </row>
    <row r="3033" spans="1:17" x14ac:dyDescent="0.3">
      <c r="A3033" s="5" t="s">
        <v>3996</v>
      </c>
      <c r="B3033" s="36">
        <v>45152.712442129632</v>
      </c>
      <c r="C3033" s="39">
        <v>45152.725486111114</v>
      </c>
      <c r="D3033" s="8" t="s">
        <v>47</v>
      </c>
      <c r="E3033" s="8" t="s">
        <v>18</v>
      </c>
      <c r="F3033" s="8" t="s">
        <v>19</v>
      </c>
      <c r="G3033" s="8" t="s">
        <v>571</v>
      </c>
      <c r="H3033" s="84" t="str">
        <f t="shared" si="47"/>
        <v>Incorrect Details</v>
      </c>
      <c r="I3033" s="63">
        <f>(tbl_raw_data[[#This Row],[Date Actioned]])-(tbl_raw_data[[#This Row],[Date Tagged]])</f>
        <v>1.3043981482042E-2</v>
      </c>
      <c r="J3033" s="66">
        <f>HOUR(tbl_raw_data[[#This Row],[time_taken]])*60+MINUTE(tbl_raw_data[[#This Row],[time_taken]])+SECOND(tbl_raw_data[[#This Row],[time_taken]])/60</f>
        <v>18.783333333333335</v>
      </c>
      <c r="K3033" s="68">
        <f>DATE(YEAR(tbl_raw_data[[#This Row],[Date Actioned]]),MONTH(tbl_raw_data[[#This Row],[Date Actioned]]),DAY(tbl_raw_data[[#This Row],[Date Actioned]]))</f>
        <v>45152</v>
      </c>
      <c r="L3033" s="65" t="str">
        <f>UPPER(TEXT(tbl_raw_data[[#This Row],[updated_date]],"MMMM"))</f>
        <v>AUGUST</v>
      </c>
      <c r="M3033" s="65" t="str">
        <f>"WEEK "&amp;IF(ROUNDUP(DAY(tbl_raw_data[[#This Row],[updated_date]])/7,0)=5,4,ROUNDUP(DAY(tbl_raw_data[[#This Row],[updated_date]])/7,0))</f>
        <v>WEEK 2</v>
      </c>
      <c r="N3033" s="71" t="str">
        <f>UPPER(VLOOKUP(tbl_raw_data[[#This Row],[Analyst]],settings!$A$1:$B$15,2,0))</f>
        <v>NAVED</v>
      </c>
      <c r="O3033" s="71" t="str">
        <f>TRIM(UPPER(tbl_raw_data[[#This Row],[Outcome]]))</f>
        <v>WITHDRAW</v>
      </c>
      <c r="P3033" s="71" t="str">
        <f>TRIM(UPPER(tbl_raw_data[[#This Row],[Queue Name]]))</f>
        <v>CONSUMER PRE BUREAU</v>
      </c>
      <c r="Q3033" s="71" t="str">
        <f>IF(tbl_raw_data[[#This Row],[time_taken_in_min]]&lt;=settings!$D$2,"SLA_MET","SLA_NOT_MET")</f>
        <v>SLA_MET</v>
      </c>
    </row>
    <row r="3034" spans="1:17" x14ac:dyDescent="0.3">
      <c r="A3034" s="7" t="s">
        <v>3997</v>
      </c>
      <c r="B3034" s="34">
        <v>45152.712858796294</v>
      </c>
      <c r="C3034" s="35">
        <v>45152.733159722222</v>
      </c>
      <c r="D3034" s="2" t="s">
        <v>47</v>
      </c>
      <c r="E3034" s="2" t="s">
        <v>18</v>
      </c>
      <c r="F3034" s="2" t="s">
        <v>19</v>
      </c>
      <c r="G3034" s="2" t="s">
        <v>231</v>
      </c>
      <c r="H3034" s="84" t="str">
        <f t="shared" si="47"/>
        <v>System Error</v>
      </c>
      <c r="I3034" s="63">
        <f>(tbl_raw_data[[#This Row],[Date Actioned]])-(tbl_raw_data[[#This Row],[Date Tagged]])</f>
        <v>2.0300925927585922E-2</v>
      </c>
      <c r="J3034" s="66">
        <f>HOUR(tbl_raw_data[[#This Row],[time_taken]])*60+MINUTE(tbl_raw_data[[#This Row],[time_taken]])+SECOND(tbl_raw_data[[#This Row],[time_taken]])/60</f>
        <v>29.233333333333334</v>
      </c>
      <c r="K3034" s="68">
        <f>DATE(YEAR(tbl_raw_data[[#This Row],[Date Actioned]]),MONTH(tbl_raw_data[[#This Row],[Date Actioned]]),DAY(tbl_raw_data[[#This Row],[Date Actioned]]))</f>
        <v>45152</v>
      </c>
      <c r="L3034" s="65" t="str">
        <f>UPPER(TEXT(tbl_raw_data[[#This Row],[updated_date]],"MMMM"))</f>
        <v>AUGUST</v>
      </c>
      <c r="M3034" s="65" t="str">
        <f>"WEEK "&amp;IF(ROUNDUP(DAY(tbl_raw_data[[#This Row],[updated_date]])/7,0)=5,4,ROUNDUP(DAY(tbl_raw_data[[#This Row],[updated_date]])/7,0))</f>
        <v>WEEK 2</v>
      </c>
      <c r="N3034" s="71" t="str">
        <f>UPPER(VLOOKUP(tbl_raw_data[[#This Row],[Analyst]],settings!$A$1:$B$15,2,0))</f>
        <v>NAVED</v>
      </c>
      <c r="O3034" s="71" t="str">
        <f>TRIM(UPPER(tbl_raw_data[[#This Row],[Outcome]]))</f>
        <v>WITHDRAW</v>
      </c>
      <c r="P3034" s="71" t="str">
        <f>TRIM(UPPER(tbl_raw_data[[#This Row],[Queue Name]]))</f>
        <v>CONSUMER PRE BUREAU</v>
      </c>
      <c r="Q3034" s="71" t="str">
        <f>IF(tbl_raw_data[[#This Row],[time_taken_in_min]]&lt;=settings!$D$2,"SLA_MET","SLA_NOT_MET")</f>
        <v>SLA_NOT_MET</v>
      </c>
    </row>
    <row r="3035" spans="1:17" x14ac:dyDescent="0.3">
      <c r="A3035" s="1" t="s">
        <v>3998</v>
      </c>
      <c r="B3035" s="36">
        <v>45152.716898148145</v>
      </c>
      <c r="C3035" s="39">
        <v>45152.734803240739</v>
      </c>
      <c r="D3035" s="8" t="s">
        <v>47</v>
      </c>
      <c r="E3035" s="8" t="s">
        <v>18</v>
      </c>
      <c r="F3035" s="8" t="s">
        <v>17</v>
      </c>
      <c r="G3035" s="8" t="s">
        <v>535</v>
      </c>
      <c r="H3035" s="84" t="str">
        <f t="shared" si="47"/>
        <v>Incomplete Details</v>
      </c>
      <c r="I3035" s="63">
        <f>(tbl_raw_data[[#This Row],[Date Actioned]])-(tbl_raw_data[[#This Row],[Date Tagged]])</f>
        <v>1.7905092594446614E-2</v>
      </c>
      <c r="J3035" s="66">
        <f>HOUR(tbl_raw_data[[#This Row],[time_taken]])*60+MINUTE(tbl_raw_data[[#This Row],[time_taken]])+SECOND(tbl_raw_data[[#This Row],[time_taken]])/60</f>
        <v>25.783333333333335</v>
      </c>
      <c r="K3035" s="68">
        <f>DATE(YEAR(tbl_raw_data[[#This Row],[Date Actioned]]),MONTH(tbl_raw_data[[#This Row],[Date Actioned]]),DAY(tbl_raw_data[[#This Row],[Date Actioned]]))</f>
        <v>45152</v>
      </c>
      <c r="L3035" s="65" t="str">
        <f>UPPER(TEXT(tbl_raw_data[[#This Row],[updated_date]],"MMMM"))</f>
        <v>AUGUST</v>
      </c>
      <c r="M3035" s="65" t="str">
        <f>"WEEK "&amp;IF(ROUNDUP(DAY(tbl_raw_data[[#This Row],[updated_date]])/7,0)=5,4,ROUNDUP(DAY(tbl_raw_data[[#This Row],[updated_date]])/7,0))</f>
        <v>WEEK 2</v>
      </c>
      <c r="N3035" s="71" t="str">
        <f>UPPER(VLOOKUP(tbl_raw_data[[#This Row],[Analyst]],settings!$A$1:$B$15,2,0))</f>
        <v>MERCEDES</v>
      </c>
      <c r="O3035" s="71" t="str">
        <f>TRIM(UPPER(tbl_raw_data[[#This Row],[Outcome]]))</f>
        <v>WITHDRAW</v>
      </c>
      <c r="P3035" s="71" t="str">
        <f>TRIM(UPPER(tbl_raw_data[[#This Row],[Queue Name]]))</f>
        <v>CONSUMER PRE BUREAU</v>
      </c>
      <c r="Q3035" s="71" t="str">
        <f>IF(tbl_raw_data[[#This Row],[time_taken_in_min]]&lt;=settings!$D$2,"SLA_MET","SLA_NOT_MET")</f>
        <v>SLA_NOT_MET</v>
      </c>
    </row>
    <row r="3036" spans="1:17" x14ac:dyDescent="0.3">
      <c r="A3036" s="5" t="s">
        <v>3999</v>
      </c>
      <c r="B3036" s="34">
        <v>45152.722407407404</v>
      </c>
      <c r="C3036" s="35">
        <v>45152.732974537037</v>
      </c>
      <c r="D3036" s="2" t="s">
        <v>47</v>
      </c>
      <c r="E3036" s="2" t="s">
        <v>8</v>
      </c>
      <c r="F3036" s="2" t="s">
        <v>17</v>
      </c>
      <c r="G3036" s="2" t="s">
        <v>572</v>
      </c>
      <c r="H3036" s="84" t="str">
        <f t="shared" si="47"/>
        <v>Incorrect Queue</v>
      </c>
      <c r="I3036" s="63">
        <f>(tbl_raw_data[[#This Row],[Date Actioned]])-(tbl_raw_data[[#This Row],[Date Tagged]])</f>
        <v>1.0567129633272998E-2</v>
      </c>
      <c r="J3036" s="66">
        <f>HOUR(tbl_raw_data[[#This Row],[time_taken]])*60+MINUTE(tbl_raw_data[[#This Row],[time_taken]])+SECOND(tbl_raw_data[[#This Row],[time_taken]])/60</f>
        <v>15.216666666666667</v>
      </c>
      <c r="K3036" s="68">
        <f>DATE(YEAR(tbl_raw_data[[#This Row],[Date Actioned]]),MONTH(tbl_raw_data[[#This Row],[Date Actioned]]),DAY(tbl_raw_data[[#This Row],[Date Actioned]]))</f>
        <v>45152</v>
      </c>
      <c r="L3036" s="65" t="str">
        <f>UPPER(TEXT(tbl_raw_data[[#This Row],[updated_date]],"MMMM"))</f>
        <v>AUGUST</v>
      </c>
      <c r="M3036" s="65" t="str">
        <f>"WEEK "&amp;IF(ROUNDUP(DAY(tbl_raw_data[[#This Row],[updated_date]])/7,0)=5,4,ROUNDUP(DAY(tbl_raw_data[[#This Row],[updated_date]])/7,0))</f>
        <v>WEEK 2</v>
      </c>
      <c r="N3036" s="71" t="str">
        <f>UPPER(VLOOKUP(tbl_raw_data[[#This Row],[Analyst]],settings!$A$1:$B$15,2,0))</f>
        <v>MERCEDES</v>
      </c>
      <c r="O3036" s="71" t="str">
        <f>TRIM(UPPER(tbl_raw_data[[#This Row],[Outcome]]))</f>
        <v>WITHDRAW</v>
      </c>
      <c r="P3036" s="71" t="str">
        <f>TRIM(UPPER(tbl_raw_data[[#This Row],[Queue Name]]))</f>
        <v>CONSUMER POST BUREAU</v>
      </c>
      <c r="Q3036" s="71" t="str">
        <f>IF(tbl_raw_data[[#This Row],[time_taken_in_min]]&lt;=settings!$D$2,"SLA_MET","SLA_NOT_MET")</f>
        <v>SLA_MET</v>
      </c>
    </row>
    <row r="3037" spans="1:17" x14ac:dyDescent="0.3">
      <c r="A3037" s="7" t="s">
        <v>4000</v>
      </c>
      <c r="B3037" s="36">
        <v>45152.726307870369</v>
      </c>
      <c r="C3037" s="39">
        <v>45152.739571759259</v>
      </c>
      <c r="D3037" s="8" t="s">
        <v>47</v>
      </c>
      <c r="E3037" s="8" t="s">
        <v>11</v>
      </c>
      <c r="F3037" s="8" t="s">
        <v>19</v>
      </c>
      <c r="G3037" s="8" t="s">
        <v>573</v>
      </c>
      <c r="H3037" s="84" t="str">
        <f t="shared" si="47"/>
        <v>Incorrect Queue</v>
      </c>
      <c r="I3037" s="63">
        <f>(tbl_raw_data[[#This Row],[Date Actioned]])-(tbl_raw_data[[#This Row],[Date Tagged]])</f>
        <v>1.3263888889923692E-2</v>
      </c>
      <c r="J3037" s="66">
        <f>HOUR(tbl_raw_data[[#This Row],[time_taken]])*60+MINUTE(tbl_raw_data[[#This Row],[time_taken]])+SECOND(tbl_raw_data[[#This Row],[time_taken]])/60</f>
        <v>19.100000000000001</v>
      </c>
      <c r="K3037" s="68">
        <f>DATE(YEAR(tbl_raw_data[[#This Row],[Date Actioned]]),MONTH(tbl_raw_data[[#This Row],[Date Actioned]]),DAY(tbl_raw_data[[#This Row],[Date Actioned]]))</f>
        <v>45152</v>
      </c>
      <c r="L3037" s="65" t="str">
        <f>UPPER(TEXT(tbl_raw_data[[#This Row],[updated_date]],"MMMM"))</f>
        <v>AUGUST</v>
      </c>
      <c r="M3037" s="65" t="str">
        <f>"WEEK "&amp;IF(ROUNDUP(DAY(tbl_raw_data[[#This Row],[updated_date]])/7,0)=5,4,ROUNDUP(DAY(tbl_raw_data[[#This Row],[updated_date]])/7,0))</f>
        <v>WEEK 2</v>
      </c>
      <c r="N3037" s="71" t="str">
        <f>UPPER(VLOOKUP(tbl_raw_data[[#This Row],[Analyst]],settings!$A$1:$B$15,2,0))</f>
        <v>NAVED</v>
      </c>
      <c r="O3037" s="71" t="str">
        <f>TRIM(UPPER(tbl_raw_data[[#This Row],[Outcome]]))</f>
        <v>WITHDRAW</v>
      </c>
      <c r="P3037" s="71" t="str">
        <f>TRIM(UPPER(tbl_raw_data[[#This Row],[Queue Name]]))</f>
        <v>CONSUMER EXISTING</v>
      </c>
      <c r="Q3037" s="71" t="str">
        <f>IF(tbl_raw_data[[#This Row],[time_taken_in_min]]&lt;=settings!$D$2,"SLA_MET","SLA_NOT_MET")</f>
        <v>SLA_MET</v>
      </c>
    </row>
    <row r="3038" spans="1:17" x14ac:dyDescent="0.3">
      <c r="A3038" s="1" t="s">
        <v>4001</v>
      </c>
      <c r="B3038" s="34">
        <v>45152.729710648149</v>
      </c>
      <c r="C3038" s="35">
        <v>45152.738715277781</v>
      </c>
      <c r="D3038" s="2" t="s">
        <v>47</v>
      </c>
      <c r="E3038" s="2" t="s">
        <v>11</v>
      </c>
      <c r="F3038" s="2" t="s">
        <v>17</v>
      </c>
      <c r="G3038" s="2" t="s">
        <v>574</v>
      </c>
      <c r="H3038" s="84" t="str">
        <f t="shared" si="47"/>
        <v>Incorrect Details</v>
      </c>
      <c r="I3038" s="63">
        <f>(tbl_raw_data[[#This Row],[Date Actioned]])-(tbl_raw_data[[#This Row],[Date Tagged]])</f>
        <v>9.0046296318178065E-3</v>
      </c>
      <c r="J3038" s="66">
        <f>HOUR(tbl_raw_data[[#This Row],[time_taken]])*60+MINUTE(tbl_raw_data[[#This Row],[time_taken]])+SECOND(tbl_raw_data[[#This Row],[time_taken]])/60</f>
        <v>12.966666666666667</v>
      </c>
      <c r="K3038" s="68">
        <f>DATE(YEAR(tbl_raw_data[[#This Row],[Date Actioned]]),MONTH(tbl_raw_data[[#This Row],[Date Actioned]]),DAY(tbl_raw_data[[#This Row],[Date Actioned]]))</f>
        <v>45152</v>
      </c>
      <c r="L3038" s="65" t="str">
        <f>UPPER(TEXT(tbl_raw_data[[#This Row],[updated_date]],"MMMM"))</f>
        <v>AUGUST</v>
      </c>
      <c r="M3038" s="65" t="str">
        <f>"WEEK "&amp;IF(ROUNDUP(DAY(tbl_raw_data[[#This Row],[updated_date]])/7,0)=5,4,ROUNDUP(DAY(tbl_raw_data[[#This Row],[updated_date]])/7,0))</f>
        <v>WEEK 2</v>
      </c>
      <c r="N3038" s="71" t="str">
        <f>UPPER(VLOOKUP(tbl_raw_data[[#This Row],[Analyst]],settings!$A$1:$B$15,2,0))</f>
        <v>MERCEDES</v>
      </c>
      <c r="O3038" s="71" t="str">
        <f>TRIM(UPPER(tbl_raw_data[[#This Row],[Outcome]]))</f>
        <v>WITHDRAW</v>
      </c>
      <c r="P3038" s="71" t="str">
        <f>TRIM(UPPER(tbl_raw_data[[#This Row],[Queue Name]]))</f>
        <v>CONSUMER EXISTING</v>
      </c>
      <c r="Q3038" s="71" t="str">
        <f>IF(tbl_raw_data[[#This Row],[time_taken_in_min]]&lt;=settings!$D$2,"SLA_MET","SLA_NOT_MET")</f>
        <v>SLA_MET</v>
      </c>
    </row>
    <row r="3039" spans="1:17" x14ac:dyDescent="0.3">
      <c r="A3039" s="5" t="s">
        <v>4002</v>
      </c>
      <c r="B3039" s="36">
        <v>45152.730868055558</v>
      </c>
      <c r="C3039" s="39">
        <v>45152.74459490741</v>
      </c>
      <c r="D3039" s="8" t="s">
        <v>47</v>
      </c>
      <c r="E3039" s="8" t="s">
        <v>11</v>
      </c>
      <c r="F3039" s="8" t="s">
        <v>12</v>
      </c>
      <c r="G3039" s="8" t="s">
        <v>570</v>
      </c>
      <c r="H3039" s="84" t="str">
        <f t="shared" si="47"/>
        <v>Incomplete Details</v>
      </c>
      <c r="I3039" s="63">
        <f>(tbl_raw_data[[#This Row],[Date Actioned]])-(tbl_raw_data[[#This Row],[Date Tagged]])</f>
        <v>1.3726851851970423E-2</v>
      </c>
      <c r="J3039" s="66">
        <f>HOUR(tbl_raw_data[[#This Row],[time_taken]])*60+MINUTE(tbl_raw_data[[#This Row],[time_taken]])+SECOND(tbl_raw_data[[#This Row],[time_taken]])/60</f>
        <v>19.766666666666666</v>
      </c>
      <c r="K3039" s="68">
        <f>DATE(YEAR(tbl_raw_data[[#This Row],[Date Actioned]]),MONTH(tbl_raw_data[[#This Row],[Date Actioned]]),DAY(tbl_raw_data[[#This Row],[Date Actioned]]))</f>
        <v>45152</v>
      </c>
      <c r="L3039" s="65" t="str">
        <f>UPPER(TEXT(tbl_raw_data[[#This Row],[updated_date]],"MMMM"))</f>
        <v>AUGUST</v>
      </c>
      <c r="M3039" s="65" t="str">
        <f>"WEEK "&amp;IF(ROUNDUP(DAY(tbl_raw_data[[#This Row],[updated_date]])/7,0)=5,4,ROUNDUP(DAY(tbl_raw_data[[#This Row],[updated_date]])/7,0))</f>
        <v>WEEK 2</v>
      </c>
      <c r="N3039" s="71" t="str">
        <f>UPPER(VLOOKUP(tbl_raw_data[[#This Row],[Analyst]],settings!$A$1:$B$15,2,0))</f>
        <v>NITESH</v>
      </c>
      <c r="O3039" s="71" t="str">
        <f>TRIM(UPPER(tbl_raw_data[[#This Row],[Outcome]]))</f>
        <v>WITHDRAW</v>
      </c>
      <c r="P3039" s="71" t="str">
        <f>TRIM(UPPER(tbl_raw_data[[#This Row],[Queue Name]]))</f>
        <v>CONSUMER EXISTING</v>
      </c>
      <c r="Q3039" s="71" t="str">
        <f>IF(tbl_raw_data[[#This Row],[time_taken_in_min]]&lt;=settings!$D$2,"SLA_MET","SLA_NOT_MET")</f>
        <v>SLA_MET</v>
      </c>
    </row>
    <row r="3040" spans="1:17" x14ac:dyDescent="0.3">
      <c r="A3040" s="7" t="s">
        <v>4003</v>
      </c>
      <c r="B3040" s="34">
        <v>45152.733946759261</v>
      </c>
      <c r="C3040" s="35">
        <v>45152.74355324074</v>
      </c>
      <c r="D3040" s="2" t="s">
        <v>47</v>
      </c>
      <c r="E3040" s="2" t="s">
        <v>18</v>
      </c>
      <c r="F3040" s="2" t="s">
        <v>114</v>
      </c>
      <c r="G3040" s="2" t="s">
        <v>575</v>
      </c>
      <c r="H3040" s="84" t="str">
        <f t="shared" si="47"/>
        <v>Incomplete Details</v>
      </c>
      <c r="I3040" s="63">
        <f>(tbl_raw_data[[#This Row],[Date Actioned]])-(tbl_raw_data[[#This Row],[Date Tagged]])</f>
        <v>9.6064814788405783E-3</v>
      </c>
      <c r="J3040" s="66">
        <f>HOUR(tbl_raw_data[[#This Row],[time_taken]])*60+MINUTE(tbl_raw_data[[#This Row],[time_taken]])+SECOND(tbl_raw_data[[#This Row],[time_taken]])/60</f>
        <v>13.833333333333334</v>
      </c>
      <c r="K3040" s="68">
        <f>DATE(YEAR(tbl_raw_data[[#This Row],[Date Actioned]]),MONTH(tbl_raw_data[[#This Row],[Date Actioned]]),DAY(tbl_raw_data[[#This Row],[Date Actioned]]))</f>
        <v>45152</v>
      </c>
      <c r="L3040" s="65" t="str">
        <f>UPPER(TEXT(tbl_raw_data[[#This Row],[updated_date]],"MMMM"))</f>
        <v>AUGUST</v>
      </c>
      <c r="M3040" s="65" t="str">
        <f>"WEEK "&amp;IF(ROUNDUP(DAY(tbl_raw_data[[#This Row],[updated_date]])/7,0)=5,4,ROUNDUP(DAY(tbl_raw_data[[#This Row],[updated_date]])/7,0))</f>
        <v>WEEK 2</v>
      </c>
      <c r="N3040" s="71" t="str">
        <f>UPPER(VLOOKUP(tbl_raw_data[[#This Row],[Analyst]],settings!$A$1:$B$15,2,0))</f>
        <v>FARDIN</v>
      </c>
      <c r="O3040" s="71" t="str">
        <f>TRIM(UPPER(tbl_raw_data[[#This Row],[Outcome]]))</f>
        <v>WITHDRAW</v>
      </c>
      <c r="P3040" s="71" t="str">
        <f>TRIM(UPPER(tbl_raw_data[[#This Row],[Queue Name]]))</f>
        <v>CONSUMER PRE BUREAU</v>
      </c>
      <c r="Q3040" s="71" t="str">
        <f>IF(tbl_raw_data[[#This Row],[time_taken_in_min]]&lt;=settings!$D$2,"SLA_MET","SLA_NOT_MET")</f>
        <v>SLA_MET</v>
      </c>
    </row>
    <row r="3041" spans="1:17" x14ac:dyDescent="0.3">
      <c r="A3041" s="1" t="s">
        <v>4004</v>
      </c>
      <c r="B3041" s="36">
        <v>45152.735509259262</v>
      </c>
      <c r="C3041" s="39">
        <v>45152.74627314815</v>
      </c>
      <c r="D3041" s="8" t="s">
        <v>47</v>
      </c>
      <c r="E3041" s="8" t="s">
        <v>11</v>
      </c>
      <c r="F3041" s="8" t="s">
        <v>17</v>
      </c>
      <c r="G3041" s="8" t="s">
        <v>292</v>
      </c>
      <c r="H3041" s="84" t="str">
        <f t="shared" si="47"/>
        <v>Duplicate Application</v>
      </c>
      <c r="I3041" s="63">
        <f>(tbl_raw_data[[#This Row],[Date Actioned]])-(tbl_raw_data[[#This Row],[Date Tagged]])</f>
        <v>1.0763888887595385E-2</v>
      </c>
      <c r="J3041" s="66">
        <f>HOUR(tbl_raw_data[[#This Row],[time_taken]])*60+MINUTE(tbl_raw_data[[#This Row],[time_taken]])+SECOND(tbl_raw_data[[#This Row],[time_taken]])/60</f>
        <v>15.5</v>
      </c>
      <c r="K3041" s="68">
        <f>DATE(YEAR(tbl_raw_data[[#This Row],[Date Actioned]]),MONTH(tbl_raw_data[[#This Row],[Date Actioned]]),DAY(tbl_raw_data[[#This Row],[Date Actioned]]))</f>
        <v>45152</v>
      </c>
      <c r="L3041" s="65" t="str">
        <f>UPPER(TEXT(tbl_raw_data[[#This Row],[updated_date]],"MMMM"))</f>
        <v>AUGUST</v>
      </c>
      <c r="M3041" s="65" t="str">
        <f>"WEEK "&amp;IF(ROUNDUP(DAY(tbl_raw_data[[#This Row],[updated_date]])/7,0)=5,4,ROUNDUP(DAY(tbl_raw_data[[#This Row],[updated_date]])/7,0))</f>
        <v>WEEK 2</v>
      </c>
      <c r="N3041" s="71" t="str">
        <f>UPPER(VLOOKUP(tbl_raw_data[[#This Row],[Analyst]],settings!$A$1:$B$15,2,0))</f>
        <v>MERCEDES</v>
      </c>
      <c r="O3041" s="71" t="str">
        <f>TRIM(UPPER(tbl_raw_data[[#This Row],[Outcome]]))</f>
        <v>WITHDRAW</v>
      </c>
      <c r="P3041" s="71" t="str">
        <f>TRIM(UPPER(tbl_raw_data[[#This Row],[Queue Name]]))</f>
        <v>CONSUMER EXISTING</v>
      </c>
      <c r="Q3041" s="71" t="str">
        <f>IF(tbl_raw_data[[#This Row],[time_taken_in_min]]&lt;=settings!$D$2,"SLA_MET","SLA_NOT_MET")</f>
        <v>SLA_MET</v>
      </c>
    </row>
    <row r="3042" spans="1:17" x14ac:dyDescent="0.3">
      <c r="A3042" s="5" t="s">
        <v>4005</v>
      </c>
      <c r="B3042" s="34">
        <v>45152.738946759258</v>
      </c>
      <c r="C3042" s="35">
        <v>45152.752465277779</v>
      </c>
      <c r="D3042" s="2" t="s">
        <v>47</v>
      </c>
      <c r="E3042" s="2" t="s">
        <v>11</v>
      </c>
      <c r="F3042" s="2" t="s">
        <v>19</v>
      </c>
      <c r="G3042" s="2" t="s">
        <v>576</v>
      </c>
      <c r="H3042" s="84" t="str">
        <f t="shared" si="47"/>
        <v>Overdue Bill</v>
      </c>
      <c r="I3042" s="63">
        <f>(tbl_raw_data[[#This Row],[Date Actioned]])-(tbl_raw_data[[#This Row],[Date Tagged]])</f>
        <v>1.3518518520868383E-2</v>
      </c>
      <c r="J3042" s="66">
        <f>HOUR(tbl_raw_data[[#This Row],[time_taken]])*60+MINUTE(tbl_raw_data[[#This Row],[time_taken]])+SECOND(tbl_raw_data[[#This Row],[time_taken]])/60</f>
        <v>19.466666666666665</v>
      </c>
      <c r="K3042" s="68">
        <f>DATE(YEAR(tbl_raw_data[[#This Row],[Date Actioned]]),MONTH(tbl_raw_data[[#This Row],[Date Actioned]]),DAY(tbl_raw_data[[#This Row],[Date Actioned]]))</f>
        <v>45152</v>
      </c>
      <c r="L3042" s="65" t="str">
        <f>UPPER(TEXT(tbl_raw_data[[#This Row],[updated_date]],"MMMM"))</f>
        <v>AUGUST</v>
      </c>
      <c r="M3042" s="65" t="str">
        <f>"WEEK "&amp;IF(ROUNDUP(DAY(tbl_raw_data[[#This Row],[updated_date]])/7,0)=5,4,ROUNDUP(DAY(tbl_raw_data[[#This Row],[updated_date]])/7,0))</f>
        <v>WEEK 2</v>
      </c>
      <c r="N3042" s="71" t="str">
        <f>UPPER(VLOOKUP(tbl_raw_data[[#This Row],[Analyst]],settings!$A$1:$B$15,2,0))</f>
        <v>NAVED</v>
      </c>
      <c r="O3042" s="71" t="str">
        <f>TRIM(UPPER(tbl_raw_data[[#This Row],[Outcome]]))</f>
        <v>WITHDRAW</v>
      </c>
      <c r="P3042" s="71" t="str">
        <f>TRIM(UPPER(tbl_raw_data[[#This Row],[Queue Name]]))</f>
        <v>CONSUMER EXISTING</v>
      </c>
      <c r="Q3042" s="71" t="str">
        <f>IF(tbl_raw_data[[#This Row],[time_taken_in_min]]&lt;=settings!$D$2,"SLA_MET","SLA_NOT_MET")</f>
        <v>SLA_MET</v>
      </c>
    </row>
    <row r="3043" spans="1:17" x14ac:dyDescent="0.3">
      <c r="A3043" s="7" t="s">
        <v>4006</v>
      </c>
      <c r="B3043" s="36">
        <v>45152.741562499999</v>
      </c>
      <c r="C3043" s="39">
        <v>45152.752118055556</v>
      </c>
      <c r="D3043" s="8" t="s">
        <v>47</v>
      </c>
      <c r="E3043" s="8" t="s">
        <v>18</v>
      </c>
      <c r="F3043" s="8" t="s">
        <v>12</v>
      </c>
      <c r="G3043" s="8" t="s">
        <v>67</v>
      </c>
      <c r="H3043" s="84" t="str">
        <f t="shared" si="47"/>
        <v>Incomplete Details</v>
      </c>
      <c r="I3043" s="63">
        <f>(tbl_raw_data[[#This Row],[Date Actioned]])-(tbl_raw_data[[#This Row],[Date Tagged]])</f>
        <v>1.0555555556493346E-2</v>
      </c>
      <c r="J3043" s="66">
        <f>HOUR(tbl_raw_data[[#This Row],[time_taken]])*60+MINUTE(tbl_raw_data[[#This Row],[time_taken]])+SECOND(tbl_raw_data[[#This Row],[time_taken]])/60</f>
        <v>15.2</v>
      </c>
      <c r="K3043" s="68">
        <f>DATE(YEAR(tbl_raw_data[[#This Row],[Date Actioned]]),MONTH(tbl_raw_data[[#This Row],[Date Actioned]]),DAY(tbl_raw_data[[#This Row],[Date Actioned]]))</f>
        <v>45152</v>
      </c>
      <c r="L3043" s="65" t="str">
        <f>UPPER(TEXT(tbl_raw_data[[#This Row],[updated_date]],"MMMM"))</f>
        <v>AUGUST</v>
      </c>
      <c r="M3043" s="65" t="str">
        <f>"WEEK "&amp;IF(ROUNDUP(DAY(tbl_raw_data[[#This Row],[updated_date]])/7,0)=5,4,ROUNDUP(DAY(tbl_raw_data[[#This Row],[updated_date]])/7,0))</f>
        <v>WEEK 2</v>
      </c>
      <c r="N3043" s="71" t="str">
        <f>UPPER(VLOOKUP(tbl_raw_data[[#This Row],[Analyst]],settings!$A$1:$B$15,2,0))</f>
        <v>NITESH</v>
      </c>
      <c r="O3043" s="71" t="str">
        <f>TRIM(UPPER(tbl_raw_data[[#This Row],[Outcome]]))</f>
        <v>WITHDRAW</v>
      </c>
      <c r="P3043" s="71" t="str">
        <f>TRIM(UPPER(tbl_raw_data[[#This Row],[Queue Name]]))</f>
        <v>CONSUMER PRE BUREAU</v>
      </c>
      <c r="Q3043" s="71" t="str">
        <f>IF(tbl_raw_data[[#This Row],[time_taken_in_min]]&lt;=settings!$D$2,"SLA_MET","SLA_NOT_MET")</f>
        <v>SLA_MET</v>
      </c>
    </row>
    <row r="3044" spans="1:17" x14ac:dyDescent="0.3">
      <c r="A3044" s="1" t="s">
        <v>4007</v>
      </c>
      <c r="B3044" s="34">
        <v>45152.749571759261</v>
      </c>
      <c r="C3044" s="35">
        <v>45152.764918981484</v>
      </c>
      <c r="D3044" s="2" t="s">
        <v>47</v>
      </c>
      <c r="E3044" s="2" t="s">
        <v>18</v>
      </c>
      <c r="F3044" s="2" t="s">
        <v>12</v>
      </c>
      <c r="G3044" s="2" t="s">
        <v>577</v>
      </c>
      <c r="H3044" s="84" t="str">
        <f t="shared" si="47"/>
        <v>Incomplete Details</v>
      </c>
      <c r="I3044" s="63">
        <f>(tbl_raw_data[[#This Row],[Date Actioned]])-(tbl_raw_data[[#This Row],[Date Tagged]])</f>
        <v>1.5347222222771961E-2</v>
      </c>
      <c r="J3044" s="66">
        <f>HOUR(tbl_raw_data[[#This Row],[time_taken]])*60+MINUTE(tbl_raw_data[[#This Row],[time_taken]])+SECOND(tbl_raw_data[[#This Row],[time_taken]])/60</f>
        <v>22.1</v>
      </c>
      <c r="K3044" s="68">
        <f>DATE(YEAR(tbl_raw_data[[#This Row],[Date Actioned]]),MONTH(tbl_raw_data[[#This Row],[Date Actioned]]),DAY(tbl_raw_data[[#This Row],[Date Actioned]]))</f>
        <v>45152</v>
      </c>
      <c r="L3044" s="65" t="str">
        <f>UPPER(TEXT(tbl_raw_data[[#This Row],[updated_date]],"MMMM"))</f>
        <v>AUGUST</v>
      </c>
      <c r="M3044" s="65" t="str">
        <f>"WEEK "&amp;IF(ROUNDUP(DAY(tbl_raw_data[[#This Row],[updated_date]])/7,0)=5,4,ROUNDUP(DAY(tbl_raw_data[[#This Row],[updated_date]])/7,0))</f>
        <v>WEEK 2</v>
      </c>
      <c r="N3044" s="71" t="str">
        <f>UPPER(VLOOKUP(tbl_raw_data[[#This Row],[Analyst]],settings!$A$1:$B$15,2,0))</f>
        <v>NITESH</v>
      </c>
      <c r="O3044" s="71" t="str">
        <f>TRIM(UPPER(tbl_raw_data[[#This Row],[Outcome]]))</f>
        <v>WITHDRAW</v>
      </c>
      <c r="P3044" s="71" t="str">
        <f>TRIM(UPPER(tbl_raw_data[[#This Row],[Queue Name]]))</f>
        <v>CONSUMER PRE BUREAU</v>
      </c>
      <c r="Q3044" s="71" t="str">
        <f>IF(tbl_raw_data[[#This Row],[time_taken_in_min]]&lt;=settings!$D$2,"SLA_MET","SLA_NOT_MET")</f>
        <v>SLA_NOT_MET</v>
      </c>
    </row>
    <row r="3045" spans="1:17" x14ac:dyDescent="0.3">
      <c r="A3045" s="5" t="s">
        <v>4008</v>
      </c>
      <c r="B3045" s="36">
        <v>45152.750208333331</v>
      </c>
      <c r="C3045" s="39">
        <v>45152.758240740739</v>
      </c>
      <c r="D3045" s="8" t="s">
        <v>47</v>
      </c>
      <c r="E3045" s="8" t="s">
        <v>18</v>
      </c>
      <c r="F3045" s="8" t="s">
        <v>206</v>
      </c>
      <c r="G3045" s="8" t="s">
        <v>578</v>
      </c>
      <c r="H3045" s="84" t="str">
        <f t="shared" si="47"/>
        <v>Incomplete Details</v>
      </c>
      <c r="I3045" s="63">
        <f>(tbl_raw_data[[#This Row],[Date Actioned]])-(tbl_raw_data[[#This Row],[Date Tagged]])</f>
        <v>8.0324074078816921E-3</v>
      </c>
      <c r="J3045" s="66">
        <f>HOUR(tbl_raw_data[[#This Row],[time_taken]])*60+MINUTE(tbl_raw_data[[#This Row],[time_taken]])+SECOND(tbl_raw_data[[#This Row],[time_taken]])/60</f>
        <v>11.566666666666666</v>
      </c>
      <c r="K3045" s="68">
        <f>DATE(YEAR(tbl_raw_data[[#This Row],[Date Actioned]]),MONTH(tbl_raw_data[[#This Row],[Date Actioned]]),DAY(tbl_raw_data[[#This Row],[Date Actioned]]))</f>
        <v>45152</v>
      </c>
      <c r="L3045" s="65" t="str">
        <f>UPPER(TEXT(tbl_raw_data[[#This Row],[updated_date]],"MMMM"))</f>
        <v>AUGUST</v>
      </c>
      <c r="M3045" s="65" t="str">
        <f>"WEEK "&amp;IF(ROUNDUP(DAY(tbl_raw_data[[#This Row],[updated_date]])/7,0)=5,4,ROUNDUP(DAY(tbl_raw_data[[#This Row],[updated_date]])/7,0))</f>
        <v>WEEK 2</v>
      </c>
      <c r="N3045" s="71" t="str">
        <f>UPPER(VLOOKUP(tbl_raw_data[[#This Row],[Analyst]],settings!$A$1:$B$15,2,0))</f>
        <v>HARDIK</v>
      </c>
      <c r="O3045" s="71" t="str">
        <f>TRIM(UPPER(tbl_raw_data[[#This Row],[Outcome]]))</f>
        <v>WITHDRAW</v>
      </c>
      <c r="P3045" s="71" t="str">
        <f>TRIM(UPPER(tbl_raw_data[[#This Row],[Queue Name]]))</f>
        <v>CONSUMER PRE BUREAU</v>
      </c>
      <c r="Q3045" s="71" t="str">
        <f>IF(tbl_raw_data[[#This Row],[time_taken_in_min]]&lt;=settings!$D$2,"SLA_MET","SLA_NOT_MET")</f>
        <v>SLA_MET</v>
      </c>
    </row>
    <row r="3046" spans="1:17" x14ac:dyDescent="0.3">
      <c r="A3046" s="7" t="s">
        <v>4009</v>
      </c>
      <c r="B3046" s="34">
        <v>45152.755324074074</v>
      </c>
      <c r="C3046" s="35">
        <v>45152.764317129629</v>
      </c>
      <c r="D3046" s="2" t="s">
        <v>47</v>
      </c>
      <c r="E3046" s="2" t="s">
        <v>18</v>
      </c>
      <c r="F3046" s="2" t="s">
        <v>19</v>
      </c>
      <c r="G3046" s="2" t="s">
        <v>579</v>
      </c>
      <c r="H3046" s="84" t="str">
        <f t="shared" si="47"/>
        <v>Incorrect Details</v>
      </c>
      <c r="I3046" s="63">
        <f>(tbl_raw_data[[#This Row],[Date Actioned]])-(tbl_raw_data[[#This Row],[Date Tagged]])</f>
        <v>8.9930555550381541E-3</v>
      </c>
      <c r="J3046" s="66">
        <f>HOUR(tbl_raw_data[[#This Row],[time_taken]])*60+MINUTE(tbl_raw_data[[#This Row],[time_taken]])+SECOND(tbl_raw_data[[#This Row],[time_taken]])/60</f>
        <v>12.95</v>
      </c>
      <c r="K3046" s="68">
        <f>DATE(YEAR(tbl_raw_data[[#This Row],[Date Actioned]]),MONTH(tbl_raw_data[[#This Row],[Date Actioned]]),DAY(tbl_raw_data[[#This Row],[Date Actioned]]))</f>
        <v>45152</v>
      </c>
      <c r="L3046" s="65" t="str">
        <f>UPPER(TEXT(tbl_raw_data[[#This Row],[updated_date]],"MMMM"))</f>
        <v>AUGUST</v>
      </c>
      <c r="M3046" s="65" t="str">
        <f>"WEEK "&amp;IF(ROUNDUP(DAY(tbl_raw_data[[#This Row],[updated_date]])/7,0)=5,4,ROUNDUP(DAY(tbl_raw_data[[#This Row],[updated_date]])/7,0))</f>
        <v>WEEK 2</v>
      </c>
      <c r="N3046" s="71" t="str">
        <f>UPPER(VLOOKUP(tbl_raw_data[[#This Row],[Analyst]],settings!$A$1:$B$15,2,0))</f>
        <v>NAVED</v>
      </c>
      <c r="O3046" s="71" t="str">
        <f>TRIM(UPPER(tbl_raw_data[[#This Row],[Outcome]]))</f>
        <v>WITHDRAW</v>
      </c>
      <c r="P3046" s="71" t="str">
        <f>TRIM(UPPER(tbl_raw_data[[#This Row],[Queue Name]]))</f>
        <v>CONSUMER PRE BUREAU</v>
      </c>
      <c r="Q3046" s="71" t="str">
        <f>IF(tbl_raw_data[[#This Row],[time_taken_in_min]]&lt;=settings!$D$2,"SLA_MET","SLA_NOT_MET")</f>
        <v>SLA_MET</v>
      </c>
    </row>
    <row r="3047" spans="1:17" x14ac:dyDescent="0.3">
      <c r="A3047" s="1" t="s">
        <v>4010</v>
      </c>
      <c r="B3047" s="36">
        <v>45152.78707175926</v>
      </c>
      <c r="C3047" s="39">
        <v>45152.802835648145</v>
      </c>
      <c r="D3047" s="8" t="s">
        <v>47</v>
      </c>
      <c r="E3047" s="8" t="s">
        <v>11</v>
      </c>
      <c r="F3047" s="8" t="s">
        <v>12</v>
      </c>
      <c r="G3047" s="8" t="s">
        <v>580</v>
      </c>
      <c r="H3047" s="84" t="str">
        <f t="shared" si="47"/>
        <v>Incomplete Details</v>
      </c>
      <c r="I3047" s="63">
        <f>(tbl_raw_data[[#This Row],[Date Actioned]])-(tbl_raw_data[[#This Row],[Date Tagged]])</f>
        <v>1.5763888884976041E-2</v>
      </c>
      <c r="J3047" s="66">
        <f>HOUR(tbl_raw_data[[#This Row],[time_taken]])*60+MINUTE(tbl_raw_data[[#This Row],[time_taken]])+SECOND(tbl_raw_data[[#This Row],[time_taken]])/60</f>
        <v>22.7</v>
      </c>
      <c r="K3047" s="68">
        <f>DATE(YEAR(tbl_raw_data[[#This Row],[Date Actioned]]),MONTH(tbl_raw_data[[#This Row],[Date Actioned]]),DAY(tbl_raw_data[[#This Row],[Date Actioned]]))</f>
        <v>45152</v>
      </c>
      <c r="L3047" s="65" t="str">
        <f>UPPER(TEXT(tbl_raw_data[[#This Row],[updated_date]],"MMMM"))</f>
        <v>AUGUST</v>
      </c>
      <c r="M3047" s="65" t="str">
        <f>"WEEK "&amp;IF(ROUNDUP(DAY(tbl_raw_data[[#This Row],[updated_date]])/7,0)=5,4,ROUNDUP(DAY(tbl_raw_data[[#This Row],[updated_date]])/7,0))</f>
        <v>WEEK 2</v>
      </c>
      <c r="N3047" s="71" t="str">
        <f>UPPER(VLOOKUP(tbl_raw_data[[#This Row],[Analyst]],settings!$A$1:$B$15,2,0))</f>
        <v>NITESH</v>
      </c>
      <c r="O3047" s="71" t="str">
        <f>TRIM(UPPER(tbl_raw_data[[#This Row],[Outcome]]))</f>
        <v>WITHDRAW</v>
      </c>
      <c r="P3047" s="71" t="str">
        <f>TRIM(UPPER(tbl_raw_data[[#This Row],[Queue Name]]))</f>
        <v>CONSUMER EXISTING</v>
      </c>
      <c r="Q3047" s="71" t="str">
        <f>IF(tbl_raw_data[[#This Row],[time_taken_in_min]]&lt;=settings!$D$2,"SLA_MET","SLA_NOT_MET")</f>
        <v>SLA_NOT_MET</v>
      </c>
    </row>
    <row r="3048" spans="1:17" hidden="1" x14ac:dyDescent="0.3">
      <c r="A3048" s="5" t="s">
        <v>4011</v>
      </c>
      <c r="B3048" s="34">
        <v>45153.381481481483</v>
      </c>
      <c r="C3048" s="35">
        <v>45153.394733796296</v>
      </c>
      <c r="D3048" s="2" t="s">
        <v>10</v>
      </c>
      <c r="E3048" s="2" t="s">
        <v>11</v>
      </c>
      <c r="F3048" s="2" t="s">
        <v>114</v>
      </c>
      <c r="G3048" s="2" t="s">
        <v>15</v>
      </c>
      <c r="H3048" s="84" t="str">
        <f t="shared" si="47"/>
        <v>Reason Unknown</v>
      </c>
      <c r="I3048" s="63">
        <f>(tbl_raw_data[[#This Row],[Date Actioned]])-(tbl_raw_data[[#This Row],[Date Tagged]])</f>
        <v>1.3252314813144039E-2</v>
      </c>
      <c r="J3048" s="66">
        <f>HOUR(tbl_raw_data[[#This Row],[time_taken]])*60+MINUTE(tbl_raw_data[[#This Row],[time_taken]])+SECOND(tbl_raw_data[[#This Row],[time_taken]])/60</f>
        <v>19.083333333333332</v>
      </c>
      <c r="K3048" s="68">
        <f>DATE(YEAR(tbl_raw_data[[#This Row],[Date Actioned]]),MONTH(tbl_raw_data[[#This Row],[Date Actioned]]),DAY(tbl_raw_data[[#This Row],[Date Actioned]]))</f>
        <v>45153</v>
      </c>
      <c r="L3048" s="65" t="str">
        <f>UPPER(TEXT(tbl_raw_data[[#This Row],[updated_date]],"MMMM"))</f>
        <v>AUGUST</v>
      </c>
      <c r="M3048" s="65" t="str">
        <f>"WEEK "&amp;IF(ROUNDUP(DAY(tbl_raw_data[[#This Row],[updated_date]])/7,0)=5,4,ROUNDUP(DAY(tbl_raw_data[[#This Row],[updated_date]])/7,0))</f>
        <v>WEEK 3</v>
      </c>
      <c r="N3048" s="71" t="str">
        <f>UPPER(VLOOKUP(tbl_raw_data[[#This Row],[Analyst]],settings!$A$1:$B$15,2,0))</f>
        <v>FARDIN</v>
      </c>
      <c r="O3048" s="71" t="str">
        <f>TRIM(UPPER(tbl_raw_data[[#This Row],[Outcome]]))</f>
        <v>APPROVE</v>
      </c>
      <c r="P3048" s="71" t="str">
        <f>TRIM(UPPER(tbl_raw_data[[#This Row],[Queue Name]]))</f>
        <v>CONSUMER EXISTING</v>
      </c>
      <c r="Q3048" s="71" t="str">
        <f>IF(tbl_raw_data[[#This Row],[time_taken_in_min]]&lt;=settings!$D$2,"SLA_MET","SLA_NOT_MET")</f>
        <v>SLA_MET</v>
      </c>
    </row>
    <row r="3049" spans="1:17" hidden="1" x14ac:dyDescent="0.3">
      <c r="A3049" s="7" t="s">
        <v>4012</v>
      </c>
      <c r="B3049" s="36">
        <v>45153.397824074076</v>
      </c>
      <c r="C3049" s="39">
        <v>45153.405613425923</v>
      </c>
      <c r="D3049" s="8" t="s">
        <v>10</v>
      </c>
      <c r="E3049" s="8" t="s">
        <v>18</v>
      </c>
      <c r="F3049" s="8" t="s">
        <v>22</v>
      </c>
      <c r="G3049" s="8" t="s">
        <v>123</v>
      </c>
      <c r="H3049" s="84" t="str">
        <f t="shared" si="47"/>
        <v>Reason Unknown</v>
      </c>
      <c r="I3049" s="63">
        <f>(tbl_raw_data[[#This Row],[Date Actioned]])-(tbl_raw_data[[#This Row],[Date Tagged]])</f>
        <v>7.7893518464406952E-3</v>
      </c>
      <c r="J3049" s="66">
        <f>HOUR(tbl_raw_data[[#This Row],[time_taken]])*60+MINUTE(tbl_raw_data[[#This Row],[time_taken]])+SECOND(tbl_raw_data[[#This Row],[time_taken]])/60</f>
        <v>11.216666666666667</v>
      </c>
      <c r="K3049" s="68">
        <f>DATE(YEAR(tbl_raw_data[[#This Row],[Date Actioned]]),MONTH(tbl_raw_data[[#This Row],[Date Actioned]]),DAY(tbl_raw_data[[#This Row],[Date Actioned]]))</f>
        <v>45153</v>
      </c>
      <c r="L3049" s="65" t="str">
        <f>UPPER(TEXT(tbl_raw_data[[#This Row],[updated_date]],"MMMM"))</f>
        <v>AUGUST</v>
      </c>
      <c r="M3049" s="65" t="str">
        <f>"WEEK "&amp;IF(ROUNDUP(DAY(tbl_raw_data[[#This Row],[updated_date]])/7,0)=5,4,ROUNDUP(DAY(tbl_raw_data[[#This Row],[updated_date]])/7,0))</f>
        <v>WEEK 3</v>
      </c>
      <c r="N3049" s="71" t="str">
        <f>UPPER(VLOOKUP(tbl_raw_data[[#This Row],[Analyst]],settings!$A$1:$B$15,2,0))</f>
        <v>ROHAN</v>
      </c>
      <c r="O3049" s="71" t="str">
        <f>TRIM(UPPER(tbl_raw_data[[#This Row],[Outcome]]))</f>
        <v>APPROVE</v>
      </c>
      <c r="P3049" s="71" t="str">
        <f>TRIM(UPPER(tbl_raw_data[[#This Row],[Queue Name]]))</f>
        <v>CONSUMER PRE BUREAU</v>
      </c>
      <c r="Q3049" s="71" t="str">
        <f>IF(tbl_raw_data[[#This Row],[time_taken_in_min]]&lt;=settings!$D$2,"SLA_MET","SLA_NOT_MET")</f>
        <v>SLA_MET</v>
      </c>
    </row>
    <row r="3050" spans="1:17" hidden="1" x14ac:dyDescent="0.3">
      <c r="A3050" s="1" t="s">
        <v>4013</v>
      </c>
      <c r="B3050" s="34">
        <v>45153.40315972222</v>
      </c>
      <c r="C3050" s="35">
        <v>45153.406921296293</v>
      </c>
      <c r="D3050" s="2" t="s">
        <v>10</v>
      </c>
      <c r="E3050" s="2" t="s">
        <v>11</v>
      </c>
      <c r="F3050" s="2" t="s">
        <v>24</v>
      </c>
      <c r="G3050" s="2" t="s">
        <v>15</v>
      </c>
      <c r="H3050" s="84" t="str">
        <f t="shared" si="47"/>
        <v>Reason Unknown</v>
      </c>
      <c r="I3050" s="63">
        <f>(tbl_raw_data[[#This Row],[Date Actioned]])-(tbl_raw_data[[#This Row],[Date Tagged]])</f>
        <v>3.7615740729961544E-3</v>
      </c>
      <c r="J3050" s="66">
        <f>HOUR(tbl_raw_data[[#This Row],[time_taken]])*60+MINUTE(tbl_raw_data[[#This Row],[time_taken]])+SECOND(tbl_raw_data[[#This Row],[time_taken]])/60</f>
        <v>5.416666666666667</v>
      </c>
      <c r="K3050" s="68">
        <f>DATE(YEAR(tbl_raw_data[[#This Row],[Date Actioned]]),MONTH(tbl_raw_data[[#This Row],[Date Actioned]]),DAY(tbl_raw_data[[#This Row],[Date Actioned]]))</f>
        <v>45153</v>
      </c>
      <c r="L3050" s="65" t="str">
        <f>UPPER(TEXT(tbl_raw_data[[#This Row],[updated_date]],"MMMM"))</f>
        <v>AUGUST</v>
      </c>
      <c r="M3050" s="65" t="str">
        <f>"WEEK "&amp;IF(ROUNDUP(DAY(tbl_raw_data[[#This Row],[updated_date]])/7,0)=5,4,ROUNDUP(DAY(tbl_raw_data[[#This Row],[updated_date]])/7,0))</f>
        <v>WEEK 3</v>
      </c>
      <c r="N3050" s="71" t="str">
        <f>UPPER(VLOOKUP(tbl_raw_data[[#This Row],[Analyst]],settings!$A$1:$B$15,2,0))</f>
        <v>SAM</v>
      </c>
      <c r="O3050" s="71" t="str">
        <f>TRIM(UPPER(tbl_raw_data[[#This Row],[Outcome]]))</f>
        <v>APPROVE</v>
      </c>
      <c r="P3050" s="71" t="str">
        <f>TRIM(UPPER(tbl_raw_data[[#This Row],[Queue Name]]))</f>
        <v>CONSUMER EXISTING</v>
      </c>
      <c r="Q3050" s="71" t="str">
        <f>IF(tbl_raw_data[[#This Row],[time_taken_in_min]]&lt;=settings!$D$2,"SLA_MET","SLA_NOT_MET")</f>
        <v>SLA_MET</v>
      </c>
    </row>
    <row r="3051" spans="1:17" hidden="1" x14ac:dyDescent="0.3">
      <c r="A3051" s="5" t="s">
        <v>4014</v>
      </c>
      <c r="B3051" s="36">
        <v>45153.411412037036</v>
      </c>
      <c r="C3051" s="39">
        <v>45153.415717592594</v>
      </c>
      <c r="D3051" s="8" t="s">
        <v>10</v>
      </c>
      <c r="E3051" s="8" t="s">
        <v>18</v>
      </c>
      <c r="F3051" s="8" t="s">
        <v>114</v>
      </c>
      <c r="G3051" s="8" t="s">
        <v>15</v>
      </c>
      <c r="H3051" s="84" t="str">
        <f t="shared" si="47"/>
        <v>Reason Unknown</v>
      </c>
      <c r="I3051" s="63">
        <f>(tbl_raw_data[[#This Row],[Date Actioned]])-(tbl_raw_data[[#This Row],[Date Tagged]])</f>
        <v>4.3055555579485372E-3</v>
      </c>
      <c r="J3051" s="66">
        <f>HOUR(tbl_raw_data[[#This Row],[time_taken]])*60+MINUTE(tbl_raw_data[[#This Row],[time_taken]])+SECOND(tbl_raw_data[[#This Row],[time_taken]])/60</f>
        <v>6.2</v>
      </c>
      <c r="K3051" s="68">
        <f>DATE(YEAR(tbl_raw_data[[#This Row],[Date Actioned]]),MONTH(tbl_raw_data[[#This Row],[Date Actioned]]),DAY(tbl_raw_data[[#This Row],[Date Actioned]]))</f>
        <v>45153</v>
      </c>
      <c r="L3051" s="65" t="str">
        <f>UPPER(TEXT(tbl_raw_data[[#This Row],[updated_date]],"MMMM"))</f>
        <v>AUGUST</v>
      </c>
      <c r="M3051" s="65" t="str">
        <f>"WEEK "&amp;IF(ROUNDUP(DAY(tbl_raw_data[[#This Row],[updated_date]])/7,0)=5,4,ROUNDUP(DAY(tbl_raw_data[[#This Row],[updated_date]])/7,0))</f>
        <v>WEEK 3</v>
      </c>
      <c r="N3051" s="71" t="str">
        <f>UPPER(VLOOKUP(tbl_raw_data[[#This Row],[Analyst]],settings!$A$1:$B$15,2,0))</f>
        <v>FARDIN</v>
      </c>
      <c r="O3051" s="71" t="str">
        <f>TRIM(UPPER(tbl_raw_data[[#This Row],[Outcome]]))</f>
        <v>APPROVE</v>
      </c>
      <c r="P3051" s="71" t="str">
        <f>TRIM(UPPER(tbl_raw_data[[#This Row],[Queue Name]]))</f>
        <v>CONSUMER PRE BUREAU</v>
      </c>
      <c r="Q3051" s="71" t="str">
        <f>IF(tbl_raw_data[[#This Row],[time_taken_in_min]]&lt;=settings!$D$2,"SLA_MET","SLA_NOT_MET")</f>
        <v>SLA_MET</v>
      </c>
    </row>
    <row r="3052" spans="1:17" hidden="1" x14ac:dyDescent="0.3">
      <c r="A3052" s="7" t="s">
        <v>4015</v>
      </c>
      <c r="B3052" s="34">
        <v>45153.418993055559</v>
      </c>
      <c r="C3052" s="35">
        <v>45153.422650462962</v>
      </c>
      <c r="D3052" s="2" t="s">
        <v>10</v>
      </c>
      <c r="E3052" s="2" t="s">
        <v>11</v>
      </c>
      <c r="F3052" s="2" t="s">
        <v>24</v>
      </c>
      <c r="G3052" s="2" t="s">
        <v>15</v>
      </c>
      <c r="H3052" s="84" t="str">
        <f t="shared" si="47"/>
        <v>Reason Unknown</v>
      </c>
      <c r="I3052" s="63">
        <f>(tbl_raw_data[[#This Row],[Date Actioned]])-(tbl_raw_data[[#This Row],[Date Tagged]])</f>
        <v>3.6574074038071558E-3</v>
      </c>
      <c r="J3052" s="66">
        <f>HOUR(tbl_raw_data[[#This Row],[time_taken]])*60+MINUTE(tbl_raw_data[[#This Row],[time_taken]])+SECOND(tbl_raw_data[[#This Row],[time_taken]])/60</f>
        <v>5.2666666666666666</v>
      </c>
      <c r="K3052" s="68">
        <f>DATE(YEAR(tbl_raw_data[[#This Row],[Date Actioned]]),MONTH(tbl_raw_data[[#This Row],[Date Actioned]]),DAY(tbl_raw_data[[#This Row],[Date Actioned]]))</f>
        <v>45153</v>
      </c>
      <c r="L3052" s="65" t="str">
        <f>UPPER(TEXT(tbl_raw_data[[#This Row],[updated_date]],"MMMM"))</f>
        <v>AUGUST</v>
      </c>
      <c r="M3052" s="65" t="str">
        <f>"WEEK "&amp;IF(ROUNDUP(DAY(tbl_raw_data[[#This Row],[updated_date]])/7,0)=5,4,ROUNDUP(DAY(tbl_raw_data[[#This Row],[updated_date]])/7,0))</f>
        <v>WEEK 3</v>
      </c>
      <c r="N3052" s="71" t="str">
        <f>UPPER(VLOOKUP(tbl_raw_data[[#This Row],[Analyst]],settings!$A$1:$B$15,2,0))</f>
        <v>SAM</v>
      </c>
      <c r="O3052" s="71" t="str">
        <f>TRIM(UPPER(tbl_raw_data[[#This Row],[Outcome]]))</f>
        <v>APPROVE</v>
      </c>
      <c r="P3052" s="71" t="str">
        <f>TRIM(UPPER(tbl_raw_data[[#This Row],[Queue Name]]))</f>
        <v>CONSUMER EXISTING</v>
      </c>
      <c r="Q3052" s="71" t="str">
        <f>IF(tbl_raw_data[[#This Row],[time_taken_in_min]]&lt;=settings!$D$2,"SLA_MET","SLA_NOT_MET")</f>
        <v>SLA_MET</v>
      </c>
    </row>
    <row r="3053" spans="1:17" hidden="1" x14ac:dyDescent="0.3">
      <c r="A3053" s="1" t="s">
        <v>4016</v>
      </c>
      <c r="B3053" s="36">
        <v>45153.426435185182</v>
      </c>
      <c r="C3053" s="39">
        <v>45153.432025462964</v>
      </c>
      <c r="D3053" s="8" t="s">
        <v>10</v>
      </c>
      <c r="E3053" s="8" t="s">
        <v>11</v>
      </c>
      <c r="F3053" s="8" t="s">
        <v>114</v>
      </c>
      <c r="G3053" s="8" t="s">
        <v>15</v>
      </c>
      <c r="H3053" s="84" t="str">
        <f t="shared" si="47"/>
        <v>Reason Unknown</v>
      </c>
      <c r="I3053" s="63">
        <f>(tbl_raw_data[[#This Row],[Date Actioned]])-(tbl_raw_data[[#This Row],[Date Tagged]])</f>
        <v>5.5902777821756899E-3</v>
      </c>
      <c r="J3053" s="66">
        <f>HOUR(tbl_raw_data[[#This Row],[time_taken]])*60+MINUTE(tbl_raw_data[[#This Row],[time_taken]])+SECOND(tbl_raw_data[[#This Row],[time_taken]])/60</f>
        <v>8.0500000000000007</v>
      </c>
      <c r="K3053" s="68">
        <f>DATE(YEAR(tbl_raw_data[[#This Row],[Date Actioned]]),MONTH(tbl_raw_data[[#This Row],[Date Actioned]]),DAY(tbl_raw_data[[#This Row],[Date Actioned]]))</f>
        <v>45153</v>
      </c>
      <c r="L3053" s="65" t="str">
        <f>UPPER(TEXT(tbl_raw_data[[#This Row],[updated_date]],"MMMM"))</f>
        <v>AUGUST</v>
      </c>
      <c r="M3053" s="65" t="str">
        <f>"WEEK "&amp;IF(ROUNDUP(DAY(tbl_raw_data[[#This Row],[updated_date]])/7,0)=5,4,ROUNDUP(DAY(tbl_raw_data[[#This Row],[updated_date]])/7,0))</f>
        <v>WEEK 3</v>
      </c>
      <c r="N3053" s="71" t="str">
        <f>UPPER(VLOOKUP(tbl_raw_data[[#This Row],[Analyst]],settings!$A$1:$B$15,2,0))</f>
        <v>FARDIN</v>
      </c>
      <c r="O3053" s="71" t="str">
        <f>TRIM(UPPER(tbl_raw_data[[#This Row],[Outcome]]))</f>
        <v>APPROVE</v>
      </c>
      <c r="P3053" s="71" t="str">
        <f>TRIM(UPPER(tbl_raw_data[[#This Row],[Queue Name]]))</f>
        <v>CONSUMER EXISTING</v>
      </c>
      <c r="Q3053" s="71" t="str">
        <f>IF(tbl_raw_data[[#This Row],[time_taken_in_min]]&lt;=settings!$D$2,"SLA_MET","SLA_NOT_MET")</f>
        <v>SLA_MET</v>
      </c>
    </row>
    <row r="3054" spans="1:17" hidden="1" x14ac:dyDescent="0.3">
      <c r="A3054" s="5" t="s">
        <v>4017</v>
      </c>
      <c r="B3054" s="34">
        <v>45153.429664351854</v>
      </c>
      <c r="C3054" s="35">
        <v>45153.438020833331</v>
      </c>
      <c r="D3054" s="2" t="s">
        <v>10</v>
      </c>
      <c r="E3054" s="2" t="s">
        <v>11</v>
      </c>
      <c r="F3054" s="2" t="s">
        <v>114</v>
      </c>
      <c r="G3054" s="2" t="s">
        <v>15</v>
      </c>
      <c r="H3054" s="84" t="str">
        <f t="shared" si="47"/>
        <v>Reason Unknown</v>
      </c>
      <c r="I3054" s="63">
        <f>(tbl_raw_data[[#This Row],[Date Actioned]])-(tbl_raw_data[[#This Row],[Date Tagged]])</f>
        <v>8.3564814776764251E-3</v>
      </c>
      <c r="J3054" s="66">
        <f>HOUR(tbl_raw_data[[#This Row],[time_taken]])*60+MINUTE(tbl_raw_data[[#This Row],[time_taken]])+SECOND(tbl_raw_data[[#This Row],[time_taken]])/60</f>
        <v>12.033333333333333</v>
      </c>
      <c r="K3054" s="68">
        <f>DATE(YEAR(tbl_raw_data[[#This Row],[Date Actioned]]),MONTH(tbl_raw_data[[#This Row],[Date Actioned]]),DAY(tbl_raw_data[[#This Row],[Date Actioned]]))</f>
        <v>45153</v>
      </c>
      <c r="L3054" s="65" t="str">
        <f>UPPER(TEXT(tbl_raw_data[[#This Row],[updated_date]],"MMMM"))</f>
        <v>AUGUST</v>
      </c>
      <c r="M3054" s="65" t="str">
        <f>"WEEK "&amp;IF(ROUNDUP(DAY(tbl_raw_data[[#This Row],[updated_date]])/7,0)=5,4,ROUNDUP(DAY(tbl_raw_data[[#This Row],[updated_date]])/7,0))</f>
        <v>WEEK 3</v>
      </c>
      <c r="N3054" s="71" t="str">
        <f>UPPER(VLOOKUP(tbl_raw_data[[#This Row],[Analyst]],settings!$A$1:$B$15,2,0))</f>
        <v>FARDIN</v>
      </c>
      <c r="O3054" s="71" t="str">
        <f>TRIM(UPPER(tbl_raw_data[[#This Row],[Outcome]]))</f>
        <v>APPROVE</v>
      </c>
      <c r="P3054" s="71" t="str">
        <f>TRIM(UPPER(tbl_raw_data[[#This Row],[Queue Name]]))</f>
        <v>CONSUMER EXISTING</v>
      </c>
      <c r="Q3054" s="71" t="str">
        <f>IF(tbl_raw_data[[#This Row],[time_taken_in_min]]&lt;=settings!$D$2,"SLA_MET","SLA_NOT_MET")</f>
        <v>SLA_MET</v>
      </c>
    </row>
    <row r="3055" spans="1:17" hidden="1" x14ac:dyDescent="0.3">
      <c r="A3055" s="7" t="s">
        <v>4018</v>
      </c>
      <c r="B3055" s="36">
        <v>45153.441921296297</v>
      </c>
      <c r="C3055" s="39">
        <v>45153.447824074072</v>
      </c>
      <c r="D3055" s="8" t="s">
        <v>10</v>
      </c>
      <c r="E3055" s="8" t="s">
        <v>11</v>
      </c>
      <c r="F3055" s="8" t="s">
        <v>24</v>
      </c>
      <c r="G3055" s="8" t="s">
        <v>23</v>
      </c>
      <c r="H3055" s="84" t="str">
        <f t="shared" si="47"/>
        <v>Reason Unknown</v>
      </c>
      <c r="I3055" s="63">
        <f>(tbl_raw_data[[#This Row],[Date Actioned]])-(tbl_raw_data[[#This Row],[Date Tagged]])</f>
        <v>5.9027777751907706E-3</v>
      </c>
      <c r="J3055" s="66">
        <f>HOUR(tbl_raw_data[[#This Row],[time_taken]])*60+MINUTE(tbl_raw_data[[#This Row],[time_taken]])+SECOND(tbl_raw_data[[#This Row],[time_taken]])/60</f>
        <v>8.5</v>
      </c>
      <c r="K3055" s="68">
        <f>DATE(YEAR(tbl_raw_data[[#This Row],[Date Actioned]]),MONTH(tbl_raw_data[[#This Row],[Date Actioned]]),DAY(tbl_raw_data[[#This Row],[Date Actioned]]))</f>
        <v>45153</v>
      </c>
      <c r="L3055" s="65" t="str">
        <f>UPPER(TEXT(tbl_raw_data[[#This Row],[updated_date]],"MMMM"))</f>
        <v>AUGUST</v>
      </c>
      <c r="M3055" s="65" t="str">
        <f>"WEEK "&amp;IF(ROUNDUP(DAY(tbl_raw_data[[#This Row],[updated_date]])/7,0)=5,4,ROUNDUP(DAY(tbl_raw_data[[#This Row],[updated_date]])/7,0))</f>
        <v>WEEK 3</v>
      </c>
      <c r="N3055" s="71" t="str">
        <f>UPPER(VLOOKUP(tbl_raw_data[[#This Row],[Analyst]],settings!$A$1:$B$15,2,0))</f>
        <v>SAM</v>
      </c>
      <c r="O3055" s="71" t="str">
        <f>TRIM(UPPER(tbl_raw_data[[#This Row],[Outcome]]))</f>
        <v>APPROVE</v>
      </c>
      <c r="P3055" s="71" t="str">
        <f>TRIM(UPPER(tbl_raw_data[[#This Row],[Queue Name]]))</f>
        <v>CONSUMER EXISTING</v>
      </c>
      <c r="Q3055" s="71" t="str">
        <f>IF(tbl_raw_data[[#This Row],[time_taken_in_min]]&lt;=settings!$D$2,"SLA_MET","SLA_NOT_MET")</f>
        <v>SLA_MET</v>
      </c>
    </row>
    <row r="3056" spans="1:17" hidden="1" x14ac:dyDescent="0.3">
      <c r="A3056" s="1" t="s">
        <v>4019</v>
      </c>
      <c r="B3056" s="34">
        <v>45153.456736111111</v>
      </c>
      <c r="C3056" s="35">
        <v>45153.459328703706</v>
      </c>
      <c r="D3056" s="2" t="s">
        <v>10</v>
      </c>
      <c r="E3056" s="2" t="s">
        <v>11</v>
      </c>
      <c r="F3056" s="2" t="s">
        <v>24</v>
      </c>
      <c r="G3056" s="2" t="s">
        <v>15</v>
      </c>
      <c r="H3056" s="84" t="str">
        <f t="shared" si="47"/>
        <v>Reason Unknown</v>
      </c>
      <c r="I3056" s="63">
        <f>(tbl_raw_data[[#This Row],[Date Actioned]])-(tbl_raw_data[[#This Row],[Date Tagged]])</f>
        <v>2.5925925947376527E-3</v>
      </c>
      <c r="J3056" s="66">
        <f>HOUR(tbl_raw_data[[#This Row],[time_taken]])*60+MINUTE(tbl_raw_data[[#This Row],[time_taken]])+SECOND(tbl_raw_data[[#This Row],[time_taken]])/60</f>
        <v>3.7333333333333334</v>
      </c>
      <c r="K3056" s="68">
        <f>DATE(YEAR(tbl_raw_data[[#This Row],[Date Actioned]]),MONTH(tbl_raw_data[[#This Row],[Date Actioned]]),DAY(tbl_raw_data[[#This Row],[Date Actioned]]))</f>
        <v>45153</v>
      </c>
      <c r="L3056" s="65" t="str">
        <f>UPPER(TEXT(tbl_raw_data[[#This Row],[updated_date]],"MMMM"))</f>
        <v>AUGUST</v>
      </c>
      <c r="M3056" s="65" t="str">
        <f>"WEEK "&amp;IF(ROUNDUP(DAY(tbl_raw_data[[#This Row],[updated_date]])/7,0)=5,4,ROUNDUP(DAY(tbl_raw_data[[#This Row],[updated_date]])/7,0))</f>
        <v>WEEK 3</v>
      </c>
      <c r="N3056" s="71" t="str">
        <f>UPPER(VLOOKUP(tbl_raw_data[[#This Row],[Analyst]],settings!$A$1:$B$15,2,0))</f>
        <v>SAM</v>
      </c>
      <c r="O3056" s="71" t="str">
        <f>TRIM(UPPER(tbl_raw_data[[#This Row],[Outcome]]))</f>
        <v>APPROVE</v>
      </c>
      <c r="P3056" s="71" t="str">
        <f>TRIM(UPPER(tbl_raw_data[[#This Row],[Queue Name]]))</f>
        <v>CONSUMER EXISTING</v>
      </c>
      <c r="Q3056" s="71" t="str">
        <f>IF(tbl_raw_data[[#This Row],[time_taken_in_min]]&lt;=settings!$D$2,"SLA_MET","SLA_NOT_MET")</f>
        <v>SLA_MET</v>
      </c>
    </row>
    <row r="3057" spans="1:17" hidden="1" x14ac:dyDescent="0.3">
      <c r="A3057" s="5" t="s">
        <v>4020</v>
      </c>
      <c r="B3057" s="36">
        <v>45153.475300925929</v>
      </c>
      <c r="C3057" s="39">
        <v>45153.479791666665</v>
      </c>
      <c r="D3057" s="8" t="s">
        <v>10</v>
      </c>
      <c r="E3057" s="8" t="s">
        <v>11</v>
      </c>
      <c r="F3057" s="8" t="s">
        <v>14</v>
      </c>
      <c r="G3057" s="8" t="s">
        <v>26</v>
      </c>
      <c r="H3057" s="84" t="str">
        <f t="shared" si="47"/>
        <v>Reason Unknown</v>
      </c>
      <c r="I3057" s="63">
        <f>(tbl_raw_data[[#This Row],[Date Actioned]])-(tbl_raw_data[[#This Row],[Date Tagged]])</f>
        <v>4.4907407354912721E-3</v>
      </c>
      <c r="J3057" s="66">
        <f>HOUR(tbl_raw_data[[#This Row],[time_taken]])*60+MINUTE(tbl_raw_data[[#This Row],[time_taken]])+SECOND(tbl_raw_data[[#This Row],[time_taken]])/60</f>
        <v>6.4666666666666668</v>
      </c>
      <c r="K3057" s="68">
        <f>DATE(YEAR(tbl_raw_data[[#This Row],[Date Actioned]]),MONTH(tbl_raw_data[[#This Row],[Date Actioned]]),DAY(tbl_raw_data[[#This Row],[Date Actioned]]))</f>
        <v>45153</v>
      </c>
      <c r="L3057" s="65" t="str">
        <f>UPPER(TEXT(tbl_raw_data[[#This Row],[updated_date]],"MMMM"))</f>
        <v>AUGUST</v>
      </c>
      <c r="M3057" s="65" t="str">
        <f>"WEEK "&amp;IF(ROUNDUP(DAY(tbl_raw_data[[#This Row],[updated_date]])/7,0)=5,4,ROUNDUP(DAY(tbl_raw_data[[#This Row],[updated_date]])/7,0))</f>
        <v>WEEK 3</v>
      </c>
      <c r="N3057" s="71" t="str">
        <f>UPPER(VLOOKUP(tbl_raw_data[[#This Row],[Analyst]],settings!$A$1:$B$15,2,0))</f>
        <v>CAMROON</v>
      </c>
      <c r="O3057" s="71" t="str">
        <f>TRIM(UPPER(tbl_raw_data[[#This Row],[Outcome]]))</f>
        <v>APPROVE</v>
      </c>
      <c r="P3057" s="71" t="str">
        <f>TRIM(UPPER(tbl_raw_data[[#This Row],[Queue Name]]))</f>
        <v>CONSUMER EXISTING</v>
      </c>
      <c r="Q3057" s="71" t="str">
        <f>IF(tbl_raw_data[[#This Row],[time_taken_in_min]]&lt;=settings!$D$2,"SLA_MET","SLA_NOT_MET")</f>
        <v>SLA_MET</v>
      </c>
    </row>
    <row r="3058" spans="1:17" hidden="1" x14ac:dyDescent="0.3">
      <c r="A3058" s="7" t="s">
        <v>4021</v>
      </c>
      <c r="B3058" s="34">
        <v>45153.479178240741</v>
      </c>
      <c r="C3058" s="35">
        <v>45153.483182870368</v>
      </c>
      <c r="D3058" s="2" t="s">
        <v>10</v>
      </c>
      <c r="E3058" s="2" t="s">
        <v>11</v>
      </c>
      <c r="F3058" s="2" t="s">
        <v>24</v>
      </c>
      <c r="G3058" s="2" t="s">
        <v>26</v>
      </c>
      <c r="H3058" s="84" t="str">
        <f t="shared" si="47"/>
        <v>Reason Unknown</v>
      </c>
      <c r="I3058" s="63">
        <f>(tbl_raw_data[[#This Row],[Date Actioned]])-(tbl_raw_data[[#This Row],[Date Tagged]])</f>
        <v>4.0046296271611936E-3</v>
      </c>
      <c r="J3058" s="66">
        <f>HOUR(tbl_raw_data[[#This Row],[time_taken]])*60+MINUTE(tbl_raw_data[[#This Row],[time_taken]])+SECOND(tbl_raw_data[[#This Row],[time_taken]])/60</f>
        <v>5.7666666666666666</v>
      </c>
      <c r="K3058" s="68">
        <f>DATE(YEAR(tbl_raw_data[[#This Row],[Date Actioned]]),MONTH(tbl_raw_data[[#This Row],[Date Actioned]]),DAY(tbl_raw_data[[#This Row],[Date Actioned]]))</f>
        <v>45153</v>
      </c>
      <c r="L3058" s="65" t="str">
        <f>UPPER(TEXT(tbl_raw_data[[#This Row],[updated_date]],"MMMM"))</f>
        <v>AUGUST</v>
      </c>
      <c r="M3058" s="65" t="str">
        <f>"WEEK "&amp;IF(ROUNDUP(DAY(tbl_raw_data[[#This Row],[updated_date]])/7,0)=5,4,ROUNDUP(DAY(tbl_raw_data[[#This Row],[updated_date]])/7,0))</f>
        <v>WEEK 3</v>
      </c>
      <c r="N3058" s="71" t="str">
        <f>UPPER(VLOOKUP(tbl_raw_data[[#This Row],[Analyst]],settings!$A$1:$B$15,2,0))</f>
        <v>SAM</v>
      </c>
      <c r="O3058" s="71" t="str">
        <f>TRIM(UPPER(tbl_raw_data[[#This Row],[Outcome]]))</f>
        <v>APPROVE</v>
      </c>
      <c r="P3058" s="71" t="str">
        <f>TRIM(UPPER(tbl_raw_data[[#This Row],[Queue Name]]))</f>
        <v>CONSUMER EXISTING</v>
      </c>
      <c r="Q3058" s="71" t="str">
        <f>IF(tbl_raw_data[[#This Row],[time_taken_in_min]]&lt;=settings!$D$2,"SLA_MET","SLA_NOT_MET")</f>
        <v>SLA_MET</v>
      </c>
    </row>
    <row r="3059" spans="1:17" hidden="1" x14ac:dyDescent="0.3">
      <c r="A3059" s="1" t="s">
        <v>4022</v>
      </c>
      <c r="B3059" s="36">
        <v>45153.482789351852</v>
      </c>
      <c r="C3059" s="39">
        <v>45153.489363425928</v>
      </c>
      <c r="D3059" s="8" t="s">
        <v>10</v>
      </c>
      <c r="E3059" s="8" t="s">
        <v>11</v>
      </c>
      <c r="F3059" s="8" t="s">
        <v>24</v>
      </c>
      <c r="G3059" s="8" t="s">
        <v>26</v>
      </c>
      <c r="H3059" s="84" t="str">
        <f t="shared" si="47"/>
        <v>Reason Unknown</v>
      </c>
      <c r="I3059" s="63">
        <f>(tbl_raw_data[[#This Row],[Date Actioned]])-(tbl_raw_data[[#This Row],[Date Tagged]])</f>
        <v>6.5740740756154992E-3</v>
      </c>
      <c r="J3059" s="66">
        <f>HOUR(tbl_raw_data[[#This Row],[time_taken]])*60+MINUTE(tbl_raw_data[[#This Row],[time_taken]])+SECOND(tbl_raw_data[[#This Row],[time_taken]])/60</f>
        <v>9.4666666666666668</v>
      </c>
      <c r="K3059" s="68">
        <f>DATE(YEAR(tbl_raw_data[[#This Row],[Date Actioned]]),MONTH(tbl_raw_data[[#This Row],[Date Actioned]]),DAY(tbl_raw_data[[#This Row],[Date Actioned]]))</f>
        <v>45153</v>
      </c>
      <c r="L3059" s="65" t="str">
        <f>UPPER(TEXT(tbl_raw_data[[#This Row],[updated_date]],"MMMM"))</f>
        <v>AUGUST</v>
      </c>
      <c r="M3059" s="65" t="str">
        <f>"WEEK "&amp;IF(ROUNDUP(DAY(tbl_raw_data[[#This Row],[updated_date]])/7,0)=5,4,ROUNDUP(DAY(tbl_raw_data[[#This Row],[updated_date]])/7,0))</f>
        <v>WEEK 3</v>
      </c>
      <c r="N3059" s="71" t="str">
        <f>UPPER(VLOOKUP(tbl_raw_data[[#This Row],[Analyst]],settings!$A$1:$B$15,2,0))</f>
        <v>SAM</v>
      </c>
      <c r="O3059" s="71" t="str">
        <f>TRIM(UPPER(tbl_raw_data[[#This Row],[Outcome]]))</f>
        <v>APPROVE</v>
      </c>
      <c r="P3059" s="71" t="str">
        <f>TRIM(UPPER(tbl_raw_data[[#This Row],[Queue Name]]))</f>
        <v>CONSUMER EXISTING</v>
      </c>
      <c r="Q3059" s="71" t="str">
        <f>IF(tbl_raw_data[[#This Row],[time_taken_in_min]]&lt;=settings!$D$2,"SLA_MET","SLA_NOT_MET")</f>
        <v>SLA_MET</v>
      </c>
    </row>
    <row r="3060" spans="1:17" hidden="1" x14ac:dyDescent="0.3">
      <c r="A3060" s="5" t="s">
        <v>4023</v>
      </c>
      <c r="B3060" s="34">
        <v>45153.487071759257</v>
      </c>
      <c r="C3060" s="35">
        <v>45153.493310185186</v>
      </c>
      <c r="D3060" s="2" t="s">
        <v>10</v>
      </c>
      <c r="E3060" s="2" t="s">
        <v>11</v>
      </c>
      <c r="F3060" s="2" t="s">
        <v>19</v>
      </c>
      <c r="G3060" s="2" t="s">
        <v>15</v>
      </c>
      <c r="H3060" s="84" t="str">
        <f t="shared" si="47"/>
        <v>Reason Unknown</v>
      </c>
      <c r="I3060" s="63">
        <f>(tbl_raw_data[[#This Row],[Date Actioned]])-(tbl_raw_data[[#This Row],[Date Tagged]])</f>
        <v>6.2384259290411137E-3</v>
      </c>
      <c r="J3060" s="66">
        <f>HOUR(tbl_raw_data[[#This Row],[time_taken]])*60+MINUTE(tbl_raw_data[[#This Row],[time_taken]])+SECOND(tbl_raw_data[[#This Row],[time_taken]])/60</f>
        <v>8.9833333333333325</v>
      </c>
      <c r="K3060" s="68">
        <f>DATE(YEAR(tbl_raw_data[[#This Row],[Date Actioned]]),MONTH(tbl_raw_data[[#This Row],[Date Actioned]]),DAY(tbl_raw_data[[#This Row],[Date Actioned]]))</f>
        <v>45153</v>
      </c>
      <c r="L3060" s="65" t="str">
        <f>UPPER(TEXT(tbl_raw_data[[#This Row],[updated_date]],"MMMM"))</f>
        <v>AUGUST</v>
      </c>
      <c r="M3060" s="65" t="str">
        <f>"WEEK "&amp;IF(ROUNDUP(DAY(tbl_raw_data[[#This Row],[updated_date]])/7,0)=5,4,ROUNDUP(DAY(tbl_raw_data[[#This Row],[updated_date]])/7,0))</f>
        <v>WEEK 3</v>
      </c>
      <c r="N3060" s="71" t="str">
        <f>UPPER(VLOOKUP(tbl_raw_data[[#This Row],[Analyst]],settings!$A$1:$B$15,2,0))</f>
        <v>NAVED</v>
      </c>
      <c r="O3060" s="71" t="str">
        <f>TRIM(UPPER(tbl_raw_data[[#This Row],[Outcome]]))</f>
        <v>APPROVE</v>
      </c>
      <c r="P3060" s="71" t="str">
        <f>TRIM(UPPER(tbl_raw_data[[#This Row],[Queue Name]]))</f>
        <v>CONSUMER EXISTING</v>
      </c>
      <c r="Q3060" s="71" t="str">
        <f>IF(tbl_raw_data[[#This Row],[time_taken_in_min]]&lt;=settings!$D$2,"SLA_MET","SLA_NOT_MET")</f>
        <v>SLA_MET</v>
      </c>
    </row>
    <row r="3061" spans="1:17" hidden="1" x14ac:dyDescent="0.3">
      <c r="A3061" s="7" t="s">
        <v>4024</v>
      </c>
      <c r="B3061" s="36">
        <v>45153.489930555559</v>
      </c>
      <c r="C3061" s="39">
        <v>45153.496064814812</v>
      </c>
      <c r="D3061" s="8" t="s">
        <v>10</v>
      </c>
      <c r="E3061" s="8" t="s">
        <v>11</v>
      </c>
      <c r="F3061" s="8" t="s">
        <v>24</v>
      </c>
      <c r="G3061" s="8" t="s">
        <v>581</v>
      </c>
      <c r="H3061" s="84" t="str">
        <f t="shared" si="47"/>
        <v>Reason Unknown</v>
      </c>
      <c r="I3061" s="63">
        <f>(tbl_raw_data[[#This Row],[Date Actioned]])-(tbl_raw_data[[#This Row],[Date Tagged]])</f>
        <v>6.1342592525761575E-3</v>
      </c>
      <c r="J3061" s="66">
        <f>HOUR(tbl_raw_data[[#This Row],[time_taken]])*60+MINUTE(tbl_raw_data[[#This Row],[time_taken]])+SECOND(tbl_raw_data[[#This Row],[time_taken]])/60</f>
        <v>8.8333333333333339</v>
      </c>
      <c r="K3061" s="68">
        <f>DATE(YEAR(tbl_raw_data[[#This Row],[Date Actioned]]),MONTH(tbl_raw_data[[#This Row],[Date Actioned]]),DAY(tbl_raw_data[[#This Row],[Date Actioned]]))</f>
        <v>45153</v>
      </c>
      <c r="L3061" s="65" t="str">
        <f>UPPER(TEXT(tbl_raw_data[[#This Row],[updated_date]],"MMMM"))</f>
        <v>AUGUST</v>
      </c>
      <c r="M3061" s="65" t="str">
        <f>"WEEK "&amp;IF(ROUNDUP(DAY(tbl_raw_data[[#This Row],[updated_date]])/7,0)=5,4,ROUNDUP(DAY(tbl_raw_data[[#This Row],[updated_date]])/7,0))</f>
        <v>WEEK 3</v>
      </c>
      <c r="N3061" s="71" t="str">
        <f>UPPER(VLOOKUP(tbl_raw_data[[#This Row],[Analyst]],settings!$A$1:$B$15,2,0))</f>
        <v>SAM</v>
      </c>
      <c r="O3061" s="71" t="str">
        <f>TRIM(UPPER(tbl_raw_data[[#This Row],[Outcome]]))</f>
        <v>APPROVE</v>
      </c>
      <c r="P3061" s="71" t="str">
        <f>TRIM(UPPER(tbl_raw_data[[#This Row],[Queue Name]]))</f>
        <v>CONSUMER EXISTING</v>
      </c>
      <c r="Q3061" s="71" t="str">
        <f>IF(tbl_raw_data[[#This Row],[time_taken_in_min]]&lt;=settings!$D$2,"SLA_MET","SLA_NOT_MET")</f>
        <v>SLA_MET</v>
      </c>
    </row>
    <row r="3062" spans="1:17" hidden="1" x14ac:dyDescent="0.3">
      <c r="A3062" s="1" t="s">
        <v>4025</v>
      </c>
      <c r="B3062" s="34">
        <v>45153.493090277778</v>
      </c>
      <c r="C3062" s="35">
        <v>45153.500694444447</v>
      </c>
      <c r="D3062" s="2" t="s">
        <v>10</v>
      </c>
      <c r="E3062" s="2" t="s">
        <v>18</v>
      </c>
      <c r="F3062" s="2" t="s">
        <v>25</v>
      </c>
      <c r="G3062" s="2" t="s">
        <v>120</v>
      </c>
      <c r="H3062" s="84" t="str">
        <f t="shared" si="47"/>
        <v>Reason Unknown</v>
      </c>
      <c r="I3062" s="63">
        <f>(tbl_raw_data[[#This Row],[Date Actioned]])-(tbl_raw_data[[#This Row],[Date Tagged]])</f>
        <v>7.6041666688979603E-3</v>
      </c>
      <c r="J3062" s="66">
        <f>HOUR(tbl_raw_data[[#This Row],[time_taken]])*60+MINUTE(tbl_raw_data[[#This Row],[time_taken]])+SECOND(tbl_raw_data[[#This Row],[time_taken]])/60</f>
        <v>10.95</v>
      </c>
      <c r="K3062" s="68">
        <f>DATE(YEAR(tbl_raw_data[[#This Row],[Date Actioned]]),MONTH(tbl_raw_data[[#This Row],[Date Actioned]]),DAY(tbl_raw_data[[#This Row],[Date Actioned]]))</f>
        <v>45153</v>
      </c>
      <c r="L3062" s="65" t="str">
        <f>UPPER(TEXT(tbl_raw_data[[#This Row],[updated_date]],"MMMM"))</f>
        <v>AUGUST</v>
      </c>
      <c r="M3062" s="65" t="str">
        <f>"WEEK "&amp;IF(ROUNDUP(DAY(tbl_raw_data[[#This Row],[updated_date]])/7,0)=5,4,ROUNDUP(DAY(tbl_raw_data[[#This Row],[updated_date]])/7,0))</f>
        <v>WEEK 3</v>
      </c>
      <c r="N3062" s="71" t="str">
        <f>UPPER(VLOOKUP(tbl_raw_data[[#This Row],[Analyst]],settings!$A$1:$B$15,2,0))</f>
        <v>ASIF</v>
      </c>
      <c r="O3062" s="71" t="str">
        <f>TRIM(UPPER(tbl_raw_data[[#This Row],[Outcome]]))</f>
        <v>APPROVE</v>
      </c>
      <c r="P3062" s="71" t="str">
        <f>TRIM(UPPER(tbl_raw_data[[#This Row],[Queue Name]]))</f>
        <v>CONSUMER PRE BUREAU</v>
      </c>
      <c r="Q3062" s="71" t="str">
        <f>IF(tbl_raw_data[[#This Row],[time_taken_in_min]]&lt;=settings!$D$2,"SLA_MET","SLA_NOT_MET")</f>
        <v>SLA_MET</v>
      </c>
    </row>
    <row r="3063" spans="1:17" hidden="1" x14ac:dyDescent="0.3">
      <c r="A3063" s="5" t="s">
        <v>4026</v>
      </c>
      <c r="B3063" s="36">
        <v>45153.494803240741</v>
      </c>
      <c r="C3063" s="39">
        <v>45153.499918981484</v>
      </c>
      <c r="D3063" s="8" t="s">
        <v>10</v>
      </c>
      <c r="E3063" s="8" t="s">
        <v>8</v>
      </c>
      <c r="F3063" s="8" t="s">
        <v>19</v>
      </c>
      <c r="G3063" s="8" t="s">
        <v>23</v>
      </c>
      <c r="H3063" s="84" t="str">
        <f t="shared" si="47"/>
        <v>Reason Unknown</v>
      </c>
      <c r="I3063" s="63">
        <f>(tbl_raw_data[[#This Row],[Date Actioned]])-(tbl_raw_data[[#This Row],[Date Tagged]])</f>
        <v>5.1157407433493063E-3</v>
      </c>
      <c r="J3063" s="66">
        <f>HOUR(tbl_raw_data[[#This Row],[time_taken]])*60+MINUTE(tbl_raw_data[[#This Row],[time_taken]])+SECOND(tbl_raw_data[[#This Row],[time_taken]])/60</f>
        <v>7.3666666666666663</v>
      </c>
      <c r="K3063" s="68">
        <f>DATE(YEAR(tbl_raw_data[[#This Row],[Date Actioned]]),MONTH(tbl_raw_data[[#This Row],[Date Actioned]]),DAY(tbl_raw_data[[#This Row],[Date Actioned]]))</f>
        <v>45153</v>
      </c>
      <c r="L3063" s="65" t="str">
        <f>UPPER(TEXT(tbl_raw_data[[#This Row],[updated_date]],"MMMM"))</f>
        <v>AUGUST</v>
      </c>
      <c r="M3063" s="65" t="str">
        <f>"WEEK "&amp;IF(ROUNDUP(DAY(tbl_raw_data[[#This Row],[updated_date]])/7,0)=5,4,ROUNDUP(DAY(tbl_raw_data[[#This Row],[updated_date]])/7,0))</f>
        <v>WEEK 3</v>
      </c>
      <c r="N3063" s="71" t="str">
        <f>UPPER(VLOOKUP(tbl_raw_data[[#This Row],[Analyst]],settings!$A$1:$B$15,2,0))</f>
        <v>NAVED</v>
      </c>
      <c r="O3063" s="71" t="str">
        <f>TRIM(UPPER(tbl_raw_data[[#This Row],[Outcome]]))</f>
        <v>APPROVE</v>
      </c>
      <c r="P3063" s="71" t="str">
        <f>TRIM(UPPER(tbl_raw_data[[#This Row],[Queue Name]]))</f>
        <v>CONSUMER POST BUREAU</v>
      </c>
      <c r="Q3063" s="71" t="str">
        <f>IF(tbl_raw_data[[#This Row],[time_taken_in_min]]&lt;=settings!$D$2,"SLA_MET","SLA_NOT_MET")</f>
        <v>SLA_MET</v>
      </c>
    </row>
    <row r="3064" spans="1:17" hidden="1" x14ac:dyDescent="0.3">
      <c r="A3064" s="7" t="s">
        <v>4027</v>
      </c>
      <c r="B3064" s="34">
        <v>45153.501006944447</v>
      </c>
      <c r="C3064" s="35">
        <v>45153.504699074074</v>
      </c>
      <c r="D3064" s="2" t="s">
        <v>10</v>
      </c>
      <c r="E3064" s="2" t="s">
        <v>18</v>
      </c>
      <c r="F3064" s="2" t="s">
        <v>14</v>
      </c>
      <c r="G3064" s="2" t="s">
        <v>23</v>
      </c>
      <c r="H3064" s="84" t="str">
        <f t="shared" si="47"/>
        <v>Reason Unknown</v>
      </c>
      <c r="I3064" s="63">
        <f>(tbl_raw_data[[#This Row],[Date Actioned]])-(tbl_raw_data[[#This Row],[Date Tagged]])</f>
        <v>3.6921296268701553E-3</v>
      </c>
      <c r="J3064" s="66">
        <f>HOUR(tbl_raw_data[[#This Row],[time_taken]])*60+MINUTE(tbl_raw_data[[#This Row],[time_taken]])+SECOND(tbl_raw_data[[#This Row],[time_taken]])/60</f>
        <v>5.3166666666666664</v>
      </c>
      <c r="K3064" s="68">
        <f>DATE(YEAR(tbl_raw_data[[#This Row],[Date Actioned]]),MONTH(tbl_raw_data[[#This Row],[Date Actioned]]),DAY(tbl_raw_data[[#This Row],[Date Actioned]]))</f>
        <v>45153</v>
      </c>
      <c r="L3064" s="65" t="str">
        <f>UPPER(TEXT(tbl_raw_data[[#This Row],[updated_date]],"MMMM"))</f>
        <v>AUGUST</v>
      </c>
      <c r="M3064" s="65" t="str">
        <f>"WEEK "&amp;IF(ROUNDUP(DAY(tbl_raw_data[[#This Row],[updated_date]])/7,0)=5,4,ROUNDUP(DAY(tbl_raw_data[[#This Row],[updated_date]])/7,0))</f>
        <v>WEEK 3</v>
      </c>
      <c r="N3064" s="71" t="str">
        <f>UPPER(VLOOKUP(tbl_raw_data[[#This Row],[Analyst]],settings!$A$1:$B$15,2,0))</f>
        <v>CAMROON</v>
      </c>
      <c r="O3064" s="71" t="str">
        <f>TRIM(UPPER(tbl_raw_data[[#This Row],[Outcome]]))</f>
        <v>APPROVE</v>
      </c>
      <c r="P3064" s="71" t="str">
        <f>TRIM(UPPER(tbl_raw_data[[#This Row],[Queue Name]]))</f>
        <v>CONSUMER PRE BUREAU</v>
      </c>
      <c r="Q3064" s="71" t="str">
        <f>IF(tbl_raw_data[[#This Row],[time_taken_in_min]]&lt;=settings!$D$2,"SLA_MET","SLA_NOT_MET")</f>
        <v>SLA_MET</v>
      </c>
    </row>
    <row r="3065" spans="1:17" hidden="1" x14ac:dyDescent="0.3">
      <c r="A3065" s="1" t="s">
        <v>4028</v>
      </c>
      <c r="B3065" s="36">
        <v>45153.502083333333</v>
      </c>
      <c r="C3065" s="39">
        <v>45153.51258101852</v>
      </c>
      <c r="D3065" s="8" t="s">
        <v>10</v>
      </c>
      <c r="E3065" s="8" t="s">
        <v>11</v>
      </c>
      <c r="F3065" s="8" t="s">
        <v>19</v>
      </c>
      <c r="G3065" s="8" t="s">
        <v>23</v>
      </c>
      <c r="H3065" s="84" t="str">
        <f t="shared" si="47"/>
        <v>Reason Unknown</v>
      </c>
      <c r="I3065" s="63">
        <f>(tbl_raw_data[[#This Row],[Date Actioned]])-(tbl_raw_data[[#This Row],[Date Tagged]])</f>
        <v>1.0497685187146999E-2</v>
      </c>
      <c r="J3065" s="66">
        <f>HOUR(tbl_raw_data[[#This Row],[time_taken]])*60+MINUTE(tbl_raw_data[[#This Row],[time_taken]])+SECOND(tbl_raw_data[[#This Row],[time_taken]])/60</f>
        <v>15.116666666666667</v>
      </c>
      <c r="K3065" s="68">
        <f>DATE(YEAR(tbl_raw_data[[#This Row],[Date Actioned]]),MONTH(tbl_raw_data[[#This Row],[Date Actioned]]),DAY(tbl_raw_data[[#This Row],[Date Actioned]]))</f>
        <v>45153</v>
      </c>
      <c r="L3065" s="65" t="str">
        <f>UPPER(TEXT(tbl_raw_data[[#This Row],[updated_date]],"MMMM"))</f>
        <v>AUGUST</v>
      </c>
      <c r="M3065" s="65" t="str">
        <f>"WEEK "&amp;IF(ROUNDUP(DAY(tbl_raw_data[[#This Row],[updated_date]])/7,0)=5,4,ROUNDUP(DAY(tbl_raw_data[[#This Row],[updated_date]])/7,0))</f>
        <v>WEEK 3</v>
      </c>
      <c r="N3065" s="71" t="str">
        <f>UPPER(VLOOKUP(tbl_raw_data[[#This Row],[Analyst]],settings!$A$1:$B$15,2,0))</f>
        <v>NAVED</v>
      </c>
      <c r="O3065" s="71" t="str">
        <f>TRIM(UPPER(tbl_raw_data[[#This Row],[Outcome]]))</f>
        <v>APPROVE</v>
      </c>
      <c r="P3065" s="71" t="str">
        <f>TRIM(UPPER(tbl_raw_data[[#This Row],[Queue Name]]))</f>
        <v>CONSUMER EXISTING</v>
      </c>
      <c r="Q3065" s="71" t="str">
        <f>IF(tbl_raw_data[[#This Row],[time_taken_in_min]]&lt;=settings!$D$2,"SLA_MET","SLA_NOT_MET")</f>
        <v>SLA_MET</v>
      </c>
    </row>
    <row r="3066" spans="1:17" hidden="1" x14ac:dyDescent="0.3">
      <c r="A3066" s="5" t="s">
        <v>4029</v>
      </c>
      <c r="B3066" s="34">
        <v>45153.508715277778</v>
      </c>
      <c r="C3066" s="35">
        <v>45153.514004629629</v>
      </c>
      <c r="D3066" s="2" t="s">
        <v>10</v>
      </c>
      <c r="E3066" s="2" t="s">
        <v>11</v>
      </c>
      <c r="F3066" s="2" t="s">
        <v>14</v>
      </c>
      <c r="G3066" s="2" t="s">
        <v>582</v>
      </c>
      <c r="H3066" s="84" t="str">
        <f t="shared" si="47"/>
        <v>Reason Unknown</v>
      </c>
      <c r="I3066" s="63">
        <f>(tbl_raw_data[[#This Row],[Date Actioned]])-(tbl_raw_data[[#This Row],[Date Tagged]])</f>
        <v>5.2893518513883464E-3</v>
      </c>
      <c r="J3066" s="66">
        <f>HOUR(tbl_raw_data[[#This Row],[time_taken]])*60+MINUTE(tbl_raw_data[[#This Row],[time_taken]])+SECOND(tbl_raw_data[[#This Row],[time_taken]])/60</f>
        <v>7.6166666666666671</v>
      </c>
      <c r="K3066" s="68">
        <f>DATE(YEAR(tbl_raw_data[[#This Row],[Date Actioned]]),MONTH(tbl_raw_data[[#This Row],[Date Actioned]]),DAY(tbl_raw_data[[#This Row],[Date Actioned]]))</f>
        <v>45153</v>
      </c>
      <c r="L3066" s="65" t="str">
        <f>UPPER(TEXT(tbl_raw_data[[#This Row],[updated_date]],"MMMM"))</f>
        <v>AUGUST</v>
      </c>
      <c r="M3066" s="65" t="str">
        <f>"WEEK "&amp;IF(ROUNDUP(DAY(tbl_raw_data[[#This Row],[updated_date]])/7,0)=5,4,ROUNDUP(DAY(tbl_raw_data[[#This Row],[updated_date]])/7,0))</f>
        <v>WEEK 3</v>
      </c>
      <c r="N3066" s="71" t="str">
        <f>UPPER(VLOOKUP(tbl_raw_data[[#This Row],[Analyst]],settings!$A$1:$B$15,2,0))</f>
        <v>CAMROON</v>
      </c>
      <c r="O3066" s="71" t="str">
        <f>TRIM(UPPER(tbl_raw_data[[#This Row],[Outcome]]))</f>
        <v>APPROVE</v>
      </c>
      <c r="P3066" s="71" t="str">
        <f>TRIM(UPPER(tbl_raw_data[[#This Row],[Queue Name]]))</f>
        <v>CONSUMER EXISTING</v>
      </c>
      <c r="Q3066" s="71" t="str">
        <f>IF(tbl_raw_data[[#This Row],[time_taken_in_min]]&lt;=settings!$D$2,"SLA_MET","SLA_NOT_MET")</f>
        <v>SLA_MET</v>
      </c>
    </row>
    <row r="3067" spans="1:17" hidden="1" x14ac:dyDescent="0.3">
      <c r="A3067" s="7" t="s">
        <v>4030</v>
      </c>
      <c r="B3067" s="36">
        <v>45153.510763888888</v>
      </c>
      <c r="C3067" s="39">
        <v>45153.514618055553</v>
      </c>
      <c r="D3067" s="8" t="s">
        <v>10</v>
      </c>
      <c r="E3067" s="8" t="s">
        <v>11</v>
      </c>
      <c r="F3067" s="8" t="s">
        <v>24</v>
      </c>
      <c r="G3067" s="8" t="s">
        <v>26</v>
      </c>
      <c r="H3067" s="84" t="str">
        <f t="shared" si="47"/>
        <v>Reason Unknown</v>
      </c>
      <c r="I3067" s="63">
        <f>(tbl_raw_data[[#This Row],[Date Actioned]])-(tbl_raw_data[[#This Row],[Date Tagged]])</f>
        <v>3.8541666654055007E-3</v>
      </c>
      <c r="J3067" s="66">
        <f>HOUR(tbl_raw_data[[#This Row],[time_taken]])*60+MINUTE(tbl_raw_data[[#This Row],[time_taken]])+SECOND(tbl_raw_data[[#This Row],[time_taken]])/60</f>
        <v>5.55</v>
      </c>
      <c r="K3067" s="68">
        <f>DATE(YEAR(tbl_raw_data[[#This Row],[Date Actioned]]),MONTH(tbl_raw_data[[#This Row],[Date Actioned]]),DAY(tbl_raw_data[[#This Row],[Date Actioned]]))</f>
        <v>45153</v>
      </c>
      <c r="L3067" s="65" t="str">
        <f>UPPER(TEXT(tbl_raw_data[[#This Row],[updated_date]],"MMMM"))</f>
        <v>AUGUST</v>
      </c>
      <c r="M3067" s="65" t="str">
        <f>"WEEK "&amp;IF(ROUNDUP(DAY(tbl_raw_data[[#This Row],[updated_date]])/7,0)=5,4,ROUNDUP(DAY(tbl_raw_data[[#This Row],[updated_date]])/7,0))</f>
        <v>WEEK 3</v>
      </c>
      <c r="N3067" s="71" t="str">
        <f>UPPER(VLOOKUP(tbl_raw_data[[#This Row],[Analyst]],settings!$A$1:$B$15,2,0))</f>
        <v>SAM</v>
      </c>
      <c r="O3067" s="71" t="str">
        <f>TRIM(UPPER(tbl_raw_data[[#This Row],[Outcome]]))</f>
        <v>APPROVE</v>
      </c>
      <c r="P3067" s="71" t="str">
        <f>TRIM(UPPER(tbl_raw_data[[#This Row],[Queue Name]]))</f>
        <v>CONSUMER EXISTING</v>
      </c>
      <c r="Q3067" s="71" t="str">
        <f>IF(tbl_raw_data[[#This Row],[time_taken_in_min]]&lt;=settings!$D$2,"SLA_MET","SLA_NOT_MET")</f>
        <v>SLA_MET</v>
      </c>
    </row>
    <row r="3068" spans="1:17" hidden="1" x14ac:dyDescent="0.3">
      <c r="A3068" s="1" t="s">
        <v>4031</v>
      </c>
      <c r="B3068" s="34">
        <v>45153.510763888888</v>
      </c>
      <c r="C3068" s="35">
        <v>45153.517060185186</v>
      </c>
      <c r="D3068" s="2" t="s">
        <v>10</v>
      </c>
      <c r="E3068" s="2" t="s">
        <v>18</v>
      </c>
      <c r="F3068" s="2" t="s">
        <v>14</v>
      </c>
      <c r="G3068" s="2" t="s">
        <v>16</v>
      </c>
      <c r="H3068" s="84" t="str">
        <f t="shared" si="47"/>
        <v>Reason Unknown</v>
      </c>
      <c r="I3068" s="63">
        <f>(tbl_raw_data[[#This Row],[Date Actioned]])-(tbl_raw_data[[#This Row],[Date Tagged]])</f>
        <v>6.2962962983874604E-3</v>
      </c>
      <c r="J3068" s="66">
        <f>HOUR(tbl_raw_data[[#This Row],[time_taken]])*60+MINUTE(tbl_raw_data[[#This Row],[time_taken]])+SECOND(tbl_raw_data[[#This Row],[time_taken]])/60</f>
        <v>9.0666666666666664</v>
      </c>
      <c r="K3068" s="68">
        <f>DATE(YEAR(tbl_raw_data[[#This Row],[Date Actioned]]),MONTH(tbl_raw_data[[#This Row],[Date Actioned]]),DAY(tbl_raw_data[[#This Row],[Date Actioned]]))</f>
        <v>45153</v>
      </c>
      <c r="L3068" s="65" t="str">
        <f>UPPER(TEXT(tbl_raw_data[[#This Row],[updated_date]],"MMMM"))</f>
        <v>AUGUST</v>
      </c>
      <c r="M3068" s="65" t="str">
        <f>"WEEK "&amp;IF(ROUNDUP(DAY(tbl_raw_data[[#This Row],[updated_date]])/7,0)=5,4,ROUNDUP(DAY(tbl_raw_data[[#This Row],[updated_date]])/7,0))</f>
        <v>WEEK 3</v>
      </c>
      <c r="N3068" s="71" t="str">
        <f>UPPER(VLOOKUP(tbl_raw_data[[#This Row],[Analyst]],settings!$A$1:$B$15,2,0))</f>
        <v>CAMROON</v>
      </c>
      <c r="O3068" s="71" t="str">
        <f>TRIM(UPPER(tbl_raw_data[[#This Row],[Outcome]]))</f>
        <v>APPROVE</v>
      </c>
      <c r="P3068" s="71" t="str">
        <f>TRIM(UPPER(tbl_raw_data[[#This Row],[Queue Name]]))</f>
        <v>CONSUMER PRE BUREAU</v>
      </c>
      <c r="Q3068" s="71" t="str">
        <f>IF(tbl_raw_data[[#This Row],[time_taken_in_min]]&lt;=settings!$D$2,"SLA_MET","SLA_NOT_MET")</f>
        <v>SLA_MET</v>
      </c>
    </row>
    <row r="3069" spans="1:17" hidden="1" x14ac:dyDescent="0.3">
      <c r="A3069" s="5" t="s">
        <v>4032</v>
      </c>
      <c r="B3069" s="36">
        <v>45153.511053240742</v>
      </c>
      <c r="C3069" s="39">
        <v>45153.518483796295</v>
      </c>
      <c r="D3069" s="8" t="s">
        <v>10</v>
      </c>
      <c r="E3069" s="8" t="s">
        <v>11</v>
      </c>
      <c r="F3069" s="8" t="s">
        <v>25</v>
      </c>
      <c r="G3069" s="8" t="s">
        <v>26</v>
      </c>
      <c r="H3069" s="84" t="str">
        <f t="shared" si="47"/>
        <v>Reason Unknown</v>
      </c>
      <c r="I3069" s="63">
        <f>(tbl_raw_data[[#This Row],[Date Actioned]])-(tbl_raw_data[[#This Row],[Date Tagged]])</f>
        <v>7.4305555535829626E-3</v>
      </c>
      <c r="J3069" s="66">
        <f>HOUR(tbl_raw_data[[#This Row],[time_taken]])*60+MINUTE(tbl_raw_data[[#This Row],[time_taken]])+SECOND(tbl_raw_data[[#This Row],[time_taken]])/60</f>
        <v>10.7</v>
      </c>
      <c r="K3069" s="68">
        <f>DATE(YEAR(tbl_raw_data[[#This Row],[Date Actioned]]),MONTH(tbl_raw_data[[#This Row],[Date Actioned]]),DAY(tbl_raw_data[[#This Row],[Date Actioned]]))</f>
        <v>45153</v>
      </c>
      <c r="L3069" s="65" t="str">
        <f>UPPER(TEXT(tbl_raw_data[[#This Row],[updated_date]],"MMMM"))</f>
        <v>AUGUST</v>
      </c>
      <c r="M3069" s="65" t="str">
        <f>"WEEK "&amp;IF(ROUNDUP(DAY(tbl_raw_data[[#This Row],[updated_date]])/7,0)=5,4,ROUNDUP(DAY(tbl_raw_data[[#This Row],[updated_date]])/7,0))</f>
        <v>WEEK 3</v>
      </c>
      <c r="N3069" s="71" t="str">
        <f>UPPER(VLOOKUP(tbl_raw_data[[#This Row],[Analyst]],settings!$A$1:$B$15,2,0))</f>
        <v>ASIF</v>
      </c>
      <c r="O3069" s="71" t="str">
        <f>TRIM(UPPER(tbl_raw_data[[#This Row],[Outcome]]))</f>
        <v>APPROVE</v>
      </c>
      <c r="P3069" s="71" t="str">
        <f>TRIM(UPPER(tbl_raw_data[[#This Row],[Queue Name]]))</f>
        <v>CONSUMER EXISTING</v>
      </c>
      <c r="Q3069" s="71" t="str">
        <f>IF(tbl_raw_data[[#This Row],[time_taken_in_min]]&lt;=settings!$D$2,"SLA_MET","SLA_NOT_MET")</f>
        <v>SLA_MET</v>
      </c>
    </row>
    <row r="3070" spans="1:17" hidden="1" x14ac:dyDescent="0.3">
      <c r="A3070" s="7" t="s">
        <v>4033</v>
      </c>
      <c r="B3070" s="34">
        <v>45153.51321759259</v>
      </c>
      <c r="C3070" s="35">
        <v>45153.520162037035</v>
      </c>
      <c r="D3070" s="2" t="s">
        <v>10</v>
      </c>
      <c r="E3070" s="2" t="s">
        <v>11</v>
      </c>
      <c r="F3070" s="2" t="s">
        <v>19</v>
      </c>
      <c r="G3070" s="2" t="s">
        <v>15</v>
      </c>
      <c r="H3070" s="84" t="str">
        <f t="shared" si="47"/>
        <v>Reason Unknown</v>
      </c>
      <c r="I3070" s="63">
        <f>(tbl_raw_data[[#This Row],[Date Actioned]])-(tbl_raw_data[[#This Row],[Date Tagged]])</f>
        <v>6.9444444452528842E-3</v>
      </c>
      <c r="J3070" s="66">
        <f>HOUR(tbl_raw_data[[#This Row],[time_taken]])*60+MINUTE(tbl_raw_data[[#This Row],[time_taken]])+SECOND(tbl_raw_data[[#This Row],[time_taken]])/60</f>
        <v>10</v>
      </c>
      <c r="K3070" s="68">
        <f>DATE(YEAR(tbl_raw_data[[#This Row],[Date Actioned]]),MONTH(tbl_raw_data[[#This Row],[Date Actioned]]),DAY(tbl_raw_data[[#This Row],[Date Actioned]]))</f>
        <v>45153</v>
      </c>
      <c r="L3070" s="65" t="str">
        <f>UPPER(TEXT(tbl_raw_data[[#This Row],[updated_date]],"MMMM"))</f>
        <v>AUGUST</v>
      </c>
      <c r="M3070" s="65" t="str">
        <f>"WEEK "&amp;IF(ROUNDUP(DAY(tbl_raw_data[[#This Row],[updated_date]])/7,0)=5,4,ROUNDUP(DAY(tbl_raw_data[[#This Row],[updated_date]])/7,0))</f>
        <v>WEEK 3</v>
      </c>
      <c r="N3070" s="71" t="str">
        <f>UPPER(VLOOKUP(tbl_raw_data[[#This Row],[Analyst]],settings!$A$1:$B$15,2,0))</f>
        <v>NAVED</v>
      </c>
      <c r="O3070" s="71" t="str">
        <f>TRIM(UPPER(tbl_raw_data[[#This Row],[Outcome]]))</f>
        <v>APPROVE</v>
      </c>
      <c r="P3070" s="71" t="str">
        <f>TRIM(UPPER(tbl_raw_data[[#This Row],[Queue Name]]))</f>
        <v>CONSUMER EXISTING</v>
      </c>
      <c r="Q3070" s="71" t="str">
        <f>IF(tbl_raw_data[[#This Row],[time_taken_in_min]]&lt;=settings!$D$2,"SLA_MET","SLA_NOT_MET")</f>
        <v>SLA_MET</v>
      </c>
    </row>
    <row r="3071" spans="1:17" hidden="1" x14ac:dyDescent="0.3">
      <c r="A3071" s="1" t="s">
        <v>4034</v>
      </c>
      <c r="B3071" s="36">
        <v>45153.518831018519</v>
      </c>
      <c r="C3071" s="39">
        <v>45153.52611111111</v>
      </c>
      <c r="D3071" s="8" t="s">
        <v>10</v>
      </c>
      <c r="E3071" s="8" t="s">
        <v>11</v>
      </c>
      <c r="F3071" s="8" t="s">
        <v>14</v>
      </c>
      <c r="G3071" s="8" t="s">
        <v>582</v>
      </c>
      <c r="H3071" s="84" t="str">
        <f t="shared" si="47"/>
        <v>Reason Unknown</v>
      </c>
      <c r="I3071" s="63">
        <f>(tbl_raw_data[[#This Row],[Date Actioned]])-(tbl_raw_data[[#This Row],[Date Tagged]])</f>
        <v>7.2800925918272696E-3</v>
      </c>
      <c r="J3071" s="66">
        <f>HOUR(tbl_raw_data[[#This Row],[time_taken]])*60+MINUTE(tbl_raw_data[[#This Row],[time_taken]])+SECOND(tbl_raw_data[[#This Row],[time_taken]])/60</f>
        <v>10.483333333333333</v>
      </c>
      <c r="K3071" s="68">
        <f>DATE(YEAR(tbl_raw_data[[#This Row],[Date Actioned]]),MONTH(tbl_raw_data[[#This Row],[Date Actioned]]),DAY(tbl_raw_data[[#This Row],[Date Actioned]]))</f>
        <v>45153</v>
      </c>
      <c r="L3071" s="65" t="str">
        <f>UPPER(TEXT(tbl_raw_data[[#This Row],[updated_date]],"MMMM"))</f>
        <v>AUGUST</v>
      </c>
      <c r="M3071" s="65" t="str">
        <f>"WEEK "&amp;IF(ROUNDUP(DAY(tbl_raw_data[[#This Row],[updated_date]])/7,0)=5,4,ROUNDUP(DAY(tbl_raw_data[[#This Row],[updated_date]])/7,0))</f>
        <v>WEEK 3</v>
      </c>
      <c r="N3071" s="71" t="str">
        <f>UPPER(VLOOKUP(tbl_raw_data[[#This Row],[Analyst]],settings!$A$1:$B$15,2,0))</f>
        <v>CAMROON</v>
      </c>
      <c r="O3071" s="71" t="str">
        <f>TRIM(UPPER(tbl_raw_data[[#This Row],[Outcome]]))</f>
        <v>APPROVE</v>
      </c>
      <c r="P3071" s="71" t="str">
        <f>TRIM(UPPER(tbl_raw_data[[#This Row],[Queue Name]]))</f>
        <v>CONSUMER EXISTING</v>
      </c>
      <c r="Q3071" s="71" t="str">
        <f>IF(tbl_raw_data[[#This Row],[time_taken_in_min]]&lt;=settings!$D$2,"SLA_MET","SLA_NOT_MET")</f>
        <v>SLA_MET</v>
      </c>
    </row>
    <row r="3072" spans="1:17" hidden="1" x14ac:dyDescent="0.3">
      <c r="A3072" s="5" t="s">
        <v>4035</v>
      </c>
      <c r="B3072" s="34">
        <v>45153.527928240743</v>
      </c>
      <c r="C3072" s="35">
        <v>45153.531087962961</v>
      </c>
      <c r="D3072" s="2" t="s">
        <v>10</v>
      </c>
      <c r="E3072" s="2" t="s">
        <v>8</v>
      </c>
      <c r="F3072" s="2" t="s">
        <v>25</v>
      </c>
      <c r="G3072" s="2" t="s">
        <v>583</v>
      </c>
      <c r="H3072" s="84" t="str">
        <f t="shared" si="47"/>
        <v>Reason Unknown</v>
      </c>
      <c r="I3072" s="63">
        <f>(tbl_raw_data[[#This Row],[Date Actioned]])-(tbl_raw_data[[#This Row],[Date Tagged]])</f>
        <v>3.159722218697425E-3</v>
      </c>
      <c r="J3072" s="66">
        <f>HOUR(tbl_raw_data[[#This Row],[time_taken]])*60+MINUTE(tbl_raw_data[[#This Row],[time_taken]])+SECOND(tbl_raw_data[[#This Row],[time_taken]])/60</f>
        <v>4.55</v>
      </c>
      <c r="K3072" s="68">
        <f>DATE(YEAR(tbl_raw_data[[#This Row],[Date Actioned]]),MONTH(tbl_raw_data[[#This Row],[Date Actioned]]),DAY(tbl_raw_data[[#This Row],[Date Actioned]]))</f>
        <v>45153</v>
      </c>
      <c r="L3072" s="65" t="str">
        <f>UPPER(TEXT(tbl_raw_data[[#This Row],[updated_date]],"MMMM"))</f>
        <v>AUGUST</v>
      </c>
      <c r="M3072" s="65" t="str">
        <f>"WEEK "&amp;IF(ROUNDUP(DAY(tbl_raw_data[[#This Row],[updated_date]])/7,0)=5,4,ROUNDUP(DAY(tbl_raw_data[[#This Row],[updated_date]])/7,0))</f>
        <v>WEEK 3</v>
      </c>
      <c r="N3072" s="71" t="str">
        <f>UPPER(VLOOKUP(tbl_raw_data[[#This Row],[Analyst]],settings!$A$1:$B$15,2,0))</f>
        <v>ASIF</v>
      </c>
      <c r="O3072" s="71" t="str">
        <f>TRIM(UPPER(tbl_raw_data[[#This Row],[Outcome]]))</f>
        <v>APPROVE</v>
      </c>
      <c r="P3072" s="71" t="str">
        <f>TRIM(UPPER(tbl_raw_data[[#This Row],[Queue Name]]))</f>
        <v>CONSUMER POST BUREAU</v>
      </c>
      <c r="Q3072" s="71" t="str">
        <f>IF(tbl_raw_data[[#This Row],[time_taken_in_min]]&lt;=settings!$D$2,"SLA_MET","SLA_NOT_MET")</f>
        <v>SLA_MET</v>
      </c>
    </row>
    <row r="3073" spans="1:17" hidden="1" x14ac:dyDescent="0.3">
      <c r="A3073" s="7" t="s">
        <v>4036</v>
      </c>
      <c r="B3073" s="36">
        <v>45153.543854166666</v>
      </c>
      <c r="C3073" s="39">
        <v>45153.549803240741</v>
      </c>
      <c r="D3073" s="8" t="s">
        <v>10</v>
      </c>
      <c r="E3073" s="8" t="s">
        <v>11</v>
      </c>
      <c r="F3073" s="8" t="s">
        <v>19</v>
      </c>
      <c r="G3073" s="8" t="s">
        <v>15</v>
      </c>
      <c r="H3073" s="84" t="str">
        <f t="shared" si="47"/>
        <v>Reason Unknown</v>
      </c>
      <c r="I3073" s="63">
        <f>(tbl_raw_data[[#This Row],[Date Actioned]])-(tbl_raw_data[[#This Row],[Date Tagged]])</f>
        <v>5.9490740750334226E-3</v>
      </c>
      <c r="J3073" s="66">
        <f>HOUR(tbl_raw_data[[#This Row],[time_taken]])*60+MINUTE(tbl_raw_data[[#This Row],[time_taken]])+SECOND(tbl_raw_data[[#This Row],[time_taken]])/60</f>
        <v>8.5666666666666664</v>
      </c>
      <c r="K3073" s="68">
        <f>DATE(YEAR(tbl_raw_data[[#This Row],[Date Actioned]]),MONTH(tbl_raw_data[[#This Row],[Date Actioned]]),DAY(tbl_raw_data[[#This Row],[Date Actioned]]))</f>
        <v>45153</v>
      </c>
      <c r="L3073" s="65" t="str">
        <f>UPPER(TEXT(tbl_raw_data[[#This Row],[updated_date]],"MMMM"))</f>
        <v>AUGUST</v>
      </c>
      <c r="M3073" s="65" t="str">
        <f>"WEEK "&amp;IF(ROUNDUP(DAY(tbl_raw_data[[#This Row],[updated_date]])/7,0)=5,4,ROUNDUP(DAY(tbl_raw_data[[#This Row],[updated_date]])/7,0))</f>
        <v>WEEK 3</v>
      </c>
      <c r="N3073" s="71" t="str">
        <f>UPPER(VLOOKUP(tbl_raw_data[[#This Row],[Analyst]],settings!$A$1:$B$15,2,0))</f>
        <v>NAVED</v>
      </c>
      <c r="O3073" s="71" t="str">
        <f>TRIM(UPPER(tbl_raw_data[[#This Row],[Outcome]]))</f>
        <v>APPROVE</v>
      </c>
      <c r="P3073" s="71" t="str">
        <f>TRIM(UPPER(tbl_raw_data[[#This Row],[Queue Name]]))</f>
        <v>CONSUMER EXISTING</v>
      </c>
      <c r="Q3073" s="71" t="str">
        <f>IF(tbl_raw_data[[#This Row],[time_taken_in_min]]&lt;=settings!$D$2,"SLA_MET","SLA_NOT_MET")</f>
        <v>SLA_MET</v>
      </c>
    </row>
    <row r="3074" spans="1:17" hidden="1" x14ac:dyDescent="0.3">
      <c r="A3074" s="1" t="s">
        <v>4037</v>
      </c>
      <c r="B3074" s="34">
        <v>45153.549930555557</v>
      </c>
      <c r="C3074" s="35">
        <v>45153.553831018522</v>
      </c>
      <c r="D3074" s="2" t="s">
        <v>10</v>
      </c>
      <c r="E3074" s="2" t="s">
        <v>18</v>
      </c>
      <c r="F3074" s="2" t="s">
        <v>19</v>
      </c>
      <c r="G3074" s="2" t="s">
        <v>15</v>
      </c>
      <c r="H3074" s="84" t="str">
        <f t="shared" si="47"/>
        <v>Reason Unknown</v>
      </c>
      <c r="I3074" s="63">
        <f>(tbl_raw_data[[#This Row],[Date Actioned]])-(tbl_raw_data[[#This Row],[Date Tagged]])</f>
        <v>3.9004629652481526E-3</v>
      </c>
      <c r="J3074" s="66">
        <f>HOUR(tbl_raw_data[[#This Row],[time_taken]])*60+MINUTE(tbl_raw_data[[#This Row],[time_taken]])+SECOND(tbl_raw_data[[#This Row],[time_taken]])/60</f>
        <v>5.6166666666666671</v>
      </c>
      <c r="K3074" s="68">
        <f>DATE(YEAR(tbl_raw_data[[#This Row],[Date Actioned]]),MONTH(tbl_raw_data[[#This Row],[Date Actioned]]),DAY(tbl_raw_data[[#This Row],[Date Actioned]]))</f>
        <v>45153</v>
      </c>
      <c r="L3074" s="65" t="str">
        <f>UPPER(TEXT(tbl_raw_data[[#This Row],[updated_date]],"MMMM"))</f>
        <v>AUGUST</v>
      </c>
      <c r="M3074" s="65" t="str">
        <f>"WEEK "&amp;IF(ROUNDUP(DAY(tbl_raw_data[[#This Row],[updated_date]])/7,0)=5,4,ROUNDUP(DAY(tbl_raw_data[[#This Row],[updated_date]])/7,0))</f>
        <v>WEEK 3</v>
      </c>
      <c r="N3074" s="71" t="str">
        <f>UPPER(VLOOKUP(tbl_raw_data[[#This Row],[Analyst]],settings!$A$1:$B$15,2,0))</f>
        <v>NAVED</v>
      </c>
      <c r="O3074" s="71" t="str">
        <f>TRIM(UPPER(tbl_raw_data[[#This Row],[Outcome]]))</f>
        <v>APPROVE</v>
      </c>
      <c r="P3074" s="71" t="str">
        <f>TRIM(UPPER(tbl_raw_data[[#This Row],[Queue Name]]))</f>
        <v>CONSUMER PRE BUREAU</v>
      </c>
      <c r="Q3074" s="71" t="str">
        <f>IF(tbl_raw_data[[#This Row],[time_taken_in_min]]&lt;=settings!$D$2,"SLA_MET","SLA_NOT_MET")</f>
        <v>SLA_MET</v>
      </c>
    </row>
    <row r="3075" spans="1:17" hidden="1" x14ac:dyDescent="0.3">
      <c r="A3075" s="5" t="s">
        <v>4038</v>
      </c>
      <c r="B3075" s="36">
        <v>45153.554432870369</v>
      </c>
      <c r="C3075" s="39">
        <v>45153.565428240741</v>
      </c>
      <c r="D3075" s="8" t="s">
        <v>10</v>
      </c>
      <c r="E3075" s="8" t="s">
        <v>18</v>
      </c>
      <c r="F3075" s="8" t="s">
        <v>24</v>
      </c>
      <c r="G3075" s="8" t="s">
        <v>15</v>
      </c>
      <c r="H3075" s="84" t="str">
        <f t="shared" ref="H3075:H3138" si="48">IF(OR(ISNUMBER(SEARCH("duplicate",G3075)), ISNUMBER(SEARCH("previously",G3075)), ISNUMBER(SEARCH("previously approved",G3075))), "Duplicate Application",
IF(OR(ISNUMBER(SEARCH("incorrect",G3075)), ISNUMBER(SEARCH("remove", G3075))), "Incorrect Details",
IF(ISNUMBER(SEARCH("incomplete",G3075)), "Incomplete Details",
IF(ISNUMBER(SEARCH("overdue",G3075)), "Overdue Bill",
IF(OR(ISNUMBER(SEARCH("resubmit as", G3075)), ISNUMBER(SEARCH("re-submit as", G3075))), "Incorrect Queue",
IF(OR(ISNUMBER(SEARCH("100",G3075)), ISNUMBER(SEARCH("correct", G3075)), ISNUMBER(SEARCH("email", G3075)), ISNUMBER(SEARCH("please submit", G3075)), ISNUMBER(SEARCH("please resubmit",G3075)), ISNUMBER(SEARCH("please re-submit", G3075)), ISNUMBER(SEARCH("please send", G3075))), "Incomplete Details",
IF(ISNUMBER(SEARCH("error", G3075)), "System Error", "Reason Unknown")))))))</f>
        <v>Reason Unknown</v>
      </c>
      <c r="I3075" s="63">
        <f>(tbl_raw_data[[#This Row],[Date Actioned]])-(tbl_raw_data[[#This Row],[Date Tagged]])</f>
        <v>1.099537037225673E-2</v>
      </c>
      <c r="J3075" s="66">
        <f>HOUR(tbl_raw_data[[#This Row],[time_taken]])*60+MINUTE(tbl_raw_data[[#This Row],[time_taken]])+SECOND(tbl_raw_data[[#This Row],[time_taken]])/60</f>
        <v>15.833333333333334</v>
      </c>
      <c r="K3075" s="68">
        <f>DATE(YEAR(tbl_raw_data[[#This Row],[Date Actioned]]),MONTH(tbl_raw_data[[#This Row],[Date Actioned]]),DAY(tbl_raw_data[[#This Row],[Date Actioned]]))</f>
        <v>45153</v>
      </c>
      <c r="L3075" s="65" t="str">
        <f>UPPER(TEXT(tbl_raw_data[[#This Row],[updated_date]],"MMMM"))</f>
        <v>AUGUST</v>
      </c>
      <c r="M3075" s="65" t="str">
        <f>"WEEK "&amp;IF(ROUNDUP(DAY(tbl_raw_data[[#This Row],[updated_date]])/7,0)=5,4,ROUNDUP(DAY(tbl_raw_data[[#This Row],[updated_date]])/7,0))</f>
        <v>WEEK 3</v>
      </c>
      <c r="N3075" s="71" t="str">
        <f>UPPER(VLOOKUP(tbl_raw_data[[#This Row],[Analyst]],settings!$A$1:$B$15,2,0))</f>
        <v>SAM</v>
      </c>
      <c r="O3075" s="71" t="str">
        <f>TRIM(UPPER(tbl_raw_data[[#This Row],[Outcome]]))</f>
        <v>APPROVE</v>
      </c>
      <c r="P3075" s="71" t="str">
        <f>TRIM(UPPER(tbl_raw_data[[#This Row],[Queue Name]]))</f>
        <v>CONSUMER PRE BUREAU</v>
      </c>
      <c r="Q3075" s="71" t="str">
        <f>IF(tbl_raw_data[[#This Row],[time_taken_in_min]]&lt;=settings!$D$2,"SLA_MET","SLA_NOT_MET")</f>
        <v>SLA_MET</v>
      </c>
    </row>
    <row r="3076" spans="1:17" hidden="1" x14ac:dyDescent="0.3">
      <c r="A3076" s="7" t="s">
        <v>4039</v>
      </c>
      <c r="B3076" s="34">
        <v>45153.556562500002</v>
      </c>
      <c r="C3076" s="35">
        <v>45153.563425925924</v>
      </c>
      <c r="D3076" s="2" t="s">
        <v>10</v>
      </c>
      <c r="E3076" s="2" t="s">
        <v>11</v>
      </c>
      <c r="F3076" s="2" t="s">
        <v>19</v>
      </c>
      <c r="G3076" s="2" t="s">
        <v>15</v>
      </c>
      <c r="H3076" s="84" t="str">
        <f t="shared" si="48"/>
        <v>Reason Unknown</v>
      </c>
      <c r="I3076" s="63">
        <f>(tbl_raw_data[[#This Row],[Date Actioned]])-(tbl_raw_data[[#This Row],[Date Tagged]])</f>
        <v>6.8634259223472327E-3</v>
      </c>
      <c r="J3076" s="66">
        <f>HOUR(tbl_raw_data[[#This Row],[time_taken]])*60+MINUTE(tbl_raw_data[[#This Row],[time_taken]])+SECOND(tbl_raw_data[[#This Row],[time_taken]])/60</f>
        <v>9.8833333333333329</v>
      </c>
      <c r="K3076" s="68">
        <f>DATE(YEAR(tbl_raw_data[[#This Row],[Date Actioned]]),MONTH(tbl_raw_data[[#This Row],[Date Actioned]]),DAY(tbl_raw_data[[#This Row],[Date Actioned]]))</f>
        <v>45153</v>
      </c>
      <c r="L3076" s="65" t="str">
        <f>UPPER(TEXT(tbl_raw_data[[#This Row],[updated_date]],"MMMM"))</f>
        <v>AUGUST</v>
      </c>
      <c r="M3076" s="65" t="str">
        <f>"WEEK "&amp;IF(ROUNDUP(DAY(tbl_raw_data[[#This Row],[updated_date]])/7,0)=5,4,ROUNDUP(DAY(tbl_raw_data[[#This Row],[updated_date]])/7,0))</f>
        <v>WEEK 3</v>
      </c>
      <c r="N3076" s="71" t="str">
        <f>UPPER(VLOOKUP(tbl_raw_data[[#This Row],[Analyst]],settings!$A$1:$B$15,2,0))</f>
        <v>NAVED</v>
      </c>
      <c r="O3076" s="71" t="str">
        <f>TRIM(UPPER(tbl_raw_data[[#This Row],[Outcome]]))</f>
        <v>APPROVE</v>
      </c>
      <c r="P3076" s="71" t="str">
        <f>TRIM(UPPER(tbl_raw_data[[#This Row],[Queue Name]]))</f>
        <v>CONSUMER EXISTING</v>
      </c>
      <c r="Q3076" s="71" t="str">
        <f>IF(tbl_raw_data[[#This Row],[time_taken_in_min]]&lt;=settings!$D$2,"SLA_MET","SLA_NOT_MET")</f>
        <v>SLA_MET</v>
      </c>
    </row>
    <row r="3077" spans="1:17" hidden="1" x14ac:dyDescent="0.3">
      <c r="A3077" s="1" t="s">
        <v>4040</v>
      </c>
      <c r="B3077" s="36">
        <v>45153.55945601852</v>
      </c>
      <c r="C3077" s="39">
        <v>45153.564293981479</v>
      </c>
      <c r="D3077" s="8" t="s">
        <v>10</v>
      </c>
      <c r="E3077" s="8" t="s">
        <v>11</v>
      </c>
      <c r="F3077" s="8" t="s">
        <v>114</v>
      </c>
      <c r="G3077" s="8" t="s">
        <v>26</v>
      </c>
      <c r="H3077" s="84" t="str">
        <f t="shared" si="48"/>
        <v>Reason Unknown</v>
      </c>
      <c r="I3077" s="63">
        <f>(tbl_raw_data[[#This Row],[Date Actioned]])-(tbl_raw_data[[#This Row],[Date Tagged]])</f>
        <v>4.8379629588453099E-3</v>
      </c>
      <c r="J3077" s="66">
        <f>HOUR(tbl_raw_data[[#This Row],[time_taken]])*60+MINUTE(tbl_raw_data[[#This Row],[time_taken]])+SECOND(tbl_raw_data[[#This Row],[time_taken]])/60</f>
        <v>6.9666666666666668</v>
      </c>
      <c r="K3077" s="68">
        <f>DATE(YEAR(tbl_raw_data[[#This Row],[Date Actioned]]),MONTH(tbl_raw_data[[#This Row],[Date Actioned]]),DAY(tbl_raw_data[[#This Row],[Date Actioned]]))</f>
        <v>45153</v>
      </c>
      <c r="L3077" s="65" t="str">
        <f>UPPER(TEXT(tbl_raw_data[[#This Row],[updated_date]],"MMMM"))</f>
        <v>AUGUST</v>
      </c>
      <c r="M3077" s="65" t="str">
        <f>"WEEK "&amp;IF(ROUNDUP(DAY(tbl_raw_data[[#This Row],[updated_date]])/7,0)=5,4,ROUNDUP(DAY(tbl_raw_data[[#This Row],[updated_date]])/7,0))</f>
        <v>WEEK 3</v>
      </c>
      <c r="N3077" s="71" t="str">
        <f>UPPER(VLOOKUP(tbl_raw_data[[#This Row],[Analyst]],settings!$A$1:$B$15,2,0))</f>
        <v>FARDIN</v>
      </c>
      <c r="O3077" s="71" t="str">
        <f>TRIM(UPPER(tbl_raw_data[[#This Row],[Outcome]]))</f>
        <v>APPROVE</v>
      </c>
      <c r="P3077" s="71" t="str">
        <f>TRIM(UPPER(tbl_raw_data[[#This Row],[Queue Name]]))</f>
        <v>CONSUMER EXISTING</v>
      </c>
      <c r="Q3077" s="71" t="str">
        <f>IF(tbl_raw_data[[#This Row],[time_taken_in_min]]&lt;=settings!$D$2,"SLA_MET","SLA_NOT_MET")</f>
        <v>SLA_MET</v>
      </c>
    </row>
    <row r="3078" spans="1:17" hidden="1" x14ac:dyDescent="0.3">
      <c r="A3078" s="5" t="s">
        <v>4041</v>
      </c>
      <c r="B3078" s="34">
        <v>45153.56659722222</v>
      </c>
      <c r="C3078" s="35">
        <v>45153.569780092592</v>
      </c>
      <c r="D3078" s="2" t="s">
        <v>10</v>
      </c>
      <c r="E3078" s="2" t="s">
        <v>11</v>
      </c>
      <c r="F3078" s="2" t="s">
        <v>25</v>
      </c>
      <c r="G3078" s="2" t="s">
        <v>23</v>
      </c>
      <c r="H3078" s="84" t="str">
        <f t="shared" si="48"/>
        <v>Reason Unknown</v>
      </c>
      <c r="I3078" s="63">
        <f>(tbl_raw_data[[#This Row],[Date Actioned]])-(tbl_raw_data[[#This Row],[Date Tagged]])</f>
        <v>3.1828703722567298E-3</v>
      </c>
      <c r="J3078" s="66">
        <f>HOUR(tbl_raw_data[[#This Row],[time_taken]])*60+MINUTE(tbl_raw_data[[#This Row],[time_taken]])+SECOND(tbl_raw_data[[#This Row],[time_taken]])/60</f>
        <v>4.583333333333333</v>
      </c>
      <c r="K3078" s="68">
        <f>DATE(YEAR(tbl_raw_data[[#This Row],[Date Actioned]]),MONTH(tbl_raw_data[[#This Row],[Date Actioned]]),DAY(tbl_raw_data[[#This Row],[Date Actioned]]))</f>
        <v>45153</v>
      </c>
      <c r="L3078" s="65" t="str">
        <f>UPPER(TEXT(tbl_raw_data[[#This Row],[updated_date]],"MMMM"))</f>
        <v>AUGUST</v>
      </c>
      <c r="M3078" s="65" t="str">
        <f>"WEEK "&amp;IF(ROUNDUP(DAY(tbl_raw_data[[#This Row],[updated_date]])/7,0)=5,4,ROUNDUP(DAY(tbl_raw_data[[#This Row],[updated_date]])/7,0))</f>
        <v>WEEK 3</v>
      </c>
      <c r="N3078" s="71" t="str">
        <f>UPPER(VLOOKUP(tbl_raw_data[[#This Row],[Analyst]],settings!$A$1:$B$15,2,0))</f>
        <v>ASIF</v>
      </c>
      <c r="O3078" s="71" t="str">
        <f>TRIM(UPPER(tbl_raw_data[[#This Row],[Outcome]]))</f>
        <v>APPROVE</v>
      </c>
      <c r="P3078" s="71" t="str">
        <f>TRIM(UPPER(tbl_raw_data[[#This Row],[Queue Name]]))</f>
        <v>CONSUMER EXISTING</v>
      </c>
      <c r="Q3078" s="71" t="str">
        <f>IF(tbl_raw_data[[#This Row],[time_taken_in_min]]&lt;=settings!$D$2,"SLA_MET","SLA_NOT_MET")</f>
        <v>SLA_MET</v>
      </c>
    </row>
    <row r="3079" spans="1:17" hidden="1" x14ac:dyDescent="0.3">
      <c r="A3079" s="7" t="s">
        <v>4042</v>
      </c>
      <c r="B3079" s="36">
        <v>45153.574386574073</v>
      </c>
      <c r="C3079" s="39">
        <v>45153.578425925924</v>
      </c>
      <c r="D3079" s="8" t="s">
        <v>10</v>
      </c>
      <c r="E3079" s="8" t="s">
        <v>11</v>
      </c>
      <c r="F3079" s="8" t="s">
        <v>25</v>
      </c>
      <c r="G3079" s="8" t="s">
        <v>15</v>
      </c>
      <c r="H3079" s="84" t="str">
        <f t="shared" si="48"/>
        <v>Reason Unknown</v>
      </c>
      <c r="I3079" s="63">
        <f>(tbl_raw_data[[#This Row],[Date Actioned]])-(tbl_raw_data[[#This Row],[Date Tagged]])</f>
        <v>4.0393518502241932E-3</v>
      </c>
      <c r="J3079" s="66">
        <f>HOUR(tbl_raw_data[[#This Row],[time_taken]])*60+MINUTE(tbl_raw_data[[#This Row],[time_taken]])+SECOND(tbl_raw_data[[#This Row],[time_taken]])/60</f>
        <v>5.8166666666666664</v>
      </c>
      <c r="K3079" s="68">
        <f>DATE(YEAR(tbl_raw_data[[#This Row],[Date Actioned]]),MONTH(tbl_raw_data[[#This Row],[Date Actioned]]),DAY(tbl_raw_data[[#This Row],[Date Actioned]]))</f>
        <v>45153</v>
      </c>
      <c r="L3079" s="65" t="str">
        <f>UPPER(TEXT(tbl_raw_data[[#This Row],[updated_date]],"MMMM"))</f>
        <v>AUGUST</v>
      </c>
      <c r="M3079" s="65" t="str">
        <f>"WEEK "&amp;IF(ROUNDUP(DAY(tbl_raw_data[[#This Row],[updated_date]])/7,0)=5,4,ROUNDUP(DAY(tbl_raw_data[[#This Row],[updated_date]])/7,0))</f>
        <v>WEEK 3</v>
      </c>
      <c r="N3079" s="71" t="str">
        <f>UPPER(VLOOKUP(tbl_raw_data[[#This Row],[Analyst]],settings!$A$1:$B$15,2,0))</f>
        <v>ASIF</v>
      </c>
      <c r="O3079" s="71" t="str">
        <f>TRIM(UPPER(tbl_raw_data[[#This Row],[Outcome]]))</f>
        <v>APPROVE</v>
      </c>
      <c r="P3079" s="71" t="str">
        <f>TRIM(UPPER(tbl_raw_data[[#This Row],[Queue Name]]))</f>
        <v>CONSUMER EXISTING</v>
      </c>
      <c r="Q3079" s="71" t="str">
        <f>IF(tbl_raw_data[[#This Row],[time_taken_in_min]]&lt;=settings!$D$2,"SLA_MET","SLA_NOT_MET")</f>
        <v>SLA_MET</v>
      </c>
    </row>
    <row r="3080" spans="1:17" hidden="1" x14ac:dyDescent="0.3">
      <c r="A3080" s="1" t="s">
        <v>4043</v>
      </c>
      <c r="B3080" s="34">
        <v>45153.580335648148</v>
      </c>
      <c r="C3080" s="35">
        <v>45153.589409722219</v>
      </c>
      <c r="D3080" s="2" t="s">
        <v>10</v>
      </c>
      <c r="E3080" s="2" t="s">
        <v>18</v>
      </c>
      <c r="F3080" s="2" t="s">
        <v>24</v>
      </c>
      <c r="G3080" s="2" t="s">
        <v>23</v>
      </c>
      <c r="H3080" s="84" t="str">
        <f t="shared" si="48"/>
        <v>Reason Unknown</v>
      </c>
      <c r="I3080" s="63">
        <f>(tbl_raw_data[[#This Row],[Date Actioned]])-(tbl_raw_data[[#This Row],[Date Tagged]])</f>
        <v>9.074074070667848E-3</v>
      </c>
      <c r="J3080" s="66">
        <f>HOUR(tbl_raw_data[[#This Row],[time_taken]])*60+MINUTE(tbl_raw_data[[#This Row],[time_taken]])+SECOND(tbl_raw_data[[#This Row],[time_taken]])/60</f>
        <v>13.066666666666666</v>
      </c>
      <c r="K3080" s="68">
        <f>DATE(YEAR(tbl_raw_data[[#This Row],[Date Actioned]]),MONTH(tbl_raw_data[[#This Row],[Date Actioned]]),DAY(tbl_raw_data[[#This Row],[Date Actioned]]))</f>
        <v>45153</v>
      </c>
      <c r="L3080" s="65" t="str">
        <f>UPPER(TEXT(tbl_raw_data[[#This Row],[updated_date]],"MMMM"))</f>
        <v>AUGUST</v>
      </c>
      <c r="M3080" s="65" t="str">
        <f>"WEEK "&amp;IF(ROUNDUP(DAY(tbl_raw_data[[#This Row],[updated_date]])/7,0)=5,4,ROUNDUP(DAY(tbl_raw_data[[#This Row],[updated_date]])/7,0))</f>
        <v>WEEK 3</v>
      </c>
      <c r="N3080" s="71" t="str">
        <f>UPPER(VLOOKUP(tbl_raw_data[[#This Row],[Analyst]],settings!$A$1:$B$15,2,0))</f>
        <v>SAM</v>
      </c>
      <c r="O3080" s="71" t="str">
        <f>TRIM(UPPER(tbl_raw_data[[#This Row],[Outcome]]))</f>
        <v>APPROVE</v>
      </c>
      <c r="P3080" s="71" t="str">
        <f>TRIM(UPPER(tbl_raw_data[[#This Row],[Queue Name]]))</f>
        <v>CONSUMER PRE BUREAU</v>
      </c>
      <c r="Q3080" s="71" t="str">
        <f>IF(tbl_raw_data[[#This Row],[time_taken_in_min]]&lt;=settings!$D$2,"SLA_MET","SLA_NOT_MET")</f>
        <v>SLA_MET</v>
      </c>
    </row>
    <row r="3081" spans="1:17" hidden="1" x14ac:dyDescent="0.3">
      <c r="A3081" s="5" t="s">
        <v>4044</v>
      </c>
      <c r="B3081" s="36">
        <v>45153.58798611111</v>
      </c>
      <c r="C3081" s="39">
        <v>45153.596307870372</v>
      </c>
      <c r="D3081" s="8" t="s">
        <v>10</v>
      </c>
      <c r="E3081" s="8" t="s">
        <v>18</v>
      </c>
      <c r="F3081" s="8" t="s">
        <v>114</v>
      </c>
      <c r="G3081" s="8" t="s">
        <v>15</v>
      </c>
      <c r="H3081" s="84" t="str">
        <f t="shared" si="48"/>
        <v>Reason Unknown</v>
      </c>
      <c r="I3081" s="63">
        <f>(tbl_raw_data[[#This Row],[Date Actioned]])-(tbl_raw_data[[#This Row],[Date Tagged]])</f>
        <v>8.3217592618893832E-3</v>
      </c>
      <c r="J3081" s="66">
        <f>HOUR(tbl_raw_data[[#This Row],[time_taken]])*60+MINUTE(tbl_raw_data[[#This Row],[time_taken]])+SECOND(tbl_raw_data[[#This Row],[time_taken]])/60</f>
        <v>11.983333333333333</v>
      </c>
      <c r="K3081" s="68">
        <f>DATE(YEAR(tbl_raw_data[[#This Row],[Date Actioned]]),MONTH(tbl_raw_data[[#This Row],[Date Actioned]]),DAY(tbl_raw_data[[#This Row],[Date Actioned]]))</f>
        <v>45153</v>
      </c>
      <c r="L3081" s="65" t="str">
        <f>UPPER(TEXT(tbl_raw_data[[#This Row],[updated_date]],"MMMM"))</f>
        <v>AUGUST</v>
      </c>
      <c r="M3081" s="65" t="str">
        <f>"WEEK "&amp;IF(ROUNDUP(DAY(tbl_raw_data[[#This Row],[updated_date]])/7,0)=5,4,ROUNDUP(DAY(tbl_raw_data[[#This Row],[updated_date]])/7,0))</f>
        <v>WEEK 3</v>
      </c>
      <c r="N3081" s="71" t="str">
        <f>UPPER(VLOOKUP(tbl_raw_data[[#This Row],[Analyst]],settings!$A$1:$B$15,2,0))</f>
        <v>FARDIN</v>
      </c>
      <c r="O3081" s="71" t="str">
        <f>TRIM(UPPER(tbl_raw_data[[#This Row],[Outcome]]))</f>
        <v>APPROVE</v>
      </c>
      <c r="P3081" s="71" t="str">
        <f>TRIM(UPPER(tbl_raw_data[[#This Row],[Queue Name]]))</f>
        <v>CONSUMER PRE BUREAU</v>
      </c>
      <c r="Q3081" s="71" t="str">
        <f>IF(tbl_raw_data[[#This Row],[time_taken_in_min]]&lt;=settings!$D$2,"SLA_MET","SLA_NOT_MET")</f>
        <v>SLA_MET</v>
      </c>
    </row>
    <row r="3082" spans="1:17" hidden="1" x14ac:dyDescent="0.3">
      <c r="A3082" s="7" t="s">
        <v>4045</v>
      </c>
      <c r="B3082" s="34">
        <v>45153.595358796294</v>
      </c>
      <c r="C3082" s="35">
        <v>45153.600949074076</v>
      </c>
      <c r="D3082" s="2" t="s">
        <v>10</v>
      </c>
      <c r="E3082" s="2" t="s">
        <v>18</v>
      </c>
      <c r="F3082" s="2" t="s">
        <v>19</v>
      </c>
      <c r="G3082" s="2" t="s">
        <v>30</v>
      </c>
      <c r="H3082" s="84" t="str">
        <f t="shared" si="48"/>
        <v>Reason Unknown</v>
      </c>
      <c r="I3082" s="63">
        <f>(tbl_raw_data[[#This Row],[Date Actioned]])-(tbl_raw_data[[#This Row],[Date Tagged]])</f>
        <v>5.5902777821756899E-3</v>
      </c>
      <c r="J3082" s="66">
        <f>HOUR(tbl_raw_data[[#This Row],[time_taken]])*60+MINUTE(tbl_raw_data[[#This Row],[time_taken]])+SECOND(tbl_raw_data[[#This Row],[time_taken]])/60</f>
        <v>8.0500000000000007</v>
      </c>
      <c r="K3082" s="68">
        <f>DATE(YEAR(tbl_raw_data[[#This Row],[Date Actioned]]),MONTH(tbl_raw_data[[#This Row],[Date Actioned]]),DAY(tbl_raw_data[[#This Row],[Date Actioned]]))</f>
        <v>45153</v>
      </c>
      <c r="L3082" s="65" t="str">
        <f>UPPER(TEXT(tbl_raw_data[[#This Row],[updated_date]],"MMMM"))</f>
        <v>AUGUST</v>
      </c>
      <c r="M3082" s="65" t="str">
        <f>"WEEK "&amp;IF(ROUNDUP(DAY(tbl_raw_data[[#This Row],[updated_date]])/7,0)=5,4,ROUNDUP(DAY(tbl_raw_data[[#This Row],[updated_date]])/7,0))</f>
        <v>WEEK 3</v>
      </c>
      <c r="N3082" s="71" t="str">
        <f>UPPER(VLOOKUP(tbl_raw_data[[#This Row],[Analyst]],settings!$A$1:$B$15,2,0))</f>
        <v>NAVED</v>
      </c>
      <c r="O3082" s="71" t="str">
        <f>TRIM(UPPER(tbl_raw_data[[#This Row],[Outcome]]))</f>
        <v>APPROVE</v>
      </c>
      <c r="P3082" s="71" t="str">
        <f>TRIM(UPPER(tbl_raw_data[[#This Row],[Queue Name]]))</f>
        <v>CONSUMER PRE BUREAU</v>
      </c>
      <c r="Q3082" s="71" t="str">
        <f>IF(tbl_raw_data[[#This Row],[time_taken_in_min]]&lt;=settings!$D$2,"SLA_MET","SLA_NOT_MET")</f>
        <v>SLA_MET</v>
      </c>
    </row>
    <row r="3083" spans="1:17" hidden="1" x14ac:dyDescent="0.3">
      <c r="A3083" s="1" t="s">
        <v>4046</v>
      </c>
      <c r="B3083" s="36">
        <v>45153.603136574071</v>
      </c>
      <c r="C3083" s="39">
        <v>45153.611087962963</v>
      </c>
      <c r="D3083" s="8" t="s">
        <v>10</v>
      </c>
      <c r="E3083" s="8" t="s">
        <v>11</v>
      </c>
      <c r="F3083" s="8" t="s">
        <v>114</v>
      </c>
      <c r="G3083" s="8" t="s">
        <v>123</v>
      </c>
      <c r="H3083" s="84" t="str">
        <f t="shared" si="48"/>
        <v>Reason Unknown</v>
      </c>
      <c r="I3083" s="63">
        <f>(tbl_raw_data[[#This Row],[Date Actioned]])-(tbl_raw_data[[#This Row],[Date Tagged]])</f>
        <v>7.9513888922519982E-3</v>
      </c>
      <c r="J3083" s="66">
        <f>HOUR(tbl_raw_data[[#This Row],[time_taken]])*60+MINUTE(tbl_raw_data[[#This Row],[time_taken]])+SECOND(tbl_raw_data[[#This Row],[time_taken]])/60</f>
        <v>11.45</v>
      </c>
      <c r="K3083" s="68">
        <f>DATE(YEAR(tbl_raw_data[[#This Row],[Date Actioned]]),MONTH(tbl_raw_data[[#This Row],[Date Actioned]]),DAY(tbl_raw_data[[#This Row],[Date Actioned]]))</f>
        <v>45153</v>
      </c>
      <c r="L3083" s="65" t="str">
        <f>UPPER(TEXT(tbl_raw_data[[#This Row],[updated_date]],"MMMM"))</f>
        <v>AUGUST</v>
      </c>
      <c r="M3083" s="65" t="str">
        <f>"WEEK "&amp;IF(ROUNDUP(DAY(tbl_raw_data[[#This Row],[updated_date]])/7,0)=5,4,ROUNDUP(DAY(tbl_raw_data[[#This Row],[updated_date]])/7,0))</f>
        <v>WEEK 3</v>
      </c>
      <c r="N3083" s="71" t="str">
        <f>UPPER(VLOOKUP(tbl_raw_data[[#This Row],[Analyst]],settings!$A$1:$B$15,2,0))</f>
        <v>FARDIN</v>
      </c>
      <c r="O3083" s="71" t="str">
        <f>TRIM(UPPER(tbl_raw_data[[#This Row],[Outcome]]))</f>
        <v>APPROVE</v>
      </c>
      <c r="P3083" s="71" t="str">
        <f>TRIM(UPPER(tbl_raw_data[[#This Row],[Queue Name]]))</f>
        <v>CONSUMER EXISTING</v>
      </c>
      <c r="Q3083" s="71" t="str">
        <f>IF(tbl_raw_data[[#This Row],[time_taken_in_min]]&lt;=settings!$D$2,"SLA_MET","SLA_NOT_MET")</f>
        <v>SLA_MET</v>
      </c>
    </row>
    <row r="3084" spans="1:17" hidden="1" x14ac:dyDescent="0.3">
      <c r="A3084" s="5" t="s">
        <v>4047</v>
      </c>
      <c r="B3084" s="34">
        <v>45153.60423611111</v>
      </c>
      <c r="C3084" s="35">
        <v>45153.607476851852</v>
      </c>
      <c r="D3084" s="2" t="s">
        <v>10</v>
      </c>
      <c r="E3084" s="2" t="s">
        <v>11</v>
      </c>
      <c r="F3084" s="2" t="s">
        <v>25</v>
      </c>
      <c r="G3084" s="2" t="s">
        <v>15</v>
      </c>
      <c r="H3084" s="84" t="str">
        <f t="shared" si="48"/>
        <v>Reason Unknown</v>
      </c>
      <c r="I3084" s="63">
        <f>(tbl_raw_data[[#This Row],[Date Actioned]])-(tbl_raw_data[[#This Row],[Date Tagged]])</f>
        <v>3.2407407416030765E-3</v>
      </c>
      <c r="J3084" s="66">
        <f>HOUR(tbl_raw_data[[#This Row],[time_taken]])*60+MINUTE(tbl_raw_data[[#This Row],[time_taken]])+SECOND(tbl_raw_data[[#This Row],[time_taken]])/60</f>
        <v>4.666666666666667</v>
      </c>
      <c r="K3084" s="68">
        <f>DATE(YEAR(tbl_raw_data[[#This Row],[Date Actioned]]),MONTH(tbl_raw_data[[#This Row],[Date Actioned]]),DAY(tbl_raw_data[[#This Row],[Date Actioned]]))</f>
        <v>45153</v>
      </c>
      <c r="L3084" s="65" t="str">
        <f>UPPER(TEXT(tbl_raw_data[[#This Row],[updated_date]],"MMMM"))</f>
        <v>AUGUST</v>
      </c>
      <c r="M3084" s="65" t="str">
        <f>"WEEK "&amp;IF(ROUNDUP(DAY(tbl_raw_data[[#This Row],[updated_date]])/7,0)=5,4,ROUNDUP(DAY(tbl_raw_data[[#This Row],[updated_date]])/7,0))</f>
        <v>WEEK 3</v>
      </c>
      <c r="N3084" s="71" t="str">
        <f>UPPER(VLOOKUP(tbl_raw_data[[#This Row],[Analyst]],settings!$A$1:$B$15,2,0))</f>
        <v>ASIF</v>
      </c>
      <c r="O3084" s="71" t="str">
        <f>TRIM(UPPER(tbl_raw_data[[#This Row],[Outcome]]))</f>
        <v>APPROVE</v>
      </c>
      <c r="P3084" s="71" t="str">
        <f>TRIM(UPPER(tbl_raw_data[[#This Row],[Queue Name]]))</f>
        <v>CONSUMER EXISTING</v>
      </c>
      <c r="Q3084" s="71" t="str">
        <f>IF(tbl_raw_data[[#This Row],[time_taken_in_min]]&lt;=settings!$D$2,"SLA_MET","SLA_NOT_MET")</f>
        <v>SLA_MET</v>
      </c>
    </row>
    <row r="3085" spans="1:17" hidden="1" x14ac:dyDescent="0.3">
      <c r="A3085" s="7" t="s">
        <v>4048</v>
      </c>
      <c r="B3085" s="36">
        <v>45153.614733796298</v>
      </c>
      <c r="C3085" s="39">
        <v>45153.626956018517</v>
      </c>
      <c r="D3085" s="8" t="s">
        <v>10</v>
      </c>
      <c r="E3085" s="8" t="s">
        <v>18</v>
      </c>
      <c r="F3085" s="8" t="s">
        <v>19</v>
      </c>
      <c r="G3085" s="8" t="s">
        <v>209</v>
      </c>
      <c r="H3085" s="84" t="str">
        <f t="shared" si="48"/>
        <v>Reason Unknown</v>
      </c>
      <c r="I3085" s="63">
        <f>(tbl_raw_data[[#This Row],[Date Actioned]])-(tbl_raw_data[[#This Row],[Date Tagged]])</f>
        <v>1.2222222219861578E-2</v>
      </c>
      <c r="J3085" s="66">
        <f>HOUR(tbl_raw_data[[#This Row],[time_taken]])*60+MINUTE(tbl_raw_data[[#This Row],[time_taken]])+SECOND(tbl_raw_data[[#This Row],[time_taken]])/60</f>
        <v>17.600000000000001</v>
      </c>
      <c r="K3085" s="68">
        <f>DATE(YEAR(tbl_raw_data[[#This Row],[Date Actioned]]),MONTH(tbl_raw_data[[#This Row],[Date Actioned]]),DAY(tbl_raw_data[[#This Row],[Date Actioned]]))</f>
        <v>45153</v>
      </c>
      <c r="L3085" s="65" t="str">
        <f>UPPER(TEXT(tbl_raw_data[[#This Row],[updated_date]],"MMMM"))</f>
        <v>AUGUST</v>
      </c>
      <c r="M3085" s="65" t="str">
        <f>"WEEK "&amp;IF(ROUNDUP(DAY(tbl_raw_data[[#This Row],[updated_date]])/7,0)=5,4,ROUNDUP(DAY(tbl_raw_data[[#This Row],[updated_date]])/7,0))</f>
        <v>WEEK 3</v>
      </c>
      <c r="N3085" s="71" t="str">
        <f>UPPER(VLOOKUP(tbl_raw_data[[#This Row],[Analyst]],settings!$A$1:$B$15,2,0))</f>
        <v>NAVED</v>
      </c>
      <c r="O3085" s="71" t="str">
        <f>TRIM(UPPER(tbl_raw_data[[#This Row],[Outcome]]))</f>
        <v>APPROVE</v>
      </c>
      <c r="P3085" s="71" t="str">
        <f>TRIM(UPPER(tbl_raw_data[[#This Row],[Queue Name]]))</f>
        <v>CONSUMER PRE BUREAU</v>
      </c>
      <c r="Q3085" s="71" t="str">
        <f>IF(tbl_raw_data[[#This Row],[time_taken_in_min]]&lt;=settings!$D$2,"SLA_MET","SLA_NOT_MET")</f>
        <v>SLA_MET</v>
      </c>
    </row>
    <row r="3086" spans="1:17" hidden="1" x14ac:dyDescent="0.3">
      <c r="A3086" s="1" t="s">
        <v>4049</v>
      </c>
      <c r="B3086" s="34">
        <v>45153.614745370367</v>
      </c>
      <c r="C3086" s="35">
        <v>45153.623599537037</v>
      </c>
      <c r="D3086" s="2" t="s">
        <v>10</v>
      </c>
      <c r="E3086" s="2" t="s">
        <v>11</v>
      </c>
      <c r="F3086" s="2" t="s">
        <v>24</v>
      </c>
      <c r="G3086" s="2" t="s">
        <v>15</v>
      </c>
      <c r="H3086" s="84" t="str">
        <f t="shared" si="48"/>
        <v>Reason Unknown</v>
      </c>
      <c r="I3086" s="63">
        <f>(tbl_raw_data[[#This Row],[Date Actioned]])-(tbl_raw_data[[#This Row],[Date Tagged]])</f>
        <v>8.8541666700621136E-3</v>
      </c>
      <c r="J3086" s="66">
        <f>HOUR(tbl_raw_data[[#This Row],[time_taken]])*60+MINUTE(tbl_raw_data[[#This Row],[time_taken]])+SECOND(tbl_raw_data[[#This Row],[time_taken]])/60</f>
        <v>12.75</v>
      </c>
      <c r="K3086" s="68">
        <f>DATE(YEAR(tbl_raw_data[[#This Row],[Date Actioned]]),MONTH(tbl_raw_data[[#This Row],[Date Actioned]]),DAY(tbl_raw_data[[#This Row],[Date Actioned]]))</f>
        <v>45153</v>
      </c>
      <c r="L3086" s="65" t="str">
        <f>UPPER(TEXT(tbl_raw_data[[#This Row],[updated_date]],"MMMM"))</f>
        <v>AUGUST</v>
      </c>
      <c r="M3086" s="65" t="str">
        <f>"WEEK "&amp;IF(ROUNDUP(DAY(tbl_raw_data[[#This Row],[updated_date]])/7,0)=5,4,ROUNDUP(DAY(tbl_raw_data[[#This Row],[updated_date]])/7,0))</f>
        <v>WEEK 3</v>
      </c>
      <c r="N3086" s="71" t="str">
        <f>UPPER(VLOOKUP(tbl_raw_data[[#This Row],[Analyst]],settings!$A$1:$B$15,2,0))</f>
        <v>SAM</v>
      </c>
      <c r="O3086" s="71" t="str">
        <f>TRIM(UPPER(tbl_raw_data[[#This Row],[Outcome]]))</f>
        <v>APPROVE</v>
      </c>
      <c r="P3086" s="71" t="str">
        <f>TRIM(UPPER(tbl_raw_data[[#This Row],[Queue Name]]))</f>
        <v>CONSUMER EXISTING</v>
      </c>
      <c r="Q3086" s="71" t="str">
        <f>IF(tbl_raw_data[[#This Row],[time_taken_in_min]]&lt;=settings!$D$2,"SLA_MET","SLA_NOT_MET")</f>
        <v>SLA_MET</v>
      </c>
    </row>
    <row r="3087" spans="1:17" hidden="1" x14ac:dyDescent="0.3">
      <c r="A3087" s="5" t="s">
        <v>4050</v>
      </c>
      <c r="B3087" s="36">
        <v>45153.617025462961</v>
      </c>
      <c r="C3087" s="39">
        <v>45153.61959490741</v>
      </c>
      <c r="D3087" s="8" t="s">
        <v>10</v>
      </c>
      <c r="E3087" s="8" t="s">
        <v>11</v>
      </c>
      <c r="F3087" s="8" t="s">
        <v>25</v>
      </c>
      <c r="G3087" s="8" t="s">
        <v>15</v>
      </c>
      <c r="H3087" s="84" t="str">
        <f t="shared" si="48"/>
        <v>Reason Unknown</v>
      </c>
      <c r="I3087" s="63">
        <f>(tbl_raw_data[[#This Row],[Date Actioned]])-(tbl_raw_data[[#This Row],[Date Tagged]])</f>
        <v>2.5694444484543055E-3</v>
      </c>
      <c r="J3087" s="66">
        <f>HOUR(tbl_raw_data[[#This Row],[time_taken]])*60+MINUTE(tbl_raw_data[[#This Row],[time_taken]])+SECOND(tbl_raw_data[[#This Row],[time_taken]])/60</f>
        <v>3.7</v>
      </c>
      <c r="K3087" s="68">
        <f>DATE(YEAR(tbl_raw_data[[#This Row],[Date Actioned]]),MONTH(tbl_raw_data[[#This Row],[Date Actioned]]),DAY(tbl_raw_data[[#This Row],[Date Actioned]]))</f>
        <v>45153</v>
      </c>
      <c r="L3087" s="65" t="str">
        <f>UPPER(TEXT(tbl_raw_data[[#This Row],[updated_date]],"MMMM"))</f>
        <v>AUGUST</v>
      </c>
      <c r="M3087" s="65" t="str">
        <f>"WEEK "&amp;IF(ROUNDUP(DAY(tbl_raw_data[[#This Row],[updated_date]])/7,0)=5,4,ROUNDUP(DAY(tbl_raw_data[[#This Row],[updated_date]])/7,0))</f>
        <v>WEEK 3</v>
      </c>
      <c r="N3087" s="71" t="str">
        <f>UPPER(VLOOKUP(tbl_raw_data[[#This Row],[Analyst]],settings!$A$1:$B$15,2,0))</f>
        <v>ASIF</v>
      </c>
      <c r="O3087" s="71" t="str">
        <f>TRIM(UPPER(tbl_raw_data[[#This Row],[Outcome]]))</f>
        <v>APPROVE</v>
      </c>
      <c r="P3087" s="71" t="str">
        <f>TRIM(UPPER(tbl_raw_data[[#This Row],[Queue Name]]))</f>
        <v>CONSUMER EXISTING</v>
      </c>
      <c r="Q3087" s="71" t="str">
        <f>IF(tbl_raw_data[[#This Row],[time_taken_in_min]]&lt;=settings!$D$2,"SLA_MET","SLA_NOT_MET")</f>
        <v>SLA_MET</v>
      </c>
    </row>
    <row r="3088" spans="1:17" hidden="1" x14ac:dyDescent="0.3">
      <c r="A3088" s="7" t="s">
        <v>4051</v>
      </c>
      <c r="B3088" s="34">
        <v>45153.620254629626</v>
      </c>
      <c r="C3088" s="35">
        <v>45153.629004629627</v>
      </c>
      <c r="D3088" s="2" t="s">
        <v>10</v>
      </c>
      <c r="E3088" s="2" t="s">
        <v>11</v>
      </c>
      <c r="F3088" s="2" t="s">
        <v>25</v>
      </c>
      <c r="G3088" s="2" t="s">
        <v>15</v>
      </c>
      <c r="H3088" s="84" t="str">
        <f t="shared" si="48"/>
        <v>Reason Unknown</v>
      </c>
      <c r="I3088" s="63">
        <f>(tbl_raw_data[[#This Row],[Date Actioned]])-(tbl_raw_data[[#This Row],[Date Tagged]])</f>
        <v>8.7500000008731149E-3</v>
      </c>
      <c r="J3088" s="66">
        <f>HOUR(tbl_raw_data[[#This Row],[time_taken]])*60+MINUTE(tbl_raw_data[[#This Row],[time_taken]])+SECOND(tbl_raw_data[[#This Row],[time_taken]])/60</f>
        <v>12.6</v>
      </c>
      <c r="K3088" s="68">
        <f>DATE(YEAR(tbl_raw_data[[#This Row],[Date Actioned]]),MONTH(tbl_raw_data[[#This Row],[Date Actioned]]),DAY(tbl_raw_data[[#This Row],[Date Actioned]]))</f>
        <v>45153</v>
      </c>
      <c r="L3088" s="65" t="str">
        <f>UPPER(TEXT(tbl_raw_data[[#This Row],[updated_date]],"MMMM"))</f>
        <v>AUGUST</v>
      </c>
      <c r="M3088" s="65" t="str">
        <f>"WEEK "&amp;IF(ROUNDUP(DAY(tbl_raw_data[[#This Row],[updated_date]])/7,0)=5,4,ROUNDUP(DAY(tbl_raw_data[[#This Row],[updated_date]])/7,0))</f>
        <v>WEEK 3</v>
      </c>
      <c r="N3088" s="71" t="str">
        <f>UPPER(VLOOKUP(tbl_raw_data[[#This Row],[Analyst]],settings!$A$1:$B$15,2,0))</f>
        <v>ASIF</v>
      </c>
      <c r="O3088" s="71" t="str">
        <f>TRIM(UPPER(tbl_raw_data[[#This Row],[Outcome]]))</f>
        <v>APPROVE</v>
      </c>
      <c r="P3088" s="71" t="str">
        <f>TRIM(UPPER(tbl_raw_data[[#This Row],[Queue Name]]))</f>
        <v>CONSUMER EXISTING</v>
      </c>
      <c r="Q3088" s="71" t="str">
        <f>IF(tbl_raw_data[[#This Row],[time_taken_in_min]]&lt;=settings!$D$2,"SLA_MET","SLA_NOT_MET")</f>
        <v>SLA_MET</v>
      </c>
    </row>
    <row r="3089" spans="1:17" hidden="1" x14ac:dyDescent="0.3">
      <c r="A3089" s="1" t="s">
        <v>4052</v>
      </c>
      <c r="B3089" s="36">
        <v>45153.621203703704</v>
      </c>
      <c r="C3089" s="39">
        <v>45153.632511574076</v>
      </c>
      <c r="D3089" s="8" t="s">
        <v>10</v>
      </c>
      <c r="E3089" s="8" t="s">
        <v>11</v>
      </c>
      <c r="F3089" s="8" t="s">
        <v>24</v>
      </c>
      <c r="G3089" s="8" t="s">
        <v>15</v>
      </c>
      <c r="H3089" s="84" t="str">
        <f t="shared" si="48"/>
        <v>Reason Unknown</v>
      </c>
      <c r="I3089" s="63">
        <f>(tbl_raw_data[[#This Row],[Date Actioned]])-(tbl_raw_data[[#This Row],[Date Tagged]])</f>
        <v>1.1307870372547768E-2</v>
      </c>
      <c r="J3089" s="66">
        <f>HOUR(tbl_raw_data[[#This Row],[time_taken]])*60+MINUTE(tbl_raw_data[[#This Row],[time_taken]])+SECOND(tbl_raw_data[[#This Row],[time_taken]])/60</f>
        <v>16.283333333333335</v>
      </c>
      <c r="K3089" s="68">
        <f>DATE(YEAR(tbl_raw_data[[#This Row],[Date Actioned]]),MONTH(tbl_raw_data[[#This Row],[Date Actioned]]),DAY(tbl_raw_data[[#This Row],[Date Actioned]]))</f>
        <v>45153</v>
      </c>
      <c r="L3089" s="65" t="str">
        <f>UPPER(TEXT(tbl_raw_data[[#This Row],[updated_date]],"MMMM"))</f>
        <v>AUGUST</v>
      </c>
      <c r="M3089" s="65" t="str">
        <f>"WEEK "&amp;IF(ROUNDUP(DAY(tbl_raw_data[[#This Row],[updated_date]])/7,0)=5,4,ROUNDUP(DAY(tbl_raw_data[[#This Row],[updated_date]])/7,0))</f>
        <v>WEEK 3</v>
      </c>
      <c r="N3089" s="71" t="str">
        <f>UPPER(VLOOKUP(tbl_raw_data[[#This Row],[Analyst]],settings!$A$1:$B$15,2,0))</f>
        <v>SAM</v>
      </c>
      <c r="O3089" s="71" t="str">
        <f>TRIM(UPPER(tbl_raw_data[[#This Row],[Outcome]]))</f>
        <v>APPROVE</v>
      </c>
      <c r="P3089" s="71" t="str">
        <f>TRIM(UPPER(tbl_raw_data[[#This Row],[Queue Name]]))</f>
        <v>CONSUMER EXISTING</v>
      </c>
      <c r="Q3089" s="71" t="str">
        <f>IF(tbl_raw_data[[#This Row],[time_taken_in_min]]&lt;=settings!$D$2,"SLA_MET","SLA_NOT_MET")</f>
        <v>SLA_MET</v>
      </c>
    </row>
    <row r="3090" spans="1:17" hidden="1" x14ac:dyDescent="0.3">
      <c r="A3090" s="5" t="s">
        <v>4053</v>
      </c>
      <c r="B3090" s="34">
        <v>45153.622164351851</v>
      </c>
      <c r="C3090" s="35">
        <v>45153.632326388892</v>
      </c>
      <c r="D3090" s="2" t="s">
        <v>10</v>
      </c>
      <c r="E3090" s="2" t="s">
        <v>18</v>
      </c>
      <c r="F3090" s="2" t="s">
        <v>14</v>
      </c>
      <c r="G3090" s="2" t="s">
        <v>15</v>
      </c>
      <c r="H3090" s="84" t="str">
        <f t="shared" si="48"/>
        <v>Reason Unknown</v>
      </c>
      <c r="I3090" s="63">
        <f>(tbl_raw_data[[#This Row],[Date Actioned]])-(tbl_raw_data[[#This Row],[Date Tagged]])</f>
        <v>1.0162037040572613E-2</v>
      </c>
      <c r="J3090" s="66">
        <f>HOUR(tbl_raw_data[[#This Row],[time_taken]])*60+MINUTE(tbl_raw_data[[#This Row],[time_taken]])+SECOND(tbl_raw_data[[#This Row],[time_taken]])/60</f>
        <v>14.633333333333333</v>
      </c>
      <c r="K3090" s="68">
        <f>DATE(YEAR(tbl_raw_data[[#This Row],[Date Actioned]]),MONTH(tbl_raw_data[[#This Row],[Date Actioned]]),DAY(tbl_raw_data[[#This Row],[Date Actioned]]))</f>
        <v>45153</v>
      </c>
      <c r="L3090" s="65" t="str">
        <f>UPPER(TEXT(tbl_raw_data[[#This Row],[updated_date]],"MMMM"))</f>
        <v>AUGUST</v>
      </c>
      <c r="M3090" s="65" t="str">
        <f>"WEEK "&amp;IF(ROUNDUP(DAY(tbl_raw_data[[#This Row],[updated_date]])/7,0)=5,4,ROUNDUP(DAY(tbl_raw_data[[#This Row],[updated_date]])/7,0))</f>
        <v>WEEK 3</v>
      </c>
      <c r="N3090" s="71" t="str">
        <f>UPPER(VLOOKUP(tbl_raw_data[[#This Row],[Analyst]],settings!$A$1:$B$15,2,0))</f>
        <v>CAMROON</v>
      </c>
      <c r="O3090" s="71" t="str">
        <f>TRIM(UPPER(tbl_raw_data[[#This Row],[Outcome]]))</f>
        <v>APPROVE</v>
      </c>
      <c r="P3090" s="71" t="str">
        <f>TRIM(UPPER(tbl_raw_data[[#This Row],[Queue Name]]))</f>
        <v>CONSUMER PRE BUREAU</v>
      </c>
      <c r="Q3090" s="71" t="str">
        <f>IF(tbl_raw_data[[#This Row],[time_taken_in_min]]&lt;=settings!$D$2,"SLA_MET","SLA_NOT_MET")</f>
        <v>SLA_MET</v>
      </c>
    </row>
    <row r="3091" spans="1:17" hidden="1" x14ac:dyDescent="0.3">
      <c r="A3091" s="7" t="s">
        <v>4054</v>
      </c>
      <c r="B3091" s="36">
        <v>45153.627291666664</v>
      </c>
      <c r="C3091" s="39">
        <v>45153.636493055557</v>
      </c>
      <c r="D3091" s="8" t="s">
        <v>10</v>
      </c>
      <c r="E3091" s="8" t="s">
        <v>11</v>
      </c>
      <c r="F3091" s="8" t="s">
        <v>19</v>
      </c>
      <c r="G3091" s="8" t="s">
        <v>15</v>
      </c>
      <c r="H3091" s="84" t="str">
        <f t="shared" si="48"/>
        <v>Reason Unknown</v>
      </c>
      <c r="I3091" s="63">
        <f>(tbl_raw_data[[#This Row],[Date Actioned]])-(tbl_raw_data[[#This Row],[Date Tagged]])</f>
        <v>9.2013888934161514E-3</v>
      </c>
      <c r="J3091" s="66">
        <f>HOUR(tbl_raw_data[[#This Row],[time_taken]])*60+MINUTE(tbl_raw_data[[#This Row],[time_taken]])+SECOND(tbl_raw_data[[#This Row],[time_taken]])/60</f>
        <v>13.25</v>
      </c>
      <c r="K3091" s="68">
        <f>DATE(YEAR(tbl_raw_data[[#This Row],[Date Actioned]]),MONTH(tbl_raw_data[[#This Row],[Date Actioned]]),DAY(tbl_raw_data[[#This Row],[Date Actioned]]))</f>
        <v>45153</v>
      </c>
      <c r="L3091" s="65" t="str">
        <f>UPPER(TEXT(tbl_raw_data[[#This Row],[updated_date]],"MMMM"))</f>
        <v>AUGUST</v>
      </c>
      <c r="M3091" s="65" t="str">
        <f>"WEEK "&amp;IF(ROUNDUP(DAY(tbl_raw_data[[#This Row],[updated_date]])/7,0)=5,4,ROUNDUP(DAY(tbl_raw_data[[#This Row],[updated_date]])/7,0))</f>
        <v>WEEK 3</v>
      </c>
      <c r="N3091" s="71" t="str">
        <f>UPPER(VLOOKUP(tbl_raw_data[[#This Row],[Analyst]],settings!$A$1:$B$15,2,0))</f>
        <v>NAVED</v>
      </c>
      <c r="O3091" s="71" t="str">
        <f>TRIM(UPPER(tbl_raw_data[[#This Row],[Outcome]]))</f>
        <v>APPROVE</v>
      </c>
      <c r="P3091" s="71" t="str">
        <f>TRIM(UPPER(tbl_raw_data[[#This Row],[Queue Name]]))</f>
        <v>CONSUMER EXISTING</v>
      </c>
      <c r="Q3091" s="71" t="str">
        <f>IF(tbl_raw_data[[#This Row],[time_taken_in_min]]&lt;=settings!$D$2,"SLA_MET","SLA_NOT_MET")</f>
        <v>SLA_MET</v>
      </c>
    </row>
    <row r="3092" spans="1:17" hidden="1" x14ac:dyDescent="0.3">
      <c r="A3092" s="1" t="s">
        <v>4055</v>
      </c>
      <c r="B3092" s="34">
        <v>45153.630995370368</v>
      </c>
      <c r="C3092" s="35">
        <v>45153.634259259263</v>
      </c>
      <c r="D3092" s="2" t="s">
        <v>10</v>
      </c>
      <c r="E3092" s="2" t="s">
        <v>11</v>
      </c>
      <c r="F3092" s="2" t="s">
        <v>25</v>
      </c>
      <c r="G3092" s="2" t="s">
        <v>15</v>
      </c>
      <c r="H3092" s="84" t="str">
        <f t="shared" si="48"/>
        <v>Reason Unknown</v>
      </c>
      <c r="I3092" s="63">
        <f>(tbl_raw_data[[#This Row],[Date Actioned]])-(tbl_raw_data[[#This Row],[Date Tagged]])</f>
        <v>3.2638888951623812E-3</v>
      </c>
      <c r="J3092" s="66">
        <f>HOUR(tbl_raw_data[[#This Row],[time_taken]])*60+MINUTE(tbl_raw_data[[#This Row],[time_taken]])+SECOND(tbl_raw_data[[#This Row],[time_taken]])/60</f>
        <v>4.7</v>
      </c>
      <c r="K3092" s="68">
        <f>DATE(YEAR(tbl_raw_data[[#This Row],[Date Actioned]]),MONTH(tbl_raw_data[[#This Row],[Date Actioned]]),DAY(tbl_raw_data[[#This Row],[Date Actioned]]))</f>
        <v>45153</v>
      </c>
      <c r="L3092" s="65" t="str">
        <f>UPPER(TEXT(tbl_raw_data[[#This Row],[updated_date]],"MMMM"))</f>
        <v>AUGUST</v>
      </c>
      <c r="M3092" s="65" t="str">
        <f>"WEEK "&amp;IF(ROUNDUP(DAY(tbl_raw_data[[#This Row],[updated_date]])/7,0)=5,4,ROUNDUP(DAY(tbl_raw_data[[#This Row],[updated_date]])/7,0))</f>
        <v>WEEK 3</v>
      </c>
      <c r="N3092" s="71" t="str">
        <f>UPPER(VLOOKUP(tbl_raw_data[[#This Row],[Analyst]],settings!$A$1:$B$15,2,0))</f>
        <v>ASIF</v>
      </c>
      <c r="O3092" s="71" t="str">
        <f>TRIM(UPPER(tbl_raw_data[[#This Row],[Outcome]]))</f>
        <v>APPROVE</v>
      </c>
      <c r="P3092" s="71" t="str">
        <f>TRIM(UPPER(tbl_raw_data[[#This Row],[Queue Name]]))</f>
        <v>CONSUMER EXISTING</v>
      </c>
      <c r="Q3092" s="71" t="str">
        <f>IF(tbl_raw_data[[#This Row],[time_taken_in_min]]&lt;=settings!$D$2,"SLA_MET","SLA_NOT_MET")</f>
        <v>SLA_MET</v>
      </c>
    </row>
    <row r="3093" spans="1:17" hidden="1" x14ac:dyDescent="0.3">
      <c r="A3093" s="5" t="s">
        <v>4056</v>
      </c>
      <c r="B3093" s="36">
        <v>45153.63789351852</v>
      </c>
      <c r="C3093" s="39">
        <v>45153.643750000003</v>
      </c>
      <c r="D3093" s="8" t="s">
        <v>10</v>
      </c>
      <c r="E3093" s="8" t="s">
        <v>11</v>
      </c>
      <c r="F3093" s="8" t="s">
        <v>14</v>
      </c>
      <c r="G3093" s="8" t="s">
        <v>15</v>
      </c>
      <c r="H3093" s="84" t="str">
        <f t="shared" si="48"/>
        <v>Reason Unknown</v>
      </c>
      <c r="I3093" s="63">
        <f>(tbl_raw_data[[#This Row],[Date Actioned]])-(tbl_raw_data[[#This Row],[Date Tagged]])</f>
        <v>5.8564814826240763E-3</v>
      </c>
      <c r="J3093" s="66">
        <f>HOUR(tbl_raw_data[[#This Row],[time_taken]])*60+MINUTE(tbl_raw_data[[#This Row],[time_taken]])+SECOND(tbl_raw_data[[#This Row],[time_taken]])/60</f>
        <v>8.4333333333333336</v>
      </c>
      <c r="K3093" s="68">
        <f>DATE(YEAR(tbl_raw_data[[#This Row],[Date Actioned]]),MONTH(tbl_raw_data[[#This Row],[Date Actioned]]),DAY(tbl_raw_data[[#This Row],[Date Actioned]]))</f>
        <v>45153</v>
      </c>
      <c r="L3093" s="65" t="str">
        <f>UPPER(TEXT(tbl_raw_data[[#This Row],[updated_date]],"MMMM"))</f>
        <v>AUGUST</v>
      </c>
      <c r="M3093" s="65" t="str">
        <f>"WEEK "&amp;IF(ROUNDUP(DAY(tbl_raw_data[[#This Row],[updated_date]])/7,0)=5,4,ROUNDUP(DAY(tbl_raw_data[[#This Row],[updated_date]])/7,0))</f>
        <v>WEEK 3</v>
      </c>
      <c r="N3093" s="71" t="str">
        <f>UPPER(VLOOKUP(tbl_raw_data[[#This Row],[Analyst]],settings!$A$1:$B$15,2,0))</f>
        <v>CAMROON</v>
      </c>
      <c r="O3093" s="71" t="str">
        <f>TRIM(UPPER(tbl_raw_data[[#This Row],[Outcome]]))</f>
        <v>APPROVE</v>
      </c>
      <c r="P3093" s="71" t="str">
        <f>TRIM(UPPER(tbl_raw_data[[#This Row],[Queue Name]]))</f>
        <v>CONSUMER EXISTING</v>
      </c>
      <c r="Q3093" s="71" t="str">
        <f>IF(tbl_raw_data[[#This Row],[time_taken_in_min]]&lt;=settings!$D$2,"SLA_MET","SLA_NOT_MET")</f>
        <v>SLA_MET</v>
      </c>
    </row>
    <row r="3094" spans="1:17" hidden="1" x14ac:dyDescent="0.3">
      <c r="A3094" s="7" t="s">
        <v>4057</v>
      </c>
      <c r="B3094" s="34">
        <v>45153.646516203706</v>
      </c>
      <c r="C3094" s="35">
        <v>45153.651284722226</v>
      </c>
      <c r="D3094" s="2" t="s">
        <v>10</v>
      </c>
      <c r="E3094" s="2" t="s">
        <v>11</v>
      </c>
      <c r="F3094" s="2" t="s">
        <v>14</v>
      </c>
      <c r="G3094" s="2" t="s">
        <v>123</v>
      </c>
      <c r="H3094" s="84" t="str">
        <f t="shared" si="48"/>
        <v>Reason Unknown</v>
      </c>
      <c r="I3094" s="63">
        <f>(tbl_raw_data[[#This Row],[Date Actioned]])-(tbl_raw_data[[#This Row],[Date Tagged]])</f>
        <v>4.7685185199952684E-3</v>
      </c>
      <c r="J3094" s="66">
        <f>HOUR(tbl_raw_data[[#This Row],[time_taken]])*60+MINUTE(tbl_raw_data[[#This Row],[time_taken]])+SECOND(tbl_raw_data[[#This Row],[time_taken]])/60</f>
        <v>6.8666666666666671</v>
      </c>
      <c r="K3094" s="68">
        <f>DATE(YEAR(tbl_raw_data[[#This Row],[Date Actioned]]),MONTH(tbl_raw_data[[#This Row],[Date Actioned]]),DAY(tbl_raw_data[[#This Row],[Date Actioned]]))</f>
        <v>45153</v>
      </c>
      <c r="L3094" s="65" t="str">
        <f>UPPER(TEXT(tbl_raw_data[[#This Row],[updated_date]],"MMMM"))</f>
        <v>AUGUST</v>
      </c>
      <c r="M3094" s="65" t="str">
        <f>"WEEK "&amp;IF(ROUNDUP(DAY(tbl_raw_data[[#This Row],[updated_date]])/7,0)=5,4,ROUNDUP(DAY(tbl_raw_data[[#This Row],[updated_date]])/7,0))</f>
        <v>WEEK 3</v>
      </c>
      <c r="N3094" s="71" t="str">
        <f>UPPER(VLOOKUP(tbl_raw_data[[#This Row],[Analyst]],settings!$A$1:$B$15,2,0))</f>
        <v>CAMROON</v>
      </c>
      <c r="O3094" s="71" t="str">
        <f>TRIM(UPPER(tbl_raw_data[[#This Row],[Outcome]]))</f>
        <v>APPROVE</v>
      </c>
      <c r="P3094" s="71" t="str">
        <f>TRIM(UPPER(tbl_raw_data[[#This Row],[Queue Name]]))</f>
        <v>CONSUMER EXISTING</v>
      </c>
      <c r="Q3094" s="71" t="str">
        <f>IF(tbl_raw_data[[#This Row],[time_taken_in_min]]&lt;=settings!$D$2,"SLA_MET","SLA_NOT_MET")</f>
        <v>SLA_MET</v>
      </c>
    </row>
    <row r="3095" spans="1:17" hidden="1" x14ac:dyDescent="0.3">
      <c r="A3095" s="1" t="s">
        <v>4058</v>
      </c>
      <c r="B3095" s="36">
        <v>45153.647777777776</v>
      </c>
      <c r="C3095" s="39">
        <v>45153.652962962966</v>
      </c>
      <c r="D3095" s="8" t="s">
        <v>10</v>
      </c>
      <c r="E3095" s="8" t="s">
        <v>11</v>
      </c>
      <c r="F3095" s="8" t="s">
        <v>114</v>
      </c>
      <c r="G3095" s="8" t="s">
        <v>15</v>
      </c>
      <c r="H3095" s="84" t="str">
        <f t="shared" si="48"/>
        <v>Reason Unknown</v>
      </c>
      <c r="I3095" s="63">
        <f>(tbl_raw_data[[#This Row],[Date Actioned]])-(tbl_raw_data[[#This Row],[Date Tagged]])</f>
        <v>5.1851851894753054E-3</v>
      </c>
      <c r="J3095" s="66">
        <f>HOUR(tbl_raw_data[[#This Row],[time_taken]])*60+MINUTE(tbl_raw_data[[#This Row],[time_taken]])+SECOND(tbl_raw_data[[#This Row],[time_taken]])/60</f>
        <v>7.4666666666666668</v>
      </c>
      <c r="K3095" s="68">
        <f>DATE(YEAR(tbl_raw_data[[#This Row],[Date Actioned]]),MONTH(tbl_raw_data[[#This Row],[Date Actioned]]),DAY(tbl_raw_data[[#This Row],[Date Actioned]]))</f>
        <v>45153</v>
      </c>
      <c r="L3095" s="65" t="str">
        <f>UPPER(TEXT(tbl_raw_data[[#This Row],[updated_date]],"MMMM"))</f>
        <v>AUGUST</v>
      </c>
      <c r="M3095" s="65" t="str">
        <f>"WEEK "&amp;IF(ROUNDUP(DAY(tbl_raw_data[[#This Row],[updated_date]])/7,0)=5,4,ROUNDUP(DAY(tbl_raw_data[[#This Row],[updated_date]])/7,0))</f>
        <v>WEEK 3</v>
      </c>
      <c r="N3095" s="71" t="str">
        <f>UPPER(VLOOKUP(tbl_raw_data[[#This Row],[Analyst]],settings!$A$1:$B$15,2,0))</f>
        <v>FARDIN</v>
      </c>
      <c r="O3095" s="71" t="str">
        <f>TRIM(UPPER(tbl_raw_data[[#This Row],[Outcome]]))</f>
        <v>APPROVE</v>
      </c>
      <c r="P3095" s="71" t="str">
        <f>TRIM(UPPER(tbl_raw_data[[#This Row],[Queue Name]]))</f>
        <v>CONSUMER EXISTING</v>
      </c>
      <c r="Q3095" s="71" t="str">
        <f>IF(tbl_raw_data[[#This Row],[time_taken_in_min]]&lt;=settings!$D$2,"SLA_MET","SLA_NOT_MET")</f>
        <v>SLA_MET</v>
      </c>
    </row>
    <row r="3096" spans="1:17" hidden="1" x14ac:dyDescent="0.3">
      <c r="A3096" s="5" t="s">
        <v>4059</v>
      </c>
      <c r="B3096" s="34">
        <v>45153.650266203702</v>
      </c>
      <c r="C3096" s="35">
        <v>45153.657430555555</v>
      </c>
      <c r="D3096" s="2" t="s">
        <v>10</v>
      </c>
      <c r="E3096" s="2" t="s">
        <v>11</v>
      </c>
      <c r="F3096" s="2" t="s">
        <v>19</v>
      </c>
      <c r="G3096" s="2" t="s">
        <v>209</v>
      </c>
      <c r="H3096" s="84" t="str">
        <f t="shared" si="48"/>
        <v>Reason Unknown</v>
      </c>
      <c r="I3096" s="63">
        <f>(tbl_raw_data[[#This Row],[Date Actioned]])-(tbl_raw_data[[#This Row],[Date Tagged]])</f>
        <v>7.1643518531345762E-3</v>
      </c>
      <c r="J3096" s="66">
        <f>HOUR(tbl_raw_data[[#This Row],[time_taken]])*60+MINUTE(tbl_raw_data[[#This Row],[time_taken]])+SECOND(tbl_raw_data[[#This Row],[time_taken]])/60</f>
        <v>10.316666666666666</v>
      </c>
      <c r="K3096" s="68">
        <f>DATE(YEAR(tbl_raw_data[[#This Row],[Date Actioned]]),MONTH(tbl_raw_data[[#This Row],[Date Actioned]]),DAY(tbl_raw_data[[#This Row],[Date Actioned]]))</f>
        <v>45153</v>
      </c>
      <c r="L3096" s="65" t="str">
        <f>UPPER(TEXT(tbl_raw_data[[#This Row],[updated_date]],"MMMM"))</f>
        <v>AUGUST</v>
      </c>
      <c r="M3096" s="65" t="str">
        <f>"WEEK "&amp;IF(ROUNDUP(DAY(tbl_raw_data[[#This Row],[updated_date]])/7,0)=5,4,ROUNDUP(DAY(tbl_raw_data[[#This Row],[updated_date]])/7,0))</f>
        <v>WEEK 3</v>
      </c>
      <c r="N3096" s="71" t="str">
        <f>UPPER(VLOOKUP(tbl_raw_data[[#This Row],[Analyst]],settings!$A$1:$B$15,2,0))</f>
        <v>NAVED</v>
      </c>
      <c r="O3096" s="71" t="str">
        <f>TRIM(UPPER(tbl_raw_data[[#This Row],[Outcome]]))</f>
        <v>APPROVE</v>
      </c>
      <c r="P3096" s="71" t="str">
        <f>TRIM(UPPER(tbl_raw_data[[#This Row],[Queue Name]]))</f>
        <v>CONSUMER EXISTING</v>
      </c>
      <c r="Q3096" s="71" t="str">
        <f>IF(tbl_raw_data[[#This Row],[time_taken_in_min]]&lt;=settings!$D$2,"SLA_MET","SLA_NOT_MET")</f>
        <v>SLA_MET</v>
      </c>
    </row>
    <row r="3097" spans="1:17" hidden="1" x14ac:dyDescent="0.3">
      <c r="A3097" s="7" t="s">
        <v>4060</v>
      </c>
      <c r="B3097" s="36">
        <v>45153.654097222221</v>
      </c>
      <c r="C3097" s="39">
        <v>45153.65761574074</v>
      </c>
      <c r="D3097" s="8" t="s">
        <v>10</v>
      </c>
      <c r="E3097" s="8" t="s">
        <v>11</v>
      </c>
      <c r="F3097" s="8" t="s">
        <v>24</v>
      </c>
      <c r="G3097" s="8" t="s">
        <v>15</v>
      </c>
      <c r="H3097" s="84" t="str">
        <f t="shared" si="48"/>
        <v>Reason Unknown</v>
      </c>
      <c r="I3097" s="63">
        <f>(tbl_raw_data[[#This Row],[Date Actioned]])-(tbl_raw_data[[#This Row],[Date Tagged]])</f>
        <v>3.5185185188311152E-3</v>
      </c>
      <c r="J3097" s="66">
        <f>HOUR(tbl_raw_data[[#This Row],[time_taken]])*60+MINUTE(tbl_raw_data[[#This Row],[time_taken]])+SECOND(tbl_raw_data[[#This Row],[time_taken]])/60</f>
        <v>5.0666666666666664</v>
      </c>
      <c r="K3097" s="68">
        <f>DATE(YEAR(tbl_raw_data[[#This Row],[Date Actioned]]),MONTH(tbl_raw_data[[#This Row],[Date Actioned]]),DAY(tbl_raw_data[[#This Row],[Date Actioned]]))</f>
        <v>45153</v>
      </c>
      <c r="L3097" s="65" t="str">
        <f>UPPER(TEXT(tbl_raw_data[[#This Row],[updated_date]],"MMMM"))</f>
        <v>AUGUST</v>
      </c>
      <c r="M3097" s="65" t="str">
        <f>"WEEK "&amp;IF(ROUNDUP(DAY(tbl_raw_data[[#This Row],[updated_date]])/7,0)=5,4,ROUNDUP(DAY(tbl_raw_data[[#This Row],[updated_date]])/7,0))</f>
        <v>WEEK 3</v>
      </c>
      <c r="N3097" s="71" t="str">
        <f>UPPER(VLOOKUP(tbl_raw_data[[#This Row],[Analyst]],settings!$A$1:$B$15,2,0))</f>
        <v>SAM</v>
      </c>
      <c r="O3097" s="71" t="str">
        <f>TRIM(UPPER(tbl_raw_data[[#This Row],[Outcome]]))</f>
        <v>APPROVE</v>
      </c>
      <c r="P3097" s="71" t="str">
        <f>TRIM(UPPER(tbl_raw_data[[#This Row],[Queue Name]]))</f>
        <v>CONSUMER EXISTING</v>
      </c>
      <c r="Q3097" s="71" t="str">
        <f>IF(tbl_raw_data[[#This Row],[time_taken_in_min]]&lt;=settings!$D$2,"SLA_MET","SLA_NOT_MET")</f>
        <v>SLA_MET</v>
      </c>
    </row>
    <row r="3098" spans="1:17" hidden="1" x14ac:dyDescent="0.3">
      <c r="A3098" s="1" t="s">
        <v>4061</v>
      </c>
      <c r="B3098" s="34">
        <v>45153.6565625</v>
      </c>
      <c r="C3098" s="35">
        <v>45153.664143518516</v>
      </c>
      <c r="D3098" s="2" t="s">
        <v>10</v>
      </c>
      <c r="E3098" s="2" t="s">
        <v>18</v>
      </c>
      <c r="F3098" s="2" t="s">
        <v>25</v>
      </c>
      <c r="G3098" s="2" t="s">
        <v>15</v>
      </c>
      <c r="H3098" s="84" t="str">
        <f t="shared" si="48"/>
        <v>Reason Unknown</v>
      </c>
      <c r="I3098" s="63">
        <f>(tbl_raw_data[[#This Row],[Date Actioned]])-(tbl_raw_data[[#This Row],[Date Tagged]])</f>
        <v>7.5810185153386556E-3</v>
      </c>
      <c r="J3098" s="66">
        <f>HOUR(tbl_raw_data[[#This Row],[time_taken]])*60+MINUTE(tbl_raw_data[[#This Row],[time_taken]])+SECOND(tbl_raw_data[[#This Row],[time_taken]])/60</f>
        <v>10.916666666666666</v>
      </c>
      <c r="K3098" s="68">
        <f>DATE(YEAR(tbl_raw_data[[#This Row],[Date Actioned]]),MONTH(tbl_raw_data[[#This Row],[Date Actioned]]),DAY(tbl_raw_data[[#This Row],[Date Actioned]]))</f>
        <v>45153</v>
      </c>
      <c r="L3098" s="65" t="str">
        <f>UPPER(TEXT(tbl_raw_data[[#This Row],[updated_date]],"MMMM"))</f>
        <v>AUGUST</v>
      </c>
      <c r="M3098" s="65" t="str">
        <f>"WEEK "&amp;IF(ROUNDUP(DAY(tbl_raw_data[[#This Row],[updated_date]])/7,0)=5,4,ROUNDUP(DAY(tbl_raw_data[[#This Row],[updated_date]])/7,0))</f>
        <v>WEEK 3</v>
      </c>
      <c r="N3098" s="71" t="str">
        <f>UPPER(VLOOKUP(tbl_raw_data[[#This Row],[Analyst]],settings!$A$1:$B$15,2,0))</f>
        <v>ASIF</v>
      </c>
      <c r="O3098" s="71" t="str">
        <f>TRIM(UPPER(tbl_raw_data[[#This Row],[Outcome]]))</f>
        <v>APPROVE</v>
      </c>
      <c r="P3098" s="71" t="str">
        <f>TRIM(UPPER(tbl_raw_data[[#This Row],[Queue Name]]))</f>
        <v>CONSUMER PRE BUREAU</v>
      </c>
      <c r="Q3098" s="71" t="str">
        <f>IF(tbl_raw_data[[#This Row],[time_taken_in_min]]&lt;=settings!$D$2,"SLA_MET","SLA_NOT_MET")</f>
        <v>SLA_MET</v>
      </c>
    </row>
    <row r="3099" spans="1:17" hidden="1" x14ac:dyDescent="0.3">
      <c r="A3099" s="5" t="s">
        <v>4062</v>
      </c>
      <c r="B3099" s="36">
        <v>45153.674513888887</v>
      </c>
      <c r="C3099" s="39">
        <v>45153.678784722222</v>
      </c>
      <c r="D3099" s="8" t="s">
        <v>10</v>
      </c>
      <c r="E3099" s="8" t="s">
        <v>11</v>
      </c>
      <c r="F3099" s="8" t="s">
        <v>25</v>
      </c>
      <c r="G3099" s="8" t="s">
        <v>15</v>
      </c>
      <c r="H3099" s="84" t="str">
        <f t="shared" si="48"/>
        <v>Reason Unknown</v>
      </c>
      <c r="I3099" s="63">
        <f>(tbl_raw_data[[#This Row],[Date Actioned]])-(tbl_raw_data[[#This Row],[Date Tagged]])</f>
        <v>4.2708333348855376E-3</v>
      </c>
      <c r="J3099" s="66">
        <f>HOUR(tbl_raw_data[[#This Row],[time_taken]])*60+MINUTE(tbl_raw_data[[#This Row],[time_taken]])+SECOND(tbl_raw_data[[#This Row],[time_taken]])/60</f>
        <v>6.15</v>
      </c>
      <c r="K3099" s="68">
        <f>DATE(YEAR(tbl_raw_data[[#This Row],[Date Actioned]]),MONTH(tbl_raw_data[[#This Row],[Date Actioned]]),DAY(tbl_raw_data[[#This Row],[Date Actioned]]))</f>
        <v>45153</v>
      </c>
      <c r="L3099" s="65" t="str">
        <f>UPPER(TEXT(tbl_raw_data[[#This Row],[updated_date]],"MMMM"))</f>
        <v>AUGUST</v>
      </c>
      <c r="M3099" s="65" t="str">
        <f>"WEEK "&amp;IF(ROUNDUP(DAY(tbl_raw_data[[#This Row],[updated_date]])/7,0)=5,4,ROUNDUP(DAY(tbl_raw_data[[#This Row],[updated_date]])/7,0))</f>
        <v>WEEK 3</v>
      </c>
      <c r="N3099" s="71" t="str">
        <f>UPPER(VLOOKUP(tbl_raw_data[[#This Row],[Analyst]],settings!$A$1:$B$15,2,0))</f>
        <v>ASIF</v>
      </c>
      <c r="O3099" s="71" t="str">
        <f>TRIM(UPPER(tbl_raw_data[[#This Row],[Outcome]]))</f>
        <v>APPROVE</v>
      </c>
      <c r="P3099" s="71" t="str">
        <f>TRIM(UPPER(tbl_raw_data[[#This Row],[Queue Name]]))</f>
        <v>CONSUMER EXISTING</v>
      </c>
      <c r="Q3099" s="71" t="str">
        <f>IF(tbl_raw_data[[#This Row],[time_taken_in_min]]&lt;=settings!$D$2,"SLA_MET","SLA_NOT_MET")</f>
        <v>SLA_MET</v>
      </c>
    </row>
    <row r="3100" spans="1:17" hidden="1" x14ac:dyDescent="0.3">
      <c r="A3100" s="7" t="s">
        <v>4063</v>
      </c>
      <c r="B3100" s="34">
        <v>45153.680983796294</v>
      </c>
      <c r="C3100" s="35">
        <v>45153.688668981478</v>
      </c>
      <c r="D3100" s="2" t="s">
        <v>10</v>
      </c>
      <c r="E3100" s="2" t="s">
        <v>8</v>
      </c>
      <c r="F3100" s="2" t="s">
        <v>19</v>
      </c>
      <c r="G3100" s="2" t="s">
        <v>16</v>
      </c>
      <c r="H3100" s="84" t="str">
        <f t="shared" si="48"/>
        <v>Reason Unknown</v>
      </c>
      <c r="I3100" s="63">
        <f>(tbl_raw_data[[#This Row],[Date Actioned]])-(tbl_raw_data[[#This Row],[Date Tagged]])</f>
        <v>7.6851851845276542E-3</v>
      </c>
      <c r="J3100" s="66">
        <f>HOUR(tbl_raw_data[[#This Row],[time_taken]])*60+MINUTE(tbl_raw_data[[#This Row],[time_taken]])+SECOND(tbl_raw_data[[#This Row],[time_taken]])/60</f>
        <v>11.066666666666666</v>
      </c>
      <c r="K3100" s="68">
        <f>DATE(YEAR(tbl_raw_data[[#This Row],[Date Actioned]]),MONTH(tbl_raw_data[[#This Row],[Date Actioned]]),DAY(tbl_raw_data[[#This Row],[Date Actioned]]))</f>
        <v>45153</v>
      </c>
      <c r="L3100" s="65" t="str">
        <f>UPPER(TEXT(tbl_raw_data[[#This Row],[updated_date]],"MMMM"))</f>
        <v>AUGUST</v>
      </c>
      <c r="M3100" s="65" t="str">
        <f>"WEEK "&amp;IF(ROUNDUP(DAY(tbl_raw_data[[#This Row],[updated_date]])/7,0)=5,4,ROUNDUP(DAY(tbl_raw_data[[#This Row],[updated_date]])/7,0))</f>
        <v>WEEK 3</v>
      </c>
      <c r="N3100" s="71" t="str">
        <f>UPPER(VLOOKUP(tbl_raw_data[[#This Row],[Analyst]],settings!$A$1:$B$15,2,0))</f>
        <v>NAVED</v>
      </c>
      <c r="O3100" s="71" t="str">
        <f>TRIM(UPPER(tbl_raw_data[[#This Row],[Outcome]]))</f>
        <v>APPROVE</v>
      </c>
      <c r="P3100" s="71" t="str">
        <f>TRIM(UPPER(tbl_raw_data[[#This Row],[Queue Name]]))</f>
        <v>CONSUMER POST BUREAU</v>
      </c>
      <c r="Q3100" s="71" t="str">
        <f>IF(tbl_raw_data[[#This Row],[time_taken_in_min]]&lt;=settings!$D$2,"SLA_MET","SLA_NOT_MET")</f>
        <v>SLA_MET</v>
      </c>
    </row>
    <row r="3101" spans="1:17" hidden="1" x14ac:dyDescent="0.3">
      <c r="A3101" s="1" t="s">
        <v>4064</v>
      </c>
      <c r="B3101" s="36">
        <v>45153.687002314815</v>
      </c>
      <c r="C3101" s="39">
        <v>45153.691006944442</v>
      </c>
      <c r="D3101" s="8" t="s">
        <v>10</v>
      </c>
      <c r="E3101" s="8" t="s">
        <v>8</v>
      </c>
      <c r="F3101" s="8" t="s">
        <v>25</v>
      </c>
      <c r="G3101" s="8" t="s">
        <v>15</v>
      </c>
      <c r="H3101" s="84" t="str">
        <f t="shared" si="48"/>
        <v>Reason Unknown</v>
      </c>
      <c r="I3101" s="63">
        <f>(tbl_raw_data[[#This Row],[Date Actioned]])-(tbl_raw_data[[#This Row],[Date Tagged]])</f>
        <v>4.0046296271611936E-3</v>
      </c>
      <c r="J3101" s="66">
        <f>HOUR(tbl_raw_data[[#This Row],[time_taken]])*60+MINUTE(tbl_raw_data[[#This Row],[time_taken]])+SECOND(tbl_raw_data[[#This Row],[time_taken]])/60</f>
        <v>5.7666666666666666</v>
      </c>
      <c r="K3101" s="68">
        <f>DATE(YEAR(tbl_raw_data[[#This Row],[Date Actioned]]),MONTH(tbl_raw_data[[#This Row],[Date Actioned]]),DAY(tbl_raw_data[[#This Row],[Date Actioned]]))</f>
        <v>45153</v>
      </c>
      <c r="L3101" s="65" t="str">
        <f>UPPER(TEXT(tbl_raw_data[[#This Row],[updated_date]],"MMMM"))</f>
        <v>AUGUST</v>
      </c>
      <c r="M3101" s="65" t="str">
        <f>"WEEK "&amp;IF(ROUNDUP(DAY(tbl_raw_data[[#This Row],[updated_date]])/7,0)=5,4,ROUNDUP(DAY(tbl_raw_data[[#This Row],[updated_date]])/7,0))</f>
        <v>WEEK 3</v>
      </c>
      <c r="N3101" s="71" t="str">
        <f>UPPER(VLOOKUP(tbl_raw_data[[#This Row],[Analyst]],settings!$A$1:$B$15,2,0))</f>
        <v>ASIF</v>
      </c>
      <c r="O3101" s="71" t="str">
        <f>TRIM(UPPER(tbl_raw_data[[#This Row],[Outcome]]))</f>
        <v>APPROVE</v>
      </c>
      <c r="P3101" s="71" t="str">
        <f>TRIM(UPPER(tbl_raw_data[[#This Row],[Queue Name]]))</f>
        <v>CONSUMER POST BUREAU</v>
      </c>
      <c r="Q3101" s="71" t="str">
        <f>IF(tbl_raw_data[[#This Row],[time_taken_in_min]]&lt;=settings!$D$2,"SLA_MET","SLA_NOT_MET")</f>
        <v>SLA_MET</v>
      </c>
    </row>
    <row r="3102" spans="1:17" hidden="1" x14ac:dyDescent="0.3">
      <c r="A3102" s="5" t="s">
        <v>4065</v>
      </c>
      <c r="B3102" s="34">
        <v>45153.692488425928</v>
      </c>
      <c r="C3102" s="35">
        <v>45153.701539351852</v>
      </c>
      <c r="D3102" s="2" t="s">
        <v>10</v>
      </c>
      <c r="E3102" s="2" t="s">
        <v>8</v>
      </c>
      <c r="F3102" s="2" t="s">
        <v>114</v>
      </c>
      <c r="G3102" s="2" t="s">
        <v>23</v>
      </c>
      <c r="H3102" s="84" t="str">
        <f t="shared" si="48"/>
        <v>Reason Unknown</v>
      </c>
      <c r="I3102" s="63">
        <f>(tbl_raw_data[[#This Row],[Date Actioned]])-(tbl_raw_data[[#This Row],[Date Tagged]])</f>
        <v>9.0509259243845008E-3</v>
      </c>
      <c r="J3102" s="66">
        <f>HOUR(tbl_raw_data[[#This Row],[time_taken]])*60+MINUTE(tbl_raw_data[[#This Row],[time_taken]])+SECOND(tbl_raw_data[[#This Row],[time_taken]])/60</f>
        <v>13.033333333333333</v>
      </c>
      <c r="K3102" s="68">
        <f>DATE(YEAR(tbl_raw_data[[#This Row],[Date Actioned]]),MONTH(tbl_raw_data[[#This Row],[Date Actioned]]),DAY(tbl_raw_data[[#This Row],[Date Actioned]]))</f>
        <v>45153</v>
      </c>
      <c r="L3102" s="65" t="str">
        <f>UPPER(TEXT(tbl_raw_data[[#This Row],[updated_date]],"MMMM"))</f>
        <v>AUGUST</v>
      </c>
      <c r="M3102" s="65" t="str">
        <f>"WEEK "&amp;IF(ROUNDUP(DAY(tbl_raw_data[[#This Row],[updated_date]])/7,0)=5,4,ROUNDUP(DAY(tbl_raw_data[[#This Row],[updated_date]])/7,0))</f>
        <v>WEEK 3</v>
      </c>
      <c r="N3102" s="71" t="str">
        <f>UPPER(VLOOKUP(tbl_raw_data[[#This Row],[Analyst]],settings!$A$1:$B$15,2,0))</f>
        <v>FARDIN</v>
      </c>
      <c r="O3102" s="71" t="str">
        <f>TRIM(UPPER(tbl_raw_data[[#This Row],[Outcome]]))</f>
        <v>APPROVE</v>
      </c>
      <c r="P3102" s="71" t="str">
        <f>TRIM(UPPER(tbl_raw_data[[#This Row],[Queue Name]]))</f>
        <v>CONSUMER POST BUREAU</v>
      </c>
      <c r="Q3102" s="71" t="str">
        <f>IF(tbl_raw_data[[#This Row],[time_taken_in_min]]&lt;=settings!$D$2,"SLA_MET","SLA_NOT_MET")</f>
        <v>SLA_MET</v>
      </c>
    </row>
    <row r="3103" spans="1:17" hidden="1" x14ac:dyDescent="0.3">
      <c r="A3103" s="7" t="s">
        <v>4066</v>
      </c>
      <c r="B3103" s="36">
        <v>45153.694953703707</v>
      </c>
      <c r="C3103" s="39">
        <v>45153.704131944447</v>
      </c>
      <c r="D3103" s="8" t="s">
        <v>10</v>
      </c>
      <c r="E3103" s="8" t="s">
        <v>8</v>
      </c>
      <c r="F3103" s="8" t="s">
        <v>19</v>
      </c>
      <c r="G3103" s="8" t="s">
        <v>15</v>
      </c>
      <c r="H3103" s="84" t="str">
        <f t="shared" si="48"/>
        <v>Reason Unknown</v>
      </c>
      <c r="I3103" s="63">
        <f>(tbl_raw_data[[#This Row],[Date Actioned]])-(tbl_raw_data[[#This Row],[Date Tagged]])</f>
        <v>9.1782407398568466E-3</v>
      </c>
      <c r="J3103" s="66">
        <f>HOUR(tbl_raw_data[[#This Row],[time_taken]])*60+MINUTE(tbl_raw_data[[#This Row],[time_taken]])+SECOND(tbl_raw_data[[#This Row],[time_taken]])/60</f>
        <v>13.216666666666667</v>
      </c>
      <c r="K3103" s="68">
        <f>DATE(YEAR(tbl_raw_data[[#This Row],[Date Actioned]]),MONTH(tbl_raw_data[[#This Row],[Date Actioned]]),DAY(tbl_raw_data[[#This Row],[Date Actioned]]))</f>
        <v>45153</v>
      </c>
      <c r="L3103" s="65" t="str">
        <f>UPPER(TEXT(tbl_raw_data[[#This Row],[updated_date]],"MMMM"))</f>
        <v>AUGUST</v>
      </c>
      <c r="M3103" s="65" t="str">
        <f>"WEEK "&amp;IF(ROUNDUP(DAY(tbl_raw_data[[#This Row],[updated_date]])/7,0)=5,4,ROUNDUP(DAY(tbl_raw_data[[#This Row],[updated_date]])/7,0))</f>
        <v>WEEK 3</v>
      </c>
      <c r="N3103" s="71" t="str">
        <f>UPPER(VLOOKUP(tbl_raw_data[[#This Row],[Analyst]],settings!$A$1:$B$15,2,0))</f>
        <v>NAVED</v>
      </c>
      <c r="O3103" s="71" t="str">
        <f>TRIM(UPPER(tbl_raw_data[[#This Row],[Outcome]]))</f>
        <v>APPROVE</v>
      </c>
      <c r="P3103" s="71" t="str">
        <f>TRIM(UPPER(tbl_raw_data[[#This Row],[Queue Name]]))</f>
        <v>CONSUMER POST BUREAU</v>
      </c>
      <c r="Q3103" s="71" t="str">
        <f>IF(tbl_raw_data[[#This Row],[time_taken_in_min]]&lt;=settings!$D$2,"SLA_MET","SLA_NOT_MET")</f>
        <v>SLA_MET</v>
      </c>
    </row>
    <row r="3104" spans="1:17" hidden="1" x14ac:dyDescent="0.3">
      <c r="A3104" s="1" t="s">
        <v>4067</v>
      </c>
      <c r="B3104" s="34">
        <v>45153.702222222222</v>
      </c>
      <c r="C3104" s="35">
        <v>45153.710289351853</v>
      </c>
      <c r="D3104" s="2" t="s">
        <v>10</v>
      </c>
      <c r="E3104" s="2" t="s">
        <v>8</v>
      </c>
      <c r="F3104" s="2" t="s">
        <v>19</v>
      </c>
      <c r="G3104" s="2" t="s">
        <v>16</v>
      </c>
      <c r="H3104" s="84" t="str">
        <f t="shared" si="48"/>
        <v>Reason Unknown</v>
      </c>
      <c r="I3104" s="63">
        <f>(tbl_raw_data[[#This Row],[Date Actioned]])-(tbl_raw_data[[#This Row],[Date Tagged]])</f>
        <v>8.0671296309446916E-3</v>
      </c>
      <c r="J3104" s="66">
        <f>HOUR(tbl_raw_data[[#This Row],[time_taken]])*60+MINUTE(tbl_raw_data[[#This Row],[time_taken]])+SECOND(tbl_raw_data[[#This Row],[time_taken]])/60</f>
        <v>11.616666666666667</v>
      </c>
      <c r="K3104" s="68">
        <f>DATE(YEAR(tbl_raw_data[[#This Row],[Date Actioned]]),MONTH(tbl_raw_data[[#This Row],[Date Actioned]]),DAY(tbl_raw_data[[#This Row],[Date Actioned]]))</f>
        <v>45153</v>
      </c>
      <c r="L3104" s="65" t="str">
        <f>UPPER(TEXT(tbl_raw_data[[#This Row],[updated_date]],"MMMM"))</f>
        <v>AUGUST</v>
      </c>
      <c r="M3104" s="65" t="str">
        <f>"WEEK "&amp;IF(ROUNDUP(DAY(tbl_raw_data[[#This Row],[updated_date]])/7,0)=5,4,ROUNDUP(DAY(tbl_raw_data[[#This Row],[updated_date]])/7,0))</f>
        <v>WEEK 3</v>
      </c>
      <c r="N3104" s="71" t="str">
        <f>UPPER(VLOOKUP(tbl_raw_data[[#This Row],[Analyst]],settings!$A$1:$B$15,2,0))</f>
        <v>NAVED</v>
      </c>
      <c r="O3104" s="71" t="str">
        <f>TRIM(UPPER(tbl_raw_data[[#This Row],[Outcome]]))</f>
        <v>APPROVE</v>
      </c>
      <c r="P3104" s="71" t="str">
        <f>TRIM(UPPER(tbl_raw_data[[#This Row],[Queue Name]]))</f>
        <v>CONSUMER POST BUREAU</v>
      </c>
      <c r="Q3104" s="71" t="str">
        <f>IF(tbl_raw_data[[#This Row],[time_taken_in_min]]&lt;=settings!$D$2,"SLA_MET","SLA_NOT_MET")</f>
        <v>SLA_MET</v>
      </c>
    </row>
    <row r="3105" spans="1:17" hidden="1" x14ac:dyDescent="0.3">
      <c r="A3105" s="5" t="s">
        <v>4068</v>
      </c>
      <c r="B3105" s="36">
        <v>45153.711828703701</v>
      </c>
      <c r="C3105" s="39">
        <v>45153.717650462961</v>
      </c>
      <c r="D3105" s="8" t="s">
        <v>10</v>
      </c>
      <c r="E3105" s="8" t="s">
        <v>11</v>
      </c>
      <c r="F3105" s="8" t="s">
        <v>19</v>
      </c>
      <c r="G3105" s="8" t="s">
        <v>23</v>
      </c>
      <c r="H3105" s="84" t="str">
        <f t="shared" si="48"/>
        <v>Reason Unknown</v>
      </c>
      <c r="I3105" s="63">
        <f>(tbl_raw_data[[#This Row],[Date Actioned]])-(tbl_raw_data[[#This Row],[Date Tagged]])</f>
        <v>5.8217592595610768E-3</v>
      </c>
      <c r="J3105" s="66">
        <f>HOUR(tbl_raw_data[[#This Row],[time_taken]])*60+MINUTE(tbl_raw_data[[#This Row],[time_taken]])+SECOND(tbl_raw_data[[#This Row],[time_taken]])/60</f>
        <v>8.3833333333333329</v>
      </c>
      <c r="K3105" s="68">
        <f>DATE(YEAR(tbl_raw_data[[#This Row],[Date Actioned]]),MONTH(tbl_raw_data[[#This Row],[Date Actioned]]),DAY(tbl_raw_data[[#This Row],[Date Actioned]]))</f>
        <v>45153</v>
      </c>
      <c r="L3105" s="65" t="str">
        <f>UPPER(TEXT(tbl_raw_data[[#This Row],[updated_date]],"MMMM"))</f>
        <v>AUGUST</v>
      </c>
      <c r="M3105" s="65" t="str">
        <f>"WEEK "&amp;IF(ROUNDUP(DAY(tbl_raw_data[[#This Row],[updated_date]])/7,0)=5,4,ROUNDUP(DAY(tbl_raw_data[[#This Row],[updated_date]])/7,0))</f>
        <v>WEEK 3</v>
      </c>
      <c r="N3105" s="71" t="str">
        <f>UPPER(VLOOKUP(tbl_raw_data[[#This Row],[Analyst]],settings!$A$1:$B$15,2,0))</f>
        <v>NAVED</v>
      </c>
      <c r="O3105" s="71" t="str">
        <f>TRIM(UPPER(tbl_raw_data[[#This Row],[Outcome]]))</f>
        <v>APPROVE</v>
      </c>
      <c r="P3105" s="71" t="str">
        <f>TRIM(UPPER(tbl_raw_data[[#This Row],[Queue Name]]))</f>
        <v>CONSUMER EXISTING</v>
      </c>
      <c r="Q3105" s="71" t="str">
        <f>IF(tbl_raw_data[[#This Row],[time_taken_in_min]]&lt;=settings!$D$2,"SLA_MET","SLA_NOT_MET")</f>
        <v>SLA_MET</v>
      </c>
    </row>
    <row r="3106" spans="1:17" hidden="1" x14ac:dyDescent="0.3">
      <c r="A3106" s="7" t="s">
        <v>4069</v>
      </c>
      <c r="B3106" s="34">
        <v>45153.71429398148</v>
      </c>
      <c r="C3106" s="35">
        <v>45153.717499999999</v>
      </c>
      <c r="D3106" s="2" t="s">
        <v>10</v>
      </c>
      <c r="E3106" s="2" t="s">
        <v>18</v>
      </c>
      <c r="F3106" s="2" t="s">
        <v>25</v>
      </c>
      <c r="G3106" s="2" t="s">
        <v>23</v>
      </c>
      <c r="H3106" s="84" t="str">
        <f t="shared" si="48"/>
        <v>Reason Unknown</v>
      </c>
      <c r="I3106" s="63">
        <f>(tbl_raw_data[[#This Row],[Date Actioned]])-(tbl_raw_data[[#This Row],[Date Tagged]])</f>
        <v>3.2060185185400769E-3</v>
      </c>
      <c r="J3106" s="66">
        <f>HOUR(tbl_raw_data[[#This Row],[time_taken]])*60+MINUTE(tbl_raw_data[[#This Row],[time_taken]])+SECOND(tbl_raw_data[[#This Row],[time_taken]])/60</f>
        <v>4.6166666666666671</v>
      </c>
      <c r="K3106" s="68">
        <f>DATE(YEAR(tbl_raw_data[[#This Row],[Date Actioned]]),MONTH(tbl_raw_data[[#This Row],[Date Actioned]]),DAY(tbl_raw_data[[#This Row],[Date Actioned]]))</f>
        <v>45153</v>
      </c>
      <c r="L3106" s="65" t="str">
        <f>UPPER(TEXT(tbl_raw_data[[#This Row],[updated_date]],"MMMM"))</f>
        <v>AUGUST</v>
      </c>
      <c r="M3106" s="65" t="str">
        <f>"WEEK "&amp;IF(ROUNDUP(DAY(tbl_raw_data[[#This Row],[updated_date]])/7,0)=5,4,ROUNDUP(DAY(tbl_raw_data[[#This Row],[updated_date]])/7,0))</f>
        <v>WEEK 3</v>
      </c>
      <c r="N3106" s="71" t="str">
        <f>UPPER(VLOOKUP(tbl_raw_data[[#This Row],[Analyst]],settings!$A$1:$B$15,2,0))</f>
        <v>ASIF</v>
      </c>
      <c r="O3106" s="71" t="str">
        <f>TRIM(UPPER(tbl_raw_data[[#This Row],[Outcome]]))</f>
        <v>APPROVE</v>
      </c>
      <c r="P3106" s="71" t="str">
        <f>TRIM(UPPER(tbl_raw_data[[#This Row],[Queue Name]]))</f>
        <v>CONSUMER PRE BUREAU</v>
      </c>
      <c r="Q3106" s="71" t="str">
        <f>IF(tbl_raw_data[[#This Row],[time_taken_in_min]]&lt;=settings!$D$2,"SLA_MET","SLA_NOT_MET")</f>
        <v>SLA_MET</v>
      </c>
    </row>
    <row r="3107" spans="1:17" hidden="1" x14ac:dyDescent="0.3">
      <c r="A3107" s="1" t="s">
        <v>4070</v>
      </c>
      <c r="B3107" s="36">
        <v>45153.733506944445</v>
      </c>
      <c r="C3107" s="39">
        <v>45153.73646990741</v>
      </c>
      <c r="D3107" s="8" t="s">
        <v>10</v>
      </c>
      <c r="E3107" s="8" t="s">
        <v>11</v>
      </c>
      <c r="F3107" s="8" t="s">
        <v>25</v>
      </c>
      <c r="G3107" s="8" t="s">
        <v>15</v>
      </c>
      <c r="H3107" s="84" t="str">
        <f t="shared" si="48"/>
        <v>Reason Unknown</v>
      </c>
      <c r="I3107" s="63">
        <f>(tbl_raw_data[[#This Row],[Date Actioned]])-(tbl_raw_data[[#This Row],[Date Tagged]])</f>
        <v>2.9629629643750377E-3</v>
      </c>
      <c r="J3107" s="66">
        <f>HOUR(tbl_raw_data[[#This Row],[time_taken]])*60+MINUTE(tbl_raw_data[[#This Row],[time_taken]])+SECOND(tbl_raw_data[[#This Row],[time_taken]])/60</f>
        <v>4.2666666666666666</v>
      </c>
      <c r="K3107" s="68">
        <f>DATE(YEAR(tbl_raw_data[[#This Row],[Date Actioned]]),MONTH(tbl_raw_data[[#This Row],[Date Actioned]]),DAY(tbl_raw_data[[#This Row],[Date Actioned]]))</f>
        <v>45153</v>
      </c>
      <c r="L3107" s="65" t="str">
        <f>UPPER(TEXT(tbl_raw_data[[#This Row],[updated_date]],"MMMM"))</f>
        <v>AUGUST</v>
      </c>
      <c r="M3107" s="65" t="str">
        <f>"WEEK "&amp;IF(ROUNDUP(DAY(tbl_raw_data[[#This Row],[updated_date]])/7,0)=5,4,ROUNDUP(DAY(tbl_raw_data[[#This Row],[updated_date]])/7,0))</f>
        <v>WEEK 3</v>
      </c>
      <c r="N3107" s="71" t="str">
        <f>UPPER(VLOOKUP(tbl_raw_data[[#This Row],[Analyst]],settings!$A$1:$B$15,2,0))</f>
        <v>ASIF</v>
      </c>
      <c r="O3107" s="71" t="str">
        <f>TRIM(UPPER(tbl_raw_data[[#This Row],[Outcome]]))</f>
        <v>APPROVE</v>
      </c>
      <c r="P3107" s="71" t="str">
        <f>TRIM(UPPER(tbl_raw_data[[#This Row],[Queue Name]]))</f>
        <v>CONSUMER EXISTING</v>
      </c>
      <c r="Q3107" s="71" t="str">
        <f>IF(tbl_raw_data[[#This Row],[time_taken_in_min]]&lt;=settings!$D$2,"SLA_MET","SLA_NOT_MET")</f>
        <v>SLA_MET</v>
      </c>
    </row>
    <row r="3108" spans="1:17" hidden="1" x14ac:dyDescent="0.3">
      <c r="A3108" s="5" t="s">
        <v>4071</v>
      </c>
      <c r="B3108" s="34">
        <v>45153.735821759263</v>
      </c>
      <c r="C3108" s="35">
        <v>45153.742766203701</v>
      </c>
      <c r="D3108" s="2" t="s">
        <v>10</v>
      </c>
      <c r="E3108" s="2" t="s">
        <v>18</v>
      </c>
      <c r="F3108" s="2" t="s">
        <v>14</v>
      </c>
      <c r="G3108" s="2" t="s">
        <v>30</v>
      </c>
      <c r="H3108" s="84" t="str">
        <f t="shared" si="48"/>
        <v>Reason Unknown</v>
      </c>
      <c r="I3108" s="63">
        <f>(tbl_raw_data[[#This Row],[Date Actioned]])-(tbl_raw_data[[#This Row],[Date Tagged]])</f>
        <v>6.9444444379769266E-3</v>
      </c>
      <c r="J3108" s="66">
        <f>HOUR(tbl_raw_data[[#This Row],[time_taken]])*60+MINUTE(tbl_raw_data[[#This Row],[time_taken]])+SECOND(tbl_raw_data[[#This Row],[time_taken]])/60</f>
        <v>10</v>
      </c>
      <c r="K3108" s="68">
        <f>DATE(YEAR(tbl_raw_data[[#This Row],[Date Actioned]]),MONTH(tbl_raw_data[[#This Row],[Date Actioned]]),DAY(tbl_raw_data[[#This Row],[Date Actioned]]))</f>
        <v>45153</v>
      </c>
      <c r="L3108" s="65" t="str">
        <f>UPPER(TEXT(tbl_raw_data[[#This Row],[updated_date]],"MMMM"))</f>
        <v>AUGUST</v>
      </c>
      <c r="M3108" s="65" t="str">
        <f>"WEEK "&amp;IF(ROUNDUP(DAY(tbl_raw_data[[#This Row],[updated_date]])/7,0)=5,4,ROUNDUP(DAY(tbl_raw_data[[#This Row],[updated_date]])/7,0))</f>
        <v>WEEK 3</v>
      </c>
      <c r="N3108" s="71" t="str">
        <f>UPPER(VLOOKUP(tbl_raw_data[[#This Row],[Analyst]],settings!$A$1:$B$15,2,0))</f>
        <v>CAMROON</v>
      </c>
      <c r="O3108" s="71" t="str">
        <f>TRIM(UPPER(tbl_raw_data[[#This Row],[Outcome]]))</f>
        <v>APPROVE</v>
      </c>
      <c r="P3108" s="71" t="str">
        <f>TRIM(UPPER(tbl_raw_data[[#This Row],[Queue Name]]))</f>
        <v>CONSUMER PRE BUREAU</v>
      </c>
      <c r="Q3108" s="71" t="str">
        <f>IF(tbl_raw_data[[#This Row],[time_taken_in_min]]&lt;=settings!$D$2,"SLA_MET","SLA_NOT_MET")</f>
        <v>SLA_MET</v>
      </c>
    </row>
    <row r="3109" spans="1:17" hidden="1" x14ac:dyDescent="0.3">
      <c r="A3109" s="7" t="s">
        <v>4072</v>
      </c>
      <c r="B3109" s="36">
        <v>45153.735960648148</v>
      </c>
      <c r="C3109" s="39">
        <v>45153.737430555557</v>
      </c>
      <c r="D3109" s="8" t="s">
        <v>10</v>
      </c>
      <c r="E3109" s="8" t="s">
        <v>11</v>
      </c>
      <c r="F3109" s="8" t="s">
        <v>25</v>
      </c>
      <c r="G3109" s="8" t="s">
        <v>15</v>
      </c>
      <c r="H3109" s="84" t="str">
        <f t="shared" si="48"/>
        <v>Reason Unknown</v>
      </c>
      <c r="I3109" s="63">
        <f>(tbl_raw_data[[#This Row],[Date Actioned]])-(tbl_raw_data[[#This Row],[Date Tagged]])</f>
        <v>1.4699074090458453E-3</v>
      </c>
      <c r="J3109" s="66">
        <f>HOUR(tbl_raw_data[[#This Row],[time_taken]])*60+MINUTE(tbl_raw_data[[#This Row],[time_taken]])+SECOND(tbl_raw_data[[#This Row],[time_taken]])/60</f>
        <v>2.1166666666666667</v>
      </c>
      <c r="K3109" s="68">
        <f>DATE(YEAR(tbl_raw_data[[#This Row],[Date Actioned]]),MONTH(tbl_raw_data[[#This Row],[Date Actioned]]),DAY(tbl_raw_data[[#This Row],[Date Actioned]]))</f>
        <v>45153</v>
      </c>
      <c r="L3109" s="65" t="str">
        <f>UPPER(TEXT(tbl_raw_data[[#This Row],[updated_date]],"MMMM"))</f>
        <v>AUGUST</v>
      </c>
      <c r="M3109" s="65" t="str">
        <f>"WEEK "&amp;IF(ROUNDUP(DAY(tbl_raw_data[[#This Row],[updated_date]])/7,0)=5,4,ROUNDUP(DAY(tbl_raw_data[[#This Row],[updated_date]])/7,0))</f>
        <v>WEEK 3</v>
      </c>
      <c r="N3109" s="71" t="str">
        <f>UPPER(VLOOKUP(tbl_raw_data[[#This Row],[Analyst]],settings!$A$1:$B$15,2,0))</f>
        <v>ASIF</v>
      </c>
      <c r="O3109" s="71" t="str">
        <f>TRIM(UPPER(tbl_raw_data[[#This Row],[Outcome]]))</f>
        <v>APPROVE</v>
      </c>
      <c r="P3109" s="71" t="str">
        <f>TRIM(UPPER(tbl_raw_data[[#This Row],[Queue Name]]))</f>
        <v>CONSUMER EXISTING</v>
      </c>
      <c r="Q3109" s="71" t="str">
        <f>IF(tbl_raw_data[[#This Row],[time_taken_in_min]]&lt;=settings!$D$2,"SLA_MET","SLA_NOT_MET")</f>
        <v>SLA_MET</v>
      </c>
    </row>
    <row r="3110" spans="1:17" hidden="1" x14ac:dyDescent="0.3">
      <c r="A3110" s="1" t="s">
        <v>4073</v>
      </c>
      <c r="B3110" s="34">
        <v>45153.780104166668</v>
      </c>
      <c r="C3110" s="35">
        <v>45153.785474537035</v>
      </c>
      <c r="D3110" s="2" t="s">
        <v>10</v>
      </c>
      <c r="E3110" s="2" t="s">
        <v>11</v>
      </c>
      <c r="F3110" s="2" t="s">
        <v>19</v>
      </c>
      <c r="G3110" s="2" t="s">
        <v>23</v>
      </c>
      <c r="H3110" s="84" t="str">
        <f t="shared" si="48"/>
        <v>Reason Unknown</v>
      </c>
      <c r="I3110" s="63">
        <f>(tbl_raw_data[[#This Row],[Date Actioned]])-(tbl_raw_data[[#This Row],[Date Tagged]])</f>
        <v>5.3703703670180403E-3</v>
      </c>
      <c r="J3110" s="66">
        <f>HOUR(tbl_raw_data[[#This Row],[time_taken]])*60+MINUTE(tbl_raw_data[[#This Row],[time_taken]])+SECOND(tbl_raw_data[[#This Row],[time_taken]])/60</f>
        <v>7.7333333333333334</v>
      </c>
      <c r="K3110" s="68">
        <f>DATE(YEAR(tbl_raw_data[[#This Row],[Date Actioned]]),MONTH(tbl_raw_data[[#This Row],[Date Actioned]]),DAY(tbl_raw_data[[#This Row],[Date Actioned]]))</f>
        <v>45153</v>
      </c>
      <c r="L3110" s="65" t="str">
        <f>UPPER(TEXT(tbl_raw_data[[#This Row],[updated_date]],"MMMM"))</f>
        <v>AUGUST</v>
      </c>
      <c r="M3110" s="65" t="str">
        <f>"WEEK "&amp;IF(ROUNDUP(DAY(tbl_raw_data[[#This Row],[updated_date]])/7,0)=5,4,ROUNDUP(DAY(tbl_raw_data[[#This Row],[updated_date]])/7,0))</f>
        <v>WEEK 3</v>
      </c>
      <c r="N3110" s="71" t="str">
        <f>UPPER(VLOOKUP(tbl_raw_data[[#This Row],[Analyst]],settings!$A$1:$B$15,2,0))</f>
        <v>NAVED</v>
      </c>
      <c r="O3110" s="71" t="str">
        <f>TRIM(UPPER(tbl_raw_data[[#This Row],[Outcome]]))</f>
        <v>APPROVE</v>
      </c>
      <c r="P3110" s="71" t="str">
        <f>TRIM(UPPER(tbl_raw_data[[#This Row],[Queue Name]]))</f>
        <v>CONSUMER EXISTING</v>
      </c>
      <c r="Q3110" s="71" t="str">
        <f>IF(tbl_raw_data[[#This Row],[time_taken_in_min]]&lt;=settings!$D$2,"SLA_MET","SLA_NOT_MET")</f>
        <v>SLA_MET</v>
      </c>
    </row>
    <row r="3111" spans="1:17" hidden="1" x14ac:dyDescent="0.3">
      <c r="A3111" s="5" t="s">
        <v>4074</v>
      </c>
      <c r="B3111" s="36">
        <v>45153.815682870372</v>
      </c>
      <c r="C3111" s="39">
        <v>45153.821932870371</v>
      </c>
      <c r="D3111" s="8" t="s">
        <v>10</v>
      </c>
      <c r="E3111" s="8" t="s">
        <v>18</v>
      </c>
      <c r="F3111" s="8" t="s">
        <v>14</v>
      </c>
      <c r="G3111" s="8" t="s">
        <v>16</v>
      </c>
      <c r="H3111" s="84" t="str">
        <f t="shared" si="48"/>
        <v>Reason Unknown</v>
      </c>
      <c r="I3111" s="63">
        <f>(tbl_raw_data[[#This Row],[Date Actioned]])-(tbl_raw_data[[#This Row],[Date Tagged]])</f>
        <v>6.2499999985448085E-3</v>
      </c>
      <c r="J3111" s="66">
        <f>HOUR(tbl_raw_data[[#This Row],[time_taken]])*60+MINUTE(tbl_raw_data[[#This Row],[time_taken]])+SECOND(tbl_raw_data[[#This Row],[time_taken]])/60</f>
        <v>9</v>
      </c>
      <c r="K3111" s="68">
        <f>DATE(YEAR(tbl_raw_data[[#This Row],[Date Actioned]]),MONTH(tbl_raw_data[[#This Row],[Date Actioned]]),DAY(tbl_raw_data[[#This Row],[Date Actioned]]))</f>
        <v>45153</v>
      </c>
      <c r="L3111" s="65" t="str">
        <f>UPPER(TEXT(tbl_raw_data[[#This Row],[updated_date]],"MMMM"))</f>
        <v>AUGUST</v>
      </c>
      <c r="M3111" s="65" t="str">
        <f>"WEEK "&amp;IF(ROUNDUP(DAY(tbl_raw_data[[#This Row],[updated_date]])/7,0)=5,4,ROUNDUP(DAY(tbl_raw_data[[#This Row],[updated_date]])/7,0))</f>
        <v>WEEK 3</v>
      </c>
      <c r="N3111" s="71" t="str">
        <f>UPPER(VLOOKUP(tbl_raw_data[[#This Row],[Analyst]],settings!$A$1:$B$15,2,0))</f>
        <v>CAMROON</v>
      </c>
      <c r="O3111" s="71" t="str">
        <f>TRIM(UPPER(tbl_raw_data[[#This Row],[Outcome]]))</f>
        <v>APPROVE</v>
      </c>
      <c r="P3111" s="71" t="str">
        <f>TRIM(UPPER(tbl_raw_data[[#This Row],[Queue Name]]))</f>
        <v>CONSUMER PRE BUREAU</v>
      </c>
      <c r="Q3111" s="71" t="str">
        <f>IF(tbl_raw_data[[#This Row],[time_taken_in_min]]&lt;=settings!$D$2,"SLA_MET","SLA_NOT_MET")</f>
        <v>SLA_MET</v>
      </c>
    </row>
    <row r="3112" spans="1:17" hidden="1" x14ac:dyDescent="0.3">
      <c r="A3112" s="7" t="s">
        <v>4075</v>
      </c>
      <c r="B3112" s="34">
        <v>45153.824479166666</v>
      </c>
      <c r="C3112" s="35">
        <v>45153.827731481484</v>
      </c>
      <c r="D3112" s="2" t="s">
        <v>10</v>
      </c>
      <c r="E3112" s="2" t="s">
        <v>11</v>
      </c>
      <c r="F3112" s="2" t="s">
        <v>14</v>
      </c>
      <c r="G3112" s="2" t="s">
        <v>15</v>
      </c>
      <c r="H3112" s="84" t="str">
        <f t="shared" si="48"/>
        <v>Reason Unknown</v>
      </c>
      <c r="I3112" s="63">
        <f>(tbl_raw_data[[#This Row],[Date Actioned]])-(tbl_raw_data[[#This Row],[Date Tagged]])</f>
        <v>3.2523148183827288E-3</v>
      </c>
      <c r="J3112" s="66">
        <f>HOUR(tbl_raw_data[[#This Row],[time_taken]])*60+MINUTE(tbl_raw_data[[#This Row],[time_taken]])+SECOND(tbl_raw_data[[#This Row],[time_taken]])/60</f>
        <v>4.6833333333333336</v>
      </c>
      <c r="K3112" s="68">
        <f>DATE(YEAR(tbl_raw_data[[#This Row],[Date Actioned]]),MONTH(tbl_raw_data[[#This Row],[Date Actioned]]),DAY(tbl_raw_data[[#This Row],[Date Actioned]]))</f>
        <v>45153</v>
      </c>
      <c r="L3112" s="65" t="str">
        <f>UPPER(TEXT(tbl_raw_data[[#This Row],[updated_date]],"MMMM"))</f>
        <v>AUGUST</v>
      </c>
      <c r="M3112" s="65" t="str">
        <f>"WEEK "&amp;IF(ROUNDUP(DAY(tbl_raw_data[[#This Row],[updated_date]])/7,0)=5,4,ROUNDUP(DAY(tbl_raw_data[[#This Row],[updated_date]])/7,0))</f>
        <v>WEEK 3</v>
      </c>
      <c r="N3112" s="71" t="str">
        <f>UPPER(VLOOKUP(tbl_raw_data[[#This Row],[Analyst]],settings!$A$1:$B$15,2,0))</f>
        <v>CAMROON</v>
      </c>
      <c r="O3112" s="71" t="str">
        <f>TRIM(UPPER(tbl_raw_data[[#This Row],[Outcome]]))</f>
        <v>APPROVE</v>
      </c>
      <c r="P3112" s="71" t="str">
        <f>TRIM(UPPER(tbl_raw_data[[#This Row],[Queue Name]]))</f>
        <v>CONSUMER EXISTING</v>
      </c>
      <c r="Q3112" s="71" t="str">
        <f>IF(tbl_raw_data[[#This Row],[time_taken_in_min]]&lt;=settings!$D$2,"SLA_MET","SLA_NOT_MET")</f>
        <v>SLA_MET</v>
      </c>
    </row>
    <row r="3113" spans="1:17" hidden="1" x14ac:dyDescent="0.3">
      <c r="A3113" s="1" t="s">
        <v>4076</v>
      </c>
      <c r="B3113" s="36">
        <v>45153.834733796299</v>
      </c>
      <c r="C3113" s="39">
        <v>45153.842407407406</v>
      </c>
      <c r="D3113" s="8" t="s">
        <v>10</v>
      </c>
      <c r="E3113" s="8" t="s">
        <v>11</v>
      </c>
      <c r="F3113" s="8" t="s">
        <v>25</v>
      </c>
      <c r="G3113" s="8" t="s">
        <v>15</v>
      </c>
      <c r="H3113" s="84" t="str">
        <f t="shared" si="48"/>
        <v>Reason Unknown</v>
      </c>
      <c r="I3113" s="63">
        <f>(tbl_raw_data[[#This Row],[Date Actioned]])-(tbl_raw_data[[#This Row],[Date Tagged]])</f>
        <v>7.6736111077480018E-3</v>
      </c>
      <c r="J3113" s="66">
        <f>HOUR(tbl_raw_data[[#This Row],[time_taken]])*60+MINUTE(tbl_raw_data[[#This Row],[time_taken]])+SECOND(tbl_raw_data[[#This Row],[time_taken]])/60</f>
        <v>11.05</v>
      </c>
      <c r="K3113" s="68">
        <f>DATE(YEAR(tbl_raw_data[[#This Row],[Date Actioned]]),MONTH(tbl_raw_data[[#This Row],[Date Actioned]]),DAY(tbl_raw_data[[#This Row],[Date Actioned]]))</f>
        <v>45153</v>
      </c>
      <c r="L3113" s="65" t="str">
        <f>UPPER(TEXT(tbl_raw_data[[#This Row],[updated_date]],"MMMM"))</f>
        <v>AUGUST</v>
      </c>
      <c r="M3113" s="65" t="str">
        <f>"WEEK "&amp;IF(ROUNDUP(DAY(tbl_raw_data[[#This Row],[updated_date]])/7,0)=5,4,ROUNDUP(DAY(tbl_raw_data[[#This Row],[updated_date]])/7,0))</f>
        <v>WEEK 3</v>
      </c>
      <c r="N3113" s="71" t="str">
        <f>UPPER(VLOOKUP(tbl_raw_data[[#This Row],[Analyst]],settings!$A$1:$B$15,2,0))</f>
        <v>ASIF</v>
      </c>
      <c r="O3113" s="71" t="str">
        <f>TRIM(UPPER(tbl_raw_data[[#This Row],[Outcome]]))</f>
        <v>APPROVE</v>
      </c>
      <c r="P3113" s="71" t="str">
        <f>TRIM(UPPER(tbl_raw_data[[#This Row],[Queue Name]]))</f>
        <v>CONSUMER EXISTING</v>
      </c>
      <c r="Q3113" s="71" t="str">
        <f>IF(tbl_raw_data[[#This Row],[time_taken_in_min]]&lt;=settings!$D$2,"SLA_MET","SLA_NOT_MET")</f>
        <v>SLA_MET</v>
      </c>
    </row>
    <row r="3114" spans="1:17" x14ac:dyDescent="0.3">
      <c r="A3114" s="5" t="s">
        <v>4077</v>
      </c>
      <c r="B3114" s="34">
        <v>45153.345752314817</v>
      </c>
      <c r="C3114" s="35">
        <v>45153.362210648149</v>
      </c>
      <c r="D3114" s="2" t="s">
        <v>33</v>
      </c>
      <c r="E3114" s="2" t="s">
        <v>11</v>
      </c>
      <c r="F3114" s="2" t="s">
        <v>114</v>
      </c>
      <c r="G3114" s="2" t="s">
        <v>128</v>
      </c>
      <c r="H3114" s="84" t="str">
        <f t="shared" si="48"/>
        <v>Reason Unknown</v>
      </c>
      <c r="I3114" s="63">
        <f>(tbl_raw_data[[#This Row],[Date Actioned]])-(tbl_raw_data[[#This Row],[Date Tagged]])</f>
        <v>1.6458333331684116E-2</v>
      </c>
      <c r="J3114" s="66">
        <f>HOUR(tbl_raw_data[[#This Row],[time_taken]])*60+MINUTE(tbl_raw_data[[#This Row],[time_taken]])+SECOND(tbl_raw_data[[#This Row],[time_taken]])/60</f>
        <v>23.7</v>
      </c>
      <c r="K3114" s="68">
        <f>DATE(YEAR(tbl_raw_data[[#This Row],[Date Actioned]]),MONTH(tbl_raw_data[[#This Row],[Date Actioned]]),DAY(tbl_raw_data[[#This Row],[Date Actioned]]))</f>
        <v>45153</v>
      </c>
      <c r="L3114" s="65" t="str">
        <f>UPPER(TEXT(tbl_raw_data[[#This Row],[updated_date]],"MMMM"))</f>
        <v>AUGUST</v>
      </c>
      <c r="M3114" s="65" t="str">
        <f>"WEEK "&amp;IF(ROUNDUP(DAY(tbl_raw_data[[#This Row],[updated_date]])/7,0)=5,4,ROUNDUP(DAY(tbl_raw_data[[#This Row],[updated_date]])/7,0))</f>
        <v>WEEK 3</v>
      </c>
      <c r="N3114" s="71" t="str">
        <f>UPPER(VLOOKUP(tbl_raw_data[[#This Row],[Analyst]],settings!$A$1:$B$15,2,0))</f>
        <v>FARDIN</v>
      </c>
      <c r="O3114" s="71" t="str">
        <f>TRIM(UPPER(tbl_raw_data[[#This Row],[Outcome]]))</f>
        <v>DECLINE</v>
      </c>
      <c r="P3114" s="71" t="str">
        <f>TRIM(UPPER(tbl_raw_data[[#This Row],[Queue Name]]))</f>
        <v>CONSUMER EXISTING</v>
      </c>
      <c r="Q3114" s="71" t="str">
        <f>IF(tbl_raw_data[[#This Row],[time_taken_in_min]]&lt;=settings!$D$2,"SLA_MET","SLA_NOT_MET")</f>
        <v>SLA_NOT_MET</v>
      </c>
    </row>
    <row r="3115" spans="1:17" x14ac:dyDescent="0.3">
      <c r="A3115" s="7" t="s">
        <v>4078</v>
      </c>
      <c r="B3115" s="36">
        <v>45153.516655092593</v>
      </c>
      <c r="C3115" s="39">
        <v>45153.521840277775</v>
      </c>
      <c r="D3115" s="8" t="s">
        <v>33</v>
      </c>
      <c r="E3115" s="8" t="s">
        <v>18</v>
      </c>
      <c r="F3115" s="8" t="s">
        <v>24</v>
      </c>
      <c r="G3115" s="8" t="s">
        <v>126</v>
      </c>
      <c r="H3115" s="84" t="str">
        <f t="shared" si="48"/>
        <v>Reason Unknown</v>
      </c>
      <c r="I3115" s="63">
        <f>(tbl_raw_data[[#This Row],[Date Actioned]])-(tbl_raw_data[[#This Row],[Date Tagged]])</f>
        <v>5.1851851821993478E-3</v>
      </c>
      <c r="J3115" s="66">
        <f>HOUR(tbl_raw_data[[#This Row],[time_taken]])*60+MINUTE(tbl_raw_data[[#This Row],[time_taken]])+SECOND(tbl_raw_data[[#This Row],[time_taken]])/60</f>
        <v>7.4666666666666668</v>
      </c>
      <c r="K3115" s="68">
        <f>DATE(YEAR(tbl_raw_data[[#This Row],[Date Actioned]]),MONTH(tbl_raw_data[[#This Row],[Date Actioned]]),DAY(tbl_raw_data[[#This Row],[Date Actioned]]))</f>
        <v>45153</v>
      </c>
      <c r="L3115" s="65" t="str">
        <f>UPPER(TEXT(tbl_raw_data[[#This Row],[updated_date]],"MMMM"))</f>
        <v>AUGUST</v>
      </c>
      <c r="M3115" s="65" t="str">
        <f>"WEEK "&amp;IF(ROUNDUP(DAY(tbl_raw_data[[#This Row],[updated_date]])/7,0)=5,4,ROUNDUP(DAY(tbl_raw_data[[#This Row],[updated_date]])/7,0))</f>
        <v>WEEK 3</v>
      </c>
      <c r="N3115" s="71" t="str">
        <f>UPPER(VLOOKUP(tbl_raw_data[[#This Row],[Analyst]],settings!$A$1:$B$15,2,0))</f>
        <v>SAM</v>
      </c>
      <c r="O3115" s="71" t="str">
        <f>TRIM(UPPER(tbl_raw_data[[#This Row],[Outcome]]))</f>
        <v>DECLINE</v>
      </c>
      <c r="P3115" s="71" t="str">
        <f>TRIM(UPPER(tbl_raw_data[[#This Row],[Queue Name]]))</f>
        <v>CONSUMER PRE BUREAU</v>
      </c>
      <c r="Q3115" s="71" t="str">
        <f>IF(tbl_raw_data[[#This Row],[time_taken_in_min]]&lt;=settings!$D$2,"SLA_MET","SLA_NOT_MET")</f>
        <v>SLA_MET</v>
      </c>
    </row>
    <row r="3116" spans="1:17" x14ac:dyDescent="0.3">
      <c r="A3116" s="1" t="s">
        <v>4079</v>
      </c>
      <c r="B3116" s="34">
        <v>45153.542870370373</v>
      </c>
      <c r="C3116" s="35">
        <v>45153.552812499998</v>
      </c>
      <c r="D3116" s="2" t="s">
        <v>33</v>
      </c>
      <c r="E3116" s="2" t="s">
        <v>18</v>
      </c>
      <c r="F3116" s="2" t="s">
        <v>25</v>
      </c>
      <c r="G3116" s="2" t="s">
        <v>39</v>
      </c>
      <c r="H3116" s="84" t="str">
        <f t="shared" si="48"/>
        <v>Reason Unknown</v>
      </c>
      <c r="I3116" s="63">
        <f>(tbl_raw_data[[#This Row],[Date Actioned]])-(tbl_raw_data[[#This Row],[Date Tagged]])</f>
        <v>9.9421296254149638E-3</v>
      </c>
      <c r="J3116" s="66">
        <f>HOUR(tbl_raw_data[[#This Row],[time_taken]])*60+MINUTE(tbl_raw_data[[#This Row],[time_taken]])+SECOND(tbl_raw_data[[#This Row],[time_taken]])/60</f>
        <v>14.316666666666666</v>
      </c>
      <c r="K3116" s="68">
        <f>DATE(YEAR(tbl_raw_data[[#This Row],[Date Actioned]]),MONTH(tbl_raw_data[[#This Row],[Date Actioned]]),DAY(tbl_raw_data[[#This Row],[Date Actioned]]))</f>
        <v>45153</v>
      </c>
      <c r="L3116" s="65" t="str">
        <f>UPPER(TEXT(tbl_raw_data[[#This Row],[updated_date]],"MMMM"))</f>
        <v>AUGUST</v>
      </c>
      <c r="M3116" s="65" t="str">
        <f>"WEEK "&amp;IF(ROUNDUP(DAY(tbl_raw_data[[#This Row],[updated_date]])/7,0)=5,4,ROUNDUP(DAY(tbl_raw_data[[#This Row],[updated_date]])/7,0))</f>
        <v>WEEK 3</v>
      </c>
      <c r="N3116" s="71" t="str">
        <f>UPPER(VLOOKUP(tbl_raw_data[[#This Row],[Analyst]],settings!$A$1:$B$15,2,0))</f>
        <v>ASIF</v>
      </c>
      <c r="O3116" s="71" t="str">
        <f>TRIM(UPPER(tbl_raw_data[[#This Row],[Outcome]]))</f>
        <v>DECLINE</v>
      </c>
      <c r="P3116" s="71" t="str">
        <f>TRIM(UPPER(tbl_raw_data[[#This Row],[Queue Name]]))</f>
        <v>CONSUMER PRE BUREAU</v>
      </c>
      <c r="Q3116" s="71" t="str">
        <f>IF(tbl_raw_data[[#This Row],[time_taken_in_min]]&lt;=settings!$D$2,"SLA_MET","SLA_NOT_MET")</f>
        <v>SLA_MET</v>
      </c>
    </row>
    <row r="3117" spans="1:17" x14ac:dyDescent="0.3">
      <c r="A3117" s="5" t="s">
        <v>4080</v>
      </c>
      <c r="B3117" s="36">
        <v>45153.54855324074</v>
      </c>
      <c r="C3117" s="39">
        <v>45153.550393518519</v>
      </c>
      <c r="D3117" s="8" t="s">
        <v>33</v>
      </c>
      <c r="E3117" s="8" t="s">
        <v>8</v>
      </c>
      <c r="F3117" s="8" t="s">
        <v>24</v>
      </c>
      <c r="G3117" s="8" t="s">
        <v>39</v>
      </c>
      <c r="H3117" s="84" t="str">
        <f t="shared" si="48"/>
        <v>Reason Unknown</v>
      </c>
      <c r="I3117" s="63">
        <f>(tbl_raw_data[[#This Row],[Date Actioned]])-(tbl_raw_data[[#This Row],[Date Tagged]])</f>
        <v>1.8402777786832303E-3</v>
      </c>
      <c r="J3117" s="66">
        <f>HOUR(tbl_raw_data[[#This Row],[time_taken]])*60+MINUTE(tbl_raw_data[[#This Row],[time_taken]])+SECOND(tbl_raw_data[[#This Row],[time_taken]])/60</f>
        <v>2.65</v>
      </c>
      <c r="K3117" s="68">
        <f>DATE(YEAR(tbl_raw_data[[#This Row],[Date Actioned]]),MONTH(tbl_raw_data[[#This Row],[Date Actioned]]),DAY(tbl_raw_data[[#This Row],[Date Actioned]]))</f>
        <v>45153</v>
      </c>
      <c r="L3117" s="65" t="str">
        <f>UPPER(TEXT(tbl_raw_data[[#This Row],[updated_date]],"MMMM"))</f>
        <v>AUGUST</v>
      </c>
      <c r="M3117" s="65" t="str">
        <f>"WEEK "&amp;IF(ROUNDUP(DAY(tbl_raw_data[[#This Row],[updated_date]])/7,0)=5,4,ROUNDUP(DAY(tbl_raw_data[[#This Row],[updated_date]])/7,0))</f>
        <v>WEEK 3</v>
      </c>
      <c r="N3117" s="71" t="str">
        <f>UPPER(VLOOKUP(tbl_raw_data[[#This Row],[Analyst]],settings!$A$1:$B$15,2,0))</f>
        <v>SAM</v>
      </c>
      <c r="O3117" s="71" t="str">
        <f>TRIM(UPPER(tbl_raw_data[[#This Row],[Outcome]]))</f>
        <v>DECLINE</v>
      </c>
      <c r="P3117" s="71" t="str">
        <f>TRIM(UPPER(tbl_raw_data[[#This Row],[Queue Name]]))</f>
        <v>CONSUMER POST BUREAU</v>
      </c>
      <c r="Q3117" s="71" t="str">
        <f>IF(tbl_raw_data[[#This Row],[time_taken_in_min]]&lt;=settings!$D$2,"SLA_MET","SLA_NOT_MET")</f>
        <v>SLA_MET</v>
      </c>
    </row>
    <row r="3118" spans="1:17" x14ac:dyDescent="0.3">
      <c r="A3118" s="7" t="s">
        <v>4081</v>
      </c>
      <c r="B3118" s="34">
        <v>45153.557685185187</v>
      </c>
      <c r="C3118" s="35">
        <v>45153.562152777777</v>
      </c>
      <c r="D3118" s="2" t="s">
        <v>33</v>
      </c>
      <c r="E3118" s="2" t="s">
        <v>8</v>
      </c>
      <c r="F3118" s="2" t="s">
        <v>25</v>
      </c>
      <c r="G3118" s="2" t="s">
        <v>39</v>
      </c>
      <c r="H3118" s="84" t="str">
        <f t="shared" si="48"/>
        <v>Reason Unknown</v>
      </c>
      <c r="I3118" s="63">
        <f>(tbl_raw_data[[#This Row],[Date Actioned]])-(tbl_raw_data[[#This Row],[Date Tagged]])</f>
        <v>4.4675925892079249E-3</v>
      </c>
      <c r="J3118" s="66">
        <f>HOUR(tbl_raw_data[[#This Row],[time_taken]])*60+MINUTE(tbl_raw_data[[#This Row],[time_taken]])+SECOND(tbl_raw_data[[#This Row],[time_taken]])/60</f>
        <v>6.4333333333333336</v>
      </c>
      <c r="K3118" s="68">
        <f>DATE(YEAR(tbl_raw_data[[#This Row],[Date Actioned]]),MONTH(tbl_raw_data[[#This Row],[Date Actioned]]),DAY(tbl_raw_data[[#This Row],[Date Actioned]]))</f>
        <v>45153</v>
      </c>
      <c r="L3118" s="65" t="str">
        <f>UPPER(TEXT(tbl_raw_data[[#This Row],[updated_date]],"MMMM"))</f>
        <v>AUGUST</v>
      </c>
      <c r="M3118" s="65" t="str">
        <f>"WEEK "&amp;IF(ROUNDUP(DAY(tbl_raw_data[[#This Row],[updated_date]])/7,0)=5,4,ROUNDUP(DAY(tbl_raw_data[[#This Row],[updated_date]])/7,0))</f>
        <v>WEEK 3</v>
      </c>
      <c r="N3118" s="71" t="str">
        <f>UPPER(VLOOKUP(tbl_raw_data[[#This Row],[Analyst]],settings!$A$1:$B$15,2,0))</f>
        <v>ASIF</v>
      </c>
      <c r="O3118" s="71" t="str">
        <f>TRIM(UPPER(tbl_raw_data[[#This Row],[Outcome]]))</f>
        <v>DECLINE</v>
      </c>
      <c r="P3118" s="71" t="str">
        <f>TRIM(UPPER(tbl_raw_data[[#This Row],[Queue Name]]))</f>
        <v>CONSUMER POST BUREAU</v>
      </c>
      <c r="Q3118" s="71" t="str">
        <f>IF(tbl_raw_data[[#This Row],[time_taken_in_min]]&lt;=settings!$D$2,"SLA_MET","SLA_NOT_MET")</f>
        <v>SLA_MET</v>
      </c>
    </row>
    <row r="3119" spans="1:17" x14ac:dyDescent="0.3">
      <c r="A3119" s="1" t="s">
        <v>4082</v>
      </c>
      <c r="B3119" s="36">
        <v>45153.570057870369</v>
      </c>
      <c r="C3119" s="39">
        <v>45153.588101851848</v>
      </c>
      <c r="D3119" s="8" t="s">
        <v>33</v>
      </c>
      <c r="E3119" s="8" t="s">
        <v>11</v>
      </c>
      <c r="F3119" s="8" t="s">
        <v>114</v>
      </c>
      <c r="G3119" s="8" t="s">
        <v>44</v>
      </c>
      <c r="H3119" s="84" t="str">
        <f t="shared" si="48"/>
        <v>Reason Unknown</v>
      </c>
      <c r="I3119" s="63">
        <f>(tbl_raw_data[[#This Row],[Date Actioned]])-(tbl_raw_data[[#This Row],[Date Tagged]])</f>
        <v>1.8043981479422655E-2</v>
      </c>
      <c r="J3119" s="66">
        <f>HOUR(tbl_raw_data[[#This Row],[time_taken]])*60+MINUTE(tbl_raw_data[[#This Row],[time_taken]])+SECOND(tbl_raw_data[[#This Row],[time_taken]])/60</f>
        <v>25.983333333333334</v>
      </c>
      <c r="K3119" s="68">
        <f>DATE(YEAR(tbl_raw_data[[#This Row],[Date Actioned]]),MONTH(tbl_raw_data[[#This Row],[Date Actioned]]),DAY(tbl_raw_data[[#This Row],[Date Actioned]]))</f>
        <v>45153</v>
      </c>
      <c r="L3119" s="65" t="str">
        <f>UPPER(TEXT(tbl_raw_data[[#This Row],[updated_date]],"MMMM"))</f>
        <v>AUGUST</v>
      </c>
      <c r="M3119" s="65" t="str">
        <f>"WEEK "&amp;IF(ROUNDUP(DAY(tbl_raw_data[[#This Row],[updated_date]])/7,0)=5,4,ROUNDUP(DAY(tbl_raw_data[[#This Row],[updated_date]])/7,0))</f>
        <v>WEEK 3</v>
      </c>
      <c r="N3119" s="71" t="str">
        <f>UPPER(VLOOKUP(tbl_raw_data[[#This Row],[Analyst]],settings!$A$1:$B$15,2,0))</f>
        <v>FARDIN</v>
      </c>
      <c r="O3119" s="71" t="str">
        <f>TRIM(UPPER(tbl_raw_data[[#This Row],[Outcome]]))</f>
        <v>DECLINE</v>
      </c>
      <c r="P3119" s="71" t="str">
        <f>TRIM(UPPER(tbl_raw_data[[#This Row],[Queue Name]]))</f>
        <v>CONSUMER EXISTING</v>
      </c>
      <c r="Q3119" s="71" t="str">
        <f>IF(tbl_raw_data[[#This Row],[time_taken_in_min]]&lt;=settings!$D$2,"SLA_MET","SLA_NOT_MET")</f>
        <v>SLA_NOT_MET</v>
      </c>
    </row>
    <row r="3120" spans="1:17" x14ac:dyDescent="0.3">
      <c r="A3120" s="5" t="s">
        <v>4083</v>
      </c>
      <c r="B3120" s="34">
        <v>45153.617743055554</v>
      </c>
      <c r="C3120" s="35">
        <v>45153.62394675926</v>
      </c>
      <c r="D3120" s="2" t="s">
        <v>33</v>
      </c>
      <c r="E3120" s="2" t="s">
        <v>8</v>
      </c>
      <c r="F3120" s="2" t="s">
        <v>114</v>
      </c>
      <c r="G3120" s="2" t="s">
        <v>126</v>
      </c>
      <c r="H3120" s="84" t="str">
        <f t="shared" si="48"/>
        <v>Reason Unknown</v>
      </c>
      <c r="I3120" s="63">
        <f>(tbl_raw_data[[#This Row],[Date Actioned]])-(tbl_raw_data[[#This Row],[Date Tagged]])</f>
        <v>6.2037037059781142E-3</v>
      </c>
      <c r="J3120" s="66">
        <f>HOUR(tbl_raw_data[[#This Row],[time_taken]])*60+MINUTE(tbl_raw_data[[#This Row],[time_taken]])+SECOND(tbl_raw_data[[#This Row],[time_taken]])/60</f>
        <v>8.9333333333333336</v>
      </c>
      <c r="K3120" s="68">
        <f>DATE(YEAR(tbl_raw_data[[#This Row],[Date Actioned]]),MONTH(tbl_raw_data[[#This Row],[Date Actioned]]),DAY(tbl_raw_data[[#This Row],[Date Actioned]]))</f>
        <v>45153</v>
      </c>
      <c r="L3120" s="65" t="str">
        <f>UPPER(TEXT(tbl_raw_data[[#This Row],[updated_date]],"MMMM"))</f>
        <v>AUGUST</v>
      </c>
      <c r="M3120" s="65" t="str">
        <f>"WEEK "&amp;IF(ROUNDUP(DAY(tbl_raw_data[[#This Row],[updated_date]])/7,0)=5,4,ROUNDUP(DAY(tbl_raw_data[[#This Row],[updated_date]])/7,0))</f>
        <v>WEEK 3</v>
      </c>
      <c r="N3120" s="71" t="str">
        <f>UPPER(VLOOKUP(tbl_raw_data[[#This Row],[Analyst]],settings!$A$1:$B$15,2,0))</f>
        <v>FARDIN</v>
      </c>
      <c r="O3120" s="71" t="str">
        <f>TRIM(UPPER(tbl_raw_data[[#This Row],[Outcome]]))</f>
        <v>DECLINE</v>
      </c>
      <c r="P3120" s="71" t="str">
        <f>TRIM(UPPER(tbl_raw_data[[#This Row],[Queue Name]]))</f>
        <v>CONSUMER POST BUREAU</v>
      </c>
      <c r="Q3120" s="71" t="str">
        <f>IF(tbl_raw_data[[#This Row],[time_taken_in_min]]&lt;=settings!$D$2,"SLA_MET","SLA_NOT_MET")</f>
        <v>SLA_MET</v>
      </c>
    </row>
    <row r="3121" spans="1:17" x14ac:dyDescent="0.3">
      <c r="A3121" s="7" t="s">
        <v>4084</v>
      </c>
      <c r="B3121" s="36">
        <v>45153.637314814812</v>
      </c>
      <c r="C3121" s="39">
        <v>45153.642222222225</v>
      </c>
      <c r="D3121" s="8" t="s">
        <v>33</v>
      </c>
      <c r="E3121" s="8" t="s">
        <v>11</v>
      </c>
      <c r="F3121" s="8" t="s">
        <v>19</v>
      </c>
      <c r="G3121" s="8" t="s">
        <v>44</v>
      </c>
      <c r="H3121" s="84" t="str">
        <f t="shared" si="48"/>
        <v>Reason Unknown</v>
      </c>
      <c r="I3121" s="63">
        <f>(tbl_raw_data[[#This Row],[Date Actioned]])-(tbl_raw_data[[#This Row],[Date Tagged]])</f>
        <v>4.9074074122472666E-3</v>
      </c>
      <c r="J3121" s="66">
        <f>HOUR(tbl_raw_data[[#This Row],[time_taken]])*60+MINUTE(tbl_raw_data[[#This Row],[time_taken]])+SECOND(tbl_raw_data[[#This Row],[time_taken]])/60</f>
        <v>7.0666666666666664</v>
      </c>
      <c r="K3121" s="68">
        <f>DATE(YEAR(tbl_raw_data[[#This Row],[Date Actioned]]),MONTH(tbl_raw_data[[#This Row],[Date Actioned]]),DAY(tbl_raw_data[[#This Row],[Date Actioned]]))</f>
        <v>45153</v>
      </c>
      <c r="L3121" s="65" t="str">
        <f>UPPER(TEXT(tbl_raw_data[[#This Row],[updated_date]],"MMMM"))</f>
        <v>AUGUST</v>
      </c>
      <c r="M3121" s="65" t="str">
        <f>"WEEK "&amp;IF(ROUNDUP(DAY(tbl_raw_data[[#This Row],[updated_date]])/7,0)=5,4,ROUNDUP(DAY(tbl_raw_data[[#This Row],[updated_date]])/7,0))</f>
        <v>WEEK 3</v>
      </c>
      <c r="N3121" s="71" t="str">
        <f>UPPER(VLOOKUP(tbl_raw_data[[#This Row],[Analyst]],settings!$A$1:$B$15,2,0))</f>
        <v>NAVED</v>
      </c>
      <c r="O3121" s="71" t="str">
        <f>TRIM(UPPER(tbl_raw_data[[#This Row],[Outcome]]))</f>
        <v>DECLINE</v>
      </c>
      <c r="P3121" s="71" t="str">
        <f>TRIM(UPPER(tbl_raw_data[[#This Row],[Queue Name]]))</f>
        <v>CONSUMER EXISTING</v>
      </c>
      <c r="Q3121" s="71" t="str">
        <f>IF(tbl_raw_data[[#This Row],[time_taken_in_min]]&lt;=settings!$D$2,"SLA_MET","SLA_NOT_MET")</f>
        <v>SLA_MET</v>
      </c>
    </row>
    <row r="3122" spans="1:17" x14ac:dyDescent="0.3">
      <c r="A3122" s="1" t="s">
        <v>4085</v>
      </c>
      <c r="B3122" s="34">
        <v>45153.651446759257</v>
      </c>
      <c r="C3122" s="35">
        <v>45153.654236111113</v>
      </c>
      <c r="D3122" s="2" t="s">
        <v>33</v>
      </c>
      <c r="E3122" s="2" t="s">
        <v>11</v>
      </c>
      <c r="F3122" s="2" t="s">
        <v>24</v>
      </c>
      <c r="G3122" s="2" t="s">
        <v>127</v>
      </c>
      <c r="H3122" s="84" t="str">
        <f t="shared" si="48"/>
        <v>Reason Unknown</v>
      </c>
      <c r="I3122" s="63">
        <f>(tbl_raw_data[[#This Row],[Date Actioned]])-(tbl_raw_data[[#This Row],[Date Tagged]])</f>
        <v>2.7893518563359976E-3</v>
      </c>
      <c r="J3122" s="66">
        <f>HOUR(tbl_raw_data[[#This Row],[time_taken]])*60+MINUTE(tbl_raw_data[[#This Row],[time_taken]])+SECOND(tbl_raw_data[[#This Row],[time_taken]])/60</f>
        <v>4.0166666666666666</v>
      </c>
      <c r="K3122" s="68">
        <f>DATE(YEAR(tbl_raw_data[[#This Row],[Date Actioned]]),MONTH(tbl_raw_data[[#This Row],[Date Actioned]]),DAY(tbl_raw_data[[#This Row],[Date Actioned]]))</f>
        <v>45153</v>
      </c>
      <c r="L3122" s="65" t="str">
        <f>UPPER(TEXT(tbl_raw_data[[#This Row],[updated_date]],"MMMM"))</f>
        <v>AUGUST</v>
      </c>
      <c r="M3122" s="65" t="str">
        <f>"WEEK "&amp;IF(ROUNDUP(DAY(tbl_raw_data[[#This Row],[updated_date]])/7,0)=5,4,ROUNDUP(DAY(tbl_raw_data[[#This Row],[updated_date]])/7,0))</f>
        <v>WEEK 3</v>
      </c>
      <c r="N3122" s="71" t="str">
        <f>UPPER(VLOOKUP(tbl_raw_data[[#This Row],[Analyst]],settings!$A$1:$B$15,2,0))</f>
        <v>SAM</v>
      </c>
      <c r="O3122" s="71" t="str">
        <f>TRIM(UPPER(tbl_raw_data[[#This Row],[Outcome]]))</f>
        <v>DECLINE</v>
      </c>
      <c r="P3122" s="71" t="str">
        <f>TRIM(UPPER(tbl_raw_data[[#This Row],[Queue Name]]))</f>
        <v>CONSUMER EXISTING</v>
      </c>
      <c r="Q3122" s="71" t="str">
        <f>IF(tbl_raw_data[[#This Row],[time_taken_in_min]]&lt;=settings!$D$2,"SLA_MET","SLA_NOT_MET")</f>
        <v>SLA_MET</v>
      </c>
    </row>
    <row r="3123" spans="1:17" x14ac:dyDescent="0.3">
      <c r="A3123" s="5" t="s">
        <v>4086</v>
      </c>
      <c r="B3123" s="36">
        <v>45153.681423611109</v>
      </c>
      <c r="C3123" s="39">
        <v>45153.688425925924</v>
      </c>
      <c r="D3123" s="8" t="s">
        <v>33</v>
      </c>
      <c r="E3123" s="8" t="s">
        <v>11</v>
      </c>
      <c r="F3123" s="8" t="s">
        <v>114</v>
      </c>
      <c r="G3123" s="8" t="s">
        <v>38</v>
      </c>
      <c r="H3123" s="84" t="str">
        <f t="shared" si="48"/>
        <v>Reason Unknown</v>
      </c>
      <c r="I3123" s="63">
        <f>(tbl_raw_data[[#This Row],[Date Actioned]])-(tbl_raw_data[[#This Row],[Date Tagged]])</f>
        <v>7.0023148145992309E-3</v>
      </c>
      <c r="J3123" s="66">
        <f>HOUR(tbl_raw_data[[#This Row],[time_taken]])*60+MINUTE(tbl_raw_data[[#This Row],[time_taken]])+SECOND(tbl_raw_data[[#This Row],[time_taken]])/60</f>
        <v>10.083333333333334</v>
      </c>
      <c r="K3123" s="68">
        <f>DATE(YEAR(tbl_raw_data[[#This Row],[Date Actioned]]),MONTH(tbl_raw_data[[#This Row],[Date Actioned]]),DAY(tbl_raw_data[[#This Row],[Date Actioned]]))</f>
        <v>45153</v>
      </c>
      <c r="L3123" s="65" t="str">
        <f>UPPER(TEXT(tbl_raw_data[[#This Row],[updated_date]],"MMMM"))</f>
        <v>AUGUST</v>
      </c>
      <c r="M3123" s="65" t="str">
        <f>"WEEK "&amp;IF(ROUNDUP(DAY(tbl_raw_data[[#This Row],[updated_date]])/7,0)=5,4,ROUNDUP(DAY(tbl_raw_data[[#This Row],[updated_date]])/7,0))</f>
        <v>WEEK 3</v>
      </c>
      <c r="N3123" s="71" t="str">
        <f>UPPER(VLOOKUP(tbl_raw_data[[#This Row],[Analyst]],settings!$A$1:$B$15,2,0))</f>
        <v>FARDIN</v>
      </c>
      <c r="O3123" s="71" t="str">
        <f>TRIM(UPPER(tbl_raw_data[[#This Row],[Outcome]]))</f>
        <v>DECLINE</v>
      </c>
      <c r="P3123" s="71" t="str">
        <f>TRIM(UPPER(tbl_raw_data[[#This Row],[Queue Name]]))</f>
        <v>CONSUMER EXISTING</v>
      </c>
      <c r="Q3123" s="71" t="str">
        <f>IF(tbl_raw_data[[#This Row],[time_taken_in_min]]&lt;=settings!$D$2,"SLA_MET","SLA_NOT_MET")</f>
        <v>SLA_MET</v>
      </c>
    </row>
    <row r="3124" spans="1:17" x14ac:dyDescent="0.3">
      <c r="A3124" s="7" t="s">
        <v>4087</v>
      </c>
      <c r="B3124" s="34">
        <v>45153.399965277778</v>
      </c>
      <c r="C3124" s="35">
        <v>45153.408587962964</v>
      </c>
      <c r="D3124" s="2" t="s">
        <v>47</v>
      </c>
      <c r="E3124" s="2" t="s">
        <v>11</v>
      </c>
      <c r="F3124" s="2" t="s">
        <v>114</v>
      </c>
      <c r="G3124" s="2" t="s">
        <v>584</v>
      </c>
      <c r="H3124" s="84" t="str">
        <f t="shared" si="48"/>
        <v>Incomplete Details</v>
      </c>
      <c r="I3124" s="63">
        <f>(tbl_raw_data[[#This Row],[Date Actioned]])-(tbl_raw_data[[#This Row],[Date Tagged]])</f>
        <v>8.6226851854007691E-3</v>
      </c>
      <c r="J3124" s="66">
        <f>HOUR(tbl_raw_data[[#This Row],[time_taken]])*60+MINUTE(tbl_raw_data[[#This Row],[time_taken]])+SECOND(tbl_raw_data[[#This Row],[time_taken]])/60</f>
        <v>12.416666666666666</v>
      </c>
      <c r="K3124" s="68">
        <f>DATE(YEAR(tbl_raw_data[[#This Row],[Date Actioned]]),MONTH(tbl_raw_data[[#This Row],[Date Actioned]]),DAY(tbl_raw_data[[#This Row],[Date Actioned]]))</f>
        <v>45153</v>
      </c>
      <c r="L3124" s="65" t="str">
        <f>UPPER(TEXT(tbl_raw_data[[#This Row],[updated_date]],"MMMM"))</f>
        <v>AUGUST</v>
      </c>
      <c r="M3124" s="65" t="str">
        <f>"WEEK "&amp;IF(ROUNDUP(DAY(tbl_raw_data[[#This Row],[updated_date]])/7,0)=5,4,ROUNDUP(DAY(tbl_raw_data[[#This Row],[updated_date]])/7,0))</f>
        <v>WEEK 3</v>
      </c>
      <c r="N3124" s="71" t="str">
        <f>UPPER(VLOOKUP(tbl_raw_data[[#This Row],[Analyst]],settings!$A$1:$B$15,2,0))</f>
        <v>FARDIN</v>
      </c>
      <c r="O3124" s="71" t="str">
        <f>TRIM(UPPER(tbl_raw_data[[#This Row],[Outcome]]))</f>
        <v>WITHDRAW</v>
      </c>
      <c r="P3124" s="71" t="str">
        <f>TRIM(UPPER(tbl_raw_data[[#This Row],[Queue Name]]))</f>
        <v>CONSUMER EXISTING</v>
      </c>
      <c r="Q3124" s="71" t="str">
        <f>IF(tbl_raw_data[[#This Row],[time_taken_in_min]]&lt;=settings!$D$2,"SLA_MET","SLA_NOT_MET")</f>
        <v>SLA_MET</v>
      </c>
    </row>
    <row r="3125" spans="1:17" x14ac:dyDescent="0.3">
      <c r="A3125" s="1" t="s">
        <v>4088</v>
      </c>
      <c r="B3125" s="36">
        <v>45153.406608796293</v>
      </c>
      <c r="C3125" s="39">
        <v>45153.40797453704</v>
      </c>
      <c r="D3125" s="8" t="s">
        <v>47</v>
      </c>
      <c r="E3125" s="8" t="s">
        <v>18</v>
      </c>
      <c r="F3125" s="8" t="s">
        <v>24</v>
      </c>
      <c r="G3125" s="8" t="s">
        <v>67</v>
      </c>
      <c r="H3125" s="84" t="str">
        <f t="shared" si="48"/>
        <v>Incomplete Details</v>
      </c>
      <c r="I3125" s="63">
        <f>(tbl_raw_data[[#This Row],[Date Actioned]])-(tbl_raw_data[[#This Row],[Date Tagged]])</f>
        <v>1.3657407471328042E-3</v>
      </c>
      <c r="J3125" s="66">
        <f>HOUR(tbl_raw_data[[#This Row],[time_taken]])*60+MINUTE(tbl_raw_data[[#This Row],[time_taken]])+SECOND(tbl_raw_data[[#This Row],[time_taken]])/60</f>
        <v>1.9666666666666668</v>
      </c>
      <c r="K3125" s="68">
        <f>DATE(YEAR(tbl_raw_data[[#This Row],[Date Actioned]]),MONTH(tbl_raw_data[[#This Row],[Date Actioned]]),DAY(tbl_raw_data[[#This Row],[Date Actioned]]))</f>
        <v>45153</v>
      </c>
      <c r="L3125" s="65" t="str">
        <f>UPPER(TEXT(tbl_raw_data[[#This Row],[updated_date]],"MMMM"))</f>
        <v>AUGUST</v>
      </c>
      <c r="M3125" s="65" t="str">
        <f>"WEEK "&amp;IF(ROUNDUP(DAY(tbl_raw_data[[#This Row],[updated_date]])/7,0)=5,4,ROUNDUP(DAY(tbl_raw_data[[#This Row],[updated_date]])/7,0))</f>
        <v>WEEK 3</v>
      </c>
      <c r="N3125" s="71" t="str">
        <f>UPPER(VLOOKUP(tbl_raw_data[[#This Row],[Analyst]],settings!$A$1:$B$15,2,0))</f>
        <v>SAM</v>
      </c>
      <c r="O3125" s="71" t="str">
        <f>TRIM(UPPER(tbl_raw_data[[#This Row],[Outcome]]))</f>
        <v>WITHDRAW</v>
      </c>
      <c r="P3125" s="71" t="str">
        <f>TRIM(UPPER(tbl_raw_data[[#This Row],[Queue Name]]))</f>
        <v>CONSUMER PRE BUREAU</v>
      </c>
      <c r="Q3125" s="71" t="str">
        <f>IF(tbl_raw_data[[#This Row],[time_taken_in_min]]&lt;=settings!$D$2,"SLA_MET","SLA_NOT_MET")</f>
        <v>SLA_MET</v>
      </c>
    </row>
    <row r="3126" spans="1:17" x14ac:dyDescent="0.3">
      <c r="A3126" s="5" t="s">
        <v>4089</v>
      </c>
      <c r="B3126" s="34">
        <v>45153.408368055556</v>
      </c>
      <c r="C3126" s="35">
        <v>45153.4141087963</v>
      </c>
      <c r="D3126" s="2" t="s">
        <v>47</v>
      </c>
      <c r="E3126" s="2" t="s">
        <v>11</v>
      </c>
      <c r="F3126" s="2" t="s">
        <v>24</v>
      </c>
      <c r="G3126" s="2" t="s">
        <v>585</v>
      </c>
      <c r="H3126" s="84" t="str">
        <f t="shared" si="48"/>
        <v>Incomplete Details</v>
      </c>
      <c r="I3126" s="63">
        <f>(tbl_raw_data[[#This Row],[Date Actioned]])-(tbl_raw_data[[#This Row],[Date Tagged]])</f>
        <v>5.7407407439313829E-3</v>
      </c>
      <c r="J3126" s="66">
        <f>HOUR(tbl_raw_data[[#This Row],[time_taken]])*60+MINUTE(tbl_raw_data[[#This Row],[time_taken]])+SECOND(tbl_raw_data[[#This Row],[time_taken]])/60</f>
        <v>8.2666666666666675</v>
      </c>
      <c r="K3126" s="68">
        <f>DATE(YEAR(tbl_raw_data[[#This Row],[Date Actioned]]),MONTH(tbl_raw_data[[#This Row],[Date Actioned]]),DAY(tbl_raw_data[[#This Row],[Date Actioned]]))</f>
        <v>45153</v>
      </c>
      <c r="L3126" s="65" t="str">
        <f>UPPER(TEXT(tbl_raw_data[[#This Row],[updated_date]],"MMMM"))</f>
        <v>AUGUST</v>
      </c>
      <c r="M3126" s="65" t="str">
        <f>"WEEK "&amp;IF(ROUNDUP(DAY(tbl_raw_data[[#This Row],[updated_date]])/7,0)=5,4,ROUNDUP(DAY(tbl_raw_data[[#This Row],[updated_date]])/7,0))</f>
        <v>WEEK 3</v>
      </c>
      <c r="N3126" s="71" t="str">
        <f>UPPER(VLOOKUP(tbl_raw_data[[#This Row],[Analyst]],settings!$A$1:$B$15,2,0))</f>
        <v>SAM</v>
      </c>
      <c r="O3126" s="71" t="str">
        <f>TRIM(UPPER(tbl_raw_data[[#This Row],[Outcome]]))</f>
        <v>WITHDRAW</v>
      </c>
      <c r="P3126" s="71" t="str">
        <f>TRIM(UPPER(tbl_raw_data[[#This Row],[Queue Name]]))</f>
        <v>CONSUMER EXISTING</v>
      </c>
      <c r="Q3126" s="71" t="str">
        <f>IF(tbl_raw_data[[#This Row],[time_taken_in_min]]&lt;=settings!$D$2,"SLA_MET","SLA_NOT_MET")</f>
        <v>SLA_MET</v>
      </c>
    </row>
    <row r="3127" spans="1:17" x14ac:dyDescent="0.3">
      <c r="A3127" s="7" t="s">
        <v>4090</v>
      </c>
      <c r="B3127" s="36">
        <v>45153.416481481479</v>
      </c>
      <c r="C3127" s="39">
        <v>45153.424224537041</v>
      </c>
      <c r="D3127" s="8" t="s">
        <v>47</v>
      </c>
      <c r="E3127" s="8" t="s">
        <v>18</v>
      </c>
      <c r="F3127" s="8" t="s">
        <v>114</v>
      </c>
      <c r="G3127" s="8" t="s">
        <v>572</v>
      </c>
      <c r="H3127" s="84" t="str">
        <f t="shared" si="48"/>
        <v>Incorrect Queue</v>
      </c>
      <c r="I3127" s="63">
        <f>(tbl_raw_data[[#This Row],[Date Actioned]])-(tbl_raw_data[[#This Row],[Date Tagged]])</f>
        <v>7.7430555611499585E-3</v>
      </c>
      <c r="J3127" s="66">
        <f>HOUR(tbl_raw_data[[#This Row],[time_taken]])*60+MINUTE(tbl_raw_data[[#This Row],[time_taken]])+SECOND(tbl_raw_data[[#This Row],[time_taken]])/60</f>
        <v>11.15</v>
      </c>
      <c r="K3127" s="68">
        <f>DATE(YEAR(tbl_raw_data[[#This Row],[Date Actioned]]),MONTH(tbl_raw_data[[#This Row],[Date Actioned]]),DAY(tbl_raw_data[[#This Row],[Date Actioned]]))</f>
        <v>45153</v>
      </c>
      <c r="L3127" s="65" t="str">
        <f>UPPER(TEXT(tbl_raw_data[[#This Row],[updated_date]],"MMMM"))</f>
        <v>AUGUST</v>
      </c>
      <c r="M3127" s="65" t="str">
        <f>"WEEK "&amp;IF(ROUNDUP(DAY(tbl_raw_data[[#This Row],[updated_date]])/7,0)=5,4,ROUNDUP(DAY(tbl_raw_data[[#This Row],[updated_date]])/7,0))</f>
        <v>WEEK 3</v>
      </c>
      <c r="N3127" s="71" t="str">
        <f>UPPER(VLOOKUP(tbl_raw_data[[#This Row],[Analyst]],settings!$A$1:$B$15,2,0))</f>
        <v>FARDIN</v>
      </c>
      <c r="O3127" s="71" t="str">
        <f>TRIM(UPPER(tbl_raw_data[[#This Row],[Outcome]]))</f>
        <v>WITHDRAW</v>
      </c>
      <c r="P3127" s="71" t="str">
        <f>TRIM(UPPER(tbl_raw_data[[#This Row],[Queue Name]]))</f>
        <v>CONSUMER PRE BUREAU</v>
      </c>
      <c r="Q3127" s="71" t="str">
        <f>IF(tbl_raw_data[[#This Row],[time_taken_in_min]]&lt;=settings!$D$2,"SLA_MET","SLA_NOT_MET")</f>
        <v>SLA_MET</v>
      </c>
    </row>
    <row r="3128" spans="1:17" x14ac:dyDescent="0.3">
      <c r="A3128" s="1" t="s">
        <v>4091</v>
      </c>
      <c r="B3128" s="34">
        <v>45153.426064814812</v>
      </c>
      <c r="C3128" s="35">
        <v>45153.43472222222</v>
      </c>
      <c r="D3128" s="2" t="s">
        <v>47</v>
      </c>
      <c r="E3128" s="2" t="s">
        <v>11</v>
      </c>
      <c r="F3128" s="2" t="s">
        <v>24</v>
      </c>
      <c r="G3128" s="2" t="s">
        <v>34</v>
      </c>
      <c r="H3128" s="84" t="str">
        <f t="shared" si="48"/>
        <v>Overdue Bill</v>
      </c>
      <c r="I3128" s="63">
        <f>(tbl_raw_data[[#This Row],[Date Actioned]])-(tbl_raw_data[[#This Row],[Date Tagged]])</f>
        <v>8.6574074084637687E-3</v>
      </c>
      <c r="J3128" s="66">
        <f>HOUR(tbl_raw_data[[#This Row],[time_taken]])*60+MINUTE(tbl_raw_data[[#This Row],[time_taken]])+SECOND(tbl_raw_data[[#This Row],[time_taken]])/60</f>
        <v>12.466666666666667</v>
      </c>
      <c r="K3128" s="68">
        <f>DATE(YEAR(tbl_raw_data[[#This Row],[Date Actioned]]),MONTH(tbl_raw_data[[#This Row],[Date Actioned]]),DAY(tbl_raw_data[[#This Row],[Date Actioned]]))</f>
        <v>45153</v>
      </c>
      <c r="L3128" s="65" t="str">
        <f>UPPER(TEXT(tbl_raw_data[[#This Row],[updated_date]],"MMMM"))</f>
        <v>AUGUST</v>
      </c>
      <c r="M3128" s="65" t="str">
        <f>"WEEK "&amp;IF(ROUNDUP(DAY(tbl_raw_data[[#This Row],[updated_date]])/7,0)=5,4,ROUNDUP(DAY(tbl_raw_data[[#This Row],[updated_date]])/7,0))</f>
        <v>WEEK 3</v>
      </c>
      <c r="N3128" s="71" t="str">
        <f>UPPER(VLOOKUP(tbl_raw_data[[#This Row],[Analyst]],settings!$A$1:$B$15,2,0))</f>
        <v>SAM</v>
      </c>
      <c r="O3128" s="71" t="str">
        <f>TRIM(UPPER(tbl_raw_data[[#This Row],[Outcome]]))</f>
        <v>WITHDRAW</v>
      </c>
      <c r="P3128" s="71" t="str">
        <f>TRIM(UPPER(tbl_raw_data[[#This Row],[Queue Name]]))</f>
        <v>CONSUMER EXISTING</v>
      </c>
      <c r="Q3128" s="71" t="str">
        <f>IF(tbl_raw_data[[#This Row],[time_taken_in_min]]&lt;=settings!$D$2,"SLA_MET","SLA_NOT_MET")</f>
        <v>SLA_MET</v>
      </c>
    </row>
    <row r="3129" spans="1:17" x14ac:dyDescent="0.3">
      <c r="A3129" s="5" t="s">
        <v>4092</v>
      </c>
      <c r="B3129" s="36">
        <v>45153.449374999997</v>
      </c>
      <c r="C3129" s="39">
        <v>45153.451956018522</v>
      </c>
      <c r="D3129" s="8" t="s">
        <v>47</v>
      </c>
      <c r="E3129" s="8" t="s">
        <v>18</v>
      </c>
      <c r="F3129" s="8" t="s">
        <v>24</v>
      </c>
      <c r="G3129" s="8" t="s">
        <v>67</v>
      </c>
      <c r="H3129" s="84" t="str">
        <f t="shared" si="48"/>
        <v>Incomplete Details</v>
      </c>
      <c r="I3129" s="63">
        <f>(tbl_raw_data[[#This Row],[Date Actioned]])-(tbl_raw_data[[#This Row],[Date Tagged]])</f>
        <v>2.5810185252339579E-3</v>
      </c>
      <c r="J3129" s="66">
        <f>HOUR(tbl_raw_data[[#This Row],[time_taken]])*60+MINUTE(tbl_raw_data[[#This Row],[time_taken]])+SECOND(tbl_raw_data[[#This Row],[time_taken]])/60</f>
        <v>3.7166666666666668</v>
      </c>
      <c r="K3129" s="68">
        <f>DATE(YEAR(tbl_raw_data[[#This Row],[Date Actioned]]),MONTH(tbl_raw_data[[#This Row],[Date Actioned]]),DAY(tbl_raw_data[[#This Row],[Date Actioned]]))</f>
        <v>45153</v>
      </c>
      <c r="L3129" s="65" t="str">
        <f>UPPER(TEXT(tbl_raw_data[[#This Row],[updated_date]],"MMMM"))</f>
        <v>AUGUST</v>
      </c>
      <c r="M3129" s="65" t="str">
        <f>"WEEK "&amp;IF(ROUNDUP(DAY(tbl_raw_data[[#This Row],[updated_date]])/7,0)=5,4,ROUNDUP(DAY(tbl_raw_data[[#This Row],[updated_date]])/7,0))</f>
        <v>WEEK 3</v>
      </c>
      <c r="N3129" s="71" t="str">
        <f>UPPER(VLOOKUP(tbl_raw_data[[#This Row],[Analyst]],settings!$A$1:$B$15,2,0))</f>
        <v>SAM</v>
      </c>
      <c r="O3129" s="71" t="str">
        <f>TRIM(UPPER(tbl_raw_data[[#This Row],[Outcome]]))</f>
        <v>WITHDRAW</v>
      </c>
      <c r="P3129" s="71" t="str">
        <f>TRIM(UPPER(tbl_raw_data[[#This Row],[Queue Name]]))</f>
        <v>CONSUMER PRE BUREAU</v>
      </c>
      <c r="Q3129" s="71" t="str">
        <f>IF(tbl_raw_data[[#This Row],[time_taken_in_min]]&lt;=settings!$D$2,"SLA_MET","SLA_NOT_MET")</f>
        <v>SLA_MET</v>
      </c>
    </row>
    <row r="3130" spans="1:17" x14ac:dyDescent="0.3">
      <c r="A3130" s="7" t="s">
        <v>4093</v>
      </c>
      <c r="B3130" s="34">
        <v>45153.466620370367</v>
      </c>
      <c r="C3130" s="35">
        <v>45153.476956018516</v>
      </c>
      <c r="D3130" s="2" t="s">
        <v>47</v>
      </c>
      <c r="E3130" s="2" t="s">
        <v>11</v>
      </c>
      <c r="F3130" s="2" t="s">
        <v>19</v>
      </c>
      <c r="G3130" s="2" t="s">
        <v>586</v>
      </c>
      <c r="H3130" s="84" t="str">
        <f t="shared" si="48"/>
        <v>Overdue Bill</v>
      </c>
      <c r="I3130" s="63">
        <f>(tbl_raw_data[[#This Row],[Date Actioned]])-(tbl_raw_data[[#This Row],[Date Tagged]])</f>
        <v>1.0335648148611654E-2</v>
      </c>
      <c r="J3130" s="66">
        <f>HOUR(tbl_raw_data[[#This Row],[time_taken]])*60+MINUTE(tbl_raw_data[[#This Row],[time_taken]])+SECOND(tbl_raw_data[[#This Row],[time_taken]])/60</f>
        <v>14.883333333333333</v>
      </c>
      <c r="K3130" s="68">
        <f>DATE(YEAR(tbl_raw_data[[#This Row],[Date Actioned]]),MONTH(tbl_raw_data[[#This Row],[Date Actioned]]),DAY(tbl_raw_data[[#This Row],[Date Actioned]]))</f>
        <v>45153</v>
      </c>
      <c r="L3130" s="65" t="str">
        <f>UPPER(TEXT(tbl_raw_data[[#This Row],[updated_date]],"MMMM"))</f>
        <v>AUGUST</v>
      </c>
      <c r="M3130" s="65" t="str">
        <f>"WEEK "&amp;IF(ROUNDUP(DAY(tbl_raw_data[[#This Row],[updated_date]])/7,0)=5,4,ROUNDUP(DAY(tbl_raw_data[[#This Row],[updated_date]])/7,0))</f>
        <v>WEEK 3</v>
      </c>
      <c r="N3130" s="71" t="str">
        <f>UPPER(VLOOKUP(tbl_raw_data[[#This Row],[Analyst]],settings!$A$1:$B$15,2,0))</f>
        <v>NAVED</v>
      </c>
      <c r="O3130" s="71" t="str">
        <f>TRIM(UPPER(tbl_raw_data[[#This Row],[Outcome]]))</f>
        <v>WITHDRAW</v>
      </c>
      <c r="P3130" s="71" t="str">
        <f>TRIM(UPPER(tbl_raw_data[[#This Row],[Queue Name]]))</f>
        <v>CONSUMER EXISTING</v>
      </c>
      <c r="Q3130" s="71" t="str">
        <f>IF(tbl_raw_data[[#This Row],[time_taken_in_min]]&lt;=settings!$D$2,"SLA_MET","SLA_NOT_MET")</f>
        <v>SLA_MET</v>
      </c>
    </row>
    <row r="3131" spans="1:17" x14ac:dyDescent="0.3">
      <c r="A3131" s="1" t="s">
        <v>4094</v>
      </c>
      <c r="B3131" s="36">
        <v>45153.480509259258</v>
      </c>
      <c r="C3131" s="39">
        <v>45153.487303240741</v>
      </c>
      <c r="D3131" s="8" t="s">
        <v>47</v>
      </c>
      <c r="E3131" s="8" t="s">
        <v>18</v>
      </c>
      <c r="F3131" s="8" t="s">
        <v>14</v>
      </c>
      <c r="G3131" s="8" t="s">
        <v>221</v>
      </c>
      <c r="H3131" s="84" t="str">
        <f t="shared" si="48"/>
        <v>Incomplete Details</v>
      </c>
      <c r="I3131" s="63">
        <f>(tbl_raw_data[[#This Row],[Date Actioned]])-(tbl_raw_data[[#This Row],[Date Tagged]])</f>
        <v>6.7939814834971912E-3</v>
      </c>
      <c r="J3131" s="66">
        <f>HOUR(tbl_raw_data[[#This Row],[time_taken]])*60+MINUTE(tbl_raw_data[[#This Row],[time_taken]])+SECOND(tbl_raw_data[[#This Row],[time_taken]])/60</f>
        <v>9.7833333333333332</v>
      </c>
      <c r="K3131" s="68">
        <f>DATE(YEAR(tbl_raw_data[[#This Row],[Date Actioned]]),MONTH(tbl_raw_data[[#This Row],[Date Actioned]]),DAY(tbl_raw_data[[#This Row],[Date Actioned]]))</f>
        <v>45153</v>
      </c>
      <c r="L3131" s="65" t="str">
        <f>UPPER(TEXT(tbl_raw_data[[#This Row],[updated_date]],"MMMM"))</f>
        <v>AUGUST</v>
      </c>
      <c r="M3131" s="65" t="str">
        <f>"WEEK "&amp;IF(ROUNDUP(DAY(tbl_raw_data[[#This Row],[updated_date]])/7,0)=5,4,ROUNDUP(DAY(tbl_raw_data[[#This Row],[updated_date]])/7,0))</f>
        <v>WEEK 3</v>
      </c>
      <c r="N3131" s="71" t="str">
        <f>UPPER(VLOOKUP(tbl_raw_data[[#This Row],[Analyst]],settings!$A$1:$B$15,2,0))</f>
        <v>CAMROON</v>
      </c>
      <c r="O3131" s="71" t="str">
        <f>TRIM(UPPER(tbl_raw_data[[#This Row],[Outcome]]))</f>
        <v>WITHDRAW</v>
      </c>
      <c r="P3131" s="71" t="str">
        <f>TRIM(UPPER(tbl_raw_data[[#This Row],[Queue Name]]))</f>
        <v>CONSUMER PRE BUREAU</v>
      </c>
      <c r="Q3131" s="71" t="str">
        <f>IF(tbl_raw_data[[#This Row],[time_taken_in_min]]&lt;=settings!$D$2,"SLA_MET","SLA_NOT_MET")</f>
        <v>SLA_MET</v>
      </c>
    </row>
    <row r="3132" spans="1:17" x14ac:dyDescent="0.3">
      <c r="A3132" s="5" t="s">
        <v>4095</v>
      </c>
      <c r="B3132" s="34">
        <v>45153.486805555556</v>
      </c>
      <c r="C3132" s="35">
        <v>45153.492696759262</v>
      </c>
      <c r="D3132" s="2" t="s">
        <v>47</v>
      </c>
      <c r="E3132" s="2" t="s">
        <v>11</v>
      </c>
      <c r="F3132" s="2" t="s">
        <v>25</v>
      </c>
      <c r="G3132" s="2" t="s">
        <v>83</v>
      </c>
      <c r="H3132" s="84" t="str">
        <f t="shared" si="48"/>
        <v>Incomplete Details</v>
      </c>
      <c r="I3132" s="63">
        <f>(tbl_raw_data[[#This Row],[Date Actioned]])-(tbl_raw_data[[#This Row],[Date Tagged]])</f>
        <v>5.8912037056870759E-3</v>
      </c>
      <c r="J3132" s="66">
        <f>HOUR(tbl_raw_data[[#This Row],[time_taken]])*60+MINUTE(tbl_raw_data[[#This Row],[time_taken]])+SECOND(tbl_raw_data[[#This Row],[time_taken]])/60</f>
        <v>8.4833333333333325</v>
      </c>
      <c r="K3132" s="68">
        <f>DATE(YEAR(tbl_raw_data[[#This Row],[Date Actioned]]),MONTH(tbl_raw_data[[#This Row],[Date Actioned]]),DAY(tbl_raw_data[[#This Row],[Date Actioned]]))</f>
        <v>45153</v>
      </c>
      <c r="L3132" s="65" t="str">
        <f>UPPER(TEXT(tbl_raw_data[[#This Row],[updated_date]],"MMMM"))</f>
        <v>AUGUST</v>
      </c>
      <c r="M3132" s="65" t="str">
        <f>"WEEK "&amp;IF(ROUNDUP(DAY(tbl_raw_data[[#This Row],[updated_date]])/7,0)=5,4,ROUNDUP(DAY(tbl_raw_data[[#This Row],[updated_date]])/7,0))</f>
        <v>WEEK 3</v>
      </c>
      <c r="N3132" s="71" t="str">
        <f>UPPER(VLOOKUP(tbl_raw_data[[#This Row],[Analyst]],settings!$A$1:$B$15,2,0))</f>
        <v>ASIF</v>
      </c>
      <c r="O3132" s="71" t="str">
        <f>TRIM(UPPER(tbl_raw_data[[#This Row],[Outcome]]))</f>
        <v>WITHDRAW</v>
      </c>
      <c r="P3132" s="71" t="str">
        <f>TRIM(UPPER(tbl_raw_data[[#This Row],[Queue Name]]))</f>
        <v>CONSUMER EXISTING</v>
      </c>
      <c r="Q3132" s="71" t="str">
        <f>IF(tbl_raw_data[[#This Row],[time_taken_in_min]]&lt;=settings!$D$2,"SLA_MET","SLA_NOT_MET")</f>
        <v>SLA_MET</v>
      </c>
    </row>
    <row r="3133" spans="1:17" x14ac:dyDescent="0.3">
      <c r="A3133" s="7" t="s">
        <v>4096</v>
      </c>
      <c r="B3133" s="36">
        <v>45153.530624999999</v>
      </c>
      <c r="C3133" s="39">
        <v>45153.535879629628</v>
      </c>
      <c r="D3133" s="8" t="s">
        <v>47</v>
      </c>
      <c r="E3133" s="8" t="s">
        <v>18</v>
      </c>
      <c r="F3133" s="8" t="s">
        <v>24</v>
      </c>
      <c r="G3133" s="8" t="s">
        <v>587</v>
      </c>
      <c r="H3133" s="84" t="str">
        <f t="shared" si="48"/>
        <v>Incomplete Details</v>
      </c>
      <c r="I3133" s="63">
        <f>(tbl_raw_data[[#This Row],[Date Actioned]])-(tbl_raw_data[[#This Row],[Date Tagged]])</f>
        <v>5.2546296283253469E-3</v>
      </c>
      <c r="J3133" s="66">
        <f>HOUR(tbl_raw_data[[#This Row],[time_taken]])*60+MINUTE(tbl_raw_data[[#This Row],[time_taken]])+SECOND(tbl_raw_data[[#This Row],[time_taken]])/60</f>
        <v>7.5666666666666664</v>
      </c>
      <c r="K3133" s="68">
        <f>DATE(YEAR(tbl_raw_data[[#This Row],[Date Actioned]]),MONTH(tbl_raw_data[[#This Row],[Date Actioned]]),DAY(tbl_raw_data[[#This Row],[Date Actioned]]))</f>
        <v>45153</v>
      </c>
      <c r="L3133" s="65" t="str">
        <f>UPPER(TEXT(tbl_raw_data[[#This Row],[updated_date]],"MMMM"))</f>
        <v>AUGUST</v>
      </c>
      <c r="M3133" s="65" t="str">
        <f>"WEEK "&amp;IF(ROUNDUP(DAY(tbl_raw_data[[#This Row],[updated_date]])/7,0)=5,4,ROUNDUP(DAY(tbl_raw_data[[#This Row],[updated_date]])/7,0))</f>
        <v>WEEK 3</v>
      </c>
      <c r="N3133" s="71" t="str">
        <f>UPPER(VLOOKUP(tbl_raw_data[[#This Row],[Analyst]],settings!$A$1:$B$15,2,0))</f>
        <v>SAM</v>
      </c>
      <c r="O3133" s="71" t="str">
        <f>TRIM(UPPER(tbl_raw_data[[#This Row],[Outcome]]))</f>
        <v>WITHDRAW</v>
      </c>
      <c r="P3133" s="71" t="str">
        <f>TRIM(UPPER(tbl_raw_data[[#This Row],[Queue Name]]))</f>
        <v>CONSUMER PRE BUREAU</v>
      </c>
      <c r="Q3133" s="71" t="str">
        <f>IF(tbl_raw_data[[#This Row],[time_taken_in_min]]&lt;=settings!$D$2,"SLA_MET","SLA_NOT_MET")</f>
        <v>SLA_MET</v>
      </c>
    </row>
    <row r="3134" spans="1:17" x14ac:dyDescent="0.3">
      <c r="A3134" s="1" t="s">
        <v>4097</v>
      </c>
      <c r="B3134" s="34">
        <v>45153.530624999999</v>
      </c>
      <c r="C3134" s="35">
        <v>45153.538495370369</v>
      </c>
      <c r="D3134" s="2" t="s">
        <v>47</v>
      </c>
      <c r="E3134" s="2" t="s">
        <v>18</v>
      </c>
      <c r="F3134" s="2" t="s">
        <v>19</v>
      </c>
      <c r="G3134" s="2" t="s">
        <v>588</v>
      </c>
      <c r="H3134" s="84" t="str">
        <f t="shared" si="48"/>
        <v>Incomplete Details</v>
      </c>
      <c r="I3134" s="63">
        <f>(tbl_raw_data[[#This Row],[Date Actioned]])-(tbl_raw_data[[#This Row],[Date Tagged]])</f>
        <v>7.8703703693463467E-3</v>
      </c>
      <c r="J3134" s="66">
        <f>HOUR(tbl_raw_data[[#This Row],[time_taken]])*60+MINUTE(tbl_raw_data[[#This Row],[time_taken]])+SECOND(tbl_raw_data[[#This Row],[time_taken]])/60</f>
        <v>11.333333333333334</v>
      </c>
      <c r="K3134" s="68">
        <f>DATE(YEAR(tbl_raw_data[[#This Row],[Date Actioned]]),MONTH(tbl_raw_data[[#This Row],[Date Actioned]]),DAY(tbl_raw_data[[#This Row],[Date Actioned]]))</f>
        <v>45153</v>
      </c>
      <c r="L3134" s="65" t="str">
        <f>UPPER(TEXT(tbl_raw_data[[#This Row],[updated_date]],"MMMM"))</f>
        <v>AUGUST</v>
      </c>
      <c r="M3134" s="65" t="str">
        <f>"WEEK "&amp;IF(ROUNDUP(DAY(tbl_raw_data[[#This Row],[updated_date]])/7,0)=5,4,ROUNDUP(DAY(tbl_raw_data[[#This Row],[updated_date]])/7,0))</f>
        <v>WEEK 3</v>
      </c>
      <c r="N3134" s="71" t="str">
        <f>UPPER(VLOOKUP(tbl_raw_data[[#This Row],[Analyst]],settings!$A$1:$B$15,2,0))</f>
        <v>NAVED</v>
      </c>
      <c r="O3134" s="71" t="str">
        <f>TRIM(UPPER(tbl_raw_data[[#This Row],[Outcome]]))</f>
        <v>WITHDRAW</v>
      </c>
      <c r="P3134" s="71" t="str">
        <f>TRIM(UPPER(tbl_raw_data[[#This Row],[Queue Name]]))</f>
        <v>CONSUMER PRE BUREAU</v>
      </c>
      <c r="Q3134" s="71" t="str">
        <f>IF(tbl_raw_data[[#This Row],[time_taken_in_min]]&lt;=settings!$D$2,"SLA_MET","SLA_NOT_MET")</f>
        <v>SLA_MET</v>
      </c>
    </row>
    <row r="3135" spans="1:17" x14ac:dyDescent="0.3">
      <c r="A3135" s="5" t="s">
        <v>4098</v>
      </c>
      <c r="B3135" s="36">
        <v>45153.555104166669</v>
      </c>
      <c r="C3135" s="39">
        <v>45153.558622685188</v>
      </c>
      <c r="D3135" s="8" t="s">
        <v>47</v>
      </c>
      <c r="E3135" s="8" t="s">
        <v>11</v>
      </c>
      <c r="F3135" s="8" t="s">
        <v>25</v>
      </c>
      <c r="G3135" s="8" t="s">
        <v>589</v>
      </c>
      <c r="H3135" s="84" t="str">
        <f t="shared" si="48"/>
        <v>Incorrect Queue</v>
      </c>
      <c r="I3135" s="63">
        <f>(tbl_raw_data[[#This Row],[Date Actioned]])-(tbl_raw_data[[#This Row],[Date Tagged]])</f>
        <v>3.5185185188311152E-3</v>
      </c>
      <c r="J3135" s="66">
        <f>HOUR(tbl_raw_data[[#This Row],[time_taken]])*60+MINUTE(tbl_raw_data[[#This Row],[time_taken]])+SECOND(tbl_raw_data[[#This Row],[time_taken]])/60</f>
        <v>5.0666666666666664</v>
      </c>
      <c r="K3135" s="68">
        <f>DATE(YEAR(tbl_raw_data[[#This Row],[Date Actioned]]),MONTH(tbl_raw_data[[#This Row],[Date Actioned]]),DAY(tbl_raw_data[[#This Row],[Date Actioned]]))</f>
        <v>45153</v>
      </c>
      <c r="L3135" s="65" t="str">
        <f>UPPER(TEXT(tbl_raw_data[[#This Row],[updated_date]],"MMMM"))</f>
        <v>AUGUST</v>
      </c>
      <c r="M3135" s="65" t="str">
        <f>"WEEK "&amp;IF(ROUNDUP(DAY(tbl_raw_data[[#This Row],[updated_date]])/7,0)=5,4,ROUNDUP(DAY(tbl_raw_data[[#This Row],[updated_date]])/7,0))</f>
        <v>WEEK 3</v>
      </c>
      <c r="N3135" s="71" t="str">
        <f>UPPER(VLOOKUP(tbl_raw_data[[#This Row],[Analyst]],settings!$A$1:$B$15,2,0))</f>
        <v>ASIF</v>
      </c>
      <c r="O3135" s="71" t="str">
        <f>TRIM(UPPER(tbl_raw_data[[#This Row],[Outcome]]))</f>
        <v>WITHDRAW</v>
      </c>
      <c r="P3135" s="71" t="str">
        <f>TRIM(UPPER(tbl_raw_data[[#This Row],[Queue Name]]))</f>
        <v>CONSUMER EXISTING</v>
      </c>
      <c r="Q3135" s="71" t="str">
        <f>IF(tbl_raw_data[[#This Row],[time_taken_in_min]]&lt;=settings!$D$2,"SLA_MET","SLA_NOT_MET")</f>
        <v>SLA_MET</v>
      </c>
    </row>
    <row r="3136" spans="1:17" x14ac:dyDescent="0.3">
      <c r="A3136" s="7" t="s">
        <v>4099</v>
      </c>
      <c r="B3136" s="34">
        <v>45153.568425925929</v>
      </c>
      <c r="C3136" s="35">
        <v>45153.572442129633</v>
      </c>
      <c r="D3136" s="2" t="s">
        <v>47</v>
      </c>
      <c r="E3136" s="2" t="s">
        <v>8</v>
      </c>
      <c r="F3136" s="2" t="s">
        <v>14</v>
      </c>
      <c r="G3136" s="2" t="s">
        <v>154</v>
      </c>
      <c r="H3136" s="84" t="str">
        <f t="shared" si="48"/>
        <v>Incorrect Details</v>
      </c>
      <c r="I3136" s="63">
        <f>(tbl_raw_data[[#This Row],[Date Actioned]])-(tbl_raw_data[[#This Row],[Date Tagged]])</f>
        <v>4.016203703940846E-3</v>
      </c>
      <c r="J3136" s="66">
        <f>HOUR(tbl_raw_data[[#This Row],[time_taken]])*60+MINUTE(tbl_raw_data[[#This Row],[time_taken]])+SECOND(tbl_raw_data[[#This Row],[time_taken]])/60</f>
        <v>5.7833333333333332</v>
      </c>
      <c r="K3136" s="68">
        <f>DATE(YEAR(tbl_raw_data[[#This Row],[Date Actioned]]),MONTH(tbl_raw_data[[#This Row],[Date Actioned]]),DAY(tbl_raw_data[[#This Row],[Date Actioned]]))</f>
        <v>45153</v>
      </c>
      <c r="L3136" s="65" t="str">
        <f>UPPER(TEXT(tbl_raw_data[[#This Row],[updated_date]],"MMMM"))</f>
        <v>AUGUST</v>
      </c>
      <c r="M3136" s="65" t="str">
        <f>"WEEK "&amp;IF(ROUNDUP(DAY(tbl_raw_data[[#This Row],[updated_date]])/7,0)=5,4,ROUNDUP(DAY(tbl_raw_data[[#This Row],[updated_date]])/7,0))</f>
        <v>WEEK 3</v>
      </c>
      <c r="N3136" s="71" t="str">
        <f>UPPER(VLOOKUP(tbl_raw_data[[#This Row],[Analyst]],settings!$A$1:$B$15,2,0))</f>
        <v>CAMROON</v>
      </c>
      <c r="O3136" s="71" t="str">
        <f>TRIM(UPPER(tbl_raw_data[[#This Row],[Outcome]]))</f>
        <v>WITHDRAW</v>
      </c>
      <c r="P3136" s="71" t="str">
        <f>TRIM(UPPER(tbl_raw_data[[#This Row],[Queue Name]]))</f>
        <v>CONSUMER POST BUREAU</v>
      </c>
      <c r="Q3136" s="71" t="str">
        <f>IF(tbl_raw_data[[#This Row],[time_taken_in_min]]&lt;=settings!$D$2,"SLA_MET","SLA_NOT_MET")</f>
        <v>SLA_MET</v>
      </c>
    </row>
    <row r="3137" spans="1:17" x14ac:dyDescent="0.3">
      <c r="A3137" s="1" t="s">
        <v>4100</v>
      </c>
      <c r="B3137" s="36">
        <v>45153.569918981484</v>
      </c>
      <c r="C3137" s="39">
        <v>45153.57167824074</v>
      </c>
      <c r="D3137" s="8" t="s">
        <v>47</v>
      </c>
      <c r="E3137" s="8" t="s">
        <v>18</v>
      </c>
      <c r="F3137" s="8" t="s">
        <v>25</v>
      </c>
      <c r="G3137" s="8" t="s">
        <v>590</v>
      </c>
      <c r="H3137" s="84" t="str">
        <f t="shared" si="48"/>
        <v>Incomplete Details</v>
      </c>
      <c r="I3137" s="63">
        <f>(tbl_raw_data[[#This Row],[Date Actioned]])-(tbl_raw_data[[#This Row],[Date Tagged]])</f>
        <v>1.7592592557775788E-3</v>
      </c>
      <c r="J3137" s="66">
        <f>HOUR(tbl_raw_data[[#This Row],[time_taken]])*60+MINUTE(tbl_raw_data[[#This Row],[time_taken]])+SECOND(tbl_raw_data[[#This Row],[time_taken]])/60</f>
        <v>2.5333333333333332</v>
      </c>
      <c r="K3137" s="68">
        <f>DATE(YEAR(tbl_raw_data[[#This Row],[Date Actioned]]),MONTH(tbl_raw_data[[#This Row],[Date Actioned]]),DAY(tbl_raw_data[[#This Row],[Date Actioned]]))</f>
        <v>45153</v>
      </c>
      <c r="L3137" s="65" t="str">
        <f>UPPER(TEXT(tbl_raw_data[[#This Row],[updated_date]],"MMMM"))</f>
        <v>AUGUST</v>
      </c>
      <c r="M3137" s="65" t="str">
        <f>"WEEK "&amp;IF(ROUNDUP(DAY(tbl_raw_data[[#This Row],[updated_date]])/7,0)=5,4,ROUNDUP(DAY(tbl_raw_data[[#This Row],[updated_date]])/7,0))</f>
        <v>WEEK 3</v>
      </c>
      <c r="N3137" s="71" t="str">
        <f>UPPER(VLOOKUP(tbl_raw_data[[#This Row],[Analyst]],settings!$A$1:$B$15,2,0))</f>
        <v>ASIF</v>
      </c>
      <c r="O3137" s="71" t="str">
        <f>TRIM(UPPER(tbl_raw_data[[#This Row],[Outcome]]))</f>
        <v>WITHDRAW</v>
      </c>
      <c r="P3137" s="71" t="str">
        <f>TRIM(UPPER(tbl_raw_data[[#This Row],[Queue Name]]))</f>
        <v>CONSUMER PRE BUREAU</v>
      </c>
      <c r="Q3137" s="71" t="str">
        <f>IF(tbl_raw_data[[#This Row],[time_taken_in_min]]&lt;=settings!$D$2,"SLA_MET","SLA_NOT_MET")</f>
        <v>SLA_MET</v>
      </c>
    </row>
    <row r="3138" spans="1:17" x14ac:dyDescent="0.3">
      <c r="A3138" s="5" t="s">
        <v>4101</v>
      </c>
      <c r="B3138" s="34">
        <v>45153.576851851853</v>
      </c>
      <c r="C3138" s="35">
        <v>45153.589120370372</v>
      </c>
      <c r="D3138" s="2" t="s">
        <v>47</v>
      </c>
      <c r="E3138" s="2" t="s">
        <v>11</v>
      </c>
      <c r="F3138" s="2" t="s">
        <v>19</v>
      </c>
      <c r="G3138" s="2" t="s">
        <v>591</v>
      </c>
      <c r="H3138" s="84" t="str">
        <f t="shared" si="48"/>
        <v>Overdue Bill</v>
      </c>
      <c r="I3138" s="63">
        <f>(tbl_raw_data[[#This Row],[Date Actioned]])-(tbl_raw_data[[#This Row],[Date Tagged]])</f>
        <v>1.226851851970423E-2</v>
      </c>
      <c r="J3138" s="66">
        <f>HOUR(tbl_raw_data[[#This Row],[time_taken]])*60+MINUTE(tbl_raw_data[[#This Row],[time_taken]])+SECOND(tbl_raw_data[[#This Row],[time_taken]])/60</f>
        <v>17.666666666666668</v>
      </c>
      <c r="K3138" s="68">
        <f>DATE(YEAR(tbl_raw_data[[#This Row],[Date Actioned]]),MONTH(tbl_raw_data[[#This Row],[Date Actioned]]),DAY(tbl_raw_data[[#This Row],[Date Actioned]]))</f>
        <v>45153</v>
      </c>
      <c r="L3138" s="65" t="str">
        <f>UPPER(TEXT(tbl_raw_data[[#This Row],[updated_date]],"MMMM"))</f>
        <v>AUGUST</v>
      </c>
      <c r="M3138" s="65" t="str">
        <f>"WEEK "&amp;IF(ROUNDUP(DAY(tbl_raw_data[[#This Row],[updated_date]])/7,0)=5,4,ROUNDUP(DAY(tbl_raw_data[[#This Row],[updated_date]])/7,0))</f>
        <v>WEEK 3</v>
      </c>
      <c r="N3138" s="71" t="str">
        <f>UPPER(VLOOKUP(tbl_raw_data[[#This Row],[Analyst]],settings!$A$1:$B$15,2,0))</f>
        <v>NAVED</v>
      </c>
      <c r="O3138" s="71" t="str">
        <f>TRIM(UPPER(tbl_raw_data[[#This Row],[Outcome]]))</f>
        <v>WITHDRAW</v>
      </c>
      <c r="P3138" s="71" t="str">
        <f>TRIM(UPPER(tbl_raw_data[[#This Row],[Queue Name]]))</f>
        <v>CONSUMER EXISTING</v>
      </c>
      <c r="Q3138" s="71" t="str">
        <f>IF(tbl_raw_data[[#This Row],[time_taken_in_min]]&lt;=settings!$D$2,"SLA_MET","SLA_NOT_MET")</f>
        <v>SLA_MET</v>
      </c>
    </row>
    <row r="3139" spans="1:17" x14ac:dyDescent="0.3">
      <c r="A3139" s="7" t="s">
        <v>4102</v>
      </c>
      <c r="B3139" s="36">
        <v>45153.580810185187</v>
      </c>
      <c r="C3139" s="39">
        <v>45153.593969907408</v>
      </c>
      <c r="D3139" s="8" t="s">
        <v>47</v>
      </c>
      <c r="E3139" s="8" t="s">
        <v>11</v>
      </c>
      <c r="F3139" s="8" t="s">
        <v>14</v>
      </c>
      <c r="G3139" s="8" t="s">
        <v>592</v>
      </c>
      <c r="H3139" s="84" t="str">
        <f t="shared" ref="H3139:H3202" si="49">IF(OR(ISNUMBER(SEARCH("duplicate",G3139)), ISNUMBER(SEARCH("previously",G3139)), ISNUMBER(SEARCH("previously approved",G3139))), "Duplicate Application",
IF(OR(ISNUMBER(SEARCH("incorrect",G3139)), ISNUMBER(SEARCH("remove", G3139))), "Incorrect Details",
IF(ISNUMBER(SEARCH("incomplete",G3139)), "Incomplete Details",
IF(ISNUMBER(SEARCH("overdue",G3139)), "Overdue Bill",
IF(OR(ISNUMBER(SEARCH("resubmit as", G3139)), ISNUMBER(SEARCH("re-submit as", G3139))), "Incorrect Queue",
IF(OR(ISNUMBER(SEARCH("100",G3139)), ISNUMBER(SEARCH("correct", G3139)), ISNUMBER(SEARCH("email", G3139)), ISNUMBER(SEARCH("please submit", G3139)), ISNUMBER(SEARCH("please resubmit",G3139)), ISNUMBER(SEARCH("please re-submit", G3139)), ISNUMBER(SEARCH("please send", G3139))), "Incomplete Details",
IF(ISNUMBER(SEARCH("error", G3139)), "System Error", "Reason Unknown")))))))</f>
        <v>Incorrect Queue</v>
      </c>
      <c r="I3139" s="63">
        <f>(tbl_raw_data[[#This Row],[Date Actioned]])-(tbl_raw_data[[#This Row],[Date Tagged]])</f>
        <v>1.3159722220734693E-2</v>
      </c>
      <c r="J3139" s="66">
        <f>HOUR(tbl_raw_data[[#This Row],[time_taken]])*60+MINUTE(tbl_raw_data[[#This Row],[time_taken]])+SECOND(tbl_raw_data[[#This Row],[time_taken]])/60</f>
        <v>18.95</v>
      </c>
      <c r="K3139" s="68">
        <f>DATE(YEAR(tbl_raw_data[[#This Row],[Date Actioned]]),MONTH(tbl_raw_data[[#This Row],[Date Actioned]]),DAY(tbl_raw_data[[#This Row],[Date Actioned]]))</f>
        <v>45153</v>
      </c>
      <c r="L3139" s="65" t="str">
        <f>UPPER(TEXT(tbl_raw_data[[#This Row],[updated_date]],"MMMM"))</f>
        <v>AUGUST</v>
      </c>
      <c r="M3139" s="65" t="str">
        <f>"WEEK "&amp;IF(ROUNDUP(DAY(tbl_raw_data[[#This Row],[updated_date]])/7,0)=5,4,ROUNDUP(DAY(tbl_raw_data[[#This Row],[updated_date]])/7,0))</f>
        <v>WEEK 3</v>
      </c>
      <c r="N3139" s="71" t="str">
        <f>UPPER(VLOOKUP(tbl_raw_data[[#This Row],[Analyst]],settings!$A$1:$B$15,2,0))</f>
        <v>CAMROON</v>
      </c>
      <c r="O3139" s="71" t="str">
        <f>TRIM(UPPER(tbl_raw_data[[#This Row],[Outcome]]))</f>
        <v>WITHDRAW</v>
      </c>
      <c r="P3139" s="71" t="str">
        <f>TRIM(UPPER(tbl_raw_data[[#This Row],[Queue Name]]))</f>
        <v>CONSUMER EXISTING</v>
      </c>
      <c r="Q3139" s="71" t="str">
        <f>IF(tbl_raw_data[[#This Row],[time_taken_in_min]]&lt;=settings!$D$2,"SLA_MET","SLA_NOT_MET")</f>
        <v>SLA_MET</v>
      </c>
    </row>
    <row r="3140" spans="1:17" x14ac:dyDescent="0.3">
      <c r="A3140" s="1" t="s">
        <v>4103</v>
      </c>
      <c r="B3140" s="34">
        <v>45153.589525462965</v>
      </c>
      <c r="C3140" s="35">
        <v>45153.594722222224</v>
      </c>
      <c r="D3140" s="2" t="s">
        <v>47</v>
      </c>
      <c r="E3140" s="2" t="s">
        <v>11</v>
      </c>
      <c r="F3140" s="2" t="s">
        <v>24</v>
      </c>
      <c r="G3140" s="2" t="s">
        <v>34</v>
      </c>
      <c r="H3140" s="84" t="str">
        <f t="shared" si="49"/>
        <v>Overdue Bill</v>
      </c>
      <c r="I3140" s="63">
        <f>(tbl_raw_data[[#This Row],[Date Actioned]])-(tbl_raw_data[[#This Row],[Date Tagged]])</f>
        <v>5.1967592589790002E-3</v>
      </c>
      <c r="J3140" s="66">
        <f>HOUR(tbl_raw_data[[#This Row],[time_taken]])*60+MINUTE(tbl_raw_data[[#This Row],[time_taken]])+SECOND(tbl_raw_data[[#This Row],[time_taken]])/60</f>
        <v>7.4833333333333334</v>
      </c>
      <c r="K3140" s="68">
        <f>DATE(YEAR(tbl_raw_data[[#This Row],[Date Actioned]]),MONTH(tbl_raw_data[[#This Row],[Date Actioned]]),DAY(tbl_raw_data[[#This Row],[Date Actioned]]))</f>
        <v>45153</v>
      </c>
      <c r="L3140" s="65" t="str">
        <f>UPPER(TEXT(tbl_raw_data[[#This Row],[updated_date]],"MMMM"))</f>
        <v>AUGUST</v>
      </c>
      <c r="M3140" s="65" t="str">
        <f>"WEEK "&amp;IF(ROUNDUP(DAY(tbl_raw_data[[#This Row],[updated_date]])/7,0)=5,4,ROUNDUP(DAY(tbl_raw_data[[#This Row],[updated_date]])/7,0))</f>
        <v>WEEK 3</v>
      </c>
      <c r="N3140" s="71" t="str">
        <f>UPPER(VLOOKUP(tbl_raw_data[[#This Row],[Analyst]],settings!$A$1:$B$15,2,0))</f>
        <v>SAM</v>
      </c>
      <c r="O3140" s="71" t="str">
        <f>TRIM(UPPER(tbl_raw_data[[#This Row],[Outcome]]))</f>
        <v>WITHDRAW</v>
      </c>
      <c r="P3140" s="71" t="str">
        <f>TRIM(UPPER(tbl_raw_data[[#This Row],[Queue Name]]))</f>
        <v>CONSUMER EXISTING</v>
      </c>
      <c r="Q3140" s="71" t="str">
        <f>IF(tbl_raw_data[[#This Row],[time_taken_in_min]]&lt;=settings!$D$2,"SLA_MET","SLA_NOT_MET")</f>
        <v>SLA_MET</v>
      </c>
    </row>
    <row r="3141" spans="1:17" x14ac:dyDescent="0.3">
      <c r="A3141" s="5" t="s">
        <v>4104</v>
      </c>
      <c r="B3141" s="36">
        <v>45153.59033564815</v>
      </c>
      <c r="C3141" s="39">
        <v>45153.601273148146</v>
      </c>
      <c r="D3141" s="8" t="s">
        <v>47</v>
      </c>
      <c r="E3141" s="8" t="s">
        <v>8</v>
      </c>
      <c r="F3141" s="8" t="s">
        <v>25</v>
      </c>
      <c r="G3141" s="8" t="s">
        <v>593</v>
      </c>
      <c r="H3141" s="84" t="str">
        <f t="shared" si="49"/>
        <v>Incomplete Details</v>
      </c>
      <c r="I3141" s="63">
        <f>(tbl_raw_data[[#This Row],[Date Actioned]])-(tbl_raw_data[[#This Row],[Date Tagged]])</f>
        <v>1.0937499995634425E-2</v>
      </c>
      <c r="J3141" s="66">
        <f>HOUR(tbl_raw_data[[#This Row],[time_taken]])*60+MINUTE(tbl_raw_data[[#This Row],[time_taken]])+SECOND(tbl_raw_data[[#This Row],[time_taken]])/60</f>
        <v>15.75</v>
      </c>
      <c r="K3141" s="68">
        <f>DATE(YEAR(tbl_raw_data[[#This Row],[Date Actioned]]),MONTH(tbl_raw_data[[#This Row],[Date Actioned]]),DAY(tbl_raw_data[[#This Row],[Date Actioned]]))</f>
        <v>45153</v>
      </c>
      <c r="L3141" s="65" t="str">
        <f>UPPER(TEXT(tbl_raw_data[[#This Row],[updated_date]],"MMMM"))</f>
        <v>AUGUST</v>
      </c>
      <c r="M3141" s="65" t="str">
        <f>"WEEK "&amp;IF(ROUNDUP(DAY(tbl_raw_data[[#This Row],[updated_date]])/7,0)=5,4,ROUNDUP(DAY(tbl_raw_data[[#This Row],[updated_date]])/7,0))</f>
        <v>WEEK 3</v>
      </c>
      <c r="N3141" s="71" t="str">
        <f>UPPER(VLOOKUP(tbl_raw_data[[#This Row],[Analyst]],settings!$A$1:$B$15,2,0))</f>
        <v>ASIF</v>
      </c>
      <c r="O3141" s="71" t="str">
        <f>TRIM(UPPER(tbl_raw_data[[#This Row],[Outcome]]))</f>
        <v>WITHDRAW</v>
      </c>
      <c r="P3141" s="71" t="str">
        <f>TRIM(UPPER(tbl_raw_data[[#This Row],[Queue Name]]))</f>
        <v>CONSUMER POST BUREAU</v>
      </c>
      <c r="Q3141" s="71" t="str">
        <f>IF(tbl_raw_data[[#This Row],[time_taken_in_min]]&lt;=settings!$D$2,"SLA_MET","SLA_NOT_MET")</f>
        <v>SLA_MET</v>
      </c>
    </row>
    <row r="3142" spans="1:17" x14ac:dyDescent="0.3">
      <c r="A3142" s="7" t="s">
        <v>4105</v>
      </c>
      <c r="B3142" s="34">
        <v>45153.596354166664</v>
      </c>
      <c r="C3142" s="35">
        <v>45153.601747685185</v>
      </c>
      <c r="D3142" s="2" t="s">
        <v>47</v>
      </c>
      <c r="E3142" s="2" t="s">
        <v>11</v>
      </c>
      <c r="F3142" s="2" t="s">
        <v>24</v>
      </c>
      <c r="G3142" s="2" t="s">
        <v>34</v>
      </c>
      <c r="H3142" s="84" t="str">
        <f t="shared" si="49"/>
        <v>Overdue Bill</v>
      </c>
      <c r="I3142" s="63">
        <f>(tbl_raw_data[[#This Row],[Date Actioned]])-(tbl_raw_data[[#This Row],[Date Tagged]])</f>
        <v>5.393518520577345E-3</v>
      </c>
      <c r="J3142" s="66">
        <f>HOUR(tbl_raw_data[[#This Row],[time_taken]])*60+MINUTE(tbl_raw_data[[#This Row],[time_taken]])+SECOND(tbl_raw_data[[#This Row],[time_taken]])/60</f>
        <v>7.7666666666666666</v>
      </c>
      <c r="K3142" s="68">
        <f>DATE(YEAR(tbl_raw_data[[#This Row],[Date Actioned]]),MONTH(tbl_raw_data[[#This Row],[Date Actioned]]),DAY(tbl_raw_data[[#This Row],[Date Actioned]]))</f>
        <v>45153</v>
      </c>
      <c r="L3142" s="65" t="str">
        <f>UPPER(TEXT(tbl_raw_data[[#This Row],[updated_date]],"MMMM"))</f>
        <v>AUGUST</v>
      </c>
      <c r="M3142" s="65" t="str">
        <f>"WEEK "&amp;IF(ROUNDUP(DAY(tbl_raw_data[[#This Row],[updated_date]])/7,0)=5,4,ROUNDUP(DAY(tbl_raw_data[[#This Row],[updated_date]])/7,0))</f>
        <v>WEEK 3</v>
      </c>
      <c r="N3142" s="71" t="str">
        <f>UPPER(VLOOKUP(tbl_raw_data[[#This Row],[Analyst]],settings!$A$1:$B$15,2,0))</f>
        <v>SAM</v>
      </c>
      <c r="O3142" s="71" t="str">
        <f>TRIM(UPPER(tbl_raw_data[[#This Row],[Outcome]]))</f>
        <v>WITHDRAW</v>
      </c>
      <c r="P3142" s="71" t="str">
        <f>TRIM(UPPER(tbl_raw_data[[#This Row],[Queue Name]]))</f>
        <v>CONSUMER EXISTING</v>
      </c>
      <c r="Q3142" s="71" t="str">
        <f>IF(tbl_raw_data[[#This Row],[time_taken_in_min]]&lt;=settings!$D$2,"SLA_MET","SLA_NOT_MET")</f>
        <v>SLA_MET</v>
      </c>
    </row>
    <row r="3143" spans="1:17" x14ac:dyDescent="0.3">
      <c r="A3143" s="1" t="s">
        <v>4106</v>
      </c>
      <c r="B3143" s="36">
        <v>45153.616018518522</v>
      </c>
      <c r="C3143" s="39">
        <v>45153.623877314814</v>
      </c>
      <c r="D3143" s="8" t="s">
        <v>47</v>
      </c>
      <c r="E3143" s="8" t="s">
        <v>11</v>
      </c>
      <c r="F3143" s="8" t="s">
        <v>14</v>
      </c>
      <c r="G3143" s="8" t="s">
        <v>594</v>
      </c>
      <c r="H3143" s="84" t="str">
        <f t="shared" si="49"/>
        <v>Reason Unknown</v>
      </c>
      <c r="I3143" s="63">
        <f>(tbl_raw_data[[#This Row],[Date Actioned]])-(tbl_raw_data[[#This Row],[Date Tagged]])</f>
        <v>7.8587962925666943E-3</v>
      </c>
      <c r="J3143" s="66">
        <f>HOUR(tbl_raw_data[[#This Row],[time_taken]])*60+MINUTE(tbl_raw_data[[#This Row],[time_taken]])+SECOND(tbl_raw_data[[#This Row],[time_taken]])/60</f>
        <v>11.316666666666666</v>
      </c>
      <c r="K3143" s="68">
        <f>DATE(YEAR(tbl_raw_data[[#This Row],[Date Actioned]]),MONTH(tbl_raw_data[[#This Row],[Date Actioned]]),DAY(tbl_raw_data[[#This Row],[Date Actioned]]))</f>
        <v>45153</v>
      </c>
      <c r="L3143" s="65" t="str">
        <f>UPPER(TEXT(tbl_raw_data[[#This Row],[updated_date]],"MMMM"))</f>
        <v>AUGUST</v>
      </c>
      <c r="M3143" s="65" t="str">
        <f>"WEEK "&amp;IF(ROUNDUP(DAY(tbl_raw_data[[#This Row],[updated_date]])/7,0)=5,4,ROUNDUP(DAY(tbl_raw_data[[#This Row],[updated_date]])/7,0))</f>
        <v>WEEK 3</v>
      </c>
      <c r="N3143" s="71" t="str">
        <f>UPPER(VLOOKUP(tbl_raw_data[[#This Row],[Analyst]],settings!$A$1:$B$15,2,0))</f>
        <v>CAMROON</v>
      </c>
      <c r="O3143" s="71" t="str">
        <f>TRIM(UPPER(tbl_raw_data[[#This Row],[Outcome]]))</f>
        <v>WITHDRAW</v>
      </c>
      <c r="P3143" s="71" t="str">
        <f>TRIM(UPPER(tbl_raw_data[[#This Row],[Queue Name]]))</f>
        <v>CONSUMER EXISTING</v>
      </c>
      <c r="Q3143" s="71" t="str">
        <f>IF(tbl_raw_data[[#This Row],[time_taken_in_min]]&lt;=settings!$D$2,"SLA_MET","SLA_NOT_MET")</f>
        <v>SLA_MET</v>
      </c>
    </row>
    <row r="3144" spans="1:17" x14ac:dyDescent="0.3">
      <c r="A3144" s="5" t="s">
        <v>4107</v>
      </c>
      <c r="B3144" s="34">
        <v>45153.632141203707</v>
      </c>
      <c r="C3144" s="35">
        <v>45153.636840277781</v>
      </c>
      <c r="D3144" s="2" t="s">
        <v>47</v>
      </c>
      <c r="E3144" s="2" t="s">
        <v>18</v>
      </c>
      <c r="F3144" s="2" t="s">
        <v>14</v>
      </c>
      <c r="G3144" s="2" t="s">
        <v>468</v>
      </c>
      <c r="H3144" s="84" t="str">
        <f t="shared" si="49"/>
        <v>Incomplete Details</v>
      </c>
      <c r="I3144" s="63">
        <f>(tbl_raw_data[[#This Row],[Date Actioned]])-(tbl_raw_data[[#This Row],[Date Tagged]])</f>
        <v>4.6990740738692693E-3</v>
      </c>
      <c r="J3144" s="66">
        <f>HOUR(tbl_raw_data[[#This Row],[time_taken]])*60+MINUTE(tbl_raw_data[[#This Row],[time_taken]])+SECOND(tbl_raw_data[[#This Row],[time_taken]])/60</f>
        <v>6.7666666666666666</v>
      </c>
      <c r="K3144" s="68">
        <f>DATE(YEAR(tbl_raw_data[[#This Row],[Date Actioned]]),MONTH(tbl_raw_data[[#This Row],[Date Actioned]]),DAY(tbl_raw_data[[#This Row],[Date Actioned]]))</f>
        <v>45153</v>
      </c>
      <c r="L3144" s="65" t="str">
        <f>UPPER(TEXT(tbl_raw_data[[#This Row],[updated_date]],"MMMM"))</f>
        <v>AUGUST</v>
      </c>
      <c r="M3144" s="65" t="str">
        <f>"WEEK "&amp;IF(ROUNDUP(DAY(tbl_raw_data[[#This Row],[updated_date]])/7,0)=5,4,ROUNDUP(DAY(tbl_raw_data[[#This Row],[updated_date]])/7,0))</f>
        <v>WEEK 3</v>
      </c>
      <c r="N3144" s="71" t="str">
        <f>UPPER(VLOOKUP(tbl_raw_data[[#This Row],[Analyst]],settings!$A$1:$B$15,2,0))</f>
        <v>CAMROON</v>
      </c>
      <c r="O3144" s="71" t="str">
        <f>TRIM(UPPER(tbl_raw_data[[#This Row],[Outcome]]))</f>
        <v>WITHDRAW</v>
      </c>
      <c r="P3144" s="71" t="str">
        <f>TRIM(UPPER(tbl_raw_data[[#This Row],[Queue Name]]))</f>
        <v>CONSUMER PRE BUREAU</v>
      </c>
      <c r="Q3144" s="71" t="str">
        <f>IF(tbl_raw_data[[#This Row],[time_taken_in_min]]&lt;=settings!$D$2,"SLA_MET","SLA_NOT_MET")</f>
        <v>SLA_MET</v>
      </c>
    </row>
    <row r="3145" spans="1:17" x14ac:dyDescent="0.3">
      <c r="A3145" s="7" t="s">
        <v>4108</v>
      </c>
      <c r="B3145" s="36">
        <v>45153.639618055553</v>
      </c>
      <c r="C3145" s="39">
        <v>45153.646562499998</v>
      </c>
      <c r="D3145" s="8" t="s">
        <v>47</v>
      </c>
      <c r="E3145" s="8" t="s">
        <v>11</v>
      </c>
      <c r="F3145" s="8" t="s">
        <v>114</v>
      </c>
      <c r="G3145" s="8" t="s">
        <v>34</v>
      </c>
      <c r="H3145" s="84" t="str">
        <f t="shared" si="49"/>
        <v>Overdue Bill</v>
      </c>
      <c r="I3145" s="63">
        <f>(tbl_raw_data[[#This Row],[Date Actioned]])-(tbl_raw_data[[#This Row],[Date Tagged]])</f>
        <v>6.9444444452528842E-3</v>
      </c>
      <c r="J3145" s="66">
        <f>HOUR(tbl_raw_data[[#This Row],[time_taken]])*60+MINUTE(tbl_raw_data[[#This Row],[time_taken]])+SECOND(tbl_raw_data[[#This Row],[time_taken]])/60</f>
        <v>10</v>
      </c>
      <c r="K3145" s="68">
        <f>DATE(YEAR(tbl_raw_data[[#This Row],[Date Actioned]]),MONTH(tbl_raw_data[[#This Row],[Date Actioned]]),DAY(tbl_raw_data[[#This Row],[Date Actioned]]))</f>
        <v>45153</v>
      </c>
      <c r="L3145" s="65" t="str">
        <f>UPPER(TEXT(tbl_raw_data[[#This Row],[updated_date]],"MMMM"))</f>
        <v>AUGUST</v>
      </c>
      <c r="M3145" s="65" t="str">
        <f>"WEEK "&amp;IF(ROUNDUP(DAY(tbl_raw_data[[#This Row],[updated_date]])/7,0)=5,4,ROUNDUP(DAY(tbl_raw_data[[#This Row],[updated_date]])/7,0))</f>
        <v>WEEK 3</v>
      </c>
      <c r="N3145" s="71" t="str">
        <f>UPPER(VLOOKUP(tbl_raw_data[[#This Row],[Analyst]],settings!$A$1:$B$15,2,0))</f>
        <v>FARDIN</v>
      </c>
      <c r="O3145" s="71" t="str">
        <f>TRIM(UPPER(tbl_raw_data[[#This Row],[Outcome]]))</f>
        <v>WITHDRAW</v>
      </c>
      <c r="P3145" s="71" t="str">
        <f>TRIM(UPPER(tbl_raw_data[[#This Row],[Queue Name]]))</f>
        <v>CONSUMER EXISTING</v>
      </c>
      <c r="Q3145" s="71" t="str">
        <f>IF(tbl_raw_data[[#This Row],[time_taken_in_min]]&lt;=settings!$D$2,"SLA_MET","SLA_NOT_MET")</f>
        <v>SLA_MET</v>
      </c>
    </row>
    <row r="3146" spans="1:17" x14ac:dyDescent="0.3">
      <c r="A3146" s="1" t="s">
        <v>4109</v>
      </c>
      <c r="B3146" s="34">
        <v>45153.65996527778</v>
      </c>
      <c r="C3146" s="35">
        <v>45153.668622685182</v>
      </c>
      <c r="D3146" s="2" t="s">
        <v>47</v>
      </c>
      <c r="E3146" s="2" t="s">
        <v>11</v>
      </c>
      <c r="F3146" s="2" t="s">
        <v>19</v>
      </c>
      <c r="G3146" s="2" t="s">
        <v>595</v>
      </c>
      <c r="H3146" s="84" t="str">
        <f t="shared" si="49"/>
        <v>Overdue Bill</v>
      </c>
      <c r="I3146" s="63">
        <f>(tbl_raw_data[[#This Row],[Date Actioned]])-(tbl_raw_data[[#This Row],[Date Tagged]])</f>
        <v>8.657407401187811E-3</v>
      </c>
      <c r="J3146" s="66">
        <f>HOUR(tbl_raw_data[[#This Row],[time_taken]])*60+MINUTE(tbl_raw_data[[#This Row],[time_taken]])+SECOND(tbl_raw_data[[#This Row],[time_taken]])/60</f>
        <v>12.466666666666667</v>
      </c>
      <c r="K3146" s="68">
        <f>DATE(YEAR(tbl_raw_data[[#This Row],[Date Actioned]]),MONTH(tbl_raw_data[[#This Row],[Date Actioned]]),DAY(tbl_raw_data[[#This Row],[Date Actioned]]))</f>
        <v>45153</v>
      </c>
      <c r="L3146" s="65" t="str">
        <f>UPPER(TEXT(tbl_raw_data[[#This Row],[updated_date]],"MMMM"))</f>
        <v>AUGUST</v>
      </c>
      <c r="M3146" s="65" t="str">
        <f>"WEEK "&amp;IF(ROUNDUP(DAY(tbl_raw_data[[#This Row],[updated_date]])/7,0)=5,4,ROUNDUP(DAY(tbl_raw_data[[#This Row],[updated_date]])/7,0))</f>
        <v>WEEK 3</v>
      </c>
      <c r="N3146" s="71" t="str">
        <f>UPPER(VLOOKUP(tbl_raw_data[[#This Row],[Analyst]],settings!$A$1:$B$15,2,0))</f>
        <v>NAVED</v>
      </c>
      <c r="O3146" s="71" t="str">
        <f>TRIM(UPPER(tbl_raw_data[[#This Row],[Outcome]]))</f>
        <v>WITHDRAW</v>
      </c>
      <c r="P3146" s="71" t="str">
        <f>TRIM(UPPER(tbl_raw_data[[#This Row],[Queue Name]]))</f>
        <v>CONSUMER EXISTING</v>
      </c>
      <c r="Q3146" s="71" t="str">
        <f>IF(tbl_raw_data[[#This Row],[time_taken_in_min]]&lt;=settings!$D$2,"SLA_MET","SLA_NOT_MET")</f>
        <v>SLA_MET</v>
      </c>
    </row>
    <row r="3147" spans="1:17" x14ac:dyDescent="0.3">
      <c r="A3147" s="5" t="s">
        <v>4110</v>
      </c>
      <c r="B3147" s="36">
        <v>45153.681944444441</v>
      </c>
      <c r="C3147" s="39">
        <v>45153.684432870374</v>
      </c>
      <c r="D3147" s="8" t="s">
        <v>47</v>
      </c>
      <c r="E3147" s="8" t="s">
        <v>18</v>
      </c>
      <c r="F3147" s="8" t="s">
        <v>24</v>
      </c>
      <c r="G3147" s="8" t="s">
        <v>67</v>
      </c>
      <c r="H3147" s="84" t="str">
        <f t="shared" si="49"/>
        <v>Incomplete Details</v>
      </c>
      <c r="I3147" s="63">
        <f>(tbl_raw_data[[#This Row],[Date Actioned]])-(tbl_raw_data[[#This Row],[Date Tagged]])</f>
        <v>2.4884259328246117E-3</v>
      </c>
      <c r="J3147" s="66">
        <f>HOUR(tbl_raw_data[[#This Row],[time_taken]])*60+MINUTE(tbl_raw_data[[#This Row],[time_taken]])+SECOND(tbl_raw_data[[#This Row],[time_taken]])/60</f>
        <v>3.5833333333333335</v>
      </c>
      <c r="K3147" s="68">
        <f>DATE(YEAR(tbl_raw_data[[#This Row],[Date Actioned]]),MONTH(tbl_raw_data[[#This Row],[Date Actioned]]),DAY(tbl_raw_data[[#This Row],[Date Actioned]]))</f>
        <v>45153</v>
      </c>
      <c r="L3147" s="65" t="str">
        <f>UPPER(TEXT(tbl_raw_data[[#This Row],[updated_date]],"MMMM"))</f>
        <v>AUGUST</v>
      </c>
      <c r="M3147" s="65" t="str">
        <f>"WEEK "&amp;IF(ROUNDUP(DAY(tbl_raw_data[[#This Row],[updated_date]])/7,0)=5,4,ROUNDUP(DAY(tbl_raw_data[[#This Row],[updated_date]])/7,0))</f>
        <v>WEEK 3</v>
      </c>
      <c r="N3147" s="71" t="str">
        <f>UPPER(VLOOKUP(tbl_raw_data[[#This Row],[Analyst]],settings!$A$1:$B$15,2,0))</f>
        <v>SAM</v>
      </c>
      <c r="O3147" s="71" t="str">
        <f>TRIM(UPPER(tbl_raw_data[[#This Row],[Outcome]]))</f>
        <v>WITHDRAW</v>
      </c>
      <c r="P3147" s="71" t="str">
        <f>TRIM(UPPER(tbl_raw_data[[#This Row],[Queue Name]]))</f>
        <v>CONSUMER PRE BUREAU</v>
      </c>
      <c r="Q3147" s="71" t="str">
        <f>IF(tbl_raw_data[[#This Row],[time_taken_in_min]]&lt;=settings!$D$2,"SLA_MET","SLA_NOT_MET")</f>
        <v>SLA_MET</v>
      </c>
    </row>
    <row r="3148" spans="1:17" x14ac:dyDescent="0.3">
      <c r="A3148" s="7" t="s">
        <v>4111</v>
      </c>
      <c r="B3148" s="34">
        <v>45153.688784722224</v>
      </c>
      <c r="C3148" s="35">
        <v>45153.697905092595</v>
      </c>
      <c r="D3148" s="2" t="s">
        <v>47</v>
      </c>
      <c r="E3148" s="2" t="s">
        <v>11</v>
      </c>
      <c r="F3148" s="2" t="s">
        <v>19</v>
      </c>
      <c r="G3148" s="2" t="s">
        <v>83</v>
      </c>
      <c r="H3148" s="84" t="str">
        <f t="shared" si="49"/>
        <v>Incomplete Details</v>
      </c>
      <c r="I3148" s="63">
        <f>(tbl_raw_data[[#This Row],[Date Actioned]])-(tbl_raw_data[[#This Row],[Date Tagged]])</f>
        <v>9.1203703705104999E-3</v>
      </c>
      <c r="J3148" s="66">
        <f>HOUR(tbl_raw_data[[#This Row],[time_taken]])*60+MINUTE(tbl_raw_data[[#This Row],[time_taken]])+SECOND(tbl_raw_data[[#This Row],[time_taken]])/60</f>
        <v>13.133333333333333</v>
      </c>
      <c r="K3148" s="68">
        <f>DATE(YEAR(tbl_raw_data[[#This Row],[Date Actioned]]),MONTH(tbl_raw_data[[#This Row],[Date Actioned]]),DAY(tbl_raw_data[[#This Row],[Date Actioned]]))</f>
        <v>45153</v>
      </c>
      <c r="L3148" s="65" t="str">
        <f>UPPER(TEXT(tbl_raw_data[[#This Row],[updated_date]],"MMMM"))</f>
        <v>AUGUST</v>
      </c>
      <c r="M3148" s="65" t="str">
        <f>"WEEK "&amp;IF(ROUNDUP(DAY(tbl_raw_data[[#This Row],[updated_date]])/7,0)=5,4,ROUNDUP(DAY(tbl_raw_data[[#This Row],[updated_date]])/7,0))</f>
        <v>WEEK 3</v>
      </c>
      <c r="N3148" s="71" t="str">
        <f>UPPER(VLOOKUP(tbl_raw_data[[#This Row],[Analyst]],settings!$A$1:$B$15,2,0))</f>
        <v>NAVED</v>
      </c>
      <c r="O3148" s="71" t="str">
        <f>TRIM(UPPER(tbl_raw_data[[#This Row],[Outcome]]))</f>
        <v>WITHDRAW</v>
      </c>
      <c r="P3148" s="71" t="str">
        <f>TRIM(UPPER(tbl_raw_data[[#This Row],[Queue Name]]))</f>
        <v>CONSUMER EXISTING</v>
      </c>
      <c r="Q3148" s="71" t="str">
        <f>IF(tbl_raw_data[[#This Row],[time_taken_in_min]]&lt;=settings!$D$2,"SLA_MET","SLA_NOT_MET")</f>
        <v>SLA_MET</v>
      </c>
    </row>
    <row r="3149" spans="1:17" x14ac:dyDescent="0.3">
      <c r="A3149" s="1" t="s">
        <v>4112</v>
      </c>
      <c r="B3149" s="36">
        <v>45153.690925925926</v>
      </c>
      <c r="C3149" s="39">
        <v>45153.698206018518</v>
      </c>
      <c r="D3149" s="8" t="s">
        <v>47</v>
      </c>
      <c r="E3149" s="8" t="s">
        <v>18</v>
      </c>
      <c r="F3149" s="8" t="s">
        <v>25</v>
      </c>
      <c r="G3149" s="8" t="s">
        <v>596</v>
      </c>
      <c r="H3149" s="84" t="str">
        <f t="shared" si="49"/>
        <v>Incomplete Details</v>
      </c>
      <c r="I3149" s="63">
        <f>(tbl_raw_data[[#This Row],[Date Actioned]])-(tbl_raw_data[[#This Row],[Date Tagged]])</f>
        <v>7.2800925918272696E-3</v>
      </c>
      <c r="J3149" s="66">
        <f>HOUR(tbl_raw_data[[#This Row],[time_taken]])*60+MINUTE(tbl_raw_data[[#This Row],[time_taken]])+SECOND(tbl_raw_data[[#This Row],[time_taken]])/60</f>
        <v>10.483333333333333</v>
      </c>
      <c r="K3149" s="68">
        <f>DATE(YEAR(tbl_raw_data[[#This Row],[Date Actioned]]),MONTH(tbl_raw_data[[#This Row],[Date Actioned]]),DAY(tbl_raw_data[[#This Row],[Date Actioned]]))</f>
        <v>45153</v>
      </c>
      <c r="L3149" s="65" t="str">
        <f>UPPER(TEXT(tbl_raw_data[[#This Row],[updated_date]],"MMMM"))</f>
        <v>AUGUST</v>
      </c>
      <c r="M3149" s="65" t="str">
        <f>"WEEK "&amp;IF(ROUNDUP(DAY(tbl_raw_data[[#This Row],[updated_date]])/7,0)=5,4,ROUNDUP(DAY(tbl_raw_data[[#This Row],[updated_date]])/7,0))</f>
        <v>WEEK 3</v>
      </c>
      <c r="N3149" s="71" t="str">
        <f>UPPER(VLOOKUP(tbl_raw_data[[#This Row],[Analyst]],settings!$A$1:$B$15,2,0))</f>
        <v>ASIF</v>
      </c>
      <c r="O3149" s="71" t="str">
        <f>TRIM(UPPER(tbl_raw_data[[#This Row],[Outcome]]))</f>
        <v>WITHDRAW</v>
      </c>
      <c r="P3149" s="71" t="str">
        <f>TRIM(UPPER(tbl_raw_data[[#This Row],[Queue Name]]))</f>
        <v>CONSUMER PRE BUREAU</v>
      </c>
      <c r="Q3149" s="71" t="str">
        <f>IF(tbl_raw_data[[#This Row],[time_taken_in_min]]&lt;=settings!$D$2,"SLA_MET","SLA_NOT_MET")</f>
        <v>SLA_MET</v>
      </c>
    </row>
    <row r="3150" spans="1:17" x14ac:dyDescent="0.3">
      <c r="A3150" s="5" t="s">
        <v>4113</v>
      </c>
      <c r="B3150" s="34">
        <v>45153.697256944448</v>
      </c>
      <c r="C3150" s="35">
        <v>45153.704027777778</v>
      </c>
      <c r="D3150" s="2" t="s">
        <v>47</v>
      </c>
      <c r="E3150" s="2" t="s">
        <v>11</v>
      </c>
      <c r="F3150" s="2" t="s">
        <v>25</v>
      </c>
      <c r="G3150" s="2" t="s">
        <v>597</v>
      </c>
      <c r="H3150" s="84" t="str">
        <f t="shared" si="49"/>
        <v>Incomplete Details</v>
      </c>
      <c r="I3150" s="63">
        <f>(tbl_raw_data[[#This Row],[Date Actioned]])-(tbl_raw_data[[#This Row],[Date Tagged]])</f>
        <v>6.7708333299378864E-3</v>
      </c>
      <c r="J3150" s="66">
        <f>HOUR(tbl_raw_data[[#This Row],[time_taken]])*60+MINUTE(tbl_raw_data[[#This Row],[time_taken]])+SECOND(tbl_raw_data[[#This Row],[time_taken]])/60</f>
        <v>9.75</v>
      </c>
      <c r="K3150" s="68">
        <f>DATE(YEAR(tbl_raw_data[[#This Row],[Date Actioned]]),MONTH(tbl_raw_data[[#This Row],[Date Actioned]]),DAY(tbl_raw_data[[#This Row],[Date Actioned]]))</f>
        <v>45153</v>
      </c>
      <c r="L3150" s="65" t="str">
        <f>UPPER(TEXT(tbl_raw_data[[#This Row],[updated_date]],"MMMM"))</f>
        <v>AUGUST</v>
      </c>
      <c r="M3150" s="65" t="str">
        <f>"WEEK "&amp;IF(ROUNDUP(DAY(tbl_raw_data[[#This Row],[updated_date]])/7,0)=5,4,ROUNDUP(DAY(tbl_raw_data[[#This Row],[updated_date]])/7,0))</f>
        <v>WEEK 3</v>
      </c>
      <c r="N3150" s="71" t="str">
        <f>UPPER(VLOOKUP(tbl_raw_data[[#This Row],[Analyst]],settings!$A$1:$B$15,2,0))</f>
        <v>ASIF</v>
      </c>
      <c r="O3150" s="71" t="str">
        <f>TRIM(UPPER(tbl_raw_data[[#This Row],[Outcome]]))</f>
        <v>WITHDRAW</v>
      </c>
      <c r="P3150" s="71" t="str">
        <f>TRIM(UPPER(tbl_raw_data[[#This Row],[Queue Name]]))</f>
        <v>CONSUMER EXISTING</v>
      </c>
      <c r="Q3150" s="71" t="str">
        <f>IF(tbl_raw_data[[#This Row],[time_taken_in_min]]&lt;=settings!$D$2,"SLA_MET","SLA_NOT_MET")</f>
        <v>SLA_MET</v>
      </c>
    </row>
    <row r="3151" spans="1:17" x14ac:dyDescent="0.3">
      <c r="A3151" s="7" t="s">
        <v>4114</v>
      </c>
      <c r="B3151" s="36">
        <v>45153.701273148145</v>
      </c>
      <c r="C3151" s="39">
        <v>45153.709745370368</v>
      </c>
      <c r="D3151" s="8" t="s">
        <v>47</v>
      </c>
      <c r="E3151" s="8" t="s">
        <v>11</v>
      </c>
      <c r="F3151" s="8" t="s">
        <v>114</v>
      </c>
      <c r="G3151" s="8" t="s">
        <v>502</v>
      </c>
      <c r="H3151" s="84" t="str">
        <f t="shared" si="49"/>
        <v>Incomplete Details</v>
      </c>
      <c r="I3151" s="63">
        <f>(tbl_raw_data[[#This Row],[Date Actioned]])-(tbl_raw_data[[#This Row],[Date Tagged]])</f>
        <v>8.4722222236450762E-3</v>
      </c>
      <c r="J3151" s="66">
        <f>HOUR(tbl_raw_data[[#This Row],[time_taken]])*60+MINUTE(tbl_raw_data[[#This Row],[time_taken]])+SECOND(tbl_raw_data[[#This Row],[time_taken]])/60</f>
        <v>12.2</v>
      </c>
      <c r="K3151" s="68">
        <f>DATE(YEAR(tbl_raw_data[[#This Row],[Date Actioned]]),MONTH(tbl_raw_data[[#This Row],[Date Actioned]]),DAY(tbl_raw_data[[#This Row],[Date Actioned]]))</f>
        <v>45153</v>
      </c>
      <c r="L3151" s="65" t="str">
        <f>UPPER(TEXT(tbl_raw_data[[#This Row],[updated_date]],"MMMM"))</f>
        <v>AUGUST</v>
      </c>
      <c r="M3151" s="65" t="str">
        <f>"WEEK "&amp;IF(ROUNDUP(DAY(tbl_raw_data[[#This Row],[updated_date]])/7,0)=5,4,ROUNDUP(DAY(tbl_raw_data[[#This Row],[updated_date]])/7,0))</f>
        <v>WEEK 3</v>
      </c>
      <c r="N3151" s="71" t="str">
        <f>UPPER(VLOOKUP(tbl_raw_data[[#This Row],[Analyst]],settings!$A$1:$B$15,2,0))</f>
        <v>FARDIN</v>
      </c>
      <c r="O3151" s="71" t="str">
        <f>TRIM(UPPER(tbl_raw_data[[#This Row],[Outcome]]))</f>
        <v>WITHDRAW</v>
      </c>
      <c r="P3151" s="71" t="str">
        <f>TRIM(UPPER(tbl_raw_data[[#This Row],[Queue Name]]))</f>
        <v>CONSUMER EXISTING</v>
      </c>
      <c r="Q3151" s="71" t="str">
        <f>IF(tbl_raw_data[[#This Row],[time_taken_in_min]]&lt;=settings!$D$2,"SLA_MET","SLA_NOT_MET")</f>
        <v>SLA_MET</v>
      </c>
    </row>
    <row r="3152" spans="1:17" x14ac:dyDescent="0.3">
      <c r="A3152" s="1" t="s">
        <v>4115</v>
      </c>
      <c r="B3152" s="34">
        <v>45153.701539351852</v>
      </c>
      <c r="C3152" s="35">
        <v>45153.70894675926</v>
      </c>
      <c r="D3152" s="2" t="s">
        <v>47</v>
      </c>
      <c r="E3152" s="2" t="s">
        <v>8</v>
      </c>
      <c r="F3152" s="2" t="s">
        <v>24</v>
      </c>
      <c r="G3152" s="2" t="s">
        <v>232</v>
      </c>
      <c r="H3152" s="84" t="str">
        <f t="shared" si="49"/>
        <v>Incomplete Details</v>
      </c>
      <c r="I3152" s="63">
        <f>(tbl_raw_data[[#This Row],[Date Actioned]])-(tbl_raw_data[[#This Row],[Date Tagged]])</f>
        <v>7.4074074072996154E-3</v>
      </c>
      <c r="J3152" s="66">
        <f>HOUR(tbl_raw_data[[#This Row],[time_taken]])*60+MINUTE(tbl_raw_data[[#This Row],[time_taken]])+SECOND(tbl_raw_data[[#This Row],[time_taken]])/60</f>
        <v>10.666666666666666</v>
      </c>
      <c r="K3152" s="68">
        <f>DATE(YEAR(tbl_raw_data[[#This Row],[Date Actioned]]),MONTH(tbl_raw_data[[#This Row],[Date Actioned]]),DAY(tbl_raw_data[[#This Row],[Date Actioned]]))</f>
        <v>45153</v>
      </c>
      <c r="L3152" s="65" t="str">
        <f>UPPER(TEXT(tbl_raw_data[[#This Row],[updated_date]],"MMMM"))</f>
        <v>AUGUST</v>
      </c>
      <c r="M3152" s="65" t="str">
        <f>"WEEK "&amp;IF(ROUNDUP(DAY(tbl_raw_data[[#This Row],[updated_date]])/7,0)=5,4,ROUNDUP(DAY(tbl_raw_data[[#This Row],[updated_date]])/7,0))</f>
        <v>WEEK 3</v>
      </c>
      <c r="N3152" s="71" t="str">
        <f>UPPER(VLOOKUP(tbl_raw_data[[#This Row],[Analyst]],settings!$A$1:$B$15,2,0))</f>
        <v>SAM</v>
      </c>
      <c r="O3152" s="71" t="str">
        <f>TRIM(UPPER(tbl_raw_data[[#This Row],[Outcome]]))</f>
        <v>WITHDRAW</v>
      </c>
      <c r="P3152" s="71" t="str">
        <f>TRIM(UPPER(tbl_raw_data[[#This Row],[Queue Name]]))</f>
        <v>CONSUMER POST BUREAU</v>
      </c>
      <c r="Q3152" s="71" t="str">
        <f>IF(tbl_raw_data[[#This Row],[time_taken_in_min]]&lt;=settings!$D$2,"SLA_MET","SLA_NOT_MET")</f>
        <v>SLA_MET</v>
      </c>
    </row>
    <row r="3153" spans="1:17" x14ac:dyDescent="0.3">
      <c r="A3153" s="5" t="s">
        <v>4116</v>
      </c>
      <c r="B3153" s="36">
        <v>45153.705763888887</v>
      </c>
      <c r="C3153" s="39">
        <v>45153.714236111111</v>
      </c>
      <c r="D3153" s="8" t="s">
        <v>47</v>
      </c>
      <c r="E3153" s="8" t="s">
        <v>18</v>
      </c>
      <c r="F3153" s="8" t="s">
        <v>25</v>
      </c>
      <c r="G3153" s="8" t="s">
        <v>193</v>
      </c>
      <c r="H3153" s="84" t="str">
        <f t="shared" si="49"/>
        <v>Incorrect Details</v>
      </c>
      <c r="I3153" s="63">
        <f>(tbl_raw_data[[#This Row],[Date Actioned]])-(tbl_raw_data[[#This Row],[Date Tagged]])</f>
        <v>8.4722222236450762E-3</v>
      </c>
      <c r="J3153" s="66">
        <f>HOUR(tbl_raw_data[[#This Row],[time_taken]])*60+MINUTE(tbl_raw_data[[#This Row],[time_taken]])+SECOND(tbl_raw_data[[#This Row],[time_taken]])/60</f>
        <v>12.2</v>
      </c>
      <c r="K3153" s="68">
        <f>DATE(YEAR(tbl_raw_data[[#This Row],[Date Actioned]]),MONTH(tbl_raw_data[[#This Row],[Date Actioned]]),DAY(tbl_raw_data[[#This Row],[Date Actioned]]))</f>
        <v>45153</v>
      </c>
      <c r="L3153" s="65" t="str">
        <f>UPPER(TEXT(tbl_raw_data[[#This Row],[updated_date]],"MMMM"))</f>
        <v>AUGUST</v>
      </c>
      <c r="M3153" s="65" t="str">
        <f>"WEEK "&amp;IF(ROUNDUP(DAY(tbl_raw_data[[#This Row],[updated_date]])/7,0)=5,4,ROUNDUP(DAY(tbl_raw_data[[#This Row],[updated_date]])/7,0))</f>
        <v>WEEK 3</v>
      </c>
      <c r="N3153" s="71" t="str">
        <f>UPPER(VLOOKUP(tbl_raw_data[[#This Row],[Analyst]],settings!$A$1:$B$15,2,0))</f>
        <v>ASIF</v>
      </c>
      <c r="O3153" s="71" t="str">
        <f>TRIM(UPPER(tbl_raw_data[[#This Row],[Outcome]]))</f>
        <v>WITHDRAW</v>
      </c>
      <c r="P3153" s="71" t="str">
        <f>TRIM(UPPER(tbl_raw_data[[#This Row],[Queue Name]]))</f>
        <v>CONSUMER PRE BUREAU</v>
      </c>
      <c r="Q3153" s="71" t="str">
        <f>IF(tbl_raw_data[[#This Row],[time_taken_in_min]]&lt;=settings!$D$2,"SLA_MET","SLA_NOT_MET")</f>
        <v>SLA_MET</v>
      </c>
    </row>
    <row r="3154" spans="1:17" x14ac:dyDescent="0.3">
      <c r="A3154" s="7" t="s">
        <v>4117</v>
      </c>
      <c r="B3154" s="34">
        <v>45153.705763888887</v>
      </c>
      <c r="C3154" s="35">
        <v>45153.715567129628</v>
      </c>
      <c r="D3154" s="2" t="s">
        <v>47</v>
      </c>
      <c r="E3154" s="2" t="s">
        <v>18</v>
      </c>
      <c r="F3154" s="2" t="s">
        <v>24</v>
      </c>
      <c r="G3154" s="2" t="s">
        <v>598</v>
      </c>
      <c r="H3154" s="84" t="str">
        <f t="shared" si="49"/>
        <v>Incomplete Details</v>
      </c>
      <c r="I3154" s="63">
        <f>(tbl_raw_data[[#This Row],[Date Actioned]])-(tbl_raw_data[[#This Row],[Date Tagged]])</f>
        <v>9.8032407404389232E-3</v>
      </c>
      <c r="J3154" s="66">
        <f>HOUR(tbl_raw_data[[#This Row],[time_taken]])*60+MINUTE(tbl_raw_data[[#This Row],[time_taken]])+SECOND(tbl_raw_data[[#This Row],[time_taken]])/60</f>
        <v>14.116666666666667</v>
      </c>
      <c r="K3154" s="68">
        <f>DATE(YEAR(tbl_raw_data[[#This Row],[Date Actioned]]),MONTH(tbl_raw_data[[#This Row],[Date Actioned]]),DAY(tbl_raw_data[[#This Row],[Date Actioned]]))</f>
        <v>45153</v>
      </c>
      <c r="L3154" s="65" t="str">
        <f>UPPER(TEXT(tbl_raw_data[[#This Row],[updated_date]],"MMMM"))</f>
        <v>AUGUST</v>
      </c>
      <c r="M3154" s="65" t="str">
        <f>"WEEK "&amp;IF(ROUNDUP(DAY(tbl_raw_data[[#This Row],[updated_date]])/7,0)=5,4,ROUNDUP(DAY(tbl_raw_data[[#This Row],[updated_date]])/7,0))</f>
        <v>WEEK 3</v>
      </c>
      <c r="N3154" s="71" t="str">
        <f>UPPER(VLOOKUP(tbl_raw_data[[#This Row],[Analyst]],settings!$A$1:$B$15,2,0))</f>
        <v>SAM</v>
      </c>
      <c r="O3154" s="71" t="str">
        <f>TRIM(UPPER(tbl_raw_data[[#This Row],[Outcome]]))</f>
        <v>WITHDRAW</v>
      </c>
      <c r="P3154" s="71" t="str">
        <f>TRIM(UPPER(tbl_raw_data[[#This Row],[Queue Name]]))</f>
        <v>CONSUMER PRE BUREAU</v>
      </c>
      <c r="Q3154" s="71" t="str">
        <f>IF(tbl_raw_data[[#This Row],[time_taken_in_min]]&lt;=settings!$D$2,"SLA_MET","SLA_NOT_MET")</f>
        <v>SLA_MET</v>
      </c>
    </row>
    <row r="3155" spans="1:17" x14ac:dyDescent="0.3">
      <c r="A3155" s="1" t="s">
        <v>4118</v>
      </c>
      <c r="B3155" s="36">
        <v>45153.715138888889</v>
      </c>
      <c r="C3155" s="39">
        <v>45153.717615740738</v>
      </c>
      <c r="D3155" s="8" t="s">
        <v>47</v>
      </c>
      <c r="E3155" s="8" t="s">
        <v>18</v>
      </c>
      <c r="F3155" s="8" t="s">
        <v>24</v>
      </c>
      <c r="G3155" s="8" t="s">
        <v>232</v>
      </c>
      <c r="H3155" s="84" t="str">
        <f t="shared" si="49"/>
        <v>Incomplete Details</v>
      </c>
      <c r="I3155" s="63">
        <f>(tbl_raw_data[[#This Row],[Date Actioned]])-(tbl_raw_data[[#This Row],[Date Tagged]])</f>
        <v>2.4768518487690017E-3</v>
      </c>
      <c r="J3155" s="66">
        <f>HOUR(tbl_raw_data[[#This Row],[time_taken]])*60+MINUTE(tbl_raw_data[[#This Row],[time_taken]])+SECOND(tbl_raw_data[[#This Row],[time_taken]])/60</f>
        <v>3.5666666666666664</v>
      </c>
      <c r="K3155" s="68">
        <f>DATE(YEAR(tbl_raw_data[[#This Row],[Date Actioned]]),MONTH(tbl_raw_data[[#This Row],[Date Actioned]]),DAY(tbl_raw_data[[#This Row],[Date Actioned]]))</f>
        <v>45153</v>
      </c>
      <c r="L3155" s="65" t="str">
        <f>UPPER(TEXT(tbl_raw_data[[#This Row],[updated_date]],"MMMM"))</f>
        <v>AUGUST</v>
      </c>
      <c r="M3155" s="65" t="str">
        <f>"WEEK "&amp;IF(ROUNDUP(DAY(tbl_raw_data[[#This Row],[updated_date]])/7,0)=5,4,ROUNDUP(DAY(tbl_raw_data[[#This Row],[updated_date]])/7,0))</f>
        <v>WEEK 3</v>
      </c>
      <c r="N3155" s="71" t="str">
        <f>UPPER(VLOOKUP(tbl_raw_data[[#This Row],[Analyst]],settings!$A$1:$B$15,2,0))</f>
        <v>SAM</v>
      </c>
      <c r="O3155" s="71" t="str">
        <f>TRIM(UPPER(tbl_raw_data[[#This Row],[Outcome]]))</f>
        <v>WITHDRAW</v>
      </c>
      <c r="P3155" s="71" t="str">
        <f>TRIM(UPPER(tbl_raw_data[[#This Row],[Queue Name]]))</f>
        <v>CONSUMER PRE BUREAU</v>
      </c>
      <c r="Q3155" s="71" t="str">
        <f>IF(tbl_raw_data[[#This Row],[time_taken_in_min]]&lt;=settings!$D$2,"SLA_MET","SLA_NOT_MET")</f>
        <v>SLA_MET</v>
      </c>
    </row>
    <row r="3156" spans="1:17" x14ac:dyDescent="0.3">
      <c r="A3156" s="5" t="s">
        <v>4119</v>
      </c>
      <c r="B3156" s="34">
        <v>45153.7184837963</v>
      </c>
      <c r="C3156" s="35">
        <v>45153.728182870371</v>
      </c>
      <c r="D3156" s="2" t="s">
        <v>47</v>
      </c>
      <c r="E3156" s="2" t="s">
        <v>18</v>
      </c>
      <c r="F3156" s="2" t="s">
        <v>19</v>
      </c>
      <c r="G3156" s="2" t="s">
        <v>599</v>
      </c>
      <c r="H3156" s="84" t="str">
        <f t="shared" si="49"/>
        <v>Incomplete Details</v>
      </c>
      <c r="I3156" s="63">
        <f>(tbl_raw_data[[#This Row],[Date Actioned]])-(tbl_raw_data[[#This Row],[Date Tagged]])</f>
        <v>9.6990740712499246E-3</v>
      </c>
      <c r="J3156" s="66">
        <f>HOUR(tbl_raw_data[[#This Row],[time_taken]])*60+MINUTE(tbl_raw_data[[#This Row],[time_taken]])+SECOND(tbl_raw_data[[#This Row],[time_taken]])/60</f>
        <v>13.966666666666667</v>
      </c>
      <c r="K3156" s="68">
        <f>DATE(YEAR(tbl_raw_data[[#This Row],[Date Actioned]]),MONTH(tbl_raw_data[[#This Row],[Date Actioned]]),DAY(tbl_raw_data[[#This Row],[Date Actioned]]))</f>
        <v>45153</v>
      </c>
      <c r="L3156" s="65" t="str">
        <f>UPPER(TEXT(tbl_raw_data[[#This Row],[updated_date]],"MMMM"))</f>
        <v>AUGUST</v>
      </c>
      <c r="M3156" s="65" t="str">
        <f>"WEEK "&amp;IF(ROUNDUP(DAY(tbl_raw_data[[#This Row],[updated_date]])/7,0)=5,4,ROUNDUP(DAY(tbl_raw_data[[#This Row],[updated_date]])/7,0))</f>
        <v>WEEK 3</v>
      </c>
      <c r="N3156" s="71" t="str">
        <f>UPPER(VLOOKUP(tbl_raw_data[[#This Row],[Analyst]],settings!$A$1:$B$15,2,0))</f>
        <v>NAVED</v>
      </c>
      <c r="O3156" s="71" t="str">
        <f>TRIM(UPPER(tbl_raw_data[[#This Row],[Outcome]]))</f>
        <v>WITHDRAW</v>
      </c>
      <c r="P3156" s="71" t="str">
        <f>TRIM(UPPER(tbl_raw_data[[#This Row],[Queue Name]]))</f>
        <v>CONSUMER PRE BUREAU</v>
      </c>
      <c r="Q3156" s="71" t="str">
        <f>IF(tbl_raw_data[[#This Row],[time_taken_in_min]]&lt;=settings!$D$2,"SLA_MET","SLA_NOT_MET")</f>
        <v>SLA_MET</v>
      </c>
    </row>
    <row r="3157" spans="1:17" x14ac:dyDescent="0.3">
      <c r="A3157" s="7" t="s">
        <v>4120</v>
      </c>
      <c r="B3157" s="36">
        <v>45153.718773148146</v>
      </c>
      <c r="C3157" s="39">
        <v>45153.727581018517</v>
      </c>
      <c r="D3157" s="8" t="s">
        <v>47</v>
      </c>
      <c r="E3157" s="8" t="s">
        <v>11</v>
      </c>
      <c r="F3157" s="8" t="s">
        <v>24</v>
      </c>
      <c r="G3157" s="8" t="s">
        <v>67</v>
      </c>
      <c r="H3157" s="84" t="str">
        <f t="shared" si="49"/>
        <v>Incomplete Details</v>
      </c>
      <c r="I3157" s="63">
        <f>(tbl_raw_data[[#This Row],[Date Actioned]])-(tbl_raw_data[[#This Row],[Date Tagged]])</f>
        <v>8.8078703702194616E-3</v>
      </c>
      <c r="J3157" s="66">
        <f>HOUR(tbl_raw_data[[#This Row],[time_taken]])*60+MINUTE(tbl_raw_data[[#This Row],[time_taken]])+SECOND(tbl_raw_data[[#This Row],[time_taken]])/60</f>
        <v>12.683333333333334</v>
      </c>
      <c r="K3157" s="68">
        <f>DATE(YEAR(tbl_raw_data[[#This Row],[Date Actioned]]),MONTH(tbl_raw_data[[#This Row],[Date Actioned]]),DAY(tbl_raw_data[[#This Row],[Date Actioned]]))</f>
        <v>45153</v>
      </c>
      <c r="L3157" s="65" t="str">
        <f>UPPER(TEXT(tbl_raw_data[[#This Row],[updated_date]],"MMMM"))</f>
        <v>AUGUST</v>
      </c>
      <c r="M3157" s="65" t="str">
        <f>"WEEK "&amp;IF(ROUNDUP(DAY(tbl_raw_data[[#This Row],[updated_date]])/7,0)=5,4,ROUNDUP(DAY(tbl_raw_data[[#This Row],[updated_date]])/7,0))</f>
        <v>WEEK 3</v>
      </c>
      <c r="N3157" s="71" t="str">
        <f>UPPER(VLOOKUP(tbl_raw_data[[#This Row],[Analyst]],settings!$A$1:$B$15,2,0))</f>
        <v>SAM</v>
      </c>
      <c r="O3157" s="71" t="str">
        <f>TRIM(UPPER(tbl_raw_data[[#This Row],[Outcome]]))</f>
        <v>WITHDRAW</v>
      </c>
      <c r="P3157" s="71" t="str">
        <f>TRIM(UPPER(tbl_raw_data[[#This Row],[Queue Name]]))</f>
        <v>CONSUMER EXISTING</v>
      </c>
      <c r="Q3157" s="71" t="str">
        <f>IF(tbl_raw_data[[#This Row],[time_taken_in_min]]&lt;=settings!$D$2,"SLA_MET","SLA_NOT_MET")</f>
        <v>SLA_MET</v>
      </c>
    </row>
    <row r="3158" spans="1:17" x14ac:dyDescent="0.3">
      <c r="A3158" s="1" t="s">
        <v>4121</v>
      </c>
      <c r="B3158" s="34">
        <v>45153.722222222219</v>
      </c>
      <c r="C3158" s="35">
        <v>45153.732835648145</v>
      </c>
      <c r="D3158" s="2" t="s">
        <v>47</v>
      </c>
      <c r="E3158" s="2" t="s">
        <v>18</v>
      </c>
      <c r="F3158" s="2" t="s">
        <v>114</v>
      </c>
      <c r="G3158" s="2" t="s">
        <v>600</v>
      </c>
      <c r="H3158" s="84" t="str">
        <f t="shared" si="49"/>
        <v>Incorrect Details</v>
      </c>
      <c r="I3158" s="63">
        <f>(tbl_raw_data[[#This Row],[Date Actioned]])-(tbl_raw_data[[#This Row],[Date Tagged]])</f>
        <v>1.0613425925839692E-2</v>
      </c>
      <c r="J3158" s="66">
        <f>HOUR(tbl_raw_data[[#This Row],[time_taken]])*60+MINUTE(tbl_raw_data[[#This Row],[time_taken]])+SECOND(tbl_raw_data[[#This Row],[time_taken]])/60</f>
        <v>15.283333333333333</v>
      </c>
      <c r="K3158" s="68">
        <f>DATE(YEAR(tbl_raw_data[[#This Row],[Date Actioned]]),MONTH(tbl_raw_data[[#This Row],[Date Actioned]]),DAY(tbl_raw_data[[#This Row],[Date Actioned]]))</f>
        <v>45153</v>
      </c>
      <c r="L3158" s="65" t="str">
        <f>UPPER(TEXT(tbl_raw_data[[#This Row],[updated_date]],"MMMM"))</f>
        <v>AUGUST</v>
      </c>
      <c r="M3158" s="65" t="str">
        <f>"WEEK "&amp;IF(ROUNDUP(DAY(tbl_raw_data[[#This Row],[updated_date]])/7,0)=5,4,ROUNDUP(DAY(tbl_raw_data[[#This Row],[updated_date]])/7,0))</f>
        <v>WEEK 3</v>
      </c>
      <c r="N3158" s="71" t="str">
        <f>UPPER(VLOOKUP(tbl_raw_data[[#This Row],[Analyst]],settings!$A$1:$B$15,2,0))</f>
        <v>FARDIN</v>
      </c>
      <c r="O3158" s="71" t="str">
        <f>TRIM(UPPER(tbl_raw_data[[#This Row],[Outcome]]))</f>
        <v>WITHDRAW</v>
      </c>
      <c r="P3158" s="71" t="str">
        <f>TRIM(UPPER(tbl_raw_data[[#This Row],[Queue Name]]))</f>
        <v>CONSUMER PRE BUREAU</v>
      </c>
      <c r="Q3158" s="71" t="str">
        <f>IF(tbl_raw_data[[#This Row],[time_taken_in_min]]&lt;=settings!$D$2,"SLA_MET","SLA_NOT_MET")</f>
        <v>SLA_MET</v>
      </c>
    </row>
    <row r="3159" spans="1:17" x14ac:dyDescent="0.3">
      <c r="A3159" s="5" t="s">
        <v>4122</v>
      </c>
      <c r="B3159" s="36">
        <v>45153.733506944445</v>
      </c>
      <c r="C3159" s="39">
        <v>45153.742280092592</v>
      </c>
      <c r="D3159" s="8" t="s">
        <v>47</v>
      </c>
      <c r="E3159" s="8" t="s">
        <v>11</v>
      </c>
      <c r="F3159" s="8" t="s">
        <v>19</v>
      </c>
      <c r="G3159" s="8" t="s">
        <v>601</v>
      </c>
      <c r="H3159" s="84" t="str">
        <f t="shared" si="49"/>
        <v>Incomplete Details</v>
      </c>
      <c r="I3159" s="63">
        <f>(tbl_raw_data[[#This Row],[Date Actioned]])-(tbl_raw_data[[#This Row],[Date Tagged]])</f>
        <v>8.7731481471564621E-3</v>
      </c>
      <c r="J3159" s="66">
        <f>HOUR(tbl_raw_data[[#This Row],[time_taken]])*60+MINUTE(tbl_raw_data[[#This Row],[time_taken]])+SECOND(tbl_raw_data[[#This Row],[time_taken]])/60</f>
        <v>12.633333333333333</v>
      </c>
      <c r="K3159" s="68">
        <f>DATE(YEAR(tbl_raw_data[[#This Row],[Date Actioned]]),MONTH(tbl_raw_data[[#This Row],[Date Actioned]]),DAY(tbl_raw_data[[#This Row],[Date Actioned]]))</f>
        <v>45153</v>
      </c>
      <c r="L3159" s="65" t="str">
        <f>UPPER(TEXT(tbl_raw_data[[#This Row],[updated_date]],"MMMM"))</f>
        <v>AUGUST</v>
      </c>
      <c r="M3159" s="65" t="str">
        <f>"WEEK "&amp;IF(ROUNDUP(DAY(tbl_raw_data[[#This Row],[updated_date]])/7,0)=5,4,ROUNDUP(DAY(tbl_raw_data[[#This Row],[updated_date]])/7,0))</f>
        <v>WEEK 3</v>
      </c>
      <c r="N3159" s="71" t="str">
        <f>UPPER(VLOOKUP(tbl_raw_data[[#This Row],[Analyst]],settings!$A$1:$B$15,2,0))</f>
        <v>NAVED</v>
      </c>
      <c r="O3159" s="71" t="str">
        <f>TRIM(UPPER(tbl_raw_data[[#This Row],[Outcome]]))</f>
        <v>WITHDRAW</v>
      </c>
      <c r="P3159" s="71" t="str">
        <f>TRIM(UPPER(tbl_raw_data[[#This Row],[Queue Name]]))</f>
        <v>CONSUMER EXISTING</v>
      </c>
      <c r="Q3159" s="71" t="str">
        <f>IF(tbl_raw_data[[#This Row],[time_taken_in_min]]&lt;=settings!$D$2,"SLA_MET","SLA_NOT_MET")</f>
        <v>SLA_MET</v>
      </c>
    </row>
    <row r="3160" spans="1:17" x14ac:dyDescent="0.3">
      <c r="A3160" s="7" t="s">
        <v>4123</v>
      </c>
      <c r="B3160" s="34">
        <v>45153.739386574074</v>
      </c>
      <c r="C3160" s="35">
        <v>45153.740937499999</v>
      </c>
      <c r="D3160" s="2" t="s">
        <v>47</v>
      </c>
      <c r="E3160" s="2" t="s">
        <v>11</v>
      </c>
      <c r="F3160" s="2" t="s">
        <v>24</v>
      </c>
      <c r="G3160" s="2" t="s">
        <v>67</v>
      </c>
      <c r="H3160" s="84" t="str">
        <f t="shared" si="49"/>
        <v>Incomplete Details</v>
      </c>
      <c r="I3160" s="63">
        <f>(tbl_raw_data[[#This Row],[Date Actioned]])-(tbl_raw_data[[#This Row],[Date Tagged]])</f>
        <v>1.5509259246755391E-3</v>
      </c>
      <c r="J3160" s="66">
        <f>HOUR(tbl_raw_data[[#This Row],[time_taken]])*60+MINUTE(tbl_raw_data[[#This Row],[time_taken]])+SECOND(tbl_raw_data[[#This Row],[time_taken]])/60</f>
        <v>2.2333333333333334</v>
      </c>
      <c r="K3160" s="68">
        <f>DATE(YEAR(tbl_raw_data[[#This Row],[Date Actioned]]),MONTH(tbl_raw_data[[#This Row],[Date Actioned]]),DAY(tbl_raw_data[[#This Row],[Date Actioned]]))</f>
        <v>45153</v>
      </c>
      <c r="L3160" s="65" t="str">
        <f>UPPER(TEXT(tbl_raw_data[[#This Row],[updated_date]],"MMMM"))</f>
        <v>AUGUST</v>
      </c>
      <c r="M3160" s="65" t="str">
        <f>"WEEK "&amp;IF(ROUNDUP(DAY(tbl_raw_data[[#This Row],[updated_date]])/7,0)=5,4,ROUNDUP(DAY(tbl_raw_data[[#This Row],[updated_date]])/7,0))</f>
        <v>WEEK 3</v>
      </c>
      <c r="N3160" s="71" t="str">
        <f>UPPER(VLOOKUP(tbl_raw_data[[#This Row],[Analyst]],settings!$A$1:$B$15,2,0))</f>
        <v>SAM</v>
      </c>
      <c r="O3160" s="71" t="str">
        <f>TRIM(UPPER(tbl_raw_data[[#This Row],[Outcome]]))</f>
        <v>WITHDRAW</v>
      </c>
      <c r="P3160" s="71" t="str">
        <f>TRIM(UPPER(tbl_raw_data[[#This Row],[Queue Name]]))</f>
        <v>CONSUMER EXISTING</v>
      </c>
      <c r="Q3160" s="71" t="str">
        <f>IF(tbl_raw_data[[#This Row],[time_taken_in_min]]&lt;=settings!$D$2,"SLA_MET","SLA_NOT_MET")</f>
        <v>SLA_MET</v>
      </c>
    </row>
    <row r="3161" spans="1:17" x14ac:dyDescent="0.3">
      <c r="A3161" s="1" t="s">
        <v>4124</v>
      </c>
      <c r="B3161" s="36">
        <v>45153.743900462963</v>
      </c>
      <c r="C3161" s="39">
        <v>45153.752326388887</v>
      </c>
      <c r="D3161" s="8" t="s">
        <v>47</v>
      </c>
      <c r="E3161" s="8" t="s">
        <v>8</v>
      </c>
      <c r="F3161" s="8" t="s">
        <v>19</v>
      </c>
      <c r="G3161" s="8" t="s">
        <v>83</v>
      </c>
      <c r="H3161" s="84" t="str">
        <f t="shared" si="49"/>
        <v>Incomplete Details</v>
      </c>
      <c r="I3161" s="63">
        <f>(tbl_raw_data[[#This Row],[Date Actioned]])-(tbl_raw_data[[#This Row],[Date Tagged]])</f>
        <v>8.4259259238024242E-3</v>
      </c>
      <c r="J3161" s="66">
        <f>HOUR(tbl_raw_data[[#This Row],[time_taken]])*60+MINUTE(tbl_raw_data[[#This Row],[time_taken]])+SECOND(tbl_raw_data[[#This Row],[time_taken]])/60</f>
        <v>12.133333333333333</v>
      </c>
      <c r="K3161" s="68">
        <f>DATE(YEAR(tbl_raw_data[[#This Row],[Date Actioned]]),MONTH(tbl_raw_data[[#This Row],[Date Actioned]]),DAY(tbl_raw_data[[#This Row],[Date Actioned]]))</f>
        <v>45153</v>
      </c>
      <c r="L3161" s="65" t="str">
        <f>UPPER(TEXT(tbl_raw_data[[#This Row],[updated_date]],"MMMM"))</f>
        <v>AUGUST</v>
      </c>
      <c r="M3161" s="65" t="str">
        <f>"WEEK "&amp;IF(ROUNDUP(DAY(tbl_raw_data[[#This Row],[updated_date]])/7,0)=5,4,ROUNDUP(DAY(tbl_raw_data[[#This Row],[updated_date]])/7,0))</f>
        <v>WEEK 3</v>
      </c>
      <c r="N3161" s="71" t="str">
        <f>UPPER(VLOOKUP(tbl_raw_data[[#This Row],[Analyst]],settings!$A$1:$B$15,2,0))</f>
        <v>NAVED</v>
      </c>
      <c r="O3161" s="71" t="str">
        <f>TRIM(UPPER(tbl_raw_data[[#This Row],[Outcome]]))</f>
        <v>WITHDRAW</v>
      </c>
      <c r="P3161" s="71" t="str">
        <f>TRIM(UPPER(tbl_raw_data[[#This Row],[Queue Name]]))</f>
        <v>CONSUMER POST BUREAU</v>
      </c>
      <c r="Q3161" s="71" t="str">
        <f>IF(tbl_raw_data[[#This Row],[time_taken_in_min]]&lt;=settings!$D$2,"SLA_MET","SLA_NOT_MET")</f>
        <v>SLA_MET</v>
      </c>
    </row>
    <row r="3162" spans="1:17" x14ac:dyDescent="0.3">
      <c r="A3162" s="5" t="s">
        <v>4125</v>
      </c>
      <c r="B3162" s="34">
        <v>45153.772881944446</v>
      </c>
      <c r="C3162" s="35">
        <v>45153.778958333336</v>
      </c>
      <c r="D3162" s="2" t="s">
        <v>47</v>
      </c>
      <c r="E3162" s="2" t="s">
        <v>11</v>
      </c>
      <c r="F3162" s="2" t="s">
        <v>19</v>
      </c>
      <c r="G3162" s="2" t="s">
        <v>602</v>
      </c>
      <c r="H3162" s="84" t="str">
        <f t="shared" si="49"/>
        <v>Overdue Bill</v>
      </c>
      <c r="I3162" s="63">
        <f>(tbl_raw_data[[#This Row],[Date Actioned]])-(tbl_raw_data[[#This Row],[Date Tagged]])</f>
        <v>6.0763888905057684E-3</v>
      </c>
      <c r="J3162" s="66">
        <f>HOUR(tbl_raw_data[[#This Row],[time_taken]])*60+MINUTE(tbl_raw_data[[#This Row],[time_taken]])+SECOND(tbl_raw_data[[#This Row],[time_taken]])/60</f>
        <v>8.75</v>
      </c>
      <c r="K3162" s="68">
        <f>DATE(YEAR(tbl_raw_data[[#This Row],[Date Actioned]]),MONTH(tbl_raw_data[[#This Row],[Date Actioned]]),DAY(tbl_raw_data[[#This Row],[Date Actioned]]))</f>
        <v>45153</v>
      </c>
      <c r="L3162" s="65" t="str">
        <f>UPPER(TEXT(tbl_raw_data[[#This Row],[updated_date]],"MMMM"))</f>
        <v>AUGUST</v>
      </c>
      <c r="M3162" s="65" t="str">
        <f>"WEEK "&amp;IF(ROUNDUP(DAY(tbl_raw_data[[#This Row],[updated_date]])/7,0)=5,4,ROUNDUP(DAY(tbl_raw_data[[#This Row],[updated_date]])/7,0))</f>
        <v>WEEK 3</v>
      </c>
      <c r="N3162" s="71" t="str">
        <f>UPPER(VLOOKUP(tbl_raw_data[[#This Row],[Analyst]],settings!$A$1:$B$15,2,0))</f>
        <v>NAVED</v>
      </c>
      <c r="O3162" s="71" t="str">
        <f>TRIM(UPPER(tbl_raw_data[[#This Row],[Outcome]]))</f>
        <v>WITHDRAW</v>
      </c>
      <c r="P3162" s="71" t="str">
        <f>TRIM(UPPER(tbl_raw_data[[#This Row],[Queue Name]]))</f>
        <v>CONSUMER EXISTING</v>
      </c>
      <c r="Q3162" s="71" t="str">
        <f>IF(tbl_raw_data[[#This Row],[time_taken_in_min]]&lt;=settings!$D$2,"SLA_MET","SLA_NOT_MET")</f>
        <v>SLA_MET</v>
      </c>
    </row>
    <row r="3163" spans="1:17" x14ac:dyDescent="0.3">
      <c r="A3163" s="7" t="s">
        <v>4126</v>
      </c>
      <c r="B3163" s="36">
        <v>45153.796481481484</v>
      </c>
      <c r="C3163" s="39">
        <v>45153.79923611111</v>
      </c>
      <c r="D3163" s="8" t="s">
        <v>47</v>
      </c>
      <c r="E3163" s="8" t="s">
        <v>11</v>
      </c>
      <c r="F3163" s="8" t="s">
        <v>14</v>
      </c>
      <c r="G3163" s="8" t="s">
        <v>603</v>
      </c>
      <c r="H3163" s="84" t="str">
        <f t="shared" si="49"/>
        <v>Incorrect Queue</v>
      </c>
      <c r="I3163" s="63">
        <f>(tbl_raw_data[[#This Row],[Date Actioned]])-(tbl_raw_data[[#This Row],[Date Tagged]])</f>
        <v>2.7546296259970404E-3</v>
      </c>
      <c r="J3163" s="66">
        <f>HOUR(tbl_raw_data[[#This Row],[time_taken]])*60+MINUTE(tbl_raw_data[[#This Row],[time_taken]])+SECOND(tbl_raw_data[[#This Row],[time_taken]])/60</f>
        <v>3.9666666666666668</v>
      </c>
      <c r="K3163" s="68">
        <f>DATE(YEAR(tbl_raw_data[[#This Row],[Date Actioned]]),MONTH(tbl_raw_data[[#This Row],[Date Actioned]]),DAY(tbl_raw_data[[#This Row],[Date Actioned]]))</f>
        <v>45153</v>
      </c>
      <c r="L3163" s="65" t="str">
        <f>UPPER(TEXT(tbl_raw_data[[#This Row],[updated_date]],"MMMM"))</f>
        <v>AUGUST</v>
      </c>
      <c r="M3163" s="65" t="str">
        <f>"WEEK "&amp;IF(ROUNDUP(DAY(tbl_raw_data[[#This Row],[updated_date]])/7,0)=5,4,ROUNDUP(DAY(tbl_raw_data[[#This Row],[updated_date]])/7,0))</f>
        <v>WEEK 3</v>
      </c>
      <c r="N3163" s="71" t="str">
        <f>UPPER(VLOOKUP(tbl_raw_data[[#This Row],[Analyst]],settings!$A$1:$B$15,2,0))</f>
        <v>CAMROON</v>
      </c>
      <c r="O3163" s="71" t="str">
        <f>TRIM(UPPER(tbl_raw_data[[#This Row],[Outcome]]))</f>
        <v>WITHDRAW</v>
      </c>
      <c r="P3163" s="71" t="str">
        <f>TRIM(UPPER(tbl_raw_data[[#This Row],[Queue Name]]))</f>
        <v>CONSUMER EXISTING</v>
      </c>
      <c r="Q3163" s="71" t="str">
        <f>IF(tbl_raw_data[[#This Row],[time_taken_in_min]]&lt;=settings!$D$2,"SLA_MET","SLA_NOT_MET")</f>
        <v>SLA_MET</v>
      </c>
    </row>
    <row r="3164" spans="1:17" hidden="1" x14ac:dyDescent="0.3">
      <c r="A3164" s="1" t="s">
        <v>4127</v>
      </c>
      <c r="B3164" s="34">
        <v>45154.390081018515</v>
      </c>
      <c r="C3164" s="35">
        <v>45154.396967592591</v>
      </c>
      <c r="D3164" s="2" t="s">
        <v>10</v>
      </c>
      <c r="E3164" s="2" t="s">
        <v>11</v>
      </c>
      <c r="F3164" s="2" t="s">
        <v>114</v>
      </c>
      <c r="G3164" s="2" t="s">
        <v>15</v>
      </c>
      <c r="H3164" s="84" t="str">
        <f t="shared" si="49"/>
        <v>Reason Unknown</v>
      </c>
      <c r="I3164" s="63">
        <f>(tbl_raw_data[[#This Row],[Date Actioned]])-(tbl_raw_data[[#This Row],[Date Tagged]])</f>
        <v>6.8865740759065375E-3</v>
      </c>
      <c r="J3164" s="66">
        <f>HOUR(tbl_raw_data[[#This Row],[time_taken]])*60+MINUTE(tbl_raw_data[[#This Row],[time_taken]])+SECOND(tbl_raw_data[[#This Row],[time_taken]])/60</f>
        <v>9.9166666666666661</v>
      </c>
      <c r="K3164" s="68">
        <f>DATE(YEAR(tbl_raw_data[[#This Row],[Date Actioned]]),MONTH(tbl_raw_data[[#This Row],[Date Actioned]]),DAY(tbl_raw_data[[#This Row],[Date Actioned]]))</f>
        <v>45154</v>
      </c>
      <c r="L3164" s="65" t="str">
        <f>UPPER(TEXT(tbl_raw_data[[#This Row],[updated_date]],"MMMM"))</f>
        <v>AUGUST</v>
      </c>
      <c r="M3164" s="65" t="str">
        <f>"WEEK "&amp;IF(ROUNDUP(DAY(tbl_raw_data[[#This Row],[updated_date]])/7,0)=5,4,ROUNDUP(DAY(tbl_raw_data[[#This Row],[updated_date]])/7,0))</f>
        <v>WEEK 3</v>
      </c>
      <c r="N3164" s="71" t="str">
        <f>UPPER(VLOOKUP(tbl_raw_data[[#This Row],[Analyst]],settings!$A$1:$B$15,2,0))</f>
        <v>FARDIN</v>
      </c>
      <c r="O3164" s="71" t="str">
        <f>TRIM(UPPER(tbl_raw_data[[#This Row],[Outcome]]))</f>
        <v>APPROVE</v>
      </c>
      <c r="P3164" s="71" t="str">
        <f>TRIM(UPPER(tbl_raw_data[[#This Row],[Queue Name]]))</f>
        <v>CONSUMER EXISTING</v>
      </c>
      <c r="Q3164" s="71" t="str">
        <f>IF(tbl_raw_data[[#This Row],[time_taken_in_min]]&lt;=settings!$D$2,"SLA_MET","SLA_NOT_MET")</f>
        <v>SLA_MET</v>
      </c>
    </row>
    <row r="3165" spans="1:17" hidden="1" x14ac:dyDescent="0.3">
      <c r="A3165" s="5" t="s">
        <v>4128</v>
      </c>
      <c r="B3165" s="36">
        <v>45154.392546296294</v>
      </c>
      <c r="C3165" s="39">
        <v>45154.401770833334</v>
      </c>
      <c r="D3165" s="8" t="s">
        <v>10</v>
      </c>
      <c r="E3165" s="8" t="s">
        <v>18</v>
      </c>
      <c r="F3165" s="8" t="s">
        <v>24</v>
      </c>
      <c r="G3165" s="8" t="s">
        <v>30</v>
      </c>
      <c r="H3165" s="84" t="str">
        <f t="shared" si="49"/>
        <v>Reason Unknown</v>
      </c>
      <c r="I3165" s="63">
        <f>(tbl_raw_data[[#This Row],[Date Actioned]])-(tbl_raw_data[[#This Row],[Date Tagged]])</f>
        <v>9.2245370396994986E-3</v>
      </c>
      <c r="J3165" s="66">
        <f>HOUR(tbl_raw_data[[#This Row],[time_taken]])*60+MINUTE(tbl_raw_data[[#This Row],[time_taken]])+SECOND(tbl_raw_data[[#This Row],[time_taken]])/60</f>
        <v>13.283333333333333</v>
      </c>
      <c r="K3165" s="68">
        <f>DATE(YEAR(tbl_raw_data[[#This Row],[Date Actioned]]),MONTH(tbl_raw_data[[#This Row],[Date Actioned]]),DAY(tbl_raw_data[[#This Row],[Date Actioned]]))</f>
        <v>45154</v>
      </c>
      <c r="L3165" s="65" t="str">
        <f>UPPER(TEXT(tbl_raw_data[[#This Row],[updated_date]],"MMMM"))</f>
        <v>AUGUST</v>
      </c>
      <c r="M3165" s="65" t="str">
        <f>"WEEK "&amp;IF(ROUNDUP(DAY(tbl_raw_data[[#This Row],[updated_date]])/7,0)=5,4,ROUNDUP(DAY(tbl_raw_data[[#This Row],[updated_date]])/7,0))</f>
        <v>WEEK 3</v>
      </c>
      <c r="N3165" s="71" t="str">
        <f>UPPER(VLOOKUP(tbl_raw_data[[#This Row],[Analyst]],settings!$A$1:$B$15,2,0))</f>
        <v>SAM</v>
      </c>
      <c r="O3165" s="71" t="str">
        <f>TRIM(UPPER(tbl_raw_data[[#This Row],[Outcome]]))</f>
        <v>APPROVE</v>
      </c>
      <c r="P3165" s="71" t="str">
        <f>TRIM(UPPER(tbl_raw_data[[#This Row],[Queue Name]]))</f>
        <v>CONSUMER PRE BUREAU</v>
      </c>
      <c r="Q3165" s="71" t="str">
        <f>IF(tbl_raw_data[[#This Row],[time_taken_in_min]]&lt;=settings!$D$2,"SLA_MET","SLA_NOT_MET")</f>
        <v>SLA_MET</v>
      </c>
    </row>
    <row r="3166" spans="1:17" hidden="1" x14ac:dyDescent="0.3">
      <c r="A3166" s="7" t="s">
        <v>4129</v>
      </c>
      <c r="B3166" s="34">
        <v>45154.440995370373</v>
      </c>
      <c r="C3166" s="35">
        <v>45154.455497685187</v>
      </c>
      <c r="D3166" s="2" t="s">
        <v>10</v>
      </c>
      <c r="E3166" s="2" t="s">
        <v>11</v>
      </c>
      <c r="F3166" s="2" t="s">
        <v>12</v>
      </c>
      <c r="G3166" s="2" t="s">
        <v>15</v>
      </c>
      <c r="H3166" s="84" t="str">
        <f t="shared" si="49"/>
        <v>Reason Unknown</v>
      </c>
      <c r="I3166" s="63">
        <f>(tbl_raw_data[[#This Row],[Date Actioned]])-(tbl_raw_data[[#This Row],[Date Tagged]])</f>
        <v>1.4502314814308193E-2</v>
      </c>
      <c r="J3166" s="66">
        <f>HOUR(tbl_raw_data[[#This Row],[time_taken]])*60+MINUTE(tbl_raw_data[[#This Row],[time_taken]])+SECOND(tbl_raw_data[[#This Row],[time_taken]])/60</f>
        <v>20.883333333333333</v>
      </c>
      <c r="K3166" s="68">
        <f>DATE(YEAR(tbl_raw_data[[#This Row],[Date Actioned]]),MONTH(tbl_raw_data[[#This Row],[Date Actioned]]),DAY(tbl_raw_data[[#This Row],[Date Actioned]]))</f>
        <v>45154</v>
      </c>
      <c r="L3166" s="65" t="str">
        <f>UPPER(TEXT(tbl_raw_data[[#This Row],[updated_date]],"MMMM"))</f>
        <v>AUGUST</v>
      </c>
      <c r="M3166" s="65" t="str">
        <f>"WEEK "&amp;IF(ROUNDUP(DAY(tbl_raw_data[[#This Row],[updated_date]])/7,0)=5,4,ROUNDUP(DAY(tbl_raw_data[[#This Row],[updated_date]])/7,0))</f>
        <v>WEEK 3</v>
      </c>
      <c r="N3166" s="71" t="str">
        <f>UPPER(VLOOKUP(tbl_raw_data[[#This Row],[Analyst]],settings!$A$1:$B$15,2,0))</f>
        <v>NITESH</v>
      </c>
      <c r="O3166" s="71" t="str">
        <f>TRIM(UPPER(tbl_raw_data[[#This Row],[Outcome]]))</f>
        <v>APPROVE</v>
      </c>
      <c r="P3166" s="71" t="str">
        <f>TRIM(UPPER(tbl_raw_data[[#This Row],[Queue Name]]))</f>
        <v>CONSUMER EXISTING</v>
      </c>
      <c r="Q3166" s="71" t="str">
        <f>IF(tbl_raw_data[[#This Row],[time_taken_in_min]]&lt;=settings!$D$2,"SLA_MET","SLA_NOT_MET")</f>
        <v>SLA_NOT_MET</v>
      </c>
    </row>
    <row r="3167" spans="1:17" hidden="1" x14ac:dyDescent="0.3">
      <c r="A3167" s="1" t="s">
        <v>4130</v>
      </c>
      <c r="B3167" s="36">
        <v>45154.451527777775</v>
      </c>
      <c r="C3167" s="39">
        <v>45154.459386574075</v>
      </c>
      <c r="D3167" s="8" t="s">
        <v>10</v>
      </c>
      <c r="E3167" s="8" t="s">
        <v>11</v>
      </c>
      <c r="F3167" s="8" t="s">
        <v>24</v>
      </c>
      <c r="G3167" s="8" t="s">
        <v>604</v>
      </c>
      <c r="H3167" s="84" t="str">
        <f t="shared" si="49"/>
        <v>Reason Unknown</v>
      </c>
      <c r="I3167" s="63">
        <f>(tbl_raw_data[[#This Row],[Date Actioned]])-(tbl_raw_data[[#This Row],[Date Tagged]])</f>
        <v>7.8587962998426519E-3</v>
      </c>
      <c r="J3167" s="66">
        <f>HOUR(tbl_raw_data[[#This Row],[time_taken]])*60+MINUTE(tbl_raw_data[[#This Row],[time_taken]])+SECOND(tbl_raw_data[[#This Row],[time_taken]])/60</f>
        <v>11.316666666666666</v>
      </c>
      <c r="K3167" s="68">
        <f>DATE(YEAR(tbl_raw_data[[#This Row],[Date Actioned]]),MONTH(tbl_raw_data[[#This Row],[Date Actioned]]),DAY(tbl_raw_data[[#This Row],[Date Actioned]]))</f>
        <v>45154</v>
      </c>
      <c r="L3167" s="65" t="str">
        <f>UPPER(TEXT(tbl_raw_data[[#This Row],[updated_date]],"MMMM"))</f>
        <v>AUGUST</v>
      </c>
      <c r="M3167" s="65" t="str">
        <f>"WEEK "&amp;IF(ROUNDUP(DAY(tbl_raw_data[[#This Row],[updated_date]])/7,0)=5,4,ROUNDUP(DAY(tbl_raw_data[[#This Row],[updated_date]])/7,0))</f>
        <v>WEEK 3</v>
      </c>
      <c r="N3167" s="71" t="str">
        <f>UPPER(VLOOKUP(tbl_raw_data[[#This Row],[Analyst]],settings!$A$1:$B$15,2,0))</f>
        <v>SAM</v>
      </c>
      <c r="O3167" s="71" t="str">
        <f>TRIM(UPPER(tbl_raw_data[[#This Row],[Outcome]]))</f>
        <v>APPROVE</v>
      </c>
      <c r="P3167" s="71" t="str">
        <f>TRIM(UPPER(tbl_raw_data[[#This Row],[Queue Name]]))</f>
        <v>CONSUMER EXISTING</v>
      </c>
      <c r="Q3167" s="71" t="str">
        <f>IF(tbl_raw_data[[#This Row],[time_taken_in_min]]&lt;=settings!$D$2,"SLA_MET","SLA_NOT_MET")</f>
        <v>SLA_MET</v>
      </c>
    </row>
    <row r="3168" spans="1:17" hidden="1" x14ac:dyDescent="0.3">
      <c r="A3168" s="5" t="s">
        <v>4131</v>
      </c>
      <c r="B3168" s="34">
        <v>45154.458796296298</v>
      </c>
      <c r="C3168" s="35">
        <v>45154.4684837963</v>
      </c>
      <c r="D3168" s="2" t="s">
        <v>10</v>
      </c>
      <c r="E3168" s="2" t="s">
        <v>11</v>
      </c>
      <c r="F3168" s="2" t="s">
        <v>12</v>
      </c>
      <c r="G3168" s="2" t="s">
        <v>15</v>
      </c>
      <c r="H3168" s="84" t="str">
        <f t="shared" si="49"/>
        <v>Reason Unknown</v>
      </c>
      <c r="I3168" s="63">
        <f>(tbl_raw_data[[#This Row],[Date Actioned]])-(tbl_raw_data[[#This Row],[Date Tagged]])</f>
        <v>9.6875000017462298E-3</v>
      </c>
      <c r="J3168" s="66">
        <f>HOUR(tbl_raw_data[[#This Row],[time_taken]])*60+MINUTE(tbl_raw_data[[#This Row],[time_taken]])+SECOND(tbl_raw_data[[#This Row],[time_taken]])/60</f>
        <v>13.95</v>
      </c>
      <c r="K3168" s="68">
        <f>DATE(YEAR(tbl_raw_data[[#This Row],[Date Actioned]]),MONTH(tbl_raw_data[[#This Row],[Date Actioned]]),DAY(tbl_raw_data[[#This Row],[Date Actioned]]))</f>
        <v>45154</v>
      </c>
      <c r="L3168" s="65" t="str">
        <f>UPPER(TEXT(tbl_raw_data[[#This Row],[updated_date]],"MMMM"))</f>
        <v>AUGUST</v>
      </c>
      <c r="M3168" s="65" t="str">
        <f>"WEEK "&amp;IF(ROUNDUP(DAY(tbl_raw_data[[#This Row],[updated_date]])/7,0)=5,4,ROUNDUP(DAY(tbl_raw_data[[#This Row],[updated_date]])/7,0))</f>
        <v>WEEK 3</v>
      </c>
      <c r="N3168" s="71" t="str">
        <f>UPPER(VLOOKUP(tbl_raw_data[[#This Row],[Analyst]],settings!$A$1:$B$15,2,0))</f>
        <v>NITESH</v>
      </c>
      <c r="O3168" s="71" t="str">
        <f>TRIM(UPPER(tbl_raw_data[[#This Row],[Outcome]]))</f>
        <v>APPROVE</v>
      </c>
      <c r="P3168" s="71" t="str">
        <f>TRIM(UPPER(tbl_raw_data[[#This Row],[Queue Name]]))</f>
        <v>CONSUMER EXISTING</v>
      </c>
      <c r="Q3168" s="71" t="str">
        <f>IF(tbl_raw_data[[#This Row],[time_taken_in_min]]&lt;=settings!$D$2,"SLA_MET","SLA_NOT_MET")</f>
        <v>SLA_MET</v>
      </c>
    </row>
    <row r="3169" spans="1:17" hidden="1" x14ac:dyDescent="0.3">
      <c r="A3169" s="7" t="s">
        <v>4132</v>
      </c>
      <c r="B3169" s="36">
        <v>45154.466226851851</v>
      </c>
      <c r="C3169" s="39">
        <v>45154.473298611112</v>
      </c>
      <c r="D3169" s="8" t="s">
        <v>10</v>
      </c>
      <c r="E3169" s="8" t="s">
        <v>11</v>
      </c>
      <c r="F3169" s="8" t="s">
        <v>25</v>
      </c>
      <c r="G3169" s="8" t="s">
        <v>26</v>
      </c>
      <c r="H3169" s="84" t="str">
        <f t="shared" si="49"/>
        <v>Reason Unknown</v>
      </c>
      <c r="I3169" s="63">
        <f>(tbl_raw_data[[#This Row],[Date Actioned]])-(tbl_raw_data[[#This Row],[Date Tagged]])</f>
        <v>7.07175926072523E-3</v>
      </c>
      <c r="J3169" s="66">
        <f>HOUR(tbl_raw_data[[#This Row],[time_taken]])*60+MINUTE(tbl_raw_data[[#This Row],[time_taken]])+SECOND(tbl_raw_data[[#This Row],[time_taken]])/60</f>
        <v>10.183333333333334</v>
      </c>
      <c r="K3169" s="68">
        <f>DATE(YEAR(tbl_raw_data[[#This Row],[Date Actioned]]),MONTH(tbl_raw_data[[#This Row],[Date Actioned]]),DAY(tbl_raw_data[[#This Row],[Date Actioned]]))</f>
        <v>45154</v>
      </c>
      <c r="L3169" s="65" t="str">
        <f>UPPER(TEXT(tbl_raw_data[[#This Row],[updated_date]],"MMMM"))</f>
        <v>AUGUST</v>
      </c>
      <c r="M3169" s="65" t="str">
        <f>"WEEK "&amp;IF(ROUNDUP(DAY(tbl_raw_data[[#This Row],[updated_date]])/7,0)=5,4,ROUNDUP(DAY(tbl_raw_data[[#This Row],[updated_date]])/7,0))</f>
        <v>WEEK 3</v>
      </c>
      <c r="N3169" s="71" t="str">
        <f>UPPER(VLOOKUP(tbl_raw_data[[#This Row],[Analyst]],settings!$A$1:$B$15,2,0))</f>
        <v>ASIF</v>
      </c>
      <c r="O3169" s="71" t="str">
        <f>TRIM(UPPER(tbl_raw_data[[#This Row],[Outcome]]))</f>
        <v>APPROVE</v>
      </c>
      <c r="P3169" s="71" t="str">
        <f>TRIM(UPPER(tbl_raw_data[[#This Row],[Queue Name]]))</f>
        <v>CONSUMER EXISTING</v>
      </c>
      <c r="Q3169" s="71" t="str">
        <f>IF(tbl_raw_data[[#This Row],[time_taken_in_min]]&lt;=settings!$D$2,"SLA_MET","SLA_NOT_MET")</f>
        <v>SLA_MET</v>
      </c>
    </row>
    <row r="3170" spans="1:17" hidden="1" x14ac:dyDescent="0.3">
      <c r="A3170" s="1" t="s">
        <v>4133</v>
      </c>
      <c r="B3170" s="34">
        <v>45154.468356481484</v>
      </c>
      <c r="C3170" s="35">
        <v>45154.471562500003</v>
      </c>
      <c r="D3170" s="2" t="s">
        <v>10</v>
      </c>
      <c r="E3170" s="2" t="s">
        <v>11</v>
      </c>
      <c r="F3170" s="2" t="s">
        <v>24</v>
      </c>
      <c r="G3170" s="2" t="s">
        <v>15</v>
      </c>
      <c r="H3170" s="84" t="str">
        <f t="shared" si="49"/>
        <v>Reason Unknown</v>
      </c>
      <c r="I3170" s="63">
        <f>(tbl_raw_data[[#This Row],[Date Actioned]])-(tbl_raw_data[[#This Row],[Date Tagged]])</f>
        <v>3.2060185185400769E-3</v>
      </c>
      <c r="J3170" s="66">
        <f>HOUR(tbl_raw_data[[#This Row],[time_taken]])*60+MINUTE(tbl_raw_data[[#This Row],[time_taken]])+SECOND(tbl_raw_data[[#This Row],[time_taken]])/60</f>
        <v>4.6166666666666671</v>
      </c>
      <c r="K3170" s="68">
        <f>DATE(YEAR(tbl_raw_data[[#This Row],[Date Actioned]]),MONTH(tbl_raw_data[[#This Row],[Date Actioned]]),DAY(tbl_raw_data[[#This Row],[Date Actioned]]))</f>
        <v>45154</v>
      </c>
      <c r="L3170" s="65" t="str">
        <f>UPPER(TEXT(tbl_raw_data[[#This Row],[updated_date]],"MMMM"))</f>
        <v>AUGUST</v>
      </c>
      <c r="M3170" s="65" t="str">
        <f>"WEEK "&amp;IF(ROUNDUP(DAY(tbl_raw_data[[#This Row],[updated_date]])/7,0)=5,4,ROUNDUP(DAY(tbl_raw_data[[#This Row],[updated_date]])/7,0))</f>
        <v>WEEK 3</v>
      </c>
      <c r="N3170" s="71" t="str">
        <f>UPPER(VLOOKUP(tbl_raw_data[[#This Row],[Analyst]],settings!$A$1:$B$15,2,0))</f>
        <v>SAM</v>
      </c>
      <c r="O3170" s="71" t="str">
        <f>TRIM(UPPER(tbl_raw_data[[#This Row],[Outcome]]))</f>
        <v>APPROVE</v>
      </c>
      <c r="P3170" s="71" t="str">
        <f>TRIM(UPPER(tbl_raw_data[[#This Row],[Queue Name]]))</f>
        <v>CONSUMER EXISTING</v>
      </c>
      <c r="Q3170" s="71" t="str">
        <f>IF(tbl_raw_data[[#This Row],[time_taken_in_min]]&lt;=settings!$D$2,"SLA_MET","SLA_NOT_MET")</f>
        <v>SLA_MET</v>
      </c>
    </row>
    <row r="3171" spans="1:17" hidden="1" x14ac:dyDescent="0.3">
      <c r="A3171" s="5" t="s">
        <v>4134</v>
      </c>
      <c r="B3171" s="36">
        <v>45154.473055555558</v>
      </c>
      <c r="C3171" s="39">
        <v>45154.480127314811</v>
      </c>
      <c r="D3171" s="8" t="s">
        <v>10</v>
      </c>
      <c r="E3171" s="8" t="s">
        <v>11</v>
      </c>
      <c r="F3171" s="8" t="s">
        <v>19</v>
      </c>
      <c r="G3171" s="8" t="s">
        <v>23</v>
      </c>
      <c r="H3171" s="84" t="str">
        <f t="shared" si="49"/>
        <v>Reason Unknown</v>
      </c>
      <c r="I3171" s="63">
        <f>(tbl_raw_data[[#This Row],[Date Actioned]])-(tbl_raw_data[[#This Row],[Date Tagged]])</f>
        <v>7.0717592534492724E-3</v>
      </c>
      <c r="J3171" s="66">
        <f>HOUR(tbl_raw_data[[#This Row],[time_taken]])*60+MINUTE(tbl_raw_data[[#This Row],[time_taken]])+SECOND(tbl_raw_data[[#This Row],[time_taken]])/60</f>
        <v>10.183333333333334</v>
      </c>
      <c r="K3171" s="68">
        <f>DATE(YEAR(tbl_raw_data[[#This Row],[Date Actioned]]),MONTH(tbl_raw_data[[#This Row],[Date Actioned]]),DAY(tbl_raw_data[[#This Row],[Date Actioned]]))</f>
        <v>45154</v>
      </c>
      <c r="L3171" s="65" t="str">
        <f>UPPER(TEXT(tbl_raw_data[[#This Row],[updated_date]],"MMMM"))</f>
        <v>AUGUST</v>
      </c>
      <c r="M3171" s="65" t="str">
        <f>"WEEK "&amp;IF(ROUNDUP(DAY(tbl_raw_data[[#This Row],[updated_date]])/7,0)=5,4,ROUNDUP(DAY(tbl_raw_data[[#This Row],[updated_date]])/7,0))</f>
        <v>WEEK 3</v>
      </c>
      <c r="N3171" s="71" t="str">
        <f>UPPER(VLOOKUP(tbl_raw_data[[#This Row],[Analyst]],settings!$A$1:$B$15,2,0))</f>
        <v>NAVED</v>
      </c>
      <c r="O3171" s="71" t="str">
        <f>TRIM(UPPER(tbl_raw_data[[#This Row],[Outcome]]))</f>
        <v>APPROVE</v>
      </c>
      <c r="P3171" s="71" t="str">
        <f>TRIM(UPPER(tbl_raw_data[[#This Row],[Queue Name]]))</f>
        <v>CONSUMER EXISTING</v>
      </c>
      <c r="Q3171" s="71" t="str">
        <f>IF(tbl_raw_data[[#This Row],[time_taken_in_min]]&lt;=settings!$D$2,"SLA_MET","SLA_NOT_MET")</f>
        <v>SLA_MET</v>
      </c>
    </row>
    <row r="3172" spans="1:17" hidden="1" x14ac:dyDescent="0.3">
      <c r="A3172" s="7" t="s">
        <v>4135</v>
      </c>
      <c r="B3172" s="34">
        <v>45154.476122685184</v>
      </c>
      <c r="C3172" s="35">
        <v>45154.479328703703</v>
      </c>
      <c r="D3172" s="2" t="s">
        <v>10</v>
      </c>
      <c r="E3172" s="2" t="s">
        <v>18</v>
      </c>
      <c r="F3172" s="2" t="s">
        <v>24</v>
      </c>
      <c r="G3172" s="2" t="s">
        <v>16</v>
      </c>
      <c r="H3172" s="84" t="str">
        <f t="shared" si="49"/>
        <v>Reason Unknown</v>
      </c>
      <c r="I3172" s="63">
        <f>(tbl_raw_data[[#This Row],[Date Actioned]])-(tbl_raw_data[[#This Row],[Date Tagged]])</f>
        <v>3.2060185185400769E-3</v>
      </c>
      <c r="J3172" s="66">
        <f>HOUR(tbl_raw_data[[#This Row],[time_taken]])*60+MINUTE(tbl_raw_data[[#This Row],[time_taken]])+SECOND(tbl_raw_data[[#This Row],[time_taken]])/60</f>
        <v>4.6166666666666671</v>
      </c>
      <c r="K3172" s="68">
        <f>DATE(YEAR(tbl_raw_data[[#This Row],[Date Actioned]]),MONTH(tbl_raw_data[[#This Row],[Date Actioned]]),DAY(tbl_raw_data[[#This Row],[Date Actioned]]))</f>
        <v>45154</v>
      </c>
      <c r="L3172" s="65" t="str">
        <f>UPPER(TEXT(tbl_raw_data[[#This Row],[updated_date]],"MMMM"))</f>
        <v>AUGUST</v>
      </c>
      <c r="M3172" s="65" t="str">
        <f>"WEEK "&amp;IF(ROUNDUP(DAY(tbl_raw_data[[#This Row],[updated_date]])/7,0)=5,4,ROUNDUP(DAY(tbl_raw_data[[#This Row],[updated_date]])/7,0))</f>
        <v>WEEK 3</v>
      </c>
      <c r="N3172" s="71" t="str">
        <f>UPPER(VLOOKUP(tbl_raw_data[[#This Row],[Analyst]],settings!$A$1:$B$15,2,0))</f>
        <v>SAM</v>
      </c>
      <c r="O3172" s="71" t="str">
        <f>TRIM(UPPER(tbl_raw_data[[#This Row],[Outcome]]))</f>
        <v>APPROVE</v>
      </c>
      <c r="P3172" s="71" t="str">
        <f>TRIM(UPPER(tbl_raw_data[[#This Row],[Queue Name]]))</f>
        <v>CONSUMER PRE BUREAU</v>
      </c>
      <c r="Q3172" s="71" t="str">
        <f>IF(tbl_raw_data[[#This Row],[time_taken_in_min]]&lt;=settings!$D$2,"SLA_MET","SLA_NOT_MET")</f>
        <v>SLA_MET</v>
      </c>
    </row>
    <row r="3173" spans="1:17" hidden="1" x14ac:dyDescent="0.3">
      <c r="A3173" s="1" t="s">
        <v>4136</v>
      </c>
      <c r="B3173" s="36">
        <v>45154.483217592591</v>
      </c>
      <c r="C3173" s="39">
        <v>45154.487604166665</v>
      </c>
      <c r="D3173" s="8" t="s">
        <v>10</v>
      </c>
      <c r="E3173" s="8" t="s">
        <v>11</v>
      </c>
      <c r="F3173" s="8" t="s">
        <v>24</v>
      </c>
      <c r="G3173" s="8" t="s">
        <v>26</v>
      </c>
      <c r="H3173" s="84" t="str">
        <f t="shared" si="49"/>
        <v>Reason Unknown</v>
      </c>
      <c r="I3173" s="63">
        <f>(tbl_raw_data[[#This Row],[Date Actioned]])-(tbl_raw_data[[#This Row],[Date Tagged]])</f>
        <v>4.386574073578231E-3</v>
      </c>
      <c r="J3173" s="66">
        <f>HOUR(tbl_raw_data[[#This Row],[time_taken]])*60+MINUTE(tbl_raw_data[[#This Row],[time_taken]])+SECOND(tbl_raw_data[[#This Row],[time_taken]])/60</f>
        <v>6.3166666666666664</v>
      </c>
      <c r="K3173" s="68">
        <f>DATE(YEAR(tbl_raw_data[[#This Row],[Date Actioned]]),MONTH(tbl_raw_data[[#This Row],[Date Actioned]]),DAY(tbl_raw_data[[#This Row],[Date Actioned]]))</f>
        <v>45154</v>
      </c>
      <c r="L3173" s="65" t="str">
        <f>UPPER(TEXT(tbl_raw_data[[#This Row],[updated_date]],"MMMM"))</f>
        <v>AUGUST</v>
      </c>
      <c r="M3173" s="65" t="str">
        <f>"WEEK "&amp;IF(ROUNDUP(DAY(tbl_raw_data[[#This Row],[updated_date]])/7,0)=5,4,ROUNDUP(DAY(tbl_raw_data[[#This Row],[updated_date]])/7,0))</f>
        <v>WEEK 3</v>
      </c>
      <c r="N3173" s="71" t="str">
        <f>UPPER(VLOOKUP(tbl_raw_data[[#This Row],[Analyst]],settings!$A$1:$B$15,2,0))</f>
        <v>SAM</v>
      </c>
      <c r="O3173" s="71" t="str">
        <f>TRIM(UPPER(tbl_raw_data[[#This Row],[Outcome]]))</f>
        <v>APPROVE</v>
      </c>
      <c r="P3173" s="71" t="str">
        <f>TRIM(UPPER(tbl_raw_data[[#This Row],[Queue Name]]))</f>
        <v>CONSUMER EXISTING</v>
      </c>
      <c r="Q3173" s="71" t="str">
        <f>IF(tbl_raw_data[[#This Row],[time_taken_in_min]]&lt;=settings!$D$2,"SLA_MET","SLA_NOT_MET")</f>
        <v>SLA_MET</v>
      </c>
    </row>
    <row r="3174" spans="1:17" hidden="1" x14ac:dyDescent="0.3">
      <c r="A3174" s="5" t="s">
        <v>4137</v>
      </c>
      <c r="B3174" s="34">
        <v>45154.485219907408</v>
      </c>
      <c r="C3174" s="35">
        <v>45154.490810185183</v>
      </c>
      <c r="D3174" s="2" t="s">
        <v>10</v>
      </c>
      <c r="E3174" s="2" t="s">
        <v>11</v>
      </c>
      <c r="F3174" s="2" t="s">
        <v>25</v>
      </c>
      <c r="G3174" s="2" t="s">
        <v>15</v>
      </c>
      <c r="H3174" s="84" t="str">
        <f t="shared" si="49"/>
        <v>Reason Unknown</v>
      </c>
      <c r="I3174" s="63">
        <f>(tbl_raw_data[[#This Row],[Date Actioned]])-(tbl_raw_data[[#This Row],[Date Tagged]])</f>
        <v>5.5902777748997323E-3</v>
      </c>
      <c r="J3174" s="66">
        <f>HOUR(tbl_raw_data[[#This Row],[time_taken]])*60+MINUTE(tbl_raw_data[[#This Row],[time_taken]])+SECOND(tbl_raw_data[[#This Row],[time_taken]])/60</f>
        <v>8.0500000000000007</v>
      </c>
      <c r="K3174" s="68">
        <f>DATE(YEAR(tbl_raw_data[[#This Row],[Date Actioned]]),MONTH(tbl_raw_data[[#This Row],[Date Actioned]]),DAY(tbl_raw_data[[#This Row],[Date Actioned]]))</f>
        <v>45154</v>
      </c>
      <c r="L3174" s="65" t="str">
        <f>UPPER(TEXT(tbl_raw_data[[#This Row],[updated_date]],"MMMM"))</f>
        <v>AUGUST</v>
      </c>
      <c r="M3174" s="65" t="str">
        <f>"WEEK "&amp;IF(ROUNDUP(DAY(tbl_raw_data[[#This Row],[updated_date]])/7,0)=5,4,ROUNDUP(DAY(tbl_raw_data[[#This Row],[updated_date]])/7,0))</f>
        <v>WEEK 3</v>
      </c>
      <c r="N3174" s="71" t="str">
        <f>UPPER(VLOOKUP(tbl_raw_data[[#This Row],[Analyst]],settings!$A$1:$B$15,2,0))</f>
        <v>ASIF</v>
      </c>
      <c r="O3174" s="71" t="str">
        <f>TRIM(UPPER(tbl_raw_data[[#This Row],[Outcome]]))</f>
        <v>APPROVE</v>
      </c>
      <c r="P3174" s="71" t="str">
        <f>TRIM(UPPER(tbl_raw_data[[#This Row],[Queue Name]]))</f>
        <v>CONSUMER EXISTING</v>
      </c>
      <c r="Q3174" s="71" t="str">
        <f>IF(tbl_raw_data[[#This Row],[time_taken_in_min]]&lt;=settings!$D$2,"SLA_MET","SLA_NOT_MET")</f>
        <v>SLA_MET</v>
      </c>
    </row>
    <row r="3175" spans="1:17" hidden="1" x14ac:dyDescent="0.3">
      <c r="A3175" s="7" t="s">
        <v>4138</v>
      </c>
      <c r="B3175" s="36">
        <v>45154.491712962961</v>
      </c>
      <c r="C3175" s="39">
        <v>45154.499525462961</v>
      </c>
      <c r="D3175" s="8" t="s">
        <v>10</v>
      </c>
      <c r="E3175" s="8" t="s">
        <v>8</v>
      </c>
      <c r="F3175" s="8" t="s">
        <v>24</v>
      </c>
      <c r="G3175" s="8" t="s">
        <v>23</v>
      </c>
      <c r="H3175" s="84" t="str">
        <f t="shared" si="49"/>
        <v>Reason Unknown</v>
      </c>
      <c r="I3175" s="63">
        <f>(tbl_raw_data[[#This Row],[Date Actioned]])-(tbl_raw_data[[#This Row],[Date Tagged]])</f>
        <v>7.8125E-3</v>
      </c>
      <c r="J3175" s="66">
        <f>HOUR(tbl_raw_data[[#This Row],[time_taken]])*60+MINUTE(tbl_raw_data[[#This Row],[time_taken]])+SECOND(tbl_raw_data[[#This Row],[time_taken]])/60</f>
        <v>11.25</v>
      </c>
      <c r="K3175" s="68">
        <f>DATE(YEAR(tbl_raw_data[[#This Row],[Date Actioned]]),MONTH(tbl_raw_data[[#This Row],[Date Actioned]]),DAY(tbl_raw_data[[#This Row],[Date Actioned]]))</f>
        <v>45154</v>
      </c>
      <c r="L3175" s="65" t="str">
        <f>UPPER(TEXT(tbl_raw_data[[#This Row],[updated_date]],"MMMM"))</f>
        <v>AUGUST</v>
      </c>
      <c r="M3175" s="65" t="str">
        <f>"WEEK "&amp;IF(ROUNDUP(DAY(tbl_raw_data[[#This Row],[updated_date]])/7,0)=5,4,ROUNDUP(DAY(tbl_raw_data[[#This Row],[updated_date]])/7,0))</f>
        <v>WEEK 3</v>
      </c>
      <c r="N3175" s="71" t="str">
        <f>UPPER(VLOOKUP(tbl_raw_data[[#This Row],[Analyst]],settings!$A$1:$B$15,2,0))</f>
        <v>SAM</v>
      </c>
      <c r="O3175" s="71" t="str">
        <f>TRIM(UPPER(tbl_raw_data[[#This Row],[Outcome]]))</f>
        <v>APPROVE</v>
      </c>
      <c r="P3175" s="71" t="str">
        <f>TRIM(UPPER(tbl_raw_data[[#This Row],[Queue Name]]))</f>
        <v>CONSUMER POST BUREAU</v>
      </c>
      <c r="Q3175" s="71" t="str">
        <f>IF(tbl_raw_data[[#This Row],[time_taken_in_min]]&lt;=settings!$D$2,"SLA_MET","SLA_NOT_MET")</f>
        <v>SLA_MET</v>
      </c>
    </row>
    <row r="3176" spans="1:17" hidden="1" x14ac:dyDescent="0.3">
      <c r="A3176" s="1" t="s">
        <v>4139</v>
      </c>
      <c r="B3176" s="34">
        <v>45154.498668981483</v>
      </c>
      <c r="C3176" s="35">
        <v>45154.508032407408</v>
      </c>
      <c r="D3176" s="2" t="s">
        <v>10</v>
      </c>
      <c r="E3176" s="2" t="s">
        <v>11</v>
      </c>
      <c r="F3176" s="2" t="s">
        <v>25</v>
      </c>
      <c r="G3176" s="2" t="s">
        <v>15</v>
      </c>
      <c r="H3176" s="84" t="str">
        <f t="shared" si="49"/>
        <v>Reason Unknown</v>
      </c>
      <c r="I3176" s="63">
        <f>(tbl_raw_data[[#This Row],[Date Actioned]])-(tbl_raw_data[[#This Row],[Date Tagged]])</f>
        <v>9.3634259246755391E-3</v>
      </c>
      <c r="J3176" s="66">
        <f>HOUR(tbl_raw_data[[#This Row],[time_taken]])*60+MINUTE(tbl_raw_data[[#This Row],[time_taken]])+SECOND(tbl_raw_data[[#This Row],[time_taken]])/60</f>
        <v>13.483333333333333</v>
      </c>
      <c r="K3176" s="68">
        <f>DATE(YEAR(tbl_raw_data[[#This Row],[Date Actioned]]),MONTH(tbl_raw_data[[#This Row],[Date Actioned]]),DAY(tbl_raw_data[[#This Row],[Date Actioned]]))</f>
        <v>45154</v>
      </c>
      <c r="L3176" s="65" t="str">
        <f>UPPER(TEXT(tbl_raw_data[[#This Row],[updated_date]],"MMMM"))</f>
        <v>AUGUST</v>
      </c>
      <c r="M3176" s="65" t="str">
        <f>"WEEK "&amp;IF(ROUNDUP(DAY(tbl_raw_data[[#This Row],[updated_date]])/7,0)=5,4,ROUNDUP(DAY(tbl_raw_data[[#This Row],[updated_date]])/7,0))</f>
        <v>WEEK 3</v>
      </c>
      <c r="N3176" s="71" t="str">
        <f>UPPER(VLOOKUP(tbl_raw_data[[#This Row],[Analyst]],settings!$A$1:$B$15,2,0))</f>
        <v>ASIF</v>
      </c>
      <c r="O3176" s="71" t="str">
        <f>TRIM(UPPER(tbl_raw_data[[#This Row],[Outcome]]))</f>
        <v>APPROVE</v>
      </c>
      <c r="P3176" s="71" t="str">
        <f>TRIM(UPPER(tbl_raw_data[[#This Row],[Queue Name]]))</f>
        <v>CONSUMER EXISTING</v>
      </c>
      <c r="Q3176" s="71" t="str">
        <f>IF(tbl_raw_data[[#This Row],[time_taken_in_min]]&lt;=settings!$D$2,"SLA_MET","SLA_NOT_MET")</f>
        <v>SLA_MET</v>
      </c>
    </row>
    <row r="3177" spans="1:17" hidden="1" x14ac:dyDescent="0.3">
      <c r="A3177" s="5" t="s">
        <v>4140</v>
      </c>
      <c r="B3177" s="36">
        <v>45154.50640046296</v>
      </c>
      <c r="C3177" s="39">
        <v>45154.514525462961</v>
      </c>
      <c r="D3177" s="8" t="s">
        <v>10</v>
      </c>
      <c r="E3177" s="8" t="s">
        <v>18</v>
      </c>
      <c r="F3177" s="8" t="s">
        <v>25</v>
      </c>
      <c r="G3177" s="8" t="s">
        <v>122</v>
      </c>
      <c r="H3177" s="84" t="str">
        <f t="shared" si="49"/>
        <v>Reason Unknown</v>
      </c>
      <c r="I3177" s="63">
        <f>(tbl_raw_data[[#This Row],[Date Actioned]])-(tbl_raw_data[[#This Row],[Date Tagged]])</f>
        <v>8.1250000002910383E-3</v>
      </c>
      <c r="J3177" s="66">
        <f>HOUR(tbl_raw_data[[#This Row],[time_taken]])*60+MINUTE(tbl_raw_data[[#This Row],[time_taken]])+SECOND(tbl_raw_data[[#This Row],[time_taken]])/60</f>
        <v>11.7</v>
      </c>
      <c r="K3177" s="68">
        <f>DATE(YEAR(tbl_raw_data[[#This Row],[Date Actioned]]),MONTH(tbl_raw_data[[#This Row],[Date Actioned]]),DAY(tbl_raw_data[[#This Row],[Date Actioned]]))</f>
        <v>45154</v>
      </c>
      <c r="L3177" s="65" t="str">
        <f>UPPER(TEXT(tbl_raw_data[[#This Row],[updated_date]],"MMMM"))</f>
        <v>AUGUST</v>
      </c>
      <c r="M3177" s="65" t="str">
        <f>"WEEK "&amp;IF(ROUNDUP(DAY(tbl_raw_data[[#This Row],[updated_date]])/7,0)=5,4,ROUNDUP(DAY(tbl_raw_data[[#This Row],[updated_date]])/7,0))</f>
        <v>WEEK 3</v>
      </c>
      <c r="N3177" s="71" t="str">
        <f>UPPER(VLOOKUP(tbl_raw_data[[#This Row],[Analyst]],settings!$A$1:$B$15,2,0))</f>
        <v>ASIF</v>
      </c>
      <c r="O3177" s="71" t="str">
        <f>TRIM(UPPER(tbl_raw_data[[#This Row],[Outcome]]))</f>
        <v>APPROVE</v>
      </c>
      <c r="P3177" s="71" t="str">
        <f>TRIM(UPPER(tbl_raw_data[[#This Row],[Queue Name]]))</f>
        <v>CONSUMER PRE BUREAU</v>
      </c>
      <c r="Q3177" s="71" t="str">
        <f>IF(tbl_raw_data[[#This Row],[time_taken_in_min]]&lt;=settings!$D$2,"SLA_MET","SLA_NOT_MET")</f>
        <v>SLA_MET</v>
      </c>
    </row>
    <row r="3178" spans="1:17" hidden="1" x14ac:dyDescent="0.3">
      <c r="A3178" s="7" t="s">
        <v>4141</v>
      </c>
      <c r="B3178" s="34">
        <v>45154.508587962962</v>
      </c>
      <c r="C3178" s="35">
        <v>45154.51971064815</v>
      </c>
      <c r="D3178" s="2" t="s">
        <v>10</v>
      </c>
      <c r="E3178" s="2" t="s">
        <v>18</v>
      </c>
      <c r="F3178" s="2" t="s">
        <v>24</v>
      </c>
      <c r="G3178" s="2" t="s">
        <v>16</v>
      </c>
      <c r="H3178" s="84" t="str">
        <f t="shared" si="49"/>
        <v>Reason Unknown</v>
      </c>
      <c r="I3178" s="63">
        <f>(tbl_raw_data[[#This Row],[Date Actioned]])-(tbl_raw_data[[#This Row],[Date Tagged]])</f>
        <v>1.1122685187729076E-2</v>
      </c>
      <c r="J3178" s="66">
        <f>HOUR(tbl_raw_data[[#This Row],[time_taken]])*60+MINUTE(tbl_raw_data[[#This Row],[time_taken]])+SECOND(tbl_raw_data[[#This Row],[time_taken]])/60</f>
        <v>16.016666666666666</v>
      </c>
      <c r="K3178" s="68">
        <f>DATE(YEAR(tbl_raw_data[[#This Row],[Date Actioned]]),MONTH(tbl_raw_data[[#This Row],[Date Actioned]]),DAY(tbl_raw_data[[#This Row],[Date Actioned]]))</f>
        <v>45154</v>
      </c>
      <c r="L3178" s="65" t="str">
        <f>UPPER(TEXT(tbl_raw_data[[#This Row],[updated_date]],"MMMM"))</f>
        <v>AUGUST</v>
      </c>
      <c r="M3178" s="65" t="str">
        <f>"WEEK "&amp;IF(ROUNDUP(DAY(tbl_raw_data[[#This Row],[updated_date]])/7,0)=5,4,ROUNDUP(DAY(tbl_raw_data[[#This Row],[updated_date]])/7,0))</f>
        <v>WEEK 3</v>
      </c>
      <c r="N3178" s="71" t="str">
        <f>UPPER(VLOOKUP(tbl_raw_data[[#This Row],[Analyst]],settings!$A$1:$B$15,2,0))</f>
        <v>SAM</v>
      </c>
      <c r="O3178" s="71" t="str">
        <f>TRIM(UPPER(tbl_raw_data[[#This Row],[Outcome]]))</f>
        <v>APPROVE</v>
      </c>
      <c r="P3178" s="71" t="str">
        <f>TRIM(UPPER(tbl_raw_data[[#This Row],[Queue Name]]))</f>
        <v>CONSUMER PRE BUREAU</v>
      </c>
      <c r="Q3178" s="71" t="str">
        <f>IF(tbl_raw_data[[#This Row],[time_taken_in_min]]&lt;=settings!$D$2,"SLA_MET","SLA_NOT_MET")</f>
        <v>SLA_MET</v>
      </c>
    </row>
    <row r="3179" spans="1:17" hidden="1" x14ac:dyDescent="0.3">
      <c r="A3179" s="1" t="s">
        <v>4142</v>
      </c>
      <c r="B3179" s="36">
        <v>45154.515439814815</v>
      </c>
      <c r="C3179" s="39">
        <v>45154.519270833334</v>
      </c>
      <c r="D3179" s="8" t="s">
        <v>10</v>
      </c>
      <c r="E3179" s="8" t="s">
        <v>18</v>
      </c>
      <c r="F3179" s="8" t="s">
        <v>25</v>
      </c>
      <c r="G3179" s="8" t="s">
        <v>122</v>
      </c>
      <c r="H3179" s="84" t="str">
        <f t="shared" si="49"/>
        <v>Reason Unknown</v>
      </c>
      <c r="I3179" s="63">
        <f>(tbl_raw_data[[#This Row],[Date Actioned]])-(tbl_raw_data[[#This Row],[Date Tagged]])</f>
        <v>3.8310185191221535E-3</v>
      </c>
      <c r="J3179" s="66">
        <f>HOUR(tbl_raw_data[[#This Row],[time_taken]])*60+MINUTE(tbl_raw_data[[#This Row],[time_taken]])+SECOND(tbl_raw_data[[#This Row],[time_taken]])/60</f>
        <v>5.5166666666666666</v>
      </c>
      <c r="K3179" s="68">
        <f>DATE(YEAR(tbl_raw_data[[#This Row],[Date Actioned]]),MONTH(tbl_raw_data[[#This Row],[Date Actioned]]),DAY(tbl_raw_data[[#This Row],[Date Actioned]]))</f>
        <v>45154</v>
      </c>
      <c r="L3179" s="65" t="str">
        <f>UPPER(TEXT(tbl_raw_data[[#This Row],[updated_date]],"MMMM"))</f>
        <v>AUGUST</v>
      </c>
      <c r="M3179" s="65" t="str">
        <f>"WEEK "&amp;IF(ROUNDUP(DAY(tbl_raw_data[[#This Row],[updated_date]])/7,0)=5,4,ROUNDUP(DAY(tbl_raw_data[[#This Row],[updated_date]])/7,0))</f>
        <v>WEEK 3</v>
      </c>
      <c r="N3179" s="71" t="str">
        <f>UPPER(VLOOKUP(tbl_raw_data[[#This Row],[Analyst]],settings!$A$1:$B$15,2,0))</f>
        <v>ASIF</v>
      </c>
      <c r="O3179" s="71" t="str">
        <f>TRIM(UPPER(tbl_raw_data[[#This Row],[Outcome]]))</f>
        <v>APPROVE</v>
      </c>
      <c r="P3179" s="71" t="str">
        <f>TRIM(UPPER(tbl_raw_data[[#This Row],[Queue Name]]))</f>
        <v>CONSUMER PRE BUREAU</v>
      </c>
      <c r="Q3179" s="71" t="str">
        <f>IF(tbl_raw_data[[#This Row],[time_taken_in_min]]&lt;=settings!$D$2,"SLA_MET","SLA_NOT_MET")</f>
        <v>SLA_MET</v>
      </c>
    </row>
    <row r="3180" spans="1:17" hidden="1" x14ac:dyDescent="0.3">
      <c r="A3180" s="5" t="s">
        <v>4143</v>
      </c>
      <c r="B3180" s="34">
        <v>45154.525856481479</v>
      </c>
      <c r="C3180" s="35">
        <v>45154.532592592594</v>
      </c>
      <c r="D3180" s="2" t="s">
        <v>10</v>
      </c>
      <c r="E3180" s="2" t="s">
        <v>18</v>
      </c>
      <c r="F3180" s="2" t="s">
        <v>114</v>
      </c>
      <c r="G3180" s="2" t="s">
        <v>122</v>
      </c>
      <c r="H3180" s="84" t="str">
        <f t="shared" si="49"/>
        <v>Reason Unknown</v>
      </c>
      <c r="I3180" s="63">
        <f>(tbl_raw_data[[#This Row],[Date Actioned]])-(tbl_raw_data[[#This Row],[Date Tagged]])</f>
        <v>6.7361111141508445E-3</v>
      </c>
      <c r="J3180" s="66">
        <f>HOUR(tbl_raw_data[[#This Row],[time_taken]])*60+MINUTE(tbl_raw_data[[#This Row],[time_taken]])+SECOND(tbl_raw_data[[#This Row],[time_taken]])/60</f>
        <v>9.6999999999999993</v>
      </c>
      <c r="K3180" s="68">
        <f>DATE(YEAR(tbl_raw_data[[#This Row],[Date Actioned]]),MONTH(tbl_raw_data[[#This Row],[Date Actioned]]),DAY(tbl_raw_data[[#This Row],[Date Actioned]]))</f>
        <v>45154</v>
      </c>
      <c r="L3180" s="65" t="str">
        <f>UPPER(TEXT(tbl_raw_data[[#This Row],[updated_date]],"MMMM"))</f>
        <v>AUGUST</v>
      </c>
      <c r="M3180" s="65" t="str">
        <f>"WEEK "&amp;IF(ROUNDUP(DAY(tbl_raw_data[[#This Row],[updated_date]])/7,0)=5,4,ROUNDUP(DAY(tbl_raw_data[[#This Row],[updated_date]])/7,0))</f>
        <v>WEEK 3</v>
      </c>
      <c r="N3180" s="71" t="str">
        <f>UPPER(VLOOKUP(tbl_raw_data[[#This Row],[Analyst]],settings!$A$1:$B$15,2,0))</f>
        <v>FARDIN</v>
      </c>
      <c r="O3180" s="71" t="str">
        <f>TRIM(UPPER(tbl_raw_data[[#This Row],[Outcome]]))</f>
        <v>APPROVE</v>
      </c>
      <c r="P3180" s="71" t="str">
        <f>TRIM(UPPER(tbl_raw_data[[#This Row],[Queue Name]]))</f>
        <v>CONSUMER PRE BUREAU</v>
      </c>
      <c r="Q3180" s="71" t="str">
        <f>IF(tbl_raw_data[[#This Row],[time_taken_in_min]]&lt;=settings!$D$2,"SLA_MET","SLA_NOT_MET")</f>
        <v>SLA_MET</v>
      </c>
    </row>
    <row r="3181" spans="1:17" hidden="1" x14ac:dyDescent="0.3">
      <c r="A3181" s="7" t="s">
        <v>4144</v>
      </c>
      <c r="B3181" s="36">
        <v>45154.527037037034</v>
      </c>
      <c r="C3181" s="39">
        <v>45154.533888888887</v>
      </c>
      <c r="D3181" s="8" t="s">
        <v>10</v>
      </c>
      <c r="E3181" s="8" t="s">
        <v>18</v>
      </c>
      <c r="F3181" s="8" t="s">
        <v>19</v>
      </c>
      <c r="G3181" s="8" t="s">
        <v>122</v>
      </c>
      <c r="H3181" s="84" t="str">
        <f t="shared" si="49"/>
        <v>Reason Unknown</v>
      </c>
      <c r="I3181" s="63">
        <f>(tbl_raw_data[[#This Row],[Date Actioned]])-(tbl_raw_data[[#This Row],[Date Tagged]])</f>
        <v>6.8518518528435379E-3</v>
      </c>
      <c r="J3181" s="66">
        <f>HOUR(tbl_raw_data[[#This Row],[time_taken]])*60+MINUTE(tbl_raw_data[[#This Row],[time_taken]])+SECOND(tbl_raw_data[[#This Row],[time_taken]])/60</f>
        <v>9.8666666666666671</v>
      </c>
      <c r="K3181" s="68">
        <f>DATE(YEAR(tbl_raw_data[[#This Row],[Date Actioned]]),MONTH(tbl_raw_data[[#This Row],[Date Actioned]]),DAY(tbl_raw_data[[#This Row],[Date Actioned]]))</f>
        <v>45154</v>
      </c>
      <c r="L3181" s="65" t="str">
        <f>UPPER(TEXT(tbl_raw_data[[#This Row],[updated_date]],"MMMM"))</f>
        <v>AUGUST</v>
      </c>
      <c r="M3181" s="65" t="str">
        <f>"WEEK "&amp;IF(ROUNDUP(DAY(tbl_raw_data[[#This Row],[updated_date]])/7,0)=5,4,ROUNDUP(DAY(tbl_raw_data[[#This Row],[updated_date]])/7,0))</f>
        <v>WEEK 3</v>
      </c>
      <c r="N3181" s="71" t="str">
        <f>UPPER(VLOOKUP(tbl_raw_data[[#This Row],[Analyst]],settings!$A$1:$B$15,2,0))</f>
        <v>NAVED</v>
      </c>
      <c r="O3181" s="71" t="str">
        <f>TRIM(UPPER(tbl_raw_data[[#This Row],[Outcome]]))</f>
        <v>APPROVE</v>
      </c>
      <c r="P3181" s="71" t="str">
        <f>TRIM(UPPER(tbl_raw_data[[#This Row],[Queue Name]]))</f>
        <v>CONSUMER PRE BUREAU</v>
      </c>
      <c r="Q3181" s="71" t="str">
        <f>IF(tbl_raw_data[[#This Row],[time_taken_in_min]]&lt;=settings!$D$2,"SLA_MET","SLA_NOT_MET")</f>
        <v>SLA_MET</v>
      </c>
    </row>
    <row r="3182" spans="1:17" hidden="1" x14ac:dyDescent="0.3">
      <c r="A3182" s="1" t="s">
        <v>4145</v>
      </c>
      <c r="B3182" s="34">
        <v>45154.528437499997</v>
      </c>
      <c r="C3182" s="35">
        <v>45154.533518518518</v>
      </c>
      <c r="D3182" s="2" t="s">
        <v>10</v>
      </c>
      <c r="E3182" s="2" t="s">
        <v>11</v>
      </c>
      <c r="F3182" s="2" t="s">
        <v>25</v>
      </c>
      <c r="G3182" s="2" t="s">
        <v>26</v>
      </c>
      <c r="H3182" s="84" t="str">
        <f t="shared" si="49"/>
        <v>Reason Unknown</v>
      </c>
      <c r="I3182" s="63">
        <f>(tbl_raw_data[[#This Row],[Date Actioned]])-(tbl_raw_data[[#This Row],[Date Tagged]])</f>
        <v>5.0810185202863067E-3</v>
      </c>
      <c r="J3182" s="66">
        <f>HOUR(tbl_raw_data[[#This Row],[time_taken]])*60+MINUTE(tbl_raw_data[[#This Row],[time_taken]])+SECOND(tbl_raw_data[[#This Row],[time_taken]])/60</f>
        <v>7.3166666666666664</v>
      </c>
      <c r="K3182" s="68">
        <f>DATE(YEAR(tbl_raw_data[[#This Row],[Date Actioned]]),MONTH(tbl_raw_data[[#This Row],[Date Actioned]]),DAY(tbl_raw_data[[#This Row],[Date Actioned]]))</f>
        <v>45154</v>
      </c>
      <c r="L3182" s="65" t="str">
        <f>UPPER(TEXT(tbl_raw_data[[#This Row],[updated_date]],"MMMM"))</f>
        <v>AUGUST</v>
      </c>
      <c r="M3182" s="65" t="str">
        <f>"WEEK "&amp;IF(ROUNDUP(DAY(tbl_raw_data[[#This Row],[updated_date]])/7,0)=5,4,ROUNDUP(DAY(tbl_raw_data[[#This Row],[updated_date]])/7,0))</f>
        <v>WEEK 3</v>
      </c>
      <c r="N3182" s="71" t="str">
        <f>UPPER(VLOOKUP(tbl_raw_data[[#This Row],[Analyst]],settings!$A$1:$B$15,2,0))</f>
        <v>ASIF</v>
      </c>
      <c r="O3182" s="71" t="str">
        <f>TRIM(UPPER(tbl_raw_data[[#This Row],[Outcome]]))</f>
        <v>APPROVE</v>
      </c>
      <c r="P3182" s="71" t="str">
        <f>TRIM(UPPER(tbl_raw_data[[#This Row],[Queue Name]]))</f>
        <v>CONSUMER EXISTING</v>
      </c>
      <c r="Q3182" s="71" t="str">
        <f>IF(tbl_raw_data[[#This Row],[time_taken_in_min]]&lt;=settings!$D$2,"SLA_MET","SLA_NOT_MET")</f>
        <v>SLA_MET</v>
      </c>
    </row>
    <row r="3183" spans="1:17" hidden="1" x14ac:dyDescent="0.3">
      <c r="A3183" s="5" t="s">
        <v>4146</v>
      </c>
      <c r="B3183" s="36">
        <v>45154.530185185184</v>
      </c>
      <c r="C3183" s="39">
        <v>45154.541574074072</v>
      </c>
      <c r="D3183" s="8" t="s">
        <v>10</v>
      </c>
      <c r="E3183" s="8" t="s">
        <v>18</v>
      </c>
      <c r="F3183" s="8" t="s">
        <v>19</v>
      </c>
      <c r="G3183" s="8" t="s">
        <v>23</v>
      </c>
      <c r="H3183" s="84" t="str">
        <f t="shared" si="49"/>
        <v>Reason Unknown</v>
      </c>
      <c r="I3183" s="63">
        <f>(tbl_raw_data[[#This Row],[Date Actioned]])-(tbl_raw_data[[#This Row],[Date Tagged]])</f>
        <v>1.1388888888177462E-2</v>
      </c>
      <c r="J3183" s="66">
        <f>HOUR(tbl_raw_data[[#This Row],[time_taken]])*60+MINUTE(tbl_raw_data[[#This Row],[time_taken]])+SECOND(tbl_raw_data[[#This Row],[time_taken]])/60</f>
        <v>16.399999999999999</v>
      </c>
      <c r="K3183" s="68">
        <f>DATE(YEAR(tbl_raw_data[[#This Row],[Date Actioned]]),MONTH(tbl_raw_data[[#This Row],[Date Actioned]]),DAY(tbl_raw_data[[#This Row],[Date Actioned]]))</f>
        <v>45154</v>
      </c>
      <c r="L3183" s="65" t="str">
        <f>UPPER(TEXT(tbl_raw_data[[#This Row],[updated_date]],"MMMM"))</f>
        <v>AUGUST</v>
      </c>
      <c r="M3183" s="65" t="str">
        <f>"WEEK "&amp;IF(ROUNDUP(DAY(tbl_raw_data[[#This Row],[updated_date]])/7,0)=5,4,ROUNDUP(DAY(tbl_raw_data[[#This Row],[updated_date]])/7,0))</f>
        <v>WEEK 3</v>
      </c>
      <c r="N3183" s="71" t="str">
        <f>UPPER(VLOOKUP(tbl_raw_data[[#This Row],[Analyst]],settings!$A$1:$B$15,2,0))</f>
        <v>NAVED</v>
      </c>
      <c r="O3183" s="71" t="str">
        <f>TRIM(UPPER(tbl_raw_data[[#This Row],[Outcome]]))</f>
        <v>APPROVE</v>
      </c>
      <c r="P3183" s="71" t="str">
        <f>TRIM(UPPER(tbl_raw_data[[#This Row],[Queue Name]]))</f>
        <v>CONSUMER PRE BUREAU</v>
      </c>
      <c r="Q3183" s="71" t="str">
        <f>IF(tbl_raw_data[[#This Row],[time_taken_in_min]]&lt;=settings!$D$2,"SLA_MET","SLA_NOT_MET")</f>
        <v>SLA_MET</v>
      </c>
    </row>
    <row r="3184" spans="1:17" hidden="1" x14ac:dyDescent="0.3">
      <c r="A3184" s="7" t="s">
        <v>4147</v>
      </c>
      <c r="B3184" s="34">
        <v>45154.531944444447</v>
      </c>
      <c r="C3184" s="35">
        <v>45154.540520833332</v>
      </c>
      <c r="D3184" s="2" t="s">
        <v>10</v>
      </c>
      <c r="E3184" s="2" t="s">
        <v>11</v>
      </c>
      <c r="F3184" s="2" t="s">
        <v>114</v>
      </c>
      <c r="G3184" s="2" t="s">
        <v>15</v>
      </c>
      <c r="H3184" s="84" t="str">
        <f t="shared" si="49"/>
        <v>Reason Unknown</v>
      </c>
      <c r="I3184" s="63">
        <f>(tbl_raw_data[[#This Row],[Date Actioned]])-(tbl_raw_data[[#This Row],[Date Tagged]])</f>
        <v>8.5763888855581172E-3</v>
      </c>
      <c r="J3184" s="66">
        <f>HOUR(tbl_raw_data[[#This Row],[time_taken]])*60+MINUTE(tbl_raw_data[[#This Row],[time_taken]])+SECOND(tbl_raw_data[[#This Row],[time_taken]])/60</f>
        <v>12.35</v>
      </c>
      <c r="K3184" s="68">
        <f>DATE(YEAR(tbl_raw_data[[#This Row],[Date Actioned]]),MONTH(tbl_raw_data[[#This Row],[Date Actioned]]),DAY(tbl_raw_data[[#This Row],[Date Actioned]]))</f>
        <v>45154</v>
      </c>
      <c r="L3184" s="65" t="str">
        <f>UPPER(TEXT(tbl_raw_data[[#This Row],[updated_date]],"MMMM"))</f>
        <v>AUGUST</v>
      </c>
      <c r="M3184" s="65" t="str">
        <f>"WEEK "&amp;IF(ROUNDUP(DAY(tbl_raw_data[[#This Row],[updated_date]])/7,0)=5,4,ROUNDUP(DAY(tbl_raw_data[[#This Row],[updated_date]])/7,0))</f>
        <v>WEEK 3</v>
      </c>
      <c r="N3184" s="71" t="str">
        <f>UPPER(VLOOKUP(tbl_raw_data[[#This Row],[Analyst]],settings!$A$1:$B$15,2,0))</f>
        <v>FARDIN</v>
      </c>
      <c r="O3184" s="71" t="str">
        <f>TRIM(UPPER(tbl_raw_data[[#This Row],[Outcome]]))</f>
        <v>APPROVE</v>
      </c>
      <c r="P3184" s="71" t="str">
        <f>TRIM(UPPER(tbl_raw_data[[#This Row],[Queue Name]]))</f>
        <v>CONSUMER EXISTING</v>
      </c>
      <c r="Q3184" s="71" t="str">
        <f>IF(tbl_raw_data[[#This Row],[time_taken_in_min]]&lt;=settings!$D$2,"SLA_MET","SLA_NOT_MET")</f>
        <v>SLA_MET</v>
      </c>
    </row>
    <row r="3185" spans="1:17" hidden="1" x14ac:dyDescent="0.3">
      <c r="A3185" s="1" t="s">
        <v>4148</v>
      </c>
      <c r="B3185" s="36">
        <v>45154.536423611113</v>
      </c>
      <c r="C3185" s="39">
        <v>45154.543946759259</v>
      </c>
      <c r="D3185" s="8" t="s">
        <v>10</v>
      </c>
      <c r="E3185" s="8" t="s">
        <v>18</v>
      </c>
      <c r="F3185" s="8" t="s">
        <v>24</v>
      </c>
      <c r="G3185" s="8" t="s">
        <v>16</v>
      </c>
      <c r="H3185" s="84" t="str">
        <f t="shared" si="49"/>
        <v>Reason Unknown</v>
      </c>
      <c r="I3185" s="63">
        <f>(tbl_raw_data[[#This Row],[Date Actioned]])-(tbl_raw_data[[#This Row],[Date Tagged]])</f>
        <v>7.5231481459923089E-3</v>
      </c>
      <c r="J3185" s="66">
        <f>HOUR(tbl_raw_data[[#This Row],[time_taken]])*60+MINUTE(tbl_raw_data[[#This Row],[time_taken]])+SECOND(tbl_raw_data[[#This Row],[time_taken]])/60</f>
        <v>10.833333333333334</v>
      </c>
      <c r="K3185" s="68">
        <f>DATE(YEAR(tbl_raw_data[[#This Row],[Date Actioned]]),MONTH(tbl_raw_data[[#This Row],[Date Actioned]]),DAY(tbl_raw_data[[#This Row],[Date Actioned]]))</f>
        <v>45154</v>
      </c>
      <c r="L3185" s="65" t="str">
        <f>UPPER(TEXT(tbl_raw_data[[#This Row],[updated_date]],"MMMM"))</f>
        <v>AUGUST</v>
      </c>
      <c r="M3185" s="65" t="str">
        <f>"WEEK "&amp;IF(ROUNDUP(DAY(tbl_raw_data[[#This Row],[updated_date]])/7,0)=5,4,ROUNDUP(DAY(tbl_raw_data[[#This Row],[updated_date]])/7,0))</f>
        <v>WEEK 3</v>
      </c>
      <c r="N3185" s="71" t="str">
        <f>UPPER(VLOOKUP(tbl_raw_data[[#This Row],[Analyst]],settings!$A$1:$B$15,2,0))</f>
        <v>SAM</v>
      </c>
      <c r="O3185" s="71" t="str">
        <f>TRIM(UPPER(tbl_raw_data[[#This Row],[Outcome]]))</f>
        <v>APPROVE</v>
      </c>
      <c r="P3185" s="71" t="str">
        <f>TRIM(UPPER(tbl_raw_data[[#This Row],[Queue Name]]))</f>
        <v>CONSUMER PRE BUREAU</v>
      </c>
      <c r="Q3185" s="71" t="str">
        <f>IF(tbl_raw_data[[#This Row],[time_taken_in_min]]&lt;=settings!$D$2,"SLA_MET","SLA_NOT_MET")</f>
        <v>SLA_MET</v>
      </c>
    </row>
    <row r="3186" spans="1:17" hidden="1" x14ac:dyDescent="0.3">
      <c r="A3186" s="5" t="s">
        <v>4149</v>
      </c>
      <c r="B3186" s="34">
        <v>45154.538402777776</v>
      </c>
      <c r="C3186" s="35">
        <v>45154.545034722221</v>
      </c>
      <c r="D3186" s="2" t="s">
        <v>10</v>
      </c>
      <c r="E3186" s="2" t="s">
        <v>18</v>
      </c>
      <c r="F3186" s="2" t="s">
        <v>114</v>
      </c>
      <c r="G3186" s="2" t="s">
        <v>23</v>
      </c>
      <c r="H3186" s="84" t="str">
        <f t="shared" si="49"/>
        <v>Reason Unknown</v>
      </c>
      <c r="I3186" s="63">
        <f>(tbl_raw_data[[#This Row],[Date Actioned]])-(tbl_raw_data[[#This Row],[Date Tagged]])</f>
        <v>6.6319444449618459E-3</v>
      </c>
      <c r="J3186" s="66">
        <f>HOUR(tbl_raw_data[[#This Row],[time_taken]])*60+MINUTE(tbl_raw_data[[#This Row],[time_taken]])+SECOND(tbl_raw_data[[#This Row],[time_taken]])/60</f>
        <v>9.5500000000000007</v>
      </c>
      <c r="K3186" s="68">
        <f>DATE(YEAR(tbl_raw_data[[#This Row],[Date Actioned]]),MONTH(tbl_raw_data[[#This Row],[Date Actioned]]),DAY(tbl_raw_data[[#This Row],[Date Actioned]]))</f>
        <v>45154</v>
      </c>
      <c r="L3186" s="65" t="str">
        <f>UPPER(TEXT(tbl_raw_data[[#This Row],[updated_date]],"MMMM"))</f>
        <v>AUGUST</v>
      </c>
      <c r="M3186" s="65" t="str">
        <f>"WEEK "&amp;IF(ROUNDUP(DAY(tbl_raw_data[[#This Row],[updated_date]])/7,0)=5,4,ROUNDUP(DAY(tbl_raw_data[[#This Row],[updated_date]])/7,0))</f>
        <v>WEEK 3</v>
      </c>
      <c r="N3186" s="71" t="str">
        <f>UPPER(VLOOKUP(tbl_raw_data[[#This Row],[Analyst]],settings!$A$1:$B$15,2,0))</f>
        <v>FARDIN</v>
      </c>
      <c r="O3186" s="71" t="str">
        <f>TRIM(UPPER(tbl_raw_data[[#This Row],[Outcome]]))</f>
        <v>APPROVE</v>
      </c>
      <c r="P3186" s="71" t="str">
        <f>TRIM(UPPER(tbl_raw_data[[#This Row],[Queue Name]]))</f>
        <v>CONSUMER PRE BUREAU</v>
      </c>
      <c r="Q3186" s="71" t="str">
        <f>IF(tbl_raw_data[[#This Row],[time_taken_in_min]]&lt;=settings!$D$2,"SLA_MET","SLA_NOT_MET")</f>
        <v>SLA_MET</v>
      </c>
    </row>
    <row r="3187" spans="1:17" hidden="1" x14ac:dyDescent="0.3">
      <c r="A3187" s="7" t="s">
        <v>4150</v>
      </c>
      <c r="B3187" s="36">
        <v>45154.541666666664</v>
      </c>
      <c r="C3187" s="39">
        <v>45154.546377314815</v>
      </c>
      <c r="D3187" s="8" t="s">
        <v>10</v>
      </c>
      <c r="E3187" s="8" t="s">
        <v>11</v>
      </c>
      <c r="F3187" s="8" t="s">
        <v>25</v>
      </c>
      <c r="G3187" s="8" t="s">
        <v>26</v>
      </c>
      <c r="H3187" s="84" t="str">
        <f t="shared" si="49"/>
        <v>Reason Unknown</v>
      </c>
      <c r="I3187" s="63">
        <f>(tbl_raw_data[[#This Row],[Date Actioned]])-(tbl_raw_data[[#This Row],[Date Tagged]])</f>
        <v>4.7106481506489217E-3</v>
      </c>
      <c r="J3187" s="66">
        <f>HOUR(tbl_raw_data[[#This Row],[time_taken]])*60+MINUTE(tbl_raw_data[[#This Row],[time_taken]])+SECOND(tbl_raw_data[[#This Row],[time_taken]])/60</f>
        <v>6.7833333333333332</v>
      </c>
      <c r="K3187" s="68">
        <f>DATE(YEAR(tbl_raw_data[[#This Row],[Date Actioned]]),MONTH(tbl_raw_data[[#This Row],[Date Actioned]]),DAY(tbl_raw_data[[#This Row],[Date Actioned]]))</f>
        <v>45154</v>
      </c>
      <c r="L3187" s="65" t="str">
        <f>UPPER(TEXT(tbl_raw_data[[#This Row],[updated_date]],"MMMM"))</f>
        <v>AUGUST</v>
      </c>
      <c r="M3187" s="65" t="str">
        <f>"WEEK "&amp;IF(ROUNDUP(DAY(tbl_raw_data[[#This Row],[updated_date]])/7,0)=5,4,ROUNDUP(DAY(tbl_raw_data[[#This Row],[updated_date]])/7,0))</f>
        <v>WEEK 3</v>
      </c>
      <c r="N3187" s="71" t="str">
        <f>UPPER(VLOOKUP(tbl_raw_data[[#This Row],[Analyst]],settings!$A$1:$B$15,2,0))</f>
        <v>ASIF</v>
      </c>
      <c r="O3187" s="71" t="str">
        <f>TRIM(UPPER(tbl_raw_data[[#This Row],[Outcome]]))</f>
        <v>APPROVE</v>
      </c>
      <c r="P3187" s="71" t="str">
        <f>TRIM(UPPER(tbl_raw_data[[#This Row],[Queue Name]]))</f>
        <v>CONSUMER EXISTING</v>
      </c>
      <c r="Q3187" s="71" t="str">
        <f>IF(tbl_raw_data[[#This Row],[time_taken_in_min]]&lt;=settings!$D$2,"SLA_MET","SLA_NOT_MET")</f>
        <v>SLA_MET</v>
      </c>
    </row>
    <row r="3188" spans="1:17" hidden="1" x14ac:dyDescent="0.3">
      <c r="A3188" s="1" t="s">
        <v>4151</v>
      </c>
      <c r="B3188" s="34">
        <v>45154.546851851854</v>
      </c>
      <c r="C3188" s="35">
        <v>45154.551828703705</v>
      </c>
      <c r="D3188" s="2" t="s">
        <v>10</v>
      </c>
      <c r="E3188" s="2" t="s">
        <v>18</v>
      </c>
      <c r="F3188" s="2" t="s">
        <v>24</v>
      </c>
      <c r="G3188" s="2" t="s">
        <v>16</v>
      </c>
      <c r="H3188" s="84" t="str">
        <f t="shared" si="49"/>
        <v>Reason Unknown</v>
      </c>
      <c r="I3188" s="63">
        <f>(tbl_raw_data[[#This Row],[Date Actioned]])-(tbl_raw_data[[#This Row],[Date Tagged]])</f>
        <v>4.9768518510973081E-3</v>
      </c>
      <c r="J3188" s="66">
        <f>HOUR(tbl_raw_data[[#This Row],[time_taken]])*60+MINUTE(tbl_raw_data[[#This Row],[time_taken]])+SECOND(tbl_raw_data[[#This Row],[time_taken]])/60</f>
        <v>7.166666666666667</v>
      </c>
      <c r="K3188" s="68">
        <f>DATE(YEAR(tbl_raw_data[[#This Row],[Date Actioned]]),MONTH(tbl_raw_data[[#This Row],[Date Actioned]]),DAY(tbl_raw_data[[#This Row],[Date Actioned]]))</f>
        <v>45154</v>
      </c>
      <c r="L3188" s="65" t="str">
        <f>UPPER(TEXT(tbl_raw_data[[#This Row],[updated_date]],"MMMM"))</f>
        <v>AUGUST</v>
      </c>
      <c r="M3188" s="65" t="str">
        <f>"WEEK "&amp;IF(ROUNDUP(DAY(tbl_raw_data[[#This Row],[updated_date]])/7,0)=5,4,ROUNDUP(DAY(tbl_raw_data[[#This Row],[updated_date]])/7,0))</f>
        <v>WEEK 3</v>
      </c>
      <c r="N3188" s="71" t="str">
        <f>UPPER(VLOOKUP(tbl_raw_data[[#This Row],[Analyst]],settings!$A$1:$B$15,2,0))</f>
        <v>SAM</v>
      </c>
      <c r="O3188" s="71" t="str">
        <f>TRIM(UPPER(tbl_raw_data[[#This Row],[Outcome]]))</f>
        <v>APPROVE</v>
      </c>
      <c r="P3188" s="71" t="str">
        <f>TRIM(UPPER(tbl_raw_data[[#This Row],[Queue Name]]))</f>
        <v>CONSUMER PRE BUREAU</v>
      </c>
      <c r="Q3188" s="71" t="str">
        <f>IF(tbl_raw_data[[#This Row],[time_taken_in_min]]&lt;=settings!$D$2,"SLA_MET","SLA_NOT_MET")</f>
        <v>SLA_MET</v>
      </c>
    </row>
    <row r="3189" spans="1:17" hidden="1" x14ac:dyDescent="0.3">
      <c r="A3189" s="5" t="s">
        <v>4152</v>
      </c>
      <c r="B3189" s="36">
        <v>45154.55159722222</v>
      </c>
      <c r="C3189" s="39">
        <v>45154.556898148148</v>
      </c>
      <c r="D3189" s="8" t="s">
        <v>10</v>
      </c>
      <c r="E3189" s="8" t="s">
        <v>11</v>
      </c>
      <c r="F3189" s="8" t="s">
        <v>19</v>
      </c>
      <c r="G3189" s="8" t="s">
        <v>26</v>
      </c>
      <c r="H3189" s="84" t="str">
        <f t="shared" si="49"/>
        <v>Reason Unknown</v>
      </c>
      <c r="I3189" s="63">
        <f>(tbl_raw_data[[#This Row],[Date Actioned]])-(tbl_raw_data[[#This Row],[Date Tagged]])</f>
        <v>5.3009259281679988E-3</v>
      </c>
      <c r="J3189" s="66">
        <f>HOUR(tbl_raw_data[[#This Row],[time_taken]])*60+MINUTE(tbl_raw_data[[#This Row],[time_taken]])+SECOND(tbl_raw_data[[#This Row],[time_taken]])/60</f>
        <v>7.6333333333333329</v>
      </c>
      <c r="K3189" s="68">
        <f>DATE(YEAR(tbl_raw_data[[#This Row],[Date Actioned]]),MONTH(tbl_raw_data[[#This Row],[Date Actioned]]),DAY(tbl_raw_data[[#This Row],[Date Actioned]]))</f>
        <v>45154</v>
      </c>
      <c r="L3189" s="65" t="str">
        <f>UPPER(TEXT(tbl_raw_data[[#This Row],[updated_date]],"MMMM"))</f>
        <v>AUGUST</v>
      </c>
      <c r="M3189" s="65" t="str">
        <f>"WEEK "&amp;IF(ROUNDUP(DAY(tbl_raw_data[[#This Row],[updated_date]])/7,0)=5,4,ROUNDUP(DAY(tbl_raw_data[[#This Row],[updated_date]])/7,0))</f>
        <v>WEEK 3</v>
      </c>
      <c r="N3189" s="71" t="str">
        <f>UPPER(VLOOKUP(tbl_raw_data[[#This Row],[Analyst]],settings!$A$1:$B$15,2,0))</f>
        <v>NAVED</v>
      </c>
      <c r="O3189" s="71" t="str">
        <f>TRIM(UPPER(tbl_raw_data[[#This Row],[Outcome]]))</f>
        <v>APPROVE</v>
      </c>
      <c r="P3189" s="71" t="str">
        <f>TRIM(UPPER(tbl_raw_data[[#This Row],[Queue Name]]))</f>
        <v>CONSUMER EXISTING</v>
      </c>
      <c r="Q3189" s="71" t="str">
        <f>IF(tbl_raw_data[[#This Row],[time_taken_in_min]]&lt;=settings!$D$2,"SLA_MET","SLA_NOT_MET")</f>
        <v>SLA_MET</v>
      </c>
    </row>
    <row r="3190" spans="1:17" hidden="1" x14ac:dyDescent="0.3">
      <c r="A3190" s="7" t="s">
        <v>4153</v>
      </c>
      <c r="B3190" s="34">
        <v>45154.551805555559</v>
      </c>
      <c r="C3190" s="35">
        <v>45154.554664351854</v>
      </c>
      <c r="D3190" s="2" t="s">
        <v>10</v>
      </c>
      <c r="E3190" s="2" t="s">
        <v>11</v>
      </c>
      <c r="F3190" s="2" t="s">
        <v>24</v>
      </c>
      <c r="G3190" s="2" t="s">
        <v>605</v>
      </c>
      <c r="H3190" s="84" t="str">
        <f t="shared" si="49"/>
        <v>Reason Unknown</v>
      </c>
      <c r="I3190" s="63">
        <f>(tbl_raw_data[[#This Row],[Date Actioned]])-(tbl_raw_data[[#This Row],[Date Tagged]])</f>
        <v>2.8587962951860391E-3</v>
      </c>
      <c r="J3190" s="66">
        <f>HOUR(tbl_raw_data[[#This Row],[time_taken]])*60+MINUTE(tbl_raw_data[[#This Row],[time_taken]])+SECOND(tbl_raw_data[[#This Row],[time_taken]])/60</f>
        <v>4.1166666666666663</v>
      </c>
      <c r="K3190" s="68">
        <f>DATE(YEAR(tbl_raw_data[[#This Row],[Date Actioned]]),MONTH(tbl_raw_data[[#This Row],[Date Actioned]]),DAY(tbl_raw_data[[#This Row],[Date Actioned]]))</f>
        <v>45154</v>
      </c>
      <c r="L3190" s="65" t="str">
        <f>UPPER(TEXT(tbl_raw_data[[#This Row],[updated_date]],"MMMM"))</f>
        <v>AUGUST</v>
      </c>
      <c r="M3190" s="65" t="str">
        <f>"WEEK "&amp;IF(ROUNDUP(DAY(tbl_raw_data[[#This Row],[updated_date]])/7,0)=5,4,ROUNDUP(DAY(tbl_raw_data[[#This Row],[updated_date]])/7,0))</f>
        <v>WEEK 3</v>
      </c>
      <c r="N3190" s="71" t="str">
        <f>UPPER(VLOOKUP(tbl_raw_data[[#This Row],[Analyst]],settings!$A$1:$B$15,2,0))</f>
        <v>SAM</v>
      </c>
      <c r="O3190" s="71" t="str">
        <f>TRIM(UPPER(tbl_raw_data[[#This Row],[Outcome]]))</f>
        <v>APPROVE</v>
      </c>
      <c r="P3190" s="71" t="str">
        <f>TRIM(UPPER(tbl_raw_data[[#This Row],[Queue Name]]))</f>
        <v>CONSUMER EXISTING</v>
      </c>
      <c r="Q3190" s="71" t="str">
        <f>IF(tbl_raw_data[[#This Row],[time_taken_in_min]]&lt;=settings!$D$2,"SLA_MET","SLA_NOT_MET")</f>
        <v>SLA_MET</v>
      </c>
    </row>
    <row r="3191" spans="1:17" hidden="1" x14ac:dyDescent="0.3">
      <c r="A3191" s="1" t="s">
        <v>4154</v>
      </c>
      <c r="B3191" s="36">
        <v>45154.555532407408</v>
      </c>
      <c r="C3191" s="39">
        <v>45154.564050925925</v>
      </c>
      <c r="D3191" s="8" t="s">
        <v>10</v>
      </c>
      <c r="E3191" s="8" t="s">
        <v>8</v>
      </c>
      <c r="F3191" s="8" t="s">
        <v>19</v>
      </c>
      <c r="G3191" s="8" t="s">
        <v>15</v>
      </c>
      <c r="H3191" s="84" t="str">
        <f t="shared" si="49"/>
        <v>Reason Unknown</v>
      </c>
      <c r="I3191" s="63">
        <f>(tbl_raw_data[[#This Row],[Date Actioned]])-(tbl_raw_data[[#This Row],[Date Tagged]])</f>
        <v>8.5185185162117705E-3</v>
      </c>
      <c r="J3191" s="66">
        <f>HOUR(tbl_raw_data[[#This Row],[time_taken]])*60+MINUTE(tbl_raw_data[[#This Row],[time_taken]])+SECOND(tbl_raw_data[[#This Row],[time_taken]])/60</f>
        <v>12.266666666666667</v>
      </c>
      <c r="K3191" s="68">
        <f>DATE(YEAR(tbl_raw_data[[#This Row],[Date Actioned]]),MONTH(tbl_raw_data[[#This Row],[Date Actioned]]),DAY(tbl_raw_data[[#This Row],[Date Actioned]]))</f>
        <v>45154</v>
      </c>
      <c r="L3191" s="65" t="str">
        <f>UPPER(TEXT(tbl_raw_data[[#This Row],[updated_date]],"MMMM"))</f>
        <v>AUGUST</v>
      </c>
      <c r="M3191" s="65" t="str">
        <f>"WEEK "&amp;IF(ROUNDUP(DAY(tbl_raw_data[[#This Row],[updated_date]])/7,0)=5,4,ROUNDUP(DAY(tbl_raw_data[[#This Row],[updated_date]])/7,0))</f>
        <v>WEEK 3</v>
      </c>
      <c r="N3191" s="71" t="str">
        <f>UPPER(VLOOKUP(tbl_raw_data[[#This Row],[Analyst]],settings!$A$1:$B$15,2,0))</f>
        <v>NAVED</v>
      </c>
      <c r="O3191" s="71" t="str">
        <f>TRIM(UPPER(tbl_raw_data[[#This Row],[Outcome]]))</f>
        <v>APPROVE</v>
      </c>
      <c r="P3191" s="71" t="str">
        <f>TRIM(UPPER(tbl_raw_data[[#This Row],[Queue Name]]))</f>
        <v>CONSUMER POST BUREAU</v>
      </c>
      <c r="Q3191" s="71" t="str">
        <f>IF(tbl_raw_data[[#This Row],[time_taken_in_min]]&lt;=settings!$D$2,"SLA_MET","SLA_NOT_MET")</f>
        <v>SLA_MET</v>
      </c>
    </row>
    <row r="3192" spans="1:17" hidden="1" x14ac:dyDescent="0.3">
      <c r="A3192" s="5" t="s">
        <v>4155</v>
      </c>
      <c r="B3192" s="34">
        <v>45154.562245370369</v>
      </c>
      <c r="C3192" s="35">
        <v>45154.569895833331</v>
      </c>
      <c r="D3192" s="2" t="s">
        <v>10</v>
      </c>
      <c r="E3192" s="2" t="s">
        <v>11</v>
      </c>
      <c r="F3192" s="2" t="s">
        <v>25</v>
      </c>
      <c r="G3192" s="2" t="s">
        <v>15</v>
      </c>
      <c r="H3192" s="84" t="str">
        <f t="shared" si="49"/>
        <v>Reason Unknown</v>
      </c>
      <c r="I3192" s="63">
        <f>(tbl_raw_data[[#This Row],[Date Actioned]])-(tbl_raw_data[[#This Row],[Date Tagged]])</f>
        <v>7.6504629614646547E-3</v>
      </c>
      <c r="J3192" s="66">
        <f>HOUR(tbl_raw_data[[#This Row],[time_taken]])*60+MINUTE(tbl_raw_data[[#This Row],[time_taken]])+SECOND(tbl_raw_data[[#This Row],[time_taken]])/60</f>
        <v>11.016666666666667</v>
      </c>
      <c r="K3192" s="68">
        <f>DATE(YEAR(tbl_raw_data[[#This Row],[Date Actioned]]),MONTH(tbl_raw_data[[#This Row],[Date Actioned]]),DAY(tbl_raw_data[[#This Row],[Date Actioned]]))</f>
        <v>45154</v>
      </c>
      <c r="L3192" s="65" t="str">
        <f>UPPER(TEXT(tbl_raw_data[[#This Row],[updated_date]],"MMMM"))</f>
        <v>AUGUST</v>
      </c>
      <c r="M3192" s="65" t="str">
        <f>"WEEK "&amp;IF(ROUNDUP(DAY(tbl_raw_data[[#This Row],[updated_date]])/7,0)=5,4,ROUNDUP(DAY(tbl_raw_data[[#This Row],[updated_date]])/7,0))</f>
        <v>WEEK 3</v>
      </c>
      <c r="N3192" s="71" t="str">
        <f>UPPER(VLOOKUP(tbl_raw_data[[#This Row],[Analyst]],settings!$A$1:$B$15,2,0))</f>
        <v>ASIF</v>
      </c>
      <c r="O3192" s="71" t="str">
        <f>TRIM(UPPER(tbl_raw_data[[#This Row],[Outcome]]))</f>
        <v>APPROVE</v>
      </c>
      <c r="P3192" s="71" t="str">
        <f>TRIM(UPPER(tbl_raw_data[[#This Row],[Queue Name]]))</f>
        <v>CONSUMER EXISTING</v>
      </c>
      <c r="Q3192" s="71" t="str">
        <f>IF(tbl_raw_data[[#This Row],[time_taken_in_min]]&lt;=settings!$D$2,"SLA_MET","SLA_NOT_MET")</f>
        <v>SLA_MET</v>
      </c>
    </row>
    <row r="3193" spans="1:17" hidden="1" x14ac:dyDescent="0.3">
      <c r="A3193" s="7" t="s">
        <v>4156</v>
      </c>
      <c r="B3193" s="36">
        <v>45154.566041666665</v>
      </c>
      <c r="C3193" s="39">
        <v>45154.577824074076</v>
      </c>
      <c r="D3193" s="8" t="s">
        <v>10</v>
      </c>
      <c r="E3193" s="8" t="s">
        <v>11</v>
      </c>
      <c r="F3193" s="8" t="s">
        <v>19</v>
      </c>
      <c r="G3193" s="8" t="s">
        <v>23</v>
      </c>
      <c r="H3193" s="84" t="str">
        <f t="shared" si="49"/>
        <v>Reason Unknown</v>
      </c>
      <c r="I3193" s="63">
        <f>(tbl_raw_data[[#This Row],[Date Actioned]])-(tbl_raw_data[[#This Row],[Date Tagged]])</f>
        <v>1.1782407411374152E-2</v>
      </c>
      <c r="J3193" s="66">
        <f>HOUR(tbl_raw_data[[#This Row],[time_taken]])*60+MINUTE(tbl_raw_data[[#This Row],[time_taken]])+SECOND(tbl_raw_data[[#This Row],[time_taken]])/60</f>
        <v>16.966666666666665</v>
      </c>
      <c r="K3193" s="68">
        <f>DATE(YEAR(tbl_raw_data[[#This Row],[Date Actioned]]),MONTH(tbl_raw_data[[#This Row],[Date Actioned]]),DAY(tbl_raw_data[[#This Row],[Date Actioned]]))</f>
        <v>45154</v>
      </c>
      <c r="L3193" s="65" t="str">
        <f>UPPER(TEXT(tbl_raw_data[[#This Row],[updated_date]],"MMMM"))</f>
        <v>AUGUST</v>
      </c>
      <c r="M3193" s="65" t="str">
        <f>"WEEK "&amp;IF(ROUNDUP(DAY(tbl_raw_data[[#This Row],[updated_date]])/7,0)=5,4,ROUNDUP(DAY(tbl_raw_data[[#This Row],[updated_date]])/7,0))</f>
        <v>WEEK 3</v>
      </c>
      <c r="N3193" s="71" t="str">
        <f>UPPER(VLOOKUP(tbl_raw_data[[#This Row],[Analyst]],settings!$A$1:$B$15,2,0))</f>
        <v>NAVED</v>
      </c>
      <c r="O3193" s="71" t="str">
        <f>TRIM(UPPER(tbl_raw_data[[#This Row],[Outcome]]))</f>
        <v>APPROVE</v>
      </c>
      <c r="P3193" s="71" t="str">
        <f>TRIM(UPPER(tbl_raw_data[[#This Row],[Queue Name]]))</f>
        <v>CONSUMER EXISTING</v>
      </c>
      <c r="Q3193" s="71" t="str">
        <f>IF(tbl_raw_data[[#This Row],[time_taken_in_min]]&lt;=settings!$D$2,"SLA_MET","SLA_NOT_MET")</f>
        <v>SLA_MET</v>
      </c>
    </row>
    <row r="3194" spans="1:17" hidden="1" x14ac:dyDescent="0.3">
      <c r="A3194" s="1" t="s">
        <v>4157</v>
      </c>
      <c r="B3194" s="34">
        <v>45154.566608796296</v>
      </c>
      <c r="C3194" s="35">
        <v>45154.570023148146</v>
      </c>
      <c r="D3194" s="2" t="s">
        <v>10</v>
      </c>
      <c r="E3194" s="2" t="s">
        <v>11</v>
      </c>
      <c r="F3194" s="2" t="s">
        <v>24</v>
      </c>
      <c r="G3194" s="2" t="s">
        <v>15</v>
      </c>
      <c r="H3194" s="84" t="str">
        <f t="shared" si="49"/>
        <v>Reason Unknown</v>
      </c>
      <c r="I3194" s="63">
        <f>(tbl_raw_data[[#This Row],[Date Actioned]])-(tbl_raw_data[[#This Row],[Date Tagged]])</f>
        <v>3.4143518496421166E-3</v>
      </c>
      <c r="J3194" s="66">
        <f>HOUR(tbl_raw_data[[#This Row],[time_taken]])*60+MINUTE(tbl_raw_data[[#This Row],[time_taken]])+SECOND(tbl_raw_data[[#This Row],[time_taken]])/60</f>
        <v>4.916666666666667</v>
      </c>
      <c r="K3194" s="68">
        <f>DATE(YEAR(tbl_raw_data[[#This Row],[Date Actioned]]),MONTH(tbl_raw_data[[#This Row],[Date Actioned]]),DAY(tbl_raw_data[[#This Row],[Date Actioned]]))</f>
        <v>45154</v>
      </c>
      <c r="L3194" s="65" t="str">
        <f>UPPER(TEXT(tbl_raw_data[[#This Row],[updated_date]],"MMMM"))</f>
        <v>AUGUST</v>
      </c>
      <c r="M3194" s="65" t="str">
        <f>"WEEK "&amp;IF(ROUNDUP(DAY(tbl_raw_data[[#This Row],[updated_date]])/7,0)=5,4,ROUNDUP(DAY(tbl_raw_data[[#This Row],[updated_date]])/7,0))</f>
        <v>WEEK 3</v>
      </c>
      <c r="N3194" s="71" t="str">
        <f>UPPER(VLOOKUP(tbl_raw_data[[#This Row],[Analyst]],settings!$A$1:$B$15,2,0))</f>
        <v>SAM</v>
      </c>
      <c r="O3194" s="71" t="str">
        <f>TRIM(UPPER(tbl_raw_data[[#This Row],[Outcome]]))</f>
        <v>APPROVE</v>
      </c>
      <c r="P3194" s="71" t="str">
        <f>TRIM(UPPER(tbl_raw_data[[#This Row],[Queue Name]]))</f>
        <v>CONSUMER EXISTING</v>
      </c>
      <c r="Q3194" s="71" t="str">
        <f>IF(tbl_raw_data[[#This Row],[time_taken_in_min]]&lt;=settings!$D$2,"SLA_MET","SLA_NOT_MET")</f>
        <v>SLA_MET</v>
      </c>
    </row>
    <row r="3195" spans="1:17" hidden="1" x14ac:dyDescent="0.3">
      <c r="A3195" s="5" t="s">
        <v>4158</v>
      </c>
      <c r="B3195" s="36">
        <v>45154.567164351851</v>
      </c>
      <c r="C3195" s="39">
        <v>45154.583402777775</v>
      </c>
      <c r="D3195" s="8" t="s">
        <v>10</v>
      </c>
      <c r="E3195" s="8" t="s">
        <v>18</v>
      </c>
      <c r="F3195" s="8" t="s">
        <v>12</v>
      </c>
      <c r="G3195" s="8" t="s">
        <v>15</v>
      </c>
      <c r="H3195" s="84" t="str">
        <f t="shared" si="49"/>
        <v>Reason Unknown</v>
      </c>
      <c r="I3195" s="63">
        <f>(tbl_raw_data[[#This Row],[Date Actioned]])-(tbl_raw_data[[#This Row],[Date Tagged]])</f>
        <v>1.6238425923802424E-2</v>
      </c>
      <c r="J3195" s="66">
        <f>HOUR(tbl_raw_data[[#This Row],[time_taken]])*60+MINUTE(tbl_raw_data[[#This Row],[time_taken]])+SECOND(tbl_raw_data[[#This Row],[time_taken]])/60</f>
        <v>23.383333333333333</v>
      </c>
      <c r="K3195" s="68">
        <f>DATE(YEAR(tbl_raw_data[[#This Row],[Date Actioned]]),MONTH(tbl_raw_data[[#This Row],[Date Actioned]]),DAY(tbl_raw_data[[#This Row],[Date Actioned]]))</f>
        <v>45154</v>
      </c>
      <c r="L3195" s="65" t="str">
        <f>UPPER(TEXT(tbl_raw_data[[#This Row],[updated_date]],"MMMM"))</f>
        <v>AUGUST</v>
      </c>
      <c r="M3195" s="65" t="str">
        <f>"WEEK "&amp;IF(ROUNDUP(DAY(tbl_raw_data[[#This Row],[updated_date]])/7,0)=5,4,ROUNDUP(DAY(tbl_raw_data[[#This Row],[updated_date]])/7,0))</f>
        <v>WEEK 3</v>
      </c>
      <c r="N3195" s="71" t="str">
        <f>UPPER(VLOOKUP(tbl_raw_data[[#This Row],[Analyst]],settings!$A$1:$B$15,2,0))</f>
        <v>NITESH</v>
      </c>
      <c r="O3195" s="71" t="str">
        <f>TRIM(UPPER(tbl_raw_data[[#This Row],[Outcome]]))</f>
        <v>APPROVE</v>
      </c>
      <c r="P3195" s="71" t="str">
        <f>TRIM(UPPER(tbl_raw_data[[#This Row],[Queue Name]]))</f>
        <v>CONSUMER PRE BUREAU</v>
      </c>
      <c r="Q3195" s="71" t="str">
        <f>IF(tbl_raw_data[[#This Row],[time_taken_in_min]]&lt;=settings!$D$2,"SLA_MET","SLA_NOT_MET")</f>
        <v>SLA_NOT_MET</v>
      </c>
    </row>
    <row r="3196" spans="1:17" hidden="1" x14ac:dyDescent="0.3">
      <c r="A3196" s="7" t="s">
        <v>4159</v>
      </c>
      <c r="B3196" s="34">
        <v>45154.59165509259</v>
      </c>
      <c r="C3196" s="35">
        <v>45154.596296296295</v>
      </c>
      <c r="D3196" s="2" t="s">
        <v>10</v>
      </c>
      <c r="E3196" s="2" t="s">
        <v>11</v>
      </c>
      <c r="F3196" s="2" t="s">
        <v>206</v>
      </c>
      <c r="G3196" s="2" t="s">
        <v>26</v>
      </c>
      <c r="H3196" s="84" t="str">
        <f t="shared" si="49"/>
        <v>Reason Unknown</v>
      </c>
      <c r="I3196" s="63">
        <f>(tbl_raw_data[[#This Row],[Date Actioned]])-(tbl_raw_data[[#This Row],[Date Tagged]])</f>
        <v>4.6412037045229226E-3</v>
      </c>
      <c r="J3196" s="66">
        <f>HOUR(tbl_raw_data[[#This Row],[time_taken]])*60+MINUTE(tbl_raw_data[[#This Row],[time_taken]])+SECOND(tbl_raw_data[[#This Row],[time_taken]])/60</f>
        <v>6.6833333333333336</v>
      </c>
      <c r="K3196" s="68">
        <f>DATE(YEAR(tbl_raw_data[[#This Row],[Date Actioned]]),MONTH(tbl_raw_data[[#This Row],[Date Actioned]]),DAY(tbl_raw_data[[#This Row],[Date Actioned]]))</f>
        <v>45154</v>
      </c>
      <c r="L3196" s="65" t="str">
        <f>UPPER(TEXT(tbl_raw_data[[#This Row],[updated_date]],"MMMM"))</f>
        <v>AUGUST</v>
      </c>
      <c r="M3196" s="65" t="str">
        <f>"WEEK "&amp;IF(ROUNDUP(DAY(tbl_raw_data[[#This Row],[updated_date]])/7,0)=5,4,ROUNDUP(DAY(tbl_raw_data[[#This Row],[updated_date]])/7,0))</f>
        <v>WEEK 3</v>
      </c>
      <c r="N3196" s="71" t="str">
        <f>UPPER(VLOOKUP(tbl_raw_data[[#This Row],[Analyst]],settings!$A$1:$B$15,2,0))</f>
        <v>HARDIK</v>
      </c>
      <c r="O3196" s="71" t="str">
        <f>TRIM(UPPER(tbl_raw_data[[#This Row],[Outcome]]))</f>
        <v>APPROVE</v>
      </c>
      <c r="P3196" s="71" t="str">
        <f>TRIM(UPPER(tbl_raw_data[[#This Row],[Queue Name]]))</f>
        <v>CONSUMER EXISTING</v>
      </c>
      <c r="Q3196" s="71" t="str">
        <f>IF(tbl_raw_data[[#This Row],[time_taken_in_min]]&lt;=settings!$D$2,"SLA_MET","SLA_NOT_MET")</f>
        <v>SLA_MET</v>
      </c>
    </row>
    <row r="3197" spans="1:17" hidden="1" x14ac:dyDescent="0.3">
      <c r="A3197" s="1" t="s">
        <v>4160</v>
      </c>
      <c r="B3197" s="36">
        <v>45154.596168981479</v>
      </c>
      <c r="C3197" s="39">
        <v>45154.603715277779</v>
      </c>
      <c r="D3197" s="8" t="s">
        <v>10</v>
      </c>
      <c r="E3197" s="8" t="s">
        <v>8</v>
      </c>
      <c r="F3197" s="8" t="s">
        <v>12</v>
      </c>
      <c r="G3197" s="8" t="s">
        <v>23</v>
      </c>
      <c r="H3197" s="84" t="str">
        <f t="shared" si="49"/>
        <v>Reason Unknown</v>
      </c>
      <c r="I3197" s="63">
        <f>(tbl_raw_data[[#This Row],[Date Actioned]])-(tbl_raw_data[[#This Row],[Date Tagged]])</f>
        <v>7.5462962995516136E-3</v>
      </c>
      <c r="J3197" s="66">
        <f>HOUR(tbl_raw_data[[#This Row],[time_taken]])*60+MINUTE(tbl_raw_data[[#This Row],[time_taken]])+SECOND(tbl_raw_data[[#This Row],[time_taken]])/60</f>
        <v>10.866666666666667</v>
      </c>
      <c r="K3197" s="68">
        <f>DATE(YEAR(tbl_raw_data[[#This Row],[Date Actioned]]),MONTH(tbl_raw_data[[#This Row],[Date Actioned]]),DAY(tbl_raw_data[[#This Row],[Date Actioned]]))</f>
        <v>45154</v>
      </c>
      <c r="L3197" s="65" t="str">
        <f>UPPER(TEXT(tbl_raw_data[[#This Row],[updated_date]],"MMMM"))</f>
        <v>AUGUST</v>
      </c>
      <c r="M3197" s="65" t="str">
        <f>"WEEK "&amp;IF(ROUNDUP(DAY(tbl_raw_data[[#This Row],[updated_date]])/7,0)=5,4,ROUNDUP(DAY(tbl_raw_data[[#This Row],[updated_date]])/7,0))</f>
        <v>WEEK 3</v>
      </c>
      <c r="N3197" s="71" t="str">
        <f>UPPER(VLOOKUP(tbl_raw_data[[#This Row],[Analyst]],settings!$A$1:$B$15,2,0))</f>
        <v>NITESH</v>
      </c>
      <c r="O3197" s="71" t="str">
        <f>TRIM(UPPER(tbl_raw_data[[#This Row],[Outcome]]))</f>
        <v>APPROVE</v>
      </c>
      <c r="P3197" s="71" t="str">
        <f>TRIM(UPPER(tbl_raw_data[[#This Row],[Queue Name]]))</f>
        <v>CONSUMER POST BUREAU</v>
      </c>
      <c r="Q3197" s="71" t="str">
        <f>IF(tbl_raw_data[[#This Row],[time_taken_in_min]]&lt;=settings!$D$2,"SLA_MET","SLA_NOT_MET")</f>
        <v>SLA_MET</v>
      </c>
    </row>
    <row r="3198" spans="1:17" hidden="1" x14ac:dyDescent="0.3">
      <c r="A3198" s="5" t="s">
        <v>4161</v>
      </c>
      <c r="B3198" s="34">
        <v>45154.59747685185</v>
      </c>
      <c r="C3198" s="35">
        <v>45154.603356481479</v>
      </c>
      <c r="D3198" s="2" t="s">
        <v>10</v>
      </c>
      <c r="E3198" s="2" t="s">
        <v>11</v>
      </c>
      <c r="F3198" s="2" t="s">
        <v>206</v>
      </c>
      <c r="G3198" s="2" t="s">
        <v>26</v>
      </c>
      <c r="H3198" s="84" t="str">
        <f t="shared" si="49"/>
        <v>Reason Unknown</v>
      </c>
      <c r="I3198" s="63">
        <f>(tbl_raw_data[[#This Row],[Date Actioned]])-(tbl_raw_data[[#This Row],[Date Tagged]])</f>
        <v>5.8796296289074235E-3</v>
      </c>
      <c r="J3198" s="66">
        <f>HOUR(tbl_raw_data[[#This Row],[time_taken]])*60+MINUTE(tbl_raw_data[[#This Row],[time_taken]])+SECOND(tbl_raw_data[[#This Row],[time_taken]])/60</f>
        <v>8.4666666666666668</v>
      </c>
      <c r="K3198" s="68">
        <f>DATE(YEAR(tbl_raw_data[[#This Row],[Date Actioned]]),MONTH(tbl_raw_data[[#This Row],[Date Actioned]]),DAY(tbl_raw_data[[#This Row],[Date Actioned]]))</f>
        <v>45154</v>
      </c>
      <c r="L3198" s="65" t="str">
        <f>UPPER(TEXT(tbl_raw_data[[#This Row],[updated_date]],"MMMM"))</f>
        <v>AUGUST</v>
      </c>
      <c r="M3198" s="65" t="str">
        <f>"WEEK "&amp;IF(ROUNDUP(DAY(tbl_raw_data[[#This Row],[updated_date]])/7,0)=5,4,ROUNDUP(DAY(tbl_raw_data[[#This Row],[updated_date]])/7,0))</f>
        <v>WEEK 3</v>
      </c>
      <c r="N3198" s="71" t="str">
        <f>UPPER(VLOOKUP(tbl_raw_data[[#This Row],[Analyst]],settings!$A$1:$B$15,2,0))</f>
        <v>HARDIK</v>
      </c>
      <c r="O3198" s="71" t="str">
        <f>TRIM(UPPER(tbl_raw_data[[#This Row],[Outcome]]))</f>
        <v>APPROVE</v>
      </c>
      <c r="P3198" s="71" t="str">
        <f>TRIM(UPPER(tbl_raw_data[[#This Row],[Queue Name]]))</f>
        <v>CONSUMER EXISTING</v>
      </c>
      <c r="Q3198" s="71" t="str">
        <f>IF(tbl_raw_data[[#This Row],[time_taken_in_min]]&lt;=settings!$D$2,"SLA_MET","SLA_NOT_MET")</f>
        <v>SLA_MET</v>
      </c>
    </row>
    <row r="3199" spans="1:17" hidden="1" x14ac:dyDescent="0.3">
      <c r="A3199" s="7" t="s">
        <v>4162</v>
      </c>
      <c r="B3199" s="36">
        <v>45154.604791666665</v>
      </c>
      <c r="C3199" s="39">
        <v>45154.612025462964</v>
      </c>
      <c r="D3199" s="8" t="s">
        <v>10</v>
      </c>
      <c r="E3199" s="8" t="s">
        <v>11</v>
      </c>
      <c r="F3199" s="8" t="s">
        <v>12</v>
      </c>
      <c r="G3199" s="8" t="s">
        <v>23</v>
      </c>
      <c r="H3199" s="84" t="str">
        <f t="shared" si="49"/>
        <v>Reason Unknown</v>
      </c>
      <c r="I3199" s="63">
        <f>(tbl_raw_data[[#This Row],[Date Actioned]])-(tbl_raw_data[[#This Row],[Date Tagged]])</f>
        <v>7.2337962992605753E-3</v>
      </c>
      <c r="J3199" s="66">
        <f>HOUR(tbl_raw_data[[#This Row],[time_taken]])*60+MINUTE(tbl_raw_data[[#This Row],[time_taken]])+SECOND(tbl_raw_data[[#This Row],[time_taken]])/60</f>
        <v>10.416666666666666</v>
      </c>
      <c r="K3199" s="68">
        <f>DATE(YEAR(tbl_raw_data[[#This Row],[Date Actioned]]),MONTH(tbl_raw_data[[#This Row],[Date Actioned]]),DAY(tbl_raw_data[[#This Row],[Date Actioned]]))</f>
        <v>45154</v>
      </c>
      <c r="L3199" s="65" t="str">
        <f>UPPER(TEXT(tbl_raw_data[[#This Row],[updated_date]],"MMMM"))</f>
        <v>AUGUST</v>
      </c>
      <c r="M3199" s="65" t="str">
        <f>"WEEK "&amp;IF(ROUNDUP(DAY(tbl_raw_data[[#This Row],[updated_date]])/7,0)=5,4,ROUNDUP(DAY(tbl_raw_data[[#This Row],[updated_date]])/7,0))</f>
        <v>WEEK 3</v>
      </c>
      <c r="N3199" s="71" t="str">
        <f>UPPER(VLOOKUP(tbl_raw_data[[#This Row],[Analyst]],settings!$A$1:$B$15,2,0))</f>
        <v>NITESH</v>
      </c>
      <c r="O3199" s="71" t="str">
        <f>TRIM(UPPER(tbl_raw_data[[#This Row],[Outcome]]))</f>
        <v>APPROVE</v>
      </c>
      <c r="P3199" s="71" t="str">
        <f>TRIM(UPPER(tbl_raw_data[[#This Row],[Queue Name]]))</f>
        <v>CONSUMER EXISTING</v>
      </c>
      <c r="Q3199" s="71" t="str">
        <f>IF(tbl_raw_data[[#This Row],[time_taken_in_min]]&lt;=settings!$D$2,"SLA_MET","SLA_NOT_MET")</f>
        <v>SLA_MET</v>
      </c>
    </row>
    <row r="3200" spans="1:17" hidden="1" x14ac:dyDescent="0.3">
      <c r="A3200" s="1" t="s">
        <v>4163</v>
      </c>
      <c r="B3200" s="34">
        <v>45154.611840277779</v>
      </c>
      <c r="C3200" s="35">
        <v>45154.618946759256</v>
      </c>
      <c r="D3200" s="2" t="s">
        <v>10</v>
      </c>
      <c r="E3200" s="2" t="s">
        <v>18</v>
      </c>
      <c r="F3200" s="2" t="s">
        <v>19</v>
      </c>
      <c r="G3200" s="2" t="s">
        <v>119</v>
      </c>
      <c r="H3200" s="84" t="str">
        <f t="shared" si="49"/>
        <v>Reason Unknown</v>
      </c>
      <c r="I3200" s="63">
        <f>(tbl_raw_data[[#This Row],[Date Actioned]])-(tbl_raw_data[[#This Row],[Date Tagged]])</f>
        <v>7.1064814765122719E-3</v>
      </c>
      <c r="J3200" s="66">
        <f>HOUR(tbl_raw_data[[#This Row],[time_taken]])*60+MINUTE(tbl_raw_data[[#This Row],[time_taken]])+SECOND(tbl_raw_data[[#This Row],[time_taken]])/60</f>
        <v>10.233333333333333</v>
      </c>
      <c r="K3200" s="68">
        <f>DATE(YEAR(tbl_raw_data[[#This Row],[Date Actioned]]),MONTH(tbl_raw_data[[#This Row],[Date Actioned]]),DAY(tbl_raw_data[[#This Row],[Date Actioned]]))</f>
        <v>45154</v>
      </c>
      <c r="L3200" s="65" t="str">
        <f>UPPER(TEXT(tbl_raw_data[[#This Row],[updated_date]],"MMMM"))</f>
        <v>AUGUST</v>
      </c>
      <c r="M3200" s="65" t="str">
        <f>"WEEK "&amp;IF(ROUNDUP(DAY(tbl_raw_data[[#This Row],[updated_date]])/7,0)=5,4,ROUNDUP(DAY(tbl_raw_data[[#This Row],[updated_date]])/7,0))</f>
        <v>WEEK 3</v>
      </c>
      <c r="N3200" s="71" t="str">
        <f>UPPER(VLOOKUP(tbl_raw_data[[#This Row],[Analyst]],settings!$A$1:$B$15,2,0))</f>
        <v>NAVED</v>
      </c>
      <c r="O3200" s="71" t="str">
        <f>TRIM(UPPER(tbl_raw_data[[#This Row],[Outcome]]))</f>
        <v>APPROVE</v>
      </c>
      <c r="P3200" s="71" t="str">
        <f>TRIM(UPPER(tbl_raw_data[[#This Row],[Queue Name]]))</f>
        <v>CONSUMER PRE BUREAU</v>
      </c>
      <c r="Q3200" s="71" t="str">
        <f>IF(tbl_raw_data[[#This Row],[time_taken_in_min]]&lt;=settings!$D$2,"SLA_MET","SLA_NOT_MET")</f>
        <v>SLA_MET</v>
      </c>
    </row>
    <row r="3201" spans="1:17" hidden="1" x14ac:dyDescent="0.3">
      <c r="A3201" s="5" t="s">
        <v>4164</v>
      </c>
      <c r="B3201" s="36">
        <v>45154.612118055556</v>
      </c>
      <c r="C3201" s="39">
        <v>45154.619652777779</v>
      </c>
      <c r="D3201" s="8" t="s">
        <v>10</v>
      </c>
      <c r="E3201" s="8" t="s">
        <v>11</v>
      </c>
      <c r="F3201" s="8" t="s">
        <v>114</v>
      </c>
      <c r="G3201" s="8" t="s">
        <v>15</v>
      </c>
      <c r="H3201" s="84" t="str">
        <f t="shared" si="49"/>
        <v>Reason Unknown</v>
      </c>
      <c r="I3201" s="63">
        <f>(tbl_raw_data[[#This Row],[Date Actioned]])-(tbl_raw_data[[#This Row],[Date Tagged]])</f>
        <v>7.5347222227719612E-3</v>
      </c>
      <c r="J3201" s="66">
        <f>HOUR(tbl_raw_data[[#This Row],[time_taken]])*60+MINUTE(tbl_raw_data[[#This Row],[time_taken]])+SECOND(tbl_raw_data[[#This Row],[time_taken]])/60</f>
        <v>10.85</v>
      </c>
      <c r="K3201" s="68">
        <f>DATE(YEAR(tbl_raw_data[[#This Row],[Date Actioned]]),MONTH(tbl_raw_data[[#This Row],[Date Actioned]]),DAY(tbl_raw_data[[#This Row],[Date Actioned]]))</f>
        <v>45154</v>
      </c>
      <c r="L3201" s="65" t="str">
        <f>UPPER(TEXT(tbl_raw_data[[#This Row],[updated_date]],"MMMM"))</f>
        <v>AUGUST</v>
      </c>
      <c r="M3201" s="65" t="str">
        <f>"WEEK "&amp;IF(ROUNDUP(DAY(tbl_raw_data[[#This Row],[updated_date]])/7,0)=5,4,ROUNDUP(DAY(tbl_raw_data[[#This Row],[updated_date]])/7,0))</f>
        <v>WEEK 3</v>
      </c>
      <c r="N3201" s="71" t="str">
        <f>UPPER(VLOOKUP(tbl_raw_data[[#This Row],[Analyst]],settings!$A$1:$B$15,2,0))</f>
        <v>FARDIN</v>
      </c>
      <c r="O3201" s="71" t="str">
        <f>TRIM(UPPER(tbl_raw_data[[#This Row],[Outcome]]))</f>
        <v>APPROVE</v>
      </c>
      <c r="P3201" s="71" t="str">
        <f>TRIM(UPPER(tbl_raw_data[[#This Row],[Queue Name]]))</f>
        <v>CONSUMER EXISTING</v>
      </c>
      <c r="Q3201" s="71" t="str">
        <f>IF(tbl_raw_data[[#This Row],[time_taken_in_min]]&lt;=settings!$D$2,"SLA_MET","SLA_NOT_MET")</f>
        <v>SLA_MET</v>
      </c>
    </row>
    <row r="3202" spans="1:17" hidden="1" x14ac:dyDescent="0.3">
      <c r="A3202" s="7" t="s">
        <v>4165</v>
      </c>
      <c r="B3202" s="34">
        <v>45154.612395833334</v>
      </c>
      <c r="C3202" s="35">
        <v>45154.61922453704</v>
      </c>
      <c r="D3202" s="2" t="s">
        <v>10</v>
      </c>
      <c r="E3202" s="2" t="s">
        <v>11</v>
      </c>
      <c r="F3202" s="2" t="s">
        <v>14</v>
      </c>
      <c r="G3202" s="2" t="s">
        <v>26</v>
      </c>
      <c r="H3202" s="84" t="str">
        <f t="shared" si="49"/>
        <v>Reason Unknown</v>
      </c>
      <c r="I3202" s="63">
        <f>(tbl_raw_data[[#This Row],[Date Actioned]])-(tbl_raw_data[[#This Row],[Date Tagged]])</f>
        <v>6.8287037065601908E-3</v>
      </c>
      <c r="J3202" s="66">
        <f>HOUR(tbl_raw_data[[#This Row],[time_taken]])*60+MINUTE(tbl_raw_data[[#This Row],[time_taken]])+SECOND(tbl_raw_data[[#This Row],[time_taken]])/60</f>
        <v>9.8333333333333339</v>
      </c>
      <c r="K3202" s="68">
        <f>DATE(YEAR(tbl_raw_data[[#This Row],[Date Actioned]]),MONTH(tbl_raw_data[[#This Row],[Date Actioned]]),DAY(tbl_raw_data[[#This Row],[Date Actioned]]))</f>
        <v>45154</v>
      </c>
      <c r="L3202" s="65" t="str">
        <f>UPPER(TEXT(tbl_raw_data[[#This Row],[updated_date]],"MMMM"))</f>
        <v>AUGUST</v>
      </c>
      <c r="M3202" s="65" t="str">
        <f>"WEEK "&amp;IF(ROUNDUP(DAY(tbl_raw_data[[#This Row],[updated_date]])/7,0)=5,4,ROUNDUP(DAY(tbl_raw_data[[#This Row],[updated_date]])/7,0))</f>
        <v>WEEK 3</v>
      </c>
      <c r="N3202" s="71" t="str">
        <f>UPPER(VLOOKUP(tbl_raw_data[[#This Row],[Analyst]],settings!$A$1:$B$15,2,0))</f>
        <v>CAMROON</v>
      </c>
      <c r="O3202" s="71" t="str">
        <f>TRIM(UPPER(tbl_raw_data[[#This Row],[Outcome]]))</f>
        <v>APPROVE</v>
      </c>
      <c r="P3202" s="71" t="str">
        <f>TRIM(UPPER(tbl_raw_data[[#This Row],[Queue Name]]))</f>
        <v>CONSUMER EXISTING</v>
      </c>
      <c r="Q3202" s="71" t="str">
        <f>IF(tbl_raw_data[[#This Row],[time_taken_in_min]]&lt;=settings!$D$2,"SLA_MET","SLA_NOT_MET")</f>
        <v>SLA_MET</v>
      </c>
    </row>
    <row r="3203" spans="1:17" hidden="1" x14ac:dyDescent="0.3">
      <c r="A3203" s="1" t="s">
        <v>4166</v>
      </c>
      <c r="B3203" s="36">
        <v>45154.61451388889</v>
      </c>
      <c r="C3203" s="39">
        <v>45154.620289351849</v>
      </c>
      <c r="D3203" s="8" t="s">
        <v>10</v>
      </c>
      <c r="E3203" s="8" t="s">
        <v>8</v>
      </c>
      <c r="F3203" s="8" t="s">
        <v>25</v>
      </c>
      <c r="G3203" s="8" t="s">
        <v>15</v>
      </c>
      <c r="H3203" s="84" t="str">
        <f t="shared" ref="H3203:H3266" si="50">IF(OR(ISNUMBER(SEARCH("duplicate",G3203)), ISNUMBER(SEARCH("previously",G3203)), ISNUMBER(SEARCH("previously approved",G3203))), "Duplicate Application",
IF(OR(ISNUMBER(SEARCH("incorrect",G3203)), ISNUMBER(SEARCH("remove", G3203))), "Incorrect Details",
IF(ISNUMBER(SEARCH("incomplete",G3203)), "Incomplete Details",
IF(ISNUMBER(SEARCH("overdue",G3203)), "Overdue Bill",
IF(OR(ISNUMBER(SEARCH("resubmit as", G3203)), ISNUMBER(SEARCH("re-submit as", G3203))), "Incorrect Queue",
IF(OR(ISNUMBER(SEARCH("100",G3203)), ISNUMBER(SEARCH("correct", G3203)), ISNUMBER(SEARCH("email", G3203)), ISNUMBER(SEARCH("please submit", G3203)), ISNUMBER(SEARCH("please resubmit",G3203)), ISNUMBER(SEARCH("please re-submit", G3203)), ISNUMBER(SEARCH("please send", G3203))), "Incomplete Details",
IF(ISNUMBER(SEARCH("error", G3203)), "System Error", "Reason Unknown")))))))</f>
        <v>Reason Unknown</v>
      </c>
      <c r="I3203" s="63">
        <f>(tbl_raw_data[[#This Row],[Date Actioned]])-(tbl_raw_data[[#This Row],[Date Tagged]])</f>
        <v>5.7754629597184248E-3</v>
      </c>
      <c r="J3203" s="66">
        <f>HOUR(tbl_raw_data[[#This Row],[time_taken]])*60+MINUTE(tbl_raw_data[[#This Row],[time_taken]])+SECOND(tbl_raw_data[[#This Row],[time_taken]])/60</f>
        <v>8.3166666666666664</v>
      </c>
      <c r="K3203" s="68">
        <f>DATE(YEAR(tbl_raw_data[[#This Row],[Date Actioned]]),MONTH(tbl_raw_data[[#This Row],[Date Actioned]]),DAY(tbl_raw_data[[#This Row],[Date Actioned]]))</f>
        <v>45154</v>
      </c>
      <c r="L3203" s="65" t="str">
        <f>UPPER(TEXT(tbl_raw_data[[#This Row],[updated_date]],"MMMM"))</f>
        <v>AUGUST</v>
      </c>
      <c r="M3203" s="65" t="str">
        <f>"WEEK "&amp;IF(ROUNDUP(DAY(tbl_raw_data[[#This Row],[updated_date]])/7,0)=5,4,ROUNDUP(DAY(tbl_raw_data[[#This Row],[updated_date]])/7,0))</f>
        <v>WEEK 3</v>
      </c>
      <c r="N3203" s="71" t="str">
        <f>UPPER(VLOOKUP(tbl_raw_data[[#This Row],[Analyst]],settings!$A$1:$B$15,2,0))</f>
        <v>ASIF</v>
      </c>
      <c r="O3203" s="71" t="str">
        <f>TRIM(UPPER(tbl_raw_data[[#This Row],[Outcome]]))</f>
        <v>APPROVE</v>
      </c>
      <c r="P3203" s="71" t="str">
        <f>TRIM(UPPER(tbl_raw_data[[#This Row],[Queue Name]]))</f>
        <v>CONSUMER POST BUREAU</v>
      </c>
      <c r="Q3203" s="71" t="str">
        <f>IF(tbl_raw_data[[#This Row],[time_taken_in_min]]&lt;=settings!$D$2,"SLA_MET","SLA_NOT_MET")</f>
        <v>SLA_MET</v>
      </c>
    </row>
    <row r="3204" spans="1:17" hidden="1" x14ac:dyDescent="0.3">
      <c r="A3204" s="5" t="s">
        <v>4167</v>
      </c>
      <c r="B3204" s="34">
        <v>45154.615914351853</v>
      </c>
      <c r="C3204" s="35">
        <v>45154.620648148149</v>
      </c>
      <c r="D3204" s="2" t="s">
        <v>10</v>
      </c>
      <c r="E3204" s="2" t="s">
        <v>18</v>
      </c>
      <c r="F3204" s="2" t="s">
        <v>206</v>
      </c>
      <c r="G3204" s="2" t="s">
        <v>16</v>
      </c>
      <c r="H3204" s="84" t="str">
        <f t="shared" si="50"/>
        <v>Reason Unknown</v>
      </c>
      <c r="I3204" s="63">
        <f>(tbl_raw_data[[#This Row],[Date Actioned]])-(tbl_raw_data[[#This Row],[Date Tagged]])</f>
        <v>4.7337962969322689E-3</v>
      </c>
      <c r="J3204" s="66">
        <f>HOUR(tbl_raw_data[[#This Row],[time_taken]])*60+MINUTE(tbl_raw_data[[#This Row],[time_taken]])+SECOND(tbl_raw_data[[#This Row],[time_taken]])/60</f>
        <v>6.8166666666666664</v>
      </c>
      <c r="K3204" s="68">
        <f>DATE(YEAR(tbl_raw_data[[#This Row],[Date Actioned]]),MONTH(tbl_raw_data[[#This Row],[Date Actioned]]),DAY(tbl_raw_data[[#This Row],[Date Actioned]]))</f>
        <v>45154</v>
      </c>
      <c r="L3204" s="65" t="str">
        <f>UPPER(TEXT(tbl_raw_data[[#This Row],[updated_date]],"MMMM"))</f>
        <v>AUGUST</v>
      </c>
      <c r="M3204" s="65" t="str">
        <f>"WEEK "&amp;IF(ROUNDUP(DAY(tbl_raw_data[[#This Row],[updated_date]])/7,0)=5,4,ROUNDUP(DAY(tbl_raw_data[[#This Row],[updated_date]])/7,0))</f>
        <v>WEEK 3</v>
      </c>
      <c r="N3204" s="71" t="str">
        <f>UPPER(VLOOKUP(tbl_raw_data[[#This Row],[Analyst]],settings!$A$1:$B$15,2,0))</f>
        <v>HARDIK</v>
      </c>
      <c r="O3204" s="71" t="str">
        <f>TRIM(UPPER(tbl_raw_data[[#This Row],[Outcome]]))</f>
        <v>APPROVE</v>
      </c>
      <c r="P3204" s="71" t="str">
        <f>TRIM(UPPER(tbl_raw_data[[#This Row],[Queue Name]]))</f>
        <v>CONSUMER PRE BUREAU</v>
      </c>
      <c r="Q3204" s="71" t="str">
        <f>IF(tbl_raw_data[[#This Row],[time_taken_in_min]]&lt;=settings!$D$2,"SLA_MET","SLA_NOT_MET")</f>
        <v>SLA_MET</v>
      </c>
    </row>
    <row r="3205" spans="1:17" hidden="1" x14ac:dyDescent="0.3">
      <c r="A3205" s="7" t="s">
        <v>4168</v>
      </c>
      <c r="B3205" s="36">
        <v>45154.62228009259</v>
      </c>
      <c r="C3205" s="39">
        <v>45154.626203703701</v>
      </c>
      <c r="D3205" s="8" t="s">
        <v>10</v>
      </c>
      <c r="E3205" s="8" t="s">
        <v>11</v>
      </c>
      <c r="F3205" s="8" t="s">
        <v>19</v>
      </c>
      <c r="G3205" s="8" t="s">
        <v>26</v>
      </c>
      <c r="H3205" s="84" t="str">
        <f t="shared" si="50"/>
        <v>Reason Unknown</v>
      </c>
      <c r="I3205" s="63">
        <f>(tbl_raw_data[[#This Row],[Date Actioned]])-(tbl_raw_data[[#This Row],[Date Tagged]])</f>
        <v>3.9236111115314998E-3</v>
      </c>
      <c r="J3205" s="66">
        <f>HOUR(tbl_raw_data[[#This Row],[time_taken]])*60+MINUTE(tbl_raw_data[[#This Row],[time_taken]])+SECOND(tbl_raw_data[[#This Row],[time_taken]])/60</f>
        <v>5.65</v>
      </c>
      <c r="K3205" s="68">
        <f>DATE(YEAR(tbl_raw_data[[#This Row],[Date Actioned]]),MONTH(tbl_raw_data[[#This Row],[Date Actioned]]),DAY(tbl_raw_data[[#This Row],[Date Actioned]]))</f>
        <v>45154</v>
      </c>
      <c r="L3205" s="65" t="str">
        <f>UPPER(TEXT(tbl_raw_data[[#This Row],[updated_date]],"MMMM"))</f>
        <v>AUGUST</v>
      </c>
      <c r="M3205" s="65" t="str">
        <f>"WEEK "&amp;IF(ROUNDUP(DAY(tbl_raw_data[[#This Row],[updated_date]])/7,0)=5,4,ROUNDUP(DAY(tbl_raw_data[[#This Row],[updated_date]])/7,0))</f>
        <v>WEEK 3</v>
      </c>
      <c r="N3205" s="71" t="str">
        <f>UPPER(VLOOKUP(tbl_raw_data[[#This Row],[Analyst]],settings!$A$1:$B$15,2,0))</f>
        <v>NAVED</v>
      </c>
      <c r="O3205" s="71" t="str">
        <f>TRIM(UPPER(tbl_raw_data[[#This Row],[Outcome]]))</f>
        <v>APPROVE</v>
      </c>
      <c r="P3205" s="71" t="str">
        <f>TRIM(UPPER(tbl_raw_data[[#This Row],[Queue Name]]))</f>
        <v>CONSUMER EXISTING</v>
      </c>
      <c r="Q3205" s="71" t="str">
        <f>IF(tbl_raw_data[[#This Row],[time_taken_in_min]]&lt;=settings!$D$2,"SLA_MET","SLA_NOT_MET")</f>
        <v>SLA_MET</v>
      </c>
    </row>
    <row r="3206" spans="1:17" hidden="1" x14ac:dyDescent="0.3">
      <c r="A3206" s="1" t="s">
        <v>4169</v>
      </c>
      <c r="B3206" s="34">
        <v>45154.65011574074</v>
      </c>
      <c r="C3206" s="35">
        <v>45154.655648148146</v>
      </c>
      <c r="D3206" s="2" t="s">
        <v>10</v>
      </c>
      <c r="E3206" s="2" t="s">
        <v>11</v>
      </c>
      <c r="F3206" s="2" t="s">
        <v>19</v>
      </c>
      <c r="G3206" s="2" t="s">
        <v>23</v>
      </c>
      <c r="H3206" s="84" t="str">
        <f t="shared" si="50"/>
        <v>Reason Unknown</v>
      </c>
      <c r="I3206" s="63">
        <f>(tbl_raw_data[[#This Row],[Date Actioned]])-(tbl_raw_data[[#This Row],[Date Tagged]])</f>
        <v>5.5324074055533856E-3</v>
      </c>
      <c r="J3206" s="66">
        <f>HOUR(tbl_raw_data[[#This Row],[time_taken]])*60+MINUTE(tbl_raw_data[[#This Row],[time_taken]])+SECOND(tbl_raw_data[[#This Row],[time_taken]])/60</f>
        <v>7.9666666666666668</v>
      </c>
      <c r="K3206" s="68">
        <f>DATE(YEAR(tbl_raw_data[[#This Row],[Date Actioned]]),MONTH(tbl_raw_data[[#This Row],[Date Actioned]]),DAY(tbl_raw_data[[#This Row],[Date Actioned]]))</f>
        <v>45154</v>
      </c>
      <c r="L3206" s="65" t="str">
        <f>UPPER(TEXT(tbl_raw_data[[#This Row],[updated_date]],"MMMM"))</f>
        <v>AUGUST</v>
      </c>
      <c r="M3206" s="65" t="str">
        <f>"WEEK "&amp;IF(ROUNDUP(DAY(tbl_raw_data[[#This Row],[updated_date]])/7,0)=5,4,ROUNDUP(DAY(tbl_raw_data[[#This Row],[updated_date]])/7,0))</f>
        <v>WEEK 3</v>
      </c>
      <c r="N3206" s="71" t="str">
        <f>UPPER(VLOOKUP(tbl_raw_data[[#This Row],[Analyst]],settings!$A$1:$B$15,2,0))</f>
        <v>NAVED</v>
      </c>
      <c r="O3206" s="71" t="str">
        <f>TRIM(UPPER(tbl_raw_data[[#This Row],[Outcome]]))</f>
        <v>APPROVE</v>
      </c>
      <c r="P3206" s="71" t="str">
        <f>TRIM(UPPER(tbl_raw_data[[#This Row],[Queue Name]]))</f>
        <v>CONSUMER EXISTING</v>
      </c>
      <c r="Q3206" s="71" t="str">
        <f>IF(tbl_raw_data[[#This Row],[time_taken_in_min]]&lt;=settings!$D$2,"SLA_MET","SLA_NOT_MET")</f>
        <v>SLA_MET</v>
      </c>
    </row>
    <row r="3207" spans="1:17" hidden="1" x14ac:dyDescent="0.3">
      <c r="A3207" s="5" t="s">
        <v>4170</v>
      </c>
      <c r="B3207" s="36">
        <v>45154.66207175926</v>
      </c>
      <c r="C3207" s="39">
        <v>45154.670555555553</v>
      </c>
      <c r="D3207" s="8" t="s">
        <v>10</v>
      </c>
      <c r="E3207" s="8" t="s">
        <v>8</v>
      </c>
      <c r="F3207" s="8" t="s">
        <v>14</v>
      </c>
      <c r="G3207" s="8" t="s">
        <v>16</v>
      </c>
      <c r="H3207" s="84" t="str">
        <f t="shared" si="50"/>
        <v>Reason Unknown</v>
      </c>
      <c r="I3207" s="63">
        <f>(tbl_raw_data[[#This Row],[Date Actioned]])-(tbl_raw_data[[#This Row],[Date Tagged]])</f>
        <v>8.4837962931487709E-3</v>
      </c>
      <c r="J3207" s="66">
        <f>HOUR(tbl_raw_data[[#This Row],[time_taken]])*60+MINUTE(tbl_raw_data[[#This Row],[time_taken]])+SECOND(tbl_raw_data[[#This Row],[time_taken]])/60</f>
        <v>12.216666666666667</v>
      </c>
      <c r="K3207" s="68">
        <f>DATE(YEAR(tbl_raw_data[[#This Row],[Date Actioned]]),MONTH(tbl_raw_data[[#This Row],[Date Actioned]]),DAY(tbl_raw_data[[#This Row],[Date Actioned]]))</f>
        <v>45154</v>
      </c>
      <c r="L3207" s="65" t="str">
        <f>UPPER(TEXT(tbl_raw_data[[#This Row],[updated_date]],"MMMM"))</f>
        <v>AUGUST</v>
      </c>
      <c r="M3207" s="65" t="str">
        <f>"WEEK "&amp;IF(ROUNDUP(DAY(tbl_raw_data[[#This Row],[updated_date]])/7,0)=5,4,ROUNDUP(DAY(tbl_raw_data[[#This Row],[updated_date]])/7,0))</f>
        <v>WEEK 3</v>
      </c>
      <c r="N3207" s="71" t="str">
        <f>UPPER(VLOOKUP(tbl_raw_data[[#This Row],[Analyst]],settings!$A$1:$B$15,2,0))</f>
        <v>CAMROON</v>
      </c>
      <c r="O3207" s="71" t="str">
        <f>TRIM(UPPER(tbl_raw_data[[#This Row],[Outcome]]))</f>
        <v>APPROVE</v>
      </c>
      <c r="P3207" s="71" t="str">
        <f>TRIM(UPPER(tbl_raw_data[[#This Row],[Queue Name]]))</f>
        <v>CONSUMER POST BUREAU</v>
      </c>
      <c r="Q3207" s="71" t="str">
        <f>IF(tbl_raw_data[[#This Row],[time_taken_in_min]]&lt;=settings!$D$2,"SLA_MET","SLA_NOT_MET")</f>
        <v>SLA_MET</v>
      </c>
    </row>
    <row r="3208" spans="1:17" hidden="1" x14ac:dyDescent="0.3">
      <c r="A3208" s="7" t="s">
        <v>4171</v>
      </c>
      <c r="B3208" s="34">
        <v>45154.670381944445</v>
      </c>
      <c r="C3208" s="35">
        <v>45154.682696759257</v>
      </c>
      <c r="D3208" s="2" t="s">
        <v>10</v>
      </c>
      <c r="E3208" s="2" t="s">
        <v>11</v>
      </c>
      <c r="F3208" s="2" t="s">
        <v>12</v>
      </c>
      <c r="G3208" s="2" t="s">
        <v>15</v>
      </c>
      <c r="H3208" s="84" t="str">
        <f t="shared" si="50"/>
        <v>Reason Unknown</v>
      </c>
      <c r="I3208" s="63">
        <f>(tbl_raw_data[[#This Row],[Date Actioned]])-(tbl_raw_data[[#This Row],[Date Tagged]])</f>
        <v>1.2314814812270924E-2</v>
      </c>
      <c r="J3208" s="66">
        <f>HOUR(tbl_raw_data[[#This Row],[time_taken]])*60+MINUTE(tbl_raw_data[[#This Row],[time_taken]])+SECOND(tbl_raw_data[[#This Row],[time_taken]])/60</f>
        <v>17.733333333333334</v>
      </c>
      <c r="K3208" s="68">
        <f>DATE(YEAR(tbl_raw_data[[#This Row],[Date Actioned]]),MONTH(tbl_raw_data[[#This Row],[Date Actioned]]),DAY(tbl_raw_data[[#This Row],[Date Actioned]]))</f>
        <v>45154</v>
      </c>
      <c r="L3208" s="65" t="str">
        <f>UPPER(TEXT(tbl_raw_data[[#This Row],[updated_date]],"MMMM"))</f>
        <v>AUGUST</v>
      </c>
      <c r="M3208" s="65" t="str">
        <f>"WEEK "&amp;IF(ROUNDUP(DAY(tbl_raw_data[[#This Row],[updated_date]])/7,0)=5,4,ROUNDUP(DAY(tbl_raw_data[[#This Row],[updated_date]])/7,0))</f>
        <v>WEEK 3</v>
      </c>
      <c r="N3208" s="71" t="str">
        <f>UPPER(VLOOKUP(tbl_raw_data[[#This Row],[Analyst]],settings!$A$1:$B$15,2,0))</f>
        <v>NITESH</v>
      </c>
      <c r="O3208" s="71" t="str">
        <f>TRIM(UPPER(tbl_raw_data[[#This Row],[Outcome]]))</f>
        <v>APPROVE</v>
      </c>
      <c r="P3208" s="71" t="str">
        <f>TRIM(UPPER(tbl_raw_data[[#This Row],[Queue Name]]))</f>
        <v>CONSUMER EXISTING</v>
      </c>
      <c r="Q3208" s="71" t="str">
        <f>IF(tbl_raw_data[[#This Row],[time_taken_in_min]]&lt;=settings!$D$2,"SLA_MET","SLA_NOT_MET")</f>
        <v>SLA_MET</v>
      </c>
    </row>
    <row r="3209" spans="1:17" hidden="1" x14ac:dyDescent="0.3">
      <c r="A3209" s="1" t="s">
        <v>4172</v>
      </c>
      <c r="B3209" s="36">
        <v>45154.670972222222</v>
      </c>
      <c r="C3209" s="39">
        <v>45154.67863425926</v>
      </c>
      <c r="D3209" s="8" t="s">
        <v>10</v>
      </c>
      <c r="E3209" s="8" t="s">
        <v>11</v>
      </c>
      <c r="F3209" s="8" t="s">
        <v>25</v>
      </c>
      <c r="G3209" s="8" t="s">
        <v>15</v>
      </c>
      <c r="H3209" s="84" t="str">
        <f t="shared" si="50"/>
        <v>Reason Unknown</v>
      </c>
      <c r="I3209" s="63">
        <f>(tbl_raw_data[[#This Row],[Date Actioned]])-(tbl_raw_data[[#This Row],[Date Tagged]])</f>
        <v>7.662037038244307E-3</v>
      </c>
      <c r="J3209" s="66">
        <f>HOUR(tbl_raw_data[[#This Row],[time_taken]])*60+MINUTE(tbl_raw_data[[#This Row],[time_taken]])+SECOND(tbl_raw_data[[#This Row],[time_taken]])/60</f>
        <v>11.033333333333333</v>
      </c>
      <c r="K3209" s="68">
        <f>DATE(YEAR(tbl_raw_data[[#This Row],[Date Actioned]]),MONTH(tbl_raw_data[[#This Row],[Date Actioned]]),DAY(tbl_raw_data[[#This Row],[Date Actioned]]))</f>
        <v>45154</v>
      </c>
      <c r="L3209" s="65" t="str">
        <f>UPPER(TEXT(tbl_raw_data[[#This Row],[updated_date]],"MMMM"))</f>
        <v>AUGUST</v>
      </c>
      <c r="M3209" s="65" t="str">
        <f>"WEEK "&amp;IF(ROUNDUP(DAY(tbl_raw_data[[#This Row],[updated_date]])/7,0)=5,4,ROUNDUP(DAY(tbl_raw_data[[#This Row],[updated_date]])/7,0))</f>
        <v>WEEK 3</v>
      </c>
      <c r="N3209" s="71" t="str">
        <f>UPPER(VLOOKUP(tbl_raw_data[[#This Row],[Analyst]],settings!$A$1:$B$15,2,0))</f>
        <v>ASIF</v>
      </c>
      <c r="O3209" s="71" t="str">
        <f>TRIM(UPPER(tbl_raw_data[[#This Row],[Outcome]]))</f>
        <v>APPROVE</v>
      </c>
      <c r="P3209" s="71" t="str">
        <f>TRIM(UPPER(tbl_raw_data[[#This Row],[Queue Name]]))</f>
        <v>CONSUMER EXISTING</v>
      </c>
      <c r="Q3209" s="71" t="str">
        <f>IF(tbl_raw_data[[#This Row],[time_taken_in_min]]&lt;=settings!$D$2,"SLA_MET","SLA_NOT_MET")</f>
        <v>SLA_MET</v>
      </c>
    </row>
    <row r="3210" spans="1:17" hidden="1" x14ac:dyDescent="0.3">
      <c r="A3210" s="5" t="s">
        <v>4173</v>
      </c>
      <c r="B3210" s="34">
        <v>45154.679502314815</v>
      </c>
      <c r="C3210" s="35">
        <v>45154.686724537038</v>
      </c>
      <c r="D3210" s="2" t="s">
        <v>10</v>
      </c>
      <c r="E3210" s="2" t="s">
        <v>11</v>
      </c>
      <c r="F3210" s="2" t="s">
        <v>24</v>
      </c>
      <c r="G3210" s="2" t="s">
        <v>23</v>
      </c>
      <c r="H3210" s="84" t="str">
        <f t="shared" si="50"/>
        <v>Reason Unknown</v>
      </c>
      <c r="I3210" s="63">
        <f>(tbl_raw_data[[#This Row],[Date Actioned]])-(tbl_raw_data[[#This Row],[Date Tagged]])</f>
        <v>7.2222222224809229E-3</v>
      </c>
      <c r="J3210" s="66">
        <f>HOUR(tbl_raw_data[[#This Row],[time_taken]])*60+MINUTE(tbl_raw_data[[#This Row],[time_taken]])+SECOND(tbl_raw_data[[#This Row],[time_taken]])/60</f>
        <v>10.4</v>
      </c>
      <c r="K3210" s="68">
        <f>DATE(YEAR(tbl_raw_data[[#This Row],[Date Actioned]]),MONTH(tbl_raw_data[[#This Row],[Date Actioned]]),DAY(tbl_raw_data[[#This Row],[Date Actioned]]))</f>
        <v>45154</v>
      </c>
      <c r="L3210" s="65" t="str">
        <f>UPPER(TEXT(tbl_raw_data[[#This Row],[updated_date]],"MMMM"))</f>
        <v>AUGUST</v>
      </c>
      <c r="M3210" s="65" t="str">
        <f>"WEEK "&amp;IF(ROUNDUP(DAY(tbl_raw_data[[#This Row],[updated_date]])/7,0)=5,4,ROUNDUP(DAY(tbl_raw_data[[#This Row],[updated_date]])/7,0))</f>
        <v>WEEK 3</v>
      </c>
      <c r="N3210" s="71" t="str">
        <f>UPPER(VLOOKUP(tbl_raw_data[[#This Row],[Analyst]],settings!$A$1:$B$15,2,0))</f>
        <v>SAM</v>
      </c>
      <c r="O3210" s="71" t="str">
        <f>TRIM(UPPER(tbl_raw_data[[#This Row],[Outcome]]))</f>
        <v>APPROVE</v>
      </c>
      <c r="P3210" s="71" t="str">
        <f>TRIM(UPPER(tbl_raw_data[[#This Row],[Queue Name]]))</f>
        <v>CONSUMER EXISTING</v>
      </c>
      <c r="Q3210" s="71" t="str">
        <f>IF(tbl_raw_data[[#This Row],[time_taken_in_min]]&lt;=settings!$D$2,"SLA_MET","SLA_NOT_MET")</f>
        <v>SLA_MET</v>
      </c>
    </row>
    <row r="3211" spans="1:17" hidden="1" x14ac:dyDescent="0.3">
      <c r="A3211" s="7" t="s">
        <v>4174</v>
      </c>
      <c r="B3211" s="36">
        <v>45154.681006944447</v>
      </c>
      <c r="C3211" s="39">
        <v>45154.686122685183</v>
      </c>
      <c r="D3211" s="8" t="s">
        <v>10</v>
      </c>
      <c r="E3211" s="8" t="s">
        <v>18</v>
      </c>
      <c r="F3211" s="8" t="s">
        <v>25</v>
      </c>
      <c r="G3211" s="8" t="s">
        <v>15</v>
      </c>
      <c r="H3211" s="84" t="str">
        <f t="shared" si="50"/>
        <v>Reason Unknown</v>
      </c>
      <c r="I3211" s="63">
        <f>(tbl_raw_data[[#This Row],[Date Actioned]])-(tbl_raw_data[[#This Row],[Date Tagged]])</f>
        <v>5.1157407360733487E-3</v>
      </c>
      <c r="J3211" s="66">
        <f>HOUR(tbl_raw_data[[#This Row],[time_taken]])*60+MINUTE(tbl_raw_data[[#This Row],[time_taken]])+SECOND(tbl_raw_data[[#This Row],[time_taken]])/60</f>
        <v>7.3666666666666663</v>
      </c>
      <c r="K3211" s="68">
        <f>DATE(YEAR(tbl_raw_data[[#This Row],[Date Actioned]]),MONTH(tbl_raw_data[[#This Row],[Date Actioned]]),DAY(tbl_raw_data[[#This Row],[Date Actioned]]))</f>
        <v>45154</v>
      </c>
      <c r="L3211" s="65" t="str">
        <f>UPPER(TEXT(tbl_raw_data[[#This Row],[updated_date]],"MMMM"))</f>
        <v>AUGUST</v>
      </c>
      <c r="M3211" s="65" t="str">
        <f>"WEEK "&amp;IF(ROUNDUP(DAY(tbl_raw_data[[#This Row],[updated_date]])/7,0)=5,4,ROUNDUP(DAY(tbl_raw_data[[#This Row],[updated_date]])/7,0))</f>
        <v>WEEK 3</v>
      </c>
      <c r="N3211" s="71" t="str">
        <f>UPPER(VLOOKUP(tbl_raw_data[[#This Row],[Analyst]],settings!$A$1:$B$15,2,0))</f>
        <v>ASIF</v>
      </c>
      <c r="O3211" s="71" t="str">
        <f>TRIM(UPPER(tbl_raw_data[[#This Row],[Outcome]]))</f>
        <v>APPROVE</v>
      </c>
      <c r="P3211" s="71" t="str">
        <f>TRIM(UPPER(tbl_raw_data[[#This Row],[Queue Name]]))</f>
        <v>CONSUMER PRE BUREAU</v>
      </c>
      <c r="Q3211" s="71" t="str">
        <f>IF(tbl_raw_data[[#This Row],[time_taken_in_min]]&lt;=settings!$D$2,"SLA_MET","SLA_NOT_MET")</f>
        <v>SLA_MET</v>
      </c>
    </row>
    <row r="3212" spans="1:17" hidden="1" x14ac:dyDescent="0.3">
      <c r="A3212" s="1" t="s">
        <v>4175</v>
      </c>
      <c r="B3212" s="34">
        <v>45154.681956018518</v>
      </c>
      <c r="C3212" s="35">
        <v>45154.690717592595</v>
      </c>
      <c r="D3212" s="2" t="s">
        <v>10</v>
      </c>
      <c r="E3212" s="2" t="s">
        <v>18</v>
      </c>
      <c r="F3212" s="2" t="s">
        <v>12</v>
      </c>
      <c r="G3212" s="2" t="s">
        <v>23</v>
      </c>
      <c r="H3212" s="84" t="str">
        <f t="shared" si="50"/>
        <v>Reason Unknown</v>
      </c>
      <c r="I3212" s="63">
        <f>(tbl_raw_data[[#This Row],[Date Actioned]])-(tbl_raw_data[[#This Row],[Date Tagged]])</f>
        <v>8.7615740776527673E-3</v>
      </c>
      <c r="J3212" s="66">
        <f>HOUR(tbl_raw_data[[#This Row],[time_taken]])*60+MINUTE(tbl_raw_data[[#This Row],[time_taken]])+SECOND(tbl_raw_data[[#This Row],[time_taken]])/60</f>
        <v>12.616666666666667</v>
      </c>
      <c r="K3212" s="68">
        <f>DATE(YEAR(tbl_raw_data[[#This Row],[Date Actioned]]),MONTH(tbl_raw_data[[#This Row],[Date Actioned]]),DAY(tbl_raw_data[[#This Row],[Date Actioned]]))</f>
        <v>45154</v>
      </c>
      <c r="L3212" s="65" t="str">
        <f>UPPER(TEXT(tbl_raw_data[[#This Row],[updated_date]],"MMMM"))</f>
        <v>AUGUST</v>
      </c>
      <c r="M3212" s="65" t="str">
        <f>"WEEK "&amp;IF(ROUNDUP(DAY(tbl_raw_data[[#This Row],[updated_date]])/7,0)=5,4,ROUNDUP(DAY(tbl_raw_data[[#This Row],[updated_date]])/7,0))</f>
        <v>WEEK 3</v>
      </c>
      <c r="N3212" s="71" t="str">
        <f>UPPER(VLOOKUP(tbl_raw_data[[#This Row],[Analyst]],settings!$A$1:$B$15,2,0))</f>
        <v>NITESH</v>
      </c>
      <c r="O3212" s="71" t="str">
        <f>TRIM(UPPER(tbl_raw_data[[#This Row],[Outcome]]))</f>
        <v>APPROVE</v>
      </c>
      <c r="P3212" s="71" t="str">
        <f>TRIM(UPPER(tbl_raw_data[[#This Row],[Queue Name]]))</f>
        <v>CONSUMER PRE BUREAU</v>
      </c>
      <c r="Q3212" s="71" t="str">
        <f>IF(tbl_raw_data[[#This Row],[time_taken_in_min]]&lt;=settings!$D$2,"SLA_MET","SLA_NOT_MET")</f>
        <v>SLA_MET</v>
      </c>
    </row>
    <row r="3213" spans="1:17" hidden="1" x14ac:dyDescent="0.3">
      <c r="A3213" s="5" t="s">
        <v>4176</v>
      </c>
      <c r="B3213" s="36">
        <v>45154.682638888888</v>
      </c>
      <c r="C3213" s="39">
        <v>45154.692696759259</v>
      </c>
      <c r="D3213" s="8" t="s">
        <v>10</v>
      </c>
      <c r="E3213" s="8" t="s">
        <v>11</v>
      </c>
      <c r="F3213" s="8" t="s">
        <v>19</v>
      </c>
      <c r="G3213" s="8" t="s">
        <v>15</v>
      </c>
      <c r="H3213" s="84" t="str">
        <f t="shared" si="50"/>
        <v>Reason Unknown</v>
      </c>
      <c r="I3213" s="63">
        <f>(tbl_raw_data[[#This Row],[Date Actioned]])-(tbl_raw_data[[#This Row],[Date Tagged]])</f>
        <v>1.0057870371383615E-2</v>
      </c>
      <c r="J3213" s="66">
        <f>HOUR(tbl_raw_data[[#This Row],[time_taken]])*60+MINUTE(tbl_raw_data[[#This Row],[time_taken]])+SECOND(tbl_raw_data[[#This Row],[time_taken]])/60</f>
        <v>14.483333333333333</v>
      </c>
      <c r="K3213" s="68">
        <f>DATE(YEAR(tbl_raw_data[[#This Row],[Date Actioned]]),MONTH(tbl_raw_data[[#This Row],[Date Actioned]]),DAY(tbl_raw_data[[#This Row],[Date Actioned]]))</f>
        <v>45154</v>
      </c>
      <c r="L3213" s="65" t="str">
        <f>UPPER(TEXT(tbl_raw_data[[#This Row],[updated_date]],"MMMM"))</f>
        <v>AUGUST</v>
      </c>
      <c r="M3213" s="65" t="str">
        <f>"WEEK "&amp;IF(ROUNDUP(DAY(tbl_raw_data[[#This Row],[updated_date]])/7,0)=5,4,ROUNDUP(DAY(tbl_raw_data[[#This Row],[updated_date]])/7,0))</f>
        <v>WEEK 3</v>
      </c>
      <c r="N3213" s="71" t="str">
        <f>UPPER(VLOOKUP(tbl_raw_data[[#This Row],[Analyst]],settings!$A$1:$B$15,2,0))</f>
        <v>NAVED</v>
      </c>
      <c r="O3213" s="71" t="str">
        <f>TRIM(UPPER(tbl_raw_data[[#This Row],[Outcome]]))</f>
        <v>APPROVE</v>
      </c>
      <c r="P3213" s="71" t="str">
        <f>TRIM(UPPER(tbl_raw_data[[#This Row],[Queue Name]]))</f>
        <v>CONSUMER EXISTING</v>
      </c>
      <c r="Q3213" s="71" t="str">
        <f>IF(tbl_raw_data[[#This Row],[time_taken_in_min]]&lt;=settings!$D$2,"SLA_MET","SLA_NOT_MET")</f>
        <v>SLA_MET</v>
      </c>
    </row>
    <row r="3214" spans="1:17" hidden="1" x14ac:dyDescent="0.3">
      <c r="A3214" s="7" t="s">
        <v>4177</v>
      </c>
      <c r="B3214" s="34">
        <v>45154.683807870373</v>
      </c>
      <c r="C3214" s="35">
        <v>45154.68959490741</v>
      </c>
      <c r="D3214" s="2" t="s">
        <v>10</v>
      </c>
      <c r="E3214" s="2" t="s">
        <v>18</v>
      </c>
      <c r="F3214" s="2" t="s">
        <v>24</v>
      </c>
      <c r="G3214" s="2" t="s">
        <v>23</v>
      </c>
      <c r="H3214" s="84" t="str">
        <f t="shared" si="50"/>
        <v>Reason Unknown</v>
      </c>
      <c r="I3214" s="63">
        <f>(tbl_raw_data[[#This Row],[Date Actioned]])-(tbl_raw_data[[#This Row],[Date Tagged]])</f>
        <v>5.7870370364980772E-3</v>
      </c>
      <c r="J3214" s="66">
        <f>HOUR(tbl_raw_data[[#This Row],[time_taken]])*60+MINUTE(tbl_raw_data[[#This Row],[time_taken]])+SECOND(tbl_raw_data[[#This Row],[time_taken]])/60</f>
        <v>8.3333333333333339</v>
      </c>
      <c r="K3214" s="68">
        <f>DATE(YEAR(tbl_raw_data[[#This Row],[Date Actioned]]),MONTH(tbl_raw_data[[#This Row],[Date Actioned]]),DAY(tbl_raw_data[[#This Row],[Date Actioned]]))</f>
        <v>45154</v>
      </c>
      <c r="L3214" s="65" t="str">
        <f>UPPER(TEXT(tbl_raw_data[[#This Row],[updated_date]],"MMMM"))</f>
        <v>AUGUST</v>
      </c>
      <c r="M3214" s="65" t="str">
        <f>"WEEK "&amp;IF(ROUNDUP(DAY(tbl_raw_data[[#This Row],[updated_date]])/7,0)=5,4,ROUNDUP(DAY(tbl_raw_data[[#This Row],[updated_date]])/7,0))</f>
        <v>WEEK 3</v>
      </c>
      <c r="N3214" s="71" t="str">
        <f>UPPER(VLOOKUP(tbl_raw_data[[#This Row],[Analyst]],settings!$A$1:$B$15,2,0))</f>
        <v>SAM</v>
      </c>
      <c r="O3214" s="71" t="str">
        <f>TRIM(UPPER(tbl_raw_data[[#This Row],[Outcome]]))</f>
        <v>APPROVE</v>
      </c>
      <c r="P3214" s="71" t="str">
        <f>TRIM(UPPER(tbl_raw_data[[#This Row],[Queue Name]]))</f>
        <v>CONSUMER PRE BUREAU</v>
      </c>
      <c r="Q3214" s="71" t="str">
        <f>IF(tbl_raw_data[[#This Row],[time_taken_in_min]]&lt;=settings!$D$2,"SLA_MET","SLA_NOT_MET")</f>
        <v>SLA_MET</v>
      </c>
    </row>
    <row r="3215" spans="1:17" hidden="1" x14ac:dyDescent="0.3">
      <c r="A3215" s="1" t="s">
        <v>4178</v>
      </c>
      <c r="B3215" s="36">
        <v>45154.691354166665</v>
      </c>
      <c r="C3215" s="39">
        <v>45154.696180555555</v>
      </c>
      <c r="D3215" s="8" t="s">
        <v>10</v>
      </c>
      <c r="E3215" s="8" t="s">
        <v>18</v>
      </c>
      <c r="F3215" s="8" t="s">
        <v>24</v>
      </c>
      <c r="G3215" s="8" t="s">
        <v>23</v>
      </c>
      <c r="H3215" s="84" t="str">
        <f t="shared" si="50"/>
        <v>Reason Unknown</v>
      </c>
      <c r="I3215" s="63">
        <f>(tbl_raw_data[[#This Row],[Date Actioned]])-(tbl_raw_data[[#This Row],[Date Tagged]])</f>
        <v>4.8263888893416151E-3</v>
      </c>
      <c r="J3215" s="66">
        <f>HOUR(tbl_raw_data[[#This Row],[time_taken]])*60+MINUTE(tbl_raw_data[[#This Row],[time_taken]])+SECOND(tbl_raw_data[[#This Row],[time_taken]])/60</f>
        <v>6.95</v>
      </c>
      <c r="K3215" s="68">
        <f>DATE(YEAR(tbl_raw_data[[#This Row],[Date Actioned]]),MONTH(tbl_raw_data[[#This Row],[Date Actioned]]),DAY(tbl_raw_data[[#This Row],[Date Actioned]]))</f>
        <v>45154</v>
      </c>
      <c r="L3215" s="65" t="str">
        <f>UPPER(TEXT(tbl_raw_data[[#This Row],[updated_date]],"MMMM"))</f>
        <v>AUGUST</v>
      </c>
      <c r="M3215" s="65" t="str">
        <f>"WEEK "&amp;IF(ROUNDUP(DAY(tbl_raw_data[[#This Row],[updated_date]])/7,0)=5,4,ROUNDUP(DAY(tbl_raw_data[[#This Row],[updated_date]])/7,0))</f>
        <v>WEEK 3</v>
      </c>
      <c r="N3215" s="71" t="str">
        <f>UPPER(VLOOKUP(tbl_raw_data[[#This Row],[Analyst]],settings!$A$1:$B$15,2,0))</f>
        <v>SAM</v>
      </c>
      <c r="O3215" s="71" t="str">
        <f>TRIM(UPPER(tbl_raw_data[[#This Row],[Outcome]]))</f>
        <v>APPROVE</v>
      </c>
      <c r="P3215" s="71" t="str">
        <f>TRIM(UPPER(tbl_raw_data[[#This Row],[Queue Name]]))</f>
        <v>CONSUMER PRE BUREAU</v>
      </c>
      <c r="Q3215" s="71" t="str">
        <f>IF(tbl_raw_data[[#This Row],[time_taken_in_min]]&lt;=settings!$D$2,"SLA_MET","SLA_NOT_MET")</f>
        <v>SLA_MET</v>
      </c>
    </row>
    <row r="3216" spans="1:17" hidden="1" x14ac:dyDescent="0.3">
      <c r="A3216" s="5" t="s">
        <v>4179</v>
      </c>
      <c r="B3216" s="34">
        <v>45154.691828703704</v>
      </c>
      <c r="C3216" s="35">
        <v>45154.702638888892</v>
      </c>
      <c r="D3216" s="2" t="s">
        <v>10</v>
      </c>
      <c r="E3216" s="2" t="s">
        <v>18</v>
      </c>
      <c r="F3216" s="2" t="s">
        <v>114</v>
      </c>
      <c r="G3216" s="2" t="s">
        <v>123</v>
      </c>
      <c r="H3216" s="84" t="str">
        <f t="shared" si="50"/>
        <v>Reason Unknown</v>
      </c>
      <c r="I3216" s="63">
        <f>(tbl_raw_data[[#This Row],[Date Actioned]])-(tbl_raw_data[[#This Row],[Date Tagged]])</f>
        <v>1.0810185187438037E-2</v>
      </c>
      <c r="J3216" s="66">
        <f>HOUR(tbl_raw_data[[#This Row],[time_taken]])*60+MINUTE(tbl_raw_data[[#This Row],[time_taken]])+SECOND(tbl_raw_data[[#This Row],[time_taken]])/60</f>
        <v>15.566666666666666</v>
      </c>
      <c r="K3216" s="68">
        <f>DATE(YEAR(tbl_raw_data[[#This Row],[Date Actioned]]),MONTH(tbl_raw_data[[#This Row],[Date Actioned]]),DAY(tbl_raw_data[[#This Row],[Date Actioned]]))</f>
        <v>45154</v>
      </c>
      <c r="L3216" s="65" t="str">
        <f>UPPER(TEXT(tbl_raw_data[[#This Row],[updated_date]],"MMMM"))</f>
        <v>AUGUST</v>
      </c>
      <c r="M3216" s="65" t="str">
        <f>"WEEK "&amp;IF(ROUNDUP(DAY(tbl_raw_data[[#This Row],[updated_date]])/7,0)=5,4,ROUNDUP(DAY(tbl_raw_data[[#This Row],[updated_date]])/7,0))</f>
        <v>WEEK 3</v>
      </c>
      <c r="N3216" s="71" t="str">
        <f>UPPER(VLOOKUP(tbl_raw_data[[#This Row],[Analyst]],settings!$A$1:$B$15,2,0))</f>
        <v>FARDIN</v>
      </c>
      <c r="O3216" s="71" t="str">
        <f>TRIM(UPPER(tbl_raw_data[[#This Row],[Outcome]]))</f>
        <v>APPROVE</v>
      </c>
      <c r="P3216" s="71" t="str">
        <f>TRIM(UPPER(tbl_raw_data[[#This Row],[Queue Name]]))</f>
        <v>CONSUMER PRE BUREAU</v>
      </c>
      <c r="Q3216" s="71" t="str">
        <f>IF(tbl_raw_data[[#This Row],[time_taken_in_min]]&lt;=settings!$D$2,"SLA_MET","SLA_NOT_MET")</f>
        <v>SLA_MET</v>
      </c>
    </row>
    <row r="3217" spans="1:17" hidden="1" x14ac:dyDescent="0.3">
      <c r="A3217" s="7" t="s">
        <v>4180</v>
      </c>
      <c r="B3217" s="36">
        <v>45154.703993055555</v>
      </c>
      <c r="C3217" s="39">
        <v>45154.710381944446</v>
      </c>
      <c r="D3217" s="8" t="s">
        <v>10</v>
      </c>
      <c r="E3217" s="8" t="s">
        <v>18</v>
      </c>
      <c r="F3217" s="8" t="s">
        <v>19</v>
      </c>
      <c r="G3217" s="8" t="s">
        <v>23</v>
      </c>
      <c r="H3217" s="84" t="str">
        <f t="shared" si="50"/>
        <v>Reason Unknown</v>
      </c>
      <c r="I3217" s="63">
        <f>(tbl_raw_data[[#This Row],[Date Actioned]])-(tbl_raw_data[[#This Row],[Date Tagged]])</f>
        <v>6.3888888907968067E-3</v>
      </c>
      <c r="J3217" s="66">
        <f>HOUR(tbl_raw_data[[#This Row],[time_taken]])*60+MINUTE(tbl_raw_data[[#This Row],[time_taken]])+SECOND(tbl_raw_data[[#This Row],[time_taken]])/60</f>
        <v>9.1999999999999993</v>
      </c>
      <c r="K3217" s="68">
        <f>DATE(YEAR(tbl_raw_data[[#This Row],[Date Actioned]]),MONTH(tbl_raw_data[[#This Row],[Date Actioned]]),DAY(tbl_raw_data[[#This Row],[Date Actioned]]))</f>
        <v>45154</v>
      </c>
      <c r="L3217" s="65" t="str">
        <f>UPPER(TEXT(tbl_raw_data[[#This Row],[updated_date]],"MMMM"))</f>
        <v>AUGUST</v>
      </c>
      <c r="M3217" s="65" t="str">
        <f>"WEEK "&amp;IF(ROUNDUP(DAY(tbl_raw_data[[#This Row],[updated_date]])/7,0)=5,4,ROUNDUP(DAY(tbl_raw_data[[#This Row],[updated_date]])/7,0))</f>
        <v>WEEK 3</v>
      </c>
      <c r="N3217" s="71" t="str">
        <f>UPPER(VLOOKUP(tbl_raw_data[[#This Row],[Analyst]],settings!$A$1:$B$15,2,0))</f>
        <v>NAVED</v>
      </c>
      <c r="O3217" s="71" t="str">
        <f>TRIM(UPPER(tbl_raw_data[[#This Row],[Outcome]]))</f>
        <v>APPROVE</v>
      </c>
      <c r="P3217" s="71" t="str">
        <f>TRIM(UPPER(tbl_raw_data[[#This Row],[Queue Name]]))</f>
        <v>CONSUMER PRE BUREAU</v>
      </c>
      <c r="Q3217" s="71" t="str">
        <f>IF(tbl_raw_data[[#This Row],[time_taken_in_min]]&lt;=settings!$D$2,"SLA_MET","SLA_NOT_MET")</f>
        <v>SLA_MET</v>
      </c>
    </row>
    <row r="3218" spans="1:17" hidden="1" x14ac:dyDescent="0.3">
      <c r="A3218" s="1" t="s">
        <v>4181</v>
      </c>
      <c r="B3218" s="34">
        <v>45154.712743055556</v>
      </c>
      <c r="C3218" s="35">
        <v>45154.7184375</v>
      </c>
      <c r="D3218" s="2" t="s">
        <v>10</v>
      </c>
      <c r="E3218" s="2" t="s">
        <v>18</v>
      </c>
      <c r="F3218" s="2" t="s">
        <v>19</v>
      </c>
      <c r="G3218" s="2" t="s">
        <v>30</v>
      </c>
      <c r="H3218" s="84" t="str">
        <f t="shared" si="50"/>
        <v>Reason Unknown</v>
      </c>
      <c r="I3218" s="63">
        <f>(tbl_raw_data[[#This Row],[Date Actioned]])-(tbl_raw_data[[#This Row],[Date Tagged]])</f>
        <v>5.694444444088731E-3</v>
      </c>
      <c r="J3218" s="66">
        <f>HOUR(tbl_raw_data[[#This Row],[time_taken]])*60+MINUTE(tbl_raw_data[[#This Row],[time_taken]])+SECOND(tbl_raw_data[[#This Row],[time_taken]])/60</f>
        <v>8.1999999999999993</v>
      </c>
      <c r="K3218" s="68">
        <f>DATE(YEAR(tbl_raw_data[[#This Row],[Date Actioned]]),MONTH(tbl_raw_data[[#This Row],[Date Actioned]]),DAY(tbl_raw_data[[#This Row],[Date Actioned]]))</f>
        <v>45154</v>
      </c>
      <c r="L3218" s="65" t="str">
        <f>UPPER(TEXT(tbl_raw_data[[#This Row],[updated_date]],"MMMM"))</f>
        <v>AUGUST</v>
      </c>
      <c r="M3218" s="65" t="str">
        <f>"WEEK "&amp;IF(ROUNDUP(DAY(tbl_raw_data[[#This Row],[updated_date]])/7,0)=5,4,ROUNDUP(DAY(tbl_raw_data[[#This Row],[updated_date]])/7,0))</f>
        <v>WEEK 3</v>
      </c>
      <c r="N3218" s="71" t="str">
        <f>UPPER(VLOOKUP(tbl_raw_data[[#This Row],[Analyst]],settings!$A$1:$B$15,2,0))</f>
        <v>NAVED</v>
      </c>
      <c r="O3218" s="71" t="str">
        <f>TRIM(UPPER(tbl_raw_data[[#This Row],[Outcome]]))</f>
        <v>APPROVE</v>
      </c>
      <c r="P3218" s="71" t="str">
        <f>TRIM(UPPER(tbl_raw_data[[#This Row],[Queue Name]]))</f>
        <v>CONSUMER PRE BUREAU</v>
      </c>
      <c r="Q3218" s="71" t="str">
        <f>IF(tbl_raw_data[[#This Row],[time_taken_in_min]]&lt;=settings!$D$2,"SLA_MET","SLA_NOT_MET")</f>
        <v>SLA_MET</v>
      </c>
    </row>
    <row r="3219" spans="1:17" hidden="1" x14ac:dyDescent="0.3">
      <c r="A3219" s="5" t="s">
        <v>4182</v>
      </c>
      <c r="B3219" s="36">
        <v>45154.717106481483</v>
      </c>
      <c r="C3219" s="39">
        <v>45154.721284722225</v>
      </c>
      <c r="D3219" s="8" t="s">
        <v>10</v>
      </c>
      <c r="E3219" s="8" t="s">
        <v>11</v>
      </c>
      <c r="F3219" s="8" t="s">
        <v>24</v>
      </c>
      <c r="G3219" s="8" t="s">
        <v>26</v>
      </c>
      <c r="H3219" s="84" t="str">
        <f t="shared" si="50"/>
        <v>Reason Unknown</v>
      </c>
      <c r="I3219" s="63">
        <f>(tbl_raw_data[[#This Row],[Date Actioned]])-(tbl_raw_data[[#This Row],[Date Tagged]])</f>
        <v>4.1782407424761914E-3</v>
      </c>
      <c r="J3219" s="66">
        <f>HOUR(tbl_raw_data[[#This Row],[time_taken]])*60+MINUTE(tbl_raw_data[[#This Row],[time_taken]])+SECOND(tbl_raw_data[[#This Row],[time_taken]])/60</f>
        <v>6.0166666666666666</v>
      </c>
      <c r="K3219" s="68">
        <f>DATE(YEAR(tbl_raw_data[[#This Row],[Date Actioned]]),MONTH(tbl_raw_data[[#This Row],[Date Actioned]]),DAY(tbl_raw_data[[#This Row],[Date Actioned]]))</f>
        <v>45154</v>
      </c>
      <c r="L3219" s="65" t="str">
        <f>UPPER(TEXT(tbl_raw_data[[#This Row],[updated_date]],"MMMM"))</f>
        <v>AUGUST</v>
      </c>
      <c r="M3219" s="65" t="str">
        <f>"WEEK "&amp;IF(ROUNDUP(DAY(tbl_raw_data[[#This Row],[updated_date]])/7,0)=5,4,ROUNDUP(DAY(tbl_raw_data[[#This Row],[updated_date]])/7,0))</f>
        <v>WEEK 3</v>
      </c>
      <c r="N3219" s="71" t="str">
        <f>UPPER(VLOOKUP(tbl_raw_data[[#This Row],[Analyst]],settings!$A$1:$B$15,2,0))</f>
        <v>SAM</v>
      </c>
      <c r="O3219" s="71" t="str">
        <f>TRIM(UPPER(tbl_raw_data[[#This Row],[Outcome]]))</f>
        <v>APPROVE</v>
      </c>
      <c r="P3219" s="71" t="str">
        <f>TRIM(UPPER(tbl_raw_data[[#This Row],[Queue Name]]))</f>
        <v>CONSUMER EXISTING</v>
      </c>
      <c r="Q3219" s="71" t="str">
        <f>IF(tbl_raw_data[[#This Row],[time_taken_in_min]]&lt;=settings!$D$2,"SLA_MET","SLA_NOT_MET")</f>
        <v>SLA_MET</v>
      </c>
    </row>
    <row r="3220" spans="1:17" hidden="1" x14ac:dyDescent="0.3">
      <c r="A3220" s="7" t="s">
        <v>4183</v>
      </c>
      <c r="B3220" s="34">
        <v>45154.730104166665</v>
      </c>
      <c r="C3220" s="35">
        <v>45154.737071759257</v>
      </c>
      <c r="D3220" s="2" t="s">
        <v>10</v>
      </c>
      <c r="E3220" s="2" t="s">
        <v>18</v>
      </c>
      <c r="F3220" s="2" t="s">
        <v>19</v>
      </c>
      <c r="G3220" s="2" t="s">
        <v>120</v>
      </c>
      <c r="H3220" s="84" t="str">
        <f t="shared" si="50"/>
        <v>Reason Unknown</v>
      </c>
      <c r="I3220" s="63">
        <f>(tbl_raw_data[[#This Row],[Date Actioned]])-(tbl_raw_data[[#This Row],[Date Tagged]])</f>
        <v>6.9675925915362313E-3</v>
      </c>
      <c r="J3220" s="66">
        <f>HOUR(tbl_raw_data[[#This Row],[time_taken]])*60+MINUTE(tbl_raw_data[[#This Row],[time_taken]])+SECOND(tbl_raw_data[[#This Row],[time_taken]])/60</f>
        <v>10.033333333333333</v>
      </c>
      <c r="K3220" s="68">
        <f>DATE(YEAR(tbl_raw_data[[#This Row],[Date Actioned]]),MONTH(tbl_raw_data[[#This Row],[Date Actioned]]),DAY(tbl_raw_data[[#This Row],[Date Actioned]]))</f>
        <v>45154</v>
      </c>
      <c r="L3220" s="65" t="str">
        <f>UPPER(TEXT(tbl_raw_data[[#This Row],[updated_date]],"MMMM"))</f>
        <v>AUGUST</v>
      </c>
      <c r="M3220" s="65" t="str">
        <f>"WEEK "&amp;IF(ROUNDUP(DAY(tbl_raw_data[[#This Row],[updated_date]])/7,0)=5,4,ROUNDUP(DAY(tbl_raw_data[[#This Row],[updated_date]])/7,0))</f>
        <v>WEEK 3</v>
      </c>
      <c r="N3220" s="71" t="str">
        <f>UPPER(VLOOKUP(tbl_raw_data[[#This Row],[Analyst]],settings!$A$1:$B$15,2,0))</f>
        <v>NAVED</v>
      </c>
      <c r="O3220" s="71" t="str">
        <f>TRIM(UPPER(tbl_raw_data[[#This Row],[Outcome]]))</f>
        <v>APPROVE</v>
      </c>
      <c r="P3220" s="71" t="str">
        <f>TRIM(UPPER(tbl_raw_data[[#This Row],[Queue Name]]))</f>
        <v>CONSUMER PRE BUREAU</v>
      </c>
      <c r="Q3220" s="71" t="str">
        <f>IF(tbl_raw_data[[#This Row],[time_taken_in_min]]&lt;=settings!$D$2,"SLA_MET","SLA_NOT_MET")</f>
        <v>SLA_MET</v>
      </c>
    </row>
    <row r="3221" spans="1:17" hidden="1" x14ac:dyDescent="0.3">
      <c r="A3221" s="1" t="s">
        <v>4184</v>
      </c>
      <c r="B3221" s="36">
        <v>45154.735243055555</v>
      </c>
      <c r="C3221" s="39">
        <v>45154.745393518519</v>
      </c>
      <c r="D3221" s="8" t="s">
        <v>10</v>
      </c>
      <c r="E3221" s="8" t="s">
        <v>11</v>
      </c>
      <c r="F3221" s="8" t="s">
        <v>24</v>
      </c>
      <c r="G3221" s="8" t="s">
        <v>26</v>
      </c>
      <c r="H3221" s="84" t="str">
        <f t="shared" si="50"/>
        <v>Reason Unknown</v>
      </c>
      <c r="I3221" s="63">
        <f>(tbl_raw_data[[#This Row],[Date Actioned]])-(tbl_raw_data[[#This Row],[Date Tagged]])</f>
        <v>1.0150462963792961E-2</v>
      </c>
      <c r="J3221" s="66">
        <f>HOUR(tbl_raw_data[[#This Row],[time_taken]])*60+MINUTE(tbl_raw_data[[#This Row],[time_taken]])+SECOND(tbl_raw_data[[#This Row],[time_taken]])/60</f>
        <v>14.616666666666667</v>
      </c>
      <c r="K3221" s="68">
        <f>DATE(YEAR(tbl_raw_data[[#This Row],[Date Actioned]]),MONTH(tbl_raw_data[[#This Row],[Date Actioned]]),DAY(tbl_raw_data[[#This Row],[Date Actioned]]))</f>
        <v>45154</v>
      </c>
      <c r="L3221" s="65" t="str">
        <f>UPPER(TEXT(tbl_raw_data[[#This Row],[updated_date]],"MMMM"))</f>
        <v>AUGUST</v>
      </c>
      <c r="M3221" s="65" t="str">
        <f>"WEEK "&amp;IF(ROUNDUP(DAY(tbl_raw_data[[#This Row],[updated_date]])/7,0)=5,4,ROUNDUP(DAY(tbl_raw_data[[#This Row],[updated_date]])/7,0))</f>
        <v>WEEK 3</v>
      </c>
      <c r="N3221" s="71" t="str">
        <f>UPPER(VLOOKUP(tbl_raw_data[[#This Row],[Analyst]],settings!$A$1:$B$15,2,0))</f>
        <v>SAM</v>
      </c>
      <c r="O3221" s="71" t="str">
        <f>TRIM(UPPER(tbl_raw_data[[#This Row],[Outcome]]))</f>
        <v>APPROVE</v>
      </c>
      <c r="P3221" s="71" t="str">
        <f>TRIM(UPPER(tbl_raw_data[[#This Row],[Queue Name]]))</f>
        <v>CONSUMER EXISTING</v>
      </c>
      <c r="Q3221" s="71" t="str">
        <f>IF(tbl_raw_data[[#This Row],[time_taken_in_min]]&lt;=settings!$D$2,"SLA_MET","SLA_NOT_MET")</f>
        <v>SLA_MET</v>
      </c>
    </row>
    <row r="3222" spans="1:17" hidden="1" x14ac:dyDescent="0.3">
      <c r="A3222" s="5" t="s">
        <v>4185</v>
      </c>
      <c r="B3222" s="34">
        <v>45154.73883101852</v>
      </c>
      <c r="C3222" s="35">
        <v>45154.748969907407</v>
      </c>
      <c r="D3222" s="2" t="s">
        <v>10</v>
      </c>
      <c r="E3222" s="2" t="s">
        <v>11</v>
      </c>
      <c r="F3222" s="2" t="s">
        <v>19</v>
      </c>
      <c r="G3222" s="2" t="s">
        <v>23</v>
      </c>
      <c r="H3222" s="84" t="str">
        <f t="shared" si="50"/>
        <v>Reason Unknown</v>
      </c>
      <c r="I3222" s="63">
        <f>(tbl_raw_data[[#This Row],[Date Actioned]])-(tbl_raw_data[[#This Row],[Date Tagged]])</f>
        <v>1.0138888887013309E-2</v>
      </c>
      <c r="J3222" s="66">
        <f>HOUR(tbl_raw_data[[#This Row],[time_taken]])*60+MINUTE(tbl_raw_data[[#This Row],[time_taken]])+SECOND(tbl_raw_data[[#This Row],[time_taken]])/60</f>
        <v>14.6</v>
      </c>
      <c r="K3222" s="68">
        <f>DATE(YEAR(tbl_raw_data[[#This Row],[Date Actioned]]),MONTH(tbl_raw_data[[#This Row],[Date Actioned]]),DAY(tbl_raw_data[[#This Row],[Date Actioned]]))</f>
        <v>45154</v>
      </c>
      <c r="L3222" s="65" t="str">
        <f>UPPER(TEXT(tbl_raw_data[[#This Row],[updated_date]],"MMMM"))</f>
        <v>AUGUST</v>
      </c>
      <c r="M3222" s="65" t="str">
        <f>"WEEK "&amp;IF(ROUNDUP(DAY(tbl_raw_data[[#This Row],[updated_date]])/7,0)=5,4,ROUNDUP(DAY(tbl_raw_data[[#This Row],[updated_date]])/7,0))</f>
        <v>WEEK 3</v>
      </c>
      <c r="N3222" s="71" t="str">
        <f>UPPER(VLOOKUP(tbl_raw_data[[#This Row],[Analyst]],settings!$A$1:$B$15,2,0))</f>
        <v>NAVED</v>
      </c>
      <c r="O3222" s="71" t="str">
        <f>TRIM(UPPER(tbl_raw_data[[#This Row],[Outcome]]))</f>
        <v>APPROVE</v>
      </c>
      <c r="P3222" s="71" t="str">
        <f>TRIM(UPPER(tbl_raw_data[[#This Row],[Queue Name]]))</f>
        <v>CONSUMER EXISTING</v>
      </c>
      <c r="Q3222" s="71" t="str">
        <f>IF(tbl_raw_data[[#This Row],[time_taken_in_min]]&lt;=settings!$D$2,"SLA_MET","SLA_NOT_MET")</f>
        <v>SLA_MET</v>
      </c>
    </row>
    <row r="3223" spans="1:17" hidden="1" x14ac:dyDescent="0.3">
      <c r="A3223" s="7" t="s">
        <v>4186</v>
      </c>
      <c r="B3223" s="36">
        <v>45154.740069444444</v>
      </c>
      <c r="C3223" s="39">
        <v>45154.758310185185</v>
      </c>
      <c r="D3223" s="8" t="s">
        <v>10</v>
      </c>
      <c r="E3223" s="8" t="s">
        <v>8</v>
      </c>
      <c r="F3223" s="8" t="s">
        <v>24</v>
      </c>
      <c r="G3223" s="8" t="s">
        <v>23</v>
      </c>
      <c r="H3223" s="84" t="str">
        <f t="shared" si="50"/>
        <v>Reason Unknown</v>
      </c>
      <c r="I3223" s="63">
        <f>(tbl_raw_data[[#This Row],[Date Actioned]])-(tbl_raw_data[[#This Row],[Date Tagged]])</f>
        <v>1.8240740741021E-2</v>
      </c>
      <c r="J3223" s="66">
        <f>HOUR(tbl_raw_data[[#This Row],[time_taken]])*60+MINUTE(tbl_raw_data[[#This Row],[time_taken]])+SECOND(tbl_raw_data[[#This Row],[time_taken]])/60</f>
        <v>26.266666666666666</v>
      </c>
      <c r="K3223" s="68">
        <f>DATE(YEAR(tbl_raw_data[[#This Row],[Date Actioned]]),MONTH(tbl_raw_data[[#This Row],[Date Actioned]]),DAY(tbl_raw_data[[#This Row],[Date Actioned]]))</f>
        <v>45154</v>
      </c>
      <c r="L3223" s="65" t="str">
        <f>UPPER(TEXT(tbl_raw_data[[#This Row],[updated_date]],"MMMM"))</f>
        <v>AUGUST</v>
      </c>
      <c r="M3223" s="65" t="str">
        <f>"WEEK "&amp;IF(ROUNDUP(DAY(tbl_raw_data[[#This Row],[updated_date]])/7,0)=5,4,ROUNDUP(DAY(tbl_raw_data[[#This Row],[updated_date]])/7,0))</f>
        <v>WEEK 3</v>
      </c>
      <c r="N3223" s="71" t="str">
        <f>UPPER(VLOOKUP(tbl_raw_data[[#This Row],[Analyst]],settings!$A$1:$B$15,2,0))</f>
        <v>SAM</v>
      </c>
      <c r="O3223" s="71" t="str">
        <f>TRIM(UPPER(tbl_raw_data[[#This Row],[Outcome]]))</f>
        <v>APPROVE</v>
      </c>
      <c r="P3223" s="71" t="str">
        <f>TRIM(UPPER(tbl_raw_data[[#This Row],[Queue Name]]))</f>
        <v>CONSUMER POST BUREAU</v>
      </c>
      <c r="Q3223" s="71" t="str">
        <f>IF(tbl_raw_data[[#This Row],[time_taken_in_min]]&lt;=settings!$D$2,"SLA_MET","SLA_NOT_MET")</f>
        <v>SLA_NOT_MET</v>
      </c>
    </row>
    <row r="3224" spans="1:17" hidden="1" x14ac:dyDescent="0.3">
      <c r="A3224" s="1" t="s">
        <v>4187</v>
      </c>
      <c r="B3224" s="34">
        <v>45154.741539351853</v>
      </c>
      <c r="C3224" s="35">
        <v>45154.750868055555</v>
      </c>
      <c r="D3224" s="2" t="s">
        <v>10</v>
      </c>
      <c r="E3224" s="2" t="s">
        <v>11</v>
      </c>
      <c r="F3224" s="2" t="s">
        <v>14</v>
      </c>
      <c r="G3224" s="2" t="s">
        <v>15</v>
      </c>
      <c r="H3224" s="84" t="str">
        <f t="shared" si="50"/>
        <v>Reason Unknown</v>
      </c>
      <c r="I3224" s="63">
        <f>(tbl_raw_data[[#This Row],[Date Actioned]])-(tbl_raw_data[[#This Row],[Date Tagged]])</f>
        <v>9.3287037016125396E-3</v>
      </c>
      <c r="J3224" s="66">
        <f>HOUR(tbl_raw_data[[#This Row],[time_taken]])*60+MINUTE(tbl_raw_data[[#This Row],[time_taken]])+SECOND(tbl_raw_data[[#This Row],[time_taken]])/60</f>
        <v>13.433333333333334</v>
      </c>
      <c r="K3224" s="68">
        <f>DATE(YEAR(tbl_raw_data[[#This Row],[Date Actioned]]),MONTH(tbl_raw_data[[#This Row],[Date Actioned]]),DAY(tbl_raw_data[[#This Row],[Date Actioned]]))</f>
        <v>45154</v>
      </c>
      <c r="L3224" s="65" t="str">
        <f>UPPER(TEXT(tbl_raw_data[[#This Row],[updated_date]],"MMMM"))</f>
        <v>AUGUST</v>
      </c>
      <c r="M3224" s="65" t="str">
        <f>"WEEK "&amp;IF(ROUNDUP(DAY(tbl_raw_data[[#This Row],[updated_date]])/7,0)=5,4,ROUNDUP(DAY(tbl_raw_data[[#This Row],[updated_date]])/7,0))</f>
        <v>WEEK 3</v>
      </c>
      <c r="N3224" s="71" t="str">
        <f>UPPER(VLOOKUP(tbl_raw_data[[#This Row],[Analyst]],settings!$A$1:$B$15,2,0))</f>
        <v>CAMROON</v>
      </c>
      <c r="O3224" s="71" t="str">
        <f>TRIM(UPPER(tbl_raw_data[[#This Row],[Outcome]]))</f>
        <v>APPROVE</v>
      </c>
      <c r="P3224" s="71" t="str">
        <f>TRIM(UPPER(tbl_raw_data[[#This Row],[Queue Name]]))</f>
        <v>CONSUMER EXISTING</v>
      </c>
      <c r="Q3224" s="71" t="str">
        <f>IF(tbl_raw_data[[#This Row],[time_taken_in_min]]&lt;=settings!$D$2,"SLA_MET","SLA_NOT_MET")</f>
        <v>SLA_MET</v>
      </c>
    </row>
    <row r="3225" spans="1:17" hidden="1" x14ac:dyDescent="0.3">
      <c r="A3225" s="5" t="s">
        <v>4188</v>
      </c>
      <c r="B3225" s="36">
        <v>45154.753796296296</v>
      </c>
      <c r="C3225" s="39">
        <v>45154.768842592595</v>
      </c>
      <c r="D3225" s="8" t="s">
        <v>10</v>
      </c>
      <c r="E3225" s="8" t="s">
        <v>11</v>
      </c>
      <c r="F3225" s="8" t="s">
        <v>12</v>
      </c>
      <c r="G3225" s="8" t="s">
        <v>15</v>
      </c>
      <c r="H3225" s="84" t="str">
        <f t="shared" si="50"/>
        <v>Reason Unknown</v>
      </c>
      <c r="I3225" s="63">
        <f>(tbl_raw_data[[#This Row],[Date Actioned]])-(tbl_raw_data[[#This Row],[Date Tagged]])</f>
        <v>1.5046296299260575E-2</v>
      </c>
      <c r="J3225" s="66">
        <f>HOUR(tbl_raw_data[[#This Row],[time_taken]])*60+MINUTE(tbl_raw_data[[#This Row],[time_taken]])+SECOND(tbl_raw_data[[#This Row],[time_taken]])/60</f>
        <v>21.666666666666668</v>
      </c>
      <c r="K3225" s="68">
        <f>DATE(YEAR(tbl_raw_data[[#This Row],[Date Actioned]]),MONTH(tbl_raw_data[[#This Row],[Date Actioned]]),DAY(tbl_raw_data[[#This Row],[Date Actioned]]))</f>
        <v>45154</v>
      </c>
      <c r="L3225" s="65" t="str">
        <f>UPPER(TEXT(tbl_raw_data[[#This Row],[updated_date]],"MMMM"))</f>
        <v>AUGUST</v>
      </c>
      <c r="M3225" s="65" t="str">
        <f>"WEEK "&amp;IF(ROUNDUP(DAY(tbl_raw_data[[#This Row],[updated_date]])/7,0)=5,4,ROUNDUP(DAY(tbl_raw_data[[#This Row],[updated_date]])/7,0))</f>
        <v>WEEK 3</v>
      </c>
      <c r="N3225" s="71" t="str">
        <f>UPPER(VLOOKUP(tbl_raw_data[[#This Row],[Analyst]],settings!$A$1:$B$15,2,0))</f>
        <v>NITESH</v>
      </c>
      <c r="O3225" s="71" t="str">
        <f>TRIM(UPPER(tbl_raw_data[[#This Row],[Outcome]]))</f>
        <v>APPROVE</v>
      </c>
      <c r="P3225" s="71" t="str">
        <f>TRIM(UPPER(tbl_raw_data[[#This Row],[Queue Name]]))</f>
        <v>CONSUMER EXISTING</v>
      </c>
      <c r="Q3225" s="71" t="str">
        <f>IF(tbl_raw_data[[#This Row],[time_taken_in_min]]&lt;=settings!$D$2,"SLA_MET","SLA_NOT_MET")</f>
        <v>SLA_NOT_MET</v>
      </c>
    </row>
    <row r="3226" spans="1:17" hidden="1" x14ac:dyDescent="0.3">
      <c r="A3226" s="7" t="s">
        <v>4189</v>
      </c>
      <c r="B3226" s="34">
        <v>45154.756527777776</v>
      </c>
      <c r="C3226" s="35">
        <v>45154.762094907404</v>
      </c>
      <c r="D3226" s="2" t="s">
        <v>10</v>
      </c>
      <c r="E3226" s="2" t="s">
        <v>11</v>
      </c>
      <c r="F3226" s="2" t="s">
        <v>24</v>
      </c>
      <c r="G3226" s="2" t="s">
        <v>23</v>
      </c>
      <c r="H3226" s="84" t="str">
        <f t="shared" si="50"/>
        <v>Reason Unknown</v>
      </c>
      <c r="I3226" s="63">
        <f>(tbl_raw_data[[#This Row],[Date Actioned]])-(tbl_raw_data[[#This Row],[Date Tagged]])</f>
        <v>5.5671296286163852E-3</v>
      </c>
      <c r="J3226" s="66">
        <f>HOUR(tbl_raw_data[[#This Row],[time_taken]])*60+MINUTE(tbl_raw_data[[#This Row],[time_taken]])+SECOND(tbl_raw_data[[#This Row],[time_taken]])/60</f>
        <v>8.0166666666666675</v>
      </c>
      <c r="K3226" s="68">
        <f>DATE(YEAR(tbl_raw_data[[#This Row],[Date Actioned]]),MONTH(tbl_raw_data[[#This Row],[Date Actioned]]),DAY(tbl_raw_data[[#This Row],[Date Actioned]]))</f>
        <v>45154</v>
      </c>
      <c r="L3226" s="65" t="str">
        <f>UPPER(TEXT(tbl_raw_data[[#This Row],[updated_date]],"MMMM"))</f>
        <v>AUGUST</v>
      </c>
      <c r="M3226" s="65" t="str">
        <f>"WEEK "&amp;IF(ROUNDUP(DAY(tbl_raw_data[[#This Row],[updated_date]])/7,0)=5,4,ROUNDUP(DAY(tbl_raw_data[[#This Row],[updated_date]])/7,0))</f>
        <v>WEEK 3</v>
      </c>
      <c r="N3226" s="71" t="str">
        <f>UPPER(VLOOKUP(tbl_raw_data[[#This Row],[Analyst]],settings!$A$1:$B$15,2,0))</f>
        <v>SAM</v>
      </c>
      <c r="O3226" s="71" t="str">
        <f>TRIM(UPPER(tbl_raw_data[[#This Row],[Outcome]]))</f>
        <v>APPROVE</v>
      </c>
      <c r="P3226" s="71" t="str">
        <f>TRIM(UPPER(tbl_raw_data[[#This Row],[Queue Name]]))</f>
        <v>CONSUMER EXISTING</v>
      </c>
      <c r="Q3226" s="71" t="str">
        <f>IF(tbl_raw_data[[#This Row],[time_taken_in_min]]&lt;=settings!$D$2,"SLA_MET","SLA_NOT_MET")</f>
        <v>SLA_MET</v>
      </c>
    </row>
    <row r="3227" spans="1:17" hidden="1" x14ac:dyDescent="0.3">
      <c r="A3227" s="1" t="s">
        <v>4190</v>
      </c>
      <c r="B3227" s="36">
        <v>45154.757280092592</v>
      </c>
      <c r="C3227" s="39">
        <v>45154.766944444447</v>
      </c>
      <c r="D3227" s="8" t="s">
        <v>10</v>
      </c>
      <c r="E3227" s="8" t="s">
        <v>11</v>
      </c>
      <c r="F3227" s="8" t="s">
        <v>25</v>
      </c>
      <c r="G3227" s="8" t="s">
        <v>23</v>
      </c>
      <c r="H3227" s="84" t="str">
        <f t="shared" si="50"/>
        <v>Reason Unknown</v>
      </c>
      <c r="I3227" s="63">
        <f>(tbl_raw_data[[#This Row],[Date Actioned]])-(tbl_raw_data[[#This Row],[Date Tagged]])</f>
        <v>9.6643518554628827E-3</v>
      </c>
      <c r="J3227" s="66">
        <f>HOUR(tbl_raw_data[[#This Row],[time_taken]])*60+MINUTE(tbl_raw_data[[#This Row],[time_taken]])+SECOND(tbl_raw_data[[#This Row],[time_taken]])/60</f>
        <v>13.916666666666666</v>
      </c>
      <c r="K3227" s="68">
        <f>DATE(YEAR(tbl_raw_data[[#This Row],[Date Actioned]]),MONTH(tbl_raw_data[[#This Row],[Date Actioned]]),DAY(tbl_raw_data[[#This Row],[Date Actioned]]))</f>
        <v>45154</v>
      </c>
      <c r="L3227" s="65" t="str">
        <f>UPPER(TEXT(tbl_raw_data[[#This Row],[updated_date]],"MMMM"))</f>
        <v>AUGUST</v>
      </c>
      <c r="M3227" s="65" t="str">
        <f>"WEEK "&amp;IF(ROUNDUP(DAY(tbl_raw_data[[#This Row],[updated_date]])/7,0)=5,4,ROUNDUP(DAY(tbl_raw_data[[#This Row],[updated_date]])/7,0))</f>
        <v>WEEK 3</v>
      </c>
      <c r="N3227" s="71" t="str">
        <f>UPPER(VLOOKUP(tbl_raw_data[[#This Row],[Analyst]],settings!$A$1:$B$15,2,0))</f>
        <v>ASIF</v>
      </c>
      <c r="O3227" s="71" t="str">
        <f>TRIM(UPPER(tbl_raw_data[[#This Row],[Outcome]]))</f>
        <v>APPROVE</v>
      </c>
      <c r="P3227" s="71" t="str">
        <f>TRIM(UPPER(tbl_raw_data[[#This Row],[Queue Name]]))</f>
        <v>CONSUMER EXISTING</v>
      </c>
      <c r="Q3227" s="71" t="str">
        <f>IF(tbl_raw_data[[#This Row],[time_taken_in_min]]&lt;=settings!$D$2,"SLA_MET","SLA_NOT_MET")</f>
        <v>SLA_MET</v>
      </c>
    </row>
    <row r="3228" spans="1:17" hidden="1" x14ac:dyDescent="0.3">
      <c r="A3228" s="5" t="s">
        <v>4191</v>
      </c>
      <c r="B3228" s="34">
        <v>45154.760879629626</v>
      </c>
      <c r="C3228" s="35">
        <v>45154.765277777777</v>
      </c>
      <c r="D3228" s="2" t="s">
        <v>10</v>
      </c>
      <c r="E3228" s="2" t="s">
        <v>11</v>
      </c>
      <c r="F3228" s="2" t="s">
        <v>24</v>
      </c>
      <c r="G3228" s="2" t="s">
        <v>15</v>
      </c>
      <c r="H3228" s="84" t="str">
        <f t="shared" si="50"/>
        <v>Reason Unknown</v>
      </c>
      <c r="I3228" s="63">
        <f>(tbl_raw_data[[#This Row],[Date Actioned]])-(tbl_raw_data[[#This Row],[Date Tagged]])</f>
        <v>4.3981481503578834E-3</v>
      </c>
      <c r="J3228" s="66">
        <f>HOUR(tbl_raw_data[[#This Row],[time_taken]])*60+MINUTE(tbl_raw_data[[#This Row],[time_taken]])+SECOND(tbl_raw_data[[#This Row],[time_taken]])/60</f>
        <v>6.333333333333333</v>
      </c>
      <c r="K3228" s="68">
        <f>DATE(YEAR(tbl_raw_data[[#This Row],[Date Actioned]]),MONTH(tbl_raw_data[[#This Row],[Date Actioned]]),DAY(tbl_raw_data[[#This Row],[Date Actioned]]))</f>
        <v>45154</v>
      </c>
      <c r="L3228" s="65" t="str">
        <f>UPPER(TEXT(tbl_raw_data[[#This Row],[updated_date]],"MMMM"))</f>
        <v>AUGUST</v>
      </c>
      <c r="M3228" s="65" t="str">
        <f>"WEEK "&amp;IF(ROUNDUP(DAY(tbl_raw_data[[#This Row],[updated_date]])/7,0)=5,4,ROUNDUP(DAY(tbl_raw_data[[#This Row],[updated_date]])/7,0))</f>
        <v>WEEK 3</v>
      </c>
      <c r="N3228" s="71" t="str">
        <f>UPPER(VLOOKUP(tbl_raw_data[[#This Row],[Analyst]],settings!$A$1:$B$15,2,0))</f>
        <v>SAM</v>
      </c>
      <c r="O3228" s="71" t="str">
        <f>TRIM(UPPER(tbl_raw_data[[#This Row],[Outcome]]))</f>
        <v>APPROVE</v>
      </c>
      <c r="P3228" s="71" t="str">
        <f>TRIM(UPPER(tbl_raw_data[[#This Row],[Queue Name]]))</f>
        <v>CONSUMER EXISTING</v>
      </c>
      <c r="Q3228" s="71" t="str">
        <f>IF(tbl_raw_data[[#This Row],[time_taken_in_min]]&lt;=settings!$D$2,"SLA_MET","SLA_NOT_MET")</f>
        <v>SLA_MET</v>
      </c>
    </row>
    <row r="3229" spans="1:17" hidden="1" x14ac:dyDescent="0.3">
      <c r="A3229" s="7" t="s">
        <v>4192</v>
      </c>
      <c r="B3229" s="36">
        <v>45154.767002314817</v>
      </c>
      <c r="C3229" s="39">
        <v>45154.774016203701</v>
      </c>
      <c r="D3229" s="8" t="s">
        <v>10</v>
      </c>
      <c r="E3229" s="8" t="s">
        <v>11</v>
      </c>
      <c r="F3229" s="8" t="s">
        <v>19</v>
      </c>
      <c r="G3229" s="8" t="s">
        <v>23</v>
      </c>
      <c r="H3229" s="84" t="str">
        <f t="shared" si="50"/>
        <v>Reason Unknown</v>
      </c>
      <c r="I3229" s="63">
        <f>(tbl_raw_data[[#This Row],[Date Actioned]])-(tbl_raw_data[[#This Row],[Date Tagged]])</f>
        <v>7.0138888841029257E-3</v>
      </c>
      <c r="J3229" s="66">
        <f>HOUR(tbl_raw_data[[#This Row],[time_taken]])*60+MINUTE(tbl_raw_data[[#This Row],[time_taken]])+SECOND(tbl_raw_data[[#This Row],[time_taken]])/60</f>
        <v>10.1</v>
      </c>
      <c r="K3229" s="68">
        <f>DATE(YEAR(tbl_raw_data[[#This Row],[Date Actioned]]),MONTH(tbl_raw_data[[#This Row],[Date Actioned]]),DAY(tbl_raw_data[[#This Row],[Date Actioned]]))</f>
        <v>45154</v>
      </c>
      <c r="L3229" s="65" t="str">
        <f>UPPER(TEXT(tbl_raw_data[[#This Row],[updated_date]],"MMMM"))</f>
        <v>AUGUST</v>
      </c>
      <c r="M3229" s="65" t="str">
        <f>"WEEK "&amp;IF(ROUNDUP(DAY(tbl_raw_data[[#This Row],[updated_date]])/7,0)=5,4,ROUNDUP(DAY(tbl_raw_data[[#This Row],[updated_date]])/7,0))</f>
        <v>WEEK 3</v>
      </c>
      <c r="N3229" s="71" t="str">
        <f>UPPER(VLOOKUP(tbl_raw_data[[#This Row],[Analyst]],settings!$A$1:$B$15,2,0))</f>
        <v>NAVED</v>
      </c>
      <c r="O3229" s="71" t="str">
        <f>TRIM(UPPER(tbl_raw_data[[#This Row],[Outcome]]))</f>
        <v>APPROVE</v>
      </c>
      <c r="P3229" s="71" t="str">
        <f>TRIM(UPPER(tbl_raw_data[[#This Row],[Queue Name]]))</f>
        <v>CONSUMER EXISTING</v>
      </c>
      <c r="Q3229" s="71" t="str">
        <f>IF(tbl_raw_data[[#This Row],[time_taken_in_min]]&lt;=settings!$D$2,"SLA_MET","SLA_NOT_MET")</f>
        <v>SLA_MET</v>
      </c>
    </row>
    <row r="3230" spans="1:17" hidden="1" x14ac:dyDescent="0.3">
      <c r="A3230" s="1" t="s">
        <v>4193</v>
      </c>
      <c r="B3230" s="34">
        <v>45154.770740740743</v>
      </c>
      <c r="C3230" s="35">
        <v>45154.774085648147</v>
      </c>
      <c r="D3230" s="2" t="s">
        <v>10</v>
      </c>
      <c r="E3230" s="2" t="s">
        <v>11</v>
      </c>
      <c r="F3230" s="2" t="s">
        <v>24</v>
      </c>
      <c r="G3230" s="2" t="s">
        <v>26</v>
      </c>
      <c r="H3230" s="84" t="str">
        <f t="shared" si="50"/>
        <v>Reason Unknown</v>
      </c>
      <c r="I3230" s="63">
        <f>(tbl_raw_data[[#This Row],[Date Actioned]])-(tbl_raw_data[[#This Row],[Date Tagged]])</f>
        <v>3.3449074035161175E-3</v>
      </c>
      <c r="J3230" s="66">
        <f>HOUR(tbl_raw_data[[#This Row],[time_taken]])*60+MINUTE(tbl_raw_data[[#This Row],[time_taken]])+SECOND(tbl_raw_data[[#This Row],[time_taken]])/60</f>
        <v>4.8166666666666664</v>
      </c>
      <c r="K3230" s="68">
        <f>DATE(YEAR(tbl_raw_data[[#This Row],[Date Actioned]]),MONTH(tbl_raw_data[[#This Row],[Date Actioned]]),DAY(tbl_raw_data[[#This Row],[Date Actioned]]))</f>
        <v>45154</v>
      </c>
      <c r="L3230" s="65" t="str">
        <f>UPPER(TEXT(tbl_raw_data[[#This Row],[updated_date]],"MMMM"))</f>
        <v>AUGUST</v>
      </c>
      <c r="M3230" s="65" t="str">
        <f>"WEEK "&amp;IF(ROUNDUP(DAY(tbl_raw_data[[#This Row],[updated_date]])/7,0)=5,4,ROUNDUP(DAY(tbl_raw_data[[#This Row],[updated_date]])/7,0))</f>
        <v>WEEK 3</v>
      </c>
      <c r="N3230" s="71" t="str">
        <f>UPPER(VLOOKUP(tbl_raw_data[[#This Row],[Analyst]],settings!$A$1:$B$15,2,0))</f>
        <v>SAM</v>
      </c>
      <c r="O3230" s="71" t="str">
        <f>TRIM(UPPER(tbl_raw_data[[#This Row],[Outcome]]))</f>
        <v>APPROVE</v>
      </c>
      <c r="P3230" s="71" t="str">
        <f>TRIM(UPPER(tbl_raw_data[[#This Row],[Queue Name]]))</f>
        <v>CONSUMER EXISTING</v>
      </c>
      <c r="Q3230" s="71" t="str">
        <f>IF(tbl_raw_data[[#This Row],[time_taken_in_min]]&lt;=settings!$D$2,"SLA_MET","SLA_NOT_MET")</f>
        <v>SLA_MET</v>
      </c>
    </row>
    <row r="3231" spans="1:17" hidden="1" x14ac:dyDescent="0.3">
      <c r="A3231" s="5" t="s">
        <v>4194</v>
      </c>
      <c r="B3231" s="36">
        <v>45154.783622685187</v>
      </c>
      <c r="C3231" s="39">
        <v>45154.792650462965</v>
      </c>
      <c r="D3231" s="8" t="s">
        <v>10</v>
      </c>
      <c r="E3231" s="8" t="s">
        <v>11</v>
      </c>
      <c r="F3231" s="8" t="s">
        <v>14</v>
      </c>
      <c r="G3231" s="8" t="s">
        <v>15</v>
      </c>
      <c r="H3231" s="84" t="str">
        <f t="shared" si="50"/>
        <v>Reason Unknown</v>
      </c>
      <c r="I3231" s="63">
        <f>(tbl_raw_data[[#This Row],[Date Actioned]])-(tbl_raw_data[[#This Row],[Date Tagged]])</f>
        <v>9.0277777781011537E-3</v>
      </c>
      <c r="J3231" s="66">
        <f>HOUR(tbl_raw_data[[#This Row],[time_taken]])*60+MINUTE(tbl_raw_data[[#This Row],[time_taken]])+SECOND(tbl_raw_data[[#This Row],[time_taken]])/60</f>
        <v>13</v>
      </c>
      <c r="K3231" s="68">
        <f>DATE(YEAR(tbl_raw_data[[#This Row],[Date Actioned]]),MONTH(tbl_raw_data[[#This Row],[Date Actioned]]),DAY(tbl_raw_data[[#This Row],[Date Actioned]]))</f>
        <v>45154</v>
      </c>
      <c r="L3231" s="65" t="str">
        <f>UPPER(TEXT(tbl_raw_data[[#This Row],[updated_date]],"MMMM"))</f>
        <v>AUGUST</v>
      </c>
      <c r="M3231" s="65" t="str">
        <f>"WEEK "&amp;IF(ROUNDUP(DAY(tbl_raw_data[[#This Row],[updated_date]])/7,0)=5,4,ROUNDUP(DAY(tbl_raw_data[[#This Row],[updated_date]])/7,0))</f>
        <v>WEEK 3</v>
      </c>
      <c r="N3231" s="71" t="str">
        <f>UPPER(VLOOKUP(tbl_raw_data[[#This Row],[Analyst]],settings!$A$1:$B$15,2,0))</f>
        <v>CAMROON</v>
      </c>
      <c r="O3231" s="71" t="str">
        <f>TRIM(UPPER(tbl_raw_data[[#This Row],[Outcome]]))</f>
        <v>APPROVE</v>
      </c>
      <c r="P3231" s="71" t="str">
        <f>TRIM(UPPER(tbl_raw_data[[#This Row],[Queue Name]]))</f>
        <v>CONSUMER EXISTING</v>
      </c>
      <c r="Q3231" s="71" t="str">
        <f>IF(tbl_raw_data[[#This Row],[time_taken_in_min]]&lt;=settings!$D$2,"SLA_MET","SLA_NOT_MET")</f>
        <v>SLA_MET</v>
      </c>
    </row>
    <row r="3232" spans="1:17" hidden="1" x14ac:dyDescent="0.3">
      <c r="A3232" s="7" t="s">
        <v>4195</v>
      </c>
      <c r="B3232" s="34">
        <v>45154.798541666663</v>
      </c>
      <c r="C3232" s="35">
        <v>45154.802187499998</v>
      </c>
      <c r="D3232" s="2" t="s">
        <v>10</v>
      </c>
      <c r="E3232" s="2" t="s">
        <v>11</v>
      </c>
      <c r="F3232" s="2" t="s">
        <v>25</v>
      </c>
      <c r="G3232" s="2" t="s">
        <v>15</v>
      </c>
      <c r="H3232" s="84" t="str">
        <f t="shared" si="50"/>
        <v>Reason Unknown</v>
      </c>
      <c r="I3232" s="63">
        <f>(tbl_raw_data[[#This Row],[Date Actioned]])-(tbl_raw_data[[#This Row],[Date Tagged]])</f>
        <v>3.645833334303461E-3</v>
      </c>
      <c r="J3232" s="66">
        <f>HOUR(tbl_raw_data[[#This Row],[time_taken]])*60+MINUTE(tbl_raw_data[[#This Row],[time_taken]])+SECOND(tbl_raw_data[[#This Row],[time_taken]])/60</f>
        <v>5.25</v>
      </c>
      <c r="K3232" s="68">
        <f>DATE(YEAR(tbl_raw_data[[#This Row],[Date Actioned]]),MONTH(tbl_raw_data[[#This Row],[Date Actioned]]),DAY(tbl_raw_data[[#This Row],[Date Actioned]]))</f>
        <v>45154</v>
      </c>
      <c r="L3232" s="65" t="str">
        <f>UPPER(TEXT(tbl_raw_data[[#This Row],[updated_date]],"MMMM"))</f>
        <v>AUGUST</v>
      </c>
      <c r="M3232" s="65" t="str">
        <f>"WEEK "&amp;IF(ROUNDUP(DAY(tbl_raw_data[[#This Row],[updated_date]])/7,0)=5,4,ROUNDUP(DAY(tbl_raw_data[[#This Row],[updated_date]])/7,0))</f>
        <v>WEEK 3</v>
      </c>
      <c r="N3232" s="71" t="str">
        <f>UPPER(VLOOKUP(tbl_raw_data[[#This Row],[Analyst]],settings!$A$1:$B$15,2,0))</f>
        <v>ASIF</v>
      </c>
      <c r="O3232" s="71" t="str">
        <f>TRIM(UPPER(tbl_raw_data[[#This Row],[Outcome]]))</f>
        <v>APPROVE</v>
      </c>
      <c r="P3232" s="71" t="str">
        <f>TRIM(UPPER(tbl_raw_data[[#This Row],[Queue Name]]))</f>
        <v>CONSUMER EXISTING</v>
      </c>
      <c r="Q3232" s="71" t="str">
        <f>IF(tbl_raw_data[[#This Row],[time_taken_in_min]]&lt;=settings!$D$2,"SLA_MET","SLA_NOT_MET")</f>
        <v>SLA_MET</v>
      </c>
    </row>
    <row r="3233" spans="1:17" hidden="1" x14ac:dyDescent="0.3">
      <c r="A3233" s="1" t="s">
        <v>4196</v>
      </c>
      <c r="B3233" s="36">
        <v>45154.800891203704</v>
      </c>
      <c r="C3233" s="39">
        <v>45154.804895833331</v>
      </c>
      <c r="D3233" s="8" t="s">
        <v>10</v>
      </c>
      <c r="E3233" s="8" t="s">
        <v>11</v>
      </c>
      <c r="F3233" s="8" t="s">
        <v>14</v>
      </c>
      <c r="G3233" s="8" t="s">
        <v>15</v>
      </c>
      <c r="H3233" s="84" t="str">
        <f t="shared" si="50"/>
        <v>Reason Unknown</v>
      </c>
      <c r="I3233" s="63">
        <f>(tbl_raw_data[[#This Row],[Date Actioned]])-(tbl_raw_data[[#This Row],[Date Tagged]])</f>
        <v>4.0046296271611936E-3</v>
      </c>
      <c r="J3233" s="66">
        <f>HOUR(tbl_raw_data[[#This Row],[time_taken]])*60+MINUTE(tbl_raw_data[[#This Row],[time_taken]])+SECOND(tbl_raw_data[[#This Row],[time_taken]])/60</f>
        <v>5.7666666666666666</v>
      </c>
      <c r="K3233" s="68">
        <f>DATE(YEAR(tbl_raw_data[[#This Row],[Date Actioned]]),MONTH(tbl_raw_data[[#This Row],[Date Actioned]]),DAY(tbl_raw_data[[#This Row],[Date Actioned]]))</f>
        <v>45154</v>
      </c>
      <c r="L3233" s="65" t="str">
        <f>UPPER(TEXT(tbl_raw_data[[#This Row],[updated_date]],"MMMM"))</f>
        <v>AUGUST</v>
      </c>
      <c r="M3233" s="65" t="str">
        <f>"WEEK "&amp;IF(ROUNDUP(DAY(tbl_raw_data[[#This Row],[updated_date]])/7,0)=5,4,ROUNDUP(DAY(tbl_raw_data[[#This Row],[updated_date]])/7,0))</f>
        <v>WEEK 3</v>
      </c>
      <c r="N3233" s="71" t="str">
        <f>UPPER(VLOOKUP(tbl_raw_data[[#This Row],[Analyst]],settings!$A$1:$B$15,2,0))</f>
        <v>CAMROON</v>
      </c>
      <c r="O3233" s="71" t="str">
        <f>TRIM(UPPER(tbl_raw_data[[#This Row],[Outcome]]))</f>
        <v>APPROVE</v>
      </c>
      <c r="P3233" s="71" t="str">
        <f>TRIM(UPPER(tbl_raw_data[[#This Row],[Queue Name]]))</f>
        <v>CONSUMER EXISTING</v>
      </c>
      <c r="Q3233" s="71" t="str">
        <f>IF(tbl_raw_data[[#This Row],[time_taken_in_min]]&lt;=settings!$D$2,"SLA_MET","SLA_NOT_MET")</f>
        <v>SLA_MET</v>
      </c>
    </row>
    <row r="3234" spans="1:17" hidden="1" x14ac:dyDescent="0.3">
      <c r="A3234" s="5" t="s">
        <v>4197</v>
      </c>
      <c r="B3234" s="34">
        <v>45154.802118055559</v>
      </c>
      <c r="C3234" s="35">
        <v>45154.805763888886</v>
      </c>
      <c r="D3234" s="2" t="s">
        <v>10</v>
      </c>
      <c r="E3234" s="2" t="s">
        <v>18</v>
      </c>
      <c r="F3234" s="2" t="s">
        <v>25</v>
      </c>
      <c r="G3234" s="2" t="s">
        <v>16</v>
      </c>
      <c r="H3234" s="84" t="str">
        <f t="shared" si="50"/>
        <v>Reason Unknown</v>
      </c>
      <c r="I3234" s="63">
        <f>(tbl_raw_data[[#This Row],[Date Actioned]])-(tbl_raw_data[[#This Row],[Date Tagged]])</f>
        <v>3.6458333270275034E-3</v>
      </c>
      <c r="J3234" s="66">
        <f>HOUR(tbl_raw_data[[#This Row],[time_taken]])*60+MINUTE(tbl_raw_data[[#This Row],[time_taken]])+SECOND(tbl_raw_data[[#This Row],[time_taken]])/60</f>
        <v>5.25</v>
      </c>
      <c r="K3234" s="68">
        <f>DATE(YEAR(tbl_raw_data[[#This Row],[Date Actioned]]),MONTH(tbl_raw_data[[#This Row],[Date Actioned]]),DAY(tbl_raw_data[[#This Row],[Date Actioned]]))</f>
        <v>45154</v>
      </c>
      <c r="L3234" s="65" t="str">
        <f>UPPER(TEXT(tbl_raw_data[[#This Row],[updated_date]],"MMMM"))</f>
        <v>AUGUST</v>
      </c>
      <c r="M3234" s="65" t="str">
        <f>"WEEK "&amp;IF(ROUNDUP(DAY(tbl_raw_data[[#This Row],[updated_date]])/7,0)=5,4,ROUNDUP(DAY(tbl_raw_data[[#This Row],[updated_date]])/7,0))</f>
        <v>WEEK 3</v>
      </c>
      <c r="N3234" s="71" t="str">
        <f>UPPER(VLOOKUP(tbl_raw_data[[#This Row],[Analyst]],settings!$A$1:$B$15,2,0))</f>
        <v>ASIF</v>
      </c>
      <c r="O3234" s="71" t="str">
        <f>TRIM(UPPER(tbl_raw_data[[#This Row],[Outcome]]))</f>
        <v>APPROVE</v>
      </c>
      <c r="P3234" s="71" t="str">
        <f>TRIM(UPPER(tbl_raw_data[[#This Row],[Queue Name]]))</f>
        <v>CONSUMER PRE BUREAU</v>
      </c>
      <c r="Q3234" s="71" t="str">
        <f>IF(tbl_raw_data[[#This Row],[time_taken_in_min]]&lt;=settings!$D$2,"SLA_MET","SLA_NOT_MET")</f>
        <v>SLA_MET</v>
      </c>
    </row>
    <row r="3235" spans="1:17" hidden="1" x14ac:dyDescent="0.3">
      <c r="A3235" s="7" t="s">
        <v>4198</v>
      </c>
      <c r="B3235" s="36">
        <v>45154.840717592589</v>
      </c>
      <c r="C3235" s="39">
        <v>45154.853449074071</v>
      </c>
      <c r="D3235" s="8" t="s">
        <v>10</v>
      </c>
      <c r="E3235" s="8" t="s">
        <v>11</v>
      </c>
      <c r="F3235" s="8" t="s">
        <v>12</v>
      </c>
      <c r="G3235" s="8" t="s">
        <v>15</v>
      </c>
      <c r="H3235" s="84" t="str">
        <f t="shared" si="50"/>
        <v>Reason Unknown</v>
      </c>
      <c r="I3235" s="63">
        <f>(tbl_raw_data[[#This Row],[Date Actioned]])-(tbl_raw_data[[#This Row],[Date Tagged]])</f>
        <v>1.2731481481750961E-2</v>
      </c>
      <c r="J3235" s="66">
        <f>HOUR(tbl_raw_data[[#This Row],[time_taken]])*60+MINUTE(tbl_raw_data[[#This Row],[time_taken]])+SECOND(tbl_raw_data[[#This Row],[time_taken]])/60</f>
        <v>18.333333333333332</v>
      </c>
      <c r="K3235" s="68">
        <f>DATE(YEAR(tbl_raw_data[[#This Row],[Date Actioned]]),MONTH(tbl_raw_data[[#This Row],[Date Actioned]]),DAY(tbl_raw_data[[#This Row],[Date Actioned]]))</f>
        <v>45154</v>
      </c>
      <c r="L3235" s="65" t="str">
        <f>UPPER(TEXT(tbl_raw_data[[#This Row],[updated_date]],"MMMM"))</f>
        <v>AUGUST</v>
      </c>
      <c r="M3235" s="65" t="str">
        <f>"WEEK "&amp;IF(ROUNDUP(DAY(tbl_raw_data[[#This Row],[updated_date]])/7,0)=5,4,ROUNDUP(DAY(tbl_raw_data[[#This Row],[updated_date]])/7,0))</f>
        <v>WEEK 3</v>
      </c>
      <c r="N3235" s="71" t="str">
        <f>UPPER(VLOOKUP(tbl_raw_data[[#This Row],[Analyst]],settings!$A$1:$B$15,2,0))</f>
        <v>NITESH</v>
      </c>
      <c r="O3235" s="71" t="str">
        <f>TRIM(UPPER(tbl_raw_data[[#This Row],[Outcome]]))</f>
        <v>APPROVE</v>
      </c>
      <c r="P3235" s="71" t="str">
        <f>TRIM(UPPER(tbl_raw_data[[#This Row],[Queue Name]]))</f>
        <v>CONSUMER EXISTING</v>
      </c>
      <c r="Q3235" s="71" t="str">
        <f>IF(tbl_raw_data[[#This Row],[time_taken_in_min]]&lt;=settings!$D$2,"SLA_MET","SLA_NOT_MET")</f>
        <v>SLA_MET</v>
      </c>
    </row>
    <row r="3236" spans="1:17" hidden="1" x14ac:dyDescent="0.3">
      <c r="A3236" s="1" t="s">
        <v>4199</v>
      </c>
      <c r="B3236" s="34">
        <v>45154.841365740744</v>
      </c>
      <c r="C3236" s="35">
        <v>45154.85628472222</v>
      </c>
      <c r="D3236" s="2" t="s">
        <v>10</v>
      </c>
      <c r="E3236" s="2" t="s">
        <v>18</v>
      </c>
      <c r="F3236" s="2" t="s">
        <v>19</v>
      </c>
      <c r="G3236" s="2" t="s">
        <v>120</v>
      </c>
      <c r="H3236" s="84" t="str">
        <f t="shared" si="50"/>
        <v>Reason Unknown</v>
      </c>
      <c r="I3236" s="63">
        <f>(tbl_raw_data[[#This Row],[Date Actioned]])-(tbl_raw_data[[#This Row],[Date Tagged]])</f>
        <v>1.4918981476512272E-2</v>
      </c>
      <c r="J3236" s="66">
        <f>HOUR(tbl_raw_data[[#This Row],[time_taken]])*60+MINUTE(tbl_raw_data[[#This Row],[time_taken]])+SECOND(tbl_raw_data[[#This Row],[time_taken]])/60</f>
        <v>21.483333333333334</v>
      </c>
      <c r="K3236" s="68">
        <f>DATE(YEAR(tbl_raw_data[[#This Row],[Date Actioned]]),MONTH(tbl_raw_data[[#This Row],[Date Actioned]]),DAY(tbl_raw_data[[#This Row],[Date Actioned]]))</f>
        <v>45154</v>
      </c>
      <c r="L3236" s="65" t="str">
        <f>UPPER(TEXT(tbl_raw_data[[#This Row],[updated_date]],"MMMM"))</f>
        <v>AUGUST</v>
      </c>
      <c r="M3236" s="65" t="str">
        <f>"WEEK "&amp;IF(ROUNDUP(DAY(tbl_raw_data[[#This Row],[updated_date]])/7,0)=5,4,ROUNDUP(DAY(tbl_raw_data[[#This Row],[updated_date]])/7,0))</f>
        <v>WEEK 3</v>
      </c>
      <c r="N3236" s="71" t="str">
        <f>UPPER(VLOOKUP(tbl_raw_data[[#This Row],[Analyst]],settings!$A$1:$B$15,2,0))</f>
        <v>NAVED</v>
      </c>
      <c r="O3236" s="71" t="str">
        <f>TRIM(UPPER(tbl_raw_data[[#This Row],[Outcome]]))</f>
        <v>APPROVE</v>
      </c>
      <c r="P3236" s="71" t="str">
        <f>TRIM(UPPER(tbl_raw_data[[#This Row],[Queue Name]]))</f>
        <v>CONSUMER PRE BUREAU</v>
      </c>
      <c r="Q3236" s="71" t="str">
        <f>IF(tbl_raw_data[[#This Row],[time_taken_in_min]]&lt;=settings!$D$2,"SLA_MET","SLA_NOT_MET")</f>
        <v>SLA_NOT_MET</v>
      </c>
    </row>
    <row r="3237" spans="1:17" hidden="1" x14ac:dyDescent="0.3">
      <c r="A3237" s="5" t="s">
        <v>4200</v>
      </c>
      <c r="B3237" s="36">
        <v>45154.853888888887</v>
      </c>
      <c r="C3237" s="39">
        <v>45154.865162037036</v>
      </c>
      <c r="D3237" s="8" t="s">
        <v>10</v>
      </c>
      <c r="E3237" s="8" t="s">
        <v>11</v>
      </c>
      <c r="F3237" s="8" t="s">
        <v>14</v>
      </c>
      <c r="G3237" s="8" t="s">
        <v>15</v>
      </c>
      <c r="H3237" s="84" t="str">
        <f t="shared" si="50"/>
        <v>Reason Unknown</v>
      </c>
      <c r="I3237" s="63">
        <f>(tbl_raw_data[[#This Row],[Date Actioned]])-(tbl_raw_data[[#This Row],[Date Tagged]])</f>
        <v>1.1273148149484769E-2</v>
      </c>
      <c r="J3237" s="66">
        <f>HOUR(tbl_raw_data[[#This Row],[time_taken]])*60+MINUTE(tbl_raw_data[[#This Row],[time_taken]])+SECOND(tbl_raw_data[[#This Row],[time_taken]])/60</f>
        <v>16.233333333333334</v>
      </c>
      <c r="K3237" s="68">
        <f>DATE(YEAR(tbl_raw_data[[#This Row],[Date Actioned]]),MONTH(tbl_raw_data[[#This Row],[Date Actioned]]),DAY(tbl_raw_data[[#This Row],[Date Actioned]]))</f>
        <v>45154</v>
      </c>
      <c r="L3237" s="65" t="str">
        <f>UPPER(TEXT(tbl_raw_data[[#This Row],[updated_date]],"MMMM"))</f>
        <v>AUGUST</v>
      </c>
      <c r="M3237" s="65" t="str">
        <f>"WEEK "&amp;IF(ROUNDUP(DAY(tbl_raw_data[[#This Row],[updated_date]])/7,0)=5,4,ROUNDUP(DAY(tbl_raw_data[[#This Row],[updated_date]])/7,0))</f>
        <v>WEEK 3</v>
      </c>
      <c r="N3237" s="71" t="str">
        <f>UPPER(VLOOKUP(tbl_raw_data[[#This Row],[Analyst]],settings!$A$1:$B$15,2,0))</f>
        <v>CAMROON</v>
      </c>
      <c r="O3237" s="71" t="str">
        <f>TRIM(UPPER(tbl_raw_data[[#This Row],[Outcome]]))</f>
        <v>APPROVE</v>
      </c>
      <c r="P3237" s="71" t="str">
        <f>TRIM(UPPER(tbl_raw_data[[#This Row],[Queue Name]]))</f>
        <v>CONSUMER EXISTING</v>
      </c>
      <c r="Q3237" s="71" t="str">
        <f>IF(tbl_raw_data[[#This Row],[time_taken_in_min]]&lt;=settings!$D$2,"SLA_MET","SLA_NOT_MET")</f>
        <v>SLA_MET</v>
      </c>
    </row>
    <row r="3238" spans="1:17" hidden="1" x14ac:dyDescent="0.3">
      <c r="A3238" s="7" t="s">
        <v>4201</v>
      </c>
      <c r="B3238" s="34">
        <v>45154.858043981483</v>
      </c>
      <c r="C3238" s="35">
        <v>45154.868206018517</v>
      </c>
      <c r="D3238" s="2" t="s">
        <v>10</v>
      </c>
      <c r="E3238" s="2" t="s">
        <v>11</v>
      </c>
      <c r="F3238" s="2" t="s">
        <v>19</v>
      </c>
      <c r="G3238" s="2" t="s">
        <v>15</v>
      </c>
      <c r="H3238" s="84" t="str">
        <f t="shared" si="50"/>
        <v>Reason Unknown</v>
      </c>
      <c r="I3238" s="63">
        <f>(tbl_raw_data[[#This Row],[Date Actioned]])-(tbl_raw_data[[#This Row],[Date Tagged]])</f>
        <v>1.0162037033296656E-2</v>
      </c>
      <c r="J3238" s="66">
        <f>HOUR(tbl_raw_data[[#This Row],[time_taken]])*60+MINUTE(tbl_raw_data[[#This Row],[time_taken]])+SECOND(tbl_raw_data[[#This Row],[time_taken]])/60</f>
        <v>14.633333333333333</v>
      </c>
      <c r="K3238" s="68">
        <f>DATE(YEAR(tbl_raw_data[[#This Row],[Date Actioned]]),MONTH(tbl_raw_data[[#This Row],[Date Actioned]]),DAY(tbl_raw_data[[#This Row],[Date Actioned]]))</f>
        <v>45154</v>
      </c>
      <c r="L3238" s="65" t="str">
        <f>UPPER(TEXT(tbl_raw_data[[#This Row],[updated_date]],"MMMM"))</f>
        <v>AUGUST</v>
      </c>
      <c r="M3238" s="65" t="str">
        <f>"WEEK "&amp;IF(ROUNDUP(DAY(tbl_raw_data[[#This Row],[updated_date]])/7,0)=5,4,ROUNDUP(DAY(tbl_raw_data[[#This Row],[updated_date]])/7,0))</f>
        <v>WEEK 3</v>
      </c>
      <c r="N3238" s="71" t="str">
        <f>UPPER(VLOOKUP(tbl_raw_data[[#This Row],[Analyst]],settings!$A$1:$B$15,2,0))</f>
        <v>NAVED</v>
      </c>
      <c r="O3238" s="71" t="str">
        <f>TRIM(UPPER(tbl_raw_data[[#This Row],[Outcome]]))</f>
        <v>APPROVE</v>
      </c>
      <c r="P3238" s="71" t="str">
        <f>TRIM(UPPER(tbl_raw_data[[#This Row],[Queue Name]]))</f>
        <v>CONSUMER EXISTING</v>
      </c>
      <c r="Q3238" s="71" t="str">
        <f>IF(tbl_raw_data[[#This Row],[time_taken_in_min]]&lt;=settings!$D$2,"SLA_MET","SLA_NOT_MET")</f>
        <v>SLA_MET</v>
      </c>
    </row>
    <row r="3239" spans="1:17" hidden="1" x14ac:dyDescent="0.3">
      <c r="A3239" s="1" t="s">
        <v>4202</v>
      </c>
      <c r="B3239" s="36">
        <v>45154.862696759257</v>
      </c>
      <c r="C3239" s="39">
        <v>45154.871898148151</v>
      </c>
      <c r="D3239" s="8" t="s">
        <v>10</v>
      </c>
      <c r="E3239" s="8" t="s">
        <v>11</v>
      </c>
      <c r="F3239" s="8" t="s">
        <v>19</v>
      </c>
      <c r="G3239" s="8" t="s">
        <v>15</v>
      </c>
      <c r="H3239" s="84" t="str">
        <f t="shared" si="50"/>
        <v>Reason Unknown</v>
      </c>
      <c r="I3239" s="63">
        <f>(tbl_raw_data[[#This Row],[Date Actioned]])-(tbl_raw_data[[#This Row],[Date Tagged]])</f>
        <v>9.2013888934161514E-3</v>
      </c>
      <c r="J3239" s="66">
        <f>HOUR(tbl_raw_data[[#This Row],[time_taken]])*60+MINUTE(tbl_raw_data[[#This Row],[time_taken]])+SECOND(tbl_raw_data[[#This Row],[time_taken]])/60</f>
        <v>13.25</v>
      </c>
      <c r="K3239" s="68">
        <f>DATE(YEAR(tbl_raw_data[[#This Row],[Date Actioned]]),MONTH(tbl_raw_data[[#This Row],[Date Actioned]]),DAY(tbl_raw_data[[#This Row],[Date Actioned]]))</f>
        <v>45154</v>
      </c>
      <c r="L3239" s="65" t="str">
        <f>UPPER(TEXT(tbl_raw_data[[#This Row],[updated_date]],"MMMM"))</f>
        <v>AUGUST</v>
      </c>
      <c r="M3239" s="65" t="str">
        <f>"WEEK "&amp;IF(ROUNDUP(DAY(tbl_raw_data[[#This Row],[updated_date]])/7,0)=5,4,ROUNDUP(DAY(tbl_raw_data[[#This Row],[updated_date]])/7,0))</f>
        <v>WEEK 3</v>
      </c>
      <c r="N3239" s="71" t="str">
        <f>UPPER(VLOOKUP(tbl_raw_data[[#This Row],[Analyst]],settings!$A$1:$B$15,2,0))</f>
        <v>NAVED</v>
      </c>
      <c r="O3239" s="71" t="str">
        <f>TRIM(UPPER(tbl_raw_data[[#This Row],[Outcome]]))</f>
        <v>APPROVE</v>
      </c>
      <c r="P3239" s="71" t="str">
        <f>TRIM(UPPER(tbl_raw_data[[#This Row],[Queue Name]]))</f>
        <v>CONSUMER EXISTING</v>
      </c>
      <c r="Q3239" s="71" t="str">
        <f>IF(tbl_raw_data[[#This Row],[time_taken_in_min]]&lt;=settings!$D$2,"SLA_MET","SLA_NOT_MET")</f>
        <v>SLA_MET</v>
      </c>
    </row>
    <row r="3240" spans="1:17" hidden="1" x14ac:dyDescent="0.3">
      <c r="A3240" s="5" t="s">
        <v>4203</v>
      </c>
      <c r="B3240" s="34">
        <v>45154.866099537037</v>
      </c>
      <c r="C3240" s="35">
        <v>45154.874236111114</v>
      </c>
      <c r="D3240" s="2" t="s">
        <v>10</v>
      </c>
      <c r="E3240" s="2" t="s">
        <v>11</v>
      </c>
      <c r="F3240" s="2" t="s">
        <v>14</v>
      </c>
      <c r="G3240" s="2" t="s">
        <v>15</v>
      </c>
      <c r="H3240" s="84" t="str">
        <f t="shared" si="50"/>
        <v>Reason Unknown</v>
      </c>
      <c r="I3240" s="63">
        <f>(tbl_raw_data[[#This Row],[Date Actioned]])-(tbl_raw_data[[#This Row],[Date Tagged]])</f>
        <v>8.1365740770706907E-3</v>
      </c>
      <c r="J3240" s="66">
        <f>HOUR(tbl_raw_data[[#This Row],[time_taken]])*60+MINUTE(tbl_raw_data[[#This Row],[time_taken]])+SECOND(tbl_raw_data[[#This Row],[time_taken]])/60</f>
        <v>11.716666666666667</v>
      </c>
      <c r="K3240" s="68">
        <f>DATE(YEAR(tbl_raw_data[[#This Row],[Date Actioned]]),MONTH(tbl_raw_data[[#This Row],[Date Actioned]]),DAY(tbl_raw_data[[#This Row],[Date Actioned]]))</f>
        <v>45154</v>
      </c>
      <c r="L3240" s="65" t="str">
        <f>UPPER(TEXT(tbl_raw_data[[#This Row],[updated_date]],"MMMM"))</f>
        <v>AUGUST</v>
      </c>
      <c r="M3240" s="65" t="str">
        <f>"WEEK "&amp;IF(ROUNDUP(DAY(tbl_raw_data[[#This Row],[updated_date]])/7,0)=5,4,ROUNDUP(DAY(tbl_raw_data[[#This Row],[updated_date]])/7,0))</f>
        <v>WEEK 3</v>
      </c>
      <c r="N3240" s="71" t="str">
        <f>UPPER(VLOOKUP(tbl_raw_data[[#This Row],[Analyst]],settings!$A$1:$B$15,2,0))</f>
        <v>CAMROON</v>
      </c>
      <c r="O3240" s="71" t="str">
        <f>TRIM(UPPER(tbl_raw_data[[#This Row],[Outcome]]))</f>
        <v>APPROVE</v>
      </c>
      <c r="P3240" s="71" t="str">
        <f>TRIM(UPPER(tbl_raw_data[[#This Row],[Queue Name]]))</f>
        <v>CONSUMER EXISTING</v>
      </c>
      <c r="Q3240" s="71" t="str">
        <f>IF(tbl_raw_data[[#This Row],[time_taken_in_min]]&lt;=settings!$D$2,"SLA_MET","SLA_NOT_MET")</f>
        <v>SLA_MET</v>
      </c>
    </row>
    <row r="3241" spans="1:17" hidden="1" x14ac:dyDescent="0.3">
      <c r="A3241" s="7" t="s">
        <v>4204</v>
      </c>
      <c r="B3241" s="36">
        <v>45154.866736111115</v>
      </c>
      <c r="C3241" s="39">
        <v>45154.874861111108</v>
      </c>
      <c r="D3241" s="8" t="s">
        <v>10</v>
      </c>
      <c r="E3241" s="8" t="s">
        <v>11</v>
      </c>
      <c r="F3241" s="8" t="s">
        <v>19</v>
      </c>
      <c r="G3241" s="8" t="s">
        <v>23</v>
      </c>
      <c r="H3241" s="84" t="str">
        <f t="shared" si="50"/>
        <v>Reason Unknown</v>
      </c>
      <c r="I3241" s="63">
        <f>(tbl_raw_data[[#This Row],[Date Actioned]])-(tbl_raw_data[[#This Row],[Date Tagged]])</f>
        <v>8.1249999930150807E-3</v>
      </c>
      <c r="J3241" s="66">
        <f>HOUR(tbl_raw_data[[#This Row],[time_taken]])*60+MINUTE(tbl_raw_data[[#This Row],[time_taken]])+SECOND(tbl_raw_data[[#This Row],[time_taken]])/60</f>
        <v>11.7</v>
      </c>
      <c r="K3241" s="68">
        <f>DATE(YEAR(tbl_raw_data[[#This Row],[Date Actioned]]),MONTH(tbl_raw_data[[#This Row],[Date Actioned]]),DAY(tbl_raw_data[[#This Row],[Date Actioned]]))</f>
        <v>45154</v>
      </c>
      <c r="L3241" s="65" t="str">
        <f>UPPER(TEXT(tbl_raw_data[[#This Row],[updated_date]],"MMMM"))</f>
        <v>AUGUST</v>
      </c>
      <c r="M3241" s="65" t="str">
        <f>"WEEK "&amp;IF(ROUNDUP(DAY(tbl_raw_data[[#This Row],[updated_date]])/7,0)=5,4,ROUNDUP(DAY(tbl_raw_data[[#This Row],[updated_date]])/7,0))</f>
        <v>WEEK 3</v>
      </c>
      <c r="N3241" s="71" t="str">
        <f>UPPER(VLOOKUP(tbl_raw_data[[#This Row],[Analyst]],settings!$A$1:$B$15,2,0))</f>
        <v>NAVED</v>
      </c>
      <c r="O3241" s="71" t="str">
        <f>TRIM(UPPER(tbl_raw_data[[#This Row],[Outcome]]))</f>
        <v>APPROVE</v>
      </c>
      <c r="P3241" s="71" t="str">
        <f>TRIM(UPPER(tbl_raw_data[[#This Row],[Queue Name]]))</f>
        <v>CONSUMER EXISTING</v>
      </c>
      <c r="Q3241" s="71" t="str">
        <f>IF(tbl_raw_data[[#This Row],[time_taken_in_min]]&lt;=settings!$D$2,"SLA_MET","SLA_NOT_MET")</f>
        <v>SLA_MET</v>
      </c>
    </row>
    <row r="3242" spans="1:17" hidden="1" x14ac:dyDescent="0.3">
      <c r="A3242" s="1" t="s">
        <v>4205</v>
      </c>
      <c r="B3242" s="34">
        <v>45154.872858796298</v>
      </c>
      <c r="C3242" s="35">
        <v>45154.879826388889</v>
      </c>
      <c r="D3242" s="2" t="s">
        <v>10</v>
      </c>
      <c r="E3242" s="2" t="s">
        <v>11</v>
      </c>
      <c r="F3242" s="2" t="s">
        <v>19</v>
      </c>
      <c r="G3242" s="2" t="s">
        <v>23</v>
      </c>
      <c r="H3242" s="84" t="str">
        <f t="shared" si="50"/>
        <v>Reason Unknown</v>
      </c>
      <c r="I3242" s="63">
        <f>(tbl_raw_data[[#This Row],[Date Actioned]])-(tbl_raw_data[[#This Row],[Date Tagged]])</f>
        <v>6.9675925915362313E-3</v>
      </c>
      <c r="J3242" s="66">
        <f>HOUR(tbl_raw_data[[#This Row],[time_taken]])*60+MINUTE(tbl_raw_data[[#This Row],[time_taken]])+SECOND(tbl_raw_data[[#This Row],[time_taken]])/60</f>
        <v>10.033333333333333</v>
      </c>
      <c r="K3242" s="68">
        <f>DATE(YEAR(tbl_raw_data[[#This Row],[Date Actioned]]),MONTH(tbl_raw_data[[#This Row],[Date Actioned]]),DAY(tbl_raw_data[[#This Row],[Date Actioned]]))</f>
        <v>45154</v>
      </c>
      <c r="L3242" s="65" t="str">
        <f>UPPER(TEXT(tbl_raw_data[[#This Row],[updated_date]],"MMMM"))</f>
        <v>AUGUST</v>
      </c>
      <c r="M3242" s="65" t="str">
        <f>"WEEK "&amp;IF(ROUNDUP(DAY(tbl_raw_data[[#This Row],[updated_date]])/7,0)=5,4,ROUNDUP(DAY(tbl_raw_data[[#This Row],[updated_date]])/7,0))</f>
        <v>WEEK 3</v>
      </c>
      <c r="N3242" s="71" t="str">
        <f>UPPER(VLOOKUP(tbl_raw_data[[#This Row],[Analyst]],settings!$A$1:$B$15,2,0))</f>
        <v>NAVED</v>
      </c>
      <c r="O3242" s="71" t="str">
        <f>TRIM(UPPER(tbl_raw_data[[#This Row],[Outcome]]))</f>
        <v>APPROVE</v>
      </c>
      <c r="P3242" s="71" t="str">
        <f>TRIM(UPPER(tbl_raw_data[[#This Row],[Queue Name]]))</f>
        <v>CONSUMER EXISTING</v>
      </c>
      <c r="Q3242" s="71" t="str">
        <f>IF(tbl_raw_data[[#This Row],[time_taken_in_min]]&lt;=settings!$D$2,"SLA_MET","SLA_NOT_MET")</f>
        <v>SLA_MET</v>
      </c>
    </row>
    <row r="3243" spans="1:17" hidden="1" x14ac:dyDescent="0.3">
      <c r="A3243" s="5" t="s">
        <v>4206</v>
      </c>
      <c r="B3243" s="36">
        <v>45154.875578703701</v>
      </c>
      <c r="C3243" s="39">
        <v>45154.883888888886</v>
      </c>
      <c r="D3243" s="8" t="s">
        <v>10</v>
      </c>
      <c r="E3243" s="8" t="s">
        <v>11</v>
      </c>
      <c r="F3243" s="8" t="s">
        <v>19</v>
      </c>
      <c r="G3243" s="8" t="s">
        <v>123</v>
      </c>
      <c r="H3243" s="84" t="str">
        <f t="shared" si="50"/>
        <v>Reason Unknown</v>
      </c>
      <c r="I3243" s="63">
        <f>(tbl_raw_data[[#This Row],[Date Actioned]])-(tbl_raw_data[[#This Row],[Date Tagged]])</f>
        <v>8.3101851851097308E-3</v>
      </c>
      <c r="J3243" s="66">
        <f>HOUR(tbl_raw_data[[#This Row],[time_taken]])*60+MINUTE(tbl_raw_data[[#This Row],[time_taken]])+SECOND(tbl_raw_data[[#This Row],[time_taken]])/60</f>
        <v>11.966666666666667</v>
      </c>
      <c r="K3243" s="68">
        <f>DATE(YEAR(tbl_raw_data[[#This Row],[Date Actioned]]),MONTH(tbl_raw_data[[#This Row],[Date Actioned]]),DAY(tbl_raw_data[[#This Row],[Date Actioned]]))</f>
        <v>45154</v>
      </c>
      <c r="L3243" s="65" t="str">
        <f>UPPER(TEXT(tbl_raw_data[[#This Row],[updated_date]],"MMMM"))</f>
        <v>AUGUST</v>
      </c>
      <c r="M3243" s="65" t="str">
        <f>"WEEK "&amp;IF(ROUNDUP(DAY(tbl_raw_data[[#This Row],[updated_date]])/7,0)=5,4,ROUNDUP(DAY(tbl_raw_data[[#This Row],[updated_date]])/7,0))</f>
        <v>WEEK 3</v>
      </c>
      <c r="N3243" s="71" t="str">
        <f>UPPER(VLOOKUP(tbl_raw_data[[#This Row],[Analyst]],settings!$A$1:$B$15,2,0))</f>
        <v>NAVED</v>
      </c>
      <c r="O3243" s="71" t="str">
        <f>TRIM(UPPER(tbl_raw_data[[#This Row],[Outcome]]))</f>
        <v>APPROVE</v>
      </c>
      <c r="P3243" s="71" t="str">
        <f>TRIM(UPPER(tbl_raw_data[[#This Row],[Queue Name]]))</f>
        <v>CONSUMER EXISTING</v>
      </c>
      <c r="Q3243" s="71" t="str">
        <f>IF(tbl_raw_data[[#This Row],[time_taken_in_min]]&lt;=settings!$D$2,"SLA_MET","SLA_NOT_MET")</f>
        <v>SLA_MET</v>
      </c>
    </row>
    <row r="3244" spans="1:17" hidden="1" x14ac:dyDescent="0.3">
      <c r="A3244" s="7" t="s">
        <v>4207</v>
      </c>
      <c r="B3244" s="34">
        <v>45154.882974537039</v>
      </c>
      <c r="C3244" s="35">
        <v>45154.886284722219</v>
      </c>
      <c r="D3244" s="2" t="s">
        <v>10</v>
      </c>
      <c r="E3244" s="2" t="s">
        <v>18</v>
      </c>
      <c r="F3244" s="2" t="s">
        <v>19</v>
      </c>
      <c r="G3244" s="2" t="s">
        <v>16</v>
      </c>
      <c r="H3244" s="84" t="str">
        <f t="shared" si="50"/>
        <v>Reason Unknown</v>
      </c>
      <c r="I3244" s="63">
        <f>(tbl_raw_data[[#This Row],[Date Actioned]])-(tbl_raw_data[[#This Row],[Date Tagged]])</f>
        <v>3.3101851804531179E-3</v>
      </c>
      <c r="J3244" s="66">
        <f>HOUR(tbl_raw_data[[#This Row],[time_taken]])*60+MINUTE(tbl_raw_data[[#This Row],[time_taken]])+SECOND(tbl_raw_data[[#This Row],[time_taken]])/60</f>
        <v>4.7666666666666666</v>
      </c>
      <c r="K3244" s="68">
        <f>DATE(YEAR(tbl_raw_data[[#This Row],[Date Actioned]]),MONTH(tbl_raw_data[[#This Row],[Date Actioned]]),DAY(tbl_raw_data[[#This Row],[Date Actioned]]))</f>
        <v>45154</v>
      </c>
      <c r="L3244" s="65" t="str">
        <f>UPPER(TEXT(tbl_raw_data[[#This Row],[updated_date]],"MMMM"))</f>
        <v>AUGUST</v>
      </c>
      <c r="M3244" s="65" t="str">
        <f>"WEEK "&amp;IF(ROUNDUP(DAY(tbl_raw_data[[#This Row],[updated_date]])/7,0)=5,4,ROUNDUP(DAY(tbl_raw_data[[#This Row],[updated_date]])/7,0))</f>
        <v>WEEK 3</v>
      </c>
      <c r="N3244" s="71" t="str">
        <f>UPPER(VLOOKUP(tbl_raw_data[[#This Row],[Analyst]],settings!$A$1:$B$15,2,0))</f>
        <v>NAVED</v>
      </c>
      <c r="O3244" s="71" t="str">
        <f>TRIM(UPPER(tbl_raw_data[[#This Row],[Outcome]]))</f>
        <v>APPROVE</v>
      </c>
      <c r="P3244" s="71" t="str">
        <f>TRIM(UPPER(tbl_raw_data[[#This Row],[Queue Name]]))</f>
        <v>CONSUMER PRE BUREAU</v>
      </c>
      <c r="Q3244" s="71" t="str">
        <f>IF(tbl_raw_data[[#This Row],[time_taken_in_min]]&lt;=settings!$D$2,"SLA_MET","SLA_NOT_MET")</f>
        <v>SLA_MET</v>
      </c>
    </row>
    <row r="3245" spans="1:17" hidden="1" x14ac:dyDescent="0.3">
      <c r="A3245" s="1" t="s">
        <v>4208</v>
      </c>
      <c r="B3245" s="36">
        <v>45154.91810185185</v>
      </c>
      <c r="C3245" s="39">
        <v>45154.923611111109</v>
      </c>
      <c r="D3245" s="8" t="s">
        <v>10</v>
      </c>
      <c r="E3245" s="8" t="s">
        <v>11</v>
      </c>
      <c r="F3245" s="8" t="s">
        <v>206</v>
      </c>
      <c r="G3245" s="8" t="s">
        <v>15</v>
      </c>
      <c r="H3245" s="84" t="str">
        <f t="shared" si="50"/>
        <v>Reason Unknown</v>
      </c>
      <c r="I3245" s="63">
        <f>(tbl_raw_data[[#This Row],[Date Actioned]])-(tbl_raw_data[[#This Row],[Date Tagged]])</f>
        <v>5.5092592592700385E-3</v>
      </c>
      <c r="J3245" s="66">
        <f>HOUR(tbl_raw_data[[#This Row],[time_taken]])*60+MINUTE(tbl_raw_data[[#This Row],[time_taken]])+SECOND(tbl_raw_data[[#This Row],[time_taken]])/60</f>
        <v>7.9333333333333336</v>
      </c>
      <c r="K3245" s="68">
        <f>DATE(YEAR(tbl_raw_data[[#This Row],[Date Actioned]]),MONTH(tbl_raw_data[[#This Row],[Date Actioned]]),DAY(tbl_raw_data[[#This Row],[Date Actioned]]))</f>
        <v>45154</v>
      </c>
      <c r="L3245" s="65" t="str">
        <f>UPPER(TEXT(tbl_raw_data[[#This Row],[updated_date]],"MMMM"))</f>
        <v>AUGUST</v>
      </c>
      <c r="M3245" s="65" t="str">
        <f>"WEEK "&amp;IF(ROUNDUP(DAY(tbl_raw_data[[#This Row],[updated_date]])/7,0)=5,4,ROUNDUP(DAY(tbl_raw_data[[#This Row],[updated_date]])/7,0))</f>
        <v>WEEK 3</v>
      </c>
      <c r="N3245" s="71" t="str">
        <f>UPPER(VLOOKUP(tbl_raw_data[[#This Row],[Analyst]],settings!$A$1:$B$15,2,0))</f>
        <v>HARDIK</v>
      </c>
      <c r="O3245" s="71" t="str">
        <f>TRIM(UPPER(tbl_raw_data[[#This Row],[Outcome]]))</f>
        <v>APPROVE</v>
      </c>
      <c r="P3245" s="71" t="str">
        <f>TRIM(UPPER(tbl_raw_data[[#This Row],[Queue Name]]))</f>
        <v>CONSUMER EXISTING</v>
      </c>
      <c r="Q3245" s="71" t="str">
        <f>IF(tbl_raw_data[[#This Row],[time_taken_in_min]]&lt;=settings!$D$2,"SLA_MET","SLA_NOT_MET")</f>
        <v>SLA_MET</v>
      </c>
    </row>
    <row r="3246" spans="1:17" x14ac:dyDescent="0.3">
      <c r="A3246" s="5" t="s">
        <v>4209</v>
      </c>
      <c r="B3246" s="34">
        <v>45154.393229166664</v>
      </c>
      <c r="C3246" s="35">
        <v>45154.401099537034</v>
      </c>
      <c r="D3246" s="2" t="s">
        <v>33</v>
      </c>
      <c r="E3246" s="2" t="s">
        <v>11</v>
      </c>
      <c r="F3246" s="2" t="s">
        <v>114</v>
      </c>
      <c r="G3246" s="2" t="s">
        <v>550</v>
      </c>
      <c r="H3246" s="84" t="str">
        <f t="shared" si="50"/>
        <v>Reason Unknown</v>
      </c>
      <c r="I3246" s="63">
        <f>(tbl_raw_data[[#This Row],[Date Actioned]])-(tbl_raw_data[[#This Row],[Date Tagged]])</f>
        <v>7.8703703693463467E-3</v>
      </c>
      <c r="J3246" s="66">
        <f>HOUR(tbl_raw_data[[#This Row],[time_taken]])*60+MINUTE(tbl_raw_data[[#This Row],[time_taken]])+SECOND(tbl_raw_data[[#This Row],[time_taken]])/60</f>
        <v>11.333333333333334</v>
      </c>
      <c r="K3246" s="68">
        <f>DATE(YEAR(tbl_raw_data[[#This Row],[Date Actioned]]),MONTH(tbl_raw_data[[#This Row],[Date Actioned]]),DAY(tbl_raw_data[[#This Row],[Date Actioned]]))</f>
        <v>45154</v>
      </c>
      <c r="L3246" s="65" t="str">
        <f>UPPER(TEXT(tbl_raw_data[[#This Row],[updated_date]],"MMMM"))</f>
        <v>AUGUST</v>
      </c>
      <c r="M3246" s="65" t="str">
        <f>"WEEK "&amp;IF(ROUNDUP(DAY(tbl_raw_data[[#This Row],[updated_date]])/7,0)=5,4,ROUNDUP(DAY(tbl_raw_data[[#This Row],[updated_date]])/7,0))</f>
        <v>WEEK 3</v>
      </c>
      <c r="N3246" s="71" t="str">
        <f>UPPER(VLOOKUP(tbl_raw_data[[#This Row],[Analyst]],settings!$A$1:$B$15,2,0))</f>
        <v>FARDIN</v>
      </c>
      <c r="O3246" s="71" t="str">
        <f>TRIM(UPPER(tbl_raw_data[[#This Row],[Outcome]]))</f>
        <v>DECLINE</v>
      </c>
      <c r="P3246" s="71" t="str">
        <f>TRIM(UPPER(tbl_raw_data[[#This Row],[Queue Name]]))</f>
        <v>CONSUMER EXISTING</v>
      </c>
      <c r="Q3246" s="71" t="str">
        <f>IF(tbl_raw_data[[#This Row],[time_taken_in_min]]&lt;=settings!$D$2,"SLA_MET","SLA_NOT_MET")</f>
        <v>SLA_MET</v>
      </c>
    </row>
    <row r="3247" spans="1:17" x14ac:dyDescent="0.3">
      <c r="A3247" s="7" t="s">
        <v>4210</v>
      </c>
      <c r="B3247" s="36">
        <v>45154.415312500001</v>
      </c>
      <c r="C3247" s="39">
        <v>45154.417280092595</v>
      </c>
      <c r="D3247" s="8" t="s">
        <v>33</v>
      </c>
      <c r="E3247" s="8" t="s">
        <v>11</v>
      </c>
      <c r="F3247" s="8" t="s">
        <v>24</v>
      </c>
      <c r="G3247" s="8" t="s">
        <v>128</v>
      </c>
      <c r="H3247" s="84" t="str">
        <f t="shared" si="50"/>
        <v>Reason Unknown</v>
      </c>
      <c r="I3247" s="63">
        <f>(tbl_raw_data[[#This Row],[Date Actioned]])-(tbl_raw_data[[#This Row],[Date Tagged]])</f>
        <v>1.9675925941555761E-3</v>
      </c>
      <c r="J3247" s="66">
        <f>HOUR(tbl_raw_data[[#This Row],[time_taken]])*60+MINUTE(tbl_raw_data[[#This Row],[time_taken]])+SECOND(tbl_raw_data[[#This Row],[time_taken]])/60</f>
        <v>2.8333333333333335</v>
      </c>
      <c r="K3247" s="68">
        <f>DATE(YEAR(tbl_raw_data[[#This Row],[Date Actioned]]),MONTH(tbl_raw_data[[#This Row],[Date Actioned]]),DAY(tbl_raw_data[[#This Row],[Date Actioned]]))</f>
        <v>45154</v>
      </c>
      <c r="L3247" s="65" t="str">
        <f>UPPER(TEXT(tbl_raw_data[[#This Row],[updated_date]],"MMMM"))</f>
        <v>AUGUST</v>
      </c>
      <c r="M3247" s="65" t="str">
        <f>"WEEK "&amp;IF(ROUNDUP(DAY(tbl_raw_data[[#This Row],[updated_date]])/7,0)=5,4,ROUNDUP(DAY(tbl_raw_data[[#This Row],[updated_date]])/7,0))</f>
        <v>WEEK 3</v>
      </c>
      <c r="N3247" s="71" t="str">
        <f>UPPER(VLOOKUP(tbl_raw_data[[#This Row],[Analyst]],settings!$A$1:$B$15,2,0))</f>
        <v>SAM</v>
      </c>
      <c r="O3247" s="71" t="str">
        <f>TRIM(UPPER(tbl_raw_data[[#This Row],[Outcome]]))</f>
        <v>DECLINE</v>
      </c>
      <c r="P3247" s="71" t="str">
        <f>TRIM(UPPER(tbl_raw_data[[#This Row],[Queue Name]]))</f>
        <v>CONSUMER EXISTING</v>
      </c>
      <c r="Q3247" s="71" t="str">
        <f>IF(tbl_raw_data[[#This Row],[time_taken_in_min]]&lt;=settings!$D$2,"SLA_MET","SLA_NOT_MET")</f>
        <v>SLA_MET</v>
      </c>
    </row>
    <row r="3248" spans="1:17" x14ac:dyDescent="0.3">
      <c r="A3248" s="1" t="s">
        <v>4211</v>
      </c>
      <c r="B3248" s="34">
        <v>45154.461944444447</v>
      </c>
      <c r="C3248" s="35">
        <v>45154.473124999997</v>
      </c>
      <c r="D3248" s="2" t="s">
        <v>33</v>
      </c>
      <c r="E3248" s="2" t="s">
        <v>11</v>
      </c>
      <c r="F3248" s="2" t="s">
        <v>114</v>
      </c>
      <c r="G3248" s="2" t="s">
        <v>550</v>
      </c>
      <c r="H3248" s="84" t="str">
        <f t="shared" si="50"/>
        <v>Reason Unknown</v>
      </c>
      <c r="I3248" s="63">
        <f>(tbl_raw_data[[#This Row],[Date Actioned]])-(tbl_raw_data[[#This Row],[Date Tagged]])</f>
        <v>1.1180555549799465E-2</v>
      </c>
      <c r="J3248" s="66">
        <f>HOUR(tbl_raw_data[[#This Row],[time_taken]])*60+MINUTE(tbl_raw_data[[#This Row],[time_taken]])+SECOND(tbl_raw_data[[#This Row],[time_taken]])/60</f>
        <v>16.100000000000001</v>
      </c>
      <c r="K3248" s="68">
        <f>DATE(YEAR(tbl_raw_data[[#This Row],[Date Actioned]]),MONTH(tbl_raw_data[[#This Row],[Date Actioned]]),DAY(tbl_raw_data[[#This Row],[Date Actioned]]))</f>
        <v>45154</v>
      </c>
      <c r="L3248" s="65" t="str">
        <f>UPPER(TEXT(tbl_raw_data[[#This Row],[updated_date]],"MMMM"))</f>
        <v>AUGUST</v>
      </c>
      <c r="M3248" s="65" t="str">
        <f>"WEEK "&amp;IF(ROUNDUP(DAY(tbl_raw_data[[#This Row],[updated_date]])/7,0)=5,4,ROUNDUP(DAY(tbl_raw_data[[#This Row],[updated_date]])/7,0))</f>
        <v>WEEK 3</v>
      </c>
      <c r="N3248" s="71" t="str">
        <f>UPPER(VLOOKUP(tbl_raw_data[[#This Row],[Analyst]],settings!$A$1:$B$15,2,0))</f>
        <v>FARDIN</v>
      </c>
      <c r="O3248" s="71" t="str">
        <f>TRIM(UPPER(tbl_raw_data[[#This Row],[Outcome]]))</f>
        <v>DECLINE</v>
      </c>
      <c r="P3248" s="71" t="str">
        <f>TRIM(UPPER(tbl_raw_data[[#This Row],[Queue Name]]))</f>
        <v>CONSUMER EXISTING</v>
      </c>
      <c r="Q3248" s="71" t="str">
        <f>IF(tbl_raw_data[[#This Row],[time_taken_in_min]]&lt;=settings!$D$2,"SLA_MET","SLA_NOT_MET")</f>
        <v>SLA_MET</v>
      </c>
    </row>
    <row r="3249" spans="1:17" x14ac:dyDescent="0.3">
      <c r="A3249" s="5" t="s">
        <v>4212</v>
      </c>
      <c r="B3249" s="36">
        <v>45154.503136574072</v>
      </c>
      <c r="C3249" s="39">
        <v>45154.509074074071</v>
      </c>
      <c r="D3249" s="8" t="s">
        <v>33</v>
      </c>
      <c r="E3249" s="8" t="s">
        <v>8</v>
      </c>
      <c r="F3249" s="8" t="s">
        <v>19</v>
      </c>
      <c r="G3249" s="8" t="s">
        <v>39</v>
      </c>
      <c r="H3249" s="84" t="str">
        <f t="shared" si="50"/>
        <v>Reason Unknown</v>
      </c>
      <c r="I3249" s="63">
        <f>(tbl_raw_data[[#This Row],[Date Actioned]])-(tbl_raw_data[[#This Row],[Date Tagged]])</f>
        <v>5.9374999982537702E-3</v>
      </c>
      <c r="J3249" s="66">
        <f>HOUR(tbl_raw_data[[#This Row],[time_taken]])*60+MINUTE(tbl_raw_data[[#This Row],[time_taken]])+SECOND(tbl_raw_data[[#This Row],[time_taken]])/60</f>
        <v>8.5500000000000007</v>
      </c>
      <c r="K3249" s="68">
        <f>DATE(YEAR(tbl_raw_data[[#This Row],[Date Actioned]]),MONTH(tbl_raw_data[[#This Row],[Date Actioned]]),DAY(tbl_raw_data[[#This Row],[Date Actioned]]))</f>
        <v>45154</v>
      </c>
      <c r="L3249" s="65" t="str">
        <f>UPPER(TEXT(tbl_raw_data[[#This Row],[updated_date]],"MMMM"))</f>
        <v>AUGUST</v>
      </c>
      <c r="M3249" s="65" t="str">
        <f>"WEEK "&amp;IF(ROUNDUP(DAY(tbl_raw_data[[#This Row],[updated_date]])/7,0)=5,4,ROUNDUP(DAY(tbl_raw_data[[#This Row],[updated_date]])/7,0))</f>
        <v>WEEK 3</v>
      </c>
      <c r="N3249" s="71" t="str">
        <f>UPPER(VLOOKUP(tbl_raw_data[[#This Row],[Analyst]],settings!$A$1:$B$15,2,0))</f>
        <v>NAVED</v>
      </c>
      <c r="O3249" s="71" t="str">
        <f>TRIM(UPPER(tbl_raw_data[[#This Row],[Outcome]]))</f>
        <v>DECLINE</v>
      </c>
      <c r="P3249" s="71" t="str">
        <f>TRIM(UPPER(tbl_raw_data[[#This Row],[Queue Name]]))</f>
        <v>CONSUMER POST BUREAU</v>
      </c>
      <c r="Q3249" s="71" t="str">
        <f>IF(tbl_raw_data[[#This Row],[time_taken_in_min]]&lt;=settings!$D$2,"SLA_MET","SLA_NOT_MET")</f>
        <v>SLA_MET</v>
      </c>
    </row>
    <row r="3250" spans="1:17" x14ac:dyDescent="0.3">
      <c r="A3250" s="7" t="s">
        <v>4213</v>
      </c>
      <c r="B3250" s="34">
        <v>45154.507337962961</v>
      </c>
      <c r="C3250" s="35">
        <v>45154.513425925928</v>
      </c>
      <c r="D3250" s="2" t="s">
        <v>33</v>
      </c>
      <c r="E3250" s="2" t="s">
        <v>18</v>
      </c>
      <c r="F3250" s="2" t="s">
        <v>24</v>
      </c>
      <c r="G3250" s="2" t="s">
        <v>39</v>
      </c>
      <c r="H3250" s="84" t="str">
        <f t="shared" si="50"/>
        <v>Reason Unknown</v>
      </c>
      <c r="I3250" s="63">
        <f>(tbl_raw_data[[#This Row],[Date Actioned]])-(tbl_raw_data[[#This Row],[Date Tagged]])</f>
        <v>6.0879629672854207E-3</v>
      </c>
      <c r="J3250" s="66">
        <f>HOUR(tbl_raw_data[[#This Row],[time_taken]])*60+MINUTE(tbl_raw_data[[#This Row],[time_taken]])+SECOND(tbl_raw_data[[#This Row],[time_taken]])/60</f>
        <v>8.7666666666666675</v>
      </c>
      <c r="K3250" s="68">
        <f>DATE(YEAR(tbl_raw_data[[#This Row],[Date Actioned]]),MONTH(tbl_raw_data[[#This Row],[Date Actioned]]),DAY(tbl_raw_data[[#This Row],[Date Actioned]]))</f>
        <v>45154</v>
      </c>
      <c r="L3250" s="65" t="str">
        <f>UPPER(TEXT(tbl_raw_data[[#This Row],[updated_date]],"MMMM"))</f>
        <v>AUGUST</v>
      </c>
      <c r="M3250" s="65" t="str">
        <f>"WEEK "&amp;IF(ROUNDUP(DAY(tbl_raw_data[[#This Row],[updated_date]])/7,0)=5,4,ROUNDUP(DAY(tbl_raw_data[[#This Row],[updated_date]])/7,0))</f>
        <v>WEEK 3</v>
      </c>
      <c r="N3250" s="71" t="str">
        <f>UPPER(VLOOKUP(tbl_raw_data[[#This Row],[Analyst]],settings!$A$1:$B$15,2,0))</f>
        <v>SAM</v>
      </c>
      <c r="O3250" s="71" t="str">
        <f>TRIM(UPPER(tbl_raw_data[[#This Row],[Outcome]]))</f>
        <v>DECLINE</v>
      </c>
      <c r="P3250" s="71" t="str">
        <f>TRIM(UPPER(tbl_raw_data[[#This Row],[Queue Name]]))</f>
        <v>CONSUMER PRE BUREAU</v>
      </c>
      <c r="Q3250" s="71" t="str">
        <f>IF(tbl_raw_data[[#This Row],[time_taken_in_min]]&lt;=settings!$D$2,"SLA_MET","SLA_NOT_MET")</f>
        <v>SLA_MET</v>
      </c>
    </row>
    <row r="3251" spans="1:17" x14ac:dyDescent="0.3">
      <c r="A3251" s="1" t="s">
        <v>4214</v>
      </c>
      <c r="B3251" s="36">
        <v>45154.529247685183</v>
      </c>
      <c r="C3251" s="39">
        <v>45154.539282407408</v>
      </c>
      <c r="D3251" s="8" t="s">
        <v>33</v>
      </c>
      <c r="E3251" s="8" t="s">
        <v>8</v>
      </c>
      <c r="F3251" s="8" t="s">
        <v>24</v>
      </c>
      <c r="G3251" s="8" t="s">
        <v>39</v>
      </c>
      <c r="H3251" s="84" t="str">
        <f t="shared" si="50"/>
        <v>Reason Unknown</v>
      </c>
      <c r="I3251" s="63">
        <f>(tbl_raw_data[[#This Row],[Date Actioned]])-(tbl_raw_data[[#This Row],[Date Tagged]])</f>
        <v>1.0034722225100268E-2</v>
      </c>
      <c r="J3251" s="66">
        <f>HOUR(tbl_raw_data[[#This Row],[time_taken]])*60+MINUTE(tbl_raw_data[[#This Row],[time_taken]])+SECOND(tbl_raw_data[[#This Row],[time_taken]])/60</f>
        <v>14.45</v>
      </c>
      <c r="K3251" s="68">
        <f>DATE(YEAR(tbl_raw_data[[#This Row],[Date Actioned]]),MONTH(tbl_raw_data[[#This Row],[Date Actioned]]),DAY(tbl_raw_data[[#This Row],[Date Actioned]]))</f>
        <v>45154</v>
      </c>
      <c r="L3251" s="65" t="str">
        <f>UPPER(TEXT(tbl_raw_data[[#This Row],[updated_date]],"MMMM"))</f>
        <v>AUGUST</v>
      </c>
      <c r="M3251" s="65" t="str">
        <f>"WEEK "&amp;IF(ROUNDUP(DAY(tbl_raw_data[[#This Row],[updated_date]])/7,0)=5,4,ROUNDUP(DAY(tbl_raw_data[[#This Row],[updated_date]])/7,0))</f>
        <v>WEEK 3</v>
      </c>
      <c r="N3251" s="71" t="str">
        <f>UPPER(VLOOKUP(tbl_raw_data[[#This Row],[Analyst]],settings!$A$1:$B$15,2,0))</f>
        <v>SAM</v>
      </c>
      <c r="O3251" s="71" t="str">
        <f>TRIM(UPPER(tbl_raw_data[[#This Row],[Outcome]]))</f>
        <v>DECLINE</v>
      </c>
      <c r="P3251" s="71" t="str">
        <f>TRIM(UPPER(tbl_raw_data[[#This Row],[Queue Name]]))</f>
        <v>CONSUMER POST BUREAU</v>
      </c>
      <c r="Q3251" s="71" t="str">
        <f>IF(tbl_raw_data[[#This Row],[time_taken_in_min]]&lt;=settings!$D$2,"SLA_MET","SLA_NOT_MET")</f>
        <v>SLA_MET</v>
      </c>
    </row>
    <row r="3252" spans="1:17" x14ac:dyDescent="0.3">
      <c r="A3252" s="5" t="s">
        <v>4215</v>
      </c>
      <c r="B3252" s="34">
        <v>45154.556481481479</v>
      </c>
      <c r="C3252" s="35">
        <v>45154.562314814815</v>
      </c>
      <c r="D3252" s="2" t="s">
        <v>33</v>
      </c>
      <c r="E3252" s="2" t="s">
        <v>11</v>
      </c>
      <c r="F3252" s="2" t="s">
        <v>114</v>
      </c>
      <c r="G3252" s="2" t="s">
        <v>550</v>
      </c>
      <c r="H3252" s="84" t="str">
        <f t="shared" si="50"/>
        <v>Reason Unknown</v>
      </c>
      <c r="I3252" s="63">
        <f>(tbl_raw_data[[#This Row],[Date Actioned]])-(tbl_raw_data[[#This Row],[Date Tagged]])</f>
        <v>5.8333333363407291E-3</v>
      </c>
      <c r="J3252" s="66">
        <f>HOUR(tbl_raw_data[[#This Row],[time_taken]])*60+MINUTE(tbl_raw_data[[#This Row],[time_taken]])+SECOND(tbl_raw_data[[#This Row],[time_taken]])/60</f>
        <v>8.4</v>
      </c>
      <c r="K3252" s="68">
        <f>DATE(YEAR(tbl_raw_data[[#This Row],[Date Actioned]]),MONTH(tbl_raw_data[[#This Row],[Date Actioned]]),DAY(tbl_raw_data[[#This Row],[Date Actioned]]))</f>
        <v>45154</v>
      </c>
      <c r="L3252" s="65" t="str">
        <f>UPPER(TEXT(tbl_raw_data[[#This Row],[updated_date]],"MMMM"))</f>
        <v>AUGUST</v>
      </c>
      <c r="M3252" s="65" t="str">
        <f>"WEEK "&amp;IF(ROUNDUP(DAY(tbl_raw_data[[#This Row],[updated_date]])/7,0)=5,4,ROUNDUP(DAY(tbl_raw_data[[#This Row],[updated_date]])/7,0))</f>
        <v>WEEK 3</v>
      </c>
      <c r="N3252" s="71" t="str">
        <f>UPPER(VLOOKUP(tbl_raw_data[[#This Row],[Analyst]],settings!$A$1:$B$15,2,0))</f>
        <v>FARDIN</v>
      </c>
      <c r="O3252" s="71" t="str">
        <f>TRIM(UPPER(tbl_raw_data[[#This Row],[Outcome]]))</f>
        <v>DECLINE</v>
      </c>
      <c r="P3252" s="71" t="str">
        <f>TRIM(UPPER(tbl_raw_data[[#This Row],[Queue Name]]))</f>
        <v>CONSUMER EXISTING</v>
      </c>
      <c r="Q3252" s="71" t="str">
        <f>IF(tbl_raw_data[[#This Row],[time_taken_in_min]]&lt;=settings!$D$2,"SLA_MET","SLA_NOT_MET")</f>
        <v>SLA_MET</v>
      </c>
    </row>
    <row r="3253" spans="1:17" x14ac:dyDescent="0.3">
      <c r="A3253" s="7" t="s">
        <v>4216</v>
      </c>
      <c r="B3253" s="36">
        <v>45154.55914351852</v>
      </c>
      <c r="C3253" s="39">
        <v>45154.565694444442</v>
      </c>
      <c r="D3253" s="8" t="s">
        <v>33</v>
      </c>
      <c r="E3253" s="8" t="s">
        <v>11</v>
      </c>
      <c r="F3253" s="8" t="s">
        <v>114</v>
      </c>
      <c r="G3253" s="8" t="s">
        <v>550</v>
      </c>
      <c r="H3253" s="84" t="str">
        <f t="shared" si="50"/>
        <v>Reason Unknown</v>
      </c>
      <c r="I3253" s="63">
        <f>(tbl_raw_data[[#This Row],[Date Actioned]])-(tbl_raw_data[[#This Row],[Date Tagged]])</f>
        <v>6.5509259220561944E-3</v>
      </c>
      <c r="J3253" s="66">
        <f>HOUR(tbl_raw_data[[#This Row],[time_taken]])*60+MINUTE(tbl_raw_data[[#This Row],[time_taken]])+SECOND(tbl_raw_data[[#This Row],[time_taken]])/60</f>
        <v>9.4333333333333336</v>
      </c>
      <c r="K3253" s="68">
        <f>DATE(YEAR(tbl_raw_data[[#This Row],[Date Actioned]]),MONTH(tbl_raw_data[[#This Row],[Date Actioned]]),DAY(tbl_raw_data[[#This Row],[Date Actioned]]))</f>
        <v>45154</v>
      </c>
      <c r="L3253" s="65" t="str">
        <f>UPPER(TEXT(tbl_raw_data[[#This Row],[updated_date]],"MMMM"))</f>
        <v>AUGUST</v>
      </c>
      <c r="M3253" s="65" t="str">
        <f>"WEEK "&amp;IF(ROUNDUP(DAY(tbl_raw_data[[#This Row],[updated_date]])/7,0)=5,4,ROUNDUP(DAY(tbl_raw_data[[#This Row],[updated_date]])/7,0))</f>
        <v>WEEK 3</v>
      </c>
      <c r="N3253" s="71" t="str">
        <f>UPPER(VLOOKUP(tbl_raw_data[[#This Row],[Analyst]],settings!$A$1:$B$15,2,0))</f>
        <v>FARDIN</v>
      </c>
      <c r="O3253" s="71" t="str">
        <f>TRIM(UPPER(tbl_raw_data[[#This Row],[Outcome]]))</f>
        <v>DECLINE</v>
      </c>
      <c r="P3253" s="71" t="str">
        <f>TRIM(UPPER(tbl_raw_data[[#This Row],[Queue Name]]))</f>
        <v>CONSUMER EXISTING</v>
      </c>
      <c r="Q3253" s="71" t="str">
        <f>IF(tbl_raw_data[[#This Row],[time_taken_in_min]]&lt;=settings!$D$2,"SLA_MET","SLA_NOT_MET")</f>
        <v>SLA_MET</v>
      </c>
    </row>
    <row r="3254" spans="1:17" x14ac:dyDescent="0.3">
      <c r="A3254" s="1" t="s">
        <v>4217</v>
      </c>
      <c r="B3254" s="34">
        <v>45154.571377314816</v>
      </c>
      <c r="C3254" s="35">
        <v>45154.575856481482</v>
      </c>
      <c r="D3254" s="2" t="s">
        <v>33</v>
      </c>
      <c r="E3254" s="2" t="s">
        <v>11</v>
      </c>
      <c r="F3254" s="2" t="s">
        <v>25</v>
      </c>
      <c r="G3254" s="2" t="s">
        <v>480</v>
      </c>
      <c r="H3254" s="84" t="str">
        <f t="shared" si="50"/>
        <v>Reason Unknown</v>
      </c>
      <c r="I3254" s="63">
        <f>(tbl_raw_data[[#This Row],[Date Actioned]])-(tbl_raw_data[[#This Row],[Date Tagged]])</f>
        <v>4.4791666659875773E-3</v>
      </c>
      <c r="J3254" s="66">
        <f>HOUR(tbl_raw_data[[#This Row],[time_taken]])*60+MINUTE(tbl_raw_data[[#This Row],[time_taken]])+SECOND(tbl_raw_data[[#This Row],[time_taken]])/60</f>
        <v>6.45</v>
      </c>
      <c r="K3254" s="68">
        <f>DATE(YEAR(tbl_raw_data[[#This Row],[Date Actioned]]),MONTH(tbl_raw_data[[#This Row],[Date Actioned]]),DAY(tbl_raw_data[[#This Row],[Date Actioned]]))</f>
        <v>45154</v>
      </c>
      <c r="L3254" s="65" t="str">
        <f>UPPER(TEXT(tbl_raw_data[[#This Row],[updated_date]],"MMMM"))</f>
        <v>AUGUST</v>
      </c>
      <c r="M3254" s="65" t="str">
        <f>"WEEK "&amp;IF(ROUNDUP(DAY(tbl_raw_data[[#This Row],[updated_date]])/7,0)=5,4,ROUNDUP(DAY(tbl_raw_data[[#This Row],[updated_date]])/7,0))</f>
        <v>WEEK 3</v>
      </c>
      <c r="N3254" s="71" t="str">
        <f>UPPER(VLOOKUP(tbl_raw_data[[#This Row],[Analyst]],settings!$A$1:$B$15,2,0))</f>
        <v>ASIF</v>
      </c>
      <c r="O3254" s="71" t="str">
        <f>TRIM(UPPER(tbl_raw_data[[#This Row],[Outcome]]))</f>
        <v>DECLINE</v>
      </c>
      <c r="P3254" s="71" t="str">
        <f>TRIM(UPPER(tbl_raw_data[[#This Row],[Queue Name]]))</f>
        <v>CONSUMER EXISTING</v>
      </c>
      <c r="Q3254" s="71" t="str">
        <f>IF(tbl_raw_data[[#This Row],[time_taken_in_min]]&lt;=settings!$D$2,"SLA_MET","SLA_NOT_MET")</f>
        <v>SLA_MET</v>
      </c>
    </row>
    <row r="3255" spans="1:17" x14ac:dyDescent="0.3">
      <c r="A3255" s="5" t="s">
        <v>4218</v>
      </c>
      <c r="B3255" s="36">
        <v>45154.583761574075</v>
      </c>
      <c r="C3255" s="39">
        <v>45154.597118055557</v>
      </c>
      <c r="D3255" s="8" t="s">
        <v>33</v>
      </c>
      <c r="E3255" s="8" t="s">
        <v>11</v>
      </c>
      <c r="F3255" s="8" t="s">
        <v>24</v>
      </c>
      <c r="G3255" s="8" t="s">
        <v>43</v>
      </c>
      <c r="H3255" s="84" t="str">
        <f t="shared" si="50"/>
        <v>Reason Unknown</v>
      </c>
      <c r="I3255" s="63">
        <f>(tbl_raw_data[[#This Row],[Date Actioned]])-(tbl_raw_data[[#This Row],[Date Tagged]])</f>
        <v>1.3356481482333038E-2</v>
      </c>
      <c r="J3255" s="66">
        <f>HOUR(tbl_raw_data[[#This Row],[time_taken]])*60+MINUTE(tbl_raw_data[[#This Row],[time_taken]])+SECOND(tbl_raw_data[[#This Row],[time_taken]])/60</f>
        <v>19.233333333333334</v>
      </c>
      <c r="K3255" s="68">
        <f>DATE(YEAR(tbl_raw_data[[#This Row],[Date Actioned]]),MONTH(tbl_raw_data[[#This Row],[Date Actioned]]),DAY(tbl_raw_data[[#This Row],[Date Actioned]]))</f>
        <v>45154</v>
      </c>
      <c r="L3255" s="65" t="str">
        <f>UPPER(TEXT(tbl_raw_data[[#This Row],[updated_date]],"MMMM"))</f>
        <v>AUGUST</v>
      </c>
      <c r="M3255" s="65" t="str">
        <f>"WEEK "&amp;IF(ROUNDUP(DAY(tbl_raw_data[[#This Row],[updated_date]])/7,0)=5,4,ROUNDUP(DAY(tbl_raw_data[[#This Row],[updated_date]])/7,0))</f>
        <v>WEEK 3</v>
      </c>
      <c r="N3255" s="71" t="str">
        <f>UPPER(VLOOKUP(tbl_raw_data[[#This Row],[Analyst]],settings!$A$1:$B$15,2,0))</f>
        <v>SAM</v>
      </c>
      <c r="O3255" s="71" t="str">
        <f>TRIM(UPPER(tbl_raw_data[[#This Row],[Outcome]]))</f>
        <v>DECLINE</v>
      </c>
      <c r="P3255" s="71" t="str">
        <f>TRIM(UPPER(tbl_raw_data[[#This Row],[Queue Name]]))</f>
        <v>CONSUMER EXISTING</v>
      </c>
      <c r="Q3255" s="71" t="str">
        <f>IF(tbl_raw_data[[#This Row],[time_taken_in_min]]&lt;=settings!$D$2,"SLA_MET","SLA_NOT_MET")</f>
        <v>SLA_MET</v>
      </c>
    </row>
    <row r="3256" spans="1:17" x14ac:dyDescent="0.3">
      <c r="A3256" s="7" t="s">
        <v>4219</v>
      </c>
      <c r="B3256" s="34">
        <v>45154.651608796295</v>
      </c>
      <c r="C3256" s="35">
        <v>45154.654131944444</v>
      </c>
      <c r="D3256" s="2" t="s">
        <v>33</v>
      </c>
      <c r="E3256" s="2" t="s">
        <v>8</v>
      </c>
      <c r="F3256" s="2" t="s">
        <v>14</v>
      </c>
      <c r="G3256" s="2" t="s">
        <v>425</v>
      </c>
      <c r="H3256" s="84" t="str">
        <f t="shared" si="50"/>
        <v>Reason Unknown</v>
      </c>
      <c r="I3256" s="63">
        <f>(tbl_raw_data[[#This Row],[Date Actioned]])-(tbl_raw_data[[#This Row],[Date Tagged]])</f>
        <v>2.5231481486116536E-3</v>
      </c>
      <c r="J3256" s="66">
        <f>HOUR(tbl_raw_data[[#This Row],[time_taken]])*60+MINUTE(tbl_raw_data[[#This Row],[time_taken]])+SECOND(tbl_raw_data[[#This Row],[time_taken]])/60</f>
        <v>3.6333333333333333</v>
      </c>
      <c r="K3256" s="68">
        <f>DATE(YEAR(tbl_raw_data[[#This Row],[Date Actioned]]),MONTH(tbl_raw_data[[#This Row],[Date Actioned]]),DAY(tbl_raw_data[[#This Row],[Date Actioned]]))</f>
        <v>45154</v>
      </c>
      <c r="L3256" s="65" t="str">
        <f>UPPER(TEXT(tbl_raw_data[[#This Row],[updated_date]],"MMMM"))</f>
        <v>AUGUST</v>
      </c>
      <c r="M3256" s="65" t="str">
        <f>"WEEK "&amp;IF(ROUNDUP(DAY(tbl_raw_data[[#This Row],[updated_date]])/7,0)=5,4,ROUNDUP(DAY(tbl_raw_data[[#This Row],[updated_date]])/7,0))</f>
        <v>WEEK 3</v>
      </c>
      <c r="N3256" s="71" t="str">
        <f>UPPER(VLOOKUP(tbl_raw_data[[#This Row],[Analyst]],settings!$A$1:$B$15,2,0))</f>
        <v>CAMROON</v>
      </c>
      <c r="O3256" s="71" t="str">
        <f>TRIM(UPPER(tbl_raw_data[[#This Row],[Outcome]]))</f>
        <v>DECLINE</v>
      </c>
      <c r="P3256" s="71" t="str">
        <f>TRIM(UPPER(tbl_raw_data[[#This Row],[Queue Name]]))</f>
        <v>CONSUMER POST BUREAU</v>
      </c>
      <c r="Q3256" s="71" t="str">
        <f>IF(tbl_raw_data[[#This Row],[time_taken_in_min]]&lt;=settings!$D$2,"SLA_MET","SLA_NOT_MET")</f>
        <v>SLA_MET</v>
      </c>
    </row>
    <row r="3257" spans="1:17" x14ac:dyDescent="0.3">
      <c r="A3257" s="1" t="s">
        <v>4220</v>
      </c>
      <c r="B3257" s="36">
        <v>45154.671469907407</v>
      </c>
      <c r="C3257" s="39">
        <v>45154.67690972222</v>
      </c>
      <c r="D3257" s="8" t="s">
        <v>33</v>
      </c>
      <c r="E3257" s="8" t="s">
        <v>11</v>
      </c>
      <c r="F3257" s="8" t="s">
        <v>114</v>
      </c>
      <c r="G3257" s="8" t="s">
        <v>550</v>
      </c>
      <c r="H3257" s="84" t="str">
        <f t="shared" si="50"/>
        <v>Reason Unknown</v>
      </c>
      <c r="I3257" s="63">
        <f>(tbl_raw_data[[#This Row],[Date Actioned]])-(tbl_raw_data[[#This Row],[Date Tagged]])</f>
        <v>5.4398148131440394E-3</v>
      </c>
      <c r="J3257" s="66">
        <f>HOUR(tbl_raw_data[[#This Row],[time_taken]])*60+MINUTE(tbl_raw_data[[#This Row],[time_taken]])+SECOND(tbl_raw_data[[#This Row],[time_taken]])/60</f>
        <v>7.833333333333333</v>
      </c>
      <c r="K3257" s="68">
        <f>DATE(YEAR(tbl_raw_data[[#This Row],[Date Actioned]]),MONTH(tbl_raw_data[[#This Row],[Date Actioned]]),DAY(tbl_raw_data[[#This Row],[Date Actioned]]))</f>
        <v>45154</v>
      </c>
      <c r="L3257" s="65" t="str">
        <f>UPPER(TEXT(tbl_raw_data[[#This Row],[updated_date]],"MMMM"))</f>
        <v>AUGUST</v>
      </c>
      <c r="M3257" s="65" t="str">
        <f>"WEEK "&amp;IF(ROUNDUP(DAY(tbl_raw_data[[#This Row],[updated_date]])/7,0)=5,4,ROUNDUP(DAY(tbl_raw_data[[#This Row],[updated_date]])/7,0))</f>
        <v>WEEK 3</v>
      </c>
      <c r="N3257" s="71" t="str">
        <f>UPPER(VLOOKUP(tbl_raw_data[[#This Row],[Analyst]],settings!$A$1:$B$15,2,0))</f>
        <v>FARDIN</v>
      </c>
      <c r="O3257" s="71" t="str">
        <f>TRIM(UPPER(tbl_raw_data[[#This Row],[Outcome]]))</f>
        <v>DECLINE</v>
      </c>
      <c r="P3257" s="71" t="str">
        <f>TRIM(UPPER(tbl_raw_data[[#This Row],[Queue Name]]))</f>
        <v>CONSUMER EXISTING</v>
      </c>
      <c r="Q3257" s="71" t="str">
        <f>IF(tbl_raw_data[[#This Row],[time_taken_in_min]]&lt;=settings!$D$2,"SLA_MET","SLA_NOT_MET")</f>
        <v>SLA_MET</v>
      </c>
    </row>
    <row r="3258" spans="1:17" x14ac:dyDescent="0.3">
      <c r="A3258" s="5" t="s">
        <v>4221</v>
      </c>
      <c r="B3258" s="34">
        <v>45154.674120370371</v>
      </c>
      <c r="C3258" s="35">
        <v>45154.68236111111</v>
      </c>
      <c r="D3258" s="2" t="s">
        <v>33</v>
      </c>
      <c r="E3258" s="2" t="s">
        <v>11</v>
      </c>
      <c r="F3258" s="2" t="s">
        <v>25</v>
      </c>
      <c r="G3258" s="2" t="s">
        <v>39</v>
      </c>
      <c r="H3258" s="84" t="str">
        <f t="shared" si="50"/>
        <v>Reason Unknown</v>
      </c>
      <c r="I3258" s="63">
        <f>(tbl_raw_data[[#This Row],[Date Actioned]])-(tbl_raw_data[[#This Row],[Date Tagged]])</f>
        <v>8.2407407389837317E-3</v>
      </c>
      <c r="J3258" s="66">
        <f>HOUR(tbl_raw_data[[#This Row],[time_taken]])*60+MINUTE(tbl_raw_data[[#This Row],[time_taken]])+SECOND(tbl_raw_data[[#This Row],[time_taken]])/60</f>
        <v>11.866666666666667</v>
      </c>
      <c r="K3258" s="68">
        <f>DATE(YEAR(tbl_raw_data[[#This Row],[Date Actioned]]),MONTH(tbl_raw_data[[#This Row],[Date Actioned]]),DAY(tbl_raw_data[[#This Row],[Date Actioned]]))</f>
        <v>45154</v>
      </c>
      <c r="L3258" s="65" t="str">
        <f>UPPER(TEXT(tbl_raw_data[[#This Row],[updated_date]],"MMMM"))</f>
        <v>AUGUST</v>
      </c>
      <c r="M3258" s="65" t="str">
        <f>"WEEK "&amp;IF(ROUNDUP(DAY(tbl_raw_data[[#This Row],[updated_date]])/7,0)=5,4,ROUNDUP(DAY(tbl_raw_data[[#This Row],[updated_date]])/7,0))</f>
        <v>WEEK 3</v>
      </c>
      <c r="N3258" s="71" t="str">
        <f>UPPER(VLOOKUP(tbl_raw_data[[#This Row],[Analyst]],settings!$A$1:$B$15,2,0))</f>
        <v>ASIF</v>
      </c>
      <c r="O3258" s="71" t="str">
        <f>TRIM(UPPER(tbl_raw_data[[#This Row],[Outcome]]))</f>
        <v>DECLINE</v>
      </c>
      <c r="P3258" s="71" t="str">
        <f>TRIM(UPPER(tbl_raw_data[[#This Row],[Queue Name]]))</f>
        <v>CONSUMER EXISTING</v>
      </c>
      <c r="Q3258" s="71" t="str">
        <f>IF(tbl_raw_data[[#This Row],[time_taken_in_min]]&lt;=settings!$D$2,"SLA_MET","SLA_NOT_MET")</f>
        <v>SLA_MET</v>
      </c>
    </row>
    <row r="3259" spans="1:17" x14ac:dyDescent="0.3">
      <c r="A3259" s="7" t="s">
        <v>4222</v>
      </c>
      <c r="B3259" s="36">
        <v>45154.691354166665</v>
      </c>
      <c r="C3259" s="39">
        <v>45154.7</v>
      </c>
      <c r="D3259" s="8" t="s">
        <v>33</v>
      </c>
      <c r="E3259" s="8" t="s">
        <v>11</v>
      </c>
      <c r="F3259" s="8" t="s">
        <v>12</v>
      </c>
      <c r="G3259" s="8" t="s">
        <v>37</v>
      </c>
      <c r="H3259" s="84" t="str">
        <f t="shared" si="50"/>
        <v>Reason Unknown</v>
      </c>
      <c r="I3259" s="63">
        <f>(tbl_raw_data[[#This Row],[Date Actioned]])-(tbl_raw_data[[#This Row],[Date Tagged]])</f>
        <v>8.6458333316841163E-3</v>
      </c>
      <c r="J3259" s="66">
        <f>HOUR(tbl_raw_data[[#This Row],[time_taken]])*60+MINUTE(tbl_raw_data[[#This Row],[time_taken]])+SECOND(tbl_raw_data[[#This Row],[time_taken]])/60</f>
        <v>12.45</v>
      </c>
      <c r="K3259" s="68">
        <f>DATE(YEAR(tbl_raw_data[[#This Row],[Date Actioned]]),MONTH(tbl_raw_data[[#This Row],[Date Actioned]]),DAY(tbl_raw_data[[#This Row],[Date Actioned]]))</f>
        <v>45154</v>
      </c>
      <c r="L3259" s="65" t="str">
        <f>UPPER(TEXT(tbl_raw_data[[#This Row],[updated_date]],"MMMM"))</f>
        <v>AUGUST</v>
      </c>
      <c r="M3259" s="65" t="str">
        <f>"WEEK "&amp;IF(ROUNDUP(DAY(tbl_raw_data[[#This Row],[updated_date]])/7,0)=5,4,ROUNDUP(DAY(tbl_raw_data[[#This Row],[updated_date]])/7,0))</f>
        <v>WEEK 3</v>
      </c>
      <c r="N3259" s="71" t="str">
        <f>UPPER(VLOOKUP(tbl_raw_data[[#This Row],[Analyst]],settings!$A$1:$B$15,2,0))</f>
        <v>NITESH</v>
      </c>
      <c r="O3259" s="71" t="str">
        <f>TRIM(UPPER(tbl_raw_data[[#This Row],[Outcome]]))</f>
        <v>DECLINE</v>
      </c>
      <c r="P3259" s="71" t="str">
        <f>TRIM(UPPER(tbl_raw_data[[#This Row],[Queue Name]]))</f>
        <v>CONSUMER EXISTING</v>
      </c>
      <c r="Q3259" s="71" t="str">
        <f>IF(tbl_raw_data[[#This Row],[time_taken_in_min]]&lt;=settings!$D$2,"SLA_MET","SLA_NOT_MET")</f>
        <v>SLA_MET</v>
      </c>
    </row>
    <row r="3260" spans="1:17" x14ac:dyDescent="0.3">
      <c r="A3260" s="1" t="s">
        <v>4223</v>
      </c>
      <c r="B3260" s="34">
        <v>45154.739965277775</v>
      </c>
      <c r="C3260" s="35">
        <v>45154.74858796296</v>
      </c>
      <c r="D3260" s="2" t="s">
        <v>33</v>
      </c>
      <c r="E3260" s="2" t="s">
        <v>11</v>
      </c>
      <c r="F3260" s="2" t="s">
        <v>25</v>
      </c>
      <c r="G3260" s="2" t="s">
        <v>606</v>
      </c>
      <c r="H3260" s="84" t="str">
        <f t="shared" si="50"/>
        <v>Reason Unknown</v>
      </c>
      <c r="I3260" s="63">
        <f>(tbl_raw_data[[#This Row],[Date Actioned]])-(tbl_raw_data[[#This Row],[Date Tagged]])</f>
        <v>8.6226851854007691E-3</v>
      </c>
      <c r="J3260" s="66">
        <f>HOUR(tbl_raw_data[[#This Row],[time_taken]])*60+MINUTE(tbl_raw_data[[#This Row],[time_taken]])+SECOND(tbl_raw_data[[#This Row],[time_taken]])/60</f>
        <v>12.416666666666666</v>
      </c>
      <c r="K3260" s="68">
        <f>DATE(YEAR(tbl_raw_data[[#This Row],[Date Actioned]]),MONTH(tbl_raw_data[[#This Row],[Date Actioned]]),DAY(tbl_raw_data[[#This Row],[Date Actioned]]))</f>
        <v>45154</v>
      </c>
      <c r="L3260" s="65" t="str">
        <f>UPPER(TEXT(tbl_raw_data[[#This Row],[updated_date]],"MMMM"))</f>
        <v>AUGUST</v>
      </c>
      <c r="M3260" s="65" t="str">
        <f>"WEEK "&amp;IF(ROUNDUP(DAY(tbl_raw_data[[#This Row],[updated_date]])/7,0)=5,4,ROUNDUP(DAY(tbl_raw_data[[#This Row],[updated_date]])/7,0))</f>
        <v>WEEK 3</v>
      </c>
      <c r="N3260" s="71" t="str">
        <f>UPPER(VLOOKUP(tbl_raw_data[[#This Row],[Analyst]],settings!$A$1:$B$15,2,0))</f>
        <v>ASIF</v>
      </c>
      <c r="O3260" s="71" t="str">
        <f>TRIM(UPPER(tbl_raw_data[[#This Row],[Outcome]]))</f>
        <v>DECLINE</v>
      </c>
      <c r="P3260" s="71" t="str">
        <f>TRIM(UPPER(tbl_raw_data[[#This Row],[Queue Name]]))</f>
        <v>CONSUMER EXISTING</v>
      </c>
      <c r="Q3260" s="71" t="str">
        <f>IF(tbl_raw_data[[#This Row],[time_taken_in_min]]&lt;=settings!$D$2,"SLA_MET","SLA_NOT_MET")</f>
        <v>SLA_MET</v>
      </c>
    </row>
    <row r="3261" spans="1:17" x14ac:dyDescent="0.3">
      <c r="A3261" s="5" t="s">
        <v>4224</v>
      </c>
      <c r="B3261" s="36">
        <v>45154.74695601852</v>
      </c>
      <c r="C3261" s="39">
        <v>45154.75922453704</v>
      </c>
      <c r="D3261" s="8" t="s">
        <v>33</v>
      </c>
      <c r="E3261" s="8" t="s">
        <v>11</v>
      </c>
      <c r="F3261" s="8" t="s">
        <v>19</v>
      </c>
      <c r="G3261" s="8" t="s">
        <v>39</v>
      </c>
      <c r="H3261" s="84" t="str">
        <f t="shared" si="50"/>
        <v>Reason Unknown</v>
      </c>
      <c r="I3261" s="63">
        <f>(tbl_raw_data[[#This Row],[Date Actioned]])-(tbl_raw_data[[#This Row],[Date Tagged]])</f>
        <v>1.226851851970423E-2</v>
      </c>
      <c r="J3261" s="66">
        <f>HOUR(tbl_raw_data[[#This Row],[time_taken]])*60+MINUTE(tbl_raw_data[[#This Row],[time_taken]])+SECOND(tbl_raw_data[[#This Row],[time_taken]])/60</f>
        <v>17.666666666666668</v>
      </c>
      <c r="K3261" s="68">
        <f>DATE(YEAR(tbl_raw_data[[#This Row],[Date Actioned]]),MONTH(tbl_raw_data[[#This Row],[Date Actioned]]),DAY(tbl_raw_data[[#This Row],[Date Actioned]]))</f>
        <v>45154</v>
      </c>
      <c r="L3261" s="65" t="str">
        <f>UPPER(TEXT(tbl_raw_data[[#This Row],[updated_date]],"MMMM"))</f>
        <v>AUGUST</v>
      </c>
      <c r="M3261" s="65" t="str">
        <f>"WEEK "&amp;IF(ROUNDUP(DAY(tbl_raw_data[[#This Row],[updated_date]])/7,0)=5,4,ROUNDUP(DAY(tbl_raw_data[[#This Row],[updated_date]])/7,0))</f>
        <v>WEEK 3</v>
      </c>
      <c r="N3261" s="71" t="str">
        <f>UPPER(VLOOKUP(tbl_raw_data[[#This Row],[Analyst]],settings!$A$1:$B$15,2,0))</f>
        <v>NAVED</v>
      </c>
      <c r="O3261" s="71" t="str">
        <f>TRIM(UPPER(tbl_raw_data[[#This Row],[Outcome]]))</f>
        <v>DECLINE</v>
      </c>
      <c r="P3261" s="71" t="str">
        <f>TRIM(UPPER(tbl_raw_data[[#This Row],[Queue Name]]))</f>
        <v>CONSUMER EXISTING</v>
      </c>
      <c r="Q3261" s="71" t="str">
        <f>IF(tbl_raw_data[[#This Row],[time_taken_in_min]]&lt;=settings!$D$2,"SLA_MET","SLA_NOT_MET")</f>
        <v>SLA_MET</v>
      </c>
    </row>
    <row r="3262" spans="1:17" x14ac:dyDescent="0.3">
      <c r="A3262" s="7" t="s">
        <v>4225</v>
      </c>
      <c r="B3262" s="34">
        <v>45154.749849537038</v>
      </c>
      <c r="C3262" s="35">
        <v>45154.753171296295</v>
      </c>
      <c r="D3262" s="2" t="s">
        <v>33</v>
      </c>
      <c r="E3262" s="2" t="s">
        <v>11</v>
      </c>
      <c r="F3262" s="2" t="s">
        <v>25</v>
      </c>
      <c r="G3262" s="2" t="s">
        <v>127</v>
      </c>
      <c r="H3262" s="84" t="str">
        <f t="shared" si="50"/>
        <v>Reason Unknown</v>
      </c>
      <c r="I3262" s="63">
        <f>(tbl_raw_data[[#This Row],[Date Actioned]])-(tbl_raw_data[[#This Row],[Date Tagged]])</f>
        <v>3.3217592572327703E-3</v>
      </c>
      <c r="J3262" s="66">
        <f>HOUR(tbl_raw_data[[#This Row],[time_taken]])*60+MINUTE(tbl_raw_data[[#This Row],[time_taken]])+SECOND(tbl_raw_data[[#This Row],[time_taken]])/60</f>
        <v>4.7833333333333332</v>
      </c>
      <c r="K3262" s="68">
        <f>DATE(YEAR(tbl_raw_data[[#This Row],[Date Actioned]]),MONTH(tbl_raw_data[[#This Row],[Date Actioned]]),DAY(tbl_raw_data[[#This Row],[Date Actioned]]))</f>
        <v>45154</v>
      </c>
      <c r="L3262" s="65" t="str">
        <f>UPPER(TEXT(tbl_raw_data[[#This Row],[updated_date]],"MMMM"))</f>
        <v>AUGUST</v>
      </c>
      <c r="M3262" s="65" t="str">
        <f>"WEEK "&amp;IF(ROUNDUP(DAY(tbl_raw_data[[#This Row],[updated_date]])/7,0)=5,4,ROUNDUP(DAY(tbl_raw_data[[#This Row],[updated_date]])/7,0))</f>
        <v>WEEK 3</v>
      </c>
      <c r="N3262" s="71" t="str">
        <f>UPPER(VLOOKUP(tbl_raw_data[[#This Row],[Analyst]],settings!$A$1:$B$15,2,0))</f>
        <v>ASIF</v>
      </c>
      <c r="O3262" s="71" t="str">
        <f>TRIM(UPPER(tbl_raw_data[[#This Row],[Outcome]]))</f>
        <v>DECLINE</v>
      </c>
      <c r="P3262" s="71" t="str">
        <f>TRIM(UPPER(tbl_raw_data[[#This Row],[Queue Name]]))</f>
        <v>CONSUMER EXISTING</v>
      </c>
      <c r="Q3262" s="71" t="str">
        <f>IF(tbl_raw_data[[#This Row],[time_taken_in_min]]&lt;=settings!$D$2,"SLA_MET","SLA_NOT_MET")</f>
        <v>SLA_MET</v>
      </c>
    </row>
    <row r="3263" spans="1:17" x14ac:dyDescent="0.3">
      <c r="A3263" s="1" t="s">
        <v>4226</v>
      </c>
      <c r="B3263" s="36">
        <v>45154.754606481481</v>
      </c>
      <c r="C3263" s="39">
        <v>45154.761608796296</v>
      </c>
      <c r="D3263" s="8" t="s">
        <v>33</v>
      </c>
      <c r="E3263" s="8" t="s">
        <v>11</v>
      </c>
      <c r="F3263" s="8" t="s">
        <v>25</v>
      </c>
      <c r="G3263" s="8" t="s">
        <v>127</v>
      </c>
      <c r="H3263" s="84" t="str">
        <f t="shared" si="50"/>
        <v>Reason Unknown</v>
      </c>
      <c r="I3263" s="63">
        <f>(tbl_raw_data[[#This Row],[Date Actioned]])-(tbl_raw_data[[#This Row],[Date Tagged]])</f>
        <v>7.0023148145992309E-3</v>
      </c>
      <c r="J3263" s="66">
        <f>HOUR(tbl_raw_data[[#This Row],[time_taken]])*60+MINUTE(tbl_raw_data[[#This Row],[time_taken]])+SECOND(tbl_raw_data[[#This Row],[time_taken]])/60</f>
        <v>10.083333333333334</v>
      </c>
      <c r="K3263" s="68">
        <f>DATE(YEAR(tbl_raw_data[[#This Row],[Date Actioned]]),MONTH(tbl_raw_data[[#This Row],[Date Actioned]]),DAY(tbl_raw_data[[#This Row],[Date Actioned]]))</f>
        <v>45154</v>
      </c>
      <c r="L3263" s="65" t="str">
        <f>UPPER(TEXT(tbl_raw_data[[#This Row],[updated_date]],"MMMM"))</f>
        <v>AUGUST</v>
      </c>
      <c r="M3263" s="65" t="str">
        <f>"WEEK "&amp;IF(ROUNDUP(DAY(tbl_raw_data[[#This Row],[updated_date]])/7,0)=5,4,ROUNDUP(DAY(tbl_raw_data[[#This Row],[updated_date]])/7,0))</f>
        <v>WEEK 3</v>
      </c>
      <c r="N3263" s="71" t="str">
        <f>UPPER(VLOOKUP(tbl_raw_data[[#This Row],[Analyst]],settings!$A$1:$B$15,2,0))</f>
        <v>ASIF</v>
      </c>
      <c r="O3263" s="71" t="str">
        <f>TRIM(UPPER(tbl_raw_data[[#This Row],[Outcome]]))</f>
        <v>DECLINE</v>
      </c>
      <c r="P3263" s="71" t="str">
        <f>TRIM(UPPER(tbl_raw_data[[#This Row],[Queue Name]]))</f>
        <v>CONSUMER EXISTING</v>
      </c>
      <c r="Q3263" s="71" t="str">
        <f>IF(tbl_raw_data[[#This Row],[time_taken_in_min]]&lt;=settings!$D$2,"SLA_MET","SLA_NOT_MET")</f>
        <v>SLA_MET</v>
      </c>
    </row>
    <row r="3264" spans="1:17" x14ac:dyDescent="0.3">
      <c r="A3264" s="5" t="s">
        <v>4227</v>
      </c>
      <c r="B3264" s="34">
        <v>45154.773657407408</v>
      </c>
      <c r="C3264" s="35">
        <v>45154.77789351852</v>
      </c>
      <c r="D3264" s="2" t="s">
        <v>33</v>
      </c>
      <c r="E3264" s="2" t="s">
        <v>8</v>
      </c>
      <c r="F3264" s="2" t="s">
        <v>12</v>
      </c>
      <c r="G3264" s="2" t="s">
        <v>37</v>
      </c>
      <c r="H3264" s="84" t="str">
        <f t="shared" si="50"/>
        <v>Reason Unknown</v>
      </c>
      <c r="I3264" s="63">
        <f>(tbl_raw_data[[#This Row],[Date Actioned]])-(tbl_raw_data[[#This Row],[Date Tagged]])</f>
        <v>4.2361111118225381E-3</v>
      </c>
      <c r="J3264" s="66">
        <f>HOUR(tbl_raw_data[[#This Row],[time_taken]])*60+MINUTE(tbl_raw_data[[#This Row],[time_taken]])+SECOND(tbl_raw_data[[#This Row],[time_taken]])/60</f>
        <v>6.1</v>
      </c>
      <c r="K3264" s="68">
        <f>DATE(YEAR(tbl_raw_data[[#This Row],[Date Actioned]]),MONTH(tbl_raw_data[[#This Row],[Date Actioned]]),DAY(tbl_raw_data[[#This Row],[Date Actioned]]))</f>
        <v>45154</v>
      </c>
      <c r="L3264" s="65" t="str">
        <f>UPPER(TEXT(tbl_raw_data[[#This Row],[updated_date]],"MMMM"))</f>
        <v>AUGUST</v>
      </c>
      <c r="M3264" s="65" t="str">
        <f>"WEEK "&amp;IF(ROUNDUP(DAY(tbl_raw_data[[#This Row],[updated_date]])/7,0)=5,4,ROUNDUP(DAY(tbl_raw_data[[#This Row],[updated_date]])/7,0))</f>
        <v>WEEK 3</v>
      </c>
      <c r="N3264" s="71" t="str">
        <f>UPPER(VLOOKUP(tbl_raw_data[[#This Row],[Analyst]],settings!$A$1:$B$15,2,0))</f>
        <v>NITESH</v>
      </c>
      <c r="O3264" s="71" t="str">
        <f>TRIM(UPPER(tbl_raw_data[[#This Row],[Outcome]]))</f>
        <v>DECLINE</v>
      </c>
      <c r="P3264" s="71" t="str">
        <f>TRIM(UPPER(tbl_raw_data[[#This Row],[Queue Name]]))</f>
        <v>CONSUMER POST BUREAU</v>
      </c>
      <c r="Q3264" s="71" t="str">
        <f>IF(tbl_raw_data[[#This Row],[time_taken_in_min]]&lt;=settings!$D$2,"SLA_MET","SLA_NOT_MET")</f>
        <v>SLA_MET</v>
      </c>
    </row>
    <row r="3265" spans="1:17" x14ac:dyDescent="0.3">
      <c r="A3265" s="7" t="s">
        <v>4228</v>
      </c>
      <c r="B3265" s="36">
        <v>45154.782337962963</v>
      </c>
      <c r="C3265" s="39">
        <v>45154.790069444447</v>
      </c>
      <c r="D3265" s="8" t="s">
        <v>33</v>
      </c>
      <c r="E3265" s="8" t="s">
        <v>11</v>
      </c>
      <c r="F3265" s="8" t="s">
        <v>25</v>
      </c>
      <c r="G3265" s="8" t="s">
        <v>38</v>
      </c>
      <c r="H3265" s="84" t="str">
        <f t="shared" si="50"/>
        <v>Reason Unknown</v>
      </c>
      <c r="I3265" s="63">
        <f>(tbl_raw_data[[#This Row],[Date Actioned]])-(tbl_raw_data[[#This Row],[Date Tagged]])</f>
        <v>7.7314814843703061E-3</v>
      </c>
      <c r="J3265" s="66">
        <f>HOUR(tbl_raw_data[[#This Row],[time_taken]])*60+MINUTE(tbl_raw_data[[#This Row],[time_taken]])+SECOND(tbl_raw_data[[#This Row],[time_taken]])/60</f>
        <v>11.133333333333333</v>
      </c>
      <c r="K3265" s="68">
        <f>DATE(YEAR(tbl_raw_data[[#This Row],[Date Actioned]]),MONTH(tbl_raw_data[[#This Row],[Date Actioned]]),DAY(tbl_raw_data[[#This Row],[Date Actioned]]))</f>
        <v>45154</v>
      </c>
      <c r="L3265" s="65" t="str">
        <f>UPPER(TEXT(tbl_raw_data[[#This Row],[updated_date]],"MMMM"))</f>
        <v>AUGUST</v>
      </c>
      <c r="M3265" s="65" t="str">
        <f>"WEEK "&amp;IF(ROUNDUP(DAY(tbl_raw_data[[#This Row],[updated_date]])/7,0)=5,4,ROUNDUP(DAY(tbl_raw_data[[#This Row],[updated_date]])/7,0))</f>
        <v>WEEK 3</v>
      </c>
      <c r="N3265" s="71" t="str">
        <f>UPPER(VLOOKUP(tbl_raw_data[[#This Row],[Analyst]],settings!$A$1:$B$15,2,0))</f>
        <v>ASIF</v>
      </c>
      <c r="O3265" s="71" t="str">
        <f>TRIM(UPPER(tbl_raw_data[[#This Row],[Outcome]]))</f>
        <v>DECLINE</v>
      </c>
      <c r="P3265" s="71" t="str">
        <f>TRIM(UPPER(tbl_raw_data[[#This Row],[Queue Name]]))</f>
        <v>CONSUMER EXISTING</v>
      </c>
      <c r="Q3265" s="71" t="str">
        <f>IF(tbl_raw_data[[#This Row],[time_taken_in_min]]&lt;=settings!$D$2,"SLA_MET","SLA_NOT_MET")</f>
        <v>SLA_MET</v>
      </c>
    </row>
    <row r="3266" spans="1:17" x14ac:dyDescent="0.3">
      <c r="A3266" s="1" t="s">
        <v>4229</v>
      </c>
      <c r="B3266" s="34">
        <v>45154.794629629629</v>
      </c>
      <c r="C3266" s="35">
        <v>45154.801655092589</v>
      </c>
      <c r="D3266" s="2" t="s">
        <v>33</v>
      </c>
      <c r="E3266" s="2" t="s">
        <v>11</v>
      </c>
      <c r="F3266" s="2" t="s">
        <v>19</v>
      </c>
      <c r="G3266" s="2" t="s">
        <v>44</v>
      </c>
      <c r="H3266" s="84" t="str">
        <f t="shared" si="50"/>
        <v>Reason Unknown</v>
      </c>
      <c r="I3266" s="63">
        <f>(tbl_raw_data[[#This Row],[Date Actioned]])-(tbl_raw_data[[#This Row],[Date Tagged]])</f>
        <v>7.025462960882578E-3</v>
      </c>
      <c r="J3266" s="66">
        <f>HOUR(tbl_raw_data[[#This Row],[time_taken]])*60+MINUTE(tbl_raw_data[[#This Row],[time_taken]])+SECOND(tbl_raw_data[[#This Row],[time_taken]])/60</f>
        <v>10.116666666666667</v>
      </c>
      <c r="K3266" s="68">
        <f>DATE(YEAR(tbl_raw_data[[#This Row],[Date Actioned]]),MONTH(tbl_raw_data[[#This Row],[Date Actioned]]),DAY(tbl_raw_data[[#This Row],[Date Actioned]]))</f>
        <v>45154</v>
      </c>
      <c r="L3266" s="65" t="str">
        <f>UPPER(TEXT(tbl_raw_data[[#This Row],[updated_date]],"MMMM"))</f>
        <v>AUGUST</v>
      </c>
      <c r="M3266" s="65" t="str">
        <f>"WEEK "&amp;IF(ROUNDUP(DAY(tbl_raw_data[[#This Row],[updated_date]])/7,0)=5,4,ROUNDUP(DAY(tbl_raw_data[[#This Row],[updated_date]])/7,0))</f>
        <v>WEEK 3</v>
      </c>
      <c r="N3266" s="71" t="str">
        <f>UPPER(VLOOKUP(tbl_raw_data[[#This Row],[Analyst]],settings!$A$1:$B$15,2,0))</f>
        <v>NAVED</v>
      </c>
      <c r="O3266" s="71" t="str">
        <f>TRIM(UPPER(tbl_raw_data[[#This Row],[Outcome]]))</f>
        <v>DECLINE</v>
      </c>
      <c r="P3266" s="71" t="str">
        <f>TRIM(UPPER(tbl_raw_data[[#This Row],[Queue Name]]))</f>
        <v>CONSUMER EXISTING</v>
      </c>
      <c r="Q3266" s="71" t="str">
        <f>IF(tbl_raw_data[[#This Row],[time_taken_in_min]]&lt;=settings!$D$2,"SLA_MET","SLA_NOT_MET")</f>
        <v>SLA_MET</v>
      </c>
    </row>
    <row r="3267" spans="1:17" x14ac:dyDescent="0.3">
      <c r="A3267" s="5" t="s">
        <v>4230</v>
      </c>
      <c r="B3267" s="36">
        <v>45154.820717592593</v>
      </c>
      <c r="C3267" s="39">
        <v>45154.827523148146</v>
      </c>
      <c r="D3267" s="8" t="s">
        <v>33</v>
      </c>
      <c r="E3267" s="8" t="s">
        <v>11</v>
      </c>
      <c r="F3267" s="8" t="s">
        <v>19</v>
      </c>
      <c r="G3267" s="8" t="s">
        <v>44</v>
      </c>
      <c r="H3267" s="84" t="str">
        <f t="shared" ref="H3267:H3330" si="51">IF(OR(ISNUMBER(SEARCH("duplicate",G3267)), ISNUMBER(SEARCH("previously",G3267)), ISNUMBER(SEARCH("previously approved",G3267))), "Duplicate Application",
IF(OR(ISNUMBER(SEARCH("incorrect",G3267)), ISNUMBER(SEARCH("remove", G3267))), "Incorrect Details",
IF(ISNUMBER(SEARCH("incomplete",G3267)), "Incomplete Details",
IF(ISNUMBER(SEARCH("overdue",G3267)), "Overdue Bill",
IF(OR(ISNUMBER(SEARCH("resubmit as", G3267)), ISNUMBER(SEARCH("re-submit as", G3267))), "Incorrect Queue",
IF(OR(ISNUMBER(SEARCH("100",G3267)), ISNUMBER(SEARCH("correct", G3267)), ISNUMBER(SEARCH("email", G3267)), ISNUMBER(SEARCH("please submit", G3267)), ISNUMBER(SEARCH("please resubmit",G3267)), ISNUMBER(SEARCH("please re-submit", G3267)), ISNUMBER(SEARCH("please send", G3267))), "Incomplete Details",
IF(ISNUMBER(SEARCH("error", G3267)), "System Error", "Reason Unknown")))))))</f>
        <v>Reason Unknown</v>
      </c>
      <c r="I3267" s="63">
        <f>(tbl_raw_data[[#This Row],[Date Actioned]])-(tbl_raw_data[[#This Row],[Date Tagged]])</f>
        <v>6.805555553000886E-3</v>
      </c>
      <c r="J3267" s="66">
        <f>HOUR(tbl_raw_data[[#This Row],[time_taken]])*60+MINUTE(tbl_raw_data[[#This Row],[time_taken]])+SECOND(tbl_raw_data[[#This Row],[time_taken]])/60</f>
        <v>9.8000000000000007</v>
      </c>
      <c r="K3267" s="68">
        <f>DATE(YEAR(tbl_raw_data[[#This Row],[Date Actioned]]),MONTH(tbl_raw_data[[#This Row],[Date Actioned]]),DAY(tbl_raw_data[[#This Row],[Date Actioned]]))</f>
        <v>45154</v>
      </c>
      <c r="L3267" s="65" t="str">
        <f>UPPER(TEXT(tbl_raw_data[[#This Row],[updated_date]],"MMMM"))</f>
        <v>AUGUST</v>
      </c>
      <c r="M3267" s="65" t="str">
        <f>"WEEK "&amp;IF(ROUNDUP(DAY(tbl_raw_data[[#This Row],[updated_date]])/7,0)=5,4,ROUNDUP(DAY(tbl_raw_data[[#This Row],[updated_date]])/7,0))</f>
        <v>WEEK 3</v>
      </c>
      <c r="N3267" s="71" t="str">
        <f>UPPER(VLOOKUP(tbl_raw_data[[#This Row],[Analyst]],settings!$A$1:$B$15,2,0))</f>
        <v>NAVED</v>
      </c>
      <c r="O3267" s="71" t="str">
        <f>TRIM(UPPER(tbl_raw_data[[#This Row],[Outcome]]))</f>
        <v>DECLINE</v>
      </c>
      <c r="P3267" s="71" t="str">
        <f>TRIM(UPPER(tbl_raw_data[[#This Row],[Queue Name]]))</f>
        <v>CONSUMER EXISTING</v>
      </c>
      <c r="Q3267" s="71" t="str">
        <f>IF(tbl_raw_data[[#This Row],[time_taken_in_min]]&lt;=settings!$D$2,"SLA_MET","SLA_NOT_MET")</f>
        <v>SLA_MET</v>
      </c>
    </row>
    <row r="3268" spans="1:17" x14ac:dyDescent="0.3">
      <c r="A3268" s="7" t="s">
        <v>4231</v>
      </c>
      <c r="B3268" s="34">
        <v>45154.82712962963</v>
      </c>
      <c r="C3268" s="35">
        <v>45154.839618055557</v>
      </c>
      <c r="D3268" s="2" t="s">
        <v>33</v>
      </c>
      <c r="E3268" s="2" t="s">
        <v>11</v>
      </c>
      <c r="F3268" s="2" t="s">
        <v>12</v>
      </c>
      <c r="G3268" s="2" t="s">
        <v>607</v>
      </c>
      <c r="H3268" s="84" t="str">
        <f t="shared" si="51"/>
        <v>Incorrect Details</v>
      </c>
      <c r="I3268" s="63">
        <f>(tbl_raw_data[[#This Row],[Date Actioned]])-(tbl_raw_data[[#This Row],[Date Tagged]])</f>
        <v>1.2488425927585922E-2</v>
      </c>
      <c r="J3268" s="66">
        <f>HOUR(tbl_raw_data[[#This Row],[time_taken]])*60+MINUTE(tbl_raw_data[[#This Row],[time_taken]])+SECOND(tbl_raw_data[[#This Row],[time_taken]])/60</f>
        <v>17.983333333333334</v>
      </c>
      <c r="K3268" s="68">
        <f>DATE(YEAR(tbl_raw_data[[#This Row],[Date Actioned]]),MONTH(tbl_raw_data[[#This Row],[Date Actioned]]),DAY(tbl_raw_data[[#This Row],[Date Actioned]]))</f>
        <v>45154</v>
      </c>
      <c r="L3268" s="65" t="str">
        <f>UPPER(TEXT(tbl_raw_data[[#This Row],[updated_date]],"MMMM"))</f>
        <v>AUGUST</v>
      </c>
      <c r="M3268" s="65" t="str">
        <f>"WEEK "&amp;IF(ROUNDUP(DAY(tbl_raw_data[[#This Row],[updated_date]])/7,0)=5,4,ROUNDUP(DAY(tbl_raw_data[[#This Row],[updated_date]])/7,0))</f>
        <v>WEEK 3</v>
      </c>
      <c r="N3268" s="71" t="str">
        <f>UPPER(VLOOKUP(tbl_raw_data[[#This Row],[Analyst]],settings!$A$1:$B$15,2,0))</f>
        <v>NITESH</v>
      </c>
      <c r="O3268" s="71" t="str">
        <f>TRIM(UPPER(tbl_raw_data[[#This Row],[Outcome]]))</f>
        <v>DECLINE</v>
      </c>
      <c r="P3268" s="71" t="str">
        <f>TRIM(UPPER(tbl_raw_data[[#This Row],[Queue Name]]))</f>
        <v>CONSUMER EXISTING</v>
      </c>
      <c r="Q3268" s="71" t="str">
        <f>IF(tbl_raw_data[[#This Row],[time_taken_in_min]]&lt;=settings!$D$2,"SLA_MET","SLA_NOT_MET")</f>
        <v>SLA_MET</v>
      </c>
    </row>
    <row r="3269" spans="1:17" x14ac:dyDescent="0.3">
      <c r="A3269" s="1" t="s">
        <v>4232</v>
      </c>
      <c r="B3269" s="36">
        <v>45154.853194444448</v>
      </c>
      <c r="C3269" s="39">
        <v>45154.862557870372</v>
      </c>
      <c r="D3269" s="8" t="s">
        <v>33</v>
      </c>
      <c r="E3269" s="8" t="s">
        <v>11</v>
      </c>
      <c r="F3269" s="8" t="s">
        <v>12</v>
      </c>
      <c r="G3269" s="8" t="s">
        <v>43</v>
      </c>
      <c r="H3269" s="84" t="str">
        <f t="shared" si="51"/>
        <v>Reason Unknown</v>
      </c>
      <c r="I3269" s="63">
        <f>(tbl_raw_data[[#This Row],[Date Actioned]])-(tbl_raw_data[[#This Row],[Date Tagged]])</f>
        <v>9.3634259246755391E-3</v>
      </c>
      <c r="J3269" s="66">
        <f>HOUR(tbl_raw_data[[#This Row],[time_taken]])*60+MINUTE(tbl_raw_data[[#This Row],[time_taken]])+SECOND(tbl_raw_data[[#This Row],[time_taken]])/60</f>
        <v>13.483333333333333</v>
      </c>
      <c r="K3269" s="68">
        <f>DATE(YEAR(tbl_raw_data[[#This Row],[Date Actioned]]),MONTH(tbl_raw_data[[#This Row],[Date Actioned]]),DAY(tbl_raw_data[[#This Row],[Date Actioned]]))</f>
        <v>45154</v>
      </c>
      <c r="L3269" s="65" t="str">
        <f>UPPER(TEXT(tbl_raw_data[[#This Row],[updated_date]],"MMMM"))</f>
        <v>AUGUST</v>
      </c>
      <c r="M3269" s="65" t="str">
        <f>"WEEK "&amp;IF(ROUNDUP(DAY(tbl_raw_data[[#This Row],[updated_date]])/7,0)=5,4,ROUNDUP(DAY(tbl_raw_data[[#This Row],[updated_date]])/7,0))</f>
        <v>WEEK 3</v>
      </c>
      <c r="N3269" s="71" t="str">
        <f>UPPER(VLOOKUP(tbl_raw_data[[#This Row],[Analyst]],settings!$A$1:$B$15,2,0))</f>
        <v>NITESH</v>
      </c>
      <c r="O3269" s="71" t="str">
        <f>TRIM(UPPER(tbl_raw_data[[#This Row],[Outcome]]))</f>
        <v>DECLINE</v>
      </c>
      <c r="P3269" s="71" t="str">
        <f>TRIM(UPPER(tbl_raw_data[[#This Row],[Queue Name]]))</f>
        <v>CONSUMER EXISTING</v>
      </c>
      <c r="Q3269" s="71" t="str">
        <f>IF(tbl_raw_data[[#This Row],[time_taken_in_min]]&lt;=settings!$D$2,"SLA_MET","SLA_NOT_MET")</f>
        <v>SLA_MET</v>
      </c>
    </row>
    <row r="3270" spans="1:17" x14ac:dyDescent="0.3">
      <c r="A3270" s="5" t="s">
        <v>4233</v>
      </c>
      <c r="B3270" s="34">
        <v>45154.886111111111</v>
      </c>
      <c r="C3270" s="35">
        <v>45154.895185185182</v>
      </c>
      <c r="D3270" s="2" t="s">
        <v>33</v>
      </c>
      <c r="E3270" s="2" t="s">
        <v>18</v>
      </c>
      <c r="F3270" s="2" t="s">
        <v>19</v>
      </c>
      <c r="G3270" s="2" t="s">
        <v>39</v>
      </c>
      <c r="H3270" s="84" t="str">
        <f t="shared" si="51"/>
        <v>Reason Unknown</v>
      </c>
      <c r="I3270" s="63">
        <f>(tbl_raw_data[[#This Row],[Date Actioned]])-(tbl_raw_data[[#This Row],[Date Tagged]])</f>
        <v>9.074074070667848E-3</v>
      </c>
      <c r="J3270" s="66">
        <f>HOUR(tbl_raw_data[[#This Row],[time_taken]])*60+MINUTE(tbl_raw_data[[#This Row],[time_taken]])+SECOND(tbl_raw_data[[#This Row],[time_taken]])/60</f>
        <v>13.066666666666666</v>
      </c>
      <c r="K3270" s="68">
        <f>DATE(YEAR(tbl_raw_data[[#This Row],[Date Actioned]]),MONTH(tbl_raw_data[[#This Row],[Date Actioned]]),DAY(tbl_raw_data[[#This Row],[Date Actioned]]))</f>
        <v>45154</v>
      </c>
      <c r="L3270" s="65" t="str">
        <f>UPPER(TEXT(tbl_raw_data[[#This Row],[updated_date]],"MMMM"))</f>
        <v>AUGUST</v>
      </c>
      <c r="M3270" s="65" t="str">
        <f>"WEEK "&amp;IF(ROUNDUP(DAY(tbl_raw_data[[#This Row],[updated_date]])/7,0)=5,4,ROUNDUP(DAY(tbl_raw_data[[#This Row],[updated_date]])/7,0))</f>
        <v>WEEK 3</v>
      </c>
      <c r="N3270" s="71" t="str">
        <f>UPPER(VLOOKUP(tbl_raw_data[[#This Row],[Analyst]],settings!$A$1:$B$15,2,0))</f>
        <v>NAVED</v>
      </c>
      <c r="O3270" s="71" t="str">
        <f>TRIM(UPPER(tbl_raw_data[[#This Row],[Outcome]]))</f>
        <v>DECLINE</v>
      </c>
      <c r="P3270" s="71" t="str">
        <f>TRIM(UPPER(tbl_raw_data[[#This Row],[Queue Name]]))</f>
        <v>CONSUMER PRE BUREAU</v>
      </c>
      <c r="Q3270" s="71" t="str">
        <f>IF(tbl_raw_data[[#This Row],[time_taken_in_min]]&lt;=settings!$D$2,"SLA_MET","SLA_NOT_MET")</f>
        <v>SLA_MET</v>
      </c>
    </row>
    <row r="3271" spans="1:17" x14ac:dyDescent="0.3">
      <c r="A3271" s="7" t="s">
        <v>4234</v>
      </c>
      <c r="B3271" s="36">
        <v>45154.408993055556</v>
      </c>
      <c r="C3271" s="39">
        <v>45154.413344907407</v>
      </c>
      <c r="D3271" s="8" t="s">
        <v>47</v>
      </c>
      <c r="E3271" s="8" t="s">
        <v>11</v>
      </c>
      <c r="F3271" s="8" t="s">
        <v>24</v>
      </c>
      <c r="G3271" s="8" t="s">
        <v>34</v>
      </c>
      <c r="H3271" s="84" t="str">
        <f t="shared" si="51"/>
        <v>Overdue Bill</v>
      </c>
      <c r="I3271" s="63">
        <f>(tbl_raw_data[[#This Row],[Date Actioned]])-(tbl_raw_data[[#This Row],[Date Tagged]])</f>
        <v>4.3518518505152315E-3</v>
      </c>
      <c r="J3271" s="66">
        <f>HOUR(tbl_raw_data[[#This Row],[time_taken]])*60+MINUTE(tbl_raw_data[[#This Row],[time_taken]])+SECOND(tbl_raw_data[[#This Row],[time_taken]])/60</f>
        <v>6.2666666666666666</v>
      </c>
      <c r="K3271" s="68">
        <f>DATE(YEAR(tbl_raw_data[[#This Row],[Date Actioned]]),MONTH(tbl_raw_data[[#This Row],[Date Actioned]]),DAY(tbl_raw_data[[#This Row],[Date Actioned]]))</f>
        <v>45154</v>
      </c>
      <c r="L3271" s="65" t="str">
        <f>UPPER(TEXT(tbl_raw_data[[#This Row],[updated_date]],"MMMM"))</f>
        <v>AUGUST</v>
      </c>
      <c r="M3271" s="65" t="str">
        <f>"WEEK "&amp;IF(ROUNDUP(DAY(tbl_raw_data[[#This Row],[updated_date]])/7,0)=5,4,ROUNDUP(DAY(tbl_raw_data[[#This Row],[updated_date]])/7,0))</f>
        <v>WEEK 3</v>
      </c>
      <c r="N3271" s="71" t="str">
        <f>UPPER(VLOOKUP(tbl_raw_data[[#This Row],[Analyst]],settings!$A$1:$B$15,2,0))</f>
        <v>SAM</v>
      </c>
      <c r="O3271" s="71" t="str">
        <f>TRIM(UPPER(tbl_raw_data[[#This Row],[Outcome]]))</f>
        <v>WITHDRAW</v>
      </c>
      <c r="P3271" s="71" t="str">
        <f>TRIM(UPPER(tbl_raw_data[[#This Row],[Queue Name]]))</f>
        <v>CONSUMER EXISTING</v>
      </c>
      <c r="Q3271" s="71" t="str">
        <f>IF(tbl_raw_data[[#This Row],[time_taken_in_min]]&lt;=settings!$D$2,"SLA_MET","SLA_NOT_MET")</f>
        <v>SLA_MET</v>
      </c>
    </row>
    <row r="3272" spans="1:17" x14ac:dyDescent="0.3">
      <c r="A3272" s="1" t="s">
        <v>4235</v>
      </c>
      <c r="B3272" s="34">
        <v>45154.425370370373</v>
      </c>
      <c r="C3272" s="35">
        <v>45154.428425925929</v>
      </c>
      <c r="D3272" s="2" t="s">
        <v>47</v>
      </c>
      <c r="E3272" s="2" t="s">
        <v>18</v>
      </c>
      <c r="F3272" s="2" t="s">
        <v>24</v>
      </c>
      <c r="G3272" s="2" t="s">
        <v>111</v>
      </c>
      <c r="H3272" s="84" t="str">
        <f t="shared" si="51"/>
        <v>Reason Unknown</v>
      </c>
      <c r="I3272" s="63">
        <f>(tbl_raw_data[[#This Row],[Date Actioned]])-(tbl_raw_data[[#This Row],[Date Tagged]])</f>
        <v>3.055555556784384E-3</v>
      </c>
      <c r="J3272" s="66">
        <f>HOUR(tbl_raw_data[[#This Row],[time_taken]])*60+MINUTE(tbl_raw_data[[#This Row],[time_taken]])+SECOND(tbl_raw_data[[#This Row],[time_taken]])/60</f>
        <v>4.4000000000000004</v>
      </c>
      <c r="K3272" s="68">
        <f>DATE(YEAR(tbl_raw_data[[#This Row],[Date Actioned]]),MONTH(tbl_raw_data[[#This Row],[Date Actioned]]),DAY(tbl_raw_data[[#This Row],[Date Actioned]]))</f>
        <v>45154</v>
      </c>
      <c r="L3272" s="65" t="str">
        <f>UPPER(TEXT(tbl_raw_data[[#This Row],[updated_date]],"MMMM"))</f>
        <v>AUGUST</v>
      </c>
      <c r="M3272" s="65" t="str">
        <f>"WEEK "&amp;IF(ROUNDUP(DAY(tbl_raw_data[[#This Row],[updated_date]])/7,0)=5,4,ROUNDUP(DAY(tbl_raw_data[[#This Row],[updated_date]])/7,0))</f>
        <v>WEEK 3</v>
      </c>
      <c r="N3272" s="71" t="str">
        <f>UPPER(VLOOKUP(tbl_raw_data[[#This Row],[Analyst]],settings!$A$1:$B$15,2,0))</f>
        <v>SAM</v>
      </c>
      <c r="O3272" s="71" t="str">
        <f>TRIM(UPPER(tbl_raw_data[[#This Row],[Outcome]]))</f>
        <v>WITHDRAW</v>
      </c>
      <c r="P3272" s="71" t="str">
        <f>TRIM(UPPER(tbl_raw_data[[#This Row],[Queue Name]]))</f>
        <v>CONSUMER PRE BUREAU</v>
      </c>
      <c r="Q3272" s="71" t="str">
        <f>IF(tbl_raw_data[[#This Row],[time_taken_in_min]]&lt;=settings!$D$2,"SLA_MET","SLA_NOT_MET")</f>
        <v>SLA_MET</v>
      </c>
    </row>
    <row r="3273" spans="1:17" x14ac:dyDescent="0.3">
      <c r="A3273" s="5" t="s">
        <v>4236</v>
      </c>
      <c r="B3273" s="36">
        <v>45154.434710648151</v>
      </c>
      <c r="C3273" s="39">
        <v>45154.436678240738</v>
      </c>
      <c r="D3273" s="8" t="s">
        <v>47</v>
      </c>
      <c r="E3273" s="8" t="s">
        <v>18</v>
      </c>
      <c r="F3273" s="8" t="s">
        <v>24</v>
      </c>
      <c r="G3273" s="8" t="s">
        <v>67</v>
      </c>
      <c r="H3273" s="84" t="str">
        <f t="shared" si="51"/>
        <v>Incomplete Details</v>
      </c>
      <c r="I3273" s="63">
        <f>(tbl_raw_data[[#This Row],[Date Actioned]])-(tbl_raw_data[[#This Row],[Date Tagged]])</f>
        <v>1.9675925868796185E-3</v>
      </c>
      <c r="J3273" s="66">
        <f>HOUR(tbl_raw_data[[#This Row],[time_taken]])*60+MINUTE(tbl_raw_data[[#This Row],[time_taken]])+SECOND(tbl_raw_data[[#This Row],[time_taken]])/60</f>
        <v>2.8333333333333335</v>
      </c>
      <c r="K3273" s="68">
        <f>DATE(YEAR(tbl_raw_data[[#This Row],[Date Actioned]]),MONTH(tbl_raw_data[[#This Row],[Date Actioned]]),DAY(tbl_raw_data[[#This Row],[Date Actioned]]))</f>
        <v>45154</v>
      </c>
      <c r="L3273" s="65" t="str">
        <f>UPPER(TEXT(tbl_raw_data[[#This Row],[updated_date]],"MMMM"))</f>
        <v>AUGUST</v>
      </c>
      <c r="M3273" s="65" t="str">
        <f>"WEEK "&amp;IF(ROUNDUP(DAY(tbl_raw_data[[#This Row],[updated_date]])/7,0)=5,4,ROUNDUP(DAY(tbl_raw_data[[#This Row],[updated_date]])/7,0))</f>
        <v>WEEK 3</v>
      </c>
      <c r="N3273" s="71" t="str">
        <f>UPPER(VLOOKUP(tbl_raw_data[[#This Row],[Analyst]],settings!$A$1:$B$15,2,0))</f>
        <v>SAM</v>
      </c>
      <c r="O3273" s="71" t="str">
        <f>TRIM(UPPER(tbl_raw_data[[#This Row],[Outcome]]))</f>
        <v>WITHDRAW</v>
      </c>
      <c r="P3273" s="71" t="str">
        <f>TRIM(UPPER(tbl_raw_data[[#This Row],[Queue Name]]))</f>
        <v>CONSUMER PRE BUREAU</v>
      </c>
      <c r="Q3273" s="71" t="str">
        <f>IF(tbl_raw_data[[#This Row],[time_taken_in_min]]&lt;=settings!$D$2,"SLA_MET","SLA_NOT_MET")</f>
        <v>SLA_MET</v>
      </c>
    </row>
    <row r="3274" spans="1:17" x14ac:dyDescent="0.3">
      <c r="A3274" s="7" t="s">
        <v>4237</v>
      </c>
      <c r="B3274" s="34">
        <v>45154.434988425928</v>
      </c>
      <c r="C3274" s="35">
        <v>45154.443657407406</v>
      </c>
      <c r="D3274" s="2" t="s">
        <v>47</v>
      </c>
      <c r="E3274" s="2" t="s">
        <v>8</v>
      </c>
      <c r="F3274" s="2" t="s">
        <v>24</v>
      </c>
      <c r="G3274" s="2" t="s">
        <v>608</v>
      </c>
      <c r="H3274" s="84" t="str">
        <f t="shared" si="51"/>
        <v>Incomplete Details</v>
      </c>
      <c r="I3274" s="63">
        <f>(tbl_raw_data[[#This Row],[Date Actioned]])-(tbl_raw_data[[#This Row],[Date Tagged]])</f>
        <v>8.6689814779674634E-3</v>
      </c>
      <c r="J3274" s="66">
        <f>HOUR(tbl_raw_data[[#This Row],[time_taken]])*60+MINUTE(tbl_raw_data[[#This Row],[time_taken]])+SECOND(tbl_raw_data[[#This Row],[time_taken]])/60</f>
        <v>12.483333333333333</v>
      </c>
      <c r="K3274" s="68">
        <f>DATE(YEAR(tbl_raw_data[[#This Row],[Date Actioned]]),MONTH(tbl_raw_data[[#This Row],[Date Actioned]]),DAY(tbl_raw_data[[#This Row],[Date Actioned]]))</f>
        <v>45154</v>
      </c>
      <c r="L3274" s="65" t="str">
        <f>UPPER(TEXT(tbl_raw_data[[#This Row],[updated_date]],"MMMM"))</f>
        <v>AUGUST</v>
      </c>
      <c r="M3274" s="65" t="str">
        <f>"WEEK "&amp;IF(ROUNDUP(DAY(tbl_raw_data[[#This Row],[updated_date]])/7,0)=5,4,ROUNDUP(DAY(tbl_raw_data[[#This Row],[updated_date]])/7,0))</f>
        <v>WEEK 3</v>
      </c>
      <c r="N3274" s="71" t="str">
        <f>UPPER(VLOOKUP(tbl_raw_data[[#This Row],[Analyst]],settings!$A$1:$B$15,2,0))</f>
        <v>SAM</v>
      </c>
      <c r="O3274" s="71" t="str">
        <f>TRIM(UPPER(tbl_raw_data[[#This Row],[Outcome]]))</f>
        <v>WITHDRAW</v>
      </c>
      <c r="P3274" s="71" t="str">
        <f>TRIM(UPPER(tbl_raw_data[[#This Row],[Queue Name]]))</f>
        <v>CONSUMER POST BUREAU</v>
      </c>
      <c r="Q3274" s="71" t="str">
        <f>IF(tbl_raw_data[[#This Row],[time_taken_in_min]]&lt;=settings!$D$2,"SLA_MET","SLA_NOT_MET")</f>
        <v>SLA_MET</v>
      </c>
    </row>
    <row r="3275" spans="1:17" x14ac:dyDescent="0.3">
      <c r="A3275" s="1" t="s">
        <v>4238</v>
      </c>
      <c r="B3275" s="36">
        <v>45154.453136574077</v>
      </c>
      <c r="C3275" s="39">
        <v>45154.460439814815</v>
      </c>
      <c r="D3275" s="8" t="s">
        <v>47</v>
      </c>
      <c r="E3275" s="8" t="s">
        <v>11</v>
      </c>
      <c r="F3275" s="8" t="s">
        <v>25</v>
      </c>
      <c r="G3275" s="8" t="s">
        <v>193</v>
      </c>
      <c r="H3275" s="84" t="str">
        <f t="shared" si="51"/>
        <v>Incorrect Details</v>
      </c>
      <c r="I3275" s="63">
        <f>(tbl_raw_data[[#This Row],[Date Actioned]])-(tbl_raw_data[[#This Row],[Date Tagged]])</f>
        <v>7.3032407381106168E-3</v>
      </c>
      <c r="J3275" s="66">
        <f>HOUR(tbl_raw_data[[#This Row],[time_taken]])*60+MINUTE(tbl_raw_data[[#This Row],[time_taken]])+SECOND(tbl_raw_data[[#This Row],[time_taken]])/60</f>
        <v>10.516666666666667</v>
      </c>
      <c r="K3275" s="68">
        <f>DATE(YEAR(tbl_raw_data[[#This Row],[Date Actioned]]),MONTH(tbl_raw_data[[#This Row],[Date Actioned]]),DAY(tbl_raw_data[[#This Row],[Date Actioned]]))</f>
        <v>45154</v>
      </c>
      <c r="L3275" s="65" t="str">
        <f>UPPER(TEXT(tbl_raw_data[[#This Row],[updated_date]],"MMMM"))</f>
        <v>AUGUST</v>
      </c>
      <c r="M3275" s="65" t="str">
        <f>"WEEK "&amp;IF(ROUNDUP(DAY(tbl_raw_data[[#This Row],[updated_date]])/7,0)=5,4,ROUNDUP(DAY(tbl_raw_data[[#This Row],[updated_date]])/7,0))</f>
        <v>WEEK 3</v>
      </c>
      <c r="N3275" s="71" t="str">
        <f>UPPER(VLOOKUP(tbl_raw_data[[#This Row],[Analyst]],settings!$A$1:$B$15,2,0))</f>
        <v>ASIF</v>
      </c>
      <c r="O3275" s="71" t="str">
        <f>TRIM(UPPER(tbl_raw_data[[#This Row],[Outcome]]))</f>
        <v>WITHDRAW</v>
      </c>
      <c r="P3275" s="71" t="str">
        <f>TRIM(UPPER(tbl_raw_data[[#This Row],[Queue Name]]))</f>
        <v>CONSUMER EXISTING</v>
      </c>
      <c r="Q3275" s="71" t="str">
        <f>IF(tbl_raw_data[[#This Row],[time_taken_in_min]]&lt;=settings!$D$2,"SLA_MET","SLA_NOT_MET")</f>
        <v>SLA_MET</v>
      </c>
    </row>
    <row r="3276" spans="1:17" x14ac:dyDescent="0.3">
      <c r="A3276" s="5" t="s">
        <v>4239</v>
      </c>
      <c r="B3276" s="34">
        <v>45154.472118055557</v>
      </c>
      <c r="C3276" s="35">
        <v>45154.475023148145</v>
      </c>
      <c r="D3276" s="2" t="s">
        <v>47</v>
      </c>
      <c r="E3276" s="2" t="s">
        <v>18</v>
      </c>
      <c r="F3276" s="2" t="s">
        <v>24</v>
      </c>
      <c r="G3276" s="2" t="s">
        <v>67</v>
      </c>
      <c r="H3276" s="84" t="str">
        <f t="shared" si="51"/>
        <v>Incomplete Details</v>
      </c>
      <c r="I3276" s="63">
        <f>(tbl_raw_data[[#This Row],[Date Actioned]])-(tbl_raw_data[[#This Row],[Date Tagged]])</f>
        <v>2.9050925877527334E-3</v>
      </c>
      <c r="J3276" s="66">
        <f>HOUR(tbl_raw_data[[#This Row],[time_taken]])*60+MINUTE(tbl_raw_data[[#This Row],[time_taken]])+SECOND(tbl_raw_data[[#This Row],[time_taken]])/60</f>
        <v>4.1833333333333336</v>
      </c>
      <c r="K3276" s="68">
        <f>DATE(YEAR(tbl_raw_data[[#This Row],[Date Actioned]]),MONTH(tbl_raw_data[[#This Row],[Date Actioned]]),DAY(tbl_raw_data[[#This Row],[Date Actioned]]))</f>
        <v>45154</v>
      </c>
      <c r="L3276" s="65" t="str">
        <f>UPPER(TEXT(tbl_raw_data[[#This Row],[updated_date]],"MMMM"))</f>
        <v>AUGUST</v>
      </c>
      <c r="M3276" s="65" t="str">
        <f>"WEEK "&amp;IF(ROUNDUP(DAY(tbl_raw_data[[#This Row],[updated_date]])/7,0)=5,4,ROUNDUP(DAY(tbl_raw_data[[#This Row],[updated_date]])/7,0))</f>
        <v>WEEK 3</v>
      </c>
      <c r="N3276" s="71" t="str">
        <f>UPPER(VLOOKUP(tbl_raw_data[[#This Row],[Analyst]],settings!$A$1:$B$15,2,0))</f>
        <v>SAM</v>
      </c>
      <c r="O3276" s="71" t="str">
        <f>TRIM(UPPER(tbl_raw_data[[#This Row],[Outcome]]))</f>
        <v>WITHDRAW</v>
      </c>
      <c r="P3276" s="71" t="str">
        <f>TRIM(UPPER(tbl_raw_data[[#This Row],[Queue Name]]))</f>
        <v>CONSUMER PRE BUREAU</v>
      </c>
      <c r="Q3276" s="71" t="str">
        <f>IF(tbl_raw_data[[#This Row],[time_taken_in_min]]&lt;=settings!$D$2,"SLA_MET","SLA_NOT_MET")</f>
        <v>SLA_MET</v>
      </c>
    </row>
    <row r="3277" spans="1:17" x14ac:dyDescent="0.3">
      <c r="A3277" s="7" t="s">
        <v>4240</v>
      </c>
      <c r="B3277" s="36">
        <v>45154.473923611113</v>
      </c>
      <c r="C3277" s="39">
        <v>45154.483807870369</v>
      </c>
      <c r="D3277" s="8" t="s">
        <v>47</v>
      </c>
      <c r="E3277" s="8" t="s">
        <v>11</v>
      </c>
      <c r="F3277" s="8" t="s">
        <v>12</v>
      </c>
      <c r="G3277" s="8" t="s">
        <v>609</v>
      </c>
      <c r="H3277" s="84" t="str">
        <f t="shared" si="51"/>
        <v>Incomplete Details</v>
      </c>
      <c r="I3277" s="63">
        <f>(tbl_raw_data[[#This Row],[Date Actioned]])-(tbl_raw_data[[#This Row],[Date Tagged]])</f>
        <v>9.8842592560686171E-3</v>
      </c>
      <c r="J3277" s="66">
        <f>HOUR(tbl_raw_data[[#This Row],[time_taken]])*60+MINUTE(tbl_raw_data[[#This Row],[time_taken]])+SECOND(tbl_raw_data[[#This Row],[time_taken]])/60</f>
        <v>14.233333333333333</v>
      </c>
      <c r="K3277" s="68">
        <f>DATE(YEAR(tbl_raw_data[[#This Row],[Date Actioned]]),MONTH(tbl_raw_data[[#This Row],[Date Actioned]]),DAY(tbl_raw_data[[#This Row],[Date Actioned]]))</f>
        <v>45154</v>
      </c>
      <c r="L3277" s="65" t="str">
        <f>UPPER(TEXT(tbl_raw_data[[#This Row],[updated_date]],"MMMM"))</f>
        <v>AUGUST</v>
      </c>
      <c r="M3277" s="65" t="str">
        <f>"WEEK "&amp;IF(ROUNDUP(DAY(tbl_raw_data[[#This Row],[updated_date]])/7,0)=5,4,ROUNDUP(DAY(tbl_raw_data[[#This Row],[updated_date]])/7,0))</f>
        <v>WEEK 3</v>
      </c>
      <c r="N3277" s="71" t="str">
        <f>UPPER(VLOOKUP(tbl_raw_data[[#This Row],[Analyst]],settings!$A$1:$B$15,2,0))</f>
        <v>NITESH</v>
      </c>
      <c r="O3277" s="71" t="str">
        <f>TRIM(UPPER(tbl_raw_data[[#This Row],[Outcome]]))</f>
        <v>WITHDRAW</v>
      </c>
      <c r="P3277" s="71" t="str">
        <f>TRIM(UPPER(tbl_raw_data[[#This Row],[Queue Name]]))</f>
        <v>CONSUMER EXISTING</v>
      </c>
      <c r="Q3277" s="71" t="str">
        <f>IF(tbl_raw_data[[#This Row],[time_taken_in_min]]&lt;=settings!$D$2,"SLA_MET","SLA_NOT_MET")</f>
        <v>SLA_MET</v>
      </c>
    </row>
    <row r="3278" spans="1:17" x14ac:dyDescent="0.3">
      <c r="A3278" s="1" t="s">
        <v>4241</v>
      </c>
      <c r="B3278" s="34">
        <v>45154.496446759258</v>
      </c>
      <c r="C3278" s="35">
        <v>45154.503761574073</v>
      </c>
      <c r="D3278" s="2" t="s">
        <v>47</v>
      </c>
      <c r="E3278" s="2" t="s">
        <v>18</v>
      </c>
      <c r="F3278" s="2" t="s">
        <v>19</v>
      </c>
      <c r="G3278" s="2" t="s">
        <v>610</v>
      </c>
      <c r="H3278" s="84" t="str">
        <f t="shared" si="51"/>
        <v>Incomplete Details</v>
      </c>
      <c r="I3278" s="63">
        <f>(tbl_raw_data[[#This Row],[Date Actioned]])-(tbl_raw_data[[#This Row],[Date Tagged]])</f>
        <v>7.3148148148902692E-3</v>
      </c>
      <c r="J3278" s="66">
        <f>HOUR(tbl_raw_data[[#This Row],[time_taken]])*60+MINUTE(tbl_raw_data[[#This Row],[time_taken]])+SECOND(tbl_raw_data[[#This Row],[time_taken]])/60</f>
        <v>10.533333333333333</v>
      </c>
      <c r="K3278" s="68">
        <f>DATE(YEAR(tbl_raw_data[[#This Row],[Date Actioned]]),MONTH(tbl_raw_data[[#This Row],[Date Actioned]]),DAY(tbl_raw_data[[#This Row],[Date Actioned]]))</f>
        <v>45154</v>
      </c>
      <c r="L3278" s="65" t="str">
        <f>UPPER(TEXT(tbl_raw_data[[#This Row],[updated_date]],"MMMM"))</f>
        <v>AUGUST</v>
      </c>
      <c r="M3278" s="65" t="str">
        <f>"WEEK "&amp;IF(ROUNDUP(DAY(tbl_raw_data[[#This Row],[updated_date]])/7,0)=5,4,ROUNDUP(DAY(tbl_raw_data[[#This Row],[updated_date]])/7,0))</f>
        <v>WEEK 3</v>
      </c>
      <c r="N3278" s="71" t="str">
        <f>UPPER(VLOOKUP(tbl_raw_data[[#This Row],[Analyst]],settings!$A$1:$B$15,2,0))</f>
        <v>NAVED</v>
      </c>
      <c r="O3278" s="71" t="str">
        <f>TRIM(UPPER(tbl_raw_data[[#This Row],[Outcome]]))</f>
        <v>WITHDRAW</v>
      </c>
      <c r="P3278" s="71" t="str">
        <f>TRIM(UPPER(tbl_raw_data[[#This Row],[Queue Name]]))</f>
        <v>CONSUMER PRE BUREAU</v>
      </c>
      <c r="Q3278" s="71" t="str">
        <f>IF(tbl_raw_data[[#This Row],[time_taken_in_min]]&lt;=settings!$D$2,"SLA_MET","SLA_NOT_MET")</f>
        <v>SLA_MET</v>
      </c>
    </row>
    <row r="3279" spans="1:17" x14ac:dyDescent="0.3">
      <c r="A3279" s="5" t="s">
        <v>4242</v>
      </c>
      <c r="B3279" s="36">
        <v>45154.518518518518</v>
      </c>
      <c r="C3279" s="39">
        <v>45154.525578703702</v>
      </c>
      <c r="D3279" s="8" t="s">
        <v>47</v>
      </c>
      <c r="E3279" s="8" t="s">
        <v>8</v>
      </c>
      <c r="F3279" s="8" t="s">
        <v>24</v>
      </c>
      <c r="G3279" s="8" t="s">
        <v>83</v>
      </c>
      <c r="H3279" s="84" t="str">
        <f t="shared" si="51"/>
        <v>Incomplete Details</v>
      </c>
      <c r="I3279" s="63">
        <f>(tbl_raw_data[[#This Row],[Date Actioned]])-(tbl_raw_data[[#This Row],[Date Tagged]])</f>
        <v>7.0601851839455776E-3</v>
      </c>
      <c r="J3279" s="66">
        <f>HOUR(tbl_raw_data[[#This Row],[time_taken]])*60+MINUTE(tbl_raw_data[[#This Row],[time_taken]])+SECOND(tbl_raw_data[[#This Row],[time_taken]])/60</f>
        <v>10.166666666666666</v>
      </c>
      <c r="K3279" s="68">
        <f>DATE(YEAR(tbl_raw_data[[#This Row],[Date Actioned]]),MONTH(tbl_raw_data[[#This Row],[Date Actioned]]),DAY(tbl_raw_data[[#This Row],[Date Actioned]]))</f>
        <v>45154</v>
      </c>
      <c r="L3279" s="65" t="str">
        <f>UPPER(TEXT(tbl_raw_data[[#This Row],[updated_date]],"MMMM"))</f>
        <v>AUGUST</v>
      </c>
      <c r="M3279" s="65" t="str">
        <f>"WEEK "&amp;IF(ROUNDUP(DAY(tbl_raw_data[[#This Row],[updated_date]])/7,0)=5,4,ROUNDUP(DAY(tbl_raw_data[[#This Row],[updated_date]])/7,0))</f>
        <v>WEEK 3</v>
      </c>
      <c r="N3279" s="71" t="str">
        <f>UPPER(VLOOKUP(tbl_raw_data[[#This Row],[Analyst]],settings!$A$1:$B$15,2,0))</f>
        <v>SAM</v>
      </c>
      <c r="O3279" s="71" t="str">
        <f>TRIM(UPPER(tbl_raw_data[[#This Row],[Outcome]]))</f>
        <v>WITHDRAW</v>
      </c>
      <c r="P3279" s="71" t="str">
        <f>TRIM(UPPER(tbl_raw_data[[#This Row],[Queue Name]]))</f>
        <v>CONSUMER POST BUREAU</v>
      </c>
      <c r="Q3279" s="71" t="str">
        <f>IF(tbl_raw_data[[#This Row],[time_taken_in_min]]&lt;=settings!$D$2,"SLA_MET","SLA_NOT_MET")</f>
        <v>SLA_MET</v>
      </c>
    </row>
    <row r="3280" spans="1:17" x14ac:dyDescent="0.3">
      <c r="A3280" s="7" t="s">
        <v>4243</v>
      </c>
      <c r="B3280" s="34">
        <v>45154.524502314816</v>
      </c>
      <c r="C3280" s="35">
        <v>45154.5315162037</v>
      </c>
      <c r="D3280" s="2" t="s">
        <v>47</v>
      </c>
      <c r="E3280" s="2" t="s">
        <v>18</v>
      </c>
      <c r="F3280" s="2" t="s">
        <v>24</v>
      </c>
      <c r="G3280" s="2" t="s">
        <v>611</v>
      </c>
      <c r="H3280" s="84" t="str">
        <f t="shared" si="51"/>
        <v>Incomplete Details</v>
      </c>
      <c r="I3280" s="63">
        <f>(tbl_raw_data[[#This Row],[Date Actioned]])-(tbl_raw_data[[#This Row],[Date Tagged]])</f>
        <v>7.0138888841029257E-3</v>
      </c>
      <c r="J3280" s="66">
        <f>HOUR(tbl_raw_data[[#This Row],[time_taken]])*60+MINUTE(tbl_raw_data[[#This Row],[time_taken]])+SECOND(tbl_raw_data[[#This Row],[time_taken]])/60</f>
        <v>10.1</v>
      </c>
      <c r="K3280" s="68">
        <f>DATE(YEAR(tbl_raw_data[[#This Row],[Date Actioned]]),MONTH(tbl_raw_data[[#This Row],[Date Actioned]]),DAY(tbl_raw_data[[#This Row],[Date Actioned]]))</f>
        <v>45154</v>
      </c>
      <c r="L3280" s="65" t="str">
        <f>UPPER(TEXT(tbl_raw_data[[#This Row],[updated_date]],"MMMM"))</f>
        <v>AUGUST</v>
      </c>
      <c r="M3280" s="65" t="str">
        <f>"WEEK "&amp;IF(ROUNDUP(DAY(tbl_raw_data[[#This Row],[updated_date]])/7,0)=5,4,ROUNDUP(DAY(tbl_raw_data[[#This Row],[updated_date]])/7,0))</f>
        <v>WEEK 3</v>
      </c>
      <c r="N3280" s="71" t="str">
        <f>UPPER(VLOOKUP(tbl_raw_data[[#This Row],[Analyst]],settings!$A$1:$B$15,2,0))</f>
        <v>SAM</v>
      </c>
      <c r="O3280" s="71" t="str">
        <f>TRIM(UPPER(tbl_raw_data[[#This Row],[Outcome]]))</f>
        <v>WITHDRAW</v>
      </c>
      <c r="P3280" s="71" t="str">
        <f>TRIM(UPPER(tbl_raw_data[[#This Row],[Queue Name]]))</f>
        <v>CONSUMER PRE BUREAU</v>
      </c>
      <c r="Q3280" s="71" t="str">
        <f>IF(tbl_raw_data[[#This Row],[time_taken_in_min]]&lt;=settings!$D$2,"SLA_MET","SLA_NOT_MET")</f>
        <v>SLA_MET</v>
      </c>
    </row>
    <row r="3281" spans="1:17" x14ac:dyDescent="0.3">
      <c r="A3281" s="1" t="s">
        <v>4244</v>
      </c>
      <c r="B3281" s="36">
        <v>45154.534375000003</v>
      </c>
      <c r="C3281" s="39">
        <v>45154.542824074073</v>
      </c>
      <c r="D3281" s="8" t="s">
        <v>47</v>
      </c>
      <c r="E3281" s="8" t="s">
        <v>18</v>
      </c>
      <c r="F3281" s="8" t="s">
        <v>12</v>
      </c>
      <c r="G3281" s="8" t="s">
        <v>67</v>
      </c>
      <c r="H3281" s="84" t="str">
        <f t="shared" si="51"/>
        <v>Incomplete Details</v>
      </c>
      <c r="I3281" s="63">
        <f>(tbl_raw_data[[#This Row],[Date Actioned]])-(tbl_raw_data[[#This Row],[Date Tagged]])</f>
        <v>8.4490740700857714E-3</v>
      </c>
      <c r="J3281" s="66">
        <f>HOUR(tbl_raw_data[[#This Row],[time_taken]])*60+MINUTE(tbl_raw_data[[#This Row],[time_taken]])+SECOND(tbl_raw_data[[#This Row],[time_taken]])/60</f>
        <v>12.166666666666666</v>
      </c>
      <c r="K3281" s="68">
        <f>DATE(YEAR(tbl_raw_data[[#This Row],[Date Actioned]]),MONTH(tbl_raw_data[[#This Row],[Date Actioned]]),DAY(tbl_raw_data[[#This Row],[Date Actioned]]))</f>
        <v>45154</v>
      </c>
      <c r="L3281" s="65" t="str">
        <f>UPPER(TEXT(tbl_raw_data[[#This Row],[updated_date]],"MMMM"))</f>
        <v>AUGUST</v>
      </c>
      <c r="M3281" s="65" t="str">
        <f>"WEEK "&amp;IF(ROUNDUP(DAY(tbl_raw_data[[#This Row],[updated_date]])/7,0)=5,4,ROUNDUP(DAY(tbl_raw_data[[#This Row],[updated_date]])/7,0))</f>
        <v>WEEK 3</v>
      </c>
      <c r="N3281" s="71" t="str">
        <f>UPPER(VLOOKUP(tbl_raw_data[[#This Row],[Analyst]],settings!$A$1:$B$15,2,0))</f>
        <v>NITESH</v>
      </c>
      <c r="O3281" s="71" t="str">
        <f>TRIM(UPPER(tbl_raw_data[[#This Row],[Outcome]]))</f>
        <v>WITHDRAW</v>
      </c>
      <c r="P3281" s="71" t="str">
        <f>TRIM(UPPER(tbl_raw_data[[#This Row],[Queue Name]]))</f>
        <v>CONSUMER PRE BUREAU</v>
      </c>
      <c r="Q3281" s="71" t="str">
        <f>IF(tbl_raw_data[[#This Row],[time_taken_in_min]]&lt;=settings!$D$2,"SLA_MET","SLA_NOT_MET")</f>
        <v>SLA_MET</v>
      </c>
    </row>
    <row r="3282" spans="1:17" x14ac:dyDescent="0.3">
      <c r="A3282" s="5" t="s">
        <v>4245</v>
      </c>
      <c r="B3282" s="34">
        <v>45154.535868055558</v>
      </c>
      <c r="C3282" s="35">
        <v>45154.541689814818</v>
      </c>
      <c r="D3282" s="2" t="s">
        <v>47</v>
      </c>
      <c r="E3282" s="2" t="s">
        <v>8</v>
      </c>
      <c r="F3282" s="2" t="s">
        <v>25</v>
      </c>
      <c r="G3282" s="2" t="s">
        <v>612</v>
      </c>
      <c r="H3282" s="84" t="str">
        <f t="shared" si="51"/>
        <v>Incorrect Queue</v>
      </c>
      <c r="I3282" s="63">
        <f>(tbl_raw_data[[#This Row],[Date Actioned]])-(tbl_raw_data[[#This Row],[Date Tagged]])</f>
        <v>5.8217592595610768E-3</v>
      </c>
      <c r="J3282" s="66">
        <f>HOUR(tbl_raw_data[[#This Row],[time_taken]])*60+MINUTE(tbl_raw_data[[#This Row],[time_taken]])+SECOND(tbl_raw_data[[#This Row],[time_taken]])/60</f>
        <v>8.3833333333333329</v>
      </c>
      <c r="K3282" s="68">
        <f>DATE(YEAR(tbl_raw_data[[#This Row],[Date Actioned]]),MONTH(tbl_raw_data[[#This Row],[Date Actioned]]),DAY(tbl_raw_data[[#This Row],[Date Actioned]]))</f>
        <v>45154</v>
      </c>
      <c r="L3282" s="65" t="str">
        <f>UPPER(TEXT(tbl_raw_data[[#This Row],[updated_date]],"MMMM"))</f>
        <v>AUGUST</v>
      </c>
      <c r="M3282" s="65" t="str">
        <f>"WEEK "&amp;IF(ROUNDUP(DAY(tbl_raw_data[[#This Row],[updated_date]])/7,0)=5,4,ROUNDUP(DAY(tbl_raw_data[[#This Row],[updated_date]])/7,0))</f>
        <v>WEEK 3</v>
      </c>
      <c r="N3282" s="71" t="str">
        <f>UPPER(VLOOKUP(tbl_raw_data[[#This Row],[Analyst]],settings!$A$1:$B$15,2,0))</f>
        <v>ASIF</v>
      </c>
      <c r="O3282" s="71" t="str">
        <f>TRIM(UPPER(tbl_raw_data[[#This Row],[Outcome]]))</f>
        <v>WITHDRAW</v>
      </c>
      <c r="P3282" s="71" t="str">
        <f>TRIM(UPPER(tbl_raw_data[[#This Row],[Queue Name]]))</f>
        <v>CONSUMER POST BUREAU</v>
      </c>
      <c r="Q3282" s="71" t="str">
        <f>IF(tbl_raw_data[[#This Row],[time_taken_in_min]]&lt;=settings!$D$2,"SLA_MET","SLA_NOT_MET")</f>
        <v>SLA_MET</v>
      </c>
    </row>
    <row r="3283" spans="1:17" x14ac:dyDescent="0.3">
      <c r="A3283" s="7" t="s">
        <v>4246</v>
      </c>
      <c r="B3283" s="36">
        <v>45154.539386574077</v>
      </c>
      <c r="C3283" s="39">
        <v>45154.547430555554</v>
      </c>
      <c r="D3283" s="8" t="s">
        <v>47</v>
      </c>
      <c r="E3283" s="8" t="s">
        <v>11</v>
      </c>
      <c r="F3283" s="8" t="s">
        <v>19</v>
      </c>
      <c r="G3283" s="8" t="s">
        <v>150</v>
      </c>
      <c r="H3283" s="84" t="str">
        <f t="shared" si="51"/>
        <v>Incorrect Queue</v>
      </c>
      <c r="I3283" s="63">
        <f>(tbl_raw_data[[#This Row],[Date Actioned]])-(tbl_raw_data[[#This Row],[Date Tagged]])</f>
        <v>8.0439814773853868E-3</v>
      </c>
      <c r="J3283" s="66">
        <f>HOUR(tbl_raw_data[[#This Row],[time_taken]])*60+MINUTE(tbl_raw_data[[#This Row],[time_taken]])+SECOND(tbl_raw_data[[#This Row],[time_taken]])/60</f>
        <v>11.583333333333334</v>
      </c>
      <c r="K3283" s="68">
        <f>DATE(YEAR(tbl_raw_data[[#This Row],[Date Actioned]]),MONTH(tbl_raw_data[[#This Row],[Date Actioned]]),DAY(tbl_raw_data[[#This Row],[Date Actioned]]))</f>
        <v>45154</v>
      </c>
      <c r="L3283" s="65" t="str">
        <f>UPPER(TEXT(tbl_raw_data[[#This Row],[updated_date]],"MMMM"))</f>
        <v>AUGUST</v>
      </c>
      <c r="M3283" s="65" t="str">
        <f>"WEEK "&amp;IF(ROUNDUP(DAY(tbl_raw_data[[#This Row],[updated_date]])/7,0)=5,4,ROUNDUP(DAY(tbl_raw_data[[#This Row],[updated_date]])/7,0))</f>
        <v>WEEK 3</v>
      </c>
      <c r="N3283" s="71" t="str">
        <f>UPPER(VLOOKUP(tbl_raw_data[[#This Row],[Analyst]],settings!$A$1:$B$15,2,0))</f>
        <v>NAVED</v>
      </c>
      <c r="O3283" s="71" t="str">
        <f>TRIM(UPPER(tbl_raw_data[[#This Row],[Outcome]]))</f>
        <v>WITHDRAW</v>
      </c>
      <c r="P3283" s="71" t="str">
        <f>TRIM(UPPER(tbl_raw_data[[#This Row],[Queue Name]]))</f>
        <v>CONSUMER EXISTING</v>
      </c>
      <c r="Q3283" s="71" t="str">
        <f>IF(tbl_raw_data[[#This Row],[time_taken_in_min]]&lt;=settings!$D$2,"SLA_MET","SLA_NOT_MET")</f>
        <v>SLA_MET</v>
      </c>
    </row>
    <row r="3284" spans="1:17" x14ac:dyDescent="0.3">
      <c r="A3284" s="1" t="s">
        <v>4247</v>
      </c>
      <c r="B3284" s="34">
        <v>45154.555671296293</v>
      </c>
      <c r="C3284" s="35">
        <v>45154.562986111108</v>
      </c>
      <c r="D3284" s="2" t="s">
        <v>47</v>
      </c>
      <c r="E3284" s="2" t="s">
        <v>11</v>
      </c>
      <c r="F3284" s="2" t="s">
        <v>25</v>
      </c>
      <c r="G3284" s="2" t="s">
        <v>613</v>
      </c>
      <c r="H3284" s="84" t="str">
        <f t="shared" si="51"/>
        <v>Overdue Bill</v>
      </c>
      <c r="I3284" s="63">
        <f>(tbl_raw_data[[#This Row],[Date Actioned]])-(tbl_raw_data[[#This Row],[Date Tagged]])</f>
        <v>7.3148148148902692E-3</v>
      </c>
      <c r="J3284" s="66">
        <f>HOUR(tbl_raw_data[[#This Row],[time_taken]])*60+MINUTE(tbl_raw_data[[#This Row],[time_taken]])+SECOND(tbl_raw_data[[#This Row],[time_taken]])/60</f>
        <v>10.533333333333333</v>
      </c>
      <c r="K3284" s="68">
        <f>DATE(YEAR(tbl_raw_data[[#This Row],[Date Actioned]]),MONTH(tbl_raw_data[[#This Row],[Date Actioned]]),DAY(tbl_raw_data[[#This Row],[Date Actioned]]))</f>
        <v>45154</v>
      </c>
      <c r="L3284" s="65" t="str">
        <f>UPPER(TEXT(tbl_raw_data[[#This Row],[updated_date]],"MMMM"))</f>
        <v>AUGUST</v>
      </c>
      <c r="M3284" s="65" t="str">
        <f>"WEEK "&amp;IF(ROUNDUP(DAY(tbl_raw_data[[#This Row],[updated_date]])/7,0)=5,4,ROUNDUP(DAY(tbl_raw_data[[#This Row],[updated_date]])/7,0))</f>
        <v>WEEK 3</v>
      </c>
      <c r="N3284" s="71" t="str">
        <f>UPPER(VLOOKUP(tbl_raw_data[[#This Row],[Analyst]],settings!$A$1:$B$15,2,0))</f>
        <v>ASIF</v>
      </c>
      <c r="O3284" s="71" t="str">
        <f>TRIM(UPPER(tbl_raw_data[[#This Row],[Outcome]]))</f>
        <v>WITHDRAW</v>
      </c>
      <c r="P3284" s="71" t="str">
        <f>TRIM(UPPER(tbl_raw_data[[#This Row],[Queue Name]]))</f>
        <v>CONSUMER EXISTING</v>
      </c>
      <c r="Q3284" s="71" t="str">
        <f>IF(tbl_raw_data[[#This Row],[time_taken_in_min]]&lt;=settings!$D$2,"SLA_MET","SLA_NOT_MET")</f>
        <v>SLA_MET</v>
      </c>
    </row>
    <row r="3285" spans="1:17" x14ac:dyDescent="0.3">
      <c r="A3285" s="5" t="s">
        <v>4248</v>
      </c>
      <c r="B3285" s="36">
        <v>45154.567303240743</v>
      </c>
      <c r="C3285" s="39">
        <v>45154.579930555556</v>
      </c>
      <c r="D3285" s="8" t="s">
        <v>47</v>
      </c>
      <c r="E3285" s="8" t="s">
        <v>11</v>
      </c>
      <c r="F3285" s="8" t="s">
        <v>24</v>
      </c>
      <c r="G3285" s="8" t="s">
        <v>34</v>
      </c>
      <c r="H3285" s="84" t="str">
        <f t="shared" si="51"/>
        <v>Overdue Bill</v>
      </c>
      <c r="I3285" s="63">
        <f>(tbl_raw_data[[#This Row],[Date Actioned]])-(tbl_raw_data[[#This Row],[Date Tagged]])</f>
        <v>1.2627314812561963E-2</v>
      </c>
      <c r="J3285" s="66">
        <f>HOUR(tbl_raw_data[[#This Row],[time_taken]])*60+MINUTE(tbl_raw_data[[#This Row],[time_taken]])+SECOND(tbl_raw_data[[#This Row],[time_taken]])/60</f>
        <v>18.183333333333334</v>
      </c>
      <c r="K3285" s="68">
        <f>DATE(YEAR(tbl_raw_data[[#This Row],[Date Actioned]]),MONTH(tbl_raw_data[[#This Row],[Date Actioned]]),DAY(tbl_raw_data[[#This Row],[Date Actioned]]))</f>
        <v>45154</v>
      </c>
      <c r="L3285" s="65" t="str">
        <f>UPPER(TEXT(tbl_raw_data[[#This Row],[updated_date]],"MMMM"))</f>
        <v>AUGUST</v>
      </c>
      <c r="M3285" s="65" t="str">
        <f>"WEEK "&amp;IF(ROUNDUP(DAY(tbl_raw_data[[#This Row],[updated_date]])/7,0)=5,4,ROUNDUP(DAY(tbl_raw_data[[#This Row],[updated_date]])/7,0))</f>
        <v>WEEK 3</v>
      </c>
      <c r="N3285" s="71" t="str">
        <f>UPPER(VLOOKUP(tbl_raw_data[[#This Row],[Analyst]],settings!$A$1:$B$15,2,0))</f>
        <v>SAM</v>
      </c>
      <c r="O3285" s="71" t="str">
        <f>TRIM(UPPER(tbl_raw_data[[#This Row],[Outcome]]))</f>
        <v>WITHDRAW</v>
      </c>
      <c r="P3285" s="71" t="str">
        <f>TRIM(UPPER(tbl_raw_data[[#This Row],[Queue Name]]))</f>
        <v>CONSUMER EXISTING</v>
      </c>
      <c r="Q3285" s="71" t="str">
        <f>IF(tbl_raw_data[[#This Row],[time_taken_in_min]]&lt;=settings!$D$2,"SLA_MET","SLA_NOT_MET")</f>
        <v>SLA_MET</v>
      </c>
    </row>
    <row r="3286" spans="1:17" x14ac:dyDescent="0.3">
      <c r="A3286" s="7" t="s">
        <v>4249</v>
      </c>
      <c r="B3286" s="34">
        <v>45154.576099537036</v>
      </c>
      <c r="C3286" s="35">
        <v>45154.586076388892</v>
      </c>
      <c r="D3286" s="2" t="s">
        <v>47</v>
      </c>
      <c r="E3286" s="2" t="s">
        <v>18</v>
      </c>
      <c r="F3286" s="2" t="s">
        <v>19</v>
      </c>
      <c r="G3286" s="2" t="s">
        <v>72</v>
      </c>
      <c r="H3286" s="84" t="str">
        <f t="shared" si="51"/>
        <v>Incomplete Details</v>
      </c>
      <c r="I3286" s="63">
        <f>(tbl_raw_data[[#This Row],[Date Actioned]])-(tbl_raw_data[[#This Row],[Date Tagged]])</f>
        <v>9.976851855753921E-3</v>
      </c>
      <c r="J3286" s="66">
        <f>HOUR(tbl_raw_data[[#This Row],[time_taken]])*60+MINUTE(tbl_raw_data[[#This Row],[time_taken]])+SECOND(tbl_raw_data[[#This Row],[time_taken]])/60</f>
        <v>14.366666666666667</v>
      </c>
      <c r="K3286" s="68">
        <f>DATE(YEAR(tbl_raw_data[[#This Row],[Date Actioned]]),MONTH(tbl_raw_data[[#This Row],[Date Actioned]]),DAY(tbl_raw_data[[#This Row],[Date Actioned]]))</f>
        <v>45154</v>
      </c>
      <c r="L3286" s="65" t="str">
        <f>UPPER(TEXT(tbl_raw_data[[#This Row],[updated_date]],"MMMM"))</f>
        <v>AUGUST</v>
      </c>
      <c r="M3286" s="65" t="str">
        <f>"WEEK "&amp;IF(ROUNDUP(DAY(tbl_raw_data[[#This Row],[updated_date]])/7,0)=5,4,ROUNDUP(DAY(tbl_raw_data[[#This Row],[updated_date]])/7,0))</f>
        <v>WEEK 3</v>
      </c>
      <c r="N3286" s="71" t="str">
        <f>UPPER(VLOOKUP(tbl_raw_data[[#This Row],[Analyst]],settings!$A$1:$B$15,2,0))</f>
        <v>NAVED</v>
      </c>
      <c r="O3286" s="71" t="str">
        <f>TRIM(UPPER(tbl_raw_data[[#This Row],[Outcome]]))</f>
        <v>WITHDRAW</v>
      </c>
      <c r="P3286" s="71" t="str">
        <f>TRIM(UPPER(tbl_raw_data[[#This Row],[Queue Name]]))</f>
        <v>CONSUMER PRE BUREAU</v>
      </c>
      <c r="Q3286" s="71" t="str">
        <f>IF(tbl_raw_data[[#This Row],[time_taken_in_min]]&lt;=settings!$D$2,"SLA_MET","SLA_NOT_MET")</f>
        <v>SLA_MET</v>
      </c>
    </row>
    <row r="3287" spans="1:17" x14ac:dyDescent="0.3">
      <c r="A3287" s="1" t="s">
        <v>4250</v>
      </c>
      <c r="B3287" s="36">
        <v>45154.581238425926</v>
      </c>
      <c r="C3287" s="39">
        <v>45154.595960648148</v>
      </c>
      <c r="D3287" s="8" t="s">
        <v>47</v>
      </c>
      <c r="E3287" s="8" t="s">
        <v>18</v>
      </c>
      <c r="F3287" s="8" t="s">
        <v>14</v>
      </c>
      <c r="G3287" s="8" t="s">
        <v>614</v>
      </c>
      <c r="H3287" s="84" t="str">
        <f t="shared" si="51"/>
        <v>Incomplete Details</v>
      </c>
      <c r="I3287" s="63">
        <f>(tbl_raw_data[[#This Row],[Date Actioned]])-(tbl_raw_data[[#This Row],[Date Tagged]])</f>
        <v>1.4722222222189885E-2</v>
      </c>
      <c r="J3287" s="66">
        <f>HOUR(tbl_raw_data[[#This Row],[time_taken]])*60+MINUTE(tbl_raw_data[[#This Row],[time_taken]])+SECOND(tbl_raw_data[[#This Row],[time_taken]])/60</f>
        <v>21.2</v>
      </c>
      <c r="K3287" s="68">
        <f>DATE(YEAR(tbl_raw_data[[#This Row],[Date Actioned]]),MONTH(tbl_raw_data[[#This Row],[Date Actioned]]),DAY(tbl_raw_data[[#This Row],[Date Actioned]]))</f>
        <v>45154</v>
      </c>
      <c r="L3287" s="65" t="str">
        <f>UPPER(TEXT(tbl_raw_data[[#This Row],[updated_date]],"MMMM"))</f>
        <v>AUGUST</v>
      </c>
      <c r="M3287" s="65" t="str">
        <f>"WEEK "&amp;IF(ROUNDUP(DAY(tbl_raw_data[[#This Row],[updated_date]])/7,0)=5,4,ROUNDUP(DAY(tbl_raw_data[[#This Row],[updated_date]])/7,0))</f>
        <v>WEEK 3</v>
      </c>
      <c r="N3287" s="71" t="str">
        <f>UPPER(VLOOKUP(tbl_raw_data[[#This Row],[Analyst]],settings!$A$1:$B$15,2,0))</f>
        <v>CAMROON</v>
      </c>
      <c r="O3287" s="71" t="str">
        <f>TRIM(UPPER(tbl_raw_data[[#This Row],[Outcome]]))</f>
        <v>WITHDRAW</v>
      </c>
      <c r="P3287" s="71" t="str">
        <f>TRIM(UPPER(tbl_raw_data[[#This Row],[Queue Name]]))</f>
        <v>CONSUMER PRE BUREAU</v>
      </c>
      <c r="Q3287" s="71" t="str">
        <f>IF(tbl_raw_data[[#This Row],[time_taken_in_min]]&lt;=settings!$D$2,"SLA_MET","SLA_NOT_MET")</f>
        <v>SLA_NOT_MET</v>
      </c>
    </row>
    <row r="3288" spans="1:17" x14ac:dyDescent="0.3">
      <c r="A3288" s="5" t="s">
        <v>4251</v>
      </c>
      <c r="B3288" s="34">
        <v>45154.584745370368</v>
      </c>
      <c r="C3288" s="35">
        <v>45154.590173611112</v>
      </c>
      <c r="D3288" s="2" t="s">
        <v>47</v>
      </c>
      <c r="E3288" s="2" t="s">
        <v>8</v>
      </c>
      <c r="F3288" s="2" t="s">
        <v>206</v>
      </c>
      <c r="G3288" s="2" t="s">
        <v>615</v>
      </c>
      <c r="H3288" s="84" t="str">
        <f t="shared" si="51"/>
        <v>Incomplete Details</v>
      </c>
      <c r="I3288" s="63">
        <f>(tbl_raw_data[[#This Row],[Date Actioned]])-(tbl_raw_data[[#This Row],[Date Tagged]])</f>
        <v>5.4282407436403446E-3</v>
      </c>
      <c r="J3288" s="66">
        <f>HOUR(tbl_raw_data[[#This Row],[time_taken]])*60+MINUTE(tbl_raw_data[[#This Row],[time_taken]])+SECOND(tbl_raw_data[[#This Row],[time_taken]])/60</f>
        <v>7.8166666666666664</v>
      </c>
      <c r="K3288" s="68">
        <f>DATE(YEAR(tbl_raw_data[[#This Row],[Date Actioned]]),MONTH(tbl_raw_data[[#This Row],[Date Actioned]]),DAY(tbl_raw_data[[#This Row],[Date Actioned]]))</f>
        <v>45154</v>
      </c>
      <c r="L3288" s="65" t="str">
        <f>UPPER(TEXT(tbl_raw_data[[#This Row],[updated_date]],"MMMM"))</f>
        <v>AUGUST</v>
      </c>
      <c r="M3288" s="65" t="str">
        <f>"WEEK "&amp;IF(ROUNDUP(DAY(tbl_raw_data[[#This Row],[updated_date]])/7,0)=5,4,ROUNDUP(DAY(tbl_raw_data[[#This Row],[updated_date]])/7,0))</f>
        <v>WEEK 3</v>
      </c>
      <c r="N3288" s="71" t="str">
        <f>UPPER(VLOOKUP(tbl_raw_data[[#This Row],[Analyst]],settings!$A$1:$B$15,2,0))</f>
        <v>HARDIK</v>
      </c>
      <c r="O3288" s="71" t="str">
        <f>TRIM(UPPER(tbl_raw_data[[#This Row],[Outcome]]))</f>
        <v>WITHDRAW</v>
      </c>
      <c r="P3288" s="71" t="str">
        <f>TRIM(UPPER(tbl_raw_data[[#This Row],[Queue Name]]))</f>
        <v>CONSUMER POST BUREAU</v>
      </c>
      <c r="Q3288" s="71" t="str">
        <f>IF(tbl_raw_data[[#This Row],[time_taken_in_min]]&lt;=settings!$D$2,"SLA_MET","SLA_NOT_MET")</f>
        <v>SLA_MET</v>
      </c>
    </row>
    <row r="3289" spans="1:17" x14ac:dyDescent="0.3">
      <c r="A3289" s="7" t="s">
        <v>4252</v>
      </c>
      <c r="B3289" s="36">
        <v>45154.593148148146</v>
      </c>
      <c r="C3289" s="39">
        <v>45154.603692129633</v>
      </c>
      <c r="D3289" s="8" t="s">
        <v>47</v>
      </c>
      <c r="E3289" s="8" t="s">
        <v>11</v>
      </c>
      <c r="F3289" s="8" t="s">
        <v>19</v>
      </c>
      <c r="G3289" s="8" t="s">
        <v>616</v>
      </c>
      <c r="H3289" s="84" t="str">
        <f t="shared" si="51"/>
        <v>Overdue Bill</v>
      </c>
      <c r="I3289" s="63">
        <f>(tbl_raw_data[[#This Row],[Date Actioned]])-(tbl_raw_data[[#This Row],[Date Tagged]])</f>
        <v>1.0543981486989651E-2</v>
      </c>
      <c r="J3289" s="66">
        <f>HOUR(tbl_raw_data[[#This Row],[time_taken]])*60+MINUTE(tbl_raw_data[[#This Row],[time_taken]])+SECOND(tbl_raw_data[[#This Row],[time_taken]])/60</f>
        <v>15.183333333333334</v>
      </c>
      <c r="K3289" s="68">
        <f>DATE(YEAR(tbl_raw_data[[#This Row],[Date Actioned]]),MONTH(tbl_raw_data[[#This Row],[Date Actioned]]),DAY(tbl_raw_data[[#This Row],[Date Actioned]]))</f>
        <v>45154</v>
      </c>
      <c r="L3289" s="65" t="str">
        <f>UPPER(TEXT(tbl_raw_data[[#This Row],[updated_date]],"MMMM"))</f>
        <v>AUGUST</v>
      </c>
      <c r="M3289" s="65" t="str">
        <f>"WEEK "&amp;IF(ROUNDUP(DAY(tbl_raw_data[[#This Row],[updated_date]])/7,0)=5,4,ROUNDUP(DAY(tbl_raw_data[[#This Row],[updated_date]])/7,0))</f>
        <v>WEEK 3</v>
      </c>
      <c r="N3289" s="71" t="str">
        <f>UPPER(VLOOKUP(tbl_raw_data[[#This Row],[Analyst]],settings!$A$1:$B$15,2,0))</f>
        <v>NAVED</v>
      </c>
      <c r="O3289" s="71" t="str">
        <f>TRIM(UPPER(tbl_raw_data[[#This Row],[Outcome]]))</f>
        <v>WITHDRAW</v>
      </c>
      <c r="P3289" s="71" t="str">
        <f>TRIM(UPPER(tbl_raw_data[[#This Row],[Queue Name]]))</f>
        <v>CONSUMER EXISTING</v>
      </c>
      <c r="Q3289" s="71" t="str">
        <f>IF(tbl_raw_data[[#This Row],[time_taken_in_min]]&lt;=settings!$D$2,"SLA_MET","SLA_NOT_MET")</f>
        <v>SLA_MET</v>
      </c>
    </row>
    <row r="3290" spans="1:17" x14ac:dyDescent="0.3">
      <c r="A3290" s="1" t="s">
        <v>4253</v>
      </c>
      <c r="B3290" s="34">
        <v>45154.597592592596</v>
      </c>
      <c r="C3290" s="35">
        <v>45154.603206018517</v>
      </c>
      <c r="D3290" s="2" t="s">
        <v>47</v>
      </c>
      <c r="E3290" s="2" t="s">
        <v>11</v>
      </c>
      <c r="F3290" s="2" t="s">
        <v>25</v>
      </c>
      <c r="G3290" s="2" t="s">
        <v>617</v>
      </c>
      <c r="H3290" s="84" t="str">
        <f t="shared" si="51"/>
        <v>Overdue Bill</v>
      </c>
      <c r="I3290" s="63">
        <f>(tbl_raw_data[[#This Row],[Date Actioned]])-(tbl_raw_data[[#This Row],[Date Tagged]])</f>
        <v>5.6134259211830795E-3</v>
      </c>
      <c r="J3290" s="66">
        <f>HOUR(tbl_raw_data[[#This Row],[time_taken]])*60+MINUTE(tbl_raw_data[[#This Row],[time_taken]])+SECOND(tbl_raw_data[[#This Row],[time_taken]])/60</f>
        <v>8.0833333333333339</v>
      </c>
      <c r="K3290" s="68">
        <f>DATE(YEAR(tbl_raw_data[[#This Row],[Date Actioned]]),MONTH(tbl_raw_data[[#This Row],[Date Actioned]]),DAY(tbl_raw_data[[#This Row],[Date Actioned]]))</f>
        <v>45154</v>
      </c>
      <c r="L3290" s="65" t="str">
        <f>UPPER(TEXT(tbl_raw_data[[#This Row],[updated_date]],"MMMM"))</f>
        <v>AUGUST</v>
      </c>
      <c r="M3290" s="65" t="str">
        <f>"WEEK "&amp;IF(ROUNDUP(DAY(tbl_raw_data[[#This Row],[updated_date]])/7,0)=5,4,ROUNDUP(DAY(tbl_raw_data[[#This Row],[updated_date]])/7,0))</f>
        <v>WEEK 3</v>
      </c>
      <c r="N3290" s="71" t="str">
        <f>UPPER(VLOOKUP(tbl_raw_data[[#This Row],[Analyst]],settings!$A$1:$B$15,2,0))</f>
        <v>ASIF</v>
      </c>
      <c r="O3290" s="71" t="str">
        <f>TRIM(UPPER(tbl_raw_data[[#This Row],[Outcome]]))</f>
        <v>WITHDRAW</v>
      </c>
      <c r="P3290" s="71" t="str">
        <f>TRIM(UPPER(tbl_raw_data[[#This Row],[Queue Name]]))</f>
        <v>CONSUMER EXISTING</v>
      </c>
      <c r="Q3290" s="71" t="str">
        <f>IF(tbl_raw_data[[#This Row],[time_taken_in_min]]&lt;=settings!$D$2,"SLA_MET","SLA_NOT_MET")</f>
        <v>SLA_MET</v>
      </c>
    </row>
    <row r="3291" spans="1:17" x14ac:dyDescent="0.3">
      <c r="A3291" s="5" t="s">
        <v>4254</v>
      </c>
      <c r="B3291" s="36">
        <v>45154.600324074076</v>
      </c>
      <c r="C3291" s="39">
        <v>45154.615428240744</v>
      </c>
      <c r="D3291" s="8" t="s">
        <v>47</v>
      </c>
      <c r="E3291" s="8" t="s">
        <v>11</v>
      </c>
      <c r="F3291" s="8" t="s">
        <v>206</v>
      </c>
      <c r="G3291" s="8" t="s">
        <v>78</v>
      </c>
      <c r="H3291" s="84" t="str">
        <f t="shared" si="51"/>
        <v>Incomplete Details</v>
      </c>
      <c r="I3291" s="63">
        <f>(tbl_raw_data[[#This Row],[Date Actioned]])-(tbl_raw_data[[#This Row],[Date Tagged]])</f>
        <v>1.5104166668606922E-2</v>
      </c>
      <c r="J3291" s="66">
        <f>HOUR(tbl_raw_data[[#This Row],[time_taken]])*60+MINUTE(tbl_raw_data[[#This Row],[time_taken]])+SECOND(tbl_raw_data[[#This Row],[time_taken]])/60</f>
        <v>21.75</v>
      </c>
      <c r="K3291" s="68">
        <f>DATE(YEAR(tbl_raw_data[[#This Row],[Date Actioned]]),MONTH(tbl_raw_data[[#This Row],[Date Actioned]]),DAY(tbl_raw_data[[#This Row],[Date Actioned]]))</f>
        <v>45154</v>
      </c>
      <c r="L3291" s="65" t="str">
        <f>UPPER(TEXT(tbl_raw_data[[#This Row],[updated_date]],"MMMM"))</f>
        <v>AUGUST</v>
      </c>
      <c r="M3291" s="65" t="str">
        <f>"WEEK "&amp;IF(ROUNDUP(DAY(tbl_raw_data[[#This Row],[updated_date]])/7,0)=5,4,ROUNDUP(DAY(tbl_raw_data[[#This Row],[updated_date]])/7,0))</f>
        <v>WEEK 3</v>
      </c>
      <c r="N3291" s="71" t="str">
        <f>UPPER(VLOOKUP(tbl_raw_data[[#This Row],[Analyst]],settings!$A$1:$B$15,2,0))</f>
        <v>HARDIK</v>
      </c>
      <c r="O3291" s="71" t="str">
        <f>TRIM(UPPER(tbl_raw_data[[#This Row],[Outcome]]))</f>
        <v>WITHDRAW</v>
      </c>
      <c r="P3291" s="71" t="str">
        <f>TRIM(UPPER(tbl_raw_data[[#This Row],[Queue Name]]))</f>
        <v>CONSUMER EXISTING</v>
      </c>
      <c r="Q3291" s="71" t="str">
        <f>IF(tbl_raw_data[[#This Row],[time_taken_in_min]]&lt;=settings!$D$2,"SLA_MET","SLA_NOT_MET")</f>
        <v>SLA_NOT_MET</v>
      </c>
    </row>
    <row r="3292" spans="1:17" x14ac:dyDescent="0.3">
      <c r="A3292" s="7" t="s">
        <v>4255</v>
      </c>
      <c r="B3292" s="34">
        <v>45154.602500000001</v>
      </c>
      <c r="C3292" s="35">
        <v>45154.610659722224</v>
      </c>
      <c r="D3292" s="2" t="s">
        <v>47</v>
      </c>
      <c r="E3292" s="2" t="s">
        <v>11</v>
      </c>
      <c r="F3292" s="2" t="s">
        <v>19</v>
      </c>
      <c r="G3292" s="2" t="s">
        <v>618</v>
      </c>
      <c r="H3292" s="84" t="str">
        <f t="shared" si="51"/>
        <v>Overdue Bill</v>
      </c>
      <c r="I3292" s="63">
        <f>(tbl_raw_data[[#This Row],[Date Actioned]])-(tbl_raw_data[[#This Row],[Date Tagged]])</f>
        <v>8.1597222233540379E-3</v>
      </c>
      <c r="J3292" s="66">
        <f>HOUR(tbl_raw_data[[#This Row],[time_taken]])*60+MINUTE(tbl_raw_data[[#This Row],[time_taken]])+SECOND(tbl_raw_data[[#This Row],[time_taken]])/60</f>
        <v>11.75</v>
      </c>
      <c r="K3292" s="68">
        <f>DATE(YEAR(tbl_raw_data[[#This Row],[Date Actioned]]),MONTH(tbl_raw_data[[#This Row],[Date Actioned]]),DAY(tbl_raw_data[[#This Row],[Date Actioned]]))</f>
        <v>45154</v>
      </c>
      <c r="L3292" s="65" t="str">
        <f>UPPER(TEXT(tbl_raw_data[[#This Row],[updated_date]],"MMMM"))</f>
        <v>AUGUST</v>
      </c>
      <c r="M3292" s="65" t="str">
        <f>"WEEK "&amp;IF(ROUNDUP(DAY(tbl_raw_data[[#This Row],[updated_date]])/7,0)=5,4,ROUNDUP(DAY(tbl_raw_data[[#This Row],[updated_date]])/7,0))</f>
        <v>WEEK 3</v>
      </c>
      <c r="N3292" s="71" t="str">
        <f>UPPER(VLOOKUP(tbl_raw_data[[#This Row],[Analyst]],settings!$A$1:$B$15,2,0))</f>
        <v>NAVED</v>
      </c>
      <c r="O3292" s="71" t="str">
        <f>TRIM(UPPER(tbl_raw_data[[#This Row],[Outcome]]))</f>
        <v>WITHDRAW</v>
      </c>
      <c r="P3292" s="71" t="str">
        <f>TRIM(UPPER(tbl_raw_data[[#This Row],[Queue Name]]))</f>
        <v>CONSUMER EXISTING</v>
      </c>
      <c r="Q3292" s="71" t="str">
        <f>IF(tbl_raw_data[[#This Row],[time_taken_in_min]]&lt;=settings!$D$2,"SLA_MET","SLA_NOT_MET")</f>
        <v>SLA_MET</v>
      </c>
    </row>
    <row r="3293" spans="1:17" x14ac:dyDescent="0.3">
      <c r="A3293" s="1" t="s">
        <v>4256</v>
      </c>
      <c r="B3293" s="36">
        <v>45154.606840277775</v>
      </c>
      <c r="C3293" s="39">
        <v>45154.615868055553</v>
      </c>
      <c r="D3293" s="8" t="s">
        <v>47</v>
      </c>
      <c r="E3293" s="8" t="s">
        <v>11</v>
      </c>
      <c r="F3293" s="8" t="s">
        <v>24</v>
      </c>
      <c r="G3293" s="8" t="s">
        <v>34</v>
      </c>
      <c r="H3293" s="84" t="str">
        <f t="shared" si="51"/>
        <v>Overdue Bill</v>
      </c>
      <c r="I3293" s="63">
        <f>(tbl_raw_data[[#This Row],[Date Actioned]])-(tbl_raw_data[[#This Row],[Date Tagged]])</f>
        <v>9.0277777781011537E-3</v>
      </c>
      <c r="J3293" s="66">
        <f>HOUR(tbl_raw_data[[#This Row],[time_taken]])*60+MINUTE(tbl_raw_data[[#This Row],[time_taken]])+SECOND(tbl_raw_data[[#This Row],[time_taken]])/60</f>
        <v>13</v>
      </c>
      <c r="K3293" s="68">
        <f>DATE(YEAR(tbl_raw_data[[#This Row],[Date Actioned]]),MONTH(tbl_raw_data[[#This Row],[Date Actioned]]),DAY(tbl_raw_data[[#This Row],[Date Actioned]]))</f>
        <v>45154</v>
      </c>
      <c r="L3293" s="65" t="str">
        <f>UPPER(TEXT(tbl_raw_data[[#This Row],[updated_date]],"MMMM"))</f>
        <v>AUGUST</v>
      </c>
      <c r="M3293" s="65" t="str">
        <f>"WEEK "&amp;IF(ROUNDUP(DAY(tbl_raw_data[[#This Row],[updated_date]])/7,0)=5,4,ROUNDUP(DAY(tbl_raw_data[[#This Row],[updated_date]])/7,0))</f>
        <v>WEEK 3</v>
      </c>
      <c r="N3293" s="71" t="str">
        <f>UPPER(VLOOKUP(tbl_raw_data[[#This Row],[Analyst]],settings!$A$1:$B$15,2,0))</f>
        <v>SAM</v>
      </c>
      <c r="O3293" s="71" t="str">
        <f>TRIM(UPPER(tbl_raw_data[[#This Row],[Outcome]]))</f>
        <v>WITHDRAW</v>
      </c>
      <c r="P3293" s="71" t="str">
        <f>TRIM(UPPER(tbl_raw_data[[#This Row],[Queue Name]]))</f>
        <v>CONSUMER EXISTING</v>
      </c>
      <c r="Q3293" s="71" t="str">
        <f>IF(tbl_raw_data[[#This Row],[time_taken_in_min]]&lt;=settings!$D$2,"SLA_MET","SLA_NOT_MET")</f>
        <v>SLA_MET</v>
      </c>
    </row>
    <row r="3294" spans="1:17" x14ac:dyDescent="0.3">
      <c r="A3294" s="5" t="s">
        <v>4257</v>
      </c>
      <c r="B3294" s="34">
        <v>45154.611134259256</v>
      </c>
      <c r="C3294" s="35">
        <v>45154.614571759259</v>
      </c>
      <c r="D3294" s="2" t="s">
        <v>47</v>
      </c>
      <c r="E3294" s="2" t="s">
        <v>18</v>
      </c>
      <c r="F3294" s="2" t="s">
        <v>25</v>
      </c>
      <c r="G3294" s="2" t="s">
        <v>619</v>
      </c>
      <c r="H3294" s="84" t="str">
        <f t="shared" si="51"/>
        <v>Incorrect Details</v>
      </c>
      <c r="I3294" s="63">
        <f>(tbl_raw_data[[#This Row],[Date Actioned]])-(tbl_raw_data[[#This Row],[Date Tagged]])</f>
        <v>3.4375000032014214E-3</v>
      </c>
      <c r="J3294" s="66">
        <f>HOUR(tbl_raw_data[[#This Row],[time_taken]])*60+MINUTE(tbl_raw_data[[#This Row],[time_taken]])+SECOND(tbl_raw_data[[#This Row],[time_taken]])/60</f>
        <v>4.95</v>
      </c>
      <c r="K3294" s="68">
        <f>DATE(YEAR(tbl_raw_data[[#This Row],[Date Actioned]]),MONTH(tbl_raw_data[[#This Row],[Date Actioned]]),DAY(tbl_raw_data[[#This Row],[Date Actioned]]))</f>
        <v>45154</v>
      </c>
      <c r="L3294" s="65" t="str">
        <f>UPPER(TEXT(tbl_raw_data[[#This Row],[updated_date]],"MMMM"))</f>
        <v>AUGUST</v>
      </c>
      <c r="M3294" s="65" t="str">
        <f>"WEEK "&amp;IF(ROUNDUP(DAY(tbl_raw_data[[#This Row],[updated_date]])/7,0)=5,4,ROUNDUP(DAY(tbl_raw_data[[#This Row],[updated_date]])/7,0))</f>
        <v>WEEK 3</v>
      </c>
      <c r="N3294" s="71" t="str">
        <f>UPPER(VLOOKUP(tbl_raw_data[[#This Row],[Analyst]],settings!$A$1:$B$15,2,0))</f>
        <v>ASIF</v>
      </c>
      <c r="O3294" s="71" t="str">
        <f>TRIM(UPPER(tbl_raw_data[[#This Row],[Outcome]]))</f>
        <v>WITHDRAW</v>
      </c>
      <c r="P3294" s="71" t="str">
        <f>TRIM(UPPER(tbl_raw_data[[#This Row],[Queue Name]]))</f>
        <v>CONSUMER PRE BUREAU</v>
      </c>
      <c r="Q3294" s="71" t="str">
        <f>IF(tbl_raw_data[[#This Row],[time_taken_in_min]]&lt;=settings!$D$2,"SLA_MET","SLA_NOT_MET")</f>
        <v>SLA_MET</v>
      </c>
    </row>
    <row r="3295" spans="1:17" x14ac:dyDescent="0.3">
      <c r="A3295" s="7" t="s">
        <v>4258</v>
      </c>
      <c r="B3295" s="36">
        <v>45154.611712962964</v>
      </c>
      <c r="C3295" s="39">
        <v>45154.620891203704</v>
      </c>
      <c r="D3295" s="8" t="s">
        <v>47</v>
      </c>
      <c r="E3295" s="8" t="s">
        <v>8</v>
      </c>
      <c r="F3295" s="8" t="s">
        <v>12</v>
      </c>
      <c r="G3295" s="8" t="s">
        <v>620</v>
      </c>
      <c r="H3295" s="84" t="str">
        <f t="shared" si="51"/>
        <v>Incomplete Details</v>
      </c>
      <c r="I3295" s="63">
        <f>(tbl_raw_data[[#This Row],[Date Actioned]])-(tbl_raw_data[[#This Row],[Date Tagged]])</f>
        <v>9.1782407398568466E-3</v>
      </c>
      <c r="J3295" s="66">
        <f>HOUR(tbl_raw_data[[#This Row],[time_taken]])*60+MINUTE(tbl_raw_data[[#This Row],[time_taken]])+SECOND(tbl_raw_data[[#This Row],[time_taken]])/60</f>
        <v>13.216666666666667</v>
      </c>
      <c r="K3295" s="68">
        <f>DATE(YEAR(tbl_raw_data[[#This Row],[Date Actioned]]),MONTH(tbl_raw_data[[#This Row],[Date Actioned]]),DAY(tbl_raw_data[[#This Row],[Date Actioned]]))</f>
        <v>45154</v>
      </c>
      <c r="L3295" s="65" t="str">
        <f>UPPER(TEXT(tbl_raw_data[[#This Row],[updated_date]],"MMMM"))</f>
        <v>AUGUST</v>
      </c>
      <c r="M3295" s="65" t="str">
        <f>"WEEK "&amp;IF(ROUNDUP(DAY(tbl_raw_data[[#This Row],[updated_date]])/7,0)=5,4,ROUNDUP(DAY(tbl_raw_data[[#This Row],[updated_date]])/7,0))</f>
        <v>WEEK 3</v>
      </c>
      <c r="N3295" s="71" t="str">
        <f>UPPER(VLOOKUP(tbl_raw_data[[#This Row],[Analyst]],settings!$A$1:$B$15,2,0))</f>
        <v>NITESH</v>
      </c>
      <c r="O3295" s="71" t="str">
        <f>TRIM(UPPER(tbl_raw_data[[#This Row],[Outcome]]))</f>
        <v>WITHDRAW</v>
      </c>
      <c r="P3295" s="71" t="str">
        <f>TRIM(UPPER(tbl_raw_data[[#This Row],[Queue Name]]))</f>
        <v>CONSUMER POST BUREAU</v>
      </c>
      <c r="Q3295" s="71" t="str">
        <f>IF(tbl_raw_data[[#This Row],[time_taken_in_min]]&lt;=settings!$D$2,"SLA_MET","SLA_NOT_MET")</f>
        <v>SLA_MET</v>
      </c>
    </row>
    <row r="3296" spans="1:17" x14ac:dyDescent="0.3">
      <c r="A3296" s="1" t="s">
        <v>4259</v>
      </c>
      <c r="B3296" s="34">
        <v>45154.627569444441</v>
      </c>
      <c r="C3296" s="35">
        <v>45154.632418981484</v>
      </c>
      <c r="D3296" s="2" t="s">
        <v>47</v>
      </c>
      <c r="E3296" s="2" t="s">
        <v>8</v>
      </c>
      <c r="F3296" s="2" t="s">
        <v>14</v>
      </c>
      <c r="G3296" s="2" t="s">
        <v>621</v>
      </c>
      <c r="H3296" s="84" t="str">
        <f t="shared" si="51"/>
        <v>Incorrect Queue</v>
      </c>
      <c r="I3296" s="63">
        <f>(tbl_raw_data[[#This Row],[Date Actioned]])-(tbl_raw_data[[#This Row],[Date Tagged]])</f>
        <v>4.8495370429009199E-3</v>
      </c>
      <c r="J3296" s="66">
        <f>HOUR(tbl_raw_data[[#This Row],[time_taken]])*60+MINUTE(tbl_raw_data[[#This Row],[time_taken]])+SECOND(tbl_raw_data[[#This Row],[time_taken]])/60</f>
        <v>6.9833333333333334</v>
      </c>
      <c r="K3296" s="68">
        <f>DATE(YEAR(tbl_raw_data[[#This Row],[Date Actioned]]),MONTH(tbl_raw_data[[#This Row],[Date Actioned]]),DAY(tbl_raw_data[[#This Row],[Date Actioned]]))</f>
        <v>45154</v>
      </c>
      <c r="L3296" s="65" t="str">
        <f>UPPER(TEXT(tbl_raw_data[[#This Row],[updated_date]],"MMMM"))</f>
        <v>AUGUST</v>
      </c>
      <c r="M3296" s="65" t="str">
        <f>"WEEK "&amp;IF(ROUNDUP(DAY(tbl_raw_data[[#This Row],[updated_date]])/7,0)=5,4,ROUNDUP(DAY(tbl_raw_data[[#This Row],[updated_date]])/7,0))</f>
        <v>WEEK 3</v>
      </c>
      <c r="N3296" s="71" t="str">
        <f>UPPER(VLOOKUP(tbl_raw_data[[#This Row],[Analyst]],settings!$A$1:$B$15,2,0))</f>
        <v>CAMROON</v>
      </c>
      <c r="O3296" s="71" t="str">
        <f>TRIM(UPPER(tbl_raw_data[[#This Row],[Outcome]]))</f>
        <v>WITHDRAW</v>
      </c>
      <c r="P3296" s="71" t="str">
        <f>TRIM(UPPER(tbl_raw_data[[#This Row],[Queue Name]]))</f>
        <v>CONSUMER POST BUREAU</v>
      </c>
      <c r="Q3296" s="71" t="str">
        <f>IF(tbl_raw_data[[#This Row],[time_taken_in_min]]&lt;=settings!$D$2,"SLA_MET","SLA_NOT_MET")</f>
        <v>SLA_MET</v>
      </c>
    </row>
    <row r="3297" spans="1:17" x14ac:dyDescent="0.3">
      <c r="A3297" s="5" t="s">
        <v>4260</v>
      </c>
      <c r="B3297" s="36">
        <v>45154.639386574076</v>
      </c>
      <c r="C3297" s="39">
        <v>45154.645740740743</v>
      </c>
      <c r="D3297" s="8" t="s">
        <v>47</v>
      </c>
      <c r="E3297" s="8" t="s">
        <v>11</v>
      </c>
      <c r="F3297" s="8" t="s">
        <v>19</v>
      </c>
      <c r="G3297" s="8" t="s">
        <v>622</v>
      </c>
      <c r="H3297" s="84" t="str">
        <f t="shared" si="51"/>
        <v>Incomplete Details</v>
      </c>
      <c r="I3297" s="63">
        <f>(tbl_raw_data[[#This Row],[Date Actioned]])-(tbl_raw_data[[#This Row],[Date Tagged]])</f>
        <v>6.3541666677338071E-3</v>
      </c>
      <c r="J3297" s="66">
        <f>HOUR(tbl_raw_data[[#This Row],[time_taken]])*60+MINUTE(tbl_raw_data[[#This Row],[time_taken]])+SECOND(tbl_raw_data[[#This Row],[time_taken]])/60</f>
        <v>9.15</v>
      </c>
      <c r="K3297" s="68">
        <f>DATE(YEAR(tbl_raw_data[[#This Row],[Date Actioned]]),MONTH(tbl_raw_data[[#This Row],[Date Actioned]]),DAY(tbl_raw_data[[#This Row],[Date Actioned]]))</f>
        <v>45154</v>
      </c>
      <c r="L3297" s="65" t="str">
        <f>UPPER(TEXT(tbl_raw_data[[#This Row],[updated_date]],"MMMM"))</f>
        <v>AUGUST</v>
      </c>
      <c r="M3297" s="65" t="str">
        <f>"WEEK "&amp;IF(ROUNDUP(DAY(tbl_raw_data[[#This Row],[updated_date]])/7,0)=5,4,ROUNDUP(DAY(tbl_raw_data[[#This Row],[updated_date]])/7,0))</f>
        <v>WEEK 3</v>
      </c>
      <c r="N3297" s="71" t="str">
        <f>UPPER(VLOOKUP(tbl_raw_data[[#This Row],[Analyst]],settings!$A$1:$B$15,2,0))</f>
        <v>NAVED</v>
      </c>
      <c r="O3297" s="71" t="str">
        <f>TRIM(UPPER(tbl_raw_data[[#This Row],[Outcome]]))</f>
        <v>WITHDRAW</v>
      </c>
      <c r="P3297" s="71" t="str">
        <f>TRIM(UPPER(tbl_raw_data[[#This Row],[Queue Name]]))</f>
        <v>CONSUMER EXISTING</v>
      </c>
      <c r="Q3297" s="71" t="str">
        <f>IF(tbl_raw_data[[#This Row],[time_taken_in_min]]&lt;=settings!$D$2,"SLA_MET","SLA_NOT_MET")</f>
        <v>SLA_MET</v>
      </c>
    </row>
    <row r="3298" spans="1:17" x14ac:dyDescent="0.3">
      <c r="A3298" s="7" t="s">
        <v>4261</v>
      </c>
      <c r="B3298" s="34">
        <v>45154.641423611109</v>
      </c>
      <c r="C3298" s="35">
        <v>45154.646747685183</v>
      </c>
      <c r="D3298" s="2" t="s">
        <v>47</v>
      </c>
      <c r="E3298" s="2" t="s">
        <v>18</v>
      </c>
      <c r="F3298" s="2" t="s">
        <v>12</v>
      </c>
      <c r="G3298" s="2" t="s">
        <v>67</v>
      </c>
      <c r="H3298" s="84" t="str">
        <f t="shared" si="51"/>
        <v>Incomplete Details</v>
      </c>
      <c r="I3298" s="63">
        <f>(tbl_raw_data[[#This Row],[Date Actioned]])-(tbl_raw_data[[#This Row],[Date Tagged]])</f>
        <v>5.324074074451346E-3</v>
      </c>
      <c r="J3298" s="66">
        <f>HOUR(tbl_raw_data[[#This Row],[time_taken]])*60+MINUTE(tbl_raw_data[[#This Row],[time_taken]])+SECOND(tbl_raw_data[[#This Row],[time_taken]])/60</f>
        <v>7.666666666666667</v>
      </c>
      <c r="K3298" s="68">
        <f>DATE(YEAR(tbl_raw_data[[#This Row],[Date Actioned]]),MONTH(tbl_raw_data[[#This Row],[Date Actioned]]),DAY(tbl_raw_data[[#This Row],[Date Actioned]]))</f>
        <v>45154</v>
      </c>
      <c r="L3298" s="65" t="str">
        <f>UPPER(TEXT(tbl_raw_data[[#This Row],[updated_date]],"MMMM"))</f>
        <v>AUGUST</v>
      </c>
      <c r="M3298" s="65" t="str">
        <f>"WEEK "&amp;IF(ROUNDUP(DAY(tbl_raw_data[[#This Row],[updated_date]])/7,0)=5,4,ROUNDUP(DAY(tbl_raw_data[[#This Row],[updated_date]])/7,0))</f>
        <v>WEEK 3</v>
      </c>
      <c r="N3298" s="71" t="str">
        <f>UPPER(VLOOKUP(tbl_raw_data[[#This Row],[Analyst]],settings!$A$1:$B$15,2,0))</f>
        <v>NITESH</v>
      </c>
      <c r="O3298" s="71" t="str">
        <f>TRIM(UPPER(tbl_raw_data[[#This Row],[Outcome]]))</f>
        <v>WITHDRAW</v>
      </c>
      <c r="P3298" s="71" t="str">
        <f>TRIM(UPPER(tbl_raw_data[[#This Row],[Queue Name]]))</f>
        <v>CONSUMER PRE BUREAU</v>
      </c>
      <c r="Q3298" s="71" t="str">
        <f>IF(tbl_raw_data[[#This Row],[time_taken_in_min]]&lt;=settings!$D$2,"SLA_MET","SLA_NOT_MET")</f>
        <v>SLA_MET</v>
      </c>
    </row>
    <row r="3299" spans="1:17" x14ac:dyDescent="0.3">
      <c r="A3299" s="1" t="s">
        <v>4262</v>
      </c>
      <c r="B3299" s="36">
        <v>45154.642245370371</v>
      </c>
      <c r="C3299" s="39">
        <v>45154.647280092591</v>
      </c>
      <c r="D3299" s="8" t="s">
        <v>47</v>
      </c>
      <c r="E3299" s="8" t="s">
        <v>8</v>
      </c>
      <c r="F3299" s="8" t="s">
        <v>25</v>
      </c>
      <c r="G3299" s="8" t="s">
        <v>623</v>
      </c>
      <c r="H3299" s="84" t="str">
        <f t="shared" si="51"/>
        <v>Incorrect Queue</v>
      </c>
      <c r="I3299" s="63">
        <f>(tbl_raw_data[[#This Row],[Date Actioned]])-(tbl_raw_data[[#This Row],[Date Tagged]])</f>
        <v>5.0347222204436548E-3</v>
      </c>
      <c r="J3299" s="66">
        <f>HOUR(tbl_raw_data[[#This Row],[time_taken]])*60+MINUTE(tbl_raw_data[[#This Row],[time_taken]])+SECOND(tbl_raw_data[[#This Row],[time_taken]])/60</f>
        <v>7.25</v>
      </c>
      <c r="K3299" s="68">
        <f>DATE(YEAR(tbl_raw_data[[#This Row],[Date Actioned]]),MONTH(tbl_raw_data[[#This Row],[Date Actioned]]),DAY(tbl_raw_data[[#This Row],[Date Actioned]]))</f>
        <v>45154</v>
      </c>
      <c r="L3299" s="65" t="str">
        <f>UPPER(TEXT(tbl_raw_data[[#This Row],[updated_date]],"MMMM"))</f>
        <v>AUGUST</v>
      </c>
      <c r="M3299" s="65" t="str">
        <f>"WEEK "&amp;IF(ROUNDUP(DAY(tbl_raw_data[[#This Row],[updated_date]])/7,0)=5,4,ROUNDUP(DAY(tbl_raw_data[[#This Row],[updated_date]])/7,0))</f>
        <v>WEEK 3</v>
      </c>
      <c r="N3299" s="71" t="str">
        <f>UPPER(VLOOKUP(tbl_raw_data[[#This Row],[Analyst]],settings!$A$1:$B$15,2,0))</f>
        <v>ASIF</v>
      </c>
      <c r="O3299" s="71" t="str">
        <f>TRIM(UPPER(tbl_raw_data[[#This Row],[Outcome]]))</f>
        <v>WITHDRAW</v>
      </c>
      <c r="P3299" s="71" t="str">
        <f>TRIM(UPPER(tbl_raw_data[[#This Row],[Queue Name]]))</f>
        <v>CONSUMER POST BUREAU</v>
      </c>
      <c r="Q3299" s="71" t="str">
        <f>IF(tbl_raw_data[[#This Row],[time_taken_in_min]]&lt;=settings!$D$2,"SLA_MET","SLA_NOT_MET")</f>
        <v>SLA_MET</v>
      </c>
    </row>
    <row r="3300" spans="1:17" x14ac:dyDescent="0.3">
      <c r="A3300" s="5" t="s">
        <v>4263</v>
      </c>
      <c r="B3300" s="34">
        <v>45154.6484837963</v>
      </c>
      <c r="C3300" s="35">
        <v>45154.650347222225</v>
      </c>
      <c r="D3300" s="2" t="s">
        <v>47</v>
      </c>
      <c r="E3300" s="2" t="s">
        <v>18</v>
      </c>
      <c r="F3300" s="2" t="s">
        <v>25</v>
      </c>
      <c r="G3300" s="2" t="s">
        <v>624</v>
      </c>
      <c r="H3300" s="84" t="str">
        <f t="shared" si="51"/>
        <v>Incorrect Queue</v>
      </c>
      <c r="I3300" s="63">
        <f>(tbl_raw_data[[#This Row],[Date Actioned]])-(tbl_raw_data[[#This Row],[Date Tagged]])</f>
        <v>1.8634259249665774E-3</v>
      </c>
      <c r="J3300" s="66">
        <f>HOUR(tbl_raw_data[[#This Row],[time_taken]])*60+MINUTE(tbl_raw_data[[#This Row],[time_taken]])+SECOND(tbl_raw_data[[#This Row],[time_taken]])/60</f>
        <v>2.6833333333333336</v>
      </c>
      <c r="K3300" s="68">
        <f>DATE(YEAR(tbl_raw_data[[#This Row],[Date Actioned]]),MONTH(tbl_raw_data[[#This Row],[Date Actioned]]),DAY(tbl_raw_data[[#This Row],[Date Actioned]]))</f>
        <v>45154</v>
      </c>
      <c r="L3300" s="65" t="str">
        <f>UPPER(TEXT(tbl_raw_data[[#This Row],[updated_date]],"MMMM"))</f>
        <v>AUGUST</v>
      </c>
      <c r="M3300" s="65" t="str">
        <f>"WEEK "&amp;IF(ROUNDUP(DAY(tbl_raw_data[[#This Row],[updated_date]])/7,0)=5,4,ROUNDUP(DAY(tbl_raw_data[[#This Row],[updated_date]])/7,0))</f>
        <v>WEEK 3</v>
      </c>
      <c r="N3300" s="71" t="str">
        <f>UPPER(VLOOKUP(tbl_raw_data[[#This Row],[Analyst]],settings!$A$1:$B$15,2,0))</f>
        <v>ASIF</v>
      </c>
      <c r="O3300" s="71" t="str">
        <f>TRIM(UPPER(tbl_raw_data[[#This Row],[Outcome]]))</f>
        <v>WITHDRAW</v>
      </c>
      <c r="P3300" s="71" t="str">
        <f>TRIM(UPPER(tbl_raw_data[[#This Row],[Queue Name]]))</f>
        <v>CONSUMER PRE BUREAU</v>
      </c>
      <c r="Q3300" s="71" t="str">
        <f>IF(tbl_raw_data[[#This Row],[time_taken_in_min]]&lt;=settings!$D$2,"SLA_MET","SLA_NOT_MET")</f>
        <v>SLA_MET</v>
      </c>
    </row>
    <row r="3301" spans="1:17" x14ac:dyDescent="0.3">
      <c r="A3301" s="7" t="s">
        <v>4264</v>
      </c>
      <c r="B3301" s="36">
        <v>45154.652546296296</v>
      </c>
      <c r="C3301" s="39">
        <v>45154.656053240738</v>
      </c>
      <c r="D3301" s="8" t="s">
        <v>47</v>
      </c>
      <c r="E3301" s="8" t="s">
        <v>18</v>
      </c>
      <c r="F3301" s="8" t="s">
        <v>25</v>
      </c>
      <c r="G3301" s="8" t="s">
        <v>623</v>
      </c>
      <c r="H3301" s="84" t="str">
        <f t="shared" si="51"/>
        <v>Incorrect Queue</v>
      </c>
      <c r="I3301" s="63">
        <f>(tbl_raw_data[[#This Row],[Date Actioned]])-(tbl_raw_data[[#This Row],[Date Tagged]])</f>
        <v>3.5069444420514628E-3</v>
      </c>
      <c r="J3301" s="66">
        <f>HOUR(tbl_raw_data[[#This Row],[time_taken]])*60+MINUTE(tbl_raw_data[[#This Row],[time_taken]])+SECOND(tbl_raw_data[[#This Row],[time_taken]])/60</f>
        <v>5.05</v>
      </c>
      <c r="K3301" s="68">
        <f>DATE(YEAR(tbl_raw_data[[#This Row],[Date Actioned]]),MONTH(tbl_raw_data[[#This Row],[Date Actioned]]),DAY(tbl_raw_data[[#This Row],[Date Actioned]]))</f>
        <v>45154</v>
      </c>
      <c r="L3301" s="65" t="str">
        <f>UPPER(TEXT(tbl_raw_data[[#This Row],[updated_date]],"MMMM"))</f>
        <v>AUGUST</v>
      </c>
      <c r="M3301" s="65" t="str">
        <f>"WEEK "&amp;IF(ROUNDUP(DAY(tbl_raw_data[[#This Row],[updated_date]])/7,0)=5,4,ROUNDUP(DAY(tbl_raw_data[[#This Row],[updated_date]])/7,0))</f>
        <v>WEEK 3</v>
      </c>
      <c r="N3301" s="71" t="str">
        <f>UPPER(VLOOKUP(tbl_raw_data[[#This Row],[Analyst]],settings!$A$1:$B$15,2,0))</f>
        <v>ASIF</v>
      </c>
      <c r="O3301" s="71" t="str">
        <f>TRIM(UPPER(tbl_raw_data[[#This Row],[Outcome]]))</f>
        <v>WITHDRAW</v>
      </c>
      <c r="P3301" s="71" t="str">
        <f>TRIM(UPPER(tbl_raw_data[[#This Row],[Queue Name]]))</f>
        <v>CONSUMER PRE BUREAU</v>
      </c>
      <c r="Q3301" s="71" t="str">
        <f>IF(tbl_raw_data[[#This Row],[time_taken_in_min]]&lt;=settings!$D$2,"SLA_MET","SLA_NOT_MET")</f>
        <v>SLA_MET</v>
      </c>
    </row>
    <row r="3302" spans="1:17" x14ac:dyDescent="0.3">
      <c r="A3302" s="1" t="s">
        <v>4265</v>
      </c>
      <c r="B3302" s="34">
        <v>45154.653981481482</v>
      </c>
      <c r="C3302" s="35">
        <v>45154.660567129627</v>
      </c>
      <c r="D3302" s="2" t="s">
        <v>47</v>
      </c>
      <c r="E3302" s="2" t="s">
        <v>18</v>
      </c>
      <c r="F3302" s="2" t="s">
        <v>14</v>
      </c>
      <c r="G3302" s="2" t="s">
        <v>523</v>
      </c>
      <c r="H3302" s="84" t="str">
        <f t="shared" si="51"/>
        <v>Incomplete Details</v>
      </c>
      <c r="I3302" s="63">
        <f>(tbl_raw_data[[#This Row],[Date Actioned]])-(tbl_raw_data[[#This Row],[Date Tagged]])</f>
        <v>6.5856481451191939E-3</v>
      </c>
      <c r="J3302" s="66">
        <f>HOUR(tbl_raw_data[[#This Row],[time_taken]])*60+MINUTE(tbl_raw_data[[#This Row],[time_taken]])+SECOND(tbl_raw_data[[#This Row],[time_taken]])/60</f>
        <v>9.4833333333333325</v>
      </c>
      <c r="K3302" s="68">
        <f>DATE(YEAR(tbl_raw_data[[#This Row],[Date Actioned]]),MONTH(tbl_raw_data[[#This Row],[Date Actioned]]),DAY(tbl_raw_data[[#This Row],[Date Actioned]]))</f>
        <v>45154</v>
      </c>
      <c r="L3302" s="65" t="str">
        <f>UPPER(TEXT(tbl_raw_data[[#This Row],[updated_date]],"MMMM"))</f>
        <v>AUGUST</v>
      </c>
      <c r="M3302" s="65" t="str">
        <f>"WEEK "&amp;IF(ROUNDUP(DAY(tbl_raw_data[[#This Row],[updated_date]])/7,0)=5,4,ROUNDUP(DAY(tbl_raw_data[[#This Row],[updated_date]])/7,0))</f>
        <v>WEEK 3</v>
      </c>
      <c r="N3302" s="71" t="str">
        <f>UPPER(VLOOKUP(tbl_raw_data[[#This Row],[Analyst]],settings!$A$1:$B$15,2,0))</f>
        <v>CAMROON</v>
      </c>
      <c r="O3302" s="71" t="str">
        <f>TRIM(UPPER(tbl_raw_data[[#This Row],[Outcome]]))</f>
        <v>WITHDRAW</v>
      </c>
      <c r="P3302" s="71" t="str">
        <f>TRIM(UPPER(tbl_raw_data[[#This Row],[Queue Name]]))</f>
        <v>CONSUMER PRE BUREAU</v>
      </c>
      <c r="Q3302" s="71" t="str">
        <f>IF(tbl_raw_data[[#This Row],[time_taken_in_min]]&lt;=settings!$D$2,"SLA_MET","SLA_NOT_MET")</f>
        <v>SLA_MET</v>
      </c>
    </row>
    <row r="3303" spans="1:17" x14ac:dyDescent="0.3">
      <c r="A3303" s="5" t="s">
        <v>4266</v>
      </c>
      <c r="B3303" s="36">
        <v>45154.654606481483</v>
      </c>
      <c r="C3303" s="39">
        <v>45154.663958333331</v>
      </c>
      <c r="D3303" s="8" t="s">
        <v>47</v>
      </c>
      <c r="E3303" s="8" t="s">
        <v>11</v>
      </c>
      <c r="F3303" s="8" t="s">
        <v>24</v>
      </c>
      <c r="G3303" s="8" t="s">
        <v>34</v>
      </c>
      <c r="H3303" s="84" t="str">
        <f t="shared" si="51"/>
        <v>Overdue Bill</v>
      </c>
      <c r="I3303" s="63">
        <f>(tbl_raw_data[[#This Row],[Date Actioned]])-(tbl_raw_data[[#This Row],[Date Tagged]])</f>
        <v>9.3518518478958867E-3</v>
      </c>
      <c r="J3303" s="66">
        <f>HOUR(tbl_raw_data[[#This Row],[time_taken]])*60+MINUTE(tbl_raw_data[[#This Row],[time_taken]])+SECOND(tbl_raw_data[[#This Row],[time_taken]])/60</f>
        <v>13.466666666666667</v>
      </c>
      <c r="K3303" s="68">
        <f>DATE(YEAR(tbl_raw_data[[#This Row],[Date Actioned]]),MONTH(tbl_raw_data[[#This Row],[Date Actioned]]),DAY(tbl_raw_data[[#This Row],[Date Actioned]]))</f>
        <v>45154</v>
      </c>
      <c r="L3303" s="65" t="str">
        <f>UPPER(TEXT(tbl_raw_data[[#This Row],[updated_date]],"MMMM"))</f>
        <v>AUGUST</v>
      </c>
      <c r="M3303" s="65" t="str">
        <f>"WEEK "&amp;IF(ROUNDUP(DAY(tbl_raw_data[[#This Row],[updated_date]])/7,0)=5,4,ROUNDUP(DAY(tbl_raw_data[[#This Row],[updated_date]])/7,0))</f>
        <v>WEEK 3</v>
      </c>
      <c r="N3303" s="71" t="str">
        <f>UPPER(VLOOKUP(tbl_raw_data[[#This Row],[Analyst]],settings!$A$1:$B$15,2,0))</f>
        <v>SAM</v>
      </c>
      <c r="O3303" s="71" t="str">
        <f>TRIM(UPPER(tbl_raw_data[[#This Row],[Outcome]]))</f>
        <v>WITHDRAW</v>
      </c>
      <c r="P3303" s="71" t="str">
        <f>TRIM(UPPER(tbl_raw_data[[#This Row],[Queue Name]]))</f>
        <v>CONSUMER EXISTING</v>
      </c>
      <c r="Q3303" s="71" t="str">
        <f>IF(tbl_raw_data[[#This Row],[time_taken_in_min]]&lt;=settings!$D$2,"SLA_MET","SLA_NOT_MET")</f>
        <v>SLA_MET</v>
      </c>
    </row>
    <row r="3304" spans="1:17" x14ac:dyDescent="0.3">
      <c r="A3304" s="7" t="s">
        <v>4267</v>
      </c>
      <c r="B3304" s="34">
        <v>45154.654976851853</v>
      </c>
      <c r="C3304" s="35">
        <v>45154.668344907404</v>
      </c>
      <c r="D3304" s="2" t="s">
        <v>47</v>
      </c>
      <c r="E3304" s="2" t="s">
        <v>11</v>
      </c>
      <c r="F3304" s="2" t="s">
        <v>12</v>
      </c>
      <c r="G3304" s="2" t="s">
        <v>625</v>
      </c>
      <c r="H3304" s="84" t="str">
        <f t="shared" si="51"/>
        <v>Incomplete Details</v>
      </c>
      <c r="I3304" s="63">
        <f>(tbl_raw_data[[#This Row],[Date Actioned]])-(tbl_raw_data[[#This Row],[Date Tagged]])</f>
        <v>1.3368055551836733E-2</v>
      </c>
      <c r="J3304" s="66">
        <f>HOUR(tbl_raw_data[[#This Row],[time_taken]])*60+MINUTE(tbl_raw_data[[#This Row],[time_taken]])+SECOND(tbl_raw_data[[#This Row],[time_taken]])/60</f>
        <v>19.25</v>
      </c>
      <c r="K3304" s="68">
        <f>DATE(YEAR(tbl_raw_data[[#This Row],[Date Actioned]]),MONTH(tbl_raw_data[[#This Row],[Date Actioned]]),DAY(tbl_raw_data[[#This Row],[Date Actioned]]))</f>
        <v>45154</v>
      </c>
      <c r="L3304" s="65" t="str">
        <f>UPPER(TEXT(tbl_raw_data[[#This Row],[updated_date]],"MMMM"))</f>
        <v>AUGUST</v>
      </c>
      <c r="M3304" s="65" t="str">
        <f>"WEEK "&amp;IF(ROUNDUP(DAY(tbl_raw_data[[#This Row],[updated_date]])/7,0)=5,4,ROUNDUP(DAY(tbl_raw_data[[#This Row],[updated_date]])/7,0))</f>
        <v>WEEK 3</v>
      </c>
      <c r="N3304" s="71" t="str">
        <f>UPPER(VLOOKUP(tbl_raw_data[[#This Row],[Analyst]],settings!$A$1:$B$15,2,0))</f>
        <v>NITESH</v>
      </c>
      <c r="O3304" s="71" t="str">
        <f>TRIM(UPPER(tbl_raw_data[[#This Row],[Outcome]]))</f>
        <v>WITHDRAW</v>
      </c>
      <c r="P3304" s="71" t="str">
        <f>TRIM(UPPER(tbl_raw_data[[#This Row],[Queue Name]]))</f>
        <v>CONSUMER EXISTING</v>
      </c>
      <c r="Q3304" s="71" t="str">
        <f>IF(tbl_raw_data[[#This Row],[time_taken_in_min]]&lt;=settings!$D$2,"SLA_MET","SLA_NOT_MET")</f>
        <v>SLA_MET</v>
      </c>
    </row>
    <row r="3305" spans="1:17" x14ac:dyDescent="0.3">
      <c r="A3305" s="1" t="s">
        <v>4268</v>
      </c>
      <c r="B3305" s="36">
        <v>45154.658263888887</v>
      </c>
      <c r="C3305" s="39">
        <v>45154.664305555554</v>
      </c>
      <c r="D3305" s="8" t="s">
        <v>47</v>
      </c>
      <c r="E3305" s="8" t="s">
        <v>11</v>
      </c>
      <c r="F3305" s="8" t="s">
        <v>25</v>
      </c>
      <c r="G3305" s="8" t="s">
        <v>626</v>
      </c>
      <c r="H3305" s="84" t="str">
        <f t="shared" si="51"/>
        <v>Incomplete Details</v>
      </c>
      <c r="I3305" s="63">
        <f>(tbl_raw_data[[#This Row],[Date Actioned]])-(tbl_raw_data[[#This Row],[Date Tagged]])</f>
        <v>6.0416666674427688E-3</v>
      </c>
      <c r="J3305" s="66">
        <f>HOUR(tbl_raw_data[[#This Row],[time_taken]])*60+MINUTE(tbl_raw_data[[#This Row],[time_taken]])+SECOND(tbl_raw_data[[#This Row],[time_taken]])/60</f>
        <v>8.6999999999999993</v>
      </c>
      <c r="K3305" s="68">
        <f>DATE(YEAR(tbl_raw_data[[#This Row],[Date Actioned]]),MONTH(tbl_raw_data[[#This Row],[Date Actioned]]),DAY(tbl_raw_data[[#This Row],[Date Actioned]]))</f>
        <v>45154</v>
      </c>
      <c r="L3305" s="65" t="str">
        <f>UPPER(TEXT(tbl_raw_data[[#This Row],[updated_date]],"MMMM"))</f>
        <v>AUGUST</v>
      </c>
      <c r="M3305" s="65" t="str">
        <f>"WEEK "&amp;IF(ROUNDUP(DAY(tbl_raw_data[[#This Row],[updated_date]])/7,0)=5,4,ROUNDUP(DAY(tbl_raw_data[[#This Row],[updated_date]])/7,0))</f>
        <v>WEEK 3</v>
      </c>
      <c r="N3305" s="71" t="str">
        <f>UPPER(VLOOKUP(tbl_raw_data[[#This Row],[Analyst]],settings!$A$1:$B$15,2,0))</f>
        <v>ASIF</v>
      </c>
      <c r="O3305" s="71" t="str">
        <f>TRIM(UPPER(tbl_raw_data[[#This Row],[Outcome]]))</f>
        <v>WITHDRAW</v>
      </c>
      <c r="P3305" s="71" t="str">
        <f>TRIM(UPPER(tbl_raw_data[[#This Row],[Queue Name]]))</f>
        <v>CONSUMER EXISTING</v>
      </c>
      <c r="Q3305" s="71" t="str">
        <f>IF(tbl_raw_data[[#This Row],[time_taken_in_min]]&lt;=settings!$D$2,"SLA_MET","SLA_NOT_MET")</f>
        <v>SLA_MET</v>
      </c>
    </row>
    <row r="3306" spans="1:17" x14ac:dyDescent="0.3">
      <c r="A3306" s="5" t="s">
        <v>4269</v>
      </c>
      <c r="B3306" s="34">
        <v>45154.661944444444</v>
      </c>
      <c r="C3306" s="35">
        <v>45154.675127314818</v>
      </c>
      <c r="D3306" s="2" t="s">
        <v>47</v>
      </c>
      <c r="E3306" s="2" t="s">
        <v>8</v>
      </c>
      <c r="F3306" s="2" t="s">
        <v>19</v>
      </c>
      <c r="G3306" s="2" t="s">
        <v>627</v>
      </c>
      <c r="H3306" s="84" t="str">
        <f t="shared" si="51"/>
        <v>Incorrect Queue</v>
      </c>
      <c r="I3306" s="63">
        <f>(tbl_raw_data[[#This Row],[Date Actioned]])-(tbl_raw_data[[#This Row],[Date Tagged]])</f>
        <v>1.3182870374293998E-2</v>
      </c>
      <c r="J3306" s="66">
        <f>HOUR(tbl_raw_data[[#This Row],[time_taken]])*60+MINUTE(tbl_raw_data[[#This Row],[time_taken]])+SECOND(tbl_raw_data[[#This Row],[time_taken]])/60</f>
        <v>18.983333333333334</v>
      </c>
      <c r="K3306" s="68">
        <f>DATE(YEAR(tbl_raw_data[[#This Row],[Date Actioned]]),MONTH(tbl_raw_data[[#This Row],[Date Actioned]]),DAY(tbl_raw_data[[#This Row],[Date Actioned]]))</f>
        <v>45154</v>
      </c>
      <c r="L3306" s="65" t="str">
        <f>UPPER(TEXT(tbl_raw_data[[#This Row],[updated_date]],"MMMM"))</f>
        <v>AUGUST</v>
      </c>
      <c r="M3306" s="65" t="str">
        <f>"WEEK "&amp;IF(ROUNDUP(DAY(tbl_raw_data[[#This Row],[updated_date]])/7,0)=5,4,ROUNDUP(DAY(tbl_raw_data[[#This Row],[updated_date]])/7,0))</f>
        <v>WEEK 3</v>
      </c>
      <c r="N3306" s="71" t="str">
        <f>UPPER(VLOOKUP(tbl_raw_data[[#This Row],[Analyst]],settings!$A$1:$B$15,2,0))</f>
        <v>NAVED</v>
      </c>
      <c r="O3306" s="71" t="str">
        <f>TRIM(UPPER(tbl_raw_data[[#This Row],[Outcome]]))</f>
        <v>WITHDRAW</v>
      </c>
      <c r="P3306" s="71" t="str">
        <f>TRIM(UPPER(tbl_raw_data[[#This Row],[Queue Name]]))</f>
        <v>CONSUMER POST BUREAU</v>
      </c>
      <c r="Q3306" s="71" t="str">
        <f>IF(tbl_raw_data[[#This Row],[time_taken_in_min]]&lt;=settings!$D$2,"SLA_MET","SLA_NOT_MET")</f>
        <v>SLA_MET</v>
      </c>
    </row>
    <row r="3307" spans="1:17" x14ac:dyDescent="0.3">
      <c r="A3307" s="7" t="s">
        <v>4270</v>
      </c>
      <c r="B3307" s="36">
        <v>45154.66574074074</v>
      </c>
      <c r="C3307" s="39">
        <v>45154.677314814813</v>
      </c>
      <c r="D3307" s="8" t="s">
        <v>47</v>
      </c>
      <c r="E3307" s="8" t="s">
        <v>18</v>
      </c>
      <c r="F3307" s="8" t="s">
        <v>14</v>
      </c>
      <c r="G3307" s="8" t="s">
        <v>628</v>
      </c>
      <c r="H3307" s="84" t="str">
        <f t="shared" si="51"/>
        <v>Incorrect Details</v>
      </c>
      <c r="I3307" s="63">
        <f>(tbl_raw_data[[#This Row],[Date Actioned]])-(tbl_raw_data[[#This Row],[Date Tagged]])</f>
        <v>1.1574074072996154E-2</v>
      </c>
      <c r="J3307" s="66">
        <f>HOUR(tbl_raw_data[[#This Row],[time_taken]])*60+MINUTE(tbl_raw_data[[#This Row],[time_taken]])+SECOND(tbl_raw_data[[#This Row],[time_taken]])/60</f>
        <v>16.666666666666668</v>
      </c>
      <c r="K3307" s="68">
        <f>DATE(YEAR(tbl_raw_data[[#This Row],[Date Actioned]]),MONTH(tbl_raw_data[[#This Row],[Date Actioned]]),DAY(tbl_raw_data[[#This Row],[Date Actioned]]))</f>
        <v>45154</v>
      </c>
      <c r="L3307" s="65" t="str">
        <f>UPPER(TEXT(tbl_raw_data[[#This Row],[updated_date]],"MMMM"))</f>
        <v>AUGUST</v>
      </c>
      <c r="M3307" s="65" t="str">
        <f>"WEEK "&amp;IF(ROUNDUP(DAY(tbl_raw_data[[#This Row],[updated_date]])/7,0)=5,4,ROUNDUP(DAY(tbl_raw_data[[#This Row],[updated_date]])/7,0))</f>
        <v>WEEK 3</v>
      </c>
      <c r="N3307" s="71" t="str">
        <f>UPPER(VLOOKUP(tbl_raw_data[[#This Row],[Analyst]],settings!$A$1:$B$15,2,0))</f>
        <v>CAMROON</v>
      </c>
      <c r="O3307" s="71" t="str">
        <f>TRIM(UPPER(tbl_raw_data[[#This Row],[Outcome]]))</f>
        <v>WITHDRAW</v>
      </c>
      <c r="P3307" s="71" t="str">
        <f>TRIM(UPPER(tbl_raw_data[[#This Row],[Queue Name]]))</f>
        <v>CONSUMER PRE BUREAU</v>
      </c>
      <c r="Q3307" s="71" t="str">
        <f>IF(tbl_raw_data[[#This Row],[time_taken_in_min]]&lt;=settings!$D$2,"SLA_MET","SLA_NOT_MET")</f>
        <v>SLA_MET</v>
      </c>
    </row>
    <row r="3308" spans="1:17" x14ac:dyDescent="0.3">
      <c r="A3308" s="1" t="s">
        <v>4271</v>
      </c>
      <c r="B3308" s="34">
        <v>45154.667245370372</v>
      </c>
      <c r="C3308" s="35">
        <v>45154.68209490741</v>
      </c>
      <c r="D3308" s="2" t="s">
        <v>47</v>
      </c>
      <c r="E3308" s="2" t="s">
        <v>11</v>
      </c>
      <c r="F3308" s="2" t="s">
        <v>24</v>
      </c>
      <c r="G3308" s="2" t="s">
        <v>629</v>
      </c>
      <c r="H3308" s="84" t="str">
        <f t="shared" si="51"/>
        <v>Incomplete Details</v>
      </c>
      <c r="I3308" s="63">
        <f>(tbl_raw_data[[#This Row],[Date Actioned]])-(tbl_raw_data[[#This Row],[Date Tagged]])</f>
        <v>1.484953703766223E-2</v>
      </c>
      <c r="J3308" s="66">
        <f>HOUR(tbl_raw_data[[#This Row],[time_taken]])*60+MINUTE(tbl_raw_data[[#This Row],[time_taken]])+SECOND(tbl_raw_data[[#This Row],[time_taken]])/60</f>
        <v>21.383333333333333</v>
      </c>
      <c r="K3308" s="68">
        <f>DATE(YEAR(tbl_raw_data[[#This Row],[Date Actioned]]),MONTH(tbl_raw_data[[#This Row],[Date Actioned]]),DAY(tbl_raw_data[[#This Row],[Date Actioned]]))</f>
        <v>45154</v>
      </c>
      <c r="L3308" s="65" t="str">
        <f>UPPER(TEXT(tbl_raw_data[[#This Row],[updated_date]],"MMMM"))</f>
        <v>AUGUST</v>
      </c>
      <c r="M3308" s="65" t="str">
        <f>"WEEK "&amp;IF(ROUNDUP(DAY(tbl_raw_data[[#This Row],[updated_date]])/7,0)=5,4,ROUNDUP(DAY(tbl_raw_data[[#This Row],[updated_date]])/7,0))</f>
        <v>WEEK 3</v>
      </c>
      <c r="N3308" s="71" t="str">
        <f>UPPER(VLOOKUP(tbl_raw_data[[#This Row],[Analyst]],settings!$A$1:$B$15,2,0))</f>
        <v>SAM</v>
      </c>
      <c r="O3308" s="71" t="str">
        <f>TRIM(UPPER(tbl_raw_data[[#This Row],[Outcome]]))</f>
        <v>WITHDRAW</v>
      </c>
      <c r="P3308" s="71" t="str">
        <f>TRIM(UPPER(tbl_raw_data[[#This Row],[Queue Name]]))</f>
        <v>CONSUMER EXISTING</v>
      </c>
      <c r="Q3308" s="71" t="str">
        <f>IF(tbl_raw_data[[#This Row],[time_taken_in_min]]&lt;=settings!$D$2,"SLA_MET","SLA_NOT_MET")</f>
        <v>SLA_NOT_MET</v>
      </c>
    </row>
    <row r="3309" spans="1:17" x14ac:dyDescent="0.3">
      <c r="A3309" s="5" t="s">
        <v>4272</v>
      </c>
      <c r="B3309" s="36">
        <v>45154.67396990741</v>
      </c>
      <c r="C3309" s="39">
        <v>45154.679479166669</v>
      </c>
      <c r="D3309" s="8" t="s">
        <v>47</v>
      </c>
      <c r="E3309" s="8" t="s">
        <v>18</v>
      </c>
      <c r="F3309" s="8" t="s">
        <v>19</v>
      </c>
      <c r="G3309" s="8" t="s">
        <v>630</v>
      </c>
      <c r="H3309" s="84" t="str">
        <f t="shared" si="51"/>
        <v>Incomplete Details</v>
      </c>
      <c r="I3309" s="63">
        <f>(tbl_raw_data[[#This Row],[Date Actioned]])-(tbl_raw_data[[#This Row],[Date Tagged]])</f>
        <v>5.5092592592700385E-3</v>
      </c>
      <c r="J3309" s="66">
        <f>HOUR(tbl_raw_data[[#This Row],[time_taken]])*60+MINUTE(tbl_raw_data[[#This Row],[time_taken]])+SECOND(tbl_raw_data[[#This Row],[time_taken]])/60</f>
        <v>7.9333333333333336</v>
      </c>
      <c r="K3309" s="68">
        <f>DATE(YEAR(tbl_raw_data[[#This Row],[Date Actioned]]),MONTH(tbl_raw_data[[#This Row],[Date Actioned]]),DAY(tbl_raw_data[[#This Row],[Date Actioned]]))</f>
        <v>45154</v>
      </c>
      <c r="L3309" s="65" t="str">
        <f>UPPER(TEXT(tbl_raw_data[[#This Row],[updated_date]],"MMMM"))</f>
        <v>AUGUST</v>
      </c>
      <c r="M3309" s="65" t="str">
        <f>"WEEK "&amp;IF(ROUNDUP(DAY(tbl_raw_data[[#This Row],[updated_date]])/7,0)=5,4,ROUNDUP(DAY(tbl_raw_data[[#This Row],[updated_date]])/7,0))</f>
        <v>WEEK 3</v>
      </c>
      <c r="N3309" s="71" t="str">
        <f>UPPER(VLOOKUP(tbl_raw_data[[#This Row],[Analyst]],settings!$A$1:$B$15,2,0))</f>
        <v>NAVED</v>
      </c>
      <c r="O3309" s="71" t="str">
        <f>TRIM(UPPER(tbl_raw_data[[#This Row],[Outcome]]))</f>
        <v>WITHDRAW</v>
      </c>
      <c r="P3309" s="71" t="str">
        <f>TRIM(UPPER(tbl_raw_data[[#This Row],[Queue Name]]))</f>
        <v>CONSUMER PRE BUREAU</v>
      </c>
      <c r="Q3309" s="71" t="str">
        <f>IF(tbl_raw_data[[#This Row],[time_taken_in_min]]&lt;=settings!$D$2,"SLA_MET","SLA_NOT_MET")</f>
        <v>SLA_MET</v>
      </c>
    </row>
    <row r="3310" spans="1:17" x14ac:dyDescent="0.3">
      <c r="A3310" s="7" t="s">
        <v>4273</v>
      </c>
      <c r="B3310" s="34">
        <v>45154.674050925925</v>
      </c>
      <c r="C3310" s="35">
        <v>45154.688287037039</v>
      </c>
      <c r="D3310" s="2" t="s">
        <v>47</v>
      </c>
      <c r="E3310" s="2" t="s">
        <v>18</v>
      </c>
      <c r="F3310" s="2" t="s">
        <v>114</v>
      </c>
      <c r="G3310" s="2" t="s">
        <v>67</v>
      </c>
      <c r="H3310" s="84" t="str">
        <f t="shared" si="51"/>
        <v>Incomplete Details</v>
      </c>
      <c r="I3310" s="63">
        <f>(tbl_raw_data[[#This Row],[Date Actioned]])-(tbl_raw_data[[#This Row],[Date Tagged]])</f>
        <v>1.4236111113859806E-2</v>
      </c>
      <c r="J3310" s="66">
        <f>HOUR(tbl_raw_data[[#This Row],[time_taken]])*60+MINUTE(tbl_raw_data[[#This Row],[time_taken]])+SECOND(tbl_raw_data[[#This Row],[time_taken]])/60</f>
        <v>20.5</v>
      </c>
      <c r="K3310" s="68">
        <f>DATE(YEAR(tbl_raw_data[[#This Row],[Date Actioned]]),MONTH(tbl_raw_data[[#This Row],[Date Actioned]]),DAY(tbl_raw_data[[#This Row],[Date Actioned]]))</f>
        <v>45154</v>
      </c>
      <c r="L3310" s="65" t="str">
        <f>UPPER(TEXT(tbl_raw_data[[#This Row],[updated_date]],"MMMM"))</f>
        <v>AUGUST</v>
      </c>
      <c r="M3310" s="65" t="str">
        <f>"WEEK "&amp;IF(ROUNDUP(DAY(tbl_raw_data[[#This Row],[updated_date]])/7,0)=5,4,ROUNDUP(DAY(tbl_raw_data[[#This Row],[updated_date]])/7,0))</f>
        <v>WEEK 3</v>
      </c>
      <c r="N3310" s="71" t="str">
        <f>UPPER(VLOOKUP(tbl_raw_data[[#This Row],[Analyst]],settings!$A$1:$B$15,2,0))</f>
        <v>FARDIN</v>
      </c>
      <c r="O3310" s="71" t="str">
        <f>TRIM(UPPER(tbl_raw_data[[#This Row],[Outcome]]))</f>
        <v>WITHDRAW</v>
      </c>
      <c r="P3310" s="71" t="str">
        <f>TRIM(UPPER(tbl_raw_data[[#This Row],[Queue Name]]))</f>
        <v>CONSUMER PRE BUREAU</v>
      </c>
      <c r="Q3310" s="71" t="str">
        <f>IF(tbl_raw_data[[#This Row],[time_taken_in_min]]&lt;=settings!$D$2,"SLA_MET","SLA_NOT_MET")</f>
        <v>SLA_NOT_MET</v>
      </c>
    </row>
    <row r="3311" spans="1:17" x14ac:dyDescent="0.3">
      <c r="A3311" s="1" t="s">
        <v>4274</v>
      </c>
      <c r="B3311" s="36">
        <v>45154.682662037034</v>
      </c>
      <c r="C3311" s="39">
        <v>45154.703449074077</v>
      </c>
      <c r="D3311" s="8" t="s">
        <v>47</v>
      </c>
      <c r="E3311" s="8" t="s">
        <v>18</v>
      </c>
      <c r="F3311" s="8" t="s">
        <v>25</v>
      </c>
      <c r="G3311" s="8" t="s">
        <v>619</v>
      </c>
      <c r="H3311" s="84" t="str">
        <f t="shared" si="51"/>
        <v>Incorrect Details</v>
      </c>
      <c r="I3311" s="63">
        <f>(tbl_raw_data[[#This Row],[Date Actioned]])-(tbl_raw_data[[#This Row],[Date Tagged]])</f>
        <v>2.0787037043191958E-2</v>
      </c>
      <c r="J3311" s="66">
        <f>HOUR(tbl_raw_data[[#This Row],[time_taken]])*60+MINUTE(tbl_raw_data[[#This Row],[time_taken]])+SECOND(tbl_raw_data[[#This Row],[time_taken]])/60</f>
        <v>29.933333333333334</v>
      </c>
      <c r="K3311" s="68">
        <f>DATE(YEAR(tbl_raw_data[[#This Row],[Date Actioned]]),MONTH(tbl_raw_data[[#This Row],[Date Actioned]]),DAY(tbl_raw_data[[#This Row],[Date Actioned]]))</f>
        <v>45154</v>
      </c>
      <c r="L3311" s="65" t="str">
        <f>UPPER(TEXT(tbl_raw_data[[#This Row],[updated_date]],"MMMM"))</f>
        <v>AUGUST</v>
      </c>
      <c r="M3311" s="65" t="str">
        <f>"WEEK "&amp;IF(ROUNDUP(DAY(tbl_raw_data[[#This Row],[updated_date]])/7,0)=5,4,ROUNDUP(DAY(tbl_raw_data[[#This Row],[updated_date]])/7,0))</f>
        <v>WEEK 3</v>
      </c>
      <c r="N3311" s="71" t="str">
        <f>UPPER(VLOOKUP(tbl_raw_data[[#This Row],[Analyst]],settings!$A$1:$B$15,2,0))</f>
        <v>ASIF</v>
      </c>
      <c r="O3311" s="71" t="str">
        <f>TRIM(UPPER(tbl_raw_data[[#This Row],[Outcome]]))</f>
        <v>WITHDRAW</v>
      </c>
      <c r="P3311" s="71" t="str">
        <f>TRIM(UPPER(tbl_raw_data[[#This Row],[Queue Name]]))</f>
        <v>CONSUMER PRE BUREAU</v>
      </c>
      <c r="Q3311" s="71" t="str">
        <f>IF(tbl_raw_data[[#This Row],[time_taken_in_min]]&lt;=settings!$D$2,"SLA_MET","SLA_NOT_MET")</f>
        <v>SLA_NOT_MET</v>
      </c>
    </row>
    <row r="3312" spans="1:17" x14ac:dyDescent="0.3">
      <c r="A3312" s="5" t="s">
        <v>4275</v>
      </c>
      <c r="B3312" s="34">
        <v>45154.690821759257</v>
      </c>
      <c r="C3312" s="35">
        <v>45154.69363425926</v>
      </c>
      <c r="D3312" s="2" t="s">
        <v>47</v>
      </c>
      <c r="E3312" s="2" t="s">
        <v>8</v>
      </c>
      <c r="F3312" s="2" t="s">
        <v>14</v>
      </c>
      <c r="G3312" s="2" t="s">
        <v>631</v>
      </c>
      <c r="H3312" s="84" t="str">
        <f t="shared" si="51"/>
        <v>Incomplete Details</v>
      </c>
      <c r="I3312" s="63">
        <f>(tbl_raw_data[[#This Row],[Date Actioned]])-(tbl_raw_data[[#This Row],[Date Tagged]])</f>
        <v>2.8125000026193447E-3</v>
      </c>
      <c r="J3312" s="66">
        <f>HOUR(tbl_raw_data[[#This Row],[time_taken]])*60+MINUTE(tbl_raw_data[[#This Row],[time_taken]])+SECOND(tbl_raw_data[[#This Row],[time_taken]])/60</f>
        <v>4.05</v>
      </c>
      <c r="K3312" s="68">
        <f>DATE(YEAR(tbl_raw_data[[#This Row],[Date Actioned]]),MONTH(tbl_raw_data[[#This Row],[Date Actioned]]),DAY(tbl_raw_data[[#This Row],[Date Actioned]]))</f>
        <v>45154</v>
      </c>
      <c r="L3312" s="65" t="str">
        <f>UPPER(TEXT(tbl_raw_data[[#This Row],[updated_date]],"MMMM"))</f>
        <v>AUGUST</v>
      </c>
      <c r="M3312" s="65" t="str">
        <f>"WEEK "&amp;IF(ROUNDUP(DAY(tbl_raw_data[[#This Row],[updated_date]])/7,0)=5,4,ROUNDUP(DAY(tbl_raw_data[[#This Row],[updated_date]])/7,0))</f>
        <v>WEEK 3</v>
      </c>
      <c r="N3312" s="71" t="str">
        <f>UPPER(VLOOKUP(tbl_raw_data[[#This Row],[Analyst]],settings!$A$1:$B$15,2,0))</f>
        <v>CAMROON</v>
      </c>
      <c r="O3312" s="71" t="str">
        <f>TRIM(UPPER(tbl_raw_data[[#This Row],[Outcome]]))</f>
        <v>WITHDRAW</v>
      </c>
      <c r="P3312" s="71" t="str">
        <f>TRIM(UPPER(tbl_raw_data[[#This Row],[Queue Name]]))</f>
        <v>CONSUMER POST BUREAU</v>
      </c>
      <c r="Q3312" s="71" t="str">
        <f>IF(tbl_raw_data[[#This Row],[time_taken_in_min]]&lt;=settings!$D$2,"SLA_MET","SLA_NOT_MET")</f>
        <v>SLA_MET</v>
      </c>
    </row>
    <row r="3313" spans="1:17" x14ac:dyDescent="0.3">
      <c r="A3313" s="7" t="s">
        <v>4276</v>
      </c>
      <c r="B3313" s="36">
        <v>45154.69153935185</v>
      </c>
      <c r="C3313" s="39">
        <v>45154.69972222222</v>
      </c>
      <c r="D3313" s="8" t="s">
        <v>47</v>
      </c>
      <c r="E3313" s="8" t="s">
        <v>18</v>
      </c>
      <c r="F3313" s="8" t="s">
        <v>19</v>
      </c>
      <c r="G3313" s="8" t="s">
        <v>83</v>
      </c>
      <c r="H3313" s="84" t="str">
        <f t="shared" si="51"/>
        <v>Incomplete Details</v>
      </c>
      <c r="I3313" s="63">
        <f>(tbl_raw_data[[#This Row],[Date Actioned]])-(tbl_raw_data[[#This Row],[Date Tagged]])</f>
        <v>8.182870369637385E-3</v>
      </c>
      <c r="J3313" s="66">
        <f>HOUR(tbl_raw_data[[#This Row],[time_taken]])*60+MINUTE(tbl_raw_data[[#This Row],[time_taken]])+SECOND(tbl_raw_data[[#This Row],[time_taken]])/60</f>
        <v>11.783333333333333</v>
      </c>
      <c r="K3313" s="68">
        <f>DATE(YEAR(tbl_raw_data[[#This Row],[Date Actioned]]),MONTH(tbl_raw_data[[#This Row],[Date Actioned]]),DAY(tbl_raw_data[[#This Row],[Date Actioned]]))</f>
        <v>45154</v>
      </c>
      <c r="L3313" s="65" t="str">
        <f>UPPER(TEXT(tbl_raw_data[[#This Row],[updated_date]],"MMMM"))</f>
        <v>AUGUST</v>
      </c>
      <c r="M3313" s="65" t="str">
        <f>"WEEK "&amp;IF(ROUNDUP(DAY(tbl_raw_data[[#This Row],[updated_date]])/7,0)=5,4,ROUNDUP(DAY(tbl_raw_data[[#This Row],[updated_date]])/7,0))</f>
        <v>WEEK 3</v>
      </c>
      <c r="N3313" s="71" t="str">
        <f>UPPER(VLOOKUP(tbl_raw_data[[#This Row],[Analyst]],settings!$A$1:$B$15,2,0))</f>
        <v>NAVED</v>
      </c>
      <c r="O3313" s="71" t="str">
        <f>TRIM(UPPER(tbl_raw_data[[#This Row],[Outcome]]))</f>
        <v>WITHDRAW</v>
      </c>
      <c r="P3313" s="71" t="str">
        <f>TRIM(UPPER(tbl_raw_data[[#This Row],[Queue Name]]))</f>
        <v>CONSUMER PRE BUREAU</v>
      </c>
      <c r="Q3313" s="71" t="str">
        <f>IF(tbl_raw_data[[#This Row],[time_taken_in_min]]&lt;=settings!$D$2,"SLA_MET","SLA_NOT_MET")</f>
        <v>SLA_MET</v>
      </c>
    </row>
    <row r="3314" spans="1:17" x14ac:dyDescent="0.3">
      <c r="A3314" s="1" t="s">
        <v>4277</v>
      </c>
      <c r="B3314" s="34">
        <v>45154.692118055558</v>
      </c>
      <c r="C3314" s="35">
        <v>45154.696759259263</v>
      </c>
      <c r="D3314" s="2" t="s">
        <v>47</v>
      </c>
      <c r="E3314" s="2" t="s">
        <v>18</v>
      </c>
      <c r="F3314" s="2" t="s">
        <v>14</v>
      </c>
      <c r="G3314" s="2" t="s">
        <v>632</v>
      </c>
      <c r="H3314" s="84" t="str">
        <f t="shared" si="51"/>
        <v>Incomplete Details</v>
      </c>
      <c r="I3314" s="63">
        <f>(tbl_raw_data[[#This Row],[Date Actioned]])-(tbl_raw_data[[#This Row],[Date Tagged]])</f>
        <v>4.6412037045229226E-3</v>
      </c>
      <c r="J3314" s="66">
        <f>HOUR(tbl_raw_data[[#This Row],[time_taken]])*60+MINUTE(tbl_raw_data[[#This Row],[time_taken]])+SECOND(tbl_raw_data[[#This Row],[time_taken]])/60</f>
        <v>6.6833333333333336</v>
      </c>
      <c r="K3314" s="68">
        <f>DATE(YEAR(tbl_raw_data[[#This Row],[Date Actioned]]),MONTH(tbl_raw_data[[#This Row],[Date Actioned]]),DAY(tbl_raw_data[[#This Row],[Date Actioned]]))</f>
        <v>45154</v>
      </c>
      <c r="L3314" s="65" t="str">
        <f>UPPER(TEXT(tbl_raw_data[[#This Row],[updated_date]],"MMMM"))</f>
        <v>AUGUST</v>
      </c>
      <c r="M3314" s="65" t="str">
        <f>"WEEK "&amp;IF(ROUNDUP(DAY(tbl_raw_data[[#This Row],[updated_date]])/7,0)=5,4,ROUNDUP(DAY(tbl_raw_data[[#This Row],[updated_date]])/7,0))</f>
        <v>WEEK 3</v>
      </c>
      <c r="N3314" s="71" t="str">
        <f>UPPER(VLOOKUP(tbl_raw_data[[#This Row],[Analyst]],settings!$A$1:$B$15,2,0))</f>
        <v>CAMROON</v>
      </c>
      <c r="O3314" s="71" t="str">
        <f>TRIM(UPPER(tbl_raw_data[[#This Row],[Outcome]]))</f>
        <v>WITHDRAW</v>
      </c>
      <c r="P3314" s="71" t="str">
        <f>TRIM(UPPER(tbl_raw_data[[#This Row],[Queue Name]]))</f>
        <v>CONSUMER PRE BUREAU</v>
      </c>
      <c r="Q3314" s="71" t="str">
        <f>IF(tbl_raw_data[[#This Row],[time_taken_in_min]]&lt;=settings!$D$2,"SLA_MET","SLA_NOT_MET")</f>
        <v>SLA_MET</v>
      </c>
    </row>
    <row r="3315" spans="1:17" x14ac:dyDescent="0.3">
      <c r="A3315" s="5" t="s">
        <v>4278</v>
      </c>
      <c r="B3315" s="36">
        <v>45154.704560185186</v>
      </c>
      <c r="C3315" s="39">
        <v>45154.708877314813</v>
      </c>
      <c r="D3315" s="8" t="s">
        <v>47</v>
      </c>
      <c r="E3315" s="8" t="s">
        <v>8</v>
      </c>
      <c r="F3315" s="8" t="s">
        <v>24</v>
      </c>
      <c r="G3315" s="8" t="s">
        <v>67</v>
      </c>
      <c r="H3315" s="84" t="str">
        <f t="shared" si="51"/>
        <v>Incomplete Details</v>
      </c>
      <c r="I3315" s="63">
        <f>(tbl_raw_data[[#This Row],[Date Actioned]])-(tbl_raw_data[[#This Row],[Date Tagged]])</f>
        <v>4.3171296274522319E-3</v>
      </c>
      <c r="J3315" s="66">
        <f>HOUR(tbl_raw_data[[#This Row],[time_taken]])*60+MINUTE(tbl_raw_data[[#This Row],[time_taken]])+SECOND(tbl_raw_data[[#This Row],[time_taken]])/60</f>
        <v>6.2166666666666668</v>
      </c>
      <c r="K3315" s="68">
        <f>DATE(YEAR(tbl_raw_data[[#This Row],[Date Actioned]]),MONTH(tbl_raw_data[[#This Row],[Date Actioned]]),DAY(tbl_raw_data[[#This Row],[Date Actioned]]))</f>
        <v>45154</v>
      </c>
      <c r="L3315" s="65" t="str">
        <f>UPPER(TEXT(tbl_raw_data[[#This Row],[updated_date]],"MMMM"))</f>
        <v>AUGUST</v>
      </c>
      <c r="M3315" s="65" t="str">
        <f>"WEEK "&amp;IF(ROUNDUP(DAY(tbl_raw_data[[#This Row],[updated_date]])/7,0)=5,4,ROUNDUP(DAY(tbl_raw_data[[#This Row],[updated_date]])/7,0))</f>
        <v>WEEK 3</v>
      </c>
      <c r="N3315" s="71" t="str">
        <f>UPPER(VLOOKUP(tbl_raw_data[[#This Row],[Analyst]],settings!$A$1:$B$15,2,0))</f>
        <v>SAM</v>
      </c>
      <c r="O3315" s="71" t="str">
        <f>TRIM(UPPER(tbl_raw_data[[#This Row],[Outcome]]))</f>
        <v>WITHDRAW</v>
      </c>
      <c r="P3315" s="71" t="str">
        <f>TRIM(UPPER(tbl_raw_data[[#This Row],[Queue Name]]))</f>
        <v>CONSUMER POST BUREAU</v>
      </c>
      <c r="Q3315" s="71" t="str">
        <f>IF(tbl_raw_data[[#This Row],[time_taken_in_min]]&lt;=settings!$D$2,"SLA_MET","SLA_NOT_MET")</f>
        <v>SLA_MET</v>
      </c>
    </row>
    <row r="3316" spans="1:17" x14ac:dyDescent="0.3">
      <c r="A3316" s="7" t="s">
        <v>4279</v>
      </c>
      <c r="B3316" s="34">
        <v>45154.706574074073</v>
      </c>
      <c r="C3316" s="35">
        <v>45154.718819444446</v>
      </c>
      <c r="D3316" s="2" t="s">
        <v>47</v>
      </c>
      <c r="E3316" s="2" t="s">
        <v>11</v>
      </c>
      <c r="F3316" s="2" t="s">
        <v>114</v>
      </c>
      <c r="G3316" s="2" t="s">
        <v>193</v>
      </c>
      <c r="H3316" s="84" t="str">
        <f t="shared" si="51"/>
        <v>Incorrect Details</v>
      </c>
      <c r="I3316" s="63">
        <f>(tbl_raw_data[[#This Row],[Date Actioned]])-(tbl_raw_data[[#This Row],[Date Tagged]])</f>
        <v>1.2245370373420883E-2</v>
      </c>
      <c r="J3316" s="66">
        <f>HOUR(tbl_raw_data[[#This Row],[time_taken]])*60+MINUTE(tbl_raw_data[[#This Row],[time_taken]])+SECOND(tbl_raw_data[[#This Row],[time_taken]])/60</f>
        <v>17.633333333333333</v>
      </c>
      <c r="K3316" s="68">
        <f>DATE(YEAR(tbl_raw_data[[#This Row],[Date Actioned]]),MONTH(tbl_raw_data[[#This Row],[Date Actioned]]),DAY(tbl_raw_data[[#This Row],[Date Actioned]]))</f>
        <v>45154</v>
      </c>
      <c r="L3316" s="65" t="str">
        <f>UPPER(TEXT(tbl_raw_data[[#This Row],[updated_date]],"MMMM"))</f>
        <v>AUGUST</v>
      </c>
      <c r="M3316" s="65" t="str">
        <f>"WEEK "&amp;IF(ROUNDUP(DAY(tbl_raw_data[[#This Row],[updated_date]])/7,0)=5,4,ROUNDUP(DAY(tbl_raw_data[[#This Row],[updated_date]])/7,0))</f>
        <v>WEEK 3</v>
      </c>
      <c r="N3316" s="71" t="str">
        <f>UPPER(VLOOKUP(tbl_raw_data[[#This Row],[Analyst]],settings!$A$1:$B$15,2,0))</f>
        <v>FARDIN</v>
      </c>
      <c r="O3316" s="71" t="str">
        <f>TRIM(UPPER(tbl_raw_data[[#This Row],[Outcome]]))</f>
        <v>WITHDRAW</v>
      </c>
      <c r="P3316" s="71" t="str">
        <f>TRIM(UPPER(tbl_raw_data[[#This Row],[Queue Name]]))</f>
        <v>CONSUMER EXISTING</v>
      </c>
      <c r="Q3316" s="71" t="str">
        <f>IF(tbl_raw_data[[#This Row],[time_taken_in_min]]&lt;=settings!$D$2,"SLA_MET","SLA_NOT_MET")</f>
        <v>SLA_MET</v>
      </c>
    </row>
    <row r="3317" spans="1:17" x14ac:dyDescent="0.3">
      <c r="A3317" s="1" t="s">
        <v>4280</v>
      </c>
      <c r="B3317" s="36">
        <v>45154.731087962966</v>
      </c>
      <c r="C3317" s="39">
        <v>45154.744722222225</v>
      </c>
      <c r="D3317" s="8" t="s">
        <v>47</v>
      </c>
      <c r="E3317" s="8" t="s">
        <v>18</v>
      </c>
      <c r="F3317" s="8" t="s">
        <v>25</v>
      </c>
      <c r="G3317" s="8" t="s">
        <v>633</v>
      </c>
      <c r="H3317" s="84" t="str">
        <f t="shared" si="51"/>
        <v>Incomplete Details</v>
      </c>
      <c r="I3317" s="63">
        <f>(tbl_raw_data[[#This Row],[Date Actioned]])-(tbl_raw_data[[#This Row],[Date Tagged]])</f>
        <v>1.3634259259561077E-2</v>
      </c>
      <c r="J3317" s="66">
        <f>HOUR(tbl_raw_data[[#This Row],[time_taken]])*60+MINUTE(tbl_raw_data[[#This Row],[time_taken]])+SECOND(tbl_raw_data[[#This Row],[time_taken]])/60</f>
        <v>19.633333333333333</v>
      </c>
      <c r="K3317" s="68">
        <f>DATE(YEAR(tbl_raw_data[[#This Row],[Date Actioned]]),MONTH(tbl_raw_data[[#This Row],[Date Actioned]]),DAY(tbl_raw_data[[#This Row],[Date Actioned]]))</f>
        <v>45154</v>
      </c>
      <c r="L3317" s="65" t="str">
        <f>UPPER(TEXT(tbl_raw_data[[#This Row],[updated_date]],"MMMM"))</f>
        <v>AUGUST</v>
      </c>
      <c r="M3317" s="65" t="str">
        <f>"WEEK "&amp;IF(ROUNDUP(DAY(tbl_raw_data[[#This Row],[updated_date]])/7,0)=5,4,ROUNDUP(DAY(tbl_raw_data[[#This Row],[updated_date]])/7,0))</f>
        <v>WEEK 3</v>
      </c>
      <c r="N3317" s="71" t="str">
        <f>UPPER(VLOOKUP(tbl_raw_data[[#This Row],[Analyst]],settings!$A$1:$B$15,2,0))</f>
        <v>ASIF</v>
      </c>
      <c r="O3317" s="71" t="str">
        <f>TRIM(UPPER(tbl_raw_data[[#This Row],[Outcome]]))</f>
        <v>WITHDRAW</v>
      </c>
      <c r="P3317" s="71" t="str">
        <f>TRIM(UPPER(tbl_raw_data[[#This Row],[Queue Name]]))</f>
        <v>CONSUMER PRE BUREAU</v>
      </c>
      <c r="Q3317" s="71" t="str">
        <f>IF(tbl_raw_data[[#This Row],[time_taken_in_min]]&lt;=settings!$D$2,"SLA_MET","SLA_NOT_MET")</f>
        <v>SLA_MET</v>
      </c>
    </row>
    <row r="3318" spans="1:17" x14ac:dyDescent="0.3">
      <c r="A3318" s="5" t="s">
        <v>4281</v>
      </c>
      <c r="B3318" s="34">
        <v>45154.732395833336</v>
      </c>
      <c r="C3318" s="35">
        <v>45154.743877314817</v>
      </c>
      <c r="D3318" s="2" t="s">
        <v>47</v>
      </c>
      <c r="E3318" s="2" t="s">
        <v>11</v>
      </c>
      <c r="F3318" s="2" t="s">
        <v>19</v>
      </c>
      <c r="G3318" s="2" t="s">
        <v>150</v>
      </c>
      <c r="H3318" s="84" t="str">
        <f t="shared" si="51"/>
        <v>Incorrect Queue</v>
      </c>
      <c r="I3318" s="63">
        <f>(tbl_raw_data[[#This Row],[Date Actioned]])-(tbl_raw_data[[#This Row],[Date Tagged]])</f>
        <v>1.1481481480586808E-2</v>
      </c>
      <c r="J3318" s="66">
        <f>HOUR(tbl_raw_data[[#This Row],[time_taken]])*60+MINUTE(tbl_raw_data[[#This Row],[time_taken]])+SECOND(tbl_raw_data[[#This Row],[time_taken]])/60</f>
        <v>16.533333333333335</v>
      </c>
      <c r="K3318" s="68">
        <f>DATE(YEAR(tbl_raw_data[[#This Row],[Date Actioned]]),MONTH(tbl_raw_data[[#This Row],[Date Actioned]]),DAY(tbl_raw_data[[#This Row],[Date Actioned]]))</f>
        <v>45154</v>
      </c>
      <c r="L3318" s="65" t="str">
        <f>UPPER(TEXT(tbl_raw_data[[#This Row],[updated_date]],"MMMM"))</f>
        <v>AUGUST</v>
      </c>
      <c r="M3318" s="65" t="str">
        <f>"WEEK "&amp;IF(ROUNDUP(DAY(tbl_raw_data[[#This Row],[updated_date]])/7,0)=5,4,ROUNDUP(DAY(tbl_raw_data[[#This Row],[updated_date]])/7,0))</f>
        <v>WEEK 3</v>
      </c>
      <c r="N3318" s="71" t="str">
        <f>UPPER(VLOOKUP(tbl_raw_data[[#This Row],[Analyst]],settings!$A$1:$B$15,2,0))</f>
        <v>NAVED</v>
      </c>
      <c r="O3318" s="71" t="str">
        <f>TRIM(UPPER(tbl_raw_data[[#This Row],[Outcome]]))</f>
        <v>WITHDRAW</v>
      </c>
      <c r="P3318" s="71" t="str">
        <f>TRIM(UPPER(tbl_raw_data[[#This Row],[Queue Name]]))</f>
        <v>CONSUMER EXISTING</v>
      </c>
      <c r="Q3318" s="71" t="str">
        <f>IF(tbl_raw_data[[#This Row],[time_taken_in_min]]&lt;=settings!$D$2,"SLA_MET","SLA_NOT_MET")</f>
        <v>SLA_MET</v>
      </c>
    </row>
    <row r="3319" spans="1:17" x14ac:dyDescent="0.3">
      <c r="A3319" s="7" t="s">
        <v>4282</v>
      </c>
      <c r="B3319" s="36">
        <v>45154.733530092592</v>
      </c>
      <c r="C3319" s="39">
        <v>45154.74827546296</v>
      </c>
      <c r="D3319" s="8" t="s">
        <v>47</v>
      </c>
      <c r="E3319" s="8" t="s">
        <v>18</v>
      </c>
      <c r="F3319" s="8" t="s">
        <v>14</v>
      </c>
      <c r="G3319" s="8" t="s">
        <v>56</v>
      </c>
      <c r="H3319" s="84" t="str">
        <f t="shared" si="51"/>
        <v>Incomplete Details</v>
      </c>
      <c r="I3319" s="63">
        <f>(tbl_raw_data[[#This Row],[Date Actioned]])-(tbl_raw_data[[#This Row],[Date Tagged]])</f>
        <v>1.4745370368473232E-2</v>
      </c>
      <c r="J3319" s="66">
        <f>HOUR(tbl_raw_data[[#This Row],[time_taken]])*60+MINUTE(tbl_raw_data[[#This Row],[time_taken]])+SECOND(tbl_raw_data[[#This Row],[time_taken]])/60</f>
        <v>21.233333333333334</v>
      </c>
      <c r="K3319" s="68">
        <f>DATE(YEAR(tbl_raw_data[[#This Row],[Date Actioned]]),MONTH(tbl_raw_data[[#This Row],[Date Actioned]]),DAY(tbl_raw_data[[#This Row],[Date Actioned]]))</f>
        <v>45154</v>
      </c>
      <c r="L3319" s="65" t="str">
        <f>UPPER(TEXT(tbl_raw_data[[#This Row],[updated_date]],"MMMM"))</f>
        <v>AUGUST</v>
      </c>
      <c r="M3319" s="65" t="str">
        <f>"WEEK "&amp;IF(ROUNDUP(DAY(tbl_raw_data[[#This Row],[updated_date]])/7,0)=5,4,ROUNDUP(DAY(tbl_raw_data[[#This Row],[updated_date]])/7,0))</f>
        <v>WEEK 3</v>
      </c>
      <c r="N3319" s="71" t="str">
        <f>UPPER(VLOOKUP(tbl_raw_data[[#This Row],[Analyst]],settings!$A$1:$B$15,2,0))</f>
        <v>CAMROON</v>
      </c>
      <c r="O3319" s="71" t="str">
        <f>TRIM(UPPER(tbl_raw_data[[#This Row],[Outcome]]))</f>
        <v>WITHDRAW</v>
      </c>
      <c r="P3319" s="71" t="str">
        <f>TRIM(UPPER(tbl_raw_data[[#This Row],[Queue Name]]))</f>
        <v>CONSUMER PRE BUREAU</v>
      </c>
      <c r="Q3319" s="71" t="str">
        <f>IF(tbl_raw_data[[#This Row],[time_taken_in_min]]&lt;=settings!$D$2,"SLA_MET","SLA_NOT_MET")</f>
        <v>SLA_NOT_MET</v>
      </c>
    </row>
    <row r="3320" spans="1:17" x14ac:dyDescent="0.3">
      <c r="A3320" s="1" t="s">
        <v>4283</v>
      </c>
      <c r="B3320" s="34">
        <v>45154.752384259256</v>
      </c>
      <c r="C3320" s="35">
        <v>45154.756967592592</v>
      </c>
      <c r="D3320" s="2" t="s">
        <v>47</v>
      </c>
      <c r="E3320" s="2" t="s">
        <v>11</v>
      </c>
      <c r="F3320" s="2" t="s">
        <v>25</v>
      </c>
      <c r="G3320" s="2" t="s">
        <v>34</v>
      </c>
      <c r="H3320" s="84" t="str">
        <f t="shared" si="51"/>
        <v>Overdue Bill</v>
      </c>
      <c r="I3320" s="63">
        <f>(tbl_raw_data[[#This Row],[Date Actioned]])-(tbl_raw_data[[#This Row],[Date Tagged]])</f>
        <v>4.5833333351765759E-3</v>
      </c>
      <c r="J3320" s="66">
        <f>HOUR(tbl_raw_data[[#This Row],[time_taken]])*60+MINUTE(tbl_raw_data[[#This Row],[time_taken]])+SECOND(tbl_raw_data[[#This Row],[time_taken]])/60</f>
        <v>6.6</v>
      </c>
      <c r="K3320" s="68">
        <f>DATE(YEAR(tbl_raw_data[[#This Row],[Date Actioned]]),MONTH(tbl_raw_data[[#This Row],[Date Actioned]]),DAY(tbl_raw_data[[#This Row],[Date Actioned]]))</f>
        <v>45154</v>
      </c>
      <c r="L3320" s="65" t="str">
        <f>UPPER(TEXT(tbl_raw_data[[#This Row],[updated_date]],"MMMM"))</f>
        <v>AUGUST</v>
      </c>
      <c r="M3320" s="65" t="str">
        <f>"WEEK "&amp;IF(ROUNDUP(DAY(tbl_raw_data[[#This Row],[updated_date]])/7,0)=5,4,ROUNDUP(DAY(tbl_raw_data[[#This Row],[updated_date]])/7,0))</f>
        <v>WEEK 3</v>
      </c>
      <c r="N3320" s="71" t="str">
        <f>UPPER(VLOOKUP(tbl_raw_data[[#This Row],[Analyst]],settings!$A$1:$B$15,2,0))</f>
        <v>ASIF</v>
      </c>
      <c r="O3320" s="71" t="str">
        <f>TRIM(UPPER(tbl_raw_data[[#This Row],[Outcome]]))</f>
        <v>WITHDRAW</v>
      </c>
      <c r="P3320" s="71" t="str">
        <f>TRIM(UPPER(tbl_raw_data[[#This Row],[Queue Name]]))</f>
        <v>CONSUMER EXISTING</v>
      </c>
      <c r="Q3320" s="71" t="str">
        <f>IF(tbl_raw_data[[#This Row],[time_taken_in_min]]&lt;=settings!$D$2,"SLA_MET","SLA_NOT_MET")</f>
        <v>SLA_MET</v>
      </c>
    </row>
    <row r="3321" spans="1:17" x14ac:dyDescent="0.3">
      <c r="A3321" s="5" t="s">
        <v>4284</v>
      </c>
      <c r="B3321" s="36">
        <v>45154.757280092592</v>
      </c>
      <c r="C3321" s="39">
        <v>45154.766076388885</v>
      </c>
      <c r="D3321" s="8" t="s">
        <v>47</v>
      </c>
      <c r="E3321" s="8" t="s">
        <v>18</v>
      </c>
      <c r="F3321" s="8" t="s">
        <v>19</v>
      </c>
      <c r="G3321" s="8" t="s">
        <v>634</v>
      </c>
      <c r="H3321" s="84" t="str">
        <f t="shared" si="51"/>
        <v>Incomplete Details</v>
      </c>
      <c r="I3321" s="63">
        <f>(tbl_raw_data[[#This Row],[Date Actioned]])-(tbl_raw_data[[#This Row],[Date Tagged]])</f>
        <v>8.7962962934398092E-3</v>
      </c>
      <c r="J3321" s="66">
        <f>HOUR(tbl_raw_data[[#This Row],[time_taken]])*60+MINUTE(tbl_raw_data[[#This Row],[time_taken]])+SECOND(tbl_raw_data[[#This Row],[time_taken]])/60</f>
        <v>12.666666666666666</v>
      </c>
      <c r="K3321" s="68">
        <f>DATE(YEAR(tbl_raw_data[[#This Row],[Date Actioned]]),MONTH(tbl_raw_data[[#This Row],[Date Actioned]]),DAY(tbl_raw_data[[#This Row],[Date Actioned]]))</f>
        <v>45154</v>
      </c>
      <c r="L3321" s="65" t="str">
        <f>UPPER(TEXT(tbl_raw_data[[#This Row],[updated_date]],"MMMM"))</f>
        <v>AUGUST</v>
      </c>
      <c r="M3321" s="65" t="str">
        <f>"WEEK "&amp;IF(ROUNDUP(DAY(tbl_raw_data[[#This Row],[updated_date]])/7,0)=5,4,ROUNDUP(DAY(tbl_raw_data[[#This Row],[updated_date]])/7,0))</f>
        <v>WEEK 3</v>
      </c>
      <c r="N3321" s="71" t="str">
        <f>UPPER(VLOOKUP(tbl_raw_data[[#This Row],[Analyst]],settings!$A$1:$B$15,2,0))</f>
        <v>NAVED</v>
      </c>
      <c r="O3321" s="71" t="str">
        <f>TRIM(UPPER(tbl_raw_data[[#This Row],[Outcome]]))</f>
        <v>WITHDRAW</v>
      </c>
      <c r="P3321" s="71" t="str">
        <f>TRIM(UPPER(tbl_raw_data[[#This Row],[Queue Name]]))</f>
        <v>CONSUMER PRE BUREAU</v>
      </c>
      <c r="Q3321" s="71" t="str">
        <f>IF(tbl_raw_data[[#This Row],[time_taken_in_min]]&lt;=settings!$D$2,"SLA_MET","SLA_NOT_MET")</f>
        <v>SLA_MET</v>
      </c>
    </row>
    <row r="3322" spans="1:17" x14ac:dyDescent="0.3">
      <c r="A3322" s="7" t="s">
        <v>4285</v>
      </c>
      <c r="B3322" s="34">
        <v>45154.764143518521</v>
      </c>
      <c r="C3322" s="35">
        <v>45154.77144675926</v>
      </c>
      <c r="D3322" s="2" t="s">
        <v>47</v>
      </c>
      <c r="E3322" s="2" t="s">
        <v>11</v>
      </c>
      <c r="F3322" s="2" t="s">
        <v>24</v>
      </c>
      <c r="G3322" s="2" t="s">
        <v>34</v>
      </c>
      <c r="H3322" s="84" t="str">
        <f t="shared" si="51"/>
        <v>Overdue Bill</v>
      </c>
      <c r="I3322" s="63">
        <f>(tbl_raw_data[[#This Row],[Date Actioned]])-(tbl_raw_data[[#This Row],[Date Tagged]])</f>
        <v>7.3032407381106168E-3</v>
      </c>
      <c r="J3322" s="66">
        <f>HOUR(tbl_raw_data[[#This Row],[time_taken]])*60+MINUTE(tbl_raw_data[[#This Row],[time_taken]])+SECOND(tbl_raw_data[[#This Row],[time_taken]])/60</f>
        <v>10.516666666666667</v>
      </c>
      <c r="K3322" s="68">
        <f>DATE(YEAR(tbl_raw_data[[#This Row],[Date Actioned]]),MONTH(tbl_raw_data[[#This Row],[Date Actioned]]),DAY(tbl_raw_data[[#This Row],[Date Actioned]]))</f>
        <v>45154</v>
      </c>
      <c r="L3322" s="65" t="str">
        <f>UPPER(TEXT(tbl_raw_data[[#This Row],[updated_date]],"MMMM"))</f>
        <v>AUGUST</v>
      </c>
      <c r="M3322" s="65" t="str">
        <f>"WEEK "&amp;IF(ROUNDUP(DAY(tbl_raw_data[[#This Row],[updated_date]])/7,0)=5,4,ROUNDUP(DAY(tbl_raw_data[[#This Row],[updated_date]])/7,0))</f>
        <v>WEEK 3</v>
      </c>
      <c r="N3322" s="71" t="str">
        <f>UPPER(VLOOKUP(tbl_raw_data[[#This Row],[Analyst]],settings!$A$1:$B$15,2,0))</f>
        <v>SAM</v>
      </c>
      <c r="O3322" s="71" t="str">
        <f>TRIM(UPPER(tbl_raw_data[[#This Row],[Outcome]]))</f>
        <v>WITHDRAW</v>
      </c>
      <c r="P3322" s="71" t="str">
        <f>TRIM(UPPER(tbl_raw_data[[#This Row],[Queue Name]]))</f>
        <v>CONSUMER EXISTING</v>
      </c>
      <c r="Q3322" s="71" t="str">
        <f>IF(tbl_raw_data[[#This Row],[time_taken_in_min]]&lt;=settings!$D$2,"SLA_MET","SLA_NOT_MET")</f>
        <v>SLA_MET</v>
      </c>
    </row>
    <row r="3323" spans="1:17" x14ac:dyDescent="0.3">
      <c r="A3323" s="1" t="s">
        <v>4286</v>
      </c>
      <c r="B3323" s="36">
        <v>45154.822638888887</v>
      </c>
      <c r="C3323" s="39">
        <v>45154.833182870374</v>
      </c>
      <c r="D3323" s="8" t="s">
        <v>47</v>
      </c>
      <c r="E3323" s="8" t="s">
        <v>11</v>
      </c>
      <c r="F3323" s="8" t="s">
        <v>12</v>
      </c>
      <c r="G3323" s="8" t="s">
        <v>635</v>
      </c>
      <c r="H3323" s="84" t="str">
        <f t="shared" si="51"/>
        <v>Incorrect Details</v>
      </c>
      <c r="I3323" s="63">
        <f>(tbl_raw_data[[#This Row],[Date Actioned]])-(tbl_raw_data[[#This Row],[Date Tagged]])</f>
        <v>1.0543981486989651E-2</v>
      </c>
      <c r="J3323" s="66">
        <f>HOUR(tbl_raw_data[[#This Row],[time_taken]])*60+MINUTE(tbl_raw_data[[#This Row],[time_taken]])+SECOND(tbl_raw_data[[#This Row],[time_taken]])/60</f>
        <v>15.183333333333334</v>
      </c>
      <c r="K3323" s="68">
        <f>DATE(YEAR(tbl_raw_data[[#This Row],[Date Actioned]]),MONTH(tbl_raw_data[[#This Row],[Date Actioned]]),DAY(tbl_raw_data[[#This Row],[Date Actioned]]))</f>
        <v>45154</v>
      </c>
      <c r="L3323" s="65" t="str">
        <f>UPPER(TEXT(tbl_raw_data[[#This Row],[updated_date]],"MMMM"))</f>
        <v>AUGUST</v>
      </c>
      <c r="M3323" s="65" t="str">
        <f>"WEEK "&amp;IF(ROUNDUP(DAY(tbl_raw_data[[#This Row],[updated_date]])/7,0)=5,4,ROUNDUP(DAY(tbl_raw_data[[#This Row],[updated_date]])/7,0))</f>
        <v>WEEK 3</v>
      </c>
      <c r="N3323" s="71" t="str">
        <f>UPPER(VLOOKUP(tbl_raw_data[[#This Row],[Analyst]],settings!$A$1:$B$15,2,0))</f>
        <v>NITESH</v>
      </c>
      <c r="O3323" s="71" t="str">
        <f>TRIM(UPPER(tbl_raw_data[[#This Row],[Outcome]]))</f>
        <v>WITHDRAW</v>
      </c>
      <c r="P3323" s="71" t="str">
        <f>TRIM(UPPER(tbl_raw_data[[#This Row],[Queue Name]]))</f>
        <v>CONSUMER EXISTING</v>
      </c>
      <c r="Q3323" s="71" t="str">
        <f>IF(tbl_raw_data[[#This Row],[time_taken_in_min]]&lt;=settings!$D$2,"SLA_MET","SLA_NOT_MET")</f>
        <v>SLA_MET</v>
      </c>
    </row>
    <row r="3324" spans="1:17" x14ac:dyDescent="0.3">
      <c r="A3324" s="5" t="s">
        <v>4287</v>
      </c>
      <c r="B3324" s="34">
        <v>45154.823287037034</v>
      </c>
      <c r="C3324" s="35">
        <v>45154.838067129633</v>
      </c>
      <c r="D3324" s="2" t="s">
        <v>47</v>
      </c>
      <c r="E3324" s="2" t="s">
        <v>11</v>
      </c>
      <c r="F3324" s="2" t="s">
        <v>19</v>
      </c>
      <c r="G3324" s="2" t="s">
        <v>83</v>
      </c>
      <c r="H3324" s="84" t="str">
        <f t="shared" si="51"/>
        <v>Incomplete Details</v>
      </c>
      <c r="I3324" s="63">
        <f>(tbl_raw_data[[#This Row],[Date Actioned]])-(tbl_raw_data[[#This Row],[Date Tagged]])</f>
        <v>1.4780092598812189E-2</v>
      </c>
      <c r="J3324" s="66">
        <f>HOUR(tbl_raw_data[[#This Row],[time_taken]])*60+MINUTE(tbl_raw_data[[#This Row],[time_taken]])+SECOND(tbl_raw_data[[#This Row],[time_taken]])/60</f>
        <v>21.283333333333335</v>
      </c>
      <c r="K3324" s="68">
        <f>DATE(YEAR(tbl_raw_data[[#This Row],[Date Actioned]]),MONTH(tbl_raw_data[[#This Row],[Date Actioned]]),DAY(tbl_raw_data[[#This Row],[Date Actioned]]))</f>
        <v>45154</v>
      </c>
      <c r="L3324" s="65" t="str">
        <f>UPPER(TEXT(tbl_raw_data[[#This Row],[updated_date]],"MMMM"))</f>
        <v>AUGUST</v>
      </c>
      <c r="M3324" s="65" t="str">
        <f>"WEEK "&amp;IF(ROUNDUP(DAY(tbl_raw_data[[#This Row],[updated_date]])/7,0)=5,4,ROUNDUP(DAY(tbl_raw_data[[#This Row],[updated_date]])/7,0))</f>
        <v>WEEK 3</v>
      </c>
      <c r="N3324" s="71" t="str">
        <f>UPPER(VLOOKUP(tbl_raw_data[[#This Row],[Analyst]],settings!$A$1:$B$15,2,0))</f>
        <v>NAVED</v>
      </c>
      <c r="O3324" s="71" t="str">
        <f>TRIM(UPPER(tbl_raw_data[[#This Row],[Outcome]]))</f>
        <v>WITHDRAW</v>
      </c>
      <c r="P3324" s="71" t="str">
        <f>TRIM(UPPER(tbl_raw_data[[#This Row],[Queue Name]]))</f>
        <v>CONSUMER EXISTING</v>
      </c>
      <c r="Q3324" s="71" t="str">
        <f>IF(tbl_raw_data[[#This Row],[time_taken_in_min]]&lt;=settings!$D$2,"SLA_MET","SLA_NOT_MET")</f>
        <v>SLA_NOT_MET</v>
      </c>
    </row>
    <row r="3325" spans="1:17" x14ac:dyDescent="0.3">
      <c r="A3325" s="7" t="s">
        <v>4288</v>
      </c>
      <c r="B3325" s="36">
        <v>45154.834050925929</v>
      </c>
      <c r="C3325" s="39">
        <v>45154.846446759257</v>
      </c>
      <c r="D3325" s="8" t="s">
        <v>47</v>
      </c>
      <c r="E3325" s="8" t="s">
        <v>18</v>
      </c>
      <c r="F3325" s="8" t="s">
        <v>19</v>
      </c>
      <c r="G3325" s="8" t="s">
        <v>636</v>
      </c>
      <c r="H3325" s="84" t="str">
        <f t="shared" si="51"/>
        <v>Incomplete Details</v>
      </c>
      <c r="I3325" s="63">
        <f>(tbl_raw_data[[#This Row],[Date Actioned]])-(tbl_raw_data[[#This Row],[Date Tagged]])</f>
        <v>1.2395833327900618E-2</v>
      </c>
      <c r="J3325" s="66">
        <f>HOUR(tbl_raw_data[[#This Row],[time_taken]])*60+MINUTE(tbl_raw_data[[#This Row],[time_taken]])+SECOND(tbl_raw_data[[#This Row],[time_taken]])/60</f>
        <v>17.850000000000001</v>
      </c>
      <c r="K3325" s="68">
        <f>DATE(YEAR(tbl_raw_data[[#This Row],[Date Actioned]]),MONTH(tbl_raw_data[[#This Row],[Date Actioned]]),DAY(tbl_raw_data[[#This Row],[Date Actioned]]))</f>
        <v>45154</v>
      </c>
      <c r="L3325" s="65" t="str">
        <f>UPPER(TEXT(tbl_raw_data[[#This Row],[updated_date]],"MMMM"))</f>
        <v>AUGUST</v>
      </c>
      <c r="M3325" s="65" t="str">
        <f>"WEEK "&amp;IF(ROUNDUP(DAY(tbl_raw_data[[#This Row],[updated_date]])/7,0)=5,4,ROUNDUP(DAY(tbl_raw_data[[#This Row],[updated_date]])/7,0))</f>
        <v>WEEK 3</v>
      </c>
      <c r="N3325" s="71" t="str">
        <f>UPPER(VLOOKUP(tbl_raw_data[[#This Row],[Analyst]],settings!$A$1:$B$15,2,0))</f>
        <v>NAVED</v>
      </c>
      <c r="O3325" s="71" t="str">
        <f>TRIM(UPPER(tbl_raw_data[[#This Row],[Outcome]]))</f>
        <v>WITHDRAW</v>
      </c>
      <c r="P3325" s="71" t="str">
        <f>TRIM(UPPER(tbl_raw_data[[#This Row],[Queue Name]]))</f>
        <v>CONSUMER PRE BUREAU</v>
      </c>
      <c r="Q3325" s="71" t="str">
        <f>IF(tbl_raw_data[[#This Row],[time_taken_in_min]]&lt;=settings!$D$2,"SLA_MET","SLA_NOT_MET")</f>
        <v>SLA_MET</v>
      </c>
    </row>
    <row r="3326" spans="1:17" x14ac:dyDescent="0.3">
      <c r="A3326" s="1" t="s">
        <v>4289</v>
      </c>
      <c r="B3326" s="34">
        <v>45154.852337962962</v>
      </c>
      <c r="C3326" s="35">
        <v>45154.86273148148</v>
      </c>
      <c r="D3326" s="2" t="s">
        <v>47</v>
      </c>
      <c r="E3326" s="2" t="s">
        <v>11</v>
      </c>
      <c r="F3326" s="2" t="s">
        <v>19</v>
      </c>
      <c r="G3326" s="2" t="s">
        <v>637</v>
      </c>
      <c r="H3326" s="84" t="str">
        <f t="shared" si="51"/>
        <v>Overdue Bill</v>
      </c>
      <c r="I3326" s="63">
        <f>(tbl_raw_data[[#This Row],[Date Actioned]])-(tbl_raw_data[[#This Row],[Date Tagged]])</f>
        <v>1.0393518517958E-2</v>
      </c>
      <c r="J3326" s="66">
        <f>HOUR(tbl_raw_data[[#This Row],[time_taken]])*60+MINUTE(tbl_raw_data[[#This Row],[time_taken]])+SECOND(tbl_raw_data[[#This Row],[time_taken]])/60</f>
        <v>14.966666666666667</v>
      </c>
      <c r="K3326" s="68">
        <f>DATE(YEAR(tbl_raw_data[[#This Row],[Date Actioned]]),MONTH(tbl_raw_data[[#This Row],[Date Actioned]]),DAY(tbl_raw_data[[#This Row],[Date Actioned]]))</f>
        <v>45154</v>
      </c>
      <c r="L3326" s="65" t="str">
        <f>UPPER(TEXT(tbl_raw_data[[#This Row],[updated_date]],"MMMM"))</f>
        <v>AUGUST</v>
      </c>
      <c r="M3326" s="65" t="str">
        <f>"WEEK "&amp;IF(ROUNDUP(DAY(tbl_raw_data[[#This Row],[updated_date]])/7,0)=5,4,ROUNDUP(DAY(tbl_raw_data[[#This Row],[updated_date]])/7,0))</f>
        <v>WEEK 3</v>
      </c>
      <c r="N3326" s="71" t="str">
        <f>UPPER(VLOOKUP(tbl_raw_data[[#This Row],[Analyst]],settings!$A$1:$B$15,2,0))</f>
        <v>NAVED</v>
      </c>
      <c r="O3326" s="71" t="str">
        <f>TRIM(UPPER(tbl_raw_data[[#This Row],[Outcome]]))</f>
        <v>WITHDRAW</v>
      </c>
      <c r="P3326" s="71" t="str">
        <f>TRIM(UPPER(tbl_raw_data[[#This Row],[Queue Name]]))</f>
        <v>CONSUMER EXISTING</v>
      </c>
      <c r="Q3326" s="71" t="str">
        <f>IF(tbl_raw_data[[#This Row],[time_taken_in_min]]&lt;=settings!$D$2,"SLA_MET","SLA_NOT_MET")</f>
        <v>SLA_MET</v>
      </c>
    </row>
    <row r="3327" spans="1:17" x14ac:dyDescent="0.3">
      <c r="A3327" s="5" t="s">
        <v>4290</v>
      </c>
      <c r="B3327" s="36">
        <v>45154.859027777777</v>
      </c>
      <c r="C3327" s="39">
        <v>45154.869780092595</v>
      </c>
      <c r="D3327" s="8" t="s">
        <v>47</v>
      </c>
      <c r="E3327" s="8" t="s">
        <v>18</v>
      </c>
      <c r="F3327" s="8" t="s">
        <v>14</v>
      </c>
      <c r="G3327" s="8" t="s">
        <v>493</v>
      </c>
      <c r="H3327" s="84" t="str">
        <f t="shared" si="51"/>
        <v>Incomplete Details</v>
      </c>
      <c r="I3327" s="63">
        <f>(tbl_raw_data[[#This Row],[Date Actioned]])-(tbl_raw_data[[#This Row],[Date Tagged]])</f>
        <v>1.0752314818091691E-2</v>
      </c>
      <c r="J3327" s="66">
        <f>HOUR(tbl_raw_data[[#This Row],[time_taken]])*60+MINUTE(tbl_raw_data[[#This Row],[time_taken]])+SECOND(tbl_raw_data[[#This Row],[time_taken]])/60</f>
        <v>15.483333333333333</v>
      </c>
      <c r="K3327" s="68">
        <f>DATE(YEAR(tbl_raw_data[[#This Row],[Date Actioned]]),MONTH(tbl_raw_data[[#This Row],[Date Actioned]]),DAY(tbl_raw_data[[#This Row],[Date Actioned]]))</f>
        <v>45154</v>
      </c>
      <c r="L3327" s="65" t="str">
        <f>UPPER(TEXT(tbl_raw_data[[#This Row],[updated_date]],"MMMM"))</f>
        <v>AUGUST</v>
      </c>
      <c r="M3327" s="65" t="str">
        <f>"WEEK "&amp;IF(ROUNDUP(DAY(tbl_raw_data[[#This Row],[updated_date]])/7,0)=5,4,ROUNDUP(DAY(tbl_raw_data[[#This Row],[updated_date]])/7,0))</f>
        <v>WEEK 3</v>
      </c>
      <c r="N3327" s="71" t="str">
        <f>UPPER(VLOOKUP(tbl_raw_data[[#This Row],[Analyst]],settings!$A$1:$B$15,2,0))</f>
        <v>CAMROON</v>
      </c>
      <c r="O3327" s="71" t="str">
        <f>TRIM(UPPER(tbl_raw_data[[#This Row],[Outcome]]))</f>
        <v>WITHDRAW</v>
      </c>
      <c r="P3327" s="71" t="str">
        <f>TRIM(UPPER(tbl_raw_data[[#This Row],[Queue Name]]))</f>
        <v>CONSUMER PRE BUREAU</v>
      </c>
      <c r="Q3327" s="71" t="str">
        <f>IF(tbl_raw_data[[#This Row],[time_taken_in_min]]&lt;=settings!$D$2,"SLA_MET","SLA_NOT_MET")</f>
        <v>SLA_MET</v>
      </c>
    </row>
    <row r="3328" spans="1:17" x14ac:dyDescent="0.3">
      <c r="A3328" s="7" t="s">
        <v>4291</v>
      </c>
      <c r="B3328" s="34">
        <v>45154.862881944442</v>
      </c>
      <c r="C3328" s="35">
        <v>45154.871365740742</v>
      </c>
      <c r="D3328" s="2" t="s">
        <v>47</v>
      </c>
      <c r="E3328" s="2" t="s">
        <v>18</v>
      </c>
      <c r="F3328" s="2" t="s">
        <v>14</v>
      </c>
      <c r="G3328" s="2" t="s">
        <v>67</v>
      </c>
      <c r="H3328" s="84" t="str">
        <f t="shared" si="51"/>
        <v>Incomplete Details</v>
      </c>
      <c r="I3328" s="63">
        <f>(tbl_raw_data[[#This Row],[Date Actioned]])-(tbl_raw_data[[#This Row],[Date Tagged]])</f>
        <v>8.4837963004247285E-3</v>
      </c>
      <c r="J3328" s="66">
        <f>HOUR(tbl_raw_data[[#This Row],[time_taken]])*60+MINUTE(tbl_raw_data[[#This Row],[time_taken]])+SECOND(tbl_raw_data[[#This Row],[time_taken]])/60</f>
        <v>12.216666666666667</v>
      </c>
      <c r="K3328" s="68">
        <f>DATE(YEAR(tbl_raw_data[[#This Row],[Date Actioned]]),MONTH(tbl_raw_data[[#This Row],[Date Actioned]]),DAY(tbl_raw_data[[#This Row],[Date Actioned]]))</f>
        <v>45154</v>
      </c>
      <c r="L3328" s="65" t="str">
        <f>UPPER(TEXT(tbl_raw_data[[#This Row],[updated_date]],"MMMM"))</f>
        <v>AUGUST</v>
      </c>
      <c r="M3328" s="65" t="str">
        <f>"WEEK "&amp;IF(ROUNDUP(DAY(tbl_raw_data[[#This Row],[updated_date]])/7,0)=5,4,ROUNDUP(DAY(tbl_raw_data[[#This Row],[updated_date]])/7,0))</f>
        <v>WEEK 3</v>
      </c>
      <c r="N3328" s="71" t="str">
        <f>UPPER(VLOOKUP(tbl_raw_data[[#This Row],[Analyst]],settings!$A$1:$B$15,2,0))</f>
        <v>CAMROON</v>
      </c>
      <c r="O3328" s="71" t="str">
        <f>TRIM(UPPER(tbl_raw_data[[#This Row],[Outcome]]))</f>
        <v>WITHDRAW</v>
      </c>
      <c r="P3328" s="71" t="str">
        <f>TRIM(UPPER(tbl_raw_data[[#This Row],[Queue Name]]))</f>
        <v>CONSUMER PRE BUREAU</v>
      </c>
      <c r="Q3328" s="71" t="str">
        <f>IF(tbl_raw_data[[#This Row],[time_taken_in_min]]&lt;=settings!$D$2,"SLA_MET","SLA_NOT_MET")</f>
        <v>SLA_MET</v>
      </c>
    </row>
    <row r="3329" spans="1:17" x14ac:dyDescent="0.3">
      <c r="A3329" s="1" t="s">
        <v>4292</v>
      </c>
      <c r="B3329" s="36">
        <v>45154.872430555559</v>
      </c>
      <c r="C3329" s="39">
        <v>45154.87604166667</v>
      </c>
      <c r="D3329" s="8" t="s">
        <v>47</v>
      </c>
      <c r="E3329" s="8" t="s">
        <v>11</v>
      </c>
      <c r="F3329" s="8" t="s">
        <v>14</v>
      </c>
      <c r="G3329" s="8" t="s">
        <v>67</v>
      </c>
      <c r="H3329" s="84" t="str">
        <f t="shared" si="51"/>
        <v>Incomplete Details</v>
      </c>
      <c r="I3329" s="63">
        <f>(tbl_raw_data[[#This Row],[Date Actioned]])-(tbl_raw_data[[#This Row],[Date Tagged]])</f>
        <v>3.6111111112404615E-3</v>
      </c>
      <c r="J3329" s="66">
        <f>HOUR(tbl_raw_data[[#This Row],[time_taken]])*60+MINUTE(tbl_raw_data[[#This Row],[time_taken]])+SECOND(tbl_raw_data[[#This Row],[time_taken]])/60</f>
        <v>5.2</v>
      </c>
      <c r="K3329" s="68">
        <f>DATE(YEAR(tbl_raw_data[[#This Row],[Date Actioned]]),MONTH(tbl_raw_data[[#This Row],[Date Actioned]]),DAY(tbl_raw_data[[#This Row],[Date Actioned]]))</f>
        <v>45154</v>
      </c>
      <c r="L3329" s="65" t="str">
        <f>UPPER(TEXT(tbl_raw_data[[#This Row],[updated_date]],"MMMM"))</f>
        <v>AUGUST</v>
      </c>
      <c r="M3329" s="65" t="str">
        <f>"WEEK "&amp;IF(ROUNDUP(DAY(tbl_raw_data[[#This Row],[updated_date]])/7,0)=5,4,ROUNDUP(DAY(tbl_raw_data[[#This Row],[updated_date]])/7,0))</f>
        <v>WEEK 3</v>
      </c>
      <c r="N3329" s="71" t="str">
        <f>UPPER(VLOOKUP(tbl_raw_data[[#This Row],[Analyst]],settings!$A$1:$B$15,2,0))</f>
        <v>CAMROON</v>
      </c>
      <c r="O3329" s="71" t="str">
        <f>TRIM(UPPER(tbl_raw_data[[#This Row],[Outcome]]))</f>
        <v>WITHDRAW</v>
      </c>
      <c r="P3329" s="71" t="str">
        <f>TRIM(UPPER(tbl_raw_data[[#This Row],[Queue Name]]))</f>
        <v>CONSUMER EXISTING</v>
      </c>
      <c r="Q3329" s="71" t="str">
        <f>IF(tbl_raw_data[[#This Row],[time_taken_in_min]]&lt;=settings!$D$2,"SLA_MET","SLA_NOT_MET")</f>
        <v>SLA_MET</v>
      </c>
    </row>
    <row r="3330" spans="1:17" x14ac:dyDescent="0.3">
      <c r="A3330" s="5" t="s">
        <v>4293</v>
      </c>
      <c r="B3330" s="34">
        <v>45154.872858796298</v>
      </c>
      <c r="C3330" s="35">
        <v>45154.881296296298</v>
      </c>
      <c r="D3330" s="2" t="s">
        <v>47</v>
      </c>
      <c r="E3330" s="2" t="s">
        <v>18</v>
      </c>
      <c r="F3330" s="2" t="s">
        <v>14</v>
      </c>
      <c r="G3330" s="2" t="s">
        <v>638</v>
      </c>
      <c r="H3330" s="84" t="str">
        <f t="shared" si="51"/>
        <v>Incomplete Details</v>
      </c>
      <c r="I3330" s="63">
        <f>(tbl_raw_data[[#This Row],[Date Actioned]])-(tbl_raw_data[[#This Row],[Date Tagged]])</f>
        <v>8.4375000005820766E-3</v>
      </c>
      <c r="J3330" s="66">
        <f>HOUR(tbl_raw_data[[#This Row],[time_taken]])*60+MINUTE(tbl_raw_data[[#This Row],[time_taken]])+SECOND(tbl_raw_data[[#This Row],[time_taken]])/60</f>
        <v>12.15</v>
      </c>
      <c r="K3330" s="68">
        <f>DATE(YEAR(tbl_raw_data[[#This Row],[Date Actioned]]),MONTH(tbl_raw_data[[#This Row],[Date Actioned]]),DAY(tbl_raw_data[[#This Row],[Date Actioned]]))</f>
        <v>45154</v>
      </c>
      <c r="L3330" s="65" t="str">
        <f>UPPER(TEXT(tbl_raw_data[[#This Row],[updated_date]],"MMMM"))</f>
        <v>AUGUST</v>
      </c>
      <c r="M3330" s="65" t="str">
        <f>"WEEK "&amp;IF(ROUNDUP(DAY(tbl_raw_data[[#This Row],[updated_date]])/7,0)=5,4,ROUNDUP(DAY(tbl_raw_data[[#This Row],[updated_date]])/7,0))</f>
        <v>WEEK 3</v>
      </c>
      <c r="N3330" s="71" t="str">
        <f>UPPER(VLOOKUP(tbl_raw_data[[#This Row],[Analyst]],settings!$A$1:$B$15,2,0))</f>
        <v>CAMROON</v>
      </c>
      <c r="O3330" s="71" t="str">
        <f>TRIM(UPPER(tbl_raw_data[[#This Row],[Outcome]]))</f>
        <v>WITHDRAW</v>
      </c>
      <c r="P3330" s="71" t="str">
        <f>TRIM(UPPER(tbl_raw_data[[#This Row],[Queue Name]]))</f>
        <v>CONSUMER PRE BUREAU</v>
      </c>
      <c r="Q3330" s="71" t="str">
        <f>IF(tbl_raw_data[[#This Row],[time_taken_in_min]]&lt;=settings!$D$2,"SLA_MET","SLA_NOT_MET")</f>
        <v>SLA_MET</v>
      </c>
    </row>
    <row r="3331" spans="1:17" x14ac:dyDescent="0.3">
      <c r="A3331" s="7" t="s">
        <v>4294</v>
      </c>
      <c r="B3331" s="36">
        <v>45154.895798611113</v>
      </c>
      <c r="C3331" s="39">
        <v>45154.905856481484</v>
      </c>
      <c r="D3331" s="8" t="s">
        <v>47</v>
      </c>
      <c r="E3331" s="8" t="s">
        <v>8</v>
      </c>
      <c r="F3331" s="8" t="s">
        <v>206</v>
      </c>
      <c r="G3331" s="8" t="s">
        <v>78</v>
      </c>
      <c r="H3331" s="84" t="str">
        <f t="shared" ref="H3331:H3394" si="52">IF(OR(ISNUMBER(SEARCH("duplicate",G3331)), ISNUMBER(SEARCH("previously",G3331)), ISNUMBER(SEARCH("previously approved",G3331))), "Duplicate Application",
IF(OR(ISNUMBER(SEARCH("incorrect",G3331)), ISNUMBER(SEARCH("remove", G3331))), "Incorrect Details",
IF(ISNUMBER(SEARCH("incomplete",G3331)), "Incomplete Details",
IF(ISNUMBER(SEARCH("overdue",G3331)), "Overdue Bill",
IF(OR(ISNUMBER(SEARCH("resubmit as", G3331)), ISNUMBER(SEARCH("re-submit as", G3331))), "Incorrect Queue",
IF(OR(ISNUMBER(SEARCH("100",G3331)), ISNUMBER(SEARCH("correct", G3331)), ISNUMBER(SEARCH("email", G3331)), ISNUMBER(SEARCH("please submit", G3331)), ISNUMBER(SEARCH("please resubmit",G3331)), ISNUMBER(SEARCH("please re-submit", G3331)), ISNUMBER(SEARCH("please send", G3331))), "Incomplete Details",
IF(ISNUMBER(SEARCH("error", G3331)), "System Error", "Reason Unknown")))))))</f>
        <v>Incomplete Details</v>
      </c>
      <c r="I3331" s="63">
        <f>(tbl_raw_data[[#This Row],[Date Actioned]])-(tbl_raw_data[[#This Row],[Date Tagged]])</f>
        <v>1.0057870371383615E-2</v>
      </c>
      <c r="J3331" s="66">
        <f>HOUR(tbl_raw_data[[#This Row],[time_taken]])*60+MINUTE(tbl_raw_data[[#This Row],[time_taken]])+SECOND(tbl_raw_data[[#This Row],[time_taken]])/60</f>
        <v>14.483333333333333</v>
      </c>
      <c r="K3331" s="68">
        <f>DATE(YEAR(tbl_raw_data[[#This Row],[Date Actioned]]),MONTH(tbl_raw_data[[#This Row],[Date Actioned]]),DAY(tbl_raw_data[[#This Row],[Date Actioned]]))</f>
        <v>45154</v>
      </c>
      <c r="L3331" s="65" t="str">
        <f>UPPER(TEXT(tbl_raw_data[[#This Row],[updated_date]],"MMMM"))</f>
        <v>AUGUST</v>
      </c>
      <c r="M3331" s="65" t="str">
        <f>"WEEK "&amp;IF(ROUNDUP(DAY(tbl_raw_data[[#This Row],[updated_date]])/7,0)=5,4,ROUNDUP(DAY(tbl_raw_data[[#This Row],[updated_date]])/7,0))</f>
        <v>WEEK 3</v>
      </c>
      <c r="N3331" s="71" t="str">
        <f>UPPER(VLOOKUP(tbl_raw_data[[#This Row],[Analyst]],settings!$A$1:$B$15,2,0))</f>
        <v>HARDIK</v>
      </c>
      <c r="O3331" s="71" t="str">
        <f>TRIM(UPPER(tbl_raw_data[[#This Row],[Outcome]]))</f>
        <v>WITHDRAW</v>
      </c>
      <c r="P3331" s="71" t="str">
        <f>TRIM(UPPER(tbl_raw_data[[#This Row],[Queue Name]]))</f>
        <v>CONSUMER POST BUREAU</v>
      </c>
      <c r="Q3331" s="71" t="str">
        <f>IF(tbl_raw_data[[#This Row],[time_taken_in_min]]&lt;=settings!$D$2,"SLA_MET","SLA_NOT_MET")</f>
        <v>SLA_MET</v>
      </c>
    </row>
    <row r="3332" spans="1:17" hidden="1" x14ac:dyDescent="0.3">
      <c r="A3332" s="1" t="s">
        <v>4295</v>
      </c>
      <c r="B3332" s="34">
        <v>45155.381180555552</v>
      </c>
      <c r="C3332" s="35">
        <v>45155.403958333336</v>
      </c>
      <c r="D3332" s="2" t="s">
        <v>10</v>
      </c>
      <c r="E3332" s="2" t="s">
        <v>18</v>
      </c>
      <c r="F3332" s="2" t="s">
        <v>9</v>
      </c>
      <c r="G3332" s="2" t="s">
        <v>15</v>
      </c>
      <c r="H3332" s="84" t="str">
        <f t="shared" si="52"/>
        <v>Reason Unknown</v>
      </c>
      <c r="I3332" s="63">
        <f>(tbl_raw_data[[#This Row],[Date Actioned]])-(tbl_raw_data[[#This Row],[Date Tagged]])</f>
        <v>2.2777777783630881E-2</v>
      </c>
      <c r="J3332" s="66">
        <f>HOUR(tbl_raw_data[[#This Row],[time_taken]])*60+MINUTE(tbl_raw_data[[#This Row],[time_taken]])+SECOND(tbl_raw_data[[#This Row],[time_taken]])/60</f>
        <v>32.799999999999997</v>
      </c>
      <c r="K3332" s="68">
        <f>DATE(YEAR(tbl_raw_data[[#This Row],[Date Actioned]]),MONTH(tbl_raw_data[[#This Row],[Date Actioned]]),DAY(tbl_raw_data[[#This Row],[Date Actioned]]))</f>
        <v>45155</v>
      </c>
      <c r="L3332" s="65" t="str">
        <f>UPPER(TEXT(tbl_raw_data[[#This Row],[updated_date]],"MMMM"))</f>
        <v>AUGUST</v>
      </c>
      <c r="M3332" s="65" t="str">
        <f>"WEEK "&amp;IF(ROUNDUP(DAY(tbl_raw_data[[#This Row],[updated_date]])/7,0)=5,4,ROUNDUP(DAY(tbl_raw_data[[#This Row],[updated_date]])/7,0))</f>
        <v>WEEK 3</v>
      </c>
      <c r="N3332" s="71" t="str">
        <f>UPPER(VLOOKUP(tbl_raw_data[[#This Row],[Analyst]],settings!$A$1:$B$15,2,0))</f>
        <v>QUADIR</v>
      </c>
      <c r="O3332" s="71" t="str">
        <f>TRIM(UPPER(tbl_raw_data[[#This Row],[Outcome]]))</f>
        <v>APPROVE</v>
      </c>
      <c r="P3332" s="71" t="str">
        <f>TRIM(UPPER(tbl_raw_data[[#This Row],[Queue Name]]))</f>
        <v>CONSUMER PRE BUREAU</v>
      </c>
      <c r="Q3332" s="71" t="str">
        <f>IF(tbl_raw_data[[#This Row],[time_taken_in_min]]&lt;=settings!$D$2,"SLA_MET","SLA_NOT_MET")</f>
        <v>SLA_NOT_MET</v>
      </c>
    </row>
    <row r="3333" spans="1:17" hidden="1" x14ac:dyDescent="0.3">
      <c r="A3333" s="5" t="s">
        <v>4296</v>
      </c>
      <c r="B3333" s="36">
        <v>45155.388958333337</v>
      </c>
      <c r="C3333" s="39">
        <v>45155.405312499999</v>
      </c>
      <c r="D3333" s="8" t="s">
        <v>10</v>
      </c>
      <c r="E3333" s="8" t="s">
        <v>8</v>
      </c>
      <c r="F3333" s="8" t="s">
        <v>17</v>
      </c>
      <c r="G3333" s="8" t="s">
        <v>15</v>
      </c>
      <c r="H3333" s="84" t="str">
        <f t="shared" si="52"/>
        <v>Reason Unknown</v>
      </c>
      <c r="I3333" s="63">
        <f>(tbl_raw_data[[#This Row],[Date Actioned]])-(tbl_raw_data[[#This Row],[Date Tagged]])</f>
        <v>1.6354166662495118E-2</v>
      </c>
      <c r="J3333" s="66">
        <f>HOUR(tbl_raw_data[[#This Row],[time_taken]])*60+MINUTE(tbl_raw_data[[#This Row],[time_taken]])+SECOND(tbl_raw_data[[#This Row],[time_taken]])/60</f>
        <v>23.55</v>
      </c>
      <c r="K3333" s="68">
        <f>DATE(YEAR(tbl_raw_data[[#This Row],[Date Actioned]]),MONTH(tbl_raw_data[[#This Row],[Date Actioned]]),DAY(tbl_raw_data[[#This Row],[Date Actioned]]))</f>
        <v>45155</v>
      </c>
      <c r="L3333" s="65" t="str">
        <f>UPPER(TEXT(tbl_raw_data[[#This Row],[updated_date]],"MMMM"))</f>
        <v>AUGUST</v>
      </c>
      <c r="M3333" s="65" t="str">
        <f>"WEEK "&amp;IF(ROUNDUP(DAY(tbl_raw_data[[#This Row],[updated_date]])/7,0)=5,4,ROUNDUP(DAY(tbl_raw_data[[#This Row],[updated_date]])/7,0))</f>
        <v>WEEK 3</v>
      </c>
      <c r="N3333" s="71" t="str">
        <f>UPPER(VLOOKUP(tbl_raw_data[[#This Row],[Analyst]],settings!$A$1:$B$15,2,0))</f>
        <v>MERCEDES</v>
      </c>
      <c r="O3333" s="71" t="str">
        <f>TRIM(UPPER(tbl_raw_data[[#This Row],[Outcome]]))</f>
        <v>APPROVE</v>
      </c>
      <c r="P3333" s="71" t="str">
        <f>TRIM(UPPER(tbl_raw_data[[#This Row],[Queue Name]]))</f>
        <v>CONSUMER POST BUREAU</v>
      </c>
      <c r="Q3333" s="71" t="str">
        <f>IF(tbl_raw_data[[#This Row],[time_taken_in_min]]&lt;=settings!$D$2,"SLA_MET","SLA_NOT_MET")</f>
        <v>SLA_NOT_MET</v>
      </c>
    </row>
    <row r="3334" spans="1:17" hidden="1" x14ac:dyDescent="0.3">
      <c r="A3334" s="7" t="s">
        <v>4297</v>
      </c>
      <c r="B3334" s="34">
        <v>45155.393206018518</v>
      </c>
      <c r="C3334" s="35">
        <v>45155.412233796298</v>
      </c>
      <c r="D3334" s="2" t="s">
        <v>10</v>
      </c>
      <c r="E3334" s="2" t="s">
        <v>18</v>
      </c>
      <c r="F3334" s="2" t="s">
        <v>9</v>
      </c>
      <c r="G3334" s="2" t="s">
        <v>15</v>
      </c>
      <c r="H3334" s="84" t="str">
        <f t="shared" si="52"/>
        <v>Reason Unknown</v>
      </c>
      <c r="I3334" s="63">
        <f>(tbl_raw_data[[#This Row],[Date Actioned]])-(tbl_raw_data[[#This Row],[Date Tagged]])</f>
        <v>1.9027777780138422E-2</v>
      </c>
      <c r="J3334" s="66">
        <f>HOUR(tbl_raw_data[[#This Row],[time_taken]])*60+MINUTE(tbl_raw_data[[#This Row],[time_taken]])+SECOND(tbl_raw_data[[#This Row],[time_taken]])/60</f>
        <v>27.4</v>
      </c>
      <c r="K3334" s="68">
        <f>DATE(YEAR(tbl_raw_data[[#This Row],[Date Actioned]]),MONTH(tbl_raw_data[[#This Row],[Date Actioned]]),DAY(tbl_raw_data[[#This Row],[Date Actioned]]))</f>
        <v>45155</v>
      </c>
      <c r="L3334" s="65" t="str">
        <f>UPPER(TEXT(tbl_raw_data[[#This Row],[updated_date]],"MMMM"))</f>
        <v>AUGUST</v>
      </c>
      <c r="M3334" s="65" t="str">
        <f>"WEEK "&amp;IF(ROUNDUP(DAY(tbl_raw_data[[#This Row],[updated_date]])/7,0)=5,4,ROUNDUP(DAY(tbl_raw_data[[#This Row],[updated_date]])/7,0))</f>
        <v>WEEK 3</v>
      </c>
      <c r="N3334" s="71" t="str">
        <f>UPPER(VLOOKUP(tbl_raw_data[[#This Row],[Analyst]],settings!$A$1:$B$15,2,0))</f>
        <v>QUADIR</v>
      </c>
      <c r="O3334" s="71" t="str">
        <f>TRIM(UPPER(tbl_raw_data[[#This Row],[Outcome]]))</f>
        <v>APPROVE</v>
      </c>
      <c r="P3334" s="71" t="str">
        <f>TRIM(UPPER(tbl_raw_data[[#This Row],[Queue Name]]))</f>
        <v>CONSUMER PRE BUREAU</v>
      </c>
      <c r="Q3334" s="71" t="str">
        <f>IF(tbl_raw_data[[#This Row],[time_taken_in_min]]&lt;=settings!$D$2,"SLA_MET","SLA_NOT_MET")</f>
        <v>SLA_NOT_MET</v>
      </c>
    </row>
    <row r="3335" spans="1:17" hidden="1" x14ac:dyDescent="0.3">
      <c r="A3335" s="1" t="s">
        <v>4298</v>
      </c>
      <c r="B3335" s="36">
        <v>45155.453657407408</v>
      </c>
      <c r="C3335" s="39">
        <v>45155.468101851853</v>
      </c>
      <c r="D3335" s="8" t="s">
        <v>10</v>
      </c>
      <c r="E3335" s="8" t="s">
        <v>11</v>
      </c>
      <c r="F3335" s="8" t="s">
        <v>25</v>
      </c>
      <c r="G3335" s="8" t="s">
        <v>15</v>
      </c>
      <c r="H3335" s="84" t="str">
        <f t="shared" si="52"/>
        <v>Reason Unknown</v>
      </c>
      <c r="I3335" s="63">
        <f>(tbl_raw_data[[#This Row],[Date Actioned]])-(tbl_raw_data[[#This Row],[Date Tagged]])</f>
        <v>1.4444444444961846E-2</v>
      </c>
      <c r="J3335" s="66">
        <f>HOUR(tbl_raw_data[[#This Row],[time_taken]])*60+MINUTE(tbl_raw_data[[#This Row],[time_taken]])+SECOND(tbl_raw_data[[#This Row],[time_taken]])/60</f>
        <v>20.8</v>
      </c>
      <c r="K3335" s="68">
        <f>DATE(YEAR(tbl_raw_data[[#This Row],[Date Actioned]]),MONTH(tbl_raw_data[[#This Row],[Date Actioned]]),DAY(tbl_raw_data[[#This Row],[Date Actioned]]))</f>
        <v>45155</v>
      </c>
      <c r="L3335" s="65" t="str">
        <f>UPPER(TEXT(tbl_raw_data[[#This Row],[updated_date]],"MMMM"))</f>
        <v>AUGUST</v>
      </c>
      <c r="M3335" s="65" t="str">
        <f>"WEEK "&amp;IF(ROUNDUP(DAY(tbl_raw_data[[#This Row],[updated_date]])/7,0)=5,4,ROUNDUP(DAY(tbl_raw_data[[#This Row],[updated_date]])/7,0))</f>
        <v>WEEK 3</v>
      </c>
      <c r="N3335" s="71" t="str">
        <f>UPPER(VLOOKUP(tbl_raw_data[[#This Row],[Analyst]],settings!$A$1:$B$15,2,0))</f>
        <v>ASIF</v>
      </c>
      <c r="O3335" s="71" t="str">
        <f>TRIM(UPPER(tbl_raw_data[[#This Row],[Outcome]]))</f>
        <v>APPROVE</v>
      </c>
      <c r="P3335" s="71" t="str">
        <f>TRIM(UPPER(tbl_raw_data[[#This Row],[Queue Name]]))</f>
        <v>CONSUMER EXISTING</v>
      </c>
      <c r="Q3335" s="71" t="str">
        <f>IF(tbl_raw_data[[#This Row],[time_taken_in_min]]&lt;=settings!$D$2,"SLA_MET","SLA_NOT_MET")</f>
        <v>SLA_NOT_MET</v>
      </c>
    </row>
    <row r="3336" spans="1:17" hidden="1" x14ac:dyDescent="0.3">
      <c r="A3336" s="5" t="s">
        <v>4299</v>
      </c>
      <c r="B3336" s="34">
        <v>45155.46056712963</v>
      </c>
      <c r="C3336" s="35">
        <v>45155.474074074074</v>
      </c>
      <c r="D3336" s="2" t="s">
        <v>10</v>
      </c>
      <c r="E3336" s="2" t="s">
        <v>11</v>
      </c>
      <c r="F3336" s="2" t="s">
        <v>9</v>
      </c>
      <c r="G3336" s="2" t="s">
        <v>15</v>
      </c>
      <c r="H3336" s="84" t="str">
        <f t="shared" si="52"/>
        <v>Reason Unknown</v>
      </c>
      <c r="I3336" s="63">
        <f>(tbl_raw_data[[#This Row],[Date Actioned]])-(tbl_raw_data[[#This Row],[Date Tagged]])</f>
        <v>1.3506944444088731E-2</v>
      </c>
      <c r="J3336" s="66">
        <f>HOUR(tbl_raw_data[[#This Row],[time_taken]])*60+MINUTE(tbl_raw_data[[#This Row],[time_taken]])+SECOND(tbl_raw_data[[#This Row],[time_taken]])/60</f>
        <v>19.45</v>
      </c>
      <c r="K3336" s="68">
        <f>DATE(YEAR(tbl_raw_data[[#This Row],[Date Actioned]]),MONTH(tbl_raw_data[[#This Row],[Date Actioned]]),DAY(tbl_raw_data[[#This Row],[Date Actioned]]))</f>
        <v>45155</v>
      </c>
      <c r="L3336" s="65" t="str">
        <f>UPPER(TEXT(tbl_raw_data[[#This Row],[updated_date]],"MMMM"))</f>
        <v>AUGUST</v>
      </c>
      <c r="M3336" s="65" t="str">
        <f>"WEEK "&amp;IF(ROUNDUP(DAY(tbl_raw_data[[#This Row],[updated_date]])/7,0)=5,4,ROUNDUP(DAY(tbl_raw_data[[#This Row],[updated_date]])/7,0))</f>
        <v>WEEK 3</v>
      </c>
      <c r="N3336" s="71" t="str">
        <f>UPPER(VLOOKUP(tbl_raw_data[[#This Row],[Analyst]],settings!$A$1:$B$15,2,0))</f>
        <v>QUADIR</v>
      </c>
      <c r="O3336" s="71" t="str">
        <f>TRIM(UPPER(tbl_raw_data[[#This Row],[Outcome]]))</f>
        <v>APPROVE</v>
      </c>
      <c r="P3336" s="71" t="str">
        <f>TRIM(UPPER(tbl_raw_data[[#This Row],[Queue Name]]))</f>
        <v>CONSUMER EXISTING</v>
      </c>
      <c r="Q3336" s="71" t="str">
        <f>IF(tbl_raw_data[[#This Row],[time_taken_in_min]]&lt;=settings!$D$2,"SLA_MET","SLA_NOT_MET")</f>
        <v>SLA_MET</v>
      </c>
    </row>
    <row r="3337" spans="1:17" hidden="1" x14ac:dyDescent="0.3">
      <c r="A3337" s="7" t="s">
        <v>4300</v>
      </c>
      <c r="B3337" s="36">
        <v>45155.461099537039</v>
      </c>
      <c r="C3337" s="39">
        <v>45155.474097222221</v>
      </c>
      <c r="D3337" s="8" t="s">
        <v>10</v>
      </c>
      <c r="E3337" s="8" t="s">
        <v>11</v>
      </c>
      <c r="F3337" s="8" t="s">
        <v>19</v>
      </c>
      <c r="G3337" s="8" t="s">
        <v>15</v>
      </c>
      <c r="H3337" s="84" t="str">
        <f t="shared" si="52"/>
        <v>Reason Unknown</v>
      </c>
      <c r="I3337" s="63">
        <f>(tbl_raw_data[[#This Row],[Date Actioned]])-(tbl_raw_data[[#This Row],[Date Tagged]])</f>
        <v>1.2997685182199348E-2</v>
      </c>
      <c r="J3337" s="66">
        <f>HOUR(tbl_raw_data[[#This Row],[time_taken]])*60+MINUTE(tbl_raw_data[[#This Row],[time_taken]])+SECOND(tbl_raw_data[[#This Row],[time_taken]])/60</f>
        <v>18.716666666666665</v>
      </c>
      <c r="K3337" s="68">
        <f>DATE(YEAR(tbl_raw_data[[#This Row],[Date Actioned]]),MONTH(tbl_raw_data[[#This Row],[Date Actioned]]),DAY(tbl_raw_data[[#This Row],[Date Actioned]]))</f>
        <v>45155</v>
      </c>
      <c r="L3337" s="65" t="str">
        <f>UPPER(TEXT(tbl_raw_data[[#This Row],[updated_date]],"MMMM"))</f>
        <v>AUGUST</v>
      </c>
      <c r="M3337" s="65" t="str">
        <f>"WEEK "&amp;IF(ROUNDUP(DAY(tbl_raw_data[[#This Row],[updated_date]])/7,0)=5,4,ROUNDUP(DAY(tbl_raw_data[[#This Row],[updated_date]])/7,0))</f>
        <v>WEEK 3</v>
      </c>
      <c r="N3337" s="71" t="str">
        <f>UPPER(VLOOKUP(tbl_raw_data[[#This Row],[Analyst]],settings!$A$1:$B$15,2,0))</f>
        <v>NAVED</v>
      </c>
      <c r="O3337" s="71" t="str">
        <f>TRIM(UPPER(tbl_raw_data[[#This Row],[Outcome]]))</f>
        <v>APPROVE</v>
      </c>
      <c r="P3337" s="71" t="str">
        <f>TRIM(UPPER(tbl_raw_data[[#This Row],[Queue Name]]))</f>
        <v>CONSUMER EXISTING</v>
      </c>
      <c r="Q3337" s="71" t="str">
        <f>IF(tbl_raw_data[[#This Row],[time_taken_in_min]]&lt;=settings!$D$2,"SLA_MET","SLA_NOT_MET")</f>
        <v>SLA_MET</v>
      </c>
    </row>
    <row r="3338" spans="1:17" hidden="1" x14ac:dyDescent="0.3">
      <c r="A3338" s="1" t="s">
        <v>4301</v>
      </c>
      <c r="B3338" s="34">
        <v>45155.475034722222</v>
      </c>
      <c r="C3338" s="35">
        <v>45155.483252314814</v>
      </c>
      <c r="D3338" s="2" t="s">
        <v>10</v>
      </c>
      <c r="E3338" s="2" t="s">
        <v>11</v>
      </c>
      <c r="F3338" s="2" t="s">
        <v>25</v>
      </c>
      <c r="G3338" s="2" t="s">
        <v>15</v>
      </c>
      <c r="H3338" s="84" t="str">
        <f t="shared" si="52"/>
        <v>Reason Unknown</v>
      </c>
      <c r="I3338" s="63">
        <f>(tbl_raw_data[[#This Row],[Date Actioned]])-(tbl_raw_data[[#This Row],[Date Tagged]])</f>
        <v>8.2175925927003846E-3</v>
      </c>
      <c r="J3338" s="66">
        <f>HOUR(tbl_raw_data[[#This Row],[time_taken]])*60+MINUTE(tbl_raw_data[[#This Row],[time_taken]])+SECOND(tbl_raw_data[[#This Row],[time_taken]])/60</f>
        <v>11.833333333333334</v>
      </c>
      <c r="K3338" s="68">
        <f>DATE(YEAR(tbl_raw_data[[#This Row],[Date Actioned]]),MONTH(tbl_raw_data[[#This Row],[Date Actioned]]),DAY(tbl_raw_data[[#This Row],[Date Actioned]]))</f>
        <v>45155</v>
      </c>
      <c r="L3338" s="65" t="str">
        <f>UPPER(TEXT(tbl_raw_data[[#This Row],[updated_date]],"MMMM"))</f>
        <v>AUGUST</v>
      </c>
      <c r="M3338" s="65" t="str">
        <f>"WEEK "&amp;IF(ROUNDUP(DAY(tbl_raw_data[[#This Row],[updated_date]])/7,0)=5,4,ROUNDUP(DAY(tbl_raw_data[[#This Row],[updated_date]])/7,0))</f>
        <v>WEEK 3</v>
      </c>
      <c r="N3338" s="71" t="str">
        <f>UPPER(VLOOKUP(tbl_raw_data[[#This Row],[Analyst]],settings!$A$1:$B$15,2,0))</f>
        <v>ASIF</v>
      </c>
      <c r="O3338" s="71" t="str">
        <f>TRIM(UPPER(tbl_raw_data[[#This Row],[Outcome]]))</f>
        <v>APPROVE</v>
      </c>
      <c r="P3338" s="71" t="str">
        <f>TRIM(UPPER(tbl_raw_data[[#This Row],[Queue Name]]))</f>
        <v>CONSUMER EXISTING</v>
      </c>
      <c r="Q3338" s="71" t="str">
        <f>IF(tbl_raw_data[[#This Row],[time_taken_in_min]]&lt;=settings!$D$2,"SLA_MET","SLA_NOT_MET")</f>
        <v>SLA_MET</v>
      </c>
    </row>
    <row r="3339" spans="1:17" hidden="1" x14ac:dyDescent="0.3">
      <c r="A3339" s="5" t="s">
        <v>4302</v>
      </c>
      <c r="B3339" s="36">
        <v>45155.493344907409</v>
      </c>
      <c r="C3339" s="39">
        <v>45155.498657407406</v>
      </c>
      <c r="D3339" s="8" t="s">
        <v>10</v>
      </c>
      <c r="E3339" s="8" t="s">
        <v>11</v>
      </c>
      <c r="F3339" s="8" t="s">
        <v>25</v>
      </c>
      <c r="G3339" s="8" t="s">
        <v>15</v>
      </c>
      <c r="H3339" s="84" t="str">
        <f t="shared" si="52"/>
        <v>Reason Unknown</v>
      </c>
      <c r="I3339" s="63">
        <f>(tbl_raw_data[[#This Row],[Date Actioned]])-(tbl_raw_data[[#This Row],[Date Tagged]])</f>
        <v>5.3124999976716936E-3</v>
      </c>
      <c r="J3339" s="66">
        <f>HOUR(tbl_raw_data[[#This Row],[time_taken]])*60+MINUTE(tbl_raw_data[[#This Row],[time_taken]])+SECOND(tbl_raw_data[[#This Row],[time_taken]])/60</f>
        <v>7.65</v>
      </c>
      <c r="K3339" s="68">
        <f>DATE(YEAR(tbl_raw_data[[#This Row],[Date Actioned]]),MONTH(tbl_raw_data[[#This Row],[Date Actioned]]),DAY(tbl_raw_data[[#This Row],[Date Actioned]]))</f>
        <v>45155</v>
      </c>
      <c r="L3339" s="65" t="str">
        <f>UPPER(TEXT(tbl_raw_data[[#This Row],[updated_date]],"MMMM"))</f>
        <v>AUGUST</v>
      </c>
      <c r="M3339" s="65" t="str">
        <f>"WEEK "&amp;IF(ROUNDUP(DAY(tbl_raw_data[[#This Row],[updated_date]])/7,0)=5,4,ROUNDUP(DAY(tbl_raw_data[[#This Row],[updated_date]])/7,0))</f>
        <v>WEEK 3</v>
      </c>
      <c r="N3339" s="71" t="str">
        <f>UPPER(VLOOKUP(tbl_raw_data[[#This Row],[Analyst]],settings!$A$1:$B$15,2,0))</f>
        <v>ASIF</v>
      </c>
      <c r="O3339" s="71" t="str">
        <f>TRIM(UPPER(tbl_raw_data[[#This Row],[Outcome]]))</f>
        <v>APPROVE</v>
      </c>
      <c r="P3339" s="71" t="str">
        <f>TRIM(UPPER(tbl_raw_data[[#This Row],[Queue Name]]))</f>
        <v>CONSUMER EXISTING</v>
      </c>
      <c r="Q3339" s="71" t="str">
        <f>IF(tbl_raw_data[[#This Row],[time_taken_in_min]]&lt;=settings!$D$2,"SLA_MET","SLA_NOT_MET")</f>
        <v>SLA_MET</v>
      </c>
    </row>
    <row r="3340" spans="1:17" hidden="1" x14ac:dyDescent="0.3">
      <c r="A3340" s="7" t="s">
        <v>4303</v>
      </c>
      <c r="B3340" s="34">
        <v>45155.496689814812</v>
      </c>
      <c r="C3340" s="35">
        <v>45155.499328703707</v>
      </c>
      <c r="D3340" s="2" t="s">
        <v>10</v>
      </c>
      <c r="E3340" s="2" t="s">
        <v>8</v>
      </c>
      <c r="F3340" s="2" t="s">
        <v>21</v>
      </c>
      <c r="G3340" s="2" t="s">
        <v>23</v>
      </c>
      <c r="H3340" s="84" t="str">
        <f t="shared" si="52"/>
        <v>Reason Unknown</v>
      </c>
      <c r="I3340" s="63">
        <f>(tbl_raw_data[[#This Row],[Date Actioned]])-(tbl_raw_data[[#This Row],[Date Tagged]])</f>
        <v>2.6388888945803046E-3</v>
      </c>
      <c r="J3340" s="66">
        <f>HOUR(tbl_raw_data[[#This Row],[time_taken]])*60+MINUTE(tbl_raw_data[[#This Row],[time_taken]])+SECOND(tbl_raw_data[[#This Row],[time_taken]])/60</f>
        <v>3.8</v>
      </c>
      <c r="K3340" s="68">
        <f>DATE(YEAR(tbl_raw_data[[#This Row],[Date Actioned]]),MONTH(tbl_raw_data[[#This Row],[Date Actioned]]),DAY(tbl_raw_data[[#This Row],[Date Actioned]]))</f>
        <v>45155</v>
      </c>
      <c r="L3340" s="65" t="str">
        <f>UPPER(TEXT(tbl_raw_data[[#This Row],[updated_date]],"MMMM"))</f>
        <v>AUGUST</v>
      </c>
      <c r="M3340" s="65" t="str">
        <f>"WEEK "&amp;IF(ROUNDUP(DAY(tbl_raw_data[[#This Row],[updated_date]])/7,0)=5,4,ROUNDUP(DAY(tbl_raw_data[[#This Row],[updated_date]])/7,0))</f>
        <v>WEEK 3</v>
      </c>
      <c r="N3340" s="71" t="str">
        <f>UPPER(VLOOKUP(tbl_raw_data[[#This Row],[Analyst]],settings!$A$1:$B$15,2,0))</f>
        <v>SHAHID</v>
      </c>
      <c r="O3340" s="71" t="str">
        <f>TRIM(UPPER(tbl_raw_data[[#This Row],[Outcome]]))</f>
        <v>APPROVE</v>
      </c>
      <c r="P3340" s="71" t="str">
        <f>TRIM(UPPER(tbl_raw_data[[#This Row],[Queue Name]]))</f>
        <v>CONSUMER POST BUREAU</v>
      </c>
      <c r="Q3340" s="71" t="str">
        <f>IF(tbl_raw_data[[#This Row],[time_taken_in_min]]&lt;=settings!$D$2,"SLA_MET","SLA_NOT_MET")</f>
        <v>SLA_MET</v>
      </c>
    </row>
    <row r="3341" spans="1:17" hidden="1" x14ac:dyDescent="0.3">
      <c r="A3341" s="1" t="s">
        <v>4304</v>
      </c>
      <c r="B3341" s="36">
        <v>45155.496828703705</v>
      </c>
      <c r="C3341" s="39">
        <v>45155.506608796299</v>
      </c>
      <c r="D3341" s="8" t="s">
        <v>10</v>
      </c>
      <c r="E3341" s="8" t="s">
        <v>11</v>
      </c>
      <c r="F3341" s="8" t="s">
        <v>25</v>
      </c>
      <c r="G3341" s="8" t="s">
        <v>26</v>
      </c>
      <c r="H3341" s="84" t="str">
        <f t="shared" si="52"/>
        <v>Reason Unknown</v>
      </c>
      <c r="I3341" s="63">
        <f>(tbl_raw_data[[#This Row],[Date Actioned]])-(tbl_raw_data[[#This Row],[Date Tagged]])</f>
        <v>9.7800925941555761E-3</v>
      </c>
      <c r="J3341" s="66">
        <f>HOUR(tbl_raw_data[[#This Row],[time_taken]])*60+MINUTE(tbl_raw_data[[#This Row],[time_taken]])+SECOND(tbl_raw_data[[#This Row],[time_taken]])/60</f>
        <v>14.083333333333334</v>
      </c>
      <c r="K3341" s="68">
        <f>DATE(YEAR(tbl_raw_data[[#This Row],[Date Actioned]]),MONTH(tbl_raw_data[[#This Row],[Date Actioned]]),DAY(tbl_raw_data[[#This Row],[Date Actioned]]))</f>
        <v>45155</v>
      </c>
      <c r="L3341" s="65" t="str">
        <f>UPPER(TEXT(tbl_raw_data[[#This Row],[updated_date]],"MMMM"))</f>
        <v>AUGUST</v>
      </c>
      <c r="M3341" s="65" t="str">
        <f>"WEEK "&amp;IF(ROUNDUP(DAY(tbl_raw_data[[#This Row],[updated_date]])/7,0)=5,4,ROUNDUP(DAY(tbl_raw_data[[#This Row],[updated_date]])/7,0))</f>
        <v>WEEK 3</v>
      </c>
      <c r="N3341" s="71" t="str">
        <f>UPPER(VLOOKUP(tbl_raw_data[[#This Row],[Analyst]],settings!$A$1:$B$15,2,0))</f>
        <v>ASIF</v>
      </c>
      <c r="O3341" s="71" t="str">
        <f>TRIM(UPPER(tbl_raw_data[[#This Row],[Outcome]]))</f>
        <v>APPROVE</v>
      </c>
      <c r="P3341" s="71" t="str">
        <f>TRIM(UPPER(tbl_raw_data[[#This Row],[Queue Name]]))</f>
        <v>CONSUMER EXISTING</v>
      </c>
      <c r="Q3341" s="71" t="str">
        <f>IF(tbl_raw_data[[#This Row],[time_taken_in_min]]&lt;=settings!$D$2,"SLA_MET","SLA_NOT_MET")</f>
        <v>SLA_MET</v>
      </c>
    </row>
    <row r="3342" spans="1:17" hidden="1" x14ac:dyDescent="0.3">
      <c r="A3342" s="5" t="s">
        <v>4305</v>
      </c>
      <c r="B3342" s="34">
        <v>45155.500150462962</v>
      </c>
      <c r="C3342" s="35">
        <v>45155.513993055552</v>
      </c>
      <c r="D3342" s="2" t="s">
        <v>10</v>
      </c>
      <c r="E3342" s="2" t="s">
        <v>11</v>
      </c>
      <c r="F3342" s="2" t="s">
        <v>21</v>
      </c>
      <c r="G3342" s="2" t="s">
        <v>15</v>
      </c>
      <c r="H3342" s="84" t="str">
        <f t="shared" si="52"/>
        <v>Reason Unknown</v>
      </c>
      <c r="I3342" s="63">
        <f>(tbl_raw_data[[#This Row],[Date Actioned]])-(tbl_raw_data[[#This Row],[Date Tagged]])</f>
        <v>1.3842592590663116E-2</v>
      </c>
      <c r="J3342" s="66">
        <f>HOUR(tbl_raw_data[[#This Row],[time_taken]])*60+MINUTE(tbl_raw_data[[#This Row],[time_taken]])+SECOND(tbl_raw_data[[#This Row],[time_taken]])/60</f>
        <v>19.933333333333334</v>
      </c>
      <c r="K3342" s="68">
        <f>DATE(YEAR(tbl_raw_data[[#This Row],[Date Actioned]]),MONTH(tbl_raw_data[[#This Row],[Date Actioned]]),DAY(tbl_raw_data[[#This Row],[Date Actioned]]))</f>
        <v>45155</v>
      </c>
      <c r="L3342" s="65" t="str">
        <f>UPPER(TEXT(tbl_raw_data[[#This Row],[updated_date]],"MMMM"))</f>
        <v>AUGUST</v>
      </c>
      <c r="M3342" s="65" t="str">
        <f>"WEEK "&amp;IF(ROUNDUP(DAY(tbl_raw_data[[#This Row],[updated_date]])/7,0)=5,4,ROUNDUP(DAY(tbl_raw_data[[#This Row],[updated_date]])/7,0))</f>
        <v>WEEK 3</v>
      </c>
      <c r="N3342" s="71" t="str">
        <f>UPPER(VLOOKUP(tbl_raw_data[[#This Row],[Analyst]],settings!$A$1:$B$15,2,0))</f>
        <v>SHAHID</v>
      </c>
      <c r="O3342" s="71" t="str">
        <f>TRIM(UPPER(tbl_raw_data[[#This Row],[Outcome]]))</f>
        <v>APPROVE</v>
      </c>
      <c r="P3342" s="71" t="str">
        <f>TRIM(UPPER(tbl_raw_data[[#This Row],[Queue Name]]))</f>
        <v>CONSUMER EXISTING</v>
      </c>
      <c r="Q3342" s="71" t="str">
        <f>IF(tbl_raw_data[[#This Row],[time_taken_in_min]]&lt;=settings!$D$2,"SLA_MET","SLA_NOT_MET")</f>
        <v>SLA_MET</v>
      </c>
    </row>
    <row r="3343" spans="1:17" hidden="1" x14ac:dyDescent="0.3">
      <c r="A3343" s="7" t="s">
        <v>4306</v>
      </c>
      <c r="B3343" s="36">
        <v>45155.501180555555</v>
      </c>
      <c r="C3343" s="39">
        <v>45155.51253472222</v>
      </c>
      <c r="D3343" s="8" t="s">
        <v>10</v>
      </c>
      <c r="E3343" s="8" t="s">
        <v>11</v>
      </c>
      <c r="F3343" s="8" t="s">
        <v>25</v>
      </c>
      <c r="G3343" s="8" t="s">
        <v>23</v>
      </c>
      <c r="H3343" s="84" t="str">
        <f t="shared" si="52"/>
        <v>Reason Unknown</v>
      </c>
      <c r="I3343" s="63">
        <f>(tbl_raw_data[[#This Row],[Date Actioned]])-(tbl_raw_data[[#This Row],[Date Tagged]])</f>
        <v>1.1354166665114462E-2</v>
      </c>
      <c r="J3343" s="66">
        <f>HOUR(tbl_raw_data[[#This Row],[time_taken]])*60+MINUTE(tbl_raw_data[[#This Row],[time_taken]])+SECOND(tbl_raw_data[[#This Row],[time_taken]])/60</f>
        <v>16.350000000000001</v>
      </c>
      <c r="K3343" s="68">
        <f>DATE(YEAR(tbl_raw_data[[#This Row],[Date Actioned]]),MONTH(tbl_raw_data[[#This Row],[Date Actioned]]),DAY(tbl_raw_data[[#This Row],[Date Actioned]]))</f>
        <v>45155</v>
      </c>
      <c r="L3343" s="65" t="str">
        <f>UPPER(TEXT(tbl_raw_data[[#This Row],[updated_date]],"MMMM"))</f>
        <v>AUGUST</v>
      </c>
      <c r="M3343" s="65" t="str">
        <f>"WEEK "&amp;IF(ROUNDUP(DAY(tbl_raw_data[[#This Row],[updated_date]])/7,0)=5,4,ROUNDUP(DAY(tbl_raw_data[[#This Row],[updated_date]])/7,0))</f>
        <v>WEEK 3</v>
      </c>
      <c r="N3343" s="71" t="str">
        <f>UPPER(VLOOKUP(tbl_raw_data[[#This Row],[Analyst]],settings!$A$1:$B$15,2,0))</f>
        <v>ASIF</v>
      </c>
      <c r="O3343" s="71" t="str">
        <f>TRIM(UPPER(tbl_raw_data[[#This Row],[Outcome]]))</f>
        <v>APPROVE</v>
      </c>
      <c r="P3343" s="71" t="str">
        <f>TRIM(UPPER(tbl_raw_data[[#This Row],[Queue Name]]))</f>
        <v>CONSUMER EXISTING</v>
      </c>
      <c r="Q3343" s="71" t="str">
        <f>IF(tbl_raw_data[[#This Row],[time_taken_in_min]]&lt;=settings!$D$2,"SLA_MET","SLA_NOT_MET")</f>
        <v>SLA_MET</v>
      </c>
    </row>
    <row r="3344" spans="1:17" hidden="1" x14ac:dyDescent="0.3">
      <c r="A3344" s="1" t="s">
        <v>4307</v>
      </c>
      <c r="B3344" s="34">
        <v>45155.502152777779</v>
      </c>
      <c r="C3344" s="35">
        <v>45155.515243055554</v>
      </c>
      <c r="D3344" s="2" t="s">
        <v>10</v>
      </c>
      <c r="E3344" s="2" t="s">
        <v>11</v>
      </c>
      <c r="F3344" s="2" t="s">
        <v>19</v>
      </c>
      <c r="G3344" s="2" t="s">
        <v>15</v>
      </c>
      <c r="H3344" s="84" t="str">
        <f t="shared" si="52"/>
        <v>Reason Unknown</v>
      </c>
      <c r="I3344" s="63">
        <f>(tbl_raw_data[[#This Row],[Date Actioned]])-(tbl_raw_data[[#This Row],[Date Tagged]])</f>
        <v>1.3090277774608694E-2</v>
      </c>
      <c r="J3344" s="66">
        <f>HOUR(tbl_raw_data[[#This Row],[time_taken]])*60+MINUTE(tbl_raw_data[[#This Row],[time_taken]])+SECOND(tbl_raw_data[[#This Row],[time_taken]])/60</f>
        <v>18.850000000000001</v>
      </c>
      <c r="K3344" s="68">
        <f>DATE(YEAR(tbl_raw_data[[#This Row],[Date Actioned]]),MONTH(tbl_raw_data[[#This Row],[Date Actioned]]),DAY(tbl_raw_data[[#This Row],[Date Actioned]]))</f>
        <v>45155</v>
      </c>
      <c r="L3344" s="65" t="str">
        <f>UPPER(TEXT(tbl_raw_data[[#This Row],[updated_date]],"MMMM"))</f>
        <v>AUGUST</v>
      </c>
      <c r="M3344" s="65" t="str">
        <f>"WEEK "&amp;IF(ROUNDUP(DAY(tbl_raw_data[[#This Row],[updated_date]])/7,0)=5,4,ROUNDUP(DAY(tbl_raw_data[[#This Row],[updated_date]])/7,0))</f>
        <v>WEEK 3</v>
      </c>
      <c r="N3344" s="71" t="str">
        <f>UPPER(VLOOKUP(tbl_raw_data[[#This Row],[Analyst]],settings!$A$1:$B$15,2,0))</f>
        <v>NAVED</v>
      </c>
      <c r="O3344" s="71" t="str">
        <f>TRIM(UPPER(tbl_raw_data[[#This Row],[Outcome]]))</f>
        <v>APPROVE</v>
      </c>
      <c r="P3344" s="71" t="str">
        <f>TRIM(UPPER(tbl_raw_data[[#This Row],[Queue Name]]))</f>
        <v>CONSUMER EXISTING</v>
      </c>
      <c r="Q3344" s="71" t="str">
        <f>IF(tbl_raw_data[[#This Row],[time_taken_in_min]]&lt;=settings!$D$2,"SLA_MET","SLA_NOT_MET")</f>
        <v>SLA_MET</v>
      </c>
    </row>
    <row r="3345" spans="1:17" hidden="1" x14ac:dyDescent="0.3">
      <c r="A3345" s="5" t="s">
        <v>4308</v>
      </c>
      <c r="B3345" s="36">
        <v>45155.503703703704</v>
      </c>
      <c r="C3345" s="39">
        <v>45155.515902777777</v>
      </c>
      <c r="D3345" s="8" t="s">
        <v>10</v>
      </c>
      <c r="E3345" s="8" t="s">
        <v>11</v>
      </c>
      <c r="F3345" s="8" t="s">
        <v>25</v>
      </c>
      <c r="G3345" s="8" t="s">
        <v>15</v>
      </c>
      <c r="H3345" s="84" t="str">
        <f t="shared" si="52"/>
        <v>Reason Unknown</v>
      </c>
      <c r="I3345" s="63">
        <f>(tbl_raw_data[[#This Row],[Date Actioned]])-(tbl_raw_data[[#This Row],[Date Tagged]])</f>
        <v>1.2199074073578231E-2</v>
      </c>
      <c r="J3345" s="66">
        <f>HOUR(tbl_raw_data[[#This Row],[time_taken]])*60+MINUTE(tbl_raw_data[[#This Row],[time_taken]])+SECOND(tbl_raw_data[[#This Row],[time_taken]])/60</f>
        <v>17.566666666666666</v>
      </c>
      <c r="K3345" s="68">
        <f>DATE(YEAR(tbl_raw_data[[#This Row],[Date Actioned]]),MONTH(tbl_raw_data[[#This Row],[Date Actioned]]),DAY(tbl_raw_data[[#This Row],[Date Actioned]]))</f>
        <v>45155</v>
      </c>
      <c r="L3345" s="65" t="str">
        <f>UPPER(TEXT(tbl_raw_data[[#This Row],[updated_date]],"MMMM"))</f>
        <v>AUGUST</v>
      </c>
      <c r="M3345" s="65" t="str">
        <f>"WEEK "&amp;IF(ROUNDUP(DAY(tbl_raw_data[[#This Row],[updated_date]])/7,0)=5,4,ROUNDUP(DAY(tbl_raw_data[[#This Row],[updated_date]])/7,0))</f>
        <v>WEEK 3</v>
      </c>
      <c r="N3345" s="71" t="str">
        <f>UPPER(VLOOKUP(tbl_raw_data[[#This Row],[Analyst]],settings!$A$1:$B$15,2,0))</f>
        <v>ASIF</v>
      </c>
      <c r="O3345" s="71" t="str">
        <f>TRIM(UPPER(tbl_raw_data[[#This Row],[Outcome]]))</f>
        <v>APPROVE</v>
      </c>
      <c r="P3345" s="71" t="str">
        <f>TRIM(UPPER(tbl_raw_data[[#This Row],[Queue Name]]))</f>
        <v>CONSUMER EXISTING</v>
      </c>
      <c r="Q3345" s="71" t="str">
        <f>IF(tbl_raw_data[[#This Row],[time_taken_in_min]]&lt;=settings!$D$2,"SLA_MET","SLA_NOT_MET")</f>
        <v>SLA_MET</v>
      </c>
    </row>
    <row r="3346" spans="1:17" hidden="1" x14ac:dyDescent="0.3">
      <c r="A3346" s="7" t="s">
        <v>4309</v>
      </c>
      <c r="B3346" s="34">
        <v>45155.503842592596</v>
      </c>
      <c r="C3346" s="35">
        <v>45155.517858796295</v>
      </c>
      <c r="D3346" s="2" t="s">
        <v>10</v>
      </c>
      <c r="E3346" s="2" t="s">
        <v>11</v>
      </c>
      <c r="F3346" s="2" t="s">
        <v>21</v>
      </c>
      <c r="G3346" s="2" t="s">
        <v>15</v>
      </c>
      <c r="H3346" s="84" t="str">
        <f t="shared" si="52"/>
        <v>Reason Unknown</v>
      </c>
      <c r="I3346" s="63">
        <f>(tbl_raw_data[[#This Row],[Date Actioned]])-(tbl_raw_data[[#This Row],[Date Tagged]])</f>
        <v>1.4016203698702157E-2</v>
      </c>
      <c r="J3346" s="66">
        <f>HOUR(tbl_raw_data[[#This Row],[time_taken]])*60+MINUTE(tbl_raw_data[[#This Row],[time_taken]])+SECOND(tbl_raw_data[[#This Row],[time_taken]])/60</f>
        <v>20.183333333333334</v>
      </c>
      <c r="K3346" s="68">
        <f>DATE(YEAR(tbl_raw_data[[#This Row],[Date Actioned]]),MONTH(tbl_raw_data[[#This Row],[Date Actioned]]),DAY(tbl_raw_data[[#This Row],[Date Actioned]]))</f>
        <v>45155</v>
      </c>
      <c r="L3346" s="65" t="str">
        <f>UPPER(TEXT(tbl_raw_data[[#This Row],[updated_date]],"MMMM"))</f>
        <v>AUGUST</v>
      </c>
      <c r="M3346" s="65" t="str">
        <f>"WEEK "&amp;IF(ROUNDUP(DAY(tbl_raw_data[[#This Row],[updated_date]])/7,0)=5,4,ROUNDUP(DAY(tbl_raw_data[[#This Row],[updated_date]])/7,0))</f>
        <v>WEEK 3</v>
      </c>
      <c r="N3346" s="71" t="str">
        <f>UPPER(VLOOKUP(tbl_raw_data[[#This Row],[Analyst]],settings!$A$1:$B$15,2,0))</f>
        <v>SHAHID</v>
      </c>
      <c r="O3346" s="71" t="str">
        <f>TRIM(UPPER(tbl_raw_data[[#This Row],[Outcome]]))</f>
        <v>APPROVE</v>
      </c>
      <c r="P3346" s="71" t="str">
        <f>TRIM(UPPER(tbl_raw_data[[#This Row],[Queue Name]]))</f>
        <v>CONSUMER EXISTING</v>
      </c>
      <c r="Q3346" s="71" t="str">
        <f>IF(tbl_raw_data[[#This Row],[time_taken_in_min]]&lt;=settings!$D$2,"SLA_MET","SLA_NOT_MET")</f>
        <v>SLA_NOT_MET</v>
      </c>
    </row>
    <row r="3347" spans="1:17" hidden="1" x14ac:dyDescent="0.3">
      <c r="A3347" s="1" t="s">
        <v>4310</v>
      </c>
      <c r="B3347" s="36">
        <v>45155.508055555554</v>
      </c>
      <c r="C3347" s="39">
        <v>45155.517500000002</v>
      </c>
      <c r="D3347" s="8" t="s">
        <v>10</v>
      </c>
      <c r="E3347" s="8" t="s">
        <v>11</v>
      </c>
      <c r="F3347" s="8" t="s">
        <v>17</v>
      </c>
      <c r="G3347" s="8" t="s">
        <v>15</v>
      </c>
      <c r="H3347" s="84" t="str">
        <f t="shared" si="52"/>
        <v>Reason Unknown</v>
      </c>
      <c r="I3347" s="63">
        <f>(tbl_raw_data[[#This Row],[Date Actioned]])-(tbl_raw_data[[#This Row],[Date Tagged]])</f>
        <v>9.4444444475811906E-3</v>
      </c>
      <c r="J3347" s="66">
        <f>HOUR(tbl_raw_data[[#This Row],[time_taken]])*60+MINUTE(tbl_raw_data[[#This Row],[time_taken]])+SECOND(tbl_raw_data[[#This Row],[time_taken]])/60</f>
        <v>13.6</v>
      </c>
      <c r="K3347" s="68">
        <f>DATE(YEAR(tbl_raw_data[[#This Row],[Date Actioned]]),MONTH(tbl_raw_data[[#This Row],[Date Actioned]]),DAY(tbl_raw_data[[#This Row],[Date Actioned]]))</f>
        <v>45155</v>
      </c>
      <c r="L3347" s="65" t="str">
        <f>UPPER(TEXT(tbl_raw_data[[#This Row],[updated_date]],"MMMM"))</f>
        <v>AUGUST</v>
      </c>
      <c r="M3347" s="65" t="str">
        <f>"WEEK "&amp;IF(ROUNDUP(DAY(tbl_raw_data[[#This Row],[updated_date]])/7,0)=5,4,ROUNDUP(DAY(tbl_raw_data[[#This Row],[updated_date]])/7,0))</f>
        <v>WEEK 3</v>
      </c>
      <c r="N3347" s="71" t="str">
        <f>UPPER(VLOOKUP(tbl_raw_data[[#This Row],[Analyst]],settings!$A$1:$B$15,2,0))</f>
        <v>MERCEDES</v>
      </c>
      <c r="O3347" s="71" t="str">
        <f>TRIM(UPPER(tbl_raw_data[[#This Row],[Outcome]]))</f>
        <v>APPROVE</v>
      </c>
      <c r="P3347" s="71" t="str">
        <f>TRIM(UPPER(tbl_raw_data[[#This Row],[Queue Name]]))</f>
        <v>CONSUMER EXISTING</v>
      </c>
      <c r="Q3347" s="71" t="str">
        <f>IF(tbl_raw_data[[#This Row],[time_taken_in_min]]&lt;=settings!$D$2,"SLA_MET","SLA_NOT_MET")</f>
        <v>SLA_MET</v>
      </c>
    </row>
    <row r="3348" spans="1:17" hidden="1" x14ac:dyDescent="0.3">
      <c r="A3348" s="5" t="s">
        <v>4311</v>
      </c>
      <c r="B3348" s="34">
        <v>45155.508576388886</v>
      </c>
      <c r="C3348" s="35">
        <v>45155.519675925927</v>
      </c>
      <c r="D3348" s="2" t="s">
        <v>10</v>
      </c>
      <c r="E3348" s="2" t="s">
        <v>8</v>
      </c>
      <c r="F3348" s="2" t="s">
        <v>25</v>
      </c>
      <c r="G3348" s="2" t="s">
        <v>23</v>
      </c>
      <c r="H3348" s="84" t="str">
        <f t="shared" si="52"/>
        <v>Reason Unknown</v>
      </c>
      <c r="I3348" s="63">
        <f>(tbl_raw_data[[#This Row],[Date Actioned]])-(tbl_raw_data[[#This Row],[Date Tagged]])</f>
        <v>1.1099537041445728E-2</v>
      </c>
      <c r="J3348" s="66">
        <f>HOUR(tbl_raw_data[[#This Row],[time_taken]])*60+MINUTE(tbl_raw_data[[#This Row],[time_taken]])+SECOND(tbl_raw_data[[#This Row],[time_taken]])/60</f>
        <v>15.983333333333333</v>
      </c>
      <c r="K3348" s="68">
        <f>DATE(YEAR(tbl_raw_data[[#This Row],[Date Actioned]]),MONTH(tbl_raw_data[[#This Row],[Date Actioned]]),DAY(tbl_raw_data[[#This Row],[Date Actioned]]))</f>
        <v>45155</v>
      </c>
      <c r="L3348" s="65" t="str">
        <f>UPPER(TEXT(tbl_raw_data[[#This Row],[updated_date]],"MMMM"))</f>
        <v>AUGUST</v>
      </c>
      <c r="M3348" s="65" t="str">
        <f>"WEEK "&amp;IF(ROUNDUP(DAY(tbl_raw_data[[#This Row],[updated_date]])/7,0)=5,4,ROUNDUP(DAY(tbl_raw_data[[#This Row],[updated_date]])/7,0))</f>
        <v>WEEK 3</v>
      </c>
      <c r="N3348" s="71" t="str">
        <f>UPPER(VLOOKUP(tbl_raw_data[[#This Row],[Analyst]],settings!$A$1:$B$15,2,0))</f>
        <v>ASIF</v>
      </c>
      <c r="O3348" s="71" t="str">
        <f>TRIM(UPPER(tbl_raw_data[[#This Row],[Outcome]]))</f>
        <v>APPROVE</v>
      </c>
      <c r="P3348" s="71" t="str">
        <f>TRIM(UPPER(tbl_raw_data[[#This Row],[Queue Name]]))</f>
        <v>CONSUMER POST BUREAU</v>
      </c>
      <c r="Q3348" s="71" t="str">
        <f>IF(tbl_raw_data[[#This Row],[time_taken_in_min]]&lt;=settings!$D$2,"SLA_MET","SLA_NOT_MET")</f>
        <v>SLA_MET</v>
      </c>
    </row>
    <row r="3349" spans="1:17" hidden="1" x14ac:dyDescent="0.3">
      <c r="A3349" s="7" t="s">
        <v>4312</v>
      </c>
      <c r="B3349" s="36">
        <v>45155.513101851851</v>
      </c>
      <c r="C3349" s="39">
        <v>45155.519942129627</v>
      </c>
      <c r="D3349" s="8" t="s">
        <v>10</v>
      </c>
      <c r="E3349" s="8" t="s">
        <v>11</v>
      </c>
      <c r="F3349" s="8" t="s">
        <v>17</v>
      </c>
      <c r="G3349" s="8" t="s">
        <v>15</v>
      </c>
      <c r="H3349" s="84" t="str">
        <f t="shared" si="52"/>
        <v>Reason Unknown</v>
      </c>
      <c r="I3349" s="63">
        <f>(tbl_raw_data[[#This Row],[Date Actioned]])-(tbl_raw_data[[#This Row],[Date Tagged]])</f>
        <v>6.8402777760638855E-3</v>
      </c>
      <c r="J3349" s="66">
        <f>HOUR(tbl_raw_data[[#This Row],[time_taken]])*60+MINUTE(tbl_raw_data[[#This Row],[time_taken]])+SECOND(tbl_raw_data[[#This Row],[time_taken]])/60</f>
        <v>9.85</v>
      </c>
      <c r="K3349" s="68">
        <f>DATE(YEAR(tbl_raw_data[[#This Row],[Date Actioned]]),MONTH(tbl_raw_data[[#This Row],[Date Actioned]]),DAY(tbl_raw_data[[#This Row],[Date Actioned]]))</f>
        <v>45155</v>
      </c>
      <c r="L3349" s="65" t="str">
        <f>UPPER(TEXT(tbl_raw_data[[#This Row],[updated_date]],"MMMM"))</f>
        <v>AUGUST</v>
      </c>
      <c r="M3349" s="65" t="str">
        <f>"WEEK "&amp;IF(ROUNDUP(DAY(tbl_raw_data[[#This Row],[updated_date]])/7,0)=5,4,ROUNDUP(DAY(tbl_raw_data[[#This Row],[updated_date]])/7,0))</f>
        <v>WEEK 3</v>
      </c>
      <c r="N3349" s="71" t="str">
        <f>UPPER(VLOOKUP(tbl_raw_data[[#This Row],[Analyst]],settings!$A$1:$B$15,2,0))</f>
        <v>MERCEDES</v>
      </c>
      <c r="O3349" s="71" t="str">
        <f>TRIM(UPPER(tbl_raw_data[[#This Row],[Outcome]]))</f>
        <v>APPROVE</v>
      </c>
      <c r="P3349" s="71" t="str">
        <f>TRIM(UPPER(tbl_raw_data[[#This Row],[Queue Name]]))</f>
        <v>CONSUMER EXISTING</v>
      </c>
      <c r="Q3349" s="71" t="str">
        <f>IF(tbl_raw_data[[#This Row],[time_taken_in_min]]&lt;=settings!$D$2,"SLA_MET","SLA_NOT_MET")</f>
        <v>SLA_MET</v>
      </c>
    </row>
    <row r="3350" spans="1:17" hidden="1" x14ac:dyDescent="0.3">
      <c r="A3350" s="1" t="s">
        <v>4313</v>
      </c>
      <c r="B3350" s="34">
        <v>45155.521261574075</v>
      </c>
      <c r="C3350" s="35">
        <v>45155.525821759256</v>
      </c>
      <c r="D3350" s="2" t="s">
        <v>10</v>
      </c>
      <c r="E3350" s="2" t="s">
        <v>18</v>
      </c>
      <c r="F3350" s="2" t="s">
        <v>25</v>
      </c>
      <c r="G3350" s="2" t="s">
        <v>23</v>
      </c>
      <c r="H3350" s="84" t="str">
        <f t="shared" si="52"/>
        <v>Reason Unknown</v>
      </c>
      <c r="I3350" s="63">
        <f>(tbl_raw_data[[#This Row],[Date Actioned]])-(tbl_raw_data[[#This Row],[Date Tagged]])</f>
        <v>4.5601851816172712E-3</v>
      </c>
      <c r="J3350" s="66">
        <f>HOUR(tbl_raw_data[[#This Row],[time_taken]])*60+MINUTE(tbl_raw_data[[#This Row],[time_taken]])+SECOND(tbl_raw_data[[#This Row],[time_taken]])/60</f>
        <v>6.5666666666666664</v>
      </c>
      <c r="K3350" s="68">
        <f>DATE(YEAR(tbl_raw_data[[#This Row],[Date Actioned]]),MONTH(tbl_raw_data[[#This Row],[Date Actioned]]),DAY(tbl_raw_data[[#This Row],[Date Actioned]]))</f>
        <v>45155</v>
      </c>
      <c r="L3350" s="65" t="str">
        <f>UPPER(TEXT(tbl_raw_data[[#This Row],[updated_date]],"MMMM"))</f>
        <v>AUGUST</v>
      </c>
      <c r="M3350" s="65" t="str">
        <f>"WEEK "&amp;IF(ROUNDUP(DAY(tbl_raw_data[[#This Row],[updated_date]])/7,0)=5,4,ROUNDUP(DAY(tbl_raw_data[[#This Row],[updated_date]])/7,0))</f>
        <v>WEEK 3</v>
      </c>
      <c r="N3350" s="71" t="str">
        <f>UPPER(VLOOKUP(tbl_raw_data[[#This Row],[Analyst]],settings!$A$1:$B$15,2,0))</f>
        <v>ASIF</v>
      </c>
      <c r="O3350" s="71" t="str">
        <f>TRIM(UPPER(tbl_raw_data[[#This Row],[Outcome]]))</f>
        <v>APPROVE</v>
      </c>
      <c r="P3350" s="71" t="str">
        <f>TRIM(UPPER(tbl_raw_data[[#This Row],[Queue Name]]))</f>
        <v>CONSUMER PRE BUREAU</v>
      </c>
      <c r="Q3350" s="71" t="str">
        <f>IF(tbl_raw_data[[#This Row],[time_taken_in_min]]&lt;=settings!$D$2,"SLA_MET","SLA_NOT_MET")</f>
        <v>SLA_MET</v>
      </c>
    </row>
    <row r="3351" spans="1:17" hidden="1" x14ac:dyDescent="0.3">
      <c r="A3351" s="5" t="s">
        <v>4314</v>
      </c>
      <c r="B3351" s="36">
        <v>45155.527372685188</v>
      </c>
      <c r="C3351" s="39">
        <v>45155.532557870371</v>
      </c>
      <c r="D3351" s="8" t="s">
        <v>10</v>
      </c>
      <c r="E3351" s="8" t="s">
        <v>18</v>
      </c>
      <c r="F3351" s="8" t="s">
        <v>19</v>
      </c>
      <c r="G3351" s="8" t="s">
        <v>23</v>
      </c>
      <c r="H3351" s="84" t="str">
        <f t="shared" si="52"/>
        <v>Reason Unknown</v>
      </c>
      <c r="I3351" s="63">
        <f>(tbl_raw_data[[#This Row],[Date Actioned]])-(tbl_raw_data[[#This Row],[Date Tagged]])</f>
        <v>5.1851851821993478E-3</v>
      </c>
      <c r="J3351" s="66">
        <f>HOUR(tbl_raw_data[[#This Row],[time_taken]])*60+MINUTE(tbl_raw_data[[#This Row],[time_taken]])+SECOND(tbl_raw_data[[#This Row],[time_taken]])/60</f>
        <v>7.4666666666666668</v>
      </c>
      <c r="K3351" s="68">
        <f>DATE(YEAR(tbl_raw_data[[#This Row],[Date Actioned]]),MONTH(tbl_raw_data[[#This Row],[Date Actioned]]),DAY(tbl_raw_data[[#This Row],[Date Actioned]]))</f>
        <v>45155</v>
      </c>
      <c r="L3351" s="65" t="str">
        <f>UPPER(TEXT(tbl_raw_data[[#This Row],[updated_date]],"MMMM"))</f>
        <v>AUGUST</v>
      </c>
      <c r="M3351" s="65" t="str">
        <f>"WEEK "&amp;IF(ROUNDUP(DAY(tbl_raw_data[[#This Row],[updated_date]])/7,0)=5,4,ROUNDUP(DAY(tbl_raw_data[[#This Row],[updated_date]])/7,0))</f>
        <v>WEEK 3</v>
      </c>
      <c r="N3351" s="71" t="str">
        <f>UPPER(VLOOKUP(tbl_raw_data[[#This Row],[Analyst]],settings!$A$1:$B$15,2,0))</f>
        <v>NAVED</v>
      </c>
      <c r="O3351" s="71" t="str">
        <f>TRIM(UPPER(tbl_raw_data[[#This Row],[Outcome]]))</f>
        <v>APPROVE</v>
      </c>
      <c r="P3351" s="71" t="str">
        <f>TRIM(UPPER(tbl_raw_data[[#This Row],[Queue Name]]))</f>
        <v>CONSUMER PRE BUREAU</v>
      </c>
      <c r="Q3351" s="71" t="str">
        <f>IF(tbl_raw_data[[#This Row],[time_taken_in_min]]&lt;=settings!$D$2,"SLA_MET","SLA_NOT_MET")</f>
        <v>SLA_MET</v>
      </c>
    </row>
    <row r="3352" spans="1:17" hidden="1" x14ac:dyDescent="0.3">
      <c r="A3352" s="7" t="s">
        <v>4315</v>
      </c>
      <c r="B3352" s="34">
        <v>45155.527881944443</v>
      </c>
      <c r="C3352" s="35">
        <v>45155.532719907409</v>
      </c>
      <c r="D3352" s="2" t="s">
        <v>10</v>
      </c>
      <c r="E3352" s="2" t="s">
        <v>11</v>
      </c>
      <c r="F3352" s="2" t="s">
        <v>25</v>
      </c>
      <c r="G3352" s="2" t="s">
        <v>26</v>
      </c>
      <c r="H3352" s="84" t="str">
        <f t="shared" si="52"/>
        <v>Reason Unknown</v>
      </c>
      <c r="I3352" s="63">
        <f>(tbl_raw_data[[#This Row],[Date Actioned]])-(tbl_raw_data[[#This Row],[Date Tagged]])</f>
        <v>4.8379629661212675E-3</v>
      </c>
      <c r="J3352" s="66">
        <f>HOUR(tbl_raw_data[[#This Row],[time_taken]])*60+MINUTE(tbl_raw_data[[#This Row],[time_taken]])+SECOND(tbl_raw_data[[#This Row],[time_taken]])/60</f>
        <v>6.9666666666666668</v>
      </c>
      <c r="K3352" s="68">
        <f>DATE(YEAR(tbl_raw_data[[#This Row],[Date Actioned]]),MONTH(tbl_raw_data[[#This Row],[Date Actioned]]),DAY(tbl_raw_data[[#This Row],[Date Actioned]]))</f>
        <v>45155</v>
      </c>
      <c r="L3352" s="65" t="str">
        <f>UPPER(TEXT(tbl_raw_data[[#This Row],[updated_date]],"MMMM"))</f>
        <v>AUGUST</v>
      </c>
      <c r="M3352" s="65" t="str">
        <f>"WEEK "&amp;IF(ROUNDUP(DAY(tbl_raw_data[[#This Row],[updated_date]])/7,0)=5,4,ROUNDUP(DAY(tbl_raw_data[[#This Row],[updated_date]])/7,0))</f>
        <v>WEEK 3</v>
      </c>
      <c r="N3352" s="71" t="str">
        <f>UPPER(VLOOKUP(tbl_raw_data[[#This Row],[Analyst]],settings!$A$1:$B$15,2,0))</f>
        <v>ASIF</v>
      </c>
      <c r="O3352" s="71" t="str">
        <f>TRIM(UPPER(tbl_raw_data[[#This Row],[Outcome]]))</f>
        <v>APPROVE</v>
      </c>
      <c r="P3352" s="71" t="str">
        <f>TRIM(UPPER(tbl_raw_data[[#This Row],[Queue Name]]))</f>
        <v>CONSUMER EXISTING</v>
      </c>
      <c r="Q3352" s="71" t="str">
        <f>IF(tbl_raw_data[[#This Row],[time_taken_in_min]]&lt;=settings!$D$2,"SLA_MET","SLA_NOT_MET")</f>
        <v>SLA_MET</v>
      </c>
    </row>
    <row r="3353" spans="1:17" hidden="1" x14ac:dyDescent="0.3">
      <c r="A3353" s="1" t="s">
        <v>4316</v>
      </c>
      <c r="B3353" s="36">
        <v>45155.529027777775</v>
      </c>
      <c r="C3353" s="39">
        <v>45155.537407407406</v>
      </c>
      <c r="D3353" s="8" t="s">
        <v>10</v>
      </c>
      <c r="E3353" s="8" t="s">
        <v>11</v>
      </c>
      <c r="F3353" s="8" t="s">
        <v>114</v>
      </c>
      <c r="G3353" s="8" t="s">
        <v>15</v>
      </c>
      <c r="H3353" s="84" t="str">
        <f t="shared" si="52"/>
        <v>Reason Unknown</v>
      </c>
      <c r="I3353" s="63">
        <f>(tbl_raw_data[[#This Row],[Date Actioned]])-(tbl_raw_data[[#This Row],[Date Tagged]])</f>
        <v>8.3796296312357299E-3</v>
      </c>
      <c r="J3353" s="66">
        <f>HOUR(tbl_raw_data[[#This Row],[time_taken]])*60+MINUTE(tbl_raw_data[[#This Row],[time_taken]])+SECOND(tbl_raw_data[[#This Row],[time_taken]])/60</f>
        <v>12.066666666666666</v>
      </c>
      <c r="K3353" s="68">
        <f>DATE(YEAR(tbl_raw_data[[#This Row],[Date Actioned]]),MONTH(tbl_raw_data[[#This Row],[Date Actioned]]),DAY(tbl_raw_data[[#This Row],[Date Actioned]]))</f>
        <v>45155</v>
      </c>
      <c r="L3353" s="65" t="str">
        <f>UPPER(TEXT(tbl_raw_data[[#This Row],[updated_date]],"MMMM"))</f>
        <v>AUGUST</v>
      </c>
      <c r="M3353" s="65" t="str">
        <f>"WEEK "&amp;IF(ROUNDUP(DAY(tbl_raw_data[[#This Row],[updated_date]])/7,0)=5,4,ROUNDUP(DAY(tbl_raw_data[[#This Row],[updated_date]])/7,0))</f>
        <v>WEEK 3</v>
      </c>
      <c r="N3353" s="71" t="str">
        <f>UPPER(VLOOKUP(tbl_raw_data[[#This Row],[Analyst]],settings!$A$1:$B$15,2,0))</f>
        <v>FARDIN</v>
      </c>
      <c r="O3353" s="71" t="str">
        <f>TRIM(UPPER(tbl_raw_data[[#This Row],[Outcome]]))</f>
        <v>APPROVE</v>
      </c>
      <c r="P3353" s="71" t="str">
        <f>TRIM(UPPER(tbl_raw_data[[#This Row],[Queue Name]]))</f>
        <v>CONSUMER EXISTING</v>
      </c>
      <c r="Q3353" s="71" t="str">
        <f>IF(tbl_raw_data[[#This Row],[time_taken_in_min]]&lt;=settings!$D$2,"SLA_MET","SLA_NOT_MET")</f>
        <v>SLA_MET</v>
      </c>
    </row>
    <row r="3354" spans="1:17" hidden="1" x14ac:dyDescent="0.3">
      <c r="A3354" s="5" t="s">
        <v>4317</v>
      </c>
      <c r="B3354" s="34">
        <v>45155.529432870368</v>
      </c>
      <c r="C3354" s="35">
        <v>45155.537986111114</v>
      </c>
      <c r="D3354" s="2" t="s">
        <v>10</v>
      </c>
      <c r="E3354" s="2" t="s">
        <v>18</v>
      </c>
      <c r="F3354" s="2" t="s">
        <v>25</v>
      </c>
      <c r="G3354" s="2" t="s">
        <v>15</v>
      </c>
      <c r="H3354" s="84" t="str">
        <f t="shared" si="52"/>
        <v>Reason Unknown</v>
      </c>
      <c r="I3354" s="63">
        <f>(tbl_raw_data[[#This Row],[Date Actioned]])-(tbl_raw_data[[#This Row],[Date Tagged]])</f>
        <v>8.5532407465507276E-3</v>
      </c>
      <c r="J3354" s="66">
        <f>HOUR(tbl_raw_data[[#This Row],[time_taken]])*60+MINUTE(tbl_raw_data[[#This Row],[time_taken]])+SECOND(tbl_raw_data[[#This Row],[time_taken]])/60</f>
        <v>12.316666666666666</v>
      </c>
      <c r="K3354" s="68">
        <f>DATE(YEAR(tbl_raw_data[[#This Row],[Date Actioned]]),MONTH(tbl_raw_data[[#This Row],[Date Actioned]]),DAY(tbl_raw_data[[#This Row],[Date Actioned]]))</f>
        <v>45155</v>
      </c>
      <c r="L3354" s="65" t="str">
        <f>UPPER(TEXT(tbl_raw_data[[#This Row],[updated_date]],"MMMM"))</f>
        <v>AUGUST</v>
      </c>
      <c r="M3354" s="65" t="str">
        <f>"WEEK "&amp;IF(ROUNDUP(DAY(tbl_raw_data[[#This Row],[updated_date]])/7,0)=5,4,ROUNDUP(DAY(tbl_raw_data[[#This Row],[updated_date]])/7,0))</f>
        <v>WEEK 3</v>
      </c>
      <c r="N3354" s="71" t="str">
        <f>UPPER(VLOOKUP(tbl_raw_data[[#This Row],[Analyst]],settings!$A$1:$B$15,2,0))</f>
        <v>ASIF</v>
      </c>
      <c r="O3354" s="71" t="str">
        <f>TRIM(UPPER(tbl_raw_data[[#This Row],[Outcome]]))</f>
        <v>APPROVE</v>
      </c>
      <c r="P3354" s="71" t="str">
        <f>TRIM(UPPER(tbl_raw_data[[#This Row],[Queue Name]]))</f>
        <v>CONSUMER PRE BUREAU</v>
      </c>
      <c r="Q3354" s="71" t="str">
        <f>IF(tbl_raw_data[[#This Row],[time_taken_in_min]]&lt;=settings!$D$2,"SLA_MET","SLA_NOT_MET")</f>
        <v>SLA_MET</v>
      </c>
    </row>
    <row r="3355" spans="1:17" hidden="1" x14ac:dyDescent="0.3">
      <c r="A3355" s="7" t="s">
        <v>4318</v>
      </c>
      <c r="B3355" s="36">
        <v>45155.54005787037</v>
      </c>
      <c r="C3355" s="39">
        <v>45155.542881944442</v>
      </c>
      <c r="D3355" s="8" t="s">
        <v>10</v>
      </c>
      <c r="E3355" s="8" t="s">
        <v>11</v>
      </c>
      <c r="F3355" s="8" t="s">
        <v>25</v>
      </c>
      <c r="G3355" s="8" t="s">
        <v>26</v>
      </c>
      <c r="H3355" s="84" t="str">
        <f t="shared" si="52"/>
        <v>Reason Unknown</v>
      </c>
      <c r="I3355" s="63">
        <f>(tbl_raw_data[[#This Row],[Date Actioned]])-(tbl_raw_data[[#This Row],[Date Tagged]])</f>
        <v>2.8240740721230395E-3</v>
      </c>
      <c r="J3355" s="66">
        <f>HOUR(tbl_raw_data[[#This Row],[time_taken]])*60+MINUTE(tbl_raw_data[[#This Row],[time_taken]])+SECOND(tbl_raw_data[[#This Row],[time_taken]])/60</f>
        <v>4.0666666666666664</v>
      </c>
      <c r="K3355" s="68">
        <f>DATE(YEAR(tbl_raw_data[[#This Row],[Date Actioned]]),MONTH(tbl_raw_data[[#This Row],[Date Actioned]]),DAY(tbl_raw_data[[#This Row],[Date Actioned]]))</f>
        <v>45155</v>
      </c>
      <c r="L3355" s="65" t="str">
        <f>UPPER(TEXT(tbl_raw_data[[#This Row],[updated_date]],"MMMM"))</f>
        <v>AUGUST</v>
      </c>
      <c r="M3355" s="65" t="str">
        <f>"WEEK "&amp;IF(ROUNDUP(DAY(tbl_raw_data[[#This Row],[updated_date]])/7,0)=5,4,ROUNDUP(DAY(tbl_raw_data[[#This Row],[updated_date]])/7,0))</f>
        <v>WEEK 3</v>
      </c>
      <c r="N3355" s="71" t="str">
        <f>UPPER(VLOOKUP(tbl_raw_data[[#This Row],[Analyst]],settings!$A$1:$B$15,2,0))</f>
        <v>ASIF</v>
      </c>
      <c r="O3355" s="71" t="str">
        <f>TRIM(UPPER(tbl_raw_data[[#This Row],[Outcome]]))</f>
        <v>APPROVE</v>
      </c>
      <c r="P3355" s="71" t="str">
        <f>TRIM(UPPER(tbl_raw_data[[#This Row],[Queue Name]]))</f>
        <v>CONSUMER EXISTING</v>
      </c>
      <c r="Q3355" s="71" t="str">
        <f>IF(tbl_raw_data[[#This Row],[time_taken_in_min]]&lt;=settings!$D$2,"SLA_MET","SLA_NOT_MET")</f>
        <v>SLA_MET</v>
      </c>
    </row>
    <row r="3356" spans="1:17" hidden="1" x14ac:dyDescent="0.3">
      <c r="A3356" s="1" t="s">
        <v>4319</v>
      </c>
      <c r="B3356" s="34">
        <v>45155.541932870372</v>
      </c>
      <c r="C3356" s="35">
        <v>45155.546354166669</v>
      </c>
      <c r="D3356" s="2" t="s">
        <v>10</v>
      </c>
      <c r="E3356" s="2" t="s">
        <v>18</v>
      </c>
      <c r="F3356" s="2" t="s">
        <v>25</v>
      </c>
      <c r="G3356" s="2" t="s">
        <v>23</v>
      </c>
      <c r="H3356" s="84" t="str">
        <f t="shared" si="52"/>
        <v>Reason Unknown</v>
      </c>
      <c r="I3356" s="63">
        <f>(tbl_raw_data[[#This Row],[Date Actioned]])-(tbl_raw_data[[#This Row],[Date Tagged]])</f>
        <v>4.4212962966412306E-3</v>
      </c>
      <c r="J3356" s="66">
        <f>HOUR(tbl_raw_data[[#This Row],[time_taken]])*60+MINUTE(tbl_raw_data[[#This Row],[time_taken]])+SECOND(tbl_raw_data[[#This Row],[time_taken]])/60</f>
        <v>6.3666666666666663</v>
      </c>
      <c r="K3356" s="68">
        <f>DATE(YEAR(tbl_raw_data[[#This Row],[Date Actioned]]),MONTH(tbl_raw_data[[#This Row],[Date Actioned]]),DAY(tbl_raw_data[[#This Row],[Date Actioned]]))</f>
        <v>45155</v>
      </c>
      <c r="L3356" s="65" t="str">
        <f>UPPER(TEXT(tbl_raw_data[[#This Row],[updated_date]],"MMMM"))</f>
        <v>AUGUST</v>
      </c>
      <c r="M3356" s="65" t="str">
        <f>"WEEK "&amp;IF(ROUNDUP(DAY(tbl_raw_data[[#This Row],[updated_date]])/7,0)=5,4,ROUNDUP(DAY(tbl_raw_data[[#This Row],[updated_date]])/7,0))</f>
        <v>WEEK 3</v>
      </c>
      <c r="N3356" s="71" t="str">
        <f>UPPER(VLOOKUP(tbl_raw_data[[#This Row],[Analyst]],settings!$A$1:$B$15,2,0))</f>
        <v>ASIF</v>
      </c>
      <c r="O3356" s="71" t="str">
        <f>TRIM(UPPER(tbl_raw_data[[#This Row],[Outcome]]))</f>
        <v>APPROVE</v>
      </c>
      <c r="P3356" s="71" t="str">
        <f>TRIM(UPPER(tbl_raw_data[[#This Row],[Queue Name]]))</f>
        <v>CONSUMER PRE BUREAU</v>
      </c>
      <c r="Q3356" s="71" t="str">
        <f>IF(tbl_raw_data[[#This Row],[time_taken_in_min]]&lt;=settings!$D$2,"SLA_MET","SLA_NOT_MET")</f>
        <v>SLA_MET</v>
      </c>
    </row>
    <row r="3357" spans="1:17" hidden="1" x14ac:dyDescent="0.3">
      <c r="A3357" s="5" t="s">
        <v>4320</v>
      </c>
      <c r="B3357" s="36">
        <v>45155.556064814817</v>
      </c>
      <c r="C3357" s="39">
        <v>45155.566458333335</v>
      </c>
      <c r="D3357" s="8" t="s">
        <v>10</v>
      </c>
      <c r="E3357" s="8" t="s">
        <v>8</v>
      </c>
      <c r="F3357" s="8" t="s">
        <v>25</v>
      </c>
      <c r="G3357" s="8" t="s">
        <v>23</v>
      </c>
      <c r="H3357" s="84" t="str">
        <f t="shared" si="52"/>
        <v>Reason Unknown</v>
      </c>
      <c r="I3357" s="63">
        <f>(tbl_raw_data[[#This Row],[Date Actioned]])-(tbl_raw_data[[#This Row],[Date Tagged]])</f>
        <v>1.0393518517958E-2</v>
      </c>
      <c r="J3357" s="66">
        <f>HOUR(tbl_raw_data[[#This Row],[time_taken]])*60+MINUTE(tbl_raw_data[[#This Row],[time_taken]])+SECOND(tbl_raw_data[[#This Row],[time_taken]])/60</f>
        <v>14.966666666666667</v>
      </c>
      <c r="K3357" s="68">
        <f>DATE(YEAR(tbl_raw_data[[#This Row],[Date Actioned]]),MONTH(tbl_raw_data[[#This Row],[Date Actioned]]),DAY(tbl_raw_data[[#This Row],[Date Actioned]]))</f>
        <v>45155</v>
      </c>
      <c r="L3357" s="65" t="str">
        <f>UPPER(TEXT(tbl_raw_data[[#This Row],[updated_date]],"MMMM"))</f>
        <v>AUGUST</v>
      </c>
      <c r="M3357" s="65" t="str">
        <f>"WEEK "&amp;IF(ROUNDUP(DAY(tbl_raw_data[[#This Row],[updated_date]])/7,0)=5,4,ROUNDUP(DAY(tbl_raw_data[[#This Row],[updated_date]])/7,0))</f>
        <v>WEEK 3</v>
      </c>
      <c r="N3357" s="71" t="str">
        <f>UPPER(VLOOKUP(tbl_raw_data[[#This Row],[Analyst]],settings!$A$1:$B$15,2,0))</f>
        <v>ASIF</v>
      </c>
      <c r="O3357" s="71" t="str">
        <f>TRIM(UPPER(tbl_raw_data[[#This Row],[Outcome]]))</f>
        <v>APPROVE</v>
      </c>
      <c r="P3357" s="71" t="str">
        <f>TRIM(UPPER(tbl_raw_data[[#This Row],[Queue Name]]))</f>
        <v>CONSUMER POST BUREAU</v>
      </c>
      <c r="Q3357" s="71" t="str">
        <f>IF(tbl_raw_data[[#This Row],[time_taken_in_min]]&lt;=settings!$D$2,"SLA_MET","SLA_NOT_MET")</f>
        <v>SLA_MET</v>
      </c>
    </row>
    <row r="3358" spans="1:17" hidden="1" x14ac:dyDescent="0.3">
      <c r="A3358" s="7" t="s">
        <v>4321</v>
      </c>
      <c r="B3358" s="34">
        <v>45155.568865740737</v>
      </c>
      <c r="C3358" s="35">
        <v>45155.576111111113</v>
      </c>
      <c r="D3358" s="2" t="s">
        <v>10</v>
      </c>
      <c r="E3358" s="2" t="s">
        <v>8</v>
      </c>
      <c r="F3358" s="2" t="s">
        <v>25</v>
      </c>
      <c r="G3358" s="2" t="s">
        <v>15</v>
      </c>
      <c r="H3358" s="84" t="str">
        <f t="shared" si="52"/>
        <v>Reason Unknown</v>
      </c>
      <c r="I3358" s="63">
        <f>(tbl_raw_data[[#This Row],[Date Actioned]])-(tbl_raw_data[[#This Row],[Date Tagged]])</f>
        <v>7.2453703760402277E-3</v>
      </c>
      <c r="J3358" s="66">
        <f>HOUR(tbl_raw_data[[#This Row],[time_taken]])*60+MINUTE(tbl_raw_data[[#This Row],[time_taken]])+SECOND(tbl_raw_data[[#This Row],[time_taken]])/60</f>
        <v>10.433333333333334</v>
      </c>
      <c r="K3358" s="68">
        <f>DATE(YEAR(tbl_raw_data[[#This Row],[Date Actioned]]),MONTH(tbl_raw_data[[#This Row],[Date Actioned]]),DAY(tbl_raw_data[[#This Row],[Date Actioned]]))</f>
        <v>45155</v>
      </c>
      <c r="L3358" s="65" t="str">
        <f>UPPER(TEXT(tbl_raw_data[[#This Row],[updated_date]],"MMMM"))</f>
        <v>AUGUST</v>
      </c>
      <c r="M3358" s="65" t="str">
        <f>"WEEK "&amp;IF(ROUNDUP(DAY(tbl_raw_data[[#This Row],[updated_date]])/7,0)=5,4,ROUNDUP(DAY(tbl_raw_data[[#This Row],[updated_date]])/7,0))</f>
        <v>WEEK 3</v>
      </c>
      <c r="N3358" s="71" t="str">
        <f>UPPER(VLOOKUP(tbl_raw_data[[#This Row],[Analyst]],settings!$A$1:$B$15,2,0))</f>
        <v>ASIF</v>
      </c>
      <c r="O3358" s="71" t="str">
        <f>TRIM(UPPER(tbl_raw_data[[#This Row],[Outcome]]))</f>
        <v>APPROVE</v>
      </c>
      <c r="P3358" s="71" t="str">
        <f>TRIM(UPPER(tbl_raw_data[[#This Row],[Queue Name]]))</f>
        <v>CONSUMER POST BUREAU</v>
      </c>
      <c r="Q3358" s="71" t="str">
        <f>IF(tbl_raw_data[[#This Row],[time_taken_in_min]]&lt;=settings!$D$2,"SLA_MET","SLA_NOT_MET")</f>
        <v>SLA_MET</v>
      </c>
    </row>
    <row r="3359" spans="1:17" hidden="1" x14ac:dyDescent="0.3">
      <c r="A3359" s="1" t="s">
        <v>4322</v>
      </c>
      <c r="B3359" s="36">
        <v>45155.581967592596</v>
      </c>
      <c r="C3359" s="39">
        <v>45155.59302083333</v>
      </c>
      <c r="D3359" s="8" t="s">
        <v>10</v>
      </c>
      <c r="E3359" s="8" t="s">
        <v>8</v>
      </c>
      <c r="F3359" s="8" t="s">
        <v>19</v>
      </c>
      <c r="G3359" s="8" t="s">
        <v>15</v>
      </c>
      <c r="H3359" s="84" t="str">
        <f t="shared" si="52"/>
        <v>Reason Unknown</v>
      </c>
      <c r="I3359" s="63">
        <f>(tbl_raw_data[[#This Row],[Date Actioned]])-(tbl_raw_data[[#This Row],[Date Tagged]])</f>
        <v>1.1053240734327119E-2</v>
      </c>
      <c r="J3359" s="66">
        <f>HOUR(tbl_raw_data[[#This Row],[time_taken]])*60+MINUTE(tbl_raw_data[[#This Row],[time_taken]])+SECOND(tbl_raw_data[[#This Row],[time_taken]])/60</f>
        <v>15.916666666666666</v>
      </c>
      <c r="K3359" s="68">
        <f>DATE(YEAR(tbl_raw_data[[#This Row],[Date Actioned]]),MONTH(tbl_raw_data[[#This Row],[Date Actioned]]),DAY(tbl_raw_data[[#This Row],[Date Actioned]]))</f>
        <v>45155</v>
      </c>
      <c r="L3359" s="65" t="str">
        <f>UPPER(TEXT(tbl_raw_data[[#This Row],[updated_date]],"MMMM"))</f>
        <v>AUGUST</v>
      </c>
      <c r="M3359" s="65" t="str">
        <f>"WEEK "&amp;IF(ROUNDUP(DAY(tbl_raw_data[[#This Row],[updated_date]])/7,0)=5,4,ROUNDUP(DAY(tbl_raw_data[[#This Row],[updated_date]])/7,0))</f>
        <v>WEEK 3</v>
      </c>
      <c r="N3359" s="71" t="str">
        <f>UPPER(VLOOKUP(tbl_raw_data[[#This Row],[Analyst]],settings!$A$1:$B$15,2,0))</f>
        <v>NAVED</v>
      </c>
      <c r="O3359" s="71" t="str">
        <f>TRIM(UPPER(tbl_raw_data[[#This Row],[Outcome]]))</f>
        <v>APPROVE</v>
      </c>
      <c r="P3359" s="71" t="str">
        <f>TRIM(UPPER(tbl_raw_data[[#This Row],[Queue Name]]))</f>
        <v>CONSUMER POST BUREAU</v>
      </c>
      <c r="Q3359" s="71" t="str">
        <f>IF(tbl_raw_data[[#This Row],[time_taken_in_min]]&lt;=settings!$D$2,"SLA_MET","SLA_NOT_MET")</f>
        <v>SLA_MET</v>
      </c>
    </row>
    <row r="3360" spans="1:17" hidden="1" x14ac:dyDescent="0.3">
      <c r="A3360" s="5" t="s">
        <v>4323</v>
      </c>
      <c r="B3360" s="34">
        <v>45155.58258101852</v>
      </c>
      <c r="C3360" s="35">
        <v>45155.592592592591</v>
      </c>
      <c r="D3360" s="2" t="s">
        <v>10</v>
      </c>
      <c r="E3360" s="2" t="s">
        <v>18</v>
      </c>
      <c r="F3360" s="2" t="s">
        <v>206</v>
      </c>
      <c r="G3360" s="2" t="s">
        <v>16</v>
      </c>
      <c r="H3360" s="84" t="str">
        <f t="shared" si="52"/>
        <v>Reason Unknown</v>
      </c>
      <c r="I3360" s="63">
        <f>(tbl_raw_data[[#This Row],[Date Actioned]])-(tbl_raw_data[[#This Row],[Date Tagged]])</f>
        <v>1.0011574071540963E-2</v>
      </c>
      <c r="J3360" s="66">
        <f>HOUR(tbl_raw_data[[#This Row],[time_taken]])*60+MINUTE(tbl_raw_data[[#This Row],[time_taken]])+SECOND(tbl_raw_data[[#This Row],[time_taken]])/60</f>
        <v>14.416666666666666</v>
      </c>
      <c r="K3360" s="68">
        <f>DATE(YEAR(tbl_raw_data[[#This Row],[Date Actioned]]),MONTH(tbl_raw_data[[#This Row],[Date Actioned]]),DAY(tbl_raw_data[[#This Row],[Date Actioned]]))</f>
        <v>45155</v>
      </c>
      <c r="L3360" s="65" t="str">
        <f>UPPER(TEXT(tbl_raw_data[[#This Row],[updated_date]],"MMMM"))</f>
        <v>AUGUST</v>
      </c>
      <c r="M3360" s="65" t="str">
        <f>"WEEK "&amp;IF(ROUNDUP(DAY(tbl_raw_data[[#This Row],[updated_date]])/7,0)=5,4,ROUNDUP(DAY(tbl_raw_data[[#This Row],[updated_date]])/7,0))</f>
        <v>WEEK 3</v>
      </c>
      <c r="N3360" s="71" t="str">
        <f>UPPER(VLOOKUP(tbl_raw_data[[#This Row],[Analyst]],settings!$A$1:$B$15,2,0))</f>
        <v>HARDIK</v>
      </c>
      <c r="O3360" s="71" t="str">
        <f>TRIM(UPPER(tbl_raw_data[[#This Row],[Outcome]]))</f>
        <v>APPROVE</v>
      </c>
      <c r="P3360" s="71" t="str">
        <f>TRIM(UPPER(tbl_raw_data[[#This Row],[Queue Name]]))</f>
        <v>CONSUMER PRE BUREAU</v>
      </c>
      <c r="Q3360" s="71" t="str">
        <f>IF(tbl_raw_data[[#This Row],[time_taken_in_min]]&lt;=settings!$D$2,"SLA_MET","SLA_NOT_MET")</f>
        <v>SLA_MET</v>
      </c>
    </row>
    <row r="3361" spans="1:17" hidden="1" x14ac:dyDescent="0.3">
      <c r="A3361" s="7" t="s">
        <v>4324</v>
      </c>
      <c r="B3361" s="36">
        <v>45155.585856481484</v>
      </c>
      <c r="C3361" s="39">
        <v>45155.596493055556</v>
      </c>
      <c r="D3361" s="8" t="s">
        <v>10</v>
      </c>
      <c r="E3361" s="8" t="s">
        <v>11</v>
      </c>
      <c r="F3361" s="8" t="s">
        <v>25</v>
      </c>
      <c r="G3361" s="8" t="s">
        <v>23</v>
      </c>
      <c r="H3361" s="84" t="str">
        <f t="shared" si="52"/>
        <v>Reason Unknown</v>
      </c>
      <c r="I3361" s="63">
        <f>(tbl_raw_data[[#This Row],[Date Actioned]])-(tbl_raw_data[[#This Row],[Date Tagged]])</f>
        <v>1.063657407212304E-2</v>
      </c>
      <c r="J3361" s="66">
        <f>HOUR(tbl_raw_data[[#This Row],[time_taken]])*60+MINUTE(tbl_raw_data[[#This Row],[time_taken]])+SECOND(tbl_raw_data[[#This Row],[time_taken]])/60</f>
        <v>15.316666666666666</v>
      </c>
      <c r="K3361" s="68">
        <f>DATE(YEAR(tbl_raw_data[[#This Row],[Date Actioned]]),MONTH(tbl_raw_data[[#This Row],[Date Actioned]]),DAY(tbl_raw_data[[#This Row],[Date Actioned]]))</f>
        <v>45155</v>
      </c>
      <c r="L3361" s="65" t="str">
        <f>UPPER(TEXT(tbl_raw_data[[#This Row],[updated_date]],"MMMM"))</f>
        <v>AUGUST</v>
      </c>
      <c r="M3361" s="65" t="str">
        <f>"WEEK "&amp;IF(ROUNDUP(DAY(tbl_raw_data[[#This Row],[updated_date]])/7,0)=5,4,ROUNDUP(DAY(tbl_raw_data[[#This Row],[updated_date]])/7,0))</f>
        <v>WEEK 3</v>
      </c>
      <c r="N3361" s="71" t="str">
        <f>UPPER(VLOOKUP(tbl_raw_data[[#This Row],[Analyst]],settings!$A$1:$B$15,2,0))</f>
        <v>ASIF</v>
      </c>
      <c r="O3361" s="71" t="str">
        <f>TRIM(UPPER(tbl_raw_data[[#This Row],[Outcome]]))</f>
        <v>APPROVE</v>
      </c>
      <c r="P3361" s="71" t="str">
        <f>TRIM(UPPER(tbl_raw_data[[#This Row],[Queue Name]]))</f>
        <v>CONSUMER EXISTING</v>
      </c>
      <c r="Q3361" s="71" t="str">
        <f>IF(tbl_raw_data[[#This Row],[time_taken_in_min]]&lt;=settings!$D$2,"SLA_MET","SLA_NOT_MET")</f>
        <v>SLA_MET</v>
      </c>
    </row>
    <row r="3362" spans="1:17" hidden="1" x14ac:dyDescent="0.3">
      <c r="A3362" s="1" t="s">
        <v>4325</v>
      </c>
      <c r="B3362" s="34">
        <v>45155.593240740738</v>
      </c>
      <c r="C3362" s="35">
        <v>45155.59715277778</v>
      </c>
      <c r="D3362" s="2" t="s">
        <v>10</v>
      </c>
      <c r="E3362" s="2" t="s">
        <v>11</v>
      </c>
      <c r="F3362" s="2" t="s">
        <v>206</v>
      </c>
      <c r="G3362" s="2" t="s">
        <v>15</v>
      </c>
      <c r="H3362" s="84" t="str">
        <f t="shared" si="52"/>
        <v>Reason Unknown</v>
      </c>
      <c r="I3362" s="63">
        <f>(tbl_raw_data[[#This Row],[Date Actioned]])-(tbl_raw_data[[#This Row],[Date Tagged]])</f>
        <v>3.912037042027805E-3</v>
      </c>
      <c r="J3362" s="66">
        <f>HOUR(tbl_raw_data[[#This Row],[time_taken]])*60+MINUTE(tbl_raw_data[[#This Row],[time_taken]])+SECOND(tbl_raw_data[[#This Row],[time_taken]])/60</f>
        <v>5.6333333333333329</v>
      </c>
      <c r="K3362" s="68">
        <f>DATE(YEAR(tbl_raw_data[[#This Row],[Date Actioned]]),MONTH(tbl_raw_data[[#This Row],[Date Actioned]]),DAY(tbl_raw_data[[#This Row],[Date Actioned]]))</f>
        <v>45155</v>
      </c>
      <c r="L3362" s="65" t="str">
        <f>UPPER(TEXT(tbl_raw_data[[#This Row],[updated_date]],"MMMM"))</f>
        <v>AUGUST</v>
      </c>
      <c r="M3362" s="65" t="str">
        <f>"WEEK "&amp;IF(ROUNDUP(DAY(tbl_raw_data[[#This Row],[updated_date]])/7,0)=5,4,ROUNDUP(DAY(tbl_raw_data[[#This Row],[updated_date]])/7,0))</f>
        <v>WEEK 3</v>
      </c>
      <c r="N3362" s="71" t="str">
        <f>UPPER(VLOOKUP(tbl_raw_data[[#This Row],[Analyst]],settings!$A$1:$B$15,2,0))</f>
        <v>HARDIK</v>
      </c>
      <c r="O3362" s="71" t="str">
        <f>TRIM(UPPER(tbl_raw_data[[#This Row],[Outcome]]))</f>
        <v>APPROVE</v>
      </c>
      <c r="P3362" s="71" t="str">
        <f>TRIM(UPPER(tbl_raw_data[[#This Row],[Queue Name]]))</f>
        <v>CONSUMER EXISTING</v>
      </c>
      <c r="Q3362" s="71" t="str">
        <f>IF(tbl_raw_data[[#This Row],[time_taken_in_min]]&lt;=settings!$D$2,"SLA_MET","SLA_NOT_MET")</f>
        <v>SLA_MET</v>
      </c>
    </row>
    <row r="3363" spans="1:17" hidden="1" x14ac:dyDescent="0.3">
      <c r="A3363" s="5" t="s">
        <v>4326</v>
      </c>
      <c r="B3363" s="36">
        <v>45155.599074074074</v>
      </c>
      <c r="C3363" s="39">
        <v>45155.604618055557</v>
      </c>
      <c r="D3363" s="8" t="s">
        <v>10</v>
      </c>
      <c r="E3363" s="8" t="s">
        <v>18</v>
      </c>
      <c r="F3363" s="8" t="s">
        <v>25</v>
      </c>
      <c r="G3363" s="8" t="s">
        <v>30</v>
      </c>
      <c r="H3363" s="84" t="str">
        <f t="shared" si="52"/>
        <v>Reason Unknown</v>
      </c>
      <c r="I3363" s="63">
        <f>(tbl_raw_data[[#This Row],[Date Actioned]])-(tbl_raw_data[[#This Row],[Date Tagged]])</f>
        <v>5.543981482333038E-3</v>
      </c>
      <c r="J3363" s="66">
        <f>HOUR(tbl_raw_data[[#This Row],[time_taken]])*60+MINUTE(tbl_raw_data[[#This Row],[time_taken]])+SECOND(tbl_raw_data[[#This Row],[time_taken]])/60</f>
        <v>7.9833333333333334</v>
      </c>
      <c r="K3363" s="68">
        <f>DATE(YEAR(tbl_raw_data[[#This Row],[Date Actioned]]),MONTH(tbl_raw_data[[#This Row],[Date Actioned]]),DAY(tbl_raw_data[[#This Row],[Date Actioned]]))</f>
        <v>45155</v>
      </c>
      <c r="L3363" s="65" t="str">
        <f>UPPER(TEXT(tbl_raw_data[[#This Row],[updated_date]],"MMMM"))</f>
        <v>AUGUST</v>
      </c>
      <c r="M3363" s="65" t="str">
        <f>"WEEK "&amp;IF(ROUNDUP(DAY(tbl_raw_data[[#This Row],[updated_date]])/7,0)=5,4,ROUNDUP(DAY(tbl_raw_data[[#This Row],[updated_date]])/7,0))</f>
        <v>WEEK 3</v>
      </c>
      <c r="N3363" s="71" t="str">
        <f>UPPER(VLOOKUP(tbl_raw_data[[#This Row],[Analyst]],settings!$A$1:$B$15,2,0))</f>
        <v>ASIF</v>
      </c>
      <c r="O3363" s="71" t="str">
        <f>TRIM(UPPER(tbl_raw_data[[#This Row],[Outcome]]))</f>
        <v>APPROVE</v>
      </c>
      <c r="P3363" s="71" t="str">
        <f>TRIM(UPPER(tbl_raw_data[[#This Row],[Queue Name]]))</f>
        <v>CONSUMER PRE BUREAU</v>
      </c>
      <c r="Q3363" s="71" t="str">
        <f>IF(tbl_raw_data[[#This Row],[time_taken_in_min]]&lt;=settings!$D$2,"SLA_MET","SLA_NOT_MET")</f>
        <v>SLA_MET</v>
      </c>
    </row>
    <row r="3364" spans="1:17" hidden="1" x14ac:dyDescent="0.3">
      <c r="A3364" s="7" t="s">
        <v>4327</v>
      </c>
      <c r="B3364" s="34">
        <v>45155.617164351854</v>
      </c>
      <c r="C3364" s="35">
        <v>45155.623298611114</v>
      </c>
      <c r="D3364" s="2" t="s">
        <v>10</v>
      </c>
      <c r="E3364" s="2" t="s">
        <v>8</v>
      </c>
      <c r="F3364" s="2" t="s">
        <v>114</v>
      </c>
      <c r="G3364" s="2" t="s">
        <v>15</v>
      </c>
      <c r="H3364" s="84" t="str">
        <f t="shared" si="52"/>
        <v>Reason Unknown</v>
      </c>
      <c r="I3364" s="63">
        <f>(tbl_raw_data[[#This Row],[Date Actioned]])-(tbl_raw_data[[#This Row],[Date Tagged]])</f>
        <v>6.1342592598521151E-3</v>
      </c>
      <c r="J3364" s="66">
        <f>HOUR(tbl_raw_data[[#This Row],[time_taken]])*60+MINUTE(tbl_raw_data[[#This Row],[time_taken]])+SECOND(tbl_raw_data[[#This Row],[time_taken]])/60</f>
        <v>8.8333333333333339</v>
      </c>
      <c r="K3364" s="68">
        <f>DATE(YEAR(tbl_raw_data[[#This Row],[Date Actioned]]),MONTH(tbl_raw_data[[#This Row],[Date Actioned]]),DAY(tbl_raw_data[[#This Row],[Date Actioned]]))</f>
        <v>45155</v>
      </c>
      <c r="L3364" s="65" t="str">
        <f>UPPER(TEXT(tbl_raw_data[[#This Row],[updated_date]],"MMMM"))</f>
        <v>AUGUST</v>
      </c>
      <c r="M3364" s="65" t="str">
        <f>"WEEK "&amp;IF(ROUNDUP(DAY(tbl_raw_data[[#This Row],[updated_date]])/7,0)=5,4,ROUNDUP(DAY(tbl_raw_data[[#This Row],[updated_date]])/7,0))</f>
        <v>WEEK 3</v>
      </c>
      <c r="N3364" s="71" t="str">
        <f>UPPER(VLOOKUP(tbl_raw_data[[#This Row],[Analyst]],settings!$A$1:$B$15,2,0))</f>
        <v>FARDIN</v>
      </c>
      <c r="O3364" s="71" t="str">
        <f>TRIM(UPPER(tbl_raw_data[[#This Row],[Outcome]]))</f>
        <v>APPROVE</v>
      </c>
      <c r="P3364" s="71" t="str">
        <f>TRIM(UPPER(tbl_raw_data[[#This Row],[Queue Name]]))</f>
        <v>CONSUMER POST BUREAU</v>
      </c>
      <c r="Q3364" s="71" t="str">
        <f>IF(tbl_raw_data[[#This Row],[time_taken_in_min]]&lt;=settings!$D$2,"SLA_MET","SLA_NOT_MET")</f>
        <v>SLA_MET</v>
      </c>
    </row>
    <row r="3365" spans="1:17" hidden="1" x14ac:dyDescent="0.3">
      <c r="A3365" s="1" t="s">
        <v>4328</v>
      </c>
      <c r="B3365" s="36">
        <v>45155.618368055555</v>
      </c>
      <c r="C3365" s="39">
        <v>45155.625590277778</v>
      </c>
      <c r="D3365" s="8" t="s">
        <v>10</v>
      </c>
      <c r="E3365" s="8" t="s">
        <v>11</v>
      </c>
      <c r="F3365" s="8" t="s">
        <v>19</v>
      </c>
      <c r="G3365" s="8" t="s">
        <v>15</v>
      </c>
      <c r="H3365" s="84" t="str">
        <f t="shared" si="52"/>
        <v>Reason Unknown</v>
      </c>
      <c r="I3365" s="63">
        <f>(tbl_raw_data[[#This Row],[Date Actioned]])-(tbl_raw_data[[#This Row],[Date Tagged]])</f>
        <v>7.2222222224809229E-3</v>
      </c>
      <c r="J3365" s="66">
        <f>HOUR(tbl_raw_data[[#This Row],[time_taken]])*60+MINUTE(tbl_raw_data[[#This Row],[time_taken]])+SECOND(tbl_raw_data[[#This Row],[time_taken]])/60</f>
        <v>10.4</v>
      </c>
      <c r="K3365" s="68">
        <f>DATE(YEAR(tbl_raw_data[[#This Row],[Date Actioned]]),MONTH(tbl_raw_data[[#This Row],[Date Actioned]]),DAY(tbl_raw_data[[#This Row],[Date Actioned]]))</f>
        <v>45155</v>
      </c>
      <c r="L3365" s="65" t="str">
        <f>UPPER(TEXT(tbl_raw_data[[#This Row],[updated_date]],"MMMM"))</f>
        <v>AUGUST</v>
      </c>
      <c r="M3365" s="65" t="str">
        <f>"WEEK "&amp;IF(ROUNDUP(DAY(tbl_raw_data[[#This Row],[updated_date]])/7,0)=5,4,ROUNDUP(DAY(tbl_raw_data[[#This Row],[updated_date]])/7,0))</f>
        <v>WEEK 3</v>
      </c>
      <c r="N3365" s="71" t="str">
        <f>UPPER(VLOOKUP(tbl_raw_data[[#This Row],[Analyst]],settings!$A$1:$B$15,2,0))</f>
        <v>NAVED</v>
      </c>
      <c r="O3365" s="71" t="str">
        <f>TRIM(UPPER(tbl_raw_data[[#This Row],[Outcome]]))</f>
        <v>APPROVE</v>
      </c>
      <c r="P3365" s="71" t="str">
        <f>TRIM(UPPER(tbl_raw_data[[#This Row],[Queue Name]]))</f>
        <v>CONSUMER EXISTING</v>
      </c>
      <c r="Q3365" s="71" t="str">
        <f>IF(tbl_raw_data[[#This Row],[time_taken_in_min]]&lt;=settings!$D$2,"SLA_MET","SLA_NOT_MET")</f>
        <v>SLA_MET</v>
      </c>
    </row>
    <row r="3366" spans="1:17" hidden="1" x14ac:dyDescent="0.3">
      <c r="A3366" s="5" t="s">
        <v>4329</v>
      </c>
      <c r="B3366" s="34">
        <v>45155.625937500001</v>
      </c>
      <c r="C3366" s="35">
        <v>45155.630347222221</v>
      </c>
      <c r="D3366" s="2" t="s">
        <v>10</v>
      </c>
      <c r="E3366" s="2" t="s">
        <v>11</v>
      </c>
      <c r="F3366" s="2" t="s">
        <v>19</v>
      </c>
      <c r="G3366" s="2" t="s">
        <v>15</v>
      </c>
      <c r="H3366" s="84" t="str">
        <f t="shared" si="52"/>
        <v>Reason Unknown</v>
      </c>
      <c r="I3366" s="63">
        <f>(tbl_raw_data[[#This Row],[Date Actioned]])-(tbl_raw_data[[#This Row],[Date Tagged]])</f>
        <v>4.4097222198615782E-3</v>
      </c>
      <c r="J3366" s="66">
        <f>HOUR(tbl_raw_data[[#This Row],[time_taken]])*60+MINUTE(tbl_raw_data[[#This Row],[time_taken]])+SECOND(tbl_raw_data[[#This Row],[time_taken]])/60</f>
        <v>6.35</v>
      </c>
      <c r="K3366" s="68">
        <f>DATE(YEAR(tbl_raw_data[[#This Row],[Date Actioned]]),MONTH(tbl_raw_data[[#This Row],[Date Actioned]]),DAY(tbl_raw_data[[#This Row],[Date Actioned]]))</f>
        <v>45155</v>
      </c>
      <c r="L3366" s="65" t="str">
        <f>UPPER(TEXT(tbl_raw_data[[#This Row],[updated_date]],"MMMM"))</f>
        <v>AUGUST</v>
      </c>
      <c r="M3366" s="65" t="str">
        <f>"WEEK "&amp;IF(ROUNDUP(DAY(tbl_raw_data[[#This Row],[updated_date]])/7,0)=5,4,ROUNDUP(DAY(tbl_raw_data[[#This Row],[updated_date]])/7,0))</f>
        <v>WEEK 3</v>
      </c>
      <c r="N3366" s="71" t="str">
        <f>UPPER(VLOOKUP(tbl_raw_data[[#This Row],[Analyst]],settings!$A$1:$B$15,2,0))</f>
        <v>NAVED</v>
      </c>
      <c r="O3366" s="71" t="str">
        <f>TRIM(UPPER(tbl_raw_data[[#This Row],[Outcome]]))</f>
        <v>APPROVE</v>
      </c>
      <c r="P3366" s="71" t="str">
        <f>TRIM(UPPER(tbl_raw_data[[#This Row],[Queue Name]]))</f>
        <v>CONSUMER EXISTING</v>
      </c>
      <c r="Q3366" s="71" t="str">
        <f>IF(tbl_raw_data[[#This Row],[time_taken_in_min]]&lt;=settings!$D$2,"SLA_MET","SLA_NOT_MET")</f>
        <v>SLA_MET</v>
      </c>
    </row>
    <row r="3367" spans="1:17" hidden="1" x14ac:dyDescent="0.3">
      <c r="A3367" s="7" t="s">
        <v>4330</v>
      </c>
      <c r="B3367" s="36">
        <v>45155.636678240742</v>
      </c>
      <c r="C3367" s="39">
        <v>45155.642071759263</v>
      </c>
      <c r="D3367" s="8" t="s">
        <v>10</v>
      </c>
      <c r="E3367" s="8" t="s">
        <v>11</v>
      </c>
      <c r="F3367" s="8" t="s">
        <v>25</v>
      </c>
      <c r="G3367" s="8" t="s">
        <v>15</v>
      </c>
      <c r="H3367" s="84" t="str">
        <f t="shared" si="52"/>
        <v>Reason Unknown</v>
      </c>
      <c r="I3367" s="63">
        <f>(tbl_raw_data[[#This Row],[Date Actioned]])-(tbl_raw_data[[#This Row],[Date Tagged]])</f>
        <v>5.393518520577345E-3</v>
      </c>
      <c r="J3367" s="66">
        <f>HOUR(tbl_raw_data[[#This Row],[time_taken]])*60+MINUTE(tbl_raw_data[[#This Row],[time_taken]])+SECOND(tbl_raw_data[[#This Row],[time_taken]])/60</f>
        <v>7.7666666666666666</v>
      </c>
      <c r="K3367" s="68">
        <f>DATE(YEAR(tbl_raw_data[[#This Row],[Date Actioned]]),MONTH(tbl_raw_data[[#This Row],[Date Actioned]]),DAY(tbl_raw_data[[#This Row],[Date Actioned]]))</f>
        <v>45155</v>
      </c>
      <c r="L3367" s="65" t="str">
        <f>UPPER(TEXT(tbl_raw_data[[#This Row],[updated_date]],"MMMM"))</f>
        <v>AUGUST</v>
      </c>
      <c r="M3367" s="65" t="str">
        <f>"WEEK "&amp;IF(ROUNDUP(DAY(tbl_raw_data[[#This Row],[updated_date]])/7,0)=5,4,ROUNDUP(DAY(tbl_raw_data[[#This Row],[updated_date]])/7,0))</f>
        <v>WEEK 3</v>
      </c>
      <c r="N3367" s="71" t="str">
        <f>UPPER(VLOOKUP(tbl_raw_data[[#This Row],[Analyst]],settings!$A$1:$B$15,2,0))</f>
        <v>ASIF</v>
      </c>
      <c r="O3367" s="71" t="str">
        <f>TRIM(UPPER(tbl_raw_data[[#This Row],[Outcome]]))</f>
        <v>APPROVE</v>
      </c>
      <c r="P3367" s="71" t="str">
        <f>TRIM(UPPER(tbl_raw_data[[#This Row],[Queue Name]]))</f>
        <v>CONSUMER EXISTING</v>
      </c>
      <c r="Q3367" s="71" t="str">
        <f>IF(tbl_raw_data[[#This Row],[time_taken_in_min]]&lt;=settings!$D$2,"SLA_MET","SLA_NOT_MET")</f>
        <v>SLA_MET</v>
      </c>
    </row>
    <row r="3368" spans="1:17" hidden="1" x14ac:dyDescent="0.3">
      <c r="A3368" s="1" t="s">
        <v>4331</v>
      </c>
      <c r="B3368" s="34">
        <v>45155.650706018518</v>
      </c>
      <c r="C3368" s="35">
        <v>45155.657592592594</v>
      </c>
      <c r="D3368" s="2" t="s">
        <v>10</v>
      </c>
      <c r="E3368" s="2" t="s">
        <v>8</v>
      </c>
      <c r="F3368" s="2" t="s">
        <v>19</v>
      </c>
      <c r="G3368" s="2" t="s">
        <v>15</v>
      </c>
      <c r="H3368" s="84" t="str">
        <f t="shared" si="52"/>
        <v>Reason Unknown</v>
      </c>
      <c r="I3368" s="63">
        <f>(tbl_raw_data[[#This Row],[Date Actioned]])-(tbl_raw_data[[#This Row],[Date Tagged]])</f>
        <v>6.8865740759065375E-3</v>
      </c>
      <c r="J3368" s="66">
        <f>HOUR(tbl_raw_data[[#This Row],[time_taken]])*60+MINUTE(tbl_raw_data[[#This Row],[time_taken]])+SECOND(tbl_raw_data[[#This Row],[time_taken]])/60</f>
        <v>9.9166666666666661</v>
      </c>
      <c r="K3368" s="68">
        <f>DATE(YEAR(tbl_raw_data[[#This Row],[Date Actioned]]),MONTH(tbl_raw_data[[#This Row],[Date Actioned]]),DAY(tbl_raw_data[[#This Row],[Date Actioned]]))</f>
        <v>45155</v>
      </c>
      <c r="L3368" s="65" t="str">
        <f>UPPER(TEXT(tbl_raw_data[[#This Row],[updated_date]],"MMMM"))</f>
        <v>AUGUST</v>
      </c>
      <c r="M3368" s="65" t="str">
        <f>"WEEK "&amp;IF(ROUNDUP(DAY(tbl_raw_data[[#This Row],[updated_date]])/7,0)=5,4,ROUNDUP(DAY(tbl_raw_data[[#This Row],[updated_date]])/7,0))</f>
        <v>WEEK 3</v>
      </c>
      <c r="N3368" s="71" t="str">
        <f>UPPER(VLOOKUP(tbl_raw_data[[#This Row],[Analyst]],settings!$A$1:$B$15,2,0))</f>
        <v>NAVED</v>
      </c>
      <c r="O3368" s="71" t="str">
        <f>TRIM(UPPER(tbl_raw_data[[#This Row],[Outcome]]))</f>
        <v>APPROVE</v>
      </c>
      <c r="P3368" s="71" t="str">
        <f>TRIM(UPPER(tbl_raw_data[[#This Row],[Queue Name]]))</f>
        <v>CONSUMER POST BUREAU</v>
      </c>
      <c r="Q3368" s="71" t="str">
        <f>IF(tbl_raw_data[[#This Row],[time_taken_in_min]]&lt;=settings!$D$2,"SLA_MET","SLA_NOT_MET")</f>
        <v>SLA_MET</v>
      </c>
    </row>
    <row r="3369" spans="1:17" hidden="1" x14ac:dyDescent="0.3">
      <c r="A3369" s="5" t="s">
        <v>4332</v>
      </c>
      <c r="B3369" s="36">
        <v>45155.656041666669</v>
      </c>
      <c r="C3369" s="39">
        <v>45155.65898148148</v>
      </c>
      <c r="D3369" s="8" t="s">
        <v>10</v>
      </c>
      <c r="E3369" s="8" t="s">
        <v>11</v>
      </c>
      <c r="F3369" s="8" t="s">
        <v>25</v>
      </c>
      <c r="G3369" s="8" t="s">
        <v>26</v>
      </c>
      <c r="H3369" s="84" t="str">
        <f t="shared" si="52"/>
        <v>Reason Unknown</v>
      </c>
      <c r="I3369" s="63">
        <f>(tbl_raw_data[[#This Row],[Date Actioned]])-(tbl_raw_data[[#This Row],[Date Tagged]])</f>
        <v>2.9398148108157329E-3</v>
      </c>
      <c r="J3369" s="66">
        <f>HOUR(tbl_raw_data[[#This Row],[time_taken]])*60+MINUTE(tbl_raw_data[[#This Row],[time_taken]])+SECOND(tbl_raw_data[[#This Row],[time_taken]])/60</f>
        <v>4.2333333333333334</v>
      </c>
      <c r="K3369" s="68">
        <f>DATE(YEAR(tbl_raw_data[[#This Row],[Date Actioned]]),MONTH(tbl_raw_data[[#This Row],[Date Actioned]]),DAY(tbl_raw_data[[#This Row],[Date Actioned]]))</f>
        <v>45155</v>
      </c>
      <c r="L3369" s="65" t="str">
        <f>UPPER(TEXT(tbl_raw_data[[#This Row],[updated_date]],"MMMM"))</f>
        <v>AUGUST</v>
      </c>
      <c r="M3369" s="65" t="str">
        <f>"WEEK "&amp;IF(ROUNDUP(DAY(tbl_raw_data[[#This Row],[updated_date]])/7,0)=5,4,ROUNDUP(DAY(tbl_raw_data[[#This Row],[updated_date]])/7,0))</f>
        <v>WEEK 3</v>
      </c>
      <c r="N3369" s="71" t="str">
        <f>UPPER(VLOOKUP(tbl_raw_data[[#This Row],[Analyst]],settings!$A$1:$B$15,2,0))</f>
        <v>ASIF</v>
      </c>
      <c r="O3369" s="71" t="str">
        <f>TRIM(UPPER(tbl_raw_data[[#This Row],[Outcome]]))</f>
        <v>APPROVE</v>
      </c>
      <c r="P3369" s="71" t="str">
        <f>TRIM(UPPER(tbl_raw_data[[#This Row],[Queue Name]]))</f>
        <v>CONSUMER EXISTING</v>
      </c>
      <c r="Q3369" s="71" t="str">
        <f>IF(tbl_raw_data[[#This Row],[time_taken_in_min]]&lt;=settings!$D$2,"SLA_MET","SLA_NOT_MET")</f>
        <v>SLA_MET</v>
      </c>
    </row>
    <row r="3370" spans="1:17" hidden="1" x14ac:dyDescent="0.3">
      <c r="A3370" s="7" t="s">
        <v>4333</v>
      </c>
      <c r="B3370" s="34">
        <v>45155.65625</v>
      </c>
      <c r="C3370" s="35">
        <v>45155.662928240738</v>
      </c>
      <c r="D3370" s="2" t="s">
        <v>10</v>
      </c>
      <c r="E3370" s="2" t="s">
        <v>11</v>
      </c>
      <c r="F3370" s="2" t="s">
        <v>114</v>
      </c>
      <c r="G3370" s="2" t="s">
        <v>118</v>
      </c>
      <c r="H3370" s="84" t="str">
        <f t="shared" si="52"/>
        <v>Reason Unknown</v>
      </c>
      <c r="I3370" s="63">
        <f>(tbl_raw_data[[#This Row],[Date Actioned]])-(tbl_raw_data[[#This Row],[Date Tagged]])</f>
        <v>6.6782407375285402E-3</v>
      </c>
      <c r="J3370" s="66">
        <f>HOUR(tbl_raw_data[[#This Row],[time_taken]])*60+MINUTE(tbl_raw_data[[#This Row],[time_taken]])+SECOND(tbl_raw_data[[#This Row],[time_taken]])/60</f>
        <v>9.6166666666666671</v>
      </c>
      <c r="K3370" s="68">
        <f>DATE(YEAR(tbl_raw_data[[#This Row],[Date Actioned]]),MONTH(tbl_raw_data[[#This Row],[Date Actioned]]),DAY(tbl_raw_data[[#This Row],[Date Actioned]]))</f>
        <v>45155</v>
      </c>
      <c r="L3370" s="65" t="str">
        <f>UPPER(TEXT(tbl_raw_data[[#This Row],[updated_date]],"MMMM"))</f>
        <v>AUGUST</v>
      </c>
      <c r="M3370" s="65" t="str">
        <f>"WEEK "&amp;IF(ROUNDUP(DAY(tbl_raw_data[[#This Row],[updated_date]])/7,0)=5,4,ROUNDUP(DAY(tbl_raw_data[[#This Row],[updated_date]])/7,0))</f>
        <v>WEEK 3</v>
      </c>
      <c r="N3370" s="71" t="str">
        <f>UPPER(VLOOKUP(tbl_raw_data[[#This Row],[Analyst]],settings!$A$1:$B$15,2,0))</f>
        <v>FARDIN</v>
      </c>
      <c r="O3370" s="71" t="str">
        <f>TRIM(UPPER(tbl_raw_data[[#This Row],[Outcome]]))</f>
        <v>APPROVE</v>
      </c>
      <c r="P3370" s="71" t="str">
        <f>TRIM(UPPER(tbl_raw_data[[#This Row],[Queue Name]]))</f>
        <v>CONSUMER EXISTING</v>
      </c>
      <c r="Q3370" s="71" t="str">
        <f>IF(tbl_raw_data[[#This Row],[time_taken_in_min]]&lt;=settings!$D$2,"SLA_MET","SLA_NOT_MET")</f>
        <v>SLA_MET</v>
      </c>
    </row>
    <row r="3371" spans="1:17" hidden="1" x14ac:dyDescent="0.3">
      <c r="A3371" s="1" t="s">
        <v>4334</v>
      </c>
      <c r="B3371" s="36">
        <v>45155.65828703704</v>
      </c>
      <c r="C3371" s="39">
        <v>45155.663275462961</v>
      </c>
      <c r="D3371" s="8" t="s">
        <v>10</v>
      </c>
      <c r="E3371" s="8" t="s">
        <v>11</v>
      </c>
      <c r="F3371" s="8" t="s">
        <v>19</v>
      </c>
      <c r="G3371" s="8" t="s">
        <v>15</v>
      </c>
      <c r="H3371" s="84" t="str">
        <f t="shared" si="52"/>
        <v>Reason Unknown</v>
      </c>
      <c r="I3371" s="63">
        <f>(tbl_raw_data[[#This Row],[Date Actioned]])-(tbl_raw_data[[#This Row],[Date Tagged]])</f>
        <v>4.9884259206010029E-3</v>
      </c>
      <c r="J3371" s="66">
        <f>HOUR(tbl_raw_data[[#This Row],[time_taken]])*60+MINUTE(tbl_raw_data[[#This Row],[time_taken]])+SECOND(tbl_raw_data[[#This Row],[time_taken]])/60</f>
        <v>7.1833333333333336</v>
      </c>
      <c r="K3371" s="68">
        <f>DATE(YEAR(tbl_raw_data[[#This Row],[Date Actioned]]),MONTH(tbl_raw_data[[#This Row],[Date Actioned]]),DAY(tbl_raw_data[[#This Row],[Date Actioned]]))</f>
        <v>45155</v>
      </c>
      <c r="L3371" s="65" t="str">
        <f>UPPER(TEXT(tbl_raw_data[[#This Row],[updated_date]],"MMMM"))</f>
        <v>AUGUST</v>
      </c>
      <c r="M3371" s="65" t="str">
        <f>"WEEK "&amp;IF(ROUNDUP(DAY(tbl_raw_data[[#This Row],[updated_date]])/7,0)=5,4,ROUNDUP(DAY(tbl_raw_data[[#This Row],[updated_date]])/7,0))</f>
        <v>WEEK 3</v>
      </c>
      <c r="N3371" s="71" t="str">
        <f>UPPER(VLOOKUP(tbl_raw_data[[#This Row],[Analyst]],settings!$A$1:$B$15,2,0))</f>
        <v>NAVED</v>
      </c>
      <c r="O3371" s="71" t="str">
        <f>TRIM(UPPER(tbl_raw_data[[#This Row],[Outcome]]))</f>
        <v>APPROVE</v>
      </c>
      <c r="P3371" s="71" t="str">
        <f>TRIM(UPPER(tbl_raw_data[[#This Row],[Queue Name]]))</f>
        <v>CONSUMER EXISTING</v>
      </c>
      <c r="Q3371" s="71" t="str">
        <f>IF(tbl_raw_data[[#This Row],[time_taken_in_min]]&lt;=settings!$D$2,"SLA_MET","SLA_NOT_MET")</f>
        <v>SLA_MET</v>
      </c>
    </row>
    <row r="3372" spans="1:17" hidden="1" x14ac:dyDescent="0.3">
      <c r="A3372" s="5" t="s">
        <v>4335</v>
      </c>
      <c r="B3372" s="34">
        <v>45155.658483796295</v>
      </c>
      <c r="C3372" s="35">
        <v>45155.663923611108</v>
      </c>
      <c r="D3372" s="2" t="s">
        <v>10</v>
      </c>
      <c r="E3372" s="2" t="s">
        <v>11</v>
      </c>
      <c r="F3372" s="2" t="s">
        <v>25</v>
      </c>
      <c r="G3372" s="2" t="s">
        <v>15</v>
      </c>
      <c r="H3372" s="84" t="str">
        <f t="shared" si="52"/>
        <v>Reason Unknown</v>
      </c>
      <c r="I3372" s="63">
        <f>(tbl_raw_data[[#This Row],[Date Actioned]])-(tbl_raw_data[[#This Row],[Date Tagged]])</f>
        <v>5.4398148131440394E-3</v>
      </c>
      <c r="J3372" s="66">
        <f>HOUR(tbl_raw_data[[#This Row],[time_taken]])*60+MINUTE(tbl_raw_data[[#This Row],[time_taken]])+SECOND(tbl_raw_data[[#This Row],[time_taken]])/60</f>
        <v>7.833333333333333</v>
      </c>
      <c r="K3372" s="68">
        <f>DATE(YEAR(tbl_raw_data[[#This Row],[Date Actioned]]),MONTH(tbl_raw_data[[#This Row],[Date Actioned]]),DAY(tbl_raw_data[[#This Row],[Date Actioned]]))</f>
        <v>45155</v>
      </c>
      <c r="L3372" s="65" t="str">
        <f>UPPER(TEXT(tbl_raw_data[[#This Row],[updated_date]],"MMMM"))</f>
        <v>AUGUST</v>
      </c>
      <c r="M3372" s="65" t="str">
        <f>"WEEK "&amp;IF(ROUNDUP(DAY(tbl_raw_data[[#This Row],[updated_date]])/7,0)=5,4,ROUNDUP(DAY(tbl_raw_data[[#This Row],[updated_date]])/7,0))</f>
        <v>WEEK 3</v>
      </c>
      <c r="N3372" s="71" t="str">
        <f>UPPER(VLOOKUP(tbl_raw_data[[#This Row],[Analyst]],settings!$A$1:$B$15,2,0))</f>
        <v>ASIF</v>
      </c>
      <c r="O3372" s="71" t="str">
        <f>TRIM(UPPER(tbl_raw_data[[#This Row],[Outcome]]))</f>
        <v>APPROVE</v>
      </c>
      <c r="P3372" s="71" t="str">
        <f>TRIM(UPPER(tbl_raw_data[[#This Row],[Queue Name]]))</f>
        <v>CONSUMER EXISTING</v>
      </c>
      <c r="Q3372" s="71" t="str">
        <f>IF(tbl_raw_data[[#This Row],[time_taken_in_min]]&lt;=settings!$D$2,"SLA_MET","SLA_NOT_MET")</f>
        <v>SLA_MET</v>
      </c>
    </row>
    <row r="3373" spans="1:17" hidden="1" x14ac:dyDescent="0.3">
      <c r="A3373" s="7" t="s">
        <v>4336</v>
      </c>
      <c r="B3373" s="36">
        <v>45155.663449074076</v>
      </c>
      <c r="C3373" s="39">
        <v>45155.671238425923</v>
      </c>
      <c r="D3373" s="8" t="s">
        <v>10</v>
      </c>
      <c r="E3373" s="8" t="s">
        <v>8</v>
      </c>
      <c r="F3373" s="8" t="s">
        <v>19</v>
      </c>
      <c r="G3373" s="8" t="s">
        <v>15</v>
      </c>
      <c r="H3373" s="84" t="str">
        <f t="shared" si="52"/>
        <v>Reason Unknown</v>
      </c>
      <c r="I3373" s="63">
        <f>(tbl_raw_data[[#This Row],[Date Actioned]])-(tbl_raw_data[[#This Row],[Date Tagged]])</f>
        <v>7.7893518464406952E-3</v>
      </c>
      <c r="J3373" s="66">
        <f>HOUR(tbl_raw_data[[#This Row],[time_taken]])*60+MINUTE(tbl_raw_data[[#This Row],[time_taken]])+SECOND(tbl_raw_data[[#This Row],[time_taken]])/60</f>
        <v>11.216666666666667</v>
      </c>
      <c r="K3373" s="68">
        <f>DATE(YEAR(tbl_raw_data[[#This Row],[Date Actioned]]),MONTH(tbl_raw_data[[#This Row],[Date Actioned]]),DAY(tbl_raw_data[[#This Row],[Date Actioned]]))</f>
        <v>45155</v>
      </c>
      <c r="L3373" s="65" t="str">
        <f>UPPER(TEXT(tbl_raw_data[[#This Row],[updated_date]],"MMMM"))</f>
        <v>AUGUST</v>
      </c>
      <c r="M3373" s="65" t="str">
        <f>"WEEK "&amp;IF(ROUNDUP(DAY(tbl_raw_data[[#This Row],[updated_date]])/7,0)=5,4,ROUNDUP(DAY(tbl_raw_data[[#This Row],[updated_date]])/7,0))</f>
        <v>WEEK 3</v>
      </c>
      <c r="N3373" s="71" t="str">
        <f>UPPER(VLOOKUP(tbl_raw_data[[#This Row],[Analyst]],settings!$A$1:$B$15,2,0))</f>
        <v>NAVED</v>
      </c>
      <c r="O3373" s="71" t="str">
        <f>TRIM(UPPER(tbl_raw_data[[#This Row],[Outcome]]))</f>
        <v>APPROVE</v>
      </c>
      <c r="P3373" s="71" t="str">
        <f>TRIM(UPPER(tbl_raw_data[[#This Row],[Queue Name]]))</f>
        <v>CONSUMER POST BUREAU</v>
      </c>
      <c r="Q3373" s="71" t="str">
        <f>IF(tbl_raw_data[[#This Row],[time_taken_in_min]]&lt;=settings!$D$2,"SLA_MET","SLA_NOT_MET")</f>
        <v>SLA_MET</v>
      </c>
    </row>
    <row r="3374" spans="1:17" hidden="1" x14ac:dyDescent="0.3">
      <c r="A3374" s="1" t="s">
        <v>4337</v>
      </c>
      <c r="B3374" s="34">
        <v>45155.670092592591</v>
      </c>
      <c r="C3374" s="35">
        <v>45155.681504629632</v>
      </c>
      <c r="D3374" s="2" t="s">
        <v>10</v>
      </c>
      <c r="E3374" s="2" t="s">
        <v>18</v>
      </c>
      <c r="F3374" s="2" t="s">
        <v>206</v>
      </c>
      <c r="G3374" s="2" t="s">
        <v>23</v>
      </c>
      <c r="H3374" s="84" t="str">
        <f t="shared" si="52"/>
        <v>Reason Unknown</v>
      </c>
      <c r="I3374" s="63">
        <f>(tbl_raw_data[[#This Row],[Date Actioned]])-(tbl_raw_data[[#This Row],[Date Tagged]])</f>
        <v>1.1412037041736767E-2</v>
      </c>
      <c r="J3374" s="66">
        <f>HOUR(tbl_raw_data[[#This Row],[time_taken]])*60+MINUTE(tbl_raw_data[[#This Row],[time_taken]])+SECOND(tbl_raw_data[[#This Row],[time_taken]])/60</f>
        <v>16.433333333333334</v>
      </c>
      <c r="K3374" s="68">
        <f>DATE(YEAR(tbl_raw_data[[#This Row],[Date Actioned]]),MONTH(tbl_raw_data[[#This Row],[Date Actioned]]),DAY(tbl_raw_data[[#This Row],[Date Actioned]]))</f>
        <v>45155</v>
      </c>
      <c r="L3374" s="65" t="str">
        <f>UPPER(TEXT(tbl_raw_data[[#This Row],[updated_date]],"MMMM"))</f>
        <v>AUGUST</v>
      </c>
      <c r="M3374" s="65" t="str">
        <f>"WEEK "&amp;IF(ROUNDUP(DAY(tbl_raw_data[[#This Row],[updated_date]])/7,0)=5,4,ROUNDUP(DAY(tbl_raw_data[[#This Row],[updated_date]])/7,0))</f>
        <v>WEEK 3</v>
      </c>
      <c r="N3374" s="71" t="str">
        <f>UPPER(VLOOKUP(tbl_raw_data[[#This Row],[Analyst]],settings!$A$1:$B$15,2,0))</f>
        <v>HARDIK</v>
      </c>
      <c r="O3374" s="71" t="str">
        <f>TRIM(UPPER(tbl_raw_data[[#This Row],[Outcome]]))</f>
        <v>APPROVE</v>
      </c>
      <c r="P3374" s="71" t="str">
        <f>TRIM(UPPER(tbl_raw_data[[#This Row],[Queue Name]]))</f>
        <v>CONSUMER PRE BUREAU</v>
      </c>
      <c r="Q3374" s="71" t="str">
        <f>IF(tbl_raw_data[[#This Row],[time_taken_in_min]]&lt;=settings!$D$2,"SLA_MET","SLA_NOT_MET")</f>
        <v>SLA_MET</v>
      </c>
    </row>
    <row r="3375" spans="1:17" hidden="1" x14ac:dyDescent="0.3">
      <c r="A3375" s="5" t="s">
        <v>4338</v>
      </c>
      <c r="B3375" s="36">
        <v>45155.671319444446</v>
      </c>
      <c r="C3375" s="39">
        <v>45155.674895833334</v>
      </c>
      <c r="D3375" s="8" t="s">
        <v>10</v>
      </c>
      <c r="E3375" s="8" t="s">
        <v>11</v>
      </c>
      <c r="F3375" s="8" t="s">
        <v>25</v>
      </c>
      <c r="G3375" s="8" t="s">
        <v>26</v>
      </c>
      <c r="H3375" s="84" t="str">
        <f t="shared" si="52"/>
        <v>Reason Unknown</v>
      </c>
      <c r="I3375" s="63">
        <f>(tbl_raw_data[[#This Row],[Date Actioned]])-(tbl_raw_data[[#This Row],[Date Tagged]])</f>
        <v>3.5763888881774619E-3</v>
      </c>
      <c r="J3375" s="66">
        <f>HOUR(tbl_raw_data[[#This Row],[time_taken]])*60+MINUTE(tbl_raw_data[[#This Row],[time_taken]])+SECOND(tbl_raw_data[[#This Row],[time_taken]])/60</f>
        <v>5.15</v>
      </c>
      <c r="K3375" s="68">
        <f>DATE(YEAR(tbl_raw_data[[#This Row],[Date Actioned]]),MONTH(tbl_raw_data[[#This Row],[Date Actioned]]),DAY(tbl_raw_data[[#This Row],[Date Actioned]]))</f>
        <v>45155</v>
      </c>
      <c r="L3375" s="65" t="str">
        <f>UPPER(TEXT(tbl_raw_data[[#This Row],[updated_date]],"MMMM"))</f>
        <v>AUGUST</v>
      </c>
      <c r="M3375" s="65" t="str">
        <f>"WEEK "&amp;IF(ROUNDUP(DAY(tbl_raw_data[[#This Row],[updated_date]])/7,0)=5,4,ROUNDUP(DAY(tbl_raw_data[[#This Row],[updated_date]])/7,0))</f>
        <v>WEEK 3</v>
      </c>
      <c r="N3375" s="71" t="str">
        <f>UPPER(VLOOKUP(tbl_raw_data[[#This Row],[Analyst]],settings!$A$1:$B$15,2,0))</f>
        <v>ASIF</v>
      </c>
      <c r="O3375" s="71" t="str">
        <f>TRIM(UPPER(tbl_raw_data[[#This Row],[Outcome]]))</f>
        <v>APPROVE</v>
      </c>
      <c r="P3375" s="71" t="str">
        <f>TRIM(UPPER(tbl_raw_data[[#This Row],[Queue Name]]))</f>
        <v>CONSUMER EXISTING</v>
      </c>
      <c r="Q3375" s="71" t="str">
        <f>IF(tbl_raw_data[[#This Row],[time_taken_in_min]]&lt;=settings!$D$2,"SLA_MET","SLA_NOT_MET")</f>
        <v>SLA_MET</v>
      </c>
    </row>
    <row r="3376" spans="1:17" hidden="1" x14ac:dyDescent="0.3">
      <c r="A3376" s="7" t="s">
        <v>4339</v>
      </c>
      <c r="B3376" s="34">
        <v>45155.673750000002</v>
      </c>
      <c r="C3376" s="35">
        <v>45155.680347222224</v>
      </c>
      <c r="D3376" s="2" t="s">
        <v>10</v>
      </c>
      <c r="E3376" s="2" t="s">
        <v>8</v>
      </c>
      <c r="F3376" s="2" t="s">
        <v>25</v>
      </c>
      <c r="G3376" s="2" t="s">
        <v>15</v>
      </c>
      <c r="H3376" s="84" t="str">
        <f t="shared" si="52"/>
        <v>Reason Unknown</v>
      </c>
      <c r="I3376" s="63">
        <f>(tbl_raw_data[[#This Row],[Date Actioned]])-(tbl_raw_data[[#This Row],[Date Tagged]])</f>
        <v>6.5972222218988463E-3</v>
      </c>
      <c r="J3376" s="66">
        <f>HOUR(tbl_raw_data[[#This Row],[time_taken]])*60+MINUTE(tbl_raw_data[[#This Row],[time_taken]])+SECOND(tbl_raw_data[[#This Row],[time_taken]])/60</f>
        <v>9.5</v>
      </c>
      <c r="K3376" s="68">
        <f>DATE(YEAR(tbl_raw_data[[#This Row],[Date Actioned]]),MONTH(tbl_raw_data[[#This Row],[Date Actioned]]),DAY(tbl_raw_data[[#This Row],[Date Actioned]]))</f>
        <v>45155</v>
      </c>
      <c r="L3376" s="65" t="str">
        <f>UPPER(TEXT(tbl_raw_data[[#This Row],[updated_date]],"MMMM"))</f>
        <v>AUGUST</v>
      </c>
      <c r="M3376" s="65" t="str">
        <f>"WEEK "&amp;IF(ROUNDUP(DAY(tbl_raw_data[[#This Row],[updated_date]])/7,0)=5,4,ROUNDUP(DAY(tbl_raw_data[[#This Row],[updated_date]])/7,0))</f>
        <v>WEEK 3</v>
      </c>
      <c r="N3376" s="71" t="str">
        <f>UPPER(VLOOKUP(tbl_raw_data[[#This Row],[Analyst]],settings!$A$1:$B$15,2,0))</f>
        <v>ASIF</v>
      </c>
      <c r="O3376" s="71" t="str">
        <f>TRIM(UPPER(tbl_raw_data[[#This Row],[Outcome]]))</f>
        <v>APPROVE</v>
      </c>
      <c r="P3376" s="71" t="str">
        <f>TRIM(UPPER(tbl_raw_data[[#This Row],[Queue Name]]))</f>
        <v>CONSUMER POST BUREAU</v>
      </c>
      <c r="Q3376" s="71" t="str">
        <f>IF(tbl_raw_data[[#This Row],[time_taken_in_min]]&lt;=settings!$D$2,"SLA_MET","SLA_NOT_MET")</f>
        <v>SLA_MET</v>
      </c>
    </row>
    <row r="3377" spans="1:17" hidden="1" x14ac:dyDescent="0.3">
      <c r="A3377" s="1" t="s">
        <v>4340</v>
      </c>
      <c r="B3377" s="36">
        <v>45155.684733796297</v>
      </c>
      <c r="C3377" s="39">
        <v>45155.690659722219</v>
      </c>
      <c r="D3377" s="8" t="s">
        <v>10</v>
      </c>
      <c r="E3377" s="8" t="s">
        <v>18</v>
      </c>
      <c r="F3377" s="8" t="s">
        <v>206</v>
      </c>
      <c r="G3377" s="8" t="s">
        <v>23</v>
      </c>
      <c r="H3377" s="84" t="str">
        <f t="shared" si="52"/>
        <v>Reason Unknown</v>
      </c>
      <c r="I3377" s="63">
        <f>(tbl_raw_data[[#This Row],[Date Actioned]])-(tbl_raw_data[[#This Row],[Date Tagged]])</f>
        <v>5.9259259214741178E-3</v>
      </c>
      <c r="J3377" s="66">
        <f>HOUR(tbl_raw_data[[#This Row],[time_taken]])*60+MINUTE(tbl_raw_data[[#This Row],[time_taken]])+SECOND(tbl_raw_data[[#This Row],[time_taken]])/60</f>
        <v>8.5333333333333332</v>
      </c>
      <c r="K3377" s="68">
        <f>DATE(YEAR(tbl_raw_data[[#This Row],[Date Actioned]]),MONTH(tbl_raw_data[[#This Row],[Date Actioned]]),DAY(tbl_raw_data[[#This Row],[Date Actioned]]))</f>
        <v>45155</v>
      </c>
      <c r="L3377" s="65" t="str">
        <f>UPPER(TEXT(tbl_raw_data[[#This Row],[updated_date]],"MMMM"))</f>
        <v>AUGUST</v>
      </c>
      <c r="M3377" s="65" t="str">
        <f>"WEEK "&amp;IF(ROUNDUP(DAY(tbl_raw_data[[#This Row],[updated_date]])/7,0)=5,4,ROUNDUP(DAY(tbl_raw_data[[#This Row],[updated_date]])/7,0))</f>
        <v>WEEK 3</v>
      </c>
      <c r="N3377" s="71" t="str">
        <f>UPPER(VLOOKUP(tbl_raw_data[[#This Row],[Analyst]],settings!$A$1:$B$15,2,0))</f>
        <v>HARDIK</v>
      </c>
      <c r="O3377" s="71" t="str">
        <f>TRIM(UPPER(tbl_raw_data[[#This Row],[Outcome]]))</f>
        <v>APPROVE</v>
      </c>
      <c r="P3377" s="71" t="str">
        <f>TRIM(UPPER(tbl_raw_data[[#This Row],[Queue Name]]))</f>
        <v>CONSUMER PRE BUREAU</v>
      </c>
      <c r="Q3377" s="71" t="str">
        <f>IF(tbl_raw_data[[#This Row],[time_taken_in_min]]&lt;=settings!$D$2,"SLA_MET","SLA_NOT_MET")</f>
        <v>SLA_MET</v>
      </c>
    </row>
    <row r="3378" spans="1:17" hidden="1" x14ac:dyDescent="0.3">
      <c r="A3378" s="5" t="s">
        <v>4341</v>
      </c>
      <c r="B3378" s="34">
        <v>45155.686168981483</v>
      </c>
      <c r="C3378" s="35">
        <v>45155.692847222221</v>
      </c>
      <c r="D3378" s="2" t="s">
        <v>10</v>
      </c>
      <c r="E3378" s="2" t="s">
        <v>11</v>
      </c>
      <c r="F3378" s="2" t="s">
        <v>25</v>
      </c>
      <c r="G3378" s="2" t="s">
        <v>15</v>
      </c>
      <c r="H3378" s="84" t="str">
        <f t="shared" si="52"/>
        <v>Reason Unknown</v>
      </c>
      <c r="I3378" s="63">
        <f>(tbl_raw_data[[#This Row],[Date Actioned]])-(tbl_raw_data[[#This Row],[Date Tagged]])</f>
        <v>6.6782407375285402E-3</v>
      </c>
      <c r="J3378" s="66">
        <f>HOUR(tbl_raw_data[[#This Row],[time_taken]])*60+MINUTE(tbl_raw_data[[#This Row],[time_taken]])+SECOND(tbl_raw_data[[#This Row],[time_taken]])/60</f>
        <v>9.6166666666666671</v>
      </c>
      <c r="K3378" s="68">
        <f>DATE(YEAR(tbl_raw_data[[#This Row],[Date Actioned]]),MONTH(tbl_raw_data[[#This Row],[Date Actioned]]),DAY(tbl_raw_data[[#This Row],[Date Actioned]]))</f>
        <v>45155</v>
      </c>
      <c r="L3378" s="65" t="str">
        <f>UPPER(TEXT(tbl_raw_data[[#This Row],[updated_date]],"MMMM"))</f>
        <v>AUGUST</v>
      </c>
      <c r="M3378" s="65" t="str">
        <f>"WEEK "&amp;IF(ROUNDUP(DAY(tbl_raw_data[[#This Row],[updated_date]])/7,0)=5,4,ROUNDUP(DAY(tbl_raw_data[[#This Row],[updated_date]])/7,0))</f>
        <v>WEEK 3</v>
      </c>
      <c r="N3378" s="71" t="str">
        <f>UPPER(VLOOKUP(tbl_raw_data[[#This Row],[Analyst]],settings!$A$1:$B$15,2,0))</f>
        <v>ASIF</v>
      </c>
      <c r="O3378" s="71" t="str">
        <f>TRIM(UPPER(tbl_raw_data[[#This Row],[Outcome]]))</f>
        <v>APPROVE</v>
      </c>
      <c r="P3378" s="71" t="str">
        <f>TRIM(UPPER(tbl_raw_data[[#This Row],[Queue Name]]))</f>
        <v>CONSUMER EXISTING</v>
      </c>
      <c r="Q3378" s="71" t="str">
        <f>IF(tbl_raw_data[[#This Row],[time_taken_in_min]]&lt;=settings!$D$2,"SLA_MET","SLA_NOT_MET")</f>
        <v>SLA_MET</v>
      </c>
    </row>
    <row r="3379" spans="1:17" hidden="1" x14ac:dyDescent="0.3">
      <c r="A3379" s="7" t="s">
        <v>4342</v>
      </c>
      <c r="B3379" s="36">
        <v>45155.701539351852</v>
      </c>
      <c r="C3379" s="39">
        <v>45155.704513888886</v>
      </c>
      <c r="D3379" s="8" t="s">
        <v>10</v>
      </c>
      <c r="E3379" s="8" t="s">
        <v>18</v>
      </c>
      <c r="F3379" s="8" t="s">
        <v>25</v>
      </c>
      <c r="G3379" s="8" t="s">
        <v>30</v>
      </c>
      <c r="H3379" s="84" t="str">
        <f t="shared" si="52"/>
        <v>Reason Unknown</v>
      </c>
      <c r="I3379" s="63">
        <f>(tbl_raw_data[[#This Row],[Date Actioned]])-(tbl_raw_data[[#This Row],[Date Tagged]])</f>
        <v>2.9745370338787325E-3</v>
      </c>
      <c r="J3379" s="66">
        <f>HOUR(tbl_raw_data[[#This Row],[time_taken]])*60+MINUTE(tbl_raw_data[[#This Row],[time_taken]])+SECOND(tbl_raw_data[[#This Row],[time_taken]])/60</f>
        <v>4.2833333333333332</v>
      </c>
      <c r="K3379" s="68">
        <f>DATE(YEAR(tbl_raw_data[[#This Row],[Date Actioned]]),MONTH(tbl_raw_data[[#This Row],[Date Actioned]]),DAY(tbl_raw_data[[#This Row],[Date Actioned]]))</f>
        <v>45155</v>
      </c>
      <c r="L3379" s="65" t="str">
        <f>UPPER(TEXT(tbl_raw_data[[#This Row],[updated_date]],"MMMM"))</f>
        <v>AUGUST</v>
      </c>
      <c r="M3379" s="65" t="str">
        <f>"WEEK "&amp;IF(ROUNDUP(DAY(tbl_raw_data[[#This Row],[updated_date]])/7,0)=5,4,ROUNDUP(DAY(tbl_raw_data[[#This Row],[updated_date]])/7,0))</f>
        <v>WEEK 3</v>
      </c>
      <c r="N3379" s="71" t="str">
        <f>UPPER(VLOOKUP(tbl_raw_data[[#This Row],[Analyst]],settings!$A$1:$B$15,2,0))</f>
        <v>ASIF</v>
      </c>
      <c r="O3379" s="71" t="str">
        <f>TRIM(UPPER(tbl_raw_data[[#This Row],[Outcome]]))</f>
        <v>APPROVE</v>
      </c>
      <c r="P3379" s="71" t="str">
        <f>TRIM(UPPER(tbl_raw_data[[#This Row],[Queue Name]]))</f>
        <v>CONSUMER PRE BUREAU</v>
      </c>
      <c r="Q3379" s="71" t="str">
        <f>IF(tbl_raw_data[[#This Row],[time_taken_in_min]]&lt;=settings!$D$2,"SLA_MET","SLA_NOT_MET")</f>
        <v>SLA_MET</v>
      </c>
    </row>
    <row r="3380" spans="1:17" hidden="1" x14ac:dyDescent="0.3">
      <c r="A3380" s="1" t="s">
        <v>4343</v>
      </c>
      <c r="B3380" s="34">
        <v>45155.701539351852</v>
      </c>
      <c r="C3380" s="35">
        <v>45155.705543981479</v>
      </c>
      <c r="D3380" s="2" t="s">
        <v>10</v>
      </c>
      <c r="E3380" s="2" t="s">
        <v>18</v>
      </c>
      <c r="F3380" s="2" t="s">
        <v>17</v>
      </c>
      <c r="G3380" s="2" t="s">
        <v>15</v>
      </c>
      <c r="H3380" s="84" t="str">
        <f t="shared" si="52"/>
        <v>Reason Unknown</v>
      </c>
      <c r="I3380" s="63">
        <f>(tbl_raw_data[[#This Row],[Date Actioned]])-(tbl_raw_data[[#This Row],[Date Tagged]])</f>
        <v>4.0046296271611936E-3</v>
      </c>
      <c r="J3380" s="66">
        <f>HOUR(tbl_raw_data[[#This Row],[time_taken]])*60+MINUTE(tbl_raw_data[[#This Row],[time_taken]])+SECOND(tbl_raw_data[[#This Row],[time_taken]])/60</f>
        <v>5.7666666666666666</v>
      </c>
      <c r="K3380" s="68">
        <f>DATE(YEAR(tbl_raw_data[[#This Row],[Date Actioned]]),MONTH(tbl_raw_data[[#This Row],[Date Actioned]]),DAY(tbl_raw_data[[#This Row],[Date Actioned]]))</f>
        <v>45155</v>
      </c>
      <c r="L3380" s="65" t="str">
        <f>UPPER(TEXT(tbl_raw_data[[#This Row],[updated_date]],"MMMM"))</f>
        <v>AUGUST</v>
      </c>
      <c r="M3380" s="65" t="str">
        <f>"WEEK "&amp;IF(ROUNDUP(DAY(tbl_raw_data[[#This Row],[updated_date]])/7,0)=5,4,ROUNDUP(DAY(tbl_raw_data[[#This Row],[updated_date]])/7,0))</f>
        <v>WEEK 3</v>
      </c>
      <c r="N3380" s="71" t="str">
        <f>UPPER(VLOOKUP(tbl_raw_data[[#This Row],[Analyst]],settings!$A$1:$B$15,2,0))</f>
        <v>MERCEDES</v>
      </c>
      <c r="O3380" s="71" t="str">
        <f>TRIM(UPPER(tbl_raw_data[[#This Row],[Outcome]]))</f>
        <v>APPROVE</v>
      </c>
      <c r="P3380" s="71" t="str">
        <f>TRIM(UPPER(tbl_raw_data[[#This Row],[Queue Name]]))</f>
        <v>CONSUMER PRE BUREAU</v>
      </c>
      <c r="Q3380" s="71" t="str">
        <f>IF(tbl_raw_data[[#This Row],[time_taken_in_min]]&lt;=settings!$D$2,"SLA_MET","SLA_NOT_MET")</f>
        <v>SLA_MET</v>
      </c>
    </row>
    <row r="3381" spans="1:17" hidden="1" x14ac:dyDescent="0.3">
      <c r="A3381" s="5" t="s">
        <v>4344</v>
      </c>
      <c r="B3381" s="36">
        <v>45155.723321759258</v>
      </c>
      <c r="C3381" s="39">
        <v>45155.726851851854</v>
      </c>
      <c r="D3381" s="8" t="s">
        <v>10</v>
      </c>
      <c r="E3381" s="8" t="s">
        <v>18</v>
      </c>
      <c r="F3381" s="8" t="s">
        <v>25</v>
      </c>
      <c r="G3381" s="8" t="s">
        <v>639</v>
      </c>
      <c r="H3381" s="84" t="str">
        <f t="shared" si="52"/>
        <v>Reason Unknown</v>
      </c>
      <c r="I3381" s="63">
        <f>(tbl_raw_data[[#This Row],[Date Actioned]])-(tbl_raw_data[[#This Row],[Date Tagged]])</f>
        <v>3.5300925956107676E-3</v>
      </c>
      <c r="J3381" s="66">
        <f>HOUR(tbl_raw_data[[#This Row],[time_taken]])*60+MINUTE(tbl_raw_data[[#This Row],[time_taken]])+SECOND(tbl_raw_data[[#This Row],[time_taken]])/60</f>
        <v>5.083333333333333</v>
      </c>
      <c r="K3381" s="68">
        <f>DATE(YEAR(tbl_raw_data[[#This Row],[Date Actioned]]),MONTH(tbl_raw_data[[#This Row],[Date Actioned]]),DAY(tbl_raw_data[[#This Row],[Date Actioned]]))</f>
        <v>45155</v>
      </c>
      <c r="L3381" s="65" t="str">
        <f>UPPER(TEXT(tbl_raw_data[[#This Row],[updated_date]],"MMMM"))</f>
        <v>AUGUST</v>
      </c>
      <c r="M3381" s="65" t="str">
        <f>"WEEK "&amp;IF(ROUNDUP(DAY(tbl_raw_data[[#This Row],[updated_date]])/7,0)=5,4,ROUNDUP(DAY(tbl_raw_data[[#This Row],[updated_date]])/7,0))</f>
        <v>WEEK 3</v>
      </c>
      <c r="N3381" s="71" t="str">
        <f>UPPER(VLOOKUP(tbl_raw_data[[#This Row],[Analyst]],settings!$A$1:$B$15,2,0))</f>
        <v>ASIF</v>
      </c>
      <c r="O3381" s="71" t="str">
        <f>TRIM(UPPER(tbl_raw_data[[#This Row],[Outcome]]))</f>
        <v>APPROVE</v>
      </c>
      <c r="P3381" s="71" t="str">
        <f>TRIM(UPPER(tbl_raw_data[[#This Row],[Queue Name]]))</f>
        <v>CONSUMER PRE BUREAU</v>
      </c>
      <c r="Q3381" s="71" t="str">
        <f>IF(tbl_raw_data[[#This Row],[time_taken_in_min]]&lt;=settings!$D$2,"SLA_MET","SLA_NOT_MET")</f>
        <v>SLA_MET</v>
      </c>
    </row>
    <row r="3382" spans="1:17" hidden="1" x14ac:dyDescent="0.3">
      <c r="A3382" s="7" t="s">
        <v>4345</v>
      </c>
      <c r="B3382" s="34">
        <v>45155.742291666669</v>
      </c>
      <c r="C3382" s="35">
        <v>45155.746099537035</v>
      </c>
      <c r="D3382" s="2" t="s">
        <v>10</v>
      </c>
      <c r="E3382" s="2" t="s">
        <v>11</v>
      </c>
      <c r="F3382" s="2" t="s">
        <v>19</v>
      </c>
      <c r="G3382" s="2" t="s">
        <v>15</v>
      </c>
      <c r="H3382" s="84" t="str">
        <f t="shared" si="52"/>
        <v>Reason Unknown</v>
      </c>
      <c r="I3382" s="63">
        <f>(tbl_raw_data[[#This Row],[Date Actioned]])-(tbl_raw_data[[#This Row],[Date Tagged]])</f>
        <v>3.8078703655628487E-3</v>
      </c>
      <c r="J3382" s="66">
        <f>HOUR(tbl_raw_data[[#This Row],[time_taken]])*60+MINUTE(tbl_raw_data[[#This Row],[time_taken]])+SECOND(tbl_raw_data[[#This Row],[time_taken]])/60</f>
        <v>5.4833333333333334</v>
      </c>
      <c r="K3382" s="68">
        <f>DATE(YEAR(tbl_raw_data[[#This Row],[Date Actioned]]),MONTH(tbl_raw_data[[#This Row],[Date Actioned]]),DAY(tbl_raw_data[[#This Row],[Date Actioned]]))</f>
        <v>45155</v>
      </c>
      <c r="L3382" s="65" t="str">
        <f>UPPER(TEXT(tbl_raw_data[[#This Row],[updated_date]],"MMMM"))</f>
        <v>AUGUST</v>
      </c>
      <c r="M3382" s="65" t="str">
        <f>"WEEK "&amp;IF(ROUNDUP(DAY(tbl_raw_data[[#This Row],[updated_date]])/7,0)=5,4,ROUNDUP(DAY(tbl_raw_data[[#This Row],[updated_date]])/7,0))</f>
        <v>WEEK 3</v>
      </c>
      <c r="N3382" s="71" t="str">
        <f>UPPER(VLOOKUP(tbl_raw_data[[#This Row],[Analyst]],settings!$A$1:$B$15,2,0))</f>
        <v>NAVED</v>
      </c>
      <c r="O3382" s="71" t="str">
        <f>TRIM(UPPER(tbl_raw_data[[#This Row],[Outcome]]))</f>
        <v>APPROVE</v>
      </c>
      <c r="P3382" s="71" t="str">
        <f>TRIM(UPPER(tbl_raw_data[[#This Row],[Queue Name]]))</f>
        <v>CONSUMER EXISTING</v>
      </c>
      <c r="Q3382" s="71" t="str">
        <f>IF(tbl_raw_data[[#This Row],[time_taken_in_min]]&lt;=settings!$D$2,"SLA_MET","SLA_NOT_MET")</f>
        <v>SLA_MET</v>
      </c>
    </row>
    <row r="3383" spans="1:17" hidden="1" x14ac:dyDescent="0.3">
      <c r="A3383" s="1" t="s">
        <v>4346</v>
      </c>
      <c r="B3383" s="36">
        <v>45155.743796296294</v>
      </c>
      <c r="C3383" s="39">
        <v>45155.746944444443</v>
      </c>
      <c r="D3383" s="8" t="s">
        <v>10</v>
      </c>
      <c r="E3383" s="8" t="s">
        <v>11</v>
      </c>
      <c r="F3383" s="8" t="s">
        <v>25</v>
      </c>
      <c r="G3383" s="8" t="s">
        <v>15</v>
      </c>
      <c r="H3383" s="84" t="str">
        <f t="shared" si="52"/>
        <v>Reason Unknown</v>
      </c>
      <c r="I3383" s="63">
        <f>(tbl_raw_data[[#This Row],[Date Actioned]])-(tbl_raw_data[[#This Row],[Date Tagged]])</f>
        <v>3.1481481491937302E-3</v>
      </c>
      <c r="J3383" s="66">
        <f>HOUR(tbl_raw_data[[#This Row],[time_taken]])*60+MINUTE(tbl_raw_data[[#This Row],[time_taken]])+SECOND(tbl_raw_data[[#This Row],[time_taken]])/60</f>
        <v>4.5333333333333332</v>
      </c>
      <c r="K3383" s="68">
        <f>DATE(YEAR(tbl_raw_data[[#This Row],[Date Actioned]]),MONTH(tbl_raw_data[[#This Row],[Date Actioned]]),DAY(tbl_raw_data[[#This Row],[Date Actioned]]))</f>
        <v>45155</v>
      </c>
      <c r="L3383" s="65" t="str">
        <f>UPPER(TEXT(tbl_raw_data[[#This Row],[updated_date]],"MMMM"))</f>
        <v>AUGUST</v>
      </c>
      <c r="M3383" s="65" t="str">
        <f>"WEEK "&amp;IF(ROUNDUP(DAY(tbl_raw_data[[#This Row],[updated_date]])/7,0)=5,4,ROUNDUP(DAY(tbl_raw_data[[#This Row],[updated_date]])/7,0))</f>
        <v>WEEK 3</v>
      </c>
      <c r="N3383" s="71" t="str">
        <f>UPPER(VLOOKUP(tbl_raw_data[[#This Row],[Analyst]],settings!$A$1:$B$15,2,0))</f>
        <v>ASIF</v>
      </c>
      <c r="O3383" s="71" t="str">
        <f>TRIM(UPPER(tbl_raw_data[[#This Row],[Outcome]]))</f>
        <v>APPROVE</v>
      </c>
      <c r="P3383" s="71" t="str">
        <f>TRIM(UPPER(tbl_raw_data[[#This Row],[Queue Name]]))</f>
        <v>CONSUMER EXISTING</v>
      </c>
      <c r="Q3383" s="71" t="str">
        <f>IF(tbl_raw_data[[#This Row],[time_taken_in_min]]&lt;=settings!$D$2,"SLA_MET","SLA_NOT_MET")</f>
        <v>SLA_MET</v>
      </c>
    </row>
    <row r="3384" spans="1:17" hidden="1" x14ac:dyDescent="0.3">
      <c r="A3384" s="5" t="s">
        <v>4347</v>
      </c>
      <c r="B3384" s="34">
        <v>45155.745833333334</v>
      </c>
      <c r="C3384" s="35">
        <v>45155.752083333333</v>
      </c>
      <c r="D3384" s="2" t="s">
        <v>10</v>
      </c>
      <c r="E3384" s="2" t="s">
        <v>18</v>
      </c>
      <c r="F3384" s="2" t="s">
        <v>114</v>
      </c>
      <c r="G3384" s="2" t="s">
        <v>23</v>
      </c>
      <c r="H3384" s="84" t="str">
        <f t="shared" si="52"/>
        <v>Reason Unknown</v>
      </c>
      <c r="I3384" s="63">
        <f>(tbl_raw_data[[#This Row],[Date Actioned]])-(tbl_raw_data[[#This Row],[Date Tagged]])</f>
        <v>6.2499999985448085E-3</v>
      </c>
      <c r="J3384" s="66">
        <f>HOUR(tbl_raw_data[[#This Row],[time_taken]])*60+MINUTE(tbl_raw_data[[#This Row],[time_taken]])+SECOND(tbl_raw_data[[#This Row],[time_taken]])/60</f>
        <v>9</v>
      </c>
      <c r="K3384" s="68">
        <f>DATE(YEAR(tbl_raw_data[[#This Row],[Date Actioned]]),MONTH(tbl_raw_data[[#This Row],[Date Actioned]]),DAY(tbl_raw_data[[#This Row],[Date Actioned]]))</f>
        <v>45155</v>
      </c>
      <c r="L3384" s="65" t="str">
        <f>UPPER(TEXT(tbl_raw_data[[#This Row],[updated_date]],"MMMM"))</f>
        <v>AUGUST</v>
      </c>
      <c r="M3384" s="65" t="str">
        <f>"WEEK "&amp;IF(ROUNDUP(DAY(tbl_raw_data[[#This Row],[updated_date]])/7,0)=5,4,ROUNDUP(DAY(tbl_raw_data[[#This Row],[updated_date]])/7,0))</f>
        <v>WEEK 3</v>
      </c>
      <c r="N3384" s="71" t="str">
        <f>UPPER(VLOOKUP(tbl_raw_data[[#This Row],[Analyst]],settings!$A$1:$B$15,2,0))</f>
        <v>FARDIN</v>
      </c>
      <c r="O3384" s="71" t="str">
        <f>TRIM(UPPER(tbl_raw_data[[#This Row],[Outcome]]))</f>
        <v>APPROVE</v>
      </c>
      <c r="P3384" s="71" t="str">
        <f>TRIM(UPPER(tbl_raw_data[[#This Row],[Queue Name]]))</f>
        <v>CONSUMER PRE BUREAU</v>
      </c>
      <c r="Q3384" s="71" t="str">
        <f>IF(tbl_raw_data[[#This Row],[time_taken_in_min]]&lt;=settings!$D$2,"SLA_MET","SLA_NOT_MET")</f>
        <v>SLA_MET</v>
      </c>
    </row>
    <row r="3385" spans="1:17" hidden="1" x14ac:dyDescent="0.3">
      <c r="A3385" s="7" t="s">
        <v>4348</v>
      </c>
      <c r="B3385" s="36">
        <v>45155.746030092596</v>
      </c>
      <c r="C3385" s="39">
        <v>45155.751608796294</v>
      </c>
      <c r="D3385" s="8" t="s">
        <v>10</v>
      </c>
      <c r="E3385" s="8" t="s">
        <v>18</v>
      </c>
      <c r="F3385" s="8" t="s">
        <v>19</v>
      </c>
      <c r="G3385" s="8" t="s">
        <v>26</v>
      </c>
      <c r="H3385" s="84" t="str">
        <f t="shared" si="52"/>
        <v>Reason Unknown</v>
      </c>
      <c r="I3385" s="63">
        <f>(tbl_raw_data[[#This Row],[Date Actioned]])-(tbl_raw_data[[#This Row],[Date Tagged]])</f>
        <v>5.5787036981200799E-3</v>
      </c>
      <c r="J3385" s="66">
        <f>HOUR(tbl_raw_data[[#This Row],[time_taken]])*60+MINUTE(tbl_raw_data[[#This Row],[time_taken]])+SECOND(tbl_raw_data[[#This Row],[time_taken]])/60</f>
        <v>8.0333333333333332</v>
      </c>
      <c r="K3385" s="68">
        <f>DATE(YEAR(tbl_raw_data[[#This Row],[Date Actioned]]),MONTH(tbl_raw_data[[#This Row],[Date Actioned]]),DAY(tbl_raw_data[[#This Row],[Date Actioned]]))</f>
        <v>45155</v>
      </c>
      <c r="L3385" s="65" t="str">
        <f>UPPER(TEXT(tbl_raw_data[[#This Row],[updated_date]],"MMMM"))</f>
        <v>AUGUST</v>
      </c>
      <c r="M3385" s="65" t="str">
        <f>"WEEK "&amp;IF(ROUNDUP(DAY(tbl_raw_data[[#This Row],[updated_date]])/7,0)=5,4,ROUNDUP(DAY(tbl_raw_data[[#This Row],[updated_date]])/7,0))</f>
        <v>WEEK 3</v>
      </c>
      <c r="N3385" s="71" t="str">
        <f>UPPER(VLOOKUP(tbl_raw_data[[#This Row],[Analyst]],settings!$A$1:$B$15,2,0))</f>
        <v>NAVED</v>
      </c>
      <c r="O3385" s="71" t="str">
        <f>TRIM(UPPER(tbl_raw_data[[#This Row],[Outcome]]))</f>
        <v>APPROVE</v>
      </c>
      <c r="P3385" s="71" t="str">
        <f>TRIM(UPPER(tbl_raw_data[[#This Row],[Queue Name]]))</f>
        <v>CONSUMER PRE BUREAU</v>
      </c>
      <c r="Q3385" s="71" t="str">
        <f>IF(tbl_raw_data[[#This Row],[time_taken_in_min]]&lt;=settings!$D$2,"SLA_MET","SLA_NOT_MET")</f>
        <v>SLA_MET</v>
      </c>
    </row>
    <row r="3386" spans="1:17" hidden="1" x14ac:dyDescent="0.3">
      <c r="A3386" s="1" t="s">
        <v>4349</v>
      </c>
      <c r="B3386" s="34">
        <v>45155.746782407405</v>
      </c>
      <c r="C3386" s="35">
        <v>45155.751122685186</v>
      </c>
      <c r="D3386" s="2" t="s">
        <v>10</v>
      </c>
      <c r="E3386" s="2" t="s">
        <v>11</v>
      </c>
      <c r="F3386" s="2" t="s">
        <v>25</v>
      </c>
      <c r="G3386" s="2" t="s">
        <v>640</v>
      </c>
      <c r="H3386" s="84" t="str">
        <f t="shared" si="52"/>
        <v>Reason Unknown</v>
      </c>
      <c r="I3386" s="63">
        <f>(tbl_raw_data[[#This Row],[Date Actioned]])-(tbl_raw_data[[#This Row],[Date Tagged]])</f>
        <v>4.3402777810115367E-3</v>
      </c>
      <c r="J3386" s="66">
        <f>HOUR(tbl_raw_data[[#This Row],[time_taken]])*60+MINUTE(tbl_raw_data[[#This Row],[time_taken]])+SECOND(tbl_raw_data[[#This Row],[time_taken]])/60</f>
        <v>6.25</v>
      </c>
      <c r="K3386" s="68">
        <f>DATE(YEAR(tbl_raw_data[[#This Row],[Date Actioned]]),MONTH(tbl_raw_data[[#This Row],[Date Actioned]]),DAY(tbl_raw_data[[#This Row],[Date Actioned]]))</f>
        <v>45155</v>
      </c>
      <c r="L3386" s="65" t="str">
        <f>UPPER(TEXT(tbl_raw_data[[#This Row],[updated_date]],"MMMM"))</f>
        <v>AUGUST</v>
      </c>
      <c r="M3386" s="65" t="str">
        <f>"WEEK "&amp;IF(ROUNDUP(DAY(tbl_raw_data[[#This Row],[updated_date]])/7,0)=5,4,ROUNDUP(DAY(tbl_raw_data[[#This Row],[updated_date]])/7,0))</f>
        <v>WEEK 3</v>
      </c>
      <c r="N3386" s="71" t="str">
        <f>UPPER(VLOOKUP(tbl_raw_data[[#This Row],[Analyst]],settings!$A$1:$B$15,2,0))</f>
        <v>ASIF</v>
      </c>
      <c r="O3386" s="71" t="str">
        <f>TRIM(UPPER(tbl_raw_data[[#This Row],[Outcome]]))</f>
        <v>APPROVE</v>
      </c>
      <c r="P3386" s="71" t="str">
        <f>TRIM(UPPER(tbl_raw_data[[#This Row],[Queue Name]]))</f>
        <v>CONSUMER EXISTING</v>
      </c>
      <c r="Q3386" s="71" t="str">
        <f>IF(tbl_raw_data[[#This Row],[time_taken_in_min]]&lt;=settings!$D$2,"SLA_MET","SLA_NOT_MET")</f>
        <v>SLA_MET</v>
      </c>
    </row>
    <row r="3387" spans="1:17" hidden="1" x14ac:dyDescent="0.3">
      <c r="A3387" s="5" t="s">
        <v>4350</v>
      </c>
      <c r="B3387" s="36">
        <v>45155.768275462964</v>
      </c>
      <c r="C3387" s="39">
        <v>45155.772673611114</v>
      </c>
      <c r="D3387" s="8" t="s">
        <v>10</v>
      </c>
      <c r="E3387" s="8" t="s">
        <v>8</v>
      </c>
      <c r="F3387" s="8" t="s">
        <v>114</v>
      </c>
      <c r="G3387" s="8" t="s">
        <v>15</v>
      </c>
      <c r="H3387" s="84" t="str">
        <f t="shared" si="52"/>
        <v>Reason Unknown</v>
      </c>
      <c r="I3387" s="63">
        <f>(tbl_raw_data[[#This Row],[Date Actioned]])-(tbl_raw_data[[#This Row],[Date Tagged]])</f>
        <v>4.3981481503578834E-3</v>
      </c>
      <c r="J3387" s="66">
        <f>HOUR(tbl_raw_data[[#This Row],[time_taken]])*60+MINUTE(tbl_raw_data[[#This Row],[time_taken]])+SECOND(tbl_raw_data[[#This Row],[time_taken]])/60</f>
        <v>6.333333333333333</v>
      </c>
      <c r="K3387" s="68">
        <f>DATE(YEAR(tbl_raw_data[[#This Row],[Date Actioned]]),MONTH(tbl_raw_data[[#This Row],[Date Actioned]]),DAY(tbl_raw_data[[#This Row],[Date Actioned]]))</f>
        <v>45155</v>
      </c>
      <c r="L3387" s="65" t="str">
        <f>UPPER(TEXT(tbl_raw_data[[#This Row],[updated_date]],"MMMM"))</f>
        <v>AUGUST</v>
      </c>
      <c r="M3387" s="65" t="str">
        <f>"WEEK "&amp;IF(ROUNDUP(DAY(tbl_raw_data[[#This Row],[updated_date]])/7,0)=5,4,ROUNDUP(DAY(tbl_raw_data[[#This Row],[updated_date]])/7,0))</f>
        <v>WEEK 3</v>
      </c>
      <c r="N3387" s="71" t="str">
        <f>UPPER(VLOOKUP(tbl_raw_data[[#This Row],[Analyst]],settings!$A$1:$B$15,2,0))</f>
        <v>FARDIN</v>
      </c>
      <c r="O3387" s="71" t="str">
        <f>TRIM(UPPER(tbl_raw_data[[#This Row],[Outcome]]))</f>
        <v>APPROVE</v>
      </c>
      <c r="P3387" s="71" t="str">
        <f>TRIM(UPPER(tbl_raw_data[[#This Row],[Queue Name]]))</f>
        <v>CONSUMER POST BUREAU</v>
      </c>
      <c r="Q3387" s="71" t="str">
        <f>IF(tbl_raw_data[[#This Row],[time_taken_in_min]]&lt;=settings!$D$2,"SLA_MET","SLA_NOT_MET")</f>
        <v>SLA_MET</v>
      </c>
    </row>
    <row r="3388" spans="1:17" hidden="1" x14ac:dyDescent="0.3">
      <c r="A3388" s="7" t="s">
        <v>4351</v>
      </c>
      <c r="B3388" s="34">
        <v>45155.781053240738</v>
      </c>
      <c r="C3388" s="35">
        <v>45155.783159722225</v>
      </c>
      <c r="D3388" s="2" t="s">
        <v>10</v>
      </c>
      <c r="E3388" s="2" t="s">
        <v>11</v>
      </c>
      <c r="F3388" s="2" t="s">
        <v>25</v>
      </c>
      <c r="G3388" s="2" t="s">
        <v>15</v>
      </c>
      <c r="H3388" s="84" t="str">
        <f t="shared" si="52"/>
        <v>Reason Unknown</v>
      </c>
      <c r="I3388" s="63">
        <f>(tbl_raw_data[[#This Row],[Date Actioned]])-(tbl_raw_data[[#This Row],[Date Tagged]])</f>
        <v>2.1064814864075743E-3</v>
      </c>
      <c r="J3388" s="66">
        <f>HOUR(tbl_raw_data[[#This Row],[time_taken]])*60+MINUTE(tbl_raw_data[[#This Row],[time_taken]])+SECOND(tbl_raw_data[[#This Row],[time_taken]])/60</f>
        <v>3.0333333333333332</v>
      </c>
      <c r="K3388" s="68">
        <f>DATE(YEAR(tbl_raw_data[[#This Row],[Date Actioned]]),MONTH(tbl_raw_data[[#This Row],[Date Actioned]]),DAY(tbl_raw_data[[#This Row],[Date Actioned]]))</f>
        <v>45155</v>
      </c>
      <c r="L3388" s="65" t="str">
        <f>UPPER(TEXT(tbl_raw_data[[#This Row],[updated_date]],"MMMM"))</f>
        <v>AUGUST</v>
      </c>
      <c r="M3388" s="65" t="str">
        <f>"WEEK "&amp;IF(ROUNDUP(DAY(tbl_raw_data[[#This Row],[updated_date]])/7,0)=5,4,ROUNDUP(DAY(tbl_raw_data[[#This Row],[updated_date]])/7,0))</f>
        <v>WEEK 3</v>
      </c>
      <c r="N3388" s="71" t="str">
        <f>UPPER(VLOOKUP(tbl_raw_data[[#This Row],[Analyst]],settings!$A$1:$B$15,2,0))</f>
        <v>ASIF</v>
      </c>
      <c r="O3388" s="71" t="str">
        <f>TRIM(UPPER(tbl_raw_data[[#This Row],[Outcome]]))</f>
        <v>APPROVE</v>
      </c>
      <c r="P3388" s="71" t="str">
        <f>TRIM(UPPER(tbl_raw_data[[#This Row],[Queue Name]]))</f>
        <v>CONSUMER EXISTING</v>
      </c>
      <c r="Q3388" s="71" t="str">
        <f>IF(tbl_raw_data[[#This Row],[time_taken_in_min]]&lt;=settings!$D$2,"SLA_MET","SLA_NOT_MET")</f>
        <v>SLA_MET</v>
      </c>
    </row>
    <row r="3389" spans="1:17" hidden="1" x14ac:dyDescent="0.3">
      <c r="A3389" s="1" t="s">
        <v>4352</v>
      </c>
      <c r="B3389" s="36">
        <v>45155.790925925925</v>
      </c>
      <c r="C3389" s="39">
        <v>45155.800798611112</v>
      </c>
      <c r="D3389" s="8" t="s">
        <v>10</v>
      </c>
      <c r="E3389" s="8" t="s">
        <v>18</v>
      </c>
      <c r="F3389" s="8" t="s">
        <v>19</v>
      </c>
      <c r="G3389" s="8" t="s">
        <v>23</v>
      </c>
      <c r="H3389" s="84" t="str">
        <f t="shared" si="52"/>
        <v>Reason Unknown</v>
      </c>
      <c r="I3389" s="63">
        <f>(tbl_raw_data[[#This Row],[Date Actioned]])-(tbl_raw_data[[#This Row],[Date Tagged]])</f>
        <v>9.8726851865649223E-3</v>
      </c>
      <c r="J3389" s="66">
        <f>HOUR(tbl_raw_data[[#This Row],[time_taken]])*60+MINUTE(tbl_raw_data[[#This Row],[time_taken]])+SECOND(tbl_raw_data[[#This Row],[time_taken]])/60</f>
        <v>14.216666666666667</v>
      </c>
      <c r="K3389" s="68">
        <f>DATE(YEAR(tbl_raw_data[[#This Row],[Date Actioned]]),MONTH(tbl_raw_data[[#This Row],[Date Actioned]]),DAY(tbl_raw_data[[#This Row],[Date Actioned]]))</f>
        <v>45155</v>
      </c>
      <c r="L3389" s="65" t="str">
        <f>UPPER(TEXT(tbl_raw_data[[#This Row],[updated_date]],"MMMM"))</f>
        <v>AUGUST</v>
      </c>
      <c r="M3389" s="65" t="str">
        <f>"WEEK "&amp;IF(ROUNDUP(DAY(tbl_raw_data[[#This Row],[updated_date]])/7,0)=5,4,ROUNDUP(DAY(tbl_raw_data[[#This Row],[updated_date]])/7,0))</f>
        <v>WEEK 3</v>
      </c>
      <c r="N3389" s="71" t="str">
        <f>UPPER(VLOOKUP(tbl_raw_data[[#This Row],[Analyst]],settings!$A$1:$B$15,2,0))</f>
        <v>NAVED</v>
      </c>
      <c r="O3389" s="71" t="str">
        <f>TRIM(UPPER(tbl_raw_data[[#This Row],[Outcome]]))</f>
        <v>APPROVE</v>
      </c>
      <c r="P3389" s="71" t="str">
        <f>TRIM(UPPER(tbl_raw_data[[#This Row],[Queue Name]]))</f>
        <v>CONSUMER PRE BUREAU</v>
      </c>
      <c r="Q3389" s="71" t="str">
        <f>IF(tbl_raw_data[[#This Row],[time_taken_in_min]]&lt;=settings!$D$2,"SLA_MET","SLA_NOT_MET")</f>
        <v>SLA_MET</v>
      </c>
    </row>
    <row r="3390" spans="1:17" hidden="1" x14ac:dyDescent="0.3">
      <c r="A3390" s="5" t="s">
        <v>4353</v>
      </c>
      <c r="B3390" s="34">
        <v>45155.805914351855</v>
      </c>
      <c r="C3390" s="35">
        <v>45155.808333333334</v>
      </c>
      <c r="D3390" s="2" t="s">
        <v>10</v>
      </c>
      <c r="E3390" s="2" t="s">
        <v>18</v>
      </c>
      <c r="F3390" s="2" t="s">
        <v>25</v>
      </c>
      <c r="G3390" s="2" t="s">
        <v>15</v>
      </c>
      <c r="H3390" s="84" t="str">
        <f t="shared" si="52"/>
        <v>Reason Unknown</v>
      </c>
      <c r="I3390" s="63">
        <f>(tbl_raw_data[[#This Row],[Date Actioned]])-(tbl_raw_data[[#This Row],[Date Tagged]])</f>
        <v>2.418981479422655E-3</v>
      </c>
      <c r="J3390" s="66">
        <f>HOUR(tbl_raw_data[[#This Row],[time_taken]])*60+MINUTE(tbl_raw_data[[#This Row],[time_taken]])+SECOND(tbl_raw_data[[#This Row],[time_taken]])/60</f>
        <v>3.4833333333333334</v>
      </c>
      <c r="K3390" s="68">
        <f>DATE(YEAR(tbl_raw_data[[#This Row],[Date Actioned]]),MONTH(tbl_raw_data[[#This Row],[Date Actioned]]),DAY(tbl_raw_data[[#This Row],[Date Actioned]]))</f>
        <v>45155</v>
      </c>
      <c r="L3390" s="65" t="str">
        <f>UPPER(TEXT(tbl_raw_data[[#This Row],[updated_date]],"MMMM"))</f>
        <v>AUGUST</v>
      </c>
      <c r="M3390" s="65" t="str">
        <f>"WEEK "&amp;IF(ROUNDUP(DAY(tbl_raw_data[[#This Row],[updated_date]])/7,0)=5,4,ROUNDUP(DAY(tbl_raw_data[[#This Row],[updated_date]])/7,0))</f>
        <v>WEEK 3</v>
      </c>
      <c r="N3390" s="71" t="str">
        <f>UPPER(VLOOKUP(tbl_raw_data[[#This Row],[Analyst]],settings!$A$1:$B$15,2,0))</f>
        <v>ASIF</v>
      </c>
      <c r="O3390" s="71" t="str">
        <f>TRIM(UPPER(tbl_raw_data[[#This Row],[Outcome]]))</f>
        <v>APPROVE</v>
      </c>
      <c r="P3390" s="71" t="str">
        <f>TRIM(UPPER(tbl_raw_data[[#This Row],[Queue Name]]))</f>
        <v>CONSUMER PRE BUREAU</v>
      </c>
      <c r="Q3390" s="71" t="str">
        <f>IF(tbl_raw_data[[#This Row],[time_taken_in_min]]&lt;=settings!$D$2,"SLA_MET","SLA_NOT_MET")</f>
        <v>SLA_MET</v>
      </c>
    </row>
    <row r="3391" spans="1:17" hidden="1" x14ac:dyDescent="0.3">
      <c r="A3391" s="7" t="s">
        <v>4354</v>
      </c>
      <c r="B3391" s="36">
        <v>45155.808611111112</v>
      </c>
      <c r="C3391" s="39">
        <v>45155.812141203707</v>
      </c>
      <c r="D3391" s="8" t="s">
        <v>10</v>
      </c>
      <c r="E3391" s="8" t="s">
        <v>18</v>
      </c>
      <c r="F3391" s="8" t="s">
        <v>25</v>
      </c>
      <c r="G3391" s="8" t="s">
        <v>641</v>
      </c>
      <c r="H3391" s="84" t="str">
        <f t="shared" si="52"/>
        <v>Reason Unknown</v>
      </c>
      <c r="I3391" s="63">
        <f>(tbl_raw_data[[#This Row],[Date Actioned]])-(tbl_raw_data[[#This Row],[Date Tagged]])</f>
        <v>3.5300925956107676E-3</v>
      </c>
      <c r="J3391" s="66">
        <f>HOUR(tbl_raw_data[[#This Row],[time_taken]])*60+MINUTE(tbl_raw_data[[#This Row],[time_taken]])+SECOND(tbl_raw_data[[#This Row],[time_taken]])/60</f>
        <v>5.083333333333333</v>
      </c>
      <c r="K3391" s="68">
        <f>DATE(YEAR(tbl_raw_data[[#This Row],[Date Actioned]]),MONTH(tbl_raw_data[[#This Row],[Date Actioned]]),DAY(tbl_raw_data[[#This Row],[Date Actioned]]))</f>
        <v>45155</v>
      </c>
      <c r="L3391" s="65" t="str">
        <f>UPPER(TEXT(tbl_raw_data[[#This Row],[updated_date]],"MMMM"))</f>
        <v>AUGUST</v>
      </c>
      <c r="M3391" s="65" t="str">
        <f>"WEEK "&amp;IF(ROUNDUP(DAY(tbl_raw_data[[#This Row],[updated_date]])/7,0)=5,4,ROUNDUP(DAY(tbl_raw_data[[#This Row],[updated_date]])/7,0))</f>
        <v>WEEK 3</v>
      </c>
      <c r="N3391" s="71" t="str">
        <f>UPPER(VLOOKUP(tbl_raw_data[[#This Row],[Analyst]],settings!$A$1:$B$15,2,0))</f>
        <v>ASIF</v>
      </c>
      <c r="O3391" s="71" t="str">
        <f>TRIM(UPPER(tbl_raw_data[[#This Row],[Outcome]]))</f>
        <v>APPROVE</v>
      </c>
      <c r="P3391" s="71" t="str">
        <f>TRIM(UPPER(tbl_raw_data[[#This Row],[Queue Name]]))</f>
        <v>CONSUMER PRE BUREAU</v>
      </c>
      <c r="Q3391" s="71" t="str">
        <f>IF(tbl_raw_data[[#This Row],[time_taken_in_min]]&lt;=settings!$D$2,"SLA_MET","SLA_NOT_MET")</f>
        <v>SLA_MET</v>
      </c>
    </row>
    <row r="3392" spans="1:17" hidden="1" x14ac:dyDescent="0.3">
      <c r="A3392" s="1" t="s">
        <v>4355</v>
      </c>
      <c r="B3392" s="34">
        <v>45155.819849537038</v>
      </c>
      <c r="C3392" s="35">
        <v>45155.823946759258</v>
      </c>
      <c r="D3392" s="2" t="s">
        <v>10</v>
      </c>
      <c r="E3392" s="2" t="s">
        <v>8</v>
      </c>
      <c r="F3392" s="2" t="s">
        <v>25</v>
      </c>
      <c r="G3392" s="2" t="s">
        <v>26</v>
      </c>
      <c r="H3392" s="84" t="str">
        <f t="shared" si="52"/>
        <v>Reason Unknown</v>
      </c>
      <c r="I3392" s="63">
        <f>(tbl_raw_data[[#This Row],[Date Actioned]])-(tbl_raw_data[[#This Row],[Date Tagged]])</f>
        <v>4.0972222195705399E-3</v>
      </c>
      <c r="J3392" s="66">
        <f>HOUR(tbl_raw_data[[#This Row],[time_taken]])*60+MINUTE(tbl_raw_data[[#This Row],[time_taken]])+SECOND(tbl_raw_data[[#This Row],[time_taken]])/60</f>
        <v>5.9</v>
      </c>
      <c r="K3392" s="68">
        <f>DATE(YEAR(tbl_raw_data[[#This Row],[Date Actioned]]),MONTH(tbl_raw_data[[#This Row],[Date Actioned]]),DAY(tbl_raw_data[[#This Row],[Date Actioned]]))</f>
        <v>45155</v>
      </c>
      <c r="L3392" s="65" t="str">
        <f>UPPER(TEXT(tbl_raw_data[[#This Row],[updated_date]],"MMMM"))</f>
        <v>AUGUST</v>
      </c>
      <c r="M3392" s="65" t="str">
        <f>"WEEK "&amp;IF(ROUNDUP(DAY(tbl_raw_data[[#This Row],[updated_date]])/7,0)=5,4,ROUNDUP(DAY(tbl_raw_data[[#This Row],[updated_date]])/7,0))</f>
        <v>WEEK 3</v>
      </c>
      <c r="N3392" s="71" t="str">
        <f>UPPER(VLOOKUP(tbl_raw_data[[#This Row],[Analyst]],settings!$A$1:$B$15,2,0))</f>
        <v>ASIF</v>
      </c>
      <c r="O3392" s="71" t="str">
        <f>TRIM(UPPER(tbl_raw_data[[#This Row],[Outcome]]))</f>
        <v>APPROVE</v>
      </c>
      <c r="P3392" s="71" t="str">
        <f>TRIM(UPPER(tbl_raw_data[[#This Row],[Queue Name]]))</f>
        <v>CONSUMER POST BUREAU</v>
      </c>
      <c r="Q3392" s="71" t="str">
        <f>IF(tbl_raw_data[[#This Row],[time_taken_in_min]]&lt;=settings!$D$2,"SLA_MET","SLA_NOT_MET")</f>
        <v>SLA_MET</v>
      </c>
    </row>
    <row r="3393" spans="1:17" hidden="1" x14ac:dyDescent="0.3">
      <c r="A3393" s="5" t="s">
        <v>4356</v>
      </c>
      <c r="B3393" s="36">
        <v>45155.822418981479</v>
      </c>
      <c r="C3393" s="39">
        <v>45155.82607638889</v>
      </c>
      <c r="D3393" s="8" t="s">
        <v>10</v>
      </c>
      <c r="E3393" s="8" t="s">
        <v>18</v>
      </c>
      <c r="F3393" s="8" t="s">
        <v>114</v>
      </c>
      <c r="G3393" s="8" t="s">
        <v>23</v>
      </c>
      <c r="H3393" s="84" t="str">
        <f t="shared" si="52"/>
        <v>Reason Unknown</v>
      </c>
      <c r="I3393" s="63">
        <f>(tbl_raw_data[[#This Row],[Date Actioned]])-(tbl_raw_data[[#This Row],[Date Tagged]])</f>
        <v>3.6574074110831134E-3</v>
      </c>
      <c r="J3393" s="66">
        <f>HOUR(tbl_raw_data[[#This Row],[time_taken]])*60+MINUTE(tbl_raw_data[[#This Row],[time_taken]])+SECOND(tbl_raw_data[[#This Row],[time_taken]])/60</f>
        <v>5.2666666666666666</v>
      </c>
      <c r="K3393" s="68">
        <f>DATE(YEAR(tbl_raw_data[[#This Row],[Date Actioned]]),MONTH(tbl_raw_data[[#This Row],[Date Actioned]]),DAY(tbl_raw_data[[#This Row],[Date Actioned]]))</f>
        <v>45155</v>
      </c>
      <c r="L3393" s="65" t="str">
        <f>UPPER(TEXT(tbl_raw_data[[#This Row],[updated_date]],"MMMM"))</f>
        <v>AUGUST</v>
      </c>
      <c r="M3393" s="65" t="str">
        <f>"WEEK "&amp;IF(ROUNDUP(DAY(tbl_raw_data[[#This Row],[updated_date]])/7,0)=5,4,ROUNDUP(DAY(tbl_raw_data[[#This Row],[updated_date]])/7,0))</f>
        <v>WEEK 3</v>
      </c>
      <c r="N3393" s="71" t="str">
        <f>UPPER(VLOOKUP(tbl_raw_data[[#This Row],[Analyst]],settings!$A$1:$B$15,2,0))</f>
        <v>FARDIN</v>
      </c>
      <c r="O3393" s="71" t="str">
        <f>TRIM(UPPER(tbl_raw_data[[#This Row],[Outcome]]))</f>
        <v>APPROVE</v>
      </c>
      <c r="P3393" s="71" t="str">
        <f>TRIM(UPPER(tbl_raw_data[[#This Row],[Queue Name]]))</f>
        <v>CONSUMER PRE BUREAU</v>
      </c>
      <c r="Q3393" s="71" t="str">
        <f>IF(tbl_raw_data[[#This Row],[time_taken_in_min]]&lt;=settings!$D$2,"SLA_MET","SLA_NOT_MET")</f>
        <v>SLA_MET</v>
      </c>
    </row>
    <row r="3394" spans="1:17" hidden="1" x14ac:dyDescent="0.3">
      <c r="A3394" s="7" t="s">
        <v>4357</v>
      </c>
      <c r="B3394" s="34">
        <v>45155.825937499998</v>
      </c>
      <c r="C3394" s="35">
        <v>45155.835081018522</v>
      </c>
      <c r="D3394" s="2" t="s">
        <v>10</v>
      </c>
      <c r="E3394" s="2" t="s">
        <v>11</v>
      </c>
      <c r="F3394" s="2" t="s">
        <v>19</v>
      </c>
      <c r="G3394" s="2" t="s">
        <v>15</v>
      </c>
      <c r="H3394" s="84" t="str">
        <f t="shared" si="52"/>
        <v>Reason Unknown</v>
      </c>
      <c r="I3394" s="63">
        <f>(tbl_raw_data[[#This Row],[Date Actioned]])-(tbl_raw_data[[#This Row],[Date Tagged]])</f>
        <v>9.1435185240698047E-3</v>
      </c>
      <c r="J3394" s="66">
        <f>HOUR(tbl_raw_data[[#This Row],[time_taken]])*60+MINUTE(tbl_raw_data[[#This Row],[time_taken]])+SECOND(tbl_raw_data[[#This Row],[time_taken]])/60</f>
        <v>13.166666666666666</v>
      </c>
      <c r="K3394" s="68">
        <f>DATE(YEAR(tbl_raw_data[[#This Row],[Date Actioned]]),MONTH(tbl_raw_data[[#This Row],[Date Actioned]]),DAY(tbl_raw_data[[#This Row],[Date Actioned]]))</f>
        <v>45155</v>
      </c>
      <c r="L3394" s="65" t="str">
        <f>UPPER(TEXT(tbl_raw_data[[#This Row],[updated_date]],"MMMM"))</f>
        <v>AUGUST</v>
      </c>
      <c r="M3394" s="65" t="str">
        <f>"WEEK "&amp;IF(ROUNDUP(DAY(tbl_raw_data[[#This Row],[updated_date]])/7,0)=5,4,ROUNDUP(DAY(tbl_raw_data[[#This Row],[updated_date]])/7,0))</f>
        <v>WEEK 3</v>
      </c>
      <c r="N3394" s="71" t="str">
        <f>UPPER(VLOOKUP(tbl_raw_data[[#This Row],[Analyst]],settings!$A$1:$B$15,2,0))</f>
        <v>NAVED</v>
      </c>
      <c r="O3394" s="71" t="str">
        <f>TRIM(UPPER(tbl_raw_data[[#This Row],[Outcome]]))</f>
        <v>APPROVE</v>
      </c>
      <c r="P3394" s="71" t="str">
        <f>TRIM(UPPER(tbl_raw_data[[#This Row],[Queue Name]]))</f>
        <v>CONSUMER EXISTING</v>
      </c>
      <c r="Q3394" s="71" t="str">
        <f>IF(tbl_raw_data[[#This Row],[time_taken_in_min]]&lt;=settings!$D$2,"SLA_MET","SLA_NOT_MET")</f>
        <v>SLA_MET</v>
      </c>
    </row>
    <row r="3395" spans="1:17" x14ac:dyDescent="0.3">
      <c r="A3395" s="1" t="s">
        <v>4358</v>
      </c>
      <c r="B3395" s="36">
        <v>45155.358472222222</v>
      </c>
      <c r="C3395" s="39">
        <v>45155.371388888889</v>
      </c>
      <c r="D3395" s="8" t="s">
        <v>33</v>
      </c>
      <c r="E3395" s="8" t="s">
        <v>18</v>
      </c>
      <c r="F3395" s="8" t="s">
        <v>9</v>
      </c>
      <c r="G3395" s="8" t="s">
        <v>42</v>
      </c>
      <c r="H3395" s="84" t="str">
        <f t="shared" ref="H3395:H3458" si="53">IF(OR(ISNUMBER(SEARCH("duplicate",G3395)), ISNUMBER(SEARCH("previously",G3395)), ISNUMBER(SEARCH("previously approved",G3395))), "Duplicate Application",
IF(OR(ISNUMBER(SEARCH("incorrect",G3395)), ISNUMBER(SEARCH("remove", G3395))), "Incorrect Details",
IF(ISNUMBER(SEARCH("incomplete",G3395)), "Incomplete Details",
IF(ISNUMBER(SEARCH("overdue",G3395)), "Overdue Bill",
IF(OR(ISNUMBER(SEARCH("resubmit as", G3395)), ISNUMBER(SEARCH("re-submit as", G3395))), "Incorrect Queue",
IF(OR(ISNUMBER(SEARCH("100",G3395)), ISNUMBER(SEARCH("correct", G3395)), ISNUMBER(SEARCH("email", G3395)), ISNUMBER(SEARCH("please submit", G3395)), ISNUMBER(SEARCH("please resubmit",G3395)), ISNUMBER(SEARCH("please re-submit", G3395)), ISNUMBER(SEARCH("please send", G3395))), "Incomplete Details",
IF(ISNUMBER(SEARCH("error", G3395)), "System Error", "Reason Unknown")))))))</f>
        <v>Reason Unknown</v>
      </c>
      <c r="I3395" s="63">
        <f>(tbl_raw_data[[#This Row],[Date Actioned]])-(tbl_raw_data[[#This Row],[Date Tagged]])</f>
        <v>1.2916666666569654E-2</v>
      </c>
      <c r="J3395" s="66">
        <f>HOUR(tbl_raw_data[[#This Row],[time_taken]])*60+MINUTE(tbl_raw_data[[#This Row],[time_taken]])+SECOND(tbl_raw_data[[#This Row],[time_taken]])/60</f>
        <v>18.600000000000001</v>
      </c>
      <c r="K3395" s="68">
        <f>DATE(YEAR(tbl_raw_data[[#This Row],[Date Actioned]]),MONTH(tbl_raw_data[[#This Row],[Date Actioned]]),DAY(tbl_raw_data[[#This Row],[Date Actioned]]))</f>
        <v>45155</v>
      </c>
      <c r="L3395" s="65" t="str">
        <f>UPPER(TEXT(tbl_raw_data[[#This Row],[updated_date]],"MMMM"))</f>
        <v>AUGUST</v>
      </c>
      <c r="M3395" s="65" t="str">
        <f>"WEEK "&amp;IF(ROUNDUP(DAY(tbl_raw_data[[#This Row],[updated_date]])/7,0)=5,4,ROUNDUP(DAY(tbl_raw_data[[#This Row],[updated_date]])/7,0))</f>
        <v>WEEK 3</v>
      </c>
      <c r="N3395" s="71" t="str">
        <f>UPPER(VLOOKUP(tbl_raw_data[[#This Row],[Analyst]],settings!$A$1:$B$15,2,0))</f>
        <v>QUADIR</v>
      </c>
      <c r="O3395" s="71" t="str">
        <f>TRIM(UPPER(tbl_raw_data[[#This Row],[Outcome]]))</f>
        <v>DECLINE</v>
      </c>
      <c r="P3395" s="71" t="str">
        <f>TRIM(UPPER(tbl_raw_data[[#This Row],[Queue Name]]))</f>
        <v>CONSUMER PRE BUREAU</v>
      </c>
      <c r="Q3395" s="71" t="str">
        <f>IF(tbl_raw_data[[#This Row],[time_taken_in_min]]&lt;=settings!$D$2,"SLA_MET","SLA_NOT_MET")</f>
        <v>SLA_MET</v>
      </c>
    </row>
    <row r="3396" spans="1:17" x14ac:dyDescent="0.3">
      <c r="A3396" s="5" t="s">
        <v>4359</v>
      </c>
      <c r="B3396" s="34">
        <v>45155.462951388887</v>
      </c>
      <c r="C3396" s="35">
        <v>45155.477118055554</v>
      </c>
      <c r="D3396" s="2" t="s">
        <v>33</v>
      </c>
      <c r="E3396" s="2" t="s">
        <v>18</v>
      </c>
      <c r="F3396" s="2" t="s">
        <v>25</v>
      </c>
      <c r="G3396" s="2" t="s">
        <v>362</v>
      </c>
      <c r="H3396" s="84" t="str">
        <f t="shared" si="53"/>
        <v>Reason Unknown</v>
      </c>
      <c r="I3396" s="63">
        <f>(tbl_raw_data[[#This Row],[Date Actioned]])-(tbl_raw_data[[#This Row],[Date Tagged]])</f>
        <v>1.4166666667733807E-2</v>
      </c>
      <c r="J3396" s="66">
        <f>HOUR(tbl_raw_data[[#This Row],[time_taken]])*60+MINUTE(tbl_raw_data[[#This Row],[time_taken]])+SECOND(tbl_raw_data[[#This Row],[time_taken]])/60</f>
        <v>20.399999999999999</v>
      </c>
      <c r="K3396" s="68">
        <f>DATE(YEAR(tbl_raw_data[[#This Row],[Date Actioned]]),MONTH(tbl_raw_data[[#This Row],[Date Actioned]]),DAY(tbl_raw_data[[#This Row],[Date Actioned]]))</f>
        <v>45155</v>
      </c>
      <c r="L3396" s="65" t="str">
        <f>UPPER(TEXT(tbl_raw_data[[#This Row],[updated_date]],"MMMM"))</f>
        <v>AUGUST</v>
      </c>
      <c r="M3396" s="65" t="str">
        <f>"WEEK "&amp;IF(ROUNDUP(DAY(tbl_raw_data[[#This Row],[updated_date]])/7,0)=5,4,ROUNDUP(DAY(tbl_raw_data[[#This Row],[updated_date]])/7,0))</f>
        <v>WEEK 3</v>
      </c>
      <c r="N3396" s="71" t="str">
        <f>UPPER(VLOOKUP(tbl_raw_data[[#This Row],[Analyst]],settings!$A$1:$B$15,2,0))</f>
        <v>ASIF</v>
      </c>
      <c r="O3396" s="71" t="str">
        <f>TRIM(UPPER(tbl_raw_data[[#This Row],[Outcome]]))</f>
        <v>DECLINE</v>
      </c>
      <c r="P3396" s="71" t="str">
        <f>TRIM(UPPER(tbl_raw_data[[#This Row],[Queue Name]]))</f>
        <v>CONSUMER PRE BUREAU</v>
      </c>
      <c r="Q3396" s="71" t="str">
        <f>IF(tbl_raw_data[[#This Row],[time_taken_in_min]]&lt;=settings!$D$2,"SLA_MET","SLA_NOT_MET")</f>
        <v>SLA_NOT_MET</v>
      </c>
    </row>
    <row r="3397" spans="1:17" x14ac:dyDescent="0.3">
      <c r="A3397" s="7" t="s">
        <v>4360</v>
      </c>
      <c r="B3397" s="36">
        <v>45155.480879629627</v>
      </c>
      <c r="C3397" s="39">
        <v>45155.484375</v>
      </c>
      <c r="D3397" s="8" t="s">
        <v>33</v>
      </c>
      <c r="E3397" s="8" t="s">
        <v>11</v>
      </c>
      <c r="F3397" s="8" t="s">
        <v>25</v>
      </c>
      <c r="G3397" s="8" t="s">
        <v>642</v>
      </c>
      <c r="H3397" s="84" t="str">
        <f t="shared" si="53"/>
        <v>Reason Unknown</v>
      </c>
      <c r="I3397" s="63">
        <f>(tbl_raw_data[[#This Row],[Date Actioned]])-(tbl_raw_data[[#This Row],[Date Tagged]])</f>
        <v>3.4953703725477681E-3</v>
      </c>
      <c r="J3397" s="66">
        <f>HOUR(tbl_raw_data[[#This Row],[time_taken]])*60+MINUTE(tbl_raw_data[[#This Row],[time_taken]])+SECOND(tbl_raw_data[[#This Row],[time_taken]])/60</f>
        <v>5.0333333333333332</v>
      </c>
      <c r="K3397" s="68">
        <f>DATE(YEAR(tbl_raw_data[[#This Row],[Date Actioned]]),MONTH(tbl_raw_data[[#This Row],[Date Actioned]]),DAY(tbl_raw_data[[#This Row],[Date Actioned]]))</f>
        <v>45155</v>
      </c>
      <c r="L3397" s="65" t="str">
        <f>UPPER(TEXT(tbl_raw_data[[#This Row],[updated_date]],"MMMM"))</f>
        <v>AUGUST</v>
      </c>
      <c r="M3397" s="65" t="str">
        <f>"WEEK "&amp;IF(ROUNDUP(DAY(tbl_raw_data[[#This Row],[updated_date]])/7,0)=5,4,ROUNDUP(DAY(tbl_raw_data[[#This Row],[updated_date]])/7,0))</f>
        <v>WEEK 3</v>
      </c>
      <c r="N3397" s="71" t="str">
        <f>UPPER(VLOOKUP(tbl_raw_data[[#This Row],[Analyst]],settings!$A$1:$B$15,2,0))</f>
        <v>ASIF</v>
      </c>
      <c r="O3397" s="71" t="str">
        <f>TRIM(UPPER(tbl_raw_data[[#This Row],[Outcome]]))</f>
        <v>DECLINE</v>
      </c>
      <c r="P3397" s="71" t="str">
        <f>TRIM(UPPER(tbl_raw_data[[#This Row],[Queue Name]]))</f>
        <v>CONSUMER EXISTING</v>
      </c>
      <c r="Q3397" s="71" t="str">
        <f>IF(tbl_raw_data[[#This Row],[time_taken_in_min]]&lt;=settings!$D$2,"SLA_MET","SLA_NOT_MET")</f>
        <v>SLA_MET</v>
      </c>
    </row>
    <row r="3398" spans="1:17" x14ac:dyDescent="0.3">
      <c r="A3398" s="1" t="s">
        <v>4361</v>
      </c>
      <c r="B3398" s="34">
        <v>45155.485509259262</v>
      </c>
      <c r="C3398" s="35">
        <v>45155.496006944442</v>
      </c>
      <c r="D3398" s="2" t="s">
        <v>33</v>
      </c>
      <c r="E3398" s="2" t="s">
        <v>18</v>
      </c>
      <c r="F3398" s="2" t="s">
        <v>25</v>
      </c>
      <c r="G3398" s="2" t="s">
        <v>126</v>
      </c>
      <c r="H3398" s="84" t="str">
        <f t="shared" si="53"/>
        <v>Reason Unknown</v>
      </c>
      <c r="I3398" s="63">
        <f>(tbl_raw_data[[#This Row],[Date Actioned]])-(tbl_raw_data[[#This Row],[Date Tagged]])</f>
        <v>1.0497685179871041E-2</v>
      </c>
      <c r="J3398" s="66">
        <f>HOUR(tbl_raw_data[[#This Row],[time_taken]])*60+MINUTE(tbl_raw_data[[#This Row],[time_taken]])+SECOND(tbl_raw_data[[#This Row],[time_taken]])/60</f>
        <v>15.116666666666667</v>
      </c>
      <c r="K3398" s="68">
        <f>DATE(YEAR(tbl_raw_data[[#This Row],[Date Actioned]]),MONTH(tbl_raw_data[[#This Row],[Date Actioned]]),DAY(tbl_raw_data[[#This Row],[Date Actioned]]))</f>
        <v>45155</v>
      </c>
      <c r="L3398" s="65" t="str">
        <f>UPPER(TEXT(tbl_raw_data[[#This Row],[updated_date]],"MMMM"))</f>
        <v>AUGUST</v>
      </c>
      <c r="M3398" s="65" t="str">
        <f>"WEEK "&amp;IF(ROUNDUP(DAY(tbl_raw_data[[#This Row],[updated_date]])/7,0)=5,4,ROUNDUP(DAY(tbl_raw_data[[#This Row],[updated_date]])/7,0))</f>
        <v>WEEK 3</v>
      </c>
      <c r="N3398" s="71" t="str">
        <f>UPPER(VLOOKUP(tbl_raw_data[[#This Row],[Analyst]],settings!$A$1:$B$15,2,0))</f>
        <v>ASIF</v>
      </c>
      <c r="O3398" s="71" t="str">
        <f>TRIM(UPPER(tbl_raw_data[[#This Row],[Outcome]]))</f>
        <v>DECLINE</v>
      </c>
      <c r="P3398" s="71" t="str">
        <f>TRIM(UPPER(tbl_raw_data[[#This Row],[Queue Name]]))</f>
        <v>CONSUMER PRE BUREAU</v>
      </c>
      <c r="Q3398" s="71" t="str">
        <f>IF(tbl_raw_data[[#This Row],[time_taken_in_min]]&lt;=settings!$D$2,"SLA_MET","SLA_NOT_MET")</f>
        <v>SLA_MET</v>
      </c>
    </row>
    <row r="3399" spans="1:17" x14ac:dyDescent="0.3">
      <c r="A3399" s="5" t="s">
        <v>4362</v>
      </c>
      <c r="B3399" s="36">
        <v>45155.49796296296</v>
      </c>
      <c r="C3399" s="39">
        <v>45155.506620370368</v>
      </c>
      <c r="D3399" s="8" t="s">
        <v>33</v>
      </c>
      <c r="E3399" s="8" t="s">
        <v>8</v>
      </c>
      <c r="F3399" s="8" t="s">
        <v>21</v>
      </c>
      <c r="G3399" s="8" t="s">
        <v>42</v>
      </c>
      <c r="H3399" s="84" t="str">
        <f t="shared" si="53"/>
        <v>Reason Unknown</v>
      </c>
      <c r="I3399" s="63">
        <f>(tbl_raw_data[[#This Row],[Date Actioned]])-(tbl_raw_data[[#This Row],[Date Tagged]])</f>
        <v>8.6574074084637687E-3</v>
      </c>
      <c r="J3399" s="66">
        <f>HOUR(tbl_raw_data[[#This Row],[time_taken]])*60+MINUTE(tbl_raw_data[[#This Row],[time_taken]])+SECOND(tbl_raw_data[[#This Row],[time_taken]])/60</f>
        <v>12.466666666666667</v>
      </c>
      <c r="K3399" s="68">
        <f>DATE(YEAR(tbl_raw_data[[#This Row],[Date Actioned]]),MONTH(tbl_raw_data[[#This Row],[Date Actioned]]),DAY(tbl_raw_data[[#This Row],[Date Actioned]]))</f>
        <v>45155</v>
      </c>
      <c r="L3399" s="65" t="str">
        <f>UPPER(TEXT(tbl_raw_data[[#This Row],[updated_date]],"MMMM"))</f>
        <v>AUGUST</v>
      </c>
      <c r="M3399" s="65" t="str">
        <f>"WEEK "&amp;IF(ROUNDUP(DAY(tbl_raw_data[[#This Row],[updated_date]])/7,0)=5,4,ROUNDUP(DAY(tbl_raw_data[[#This Row],[updated_date]])/7,0))</f>
        <v>WEEK 3</v>
      </c>
      <c r="N3399" s="71" t="str">
        <f>UPPER(VLOOKUP(tbl_raw_data[[#This Row],[Analyst]],settings!$A$1:$B$15,2,0))</f>
        <v>SHAHID</v>
      </c>
      <c r="O3399" s="71" t="str">
        <f>TRIM(UPPER(tbl_raw_data[[#This Row],[Outcome]]))</f>
        <v>DECLINE</v>
      </c>
      <c r="P3399" s="71" t="str">
        <f>TRIM(UPPER(tbl_raw_data[[#This Row],[Queue Name]]))</f>
        <v>CONSUMER POST BUREAU</v>
      </c>
      <c r="Q3399" s="71" t="str">
        <f>IF(tbl_raw_data[[#This Row],[time_taken_in_min]]&lt;=settings!$D$2,"SLA_MET","SLA_NOT_MET")</f>
        <v>SLA_MET</v>
      </c>
    </row>
    <row r="3400" spans="1:17" x14ac:dyDescent="0.3">
      <c r="A3400" s="7" t="s">
        <v>4363</v>
      </c>
      <c r="B3400" s="34">
        <v>45155.49796296296</v>
      </c>
      <c r="C3400" s="35">
        <v>45155.508553240739</v>
      </c>
      <c r="D3400" s="2" t="s">
        <v>33</v>
      </c>
      <c r="E3400" s="2" t="s">
        <v>11</v>
      </c>
      <c r="F3400" s="2" t="s">
        <v>19</v>
      </c>
      <c r="G3400" s="2" t="s">
        <v>44</v>
      </c>
      <c r="H3400" s="84" t="str">
        <f t="shared" si="53"/>
        <v>Reason Unknown</v>
      </c>
      <c r="I3400" s="63">
        <f>(tbl_raw_data[[#This Row],[Date Actioned]])-(tbl_raw_data[[#This Row],[Date Tagged]])</f>
        <v>1.0590277779556345E-2</v>
      </c>
      <c r="J3400" s="66">
        <f>HOUR(tbl_raw_data[[#This Row],[time_taken]])*60+MINUTE(tbl_raw_data[[#This Row],[time_taken]])+SECOND(tbl_raw_data[[#This Row],[time_taken]])/60</f>
        <v>15.25</v>
      </c>
      <c r="K3400" s="68">
        <f>DATE(YEAR(tbl_raw_data[[#This Row],[Date Actioned]]),MONTH(tbl_raw_data[[#This Row],[Date Actioned]]),DAY(tbl_raw_data[[#This Row],[Date Actioned]]))</f>
        <v>45155</v>
      </c>
      <c r="L3400" s="65" t="str">
        <f>UPPER(TEXT(tbl_raw_data[[#This Row],[updated_date]],"MMMM"))</f>
        <v>AUGUST</v>
      </c>
      <c r="M3400" s="65" t="str">
        <f>"WEEK "&amp;IF(ROUNDUP(DAY(tbl_raw_data[[#This Row],[updated_date]])/7,0)=5,4,ROUNDUP(DAY(tbl_raw_data[[#This Row],[updated_date]])/7,0))</f>
        <v>WEEK 3</v>
      </c>
      <c r="N3400" s="71" t="str">
        <f>UPPER(VLOOKUP(tbl_raw_data[[#This Row],[Analyst]],settings!$A$1:$B$15,2,0))</f>
        <v>NAVED</v>
      </c>
      <c r="O3400" s="71" t="str">
        <f>TRIM(UPPER(tbl_raw_data[[#This Row],[Outcome]]))</f>
        <v>DECLINE</v>
      </c>
      <c r="P3400" s="71" t="str">
        <f>TRIM(UPPER(tbl_raw_data[[#This Row],[Queue Name]]))</f>
        <v>CONSUMER EXISTING</v>
      </c>
      <c r="Q3400" s="71" t="str">
        <f>IF(tbl_raw_data[[#This Row],[time_taken_in_min]]&lt;=settings!$D$2,"SLA_MET","SLA_NOT_MET")</f>
        <v>SLA_MET</v>
      </c>
    </row>
    <row r="3401" spans="1:17" x14ac:dyDescent="0.3">
      <c r="A3401" s="1" t="s">
        <v>4364</v>
      </c>
      <c r="B3401" s="36">
        <v>45155.508888888886</v>
      </c>
      <c r="C3401" s="39">
        <v>45155.524930555555</v>
      </c>
      <c r="D3401" s="8" t="s">
        <v>33</v>
      </c>
      <c r="E3401" s="8" t="s">
        <v>11</v>
      </c>
      <c r="F3401" s="8" t="s">
        <v>191</v>
      </c>
      <c r="G3401" s="8" t="s">
        <v>44</v>
      </c>
      <c r="H3401" s="84" t="str">
        <f t="shared" si="53"/>
        <v>Reason Unknown</v>
      </c>
      <c r="I3401" s="63">
        <f>(tbl_raw_data[[#This Row],[Date Actioned]])-(tbl_raw_data[[#This Row],[Date Tagged]])</f>
        <v>1.6041666669480037E-2</v>
      </c>
      <c r="J3401" s="66">
        <f>HOUR(tbl_raw_data[[#This Row],[time_taken]])*60+MINUTE(tbl_raw_data[[#This Row],[time_taken]])+SECOND(tbl_raw_data[[#This Row],[time_taken]])/60</f>
        <v>23.1</v>
      </c>
      <c r="K3401" s="68">
        <f>DATE(YEAR(tbl_raw_data[[#This Row],[Date Actioned]]),MONTH(tbl_raw_data[[#This Row],[Date Actioned]]),DAY(tbl_raw_data[[#This Row],[Date Actioned]]))</f>
        <v>45155</v>
      </c>
      <c r="L3401" s="65" t="str">
        <f>UPPER(TEXT(tbl_raw_data[[#This Row],[updated_date]],"MMMM"))</f>
        <v>AUGUST</v>
      </c>
      <c r="M3401" s="65" t="str">
        <f>"WEEK "&amp;IF(ROUNDUP(DAY(tbl_raw_data[[#This Row],[updated_date]])/7,0)=5,4,ROUNDUP(DAY(tbl_raw_data[[#This Row],[updated_date]])/7,0))</f>
        <v>WEEK 3</v>
      </c>
      <c r="N3401" s="71" t="str">
        <f>UPPER(VLOOKUP(tbl_raw_data[[#This Row],[Analyst]],settings!$A$1:$B$15,2,0))</f>
        <v>JULIA</v>
      </c>
      <c r="O3401" s="71" t="str">
        <f>TRIM(UPPER(tbl_raw_data[[#This Row],[Outcome]]))</f>
        <v>DECLINE</v>
      </c>
      <c r="P3401" s="71" t="str">
        <f>TRIM(UPPER(tbl_raw_data[[#This Row],[Queue Name]]))</f>
        <v>CONSUMER EXISTING</v>
      </c>
      <c r="Q3401" s="71" t="str">
        <f>IF(tbl_raw_data[[#This Row],[time_taken_in_min]]&lt;=settings!$D$2,"SLA_MET","SLA_NOT_MET")</f>
        <v>SLA_NOT_MET</v>
      </c>
    </row>
    <row r="3402" spans="1:17" x14ac:dyDescent="0.3">
      <c r="A3402" s="5" t="s">
        <v>4365</v>
      </c>
      <c r="B3402" s="34">
        <v>45155.534074074072</v>
      </c>
      <c r="C3402" s="35">
        <v>45155.544803240744</v>
      </c>
      <c r="D3402" s="2" t="s">
        <v>33</v>
      </c>
      <c r="E3402" s="2" t="s">
        <v>11</v>
      </c>
      <c r="F3402" s="2" t="s">
        <v>114</v>
      </c>
      <c r="G3402" s="2" t="s">
        <v>293</v>
      </c>
      <c r="H3402" s="84" t="str">
        <f t="shared" si="53"/>
        <v>Reason Unknown</v>
      </c>
      <c r="I3402" s="63">
        <f>(tbl_raw_data[[#This Row],[Date Actioned]])-(tbl_raw_data[[#This Row],[Date Tagged]])</f>
        <v>1.0729166671808343E-2</v>
      </c>
      <c r="J3402" s="66">
        <f>HOUR(tbl_raw_data[[#This Row],[time_taken]])*60+MINUTE(tbl_raw_data[[#This Row],[time_taken]])+SECOND(tbl_raw_data[[#This Row],[time_taken]])/60</f>
        <v>15.45</v>
      </c>
      <c r="K3402" s="68">
        <f>DATE(YEAR(tbl_raw_data[[#This Row],[Date Actioned]]),MONTH(tbl_raw_data[[#This Row],[Date Actioned]]),DAY(tbl_raw_data[[#This Row],[Date Actioned]]))</f>
        <v>45155</v>
      </c>
      <c r="L3402" s="65" t="str">
        <f>UPPER(TEXT(tbl_raw_data[[#This Row],[updated_date]],"MMMM"))</f>
        <v>AUGUST</v>
      </c>
      <c r="M3402" s="65" t="str">
        <f>"WEEK "&amp;IF(ROUNDUP(DAY(tbl_raw_data[[#This Row],[updated_date]])/7,0)=5,4,ROUNDUP(DAY(tbl_raw_data[[#This Row],[updated_date]])/7,0))</f>
        <v>WEEK 3</v>
      </c>
      <c r="N3402" s="71" t="str">
        <f>UPPER(VLOOKUP(tbl_raw_data[[#This Row],[Analyst]],settings!$A$1:$B$15,2,0))</f>
        <v>FARDIN</v>
      </c>
      <c r="O3402" s="71" t="str">
        <f>TRIM(UPPER(tbl_raw_data[[#This Row],[Outcome]]))</f>
        <v>DECLINE</v>
      </c>
      <c r="P3402" s="71" t="str">
        <f>TRIM(UPPER(tbl_raw_data[[#This Row],[Queue Name]]))</f>
        <v>CONSUMER EXISTING</v>
      </c>
      <c r="Q3402" s="71" t="str">
        <f>IF(tbl_raw_data[[#This Row],[time_taken_in_min]]&lt;=settings!$D$2,"SLA_MET","SLA_NOT_MET")</f>
        <v>SLA_MET</v>
      </c>
    </row>
    <row r="3403" spans="1:17" x14ac:dyDescent="0.3">
      <c r="A3403" s="7" t="s">
        <v>4366</v>
      </c>
      <c r="B3403" s="36">
        <v>45155.552291666667</v>
      </c>
      <c r="C3403" s="39">
        <v>45155.555891203701</v>
      </c>
      <c r="D3403" s="8" t="s">
        <v>33</v>
      </c>
      <c r="E3403" s="8" t="s">
        <v>11</v>
      </c>
      <c r="F3403" s="8" t="s">
        <v>25</v>
      </c>
      <c r="G3403" s="8" t="s">
        <v>38</v>
      </c>
      <c r="H3403" s="84" t="str">
        <f t="shared" si="53"/>
        <v>Reason Unknown</v>
      </c>
      <c r="I3403" s="63">
        <f>(tbl_raw_data[[#This Row],[Date Actioned]])-(tbl_raw_data[[#This Row],[Date Tagged]])</f>
        <v>3.5995370344608091E-3</v>
      </c>
      <c r="J3403" s="66">
        <f>HOUR(tbl_raw_data[[#This Row],[time_taken]])*60+MINUTE(tbl_raw_data[[#This Row],[time_taken]])+SECOND(tbl_raw_data[[#This Row],[time_taken]])/60</f>
        <v>5.1833333333333336</v>
      </c>
      <c r="K3403" s="68">
        <f>DATE(YEAR(tbl_raw_data[[#This Row],[Date Actioned]]),MONTH(tbl_raw_data[[#This Row],[Date Actioned]]),DAY(tbl_raw_data[[#This Row],[Date Actioned]]))</f>
        <v>45155</v>
      </c>
      <c r="L3403" s="65" t="str">
        <f>UPPER(TEXT(tbl_raw_data[[#This Row],[updated_date]],"MMMM"))</f>
        <v>AUGUST</v>
      </c>
      <c r="M3403" s="65" t="str">
        <f>"WEEK "&amp;IF(ROUNDUP(DAY(tbl_raw_data[[#This Row],[updated_date]])/7,0)=5,4,ROUNDUP(DAY(tbl_raw_data[[#This Row],[updated_date]])/7,0))</f>
        <v>WEEK 3</v>
      </c>
      <c r="N3403" s="71" t="str">
        <f>UPPER(VLOOKUP(tbl_raw_data[[#This Row],[Analyst]],settings!$A$1:$B$15,2,0))</f>
        <v>ASIF</v>
      </c>
      <c r="O3403" s="71" t="str">
        <f>TRIM(UPPER(tbl_raw_data[[#This Row],[Outcome]]))</f>
        <v>DECLINE</v>
      </c>
      <c r="P3403" s="71" t="str">
        <f>TRIM(UPPER(tbl_raw_data[[#This Row],[Queue Name]]))</f>
        <v>CONSUMER EXISTING</v>
      </c>
      <c r="Q3403" s="71" t="str">
        <f>IF(tbl_raw_data[[#This Row],[time_taken_in_min]]&lt;=settings!$D$2,"SLA_MET","SLA_NOT_MET")</f>
        <v>SLA_MET</v>
      </c>
    </row>
    <row r="3404" spans="1:17" x14ac:dyDescent="0.3">
      <c r="A3404" s="1" t="s">
        <v>4367</v>
      </c>
      <c r="B3404" s="34">
        <v>45155.566307870373</v>
      </c>
      <c r="C3404" s="35">
        <v>45155.578518518516</v>
      </c>
      <c r="D3404" s="2" t="s">
        <v>33</v>
      </c>
      <c r="E3404" s="2" t="s">
        <v>18</v>
      </c>
      <c r="F3404" s="2" t="s">
        <v>19</v>
      </c>
      <c r="G3404" s="2" t="s">
        <v>643</v>
      </c>
      <c r="H3404" s="84" t="str">
        <f t="shared" si="53"/>
        <v>Reason Unknown</v>
      </c>
      <c r="I3404" s="63">
        <f>(tbl_raw_data[[#This Row],[Date Actioned]])-(tbl_raw_data[[#This Row],[Date Tagged]])</f>
        <v>1.2210648143081926E-2</v>
      </c>
      <c r="J3404" s="66">
        <f>HOUR(tbl_raw_data[[#This Row],[time_taken]])*60+MINUTE(tbl_raw_data[[#This Row],[time_taken]])+SECOND(tbl_raw_data[[#This Row],[time_taken]])/60</f>
        <v>17.583333333333332</v>
      </c>
      <c r="K3404" s="68">
        <f>DATE(YEAR(tbl_raw_data[[#This Row],[Date Actioned]]),MONTH(tbl_raw_data[[#This Row],[Date Actioned]]),DAY(tbl_raw_data[[#This Row],[Date Actioned]]))</f>
        <v>45155</v>
      </c>
      <c r="L3404" s="65" t="str">
        <f>UPPER(TEXT(tbl_raw_data[[#This Row],[updated_date]],"MMMM"))</f>
        <v>AUGUST</v>
      </c>
      <c r="M3404" s="65" t="str">
        <f>"WEEK "&amp;IF(ROUNDUP(DAY(tbl_raw_data[[#This Row],[updated_date]])/7,0)=5,4,ROUNDUP(DAY(tbl_raw_data[[#This Row],[updated_date]])/7,0))</f>
        <v>WEEK 3</v>
      </c>
      <c r="N3404" s="71" t="str">
        <f>UPPER(VLOOKUP(tbl_raw_data[[#This Row],[Analyst]],settings!$A$1:$B$15,2,0))</f>
        <v>NAVED</v>
      </c>
      <c r="O3404" s="71" t="str">
        <f>TRIM(UPPER(tbl_raw_data[[#This Row],[Outcome]]))</f>
        <v>DECLINE</v>
      </c>
      <c r="P3404" s="71" t="str">
        <f>TRIM(UPPER(tbl_raw_data[[#This Row],[Queue Name]]))</f>
        <v>CONSUMER PRE BUREAU</v>
      </c>
      <c r="Q3404" s="71" t="str">
        <f>IF(tbl_raw_data[[#This Row],[time_taken_in_min]]&lt;=settings!$D$2,"SLA_MET","SLA_NOT_MET")</f>
        <v>SLA_MET</v>
      </c>
    </row>
    <row r="3405" spans="1:17" x14ac:dyDescent="0.3">
      <c r="A3405" s="5" t="s">
        <v>4368</v>
      </c>
      <c r="B3405" s="36">
        <v>45155.569513888891</v>
      </c>
      <c r="C3405" s="39">
        <v>45155.580868055556</v>
      </c>
      <c r="D3405" s="8" t="s">
        <v>33</v>
      </c>
      <c r="E3405" s="8" t="s">
        <v>11</v>
      </c>
      <c r="F3405" s="8" t="s">
        <v>25</v>
      </c>
      <c r="G3405" s="8" t="s">
        <v>38</v>
      </c>
      <c r="H3405" s="84" t="str">
        <f t="shared" si="53"/>
        <v>Reason Unknown</v>
      </c>
      <c r="I3405" s="63">
        <f>(tbl_raw_data[[#This Row],[Date Actioned]])-(tbl_raw_data[[#This Row],[Date Tagged]])</f>
        <v>1.1354166665114462E-2</v>
      </c>
      <c r="J3405" s="66">
        <f>HOUR(tbl_raw_data[[#This Row],[time_taken]])*60+MINUTE(tbl_raw_data[[#This Row],[time_taken]])+SECOND(tbl_raw_data[[#This Row],[time_taken]])/60</f>
        <v>16.350000000000001</v>
      </c>
      <c r="K3405" s="68">
        <f>DATE(YEAR(tbl_raw_data[[#This Row],[Date Actioned]]),MONTH(tbl_raw_data[[#This Row],[Date Actioned]]),DAY(tbl_raw_data[[#This Row],[Date Actioned]]))</f>
        <v>45155</v>
      </c>
      <c r="L3405" s="65" t="str">
        <f>UPPER(TEXT(tbl_raw_data[[#This Row],[updated_date]],"MMMM"))</f>
        <v>AUGUST</v>
      </c>
      <c r="M3405" s="65" t="str">
        <f>"WEEK "&amp;IF(ROUNDUP(DAY(tbl_raw_data[[#This Row],[updated_date]])/7,0)=5,4,ROUNDUP(DAY(tbl_raw_data[[#This Row],[updated_date]])/7,0))</f>
        <v>WEEK 3</v>
      </c>
      <c r="N3405" s="71" t="str">
        <f>UPPER(VLOOKUP(tbl_raw_data[[#This Row],[Analyst]],settings!$A$1:$B$15,2,0))</f>
        <v>ASIF</v>
      </c>
      <c r="O3405" s="71" t="str">
        <f>TRIM(UPPER(tbl_raw_data[[#This Row],[Outcome]]))</f>
        <v>DECLINE</v>
      </c>
      <c r="P3405" s="71" t="str">
        <f>TRIM(UPPER(tbl_raw_data[[#This Row],[Queue Name]]))</f>
        <v>CONSUMER EXISTING</v>
      </c>
      <c r="Q3405" s="71" t="str">
        <f>IF(tbl_raw_data[[#This Row],[time_taken_in_min]]&lt;=settings!$D$2,"SLA_MET","SLA_NOT_MET")</f>
        <v>SLA_MET</v>
      </c>
    </row>
    <row r="3406" spans="1:17" x14ac:dyDescent="0.3">
      <c r="A3406" s="7" t="s">
        <v>4369</v>
      </c>
      <c r="B3406" s="34">
        <v>45155.581967592596</v>
      </c>
      <c r="C3406" s="35">
        <v>45155.583622685182</v>
      </c>
      <c r="D3406" s="2" t="s">
        <v>33</v>
      </c>
      <c r="E3406" s="2" t="s">
        <v>18</v>
      </c>
      <c r="F3406" s="2" t="s">
        <v>19</v>
      </c>
      <c r="G3406" s="2" t="s">
        <v>644</v>
      </c>
      <c r="H3406" s="84" t="str">
        <f t="shared" si="53"/>
        <v>Reason Unknown</v>
      </c>
      <c r="I3406" s="63">
        <f>(tbl_raw_data[[#This Row],[Date Actioned]])-(tbl_raw_data[[#This Row],[Date Tagged]])</f>
        <v>1.6550925865885802E-3</v>
      </c>
      <c r="J3406" s="66">
        <f>HOUR(tbl_raw_data[[#This Row],[time_taken]])*60+MINUTE(tbl_raw_data[[#This Row],[time_taken]])+SECOND(tbl_raw_data[[#This Row],[time_taken]])/60</f>
        <v>2.3833333333333333</v>
      </c>
      <c r="K3406" s="68">
        <f>DATE(YEAR(tbl_raw_data[[#This Row],[Date Actioned]]),MONTH(tbl_raw_data[[#This Row],[Date Actioned]]),DAY(tbl_raw_data[[#This Row],[Date Actioned]]))</f>
        <v>45155</v>
      </c>
      <c r="L3406" s="65" t="str">
        <f>UPPER(TEXT(tbl_raw_data[[#This Row],[updated_date]],"MMMM"))</f>
        <v>AUGUST</v>
      </c>
      <c r="M3406" s="65" t="str">
        <f>"WEEK "&amp;IF(ROUNDUP(DAY(tbl_raw_data[[#This Row],[updated_date]])/7,0)=5,4,ROUNDUP(DAY(tbl_raw_data[[#This Row],[updated_date]])/7,0))</f>
        <v>WEEK 3</v>
      </c>
      <c r="N3406" s="71" t="str">
        <f>UPPER(VLOOKUP(tbl_raw_data[[#This Row],[Analyst]],settings!$A$1:$B$15,2,0))</f>
        <v>NAVED</v>
      </c>
      <c r="O3406" s="71" t="str">
        <f>TRIM(UPPER(tbl_raw_data[[#This Row],[Outcome]]))</f>
        <v>DECLINE</v>
      </c>
      <c r="P3406" s="71" t="str">
        <f>TRIM(UPPER(tbl_raw_data[[#This Row],[Queue Name]]))</f>
        <v>CONSUMER PRE BUREAU</v>
      </c>
      <c r="Q3406" s="71" t="str">
        <f>IF(tbl_raw_data[[#This Row],[time_taken_in_min]]&lt;=settings!$D$2,"SLA_MET","SLA_NOT_MET")</f>
        <v>SLA_MET</v>
      </c>
    </row>
    <row r="3407" spans="1:17" x14ac:dyDescent="0.3">
      <c r="A3407" s="1" t="s">
        <v>4370</v>
      </c>
      <c r="B3407" s="36">
        <v>45155.597372685188</v>
      </c>
      <c r="C3407" s="39">
        <v>45155.601412037038</v>
      </c>
      <c r="D3407" s="8" t="s">
        <v>33</v>
      </c>
      <c r="E3407" s="8" t="s">
        <v>18</v>
      </c>
      <c r="F3407" s="8" t="s">
        <v>206</v>
      </c>
      <c r="G3407" s="8" t="s">
        <v>361</v>
      </c>
      <c r="H3407" s="84" t="str">
        <f t="shared" si="53"/>
        <v>Reason Unknown</v>
      </c>
      <c r="I3407" s="63">
        <f>(tbl_raw_data[[#This Row],[Date Actioned]])-(tbl_raw_data[[#This Row],[Date Tagged]])</f>
        <v>4.0393518502241932E-3</v>
      </c>
      <c r="J3407" s="66">
        <f>HOUR(tbl_raw_data[[#This Row],[time_taken]])*60+MINUTE(tbl_raw_data[[#This Row],[time_taken]])+SECOND(tbl_raw_data[[#This Row],[time_taken]])/60</f>
        <v>5.8166666666666664</v>
      </c>
      <c r="K3407" s="68">
        <f>DATE(YEAR(tbl_raw_data[[#This Row],[Date Actioned]]),MONTH(tbl_raw_data[[#This Row],[Date Actioned]]),DAY(tbl_raw_data[[#This Row],[Date Actioned]]))</f>
        <v>45155</v>
      </c>
      <c r="L3407" s="65" t="str">
        <f>UPPER(TEXT(tbl_raw_data[[#This Row],[updated_date]],"MMMM"))</f>
        <v>AUGUST</v>
      </c>
      <c r="M3407" s="65" t="str">
        <f>"WEEK "&amp;IF(ROUNDUP(DAY(tbl_raw_data[[#This Row],[updated_date]])/7,0)=5,4,ROUNDUP(DAY(tbl_raw_data[[#This Row],[updated_date]])/7,0))</f>
        <v>WEEK 3</v>
      </c>
      <c r="N3407" s="71" t="str">
        <f>UPPER(VLOOKUP(tbl_raw_data[[#This Row],[Analyst]],settings!$A$1:$B$15,2,0))</f>
        <v>HARDIK</v>
      </c>
      <c r="O3407" s="71" t="str">
        <f>TRIM(UPPER(tbl_raw_data[[#This Row],[Outcome]]))</f>
        <v>DECLINE</v>
      </c>
      <c r="P3407" s="71" t="str">
        <f>TRIM(UPPER(tbl_raw_data[[#This Row],[Queue Name]]))</f>
        <v>CONSUMER PRE BUREAU</v>
      </c>
      <c r="Q3407" s="71" t="str">
        <f>IF(tbl_raw_data[[#This Row],[time_taken_in_min]]&lt;=settings!$D$2,"SLA_MET","SLA_NOT_MET")</f>
        <v>SLA_MET</v>
      </c>
    </row>
    <row r="3408" spans="1:17" x14ac:dyDescent="0.3">
      <c r="A3408" s="5" t="s">
        <v>4371</v>
      </c>
      <c r="B3408" s="34">
        <v>45155.619201388887</v>
      </c>
      <c r="C3408" s="35">
        <v>45155.636157407411</v>
      </c>
      <c r="D3408" s="2" t="s">
        <v>33</v>
      </c>
      <c r="E3408" s="2" t="s">
        <v>11</v>
      </c>
      <c r="F3408" s="2" t="s">
        <v>25</v>
      </c>
      <c r="G3408" s="2" t="s">
        <v>39</v>
      </c>
      <c r="H3408" s="84" t="str">
        <f t="shared" si="53"/>
        <v>Reason Unknown</v>
      </c>
      <c r="I3408" s="63">
        <f>(tbl_raw_data[[#This Row],[Date Actioned]])-(tbl_raw_data[[#This Row],[Date Tagged]])</f>
        <v>1.6956018524069805E-2</v>
      </c>
      <c r="J3408" s="66">
        <f>HOUR(tbl_raw_data[[#This Row],[time_taken]])*60+MINUTE(tbl_raw_data[[#This Row],[time_taken]])+SECOND(tbl_raw_data[[#This Row],[time_taken]])/60</f>
        <v>24.416666666666668</v>
      </c>
      <c r="K3408" s="68">
        <f>DATE(YEAR(tbl_raw_data[[#This Row],[Date Actioned]]),MONTH(tbl_raw_data[[#This Row],[Date Actioned]]),DAY(tbl_raw_data[[#This Row],[Date Actioned]]))</f>
        <v>45155</v>
      </c>
      <c r="L3408" s="65" t="str">
        <f>UPPER(TEXT(tbl_raw_data[[#This Row],[updated_date]],"MMMM"))</f>
        <v>AUGUST</v>
      </c>
      <c r="M3408" s="65" t="str">
        <f>"WEEK "&amp;IF(ROUNDUP(DAY(tbl_raw_data[[#This Row],[updated_date]])/7,0)=5,4,ROUNDUP(DAY(tbl_raw_data[[#This Row],[updated_date]])/7,0))</f>
        <v>WEEK 3</v>
      </c>
      <c r="N3408" s="71" t="str">
        <f>UPPER(VLOOKUP(tbl_raw_data[[#This Row],[Analyst]],settings!$A$1:$B$15,2,0))</f>
        <v>ASIF</v>
      </c>
      <c r="O3408" s="71" t="str">
        <f>TRIM(UPPER(tbl_raw_data[[#This Row],[Outcome]]))</f>
        <v>DECLINE</v>
      </c>
      <c r="P3408" s="71" t="str">
        <f>TRIM(UPPER(tbl_raw_data[[#This Row],[Queue Name]]))</f>
        <v>CONSUMER EXISTING</v>
      </c>
      <c r="Q3408" s="71" t="str">
        <f>IF(tbl_raw_data[[#This Row],[time_taken_in_min]]&lt;=settings!$D$2,"SLA_MET","SLA_NOT_MET")</f>
        <v>SLA_NOT_MET</v>
      </c>
    </row>
    <row r="3409" spans="1:17" x14ac:dyDescent="0.3">
      <c r="A3409" s="7" t="s">
        <v>4372</v>
      </c>
      <c r="B3409" s="36">
        <v>45155.623368055552</v>
      </c>
      <c r="C3409" s="39">
        <v>45155.629976851851</v>
      </c>
      <c r="D3409" s="8" t="s">
        <v>33</v>
      </c>
      <c r="E3409" s="8" t="s">
        <v>11</v>
      </c>
      <c r="F3409" s="8" t="s">
        <v>206</v>
      </c>
      <c r="G3409" s="8" t="s">
        <v>38</v>
      </c>
      <c r="H3409" s="84" t="str">
        <f t="shared" si="53"/>
        <v>Reason Unknown</v>
      </c>
      <c r="I3409" s="63">
        <f>(tbl_raw_data[[#This Row],[Date Actioned]])-(tbl_raw_data[[#This Row],[Date Tagged]])</f>
        <v>6.6087962986784987E-3</v>
      </c>
      <c r="J3409" s="66">
        <f>HOUR(tbl_raw_data[[#This Row],[time_taken]])*60+MINUTE(tbl_raw_data[[#This Row],[time_taken]])+SECOND(tbl_raw_data[[#This Row],[time_taken]])/60</f>
        <v>9.5166666666666675</v>
      </c>
      <c r="K3409" s="68">
        <f>DATE(YEAR(tbl_raw_data[[#This Row],[Date Actioned]]),MONTH(tbl_raw_data[[#This Row],[Date Actioned]]),DAY(tbl_raw_data[[#This Row],[Date Actioned]]))</f>
        <v>45155</v>
      </c>
      <c r="L3409" s="65" t="str">
        <f>UPPER(TEXT(tbl_raw_data[[#This Row],[updated_date]],"MMMM"))</f>
        <v>AUGUST</v>
      </c>
      <c r="M3409" s="65" t="str">
        <f>"WEEK "&amp;IF(ROUNDUP(DAY(tbl_raw_data[[#This Row],[updated_date]])/7,0)=5,4,ROUNDUP(DAY(tbl_raw_data[[#This Row],[updated_date]])/7,0))</f>
        <v>WEEK 3</v>
      </c>
      <c r="N3409" s="71" t="str">
        <f>UPPER(VLOOKUP(tbl_raw_data[[#This Row],[Analyst]],settings!$A$1:$B$15,2,0))</f>
        <v>HARDIK</v>
      </c>
      <c r="O3409" s="71" t="str">
        <f>TRIM(UPPER(tbl_raw_data[[#This Row],[Outcome]]))</f>
        <v>DECLINE</v>
      </c>
      <c r="P3409" s="71" t="str">
        <f>TRIM(UPPER(tbl_raw_data[[#This Row],[Queue Name]]))</f>
        <v>CONSUMER EXISTING</v>
      </c>
      <c r="Q3409" s="71" t="str">
        <f>IF(tbl_raw_data[[#This Row],[time_taken_in_min]]&lt;=settings!$D$2,"SLA_MET","SLA_NOT_MET")</f>
        <v>SLA_MET</v>
      </c>
    </row>
    <row r="3410" spans="1:17" x14ac:dyDescent="0.3">
      <c r="A3410" s="1" t="s">
        <v>4373</v>
      </c>
      <c r="B3410" s="34">
        <v>45155.663449074076</v>
      </c>
      <c r="C3410" s="35">
        <v>45155.670138888891</v>
      </c>
      <c r="D3410" s="2" t="s">
        <v>33</v>
      </c>
      <c r="E3410" s="2" t="s">
        <v>18</v>
      </c>
      <c r="F3410" s="2" t="s">
        <v>114</v>
      </c>
      <c r="G3410" s="2" t="s">
        <v>361</v>
      </c>
      <c r="H3410" s="84" t="str">
        <f t="shared" si="53"/>
        <v>Reason Unknown</v>
      </c>
      <c r="I3410" s="63">
        <f>(tbl_raw_data[[#This Row],[Date Actioned]])-(tbl_raw_data[[#This Row],[Date Tagged]])</f>
        <v>6.6898148143081926E-3</v>
      </c>
      <c r="J3410" s="66">
        <f>HOUR(tbl_raw_data[[#This Row],[time_taken]])*60+MINUTE(tbl_raw_data[[#This Row],[time_taken]])+SECOND(tbl_raw_data[[#This Row],[time_taken]])/60</f>
        <v>9.6333333333333329</v>
      </c>
      <c r="K3410" s="68">
        <f>DATE(YEAR(tbl_raw_data[[#This Row],[Date Actioned]]),MONTH(tbl_raw_data[[#This Row],[Date Actioned]]),DAY(tbl_raw_data[[#This Row],[Date Actioned]]))</f>
        <v>45155</v>
      </c>
      <c r="L3410" s="65" t="str">
        <f>UPPER(TEXT(tbl_raw_data[[#This Row],[updated_date]],"MMMM"))</f>
        <v>AUGUST</v>
      </c>
      <c r="M3410" s="65" t="str">
        <f>"WEEK "&amp;IF(ROUNDUP(DAY(tbl_raw_data[[#This Row],[updated_date]])/7,0)=5,4,ROUNDUP(DAY(tbl_raw_data[[#This Row],[updated_date]])/7,0))</f>
        <v>WEEK 3</v>
      </c>
      <c r="N3410" s="71" t="str">
        <f>UPPER(VLOOKUP(tbl_raw_data[[#This Row],[Analyst]],settings!$A$1:$B$15,2,0))</f>
        <v>FARDIN</v>
      </c>
      <c r="O3410" s="71" t="str">
        <f>TRIM(UPPER(tbl_raw_data[[#This Row],[Outcome]]))</f>
        <v>DECLINE</v>
      </c>
      <c r="P3410" s="71" t="str">
        <f>TRIM(UPPER(tbl_raw_data[[#This Row],[Queue Name]]))</f>
        <v>CONSUMER PRE BUREAU</v>
      </c>
      <c r="Q3410" s="71" t="str">
        <f>IF(tbl_raw_data[[#This Row],[time_taken_in_min]]&lt;=settings!$D$2,"SLA_MET","SLA_NOT_MET")</f>
        <v>SLA_MET</v>
      </c>
    </row>
    <row r="3411" spans="1:17" x14ac:dyDescent="0.3">
      <c r="A3411" s="5" t="s">
        <v>4374</v>
      </c>
      <c r="B3411" s="36">
        <v>45155.673495370371</v>
      </c>
      <c r="C3411" s="39">
        <v>45155.677870370368</v>
      </c>
      <c r="D3411" s="8" t="s">
        <v>33</v>
      </c>
      <c r="E3411" s="8" t="s">
        <v>8</v>
      </c>
      <c r="F3411" s="8" t="s">
        <v>19</v>
      </c>
      <c r="G3411" s="8" t="s">
        <v>37</v>
      </c>
      <c r="H3411" s="84" t="str">
        <f t="shared" si="53"/>
        <v>Reason Unknown</v>
      </c>
      <c r="I3411" s="63">
        <f>(tbl_raw_data[[#This Row],[Date Actioned]])-(tbl_raw_data[[#This Row],[Date Tagged]])</f>
        <v>4.3749999967985786E-3</v>
      </c>
      <c r="J3411" s="66">
        <f>HOUR(tbl_raw_data[[#This Row],[time_taken]])*60+MINUTE(tbl_raw_data[[#This Row],[time_taken]])+SECOND(tbl_raw_data[[#This Row],[time_taken]])/60</f>
        <v>6.3</v>
      </c>
      <c r="K3411" s="68">
        <f>DATE(YEAR(tbl_raw_data[[#This Row],[Date Actioned]]),MONTH(tbl_raw_data[[#This Row],[Date Actioned]]),DAY(tbl_raw_data[[#This Row],[Date Actioned]]))</f>
        <v>45155</v>
      </c>
      <c r="L3411" s="65" t="str">
        <f>UPPER(TEXT(tbl_raw_data[[#This Row],[updated_date]],"MMMM"))</f>
        <v>AUGUST</v>
      </c>
      <c r="M3411" s="65" t="str">
        <f>"WEEK "&amp;IF(ROUNDUP(DAY(tbl_raw_data[[#This Row],[updated_date]])/7,0)=5,4,ROUNDUP(DAY(tbl_raw_data[[#This Row],[updated_date]])/7,0))</f>
        <v>WEEK 3</v>
      </c>
      <c r="N3411" s="71" t="str">
        <f>UPPER(VLOOKUP(tbl_raw_data[[#This Row],[Analyst]],settings!$A$1:$B$15,2,0))</f>
        <v>NAVED</v>
      </c>
      <c r="O3411" s="71" t="str">
        <f>TRIM(UPPER(tbl_raw_data[[#This Row],[Outcome]]))</f>
        <v>DECLINE</v>
      </c>
      <c r="P3411" s="71" t="str">
        <f>TRIM(UPPER(tbl_raw_data[[#This Row],[Queue Name]]))</f>
        <v>CONSUMER POST BUREAU</v>
      </c>
      <c r="Q3411" s="71" t="str">
        <f>IF(tbl_raw_data[[#This Row],[time_taken_in_min]]&lt;=settings!$D$2,"SLA_MET","SLA_NOT_MET")</f>
        <v>SLA_MET</v>
      </c>
    </row>
    <row r="3412" spans="1:17" x14ac:dyDescent="0.3">
      <c r="A3412" s="7" t="s">
        <v>4375</v>
      </c>
      <c r="B3412" s="34">
        <v>45155.677187499998</v>
      </c>
      <c r="C3412" s="35">
        <v>45155.684849537036</v>
      </c>
      <c r="D3412" s="2" t="s">
        <v>33</v>
      </c>
      <c r="E3412" s="2" t="s">
        <v>11</v>
      </c>
      <c r="F3412" s="2" t="s">
        <v>114</v>
      </c>
      <c r="G3412" s="2" t="s">
        <v>43</v>
      </c>
      <c r="H3412" s="84" t="str">
        <f t="shared" si="53"/>
        <v>Reason Unknown</v>
      </c>
      <c r="I3412" s="63">
        <f>(tbl_raw_data[[#This Row],[Date Actioned]])-(tbl_raw_data[[#This Row],[Date Tagged]])</f>
        <v>7.662037038244307E-3</v>
      </c>
      <c r="J3412" s="66">
        <f>HOUR(tbl_raw_data[[#This Row],[time_taken]])*60+MINUTE(tbl_raw_data[[#This Row],[time_taken]])+SECOND(tbl_raw_data[[#This Row],[time_taken]])/60</f>
        <v>11.033333333333333</v>
      </c>
      <c r="K3412" s="68">
        <f>DATE(YEAR(tbl_raw_data[[#This Row],[Date Actioned]]),MONTH(tbl_raw_data[[#This Row],[Date Actioned]]),DAY(tbl_raw_data[[#This Row],[Date Actioned]]))</f>
        <v>45155</v>
      </c>
      <c r="L3412" s="65" t="str">
        <f>UPPER(TEXT(tbl_raw_data[[#This Row],[updated_date]],"MMMM"))</f>
        <v>AUGUST</v>
      </c>
      <c r="M3412" s="65" t="str">
        <f>"WEEK "&amp;IF(ROUNDUP(DAY(tbl_raw_data[[#This Row],[updated_date]])/7,0)=5,4,ROUNDUP(DAY(tbl_raw_data[[#This Row],[updated_date]])/7,0))</f>
        <v>WEEK 3</v>
      </c>
      <c r="N3412" s="71" t="str">
        <f>UPPER(VLOOKUP(tbl_raw_data[[#This Row],[Analyst]],settings!$A$1:$B$15,2,0))</f>
        <v>FARDIN</v>
      </c>
      <c r="O3412" s="71" t="str">
        <f>TRIM(UPPER(tbl_raw_data[[#This Row],[Outcome]]))</f>
        <v>DECLINE</v>
      </c>
      <c r="P3412" s="71" t="str">
        <f>TRIM(UPPER(tbl_raw_data[[#This Row],[Queue Name]]))</f>
        <v>CONSUMER EXISTING</v>
      </c>
      <c r="Q3412" s="71" t="str">
        <f>IF(tbl_raw_data[[#This Row],[time_taken_in_min]]&lt;=settings!$D$2,"SLA_MET","SLA_NOT_MET")</f>
        <v>SLA_MET</v>
      </c>
    </row>
    <row r="3413" spans="1:17" x14ac:dyDescent="0.3">
      <c r="A3413" s="1" t="s">
        <v>4376</v>
      </c>
      <c r="B3413" s="36">
        <v>45155.679502314815</v>
      </c>
      <c r="C3413" s="39">
        <v>45155.687789351854</v>
      </c>
      <c r="D3413" s="8" t="s">
        <v>33</v>
      </c>
      <c r="E3413" s="8" t="s">
        <v>11</v>
      </c>
      <c r="F3413" s="8" t="s">
        <v>206</v>
      </c>
      <c r="G3413" s="8" t="s">
        <v>38</v>
      </c>
      <c r="H3413" s="84" t="str">
        <f t="shared" si="53"/>
        <v>Reason Unknown</v>
      </c>
      <c r="I3413" s="63">
        <f>(tbl_raw_data[[#This Row],[Date Actioned]])-(tbl_raw_data[[#This Row],[Date Tagged]])</f>
        <v>8.2870370388263837E-3</v>
      </c>
      <c r="J3413" s="66">
        <f>HOUR(tbl_raw_data[[#This Row],[time_taken]])*60+MINUTE(tbl_raw_data[[#This Row],[time_taken]])+SECOND(tbl_raw_data[[#This Row],[time_taken]])/60</f>
        <v>11.933333333333334</v>
      </c>
      <c r="K3413" s="68">
        <f>DATE(YEAR(tbl_raw_data[[#This Row],[Date Actioned]]),MONTH(tbl_raw_data[[#This Row],[Date Actioned]]),DAY(tbl_raw_data[[#This Row],[Date Actioned]]))</f>
        <v>45155</v>
      </c>
      <c r="L3413" s="65" t="str">
        <f>UPPER(TEXT(tbl_raw_data[[#This Row],[updated_date]],"MMMM"))</f>
        <v>AUGUST</v>
      </c>
      <c r="M3413" s="65" t="str">
        <f>"WEEK "&amp;IF(ROUNDUP(DAY(tbl_raw_data[[#This Row],[updated_date]])/7,0)=5,4,ROUNDUP(DAY(tbl_raw_data[[#This Row],[updated_date]])/7,0))</f>
        <v>WEEK 3</v>
      </c>
      <c r="N3413" s="71" t="str">
        <f>UPPER(VLOOKUP(tbl_raw_data[[#This Row],[Analyst]],settings!$A$1:$B$15,2,0))</f>
        <v>HARDIK</v>
      </c>
      <c r="O3413" s="71" t="str">
        <f>TRIM(UPPER(tbl_raw_data[[#This Row],[Outcome]]))</f>
        <v>DECLINE</v>
      </c>
      <c r="P3413" s="71" t="str">
        <f>TRIM(UPPER(tbl_raw_data[[#This Row],[Queue Name]]))</f>
        <v>CONSUMER EXISTING</v>
      </c>
      <c r="Q3413" s="71" t="str">
        <f>IF(tbl_raw_data[[#This Row],[time_taken_in_min]]&lt;=settings!$D$2,"SLA_MET","SLA_NOT_MET")</f>
        <v>SLA_MET</v>
      </c>
    </row>
    <row r="3414" spans="1:17" x14ac:dyDescent="0.3">
      <c r="A3414" s="5" t="s">
        <v>4377</v>
      </c>
      <c r="B3414" s="34">
        <v>45155.68236111111</v>
      </c>
      <c r="C3414" s="35">
        <v>45155.691562499997</v>
      </c>
      <c r="D3414" s="2" t="s">
        <v>33</v>
      </c>
      <c r="E3414" s="2" t="s">
        <v>11</v>
      </c>
      <c r="F3414" s="2" t="s">
        <v>114</v>
      </c>
      <c r="G3414" s="2" t="s">
        <v>43</v>
      </c>
      <c r="H3414" s="84" t="str">
        <f t="shared" si="53"/>
        <v>Reason Unknown</v>
      </c>
      <c r="I3414" s="63">
        <f>(tbl_raw_data[[#This Row],[Date Actioned]])-(tbl_raw_data[[#This Row],[Date Tagged]])</f>
        <v>9.2013888861401938E-3</v>
      </c>
      <c r="J3414" s="66">
        <f>HOUR(tbl_raw_data[[#This Row],[time_taken]])*60+MINUTE(tbl_raw_data[[#This Row],[time_taken]])+SECOND(tbl_raw_data[[#This Row],[time_taken]])/60</f>
        <v>13.25</v>
      </c>
      <c r="K3414" s="68">
        <f>DATE(YEAR(tbl_raw_data[[#This Row],[Date Actioned]]),MONTH(tbl_raw_data[[#This Row],[Date Actioned]]),DAY(tbl_raw_data[[#This Row],[Date Actioned]]))</f>
        <v>45155</v>
      </c>
      <c r="L3414" s="65" t="str">
        <f>UPPER(TEXT(tbl_raw_data[[#This Row],[updated_date]],"MMMM"))</f>
        <v>AUGUST</v>
      </c>
      <c r="M3414" s="65" t="str">
        <f>"WEEK "&amp;IF(ROUNDUP(DAY(tbl_raw_data[[#This Row],[updated_date]])/7,0)=5,4,ROUNDUP(DAY(tbl_raw_data[[#This Row],[updated_date]])/7,0))</f>
        <v>WEEK 3</v>
      </c>
      <c r="N3414" s="71" t="str">
        <f>UPPER(VLOOKUP(tbl_raw_data[[#This Row],[Analyst]],settings!$A$1:$B$15,2,0))</f>
        <v>FARDIN</v>
      </c>
      <c r="O3414" s="71" t="str">
        <f>TRIM(UPPER(tbl_raw_data[[#This Row],[Outcome]]))</f>
        <v>DECLINE</v>
      </c>
      <c r="P3414" s="71" t="str">
        <f>TRIM(UPPER(tbl_raw_data[[#This Row],[Queue Name]]))</f>
        <v>CONSUMER EXISTING</v>
      </c>
      <c r="Q3414" s="71" t="str">
        <f>IF(tbl_raw_data[[#This Row],[time_taken_in_min]]&lt;=settings!$D$2,"SLA_MET","SLA_NOT_MET")</f>
        <v>SLA_MET</v>
      </c>
    </row>
    <row r="3415" spans="1:17" x14ac:dyDescent="0.3">
      <c r="A3415" s="7" t="s">
        <v>4378</v>
      </c>
      <c r="B3415" s="36">
        <v>45155.686574074076</v>
      </c>
      <c r="C3415" s="39">
        <v>45155.694571759261</v>
      </c>
      <c r="D3415" s="8" t="s">
        <v>33</v>
      </c>
      <c r="E3415" s="8" t="s">
        <v>11</v>
      </c>
      <c r="F3415" s="8" t="s">
        <v>206</v>
      </c>
      <c r="G3415" s="8" t="s">
        <v>44</v>
      </c>
      <c r="H3415" s="84" t="str">
        <f t="shared" si="53"/>
        <v>Reason Unknown</v>
      </c>
      <c r="I3415" s="63">
        <f>(tbl_raw_data[[#This Row],[Date Actioned]])-(tbl_raw_data[[#This Row],[Date Tagged]])</f>
        <v>7.9976851848186925E-3</v>
      </c>
      <c r="J3415" s="66">
        <f>HOUR(tbl_raw_data[[#This Row],[time_taken]])*60+MINUTE(tbl_raw_data[[#This Row],[time_taken]])+SECOND(tbl_raw_data[[#This Row],[time_taken]])/60</f>
        <v>11.516666666666667</v>
      </c>
      <c r="K3415" s="68">
        <f>DATE(YEAR(tbl_raw_data[[#This Row],[Date Actioned]]),MONTH(tbl_raw_data[[#This Row],[Date Actioned]]),DAY(tbl_raw_data[[#This Row],[Date Actioned]]))</f>
        <v>45155</v>
      </c>
      <c r="L3415" s="65" t="str">
        <f>UPPER(TEXT(tbl_raw_data[[#This Row],[updated_date]],"MMMM"))</f>
        <v>AUGUST</v>
      </c>
      <c r="M3415" s="65" t="str">
        <f>"WEEK "&amp;IF(ROUNDUP(DAY(tbl_raw_data[[#This Row],[updated_date]])/7,0)=5,4,ROUNDUP(DAY(tbl_raw_data[[#This Row],[updated_date]])/7,0))</f>
        <v>WEEK 3</v>
      </c>
      <c r="N3415" s="71" t="str">
        <f>UPPER(VLOOKUP(tbl_raw_data[[#This Row],[Analyst]],settings!$A$1:$B$15,2,0))</f>
        <v>HARDIK</v>
      </c>
      <c r="O3415" s="71" t="str">
        <f>TRIM(UPPER(tbl_raw_data[[#This Row],[Outcome]]))</f>
        <v>DECLINE</v>
      </c>
      <c r="P3415" s="71" t="str">
        <f>TRIM(UPPER(tbl_raw_data[[#This Row],[Queue Name]]))</f>
        <v>CONSUMER EXISTING</v>
      </c>
      <c r="Q3415" s="71" t="str">
        <f>IF(tbl_raw_data[[#This Row],[time_taken_in_min]]&lt;=settings!$D$2,"SLA_MET","SLA_NOT_MET")</f>
        <v>SLA_MET</v>
      </c>
    </row>
    <row r="3416" spans="1:17" x14ac:dyDescent="0.3">
      <c r="A3416" s="1" t="s">
        <v>4379</v>
      </c>
      <c r="B3416" s="34">
        <v>45155.696909722225</v>
      </c>
      <c r="C3416" s="35">
        <v>45155.702488425923</v>
      </c>
      <c r="D3416" s="2" t="s">
        <v>33</v>
      </c>
      <c r="E3416" s="2" t="s">
        <v>8</v>
      </c>
      <c r="F3416" s="2" t="s">
        <v>25</v>
      </c>
      <c r="G3416" s="2" t="s">
        <v>39</v>
      </c>
      <c r="H3416" s="84" t="str">
        <f t="shared" si="53"/>
        <v>Reason Unknown</v>
      </c>
      <c r="I3416" s="63">
        <f>(tbl_raw_data[[#This Row],[Date Actioned]])-(tbl_raw_data[[#This Row],[Date Tagged]])</f>
        <v>5.5787036981200799E-3</v>
      </c>
      <c r="J3416" s="66">
        <f>HOUR(tbl_raw_data[[#This Row],[time_taken]])*60+MINUTE(tbl_raw_data[[#This Row],[time_taken]])+SECOND(tbl_raw_data[[#This Row],[time_taken]])/60</f>
        <v>8.0333333333333332</v>
      </c>
      <c r="K3416" s="68">
        <f>DATE(YEAR(tbl_raw_data[[#This Row],[Date Actioned]]),MONTH(tbl_raw_data[[#This Row],[Date Actioned]]),DAY(tbl_raw_data[[#This Row],[Date Actioned]]))</f>
        <v>45155</v>
      </c>
      <c r="L3416" s="65" t="str">
        <f>UPPER(TEXT(tbl_raw_data[[#This Row],[updated_date]],"MMMM"))</f>
        <v>AUGUST</v>
      </c>
      <c r="M3416" s="65" t="str">
        <f>"WEEK "&amp;IF(ROUNDUP(DAY(tbl_raw_data[[#This Row],[updated_date]])/7,0)=5,4,ROUNDUP(DAY(tbl_raw_data[[#This Row],[updated_date]])/7,0))</f>
        <v>WEEK 3</v>
      </c>
      <c r="N3416" s="71" t="str">
        <f>UPPER(VLOOKUP(tbl_raw_data[[#This Row],[Analyst]],settings!$A$1:$B$15,2,0))</f>
        <v>ASIF</v>
      </c>
      <c r="O3416" s="71" t="str">
        <f>TRIM(UPPER(tbl_raw_data[[#This Row],[Outcome]]))</f>
        <v>DECLINE</v>
      </c>
      <c r="P3416" s="71" t="str">
        <f>TRIM(UPPER(tbl_raw_data[[#This Row],[Queue Name]]))</f>
        <v>CONSUMER POST BUREAU</v>
      </c>
      <c r="Q3416" s="71" t="str">
        <f>IF(tbl_raw_data[[#This Row],[time_taken_in_min]]&lt;=settings!$D$2,"SLA_MET","SLA_NOT_MET")</f>
        <v>SLA_MET</v>
      </c>
    </row>
    <row r="3417" spans="1:17" x14ac:dyDescent="0.3">
      <c r="A3417" s="5" t="s">
        <v>4380</v>
      </c>
      <c r="B3417" s="36">
        <v>45155.723229166666</v>
      </c>
      <c r="C3417" s="39">
        <v>45155.729884259257</v>
      </c>
      <c r="D3417" s="8" t="s">
        <v>33</v>
      </c>
      <c r="E3417" s="8" t="s">
        <v>11</v>
      </c>
      <c r="F3417" s="8" t="s">
        <v>206</v>
      </c>
      <c r="G3417" s="8" t="s">
        <v>38</v>
      </c>
      <c r="H3417" s="84" t="str">
        <f t="shared" si="53"/>
        <v>Reason Unknown</v>
      </c>
      <c r="I3417" s="63">
        <f>(tbl_raw_data[[#This Row],[Date Actioned]])-(tbl_raw_data[[#This Row],[Date Tagged]])</f>
        <v>6.655092591245193E-3</v>
      </c>
      <c r="J3417" s="66">
        <f>HOUR(tbl_raw_data[[#This Row],[time_taken]])*60+MINUTE(tbl_raw_data[[#This Row],[time_taken]])+SECOND(tbl_raw_data[[#This Row],[time_taken]])/60</f>
        <v>9.5833333333333339</v>
      </c>
      <c r="K3417" s="68">
        <f>DATE(YEAR(tbl_raw_data[[#This Row],[Date Actioned]]),MONTH(tbl_raw_data[[#This Row],[Date Actioned]]),DAY(tbl_raw_data[[#This Row],[Date Actioned]]))</f>
        <v>45155</v>
      </c>
      <c r="L3417" s="65" t="str">
        <f>UPPER(TEXT(tbl_raw_data[[#This Row],[updated_date]],"MMMM"))</f>
        <v>AUGUST</v>
      </c>
      <c r="M3417" s="65" t="str">
        <f>"WEEK "&amp;IF(ROUNDUP(DAY(tbl_raw_data[[#This Row],[updated_date]])/7,0)=5,4,ROUNDUP(DAY(tbl_raw_data[[#This Row],[updated_date]])/7,0))</f>
        <v>WEEK 3</v>
      </c>
      <c r="N3417" s="71" t="str">
        <f>UPPER(VLOOKUP(tbl_raw_data[[#This Row],[Analyst]],settings!$A$1:$B$15,2,0))</f>
        <v>HARDIK</v>
      </c>
      <c r="O3417" s="71" t="str">
        <f>TRIM(UPPER(tbl_raw_data[[#This Row],[Outcome]]))</f>
        <v>DECLINE</v>
      </c>
      <c r="P3417" s="71" t="str">
        <f>TRIM(UPPER(tbl_raw_data[[#This Row],[Queue Name]]))</f>
        <v>CONSUMER EXISTING</v>
      </c>
      <c r="Q3417" s="71" t="str">
        <f>IF(tbl_raw_data[[#This Row],[time_taken_in_min]]&lt;=settings!$D$2,"SLA_MET","SLA_NOT_MET")</f>
        <v>SLA_MET</v>
      </c>
    </row>
    <row r="3418" spans="1:17" x14ac:dyDescent="0.3">
      <c r="A3418" s="7" t="s">
        <v>4381</v>
      </c>
      <c r="B3418" s="34">
        <v>45155.727962962963</v>
      </c>
      <c r="C3418" s="35">
        <v>45155.735590277778</v>
      </c>
      <c r="D3418" s="2" t="s">
        <v>33</v>
      </c>
      <c r="E3418" s="2" t="s">
        <v>18</v>
      </c>
      <c r="F3418" s="2" t="s">
        <v>25</v>
      </c>
      <c r="G3418" s="2" t="s">
        <v>39</v>
      </c>
      <c r="H3418" s="84" t="str">
        <f t="shared" si="53"/>
        <v>Reason Unknown</v>
      </c>
      <c r="I3418" s="63">
        <f>(tbl_raw_data[[#This Row],[Date Actioned]])-(tbl_raw_data[[#This Row],[Date Tagged]])</f>
        <v>7.6273148151813075E-3</v>
      </c>
      <c r="J3418" s="66">
        <f>HOUR(tbl_raw_data[[#This Row],[time_taken]])*60+MINUTE(tbl_raw_data[[#This Row],[time_taken]])+SECOND(tbl_raw_data[[#This Row],[time_taken]])/60</f>
        <v>10.983333333333333</v>
      </c>
      <c r="K3418" s="68">
        <f>DATE(YEAR(tbl_raw_data[[#This Row],[Date Actioned]]),MONTH(tbl_raw_data[[#This Row],[Date Actioned]]),DAY(tbl_raw_data[[#This Row],[Date Actioned]]))</f>
        <v>45155</v>
      </c>
      <c r="L3418" s="65" t="str">
        <f>UPPER(TEXT(tbl_raw_data[[#This Row],[updated_date]],"MMMM"))</f>
        <v>AUGUST</v>
      </c>
      <c r="M3418" s="65" t="str">
        <f>"WEEK "&amp;IF(ROUNDUP(DAY(tbl_raw_data[[#This Row],[updated_date]])/7,0)=5,4,ROUNDUP(DAY(tbl_raw_data[[#This Row],[updated_date]])/7,0))</f>
        <v>WEEK 3</v>
      </c>
      <c r="N3418" s="71" t="str">
        <f>UPPER(VLOOKUP(tbl_raw_data[[#This Row],[Analyst]],settings!$A$1:$B$15,2,0))</f>
        <v>ASIF</v>
      </c>
      <c r="O3418" s="71" t="str">
        <f>TRIM(UPPER(tbl_raw_data[[#This Row],[Outcome]]))</f>
        <v>DECLINE</v>
      </c>
      <c r="P3418" s="71" t="str">
        <f>TRIM(UPPER(tbl_raw_data[[#This Row],[Queue Name]]))</f>
        <v>CONSUMER PRE BUREAU</v>
      </c>
      <c r="Q3418" s="71" t="str">
        <f>IF(tbl_raw_data[[#This Row],[time_taken_in_min]]&lt;=settings!$D$2,"SLA_MET","SLA_NOT_MET")</f>
        <v>SLA_MET</v>
      </c>
    </row>
    <row r="3419" spans="1:17" x14ac:dyDescent="0.3">
      <c r="A3419" s="1" t="s">
        <v>4382</v>
      </c>
      <c r="B3419" s="36">
        <v>45155.730104166665</v>
      </c>
      <c r="C3419" s="39">
        <v>45155.734270833331</v>
      </c>
      <c r="D3419" s="8" t="s">
        <v>33</v>
      </c>
      <c r="E3419" s="8" t="s">
        <v>11</v>
      </c>
      <c r="F3419" s="8" t="s">
        <v>114</v>
      </c>
      <c r="G3419" s="8" t="s">
        <v>37</v>
      </c>
      <c r="H3419" s="84" t="str">
        <f t="shared" si="53"/>
        <v>Reason Unknown</v>
      </c>
      <c r="I3419" s="63">
        <f>(tbl_raw_data[[#This Row],[Date Actioned]])-(tbl_raw_data[[#This Row],[Date Tagged]])</f>
        <v>4.166666665696539E-3</v>
      </c>
      <c r="J3419" s="66">
        <f>HOUR(tbl_raw_data[[#This Row],[time_taken]])*60+MINUTE(tbl_raw_data[[#This Row],[time_taken]])+SECOND(tbl_raw_data[[#This Row],[time_taken]])/60</f>
        <v>6</v>
      </c>
      <c r="K3419" s="68">
        <f>DATE(YEAR(tbl_raw_data[[#This Row],[Date Actioned]]),MONTH(tbl_raw_data[[#This Row],[Date Actioned]]),DAY(tbl_raw_data[[#This Row],[Date Actioned]]))</f>
        <v>45155</v>
      </c>
      <c r="L3419" s="65" t="str">
        <f>UPPER(TEXT(tbl_raw_data[[#This Row],[updated_date]],"MMMM"))</f>
        <v>AUGUST</v>
      </c>
      <c r="M3419" s="65" t="str">
        <f>"WEEK "&amp;IF(ROUNDUP(DAY(tbl_raw_data[[#This Row],[updated_date]])/7,0)=5,4,ROUNDUP(DAY(tbl_raw_data[[#This Row],[updated_date]])/7,0))</f>
        <v>WEEK 3</v>
      </c>
      <c r="N3419" s="71" t="str">
        <f>UPPER(VLOOKUP(tbl_raw_data[[#This Row],[Analyst]],settings!$A$1:$B$15,2,0))</f>
        <v>FARDIN</v>
      </c>
      <c r="O3419" s="71" t="str">
        <f>TRIM(UPPER(tbl_raw_data[[#This Row],[Outcome]]))</f>
        <v>DECLINE</v>
      </c>
      <c r="P3419" s="71" t="str">
        <f>TRIM(UPPER(tbl_raw_data[[#This Row],[Queue Name]]))</f>
        <v>CONSUMER EXISTING</v>
      </c>
      <c r="Q3419" s="71" t="str">
        <f>IF(tbl_raw_data[[#This Row],[time_taken_in_min]]&lt;=settings!$D$2,"SLA_MET","SLA_NOT_MET")</f>
        <v>SLA_MET</v>
      </c>
    </row>
    <row r="3420" spans="1:17" x14ac:dyDescent="0.3">
      <c r="A3420" s="5" t="s">
        <v>4383</v>
      </c>
      <c r="B3420" s="34">
        <v>45155.732812499999</v>
      </c>
      <c r="C3420" s="35">
        <v>45155.736192129632</v>
      </c>
      <c r="D3420" s="2" t="s">
        <v>33</v>
      </c>
      <c r="E3420" s="2" t="s">
        <v>11</v>
      </c>
      <c r="F3420" s="2" t="s">
        <v>206</v>
      </c>
      <c r="G3420" s="2" t="s">
        <v>331</v>
      </c>
      <c r="H3420" s="84" t="str">
        <f t="shared" si="53"/>
        <v>Reason Unknown</v>
      </c>
      <c r="I3420" s="63">
        <f>(tbl_raw_data[[#This Row],[Date Actioned]])-(tbl_raw_data[[#This Row],[Date Tagged]])</f>
        <v>3.3796296338550746E-3</v>
      </c>
      <c r="J3420" s="66">
        <f>HOUR(tbl_raw_data[[#This Row],[time_taken]])*60+MINUTE(tbl_raw_data[[#This Row],[time_taken]])+SECOND(tbl_raw_data[[#This Row],[time_taken]])/60</f>
        <v>4.8666666666666671</v>
      </c>
      <c r="K3420" s="68">
        <f>DATE(YEAR(tbl_raw_data[[#This Row],[Date Actioned]]),MONTH(tbl_raw_data[[#This Row],[Date Actioned]]),DAY(tbl_raw_data[[#This Row],[Date Actioned]]))</f>
        <v>45155</v>
      </c>
      <c r="L3420" s="65" t="str">
        <f>UPPER(TEXT(tbl_raw_data[[#This Row],[updated_date]],"MMMM"))</f>
        <v>AUGUST</v>
      </c>
      <c r="M3420" s="65" t="str">
        <f>"WEEK "&amp;IF(ROUNDUP(DAY(tbl_raw_data[[#This Row],[updated_date]])/7,0)=5,4,ROUNDUP(DAY(tbl_raw_data[[#This Row],[updated_date]])/7,0))</f>
        <v>WEEK 3</v>
      </c>
      <c r="N3420" s="71" t="str">
        <f>UPPER(VLOOKUP(tbl_raw_data[[#This Row],[Analyst]],settings!$A$1:$B$15,2,0))</f>
        <v>HARDIK</v>
      </c>
      <c r="O3420" s="71" t="str">
        <f>TRIM(UPPER(tbl_raw_data[[#This Row],[Outcome]]))</f>
        <v>DECLINE</v>
      </c>
      <c r="P3420" s="71" t="str">
        <f>TRIM(UPPER(tbl_raw_data[[#This Row],[Queue Name]]))</f>
        <v>CONSUMER EXISTING</v>
      </c>
      <c r="Q3420" s="71" t="str">
        <f>IF(tbl_raw_data[[#This Row],[time_taken_in_min]]&lt;=settings!$D$2,"SLA_MET","SLA_NOT_MET")</f>
        <v>SLA_MET</v>
      </c>
    </row>
    <row r="3421" spans="1:17" x14ac:dyDescent="0.3">
      <c r="A3421" s="7" t="s">
        <v>4384</v>
      </c>
      <c r="B3421" s="36">
        <v>45155.734270833331</v>
      </c>
      <c r="C3421" s="39">
        <v>45155.739606481482</v>
      </c>
      <c r="D3421" s="8" t="s">
        <v>33</v>
      </c>
      <c r="E3421" s="8" t="s">
        <v>8</v>
      </c>
      <c r="F3421" s="8" t="s">
        <v>114</v>
      </c>
      <c r="G3421" s="8" t="s">
        <v>645</v>
      </c>
      <c r="H3421" s="84" t="str">
        <f t="shared" si="53"/>
        <v>Reason Unknown</v>
      </c>
      <c r="I3421" s="63">
        <f>(tbl_raw_data[[#This Row],[Date Actioned]])-(tbl_raw_data[[#This Row],[Date Tagged]])</f>
        <v>5.3356481512309983E-3</v>
      </c>
      <c r="J3421" s="66">
        <f>HOUR(tbl_raw_data[[#This Row],[time_taken]])*60+MINUTE(tbl_raw_data[[#This Row],[time_taken]])+SECOND(tbl_raw_data[[#This Row],[time_taken]])/60</f>
        <v>7.6833333333333336</v>
      </c>
      <c r="K3421" s="68">
        <f>DATE(YEAR(tbl_raw_data[[#This Row],[Date Actioned]]),MONTH(tbl_raw_data[[#This Row],[Date Actioned]]),DAY(tbl_raw_data[[#This Row],[Date Actioned]]))</f>
        <v>45155</v>
      </c>
      <c r="L3421" s="65" t="str">
        <f>UPPER(TEXT(tbl_raw_data[[#This Row],[updated_date]],"MMMM"))</f>
        <v>AUGUST</v>
      </c>
      <c r="M3421" s="65" t="str">
        <f>"WEEK "&amp;IF(ROUNDUP(DAY(tbl_raw_data[[#This Row],[updated_date]])/7,0)=5,4,ROUNDUP(DAY(tbl_raw_data[[#This Row],[updated_date]])/7,0))</f>
        <v>WEEK 3</v>
      </c>
      <c r="N3421" s="71" t="str">
        <f>UPPER(VLOOKUP(tbl_raw_data[[#This Row],[Analyst]],settings!$A$1:$B$15,2,0))</f>
        <v>FARDIN</v>
      </c>
      <c r="O3421" s="71" t="str">
        <f>TRIM(UPPER(tbl_raw_data[[#This Row],[Outcome]]))</f>
        <v>DECLINE</v>
      </c>
      <c r="P3421" s="71" t="str">
        <f>TRIM(UPPER(tbl_raw_data[[#This Row],[Queue Name]]))</f>
        <v>CONSUMER POST BUREAU</v>
      </c>
      <c r="Q3421" s="71" t="str">
        <f>IF(tbl_raw_data[[#This Row],[time_taken_in_min]]&lt;=settings!$D$2,"SLA_MET","SLA_NOT_MET")</f>
        <v>SLA_MET</v>
      </c>
    </row>
    <row r="3422" spans="1:17" x14ac:dyDescent="0.3">
      <c r="A3422" s="1" t="s">
        <v>4385</v>
      </c>
      <c r="B3422" s="34">
        <v>45155.754363425927</v>
      </c>
      <c r="C3422" s="35">
        <v>45155.761701388888</v>
      </c>
      <c r="D3422" s="2" t="s">
        <v>33</v>
      </c>
      <c r="E3422" s="2" t="s">
        <v>8</v>
      </c>
      <c r="F3422" s="2" t="s">
        <v>19</v>
      </c>
      <c r="G3422" s="2" t="s">
        <v>128</v>
      </c>
      <c r="H3422" s="84" t="str">
        <f t="shared" si="53"/>
        <v>Reason Unknown</v>
      </c>
      <c r="I3422" s="63">
        <f>(tbl_raw_data[[#This Row],[Date Actioned]])-(tbl_raw_data[[#This Row],[Date Tagged]])</f>
        <v>7.3379629611736163E-3</v>
      </c>
      <c r="J3422" s="66">
        <f>HOUR(tbl_raw_data[[#This Row],[time_taken]])*60+MINUTE(tbl_raw_data[[#This Row],[time_taken]])+SECOND(tbl_raw_data[[#This Row],[time_taken]])/60</f>
        <v>10.566666666666666</v>
      </c>
      <c r="K3422" s="68">
        <f>DATE(YEAR(tbl_raw_data[[#This Row],[Date Actioned]]),MONTH(tbl_raw_data[[#This Row],[Date Actioned]]),DAY(tbl_raw_data[[#This Row],[Date Actioned]]))</f>
        <v>45155</v>
      </c>
      <c r="L3422" s="65" t="str">
        <f>UPPER(TEXT(tbl_raw_data[[#This Row],[updated_date]],"MMMM"))</f>
        <v>AUGUST</v>
      </c>
      <c r="M3422" s="65" t="str">
        <f>"WEEK "&amp;IF(ROUNDUP(DAY(tbl_raw_data[[#This Row],[updated_date]])/7,0)=5,4,ROUNDUP(DAY(tbl_raw_data[[#This Row],[updated_date]])/7,0))</f>
        <v>WEEK 3</v>
      </c>
      <c r="N3422" s="71" t="str">
        <f>UPPER(VLOOKUP(tbl_raw_data[[#This Row],[Analyst]],settings!$A$1:$B$15,2,0))</f>
        <v>NAVED</v>
      </c>
      <c r="O3422" s="71" t="str">
        <f>TRIM(UPPER(tbl_raw_data[[#This Row],[Outcome]]))</f>
        <v>DECLINE</v>
      </c>
      <c r="P3422" s="71" t="str">
        <f>TRIM(UPPER(tbl_raw_data[[#This Row],[Queue Name]]))</f>
        <v>CONSUMER POST BUREAU</v>
      </c>
      <c r="Q3422" s="71" t="str">
        <f>IF(tbl_raw_data[[#This Row],[time_taken_in_min]]&lt;=settings!$D$2,"SLA_MET","SLA_NOT_MET")</f>
        <v>SLA_MET</v>
      </c>
    </row>
    <row r="3423" spans="1:17" x14ac:dyDescent="0.3">
      <c r="A3423" s="5" t="s">
        <v>4386</v>
      </c>
      <c r="B3423" s="36">
        <v>45155.761412037034</v>
      </c>
      <c r="C3423" s="39">
        <v>45155.770208333335</v>
      </c>
      <c r="D3423" s="8" t="s">
        <v>33</v>
      </c>
      <c r="E3423" s="8" t="s">
        <v>11</v>
      </c>
      <c r="F3423" s="8" t="s">
        <v>19</v>
      </c>
      <c r="G3423" s="8" t="s">
        <v>44</v>
      </c>
      <c r="H3423" s="84" t="str">
        <f t="shared" si="53"/>
        <v>Reason Unknown</v>
      </c>
      <c r="I3423" s="63">
        <f>(tbl_raw_data[[#This Row],[Date Actioned]])-(tbl_raw_data[[#This Row],[Date Tagged]])</f>
        <v>8.7962963007157668E-3</v>
      </c>
      <c r="J3423" s="66">
        <f>HOUR(tbl_raw_data[[#This Row],[time_taken]])*60+MINUTE(tbl_raw_data[[#This Row],[time_taken]])+SECOND(tbl_raw_data[[#This Row],[time_taken]])/60</f>
        <v>12.666666666666666</v>
      </c>
      <c r="K3423" s="68">
        <f>DATE(YEAR(tbl_raw_data[[#This Row],[Date Actioned]]),MONTH(tbl_raw_data[[#This Row],[Date Actioned]]),DAY(tbl_raw_data[[#This Row],[Date Actioned]]))</f>
        <v>45155</v>
      </c>
      <c r="L3423" s="65" t="str">
        <f>UPPER(TEXT(tbl_raw_data[[#This Row],[updated_date]],"MMMM"))</f>
        <v>AUGUST</v>
      </c>
      <c r="M3423" s="65" t="str">
        <f>"WEEK "&amp;IF(ROUNDUP(DAY(tbl_raw_data[[#This Row],[updated_date]])/7,0)=5,4,ROUNDUP(DAY(tbl_raw_data[[#This Row],[updated_date]])/7,0))</f>
        <v>WEEK 3</v>
      </c>
      <c r="N3423" s="71" t="str">
        <f>UPPER(VLOOKUP(tbl_raw_data[[#This Row],[Analyst]],settings!$A$1:$B$15,2,0))</f>
        <v>NAVED</v>
      </c>
      <c r="O3423" s="71" t="str">
        <f>TRIM(UPPER(tbl_raw_data[[#This Row],[Outcome]]))</f>
        <v>DECLINE</v>
      </c>
      <c r="P3423" s="71" t="str">
        <f>TRIM(UPPER(tbl_raw_data[[#This Row],[Queue Name]]))</f>
        <v>CONSUMER EXISTING</v>
      </c>
      <c r="Q3423" s="71" t="str">
        <f>IF(tbl_raw_data[[#This Row],[time_taken_in_min]]&lt;=settings!$D$2,"SLA_MET","SLA_NOT_MET")</f>
        <v>SLA_MET</v>
      </c>
    </row>
    <row r="3424" spans="1:17" x14ac:dyDescent="0.3">
      <c r="A3424" s="7" t="s">
        <v>4387</v>
      </c>
      <c r="B3424" s="34">
        <v>45155.8125462963</v>
      </c>
      <c r="C3424" s="35">
        <v>45155.816307870373</v>
      </c>
      <c r="D3424" s="2" t="s">
        <v>33</v>
      </c>
      <c r="E3424" s="2" t="s">
        <v>11</v>
      </c>
      <c r="F3424" s="2" t="s">
        <v>206</v>
      </c>
      <c r="G3424" s="2" t="s">
        <v>34</v>
      </c>
      <c r="H3424" s="84" t="str">
        <f t="shared" si="53"/>
        <v>Overdue Bill</v>
      </c>
      <c r="I3424" s="63">
        <f>(tbl_raw_data[[#This Row],[Date Actioned]])-(tbl_raw_data[[#This Row],[Date Tagged]])</f>
        <v>3.7615740729961544E-3</v>
      </c>
      <c r="J3424" s="66">
        <f>HOUR(tbl_raw_data[[#This Row],[time_taken]])*60+MINUTE(tbl_raw_data[[#This Row],[time_taken]])+SECOND(tbl_raw_data[[#This Row],[time_taken]])/60</f>
        <v>5.416666666666667</v>
      </c>
      <c r="K3424" s="68">
        <f>DATE(YEAR(tbl_raw_data[[#This Row],[Date Actioned]]),MONTH(tbl_raw_data[[#This Row],[Date Actioned]]),DAY(tbl_raw_data[[#This Row],[Date Actioned]]))</f>
        <v>45155</v>
      </c>
      <c r="L3424" s="65" t="str">
        <f>UPPER(TEXT(tbl_raw_data[[#This Row],[updated_date]],"MMMM"))</f>
        <v>AUGUST</v>
      </c>
      <c r="M3424" s="65" t="str">
        <f>"WEEK "&amp;IF(ROUNDUP(DAY(tbl_raw_data[[#This Row],[updated_date]])/7,0)=5,4,ROUNDUP(DAY(tbl_raw_data[[#This Row],[updated_date]])/7,0))</f>
        <v>WEEK 3</v>
      </c>
      <c r="N3424" s="71" t="str">
        <f>UPPER(VLOOKUP(tbl_raw_data[[#This Row],[Analyst]],settings!$A$1:$B$15,2,0))</f>
        <v>HARDIK</v>
      </c>
      <c r="O3424" s="71" t="str">
        <f>TRIM(UPPER(tbl_raw_data[[#This Row],[Outcome]]))</f>
        <v>DECLINE</v>
      </c>
      <c r="P3424" s="71" t="str">
        <f>TRIM(UPPER(tbl_raw_data[[#This Row],[Queue Name]]))</f>
        <v>CONSUMER EXISTING</v>
      </c>
      <c r="Q3424" s="71" t="str">
        <f>IF(tbl_raw_data[[#This Row],[time_taken_in_min]]&lt;=settings!$D$2,"SLA_MET","SLA_NOT_MET")</f>
        <v>SLA_MET</v>
      </c>
    </row>
    <row r="3425" spans="1:17" x14ac:dyDescent="0.3">
      <c r="A3425" s="1" t="s">
        <v>4388</v>
      </c>
      <c r="B3425" s="36">
        <v>45155.825671296298</v>
      </c>
      <c r="C3425" s="39">
        <v>45155.828865740739</v>
      </c>
      <c r="D3425" s="8" t="s">
        <v>33</v>
      </c>
      <c r="E3425" s="8" t="s">
        <v>11</v>
      </c>
      <c r="F3425" s="8" t="s">
        <v>25</v>
      </c>
      <c r="G3425" s="8" t="s">
        <v>43</v>
      </c>
      <c r="H3425" s="84" t="str">
        <f t="shared" si="53"/>
        <v>Reason Unknown</v>
      </c>
      <c r="I3425" s="63">
        <f>(tbl_raw_data[[#This Row],[Date Actioned]])-(tbl_raw_data[[#This Row],[Date Tagged]])</f>
        <v>3.1944444417604245E-3</v>
      </c>
      <c r="J3425" s="66">
        <f>HOUR(tbl_raw_data[[#This Row],[time_taken]])*60+MINUTE(tbl_raw_data[[#This Row],[time_taken]])+SECOND(tbl_raw_data[[#This Row],[time_taken]])/60</f>
        <v>4.5999999999999996</v>
      </c>
      <c r="K3425" s="68">
        <f>DATE(YEAR(tbl_raw_data[[#This Row],[Date Actioned]]),MONTH(tbl_raw_data[[#This Row],[Date Actioned]]),DAY(tbl_raw_data[[#This Row],[Date Actioned]]))</f>
        <v>45155</v>
      </c>
      <c r="L3425" s="65" t="str">
        <f>UPPER(TEXT(tbl_raw_data[[#This Row],[updated_date]],"MMMM"))</f>
        <v>AUGUST</v>
      </c>
      <c r="M3425" s="65" t="str">
        <f>"WEEK "&amp;IF(ROUNDUP(DAY(tbl_raw_data[[#This Row],[updated_date]])/7,0)=5,4,ROUNDUP(DAY(tbl_raw_data[[#This Row],[updated_date]])/7,0))</f>
        <v>WEEK 3</v>
      </c>
      <c r="N3425" s="71" t="str">
        <f>UPPER(VLOOKUP(tbl_raw_data[[#This Row],[Analyst]],settings!$A$1:$B$15,2,0))</f>
        <v>ASIF</v>
      </c>
      <c r="O3425" s="71" t="str">
        <f>TRIM(UPPER(tbl_raw_data[[#This Row],[Outcome]]))</f>
        <v>DECLINE</v>
      </c>
      <c r="P3425" s="71" t="str">
        <f>TRIM(UPPER(tbl_raw_data[[#This Row],[Queue Name]]))</f>
        <v>CONSUMER EXISTING</v>
      </c>
      <c r="Q3425" s="71" t="str">
        <f>IF(tbl_raw_data[[#This Row],[time_taken_in_min]]&lt;=settings!$D$2,"SLA_MET","SLA_NOT_MET")</f>
        <v>SLA_MET</v>
      </c>
    </row>
    <row r="3426" spans="1:17" x14ac:dyDescent="0.3">
      <c r="A3426" s="5" t="s">
        <v>4389</v>
      </c>
      <c r="B3426" s="34">
        <v>45155.847129629627</v>
      </c>
      <c r="C3426" s="35">
        <v>45155.849907407406</v>
      </c>
      <c r="D3426" s="2" t="s">
        <v>33</v>
      </c>
      <c r="E3426" s="2" t="s">
        <v>11</v>
      </c>
      <c r="F3426" s="2" t="s">
        <v>25</v>
      </c>
      <c r="G3426" s="2" t="s">
        <v>127</v>
      </c>
      <c r="H3426" s="84" t="str">
        <f t="shared" si="53"/>
        <v>Reason Unknown</v>
      </c>
      <c r="I3426" s="63">
        <f>(tbl_raw_data[[#This Row],[Date Actioned]])-(tbl_raw_data[[#This Row],[Date Tagged]])</f>
        <v>2.7777777795563452E-3</v>
      </c>
      <c r="J3426" s="66">
        <f>HOUR(tbl_raw_data[[#This Row],[time_taken]])*60+MINUTE(tbl_raw_data[[#This Row],[time_taken]])+SECOND(tbl_raw_data[[#This Row],[time_taken]])/60</f>
        <v>4</v>
      </c>
      <c r="K3426" s="68">
        <f>DATE(YEAR(tbl_raw_data[[#This Row],[Date Actioned]]),MONTH(tbl_raw_data[[#This Row],[Date Actioned]]),DAY(tbl_raw_data[[#This Row],[Date Actioned]]))</f>
        <v>45155</v>
      </c>
      <c r="L3426" s="65" t="str">
        <f>UPPER(TEXT(tbl_raw_data[[#This Row],[updated_date]],"MMMM"))</f>
        <v>AUGUST</v>
      </c>
      <c r="M3426" s="65" t="str">
        <f>"WEEK "&amp;IF(ROUNDUP(DAY(tbl_raw_data[[#This Row],[updated_date]])/7,0)=5,4,ROUNDUP(DAY(tbl_raw_data[[#This Row],[updated_date]])/7,0))</f>
        <v>WEEK 3</v>
      </c>
      <c r="N3426" s="71" t="str">
        <f>UPPER(VLOOKUP(tbl_raw_data[[#This Row],[Analyst]],settings!$A$1:$B$15,2,0))</f>
        <v>ASIF</v>
      </c>
      <c r="O3426" s="71" t="str">
        <f>TRIM(UPPER(tbl_raw_data[[#This Row],[Outcome]]))</f>
        <v>DECLINE</v>
      </c>
      <c r="P3426" s="71" t="str">
        <f>TRIM(UPPER(tbl_raw_data[[#This Row],[Queue Name]]))</f>
        <v>CONSUMER EXISTING</v>
      </c>
      <c r="Q3426" s="71" t="str">
        <f>IF(tbl_raw_data[[#This Row],[time_taken_in_min]]&lt;=settings!$D$2,"SLA_MET","SLA_NOT_MET")</f>
        <v>SLA_MET</v>
      </c>
    </row>
    <row r="3427" spans="1:17" x14ac:dyDescent="0.3">
      <c r="A3427" s="7" t="s">
        <v>4390</v>
      </c>
      <c r="B3427" s="36">
        <v>45155.40011574074</v>
      </c>
      <c r="C3427" s="39">
        <v>45155.430520833332</v>
      </c>
      <c r="D3427" s="8" t="s">
        <v>47</v>
      </c>
      <c r="E3427" s="8" t="s">
        <v>11</v>
      </c>
      <c r="F3427" s="8" t="s">
        <v>9</v>
      </c>
      <c r="G3427" s="8" t="s">
        <v>34</v>
      </c>
      <c r="H3427" s="84" t="str">
        <f t="shared" si="53"/>
        <v>Overdue Bill</v>
      </c>
      <c r="I3427" s="63">
        <f>(tbl_raw_data[[#This Row],[Date Actioned]])-(tbl_raw_data[[#This Row],[Date Tagged]])</f>
        <v>3.0405092591536231E-2</v>
      </c>
      <c r="J3427" s="66">
        <f>HOUR(tbl_raw_data[[#This Row],[time_taken]])*60+MINUTE(tbl_raw_data[[#This Row],[time_taken]])+SECOND(tbl_raw_data[[#This Row],[time_taken]])/60</f>
        <v>43.783333333333331</v>
      </c>
      <c r="K3427" s="68">
        <f>DATE(YEAR(tbl_raw_data[[#This Row],[Date Actioned]]),MONTH(tbl_raw_data[[#This Row],[Date Actioned]]),DAY(tbl_raw_data[[#This Row],[Date Actioned]]))</f>
        <v>45155</v>
      </c>
      <c r="L3427" s="65" t="str">
        <f>UPPER(TEXT(tbl_raw_data[[#This Row],[updated_date]],"MMMM"))</f>
        <v>AUGUST</v>
      </c>
      <c r="M3427" s="65" t="str">
        <f>"WEEK "&amp;IF(ROUNDUP(DAY(tbl_raw_data[[#This Row],[updated_date]])/7,0)=5,4,ROUNDUP(DAY(tbl_raw_data[[#This Row],[updated_date]])/7,0))</f>
        <v>WEEK 3</v>
      </c>
      <c r="N3427" s="71" t="str">
        <f>UPPER(VLOOKUP(tbl_raw_data[[#This Row],[Analyst]],settings!$A$1:$B$15,2,0))</f>
        <v>QUADIR</v>
      </c>
      <c r="O3427" s="71" t="str">
        <f>TRIM(UPPER(tbl_raw_data[[#This Row],[Outcome]]))</f>
        <v>WITHDRAW</v>
      </c>
      <c r="P3427" s="71" t="str">
        <f>TRIM(UPPER(tbl_raw_data[[#This Row],[Queue Name]]))</f>
        <v>CONSUMER EXISTING</v>
      </c>
      <c r="Q3427" s="71" t="str">
        <f>IF(tbl_raw_data[[#This Row],[time_taken_in_min]]&lt;=settings!$D$2,"SLA_MET","SLA_NOT_MET")</f>
        <v>SLA_NOT_MET</v>
      </c>
    </row>
    <row r="3428" spans="1:17" x14ac:dyDescent="0.3">
      <c r="A3428" s="1" t="s">
        <v>4391</v>
      </c>
      <c r="B3428" s="34">
        <v>45155.413680555554</v>
      </c>
      <c r="C3428" s="35">
        <v>45155.438136574077</v>
      </c>
      <c r="D3428" s="2" t="s">
        <v>47</v>
      </c>
      <c r="E3428" s="2" t="s">
        <v>8</v>
      </c>
      <c r="F3428" s="2" t="s">
        <v>9</v>
      </c>
      <c r="G3428" s="2" t="s">
        <v>488</v>
      </c>
      <c r="H3428" s="84" t="str">
        <f t="shared" si="53"/>
        <v>Incomplete Details</v>
      </c>
      <c r="I3428" s="63">
        <f>(tbl_raw_data[[#This Row],[Date Actioned]])-(tbl_raw_data[[#This Row],[Date Tagged]])</f>
        <v>2.4456018523778766E-2</v>
      </c>
      <c r="J3428" s="66">
        <f>HOUR(tbl_raw_data[[#This Row],[time_taken]])*60+MINUTE(tbl_raw_data[[#This Row],[time_taken]])+SECOND(tbl_raw_data[[#This Row],[time_taken]])/60</f>
        <v>35.216666666666669</v>
      </c>
      <c r="K3428" s="68">
        <f>DATE(YEAR(tbl_raw_data[[#This Row],[Date Actioned]]),MONTH(tbl_raw_data[[#This Row],[Date Actioned]]),DAY(tbl_raw_data[[#This Row],[Date Actioned]]))</f>
        <v>45155</v>
      </c>
      <c r="L3428" s="65" t="str">
        <f>UPPER(TEXT(tbl_raw_data[[#This Row],[updated_date]],"MMMM"))</f>
        <v>AUGUST</v>
      </c>
      <c r="M3428" s="65" t="str">
        <f>"WEEK "&amp;IF(ROUNDUP(DAY(tbl_raw_data[[#This Row],[updated_date]])/7,0)=5,4,ROUNDUP(DAY(tbl_raw_data[[#This Row],[updated_date]])/7,0))</f>
        <v>WEEK 3</v>
      </c>
      <c r="N3428" s="71" t="str">
        <f>UPPER(VLOOKUP(tbl_raw_data[[#This Row],[Analyst]],settings!$A$1:$B$15,2,0))</f>
        <v>QUADIR</v>
      </c>
      <c r="O3428" s="71" t="str">
        <f>TRIM(UPPER(tbl_raw_data[[#This Row],[Outcome]]))</f>
        <v>WITHDRAW</v>
      </c>
      <c r="P3428" s="71" t="str">
        <f>TRIM(UPPER(tbl_raw_data[[#This Row],[Queue Name]]))</f>
        <v>CONSUMER POST BUREAU</v>
      </c>
      <c r="Q3428" s="71" t="str">
        <f>IF(tbl_raw_data[[#This Row],[time_taken_in_min]]&lt;=settings!$D$2,"SLA_MET","SLA_NOT_MET")</f>
        <v>SLA_NOT_MET</v>
      </c>
    </row>
    <row r="3429" spans="1:17" x14ac:dyDescent="0.3">
      <c r="A3429" s="5" t="s">
        <v>4392</v>
      </c>
      <c r="B3429" s="36">
        <v>45155.415393518517</v>
      </c>
      <c r="C3429" s="39">
        <v>45155.450636574074</v>
      </c>
      <c r="D3429" s="8" t="s">
        <v>47</v>
      </c>
      <c r="E3429" s="8" t="s">
        <v>8</v>
      </c>
      <c r="F3429" s="8" t="s">
        <v>9</v>
      </c>
      <c r="G3429" s="8" t="s">
        <v>555</v>
      </c>
      <c r="H3429" s="84" t="str">
        <f t="shared" si="53"/>
        <v>Incomplete Details</v>
      </c>
      <c r="I3429" s="63">
        <f>(tbl_raw_data[[#This Row],[Date Actioned]])-(tbl_raw_data[[#This Row],[Date Tagged]])</f>
        <v>3.5243055557657499E-2</v>
      </c>
      <c r="J3429" s="66">
        <f>HOUR(tbl_raw_data[[#This Row],[time_taken]])*60+MINUTE(tbl_raw_data[[#This Row],[time_taken]])+SECOND(tbl_raw_data[[#This Row],[time_taken]])/60</f>
        <v>50.75</v>
      </c>
      <c r="K3429" s="68">
        <f>DATE(YEAR(tbl_raw_data[[#This Row],[Date Actioned]]),MONTH(tbl_raw_data[[#This Row],[Date Actioned]]),DAY(tbl_raw_data[[#This Row],[Date Actioned]]))</f>
        <v>45155</v>
      </c>
      <c r="L3429" s="65" t="str">
        <f>UPPER(TEXT(tbl_raw_data[[#This Row],[updated_date]],"MMMM"))</f>
        <v>AUGUST</v>
      </c>
      <c r="M3429" s="65" t="str">
        <f>"WEEK "&amp;IF(ROUNDUP(DAY(tbl_raw_data[[#This Row],[updated_date]])/7,0)=5,4,ROUNDUP(DAY(tbl_raw_data[[#This Row],[updated_date]])/7,0))</f>
        <v>WEEK 3</v>
      </c>
      <c r="N3429" s="71" t="str">
        <f>UPPER(VLOOKUP(tbl_raw_data[[#This Row],[Analyst]],settings!$A$1:$B$15,2,0))</f>
        <v>QUADIR</v>
      </c>
      <c r="O3429" s="71" t="str">
        <f>TRIM(UPPER(tbl_raw_data[[#This Row],[Outcome]]))</f>
        <v>WITHDRAW</v>
      </c>
      <c r="P3429" s="71" t="str">
        <f>TRIM(UPPER(tbl_raw_data[[#This Row],[Queue Name]]))</f>
        <v>CONSUMER POST BUREAU</v>
      </c>
      <c r="Q3429" s="71" t="str">
        <f>IF(tbl_raw_data[[#This Row],[time_taken_in_min]]&lt;=settings!$D$2,"SLA_MET","SLA_NOT_MET")</f>
        <v>SLA_NOT_MET</v>
      </c>
    </row>
    <row r="3430" spans="1:17" x14ac:dyDescent="0.3">
      <c r="A3430" s="7" t="s">
        <v>4393</v>
      </c>
      <c r="B3430" s="34">
        <v>45155.421493055554</v>
      </c>
      <c r="C3430" s="35">
        <v>45155.457141203704</v>
      </c>
      <c r="D3430" s="2" t="s">
        <v>47</v>
      </c>
      <c r="E3430" s="2" t="s">
        <v>11</v>
      </c>
      <c r="F3430" s="2" t="s">
        <v>9</v>
      </c>
      <c r="G3430" s="2" t="s">
        <v>74</v>
      </c>
      <c r="H3430" s="84" t="str">
        <f t="shared" si="53"/>
        <v>Incomplete Details</v>
      </c>
      <c r="I3430" s="63">
        <f>(tbl_raw_data[[#This Row],[Date Actioned]])-(tbl_raw_data[[#This Row],[Date Tagged]])</f>
        <v>3.5648148150357883E-2</v>
      </c>
      <c r="J3430" s="66">
        <f>HOUR(tbl_raw_data[[#This Row],[time_taken]])*60+MINUTE(tbl_raw_data[[#This Row],[time_taken]])+SECOND(tbl_raw_data[[#This Row],[time_taken]])/60</f>
        <v>51.333333333333336</v>
      </c>
      <c r="K3430" s="68">
        <f>DATE(YEAR(tbl_raw_data[[#This Row],[Date Actioned]]),MONTH(tbl_raw_data[[#This Row],[Date Actioned]]),DAY(tbl_raw_data[[#This Row],[Date Actioned]]))</f>
        <v>45155</v>
      </c>
      <c r="L3430" s="65" t="str">
        <f>UPPER(TEXT(tbl_raw_data[[#This Row],[updated_date]],"MMMM"))</f>
        <v>AUGUST</v>
      </c>
      <c r="M3430" s="65" t="str">
        <f>"WEEK "&amp;IF(ROUNDUP(DAY(tbl_raw_data[[#This Row],[updated_date]])/7,0)=5,4,ROUNDUP(DAY(tbl_raw_data[[#This Row],[updated_date]])/7,0))</f>
        <v>WEEK 3</v>
      </c>
      <c r="N3430" s="71" t="str">
        <f>UPPER(VLOOKUP(tbl_raw_data[[#This Row],[Analyst]],settings!$A$1:$B$15,2,0))</f>
        <v>QUADIR</v>
      </c>
      <c r="O3430" s="71" t="str">
        <f>TRIM(UPPER(tbl_raw_data[[#This Row],[Outcome]]))</f>
        <v>WITHDRAW</v>
      </c>
      <c r="P3430" s="71" t="str">
        <f>TRIM(UPPER(tbl_raw_data[[#This Row],[Queue Name]]))</f>
        <v>CONSUMER EXISTING</v>
      </c>
      <c r="Q3430" s="71" t="str">
        <f>IF(tbl_raw_data[[#This Row],[time_taken_in_min]]&lt;=settings!$D$2,"SLA_MET","SLA_NOT_MET")</f>
        <v>SLA_NOT_MET</v>
      </c>
    </row>
    <row r="3431" spans="1:17" x14ac:dyDescent="0.3">
      <c r="A3431" s="1" t="s">
        <v>4394</v>
      </c>
      <c r="B3431" s="36">
        <v>45155.432303240741</v>
      </c>
      <c r="C3431" s="39">
        <v>45155.458969907406</v>
      </c>
      <c r="D3431" s="8" t="s">
        <v>47</v>
      </c>
      <c r="E3431" s="8" t="s">
        <v>11</v>
      </c>
      <c r="F3431" s="8" t="s">
        <v>17</v>
      </c>
      <c r="G3431" s="8" t="s">
        <v>78</v>
      </c>
      <c r="H3431" s="84" t="str">
        <f t="shared" si="53"/>
        <v>Incomplete Details</v>
      </c>
      <c r="I3431" s="63">
        <f>(tbl_raw_data[[#This Row],[Date Actioned]])-(tbl_raw_data[[#This Row],[Date Tagged]])</f>
        <v>2.6666666664823424E-2</v>
      </c>
      <c r="J3431" s="66">
        <f>HOUR(tbl_raw_data[[#This Row],[time_taken]])*60+MINUTE(tbl_raw_data[[#This Row],[time_taken]])+SECOND(tbl_raw_data[[#This Row],[time_taken]])/60</f>
        <v>38.4</v>
      </c>
      <c r="K3431" s="68">
        <f>DATE(YEAR(tbl_raw_data[[#This Row],[Date Actioned]]),MONTH(tbl_raw_data[[#This Row],[Date Actioned]]),DAY(tbl_raw_data[[#This Row],[Date Actioned]]))</f>
        <v>45155</v>
      </c>
      <c r="L3431" s="65" t="str">
        <f>UPPER(TEXT(tbl_raw_data[[#This Row],[updated_date]],"MMMM"))</f>
        <v>AUGUST</v>
      </c>
      <c r="M3431" s="65" t="str">
        <f>"WEEK "&amp;IF(ROUNDUP(DAY(tbl_raw_data[[#This Row],[updated_date]])/7,0)=5,4,ROUNDUP(DAY(tbl_raw_data[[#This Row],[updated_date]])/7,0))</f>
        <v>WEEK 3</v>
      </c>
      <c r="N3431" s="71" t="str">
        <f>UPPER(VLOOKUP(tbl_raw_data[[#This Row],[Analyst]],settings!$A$1:$B$15,2,0))</f>
        <v>MERCEDES</v>
      </c>
      <c r="O3431" s="71" t="str">
        <f>TRIM(UPPER(tbl_raw_data[[#This Row],[Outcome]]))</f>
        <v>WITHDRAW</v>
      </c>
      <c r="P3431" s="71" t="str">
        <f>TRIM(UPPER(tbl_raw_data[[#This Row],[Queue Name]]))</f>
        <v>CONSUMER EXISTING</v>
      </c>
      <c r="Q3431" s="71" t="str">
        <f>IF(tbl_raw_data[[#This Row],[time_taken_in_min]]&lt;=settings!$D$2,"SLA_MET","SLA_NOT_MET")</f>
        <v>SLA_NOT_MET</v>
      </c>
    </row>
    <row r="3432" spans="1:17" x14ac:dyDescent="0.3">
      <c r="A3432" s="5" t="s">
        <v>4395</v>
      </c>
      <c r="B3432" s="34">
        <v>45155.453101851854</v>
      </c>
      <c r="C3432" s="35">
        <v>45155.462430555555</v>
      </c>
      <c r="D3432" s="2" t="s">
        <v>47</v>
      </c>
      <c r="E3432" s="2" t="s">
        <v>18</v>
      </c>
      <c r="F3432" s="2" t="s">
        <v>9</v>
      </c>
      <c r="G3432" s="2" t="s">
        <v>488</v>
      </c>
      <c r="H3432" s="84" t="str">
        <f t="shared" si="53"/>
        <v>Incomplete Details</v>
      </c>
      <c r="I3432" s="63">
        <f>(tbl_raw_data[[#This Row],[Date Actioned]])-(tbl_raw_data[[#This Row],[Date Tagged]])</f>
        <v>9.3287037016125396E-3</v>
      </c>
      <c r="J3432" s="66">
        <f>HOUR(tbl_raw_data[[#This Row],[time_taken]])*60+MINUTE(tbl_raw_data[[#This Row],[time_taken]])+SECOND(tbl_raw_data[[#This Row],[time_taken]])/60</f>
        <v>13.433333333333334</v>
      </c>
      <c r="K3432" s="68">
        <f>DATE(YEAR(tbl_raw_data[[#This Row],[Date Actioned]]),MONTH(tbl_raw_data[[#This Row],[Date Actioned]]),DAY(tbl_raw_data[[#This Row],[Date Actioned]]))</f>
        <v>45155</v>
      </c>
      <c r="L3432" s="65" t="str">
        <f>UPPER(TEXT(tbl_raw_data[[#This Row],[updated_date]],"MMMM"))</f>
        <v>AUGUST</v>
      </c>
      <c r="M3432" s="65" t="str">
        <f>"WEEK "&amp;IF(ROUNDUP(DAY(tbl_raw_data[[#This Row],[updated_date]])/7,0)=5,4,ROUNDUP(DAY(tbl_raw_data[[#This Row],[updated_date]])/7,0))</f>
        <v>WEEK 3</v>
      </c>
      <c r="N3432" s="71" t="str">
        <f>UPPER(VLOOKUP(tbl_raw_data[[#This Row],[Analyst]],settings!$A$1:$B$15,2,0))</f>
        <v>QUADIR</v>
      </c>
      <c r="O3432" s="71" t="str">
        <f>TRIM(UPPER(tbl_raw_data[[#This Row],[Outcome]]))</f>
        <v>WITHDRAW</v>
      </c>
      <c r="P3432" s="71" t="str">
        <f>TRIM(UPPER(tbl_raw_data[[#This Row],[Queue Name]]))</f>
        <v>CONSUMER PRE BUREAU</v>
      </c>
      <c r="Q3432" s="71" t="str">
        <f>IF(tbl_raw_data[[#This Row],[time_taken_in_min]]&lt;=settings!$D$2,"SLA_MET","SLA_NOT_MET")</f>
        <v>SLA_MET</v>
      </c>
    </row>
    <row r="3433" spans="1:17" x14ac:dyDescent="0.3">
      <c r="A3433" s="7" t="s">
        <v>4396</v>
      </c>
      <c r="B3433" s="36">
        <v>45155.464201388888</v>
      </c>
      <c r="C3433" s="39">
        <v>45155.481296296297</v>
      </c>
      <c r="D3433" s="8" t="s">
        <v>47</v>
      </c>
      <c r="E3433" s="8" t="s">
        <v>18</v>
      </c>
      <c r="F3433" s="8" t="s">
        <v>19</v>
      </c>
      <c r="G3433" s="8" t="s">
        <v>585</v>
      </c>
      <c r="H3433" s="84" t="str">
        <f t="shared" si="53"/>
        <v>Incomplete Details</v>
      </c>
      <c r="I3433" s="63">
        <f>(tbl_raw_data[[#This Row],[Date Actioned]])-(tbl_raw_data[[#This Row],[Date Tagged]])</f>
        <v>1.7094907409045845E-2</v>
      </c>
      <c r="J3433" s="66">
        <f>HOUR(tbl_raw_data[[#This Row],[time_taken]])*60+MINUTE(tbl_raw_data[[#This Row],[time_taken]])+SECOND(tbl_raw_data[[#This Row],[time_taken]])/60</f>
        <v>24.616666666666667</v>
      </c>
      <c r="K3433" s="68">
        <f>DATE(YEAR(tbl_raw_data[[#This Row],[Date Actioned]]),MONTH(tbl_raw_data[[#This Row],[Date Actioned]]),DAY(tbl_raw_data[[#This Row],[Date Actioned]]))</f>
        <v>45155</v>
      </c>
      <c r="L3433" s="65" t="str">
        <f>UPPER(TEXT(tbl_raw_data[[#This Row],[updated_date]],"MMMM"))</f>
        <v>AUGUST</v>
      </c>
      <c r="M3433" s="65" t="str">
        <f>"WEEK "&amp;IF(ROUNDUP(DAY(tbl_raw_data[[#This Row],[updated_date]])/7,0)=5,4,ROUNDUP(DAY(tbl_raw_data[[#This Row],[updated_date]])/7,0))</f>
        <v>WEEK 3</v>
      </c>
      <c r="N3433" s="71" t="str">
        <f>UPPER(VLOOKUP(tbl_raw_data[[#This Row],[Analyst]],settings!$A$1:$B$15,2,0))</f>
        <v>NAVED</v>
      </c>
      <c r="O3433" s="71" t="str">
        <f>TRIM(UPPER(tbl_raw_data[[#This Row],[Outcome]]))</f>
        <v>WITHDRAW</v>
      </c>
      <c r="P3433" s="71" t="str">
        <f>TRIM(UPPER(tbl_raw_data[[#This Row],[Queue Name]]))</f>
        <v>CONSUMER PRE BUREAU</v>
      </c>
      <c r="Q3433" s="71" t="str">
        <f>IF(tbl_raw_data[[#This Row],[time_taken_in_min]]&lt;=settings!$D$2,"SLA_MET","SLA_NOT_MET")</f>
        <v>SLA_NOT_MET</v>
      </c>
    </row>
    <row r="3434" spans="1:17" x14ac:dyDescent="0.3">
      <c r="A3434" s="1" t="s">
        <v>4397</v>
      </c>
      <c r="B3434" s="34">
        <v>45155.479502314818</v>
      </c>
      <c r="C3434" s="35">
        <v>45155.486909722225</v>
      </c>
      <c r="D3434" s="2" t="s">
        <v>47</v>
      </c>
      <c r="E3434" s="2" t="s">
        <v>18</v>
      </c>
      <c r="F3434" s="2" t="s">
        <v>19</v>
      </c>
      <c r="G3434" s="2" t="s">
        <v>646</v>
      </c>
      <c r="H3434" s="84" t="str">
        <f t="shared" si="53"/>
        <v>Overdue Bill</v>
      </c>
      <c r="I3434" s="63">
        <f>(tbl_raw_data[[#This Row],[Date Actioned]])-(tbl_raw_data[[#This Row],[Date Tagged]])</f>
        <v>7.4074074072996154E-3</v>
      </c>
      <c r="J3434" s="66">
        <f>HOUR(tbl_raw_data[[#This Row],[time_taken]])*60+MINUTE(tbl_raw_data[[#This Row],[time_taken]])+SECOND(tbl_raw_data[[#This Row],[time_taken]])/60</f>
        <v>10.666666666666666</v>
      </c>
      <c r="K3434" s="68">
        <f>DATE(YEAR(tbl_raw_data[[#This Row],[Date Actioned]]),MONTH(tbl_raw_data[[#This Row],[Date Actioned]]),DAY(tbl_raw_data[[#This Row],[Date Actioned]]))</f>
        <v>45155</v>
      </c>
      <c r="L3434" s="65" t="str">
        <f>UPPER(TEXT(tbl_raw_data[[#This Row],[updated_date]],"MMMM"))</f>
        <v>AUGUST</v>
      </c>
      <c r="M3434" s="65" t="str">
        <f>"WEEK "&amp;IF(ROUNDUP(DAY(tbl_raw_data[[#This Row],[updated_date]])/7,0)=5,4,ROUNDUP(DAY(tbl_raw_data[[#This Row],[updated_date]])/7,0))</f>
        <v>WEEK 3</v>
      </c>
      <c r="N3434" s="71" t="str">
        <f>UPPER(VLOOKUP(tbl_raw_data[[#This Row],[Analyst]],settings!$A$1:$B$15,2,0))</f>
        <v>NAVED</v>
      </c>
      <c r="O3434" s="71" t="str">
        <f>TRIM(UPPER(tbl_raw_data[[#This Row],[Outcome]]))</f>
        <v>WITHDRAW</v>
      </c>
      <c r="P3434" s="71" t="str">
        <f>TRIM(UPPER(tbl_raw_data[[#This Row],[Queue Name]]))</f>
        <v>CONSUMER PRE BUREAU</v>
      </c>
      <c r="Q3434" s="71" t="str">
        <f>IF(tbl_raw_data[[#This Row],[time_taken_in_min]]&lt;=settings!$D$2,"SLA_MET","SLA_NOT_MET")</f>
        <v>SLA_MET</v>
      </c>
    </row>
    <row r="3435" spans="1:17" x14ac:dyDescent="0.3">
      <c r="A3435" s="5" t="s">
        <v>4398</v>
      </c>
      <c r="B3435" s="36">
        <v>45155.483263888891</v>
      </c>
      <c r="C3435" s="39">
        <v>45155.486793981479</v>
      </c>
      <c r="D3435" s="8" t="s">
        <v>47</v>
      </c>
      <c r="E3435" s="8" t="s">
        <v>18</v>
      </c>
      <c r="F3435" s="8" t="s">
        <v>25</v>
      </c>
      <c r="G3435" s="8" t="s">
        <v>596</v>
      </c>
      <c r="H3435" s="84" t="str">
        <f t="shared" si="53"/>
        <v>Incomplete Details</v>
      </c>
      <c r="I3435" s="63">
        <f>(tbl_raw_data[[#This Row],[Date Actioned]])-(tbl_raw_data[[#This Row],[Date Tagged]])</f>
        <v>3.53009258833481E-3</v>
      </c>
      <c r="J3435" s="66">
        <f>HOUR(tbl_raw_data[[#This Row],[time_taken]])*60+MINUTE(tbl_raw_data[[#This Row],[time_taken]])+SECOND(tbl_raw_data[[#This Row],[time_taken]])/60</f>
        <v>5.083333333333333</v>
      </c>
      <c r="K3435" s="68">
        <f>DATE(YEAR(tbl_raw_data[[#This Row],[Date Actioned]]),MONTH(tbl_raw_data[[#This Row],[Date Actioned]]),DAY(tbl_raw_data[[#This Row],[Date Actioned]]))</f>
        <v>45155</v>
      </c>
      <c r="L3435" s="65" t="str">
        <f>UPPER(TEXT(tbl_raw_data[[#This Row],[updated_date]],"MMMM"))</f>
        <v>AUGUST</v>
      </c>
      <c r="M3435" s="65" t="str">
        <f>"WEEK "&amp;IF(ROUNDUP(DAY(tbl_raw_data[[#This Row],[updated_date]])/7,0)=5,4,ROUNDUP(DAY(tbl_raw_data[[#This Row],[updated_date]])/7,0))</f>
        <v>WEEK 3</v>
      </c>
      <c r="N3435" s="71" t="str">
        <f>UPPER(VLOOKUP(tbl_raw_data[[#This Row],[Analyst]],settings!$A$1:$B$15,2,0))</f>
        <v>ASIF</v>
      </c>
      <c r="O3435" s="71" t="str">
        <f>TRIM(UPPER(tbl_raw_data[[#This Row],[Outcome]]))</f>
        <v>WITHDRAW</v>
      </c>
      <c r="P3435" s="71" t="str">
        <f>TRIM(UPPER(tbl_raw_data[[#This Row],[Queue Name]]))</f>
        <v>CONSUMER PRE BUREAU</v>
      </c>
      <c r="Q3435" s="71" t="str">
        <f>IF(tbl_raw_data[[#This Row],[time_taken_in_min]]&lt;=settings!$D$2,"SLA_MET","SLA_NOT_MET")</f>
        <v>SLA_MET</v>
      </c>
    </row>
    <row r="3436" spans="1:17" x14ac:dyDescent="0.3">
      <c r="A3436" s="7" t="s">
        <v>4399</v>
      </c>
      <c r="B3436" s="34">
        <v>45155.488298611112</v>
      </c>
      <c r="C3436" s="35">
        <v>45155.499513888892</v>
      </c>
      <c r="D3436" s="2" t="s">
        <v>47</v>
      </c>
      <c r="E3436" s="2" t="s">
        <v>11</v>
      </c>
      <c r="F3436" s="2" t="s">
        <v>19</v>
      </c>
      <c r="G3436" s="2" t="s">
        <v>78</v>
      </c>
      <c r="H3436" s="84" t="str">
        <f t="shared" si="53"/>
        <v>Incomplete Details</v>
      </c>
      <c r="I3436" s="63">
        <f>(tbl_raw_data[[#This Row],[Date Actioned]])-(tbl_raw_data[[#This Row],[Date Tagged]])</f>
        <v>1.1215277780138422E-2</v>
      </c>
      <c r="J3436" s="66">
        <f>HOUR(tbl_raw_data[[#This Row],[time_taken]])*60+MINUTE(tbl_raw_data[[#This Row],[time_taken]])+SECOND(tbl_raw_data[[#This Row],[time_taken]])/60</f>
        <v>16.149999999999999</v>
      </c>
      <c r="K3436" s="68">
        <f>DATE(YEAR(tbl_raw_data[[#This Row],[Date Actioned]]),MONTH(tbl_raw_data[[#This Row],[Date Actioned]]),DAY(tbl_raw_data[[#This Row],[Date Actioned]]))</f>
        <v>45155</v>
      </c>
      <c r="L3436" s="65" t="str">
        <f>UPPER(TEXT(tbl_raw_data[[#This Row],[updated_date]],"MMMM"))</f>
        <v>AUGUST</v>
      </c>
      <c r="M3436" s="65" t="str">
        <f>"WEEK "&amp;IF(ROUNDUP(DAY(tbl_raw_data[[#This Row],[updated_date]])/7,0)=5,4,ROUNDUP(DAY(tbl_raw_data[[#This Row],[updated_date]])/7,0))</f>
        <v>WEEK 3</v>
      </c>
      <c r="N3436" s="71" t="str">
        <f>UPPER(VLOOKUP(tbl_raw_data[[#This Row],[Analyst]],settings!$A$1:$B$15,2,0))</f>
        <v>NAVED</v>
      </c>
      <c r="O3436" s="71" t="str">
        <f>TRIM(UPPER(tbl_raw_data[[#This Row],[Outcome]]))</f>
        <v>WITHDRAW</v>
      </c>
      <c r="P3436" s="71" t="str">
        <f>TRIM(UPPER(tbl_raw_data[[#This Row],[Queue Name]]))</f>
        <v>CONSUMER EXISTING</v>
      </c>
      <c r="Q3436" s="71" t="str">
        <f>IF(tbl_raw_data[[#This Row],[time_taken_in_min]]&lt;=settings!$D$2,"SLA_MET","SLA_NOT_MET")</f>
        <v>SLA_MET</v>
      </c>
    </row>
    <row r="3437" spans="1:17" x14ac:dyDescent="0.3">
      <c r="A3437" s="1" t="s">
        <v>4400</v>
      </c>
      <c r="B3437" s="36">
        <v>45155.510428240741</v>
      </c>
      <c r="C3437" s="39">
        <v>45155.527187500003</v>
      </c>
      <c r="D3437" s="8" t="s">
        <v>47</v>
      </c>
      <c r="E3437" s="8" t="s">
        <v>8</v>
      </c>
      <c r="F3437" s="8" t="s">
        <v>19</v>
      </c>
      <c r="G3437" s="8" t="s">
        <v>78</v>
      </c>
      <c r="H3437" s="84" t="str">
        <f t="shared" si="53"/>
        <v>Incomplete Details</v>
      </c>
      <c r="I3437" s="63">
        <f>(tbl_raw_data[[#This Row],[Date Actioned]])-(tbl_raw_data[[#This Row],[Date Tagged]])</f>
        <v>1.675925926247146E-2</v>
      </c>
      <c r="J3437" s="66">
        <f>HOUR(tbl_raw_data[[#This Row],[time_taken]])*60+MINUTE(tbl_raw_data[[#This Row],[time_taken]])+SECOND(tbl_raw_data[[#This Row],[time_taken]])/60</f>
        <v>24.133333333333333</v>
      </c>
      <c r="K3437" s="68">
        <f>DATE(YEAR(tbl_raw_data[[#This Row],[Date Actioned]]),MONTH(tbl_raw_data[[#This Row],[Date Actioned]]),DAY(tbl_raw_data[[#This Row],[Date Actioned]]))</f>
        <v>45155</v>
      </c>
      <c r="L3437" s="65" t="str">
        <f>UPPER(TEXT(tbl_raw_data[[#This Row],[updated_date]],"MMMM"))</f>
        <v>AUGUST</v>
      </c>
      <c r="M3437" s="65" t="str">
        <f>"WEEK "&amp;IF(ROUNDUP(DAY(tbl_raw_data[[#This Row],[updated_date]])/7,0)=5,4,ROUNDUP(DAY(tbl_raw_data[[#This Row],[updated_date]])/7,0))</f>
        <v>WEEK 3</v>
      </c>
      <c r="N3437" s="71" t="str">
        <f>UPPER(VLOOKUP(tbl_raw_data[[#This Row],[Analyst]],settings!$A$1:$B$15,2,0))</f>
        <v>NAVED</v>
      </c>
      <c r="O3437" s="71" t="str">
        <f>TRIM(UPPER(tbl_raw_data[[#This Row],[Outcome]]))</f>
        <v>WITHDRAW</v>
      </c>
      <c r="P3437" s="71" t="str">
        <f>TRIM(UPPER(tbl_raw_data[[#This Row],[Queue Name]]))</f>
        <v>CONSUMER POST BUREAU</v>
      </c>
      <c r="Q3437" s="71" t="str">
        <f>IF(tbl_raw_data[[#This Row],[time_taken_in_min]]&lt;=settings!$D$2,"SLA_MET","SLA_NOT_MET")</f>
        <v>SLA_NOT_MET</v>
      </c>
    </row>
    <row r="3438" spans="1:17" x14ac:dyDescent="0.3">
      <c r="A3438" s="5" t="s">
        <v>4401</v>
      </c>
      <c r="B3438" s="34">
        <v>45155.52140046296</v>
      </c>
      <c r="C3438" s="35">
        <v>45155.532569444447</v>
      </c>
      <c r="D3438" s="2" t="s">
        <v>47</v>
      </c>
      <c r="E3438" s="2" t="s">
        <v>18</v>
      </c>
      <c r="F3438" s="2" t="s">
        <v>191</v>
      </c>
      <c r="G3438" s="2" t="s">
        <v>629</v>
      </c>
      <c r="H3438" s="84" t="str">
        <f t="shared" si="53"/>
        <v>Incomplete Details</v>
      </c>
      <c r="I3438" s="63">
        <f>(tbl_raw_data[[#This Row],[Date Actioned]])-(tbl_raw_data[[#This Row],[Date Tagged]])</f>
        <v>1.1168981487571727E-2</v>
      </c>
      <c r="J3438" s="66">
        <f>HOUR(tbl_raw_data[[#This Row],[time_taken]])*60+MINUTE(tbl_raw_data[[#This Row],[time_taken]])+SECOND(tbl_raw_data[[#This Row],[time_taken]])/60</f>
        <v>16.083333333333332</v>
      </c>
      <c r="K3438" s="68">
        <f>DATE(YEAR(tbl_raw_data[[#This Row],[Date Actioned]]),MONTH(tbl_raw_data[[#This Row],[Date Actioned]]),DAY(tbl_raw_data[[#This Row],[Date Actioned]]))</f>
        <v>45155</v>
      </c>
      <c r="L3438" s="65" t="str">
        <f>UPPER(TEXT(tbl_raw_data[[#This Row],[updated_date]],"MMMM"))</f>
        <v>AUGUST</v>
      </c>
      <c r="M3438" s="65" t="str">
        <f>"WEEK "&amp;IF(ROUNDUP(DAY(tbl_raw_data[[#This Row],[updated_date]])/7,0)=5,4,ROUNDUP(DAY(tbl_raw_data[[#This Row],[updated_date]])/7,0))</f>
        <v>WEEK 3</v>
      </c>
      <c r="N3438" s="71" t="str">
        <f>UPPER(VLOOKUP(tbl_raw_data[[#This Row],[Analyst]],settings!$A$1:$B$15,2,0))</f>
        <v>JULIA</v>
      </c>
      <c r="O3438" s="71" t="str">
        <f>TRIM(UPPER(tbl_raw_data[[#This Row],[Outcome]]))</f>
        <v>WITHDRAW</v>
      </c>
      <c r="P3438" s="71" t="str">
        <f>TRIM(UPPER(tbl_raw_data[[#This Row],[Queue Name]]))</f>
        <v>CONSUMER PRE BUREAU</v>
      </c>
      <c r="Q3438" s="71" t="str">
        <f>IF(tbl_raw_data[[#This Row],[time_taken_in_min]]&lt;=settings!$D$2,"SLA_MET","SLA_NOT_MET")</f>
        <v>SLA_MET</v>
      </c>
    </row>
    <row r="3439" spans="1:17" x14ac:dyDescent="0.3">
      <c r="A3439" s="7" t="s">
        <v>4402</v>
      </c>
      <c r="B3439" s="36">
        <v>45155.524317129632</v>
      </c>
      <c r="C3439" s="39">
        <v>45155.528981481482</v>
      </c>
      <c r="D3439" s="8" t="s">
        <v>47</v>
      </c>
      <c r="E3439" s="8" t="s">
        <v>8</v>
      </c>
      <c r="F3439" s="8" t="s">
        <v>25</v>
      </c>
      <c r="G3439" s="8" t="s">
        <v>647</v>
      </c>
      <c r="H3439" s="84" t="str">
        <f t="shared" si="53"/>
        <v>Incorrect Queue</v>
      </c>
      <c r="I3439" s="63">
        <f>(tbl_raw_data[[#This Row],[Date Actioned]])-(tbl_raw_data[[#This Row],[Date Tagged]])</f>
        <v>4.6643518508062698E-3</v>
      </c>
      <c r="J3439" s="66">
        <f>HOUR(tbl_raw_data[[#This Row],[time_taken]])*60+MINUTE(tbl_raw_data[[#This Row],[time_taken]])+SECOND(tbl_raw_data[[#This Row],[time_taken]])/60</f>
        <v>6.7166666666666668</v>
      </c>
      <c r="K3439" s="68">
        <f>DATE(YEAR(tbl_raw_data[[#This Row],[Date Actioned]]),MONTH(tbl_raw_data[[#This Row],[Date Actioned]]),DAY(tbl_raw_data[[#This Row],[Date Actioned]]))</f>
        <v>45155</v>
      </c>
      <c r="L3439" s="65" t="str">
        <f>UPPER(TEXT(tbl_raw_data[[#This Row],[updated_date]],"MMMM"))</f>
        <v>AUGUST</v>
      </c>
      <c r="M3439" s="65" t="str">
        <f>"WEEK "&amp;IF(ROUNDUP(DAY(tbl_raw_data[[#This Row],[updated_date]])/7,0)=5,4,ROUNDUP(DAY(tbl_raw_data[[#This Row],[updated_date]])/7,0))</f>
        <v>WEEK 3</v>
      </c>
      <c r="N3439" s="71" t="str">
        <f>UPPER(VLOOKUP(tbl_raw_data[[#This Row],[Analyst]],settings!$A$1:$B$15,2,0))</f>
        <v>ASIF</v>
      </c>
      <c r="O3439" s="71" t="str">
        <f>TRIM(UPPER(tbl_raw_data[[#This Row],[Outcome]]))</f>
        <v>WITHDRAW</v>
      </c>
      <c r="P3439" s="71" t="str">
        <f>TRIM(UPPER(tbl_raw_data[[#This Row],[Queue Name]]))</f>
        <v>CONSUMER POST BUREAU</v>
      </c>
      <c r="Q3439" s="71" t="str">
        <f>IF(tbl_raw_data[[#This Row],[time_taken_in_min]]&lt;=settings!$D$2,"SLA_MET","SLA_NOT_MET")</f>
        <v>SLA_MET</v>
      </c>
    </row>
    <row r="3440" spans="1:17" x14ac:dyDescent="0.3">
      <c r="A3440" s="1" t="s">
        <v>4403</v>
      </c>
      <c r="B3440" s="34">
        <v>45155.552951388891</v>
      </c>
      <c r="C3440" s="35">
        <v>45155.560659722221</v>
      </c>
      <c r="D3440" s="2" t="s">
        <v>47</v>
      </c>
      <c r="E3440" s="2" t="s">
        <v>11</v>
      </c>
      <c r="F3440" s="2" t="s">
        <v>19</v>
      </c>
      <c r="G3440" s="2" t="s">
        <v>648</v>
      </c>
      <c r="H3440" s="84" t="str">
        <f t="shared" si="53"/>
        <v>Duplicate Application</v>
      </c>
      <c r="I3440" s="63">
        <f>(tbl_raw_data[[#This Row],[Date Actioned]])-(tbl_raw_data[[#This Row],[Date Tagged]])</f>
        <v>7.7083333308110014E-3</v>
      </c>
      <c r="J3440" s="66">
        <f>HOUR(tbl_raw_data[[#This Row],[time_taken]])*60+MINUTE(tbl_raw_data[[#This Row],[time_taken]])+SECOND(tbl_raw_data[[#This Row],[time_taken]])/60</f>
        <v>11.1</v>
      </c>
      <c r="K3440" s="68">
        <f>DATE(YEAR(tbl_raw_data[[#This Row],[Date Actioned]]),MONTH(tbl_raw_data[[#This Row],[Date Actioned]]),DAY(tbl_raw_data[[#This Row],[Date Actioned]]))</f>
        <v>45155</v>
      </c>
      <c r="L3440" s="65" t="str">
        <f>UPPER(TEXT(tbl_raw_data[[#This Row],[updated_date]],"MMMM"))</f>
        <v>AUGUST</v>
      </c>
      <c r="M3440" s="65" t="str">
        <f>"WEEK "&amp;IF(ROUNDUP(DAY(tbl_raw_data[[#This Row],[updated_date]])/7,0)=5,4,ROUNDUP(DAY(tbl_raw_data[[#This Row],[updated_date]])/7,0))</f>
        <v>WEEK 3</v>
      </c>
      <c r="N3440" s="71" t="str">
        <f>UPPER(VLOOKUP(tbl_raw_data[[#This Row],[Analyst]],settings!$A$1:$B$15,2,0))</f>
        <v>NAVED</v>
      </c>
      <c r="O3440" s="71" t="str">
        <f>TRIM(UPPER(tbl_raw_data[[#This Row],[Outcome]]))</f>
        <v>WITHDRAW</v>
      </c>
      <c r="P3440" s="71" t="str">
        <f>TRIM(UPPER(tbl_raw_data[[#This Row],[Queue Name]]))</f>
        <v>CONSUMER EXISTING</v>
      </c>
      <c r="Q3440" s="71" t="str">
        <f>IF(tbl_raw_data[[#This Row],[time_taken_in_min]]&lt;=settings!$D$2,"SLA_MET","SLA_NOT_MET")</f>
        <v>SLA_MET</v>
      </c>
    </row>
    <row r="3441" spans="1:17" x14ac:dyDescent="0.3">
      <c r="A3441" s="5" t="s">
        <v>4404</v>
      </c>
      <c r="B3441" s="36">
        <v>45155.557060185187</v>
      </c>
      <c r="C3441" s="39">
        <v>45155.565752314818</v>
      </c>
      <c r="D3441" s="8" t="s">
        <v>47</v>
      </c>
      <c r="E3441" s="8" t="s">
        <v>11</v>
      </c>
      <c r="F3441" s="8" t="s">
        <v>17</v>
      </c>
      <c r="G3441" s="8" t="s">
        <v>649</v>
      </c>
      <c r="H3441" s="84" t="str">
        <f t="shared" si="53"/>
        <v>Incorrect Queue</v>
      </c>
      <c r="I3441" s="63">
        <f>(tbl_raw_data[[#This Row],[Date Actioned]])-(tbl_raw_data[[#This Row],[Date Tagged]])</f>
        <v>8.6921296315267682E-3</v>
      </c>
      <c r="J3441" s="66">
        <f>HOUR(tbl_raw_data[[#This Row],[time_taken]])*60+MINUTE(tbl_raw_data[[#This Row],[time_taken]])+SECOND(tbl_raw_data[[#This Row],[time_taken]])/60</f>
        <v>12.516666666666667</v>
      </c>
      <c r="K3441" s="68">
        <f>DATE(YEAR(tbl_raw_data[[#This Row],[Date Actioned]]),MONTH(tbl_raw_data[[#This Row],[Date Actioned]]),DAY(tbl_raw_data[[#This Row],[Date Actioned]]))</f>
        <v>45155</v>
      </c>
      <c r="L3441" s="65" t="str">
        <f>UPPER(TEXT(tbl_raw_data[[#This Row],[updated_date]],"MMMM"))</f>
        <v>AUGUST</v>
      </c>
      <c r="M3441" s="65" t="str">
        <f>"WEEK "&amp;IF(ROUNDUP(DAY(tbl_raw_data[[#This Row],[updated_date]])/7,0)=5,4,ROUNDUP(DAY(tbl_raw_data[[#This Row],[updated_date]])/7,0))</f>
        <v>WEEK 3</v>
      </c>
      <c r="N3441" s="71" t="str">
        <f>UPPER(VLOOKUP(tbl_raw_data[[#This Row],[Analyst]],settings!$A$1:$B$15,2,0))</f>
        <v>MERCEDES</v>
      </c>
      <c r="O3441" s="71" t="str">
        <f>TRIM(UPPER(tbl_raw_data[[#This Row],[Outcome]]))</f>
        <v>WITHDRAW</v>
      </c>
      <c r="P3441" s="71" t="str">
        <f>TRIM(UPPER(tbl_raw_data[[#This Row],[Queue Name]]))</f>
        <v>CONSUMER EXISTING</v>
      </c>
      <c r="Q3441" s="71" t="str">
        <f>IF(tbl_raw_data[[#This Row],[time_taken_in_min]]&lt;=settings!$D$2,"SLA_MET","SLA_NOT_MET")</f>
        <v>SLA_MET</v>
      </c>
    </row>
    <row r="3442" spans="1:17" x14ac:dyDescent="0.3">
      <c r="A3442" s="7" t="s">
        <v>4405</v>
      </c>
      <c r="B3442" s="34">
        <v>45155.558611111112</v>
      </c>
      <c r="C3442" s="35">
        <v>45155.570162037038</v>
      </c>
      <c r="D3442" s="2" t="s">
        <v>47</v>
      </c>
      <c r="E3442" s="2" t="s">
        <v>18</v>
      </c>
      <c r="F3442" s="2" t="s">
        <v>19</v>
      </c>
      <c r="G3442" s="2" t="s">
        <v>650</v>
      </c>
      <c r="H3442" s="84" t="str">
        <f t="shared" si="53"/>
        <v>Incomplete Details</v>
      </c>
      <c r="I3442" s="63">
        <f>(tbl_raw_data[[#This Row],[Date Actioned]])-(tbl_raw_data[[#This Row],[Date Tagged]])</f>
        <v>1.1550925926712807E-2</v>
      </c>
      <c r="J3442" s="66">
        <f>HOUR(tbl_raw_data[[#This Row],[time_taken]])*60+MINUTE(tbl_raw_data[[#This Row],[time_taken]])+SECOND(tbl_raw_data[[#This Row],[time_taken]])/60</f>
        <v>16.633333333333333</v>
      </c>
      <c r="K3442" s="68">
        <f>DATE(YEAR(tbl_raw_data[[#This Row],[Date Actioned]]),MONTH(tbl_raw_data[[#This Row],[Date Actioned]]),DAY(tbl_raw_data[[#This Row],[Date Actioned]]))</f>
        <v>45155</v>
      </c>
      <c r="L3442" s="65" t="str">
        <f>UPPER(TEXT(tbl_raw_data[[#This Row],[updated_date]],"MMMM"))</f>
        <v>AUGUST</v>
      </c>
      <c r="M3442" s="65" t="str">
        <f>"WEEK "&amp;IF(ROUNDUP(DAY(tbl_raw_data[[#This Row],[updated_date]])/7,0)=5,4,ROUNDUP(DAY(tbl_raw_data[[#This Row],[updated_date]])/7,0))</f>
        <v>WEEK 3</v>
      </c>
      <c r="N3442" s="71" t="str">
        <f>UPPER(VLOOKUP(tbl_raw_data[[#This Row],[Analyst]],settings!$A$1:$B$15,2,0))</f>
        <v>NAVED</v>
      </c>
      <c r="O3442" s="71" t="str">
        <f>TRIM(UPPER(tbl_raw_data[[#This Row],[Outcome]]))</f>
        <v>WITHDRAW</v>
      </c>
      <c r="P3442" s="71" t="str">
        <f>TRIM(UPPER(tbl_raw_data[[#This Row],[Queue Name]]))</f>
        <v>CONSUMER PRE BUREAU</v>
      </c>
      <c r="Q3442" s="71" t="str">
        <f>IF(tbl_raw_data[[#This Row],[time_taken_in_min]]&lt;=settings!$D$2,"SLA_MET","SLA_NOT_MET")</f>
        <v>SLA_MET</v>
      </c>
    </row>
    <row r="3443" spans="1:17" x14ac:dyDescent="0.3">
      <c r="A3443" s="1" t="s">
        <v>4406</v>
      </c>
      <c r="B3443" s="36">
        <v>45155.563148148147</v>
      </c>
      <c r="C3443" s="39">
        <v>45155.571655092594</v>
      </c>
      <c r="D3443" s="8" t="s">
        <v>47</v>
      </c>
      <c r="E3443" s="8" t="s">
        <v>8</v>
      </c>
      <c r="F3443" s="8" t="s">
        <v>25</v>
      </c>
      <c r="G3443" s="8" t="s">
        <v>232</v>
      </c>
      <c r="H3443" s="84" t="str">
        <f t="shared" si="53"/>
        <v>Incomplete Details</v>
      </c>
      <c r="I3443" s="63">
        <f>(tbl_raw_data[[#This Row],[Date Actioned]])-(tbl_raw_data[[#This Row],[Date Tagged]])</f>
        <v>8.5069444467080757E-3</v>
      </c>
      <c r="J3443" s="66">
        <f>HOUR(tbl_raw_data[[#This Row],[time_taken]])*60+MINUTE(tbl_raw_data[[#This Row],[time_taken]])+SECOND(tbl_raw_data[[#This Row],[time_taken]])/60</f>
        <v>12.25</v>
      </c>
      <c r="K3443" s="68">
        <f>DATE(YEAR(tbl_raw_data[[#This Row],[Date Actioned]]),MONTH(tbl_raw_data[[#This Row],[Date Actioned]]),DAY(tbl_raw_data[[#This Row],[Date Actioned]]))</f>
        <v>45155</v>
      </c>
      <c r="L3443" s="65" t="str">
        <f>UPPER(TEXT(tbl_raw_data[[#This Row],[updated_date]],"MMMM"))</f>
        <v>AUGUST</v>
      </c>
      <c r="M3443" s="65" t="str">
        <f>"WEEK "&amp;IF(ROUNDUP(DAY(tbl_raw_data[[#This Row],[updated_date]])/7,0)=5,4,ROUNDUP(DAY(tbl_raw_data[[#This Row],[updated_date]])/7,0))</f>
        <v>WEEK 3</v>
      </c>
      <c r="N3443" s="71" t="str">
        <f>UPPER(VLOOKUP(tbl_raw_data[[#This Row],[Analyst]],settings!$A$1:$B$15,2,0))</f>
        <v>ASIF</v>
      </c>
      <c r="O3443" s="71" t="str">
        <f>TRIM(UPPER(tbl_raw_data[[#This Row],[Outcome]]))</f>
        <v>WITHDRAW</v>
      </c>
      <c r="P3443" s="71" t="str">
        <f>TRIM(UPPER(tbl_raw_data[[#This Row],[Queue Name]]))</f>
        <v>CONSUMER POST BUREAU</v>
      </c>
      <c r="Q3443" s="71" t="str">
        <f>IF(tbl_raw_data[[#This Row],[time_taken_in_min]]&lt;=settings!$D$2,"SLA_MET","SLA_NOT_MET")</f>
        <v>SLA_MET</v>
      </c>
    </row>
    <row r="3444" spans="1:17" x14ac:dyDescent="0.3">
      <c r="A3444" s="5" t="s">
        <v>4407</v>
      </c>
      <c r="B3444" s="34">
        <v>45155.573993055557</v>
      </c>
      <c r="C3444" s="35">
        <v>45155.58084490741</v>
      </c>
      <c r="D3444" s="2" t="s">
        <v>47</v>
      </c>
      <c r="E3444" s="2" t="s">
        <v>18</v>
      </c>
      <c r="F3444" s="2" t="s">
        <v>19</v>
      </c>
      <c r="G3444" s="2" t="s">
        <v>651</v>
      </c>
      <c r="H3444" s="84" t="str">
        <f t="shared" si="53"/>
        <v>Incorrect Details</v>
      </c>
      <c r="I3444" s="63">
        <f>(tbl_raw_data[[#This Row],[Date Actioned]])-(tbl_raw_data[[#This Row],[Date Tagged]])</f>
        <v>6.8518518528435379E-3</v>
      </c>
      <c r="J3444" s="66">
        <f>HOUR(tbl_raw_data[[#This Row],[time_taken]])*60+MINUTE(tbl_raw_data[[#This Row],[time_taken]])+SECOND(tbl_raw_data[[#This Row],[time_taken]])/60</f>
        <v>9.8666666666666671</v>
      </c>
      <c r="K3444" s="68">
        <f>DATE(YEAR(tbl_raw_data[[#This Row],[Date Actioned]]),MONTH(tbl_raw_data[[#This Row],[Date Actioned]]),DAY(tbl_raw_data[[#This Row],[Date Actioned]]))</f>
        <v>45155</v>
      </c>
      <c r="L3444" s="65" t="str">
        <f>UPPER(TEXT(tbl_raw_data[[#This Row],[updated_date]],"MMMM"))</f>
        <v>AUGUST</v>
      </c>
      <c r="M3444" s="65" t="str">
        <f>"WEEK "&amp;IF(ROUNDUP(DAY(tbl_raw_data[[#This Row],[updated_date]])/7,0)=5,4,ROUNDUP(DAY(tbl_raw_data[[#This Row],[updated_date]])/7,0))</f>
        <v>WEEK 3</v>
      </c>
      <c r="N3444" s="71" t="str">
        <f>UPPER(VLOOKUP(tbl_raw_data[[#This Row],[Analyst]],settings!$A$1:$B$15,2,0))</f>
        <v>NAVED</v>
      </c>
      <c r="O3444" s="71" t="str">
        <f>TRIM(UPPER(tbl_raw_data[[#This Row],[Outcome]]))</f>
        <v>WITHDRAW</v>
      </c>
      <c r="P3444" s="71" t="str">
        <f>TRIM(UPPER(tbl_raw_data[[#This Row],[Queue Name]]))</f>
        <v>CONSUMER PRE BUREAU</v>
      </c>
      <c r="Q3444" s="71" t="str">
        <f>IF(tbl_raw_data[[#This Row],[time_taken_in_min]]&lt;=settings!$D$2,"SLA_MET","SLA_NOT_MET")</f>
        <v>SLA_MET</v>
      </c>
    </row>
    <row r="3445" spans="1:17" x14ac:dyDescent="0.3">
      <c r="A3445" s="7" t="s">
        <v>4408</v>
      </c>
      <c r="B3445" s="36">
        <v>45155.579837962963</v>
      </c>
      <c r="C3445" s="39">
        <v>45155.585902777777</v>
      </c>
      <c r="D3445" s="8" t="s">
        <v>47</v>
      </c>
      <c r="E3445" s="8" t="s">
        <v>18</v>
      </c>
      <c r="F3445" s="8" t="s">
        <v>206</v>
      </c>
      <c r="G3445" s="8" t="s">
        <v>652</v>
      </c>
      <c r="H3445" s="84" t="str">
        <f t="shared" si="53"/>
        <v>Incomplete Details</v>
      </c>
      <c r="I3445" s="63">
        <f>(tbl_raw_data[[#This Row],[Date Actioned]])-(tbl_raw_data[[#This Row],[Date Tagged]])</f>
        <v>6.064814813726116E-3</v>
      </c>
      <c r="J3445" s="66">
        <f>HOUR(tbl_raw_data[[#This Row],[time_taken]])*60+MINUTE(tbl_raw_data[[#This Row],[time_taken]])+SECOND(tbl_raw_data[[#This Row],[time_taken]])/60</f>
        <v>8.7333333333333325</v>
      </c>
      <c r="K3445" s="68">
        <f>DATE(YEAR(tbl_raw_data[[#This Row],[Date Actioned]]),MONTH(tbl_raw_data[[#This Row],[Date Actioned]]),DAY(tbl_raw_data[[#This Row],[Date Actioned]]))</f>
        <v>45155</v>
      </c>
      <c r="L3445" s="65" t="str">
        <f>UPPER(TEXT(tbl_raw_data[[#This Row],[updated_date]],"MMMM"))</f>
        <v>AUGUST</v>
      </c>
      <c r="M3445" s="65" t="str">
        <f>"WEEK "&amp;IF(ROUNDUP(DAY(tbl_raw_data[[#This Row],[updated_date]])/7,0)=5,4,ROUNDUP(DAY(tbl_raw_data[[#This Row],[updated_date]])/7,0))</f>
        <v>WEEK 3</v>
      </c>
      <c r="N3445" s="71" t="str">
        <f>UPPER(VLOOKUP(tbl_raw_data[[#This Row],[Analyst]],settings!$A$1:$B$15,2,0))</f>
        <v>HARDIK</v>
      </c>
      <c r="O3445" s="71" t="str">
        <f>TRIM(UPPER(tbl_raw_data[[#This Row],[Outcome]]))</f>
        <v>WITHDRAW</v>
      </c>
      <c r="P3445" s="71" t="str">
        <f>TRIM(UPPER(tbl_raw_data[[#This Row],[Queue Name]]))</f>
        <v>CONSUMER PRE BUREAU</v>
      </c>
      <c r="Q3445" s="71" t="str">
        <f>IF(tbl_raw_data[[#This Row],[time_taken_in_min]]&lt;=settings!$D$2,"SLA_MET","SLA_NOT_MET")</f>
        <v>SLA_MET</v>
      </c>
    </row>
    <row r="3446" spans="1:17" x14ac:dyDescent="0.3">
      <c r="A3446" s="1" t="s">
        <v>4409</v>
      </c>
      <c r="B3446" s="34">
        <v>45155.594131944446</v>
      </c>
      <c r="C3446" s="35">
        <v>45155.605115740742</v>
      </c>
      <c r="D3446" s="2" t="s">
        <v>47</v>
      </c>
      <c r="E3446" s="2" t="s">
        <v>11</v>
      </c>
      <c r="F3446" s="2" t="s">
        <v>114</v>
      </c>
      <c r="G3446" s="2" t="s">
        <v>56</v>
      </c>
      <c r="H3446" s="84" t="str">
        <f t="shared" si="53"/>
        <v>Incomplete Details</v>
      </c>
      <c r="I3446" s="63">
        <f>(tbl_raw_data[[#This Row],[Date Actioned]])-(tbl_raw_data[[#This Row],[Date Tagged]])</f>
        <v>1.0983796295477077E-2</v>
      </c>
      <c r="J3446" s="66">
        <f>HOUR(tbl_raw_data[[#This Row],[time_taken]])*60+MINUTE(tbl_raw_data[[#This Row],[time_taken]])+SECOND(tbl_raw_data[[#This Row],[time_taken]])/60</f>
        <v>15.816666666666666</v>
      </c>
      <c r="K3446" s="68">
        <f>DATE(YEAR(tbl_raw_data[[#This Row],[Date Actioned]]),MONTH(tbl_raw_data[[#This Row],[Date Actioned]]),DAY(tbl_raw_data[[#This Row],[Date Actioned]]))</f>
        <v>45155</v>
      </c>
      <c r="L3446" s="65" t="str">
        <f>UPPER(TEXT(tbl_raw_data[[#This Row],[updated_date]],"MMMM"))</f>
        <v>AUGUST</v>
      </c>
      <c r="M3446" s="65" t="str">
        <f>"WEEK "&amp;IF(ROUNDUP(DAY(tbl_raw_data[[#This Row],[updated_date]])/7,0)=5,4,ROUNDUP(DAY(tbl_raw_data[[#This Row],[updated_date]])/7,0))</f>
        <v>WEEK 3</v>
      </c>
      <c r="N3446" s="71" t="str">
        <f>UPPER(VLOOKUP(tbl_raw_data[[#This Row],[Analyst]],settings!$A$1:$B$15,2,0))</f>
        <v>FARDIN</v>
      </c>
      <c r="O3446" s="71" t="str">
        <f>TRIM(UPPER(tbl_raw_data[[#This Row],[Outcome]]))</f>
        <v>WITHDRAW</v>
      </c>
      <c r="P3446" s="71" t="str">
        <f>TRIM(UPPER(tbl_raw_data[[#This Row],[Queue Name]]))</f>
        <v>CONSUMER EXISTING</v>
      </c>
      <c r="Q3446" s="71" t="str">
        <f>IF(tbl_raw_data[[#This Row],[time_taken_in_min]]&lt;=settings!$D$2,"SLA_MET","SLA_NOT_MET")</f>
        <v>SLA_MET</v>
      </c>
    </row>
    <row r="3447" spans="1:17" x14ac:dyDescent="0.3">
      <c r="A3447" s="5" t="s">
        <v>4410</v>
      </c>
      <c r="B3447" s="36">
        <v>45155.598321759258</v>
      </c>
      <c r="C3447" s="39">
        <v>45155.617812500001</v>
      </c>
      <c r="D3447" s="8" t="s">
        <v>47</v>
      </c>
      <c r="E3447" s="8" t="s">
        <v>11</v>
      </c>
      <c r="F3447" s="8" t="s">
        <v>19</v>
      </c>
      <c r="G3447" s="8" t="s">
        <v>585</v>
      </c>
      <c r="H3447" s="84" t="str">
        <f t="shared" si="53"/>
        <v>Incomplete Details</v>
      </c>
      <c r="I3447" s="63">
        <f>(tbl_raw_data[[#This Row],[Date Actioned]])-(tbl_raw_data[[#This Row],[Date Tagged]])</f>
        <v>1.9490740742185153E-2</v>
      </c>
      <c r="J3447" s="66">
        <f>HOUR(tbl_raw_data[[#This Row],[time_taken]])*60+MINUTE(tbl_raw_data[[#This Row],[time_taken]])+SECOND(tbl_raw_data[[#This Row],[time_taken]])/60</f>
        <v>28.066666666666666</v>
      </c>
      <c r="K3447" s="68">
        <f>DATE(YEAR(tbl_raw_data[[#This Row],[Date Actioned]]),MONTH(tbl_raw_data[[#This Row],[Date Actioned]]),DAY(tbl_raw_data[[#This Row],[Date Actioned]]))</f>
        <v>45155</v>
      </c>
      <c r="L3447" s="65" t="str">
        <f>UPPER(TEXT(tbl_raw_data[[#This Row],[updated_date]],"MMMM"))</f>
        <v>AUGUST</v>
      </c>
      <c r="M3447" s="65" t="str">
        <f>"WEEK "&amp;IF(ROUNDUP(DAY(tbl_raw_data[[#This Row],[updated_date]])/7,0)=5,4,ROUNDUP(DAY(tbl_raw_data[[#This Row],[updated_date]])/7,0))</f>
        <v>WEEK 3</v>
      </c>
      <c r="N3447" s="71" t="str">
        <f>UPPER(VLOOKUP(tbl_raw_data[[#This Row],[Analyst]],settings!$A$1:$B$15,2,0))</f>
        <v>NAVED</v>
      </c>
      <c r="O3447" s="71" t="str">
        <f>TRIM(UPPER(tbl_raw_data[[#This Row],[Outcome]]))</f>
        <v>WITHDRAW</v>
      </c>
      <c r="P3447" s="71" t="str">
        <f>TRIM(UPPER(tbl_raw_data[[#This Row],[Queue Name]]))</f>
        <v>CONSUMER EXISTING</v>
      </c>
      <c r="Q3447" s="71" t="str">
        <f>IF(tbl_raw_data[[#This Row],[time_taken_in_min]]&lt;=settings!$D$2,"SLA_MET","SLA_NOT_MET")</f>
        <v>SLA_NOT_MET</v>
      </c>
    </row>
    <row r="3448" spans="1:17" x14ac:dyDescent="0.3">
      <c r="A3448" s="7" t="s">
        <v>4411</v>
      </c>
      <c r="B3448" s="34">
        <v>45155.599814814814</v>
      </c>
      <c r="C3448" s="35">
        <v>45155.60659722222</v>
      </c>
      <c r="D3448" s="2" t="s">
        <v>47</v>
      </c>
      <c r="E3448" s="2" t="s">
        <v>18</v>
      </c>
      <c r="F3448" s="2" t="s">
        <v>206</v>
      </c>
      <c r="G3448" s="2" t="s">
        <v>653</v>
      </c>
      <c r="H3448" s="84" t="str">
        <f t="shared" si="53"/>
        <v>Incorrect Queue</v>
      </c>
      <c r="I3448" s="63">
        <f>(tbl_raw_data[[#This Row],[Date Actioned]])-(tbl_raw_data[[#This Row],[Date Tagged]])</f>
        <v>6.7824074067175388E-3</v>
      </c>
      <c r="J3448" s="66">
        <f>HOUR(tbl_raw_data[[#This Row],[time_taken]])*60+MINUTE(tbl_raw_data[[#This Row],[time_taken]])+SECOND(tbl_raw_data[[#This Row],[time_taken]])/60</f>
        <v>9.7666666666666675</v>
      </c>
      <c r="K3448" s="68">
        <f>DATE(YEAR(tbl_raw_data[[#This Row],[Date Actioned]]),MONTH(tbl_raw_data[[#This Row],[Date Actioned]]),DAY(tbl_raw_data[[#This Row],[Date Actioned]]))</f>
        <v>45155</v>
      </c>
      <c r="L3448" s="65" t="str">
        <f>UPPER(TEXT(tbl_raw_data[[#This Row],[updated_date]],"MMMM"))</f>
        <v>AUGUST</v>
      </c>
      <c r="M3448" s="65" t="str">
        <f>"WEEK "&amp;IF(ROUNDUP(DAY(tbl_raw_data[[#This Row],[updated_date]])/7,0)=5,4,ROUNDUP(DAY(tbl_raw_data[[#This Row],[updated_date]])/7,0))</f>
        <v>WEEK 3</v>
      </c>
      <c r="N3448" s="71" t="str">
        <f>UPPER(VLOOKUP(tbl_raw_data[[#This Row],[Analyst]],settings!$A$1:$B$15,2,0))</f>
        <v>HARDIK</v>
      </c>
      <c r="O3448" s="71" t="str">
        <f>TRIM(UPPER(tbl_raw_data[[#This Row],[Outcome]]))</f>
        <v>WITHDRAW</v>
      </c>
      <c r="P3448" s="71" t="str">
        <f>TRIM(UPPER(tbl_raw_data[[#This Row],[Queue Name]]))</f>
        <v>CONSUMER PRE BUREAU</v>
      </c>
      <c r="Q3448" s="71" t="str">
        <f>IF(tbl_raw_data[[#This Row],[time_taken_in_min]]&lt;=settings!$D$2,"SLA_MET","SLA_NOT_MET")</f>
        <v>SLA_MET</v>
      </c>
    </row>
    <row r="3449" spans="1:17" x14ac:dyDescent="0.3">
      <c r="A3449" s="1" t="s">
        <v>4412</v>
      </c>
      <c r="B3449" s="36">
        <v>45155.603194444448</v>
      </c>
      <c r="C3449" s="39">
        <v>45155.608634259261</v>
      </c>
      <c r="D3449" s="8" t="s">
        <v>47</v>
      </c>
      <c r="E3449" s="8" t="s">
        <v>18</v>
      </c>
      <c r="F3449" s="8" t="s">
        <v>25</v>
      </c>
      <c r="G3449" s="8" t="s">
        <v>654</v>
      </c>
      <c r="H3449" s="84" t="str">
        <f t="shared" si="53"/>
        <v>Incorrect Queue</v>
      </c>
      <c r="I3449" s="63">
        <f>(tbl_raw_data[[#This Row],[Date Actioned]])-(tbl_raw_data[[#This Row],[Date Tagged]])</f>
        <v>5.4398148131440394E-3</v>
      </c>
      <c r="J3449" s="66">
        <f>HOUR(tbl_raw_data[[#This Row],[time_taken]])*60+MINUTE(tbl_raw_data[[#This Row],[time_taken]])+SECOND(tbl_raw_data[[#This Row],[time_taken]])/60</f>
        <v>7.833333333333333</v>
      </c>
      <c r="K3449" s="68">
        <f>DATE(YEAR(tbl_raw_data[[#This Row],[Date Actioned]]),MONTH(tbl_raw_data[[#This Row],[Date Actioned]]),DAY(tbl_raw_data[[#This Row],[Date Actioned]]))</f>
        <v>45155</v>
      </c>
      <c r="L3449" s="65" t="str">
        <f>UPPER(TEXT(tbl_raw_data[[#This Row],[updated_date]],"MMMM"))</f>
        <v>AUGUST</v>
      </c>
      <c r="M3449" s="65" t="str">
        <f>"WEEK "&amp;IF(ROUNDUP(DAY(tbl_raw_data[[#This Row],[updated_date]])/7,0)=5,4,ROUNDUP(DAY(tbl_raw_data[[#This Row],[updated_date]])/7,0))</f>
        <v>WEEK 3</v>
      </c>
      <c r="N3449" s="71" t="str">
        <f>UPPER(VLOOKUP(tbl_raw_data[[#This Row],[Analyst]],settings!$A$1:$B$15,2,0))</f>
        <v>ASIF</v>
      </c>
      <c r="O3449" s="71" t="str">
        <f>TRIM(UPPER(tbl_raw_data[[#This Row],[Outcome]]))</f>
        <v>WITHDRAW</v>
      </c>
      <c r="P3449" s="71" t="str">
        <f>TRIM(UPPER(tbl_raw_data[[#This Row],[Queue Name]]))</f>
        <v>CONSUMER PRE BUREAU</v>
      </c>
      <c r="Q3449" s="71" t="str">
        <f>IF(tbl_raw_data[[#This Row],[time_taken_in_min]]&lt;=settings!$D$2,"SLA_MET","SLA_NOT_MET")</f>
        <v>SLA_MET</v>
      </c>
    </row>
    <row r="3450" spans="1:17" x14ac:dyDescent="0.3">
      <c r="A3450" s="5" t="s">
        <v>4413</v>
      </c>
      <c r="B3450" s="34">
        <v>45155.60733796296</v>
      </c>
      <c r="C3450" s="35">
        <v>45155.614317129628</v>
      </c>
      <c r="D3450" s="2" t="s">
        <v>47</v>
      </c>
      <c r="E3450" s="2" t="s">
        <v>18</v>
      </c>
      <c r="F3450" s="2" t="s">
        <v>114</v>
      </c>
      <c r="G3450" s="2" t="s">
        <v>655</v>
      </c>
      <c r="H3450" s="84" t="str">
        <f t="shared" si="53"/>
        <v>Incorrect Queue</v>
      </c>
      <c r="I3450" s="63">
        <f>(tbl_raw_data[[#This Row],[Date Actioned]])-(tbl_raw_data[[#This Row],[Date Tagged]])</f>
        <v>6.9791666683158837E-3</v>
      </c>
      <c r="J3450" s="66">
        <f>HOUR(tbl_raw_data[[#This Row],[time_taken]])*60+MINUTE(tbl_raw_data[[#This Row],[time_taken]])+SECOND(tbl_raw_data[[#This Row],[time_taken]])/60</f>
        <v>10.050000000000001</v>
      </c>
      <c r="K3450" s="68">
        <f>DATE(YEAR(tbl_raw_data[[#This Row],[Date Actioned]]),MONTH(tbl_raw_data[[#This Row],[Date Actioned]]),DAY(tbl_raw_data[[#This Row],[Date Actioned]]))</f>
        <v>45155</v>
      </c>
      <c r="L3450" s="65" t="str">
        <f>UPPER(TEXT(tbl_raw_data[[#This Row],[updated_date]],"MMMM"))</f>
        <v>AUGUST</v>
      </c>
      <c r="M3450" s="65" t="str">
        <f>"WEEK "&amp;IF(ROUNDUP(DAY(tbl_raw_data[[#This Row],[updated_date]])/7,0)=5,4,ROUNDUP(DAY(tbl_raw_data[[#This Row],[updated_date]])/7,0))</f>
        <v>WEEK 3</v>
      </c>
      <c r="N3450" s="71" t="str">
        <f>UPPER(VLOOKUP(tbl_raw_data[[#This Row],[Analyst]],settings!$A$1:$B$15,2,0))</f>
        <v>FARDIN</v>
      </c>
      <c r="O3450" s="71" t="str">
        <f>TRIM(UPPER(tbl_raw_data[[#This Row],[Outcome]]))</f>
        <v>WITHDRAW</v>
      </c>
      <c r="P3450" s="71" t="str">
        <f>TRIM(UPPER(tbl_raw_data[[#This Row],[Queue Name]]))</f>
        <v>CONSUMER PRE BUREAU</v>
      </c>
      <c r="Q3450" s="71" t="str">
        <f>IF(tbl_raw_data[[#This Row],[time_taken_in_min]]&lt;=settings!$D$2,"SLA_MET","SLA_NOT_MET")</f>
        <v>SLA_MET</v>
      </c>
    </row>
    <row r="3451" spans="1:17" x14ac:dyDescent="0.3">
      <c r="A3451" s="7" t="s">
        <v>4414</v>
      </c>
      <c r="B3451" s="36">
        <v>45155.609444444446</v>
      </c>
      <c r="C3451" s="39">
        <v>45155.614930555559</v>
      </c>
      <c r="D3451" s="8" t="s">
        <v>47</v>
      </c>
      <c r="E3451" s="8" t="s">
        <v>18</v>
      </c>
      <c r="F3451" s="8" t="s">
        <v>206</v>
      </c>
      <c r="G3451" s="8" t="s">
        <v>492</v>
      </c>
      <c r="H3451" s="84" t="str">
        <f t="shared" si="53"/>
        <v>Incomplete Details</v>
      </c>
      <c r="I3451" s="63">
        <f>(tbl_raw_data[[#This Row],[Date Actioned]])-(tbl_raw_data[[#This Row],[Date Tagged]])</f>
        <v>5.4861111129866913E-3</v>
      </c>
      <c r="J3451" s="66">
        <f>HOUR(tbl_raw_data[[#This Row],[time_taken]])*60+MINUTE(tbl_raw_data[[#This Row],[time_taken]])+SECOND(tbl_raw_data[[#This Row],[time_taken]])/60</f>
        <v>7.9</v>
      </c>
      <c r="K3451" s="68">
        <f>DATE(YEAR(tbl_raw_data[[#This Row],[Date Actioned]]),MONTH(tbl_raw_data[[#This Row],[Date Actioned]]),DAY(tbl_raw_data[[#This Row],[Date Actioned]]))</f>
        <v>45155</v>
      </c>
      <c r="L3451" s="65" t="str">
        <f>UPPER(TEXT(tbl_raw_data[[#This Row],[updated_date]],"MMMM"))</f>
        <v>AUGUST</v>
      </c>
      <c r="M3451" s="65" t="str">
        <f>"WEEK "&amp;IF(ROUNDUP(DAY(tbl_raw_data[[#This Row],[updated_date]])/7,0)=5,4,ROUNDUP(DAY(tbl_raw_data[[#This Row],[updated_date]])/7,0))</f>
        <v>WEEK 3</v>
      </c>
      <c r="N3451" s="71" t="str">
        <f>UPPER(VLOOKUP(tbl_raw_data[[#This Row],[Analyst]],settings!$A$1:$B$15,2,0))</f>
        <v>HARDIK</v>
      </c>
      <c r="O3451" s="71" t="str">
        <f>TRIM(UPPER(tbl_raw_data[[#This Row],[Outcome]]))</f>
        <v>WITHDRAW</v>
      </c>
      <c r="P3451" s="71" t="str">
        <f>TRIM(UPPER(tbl_raw_data[[#This Row],[Queue Name]]))</f>
        <v>CONSUMER PRE BUREAU</v>
      </c>
      <c r="Q3451" s="71" t="str">
        <f>IF(tbl_raw_data[[#This Row],[time_taken_in_min]]&lt;=settings!$D$2,"SLA_MET","SLA_NOT_MET")</f>
        <v>SLA_MET</v>
      </c>
    </row>
    <row r="3452" spans="1:17" x14ac:dyDescent="0.3">
      <c r="A3452" s="1" t="s">
        <v>4415</v>
      </c>
      <c r="B3452" s="34">
        <v>45155.613344907404</v>
      </c>
      <c r="C3452" s="35">
        <v>45155.620474537034</v>
      </c>
      <c r="D3452" s="2" t="s">
        <v>47</v>
      </c>
      <c r="E3452" s="2" t="s">
        <v>11</v>
      </c>
      <c r="F3452" s="2" t="s">
        <v>206</v>
      </c>
      <c r="G3452" s="2" t="s">
        <v>34</v>
      </c>
      <c r="H3452" s="84" t="str">
        <f t="shared" si="53"/>
        <v>Overdue Bill</v>
      </c>
      <c r="I3452" s="63">
        <f>(tbl_raw_data[[#This Row],[Date Actioned]])-(tbl_raw_data[[#This Row],[Date Tagged]])</f>
        <v>7.1296296300715767E-3</v>
      </c>
      <c r="J3452" s="66">
        <f>HOUR(tbl_raw_data[[#This Row],[time_taken]])*60+MINUTE(tbl_raw_data[[#This Row],[time_taken]])+SECOND(tbl_raw_data[[#This Row],[time_taken]])/60</f>
        <v>10.266666666666667</v>
      </c>
      <c r="K3452" s="68">
        <f>DATE(YEAR(tbl_raw_data[[#This Row],[Date Actioned]]),MONTH(tbl_raw_data[[#This Row],[Date Actioned]]),DAY(tbl_raw_data[[#This Row],[Date Actioned]]))</f>
        <v>45155</v>
      </c>
      <c r="L3452" s="65" t="str">
        <f>UPPER(TEXT(tbl_raw_data[[#This Row],[updated_date]],"MMMM"))</f>
        <v>AUGUST</v>
      </c>
      <c r="M3452" s="65" t="str">
        <f>"WEEK "&amp;IF(ROUNDUP(DAY(tbl_raw_data[[#This Row],[updated_date]])/7,0)=5,4,ROUNDUP(DAY(tbl_raw_data[[#This Row],[updated_date]])/7,0))</f>
        <v>WEEK 3</v>
      </c>
      <c r="N3452" s="71" t="str">
        <f>UPPER(VLOOKUP(tbl_raw_data[[#This Row],[Analyst]],settings!$A$1:$B$15,2,0))</f>
        <v>HARDIK</v>
      </c>
      <c r="O3452" s="71" t="str">
        <f>TRIM(UPPER(tbl_raw_data[[#This Row],[Outcome]]))</f>
        <v>WITHDRAW</v>
      </c>
      <c r="P3452" s="71" t="str">
        <f>TRIM(UPPER(tbl_raw_data[[#This Row],[Queue Name]]))</f>
        <v>CONSUMER EXISTING</v>
      </c>
      <c r="Q3452" s="71" t="str">
        <f>IF(tbl_raw_data[[#This Row],[time_taken_in_min]]&lt;=settings!$D$2,"SLA_MET","SLA_NOT_MET")</f>
        <v>SLA_MET</v>
      </c>
    </row>
    <row r="3453" spans="1:17" x14ac:dyDescent="0.3">
      <c r="A3453" s="5" t="s">
        <v>4416</v>
      </c>
      <c r="B3453" s="36">
        <v>45155.627650462964</v>
      </c>
      <c r="C3453" s="39">
        <v>45155.633206018516</v>
      </c>
      <c r="D3453" s="8" t="s">
        <v>47</v>
      </c>
      <c r="E3453" s="8" t="s">
        <v>18</v>
      </c>
      <c r="F3453" s="8" t="s">
        <v>206</v>
      </c>
      <c r="G3453" s="8" t="s">
        <v>656</v>
      </c>
      <c r="H3453" s="84" t="str">
        <f t="shared" si="53"/>
        <v>Incorrect Queue</v>
      </c>
      <c r="I3453" s="63">
        <f>(tbl_raw_data[[#This Row],[Date Actioned]])-(tbl_raw_data[[#This Row],[Date Tagged]])</f>
        <v>5.5555555518367328E-3</v>
      </c>
      <c r="J3453" s="66">
        <f>HOUR(tbl_raw_data[[#This Row],[time_taken]])*60+MINUTE(tbl_raw_data[[#This Row],[time_taken]])+SECOND(tbl_raw_data[[#This Row],[time_taken]])/60</f>
        <v>8</v>
      </c>
      <c r="K3453" s="68">
        <f>DATE(YEAR(tbl_raw_data[[#This Row],[Date Actioned]]),MONTH(tbl_raw_data[[#This Row],[Date Actioned]]),DAY(tbl_raw_data[[#This Row],[Date Actioned]]))</f>
        <v>45155</v>
      </c>
      <c r="L3453" s="65" t="str">
        <f>UPPER(TEXT(tbl_raw_data[[#This Row],[updated_date]],"MMMM"))</f>
        <v>AUGUST</v>
      </c>
      <c r="M3453" s="65" t="str">
        <f>"WEEK "&amp;IF(ROUNDUP(DAY(tbl_raw_data[[#This Row],[updated_date]])/7,0)=5,4,ROUNDUP(DAY(tbl_raw_data[[#This Row],[updated_date]])/7,0))</f>
        <v>WEEK 3</v>
      </c>
      <c r="N3453" s="71" t="str">
        <f>UPPER(VLOOKUP(tbl_raw_data[[#This Row],[Analyst]],settings!$A$1:$B$15,2,0))</f>
        <v>HARDIK</v>
      </c>
      <c r="O3453" s="71" t="str">
        <f>TRIM(UPPER(tbl_raw_data[[#This Row],[Outcome]]))</f>
        <v>WITHDRAW</v>
      </c>
      <c r="P3453" s="71" t="str">
        <f>TRIM(UPPER(tbl_raw_data[[#This Row],[Queue Name]]))</f>
        <v>CONSUMER PRE BUREAU</v>
      </c>
      <c r="Q3453" s="71" t="str">
        <f>IF(tbl_raw_data[[#This Row],[time_taken_in_min]]&lt;=settings!$D$2,"SLA_MET","SLA_NOT_MET")</f>
        <v>SLA_MET</v>
      </c>
    </row>
    <row r="3454" spans="1:17" x14ac:dyDescent="0.3">
      <c r="A3454" s="7" t="s">
        <v>4417</v>
      </c>
      <c r="B3454" s="34">
        <v>45155.635324074072</v>
      </c>
      <c r="C3454" s="35">
        <v>45155.644537037035</v>
      </c>
      <c r="D3454" s="2" t="s">
        <v>47</v>
      </c>
      <c r="E3454" s="2" t="s">
        <v>8</v>
      </c>
      <c r="F3454" s="2" t="s">
        <v>19</v>
      </c>
      <c r="G3454" s="2" t="s">
        <v>72</v>
      </c>
      <c r="H3454" s="84" t="str">
        <f t="shared" si="53"/>
        <v>Incomplete Details</v>
      </c>
      <c r="I3454" s="63">
        <f>(tbl_raw_data[[#This Row],[Date Actioned]])-(tbl_raw_data[[#This Row],[Date Tagged]])</f>
        <v>9.2129629629198462E-3</v>
      </c>
      <c r="J3454" s="66">
        <f>HOUR(tbl_raw_data[[#This Row],[time_taken]])*60+MINUTE(tbl_raw_data[[#This Row],[time_taken]])+SECOND(tbl_raw_data[[#This Row],[time_taken]])/60</f>
        <v>13.266666666666667</v>
      </c>
      <c r="K3454" s="68">
        <f>DATE(YEAR(tbl_raw_data[[#This Row],[Date Actioned]]),MONTH(tbl_raw_data[[#This Row],[Date Actioned]]),DAY(tbl_raw_data[[#This Row],[Date Actioned]]))</f>
        <v>45155</v>
      </c>
      <c r="L3454" s="65" t="str">
        <f>UPPER(TEXT(tbl_raw_data[[#This Row],[updated_date]],"MMMM"))</f>
        <v>AUGUST</v>
      </c>
      <c r="M3454" s="65" t="str">
        <f>"WEEK "&amp;IF(ROUNDUP(DAY(tbl_raw_data[[#This Row],[updated_date]])/7,0)=5,4,ROUNDUP(DAY(tbl_raw_data[[#This Row],[updated_date]])/7,0))</f>
        <v>WEEK 3</v>
      </c>
      <c r="N3454" s="71" t="str">
        <f>UPPER(VLOOKUP(tbl_raw_data[[#This Row],[Analyst]],settings!$A$1:$B$15,2,0))</f>
        <v>NAVED</v>
      </c>
      <c r="O3454" s="71" t="str">
        <f>TRIM(UPPER(tbl_raw_data[[#This Row],[Outcome]]))</f>
        <v>WITHDRAW</v>
      </c>
      <c r="P3454" s="71" t="str">
        <f>TRIM(UPPER(tbl_raw_data[[#This Row],[Queue Name]]))</f>
        <v>CONSUMER POST BUREAU</v>
      </c>
      <c r="Q3454" s="71" t="str">
        <f>IF(tbl_raw_data[[#This Row],[time_taken_in_min]]&lt;=settings!$D$2,"SLA_MET","SLA_NOT_MET")</f>
        <v>SLA_MET</v>
      </c>
    </row>
    <row r="3455" spans="1:17" x14ac:dyDescent="0.3">
      <c r="A3455" s="1" t="s">
        <v>4418</v>
      </c>
      <c r="B3455" s="36">
        <v>45155.648229166669</v>
      </c>
      <c r="C3455" s="39">
        <v>45155.64984953704</v>
      </c>
      <c r="D3455" s="8" t="s">
        <v>47</v>
      </c>
      <c r="E3455" s="8" t="s">
        <v>18</v>
      </c>
      <c r="F3455" s="8" t="s">
        <v>206</v>
      </c>
      <c r="G3455" s="8" t="s">
        <v>657</v>
      </c>
      <c r="H3455" s="84" t="str">
        <f t="shared" si="53"/>
        <v>Incorrect Queue</v>
      </c>
      <c r="I3455" s="63">
        <f>(tbl_raw_data[[#This Row],[Date Actioned]])-(tbl_raw_data[[#This Row],[Date Tagged]])</f>
        <v>1.6203703708015382E-3</v>
      </c>
      <c r="J3455" s="66">
        <f>HOUR(tbl_raw_data[[#This Row],[time_taken]])*60+MINUTE(tbl_raw_data[[#This Row],[time_taken]])+SECOND(tbl_raw_data[[#This Row],[time_taken]])/60</f>
        <v>2.3333333333333335</v>
      </c>
      <c r="K3455" s="68">
        <f>DATE(YEAR(tbl_raw_data[[#This Row],[Date Actioned]]),MONTH(tbl_raw_data[[#This Row],[Date Actioned]]),DAY(tbl_raw_data[[#This Row],[Date Actioned]]))</f>
        <v>45155</v>
      </c>
      <c r="L3455" s="65" t="str">
        <f>UPPER(TEXT(tbl_raw_data[[#This Row],[updated_date]],"MMMM"))</f>
        <v>AUGUST</v>
      </c>
      <c r="M3455" s="65" t="str">
        <f>"WEEK "&amp;IF(ROUNDUP(DAY(tbl_raw_data[[#This Row],[updated_date]])/7,0)=5,4,ROUNDUP(DAY(tbl_raw_data[[#This Row],[updated_date]])/7,0))</f>
        <v>WEEK 3</v>
      </c>
      <c r="N3455" s="71" t="str">
        <f>UPPER(VLOOKUP(tbl_raw_data[[#This Row],[Analyst]],settings!$A$1:$B$15,2,0))</f>
        <v>HARDIK</v>
      </c>
      <c r="O3455" s="71" t="str">
        <f>TRIM(UPPER(tbl_raw_data[[#This Row],[Outcome]]))</f>
        <v>WITHDRAW</v>
      </c>
      <c r="P3455" s="71" t="str">
        <f>TRIM(UPPER(tbl_raw_data[[#This Row],[Queue Name]]))</f>
        <v>CONSUMER PRE BUREAU</v>
      </c>
      <c r="Q3455" s="71" t="str">
        <f>IF(tbl_raw_data[[#This Row],[time_taken_in_min]]&lt;=settings!$D$2,"SLA_MET","SLA_NOT_MET")</f>
        <v>SLA_MET</v>
      </c>
    </row>
    <row r="3456" spans="1:17" x14ac:dyDescent="0.3">
      <c r="A3456" s="5" t="s">
        <v>4419</v>
      </c>
      <c r="B3456" s="34">
        <v>45155.655162037037</v>
      </c>
      <c r="C3456" s="35">
        <v>45155.659768518519</v>
      </c>
      <c r="D3456" s="2" t="s">
        <v>47</v>
      </c>
      <c r="E3456" s="2" t="s">
        <v>18</v>
      </c>
      <c r="F3456" s="2" t="s">
        <v>206</v>
      </c>
      <c r="G3456" s="2" t="s">
        <v>658</v>
      </c>
      <c r="H3456" s="84" t="str">
        <f t="shared" si="53"/>
        <v>Incomplete Details</v>
      </c>
      <c r="I3456" s="63">
        <f>(tbl_raw_data[[#This Row],[Date Actioned]])-(tbl_raw_data[[#This Row],[Date Tagged]])</f>
        <v>4.6064814814599231E-3</v>
      </c>
      <c r="J3456" s="66">
        <f>HOUR(tbl_raw_data[[#This Row],[time_taken]])*60+MINUTE(tbl_raw_data[[#This Row],[time_taken]])+SECOND(tbl_raw_data[[#This Row],[time_taken]])/60</f>
        <v>6.6333333333333329</v>
      </c>
      <c r="K3456" s="68">
        <f>DATE(YEAR(tbl_raw_data[[#This Row],[Date Actioned]]),MONTH(tbl_raw_data[[#This Row],[Date Actioned]]),DAY(tbl_raw_data[[#This Row],[Date Actioned]]))</f>
        <v>45155</v>
      </c>
      <c r="L3456" s="65" t="str">
        <f>UPPER(TEXT(tbl_raw_data[[#This Row],[updated_date]],"MMMM"))</f>
        <v>AUGUST</v>
      </c>
      <c r="M3456" s="65" t="str">
        <f>"WEEK "&amp;IF(ROUNDUP(DAY(tbl_raw_data[[#This Row],[updated_date]])/7,0)=5,4,ROUNDUP(DAY(tbl_raw_data[[#This Row],[updated_date]])/7,0))</f>
        <v>WEEK 3</v>
      </c>
      <c r="N3456" s="71" t="str">
        <f>UPPER(VLOOKUP(tbl_raw_data[[#This Row],[Analyst]],settings!$A$1:$B$15,2,0))</f>
        <v>HARDIK</v>
      </c>
      <c r="O3456" s="71" t="str">
        <f>TRIM(UPPER(tbl_raw_data[[#This Row],[Outcome]]))</f>
        <v>WITHDRAW</v>
      </c>
      <c r="P3456" s="71" t="str">
        <f>TRIM(UPPER(tbl_raw_data[[#This Row],[Queue Name]]))</f>
        <v>CONSUMER PRE BUREAU</v>
      </c>
      <c r="Q3456" s="71" t="str">
        <f>IF(tbl_raw_data[[#This Row],[time_taken_in_min]]&lt;=settings!$D$2,"SLA_MET","SLA_NOT_MET")</f>
        <v>SLA_MET</v>
      </c>
    </row>
    <row r="3457" spans="1:17" x14ac:dyDescent="0.3">
      <c r="A3457" s="7" t="s">
        <v>4420</v>
      </c>
      <c r="B3457" s="36">
        <v>45155.674733796295</v>
      </c>
      <c r="C3457" s="39">
        <v>45155.686122685183</v>
      </c>
      <c r="D3457" s="8" t="s">
        <v>47</v>
      </c>
      <c r="E3457" s="8" t="s">
        <v>18</v>
      </c>
      <c r="F3457" s="8" t="s">
        <v>17</v>
      </c>
      <c r="G3457" s="8" t="s">
        <v>659</v>
      </c>
      <c r="H3457" s="84" t="str">
        <f t="shared" si="53"/>
        <v>Incomplete Details</v>
      </c>
      <c r="I3457" s="63">
        <f>(tbl_raw_data[[#This Row],[Date Actioned]])-(tbl_raw_data[[#This Row],[Date Tagged]])</f>
        <v>1.1388888888177462E-2</v>
      </c>
      <c r="J3457" s="66">
        <f>HOUR(tbl_raw_data[[#This Row],[time_taken]])*60+MINUTE(tbl_raw_data[[#This Row],[time_taken]])+SECOND(tbl_raw_data[[#This Row],[time_taken]])/60</f>
        <v>16.399999999999999</v>
      </c>
      <c r="K3457" s="68">
        <f>DATE(YEAR(tbl_raw_data[[#This Row],[Date Actioned]]),MONTH(tbl_raw_data[[#This Row],[Date Actioned]]),DAY(tbl_raw_data[[#This Row],[Date Actioned]]))</f>
        <v>45155</v>
      </c>
      <c r="L3457" s="65" t="str">
        <f>UPPER(TEXT(tbl_raw_data[[#This Row],[updated_date]],"MMMM"))</f>
        <v>AUGUST</v>
      </c>
      <c r="M3457" s="65" t="str">
        <f>"WEEK "&amp;IF(ROUNDUP(DAY(tbl_raw_data[[#This Row],[updated_date]])/7,0)=5,4,ROUNDUP(DAY(tbl_raw_data[[#This Row],[updated_date]])/7,0))</f>
        <v>WEEK 3</v>
      </c>
      <c r="N3457" s="71" t="str">
        <f>UPPER(VLOOKUP(tbl_raw_data[[#This Row],[Analyst]],settings!$A$1:$B$15,2,0))</f>
        <v>MERCEDES</v>
      </c>
      <c r="O3457" s="71" t="str">
        <f>TRIM(UPPER(tbl_raw_data[[#This Row],[Outcome]]))</f>
        <v>WITHDRAW</v>
      </c>
      <c r="P3457" s="71" t="str">
        <f>TRIM(UPPER(tbl_raw_data[[#This Row],[Queue Name]]))</f>
        <v>CONSUMER PRE BUREAU</v>
      </c>
      <c r="Q3457" s="71" t="str">
        <f>IF(tbl_raw_data[[#This Row],[time_taken_in_min]]&lt;=settings!$D$2,"SLA_MET","SLA_NOT_MET")</f>
        <v>SLA_MET</v>
      </c>
    </row>
    <row r="3458" spans="1:17" x14ac:dyDescent="0.3">
      <c r="A3458" s="1" t="s">
        <v>4421</v>
      </c>
      <c r="B3458" s="34">
        <v>45155.675000000003</v>
      </c>
      <c r="C3458" s="35">
        <v>45155.685810185183</v>
      </c>
      <c r="D3458" s="2" t="s">
        <v>47</v>
      </c>
      <c r="E3458" s="2" t="s">
        <v>8</v>
      </c>
      <c r="F3458" s="2" t="s">
        <v>25</v>
      </c>
      <c r="G3458" s="2" t="s">
        <v>78</v>
      </c>
      <c r="H3458" s="84" t="str">
        <f t="shared" si="53"/>
        <v>Incomplete Details</v>
      </c>
      <c r="I3458" s="63">
        <f>(tbl_raw_data[[#This Row],[Date Actioned]])-(tbl_raw_data[[#This Row],[Date Tagged]])</f>
        <v>1.081018518016208E-2</v>
      </c>
      <c r="J3458" s="66">
        <f>HOUR(tbl_raw_data[[#This Row],[time_taken]])*60+MINUTE(tbl_raw_data[[#This Row],[time_taken]])+SECOND(tbl_raw_data[[#This Row],[time_taken]])/60</f>
        <v>15.566666666666666</v>
      </c>
      <c r="K3458" s="68">
        <f>DATE(YEAR(tbl_raw_data[[#This Row],[Date Actioned]]),MONTH(tbl_raw_data[[#This Row],[Date Actioned]]),DAY(tbl_raw_data[[#This Row],[Date Actioned]]))</f>
        <v>45155</v>
      </c>
      <c r="L3458" s="65" t="str">
        <f>UPPER(TEXT(tbl_raw_data[[#This Row],[updated_date]],"MMMM"))</f>
        <v>AUGUST</v>
      </c>
      <c r="M3458" s="65" t="str">
        <f>"WEEK "&amp;IF(ROUNDUP(DAY(tbl_raw_data[[#This Row],[updated_date]])/7,0)=5,4,ROUNDUP(DAY(tbl_raw_data[[#This Row],[updated_date]])/7,0))</f>
        <v>WEEK 3</v>
      </c>
      <c r="N3458" s="71" t="str">
        <f>UPPER(VLOOKUP(tbl_raw_data[[#This Row],[Analyst]],settings!$A$1:$B$15,2,0))</f>
        <v>ASIF</v>
      </c>
      <c r="O3458" s="71" t="str">
        <f>TRIM(UPPER(tbl_raw_data[[#This Row],[Outcome]]))</f>
        <v>WITHDRAW</v>
      </c>
      <c r="P3458" s="71" t="str">
        <f>TRIM(UPPER(tbl_raw_data[[#This Row],[Queue Name]]))</f>
        <v>CONSUMER POST BUREAU</v>
      </c>
      <c r="Q3458" s="71" t="str">
        <f>IF(tbl_raw_data[[#This Row],[time_taken_in_min]]&lt;=settings!$D$2,"SLA_MET","SLA_NOT_MET")</f>
        <v>SLA_MET</v>
      </c>
    </row>
    <row r="3459" spans="1:17" x14ac:dyDescent="0.3">
      <c r="A3459" s="5" t="s">
        <v>4422</v>
      </c>
      <c r="B3459" s="36">
        <v>45155.678668981483</v>
      </c>
      <c r="C3459" s="39">
        <v>45155.690937500003</v>
      </c>
      <c r="D3459" s="8" t="s">
        <v>47</v>
      </c>
      <c r="E3459" s="8" t="s">
        <v>8</v>
      </c>
      <c r="F3459" s="8" t="s">
        <v>19</v>
      </c>
      <c r="G3459" s="8" t="s">
        <v>83</v>
      </c>
      <c r="H3459" s="84" t="str">
        <f t="shared" ref="H3459:H3522" si="54">IF(OR(ISNUMBER(SEARCH("duplicate",G3459)), ISNUMBER(SEARCH("previously",G3459)), ISNUMBER(SEARCH("previously approved",G3459))), "Duplicate Application",
IF(OR(ISNUMBER(SEARCH("incorrect",G3459)), ISNUMBER(SEARCH("remove", G3459))), "Incorrect Details",
IF(ISNUMBER(SEARCH("incomplete",G3459)), "Incomplete Details",
IF(ISNUMBER(SEARCH("overdue",G3459)), "Overdue Bill",
IF(OR(ISNUMBER(SEARCH("resubmit as", G3459)), ISNUMBER(SEARCH("re-submit as", G3459))), "Incorrect Queue",
IF(OR(ISNUMBER(SEARCH("100",G3459)), ISNUMBER(SEARCH("correct", G3459)), ISNUMBER(SEARCH("email", G3459)), ISNUMBER(SEARCH("please submit", G3459)), ISNUMBER(SEARCH("please resubmit",G3459)), ISNUMBER(SEARCH("please re-submit", G3459)), ISNUMBER(SEARCH("please send", G3459))), "Incomplete Details",
IF(ISNUMBER(SEARCH("error", G3459)), "System Error", "Reason Unknown")))))))</f>
        <v>Incomplete Details</v>
      </c>
      <c r="I3459" s="63">
        <f>(tbl_raw_data[[#This Row],[Date Actioned]])-(tbl_raw_data[[#This Row],[Date Tagged]])</f>
        <v>1.226851851970423E-2</v>
      </c>
      <c r="J3459" s="66">
        <f>HOUR(tbl_raw_data[[#This Row],[time_taken]])*60+MINUTE(tbl_raw_data[[#This Row],[time_taken]])+SECOND(tbl_raw_data[[#This Row],[time_taken]])/60</f>
        <v>17.666666666666668</v>
      </c>
      <c r="K3459" s="68">
        <f>DATE(YEAR(tbl_raw_data[[#This Row],[Date Actioned]]),MONTH(tbl_raw_data[[#This Row],[Date Actioned]]),DAY(tbl_raw_data[[#This Row],[Date Actioned]]))</f>
        <v>45155</v>
      </c>
      <c r="L3459" s="65" t="str">
        <f>UPPER(TEXT(tbl_raw_data[[#This Row],[updated_date]],"MMMM"))</f>
        <v>AUGUST</v>
      </c>
      <c r="M3459" s="65" t="str">
        <f>"WEEK "&amp;IF(ROUNDUP(DAY(tbl_raw_data[[#This Row],[updated_date]])/7,0)=5,4,ROUNDUP(DAY(tbl_raw_data[[#This Row],[updated_date]])/7,0))</f>
        <v>WEEK 3</v>
      </c>
      <c r="N3459" s="71" t="str">
        <f>UPPER(VLOOKUP(tbl_raw_data[[#This Row],[Analyst]],settings!$A$1:$B$15,2,0))</f>
        <v>NAVED</v>
      </c>
      <c r="O3459" s="71" t="str">
        <f>TRIM(UPPER(tbl_raw_data[[#This Row],[Outcome]]))</f>
        <v>WITHDRAW</v>
      </c>
      <c r="P3459" s="71" t="str">
        <f>TRIM(UPPER(tbl_raw_data[[#This Row],[Queue Name]]))</f>
        <v>CONSUMER POST BUREAU</v>
      </c>
      <c r="Q3459" s="71" t="str">
        <f>IF(tbl_raw_data[[#This Row],[time_taken_in_min]]&lt;=settings!$D$2,"SLA_MET","SLA_NOT_MET")</f>
        <v>SLA_MET</v>
      </c>
    </row>
    <row r="3460" spans="1:17" x14ac:dyDescent="0.3">
      <c r="A3460" s="7" t="s">
        <v>4423</v>
      </c>
      <c r="B3460" s="34">
        <v>45155.683287037034</v>
      </c>
      <c r="C3460" s="35">
        <v>45155.692557870374</v>
      </c>
      <c r="D3460" s="2" t="s">
        <v>47</v>
      </c>
      <c r="E3460" s="2" t="s">
        <v>18</v>
      </c>
      <c r="F3460" s="2" t="s">
        <v>21</v>
      </c>
      <c r="G3460" s="2" t="s">
        <v>660</v>
      </c>
      <c r="H3460" s="84" t="str">
        <f t="shared" si="54"/>
        <v>Reason Unknown</v>
      </c>
      <c r="I3460" s="63">
        <f>(tbl_raw_data[[#This Row],[Date Actioned]])-(tbl_raw_data[[#This Row],[Date Tagged]])</f>
        <v>9.2708333395421505E-3</v>
      </c>
      <c r="J3460" s="66">
        <f>HOUR(tbl_raw_data[[#This Row],[time_taken]])*60+MINUTE(tbl_raw_data[[#This Row],[time_taken]])+SECOND(tbl_raw_data[[#This Row],[time_taken]])/60</f>
        <v>13.35</v>
      </c>
      <c r="K3460" s="68">
        <f>DATE(YEAR(tbl_raw_data[[#This Row],[Date Actioned]]),MONTH(tbl_raw_data[[#This Row],[Date Actioned]]),DAY(tbl_raw_data[[#This Row],[Date Actioned]]))</f>
        <v>45155</v>
      </c>
      <c r="L3460" s="65" t="str">
        <f>UPPER(TEXT(tbl_raw_data[[#This Row],[updated_date]],"MMMM"))</f>
        <v>AUGUST</v>
      </c>
      <c r="M3460" s="65" t="str">
        <f>"WEEK "&amp;IF(ROUNDUP(DAY(tbl_raw_data[[#This Row],[updated_date]])/7,0)=5,4,ROUNDUP(DAY(tbl_raw_data[[#This Row],[updated_date]])/7,0))</f>
        <v>WEEK 3</v>
      </c>
      <c r="N3460" s="71" t="str">
        <f>UPPER(VLOOKUP(tbl_raw_data[[#This Row],[Analyst]],settings!$A$1:$B$15,2,0))</f>
        <v>SHAHID</v>
      </c>
      <c r="O3460" s="71" t="str">
        <f>TRIM(UPPER(tbl_raw_data[[#This Row],[Outcome]]))</f>
        <v>WITHDRAW</v>
      </c>
      <c r="P3460" s="71" t="str">
        <f>TRIM(UPPER(tbl_raw_data[[#This Row],[Queue Name]]))</f>
        <v>CONSUMER PRE BUREAU</v>
      </c>
      <c r="Q3460" s="71" t="str">
        <f>IF(tbl_raw_data[[#This Row],[time_taken_in_min]]&lt;=settings!$D$2,"SLA_MET","SLA_NOT_MET")</f>
        <v>SLA_MET</v>
      </c>
    </row>
    <row r="3461" spans="1:17" x14ac:dyDescent="0.3">
      <c r="A3461" s="1" t="s">
        <v>4424</v>
      </c>
      <c r="B3461" s="36">
        <v>45155.687048611115</v>
      </c>
      <c r="C3461" s="39">
        <v>45155.702152777776</v>
      </c>
      <c r="D3461" s="8" t="s">
        <v>47</v>
      </c>
      <c r="E3461" s="8" t="s">
        <v>18</v>
      </c>
      <c r="F3461" s="8" t="s">
        <v>19</v>
      </c>
      <c r="G3461" s="8" t="s">
        <v>72</v>
      </c>
      <c r="H3461" s="84" t="str">
        <f t="shared" si="54"/>
        <v>Incomplete Details</v>
      </c>
      <c r="I3461" s="63">
        <f>(tbl_raw_data[[#This Row],[Date Actioned]])-(tbl_raw_data[[#This Row],[Date Tagged]])</f>
        <v>1.5104166661330964E-2</v>
      </c>
      <c r="J3461" s="66">
        <f>HOUR(tbl_raw_data[[#This Row],[time_taken]])*60+MINUTE(tbl_raw_data[[#This Row],[time_taken]])+SECOND(tbl_raw_data[[#This Row],[time_taken]])/60</f>
        <v>21.75</v>
      </c>
      <c r="K3461" s="68">
        <f>DATE(YEAR(tbl_raw_data[[#This Row],[Date Actioned]]),MONTH(tbl_raw_data[[#This Row],[Date Actioned]]),DAY(tbl_raw_data[[#This Row],[Date Actioned]]))</f>
        <v>45155</v>
      </c>
      <c r="L3461" s="65" t="str">
        <f>UPPER(TEXT(tbl_raw_data[[#This Row],[updated_date]],"MMMM"))</f>
        <v>AUGUST</v>
      </c>
      <c r="M3461" s="65" t="str">
        <f>"WEEK "&amp;IF(ROUNDUP(DAY(tbl_raw_data[[#This Row],[updated_date]])/7,0)=5,4,ROUNDUP(DAY(tbl_raw_data[[#This Row],[updated_date]])/7,0))</f>
        <v>WEEK 3</v>
      </c>
      <c r="N3461" s="71" t="str">
        <f>UPPER(VLOOKUP(tbl_raw_data[[#This Row],[Analyst]],settings!$A$1:$B$15,2,0))</f>
        <v>NAVED</v>
      </c>
      <c r="O3461" s="71" t="str">
        <f>TRIM(UPPER(tbl_raw_data[[#This Row],[Outcome]]))</f>
        <v>WITHDRAW</v>
      </c>
      <c r="P3461" s="71" t="str">
        <f>TRIM(UPPER(tbl_raw_data[[#This Row],[Queue Name]]))</f>
        <v>CONSUMER PRE BUREAU</v>
      </c>
      <c r="Q3461" s="71" t="str">
        <f>IF(tbl_raw_data[[#This Row],[time_taken_in_min]]&lt;=settings!$D$2,"SLA_MET","SLA_NOT_MET")</f>
        <v>SLA_NOT_MET</v>
      </c>
    </row>
    <row r="3462" spans="1:17" x14ac:dyDescent="0.3">
      <c r="A3462" s="5" t="s">
        <v>4425</v>
      </c>
      <c r="B3462" s="34">
        <v>45155.70003472222</v>
      </c>
      <c r="C3462" s="35">
        <v>45155.705451388887</v>
      </c>
      <c r="D3462" s="2" t="s">
        <v>47</v>
      </c>
      <c r="E3462" s="2" t="s">
        <v>18</v>
      </c>
      <c r="F3462" s="2" t="s">
        <v>114</v>
      </c>
      <c r="G3462" s="2" t="s">
        <v>78</v>
      </c>
      <c r="H3462" s="84" t="str">
        <f t="shared" si="54"/>
        <v>Incomplete Details</v>
      </c>
      <c r="I3462" s="63">
        <f>(tbl_raw_data[[#This Row],[Date Actioned]])-(tbl_raw_data[[#This Row],[Date Tagged]])</f>
        <v>5.4166666668606922E-3</v>
      </c>
      <c r="J3462" s="66">
        <f>HOUR(tbl_raw_data[[#This Row],[time_taken]])*60+MINUTE(tbl_raw_data[[#This Row],[time_taken]])+SECOND(tbl_raw_data[[#This Row],[time_taken]])/60</f>
        <v>7.8</v>
      </c>
      <c r="K3462" s="68">
        <f>DATE(YEAR(tbl_raw_data[[#This Row],[Date Actioned]]),MONTH(tbl_raw_data[[#This Row],[Date Actioned]]),DAY(tbl_raw_data[[#This Row],[Date Actioned]]))</f>
        <v>45155</v>
      </c>
      <c r="L3462" s="65" t="str">
        <f>UPPER(TEXT(tbl_raw_data[[#This Row],[updated_date]],"MMMM"))</f>
        <v>AUGUST</v>
      </c>
      <c r="M3462" s="65" t="str">
        <f>"WEEK "&amp;IF(ROUNDUP(DAY(tbl_raw_data[[#This Row],[updated_date]])/7,0)=5,4,ROUNDUP(DAY(tbl_raw_data[[#This Row],[updated_date]])/7,0))</f>
        <v>WEEK 3</v>
      </c>
      <c r="N3462" s="71" t="str">
        <f>UPPER(VLOOKUP(tbl_raw_data[[#This Row],[Analyst]],settings!$A$1:$B$15,2,0))</f>
        <v>FARDIN</v>
      </c>
      <c r="O3462" s="71" t="str">
        <f>TRIM(UPPER(tbl_raw_data[[#This Row],[Outcome]]))</f>
        <v>WITHDRAW</v>
      </c>
      <c r="P3462" s="71" t="str">
        <f>TRIM(UPPER(tbl_raw_data[[#This Row],[Queue Name]]))</f>
        <v>CONSUMER PRE BUREAU</v>
      </c>
      <c r="Q3462" s="71" t="str">
        <f>IF(tbl_raw_data[[#This Row],[time_taken_in_min]]&lt;=settings!$D$2,"SLA_MET","SLA_NOT_MET")</f>
        <v>SLA_MET</v>
      </c>
    </row>
    <row r="3463" spans="1:17" x14ac:dyDescent="0.3">
      <c r="A3463" s="7" t="s">
        <v>4426</v>
      </c>
      <c r="B3463" s="36">
        <v>45155.709097222221</v>
      </c>
      <c r="C3463" s="39">
        <v>45155.715219907404</v>
      </c>
      <c r="D3463" s="8" t="s">
        <v>47</v>
      </c>
      <c r="E3463" s="8" t="s">
        <v>11</v>
      </c>
      <c r="F3463" s="8" t="s">
        <v>206</v>
      </c>
      <c r="G3463" s="8" t="s">
        <v>34</v>
      </c>
      <c r="H3463" s="84" t="str">
        <f t="shared" si="54"/>
        <v>Overdue Bill</v>
      </c>
      <c r="I3463" s="63">
        <f>(tbl_raw_data[[#This Row],[Date Actioned]])-(tbl_raw_data[[#This Row],[Date Tagged]])</f>
        <v>6.1226851830724627E-3</v>
      </c>
      <c r="J3463" s="66">
        <f>HOUR(tbl_raw_data[[#This Row],[time_taken]])*60+MINUTE(tbl_raw_data[[#This Row],[time_taken]])+SECOND(tbl_raw_data[[#This Row],[time_taken]])/60</f>
        <v>8.8166666666666664</v>
      </c>
      <c r="K3463" s="68">
        <f>DATE(YEAR(tbl_raw_data[[#This Row],[Date Actioned]]),MONTH(tbl_raw_data[[#This Row],[Date Actioned]]),DAY(tbl_raw_data[[#This Row],[Date Actioned]]))</f>
        <v>45155</v>
      </c>
      <c r="L3463" s="65" t="str">
        <f>UPPER(TEXT(tbl_raw_data[[#This Row],[updated_date]],"MMMM"))</f>
        <v>AUGUST</v>
      </c>
      <c r="M3463" s="65" t="str">
        <f>"WEEK "&amp;IF(ROUNDUP(DAY(tbl_raw_data[[#This Row],[updated_date]])/7,0)=5,4,ROUNDUP(DAY(tbl_raw_data[[#This Row],[updated_date]])/7,0))</f>
        <v>WEEK 3</v>
      </c>
      <c r="N3463" s="71" t="str">
        <f>UPPER(VLOOKUP(tbl_raw_data[[#This Row],[Analyst]],settings!$A$1:$B$15,2,0))</f>
        <v>HARDIK</v>
      </c>
      <c r="O3463" s="71" t="str">
        <f>TRIM(UPPER(tbl_raw_data[[#This Row],[Outcome]]))</f>
        <v>WITHDRAW</v>
      </c>
      <c r="P3463" s="71" t="str">
        <f>TRIM(UPPER(tbl_raw_data[[#This Row],[Queue Name]]))</f>
        <v>CONSUMER EXISTING</v>
      </c>
      <c r="Q3463" s="71" t="str">
        <f>IF(tbl_raw_data[[#This Row],[time_taken_in_min]]&lt;=settings!$D$2,"SLA_MET","SLA_NOT_MET")</f>
        <v>SLA_MET</v>
      </c>
    </row>
    <row r="3464" spans="1:17" x14ac:dyDescent="0.3">
      <c r="A3464" s="1" t="s">
        <v>4427</v>
      </c>
      <c r="B3464" s="34">
        <v>45155.709305555552</v>
      </c>
      <c r="C3464" s="35">
        <v>45155.717499999999</v>
      </c>
      <c r="D3464" s="2" t="s">
        <v>47</v>
      </c>
      <c r="E3464" s="2" t="s">
        <v>8</v>
      </c>
      <c r="F3464" s="2" t="s">
        <v>19</v>
      </c>
      <c r="G3464" s="2" t="s">
        <v>661</v>
      </c>
      <c r="H3464" s="84" t="str">
        <f t="shared" si="54"/>
        <v>Incomplete Details</v>
      </c>
      <c r="I3464" s="63">
        <f>(tbl_raw_data[[#This Row],[Date Actioned]])-(tbl_raw_data[[#This Row],[Date Tagged]])</f>
        <v>8.1944444464170374E-3</v>
      </c>
      <c r="J3464" s="66">
        <f>HOUR(tbl_raw_data[[#This Row],[time_taken]])*60+MINUTE(tbl_raw_data[[#This Row],[time_taken]])+SECOND(tbl_raw_data[[#This Row],[time_taken]])/60</f>
        <v>11.8</v>
      </c>
      <c r="K3464" s="68">
        <f>DATE(YEAR(tbl_raw_data[[#This Row],[Date Actioned]]),MONTH(tbl_raw_data[[#This Row],[Date Actioned]]),DAY(tbl_raw_data[[#This Row],[Date Actioned]]))</f>
        <v>45155</v>
      </c>
      <c r="L3464" s="65" t="str">
        <f>UPPER(TEXT(tbl_raw_data[[#This Row],[updated_date]],"MMMM"))</f>
        <v>AUGUST</v>
      </c>
      <c r="M3464" s="65" t="str">
        <f>"WEEK "&amp;IF(ROUNDUP(DAY(tbl_raw_data[[#This Row],[updated_date]])/7,0)=5,4,ROUNDUP(DAY(tbl_raw_data[[#This Row],[updated_date]])/7,0))</f>
        <v>WEEK 3</v>
      </c>
      <c r="N3464" s="71" t="str">
        <f>UPPER(VLOOKUP(tbl_raw_data[[#This Row],[Analyst]],settings!$A$1:$B$15,2,0))</f>
        <v>NAVED</v>
      </c>
      <c r="O3464" s="71" t="str">
        <f>TRIM(UPPER(tbl_raw_data[[#This Row],[Outcome]]))</f>
        <v>WITHDRAW</v>
      </c>
      <c r="P3464" s="71" t="str">
        <f>TRIM(UPPER(tbl_raw_data[[#This Row],[Queue Name]]))</f>
        <v>CONSUMER POST BUREAU</v>
      </c>
      <c r="Q3464" s="71" t="str">
        <f>IF(tbl_raw_data[[#This Row],[time_taken_in_min]]&lt;=settings!$D$2,"SLA_MET","SLA_NOT_MET")</f>
        <v>SLA_MET</v>
      </c>
    </row>
    <row r="3465" spans="1:17" x14ac:dyDescent="0.3">
      <c r="A3465" s="5" t="s">
        <v>4428</v>
      </c>
      <c r="B3465" s="36">
        <v>45155.736562500002</v>
      </c>
      <c r="C3465" s="39">
        <v>45155.743541666663</v>
      </c>
      <c r="D3465" s="8" t="s">
        <v>47</v>
      </c>
      <c r="E3465" s="8" t="s">
        <v>11</v>
      </c>
      <c r="F3465" s="8" t="s">
        <v>206</v>
      </c>
      <c r="G3465" s="8" t="s">
        <v>34</v>
      </c>
      <c r="H3465" s="84" t="str">
        <f t="shared" si="54"/>
        <v>Overdue Bill</v>
      </c>
      <c r="I3465" s="63">
        <f>(tbl_raw_data[[#This Row],[Date Actioned]])-(tbl_raw_data[[#This Row],[Date Tagged]])</f>
        <v>6.9791666610399261E-3</v>
      </c>
      <c r="J3465" s="66">
        <f>HOUR(tbl_raw_data[[#This Row],[time_taken]])*60+MINUTE(tbl_raw_data[[#This Row],[time_taken]])+SECOND(tbl_raw_data[[#This Row],[time_taken]])/60</f>
        <v>10.050000000000001</v>
      </c>
      <c r="K3465" s="68">
        <f>DATE(YEAR(tbl_raw_data[[#This Row],[Date Actioned]]),MONTH(tbl_raw_data[[#This Row],[Date Actioned]]),DAY(tbl_raw_data[[#This Row],[Date Actioned]]))</f>
        <v>45155</v>
      </c>
      <c r="L3465" s="65" t="str">
        <f>UPPER(TEXT(tbl_raw_data[[#This Row],[updated_date]],"MMMM"))</f>
        <v>AUGUST</v>
      </c>
      <c r="M3465" s="65" t="str">
        <f>"WEEK "&amp;IF(ROUNDUP(DAY(tbl_raw_data[[#This Row],[updated_date]])/7,0)=5,4,ROUNDUP(DAY(tbl_raw_data[[#This Row],[updated_date]])/7,0))</f>
        <v>WEEK 3</v>
      </c>
      <c r="N3465" s="71" t="str">
        <f>UPPER(VLOOKUP(tbl_raw_data[[#This Row],[Analyst]],settings!$A$1:$B$15,2,0))</f>
        <v>HARDIK</v>
      </c>
      <c r="O3465" s="71" t="str">
        <f>TRIM(UPPER(tbl_raw_data[[#This Row],[Outcome]]))</f>
        <v>WITHDRAW</v>
      </c>
      <c r="P3465" s="71" t="str">
        <f>TRIM(UPPER(tbl_raw_data[[#This Row],[Queue Name]]))</f>
        <v>CONSUMER EXISTING</v>
      </c>
      <c r="Q3465" s="71" t="str">
        <f>IF(tbl_raw_data[[#This Row],[time_taken_in_min]]&lt;=settings!$D$2,"SLA_MET","SLA_NOT_MET")</f>
        <v>SLA_MET</v>
      </c>
    </row>
    <row r="3466" spans="1:17" x14ac:dyDescent="0.3">
      <c r="A3466" s="7" t="s">
        <v>4429</v>
      </c>
      <c r="B3466" s="34">
        <v>45155.736851851849</v>
      </c>
      <c r="C3466" s="35">
        <v>45155.740659722222</v>
      </c>
      <c r="D3466" s="2" t="s">
        <v>47</v>
      </c>
      <c r="E3466" s="2" t="s">
        <v>18</v>
      </c>
      <c r="F3466" s="2" t="s">
        <v>25</v>
      </c>
      <c r="G3466" s="2" t="s">
        <v>662</v>
      </c>
      <c r="H3466" s="84" t="str">
        <f t="shared" si="54"/>
        <v>Incomplete Details</v>
      </c>
      <c r="I3466" s="63">
        <f>(tbl_raw_data[[#This Row],[Date Actioned]])-(tbl_raw_data[[#This Row],[Date Tagged]])</f>
        <v>3.8078703728388064E-3</v>
      </c>
      <c r="J3466" s="66">
        <f>HOUR(tbl_raw_data[[#This Row],[time_taken]])*60+MINUTE(tbl_raw_data[[#This Row],[time_taken]])+SECOND(tbl_raw_data[[#This Row],[time_taken]])/60</f>
        <v>5.4833333333333334</v>
      </c>
      <c r="K3466" s="68">
        <f>DATE(YEAR(tbl_raw_data[[#This Row],[Date Actioned]]),MONTH(tbl_raw_data[[#This Row],[Date Actioned]]),DAY(tbl_raw_data[[#This Row],[Date Actioned]]))</f>
        <v>45155</v>
      </c>
      <c r="L3466" s="65" t="str">
        <f>UPPER(TEXT(tbl_raw_data[[#This Row],[updated_date]],"MMMM"))</f>
        <v>AUGUST</v>
      </c>
      <c r="M3466" s="65" t="str">
        <f>"WEEK "&amp;IF(ROUNDUP(DAY(tbl_raw_data[[#This Row],[updated_date]])/7,0)=5,4,ROUNDUP(DAY(tbl_raw_data[[#This Row],[updated_date]])/7,0))</f>
        <v>WEEK 3</v>
      </c>
      <c r="N3466" s="71" t="str">
        <f>UPPER(VLOOKUP(tbl_raw_data[[#This Row],[Analyst]],settings!$A$1:$B$15,2,0))</f>
        <v>ASIF</v>
      </c>
      <c r="O3466" s="71" t="str">
        <f>TRIM(UPPER(tbl_raw_data[[#This Row],[Outcome]]))</f>
        <v>WITHDRAW</v>
      </c>
      <c r="P3466" s="71" t="str">
        <f>TRIM(UPPER(tbl_raw_data[[#This Row],[Queue Name]]))</f>
        <v>CONSUMER PRE BUREAU</v>
      </c>
      <c r="Q3466" s="71" t="str">
        <f>IF(tbl_raw_data[[#This Row],[time_taken_in_min]]&lt;=settings!$D$2,"SLA_MET","SLA_NOT_MET")</f>
        <v>SLA_MET</v>
      </c>
    </row>
    <row r="3467" spans="1:17" x14ac:dyDescent="0.3">
      <c r="A3467" s="1" t="s">
        <v>4430</v>
      </c>
      <c r="B3467" s="36">
        <v>45155.743796296294</v>
      </c>
      <c r="C3467" s="39">
        <v>45155.75141203704</v>
      </c>
      <c r="D3467" s="8" t="s">
        <v>47</v>
      </c>
      <c r="E3467" s="8" t="s">
        <v>18</v>
      </c>
      <c r="F3467" s="8" t="s">
        <v>206</v>
      </c>
      <c r="G3467" s="8" t="s">
        <v>663</v>
      </c>
      <c r="H3467" s="84" t="str">
        <f t="shared" si="54"/>
        <v>Incomplete Details</v>
      </c>
      <c r="I3467" s="63">
        <f>(tbl_raw_data[[#This Row],[Date Actioned]])-(tbl_raw_data[[#This Row],[Date Tagged]])</f>
        <v>7.6157407456776127E-3</v>
      </c>
      <c r="J3467" s="66">
        <f>HOUR(tbl_raw_data[[#This Row],[time_taken]])*60+MINUTE(tbl_raw_data[[#This Row],[time_taken]])+SECOND(tbl_raw_data[[#This Row],[time_taken]])/60</f>
        <v>10.966666666666667</v>
      </c>
      <c r="K3467" s="68">
        <f>DATE(YEAR(tbl_raw_data[[#This Row],[Date Actioned]]),MONTH(tbl_raw_data[[#This Row],[Date Actioned]]),DAY(tbl_raw_data[[#This Row],[Date Actioned]]))</f>
        <v>45155</v>
      </c>
      <c r="L3467" s="65" t="str">
        <f>UPPER(TEXT(tbl_raw_data[[#This Row],[updated_date]],"MMMM"))</f>
        <v>AUGUST</v>
      </c>
      <c r="M3467" s="65" t="str">
        <f>"WEEK "&amp;IF(ROUNDUP(DAY(tbl_raw_data[[#This Row],[updated_date]])/7,0)=5,4,ROUNDUP(DAY(tbl_raw_data[[#This Row],[updated_date]])/7,0))</f>
        <v>WEEK 3</v>
      </c>
      <c r="N3467" s="71" t="str">
        <f>UPPER(VLOOKUP(tbl_raw_data[[#This Row],[Analyst]],settings!$A$1:$B$15,2,0))</f>
        <v>HARDIK</v>
      </c>
      <c r="O3467" s="71" t="str">
        <f>TRIM(UPPER(tbl_raw_data[[#This Row],[Outcome]]))</f>
        <v>WITHDRAW</v>
      </c>
      <c r="P3467" s="71" t="str">
        <f>TRIM(UPPER(tbl_raw_data[[#This Row],[Queue Name]]))</f>
        <v>CONSUMER PRE BUREAU</v>
      </c>
      <c r="Q3467" s="71" t="str">
        <f>IF(tbl_raw_data[[#This Row],[time_taken_in_min]]&lt;=settings!$D$2,"SLA_MET","SLA_NOT_MET")</f>
        <v>SLA_MET</v>
      </c>
    </row>
    <row r="3468" spans="1:17" x14ac:dyDescent="0.3">
      <c r="A3468" s="5" t="s">
        <v>4431</v>
      </c>
      <c r="B3468" s="34">
        <v>45155.754293981481</v>
      </c>
      <c r="C3468" s="35">
        <v>45155.762106481481</v>
      </c>
      <c r="D3468" s="2" t="s">
        <v>47</v>
      </c>
      <c r="E3468" s="2" t="s">
        <v>18</v>
      </c>
      <c r="F3468" s="2" t="s">
        <v>114</v>
      </c>
      <c r="G3468" s="2" t="s">
        <v>664</v>
      </c>
      <c r="H3468" s="84" t="str">
        <f t="shared" si="54"/>
        <v>Incorrect Queue</v>
      </c>
      <c r="I3468" s="63">
        <f>(tbl_raw_data[[#This Row],[Date Actioned]])-(tbl_raw_data[[#This Row],[Date Tagged]])</f>
        <v>7.8125E-3</v>
      </c>
      <c r="J3468" s="66">
        <f>HOUR(tbl_raw_data[[#This Row],[time_taken]])*60+MINUTE(tbl_raw_data[[#This Row],[time_taken]])+SECOND(tbl_raw_data[[#This Row],[time_taken]])/60</f>
        <v>11.25</v>
      </c>
      <c r="K3468" s="68">
        <f>DATE(YEAR(tbl_raw_data[[#This Row],[Date Actioned]]),MONTH(tbl_raw_data[[#This Row],[Date Actioned]]),DAY(tbl_raw_data[[#This Row],[Date Actioned]]))</f>
        <v>45155</v>
      </c>
      <c r="L3468" s="65" t="str">
        <f>UPPER(TEXT(tbl_raw_data[[#This Row],[updated_date]],"MMMM"))</f>
        <v>AUGUST</v>
      </c>
      <c r="M3468" s="65" t="str">
        <f>"WEEK "&amp;IF(ROUNDUP(DAY(tbl_raw_data[[#This Row],[updated_date]])/7,0)=5,4,ROUNDUP(DAY(tbl_raw_data[[#This Row],[updated_date]])/7,0))</f>
        <v>WEEK 3</v>
      </c>
      <c r="N3468" s="71" t="str">
        <f>UPPER(VLOOKUP(tbl_raw_data[[#This Row],[Analyst]],settings!$A$1:$B$15,2,0))</f>
        <v>FARDIN</v>
      </c>
      <c r="O3468" s="71" t="str">
        <f>TRIM(UPPER(tbl_raw_data[[#This Row],[Outcome]]))</f>
        <v>WITHDRAW</v>
      </c>
      <c r="P3468" s="71" t="str">
        <f>TRIM(UPPER(tbl_raw_data[[#This Row],[Queue Name]]))</f>
        <v>CONSUMER PRE BUREAU</v>
      </c>
      <c r="Q3468" s="71" t="str">
        <f>IF(tbl_raw_data[[#This Row],[time_taken_in_min]]&lt;=settings!$D$2,"SLA_MET","SLA_NOT_MET")</f>
        <v>SLA_MET</v>
      </c>
    </row>
    <row r="3469" spans="1:17" x14ac:dyDescent="0.3">
      <c r="A3469" s="7" t="s">
        <v>4432</v>
      </c>
      <c r="B3469" s="36">
        <v>45155.754502314812</v>
      </c>
      <c r="C3469" s="39">
        <v>45155.756006944444</v>
      </c>
      <c r="D3469" s="8" t="s">
        <v>47</v>
      </c>
      <c r="E3469" s="8" t="s">
        <v>8</v>
      </c>
      <c r="F3469" s="8" t="s">
        <v>206</v>
      </c>
      <c r="G3469" s="8" t="s">
        <v>665</v>
      </c>
      <c r="H3469" s="84" t="str">
        <f t="shared" si="54"/>
        <v>Incorrect Queue</v>
      </c>
      <c r="I3469" s="63">
        <f>(tbl_raw_data[[#This Row],[Date Actioned]])-(tbl_raw_data[[#This Row],[Date Tagged]])</f>
        <v>1.5046296321088448E-3</v>
      </c>
      <c r="J3469" s="66">
        <f>HOUR(tbl_raw_data[[#This Row],[time_taken]])*60+MINUTE(tbl_raw_data[[#This Row],[time_taken]])+SECOND(tbl_raw_data[[#This Row],[time_taken]])/60</f>
        <v>2.1666666666666665</v>
      </c>
      <c r="K3469" s="68">
        <f>DATE(YEAR(tbl_raw_data[[#This Row],[Date Actioned]]),MONTH(tbl_raw_data[[#This Row],[Date Actioned]]),DAY(tbl_raw_data[[#This Row],[Date Actioned]]))</f>
        <v>45155</v>
      </c>
      <c r="L3469" s="65" t="str">
        <f>UPPER(TEXT(tbl_raw_data[[#This Row],[updated_date]],"MMMM"))</f>
        <v>AUGUST</v>
      </c>
      <c r="M3469" s="65" t="str">
        <f>"WEEK "&amp;IF(ROUNDUP(DAY(tbl_raw_data[[#This Row],[updated_date]])/7,0)=5,4,ROUNDUP(DAY(tbl_raw_data[[#This Row],[updated_date]])/7,0))</f>
        <v>WEEK 3</v>
      </c>
      <c r="N3469" s="71" t="str">
        <f>UPPER(VLOOKUP(tbl_raw_data[[#This Row],[Analyst]],settings!$A$1:$B$15,2,0))</f>
        <v>HARDIK</v>
      </c>
      <c r="O3469" s="71" t="str">
        <f>TRIM(UPPER(tbl_raw_data[[#This Row],[Outcome]]))</f>
        <v>WITHDRAW</v>
      </c>
      <c r="P3469" s="71" t="str">
        <f>TRIM(UPPER(tbl_raw_data[[#This Row],[Queue Name]]))</f>
        <v>CONSUMER POST BUREAU</v>
      </c>
      <c r="Q3469" s="71" t="str">
        <f>IF(tbl_raw_data[[#This Row],[time_taken_in_min]]&lt;=settings!$D$2,"SLA_MET","SLA_NOT_MET")</f>
        <v>SLA_MET</v>
      </c>
    </row>
    <row r="3470" spans="1:17" x14ac:dyDescent="0.3">
      <c r="A3470" s="1" t="s">
        <v>4433</v>
      </c>
      <c r="B3470" s="34">
        <v>45155.764432870368</v>
      </c>
      <c r="C3470" s="35">
        <v>45155.771504629629</v>
      </c>
      <c r="D3470" s="2" t="s">
        <v>47</v>
      </c>
      <c r="E3470" s="2" t="s">
        <v>11</v>
      </c>
      <c r="F3470" s="2" t="s">
        <v>206</v>
      </c>
      <c r="G3470" s="2" t="s">
        <v>652</v>
      </c>
      <c r="H3470" s="84" t="str">
        <f t="shared" si="54"/>
        <v>Incomplete Details</v>
      </c>
      <c r="I3470" s="63">
        <f>(tbl_raw_data[[#This Row],[Date Actioned]])-(tbl_raw_data[[#This Row],[Date Tagged]])</f>
        <v>7.07175926072523E-3</v>
      </c>
      <c r="J3470" s="66">
        <f>HOUR(tbl_raw_data[[#This Row],[time_taken]])*60+MINUTE(tbl_raw_data[[#This Row],[time_taken]])+SECOND(tbl_raw_data[[#This Row],[time_taken]])/60</f>
        <v>10.183333333333334</v>
      </c>
      <c r="K3470" s="68">
        <f>DATE(YEAR(tbl_raw_data[[#This Row],[Date Actioned]]),MONTH(tbl_raw_data[[#This Row],[Date Actioned]]),DAY(tbl_raw_data[[#This Row],[Date Actioned]]))</f>
        <v>45155</v>
      </c>
      <c r="L3470" s="65" t="str">
        <f>UPPER(TEXT(tbl_raw_data[[#This Row],[updated_date]],"MMMM"))</f>
        <v>AUGUST</v>
      </c>
      <c r="M3470" s="65" t="str">
        <f>"WEEK "&amp;IF(ROUNDUP(DAY(tbl_raw_data[[#This Row],[updated_date]])/7,0)=5,4,ROUNDUP(DAY(tbl_raw_data[[#This Row],[updated_date]])/7,0))</f>
        <v>WEEK 3</v>
      </c>
      <c r="N3470" s="71" t="str">
        <f>UPPER(VLOOKUP(tbl_raw_data[[#This Row],[Analyst]],settings!$A$1:$B$15,2,0))</f>
        <v>HARDIK</v>
      </c>
      <c r="O3470" s="71" t="str">
        <f>TRIM(UPPER(tbl_raw_data[[#This Row],[Outcome]]))</f>
        <v>WITHDRAW</v>
      </c>
      <c r="P3470" s="71" t="str">
        <f>TRIM(UPPER(tbl_raw_data[[#This Row],[Queue Name]]))</f>
        <v>CONSUMER EXISTING</v>
      </c>
      <c r="Q3470" s="71" t="str">
        <f>IF(tbl_raw_data[[#This Row],[time_taken_in_min]]&lt;=settings!$D$2,"SLA_MET","SLA_NOT_MET")</f>
        <v>SLA_MET</v>
      </c>
    </row>
    <row r="3471" spans="1:17" x14ac:dyDescent="0.3">
      <c r="A3471" s="5" t="s">
        <v>4434</v>
      </c>
      <c r="B3471" s="36">
        <v>45155.789571759262</v>
      </c>
      <c r="C3471" s="39">
        <v>45155.800046296295</v>
      </c>
      <c r="D3471" s="8" t="s">
        <v>47</v>
      </c>
      <c r="E3471" s="8" t="s">
        <v>8</v>
      </c>
      <c r="F3471" s="8" t="s">
        <v>206</v>
      </c>
      <c r="G3471" s="8" t="s">
        <v>666</v>
      </c>
      <c r="H3471" s="84" t="str">
        <f t="shared" si="54"/>
        <v>Incomplete Details</v>
      </c>
      <c r="I3471" s="63">
        <f>(tbl_raw_data[[#This Row],[Date Actioned]])-(tbl_raw_data[[#This Row],[Date Tagged]])</f>
        <v>1.0474537033587694E-2</v>
      </c>
      <c r="J3471" s="66">
        <f>HOUR(tbl_raw_data[[#This Row],[time_taken]])*60+MINUTE(tbl_raw_data[[#This Row],[time_taken]])+SECOND(tbl_raw_data[[#This Row],[time_taken]])/60</f>
        <v>15.083333333333334</v>
      </c>
      <c r="K3471" s="68">
        <f>DATE(YEAR(tbl_raw_data[[#This Row],[Date Actioned]]),MONTH(tbl_raw_data[[#This Row],[Date Actioned]]),DAY(tbl_raw_data[[#This Row],[Date Actioned]]))</f>
        <v>45155</v>
      </c>
      <c r="L3471" s="65" t="str">
        <f>UPPER(TEXT(tbl_raw_data[[#This Row],[updated_date]],"MMMM"))</f>
        <v>AUGUST</v>
      </c>
      <c r="M3471" s="65" t="str">
        <f>"WEEK "&amp;IF(ROUNDUP(DAY(tbl_raw_data[[#This Row],[updated_date]])/7,0)=5,4,ROUNDUP(DAY(tbl_raw_data[[#This Row],[updated_date]])/7,0))</f>
        <v>WEEK 3</v>
      </c>
      <c r="N3471" s="71" t="str">
        <f>UPPER(VLOOKUP(tbl_raw_data[[#This Row],[Analyst]],settings!$A$1:$B$15,2,0))</f>
        <v>HARDIK</v>
      </c>
      <c r="O3471" s="71" t="str">
        <f>TRIM(UPPER(tbl_raw_data[[#This Row],[Outcome]]))</f>
        <v>WITHDRAW</v>
      </c>
      <c r="P3471" s="71" t="str">
        <f>TRIM(UPPER(tbl_raw_data[[#This Row],[Queue Name]]))</f>
        <v>CONSUMER POST BUREAU</v>
      </c>
      <c r="Q3471" s="71" t="str">
        <f>IF(tbl_raw_data[[#This Row],[time_taken_in_min]]&lt;=settings!$D$2,"SLA_MET","SLA_NOT_MET")</f>
        <v>SLA_MET</v>
      </c>
    </row>
    <row r="3472" spans="1:17" x14ac:dyDescent="0.3">
      <c r="A3472" s="7" t="s">
        <v>4435</v>
      </c>
      <c r="B3472" s="34">
        <v>45155.792650462965</v>
      </c>
      <c r="C3472" s="35">
        <v>45155.805810185186</v>
      </c>
      <c r="D3472" s="2" t="s">
        <v>47</v>
      </c>
      <c r="E3472" s="2" t="s">
        <v>11</v>
      </c>
      <c r="F3472" s="2" t="s">
        <v>114</v>
      </c>
      <c r="G3472" s="2" t="s">
        <v>667</v>
      </c>
      <c r="H3472" s="84" t="str">
        <f t="shared" si="54"/>
        <v>Incomplete Details</v>
      </c>
      <c r="I3472" s="63">
        <f>(tbl_raw_data[[#This Row],[Date Actioned]])-(tbl_raw_data[[#This Row],[Date Tagged]])</f>
        <v>1.3159722220734693E-2</v>
      </c>
      <c r="J3472" s="66">
        <f>HOUR(tbl_raw_data[[#This Row],[time_taken]])*60+MINUTE(tbl_raw_data[[#This Row],[time_taken]])+SECOND(tbl_raw_data[[#This Row],[time_taken]])/60</f>
        <v>18.95</v>
      </c>
      <c r="K3472" s="68">
        <f>DATE(YEAR(tbl_raw_data[[#This Row],[Date Actioned]]),MONTH(tbl_raw_data[[#This Row],[Date Actioned]]),DAY(tbl_raw_data[[#This Row],[Date Actioned]]))</f>
        <v>45155</v>
      </c>
      <c r="L3472" s="65" t="str">
        <f>UPPER(TEXT(tbl_raw_data[[#This Row],[updated_date]],"MMMM"))</f>
        <v>AUGUST</v>
      </c>
      <c r="M3472" s="65" t="str">
        <f>"WEEK "&amp;IF(ROUNDUP(DAY(tbl_raw_data[[#This Row],[updated_date]])/7,0)=5,4,ROUNDUP(DAY(tbl_raw_data[[#This Row],[updated_date]])/7,0))</f>
        <v>WEEK 3</v>
      </c>
      <c r="N3472" s="71" t="str">
        <f>UPPER(VLOOKUP(tbl_raw_data[[#This Row],[Analyst]],settings!$A$1:$B$15,2,0))</f>
        <v>FARDIN</v>
      </c>
      <c r="O3472" s="71" t="str">
        <f>TRIM(UPPER(tbl_raw_data[[#This Row],[Outcome]]))</f>
        <v>WITHDRAW</v>
      </c>
      <c r="P3472" s="71" t="str">
        <f>TRIM(UPPER(tbl_raw_data[[#This Row],[Queue Name]]))</f>
        <v>CONSUMER EXISTING</v>
      </c>
      <c r="Q3472" s="71" t="str">
        <f>IF(tbl_raw_data[[#This Row],[time_taken_in_min]]&lt;=settings!$D$2,"SLA_MET","SLA_NOT_MET")</f>
        <v>SLA_MET</v>
      </c>
    </row>
    <row r="3473" spans="1:17" x14ac:dyDescent="0.3">
      <c r="A3473" s="1" t="s">
        <v>4436</v>
      </c>
      <c r="B3473" s="36">
        <v>45155.801481481481</v>
      </c>
      <c r="C3473" s="39">
        <v>45155.809305555558</v>
      </c>
      <c r="D3473" s="8" t="s">
        <v>47</v>
      </c>
      <c r="E3473" s="8" t="s">
        <v>18</v>
      </c>
      <c r="F3473" s="8" t="s">
        <v>19</v>
      </c>
      <c r="G3473" s="8" t="s">
        <v>668</v>
      </c>
      <c r="H3473" s="84" t="str">
        <f t="shared" si="54"/>
        <v>Incorrect Details</v>
      </c>
      <c r="I3473" s="63">
        <f>(tbl_raw_data[[#This Row],[Date Actioned]])-(tbl_raw_data[[#This Row],[Date Tagged]])</f>
        <v>7.8240740767796524E-3</v>
      </c>
      <c r="J3473" s="66">
        <f>HOUR(tbl_raw_data[[#This Row],[time_taken]])*60+MINUTE(tbl_raw_data[[#This Row],[time_taken]])+SECOND(tbl_raw_data[[#This Row],[time_taken]])/60</f>
        <v>11.266666666666667</v>
      </c>
      <c r="K3473" s="68">
        <f>DATE(YEAR(tbl_raw_data[[#This Row],[Date Actioned]]),MONTH(tbl_raw_data[[#This Row],[Date Actioned]]),DAY(tbl_raw_data[[#This Row],[Date Actioned]]))</f>
        <v>45155</v>
      </c>
      <c r="L3473" s="65" t="str">
        <f>UPPER(TEXT(tbl_raw_data[[#This Row],[updated_date]],"MMMM"))</f>
        <v>AUGUST</v>
      </c>
      <c r="M3473" s="65" t="str">
        <f>"WEEK "&amp;IF(ROUNDUP(DAY(tbl_raw_data[[#This Row],[updated_date]])/7,0)=5,4,ROUNDUP(DAY(tbl_raw_data[[#This Row],[updated_date]])/7,0))</f>
        <v>WEEK 3</v>
      </c>
      <c r="N3473" s="71" t="str">
        <f>UPPER(VLOOKUP(tbl_raw_data[[#This Row],[Analyst]],settings!$A$1:$B$15,2,0))</f>
        <v>NAVED</v>
      </c>
      <c r="O3473" s="71" t="str">
        <f>TRIM(UPPER(tbl_raw_data[[#This Row],[Outcome]]))</f>
        <v>WITHDRAW</v>
      </c>
      <c r="P3473" s="71" t="str">
        <f>TRIM(UPPER(tbl_raw_data[[#This Row],[Queue Name]]))</f>
        <v>CONSUMER PRE BUREAU</v>
      </c>
      <c r="Q3473" s="71" t="str">
        <f>IF(tbl_raw_data[[#This Row],[time_taken_in_min]]&lt;=settings!$D$2,"SLA_MET","SLA_NOT_MET")</f>
        <v>SLA_MET</v>
      </c>
    </row>
    <row r="3474" spans="1:17" x14ac:dyDescent="0.3">
      <c r="A3474" s="5" t="s">
        <v>4437</v>
      </c>
      <c r="B3474" s="34">
        <v>45155.80201388889</v>
      </c>
      <c r="C3474" s="35">
        <v>45155.8046875</v>
      </c>
      <c r="D3474" s="2" t="s">
        <v>47</v>
      </c>
      <c r="E3474" s="2" t="s">
        <v>18</v>
      </c>
      <c r="F3474" s="2" t="s">
        <v>206</v>
      </c>
      <c r="G3474" s="2" t="s">
        <v>669</v>
      </c>
      <c r="H3474" s="84" t="str">
        <f t="shared" si="54"/>
        <v>Incomplete Details</v>
      </c>
      <c r="I3474" s="63">
        <f>(tbl_raw_data[[#This Row],[Date Actioned]])-(tbl_raw_data[[#This Row],[Date Tagged]])</f>
        <v>2.6736111103673466E-3</v>
      </c>
      <c r="J3474" s="66">
        <f>HOUR(tbl_raw_data[[#This Row],[time_taken]])*60+MINUTE(tbl_raw_data[[#This Row],[time_taken]])+SECOND(tbl_raw_data[[#This Row],[time_taken]])/60</f>
        <v>3.85</v>
      </c>
      <c r="K3474" s="68">
        <f>DATE(YEAR(tbl_raw_data[[#This Row],[Date Actioned]]),MONTH(tbl_raw_data[[#This Row],[Date Actioned]]),DAY(tbl_raw_data[[#This Row],[Date Actioned]]))</f>
        <v>45155</v>
      </c>
      <c r="L3474" s="65" t="str">
        <f>UPPER(TEXT(tbl_raw_data[[#This Row],[updated_date]],"MMMM"))</f>
        <v>AUGUST</v>
      </c>
      <c r="M3474" s="65" t="str">
        <f>"WEEK "&amp;IF(ROUNDUP(DAY(tbl_raw_data[[#This Row],[updated_date]])/7,0)=5,4,ROUNDUP(DAY(tbl_raw_data[[#This Row],[updated_date]])/7,0))</f>
        <v>WEEK 3</v>
      </c>
      <c r="N3474" s="71" t="str">
        <f>UPPER(VLOOKUP(tbl_raw_data[[#This Row],[Analyst]],settings!$A$1:$B$15,2,0))</f>
        <v>HARDIK</v>
      </c>
      <c r="O3474" s="71" t="str">
        <f>TRIM(UPPER(tbl_raw_data[[#This Row],[Outcome]]))</f>
        <v>WITHDRAW</v>
      </c>
      <c r="P3474" s="71" t="str">
        <f>TRIM(UPPER(tbl_raw_data[[#This Row],[Queue Name]]))</f>
        <v>CONSUMER PRE BUREAU</v>
      </c>
      <c r="Q3474" s="71" t="str">
        <f>IF(tbl_raw_data[[#This Row],[time_taken_in_min]]&lt;=settings!$D$2,"SLA_MET","SLA_NOT_MET")</f>
        <v>SLA_MET</v>
      </c>
    </row>
    <row r="3475" spans="1:17" x14ac:dyDescent="0.3">
      <c r="A3475" s="7" t="s">
        <v>4438</v>
      </c>
      <c r="B3475" s="36">
        <v>45155.856469907405</v>
      </c>
      <c r="C3475" s="39">
        <v>45155.866041666668</v>
      </c>
      <c r="D3475" s="8" t="s">
        <v>47</v>
      </c>
      <c r="E3475" s="8" t="s">
        <v>8</v>
      </c>
      <c r="F3475" s="8" t="s">
        <v>114</v>
      </c>
      <c r="G3475" s="8" t="s">
        <v>132</v>
      </c>
      <c r="H3475" s="84" t="str">
        <f t="shared" si="54"/>
        <v>Incomplete Details</v>
      </c>
      <c r="I3475" s="63">
        <f>(tbl_raw_data[[#This Row],[Date Actioned]])-(tbl_raw_data[[#This Row],[Date Tagged]])</f>
        <v>9.5717592630535364E-3</v>
      </c>
      <c r="J3475" s="66">
        <f>HOUR(tbl_raw_data[[#This Row],[time_taken]])*60+MINUTE(tbl_raw_data[[#This Row],[time_taken]])+SECOND(tbl_raw_data[[#This Row],[time_taken]])/60</f>
        <v>13.783333333333333</v>
      </c>
      <c r="K3475" s="68">
        <f>DATE(YEAR(tbl_raw_data[[#This Row],[Date Actioned]]),MONTH(tbl_raw_data[[#This Row],[Date Actioned]]),DAY(tbl_raw_data[[#This Row],[Date Actioned]]))</f>
        <v>45155</v>
      </c>
      <c r="L3475" s="65" t="str">
        <f>UPPER(TEXT(tbl_raw_data[[#This Row],[updated_date]],"MMMM"))</f>
        <v>AUGUST</v>
      </c>
      <c r="M3475" s="65" t="str">
        <f>"WEEK "&amp;IF(ROUNDUP(DAY(tbl_raw_data[[#This Row],[updated_date]])/7,0)=5,4,ROUNDUP(DAY(tbl_raw_data[[#This Row],[updated_date]])/7,0))</f>
        <v>WEEK 3</v>
      </c>
      <c r="N3475" s="71" t="str">
        <f>UPPER(VLOOKUP(tbl_raw_data[[#This Row],[Analyst]],settings!$A$1:$B$15,2,0))</f>
        <v>FARDIN</v>
      </c>
      <c r="O3475" s="71" t="str">
        <f>TRIM(UPPER(tbl_raw_data[[#This Row],[Outcome]]))</f>
        <v>WITHDRAW</v>
      </c>
      <c r="P3475" s="71" t="str">
        <f>TRIM(UPPER(tbl_raw_data[[#This Row],[Queue Name]]))</f>
        <v>CONSUMER POST BUREAU</v>
      </c>
      <c r="Q3475" s="71" t="str">
        <f>IF(tbl_raw_data[[#This Row],[time_taken_in_min]]&lt;=settings!$D$2,"SLA_MET","SLA_NOT_MET")</f>
        <v>SLA_MET</v>
      </c>
    </row>
    <row r="3476" spans="1:17" hidden="1" x14ac:dyDescent="0.3">
      <c r="A3476" s="1" t="s">
        <v>4439</v>
      </c>
      <c r="B3476" s="34">
        <v>45156.392418981479</v>
      </c>
      <c r="C3476" s="35">
        <v>45156.397060185183</v>
      </c>
      <c r="D3476" s="2" t="s">
        <v>10</v>
      </c>
      <c r="E3476" s="2" t="s">
        <v>11</v>
      </c>
      <c r="F3476" s="2" t="s">
        <v>24</v>
      </c>
      <c r="G3476" s="2" t="s">
        <v>15</v>
      </c>
      <c r="H3476" s="84" t="str">
        <f t="shared" si="54"/>
        <v>Reason Unknown</v>
      </c>
      <c r="I3476" s="63">
        <f>(tbl_raw_data[[#This Row],[Date Actioned]])-(tbl_raw_data[[#This Row],[Date Tagged]])</f>
        <v>4.6412037045229226E-3</v>
      </c>
      <c r="J3476" s="66">
        <f>HOUR(tbl_raw_data[[#This Row],[time_taken]])*60+MINUTE(tbl_raw_data[[#This Row],[time_taken]])+SECOND(tbl_raw_data[[#This Row],[time_taken]])/60</f>
        <v>6.6833333333333336</v>
      </c>
      <c r="K3476" s="68">
        <f>DATE(YEAR(tbl_raw_data[[#This Row],[Date Actioned]]),MONTH(tbl_raw_data[[#This Row],[Date Actioned]]),DAY(tbl_raw_data[[#This Row],[Date Actioned]]))</f>
        <v>45156</v>
      </c>
      <c r="L3476" s="65" t="str">
        <f>UPPER(TEXT(tbl_raw_data[[#This Row],[updated_date]],"MMMM"))</f>
        <v>AUGUST</v>
      </c>
      <c r="M3476" s="65" t="str">
        <f>"WEEK "&amp;IF(ROUNDUP(DAY(tbl_raw_data[[#This Row],[updated_date]])/7,0)=5,4,ROUNDUP(DAY(tbl_raw_data[[#This Row],[updated_date]])/7,0))</f>
        <v>WEEK 3</v>
      </c>
      <c r="N3476" s="71" t="str">
        <f>UPPER(VLOOKUP(tbl_raw_data[[#This Row],[Analyst]],settings!$A$1:$B$15,2,0))</f>
        <v>SAM</v>
      </c>
      <c r="O3476" s="71" t="str">
        <f>TRIM(UPPER(tbl_raw_data[[#This Row],[Outcome]]))</f>
        <v>APPROVE</v>
      </c>
      <c r="P3476" s="71" t="str">
        <f>TRIM(UPPER(tbl_raw_data[[#This Row],[Queue Name]]))</f>
        <v>CONSUMER EXISTING</v>
      </c>
      <c r="Q3476" s="71" t="str">
        <f>IF(tbl_raw_data[[#This Row],[time_taken_in_min]]&lt;=settings!$D$2,"SLA_MET","SLA_NOT_MET")</f>
        <v>SLA_MET</v>
      </c>
    </row>
    <row r="3477" spans="1:17" hidden="1" x14ac:dyDescent="0.3">
      <c r="A3477" s="5" t="s">
        <v>4440</v>
      </c>
      <c r="B3477" s="36">
        <v>45156.399687500001</v>
      </c>
      <c r="C3477" s="39">
        <v>45156.402870370373</v>
      </c>
      <c r="D3477" s="8" t="s">
        <v>10</v>
      </c>
      <c r="E3477" s="8" t="s">
        <v>18</v>
      </c>
      <c r="F3477" s="8" t="s">
        <v>24</v>
      </c>
      <c r="G3477" s="8" t="s">
        <v>23</v>
      </c>
      <c r="H3477" s="84" t="str">
        <f t="shared" si="54"/>
        <v>Reason Unknown</v>
      </c>
      <c r="I3477" s="63">
        <f>(tbl_raw_data[[#This Row],[Date Actioned]])-(tbl_raw_data[[#This Row],[Date Tagged]])</f>
        <v>3.1828703722567298E-3</v>
      </c>
      <c r="J3477" s="66">
        <f>HOUR(tbl_raw_data[[#This Row],[time_taken]])*60+MINUTE(tbl_raw_data[[#This Row],[time_taken]])+SECOND(tbl_raw_data[[#This Row],[time_taken]])/60</f>
        <v>4.583333333333333</v>
      </c>
      <c r="K3477" s="68">
        <f>DATE(YEAR(tbl_raw_data[[#This Row],[Date Actioned]]),MONTH(tbl_raw_data[[#This Row],[Date Actioned]]),DAY(tbl_raw_data[[#This Row],[Date Actioned]]))</f>
        <v>45156</v>
      </c>
      <c r="L3477" s="65" t="str">
        <f>UPPER(TEXT(tbl_raw_data[[#This Row],[updated_date]],"MMMM"))</f>
        <v>AUGUST</v>
      </c>
      <c r="M3477" s="65" t="str">
        <f>"WEEK "&amp;IF(ROUNDUP(DAY(tbl_raw_data[[#This Row],[updated_date]])/7,0)=5,4,ROUNDUP(DAY(tbl_raw_data[[#This Row],[updated_date]])/7,0))</f>
        <v>WEEK 3</v>
      </c>
      <c r="N3477" s="71" t="str">
        <f>UPPER(VLOOKUP(tbl_raw_data[[#This Row],[Analyst]],settings!$A$1:$B$15,2,0))</f>
        <v>SAM</v>
      </c>
      <c r="O3477" s="71" t="str">
        <f>TRIM(UPPER(tbl_raw_data[[#This Row],[Outcome]]))</f>
        <v>APPROVE</v>
      </c>
      <c r="P3477" s="71" t="str">
        <f>TRIM(UPPER(tbl_raw_data[[#This Row],[Queue Name]]))</f>
        <v>CONSUMER PRE BUREAU</v>
      </c>
      <c r="Q3477" s="71" t="str">
        <f>IF(tbl_raw_data[[#This Row],[time_taken_in_min]]&lt;=settings!$D$2,"SLA_MET","SLA_NOT_MET")</f>
        <v>SLA_MET</v>
      </c>
    </row>
    <row r="3478" spans="1:17" hidden="1" x14ac:dyDescent="0.3">
      <c r="A3478" s="7" t="s">
        <v>4441</v>
      </c>
      <c r="B3478" s="34">
        <v>45156.407500000001</v>
      </c>
      <c r="C3478" s="35">
        <v>45156.410243055558</v>
      </c>
      <c r="D3478" s="2" t="s">
        <v>10</v>
      </c>
      <c r="E3478" s="2" t="s">
        <v>11</v>
      </c>
      <c r="F3478" s="2" t="s">
        <v>24</v>
      </c>
      <c r="G3478" s="2" t="s">
        <v>15</v>
      </c>
      <c r="H3478" s="84" t="str">
        <f t="shared" si="54"/>
        <v>Reason Unknown</v>
      </c>
      <c r="I3478" s="63">
        <f>(tbl_raw_data[[#This Row],[Date Actioned]])-(tbl_raw_data[[#This Row],[Date Tagged]])</f>
        <v>2.7430555564933456E-3</v>
      </c>
      <c r="J3478" s="66">
        <f>HOUR(tbl_raw_data[[#This Row],[time_taken]])*60+MINUTE(tbl_raw_data[[#This Row],[time_taken]])+SECOND(tbl_raw_data[[#This Row],[time_taken]])/60</f>
        <v>3.95</v>
      </c>
      <c r="K3478" s="68">
        <f>DATE(YEAR(tbl_raw_data[[#This Row],[Date Actioned]]),MONTH(tbl_raw_data[[#This Row],[Date Actioned]]),DAY(tbl_raw_data[[#This Row],[Date Actioned]]))</f>
        <v>45156</v>
      </c>
      <c r="L3478" s="65" t="str">
        <f>UPPER(TEXT(tbl_raw_data[[#This Row],[updated_date]],"MMMM"))</f>
        <v>AUGUST</v>
      </c>
      <c r="M3478" s="65" t="str">
        <f>"WEEK "&amp;IF(ROUNDUP(DAY(tbl_raw_data[[#This Row],[updated_date]])/7,0)=5,4,ROUNDUP(DAY(tbl_raw_data[[#This Row],[updated_date]])/7,0))</f>
        <v>WEEK 3</v>
      </c>
      <c r="N3478" s="71" t="str">
        <f>UPPER(VLOOKUP(tbl_raw_data[[#This Row],[Analyst]],settings!$A$1:$B$15,2,0))</f>
        <v>SAM</v>
      </c>
      <c r="O3478" s="71" t="str">
        <f>TRIM(UPPER(tbl_raw_data[[#This Row],[Outcome]]))</f>
        <v>APPROVE</v>
      </c>
      <c r="P3478" s="71" t="str">
        <f>TRIM(UPPER(tbl_raw_data[[#This Row],[Queue Name]]))</f>
        <v>CONSUMER EXISTING</v>
      </c>
      <c r="Q3478" s="71" t="str">
        <f>IF(tbl_raw_data[[#This Row],[time_taken_in_min]]&lt;=settings!$D$2,"SLA_MET","SLA_NOT_MET")</f>
        <v>SLA_MET</v>
      </c>
    </row>
    <row r="3479" spans="1:17" hidden="1" x14ac:dyDescent="0.3">
      <c r="A3479" s="1" t="s">
        <v>4442</v>
      </c>
      <c r="B3479" s="36">
        <v>45156.41578703704</v>
      </c>
      <c r="C3479" s="39">
        <v>45156.418842592589</v>
      </c>
      <c r="D3479" s="8" t="s">
        <v>10</v>
      </c>
      <c r="E3479" s="8" t="s">
        <v>11</v>
      </c>
      <c r="F3479" s="8" t="s">
        <v>24</v>
      </c>
      <c r="G3479" s="8" t="s">
        <v>23</v>
      </c>
      <c r="H3479" s="84" t="str">
        <f t="shared" si="54"/>
        <v>Reason Unknown</v>
      </c>
      <c r="I3479" s="63">
        <f>(tbl_raw_data[[#This Row],[Date Actioned]])-(tbl_raw_data[[#This Row],[Date Tagged]])</f>
        <v>3.0555555495084263E-3</v>
      </c>
      <c r="J3479" s="66">
        <f>HOUR(tbl_raw_data[[#This Row],[time_taken]])*60+MINUTE(tbl_raw_data[[#This Row],[time_taken]])+SECOND(tbl_raw_data[[#This Row],[time_taken]])/60</f>
        <v>4.4000000000000004</v>
      </c>
      <c r="K3479" s="68">
        <f>DATE(YEAR(tbl_raw_data[[#This Row],[Date Actioned]]),MONTH(tbl_raw_data[[#This Row],[Date Actioned]]),DAY(tbl_raw_data[[#This Row],[Date Actioned]]))</f>
        <v>45156</v>
      </c>
      <c r="L3479" s="65" t="str">
        <f>UPPER(TEXT(tbl_raw_data[[#This Row],[updated_date]],"MMMM"))</f>
        <v>AUGUST</v>
      </c>
      <c r="M3479" s="65" t="str">
        <f>"WEEK "&amp;IF(ROUNDUP(DAY(tbl_raw_data[[#This Row],[updated_date]])/7,0)=5,4,ROUNDUP(DAY(tbl_raw_data[[#This Row],[updated_date]])/7,0))</f>
        <v>WEEK 3</v>
      </c>
      <c r="N3479" s="71" t="str">
        <f>UPPER(VLOOKUP(tbl_raw_data[[#This Row],[Analyst]],settings!$A$1:$B$15,2,0))</f>
        <v>SAM</v>
      </c>
      <c r="O3479" s="71" t="str">
        <f>TRIM(UPPER(tbl_raw_data[[#This Row],[Outcome]]))</f>
        <v>APPROVE</v>
      </c>
      <c r="P3479" s="71" t="str">
        <f>TRIM(UPPER(tbl_raw_data[[#This Row],[Queue Name]]))</f>
        <v>CONSUMER EXISTING</v>
      </c>
      <c r="Q3479" s="71" t="str">
        <f>IF(tbl_raw_data[[#This Row],[time_taken_in_min]]&lt;=settings!$D$2,"SLA_MET","SLA_NOT_MET")</f>
        <v>SLA_MET</v>
      </c>
    </row>
    <row r="3480" spans="1:17" hidden="1" x14ac:dyDescent="0.3">
      <c r="A3480" s="5" t="s">
        <v>4443</v>
      </c>
      <c r="B3480" s="34">
        <v>45156.43136574074</v>
      </c>
      <c r="C3480" s="35">
        <v>45156.436365740738</v>
      </c>
      <c r="D3480" s="2" t="s">
        <v>10</v>
      </c>
      <c r="E3480" s="2" t="s">
        <v>11</v>
      </c>
      <c r="F3480" s="2" t="s">
        <v>25</v>
      </c>
      <c r="G3480" s="2" t="s">
        <v>15</v>
      </c>
      <c r="H3480" s="84" t="str">
        <f t="shared" si="54"/>
        <v>Reason Unknown</v>
      </c>
      <c r="I3480" s="63">
        <f>(tbl_raw_data[[#This Row],[Date Actioned]])-(tbl_raw_data[[#This Row],[Date Tagged]])</f>
        <v>4.9999999973806553E-3</v>
      </c>
      <c r="J3480" s="66">
        <f>HOUR(tbl_raw_data[[#This Row],[time_taken]])*60+MINUTE(tbl_raw_data[[#This Row],[time_taken]])+SECOND(tbl_raw_data[[#This Row],[time_taken]])/60</f>
        <v>7.2</v>
      </c>
      <c r="K3480" s="68">
        <f>DATE(YEAR(tbl_raw_data[[#This Row],[Date Actioned]]),MONTH(tbl_raw_data[[#This Row],[Date Actioned]]),DAY(tbl_raw_data[[#This Row],[Date Actioned]]))</f>
        <v>45156</v>
      </c>
      <c r="L3480" s="65" t="str">
        <f>UPPER(TEXT(tbl_raw_data[[#This Row],[updated_date]],"MMMM"))</f>
        <v>AUGUST</v>
      </c>
      <c r="M3480" s="65" t="str">
        <f>"WEEK "&amp;IF(ROUNDUP(DAY(tbl_raw_data[[#This Row],[updated_date]])/7,0)=5,4,ROUNDUP(DAY(tbl_raw_data[[#This Row],[updated_date]])/7,0))</f>
        <v>WEEK 3</v>
      </c>
      <c r="N3480" s="71" t="str">
        <f>UPPER(VLOOKUP(tbl_raw_data[[#This Row],[Analyst]],settings!$A$1:$B$15,2,0))</f>
        <v>ASIF</v>
      </c>
      <c r="O3480" s="71" t="str">
        <f>TRIM(UPPER(tbl_raw_data[[#This Row],[Outcome]]))</f>
        <v>APPROVE</v>
      </c>
      <c r="P3480" s="71" t="str">
        <f>TRIM(UPPER(tbl_raw_data[[#This Row],[Queue Name]]))</f>
        <v>CONSUMER EXISTING</v>
      </c>
      <c r="Q3480" s="71" t="str">
        <f>IF(tbl_raw_data[[#This Row],[time_taken_in_min]]&lt;=settings!$D$2,"SLA_MET","SLA_NOT_MET")</f>
        <v>SLA_MET</v>
      </c>
    </row>
    <row r="3481" spans="1:17" hidden="1" x14ac:dyDescent="0.3">
      <c r="A3481" s="7" t="s">
        <v>4444</v>
      </c>
      <c r="B3481" s="36">
        <v>45156.439432870371</v>
      </c>
      <c r="C3481" s="39">
        <v>45156.442673611113</v>
      </c>
      <c r="D3481" s="8" t="s">
        <v>10</v>
      </c>
      <c r="E3481" s="8" t="s">
        <v>11</v>
      </c>
      <c r="F3481" s="8" t="s">
        <v>24</v>
      </c>
      <c r="G3481" s="8" t="s">
        <v>26</v>
      </c>
      <c r="H3481" s="84" t="str">
        <f t="shared" si="54"/>
        <v>Reason Unknown</v>
      </c>
      <c r="I3481" s="63">
        <f>(tbl_raw_data[[#This Row],[Date Actioned]])-(tbl_raw_data[[#This Row],[Date Tagged]])</f>
        <v>3.2407407416030765E-3</v>
      </c>
      <c r="J3481" s="66">
        <f>HOUR(tbl_raw_data[[#This Row],[time_taken]])*60+MINUTE(tbl_raw_data[[#This Row],[time_taken]])+SECOND(tbl_raw_data[[#This Row],[time_taken]])/60</f>
        <v>4.666666666666667</v>
      </c>
      <c r="K3481" s="68">
        <f>DATE(YEAR(tbl_raw_data[[#This Row],[Date Actioned]]),MONTH(tbl_raw_data[[#This Row],[Date Actioned]]),DAY(tbl_raw_data[[#This Row],[Date Actioned]]))</f>
        <v>45156</v>
      </c>
      <c r="L3481" s="65" t="str">
        <f>UPPER(TEXT(tbl_raw_data[[#This Row],[updated_date]],"MMMM"))</f>
        <v>AUGUST</v>
      </c>
      <c r="M3481" s="65" t="str">
        <f>"WEEK "&amp;IF(ROUNDUP(DAY(tbl_raw_data[[#This Row],[updated_date]])/7,0)=5,4,ROUNDUP(DAY(tbl_raw_data[[#This Row],[updated_date]])/7,0))</f>
        <v>WEEK 3</v>
      </c>
      <c r="N3481" s="71" t="str">
        <f>UPPER(VLOOKUP(tbl_raw_data[[#This Row],[Analyst]],settings!$A$1:$B$15,2,0))</f>
        <v>SAM</v>
      </c>
      <c r="O3481" s="71" t="str">
        <f>TRIM(UPPER(tbl_raw_data[[#This Row],[Outcome]]))</f>
        <v>APPROVE</v>
      </c>
      <c r="P3481" s="71" t="str">
        <f>TRIM(UPPER(tbl_raw_data[[#This Row],[Queue Name]]))</f>
        <v>CONSUMER EXISTING</v>
      </c>
      <c r="Q3481" s="71" t="str">
        <f>IF(tbl_raw_data[[#This Row],[time_taken_in_min]]&lt;=settings!$D$2,"SLA_MET","SLA_NOT_MET")</f>
        <v>SLA_MET</v>
      </c>
    </row>
    <row r="3482" spans="1:17" hidden="1" x14ac:dyDescent="0.3">
      <c r="A3482" s="1" t="s">
        <v>4445</v>
      </c>
      <c r="B3482" s="34">
        <v>45156.444004629629</v>
      </c>
      <c r="C3482" s="35">
        <v>45156.44908564815</v>
      </c>
      <c r="D3482" s="2" t="s">
        <v>10</v>
      </c>
      <c r="E3482" s="2" t="s">
        <v>11</v>
      </c>
      <c r="F3482" s="2" t="s">
        <v>25</v>
      </c>
      <c r="G3482" s="2" t="s">
        <v>26</v>
      </c>
      <c r="H3482" s="84" t="str">
        <f t="shared" si="54"/>
        <v>Reason Unknown</v>
      </c>
      <c r="I3482" s="63">
        <f>(tbl_raw_data[[#This Row],[Date Actioned]])-(tbl_raw_data[[#This Row],[Date Tagged]])</f>
        <v>5.0810185202863067E-3</v>
      </c>
      <c r="J3482" s="66">
        <f>HOUR(tbl_raw_data[[#This Row],[time_taken]])*60+MINUTE(tbl_raw_data[[#This Row],[time_taken]])+SECOND(tbl_raw_data[[#This Row],[time_taken]])/60</f>
        <v>7.3166666666666664</v>
      </c>
      <c r="K3482" s="68">
        <f>DATE(YEAR(tbl_raw_data[[#This Row],[Date Actioned]]),MONTH(tbl_raw_data[[#This Row],[Date Actioned]]),DAY(tbl_raw_data[[#This Row],[Date Actioned]]))</f>
        <v>45156</v>
      </c>
      <c r="L3482" s="65" t="str">
        <f>UPPER(TEXT(tbl_raw_data[[#This Row],[updated_date]],"MMMM"))</f>
        <v>AUGUST</v>
      </c>
      <c r="M3482" s="65" t="str">
        <f>"WEEK "&amp;IF(ROUNDUP(DAY(tbl_raw_data[[#This Row],[updated_date]])/7,0)=5,4,ROUNDUP(DAY(tbl_raw_data[[#This Row],[updated_date]])/7,0))</f>
        <v>WEEK 3</v>
      </c>
      <c r="N3482" s="71" t="str">
        <f>UPPER(VLOOKUP(tbl_raw_data[[#This Row],[Analyst]],settings!$A$1:$B$15,2,0))</f>
        <v>ASIF</v>
      </c>
      <c r="O3482" s="71" t="str">
        <f>TRIM(UPPER(tbl_raw_data[[#This Row],[Outcome]]))</f>
        <v>APPROVE</v>
      </c>
      <c r="P3482" s="71" t="str">
        <f>TRIM(UPPER(tbl_raw_data[[#This Row],[Queue Name]]))</f>
        <v>CONSUMER EXISTING</v>
      </c>
      <c r="Q3482" s="71" t="str">
        <f>IF(tbl_raw_data[[#This Row],[time_taken_in_min]]&lt;=settings!$D$2,"SLA_MET","SLA_NOT_MET")</f>
        <v>SLA_MET</v>
      </c>
    </row>
    <row r="3483" spans="1:17" hidden="1" x14ac:dyDescent="0.3">
      <c r="A3483" s="5" t="s">
        <v>4446</v>
      </c>
      <c r="B3483" s="36">
        <v>45156.451944444445</v>
      </c>
      <c r="C3483" s="39">
        <v>45156.461875000001</v>
      </c>
      <c r="D3483" s="8" t="s">
        <v>10</v>
      </c>
      <c r="E3483" s="8" t="s">
        <v>18</v>
      </c>
      <c r="F3483" s="8" t="s">
        <v>24</v>
      </c>
      <c r="G3483" s="8" t="s">
        <v>23</v>
      </c>
      <c r="H3483" s="84" t="str">
        <f t="shared" si="54"/>
        <v>Reason Unknown</v>
      </c>
      <c r="I3483" s="63">
        <f>(tbl_raw_data[[#This Row],[Date Actioned]])-(tbl_raw_data[[#This Row],[Date Tagged]])</f>
        <v>9.930555555911269E-3</v>
      </c>
      <c r="J3483" s="66">
        <f>HOUR(tbl_raw_data[[#This Row],[time_taken]])*60+MINUTE(tbl_raw_data[[#This Row],[time_taken]])+SECOND(tbl_raw_data[[#This Row],[time_taken]])/60</f>
        <v>14.3</v>
      </c>
      <c r="K3483" s="68">
        <f>DATE(YEAR(tbl_raw_data[[#This Row],[Date Actioned]]),MONTH(tbl_raw_data[[#This Row],[Date Actioned]]),DAY(tbl_raw_data[[#This Row],[Date Actioned]]))</f>
        <v>45156</v>
      </c>
      <c r="L3483" s="65" t="str">
        <f>UPPER(TEXT(tbl_raw_data[[#This Row],[updated_date]],"MMMM"))</f>
        <v>AUGUST</v>
      </c>
      <c r="M3483" s="65" t="str">
        <f>"WEEK "&amp;IF(ROUNDUP(DAY(tbl_raw_data[[#This Row],[updated_date]])/7,0)=5,4,ROUNDUP(DAY(tbl_raw_data[[#This Row],[updated_date]])/7,0))</f>
        <v>WEEK 3</v>
      </c>
      <c r="N3483" s="71" t="str">
        <f>UPPER(VLOOKUP(tbl_raw_data[[#This Row],[Analyst]],settings!$A$1:$B$15,2,0))</f>
        <v>SAM</v>
      </c>
      <c r="O3483" s="71" t="str">
        <f>TRIM(UPPER(tbl_raw_data[[#This Row],[Outcome]]))</f>
        <v>APPROVE</v>
      </c>
      <c r="P3483" s="71" t="str">
        <f>TRIM(UPPER(tbl_raw_data[[#This Row],[Queue Name]]))</f>
        <v>CONSUMER PRE BUREAU</v>
      </c>
      <c r="Q3483" s="71" t="str">
        <f>IF(tbl_raw_data[[#This Row],[time_taken_in_min]]&lt;=settings!$D$2,"SLA_MET","SLA_NOT_MET")</f>
        <v>SLA_MET</v>
      </c>
    </row>
    <row r="3484" spans="1:17" hidden="1" x14ac:dyDescent="0.3">
      <c r="A3484" s="7" t="s">
        <v>4447</v>
      </c>
      <c r="B3484" s="34">
        <v>45156.466770833336</v>
      </c>
      <c r="C3484" s="35">
        <v>45156.473530092589</v>
      </c>
      <c r="D3484" s="2" t="s">
        <v>10</v>
      </c>
      <c r="E3484" s="2" t="s">
        <v>11</v>
      </c>
      <c r="F3484" s="2" t="s">
        <v>25</v>
      </c>
      <c r="G3484" s="2" t="s">
        <v>15</v>
      </c>
      <c r="H3484" s="84" t="str">
        <f t="shared" si="54"/>
        <v>Reason Unknown</v>
      </c>
      <c r="I3484" s="63">
        <f>(tbl_raw_data[[#This Row],[Date Actioned]])-(tbl_raw_data[[#This Row],[Date Tagged]])</f>
        <v>6.7592592531582341E-3</v>
      </c>
      <c r="J3484" s="66">
        <f>HOUR(tbl_raw_data[[#This Row],[time_taken]])*60+MINUTE(tbl_raw_data[[#This Row],[time_taken]])+SECOND(tbl_raw_data[[#This Row],[time_taken]])/60</f>
        <v>9.7333333333333325</v>
      </c>
      <c r="K3484" s="68">
        <f>DATE(YEAR(tbl_raw_data[[#This Row],[Date Actioned]]),MONTH(tbl_raw_data[[#This Row],[Date Actioned]]),DAY(tbl_raw_data[[#This Row],[Date Actioned]]))</f>
        <v>45156</v>
      </c>
      <c r="L3484" s="65" t="str">
        <f>UPPER(TEXT(tbl_raw_data[[#This Row],[updated_date]],"MMMM"))</f>
        <v>AUGUST</v>
      </c>
      <c r="M3484" s="65" t="str">
        <f>"WEEK "&amp;IF(ROUNDUP(DAY(tbl_raw_data[[#This Row],[updated_date]])/7,0)=5,4,ROUNDUP(DAY(tbl_raw_data[[#This Row],[updated_date]])/7,0))</f>
        <v>WEEK 3</v>
      </c>
      <c r="N3484" s="71" t="str">
        <f>UPPER(VLOOKUP(tbl_raw_data[[#This Row],[Analyst]],settings!$A$1:$B$15,2,0))</f>
        <v>ASIF</v>
      </c>
      <c r="O3484" s="71" t="str">
        <f>TRIM(UPPER(tbl_raw_data[[#This Row],[Outcome]]))</f>
        <v>APPROVE</v>
      </c>
      <c r="P3484" s="71" t="str">
        <f>TRIM(UPPER(tbl_raw_data[[#This Row],[Queue Name]]))</f>
        <v>CONSUMER EXISTING</v>
      </c>
      <c r="Q3484" s="71" t="str">
        <f>IF(tbl_raw_data[[#This Row],[time_taken_in_min]]&lt;=settings!$D$2,"SLA_MET","SLA_NOT_MET")</f>
        <v>SLA_MET</v>
      </c>
    </row>
    <row r="3485" spans="1:17" hidden="1" x14ac:dyDescent="0.3">
      <c r="A3485" s="1" t="s">
        <v>4448</v>
      </c>
      <c r="B3485" s="36">
        <v>45156.474189814813</v>
      </c>
      <c r="C3485" s="39">
        <v>45156.481759259259</v>
      </c>
      <c r="D3485" s="8" t="s">
        <v>10</v>
      </c>
      <c r="E3485" s="8" t="s">
        <v>18</v>
      </c>
      <c r="F3485" s="8" t="s">
        <v>25</v>
      </c>
      <c r="G3485" s="8" t="s">
        <v>30</v>
      </c>
      <c r="H3485" s="84" t="str">
        <f t="shared" si="54"/>
        <v>Reason Unknown</v>
      </c>
      <c r="I3485" s="63">
        <f>(tbl_raw_data[[#This Row],[Date Actioned]])-(tbl_raw_data[[#This Row],[Date Tagged]])</f>
        <v>7.5694444458349608E-3</v>
      </c>
      <c r="J3485" s="66">
        <f>HOUR(tbl_raw_data[[#This Row],[time_taken]])*60+MINUTE(tbl_raw_data[[#This Row],[time_taken]])+SECOND(tbl_raw_data[[#This Row],[time_taken]])/60</f>
        <v>10.9</v>
      </c>
      <c r="K3485" s="68">
        <f>DATE(YEAR(tbl_raw_data[[#This Row],[Date Actioned]]),MONTH(tbl_raw_data[[#This Row],[Date Actioned]]),DAY(tbl_raw_data[[#This Row],[Date Actioned]]))</f>
        <v>45156</v>
      </c>
      <c r="L3485" s="65" t="str">
        <f>UPPER(TEXT(tbl_raw_data[[#This Row],[updated_date]],"MMMM"))</f>
        <v>AUGUST</v>
      </c>
      <c r="M3485" s="65" t="str">
        <f>"WEEK "&amp;IF(ROUNDUP(DAY(tbl_raw_data[[#This Row],[updated_date]])/7,0)=5,4,ROUNDUP(DAY(tbl_raw_data[[#This Row],[updated_date]])/7,0))</f>
        <v>WEEK 3</v>
      </c>
      <c r="N3485" s="71" t="str">
        <f>UPPER(VLOOKUP(tbl_raw_data[[#This Row],[Analyst]],settings!$A$1:$B$15,2,0))</f>
        <v>ASIF</v>
      </c>
      <c r="O3485" s="71" t="str">
        <f>TRIM(UPPER(tbl_raw_data[[#This Row],[Outcome]]))</f>
        <v>APPROVE</v>
      </c>
      <c r="P3485" s="71" t="str">
        <f>TRIM(UPPER(tbl_raw_data[[#This Row],[Queue Name]]))</f>
        <v>CONSUMER PRE BUREAU</v>
      </c>
      <c r="Q3485" s="71" t="str">
        <f>IF(tbl_raw_data[[#This Row],[time_taken_in_min]]&lt;=settings!$D$2,"SLA_MET","SLA_NOT_MET")</f>
        <v>SLA_MET</v>
      </c>
    </row>
    <row r="3486" spans="1:17" hidden="1" x14ac:dyDescent="0.3">
      <c r="A3486" s="5" t="s">
        <v>4449</v>
      </c>
      <c r="B3486" s="34">
        <v>45156.474594907406</v>
      </c>
      <c r="C3486" s="35">
        <v>45156.482685185183</v>
      </c>
      <c r="D3486" s="2" t="s">
        <v>10</v>
      </c>
      <c r="E3486" s="2" t="s">
        <v>11</v>
      </c>
      <c r="F3486" s="2" t="s">
        <v>24</v>
      </c>
      <c r="G3486" s="2" t="s">
        <v>16</v>
      </c>
      <c r="H3486" s="84" t="str">
        <f t="shared" si="54"/>
        <v>Reason Unknown</v>
      </c>
      <c r="I3486" s="63">
        <f>(tbl_raw_data[[#This Row],[Date Actioned]])-(tbl_raw_data[[#This Row],[Date Tagged]])</f>
        <v>8.0902777772280388E-3</v>
      </c>
      <c r="J3486" s="66">
        <f>HOUR(tbl_raw_data[[#This Row],[time_taken]])*60+MINUTE(tbl_raw_data[[#This Row],[time_taken]])+SECOND(tbl_raw_data[[#This Row],[time_taken]])/60</f>
        <v>11.65</v>
      </c>
      <c r="K3486" s="68">
        <f>DATE(YEAR(tbl_raw_data[[#This Row],[Date Actioned]]),MONTH(tbl_raw_data[[#This Row],[Date Actioned]]),DAY(tbl_raw_data[[#This Row],[Date Actioned]]))</f>
        <v>45156</v>
      </c>
      <c r="L3486" s="65" t="str">
        <f>UPPER(TEXT(tbl_raw_data[[#This Row],[updated_date]],"MMMM"))</f>
        <v>AUGUST</v>
      </c>
      <c r="M3486" s="65" t="str">
        <f>"WEEK "&amp;IF(ROUNDUP(DAY(tbl_raw_data[[#This Row],[updated_date]])/7,0)=5,4,ROUNDUP(DAY(tbl_raw_data[[#This Row],[updated_date]])/7,0))</f>
        <v>WEEK 3</v>
      </c>
      <c r="N3486" s="71" t="str">
        <f>UPPER(VLOOKUP(tbl_raw_data[[#This Row],[Analyst]],settings!$A$1:$B$15,2,0))</f>
        <v>SAM</v>
      </c>
      <c r="O3486" s="71" t="str">
        <f>TRIM(UPPER(tbl_raw_data[[#This Row],[Outcome]]))</f>
        <v>APPROVE</v>
      </c>
      <c r="P3486" s="71" t="str">
        <f>TRIM(UPPER(tbl_raw_data[[#This Row],[Queue Name]]))</f>
        <v>CONSUMER EXISTING</v>
      </c>
      <c r="Q3486" s="71" t="str">
        <f>IF(tbl_raw_data[[#This Row],[time_taken_in_min]]&lt;=settings!$D$2,"SLA_MET","SLA_NOT_MET")</f>
        <v>SLA_MET</v>
      </c>
    </row>
    <row r="3487" spans="1:17" hidden="1" x14ac:dyDescent="0.3">
      <c r="A3487" s="7" t="s">
        <v>4450</v>
      </c>
      <c r="B3487" s="36">
        <v>45156.505995370368</v>
      </c>
      <c r="C3487" s="39">
        <v>45156.515231481484</v>
      </c>
      <c r="D3487" s="8" t="s">
        <v>10</v>
      </c>
      <c r="E3487" s="8" t="s">
        <v>18</v>
      </c>
      <c r="F3487" s="8" t="s">
        <v>25</v>
      </c>
      <c r="G3487" s="8" t="s">
        <v>26</v>
      </c>
      <c r="H3487" s="84" t="str">
        <f t="shared" si="54"/>
        <v>Reason Unknown</v>
      </c>
      <c r="I3487" s="63">
        <f>(tbl_raw_data[[#This Row],[Date Actioned]])-(tbl_raw_data[[#This Row],[Date Tagged]])</f>
        <v>9.236111116479151E-3</v>
      </c>
      <c r="J3487" s="66">
        <f>HOUR(tbl_raw_data[[#This Row],[time_taken]])*60+MINUTE(tbl_raw_data[[#This Row],[time_taken]])+SECOND(tbl_raw_data[[#This Row],[time_taken]])/60</f>
        <v>13.3</v>
      </c>
      <c r="K3487" s="68">
        <f>DATE(YEAR(tbl_raw_data[[#This Row],[Date Actioned]]),MONTH(tbl_raw_data[[#This Row],[Date Actioned]]),DAY(tbl_raw_data[[#This Row],[Date Actioned]]))</f>
        <v>45156</v>
      </c>
      <c r="L3487" s="65" t="str">
        <f>UPPER(TEXT(tbl_raw_data[[#This Row],[updated_date]],"MMMM"))</f>
        <v>AUGUST</v>
      </c>
      <c r="M3487" s="65" t="str">
        <f>"WEEK "&amp;IF(ROUNDUP(DAY(tbl_raw_data[[#This Row],[updated_date]])/7,0)=5,4,ROUNDUP(DAY(tbl_raw_data[[#This Row],[updated_date]])/7,0))</f>
        <v>WEEK 3</v>
      </c>
      <c r="N3487" s="71" t="str">
        <f>UPPER(VLOOKUP(tbl_raw_data[[#This Row],[Analyst]],settings!$A$1:$B$15,2,0))</f>
        <v>ASIF</v>
      </c>
      <c r="O3487" s="71" t="str">
        <f>TRIM(UPPER(tbl_raw_data[[#This Row],[Outcome]]))</f>
        <v>APPROVE</v>
      </c>
      <c r="P3487" s="71" t="str">
        <f>TRIM(UPPER(tbl_raw_data[[#This Row],[Queue Name]]))</f>
        <v>CONSUMER PRE BUREAU</v>
      </c>
      <c r="Q3487" s="71" t="str">
        <f>IF(tbl_raw_data[[#This Row],[time_taken_in_min]]&lt;=settings!$D$2,"SLA_MET","SLA_NOT_MET")</f>
        <v>SLA_MET</v>
      </c>
    </row>
    <row r="3488" spans="1:17" hidden="1" x14ac:dyDescent="0.3">
      <c r="A3488" s="1" t="s">
        <v>4451</v>
      </c>
      <c r="B3488" s="34">
        <v>45156.507557870369</v>
      </c>
      <c r="C3488" s="35">
        <v>45156.513078703705</v>
      </c>
      <c r="D3488" s="2" t="s">
        <v>10</v>
      </c>
      <c r="E3488" s="2" t="s">
        <v>11</v>
      </c>
      <c r="F3488" s="2" t="s">
        <v>14</v>
      </c>
      <c r="G3488" s="2" t="s">
        <v>15</v>
      </c>
      <c r="H3488" s="84" t="str">
        <f t="shared" si="54"/>
        <v>Reason Unknown</v>
      </c>
      <c r="I3488" s="63">
        <f>(tbl_raw_data[[#This Row],[Date Actioned]])-(tbl_raw_data[[#This Row],[Date Tagged]])</f>
        <v>5.5208333360496908E-3</v>
      </c>
      <c r="J3488" s="66">
        <f>HOUR(tbl_raw_data[[#This Row],[time_taken]])*60+MINUTE(tbl_raw_data[[#This Row],[time_taken]])+SECOND(tbl_raw_data[[#This Row],[time_taken]])/60</f>
        <v>7.95</v>
      </c>
      <c r="K3488" s="68">
        <f>DATE(YEAR(tbl_raw_data[[#This Row],[Date Actioned]]),MONTH(tbl_raw_data[[#This Row],[Date Actioned]]),DAY(tbl_raw_data[[#This Row],[Date Actioned]]))</f>
        <v>45156</v>
      </c>
      <c r="L3488" s="65" t="str">
        <f>UPPER(TEXT(tbl_raw_data[[#This Row],[updated_date]],"MMMM"))</f>
        <v>AUGUST</v>
      </c>
      <c r="M3488" s="65" t="str">
        <f>"WEEK "&amp;IF(ROUNDUP(DAY(tbl_raw_data[[#This Row],[updated_date]])/7,0)=5,4,ROUNDUP(DAY(tbl_raw_data[[#This Row],[updated_date]])/7,0))</f>
        <v>WEEK 3</v>
      </c>
      <c r="N3488" s="71" t="str">
        <f>UPPER(VLOOKUP(tbl_raw_data[[#This Row],[Analyst]],settings!$A$1:$B$15,2,0))</f>
        <v>CAMROON</v>
      </c>
      <c r="O3488" s="71" t="str">
        <f>TRIM(UPPER(tbl_raw_data[[#This Row],[Outcome]]))</f>
        <v>APPROVE</v>
      </c>
      <c r="P3488" s="71" t="str">
        <f>TRIM(UPPER(tbl_raw_data[[#This Row],[Queue Name]]))</f>
        <v>CONSUMER EXISTING</v>
      </c>
      <c r="Q3488" s="71" t="str">
        <f>IF(tbl_raw_data[[#This Row],[time_taken_in_min]]&lt;=settings!$D$2,"SLA_MET","SLA_NOT_MET")</f>
        <v>SLA_MET</v>
      </c>
    </row>
    <row r="3489" spans="1:17" hidden="1" x14ac:dyDescent="0.3">
      <c r="A3489" s="5" t="s">
        <v>4452</v>
      </c>
      <c r="B3489" s="36">
        <v>45156.514768518522</v>
      </c>
      <c r="C3489" s="39">
        <v>45156.522766203707</v>
      </c>
      <c r="D3489" s="8" t="s">
        <v>10</v>
      </c>
      <c r="E3489" s="8" t="s">
        <v>11</v>
      </c>
      <c r="F3489" s="8" t="s">
        <v>25</v>
      </c>
      <c r="G3489" s="8" t="s">
        <v>15</v>
      </c>
      <c r="H3489" s="84" t="str">
        <f t="shared" si="54"/>
        <v>Reason Unknown</v>
      </c>
      <c r="I3489" s="63">
        <f>(tbl_raw_data[[#This Row],[Date Actioned]])-(tbl_raw_data[[#This Row],[Date Tagged]])</f>
        <v>7.9976851848186925E-3</v>
      </c>
      <c r="J3489" s="66">
        <f>HOUR(tbl_raw_data[[#This Row],[time_taken]])*60+MINUTE(tbl_raw_data[[#This Row],[time_taken]])+SECOND(tbl_raw_data[[#This Row],[time_taken]])/60</f>
        <v>11.516666666666667</v>
      </c>
      <c r="K3489" s="68">
        <f>DATE(YEAR(tbl_raw_data[[#This Row],[Date Actioned]]),MONTH(tbl_raw_data[[#This Row],[Date Actioned]]),DAY(tbl_raw_data[[#This Row],[Date Actioned]]))</f>
        <v>45156</v>
      </c>
      <c r="L3489" s="65" t="str">
        <f>UPPER(TEXT(tbl_raw_data[[#This Row],[updated_date]],"MMMM"))</f>
        <v>AUGUST</v>
      </c>
      <c r="M3489" s="65" t="str">
        <f>"WEEK "&amp;IF(ROUNDUP(DAY(tbl_raw_data[[#This Row],[updated_date]])/7,0)=5,4,ROUNDUP(DAY(tbl_raw_data[[#This Row],[updated_date]])/7,0))</f>
        <v>WEEK 3</v>
      </c>
      <c r="N3489" s="71" t="str">
        <f>UPPER(VLOOKUP(tbl_raw_data[[#This Row],[Analyst]],settings!$A$1:$B$15,2,0))</f>
        <v>ASIF</v>
      </c>
      <c r="O3489" s="71" t="str">
        <f>TRIM(UPPER(tbl_raw_data[[#This Row],[Outcome]]))</f>
        <v>APPROVE</v>
      </c>
      <c r="P3489" s="71" t="str">
        <f>TRIM(UPPER(tbl_raw_data[[#This Row],[Queue Name]]))</f>
        <v>CONSUMER EXISTING</v>
      </c>
      <c r="Q3489" s="71" t="str">
        <f>IF(tbl_raw_data[[#This Row],[time_taken_in_min]]&lt;=settings!$D$2,"SLA_MET","SLA_NOT_MET")</f>
        <v>SLA_MET</v>
      </c>
    </row>
    <row r="3490" spans="1:17" hidden="1" x14ac:dyDescent="0.3">
      <c r="A3490" s="7" t="s">
        <v>4453</v>
      </c>
      <c r="B3490" s="34">
        <v>45156.521122685182</v>
      </c>
      <c r="C3490" s="35">
        <v>45156.530405092592</v>
      </c>
      <c r="D3490" s="2" t="s">
        <v>10</v>
      </c>
      <c r="E3490" s="2" t="s">
        <v>11</v>
      </c>
      <c r="F3490" s="2" t="s">
        <v>25</v>
      </c>
      <c r="G3490" s="2" t="s">
        <v>123</v>
      </c>
      <c r="H3490" s="84" t="str">
        <f t="shared" si="54"/>
        <v>Reason Unknown</v>
      </c>
      <c r="I3490" s="63">
        <f>(tbl_raw_data[[#This Row],[Date Actioned]])-(tbl_raw_data[[#This Row],[Date Tagged]])</f>
        <v>9.2824074090458453E-3</v>
      </c>
      <c r="J3490" s="66">
        <f>HOUR(tbl_raw_data[[#This Row],[time_taken]])*60+MINUTE(tbl_raw_data[[#This Row],[time_taken]])+SECOND(tbl_raw_data[[#This Row],[time_taken]])/60</f>
        <v>13.366666666666667</v>
      </c>
      <c r="K3490" s="68">
        <f>DATE(YEAR(tbl_raw_data[[#This Row],[Date Actioned]]),MONTH(tbl_raw_data[[#This Row],[Date Actioned]]),DAY(tbl_raw_data[[#This Row],[Date Actioned]]))</f>
        <v>45156</v>
      </c>
      <c r="L3490" s="65" t="str">
        <f>UPPER(TEXT(tbl_raw_data[[#This Row],[updated_date]],"MMMM"))</f>
        <v>AUGUST</v>
      </c>
      <c r="M3490" s="65" t="str">
        <f>"WEEK "&amp;IF(ROUNDUP(DAY(tbl_raw_data[[#This Row],[updated_date]])/7,0)=5,4,ROUNDUP(DAY(tbl_raw_data[[#This Row],[updated_date]])/7,0))</f>
        <v>WEEK 3</v>
      </c>
      <c r="N3490" s="71" t="str">
        <f>UPPER(VLOOKUP(tbl_raw_data[[#This Row],[Analyst]],settings!$A$1:$B$15,2,0))</f>
        <v>ASIF</v>
      </c>
      <c r="O3490" s="71" t="str">
        <f>TRIM(UPPER(tbl_raw_data[[#This Row],[Outcome]]))</f>
        <v>APPROVE</v>
      </c>
      <c r="P3490" s="71" t="str">
        <f>TRIM(UPPER(tbl_raw_data[[#This Row],[Queue Name]]))</f>
        <v>CONSUMER EXISTING</v>
      </c>
      <c r="Q3490" s="71" t="str">
        <f>IF(tbl_raw_data[[#This Row],[time_taken_in_min]]&lt;=settings!$D$2,"SLA_MET","SLA_NOT_MET")</f>
        <v>SLA_MET</v>
      </c>
    </row>
    <row r="3491" spans="1:17" hidden="1" x14ac:dyDescent="0.3">
      <c r="A3491" s="1" t="s">
        <v>4454</v>
      </c>
      <c r="B3491" s="36">
        <v>45156.521678240744</v>
      </c>
      <c r="C3491" s="39">
        <v>45156.531666666669</v>
      </c>
      <c r="D3491" s="8" t="s">
        <v>10</v>
      </c>
      <c r="E3491" s="8" t="s">
        <v>18</v>
      </c>
      <c r="F3491" s="8" t="s">
        <v>24</v>
      </c>
      <c r="G3491" s="8" t="s">
        <v>16</v>
      </c>
      <c r="H3491" s="84" t="str">
        <f t="shared" si="54"/>
        <v>Reason Unknown</v>
      </c>
      <c r="I3491" s="63">
        <f>(tbl_raw_data[[#This Row],[Date Actioned]])-(tbl_raw_data[[#This Row],[Date Tagged]])</f>
        <v>9.9884259252576157E-3</v>
      </c>
      <c r="J3491" s="66">
        <f>HOUR(tbl_raw_data[[#This Row],[time_taken]])*60+MINUTE(tbl_raw_data[[#This Row],[time_taken]])+SECOND(tbl_raw_data[[#This Row],[time_taken]])/60</f>
        <v>14.383333333333333</v>
      </c>
      <c r="K3491" s="68">
        <f>DATE(YEAR(tbl_raw_data[[#This Row],[Date Actioned]]),MONTH(tbl_raw_data[[#This Row],[Date Actioned]]),DAY(tbl_raw_data[[#This Row],[Date Actioned]]))</f>
        <v>45156</v>
      </c>
      <c r="L3491" s="65" t="str">
        <f>UPPER(TEXT(tbl_raw_data[[#This Row],[updated_date]],"MMMM"))</f>
        <v>AUGUST</v>
      </c>
      <c r="M3491" s="65" t="str">
        <f>"WEEK "&amp;IF(ROUNDUP(DAY(tbl_raw_data[[#This Row],[updated_date]])/7,0)=5,4,ROUNDUP(DAY(tbl_raw_data[[#This Row],[updated_date]])/7,0))</f>
        <v>WEEK 3</v>
      </c>
      <c r="N3491" s="71" t="str">
        <f>UPPER(VLOOKUP(tbl_raw_data[[#This Row],[Analyst]],settings!$A$1:$B$15,2,0))</f>
        <v>SAM</v>
      </c>
      <c r="O3491" s="71" t="str">
        <f>TRIM(UPPER(tbl_raw_data[[#This Row],[Outcome]]))</f>
        <v>APPROVE</v>
      </c>
      <c r="P3491" s="71" t="str">
        <f>TRIM(UPPER(tbl_raw_data[[#This Row],[Queue Name]]))</f>
        <v>CONSUMER PRE BUREAU</v>
      </c>
      <c r="Q3491" s="71" t="str">
        <f>IF(tbl_raw_data[[#This Row],[time_taken_in_min]]&lt;=settings!$D$2,"SLA_MET","SLA_NOT_MET")</f>
        <v>SLA_MET</v>
      </c>
    </row>
    <row r="3492" spans="1:17" hidden="1" x14ac:dyDescent="0.3">
      <c r="A3492" s="5" t="s">
        <v>4455</v>
      </c>
      <c r="B3492" s="34">
        <v>45156.527905092589</v>
      </c>
      <c r="C3492" s="35">
        <v>45156.537835648145</v>
      </c>
      <c r="D3492" s="2" t="s">
        <v>10</v>
      </c>
      <c r="E3492" s="2" t="s">
        <v>18</v>
      </c>
      <c r="F3492" s="2" t="s">
        <v>14</v>
      </c>
      <c r="G3492" s="2" t="s">
        <v>23</v>
      </c>
      <c r="H3492" s="84" t="str">
        <f t="shared" si="54"/>
        <v>Reason Unknown</v>
      </c>
      <c r="I3492" s="63">
        <f>(tbl_raw_data[[#This Row],[Date Actioned]])-(tbl_raw_data[[#This Row],[Date Tagged]])</f>
        <v>9.930555555911269E-3</v>
      </c>
      <c r="J3492" s="66">
        <f>HOUR(tbl_raw_data[[#This Row],[time_taken]])*60+MINUTE(tbl_raw_data[[#This Row],[time_taken]])+SECOND(tbl_raw_data[[#This Row],[time_taken]])/60</f>
        <v>14.3</v>
      </c>
      <c r="K3492" s="68">
        <f>DATE(YEAR(tbl_raw_data[[#This Row],[Date Actioned]]),MONTH(tbl_raw_data[[#This Row],[Date Actioned]]),DAY(tbl_raw_data[[#This Row],[Date Actioned]]))</f>
        <v>45156</v>
      </c>
      <c r="L3492" s="65" t="str">
        <f>UPPER(TEXT(tbl_raw_data[[#This Row],[updated_date]],"MMMM"))</f>
        <v>AUGUST</v>
      </c>
      <c r="M3492" s="65" t="str">
        <f>"WEEK "&amp;IF(ROUNDUP(DAY(tbl_raw_data[[#This Row],[updated_date]])/7,0)=5,4,ROUNDUP(DAY(tbl_raw_data[[#This Row],[updated_date]])/7,0))</f>
        <v>WEEK 3</v>
      </c>
      <c r="N3492" s="71" t="str">
        <f>UPPER(VLOOKUP(tbl_raw_data[[#This Row],[Analyst]],settings!$A$1:$B$15,2,0))</f>
        <v>CAMROON</v>
      </c>
      <c r="O3492" s="71" t="str">
        <f>TRIM(UPPER(tbl_raw_data[[#This Row],[Outcome]]))</f>
        <v>APPROVE</v>
      </c>
      <c r="P3492" s="71" t="str">
        <f>TRIM(UPPER(tbl_raw_data[[#This Row],[Queue Name]]))</f>
        <v>CONSUMER PRE BUREAU</v>
      </c>
      <c r="Q3492" s="71" t="str">
        <f>IF(tbl_raw_data[[#This Row],[time_taken_in_min]]&lt;=settings!$D$2,"SLA_MET","SLA_NOT_MET")</f>
        <v>SLA_MET</v>
      </c>
    </row>
    <row r="3493" spans="1:17" hidden="1" x14ac:dyDescent="0.3">
      <c r="A3493" s="7" t="s">
        <v>4456</v>
      </c>
      <c r="B3493" s="36">
        <v>45156.534537037034</v>
      </c>
      <c r="C3493" s="39">
        <v>45156.543993055559</v>
      </c>
      <c r="D3493" s="8" t="s">
        <v>10</v>
      </c>
      <c r="E3493" s="8" t="s">
        <v>8</v>
      </c>
      <c r="F3493" s="8" t="s">
        <v>14</v>
      </c>
      <c r="G3493" s="8" t="s">
        <v>15</v>
      </c>
      <c r="H3493" s="84" t="str">
        <f t="shared" si="54"/>
        <v>Reason Unknown</v>
      </c>
      <c r="I3493" s="63">
        <f>(tbl_raw_data[[#This Row],[Date Actioned]])-(tbl_raw_data[[#This Row],[Date Tagged]])</f>
        <v>9.456018524360843E-3</v>
      </c>
      <c r="J3493" s="66">
        <f>HOUR(tbl_raw_data[[#This Row],[time_taken]])*60+MINUTE(tbl_raw_data[[#This Row],[time_taken]])+SECOND(tbl_raw_data[[#This Row],[time_taken]])/60</f>
        <v>13.616666666666667</v>
      </c>
      <c r="K3493" s="68">
        <f>DATE(YEAR(tbl_raw_data[[#This Row],[Date Actioned]]),MONTH(tbl_raw_data[[#This Row],[Date Actioned]]),DAY(tbl_raw_data[[#This Row],[Date Actioned]]))</f>
        <v>45156</v>
      </c>
      <c r="L3493" s="65" t="str">
        <f>UPPER(TEXT(tbl_raw_data[[#This Row],[updated_date]],"MMMM"))</f>
        <v>AUGUST</v>
      </c>
      <c r="M3493" s="65" t="str">
        <f>"WEEK "&amp;IF(ROUNDUP(DAY(tbl_raw_data[[#This Row],[updated_date]])/7,0)=5,4,ROUNDUP(DAY(tbl_raw_data[[#This Row],[updated_date]])/7,0))</f>
        <v>WEEK 3</v>
      </c>
      <c r="N3493" s="71" t="str">
        <f>UPPER(VLOOKUP(tbl_raw_data[[#This Row],[Analyst]],settings!$A$1:$B$15,2,0))</f>
        <v>CAMROON</v>
      </c>
      <c r="O3493" s="71" t="str">
        <f>TRIM(UPPER(tbl_raw_data[[#This Row],[Outcome]]))</f>
        <v>APPROVE</v>
      </c>
      <c r="P3493" s="71" t="str">
        <f>TRIM(UPPER(tbl_raw_data[[#This Row],[Queue Name]]))</f>
        <v>CONSUMER POST BUREAU</v>
      </c>
      <c r="Q3493" s="71" t="str">
        <f>IF(tbl_raw_data[[#This Row],[time_taken_in_min]]&lt;=settings!$D$2,"SLA_MET","SLA_NOT_MET")</f>
        <v>SLA_MET</v>
      </c>
    </row>
    <row r="3494" spans="1:17" hidden="1" x14ac:dyDescent="0.3">
      <c r="A3494" s="1" t="s">
        <v>4457</v>
      </c>
      <c r="B3494" s="34">
        <v>45156.538784722223</v>
      </c>
      <c r="C3494" s="35">
        <v>45156.548055555555</v>
      </c>
      <c r="D3494" s="2" t="s">
        <v>10</v>
      </c>
      <c r="E3494" s="2" t="s">
        <v>11</v>
      </c>
      <c r="F3494" s="2" t="s">
        <v>25</v>
      </c>
      <c r="G3494" s="2" t="s">
        <v>23</v>
      </c>
      <c r="H3494" s="84" t="str">
        <f t="shared" si="54"/>
        <v>Reason Unknown</v>
      </c>
      <c r="I3494" s="63">
        <f>(tbl_raw_data[[#This Row],[Date Actioned]])-(tbl_raw_data[[#This Row],[Date Tagged]])</f>
        <v>9.2708333322661929E-3</v>
      </c>
      <c r="J3494" s="66">
        <f>HOUR(tbl_raw_data[[#This Row],[time_taken]])*60+MINUTE(tbl_raw_data[[#This Row],[time_taken]])+SECOND(tbl_raw_data[[#This Row],[time_taken]])/60</f>
        <v>13.35</v>
      </c>
      <c r="K3494" s="68">
        <f>DATE(YEAR(tbl_raw_data[[#This Row],[Date Actioned]]),MONTH(tbl_raw_data[[#This Row],[Date Actioned]]),DAY(tbl_raw_data[[#This Row],[Date Actioned]]))</f>
        <v>45156</v>
      </c>
      <c r="L3494" s="65" t="str">
        <f>UPPER(TEXT(tbl_raw_data[[#This Row],[updated_date]],"MMMM"))</f>
        <v>AUGUST</v>
      </c>
      <c r="M3494" s="65" t="str">
        <f>"WEEK "&amp;IF(ROUNDUP(DAY(tbl_raw_data[[#This Row],[updated_date]])/7,0)=5,4,ROUNDUP(DAY(tbl_raw_data[[#This Row],[updated_date]])/7,0))</f>
        <v>WEEK 3</v>
      </c>
      <c r="N3494" s="71" t="str">
        <f>UPPER(VLOOKUP(tbl_raw_data[[#This Row],[Analyst]],settings!$A$1:$B$15,2,0))</f>
        <v>ASIF</v>
      </c>
      <c r="O3494" s="71" t="str">
        <f>TRIM(UPPER(tbl_raw_data[[#This Row],[Outcome]]))</f>
        <v>APPROVE</v>
      </c>
      <c r="P3494" s="71" t="str">
        <f>TRIM(UPPER(tbl_raw_data[[#This Row],[Queue Name]]))</f>
        <v>CONSUMER EXISTING</v>
      </c>
      <c r="Q3494" s="71" t="str">
        <f>IF(tbl_raw_data[[#This Row],[time_taken_in_min]]&lt;=settings!$D$2,"SLA_MET","SLA_NOT_MET")</f>
        <v>SLA_MET</v>
      </c>
    </row>
    <row r="3495" spans="1:17" hidden="1" x14ac:dyDescent="0.3">
      <c r="A3495" s="5" t="s">
        <v>4458</v>
      </c>
      <c r="B3495" s="36">
        <v>45156.551678240743</v>
      </c>
      <c r="C3495" s="39">
        <v>45156.560590277775</v>
      </c>
      <c r="D3495" s="8" t="s">
        <v>10</v>
      </c>
      <c r="E3495" s="8" t="s">
        <v>11</v>
      </c>
      <c r="F3495" s="8" t="s">
        <v>25</v>
      </c>
      <c r="G3495" s="8" t="s">
        <v>15</v>
      </c>
      <c r="H3495" s="84" t="str">
        <f t="shared" si="54"/>
        <v>Reason Unknown</v>
      </c>
      <c r="I3495" s="63">
        <f>(tbl_raw_data[[#This Row],[Date Actioned]])-(tbl_raw_data[[#This Row],[Date Tagged]])</f>
        <v>8.9120370321325026E-3</v>
      </c>
      <c r="J3495" s="66">
        <f>HOUR(tbl_raw_data[[#This Row],[time_taken]])*60+MINUTE(tbl_raw_data[[#This Row],[time_taken]])+SECOND(tbl_raw_data[[#This Row],[time_taken]])/60</f>
        <v>12.833333333333334</v>
      </c>
      <c r="K3495" s="68">
        <f>DATE(YEAR(tbl_raw_data[[#This Row],[Date Actioned]]),MONTH(tbl_raw_data[[#This Row],[Date Actioned]]),DAY(tbl_raw_data[[#This Row],[Date Actioned]]))</f>
        <v>45156</v>
      </c>
      <c r="L3495" s="65" t="str">
        <f>UPPER(TEXT(tbl_raw_data[[#This Row],[updated_date]],"MMMM"))</f>
        <v>AUGUST</v>
      </c>
      <c r="M3495" s="65" t="str">
        <f>"WEEK "&amp;IF(ROUNDUP(DAY(tbl_raw_data[[#This Row],[updated_date]])/7,0)=5,4,ROUNDUP(DAY(tbl_raw_data[[#This Row],[updated_date]])/7,0))</f>
        <v>WEEK 3</v>
      </c>
      <c r="N3495" s="71" t="str">
        <f>UPPER(VLOOKUP(tbl_raw_data[[#This Row],[Analyst]],settings!$A$1:$B$15,2,0))</f>
        <v>ASIF</v>
      </c>
      <c r="O3495" s="71" t="str">
        <f>TRIM(UPPER(tbl_raw_data[[#This Row],[Outcome]]))</f>
        <v>APPROVE</v>
      </c>
      <c r="P3495" s="71" t="str">
        <f>TRIM(UPPER(tbl_raw_data[[#This Row],[Queue Name]]))</f>
        <v>CONSUMER EXISTING</v>
      </c>
      <c r="Q3495" s="71" t="str">
        <f>IF(tbl_raw_data[[#This Row],[time_taken_in_min]]&lt;=settings!$D$2,"SLA_MET","SLA_NOT_MET")</f>
        <v>SLA_MET</v>
      </c>
    </row>
    <row r="3496" spans="1:17" hidden="1" x14ac:dyDescent="0.3">
      <c r="A3496" s="7" t="s">
        <v>4459</v>
      </c>
      <c r="B3496" s="34">
        <v>45156.55746527778</v>
      </c>
      <c r="C3496" s="35">
        <v>45156.562164351853</v>
      </c>
      <c r="D3496" s="2" t="s">
        <v>10</v>
      </c>
      <c r="E3496" s="2" t="s">
        <v>18</v>
      </c>
      <c r="F3496" s="2" t="s">
        <v>14</v>
      </c>
      <c r="G3496" s="2" t="s">
        <v>123</v>
      </c>
      <c r="H3496" s="84" t="str">
        <f t="shared" si="54"/>
        <v>Reason Unknown</v>
      </c>
      <c r="I3496" s="63">
        <f>(tbl_raw_data[[#This Row],[Date Actioned]])-(tbl_raw_data[[#This Row],[Date Tagged]])</f>
        <v>4.6990740738692693E-3</v>
      </c>
      <c r="J3496" s="66">
        <f>HOUR(tbl_raw_data[[#This Row],[time_taken]])*60+MINUTE(tbl_raw_data[[#This Row],[time_taken]])+SECOND(tbl_raw_data[[#This Row],[time_taken]])/60</f>
        <v>6.7666666666666666</v>
      </c>
      <c r="K3496" s="68">
        <f>DATE(YEAR(tbl_raw_data[[#This Row],[Date Actioned]]),MONTH(tbl_raw_data[[#This Row],[Date Actioned]]),DAY(tbl_raw_data[[#This Row],[Date Actioned]]))</f>
        <v>45156</v>
      </c>
      <c r="L3496" s="65" t="str">
        <f>UPPER(TEXT(tbl_raw_data[[#This Row],[updated_date]],"MMMM"))</f>
        <v>AUGUST</v>
      </c>
      <c r="M3496" s="65" t="str">
        <f>"WEEK "&amp;IF(ROUNDUP(DAY(tbl_raw_data[[#This Row],[updated_date]])/7,0)=5,4,ROUNDUP(DAY(tbl_raw_data[[#This Row],[updated_date]])/7,0))</f>
        <v>WEEK 3</v>
      </c>
      <c r="N3496" s="71" t="str">
        <f>UPPER(VLOOKUP(tbl_raw_data[[#This Row],[Analyst]],settings!$A$1:$B$15,2,0))</f>
        <v>CAMROON</v>
      </c>
      <c r="O3496" s="71" t="str">
        <f>TRIM(UPPER(tbl_raw_data[[#This Row],[Outcome]]))</f>
        <v>APPROVE</v>
      </c>
      <c r="P3496" s="71" t="str">
        <f>TRIM(UPPER(tbl_raw_data[[#This Row],[Queue Name]]))</f>
        <v>CONSUMER PRE BUREAU</v>
      </c>
      <c r="Q3496" s="71" t="str">
        <f>IF(tbl_raw_data[[#This Row],[time_taken_in_min]]&lt;=settings!$D$2,"SLA_MET","SLA_NOT_MET")</f>
        <v>SLA_MET</v>
      </c>
    </row>
    <row r="3497" spans="1:17" hidden="1" x14ac:dyDescent="0.3">
      <c r="A3497" s="1" t="s">
        <v>4460</v>
      </c>
      <c r="B3497" s="36">
        <v>45156.566435185188</v>
      </c>
      <c r="C3497" s="39">
        <v>45156.569212962961</v>
      </c>
      <c r="D3497" s="8" t="s">
        <v>10</v>
      </c>
      <c r="E3497" s="8" t="s">
        <v>18</v>
      </c>
      <c r="F3497" s="8" t="s">
        <v>25</v>
      </c>
      <c r="G3497" s="8" t="s">
        <v>15</v>
      </c>
      <c r="H3497" s="84" t="str">
        <f t="shared" si="54"/>
        <v>Reason Unknown</v>
      </c>
      <c r="I3497" s="63">
        <f>(tbl_raw_data[[#This Row],[Date Actioned]])-(tbl_raw_data[[#This Row],[Date Tagged]])</f>
        <v>2.7777777722803876E-3</v>
      </c>
      <c r="J3497" s="66">
        <f>HOUR(tbl_raw_data[[#This Row],[time_taken]])*60+MINUTE(tbl_raw_data[[#This Row],[time_taken]])+SECOND(tbl_raw_data[[#This Row],[time_taken]])/60</f>
        <v>4</v>
      </c>
      <c r="K3497" s="68">
        <f>DATE(YEAR(tbl_raw_data[[#This Row],[Date Actioned]]),MONTH(tbl_raw_data[[#This Row],[Date Actioned]]),DAY(tbl_raw_data[[#This Row],[Date Actioned]]))</f>
        <v>45156</v>
      </c>
      <c r="L3497" s="65" t="str">
        <f>UPPER(TEXT(tbl_raw_data[[#This Row],[updated_date]],"MMMM"))</f>
        <v>AUGUST</v>
      </c>
      <c r="M3497" s="65" t="str">
        <f>"WEEK "&amp;IF(ROUNDUP(DAY(tbl_raw_data[[#This Row],[updated_date]])/7,0)=5,4,ROUNDUP(DAY(tbl_raw_data[[#This Row],[updated_date]])/7,0))</f>
        <v>WEEK 3</v>
      </c>
      <c r="N3497" s="71" t="str">
        <f>UPPER(VLOOKUP(tbl_raw_data[[#This Row],[Analyst]],settings!$A$1:$B$15,2,0))</f>
        <v>ASIF</v>
      </c>
      <c r="O3497" s="71" t="str">
        <f>TRIM(UPPER(tbl_raw_data[[#This Row],[Outcome]]))</f>
        <v>APPROVE</v>
      </c>
      <c r="P3497" s="71" t="str">
        <f>TRIM(UPPER(tbl_raw_data[[#This Row],[Queue Name]]))</f>
        <v>CONSUMER PRE BUREAU</v>
      </c>
      <c r="Q3497" s="71" t="str">
        <f>IF(tbl_raw_data[[#This Row],[time_taken_in_min]]&lt;=settings!$D$2,"SLA_MET","SLA_NOT_MET")</f>
        <v>SLA_MET</v>
      </c>
    </row>
    <row r="3498" spans="1:17" hidden="1" x14ac:dyDescent="0.3">
      <c r="A3498" s="5" t="s">
        <v>4461</v>
      </c>
      <c r="B3498" s="34">
        <v>45156.570844907408</v>
      </c>
      <c r="C3498" s="35">
        <v>45156.578182870369</v>
      </c>
      <c r="D3498" s="2" t="s">
        <v>10</v>
      </c>
      <c r="E3498" s="2" t="s">
        <v>11</v>
      </c>
      <c r="F3498" s="2" t="s">
        <v>14</v>
      </c>
      <c r="G3498" s="2" t="s">
        <v>15</v>
      </c>
      <c r="H3498" s="84" t="str">
        <f t="shared" si="54"/>
        <v>Reason Unknown</v>
      </c>
      <c r="I3498" s="63">
        <f>(tbl_raw_data[[#This Row],[Date Actioned]])-(tbl_raw_data[[#This Row],[Date Tagged]])</f>
        <v>7.3379629611736163E-3</v>
      </c>
      <c r="J3498" s="66">
        <f>HOUR(tbl_raw_data[[#This Row],[time_taken]])*60+MINUTE(tbl_raw_data[[#This Row],[time_taken]])+SECOND(tbl_raw_data[[#This Row],[time_taken]])/60</f>
        <v>10.566666666666666</v>
      </c>
      <c r="K3498" s="68">
        <f>DATE(YEAR(tbl_raw_data[[#This Row],[Date Actioned]]),MONTH(tbl_raw_data[[#This Row],[Date Actioned]]),DAY(tbl_raw_data[[#This Row],[Date Actioned]]))</f>
        <v>45156</v>
      </c>
      <c r="L3498" s="65" t="str">
        <f>UPPER(TEXT(tbl_raw_data[[#This Row],[updated_date]],"MMMM"))</f>
        <v>AUGUST</v>
      </c>
      <c r="M3498" s="65" t="str">
        <f>"WEEK "&amp;IF(ROUNDUP(DAY(tbl_raw_data[[#This Row],[updated_date]])/7,0)=5,4,ROUNDUP(DAY(tbl_raw_data[[#This Row],[updated_date]])/7,0))</f>
        <v>WEEK 3</v>
      </c>
      <c r="N3498" s="71" t="str">
        <f>UPPER(VLOOKUP(tbl_raw_data[[#This Row],[Analyst]],settings!$A$1:$B$15,2,0))</f>
        <v>CAMROON</v>
      </c>
      <c r="O3498" s="71" t="str">
        <f>TRIM(UPPER(tbl_raw_data[[#This Row],[Outcome]]))</f>
        <v>APPROVE</v>
      </c>
      <c r="P3498" s="71" t="str">
        <f>TRIM(UPPER(tbl_raw_data[[#This Row],[Queue Name]]))</f>
        <v>CONSUMER EXISTING</v>
      </c>
      <c r="Q3498" s="71" t="str">
        <f>IF(tbl_raw_data[[#This Row],[time_taken_in_min]]&lt;=settings!$D$2,"SLA_MET","SLA_NOT_MET")</f>
        <v>SLA_MET</v>
      </c>
    </row>
    <row r="3499" spans="1:17" hidden="1" x14ac:dyDescent="0.3">
      <c r="A3499" s="7" t="s">
        <v>4462</v>
      </c>
      <c r="B3499" s="36">
        <v>45156.581053240741</v>
      </c>
      <c r="C3499" s="39">
        <v>45156.586782407408</v>
      </c>
      <c r="D3499" s="8" t="s">
        <v>10</v>
      </c>
      <c r="E3499" s="8" t="s">
        <v>18</v>
      </c>
      <c r="F3499" s="8" t="s">
        <v>14</v>
      </c>
      <c r="G3499" s="8" t="s">
        <v>15</v>
      </c>
      <c r="H3499" s="84" t="str">
        <f t="shared" si="54"/>
        <v>Reason Unknown</v>
      </c>
      <c r="I3499" s="63">
        <f>(tbl_raw_data[[#This Row],[Date Actioned]])-(tbl_raw_data[[#This Row],[Date Tagged]])</f>
        <v>5.7291666671517305E-3</v>
      </c>
      <c r="J3499" s="66">
        <f>HOUR(tbl_raw_data[[#This Row],[time_taken]])*60+MINUTE(tbl_raw_data[[#This Row],[time_taken]])+SECOND(tbl_raw_data[[#This Row],[time_taken]])/60</f>
        <v>8.25</v>
      </c>
      <c r="K3499" s="68">
        <f>DATE(YEAR(tbl_raw_data[[#This Row],[Date Actioned]]),MONTH(tbl_raw_data[[#This Row],[Date Actioned]]),DAY(tbl_raw_data[[#This Row],[Date Actioned]]))</f>
        <v>45156</v>
      </c>
      <c r="L3499" s="65" t="str">
        <f>UPPER(TEXT(tbl_raw_data[[#This Row],[updated_date]],"MMMM"))</f>
        <v>AUGUST</v>
      </c>
      <c r="M3499" s="65" t="str">
        <f>"WEEK "&amp;IF(ROUNDUP(DAY(tbl_raw_data[[#This Row],[updated_date]])/7,0)=5,4,ROUNDUP(DAY(tbl_raw_data[[#This Row],[updated_date]])/7,0))</f>
        <v>WEEK 3</v>
      </c>
      <c r="N3499" s="71" t="str">
        <f>UPPER(VLOOKUP(tbl_raw_data[[#This Row],[Analyst]],settings!$A$1:$B$15,2,0))</f>
        <v>CAMROON</v>
      </c>
      <c r="O3499" s="71" t="str">
        <f>TRIM(UPPER(tbl_raw_data[[#This Row],[Outcome]]))</f>
        <v>APPROVE</v>
      </c>
      <c r="P3499" s="71" t="str">
        <f>TRIM(UPPER(tbl_raw_data[[#This Row],[Queue Name]]))</f>
        <v>CONSUMER PRE BUREAU</v>
      </c>
      <c r="Q3499" s="71" t="str">
        <f>IF(tbl_raw_data[[#This Row],[time_taken_in_min]]&lt;=settings!$D$2,"SLA_MET","SLA_NOT_MET")</f>
        <v>SLA_MET</v>
      </c>
    </row>
    <row r="3500" spans="1:17" hidden="1" x14ac:dyDescent="0.3">
      <c r="A3500" s="1" t="s">
        <v>4463</v>
      </c>
      <c r="B3500" s="34">
        <v>45156.583506944444</v>
      </c>
      <c r="C3500" s="35">
        <v>45156.594409722224</v>
      </c>
      <c r="D3500" s="2" t="s">
        <v>10</v>
      </c>
      <c r="E3500" s="2" t="s">
        <v>11</v>
      </c>
      <c r="F3500" s="2" t="s">
        <v>14</v>
      </c>
      <c r="G3500" s="2" t="s">
        <v>15</v>
      </c>
      <c r="H3500" s="84" t="str">
        <f t="shared" si="54"/>
        <v>Reason Unknown</v>
      </c>
      <c r="I3500" s="63">
        <f>(tbl_raw_data[[#This Row],[Date Actioned]])-(tbl_raw_data[[#This Row],[Date Tagged]])</f>
        <v>1.0902777779847383E-2</v>
      </c>
      <c r="J3500" s="66">
        <f>HOUR(tbl_raw_data[[#This Row],[time_taken]])*60+MINUTE(tbl_raw_data[[#This Row],[time_taken]])+SECOND(tbl_raw_data[[#This Row],[time_taken]])/60</f>
        <v>15.7</v>
      </c>
      <c r="K3500" s="68">
        <f>DATE(YEAR(tbl_raw_data[[#This Row],[Date Actioned]]),MONTH(tbl_raw_data[[#This Row],[Date Actioned]]),DAY(tbl_raw_data[[#This Row],[Date Actioned]]))</f>
        <v>45156</v>
      </c>
      <c r="L3500" s="65" t="str">
        <f>UPPER(TEXT(tbl_raw_data[[#This Row],[updated_date]],"MMMM"))</f>
        <v>AUGUST</v>
      </c>
      <c r="M3500" s="65" t="str">
        <f>"WEEK "&amp;IF(ROUNDUP(DAY(tbl_raw_data[[#This Row],[updated_date]])/7,0)=5,4,ROUNDUP(DAY(tbl_raw_data[[#This Row],[updated_date]])/7,0))</f>
        <v>WEEK 3</v>
      </c>
      <c r="N3500" s="71" t="str">
        <f>UPPER(VLOOKUP(tbl_raw_data[[#This Row],[Analyst]],settings!$A$1:$B$15,2,0))</f>
        <v>CAMROON</v>
      </c>
      <c r="O3500" s="71" t="str">
        <f>TRIM(UPPER(tbl_raw_data[[#This Row],[Outcome]]))</f>
        <v>APPROVE</v>
      </c>
      <c r="P3500" s="71" t="str">
        <f>TRIM(UPPER(tbl_raw_data[[#This Row],[Queue Name]]))</f>
        <v>CONSUMER EXISTING</v>
      </c>
      <c r="Q3500" s="71" t="str">
        <f>IF(tbl_raw_data[[#This Row],[time_taken_in_min]]&lt;=settings!$D$2,"SLA_MET","SLA_NOT_MET")</f>
        <v>SLA_MET</v>
      </c>
    </row>
    <row r="3501" spans="1:17" hidden="1" x14ac:dyDescent="0.3">
      <c r="A3501" s="5" t="s">
        <v>4464</v>
      </c>
      <c r="B3501" s="36">
        <v>45156.586215277777</v>
      </c>
      <c r="C3501" s="39">
        <v>45156.59684027778</v>
      </c>
      <c r="D3501" s="8" t="s">
        <v>10</v>
      </c>
      <c r="E3501" s="8" t="s">
        <v>18</v>
      </c>
      <c r="F3501" s="8" t="s">
        <v>25</v>
      </c>
      <c r="G3501" s="8" t="s">
        <v>23</v>
      </c>
      <c r="H3501" s="84" t="str">
        <f t="shared" si="54"/>
        <v>Reason Unknown</v>
      </c>
      <c r="I3501" s="63">
        <f>(tbl_raw_data[[#This Row],[Date Actioned]])-(tbl_raw_data[[#This Row],[Date Tagged]])</f>
        <v>1.0625000002619345E-2</v>
      </c>
      <c r="J3501" s="66">
        <f>HOUR(tbl_raw_data[[#This Row],[time_taken]])*60+MINUTE(tbl_raw_data[[#This Row],[time_taken]])+SECOND(tbl_raw_data[[#This Row],[time_taken]])/60</f>
        <v>15.3</v>
      </c>
      <c r="K3501" s="68">
        <f>DATE(YEAR(tbl_raw_data[[#This Row],[Date Actioned]]),MONTH(tbl_raw_data[[#This Row],[Date Actioned]]),DAY(tbl_raw_data[[#This Row],[Date Actioned]]))</f>
        <v>45156</v>
      </c>
      <c r="L3501" s="65" t="str">
        <f>UPPER(TEXT(tbl_raw_data[[#This Row],[updated_date]],"MMMM"))</f>
        <v>AUGUST</v>
      </c>
      <c r="M3501" s="65" t="str">
        <f>"WEEK "&amp;IF(ROUNDUP(DAY(tbl_raw_data[[#This Row],[updated_date]])/7,0)=5,4,ROUNDUP(DAY(tbl_raw_data[[#This Row],[updated_date]])/7,0))</f>
        <v>WEEK 3</v>
      </c>
      <c r="N3501" s="71" t="str">
        <f>UPPER(VLOOKUP(tbl_raw_data[[#This Row],[Analyst]],settings!$A$1:$B$15,2,0))</f>
        <v>ASIF</v>
      </c>
      <c r="O3501" s="71" t="str">
        <f>TRIM(UPPER(tbl_raw_data[[#This Row],[Outcome]]))</f>
        <v>APPROVE</v>
      </c>
      <c r="P3501" s="71" t="str">
        <f>TRIM(UPPER(tbl_raw_data[[#This Row],[Queue Name]]))</f>
        <v>CONSUMER PRE BUREAU</v>
      </c>
      <c r="Q3501" s="71" t="str">
        <f>IF(tbl_raw_data[[#This Row],[time_taken_in_min]]&lt;=settings!$D$2,"SLA_MET","SLA_NOT_MET")</f>
        <v>SLA_MET</v>
      </c>
    </row>
    <row r="3502" spans="1:17" hidden="1" x14ac:dyDescent="0.3">
      <c r="A3502" s="7" t="s">
        <v>4465</v>
      </c>
      <c r="B3502" s="34">
        <v>45156.587743055556</v>
      </c>
      <c r="C3502" s="35">
        <v>45156.600694444445</v>
      </c>
      <c r="D3502" s="2" t="s">
        <v>10</v>
      </c>
      <c r="E3502" s="2" t="s">
        <v>11</v>
      </c>
      <c r="F3502" s="2" t="s">
        <v>25</v>
      </c>
      <c r="G3502" s="2" t="s">
        <v>15</v>
      </c>
      <c r="H3502" s="84" t="str">
        <f t="shared" si="54"/>
        <v>Reason Unknown</v>
      </c>
      <c r="I3502" s="63">
        <f>(tbl_raw_data[[#This Row],[Date Actioned]])-(tbl_raw_data[[#This Row],[Date Tagged]])</f>
        <v>1.2951388889632653E-2</v>
      </c>
      <c r="J3502" s="66">
        <f>HOUR(tbl_raw_data[[#This Row],[time_taken]])*60+MINUTE(tbl_raw_data[[#This Row],[time_taken]])+SECOND(tbl_raw_data[[#This Row],[time_taken]])/60</f>
        <v>18.649999999999999</v>
      </c>
      <c r="K3502" s="68">
        <f>DATE(YEAR(tbl_raw_data[[#This Row],[Date Actioned]]),MONTH(tbl_raw_data[[#This Row],[Date Actioned]]),DAY(tbl_raw_data[[#This Row],[Date Actioned]]))</f>
        <v>45156</v>
      </c>
      <c r="L3502" s="65" t="str">
        <f>UPPER(TEXT(tbl_raw_data[[#This Row],[updated_date]],"MMMM"))</f>
        <v>AUGUST</v>
      </c>
      <c r="M3502" s="65" t="str">
        <f>"WEEK "&amp;IF(ROUNDUP(DAY(tbl_raw_data[[#This Row],[updated_date]])/7,0)=5,4,ROUNDUP(DAY(tbl_raw_data[[#This Row],[updated_date]])/7,0))</f>
        <v>WEEK 3</v>
      </c>
      <c r="N3502" s="71" t="str">
        <f>UPPER(VLOOKUP(tbl_raw_data[[#This Row],[Analyst]],settings!$A$1:$B$15,2,0))</f>
        <v>ASIF</v>
      </c>
      <c r="O3502" s="71" t="str">
        <f>TRIM(UPPER(tbl_raw_data[[#This Row],[Outcome]]))</f>
        <v>APPROVE</v>
      </c>
      <c r="P3502" s="71" t="str">
        <f>TRIM(UPPER(tbl_raw_data[[#This Row],[Queue Name]]))</f>
        <v>CONSUMER EXISTING</v>
      </c>
      <c r="Q3502" s="71" t="str">
        <f>IF(tbl_raw_data[[#This Row],[time_taken_in_min]]&lt;=settings!$D$2,"SLA_MET","SLA_NOT_MET")</f>
        <v>SLA_MET</v>
      </c>
    </row>
    <row r="3503" spans="1:17" hidden="1" x14ac:dyDescent="0.3">
      <c r="A3503" s="1" t="s">
        <v>4466</v>
      </c>
      <c r="B3503" s="36">
        <v>45156.59033564815</v>
      </c>
      <c r="C3503" s="39">
        <v>45156.603217592594</v>
      </c>
      <c r="D3503" s="8" t="s">
        <v>10</v>
      </c>
      <c r="E3503" s="8" t="s">
        <v>11</v>
      </c>
      <c r="F3503" s="8" t="s">
        <v>25</v>
      </c>
      <c r="G3503" s="8" t="s">
        <v>15</v>
      </c>
      <c r="H3503" s="84" t="str">
        <f t="shared" si="54"/>
        <v>Reason Unknown</v>
      </c>
      <c r="I3503" s="63">
        <f>(tbl_raw_data[[#This Row],[Date Actioned]])-(tbl_raw_data[[#This Row],[Date Tagged]])</f>
        <v>1.2881944443506654E-2</v>
      </c>
      <c r="J3503" s="66">
        <f>HOUR(tbl_raw_data[[#This Row],[time_taken]])*60+MINUTE(tbl_raw_data[[#This Row],[time_taken]])+SECOND(tbl_raw_data[[#This Row],[time_taken]])/60</f>
        <v>18.55</v>
      </c>
      <c r="K3503" s="68">
        <f>DATE(YEAR(tbl_raw_data[[#This Row],[Date Actioned]]),MONTH(tbl_raw_data[[#This Row],[Date Actioned]]),DAY(tbl_raw_data[[#This Row],[Date Actioned]]))</f>
        <v>45156</v>
      </c>
      <c r="L3503" s="65" t="str">
        <f>UPPER(TEXT(tbl_raw_data[[#This Row],[updated_date]],"MMMM"))</f>
        <v>AUGUST</v>
      </c>
      <c r="M3503" s="65" t="str">
        <f>"WEEK "&amp;IF(ROUNDUP(DAY(tbl_raw_data[[#This Row],[updated_date]])/7,0)=5,4,ROUNDUP(DAY(tbl_raw_data[[#This Row],[updated_date]])/7,0))</f>
        <v>WEEK 3</v>
      </c>
      <c r="N3503" s="71" t="str">
        <f>UPPER(VLOOKUP(tbl_raw_data[[#This Row],[Analyst]],settings!$A$1:$B$15,2,0))</f>
        <v>ASIF</v>
      </c>
      <c r="O3503" s="71" t="str">
        <f>TRIM(UPPER(tbl_raw_data[[#This Row],[Outcome]]))</f>
        <v>APPROVE</v>
      </c>
      <c r="P3503" s="71" t="str">
        <f>TRIM(UPPER(tbl_raw_data[[#This Row],[Queue Name]]))</f>
        <v>CONSUMER EXISTING</v>
      </c>
      <c r="Q3503" s="71" t="str">
        <f>IF(tbl_raw_data[[#This Row],[time_taken_in_min]]&lt;=settings!$D$2,"SLA_MET","SLA_NOT_MET")</f>
        <v>SLA_MET</v>
      </c>
    </row>
    <row r="3504" spans="1:17" hidden="1" x14ac:dyDescent="0.3">
      <c r="A3504" s="5" t="s">
        <v>4467</v>
      </c>
      <c r="B3504" s="34">
        <v>45156.593611111108</v>
      </c>
      <c r="C3504" s="35">
        <v>45156.60564814815</v>
      </c>
      <c r="D3504" s="2" t="s">
        <v>10</v>
      </c>
      <c r="E3504" s="2" t="s">
        <v>11</v>
      </c>
      <c r="F3504" s="2" t="s">
        <v>25</v>
      </c>
      <c r="G3504" s="2" t="s">
        <v>15</v>
      </c>
      <c r="H3504" s="84" t="str">
        <f t="shared" si="54"/>
        <v>Reason Unknown</v>
      </c>
      <c r="I3504" s="63">
        <f>(tbl_raw_data[[#This Row],[Date Actioned]])-(tbl_raw_data[[#This Row],[Date Tagged]])</f>
        <v>1.2037037042318843E-2</v>
      </c>
      <c r="J3504" s="66">
        <f>HOUR(tbl_raw_data[[#This Row],[time_taken]])*60+MINUTE(tbl_raw_data[[#This Row],[time_taken]])+SECOND(tbl_raw_data[[#This Row],[time_taken]])/60</f>
        <v>17.333333333333332</v>
      </c>
      <c r="K3504" s="68">
        <f>DATE(YEAR(tbl_raw_data[[#This Row],[Date Actioned]]),MONTH(tbl_raw_data[[#This Row],[Date Actioned]]),DAY(tbl_raw_data[[#This Row],[Date Actioned]]))</f>
        <v>45156</v>
      </c>
      <c r="L3504" s="65" t="str">
        <f>UPPER(TEXT(tbl_raw_data[[#This Row],[updated_date]],"MMMM"))</f>
        <v>AUGUST</v>
      </c>
      <c r="M3504" s="65" t="str">
        <f>"WEEK "&amp;IF(ROUNDUP(DAY(tbl_raw_data[[#This Row],[updated_date]])/7,0)=5,4,ROUNDUP(DAY(tbl_raw_data[[#This Row],[updated_date]])/7,0))</f>
        <v>WEEK 3</v>
      </c>
      <c r="N3504" s="71" t="str">
        <f>UPPER(VLOOKUP(tbl_raw_data[[#This Row],[Analyst]],settings!$A$1:$B$15,2,0))</f>
        <v>ASIF</v>
      </c>
      <c r="O3504" s="71" t="str">
        <f>TRIM(UPPER(tbl_raw_data[[#This Row],[Outcome]]))</f>
        <v>APPROVE</v>
      </c>
      <c r="P3504" s="71" t="str">
        <f>TRIM(UPPER(tbl_raw_data[[#This Row],[Queue Name]]))</f>
        <v>CONSUMER EXISTING</v>
      </c>
      <c r="Q3504" s="71" t="str">
        <f>IF(tbl_raw_data[[#This Row],[time_taken_in_min]]&lt;=settings!$D$2,"SLA_MET","SLA_NOT_MET")</f>
        <v>SLA_MET</v>
      </c>
    </row>
    <row r="3505" spans="1:17" hidden="1" x14ac:dyDescent="0.3">
      <c r="A3505" s="7" t="s">
        <v>4468</v>
      </c>
      <c r="B3505" s="36">
        <v>45156.610138888886</v>
      </c>
      <c r="C3505" s="39">
        <v>45156.613020833334</v>
      </c>
      <c r="D3505" s="8" t="s">
        <v>10</v>
      </c>
      <c r="E3505" s="8" t="s">
        <v>11</v>
      </c>
      <c r="F3505" s="8" t="s">
        <v>14</v>
      </c>
      <c r="G3505" s="8" t="s">
        <v>15</v>
      </c>
      <c r="H3505" s="84" t="str">
        <f t="shared" si="54"/>
        <v>Reason Unknown</v>
      </c>
      <c r="I3505" s="63">
        <f>(tbl_raw_data[[#This Row],[Date Actioned]])-(tbl_raw_data[[#This Row],[Date Tagged]])</f>
        <v>2.8819444487453438E-3</v>
      </c>
      <c r="J3505" s="66">
        <f>HOUR(tbl_raw_data[[#This Row],[time_taken]])*60+MINUTE(tbl_raw_data[[#This Row],[time_taken]])+SECOND(tbl_raw_data[[#This Row],[time_taken]])/60</f>
        <v>4.1500000000000004</v>
      </c>
      <c r="K3505" s="68">
        <f>DATE(YEAR(tbl_raw_data[[#This Row],[Date Actioned]]),MONTH(tbl_raw_data[[#This Row],[Date Actioned]]),DAY(tbl_raw_data[[#This Row],[Date Actioned]]))</f>
        <v>45156</v>
      </c>
      <c r="L3505" s="65" t="str">
        <f>UPPER(TEXT(tbl_raw_data[[#This Row],[updated_date]],"MMMM"))</f>
        <v>AUGUST</v>
      </c>
      <c r="M3505" s="65" t="str">
        <f>"WEEK "&amp;IF(ROUNDUP(DAY(tbl_raw_data[[#This Row],[updated_date]])/7,0)=5,4,ROUNDUP(DAY(tbl_raw_data[[#This Row],[updated_date]])/7,0))</f>
        <v>WEEK 3</v>
      </c>
      <c r="N3505" s="71" t="str">
        <f>UPPER(VLOOKUP(tbl_raw_data[[#This Row],[Analyst]],settings!$A$1:$B$15,2,0))</f>
        <v>CAMROON</v>
      </c>
      <c r="O3505" s="71" t="str">
        <f>TRIM(UPPER(tbl_raw_data[[#This Row],[Outcome]]))</f>
        <v>APPROVE</v>
      </c>
      <c r="P3505" s="71" t="str">
        <f>TRIM(UPPER(tbl_raw_data[[#This Row],[Queue Name]]))</f>
        <v>CONSUMER EXISTING</v>
      </c>
      <c r="Q3505" s="71" t="str">
        <f>IF(tbl_raw_data[[#This Row],[time_taken_in_min]]&lt;=settings!$D$2,"SLA_MET","SLA_NOT_MET")</f>
        <v>SLA_MET</v>
      </c>
    </row>
    <row r="3506" spans="1:17" hidden="1" x14ac:dyDescent="0.3">
      <c r="A3506" s="1" t="s">
        <v>4469</v>
      </c>
      <c r="B3506" s="34">
        <v>45156.611516203702</v>
      </c>
      <c r="C3506" s="35">
        <v>45156.618819444448</v>
      </c>
      <c r="D3506" s="2" t="s">
        <v>10</v>
      </c>
      <c r="E3506" s="2" t="s">
        <v>11</v>
      </c>
      <c r="F3506" s="2" t="s">
        <v>14</v>
      </c>
      <c r="G3506" s="2" t="s">
        <v>26</v>
      </c>
      <c r="H3506" s="84" t="str">
        <f t="shared" si="54"/>
        <v>Reason Unknown</v>
      </c>
      <c r="I3506" s="63">
        <f>(tbl_raw_data[[#This Row],[Date Actioned]])-(tbl_raw_data[[#This Row],[Date Tagged]])</f>
        <v>7.3032407453865744E-3</v>
      </c>
      <c r="J3506" s="66">
        <f>HOUR(tbl_raw_data[[#This Row],[time_taken]])*60+MINUTE(tbl_raw_data[[#This Row],[time_taken]])+SECOND(tbl_raw_data[[#This Row],[time_taken]])/60</f>
        <v>10.516666666666667</v>
      </c>
      <c r="K3506" s="68">
        <f>DATE(YEAR(tbl_raw_data[[#This Row],[Date Actioned]]),MONTH(tbl_raw_data[[#This Row],[Date Actioned]]),DAY(tbl_raw_data[[#This Row],[Date Actioned]]))</f>
        <v>45156</v>
      </c>
      <c r="L3506" s="65" t="str">
        <f>UPPER(TEXT(tbl_raw_data[[#This Row],[updated_date]],"MMMM"))</f>
        <v>AUGUST</v>
      </c>
      <c r="M3506" s="65" t="str">
        <f>"WEEK "&amp;IF(ROUNDUP(DAY(tbl_raw_data[[#This Row],[updated_date]])/7,0)=5,4,ROUNDUP(DAY(tbl_raw_data[[#This Row],[updated_date]])/7,0))</f>
        <v>WEEK 3</v>
      </c>
      <c r="N3506" s="71" t="str">
        <f>UPPER(VLOOKUP(tbl_raw_data[[#This Row],[Analyst]],settings!$A$1:$B$15,2,0))</f>
        <v>CAMROON</v>
      </c>
      <c r="O3506" s="71" t="str">
        <f>TRIM(UPPER(tbl_raw_data[[#This Row],[Outcome]]))</f>
        <v>APPROVE</v>
      </c>
      <c r="P3506" s="71" t="str">
        <f>TRIM(UPPER(tbl_raw_data[[#This Row],[Queue Name]]))</f>
        <v>CONSUMER EXISTING</v>
      </c>
      <c r="Q3506" s="71" t="str">
        <f>IF(tbl_raw_data[[#This Row],[time_taken_in_min]]&lt;=settings!$D$2,"SLA_MET","SLA_NOT_MET")</f>
        <v>SLA_MET</v>
      </c>
    </row>
    <row r="3507" spans="1:17" hidden="1" x14ac:dyDescent="0.3">
      <c r="A3507" s="5" t="s">
        <v>4470</v>
      </c>
      <c r="B3507" s="36">
        <v>45156.611724537041</v>
      </c>
      <c r="C3507" s="39">
        <v>45156.616990740738</v>
      </c>
      <c r="D3507" s="8" t="s">
        <v>10</v>
      </c>
      <c r="E3507" s="8" t="s">
        <v>8</v>
      </c>
      <c r="F3507" s="8" t="s">
        <v>25</v>
      </c>
      <c r="G3507" s="8" t="s">
        <v>15</v>
      </c>
      <c r="H3507" s="84" t="str">
        <f t="shared" si="54"/>
        <v>Reason Unknown</v>
      </c>
      <c r="I3507" s="63">
        <f>(tbl_raw_data[[#This Row],[Date Actioned]])-(tbl_raw_data[[#This Row],[Date Tagged]])</f>
        <v>5.2662036978290416E-3</v>
      </c>
      <c r="J3507" s="66">
        <f>HOUR(tbl_raw_data[[#This Row],[time_taken]])*60+MINUTE(tbl_raw_data[[#This Row],[time_taken]])+SECOND(tbl_raw_data[[#This Row],[time_taken]])/60</f>
        <v>7.583333333333333</v>
      </c>
      <c r="K3507" s="68">
        <f>DATE(YEAR(tbl_raw_data[[#This Row],[Date Actioned]]),MONTH(tbl_raw_data[[#This Row],[Date Actioned]]),DAY(tbl_raw_data[[#This Row],[Date Actioned]]))</f>
        <v>45156</v>
      </c>
      <c r="L3507" s="65" t="str">
        <f>UPPER(TEXT(tbl_raw_data[[#This Row],[updated_date]],"MMMM"))</f>
        <v>AUGUST</v>
      </c>
      <c r="M3507" s="65" t="str">
        <f>"WEEK "&amp;IF(ROUNDUP(DAY(tbl_raw_data[[#This Row],[updated_date]])/7,0)=5,4,ROUNDUP(DAY(tbl_raw_data[[#This Row],[updated_date]])/7,0))</f>
        <v>WEEK 3</v>
      </c>
      <c r="N3507" s="71" t="str">
        <f>UPPER(VLOOKUP(tbl_raw_data[[#This Row],[Analyst]],settings!$A$1:$B$15,2,0))</f>
        <v>ASIF</v>
      </c>
      <c r="O3507" s="71" t="str">
        <f>TRIM(UPPER(tbl_raw_data[[#This Row],[Outcome]]))</f>
        <v>APPROVE</v>
      </c>
      <c r="P3507" s="71" t="str">
        <f>TRIM(UPPER(tbl_raw_data[[#This Row],[Queue Name]]))</f>
        <v>CONSUMER POST BUREAU</v>
      </c>
      <c r="Q3507" s="71" t="str">
        <f>IF(tbl_raw_data[[#This Row],[time_taken_in_min]]&lt;=settings!$D$2,"SLA_MET","SLA_NOT_MET")</f>
        <v>SLA_MET</v>
      </c>
    </row>
    <row r="3508" spans="1:17" hidden="1" x14ac:dyDescent="0.3">
      <c r="A3508" s="7" t="s">
        <v>4471</v>
      </c>
      <c r="B3508" s="34">
        <v>45156.618379629632</v>
      </c>
      <c r="C3508" s="35">
        <v>45156.624849537038</v>
      </c>
      <c r="D3508" s="2" t="s">
        <v>10</v>
      </c>
      <c r="E3508" s="2" t="s">
        <v>18</v>
      </c>
      <c r="F3508" s="2" t="s">
        <v>14</v>
      </c>
      <c r="G3508" s="2" t="s">
        <v>23</v>
      </c>
      <c r="H3508" s="84" t="str">
        <f t="shared" si="54"/>
        <v>Reason Unknown</v>
      </c>
      <c r="I3508" s="63">
        <f>(tbl_raw_data[[#This Row],[Date Actioned]])-(tbl_raw_data[[#This Row],[Date Tagged]])</f>
        <v>6.4699074064265005E-3</v>
      </c>
      <c r="J3508" s="66">
        <f>HOUR(tbl_raw_data[[#This Row],[time_taken]])*60+MINUTE(tbl_raw_data[[#This Row],[time_taken]])+SECOND(tbl_raw_data[[#This Row],[time_taken]])/60</f>
        <v>9.3166666666666664</v>
      </c>
      <c r="K3508" s="68">
        <f>DATE(YEAR(tbl_raw_data[[#This Row],[Date Actioned]]),MONTH(tbl_raw_data[[#This Row],[Date Actioned]]),DAY(tbl_raw_data[[#This Row],[Date Actioned]]))</f>
        <v>45156</v>
      </c>
      <c r="L3508" s="65" t="str">
        <f>UPPER(TEXT(tbl_raw_data[[#This Row],[updated_date]],"MMMM"))</f>
        <v>AUGUST</v>
      </c>
      <c r="M3508" s="65" t="str">
        <f>"WEEK "&amp;IF(ROUNDUP(DAY(tbl_raw_data[[#This Row],[updated_date]])/7,0)=5,4,ROUNDUP(DAY(tbl_raw_data[[#This Row],[updated_date]])/7,0))</f>
        <v>WEEK 3</v>
      </c>
      <c r="N3508" s="71" t="str">
        <f>UPPER(VLOOKUP(tbl_raw_data[[#This Row],[Analyst]],settings!$A$1:$B$15,2,0))</f>
        <v>CAMROON</v>
      </c>
      <c r="O3508" s="71" t="str">
        <f>TRIM(UPPER(tbl_raw_data[[#This Row],[Outcome]]))</f>
        <v>APPROVE</v>
      </c>
      <c r="P3508" s="71" t="str">
        <f>TRIM(UPPER(tbl_raw_data[[#This Row],[Queue Name]]))</f>
        <v>CONSUMER PRE BUREAU</v>
      </c>
      <c r="Q3508" s="71" t="str">
        <f>IF(tbl_raw_data[[#This Row],[time_taken_in_min]]&lt;=settings!$D$2,"SLA_MET","SLA_NOT_MET")</f>
        <v>SLA_MET</v>
      </c>
    </row>
    <row r="3509" spans="1:17" hidden="1" x14ac:dyDescent="0.3">
      <c r="A3509" s="1" t="s">
        <v>4472</v>
      </c>
      <c r="B3509" s="36">
        <v>45156.620983796296</v>
      </c>
      <c r="C3509" s="39">
        <v>45156.62667824074</v>
      </c>
      <c r="D3509" s="8" t="s">
        <v>10</v>
      </c>
      <c r="E3509" s="8" t="s">
        <v>11</v>
      </c>
      <c r="F3509" s="8" t="s">
        <v>25</v>
      </c>
      <c r="G3509" s="8" t="s">
        <v>15</v>
      </c>
      <c r="H3509" s="84" t="str">
        <f t="shared" si="54"/>
        <v>Reason Unknown</v>
      </c>
      <c r="I3509" s="63">
        <f>(tbl_raw_data[[#This Row],[Date Actioned]])-(tbl_raw_data[[#This Row],[Date Tagged]])</f>
        <v>5.694444444088731E-3</v>
      </c>
      <c r="J3509" s="66">
        <f>HOUR(tbl_raw_data[[#This Row],[time_taken]])*60+MINUTE(tbl_raw_data[[#This Row],[time_taken]])+SECOND(tbl_raw_data[[#This Row],[time_taken]])/60</f>
        <v>8.1999999999999993</v>
      </c>
      <c r="K3509" s="68">
        <f>DATE(YEAR(tbl_raw_data[[#This Row],[Date Actioned]]),MONTH(tbl_raw_data[[#This Row],[Date Actioned]]),DAY(tbl_raw_data[[#This Row],[Date Actioned]]))</f>
        <v>45156</v>
      </c>
      <c r="L3509" s="65" t="str">
        <f>UPPER(TEXT(tbl_raw_data[[#This Row],[updated_date]],"MMMM"))</f>
        <v>AUGUST</v>
      </c>
      <c r="M3509" s="65" t="str">
        <f>"WEEK "&amp;IF(ROUNDUP(DAY(tbl_raw_data[[#This Row],[updated_date]])/7,0)=5,4,ROUNDUP(DAY(tbl_raw_data[[#This Row],[updated_date]])/7,0))</f>
        <v>WEEK 3</v>
      </c>
      <c r="N3509" s="71" t="str">
        <f>UPPER(VLOOKUP(tbl_raw_data[[#This Row],[Analyst]],settings!$A$1:$B$15,2,0))</f>
        <v>ASIF</v>
      </c>
      <c r="O3509" s="71" t="str">
        <f>TRIM(UPPER(tbl_raw_data[[#This Row],[Outcome]]))</f>
        <v>APPROVE</v>
      </c>
      <c r="P3509" s="71" t="str">
        <f>TRIM(UPPER(tbl_raw_data[[#This Row],[Queue Name]]))</f>
        <v>CONSUMER EXISTING</v>
      </c>
      <c r="Q3509" s="71" t="str">
        <f>IF(tbl_raw_data[[#This Row],[time_taken_in_min]]&lt;=settings!$D$2,"SLA_MET","SLA_NOT_MET")</f>
        <v>SLA_MET</v>
      </c>
    </row>
    <row r="3510" spans="1:17" hidden="1" x14ac:dyDescent="0.3">
      <c r="A3510" s="5" t="s">
        <v>4473</v>
      </c>
      <c r="B3510" s="34">
        <v>45156.625601851854</v>
      </c>
      <c r="C3510" s="35">
        <v>45156.63212962963</v>
      </c>
      <c r="D3510" s="2" t="s">
        <v>10</v>
      </c>
      <c r="E3510" s="2" t="s">
        <v>11</v>
      </c>
      <c r="F3510" s="2" t="s">
        <v>14</v>
      </c>
      <c r="G3510" s="2" t="s">
        <v>15</v>
      </c>
      <c r="H3510" s="84" t="str">
        <f t="shared" si="54"/>
        <v>Reason Unknown</v>
      </c>
      <c r="I3510" s="63">
        <f>(tbl_raw_data[[#This Row],[Date Actioned]])-(tbl_raw_data[[#This Row],[Date Tagged]])</f>
        <v>6.5277777757728472E-3</v>
      </c>
      <c r="J3510" s="66">
        <f>HOUR(tbl_raw_data[[#This Row],[time_taken]])*60+MINUTE(tbl_raw_data[[#This Row],[time_taken]])+SECOND(tbl_raw_data[[#This Row],[time_taken]])/60</f>
        <v>9.4</v>
      </c>
      <c r="K3510" s="68">
        <f>DATE(YEAR(tbl_raw_data[[#This Row],[Date Actioned]]),MONTH(tbl_raw_data[[#This Row],[Date Actioned]]),DAY(tbl_raw_data[[#This Row],[Date Actioned]]))</f>
        <v>45156</v>
      </c>
      <c r="L3510" s="65" t="str">
        <f>UPPER(TEXT(tbl_raw_data[[#This Row],[updated_date]],"MMMM"))</f>
        <v>AUGUST</v>
      </c>
      <c r="M3510" s="65" t="str">
        <f>"WEEK "&amp;IF(ROUNDUP(DAY(tbl_raw_data[[#This Row],[updated_date]])/7,0)=5,4,ROUNDUP(DAY(tbl_raw_data[[#This Row],[updated_date]])/7,0))</f>
        <v>WEEK 3</v>
      </c>
      <c r="N3510" s="71" t="str">
        <f>UPPER(VLOOKUP(tbl_raw_data[[#This Row],[Analyst]],settings!$A$1:$B$15,2,0))</f>
        <v>CAMROON</v>
      </c>
      <c r="O3510" s="71" t="str">
        <f>TRIM(UPPER(tbl_raw_data[[#This Row],[Outcome]]))</f>
        <v>APPROVE</v>
      </c>
      <c r="P3510" s="71" t="str">
        <f>TRIM(UPPER(tbl_raw_data[[#This Row],[Queue Name]]))</f>
        <v>CONSUMER EXISTING</v>
      </c>
      <c r="Q3510" s="71" t="str">
        <f>IF(tbl_raw_data[[#This Row],[time_taken_in_min]]&lt;=settings!$D$2,"SLA_MET","SLA_NOT_MET")</f>
        <v>SLA_MET</v>
      </c>
    </row>
    <row r="3511" spans="1:17" hidden="1" x14ac:dyDescent="0.3">
      <c r="A3511" s="7" t="s">
        <v>4474</v>
      </c>
      <c r="B3511" s="36">
        <v>45156.626168981478</v>
      </c>
      <c r="C3511" s="39">
        <v>45156.636273148149</v>
      </c>
      <c r="D3511" s="8" t="s">
        <v>10</v>
      </c>
      <c r="E3511" s="8" t="s">
        <v>18</v>
      </c>
      <c r="F3511" s="8" t="s">
        <v>14</v>
      </c>
      <c r="G3511" s="8" t="s">
        <v>15</v>
      </c>
      <c r="H3511" s="84" t="str">
        <f t="shared" si="54"/>
        <v>Reason Unknown</v>
      </c>
      <c r="I3511" s="63">
        <f>(tbl_raw_data[[#This Row],[Date Actioned]])-(tbl_raw_data[[#This Row],[Date Tagged]])</f>
        <v>1.0104166671226267E-2</v>
      </c>
      <c r="J3511" s="66">
        <f>HOUR(tbl_raw_data[[#This Row],[time_taken]])*60+MINUTE(tbl_raw_data[[#This Row],[time_taken]])+SECOND(tbl_raw_data[[#This Row],[time_taken]])/60</f>
        <v>14.55</v>
      </c>
      <c r="K3511" s="68">
        <f>DATE(YEAR(tbl_raw_data[[#This Row],[Date Actioned]]),MONTH(tbl_raw_data[[#This Row],[Date Actioned]]),DAY(tbl_raw_data[[#This Row],[Date Actioned]]))</f>
        <v>45156</v>
      </c>
      <c r="L3511" s="65" t="str">
        <f>UPPER(TEXT(tbl_raw_data[[#This Row],[updated_date]],"MMMM"))</f>
        <v>AUGUST</v>
      </c>
      <c r="M3511" s="65" t="str">
        <f>"WEEK "&amp;IF(ROUNDUP(DAY(tbl_raw_data[[#This Row],[updated_date]])/7,0)=5,4,ROUNDUP(DAY(tbl_raw_data[[#This Row],[updated_date]])/7,0))</f>
        <v>WEEK 3</v>
      </c>
      <c r="N3511" s="71" t="str">
        <f>UPPER(VLOOKUP(tbl_raw_data[[#This Row],[Analyst]],settings!$A$1:$B$15,2,0))</f>
        <v>CAMROON</v>
      </c>
      <c r="O3511" s="71" t="str">
        <f>TRIM(UPPER(tbl_raw_data[[#This Row],[Outcome]]))</f>
        <v>APPROVE</v>
      </c>
      <c r="P3511" s="71" t="str">
        <f>TRIM(UPPER(tbl_raw_data[[#This Row],[Queue Name]]))</f>
        <v>CONSUMER PRE BUREAU</v>
      </c>
      <c r="Q3511" s="71" t="str">
        <f>IF(tbl_raw_data[[#This Row],[time_taken_in_min]]&lt;=settings!$D$2,"SLA_MET","SLA_NOT_MET")</f>
        <v>SLA_MET</v>
      </c>
    </row>
    <row r="3512" spans="1:17" hidden="1" x14ac:dyDescent="0.3">
      <c r="A3512" s="1" t="s">
        <v>4475</v>
      </c>
      <c r="B3512" s="34">
        <v>45156.626863425925</v>
      </c>
      <c r="C3512" s="35">
        <v>45156.639444444445</v>
      </c>
      <c r="D3512" s="2" t="s">
        <v>10</v>
      </c>
      <c r="E3512" s="2" t="s">
        <v>11</v>
      </c>
      <c r="F3512" s="2" t="s">
        <v>14</v>
      </c>
      <c r="G3512" s="2" t="s">
        <v>23</v>
      </c>
      <c r="H3512" s="84" t="str">
        <f t="shared" si="54"/>
        <v>Reason Unknown</v>
      </c>
      <c r="I3512" s="63">
        <f>(tbl_raw_data[[#This Row],[Date Actioned]])-(tbl_raw_data[[#This Row],[Date Tagged]])</f>
        <v>1.2581018519995268E-2</v>
      </c>
      <c r="J3512" s="66">
        <f>HOUR(tbl_raw_data[[#This Row],[time_taken]])*60+MINUTE(tbl_raw_data[[#This Row],[time_taken]])+SECOND(tbl_raw_data[[#This Row],[time_taken]])/60</f>
        <v>18.116666666666667</v>
      </c>
      <c r="K3512" s="68">
        <f>DATE(YEAR(tbl_raw_data[[#This Row],[Date Actioned]]),MONTH(tbl_raw_data[[#This Row],[Date Actioned]]),DAY(tbl_raw_data[[#This Row],[Date Actioned]]))</f>
        <v>45156</v>
      </c>
      <c r="L3512" s="65" t="str">
        <f>UPPER(TEXT(tbl_raw_data[[#This Row],[updated_date]],"MMMM"))</f>
        <v>AUGUST</v>
      </c>
      <c r="M3512" s="65" t="str">
        <f>"WEEK "&amp;IF(ROUNDUP(DAY(tbl_raw_data[[#This Row],[updated_date]])/7,0)=5,4,ROUNDUP(DAY(tbl_raw_data[[#This Row],[updated_date]])/7,0))</f>
        <v>WEEK 3</v>
      </c>
      <c r="N3512" s="71" t="str">
        <f>UPPER(VLOOKUP(tbl_raw_data[[#This Row],[Analyst]],settings!$A$1:$B$15,2,0))</f>
        <v>CAMROON</v>
      </c>
      <c r="O3512" s="71" t="str">
        <f>TRIM(UPPER(tbl_raw_data[[#This Row],[Outcome]]))</f>
        <v>APPROVE</v>
      </c>
      <c r="P3512" s="71" t="str">
        <f>TRIM(UPPER(tbl_raw_data[[#This Row],[Queue Name]]))</f>
        <v>CONSUMER EXISTING</v>
      </c>
      <c r="Q3512" s="71" t="str">
        <f>IF(tbl_raw_data[[#This Row],[time_taken_in_min]]&lt;=settings!$D$2,"SLA_MET","SLA_NOT_MET")</f>
        <v>SLA_MET</v>
      </c>
    </row>
    <row r="3513" spans="1:17" hidden="1" x14ac:dyDescent="0.3">
      <c r="A3513" s="5" t="s">
        <v>4476</v>
      </c>
      <c r="B3513" s="36">
        <v>45156.630428240744</v>
      </c>
      <c r="C3513" s="39">
        <v>45156.64434027778</v>
      </c>
      <c r="D3513" s="8" t="s">
        <v>10</v>
      </c>
      <c r="E3513" s="8" t="s">
        <v>11</v>
      </c>
      <c r="F3513" s="8" t="s">
        <v>25</v>
      </c>
      <c r="G3513" s="8" t="s">
        <v>26</v>
      </c>
      <c r="H3513" s="84" t="str">
        <f t="shared" si="54"/>
        <v>Reason Unknown</v>
      </c>
      <c r="I3513" s="63">
        <f>(tbl_raw_data[[#This Row],[Date Actioned]])-(tbl_raw_data[[#This Row],[Date Tagged]])</f>
        <v>1.3912037036789116E-2</v>
      </c>
      <c r="J3513" s="66">
        <f>HOUR(tbl_raw_data[[#This Row],[time_taken]])*60+MINUTE(tbl_raw_data[[#This Row],[time_taken]])+SECOND(tbl_raw_data[[#This Row],[time_taken]])/60</f>
        <v>20.033333333333335</v>
      </c>
      <c r="K3513" s="68">
        <f>DATE(YEAR(tbl_raw_data[[#This Row],[Date Actioned]]),MONTH(tbl_raw_data[[#This Row],[Date Actioned]]),DAY(tbl_raw_data[[#This Row],[Date Actioned]]))</f>
        <v>45156</v>
      </c>
      <c r="L3513" s="65" t="str">
        <f>UPPER(TEXT(tbl_raw_data[[#This Row],[updated_date]],"MMMM"))</f>
        <v>AUGUST</v>
      </c>
      <c r="M3513" s="65" t="str">
        <f>"WEEK "&amp;IF(ROUNDUP(DAY(tbl_raw_data[[#This Row],[updated_date]])/7,0)=5,4,ROUNDUP(DAY(tbl_raw_data[[#This Row],[updated_date]])/7,0))</f>
        <v>WEEK 3</v>
      </c>
      <c r="N3513" s="71" t="str">
        <f>UPPER(VLOOKUP(tbl_raw_data[[#This Row],[Analyst]],settings!$A$1:$B$15,2,0))</f>
        <v>ASIF</v>
      </c>
      <c r="O3513" s="71" t="str">
        <f>TRIM(UPPER(tbl_raw_data[[#This Row],[Outcome]]))</f>
        <v>APPROVE</v>
      </c>
      <c r="P3513" s="71" t="str">
        <f>TRIM(UPPER(tbl_raw_data[[#This Row],[Queue Name]]))</f>
        <v>CONSUMER EXISTING</v>
      </c>
      <c r="Q3513" s="71" t="str">
        <f>IF(tbl_raw_data[[#This Row],[time_taken_in_min]]&lt;=settings!$D$2,"SLA_MET","SLA_NOT_MET")</f>
        <v>SLA_NOT_MET</v>
      </c>
    </row>
    <row r="3514" spans="1:17" hidden="1" x14ac:dyDescent="0.3">
      <c r="A3514" s="7" t="s">
        <v>4477</v>
      </c>
      <c r="B3514" s="34">
        <v>45156.631168981483</v>
      </c>
      <c r="C3514" s="35">
        <v>45156.641585648147</v>
      </c>
      <c r="D3514" s="2" t="s">
        <v>10</v>
      </c>
      <c r="E3514" s="2" t="s">
        <v>8</v>
      </c>
      <c r="F3514" s="2" t="s">
        <v>24</v>
      </c>
      <c r="G3514" s="2" t="s">
        <v>15</v>
      </c>
      <c r="H3514" s="84" t="str">
        <f t="shared" si="54"/>
        <v>Reason Unknown</v>
      </c>
      <c r="I3514" s="63">
        <f>(tbl_raw_data[[#This Row],[Date Actioned]])-(tbl_raw_data[[#This Row],[Date Tagged]])</f>
        <v>1.0416666664241347E-2</v>
      </c>
      <c r="J3514" s="66">
        <f>HOUR(tbl_raw_data[[#This Row],[time_taken]])*60+MINUTE(tbl_raw_data[[#This Row],[time_taken]])+SECOND(tbl_raw_data[[#This Row],[time_taken]])/60</f>
        <v>15</v>
      </c>
      <c r="K3514" s="68">
        <f>DATE(YEAR(tbl_raw_data[[#This Row],[Date Actioned]]),MONTH(tbl_raw_data[[#This Row],[Date Actioned]]),DAY(tbl_raw_data[[#This Row],[Date Actioned]]))</f>
        <v>45156</v>
      </c>
      <c r="L3514" s="65" t="str">
        <f>UPPER(TEXT(tbl_raw_data[[#This Row],[updated_date]],"MMMM"))</f>
        <v>AUGUST</v>
      </c>
      <c r="M3514" s="65" t="str">
        <f>"WEEK "&amp;IF(ROUNDUP(DAY(tbl_raw_data[[#This Row],[updated_date]])/7,0)=5,4,ROUNDUP(DAY(tbl_raw_data[[#This Row],[updated_date]])/7,0))</f>
        <v>WEEK 3</v>
      </c>
      <c r="N3514" s="71" t="str">
        <f>UPPER(VLOOKUP(tbl_raw_data[[#This Row],[Analyst]],settings!$A$1:$B$15,2,0))</f>
        <v>SAM</v>
      </c>
      <c r="O3514" s="71" t="str">
        <f>TRIM(UPPER(tbl_raw_data[[#This Row],[Outcome]]))</f>
        <v>APPROVE</v>
      </c>
      <c r="P3514" s="71" t="str">
        <f>TRIM(UPPER(tbl_raw_data[[#This Row],[Queue Name]]))</f>
        <v>CONSUMER POST BUREAU</v>
      </c>
      <c r="Q3514" s="71" t="str">
        <f>IF(tbl_raw_data[[#This Row],[time_taken_in_min]]&lt;=settings!$D$2,"SLA_MET","SLA_NOT_MET")</f>
        <v>SLA_MET</v>
      </c>
    </row>
    <row r="3515" spans="1:17" hidden="1" x14ac:dyDescent="0.3">
      <c r="A3515" s="1" t="s">
        <v>4478</v>
      </c>
      <c r="B3515" s="36">
        <v>45156.635763888888</v>
      </c>
      <c r="C3515" s="39">
        <v>45156.64472222222</v>
      </c>
      <c r="D3515" s="8" t="s">
        <v>10</v>
      </c>
      <c r="E3515" s="8" t="s">
        <v>11</v>
      </c>
      <c r="F3515" s="8" t="s">
        <v>14</v>
      </c>
      <c r="G3515" s="8" t="s">
        <v>670</v>
      </c>
      <c r="H3515" s="84" t="str">
        <f t="shared" si="54"/>
        <v>Reason Unknown</v>
      </c>
      <c r="I3515" s="63">
        <f>(tbl_raw_data[[#This Row],[Date Actioned]])-(tbl_raw_data[[#This Row],[Date Tagged]])</f>
        <v>8.9583333319751546E-3</v>
      </c>
      <c r="J3515" s="66">
        <f>HOUR(tbl_raw_data[[#This Row],[time_taken]])*60+MINUTE(tbl_raw_data[[#This Row],[time_taken]])+SECOND(tbl_raw_data[[#This Row],[time_taken]])/60</f>
        <v>12.9</v>
      </c>
      <c r="K3515" s="68">
        <f>DATE(YEAR(tbl_raw_data[[#This Row],[Date Actioned]]),MONTH(tbl_raw_data[[#This Row],[Date Actioned]]),DAY(tbl_raw_data[[#This Row],[Date Actioned]]))</f>
        <v>45156</v>
      </c>
      <c r="L3515" s="65" t="str">
        <f>UPPER(TEXT(tbl_raw_data[[#This Row],[updated_date]],"MMMM"))</f>
        <v>AUGUST</v>
      </c>
      <c r="M3515" s="65" t="str">
        <f>"WEEK "&amp;IF(ROUNDUP(DAY(tbl_raw_data[[#This Row],[updated_date]])/7,0)=5,4,ROUNDUP(DAY(tbl_raw_data[[#This Row],[updated_date]])/7,0))</f>
        <v>WEEK 3</v>
      </c>
      <c r="N3515" s="71" t="str">
        <f>UPPER(VLOOKUP(tbl_raw_data[[#This Row],[Analyst]],settings!$A$1:$B$15,2,0))</f>
        <v>CAMROON</v>
      </c>
      <c r="O3515" s="71" t="str">
        <f>TRIM(UPPER(tbl_raw_data[[#This Row],[Outcome]]))</f>
        <v>APPROVE</v>
      </c>
      <c r="P3515" s="71" t="str">
        <f>TRIM(UPPER(tbl_raw_data[[#This Row],[Queue Name]]))</f>
        <v>CONSUMER EXISTING</v>
      </c>
      <c r="Q3515" s="71" t="str">
        <f>IF(tbl_raw_data[[#This Row],[time_taken_in_min]]&lt;=settings!$D$2,"SLA_MET","SLA_NOT_MET")</f>
        <v>SLA_MET</v>
      </c>
    </row>
    <row r="3516" spans="1:17" hidden="1" x14ac:dyDescent="0.3">
      <c r="A3516" s="5" t="s">
        <v>4479</v>
      </c>
      <c r="B3516" s="34">
        <v>45156.637615740743</v>
      </c>
      <c r="C3516" s="35">
        <v>45156.646620370368</v>
      </c>
      <c r="D3516" s="2" t="s">
        <v>10</v>
      </c>
      <c r="E3516" s="2" t="s">
        <v>11</v>
      </c>
      <c r="F3516" s="2" t="s">
        <v>24</v>
      </c>
      <c r="G3516" s="2" t="s">
        <v>15</v>
      </c>
      <c r="H3516" s="84" t="str">
        <f t="shared" si="54"/>
        <v>Reason Unknown</v>
      </c>
      <c r="I3516" s="63">
        <f>(tbl_raw_data[[#This Row],[Date Actioned]])-(tbl_raw_data[[#This Row],[Date Tagged]])</f>
        <v>9.0046296245418489E-3</v>
      </c>
      <c r="J3516" s="66">
        <f>HOUR(tbl_raw_data[[#This Row],[time_taken]])*60+MINUTE(tbl_raw_data[[#This Row],[time_taken]])+SECOND(tbl_raw_data[[#This Row],[time_taken]])/60</f>
        <v>12.966666666666667</v>
      </c>
      <c r="K3516" s="68">
        <f>DATE(YEAR(tbl_raw_data[[#This Row],[Date Actioned]]),MONTH(tbl_raw_data[[#This Row],[Date Actioned]]),DAY(tbl_raw_data[[#This Row],[Date Actioned]]))</f>
        <v>45156</v>
      </c>
      <c r="L3516" s="65" t="str">
        <f>UPPER(TEXT(tbl_raw_data[[#This Row],[updated_date]],"MMMM"))</f>
        <v>AUGUST</v>
      </c>
      <c r="M3516" s="65" t="str">
        <f>"WEEK "&amp;IF(ROUNDUP(DAY(tbl_raw_data[[#This Row],[updated_date]])/7,0)=5,4,ROUNDUP(DAY(tbl_raw_data[[#This Row],[updated_date]])/7,0))</f>
        <v>WEEK 3</v>
      </c>
      <c r="N3516" s="71" t="str">
        <f>UPPER(VLOOKUP(tbl_raw_data[[#This Row],[Analyst]],settings!$A$1:$B$15,2,0))</f>
        <v>SAM</v>
      </c>
      <c r="O3516" s="71" t="str">
        <f>TRIM(UPPER(tbl_raw_data[[#This Row],[Outcome]]))</f>
        <v>APPROVE</v>
      </c>
      <c r="P3516" s="71" t="str">
        <f>TRIM(UPPER(tbl_raw_data[[#This Row],[Queue Name]]))</f>
        <v>CONSUMER EXISTING</v>
      </c>
      <c r="Q3516" s="71" t="str">
        <f>IF(tbl_raw_data[[#This Row],[time_taken_in_min]]&lt;=settings!$D$2,"SLA_MET","SLA_NOT_MET")</f>
        <v>SLA_MET</v>
      </c>
    </row>
    <row r="3517" spans="1:17" hidden="1" x14ac:dyDescent="0.3">
      <c r="A3517" s="7" t="s">
        <v>4480</v>
      </c>
      <c r="B3517" s="36">
        <v>45156.63853009259</v>
      </c>
      <c r="C3517" s="39">
        <v>45156.649884259263</v>
      </c>
      <c r="D3517" s="8" t="s">
        <v>10</v>
      </c>
      <c r="E3517" s="8" t="s">
        <v>11</v>
      </c>
      <c r="F3517" s="8" t="s">
        <v>25</v>
      </c>
      <c r="G3517" s="8" t="s">
        <v>23</v>
      </c>
      <c r="H3517" s="84" t="str">
        <f t="shared" si="54"/>
        <v>Reason Unknown</v>
      </c>
      <c r="I3517" s="63">
        <f>(tbl_raw_data[[#This Row],[Date Actioned]])-(tbl_raw_data[[#This Row],[Date Tagged]])</f>
        <v>1.135416667239042E-2</v>
      </c>
      <c r="J3517" s="66">
        <f>HOUR(tbl_raw_data[[#This Row],[time_taken]])*60+MINUTE(tbl_raw_data[[#This Row],[time_taken]])+SECOND(tbl_raw_data[[#This Row],[time_taken]])/60</f>
        <v>16.350000000000001</v>
      </c>
      <c r="K3517" s="68">
        <f>DATE(YEAR(tbl_raw_data[[#This Row],[Date Actioned]]),MONTH(tbl_raw_data[[#This Row],[Date Actioned]]),DAY(tbl_raw_data[[#This Row],[Date Actioned]]))</f>
        <v>45156</v>
      </c>
      <c r="L3517" s="65" t="str">
        <f>UPPER(TEXT(tbl_raw_data[[#This Row],[updated_date]],"MMMM"))</f>
        <v>AUGUST</v>
      </c>
      <c r="M3517" s="65" t="str">
        <f>"WEEK "&amp;IF(ROUNDUP(DAY(tbl_raw_data[[#This Row],[updated_date]])/7,0)=5,4,ROUNDUP(DAY(tbl_raw_data[[#This Row],[updated_date]])/7,0))</f>
        <v>WEEK 3</v>
      </c>
      <c r="N3517" s="71" t="str">
        <f>UPPER(VLOOKUP(tbl_raw_data[[#This Row],[Analyst]],settings!$A$1:$B$15,2,0))</f>
        <v>ASIF</v>
      </c>
      <c r="O3517" s="71" t="str">
        <f>TRIM(UPPER(tbl_raw_data[[#This Row],[Outcome]]))</f>
        <v>APPROVE</v>
      </c>
      <c r="P3517" s="71" t="str">
        <f>TRIM(UPPER(tbl_raw_data[[#This Row],[Queue Name]]))</f>
        <v>CONSUMER EXISTING</v>
      </c>
      <c r="Q3517" s="71" t="str">
        <f>IF(tbl_raw_data[[#This Row],[time_taken_in_min]]&lt;=settings!$D$2,"SLA_MET","SLA_NOT_MET")</f>
        <v>SLA_MET</v>
      </c>
    </row>
    <row r="3518" spans="1:17" hidden="1" x14ac:dyDescent="0.3">
      <c r="A3518" s="1" t="s">
        <v>4481</v>
      </c>
      <c r="B3518" s="34">
        <v>45156.647511574076</v>
      </c>
      <c r="C3518" s="35">
        <v>45156.65552083333</v>
      </c>
      <c r="D3518" s="2" t="s">
        <v>10</v>
      </c>
      <c r="E3518" s="2" t="s">
        <v>18</v>
      </c>
      <c r="F3518" s="2" t="s">
        <v>24</v>
      </c>
      <c r="G3518" s="2" t="s">
        <v>23</v>
      </c>
      <c r="H3518" s="84" t="str">
        <f t="shared" si="54"/>
        <v>Reason Unknown</v>
      </c>
      <c r="I3518" s="63">
        <f>(tbl_raw_data[[#This Row],[Date Actioned]])-(tbl_raw_data[[#This Row],[Date Tagged]])</f>
        <v>8.0092592543223873E-3</v>
      </c>
      <c r="J3518" s="66">
        <f>HOUR(tbl_raw_data[[#This Row],[time_taken]])*60+MINUTE(tbl_raw_data[[#This Row],[time_taken]])+SECOND(tbl_raw_data[[#This Row],[time_taken]])/60</f>
        <v>11.533333333333333</v>
      </c>
      <c r="K3518" s="68">
        <f>DATE(YEAR(tbl_raw_data[[#This Row],[Date Actioned]]),MONTH(tbl_raw_data[[#This Row],[Date Actioned]]),DAY(tbl_raw_data[[#This Row],[Date Actioned]]))</f>
        <v>45156</v>
      </c>
      <c r="L3518" s="65" t="str">
        <f>UPPER(TEXT(tbl_raw_data[[#This Row],[updated_date]],"MMMM"))</f>
        <v>AUGUST</v>
      </c>
      <c r="M3518" s="65" t="str">
        <f>"WEEK "&amp;IF(ROUNDUP(DAY(tbl_raw_data[[#This Row],[updated_date]])/7,0)=5,4,ROUNDUP(DAY(tbl_raw_data[[#This Row],[updated_date]])/7,0))</f>
        <v>WEEK 3</v>
      </c>
      <c r="N3518" s="71" t="str">
        <f>UPPER(VLOOKUP(tbl_raw_data[[#This Row],[Analyst]],settings!$A$1:$B$15,2,0))</f>
        <v>SAM</v>
      </c>
      <c r="O3518" s="71" t="str">
        <f>TRIM(UPPER(tbl_raw_data[[#This Row],[Outcome]]))</f>
        <v>APPROVE</v>
      </c>
      <c r="P3518" s="71" t="str">
        <f>TRIM(UPPER(tbl_raw_data[[#This Row],[Queue Name]]))</f>
        <v>CONSUMER PRE BUREAU</v>
      </c>
      <c r="Q3518" s="71" t="str">
        <f>IF(tbl_raw_data[[#This Row],[time_taken_in_min]]&lt;=settings!$D$2,"SLA_MET","SLA_NOT_MET")</f>
        <v>SLA_MET</v>
      </c>
    </row>
    <row r="3519" spans="1:17" hidden="1" x14ac:dyDescent="0.3">
      <c r="A3519" s="5" t="s">
        <v>4482</v>
      </c>
      <c r="B3519" s="36">
        <v>45156.648090277777</v>
      </c>
      <c r="C3519" s="39">
        <v>45156.654780092591</v>
      </c>
      <c r="D3519" s="8" t="s">
        <v>10</v>
      </c>
      <c r="E3519" s="8" t="s">
        <v>18</v>
      </c>
      <c r="F3519" s="8" t="s">
        <v>14</v>
      </c>
      <c r="G3519" s="8" t="s">
        <v>15</v>
      </c>
      <c r="H3519" s="84" t="str">
        <f t="shared" si="54"/>
        <v>Reason Unknown</v>
      </c>
      <c r="I3519" s="63">
        <f>(tbl_raw_data[[#This Row],[Date Actioned]])-(tbl_raw_data[[#This Row],[Date Tagged]])</f>
        <v>6.6898148143081926E-3</v>
      </c>
      <c r="J3519" s="66">
        <f>HOUR(tbl_raw_data[[#This Row],[time_taken]])*60+MINUTE(tbl_raw_data[[#This Row],[time_taken]])+SECOND(tbl_raw_data[[#This Row],[time_taken]])/60</f>
        <v>9.6333333333333329</v>
      </c>
      <c r="K3519" s="68">
        <f>DATE(YEAR(tbl_raw_data[[#This Row],[Date Actioned]]),MONTH(tbl_raw_data[[#This Row],[Date Actioned]]),DAY(tbl_raw_data[[#This Row],[Date Actioned]]))</f>
        <v>45156</v>
      </c>
      <c r="L3519" s="65" t="str">
        <f>UPPER(TEXT(tbl_raw_data[[#This Row],[updated_date]],"MMMM"))</f>
        <v>AUGUST</v>
      </c>
      <c r="M3519" s="65" t="str">
        <f>"WEEK "&amp;IF(ROUNDUP(DAY(tbl_raw_data[[#This Row],[updated_date]])/7,0)=5,4,ROUNDUP(DAY(tbl_raw_data[[#This Row],[updated_date]])/7,0))</f>
        <v>WEEK 3</v>
      </c>
      <c r="N3519" s="71" t="str">
        <f>UPPER(VLOOKUP(tbl_raw_data[[#This Row],[Analyst]],settings!$A$1:$B$15,2,0))</f>
        <v>CAMROON</v>
      </c>
      <c r="O3519" s="71" t="str">
        <f>TRIM(UPPER(tbl_raw_data[[#This Row],[Outcome]]))</f>
        <v>APPROVE</v>
      </c>
      <c r="P3519" s="71" t="str">
        <f>TRIM(UPPER(tbl_raw_data[[#This Row],[Queue Name]]))</f>
        <v>CONSUMER PRE BUREAU</v>
      </c>
      <c r="Q3519" s="71" t="str">
        <f>IF(tbl_raw_data[[#This Row],[time_taken_in_min]]&lt;=settings!$D$2,"SLA_MET","SLA_NOT_MET")</f>
        <v>SLA_MET</v>
      </c>
    </row>
    <row r="3520" spans="1:17" hidden="1" x14ac:dyDescent="0.3">
      <c r="A3520" s="7" t="s">
        <v>4483</v>
      </c>
      <c r="B3520" s="34">
        <v>45156.657152777778</v>
      </c>
      <c r="C3520" s="35">
        <v>45156.663032407407</v>
      </c>
      <c r="D3520" s="2" t="s">
        <v>10</v>
      </c>
      <c r="E3520" s="2" t="s">
        <v>18</v>
      </c>
      <c r="F3520" s="2" t="s">
        <v>25</v>
      </c>
      <c r="G3520" s="2" t="s">
        <v>123</v>
      </c>
      <c r="H3520" s="84" t="str">
        <f t="shared" si="54"/>
        <v>Reason Unknown</v>
      </c>
      <c r="I3520" s="63">
        <f>(tbl_raw_data[[#This Row],[Date Actioned]])-(tbl_raw_data[[#This Row],[Date Tagged]])</f>
        <v>5.8796296289074235E-3</v>
      </c>
      <c r="J3520" s="66">
        <f>HOUR(tbl_raw_data[[#This Row],[time_taken]])*60+MINUTE(tbl_raw_data[[#This Row],[time_taken]])+SECOND(tbl_raw_data[[#This Row],[time_taken]])/60</f>
        <v>8.4666666666666668</v>
      </c>
      <c r="K3520" s="68">
        <f>DATE(YEAR(tbl_raw_data[[#This Row],[Date Actioned]]),MONTH(tbl_raw_data[[#This Row],[Date Actioned]]),DAY(tbl_raw_data[[#This Row],[Date Actioned]]))</f>
        <v>45156</v>
      </c>
      <c r="L3520" s="65" t="str">
        <f>UPPER(TEXT(tbl_raw_data[[#This Row],[updated_date]],"MMMM"))</f>
        <v>AUGUST</v>
      </c>
      <c r="M3520" s="65" t="str">
        <f>"WEEK "&amp;IF(ROUNDUP(DAY(tbl_raw_data[[#This Row],[updated_date]])/7,0)=5,4,ROUNDUP(DAY(tbl_raw_data[[#This Row],[updated_date]])/7,0))</f>
        <v>WEEK 3</v>
      </c>
      <c r="N3520" s="71" t="str">
        <f>UPPER(VLOOKUP(tbl_raw_data[[#This Row],[Analyst]],settings!$A$1:$B$15,2,0))</f>
        <v>ASIF</v>
      </c>
      <c r="O3520" s="71" t="str">
        <f>TRIM(UPPER(tbl_raw_data[[#This Row],[Outcome]]))</f>
        <v>APPROVE</v>
      </c>
      <c r="P3520" s="71" t="str">
        <f>TRIM(UPPER(tbl_raw_data[[#This Row],[Queue Name]]))</f>
        <v>CONSUMER PRE BUREAU</v>
      </c>
      <c r="Q3520" s="71" t="str">
        <f>IF(tbl_raw_data[[#This Row],[time_taken_in_min]]&lt;=settings!$D$2,"SLA_MET","SLA_NOT_MET")</f>
        <v>SLA_MET</v>
      </c>
    </row>
    <row r="3521" spans="1:17" hidden="1" x14ac:dyDescent="0.3">
      <c r="A3521" s="1" t="s">
        <v>4484</v>
      </c>
      <c r="B3521" s="36">
        <v>45156.658645833333</v>
      </c>
      <c r="C3521" s="39">
        <v>45156.670925925922</v>
      </c>
      <c r="D3521" s="8" t="s">
        <v>10</v>
      </c>
      <c r="E3521" s="8" t="s">
        <v>11</v>
      </c>
      <c r="F3521" s="8" t="s">
        <v>14</v>
      </c>
      <c r="G3521" s="8" t="s">
        <v>582</v>
      </c>
      <c r="H3521" s="84" t="str">
        <f t="shared" si="54"/>
        <v>Reason Unknown</v>
      </c>
      <c r="I3521" s="63">
        <f>(tbl_raw_data[[#This Row],[Date Actioned]])-(tbl_raw_data[[#This Row],[Date Tagged]])</f>
        <v>1.2280092589207925E-2</v>
      </c>
      <c r="J3521" s="66">
        <f>HOUR(tbl_raw_data[[#This Row],[time_taken]])*60+MINUTE(tbl_raw_data[[#This Row],[time_taken]])+SECOND(tbl_raw_data[[#This Row],[time_taken]])/60</f>
        <v>17.683333333333334</v>
      </c>
      <c r="K3521" s="68">
        <f>DATE(YEAR(tbl_raw_data[[#This Row],[Date Actioned]]),MONTH(tbl_raw_data[[#This Row],[Date Actioned]]),DAY(tbl_raw_data[[#This Row],[Date Actioned]]))</f>
        <v>45156</v>
      </c>
      <c r="L3521" s="65" t="str">
        <f>UPPER(TEXT(tbl_raw_data[[#This Row],[updated_date]],"MMMM"))</f>
        <v>AUGUST</v>
      </c>
      <c r="M3521" s="65" t="str">
        <f>"WEEK "&amp;IF(ROUNDUP(DAY(tbl_raw_data[[#This Row],[updated_date]])/7,0)=5,4,ROUNDUP(DAY(tbl_raw_data[[#This Row],[updated_date]])/7,0))</f>
        <v>WEEK 3</v>
      </c>
      <c r="N3521" s="71" t="str">
        <f>UPPER(VLOOKUP(tbl_raw_data[[#This Row],[Analyst]],settings!$A$1:$B$15,2,0))</f>
        <v>CAMROON</v>
      </c>
      <c r="O3521" s="71" t="str">
        <f>TRIM(UPPER(tbl_raw_data[[#This Row],[Outcome]]))</f>
        <v>APPROVE</v>
      </c>
      <c r="P3521" s="71" t="str">
        <f>TRIM(UPPER(tbl_raw_data[[#This Row],[Queue Name]]))</f>
        <v>CONSUMER EXISTING</v>
      </c>
      <c r="Q3521" s="71" t="str">
        <f>IF(tbl_raw_data[[#This Row],[time_taken_in_min]]&lt;=settings!$D$2,"SLA_MET","SLA_NOT_MET")</f>
        <v>SLA_MET</v>
      </c>
    </row>
    <row r="3522" spans="1:17" hidden="1" x14ac:dyDescent="0.3">
      <c r="A3522" s="5" t="s">
        <v>4485</v>
      </c>
      <c r="B3522" s="34">
        <v>45156.660682870373</v>
      </c>
      <c r="C3522" s="35">
        <v>45156.674363425926</v>
      </c>
      <c r="D3522" s="2" t="s">
        <v>10</v>
      </c>
      <c r="E3522" s="2" t="s">
        <v>18</v>
      </c>
      <c r="F3522" s="2" t="s">
        <v>25</v>
      </c>
      <c r="G3522" s="2" t="s">
        <v>671</v>
      </c>
      <c r="H3522" s="84" t="str">
        <f t="shared" si="54"/>
        <v>Reason Unknown</v>
      </c>
      <c r="I3522" s="63">
        <f>(tbl_raw_data[[#This Row],[Date Actioned]])-(tbl_raw_data[[#This Row],[Date Tagged]])</f>
        <v>1.3680555552127771E-2</v>
      </c>
      <c r="J3522" s="66">
        <f>HOUR(tbl_raw_data[[#This Row],[time_taken]])*60+MINUTE(tbl_raw_data[[#This Row],[time_taken]])+SECOND(tbl_raw_data[[#This Row],[time_taken]])/60</f>
        <v>19.7</v>
      </c>
      <c r="K3522" s="68">
        <f>DATE(YEAR(tbl_raw_data[[#This Row],[Date Actioned]]),MONTH(tbl_raw_data[[#This Row],[Date Actioned]]),DAY(tbl_raw_data[[#This Row],[Date Actioned]]))</f>
        <v>45156</v>
      </c>
      <c r="L3522" s="65" t="str">
        <f>UPPER(TEXT(tbl_raw_data[[#This Row],[updated_date]],"MMMM"))</f>
        <v>AUGUST</v>
      </c>
      <c r="M3522" s="65" t="str">
        <f>"WEEK "&amp;IF(ROUNDUP(DAY(tbl_raw_data[[#This Row],[updated_date]])/7,0)=5,4,ROUNDUP(DAY(tbl_raw_data[[#This Row],[updated_date]])/7,0))</f>
        <v>WEEK 3</v>
      </c>
      <c r="N3522" s="71" t="str">
        <f>UPPER(VLOOKUP(tbl_raw_data[[#This Row],[Analyst]],settings!$A$1:$B$15,2,0))</f>
        <v>ASIF</v>
      </c>
      <c r="O3522" s="71" t="str">
        <f>TRIM(UPPER(tbl_raw_data[[#This Row],[Outcome]]))</f>
        <v>APPROVE</v>
      </c>
      <c r="P3522" s="71" t="str">
        <f>TRIM(UPPER(tbl_raw_data[[#This Row],[Queue Name]]))</f>
        <v>CONSUMER PRE BUREAU</v>
      </c>
      <c r="Q3522" s="71" t="str">
        <f>IF(tbl_raw_data[[#This Row],[time_taken_in_min]]&lt;=settings!$D$2,"SLA_MET","SLA_NOT_MET")</f>
        <v>SLA_MET</v>
      </c>
    </row>
    <row r="3523" spans="1:17" hidden="1" x14ac:dyDescent="0.3">
      <c r="A3523" s="7" t="s">
        <v>4486</v>
      </c>
      <c r="B3523" s="36">
        <v>45156.660960648151</v>
      </c>
      <c r="C3523" s="39">
        <v>45156.676793981482</v>
      </c>
      <c r="D3523" s="8" t="s">
        <v>10</v>
      </c>
      <c r="E3523" s="8" t="s">
        <v>11</v>
      </c>
      <c r="F3523" s="8" t="s">
        <v>25</v>
      </c>
      <c r="G3523" s="8" t="s">
        <v>15</v>
      </c>
      <c r="H3523" s="84" t="str">
        <f t="shared" ref="H3523:H3586" si="55">IF(OR(ISNUMBER(SEARCH("duplicate",G3523)), ISNUMBER(SEARCH("previously",G3523)), ISNUMBER(SEARCH("previously approved",G3523))), "Duplicate Application",
IF(OR(ISNUMBER(SEARCH("incorrect",G3523)), ISNUMBER(SEARCH("remove", G3523))), "Incorrect Details",
IF(ISNUMBER(SEARCH("incomplete",G3523)), "Incomplete Details",
IF(ISNUMBER(SEARCH("overdue",G3523)), "Overdue Bill",
IF(OR(ISNUMBER(SEARCH("resubmit as", G3523)), ISNUMBER(SEARCH("re-submit as", G3523))), "Incorrect Queue",
IF(OR(ISNUMBER(SEARCH("100",G3523)), ISNUMBER(SEARCH("correct", G3523)), ISNUMBER(SEARCH("email", G3523)), ISNUMBER(SEARCH("please submit", G3523)), ISNUMBER(SEARCH("please resubmit",G3523)), ISNUMBER(SEARCH("please re-submit", G3523)), ISNUMBER(SEARCH("please send", G3523))), "Incomplete Details",
IF(ISNUMBER(SEARCH("error", G3523)), "System Error", "Reason Unknown")))))))</f>
        <v>Reason Unknown</v>
      </c>
      <c r="I3523" s="63">
        <f>(tbl_raw_data[[#This Row],[Date Actioned]])-(tbl_raw_data[[#This Row],[Date Tagged]])</f>
        <v>1.583333333110204E-2</v>
      </c>
      <c r="J3523" s="66">
        <f>HOUR(tbl_raw_data[[#This Row],[time_taken]])*60+MINUTE(tbl_raw_data[[#This Row],[time_taken]])+SECOND(tbl_raw_data[[#This Row],[time_taken]])/60</f>
        <v>22.8</v>
      </c>
      <c r="K3523" s="68">
        <f>DATE(YEAR(tbl_raw_data[[#This Row],[Date Actioned]]),MONTH(tbl_raw_data[[#This Row],[Date Actioned]]),DAY(tbl_raw_data[[#This Row],[Date Actioned]]))</f>
        <v>45156</v>
      </c>
      <c r="L3523" s="65" t="str">
        <f>UPPER(TEXT(tbl_raw_data[[#This Row],[updated_date]],"MMMM"))</f>
        <v>AUGUST</v>
      </c>
      <c r="M3523" s="65" t="str">
        <f>"WEEK "&amp;IF(ROUNDUP(DAY(tbl_raw_data[[#This Row],[updated_date]])/7,0)=5,4,ROUNDUP(DAY(tbl_raw_data[[#This Row],[updated_date]])/7,0))</f>
        <v>WEEK 3</v>
      </c>
      <c r="N3523" s="71" t="str">
        <f>UPPER(VLOOKUP(tbl_raw_data[[#This Row],[Analyst]],settings!$A$1:$B$15,2,0))</f>
        <v>ASIF</v>
      </c>
      <c r="O3523" s="71" t="str">
        <f>TRIM(UPPER(tbl_raw_data[[#This Row],[Outcome]]))</f>
        <v>APPROVE</v>
      </c>
      <c r="P3523" s="71" t="str">
        <f>TRIM(UPPER(tbl_raw_data[[#This Row],[Queue Name]]))</f>
        <v>CONSUMER EXISTING</v>
      </c>
      <c r="Q3523" s="71" t="str">
        <f>IF(tbl_raw_data[[#This Row],[time_taken_in_min]]&lt;=settings!$D$2,"SLA_MET","SLA_NOT_MET")</f>
        <v>SLA_NOT_MET</v>
      </c>
    </row>
    <row r="3524" spans="1:17" hidden="1" x14ac:dyDescent="0.3">
      <c r="A3524" s="1" t="s">
        <v>4487</v>
      </c>
      <c r="B3524" s="34">
        <v>45156.663402777776</v>
      </c>
      <c r="C3524" s="35">
        <v>45156.682291666664</v>
      </c>
      <c r="D3524" s="2" t="s">
        <v>10</v>
      </c>
      <c r="E3524" s="2" t="s">
        <v>11</v>
      </c>
      <c r="F3524" s="2" t="s">
        <v>14</v>
      </c>
      <c r="G3524" s="2" t="s">
        <v>15</v>
      </c>
      <c r="H3524" s="84" t="str">
        <f t="shared" si="55"/>
        <v>Reason Unknown</v>
      </c>
      <c r="I3524" s="63">
        <f>(tbl_raw_data[[#This Row],[Date Actioned]])-(tbl_raw_data[[#This Row],[Date Tagged]])</f>
        <v>1.8888888887886424E-2</v>
      </c>
      <c r="J3524" s="66">
        <f>HOUR(tbl_raw_data[[#This Row],[time_taken]])*60+MINUTE(tbl_raw_data[[#This Row],[time_taken]])+SECOND(tbl_raw_data[[#This Row],[time_taken]])/60</f>
        <v>27.2</v>
      </c>
      <c r="K3524" s="68">
        <f>DATE(YEAR(tbl_raw_data[[#This Row],[Date Actioned]]),MONTH(tbl_raw_data[[#This Row],[Date Actioned]]),DAY(tbl_raw_data[[#This Row],[Date Actioned]]))</f>
        <v>45156</v>
      </c>
      <c r="L3524" s="65" t="str">
        <f>UPPER(TEXT(tbl_raw_data[[#This Row],[updated_date]],"MMMM"))</f>
        <v>AUGUST</v>
      </c>
      <c r="M3524" s="65" t="str">
        <f>"WEEK "&amp;IF(ROUNDUP(DAY(tbl_raw_data[[#This Row],[updated_date]])/7,0)=5,4,ROUNDUP(DAY(tbl_raw_data[[#This Row],[updated_date]])/7,0))</f>
        <v>WEEK 3</v>
      </c>
      <c r="N3524" s="71" t="str">
        <f>UPPER(VLOOKUP(tbl_raw_data[[#This Row],[Analyst]],settings!$A$1:$B$15,2,0))</f>
        <v>CAMROON</v>
      </c>
      <c r="O3524" s="71" t="str">
        <f>TRIM(UPPER(tbl_raw_data[[#This Row],[Outcome]]))</f>
        <v>APPROVE</v>
      </c>
      <c r="P3524" s="71" t="str">
        <f>TRIM(UPPER(tbl_raw_data[[#This Row],[Queue Name]]))</f>
        <v>CONSUMER EXISTING</v>
      </c>
      <c r="Q3524" s="71" t="str">
        <f>IF(tbl_raw_data[[#This Row],[time_taken_in_min]]&lt;=settings!$D$2,"SLA_MET","SLA_NOT_MET")</f>
        <v>SLA_NOT_MET</v>
      </c>
    </row>
    <row r="3525" spans="1:17" hidden="1" x14ac:dyDescent="0.3">
      <c r="A3525" s="5" t="s">
        <v>4488</v>
      </c>
      <c r="B3525" s="36">
        <v>45156.676736111112</v>
      </c>
      <c r="C3525" s="39">
        <v>45156.688784722224</v>
      </c>
      <c r="D3525" s="8" t="s">
        <v>10</v>
      </c>
      <c r="E3525" s="8" t="s">
        <v>11</v>
      </c>
      <c r="F3525" s="8" t="s">
        <v>25</v>
      </c>
      <c r="G3525" s="8" t="s">
        <v>15</v>
      </c>
      <c r="H3525" s="84" t="str">
        <f t="shared" si="55"/>
        <v>Reason Unknown</v>
      </c>
      <c r="I3525" s="63">
        <f>(tbl_raw_data[[#This Row],[Date Actioned]])-(tbl_raw_data[[#This Row],[Date Tagged]])</f>
        <v>1.2048611111822538E-2</v>
      </c>
      <c r="J3525" s="66">
        <f>HOUR(tbl_raw_data[[#This Row],[time_taken]])*60+MINUTE(tbl_raw_data[[#This Row],[time_taken]])+SECOND(tbl_raw_data[[#This Row],[time_taken]])/60</f>
        <v>17.350000000000001</v>
      </c>
      <c r="K3525" s="68">
        <f>DATE(YEAR(tbl_raw_data[[#This Row],[Date Actioned]]),MONTH(tbl_raw_data[[#This Row],[Date Actioned]]),DAY(tbl_raw_data[[#This Row],[Date Actioned]]))</f>
        <v>45156</v>
      </c>
      <c r="L3525" s="65" t="str">
        <f>UPPER(TEXT(tbl_raw_data[[#This Row],[updated_date]],"MMMM"))</f>
        <v>AUGUST</v>
      </c>
      <c r="M3525" s="65" t="str">
        <f>"WEEK "&amp;IF(ROUNDUP(DAY(tbl_raw_data[[#This Row],[updated_date]])/7,0)=5,4,ROUNDUP(DAY(tbl_raw_data[[#This Row],[updated_date]])/7,0))</f>
        <v>WEEK 3</v>
      </c>
      <c r="N3525" s="71" t="str">
        <f>UPPER(VLOOKUP(tbl_raw_data[[#This Row],[Analyst]],settings!$A$1:$B$15,2,0))</f>
        <v>ASIF</v>
      </c>
      <c r="O3525" s="71" t="str">
        <f>TRIM(UPPER(tbl_raw_data[[#This Row],[Outcome]]))</f>
        <v>APPROVE</v>
      </c>
      <c r="P3525" s="71" t="str">
        <f>TRIM(UPPER(tbl_raw_data[[#This Row],[Queue Name]]))</f>
        <v>CONSUMER EXISTING</v>
      </c>
      <c r="Q3525" s="71" t="str">
        <f>IF(tbl_raw_data[[#This Row],[time_taken_in_min]]&lt;=settings!$D$2,"SLA_MET","SLA_NOT_MET")</f>
        <v>SLA_MET</v>
      </c>
    </row>
    <row r="3526" spans="1:17" hidden="1" x14ac:dyDescent="0.3">
      <c r="A3526" s="7" t="s">
        <v>4489</v>
      </c>
      <c r="B3526" s="34">
        <v>45156.677002314813</v>
      </c>
      <c r="C3526" s="35">
        <v>45156.690462962964</v>
      </c>
      <c r="D3526" s="2" t="s">
        <v>10</v>
      </c>
      <c r="E3526" s="2" t="s">
        <v>11</v>
      </c>
      <c r="F3526" s="2" t="s">
        <v>24</v>
      </c>
      <c r="G3526" s="2" t="s">
        <v>15</v>
      </c>
      <c r="H3526" s="84" t="str">
        <f t="shared" si="55"/>
        <v>Reason Unknown</v>
      </c>
      <c r="I3526" s="63">
        <f>(tbl_raw_data[[#This Row],[Date Actioned]])-(tbl_raw_data[[#This Row],[Date Tagged]])</f>
        <v>1.3460648151522037E-2</v>
      </c>
      <c r="J3526" s="66">
        <f>HOUR(tbl_raw_data[[#This Row],[time_taken]])*60+MINUTE(tbl_raw_data[[#This Row],[time_taken]])+SECOND(tbl_raw_data[[#This Row],[time_taken]])/60</f>
        <v>19.383333333333333</v>
      </c>
      <c r="K3526" s="68">
        <f>DATE(YEAR(tbl_raw_data[[#This Row],[Date Actioned]]),MONTH(tbl_raw_data[[#This Row],[Date Actioned]]),DAY(tbl_raw_data[[#This Row],[Date Actioned]]))</f>
        <v>45156</v>
      </c>
      <c r="L3526" s="65" t="str">
        <f>UPPER(TEXT(tbl_raw_data[[#This Row],[updated_date]],"MMMM"))</f>
        <v>AUGUST</v>
      </c>
      <c r="M3526" s="65" t="str">
        <f>"WEEK "&amp;IF(ROUNDUP(DAY(tbl_raw_data[[#This Row],[updated_date]])/7,0)=5,4,ROUNDUP(DAY(tbl_raw_data[[#This Row],[updated_date]])/7,0))</f>
        <v>WEEK 3</v>
      </c>
      <c r="N3526" s="71" t="str">
        <f>UPPER(VLOOKUP(tbl_raw_data[[#This Row],[Analyst]],settings!$A$1:$B$15,2,0))</f>
        <v>SAM</v>
      </c>
      <c r="O3526" s="71" t="str">
        <f>TRIM(UPPER(tbl_raw_data[[#This Row],[Outcome]]))</f>
        <v>APPROVE</v>
      </c>
      <c r="P3526" s="71" t="str">
        <f>TRIM(UPPER(tbl_raw_data[[#This Row],[Queue Name]]))</f>
        <v>CONSUMER EXISTING</v>
      </c>
      <c r="Q3526" s="71" t="str">
        <f>IF(tbl_raw_data[[#This Row],[time_taken_in_min]]&lt;=settings!$D$2,"SLA_MET","SLA_NOT_MET")</f>
        <v>SLA_MET</v>
      </c>
    </row>
    <row r="3527" spans="1:17" hidden="1" x14ac:dyDescent="0.3">
      <c r="A3527" s="1" t="s">
        <v>4490</v>
      </c>
      <c r="B3527" s="36">
        <v>45156.677835648145</v>
      </c>
      <c r="C3527" s="39">
        <v>45156.69253472222</v>
      </c>
      <c r="D3527" s="8" t="s">
        <v>10</v>
      </c>
      <c r="E3527" s="8" t="s">
        <v>11</v>
      </c>
      <c r="F3527" s="8" t="s">
        <v>14</v>
      </c>
      <c r="G3527" s="8" t="s">
        <v>672</v>
      </c>
      <c r="H3527" s="84" t="str">
        <f t="shared" si="55"/>
        <v>Reason Unknown</v>
      </c>
      <c r="I3527" s="63">
        <f>(tbl_raw_data[[#This Row],[Date Actioned]])-(tbl_raw_data[[#This Row],[Date Tagged]])</f>
        <v>1.4699074075906537E-2</v>
      </c>
      <c r="J3527" s="66">
        <f>HOUR(tbl_raw_data[[#This Row],[time_taken]])*60+MINUTE(tbl_raw_data[[#This Row],[time_taken]])+SECOND(tbl_raw_data[[#This Row],[time_taken]])/60</f>
        <v>21.166666666666668</v>
      </c>
      <c r="K3527" s="68">
        <f>DATE(YEAR(tbl_raw_data[[#This Row],[Date Actioned]]),MONTH(tbl_raw_data[[#This Row],[Date Actioned]]),DAY(tbl_raw_data[[#This Row],[Date Actioned]]))</f>
        <v>45156</v>
      </c>
      <c r="L3527" s="65" t="str">
        <f>UPPER(TEXT(tbl_raw_data[[#This Row],[updated_date]],"MMMM"))</f>
        <v>AUGUST</v>
      </c>
      <c r="M3527" s="65" t="str">
        <f>"WEEK "&amp;IF(ROUNDUP(DAY(tbl_raw_data[[#This Row],[updated_date]])/7,0)=5,4,ROUNDUP(DAY(tbl_raw_data[[#This Row],[updated_date]])/7,0))</f>
        <v>WEEK 3</v>
      </c>
      <c r="N3527" s="71" t="str">
        <f>UPPER(VLOOKUP(tbl_raw_data[[#This Row],[Analyst]],settings!$A$1:$B$15,2,0))</f>
        <v>CAMROON</v>
      </c>
      <c r="O3527" s="71" t="str">
        <f>TRIM(UPPER(tbl_raw_data[[#This Row],[Outcome]]))</f>
        <v>APPROVE</v>
      </c>
      <c r="P3527" s="71" t="str">
        <f>TRIM(UPPER(tbl_raw_data[[#This Row],[Queue Name]]))</f>
        <v>CONSUMER EXISTING</v>
      </c>
      <c r="Q3527" s="71" t="str">
        <f>IF(tbl_raw_data[[#This Row],[time_taken_in_min]]&lt;=settings!$D$2,"SLA_MET","SLA_NOT_MET")</f>
        <v>SLA_NOT_MET</v>
      </c>
    </row>
    <row r="3528" spans="1:17" hidden="1" x14ac:dyDescent="0.3">
      <c r="A3528" s="5" t="s">
        <v>4491</v>
      </c>
      <c r="B3528" s="34">
        <v>45156.680300925924</v>
      </c>
      <c r="C3528" s="35">
        <v>45156.690462962964</v>
      </c>
      <c r="D3528" s="2" t="s">
        <v>10</v>
      </c>
      <c r="E3528" s="2" t="s">
        <v>11</v>
      </c>
      <c r="F3528" s="2" t="s">
        <v>25</v>
      </c>
      <c r="G3528" s="2" t="s">
        <v>26</v>
      </c>
      <c r="H3528" s="84" t="str">
        <f t="shared" si="55"/>
        <v>Reason Unknown</v>
      </c>
      <c r="I3528" s="63">
        <f>(tbl_raw_data[[#This Row],[Date Actioned]])-(tbl_raw_data[[#This Row],[Date Tagged]])</f>
        <v>1.0162037040572613E-2</v>
      </c>
      <c r="J3528" s="66">
        <f>HOUR(tbl_raw_data[[#This Row],[time_taken]])*60+MINUTE(tbl_raw_data[[#This Row],[time_taken]])+SECOND(tbl_raw_data[[#This Row],[time_taken]])/60</f>
        <v>14.633333333333333</v>
      </c>
      <c r="K3528" s="68">
        <f>DATE(YEAR(tbl_raw_data[[#This Row],[Date Actioned]]),MONTH(tbl_raw_data[[#This Row],[Date Actioned]]),DAY(tbl_raw_data[[#This Row],[Date Actioned]]))</f>
        <v>45156</v>
      </c>
      <c r="L3528" s="65" t="str">
        <f>UPPER(TEXT(tbl_raw_data[[#This Row],[updated_date]],"MMMM"))</f>
        <v>AUGUST</v>
      </c>
      <c r="M3528" s="65" t="str">
        <f>"WEEK "&amp;IF(ROUNDUP(DAY(tbl_raw_data[[#This Row],[updated_date]])/7,0)=5,4,ROUNDUP(DAY(tbl_raw_data[[#This Row],[updated_date]])/7,0))</f>
        <v>WEEK 3</v>
      </c>
      <c r="N3528" s="71" t="str">
        <f>UPPER(VLOOKUP(tbl_raw_data[[#This Row],[Analyst]],settings!$A$1:$B$15,2,0))</f>
        <v>ASIF</v>
      </c>
      <c r="O3528" s="71" t="str">
        <f>TRIM(UPPER(tbl_raw_data[[#This Row],[Outcome]]))</f>
        <v>APPROVE</v>
      </c>
      <c r="P3528" s="71" t="str">
        <f>TRIM(UPPER(tbl_raw_data[[#This Row],[Queue Name]]))</f>
        <v>CONSUMER EXISTING</v>
      </c>
      <c r="Q3528" s="71" t="str">
        <f>IF(tbl_raw_data[[#This Row],[time_taken_in_min]]&lt;=settings!$D$2,"SLA_MET","SLA_NOT_MET")</f>
        <v>SLA_MET</v>
      </c>
    </row>
    <row r="3529" spans="1:17" hidden="1" x14ac:dyDescent="0.3">
      <c r="A3529" s="7" t="s">
        <v>4492</v>
      </c>
      <c r="B3529" s="36">
        <v>45156.684953703705</v>
      </c>
      <c r="C3529" s="39">
        <v>45156.694895833331</v>
      </c>
      <c r="D3529" s="8" t="s">
        <v>10</v>
      </c>
      <c r="E3529" s="8" t="s">
        <v>8</v>
      </c>
      <c r="F3529" s="8" t="s">
        <v>25</v>
      </c>
      <c r="G3529" s="8" t="s">
        <v>15</v>
      </c>
      <c r="H3529" s="84" t="str">
        <f t="shared" si="55"/>
        <v>Reason Unknown</v>
      </c>
      <c r="I3529" s="63">
        <f>(tbl_raw_data[[#This Row],[Date Actioned]])-(tbl_raw_data[[#This Row],[Date Tagged]])</f>
        <v>9.9421296254149638E-3</v>
      </c>
      <c r="J3529" s="66">
        <f>HOUR(tbl_raw_data[[#This Row],[time_taken]])*60+MINUTE(tbl_raw_data[[#This Row],[time_taken]])+SECOND(tbl_raw_data[[#This Row],[time_taken]])/60</f>
        <v>14.316666666666666</v>
      </c>
      <c r="K3529" s="68">
        <f>DATE(YEAR(tbl_raw_data[[#This Row],[Date Actioned]]),MONTH(tbl_raw_data[[#This Row],[Date Actioned]]),DAY(tbl_raw_data[[#This Row],[Date Actioned]]))</f>
        <v>45156</v>
      </c>
      <c r="L3529" s="65" t="str">
        <f>UPPER(TEXT(tbl_raw_data[[#This Row],[updated_date]],"MMMM"))</f>
        <v>AUGUST</v>
      </c>
      <c r="M3529" s="65" t="str">
        <f>"WEEK "&amp;IF(ROUNDUP(DAY(tbl_raw_data[[#This Row],[updated_date]])/7,0)=5,4,ROUNDUP(DAY(tbl_raw_data[[#This Row],[updated_date]])/7,0))</f>
        <v>WEEK 3</v>
      </c>
      <c r="N3529" s="71" t="str">
        <f>UPPER(VLOOKUP(tbl_raw_data[[#This Row],[Analyst]],settings!$A$1:$B$15,2,0))</f>
        <v>ASIF</v>
      </c>
      <c r="O3529" s="71" t="str">
        <f>TRIM(UPPER(tbl_raw_data[[#This Row],[Outcome]]))</f>
        <v>APPROVE</v>
      </c>
      <c r="P3529" s="71" t="str">
        <f>TRIM(UPPER(tbl_raw_data[[#This Row],[Queue Name]]))</f>
        <v>CONSUMER POST BUREAU</v>
      </c>
      <c r="Q3529" s="71" t="str">
        <f>IF(tbl_raw_data[[#This Row],[time_taken_in_min]]&lt;=settings!$D$2,"SLA_MET","SLA_NOT_MET")</f>
        <v>SLA_MET</v>
      </c>
    </row>
    <row r="3530" spans="1:17" hidden="1" x14ac:dyDescent="0.3">
      <c r="A3530" s="1" t="s">
        <v>4493</v>
      </c>
      <c r="B3530" s="34">
        <v>45156.685474537036</v>
      </c>
      <c r="C3530" s="35">
        <v>45156.692418981482</v>
      </c>
      <c r="D3530" s="2" t="s">
        <v>10</v>
      </c>
      <c r="E3530" s="2" t="s">
        <v>18</v>
      </c>
      <c r="F3530" s="2" t="s">
        <v>21</v>
      </c>
      <c r="G3530" s="2" t="s">
        <v>23</v>
      </c>
      <c r="H3530" s="84" t="str">
        <f t="shared" si="55"/>
        <v>Reason Unknown</v>
      </c>
      <c r="I3530" s="63">
        <f>(tbl_raw_data[[#This Row],[Date Actioned]])-(tbl_raw_data[[#This Row],[Date Tagged]])</f>
        <v>6.9444444452528842E-3</v>
      </c>
      <c r="J3530" s="66">
        <f>HOUR(tbl_raw_data[[#This Row],[time_taken]])*60+MINUTE(tbl_raw_data[[#This Row],[time_taken]])+SECOND(tbl_raw_data[[#This Row],[time_taken]])/60</f>
        <v>10</v>
      </c>
      <c r="K3530" s="68">
        <f>DATE(YEAR(tbl_raw_data[[#This Row],[Date Actioned]]),MONTH(tbl_raw_data[[#This Row],[Date Actioned]]),DAY(tbl_raw_data[[#This Row],[Date Actioned]]))</f>
        <v>45156</v>
      </c>
      <c r="L3530" s="65" t="str">
        <f>UPPER(TEXT(tbl_raw_data[[#This Row],[updated_date]],"MMMM"))</f>
        <v>AUGUST</v>
      </c>
      <c r="M3530" s="65" t="str">
        <f>"WEEK "&amp;IF(ROUNDUP(DAY(tbl_raw_data[[#This Row],[updated_date]])/7,0)=5,4,ROUNDUP(DAY(tbl_raw_data[[#This Row],[updated_date]])/7,0))</f>
        <v>WEEK 3</v>
      </c>
      <c r="N3530" s="71" t="str">
        <f>UPPER(VLOOKUP(tbl_raw_data[[#This Row],[Analyst]],settings!$A$1:$B$15,2,0))</f>
        <v>SHAHID</v>
      </c>
      <c r="O3530" s="71" t="str">
        <f>TRIM(UPPER(tbl_raw_data[[#This Row],[Outcome]]))</f>
        <v>APPROVE</v>
      </c>
      <c r="P3530" s="71" t="str">
        <f>TRIM(UPPER(tbl_raw_data[[#This Row],[Queue Name]]))</f>
        <v>CONSUMER PRE BUREAU</v>
      </c>
      <c r="Q3530" s="71" t="str">
        <f>IF(tbl_raw_data[[#This Row],[time_taken_in_min]]&lt;=settings!$D$2,"SLA_MET","SLA_NOT_MET")</f>
        <v>SLA_MET</v>
      </c>
    </row>
    <row r="3531" spans="1:17" hidden="1" x14ac:dyDescent="0.3">
      <c r="A3531" s="5" t="s">
        <v>4494</v>
      </c>
      <c r="B3531" s="36">
        <v>45156.685486111113</v>
      </c>
      <c r="C3531" s="39">
        <v>45156.695856481485</v>
      </c>
      <c r="D3531" s="8" t="s">
        <v>10</v>
      </c>
      <c r="E3531" s="8" t="s">
        <v>11</v>
      </c>
      <c r="F3531" s="8" t="s">
        <v>17</v>
      </c>
      <c r="G3531" s="8" t="s">
        <v>15</v>
      </c>
      <c r="H3531" s="84" t="str">
        <f t="shared" si="55"/>
        <v>Reason Unknown</v>
      </c>
      <c r="I3531" s="63">
        <f>(tbl_raw_data[[#This Row],[Date Actioned]])-(tbl_raw_data[[#This Row],[Date Tagged]])</f>
        <v>1.0370370371674653E-2</v>
      </c>
      <c r="J3531" s="66">
        <f>HOUR(tbl_raw_data[[#This Row],[time_taken]])*60+MINUTE(tbl_raw_data[[#This Row],[time_taken]])+SECOND(tbl_raw_data[[#This Row],[time_taken]])/60</f>
        <v>14.933333333333334</v>
      </c>
      <c r="K3531" s="68">
        <f>DATE(YEAR(tbl_raw_data[[#This Row],[Date Actioned]]),MONTH(tbl_raw_data[[#This Row],[Date Actioned]]),DAY(tbl_raw_data[[#This Row],[Date Actioned]]))</f>
        <v>45156</v>
      </c>
      <c r="L3531" s="65" t="str">
        <f>UPPER(TEXT(tbl_raw_data[[#This Row],[updated_date]],"MMMM"))</f>
        <v>AUGUST</v>
      </c>
      <c r="M3531" s="65" t="str">
        <f>"WEEK "&amp;IF(ROUNDUP(DAY(tbl_raw_data[[#This Row],[updated_date]])/7,0)=5,4,ROUNDUP(DAY(tbl_raw_data[[#This Row],[updated_date]])/7,0))</f>
        <v>WEEK 3</v>
      </c>
      <c r="N3531" s="71" t="str">
        <f>UPPER(VLOOKUP(tbl_raw_data[[#This Row],[Analyst]],settings!$A$1:$B$15,2,0))</f>
        <v>MERCEDES</v>
      </c>
      <c r="O3531" s="71" t="str">
        <f>TRIM(UPPER(tbl_raw_data[[#This Row],[Outcome]]))</f>
        <v>APPROVE</v>
      </c>
      <c r="P3531" s="71" t="str">
        <f>TRIM(UPPER(tbl_raw_data[[#This Row],[Queue Name]]))</f>
        <v>CONSUMER EXISTING</v>
      </c>
      <c r="Q3531" s="71" t="str">
        <f>IF(tbl_raw_data[[#This Row],[time_taken_in_min]]&lt;=settings!$D$2,"SLA_MET","SLA_NOT_MET")</f>
        <v>SLA_MET</v>
      </c>
    </row>
    <row r="3532" spans="1:17" hidden="1" x14ac:dyDescent="0.3">
      <c r="A3532" s="7" t="s">
        <v>4495</v>
      </c>
      <c r="B3532" s="34">
        <v>45156.686331018522</v>
      </c>
      <c r="C3532" s="35">
        <v>45156.694641203707</v>
      </c>
      <c r="D3532" s="2" t="s">
        <v>10</v>
      </c>
      <c r="E3532" s="2" t="s">
        <v>11</v>
      </c>
      <c r="F3532" s="2" t="s">
        <v>21</v>
      </c>
      <c r="G3532" s="2" t="s">
        <v>15</v>
      </c>
      <c r="H3532" s="84" t="str">
        <f t="shared" si="55"/>
        <v>Reason Unknown</v>
      </c>
      <c r="I3532" s="63">
        <f>(tbl_raw_data[[#This Row],[Date Actioned]])-(tbl_raw_data[[#This Row],[Date Tagged]])</f>
        <v>8.3101851851097308E-3</v>
      </c>
      <c r="J3532" s="66">
        <f>HOUR(tbl_raw_data[[#This Row],[time_taken]])*60+MINUTE(tbl_raw_data[[#This Row],[time_taken]])+SECOND(tbl_raw_data[[#This Row],[time_taken]])/60</f>
        <v>11.966666666666667</v>
      </c>
      <c r="K3532" s="68">
        <f>DATE(YEAR(tbl_raw_data[[#This Row],[Date Actioned]]),MONTH(tbl_raw_data[[#This Row],[Date Actioned]]),DAY(tbl_raw_data[[#This Row],[Date Actioned]]))</f>
        <v>45156</v>
      </c>
      <c r="L3532" s="65" t="str">
        <f>UPPER(TEXT(tbl_raw_data[[#This Row],[updated_date]],"MMMM"))</f>
        <v>AUGUST</v>
      </c>
      <c r="M3532" s="65" t="str">
        <f>"WEEK "&amp;IF(ROUNDUP(DAY(tbl_raw_data[[#This Row],[updated_date]])/7,0)=5,4,ROUNDUP(DAY(tbl_raw_data[[#This Row],[updated_date]])/7,0))</f>
        <v>WEEK 3</v>
      </c>
      <c r="N3532" s="71" t="str">
        <f>UPPER(VLOOKUP(tbl_raw_data[[#This Row],[Analyst]],settings!$A$1:$B$15,2,0))</f>
        <v>SHAHID</v>
      </c>
      <c r="O3532" s="71" t="str">
        <f>TRIM(UPPER(tbl_raw_data[[#This Row],[Outcome]]))</f>
        <v>APPROVE</v>
      </c>
      <c r="P3532" s="71" t="str">
        <f>TRIM(UPPER(tbl_raw_data[[#This Row],[Queue Name]]))</f>
        <v>CONSUMER EXISTING</v>
      </c>
      <c r="Q3532" s="71" t="str">
        <f>IF(tbl_raw_data[[#This Row],[time_taken_in_min]]&lt;=settings!$D$2,"SLA_MET","SLA_NOT_MET")</f>
        <v>SLA_MET</v>
      </c>
    </row>
    <row r="3533" spans="1:17" hidden="1" x14ac:dyDescent="0.3">
      <c r="A3533" s="1" t="s">
        <v>4496</v>
      </c>
      <c r="B3533" s="36">
        <v>45156.688344907408</v>
      </c>
      <c r="C3533" s="39">
        <v>45156.697581018518</v>
      </c>
      <c r="D3533" s="8" t="s">
        <v>10</v>
      </c>
      <c r="E3533" s="8" t="s">
        <v>18</v>
      </c>
      <c r="F3533" s="8" t="s">
        <v>14</v>
      </c>
      <c r="G3533" s="8" t="s">
        <v>23</v>
      </c>
      <c r="H3533" s="84" t="str">
        <f t="shared" si="55"/>
        <v>Reason Unknown</v>
      </c>
      <c r="I3533" s="63">
        <f>(tbl_raw_data[[#This Row],[Date Actioned]])-(tbl_raw_data[[#This Row],[Date Tagged]])</f>
        <v>9.2361111092031933E-3</v>
      </c>
      <c r="J3533" s="66">
        <f>HOUR(tbl_raw_data[[#This Row],[time_taken]])*60+MINUTE(tbl_raw_data[[#This Row],[time_taken]])+SECOND(tbl_raw_data[[#This Row],[time_taken]])/60</f>
        <v>13.3</v>
      </c>
      <c r="K3533" s="68">
        <f>DATE(YEAR(tbl_raw_data[[#This Row],[Date Actioned]]),MONTH(tbl_raw_data[[#This Row],[Date Actioned]]),DAY(tbl_raw_data[[#This Row],[Date Actioned]]))</f>
        <v>45156</v>
      </c>
      <c r="L3533" s="65" t="str">
        <f>UPPER(TEXT(tbl_raw_data[[#This Row],[updated_date]],"MMMM"))</f>
        <v>AUGUST</v>
      </c>
      <c r="M3533" s="65" t="str">
        <f>"WEEK "&amp;IF(ROUNDUP(DAY(tbl_raw_data[[#This Row],[updated_date]])/7,0)=5,4,ROUNDUP(DAY(tbl_raw_data[[#This Row],[updated_date]])/7,0))</f>
        <v>WEEK 3</v>
      </c>
      <c r="N3533" s="71" t="str">
        <f>UPPER(VLOOKUP(tbl_raw_data[[#This Row],[Analyst]],settings!$A$1:$B$15,2,0))</f>
        <v>CAMROON</v>
      </c>
      <c r="O3533" s="71" t="str">
        <f>TRIM(UPPER(tbl_raw_data[[#This Row],[Outcome]]))</f>
        <v>APPROVE</v>
      </c>
      <c r="P3533" s="71" t="str">
        <f>TRIM(UPPER(tbl_raw_data[[#This Row],[Queue Name]]))</f>
        <v>CONSUMER PRE BUREAU</v>
      </c>
      <c r="Q3533" s="71" t="str">
        <f>IF(tbl_raw_data[[#This Row],[time_taken_in_min]]&lt;=settings!$D$2,"SLA_MET","SLA_NOT_MET")</f>
        <v>SLA_MET</v>
      </c>
    </row>
    <row r="3534" spans="1:17" hidden="1" x14ac:dyDescent="0.3">
      <c r="A3534" s="5" t="s">
        <v>4497</v>
      </c>
      <c r="B3534" s="34">
        <v>45156.708229166667</v>
      </c>
      <c r="C3534" s="35">
        <v>45156.713287037041</v>
      </c>
      <c r="D3534" s="2" t="s">
        <v>10</v>
      </c>
      <c r="E3534" s="2" t="s">
        <v>11</v>
      </c>
      <c r="F3534" s="2" t="s">
        <v>25</v>
      </c>
      <c r="G3534" s="2" t="s">
        <v>641</v>
      </c>
      <c r="H3534" s="84" t="str">
        <f t="shared" si="55"/>
        <v>Reason Unknown</v>
      </c>
      <c r="I3534" s="63">
        <f>(tbl_raw_data[[#This Row],[Date Actioned]])-(tbl_raw_data[[#This Row],[Date Tagged]])</f>
        <v>5.0578703740029596E-3</v>
      </c>
      <c r="J3534" s="66">
        <f>HOUR(tbl_raw_data[[#This Row],[time_taken]])*60+MINUTE(tbl_raw_data[[#This Row],[time_taken]])+SECOND(tbl_raw_data[[#This Row],[time_taken]])/60</f>
        <v>7.2833333333333332</v>
      </c>
      <c r="K3534" s="68">
        <f>DATE(YEAR(tbl_raw_data[[#This Row],[Date Actioned]]),MONTH(tbl_raw_data[[#This Row],[Date Actioned]]),DAY(tbl_raw_data[[#This Row],[Date Actioned]]))</f>
        <v>45156</v>
      </c>
      <c r="L3534" s="65" t="str">
        <f>UPPER(TEXT(tbl_raw_data[[#This Row],[updated_date]],"MMMM"))</f>
        <v>AUGUST</v>
      </c>
      <c r="M3534" s="65" t="str">
        <f>"WEEK "&amp;IF(ROUNDUP(DAY(tbl_raw_data[[#This Row],[updated_date]])/7,0)=5,4,ROUNDUP(DAY(tbl_raw_data[[#This Row],[updated_date]])/7,0))</f>
        <v>WEEK 3</v>
      </c>
      <c r="N3534" s="71" t="str">
        <f>UPPER(VLOOKUP(tbl_raw_data[[#This Row],[Analyst]],settings!$A$1:$B$15,2,0))</f>
        <v>ASIF</v>
      </c>
      <c r="O3534" s="71" t="str">
        <f>TRIM(UPPER(tbl_raw_data[[#This Row],[Outcome]]))</f>
        <v>APPROVE</v>
      </c>
      <c r="P3534" s="71" t="str">
        <f>TRIM(UPPER(tbl_raw_data[[#This Row],[Queue Name]]))</f>
        <v>CONSUMER EXISTING</v>
      </c>
      <c r="Q3534" s="71" t="str">
        <f>IF(tbl_raw_data[[#This Row],[time_taken_in_min]]&lt;=settings!$D$2,"SLA_MET","SLA_NOT_MET")</f>
        <v>SLA_MET</v>
      </c>
    </row>
    <row r="3535" spans="1:17" hidden="1" x14ac:dyDescent="0.3">
      <c r="A3535" s="7" t="s">
        <v>4498</v>
      </c>
      <c r="B3535" s="36">
        <v>45156.714375000003</v>
      </c>
      <c r="C3535" s="39">
        <v>45156.719907407409</v>
      </c>
      <c r="D3535" s="8" t="s">
        <v>10</v>
      </c>
      <c r="E3535" s="8" t="s">
        <v>18</v>
      </c>
      <c r="F3535" s="8" t="s">
        <v>14</v>
      </c>
      <c r="G3535" s="8" t="s">
        <v>15</v>
      </c>
      <c r="H3535" s="84" t="str">
        <f t="shared" si="55"/>
        <v>Reason Unknown</v>
      </c>
      <c r="I3535" s="63">
        <f>(tbl_raw_data[[#This Row],[Date Actioned]])-(tbl_raw_data[[#This Row],[Date Tagged]])</f>
        <v>5.5324074055533856E-3</v>
      </c>
      <c r="J3535" s="66">
        <f>HOUR(tbl_raw_data[[#This Row],[time_taken]])*60+MINUTE(tbl_raw_data[[#This Row],[time_taken]])+SECOND(tbl_raw_data[[#This Row],[time_taken]])/60</f>
        <v>7.9666666666666668</v>
      </c>
      <c r="K3535" s="68">
        <f>DATE(YEAR(tbl_raw_data[[#This Row],[Date Actioned]]),MONTH(tbl_raw_data[[#This Row],[Date Actioned]]),DAY(tbl_raw_data[[#This Row],[Date Actioned]]))</f>
        <v>45156</v>
      </c>
      <c r="L3535" s="65" t="str">
        <f>UPPER(TEXT(tbl_raw_data[[#This Row],[updated_date]],"MMMM"))</f>
        <v>AUGUST</v>
      </c>
      <c r="M3535" s="65" t="str">
        <f>"WEEK "&amp;IF(ROUNDUP(DAY(tbl_raw_data[[#This Row],[updated_date]])/7,0)=5,4,ROUNDUP(DAY(tbl_raw_data[[#This Row],[updated_date]])/7,0))</f>
        <v>WEEK 3</v>
      </c>
      <c r="N3535" s="71" t="str">
        <f>UPPER(VLOOKUP(tbl_raw_data[[#This Row],[Analyst]],settings!$A$1:$B$15,2,0))</f>
        <v>CAMROON</v>
      </c>
      <c r="O3535" s="71" t="str">
        <f>TRIM(UPPER(tbl_raw_data[[#This Row],[Outcome]]))</f>
        <v>APPROVE</v>
      </c>
      <c r="P3535" s="71" t="str">
        <f>TRIM(UPPER(tbl_raw_data[[#This Row],[Queue Name]]))</f>
        <v>CONSUMER PRE BUREAU</v>
      </c>
      <c r="Q3535" s="71" t="str">
        <f>IF(tbl_raw_data[[#This Row],[time_taken_in_min]]&lt;=settings!$D$2,"SLA_MET","SLA_NOT_MET")</f>
        <v>SLA_MET</v>
      </c>
    </row>
    <row r="3536" spans="1:17" hidden="1" x14ac:dyDescent="0.3">
      <c r="A3536" s="1" t="s">
        <v>4499</v>
      </c>
      <c r="B3536" s="34">
        <v>45156.717430555553</v>
      </c>
      <c r="C3536" s="35">
        <v>45156.721585648149</v>
      </c>
      <c r="D3536" s="2" t="s">
        <v>10</v>
      </c>
      <c r="E3536" s="2" t="s">
        <v>18</v>
      </c>
      <c r="F3536" s="2" t="s">
        <v>24</v>
      </c>
      <c r="G3536" s="2" t="s">
        <v>23</v>
      </c>
      <c r="H3536" s="84" t="str">
        <f t="shared" si="55"/>
        <v>Reason Unknown</v>
      </c>
      <c r="I3536" s="63">
        <f>(tbl_raw_data[[#This Row],[Date Actioned]])-(tbl_raw_data[[#This Row],[Date Tagged]])</f>
        <v>4.1550925961928442E-3</v>
      </c>
      <c r="J3536" s="66">
        <f>HOUR(tbl_raw_data[[#This Row],[time_taken]])*60+MINUTE(tbl_raw_data[[#This Row],[time_taken]])+SECOND(tbl_raw_data[[#This Row],[time_taken]])/60</f>
        <v>5.9833333333333334</v>
      </c>
      <c r="K3536" s="68">
        <f>DATE(YEAR(tbl_raw_data[[#This Row],[Date Actioned]]),MONTH(tbl_raw_data[[#This Row],[Date Actioned]]),DAY(tbl_raw_data[[#This Row],[Date Actioned]]))</f>
        <v>45156</v>
      </c>
      <c r="L3536" s="65" t="str">
        <f>UPPER(TEXT(tbl_raw_data[[#This Row],[updated_date]],"MMMM"))</f>
        <v>AUGUST</v>
      </c>
      <c r="M3536" s="65" t="str">
        <f>"WEEK "&amp;IF(ROUNDUP(DAY(tbl_raw_data[[#This Row],[updated_date]])/7,0)=5,4,ROUNDUP(DAY(tbl_raw_data[[#This Row],[updated_date]])/7,0))</f>
        <v>WEEK 3</v>
      </c>
      <c r="N3536" s="71" t="str">
        <f>UPPER(VLOOKUP(tbl_raw_data[[#This Row],[Analyst]],settings!$A$1:$B$15,2,0))</f>
        <v>SAM</v>
      </c>
      <c r="O3536" s="71" t="str">
        <f>TRIM(UPPER(tbl_raw_data[[#This Row],[Outcome]]))</f>
        <v>APPROVE</v>
      </c>
      <c r="P3536" s="71" t="str">
        <f>TRIM(UPPER(tbl_raw_data[[#This Row],[Queue Name]]))</f>
        <v>CONSUMER PRE BUREAU</v>
      </c>
      <c r="Q3536" s="71" t="str">
        <f>IF(tbl_raw_data[[#This Row],[time_taken_in_min]]&lt;=settings!$D$2,"SLA_MET","SLA_NOT_MET")</f>
        <v>SLA_MET</v>
      </c>
    </row>
    <row r="3537" spans="1:17" hidden="1" x14ac:dyDescent="0.3">
      <c r="A3537" s="5" t="s">
        <v>4500</v>
      </c>
      <c r="B3537" s="36">
        <v>45156.720509259256</v>
      </c>
      <c r="C3537" s="39">
        <v>45156.727789351855</v>
      </c>
      <c r="D3537" s="8" t="s">
        <v>10</v>
      </c>
      <c r="E3537" s="8" t="s">
        <v>8</v>
      </c>
      <c r="F3537" s="8" t="s">
        <v>14</v>
      </c>
      <c r="G3537" s="8" t="s">
        <v>15</v>
      </c>
      <c r="H3537" s="84" t="str">
        <f t="shared" si="55"/>
        <v>Reason Unknown</v>
      </c>
      <c r="I3537" s="63">
        <f>(tbl_raw_data[[#This Row],[Date Actioned]])-(tbl_raw_data[[#This Row],[Date Tagged]])</f>
        <v>7.2800925991032273E-3</v>
      </c>
      <c r="J3537" s="66">
        <f>HOUR(tbl_raw_data[[#This Row],[time_taken]])*60+MINUTE(tbl_raw_data[[#This Row],[time_taken]])+SECOND(tbl_raw_data[[#This Row],[time_taken]])/60</f>
        <v>10.483333333333333</v>
      </c>
      <c r="K3537" s="68">
        <f>DATE(YEAR(tbl_raw_data[[#This Row],[Date Actioned]]),MONTH(tbl_raw_data[[#This Row],[Date Actioned]]),DAY(tbl_raw_data[[#This Row],[Date Actioned]]))</f>
        <v>45156</v>
      </c>
      <c r="L3537" s="65" t="str">
        <f>UPPER(TEXT(tbl_raw_data[[#This Row],[updated_date]],"MMMM"))</f>
        <v>AUGUST</v>
      </c>
      <c r="M3537" s="65" t="str">
        <f>"WEEK "&amp;IF(ROUNDUP(DAY(tbl_raw_data[[#This Row],[updated_date]])/7,0)=5,4,ROUNDUP(DAY(tbl_raw_data[[#This Row],[updated_date]])/7,0))</f>
        <v>WEEK 3</v>
      </c>
      <c r="N3537" s="71" t="str">
        <f>UPPER(VLOOKUP(tbl_raw_data[[#This Row],[Analyst]],settings!$A$1:$B$15,2,0))</f>
        <v>CAMROON</v>
      </c>
      <c r="O3537" s="71" t="str">
        <f>TRIM(UPPER(tbl_raw_data[[#This Row],[Outcome]]))</f>
        <v>APPROVE</v>
      </c>
      <c r="P3537" s="71" t="str">
        <f>TRIM(UPPER(tbl_raw_data[[#This Row],[Queue Name]]))</f>
        <v>CONSUMER POST BUREAU</v>
      </c>
      <c r="Q3537" s="71" t="str">
        <f>IF(tbl_raw_data[[#This Row],[time_taken_in_min]]&lt;=settings!$D$2,"SLA_MET","SLA_NOT_MET")</f>
        <v>SLA_MET</v>
      </c>
    </row>
    <row r="3538" spans="1:17" hidden="1" x14ac:dyDescent="0.3">
      <c r="A3538" s="7" t="s">
        <v>4501</v>
      </c>
      <c r="B3538" s="34">
        <v>45156.730266203704</v>
      </c>
      <c r="C3538" s="35">
        <v>45156.738993055558</v>
      </c>
      <c r="D3538" s="2" t="s">
        <v>10</v>
      </c>
      <c r="E3538" s="2" t="s">
        <v>11</v>
      </c>
      <c r="F3538" s="2" t="s">
        <v>25</v>
      </c>
      <c r="G3538" s="2" t="s">
        <v>123</v>
      </c>
      <c r="H3538" s="84" t="str">
        <f t="shared" si="55"/>
        <v>Reason Unknown</v>
      </c>
      <c r="I3538" s="63">
        <f>(tbl_raw_data[[#This Row],[Date Actioned]])-(tbl_raw_data[[#This Row],[Date Tagged]])</f>
        <v>8.7268518545897678E-3</v>
      </c>
      <c r="J3538" s="66">
        <f>HOUR(tbl_raw_data[[#This Row],[time_taken]])*60+MINUTE(tbl_raw_data[[#This Row],[time_taken]])+SECOND(tbl_raw_data[[#This Row],[time_taken]])/60</f>
        <v>12.566666666666666</v>
      </c>
      <c r="K3538" s="68">
        <f>DATE(YEAR(tbl_raw_data[[#This Row],[Date Actioned]]),MONTH(tbl_raw_data[[#This Row],[Date Actioned]]),DAY(tbl_raw_data[[#This Row],[Date Actioned]]))</f>
        <v>45156</v>
      </c>
      <c r="L3538" s="65" t="str">
        <f>UPPER(TEXT(tbl_raw_data[[#This Row],[updated_date]],"MMMM"))</f>
        <v>AUGUST</v>
      </c>
      <c r="M3538" s="65" t="str">
        <f>"WEEK "&amp;IF(ROUNDUP(DAY(tbl_raw_data[[#This Row],[updated_date]])/7,0)=5,4,ROUNDUP(DAY(tbl_raw_data[[#This Row],[updated_date]])/7,0))</f>
        <v>WEEK 3</v>
      </c>
      <c r="N3538" s="71" t="str">
        <f>UPPER(VLOOKUP(tbl_raw_data[[#This Row],[Analyst]],settings!$A$1:$B$15,2,0))</f>
        <v>ASIF</v>
      </c>
      <c r="O3538" s="71" t="str">
        <f>TRIM(UPPER(tbl_raw_data[[#This Row],[Outcome]]))</f>
        <v>APPROVE</v>
      </c>
      <c r="P3538" s="71" t="str">
        <f>TRIM(UPPER(tbl_raw_data[[#This Row],[Queue Name]]))</f>
        <v>CONSUMER EXISTING</v>
      </c>
      <c r="Q3538" s="71" t="str">
        <f>IF(tbl_raw_data[[#This Row],[time_taken_in_min]]&lt;=settings!$D$2,"SLA_MET","SLA_NOT_MET")</f>
        <v>SLA_MET</v>
      </c>
    </row>
    <row r="3539" spans="1:17" x14ac:dyDescent="0.3">
      <c r="A3539" s="1" t="s">
        <v>4502</v>
      </c>
      <c r="B3539" s="36">
        <v>45156.450868055559</v>
      </c>
      <c r="C3539" s="39">
        <v>45156.464166666665</v>
      </c>
      <c r="D3539" s="8" t="s">
        <v>33</v>
      </c>
      <c r="E3539" s="8" t="s">
        <v>18</v>
      </c>
      <c r="F3539" s="8" t="s">
        <v>25</v>
      </c>
      <c r="G3539" s="8" t="s">
        <v>362</v>
      </c>
      <c r="H3539" s="84" t="str">
        <f t="shared" si="55"/>
        <v>Reason Unknown</v>
      </c>
      <c r="I3539" s="63">
        <f>(tbl_raw_data[[#This Row],[Date Actioned]])-(tbl_raw_data[[#This Row],[Date Tagged]])</f>
        <v>1.3298611105710734E-2</v>
      </c>
      <c r="J3539" s="66">
        <f>HOUR(tbl_raw_data[[#This Row],[time_taken]])*60+MINUTE(tbl_raw_data[[#This Row],[time_taken]])+SECOND(tbl_raw_data[[#This Row],[time_taken]])/60</f>
        <v>19.149999999999999</v>
      </c>
      <c r="K3539" s="68">
        <f>DATE(YEAR(tbl_raw_data[[#This Row],[Date Actioned]]),MONTH(tbl_raw_data[[#This Row],[Date Actioned]]),DAY(tbl_raw_data[[#This Row],[Date Actioned]]))</f>
        <v>45156</v>
      </c>
      <c r="L3539" s="65" t="str">
        <f>UPPER(TEXT(tbl_raw_data[[#This Row],[updated_date]],"MMMM"))</f>
        <v>AUGUST</v>
      </c>
      <c r="M3539" s="65" t="str">
        <f>"WEEK "&amp;IF(ROUNDUP(DAY(tbl_raw_data[[#This Row],[updated_date]])/7,0)=5,4,ROUNDUP(DAY(tbl_raw_data[[#This Row],[updated_date]])/7,0))</f>
        <v>WEEK 3</v>
      </c>
      <c r="N3539" s="71" t="str">
        <f>UPPER(VLOOKUP(tbl_raw_data[[#This Row],[Analyst]],settings!$A$1:$B$15,2,0))</f>
        <v>ASIF</v>
      </c>
      <c r="O3539" s="71" t="str">
        <f>TRIM(UPPER(tbl_raw_data[[#This Row],[Outcome]]))</f>
        <v>DECLINE</v>
      </c>
      <c r="P3539" s="71" t="str">
        <f>TRIM(UPPER(tbl_raw_data[[#This Row],[Queue Name]]))</f>
        <v>CONSUMER PRE BUREAU</v>
      </c>
      <c r="Q3539" s="71" t="str">
        <f>IF(tbl_raw_data[[#This Row],[time_taken_in_min]]&lt;=settings!$D$2,"SLA_MET","SLA_NOT_MET")</f>
        <v>SLA_MET</v>
      </c>
    </row>
    <row r="3540" spans="1:17" x14ac:dyDescent="0.3">
      <c r="A3540" s="5" t="s">
        <v>4503</v>
      </c>
      <c r="B3540" s="34">
        <v>45156.505856481483</v>
      </c>
      <c r="C3540" s="35">
        <v>45156.509016203701</v>
      </c>
      <c r="D3540" s="2" t="s">
        <v>33</v>
      </c>
      <c r="E3540" s="2" t="s">
        <v>18</v>
      </c>
      <c r="F3540" s="2" t="s">
        <v>14</v>
      </c>
      <c r="G3540" s="2" t="s">
        <v>673</v>
      </c>
      <c r="H3540" s="84" t="str">
        <f t="shared" si="55"/>
        <v>Overdue Bill</v>
      </c>
      <c r="I3540" s="63">
        <f>(tbl_raw_data[[#This Row],[Date Actioned]])-(tbl_raw_data[[#This Row],[Date Tagged]])</f>
        <v>3.159722218697425E-3</v>
      </c>
      <c r="J3540" s="66">
        <f>HOUR(tbl_raw_data[[#This Row],[time_taken]])*60+MINUTE(tbl_raw_data[[#This Row],[time_taken]])+SECOND(tbl_raw_data[[#This Row],[time_taken]])/60</f>
        <v>4.55</v>
      </c>
      <c r="K3540" s="68">
        <f>DATE(YEAR(tbl_raw_data[[#This Row],[Date Actioned]]),MONTH(tbl_raw_data[[#This Row],[Date Actioned]]),DAY(tbl_raw_data[[#This Row],[Date Actioned]]))</f>
        <v>45156</v>
      </c>
      <c r="L3540" s="65" t="str">
        <f>UPPER(TEXT(tbl_raw_data[[#This Row],[updated_date]],"MMMM"))</f>
        <v>AUGUST</v>
      </c>
      <c r="M3540" s="65" t="str">
        <f>"WEEK "&amp;IF(ROUNDUP(DAY(tbl_raw_data[[#This Row],[updated_date]])/7,0)=5,4,ROUNDUP(DAY(tbl_raw_data[[#This Row],[updated_date]])/7,0))</f>
        <v>WEEK 3</v>
      </c>
      <c r="N3540" s="71" t="str">
        <f>UPPER(VLOOKUP(tbl_raw_data[[#This Row],[Analyst]],settings!$A$1:$B$15,2,0))</f>
        <v>CAMROON</v>
      </c>
      <c r="O3540" s="71" t="str">
        <f>TRIM(UPPER(tbl_raw_data[[#This Row],[Outcome]]))</f>
        <v>DECLINE</v>
      </c>
      <c r="P3540" s="71" t="str">
        <f>TRIM(UPPER(tbl_raw_data[[#This Row],[Queue Name]]))</f>
        <v>CONSUMER PRE BUREAU</v>
      </c>
      <c r="Q3540" s="71" t="str">
        <f>IF(tbl_raw_data[[#This Row],[time_taken_in_min]]&lt;=settings!$D$2,"SLA_MET","SLA_NOT_MET")</f>
        <v>SLA_MET</v>
      </c>
    </row>
    <row r="3541" spans="1:17" x14ac:dyDescent="0.3">
      <c r="A3541" s="7" t="s">
        <v>4504</v>
      </c>
      <c r="B3541" s="36">
        <v>45156.507974537039</v>
      </c>
      <c r="C3541" s="39">
        <v>45156.516574074078</v>
      </c>
      <c r="D3541" s="8" t="s">
        <v>33</v>
      </c>
      <c r="E3541" s="8" t="s">
        <v>8</v>
      </c>
      <c r="F3541" s="8" t="s">
        <v>24</v>
      </c>
      <c r="G3541" s="8" t="s">
        <v>674</v>
      </c>
      <c r="H3541" s="84" t="str">
        <f t="shared" si="55"/>
        <v>Reason Unknown</v>
      </c>
      <c r="I3541" s="63">
        <f>(tbl_raw_data[[#This Row],[Date Actioned]])-(tbl_raw_data[[#This Row],[Date Tagged]])</f>
        <v>8.599537039117422E-3</v>
      </c>
      <c r="J3541" s="66">
        <f>HOUR(tbl_raw_data[[#This Row],[time_taken]])*60+MINUTE(tbl_raw_data[[#This Row],[time_taken]])+SECOND(tbl_raw_data[[#This Row],[time_taken]])/60</f>
        <v>12.383333333333333</v>
      </c>
      <c r="K3541" s="68">
        <f>DATE(YEAR(tbl_raw_data[[#This Row],[Date Actioned]]),MONTH(tbl_raw_data[[#This Row],[Date Actioned]]),DAY(tbl_raw_data[[#This Row],[Date Actioned]]))</f>
        <v>45156</v>
      </c>
      <c r="L3541" s="65" t="str">
        <f>UPPER(TEXT(tbl_raw_data[[#This Row],[updated_date]],"MMMM"))</f>
        <v>AUGUST</v>
      </c>
      <c r="M3541" s="65" t="str">
        <f>"WEEK "&amp;IF(ROUNDUP(DAY(tbl_raw_data[[#This Row],[updated_date]])/7,0)=5,4,ROUNDUP(DAY(tbl_raw_data[[#This Row],[updated_date]])/7,0))</f>
        <v>WEEK 3</v>
      </c>
      <c r="N3541" s="71" t="str">
        <f>UPPER(VLOOKUP(tbl_raw_data[[#This Row],[Analyst]],settings!$A$1:$B$15,2,0))</f>
        <v>SAM</v>
      </c>
      <c r="O3541" s="71" t="str">
        <f>TRIM(UPPER(tbl_raw_data[[#This Row],[Outcome]]))</f>
        <v>DECLINE</v>
      </c>
      <c r="P3541" s="71" t="str">
        <f>TRIM(UPPER(tbl_raw_data[[#This Row],[Queue Name]]))</f>
        <v>CONSUMER POST BUREAU</v>
      </c>
      <c r="Q3541" s="71" t="str">
        <f>IF(tbl_raw_data[[#This Row],[time_taken_in_min]]&lt;=settings!$D$2,"SLA_MET","SLA_NOT_MET")</f>
        <v>SLA_MET</v>
      </c>
    </row>
    <row r="3542" spans="1:17" x14ac:dyDescent="0.3">
      <c r="A3542" s="1" t="s">
        <v>4505</v>
      </c>
      <c r="B3542" s="34">
        <v>45156.512928240743</v>
      </c>
      <c r="C3542" s="35">
        <v>45156.520740740743</v>
      </c>
      <c r="D3542" s="2" t="s">
        <v>33</v>
      </c>
      <c r="E3542" s="2" t="s">
        <v>8</v>
      </c>
      <c r="F3542" s="2" t="s">
        <v>14</v>
      </c>
      <c r="G3542" s="2" t="s">
        <v>675</v>
      </c>
      <c r="H3542" s="84" t="str">
        <f t="shared" si="55"/>
        <v>Reason Unknown</v>
      </c>
      <c r="I3542" s="63">
        <f>(tbl_raw_data[[#This Row],[Date Actioned]])-(tbl_raw_data[[#This Row],[Date Tagged]])</f>
        <v>7.8125E-3</v>
      </c>
      <c r="J3542" s="66">
        <f>HOUR(tbl_raw_data[[#This Row],[time_taken]])*60+MINUTE(tbl_raw_data[[#This Row],[time_taken]])+SECOND(tbl_raw_data[[#This Row],[time_taken]])/60</f>
        <v>11.25</v>
      </c>
      <c r="K3542" s="68">
        <f>DATE(YEAR(tbl_raw_data[[#This Row],[Date Actioned]]),MONTH(tbl_raw_data[[#This Row],[Date Actioned]]),DAY(tbl_raw_data[[#This Row],[Date Actioned]]))</f>
        <v>45156</v>
      </c>
      <c r="L3542" s="65" t="str">
        <f>UPPER(TEXT(tbl_raw_data[[#This Row],[updated_date]],"MMMM"))</f>
        <v>AUGUST</v>
      </c>
      <c r="M3542" s="65" t="str">
        <f>"WEEK "&amp;IF(ROUNDUP(DAY(tbl_raw_data[[#This Row],[updated_date]])/7,0)=5,4,ROUNDUP(DAY(tbl_raw_data[[#This Row],[updated_date]])/7,0))</f>
        <v>WEEK 3</v>
      </c>
      <c r="N3542" s="71" t="str">
        <f>UPPER(VLOOKUP(tbl_raw_data[[#This Row],[Analyst]],settings!$A$1:$B$15,2,0))</f>
        <v>CAMROON</v>
      </c>
      <c r="O3542" s="71" t="str">
        <f>TRIM(UPPER(tbl_raw_data[[#This Row],[Outcome]]))</f>
        <v>DECLINE</v>
      </c>
      <c r="P3542" s="71" t="str">
        <f>TRIM(UPPER(tbl_raw_data[[#This Row],[Queue Name]]))</f>
        <v>CONSUMER POST BUREAU</v>
      </c>
      <c r="Q3542" s="71" t="str">
        <f>IF(tbl_raw_data[[#This Row],[time_taken_in_min]]&lt;=settings!$D$2,"SLA_MET","SLA_NOT_MET")</f>
        <v>SLA_MET</v>
      </c>
    </row>
    <row r="3543" spans="1:17" x14ac:dyDescent="0.3">
      <c r="A3543" s="5" t="s">
        <v>4506</v>
      </c>
      <c r="B3543" s="36">
        <v>45156.52239583333</v>
      </c>
      <c r="C3543" s="39">
        <v>45156.534074074072</v>
      </c>
      <c r="D3543" s="8" t="s">
        <v>33</v>
      </c>
      <c r="E3543" s="8" t="s">
        <v>18</v>
      </c>
      <c r="F3543" s="8" t="s">
        <v>14</v>
      </c>
      <c r="G3543" s="8" t="s">
        <v>676</v>
      </c>
      <c r="H3543" s="84" t="str">
        <f t="shared" si="55"/>
        <v>Reason Unknown</v>
      </c>
      <c r="I3543" s="63">
        <f>(tbl_raw_data[[#This Row],[Date Actioned]])-(tbl_raw_data[[#This Row],[Date Tagged]])</f>
        <v>1.1678240742185153E-2</v>
      </c>
      <c r="J3543" s="66">
        <f>HOUR(tbl_raw_data[[#This Row],[time_taken]])*60+MINUTE(tbl_raw_data[[#This Row],[time_taken]])+SECOND(tbl_raw_data[[#This Row],[time_taken]])/60</f>
        <v>16.816666666666666</v>
      </c>
      <c r="K3543" s="68">
        <f>DATE(YEAR(tbl_raw_data[[#This Row],[Date Actioned]]),MONTH(tbl_raw_data[[#This Row],[Date Actioned]]),DAY(tbl_raw_data[[#This Row],[Date Actioned]]))</f>
        <v>45156</v>
      </c>
      <c r="L3543" s="65" t="str">
        <f>UPPER(TEXT(tbl_raw_data[[#This Row],[updated_date]],"MMMM"))</f>
        <v>AUGUST</v>
      </c>
      <c r="M3543" s="65" t="str">
        <f>"WEEK "&amp;IF(ROUNDUP(DAY(tbl_raw_data[[#This Row],[updated_date]])/7,0)=5,4,ROUNDUP(DAY(tbl_raw_data[[#This Row],[updated_date]])/7,0))</f>
        <v>WEEK 3</v>
      </c>
      <c r="N3543" s="71" t="str">
        <f>UPPER(VLOOKUP(tbl_raw_data[[#This Row],[Analyst]],settings!$A$1:$B$15,2,0))</f>
        <v>CAMROON</v>
      </c>
      <c r="O3543" s="71" t="str">
        <f>TRIM(UPPER(tbl_raw_data[[#This Row],[Outcome]]))</f>
        <v>DECLINE</v>
      </c>
      <c r="P3543" s="71" t="str">
        <f>TRIM(UPPER(tbl_raw_data[[#This Row],[Queue Name]]))</f>
        <v>CONSUMER PRE BUREAU</v>
      </c>
      <c r="Q3543" s="71" t="str">
        <f>IF(tbl_raw_data[[#This Row],[time_taken_in_min]]&lt;=settings!$D$2,"SLA_MET","SLA_NOT_MET")</f>
        <v>SLA_MET</v>
      </c>
    </row>
    <row r="3544" spans="1:17" x14ac:dyDescent="0.3">
      <c r="A3544" s="7" t="s">
        <v>4507</v>
      </c>
      <c r="B3544" s="34">
        <v>45156.527233796296</v>
      </c>
      <c r="C3544" s="35">
        <v>45156.534467592595</v>
      </c>
      <c r="D3544" s="2" t="s">
        <v>33</v>
      </c>
      <c r="E3544" s="2" t="s">
        <v>11</v>
      </c>
      <c r="F3544" s="2" t="s">
        <v>25</v>
      </c>
      <c r="G3544" s="2" t="s">
        <v>677</v>
      </c>
      <c r="H3544" s="84" t="str">
        <f t="shared" si="55"/>
        <v>Reason Unknown</v>
      </c>
      <c r="I3544" s="63">
        <f>(tbl_raw_data[[#This Row],[Date Actioned]])-(tbl_raw_data[[#This Row],[Date Tagged]])</f>
        <v>7.2337962992605753E-3</v>
      </c>
      <c r="J3544" s="66">
        <f>HOUR(tbl_raw_data[[#This Row],[time_taken]])*60+MINUTE(tbl_raw_data[[#This Row],[time_taken]])+SECOND(tbl_raw_data[[#This Row],[time_taken]])/60</f>
        <v>10.416666666666666</v>
      </c>
      <c r="K3544" s="68">
        <f>DATE(YEAR(tbl_raw_data[[#This Row],[Date Actioned]]),MONTH(tbl_raw_data[[#This Row],[Date Actioned]]),DAY(tbl_raw_data[[#This Row],[Date Actioned]]))</f>
        <v>45156</v>
      </c>
      <c r="L3544" s="65" t="str">
        <f>UPPER(TEXT(tbl_raw_data[[#This Row],[updated_date]],"MMMM"))</f>
        <v>AUGUST</v>
      </c>
      <c r="M3544" s="65" t="str">
        <f>"WEEK "&amp;IF(ROUNDUP(DAY(tbl_raw_data[[#This Row],[updated_date]])/7,0)=5,4,ROUNDUP(DAY(tbl_raw_data[[#This Row],[updated_date]])/7,0))</f>
        <v>WEEK 3</v>
      </c>
      <c r="N3544" s="71" t="str">
        <f>UPPER(VLOOKUP(tbl_raw_data[[#This Row],[Analyst]],settings!$A$1:$B$15,2,0))</f>
        <v>ASIF</v>
      </c>
      <c r="O3544" s="71" t="str">
        <f>TRIM(UPPER(tbl_raw_data[[#This Row],[Outcome]]))</f>
        <v>DECLINE</v>
      </c>
      <c r="P3544" s="71" t="str">
        <f>TRIM(UPPER(tbl_raw_data[[#This Row],[Queue Name]]))</f>
        <v>CONSUMER EXISTING</v>
      </c>
      <c r="Q3544" s="71" t="str">
        <f>IF(tbl_raw_data[[#This Row],[time_taken_in_min]]&lt;=settings!$D$2,"SLA_MET","SLA_NOT_MET")</f>
        <v>SLA_MET</v>
      </c>
    </row>
    <row r="3545" spans="1:17" x14ac:dyDescent="0.3">
      <c r="A3545" s="1" t="s">
        <v>4508</v>
      </c>
      <c r="B3545" s="36">
        <v>45156.543587962966</v>
      </c>
      <c r="C3545" s="39">
        <v>45156.549224537041</v>
      </c>
      <c r="D3545" s="8" t="s">
        <v>33</v>
      </c>
      <c r="E3545" s="8" t="s">
        <v>8</v>
      </c>
      <c r="F3545" s="8" t="s">
        <v>14</v>
      </c>
      <c r="G3545" s="8" t="s">
        <v>676</v>
      </c>
      <c r="H3545" s="84" t="str">
        <f t="shared" si="55"/>
        <v>Reason Unknown</v>
      </c>
      <c r="I3545" s="63">
        <f>(tbl_raw_data[[#This Row],[Date Actioned]])-(tbl_raw_data[[#This Row],[Date Tagged]])</f>
        <v>5.6365740747423843E-3</v>
      </c>
      <c r="J3545" s="66">
        <f>HOUR(tbl_raw_data[[#This Row],[time_taken]])*60+MINUTE(tbl_raw_data[[#This Row],[time_taken]])+SECOND(tbl_raw_data[[#This Row],[time_taken]])/60</f>
        <v>8.1166666666666671</v>
      </c>
      <c r="K3545" s="68">
        <f>DATE(YEAR(tbl_raw_data[[#This Row],[Date Actioned]]),MONTH(tbl_raw_data[[#This Row],[Date Actioned]]),DAY(tbl_raw_data[[#This Row],[Date Actioned]]))</f>
        <v>45156</v>
      </c>
      <c r="L3545" s="65" t="str">
        <f>UPPER(TEXT(tbl_raw_data[[#This Row],[updated_date]],"MMMM"))</f>
        <v>AUGUST</v>
      </c>
      <c r="M3545" s="65" t="str">
        <f>"WEEK "&amp;IF(ROUNDUP(DAY(tbl_raw_data[[#This Row],[updated_date]])/7,0)=5,4,ROUNDUP(DAY(tbl_raw_data[[#This Row],[updated_date]])/7,0))</f>
        <v>WEEK 3</v>
      </c>
      <c r="N3545" s="71" t="str">
        <f>UPPER(VLOOKUP(tbl_raw_data[[#This Row],[Analyst]],settings!$A$1:$B$15,2,0))</f>
        <v>CAMROON</v>
      </c>
      <c r="O3545" s="71" t="str">
        <f>TRIM(UPPER(tbl_raw_data[[#This Row],[Outcome]]))</f>
        <v>DECLINE</v>
      </c>
      <c r="P3545" s="71" t="str">
        <f>TRIM(UPPER(tbl_raw_data[[#This Row],[Queue Name]]))</f>
        <v>CONSUMER POST BUREAU</v>
      </c>
      <c r="Q3545" s="71" t="str">
        <f>IF(tbl_raw_data[[#This Row],[time_taken_in_min]]&lt;=settings!$D$2,"SLA_MET","SLA_NOT_MET")</f>
        <v>SLA_MET</v>
      </c>
    </row>
    <row r="3546" spans="1:17" x14ac:dyDescent="0.3">
      <c r="A3546" s="5" t="s">
        <v>4509</v>
      </c>
      <c r="B3546" s="34">
        <v>45156.549687500003</v>
      </c>
      <c r="C3546" s="35">
        <v>45156.553749999999</v>
      </c>
      <c r="D3546" s="2" t="s">
        <v>33</v>
      </c>
      <c r="E3546" s="2" t="s">
        <v>11</v>
      </c>
      <c r="F3546" s="2" t="s">
        <v>25</v>
      </c>
      <c r="G3546" s="2" t="s">
        <v>678</v>
      </c>
      <c r="H3546" s="84" t="str">
        <f t="shared" si="55"/>
        <v>Reason Unknown</v>
      </c>
      <c r="I3546" s="63">
        <f>(tbl_raw_data[[#This Row],[Date Actioned]])-(tbl_raw_data[[#This Row],[Date Tagged]])</f>
        <v>4.0624999965075403E-3</v>
      </c>
      <c r="J3546" s="66">
        <f>HOUR(tbl_raw_data[[#This Row],[time_taken]])*60+MINUTE(tbl_raw_data[[#This Row],[time_taken]])+SECOND(tbl_raw_data[[#This Row],[time_taken]])/60</f>
        <v>5.85</v>
      </c>
      <c r="K3546" s="68">
        <f>DATE(YEAR(tbl_raw_data[[#This Row],[Date Actioned]]),MONTH(tbl_raw_data[[#This Row],[Date Actioned]]),DAY(tbl_raw_data[[#This Row],[Date Actioned]]))</f>
        <v>45156</v>
      </c>
      <c r="L3546" s="65" t="str">
        <f>UPPER(TEXT(tbl_raw_data[[#This Row],[updated_date]],"MMMM"))</f>
        <v>AUGUST</v>
      </c>
      <c r="M3546" s="65" t="str">
        <f>"WEEK "&amp;IF(ROUNDUP(DAY(tbl_raw_data[[#This Row],[updated_date]])/7,0)=5,4,ROUNDUP(DAY(tbl_raw_data[[#This Row],[updated_date]])/7,0))</f>
        <v>WEEK 3</v>
      </c>
      <c r="N3546" s="71" t="str">
        <f>UPPER(VLOOKUP(tbl_raw_data[[#This Row],[Analyst]],settings!$A$1:$B$15,2,0))</f>
        <v>ASIF</v>
      </c>
      <c r="O3546" s="71" t="str">
        <f>TRIM(UPPER(tbl_raw_data[[#This Row],[Outcome]]))</f>
        <v>DECLINE</v>
      </c>
      <c r="P3546" s="71" t="str">
        <f>TRIM(UPPER(tbl_raw_data[[#This Row],[Queue Name]]))</f>
        <v>CONSUMER EXISTING</v>
      </c>
      <c r="Q3546" s="71" t="str">
        <f>IF(tbl_raw_data[[#This Row],[time_taken_in_min]]&lt;=settings!$D$2,"SLA_MET","SLA_NOT_MET")</f>
        <v>SLA_MET</v>
      </c>
    </row>
    <row r="3547" spans="1:17" x14ac:dyDescent="0.3">
      <c r="A3547" s="7" t="s">
        <v>4510</v>
      </c>
      <c r="B3547" s="36">
        <v>45156.583368055559</v>
      </c>
      <c r="C3547" s="39">
        <v>45156.591261574074</v>
      </c>
      <c r="D3547" s="8" t="s">
        <v>33</v>
      </c>
      <c r="E3547" s="8" t="s">
        <v>11</v>
      </c>
      <c r="F3547" s="8" t="s">
        <v>14</v>
      </c>
      <c r="G3547" s="8" t="s">
        <v>43</v>
      </c>
      <c r="H3547" s="84" t="str">
        <f t="shared" si="55"/>
        <v>Reason Unknown</v>
      </c>
      <c r="I3547" s="63">
        <f>(tbl_raw_data[[#This Row],[Date Actioned]])-(tbl_raw_data[[#This Row],[Date Tagged]])</f>
        <v>7.8935185156296939E-3</v>
      </c>
      <c r="J3547" s="66">
        <f>HOUR(tbl_raw_data[[#This Row],[time_taken]])*60+MINUTE(tbl_raw_data[[#This Row],[time_taken]])+SECOND(tbl_raw_data[[#This Row],[time_taken]])/60</f>
        <v>11.366666666666667</v>
      </c>
      <c r="K3547" s="68">
        <f>DATE(YEAR(tbl_raw_data[[#This Row],[Date Actioned]]),MONTH(tbl_raw_data[[#This Row],[Date Actioned]]),DAY(tbl_raw_data[[#This Row],[Date Actioned]]))</f>
        <v>45156</v>
      </c>
      <c r="L3547" s="65" t="str">
        <f>UPPER(TEXT(tbl_raw_data[[#This Row],[updated_date]],"MMMM"))</f>
        <v>AUGUST</v>
      </c>
      <c r="M3547" s="65" t="str">
        <f>"WEEK "&amp;IF(ROUNDUP(DAY(tbl_raw_data[[#This Row],[updated_date]])/7,0)=5,4,ROUNDUP(DAY(tbl_raw_data[[#This Row],[updated_date]])/7,0))</f>
        <v>WEEK 3</v>
      </c>
      <c r="N3547" s="71" t="str">
        <f>UPPER(VLOOKUP(tbl_raw_data[[#This Row],[Analyst]],settings!$A$1:$B$15,2,0))</f>
        <v>CAMROON</v>
      </c>
      <c r="O3547" s="71" t="str">
        <f>TRIM(UPPER(tbl_raw_data[[#This Row],[Outcome]]))</f>
        <v>DECLINE</v>
      </c>
      <c r="P3547" s="71" t="str">
        <f>TRIM(UPPER(tbl_raw_data[[#This Row],[Queue Name]]))</f>
        <v>CONSUMER EXISTING</v>
      </c>
      <c r="Q3547" s="71" t="str">
        <f>IF(tbl_raw_data[[#This Row],[time_taken_in_min]]&lt;=settings!$D$2,"SLA_MET","SLA_NOT_MET")</f>
        <v>SLA_MET</v>
      </c>
    </row>
    <row r="3548" spans="1:17" x14ac:dyDescent="0.3">
      <c r="A3548" s="1" t="s">
        <v>4511</v>
      </c>
      <c r="B3548" s="34">
        <v>45156.587604166663</v>
      </c>
      <c r="C3548" s="35">
        <v>45156.598171296297</v>
      </c>
      <c r="D3548" s="2" t="s">
        <v>33</v>
      </c>
      <c r="E3548" s="2" t="s">
        <v>18</v>
      </c>
      <c r="F3548" s="2" t="s">
        <v>14</v>
      </c>
      <c r="G3548" s="2" t="s">
        <v>679</v>
      </c>
      <c r="H3548" s="84" t="str">
        <f t="shared" si="55"/>
        <v>Incomplete Details</v>
      </c>
      <c r="I3548" s="63">
        <f>(tbl_raw_data[[#This Row],[Date Actioned]])-(tbl_raw_data[[#This Row],[Date Tagged]])</f>
        <v>1.0567129633272998E-2</v>
      </c>
      <c r="J3548" s="66">
        <f>HOUR(tbl_raw_data[[#This Row],[time_taken]])*60+MINUTE(tbl_raw_data[[#This Row],[time_taken]])+SECOND(tbl_raw_data[[#This Row],[time_taken]])/60</f>
        <v>15.216666666666667</v>
      </c>
      <c r="K3548" s="68">
        <f>DATE(YEAR(tbl_raw_data[[#This Row],[Date Actioned]]),MONTH(tbl_raw_data[[#This Row],[Date Actioned]]),DAY(tbl_raw_data[[#This Row],[Date Actioned]]))</f>
        <v>45156</v>
      </c>
      <c r="L3548" s="65" t="str">
        <f>UPPER(TEXT(tbl_raw_data[[#This Row],[updated_date]],"MMMM"))</f>
        <v>AUGUST</v>
      </c>
      <c r="M3548" s="65" t="str">
        <f>"WEEK "&amp;IF(ROUNDUP(DAY(tbl_raw_data[[#This Row],[updated_date]])/7,0)=5,4,ROUNDUP(DAY(tbl_raw_data[[#This Row],[updated_date]])/7,0))</f>
        <v>WEEK 3</v>
      </c>
      <c r="N3548" s="71" t="str">
        <f>UPPER(VLOOKUP(tbl_raw_data[[#This Row],[Analyst]],settings!$A$1:$B$15,2,0))</f>
        <v>CAMROON</v>
      </c>
      <c r="O3548" s="71" t="str">
        <f>TRIM(UPPER(tbl_raw_data[[#This Row],[Outcome]]))</f>
        <v>DECLINE</v>
      </c>
      <c r="P3548" s="71" t="str">
        <f>TRIM(UPPER(tbl_raw_data[[#This Row],[Queue Name]]))</f>
        <v>CONSUMER PRE BUREAU</v>
      </c>
      <c r="Q3548" s="71" t="str">
        <f>IF(tbl_raw_data[[#This Row],[time_taken_in_min]]&lt;=settings!$D$2,"SLA_MET","SLA_NOT_MET")</f>
        <v>SLA_MET</v>
      </c>
    </row>
    <row r="3549" spans="1:17" x14ac:dyDescent="0.3">
      <c r="A3549" s="5" t="s">
        <v>4512</v>
      </c>
      <c r="B3549" s="36">
        <v>45156.606712962966</v>
      </c>
      <c r="C3549" s="39">
        <v>45156.610324074078</v>
      </c>
      <c r="D3549" s="8" t="s">
        <v>33</v>
      </c>
      <c r="E3549" s="8" t="s">
        <v>11</v>
      </c>
      <c r="F3549" s="8" t="s">
        <v>25</v>
      </c>
      <c r="G3549" s="8" t="s">
        <v>43</v>
      </c>
      <c r="H3549" s="84" t="str">
        <f t="shared" si="55"/>
        <v>Reason Unknown</v>
      </c>
      <c r="I3549" s="63">
        <f>(tbl_raw_data[[#This Row],[Date Actioned]])-(tbl_raw_data[[#This Row],[Date Tagged]])</f>
        <v>3.6111111112404615E-3</v>
      </c>
      <c r="J3549" s="66">
        <f>HOUR(tbl_raw_data[[#This Row],[time_taken]])*60+MINUTE(tbl_raw_data[[#This Row],[time_taken]])+SECOND(tbl_raw_data[[#This Row],[time_taken]])/60</f>
        <v>5.2</v>
      </c>
      <c r="K3549" s="68">
        <f>DATE(YEAR(tbl_raw_data[[#This Row],[Date Actioned]]),MONTH(tbl_raw_data[[#This Row],[Date Actioned]]),DAY(tbl_raw_data[[#This Row],[Date Actioned]]))</f>
        <v>45156</v>
      </c>
      <c r="L3549" s="65" t="str">
        <f>UPPER(TEXT(tbl_raw_data[[#This Row],[updated_date]],"MMMM"))</f>
        <v>AUGUST</v>
      </c>
      <c r="M3549" s="65" t="str">
        <f>"WEEK "&amp;IF(ROUNDUP(DAY(tbl_raw_data[[#This Row],[updated_date]])/7,0)=5,4,ROUNDUP(DAY(tbl_raw_data[[#This Row],[updated_date]])/7,0))</f>
        <v>WEEK 3</v>
      </c>
      <c r="N3549" s="71" t="str">
        <f>UPPER(VLOOKUP(tbl_raw_data[[#This Row],[Analyst]],settings!$A$1:$B$15,2,0))</f>
        <v>ASIF</v>
      </c>
      <c r="O3549" s="71" t="str">
        <f>TRIM(UPPER(tbl_raw_data[[#This Row],[Outcome]]))</f>
        <v>DECLINE</v>
      </c>
      <c r="P3549" s="71" t="str">
        <f>TRIM(UPPER(tbl_raw_data[[#This Row],[Queue Name]]))</f>
        <v>CONSUMER EXISTING</v>
      </c>
      <c r="Q3549" s="71" t="str">
        <f>IF(tbl_raw_data[[#This Row],[time_taken_in_min]]&lt;=settings!$D$2,"SLA_MET","SLA_NOT_MET")</f>
        <v>SLA_MET</v>
      </c>
    </row>
    <row r="3550" spans="1:17" x14ac:dyDescent="0.3">
      <c r="A3550" s="7" t="s">
        <v>4513</v>
      </c>
      <c r="B3550" s="34">
        <v>45156.611006944448</v>
      </c>
      <c r="C3550" s="35">
        <v>45156.613206018519</v>
      </c>
      <c r="D3550" s="2" t="s">
        <v>33</v>
      </c>
      <c r="E3550" s="2" t="s">
        <v>11</v>
      </c>
      <c r="F3550" s="2" t="s">
        <v>25</v>
      </c>
      <c r="G3550" s="2" t="s">
        <v>680</v>
      </c>
      <c r="H3550" s="84" t="str">
        <f t="shared" si="55"/>
        <v>Reason Unknown</v>
      </c>
      <c r="I3550" s="63">
        <f>(tbl_raw_data[[#This Row],[Date Actioned]])-(tbl_raw_data[[#This Row],[Date Tagged]])</f>
        <v>2.1990740715409629E-3</v>
      </c>
      <c r="J3550" s="66">
        <f>HOUR(tbl_raw_data[[#This Row],[time_taken]])*60+MINUTE(tbl_raw_data[[#This Row],[time_taken]])+SECOND(tbl_raw_data[[#This Row],[time_taken]])/60</f>
        <v>3.1666666666666665</v>
      </c>
      <c r="K3550" s="68">
        <f>DATE(YEAR(tbl_raw_data[[#This Row],[Date Actioned]]),MONTH(tbl_raw_data[[#This Row],[Date Actioned]]),DAY(tbl_raw_data[[#This Row],[Date Actioned]]))</f>
        <v>45156</v>
      </c>
      <c r="L3550" s="65" t="str">
        <f>UPPER(TEXT(tbl_raw_data[[#This Row],[updated_date]],"MMMM"))</f>
        <v>AUGUST</v>
      </c>
      <c r="M3550" s="65" t="str">
        <f>"WEEK "&amp;IF(ROUNDUP(DAY(tbl_raw_data[[#This Row],[updated_date]])/7,0)=5,4,ROUNDUP(DAY(tbl_raw_data[[#This Row],[updated_date]])/7,0))</f>
        <v>WEEK 3</v>
      </c>
      <c r="N3550" s="71" t="str">
        <f>UPPER(VLOOKUP(tbl_raw_data[[#This Row],[Analyst]],settings!$A$1:$B$15,2,0))</f>
        <v>ASIF</v>
      </c>
      <c r="O3550" s="71" t="str">
        <f>TRIM(UPPER(tbl_raw_data[[#This Row],[Outcome]]))</f>
        <v>DECLINE</v>
      </c>
      <c r="P3550" s="71" t="str">
        <f>TRIM(UPPER(tbl_raw_data[[#This Row],[Queue Name]]))</f>
        <v>CONSUMER EXISTING</v>
      </c>
      <c r="Q3550" s="71" t="str">
        <f>IF(tbl_raw_data[[#This Row],[time_taken_in_min]]&lt;=settings!$D$2,"SLA_MET","SLA_NOT_MET")</f>
        <v>SLA_MET</v>
      </c>
    </row>
    <row r="3551" spans="1:17" x14ac:dyDescent="0.3">
      <c r="A3551" s="1" t="s">
        <v>4514</v>
      </c>
      <c r="B3551" s="36">
        <v>45156.618148148147</v>
      </c>
      <c r="C3551" s="39">
        <v>45156.620138888888</v>
      </c>
      <c r="D3551" s="8" t="s">
        <v>33</v>
      </c>
      <c r="E3551" s="8" t="s">
        <v>18</v>
      </c>
      <c r="F3551" s="8" t="s">
        <v>25</v>
      </c>
      <c r="G3551" s="8" t="s">
        <v>681</v>
      </c>
      <c r="H3551" s="84" t="str">
        <f t="shared" si="55"/>
        <v>Reason Unknown</v>
      </c>
      <c r="I3551" s="63">
        <f>(tbl_raw_data[[#This Row],[Date Actioned]])-(tbl_raw_data[[#This Row],[Date Tagged]])</f>
        <v>1.9907407404389232E-3</v>
      </c>
      <c r="J3551" s="66">
        <f>HOUR(tbl_raw_data[[#This Row],[time_taken]])*60+MINUTE(tbl_raw_data[[#This Row],[time_taken]])+SECOND(tbl_raw_data[[#This Row],[time_taken]])/60</f>
        <v>2.8666666666666667</v>
      </c>
      <c r="K3551" s="68">
        <f>DATE(YEAR(tbl_raw_data[[#This Row],[Date Actioned]]),MONTH(tbl_raw_data[[#This Row],[Date Actioned]]),DAY(tbl_raw_data[[#This Row],[Date Actioned]]))</f>
        <v>45156</v>
      </c>
      <c r="L3551" s="65" t="str">
        <f>UPPER(TEXT(tbl_raw_data[[#This Row],[updated_date]],"MMMM"))</f>
        <v>AUGUST</v>
      </c>
      <c r="M3551" s="65" t="str">
        <f>"WEEK "&amp;IF(ROUNDUP(DAY(tbl_raw_data[[#This Row],[updated_date]])/7,0)=5,4,ROUNDUP(DAY(tbl_raw_data[[#This Row],[updated_date]])/7,0))</f>
        <v>WEEK 3</v>
      </c>
      <c r="N3551" s="71" t="str">
        <f>UPPER(VLOOKUP(tbl_raw_data[[#This Row],[Analyst]],settings!$A$1:$B$15,2,0))</f>
        <v>ASIF</v>
      </c>
      <c r="O3551" s="71" t="str">
        <f>TRIM(UPPER(tbl_raw_data[[#This Row],[Outcome]]))</f>
        <v>DECLINE</v>
      </c>
      <c r="P3551" s="71" t="str">
        <f>TRIM(UPPER(tbl_raw_data[[#This Row],[Queue Name]]))</f>
        <v>CONSUMER PRE BUREAU</v>
      </c>
      <c r="Q3551" s="71" t="str">
        <f>IF(tbl_raw_data[[#This Row],[time_taken_in_min]]&lt;=settings!$D$2,"SLA_MET","SLA_NOT_MET")</f>
        <v>SLA_MET</v>
      </c>
    </row>
    <row r="3552" spans="1:17" x14ac:dyDescent="0.3">
      <c r="A3552" s="5" t="s">
        <v>4515</v>
      </c>
      <c r="B3552" s="34">
        <v>45156.641006944446</v>
      </c>
      <c r="C3552" s="35">
        <v>45156.653136574074</v>
      </c>
      <c r="D3552" s="2" t="s">
        <v>33</v>
      </c>
      <c r="E3552" s="2" t="s">
        <v>11</v>
      </c>
      <c r="F3552" s="2" t="s">
        <v>25</v>
      </c>
      <c r="G3552" s="2" t="s">
        <v>682</v>
      </c>
      <c r="H3552" s="84" t="str">
        <f t="shared" si="55"/>
        <v>Reason Unknown</v>
      </c>
      <c r="I3552" s="63">
        <f>(tbl_raw_data[[#This Row],[Date Actioned]])-(tbl_raw_data[[#This Row],[Date Tagged]])</f>
        <v>1.2129629627452232E-2</v>
      </c>
      <c r="J3552" s="66">
        <f>HOUR(tbl_raw_data[[#This Row],[time_taken]])*60+MINUTE(tbl_raw_data[[#This Row],[time_taken]])+SECOND(tbl_raw_data[[#This Row],[time_taken]])/60</f>
        <v>17.466666666666665</v>
      </c>
      <c r="K3552" s="68">
        <f>DATE(YEAR(tbl_raw_data[[#This Row],[Date Actioned]]),MONTH(tbl_raw_data[[#This Row],[Date Actioned]]),DAY(tbl_raw_data[[#This Row],[Date Actioned]]))</f>
        <v>45156</v>
      </c>
      <c r="L3552" s="65" t="str">
        <f>UPPER(TEXT(tbl_raw_data[[#This Row],[updated_date]],"MMMM"))</f>
        <v>AUGUST</v>
      </c>
      <c r="M3552" s="65" t="str">
        <f>"WEEK "&amp;IF(ROUNDUP(DAY(tbl_raw_data[[#This Row],[updated_date]])/7,0)=5,4,ROUNDUP(DAY(tbl_raw_data[[#This Row],[updated_date]])/7,0))</f>
        <v>WEEK 3</v>
      </c>
      <c r="N3552" s="71" t="str">
        <f>UPPER(VLOOKUP(tbl_raw_data[[#This Row],[Analyst]],settings!$A$1:$B$15,2,0))</f>
        <v>ASIF</v>
      </c>
      <c r="O3552" s="71" t="str">
        <f>TRIM(UPPER(tbl_raw_data[[#This Row],[Outcome]]))</f>
        <v>DECLINE</v>
      </c>
      <c r="P3552" s="71" t="str">
        <f>TRIM(UPPER(tbl_raw_data[[#This Row],[Queue Name]]))</f>
        <v>CONSUMER EXISTING</v>
      </c>
      <c r="Q3552" s="71" t="str">
        <f>IF(tbl_raw_data[[#This Row],[time_taken_in_min]]&lt;=settings!$D$2,"SLA_MET","SLA_NOT_MET")</f>
        <v>SLA_MET</v>
      </c>
    </row>
    <row r="3553" spans="1:17" x14ac:dyDescent="0.3">
      <c r="A3553" s="7" t="s">
        <v>4516</v>
      </c>
      <c r="B3553" s="36">
        <v>45156.655914351853</v>
      </c>
      <c r="C3553" s="39">
        <v>45156.664421296293</v>
      </c>
      <c r="D3553" s="8" t="s">
        <v>33</v>
      </c>
      <c r="E3553" s="8" t="s">
        <v>18</v>
      </c>
      <c r="F3553" s="8" t="s">
        <v>14</v>
      </c>
      <c r="G3553" s="8" t="s">
        <v>364</v>
      </c>
      <c r="H3553" s="84" t="str">
        <f t="shared" si="55"/>
        <v>Reason Unknown</v>
      </c>
      <c r="I3553" s="63">
        <f>(tbl_raw_data[[#This Row],[Date Actioned]])-(tbl_raw_data[[#This Row],[Date Tagged]])</f>
        <v>8.5069444394321181E-3</v>
      </c>
      <c r="J3553" s="66">
        <f>HOUR(tbl_raw_data[[#This Row],[time_taken]])*60+MINUTE(tbl_raw_data[[#This Row],[time_taken]])+SECOND(tbl_raw_data[[#This Row],[time_taken]])/60</f>
        <v>12.25</v>
      </c>
      <c r="K3553" s="68">
        <f>DATE(YEAR(tbl_raw_data[[#This Row],[Date Actioned]]),MONTH(tbl_raw_data[[#This Row],[Date Actioned]]),DAY(tbl_raw_data[[#This Row],[Date Actioned]]))</f>
        <v>45156</v>
      </c>
      <c r="L3553" s="65" t="str">
        <f>UPPER(TEXT(tbl_raw_data[[#This Row],[updated_date]],"MMMM"))</f>
        <v>AUGUST</v>
      </c>
      <c r="M3553" s="65" t="str">
        <f>"WEEK "&amp;IF(ROUNDUP(DAY(tbl_raw_data[[#This Row],[updated_date]])/7,0)=5,4,ROUNDUP(DAY(tbl_raw_data[[#This Row],[updated_date]])/7,0))</f>
        <v>WEEK 3</v>
      </c>
      <c r="N3553" s="71" t="str">
        <f>UPPER(VLOOKUP(tbl_raw_data[[#This Row],[Analyst]],settings!$A$1:$B$15,2,0))</f>
        <v>CAMROON</v>
      </c>
      <c r="O3553" s="71" t="str">
        <f>TRIM(UPPER(tbl_raw_data[[#This Row],[Outcome]]))</f>
        <v>DECLINE</v>
      </c>
      <c r="P3553" s="71" t="str">
        <f>TRIM(UPPER(tbl_raw_data[[#This Row],[Queue Name]]))</f>
        <v>CONSUMER PRE BUREAU</v>
      </c>
      <c r="Q3553" s="71" t="str">
        <f>IF(tbl_raw_data[[#This Row],[time_taken_in_min]]&lt;=settings!$D$2,"SLA_MET","SLA_NOT_MET")</f>
        <v>SLA_MET</v>
      </c>
    </row>
    <row r="3554" spans="1:17" x14ac:dyDescent="0.3">
      <c r="A3554" s="1" t="s">
        <v>4517</v>
      </c>
      <c r="B3554" s="34">
        <v>45156.657534722224</v>
      </c>
      <c r="C3554" s="35">
        <v>45156.6721875</v>
      </c>
      <c r="D3554" s="2" t="s">
        <v>33</v>
      </c>
      <c r="E3554" s="2" t="s">
        <v>11</v>
      </c>
      <c r="F3554" s="2" t="s">
        <v>25</v>
      </c>
      <c r="G3554" s="2" t="s">
        <v>43</v>
      </c>
      <c r="H3554" s="84" t="str">
        <f t="shared" si="55"/>
        <v>Reason Unknown</v>
      </c>
      <c r="I3554" s="63">
        <f>(tbl_raw_data[[#This Row],[Date Actioned]])-(tbl_raw_data[[#This Row],[Date Tagged]])</f>
        <v>1.4652777776063886E-2</v>
      </c>
      <c r="J3554" s="66">
        <f>HOUR(tbl_raw_data[[#This Row],[time_taken]])*60+MINUTE(tbl_raw_data[[#This Row],[time_taken]])+SECOND(tbl_raw_data[[#This Row],[time_taken]])/60</f>
        <v>21.1</v>
      </c>
      <c r="K3554" s="68">
        <f>DATE(YEAR(tbl_raw_data[[#This Row],[Date Actioned]]),MONTH(tbl_raw_data[[#This Row],[Date Actioned]]),DAY(tbl_raw_data[[#This Row],[Date Actioned]]))</f>
        <v>45156</v>
      </c>
      <c r="L3554" s="65" t="str">
        <f>UPPER(TEXT(tbl_raw_data[[#This Row],[updated_date]],"MMMM"))</f>
        <v>AUGUST</v>
      </c>
      <c r="M3554" s="65" t="str">
        <f>"WEEK "&amp;IF(ROUNDUP(DAY(tbl_raw_data[[#This Row],[updated_date]])/7,0)=5,4,ROUNDUP(DAY(tbl_raw_data[[#This Row],[updated_date]])/7,0))</f>
        <v>WEEK 3</v>
      </c>
      <c r="N3554" s="71" t="str">
        <f>UPPER(VLOOKUP(tbl_raw_data[[#This Row],[Analyst]],settings!$A$1:$B$15,2,0))</f>
        <v>ASIF</v>
      </c>
      <c r="O3554" s="71" t="str">
        <f>TRIM(UPPER(tbl_raw_data[[#This Row],[Outcome]]))</f>
        <v>DECLINE</v>
      </c>
      <c r="P3554" s="71" t="str">
        <f>TRIM(UPPER(tbl_raw_data[[#This Row],[Queue Name]]))</f>
        <v>CONSUMER EXISTING</v>
      </c>
      <c r="Q3554" s="71" t="str">
        <f>IF(tbl_raw_data[[#This Row],[time_taken_in_min]]&lt;=settings!$D$2,"SLA_MET","SLA_NOT_MET")</f>
        <v>SLA_NOT_MET</v>
      </c>
    </row>
    <row r="3555" spans="1:17" x14ac:dyDescent="0.3">
      <c r="A3555" s="5" t="s">
        <v>4518</v>
      </c>
      <c r="B3555" s="36">
        <v>45156.660162037035</v>
      </c>
      <c r="C3555" s="39">
        <v>45156.674837962964</v>
      </c>
      <c r="D3555" s="8" t="s">
        <v>33</v>
      </c>
      <c r="E3555" s="8" t="s">
        <v>11</v>
      </c>
      <c r="F3555" s="8" t="s">
        <v>14</v>
      </c>
      <c r="G3555" s="8" t="s">
        <v>43</v>
      </c>
      <c r="H3555" s="84" t="str">
        <f t="shared" si="55"/>
        <v>Reason Unknown</v>
      </c>
      <c r="I3555" s="63">
        <f>(tbl_raw_data[[#This Row],[Date Actioned]])-(tbl_raw_data[[#This Row],[Date Tagged]])</f>
        <v>1.467592592962319E-2</v>
      </c>
      <c r="J3555" s="66">
        <f>HOUR(tbl_raw_data[[#This Row],[time_taken]])*60+MINUTE(tbl_raw_data[[#This Row],[time_taken]])+SECOND(tbl_raw_data[[#This Row],[time_taken]])/60</f>
        <v>21.133333333333333</v>
      </c>
      <c r="K3555" s="68">
        <f>DATE(YEAR(tbl_raw_data[[#This Row],[Date Actioned]]),MONTH(tbl_raw_data[[#This Row],[Date Actioned]]),DAY(tbl_raw_data[[#This Row],[Date Actioned]]))</f>
        <v>45156</v>
      </c>
      <c r="L3555" s="65" t="str">
        <f>UPPER(TEXT(tbl_raw_data[[#This Row],[updated_date]],"MMMM"))</f>
        <v>AUGUST</v>
      </c>
      <c r="M3555" s="65" t="str">
        <f>"WEEK "&amp;IF(ROUNDUP(DAY(tbl_raw_data[[#This Row],[updated_date]])/7,0)=5,4,ROUNDUP(DAY(tbl_raw_data[[#This Row],[updated_date]])/7,0))</f>
        <v>WEEK 3</v>
      </c>
      <c r="N3555" s="71" t="str">
        <f>UPPER(VLOOKUP(tbl_raw_data[[#This Row],[Analyst]],settings!$A$1:$B$15,2,0))</f>
        <v>CAMROON</v>
      </c>
      <c r="O3555" s="71" t="str">
        <f>TRIM(UPPER(tbl_raw_data[[#This Row],[Outcome]]))</f>
        <v>DECLINE</v>
      </c>
      <c r="P3555" s="71" t="str">
        <f>TRIM(UPPER(tbl_raw_data[[#This Row],[Queue Name]]))</f>
        <v>CONSUMER EXISTING</v>
      </c>
      <c r="Q3555" s="71" t="str">
        <f>IF(tbl_raw_data[[#This Row],[time_taken_in_min]]&lt;=settings!$D$2,"SLA_MET","SLA_NOT_MET")</f>
        <v>SLA_NOT_MET</v>
      </c>
    </row>
    <row r="3556" spans="1:17" x14ac:dyDescent="0.3">
      <c r="A3556" s="7" t="s">
        <v>4519</v>
      </c>
      <c r="B3556" s="34">
        <v>45156.663831018515</v>
      </c>
      <c r="C3556" s="35">
        <v>45156.686655092592</v>
      </c>
      <c r="D3556" s="2" t="s">
        <v>33</v>
      </c>
      <c r="E3556" s="2" t="s">
        <v>11</v>
      </c>
      <c r="F3556" s="2" t="s">
        <v>25</v>
      </c>
      <c r="G3556" s="2" t="s">
        <v>43</v>
      </c>
      <c r="H3556" s="84" t="str">
        <f t="shared" si="55"/>
        <v>Reason Unknown</v>
      </c>
      <c r="I3556" s="63">
        <f>(tbl_raw_data[[#This Row],[Date Actioned]])-(tbl_raw_data[[#This Row],[Date Tagged]])</f>
        <v>2.2824074076197576E-2</v>
      </c>
      <c r="J3556" s="66">
        <f>HOUR(tbl_raw_data[[#This Row],[time_taken]])*60+MINUTE(tbl_raw_data[[#This Row],[time_taken]])+SECOND(tbl_raw_data[[#This Row],[time_taken]])/60</f>
        <v>32.866666666666667</v>
      </c>
      <c r="K3556" s="68">
        <f>DATE(YEAR(tbl_raw_data[[#This Row],[Date Actioned]]),MONTH(tbl_raw_data[[#This Row],[Date Actioned]]),DAY(tbl_raw_data[[#This Row],[Date Actioned]]))</f>
        <v>45156</v>
      </c>
      <c r="L3556" s="65" t="str">
        <f>UPPER(TEXT(tbl_raw_data[[#This Row],[updated_date]],"MMMM"))</f>
        <v>AUGUST</v>
      </c>
      <c r="M3556" s="65" t="str">
        <f>"WEEK "&amp;IF(ROUNDUP(DAY(tbl_raw_data[[#This Row],[updated_date]])/7,0)=5,4,ROUNDUP(DAY(tbl_raw_data[[#This Row],[updated_date]])/7,0))</f>
        <v>WEEK 3</v>
      </c>
      <c r="N3556" s="71" t="str">
        <f>UPPER(VLOOKUP(tbl_raw_data[[#This Row],[Analyst]],settings!$A$1:$B$15,2,0))</f>
        <v>ASIF</v>
      </c>
      <c r="O3556" s="71" t="str">
        <f>TRIM(UPPER(tbl_raw_data[[#This Row],[Outcome]]))</f>
        <v>DECLINE</v>
      </c>
      <c r="P3556" s="71" t="str">
        <f>TRIM(UPPER(tbl_raw_data[[#This Row],[Queue Name]]))</f>
        <v>CONSUMER EXISTING</v>
      </c>
      <c r="Q3556" s="71" t="str">
        <f>IF(tbl_raw_data[[#This Row],[time_taken_in_min]]&lt;=settings!$D$2,"SLA_MET","SLA_NOT_MET")</f>
        <v>SLA_NOT_MET</v>
      </c>
    </row>
    <row r="3557" spans="1:17" x14ac:dyDescent="0.3">
      <c r="A3557" s="1" t="s">
        <v>4520</v>
      </c>
      <c r="B3557" s="36">
        <v>45156.664120370369</v>
      </c>
      <c r="C3557" s="39">
        <v>45156.687523148146</v>
      </c>
      <c r="D3557" s="8" t="s">
        <v>33</v>
      </c>
      <c r="E3557" s="8" t="s">
        <v>8</v>
      </c>
      <c r="F3557" s="8" t="s">
        <v>14</v>
      </c>
      <c r="G3557" s="8" t="s">
        <v>674</v>
      </c>
      <c r="H3557" s="84" t="str">
        <f t="shared" si="55"/>
        <v>Reason Unknown</v>
      </c>
      <c r="I3557" s="63">
        <f>(tbl_raw_data[[#This Row],[Date Actioned]])-(tbl_raw_data[[#This Row],[Date Tagged]])</f>
        <v>2.3402777776937E-2</v>
      </c>
      <c r="J3557" s="66">
        <f>HOUR(tbl_raw_data[[#This Row],[time_taken]])*60+MINUTE(tbl_raw_data[[#This Row],[time_taken]])+SECOND(tbl_raw_data[[#This Row],[time_taken]])/60</f>
        <v>33.700000000000003</v>
      </c>
      <c r="K3557" s="68">
        <f>DATE(YEAR(tbl_raw_data[[#This Row],[Date Actioned]]),MONTH(tbl_raw_data[[#This Row],[Date Actioned]]),DAY(tbl_raw_data[[#This Row],[Date Actioned]]))</f>
        <v>45156</v>
      </c>
      <c r="L3557" s="65" t="str">
        <f>UPPER(TEXT(tbl_raw_data[[#This Row],[updated_date]],"MMMM"))</f>
        <v>AUGUST</v>
      </c>
      <c r="M3557" s="65" t="str">
        <f>"WEEK "&amp;IF(ROUNDUP(DAY(tbl_raw_data[[#This Row],[updated_date]])/7,0)=5,4,ROUNDUP(DAY(tbl_raw_data[[#This Row],[updated_date]])/7,0))</f>
        <v>WEEK 3</v>
      </c>
      <c r="N3557" s="71" t="str">
        <f>UPPER(VLOOKUP(tbl_raw_data[[#This Row],[Analyst]],settings!$A$1:$B$15,2,0))</f>
        <v>CAMROON</v>
      </c>
      <c r="O3557" s="71" t="str">
        <f>TRIM(UPPER(tbl_raw_data[[#This Row],[Outcome]]))</f>
        <v>DECLINE</v>
      </c>
      <c r="P3557" s="71" t="str">
        <f>TRIM(UPPER(tbl_raw_data[[#This Row],[Queue Name]]))</f>
        <v>CONSUMER POST BUREAU</v>
      </c>
      <c r="Q3557" s="71" t="str">
        <f>IF(tbl_raw_data[[#This Row],[time_taken_in_min]]&lt;=settings!$D$2,"SLA_MET","SLA_NOT_MET")</f>
        <v>SLA_NOT_MET</v>
      </c>
    </row>
    <row r="3558" spans="1:17" x14ac:dyDescent="0.3">
      <c r="A3558" s="5" t="s">
        <v>4521</v>
      </c>
      <c r="B3558" s="34">
        <v>45156.674131944441</v>
      </c>
      <c r="C3558" s="35">
        <v>45156.686620370368</v>
      </c>
      <c r="D3558" s="2" t="s">
        <v>33</v>
      </c>
      <c r="E3558" s="2" t="s">
        <v>8</v>
      </c>
      <c r="F3558" s="2" t="s">
        <v>24</v>
      </c>
      <c r="G3558" s="2" t="s">
        <v>676</v>
      </c>
      <c r="H3558" s="84" t="str">
        <f t="shared" si="55"/>
        <v>Reason Unknown</v>
      </c>
      <c r="I3558" s="63">
        <f>(tbl_raw_data[[#This Row],[Date Actioned]])-(tbl_raw_data[[#This Row],[Date Tagged]])</f>
        <v>1.2488425927585922E-2</v>
      </c>
      <c r="J3558" s="66">
        <f>HOUR(tbl_raw_data[[#This Row],[time_taken]])*60+MINUTE(tbl_raw_data[[#This Row],[time_taken]])+SECOND(tbl_raw_data[[#This Row],[time_taken]])/60</f>
        <v>17.983333333333334</v>
      </c>
      <c r="K3558" s="68">
        <f>DATE(YEAR(tbl_raw_data[[#This Row],[Date Actioned]]),MONTH(tbl_raw_data[[#This Row],[Date Actioned]]),DAY(tbl_raw_data[[#This Row],[Date Actioned]]))</f>
        <v>45156</v>
      </c>
      <c r="L3558" s="65" t="str">
        <f>UPPER(TEXT(tbl_raw_data[[#This Row],[updated_date]],"MMMM"))</f>
        <v>AUGUST</v>
      </c>
      <c r="M3558" s="65" t="str">
        <f>"WEEK "&amp;IF(ROUNDUP(DAY(tbl_raw_data[[#This Row],[updated_date]])/7,0)=5,4,ROUNDUP(DAY(tbl_raw_data[[#This Row],[updated_date]])/7,0))</f>
        <v>WEEK 3</v>
      </c>
      <c r="N3558" s="71" t="str">
        <f>UPPER(VLOOKUP(tbl_raw_data[[#This Row],[Analyst]],settings!$A$1:$B$15,2,0))</f>
        <v>SAM</v>
      </c>
      <c r="O3558" s="71" t="str">
        <f>TRIM(UPPER(tbl_raw_data[[#This Row],[Outcome]]))</f>
        <v>DECLINE</v>
      </c>
      <c r="P3558" s="71" t="str">
        <f>TRIM(UPPER(tbl_raw_data[[#This Row],[Queue Name]]))</f>
        <v>CONSUMER POST BUREAU</v>
      </c>
      <c r="Q3558" s="71" t="str">
        <f>IF(tbl_raw_data[[#This Row],[time_taken_in_min]]&lt;=settings!$D$2,"SLA_MET","SLA_NOT_MET")</f>
        <v>SLA_MET</v>
      </c>
    </row>
    <row r="3559" spans="1:17" x14ac:dyDescent="0.3">
      <c r="A3559" s="7" t="s">
        <v>4522</v>
      </c>
      <c r="B3559" s="36">
        <v>45156.683449074073</v>
      </c>
      <c r="C3559" s="39">
        <v>45156.691446759258</v>
      </c>
      <c r="D3559" s="8" t="s">
        <v>33</v>
      </c>
      <c r="E3559" s="8" t="s">
        <v>11</v>
      </c>
      <c r="F3559" s="8" t="s">
        <v>25</v>
      </c>
      <c r="G3559" s="8" t="s">
        <v>683</v>
      </c>
      <c r="H3559" s="84" t="str">
        <f t="shared" si="55"/>
        <v>Reason Unknown</v>
      </c>
      <c r="I3559" s="63">
        <f>(tbl_raw_data[[#This Row],[Date Actioned]])-(tbl_raw_data[[#This Row],[Date Tagged]])</f>
        <v>7.9976851848186925E-3</v>
      </c>
      <c r="J3559" s="66">
        <f>HOUR(tbl_raw_data[[#This Row],[time_taken]])*60+MINUTE(tbl_raw_data[[#This Row],[time_taken]])+SECOND(tbl_raw_data[[#This Row],[time_taken]])/60</f>
        <v>11.516666666666667</v>
      </c>
      <c r="K3559" s="68">
        <f>DATE(YEAR(tbl_raw_data[[#This Row],[Date Actioned]]),MONTH(tbl_raw_data[[#This Row],[Date Actioned]]),DAY(tbl_raw_data[[#This Row],[Date Actioned]]))</f>
        <v>45156</v>
      </c>
      <c r="L3559" s="65" t="str">
        <f>UPPER(TEXT(tbl_raw_data[[#This Row],[updated_date]],"MMMM"))</f>
        <v>AUGUST</v>
      </c>
      <c r="M3559" s="65" t="str">
        <f>"WEEK "&amp;IF(ROUNDUP(DAY(tbl_raw_data[[#This Row],[updated_date]])/7,0)=5,4,ROUNDUP(DAY(tbl_raw_data[[#This Row],[updated_date]])/7,0))</f>
        <v>WEEK 3</v>
      </c>
      <c r="N3559" s="71" t="str">
        <f>UPPER(VLOOKUP(tbl_raw_data[[#This Row],[Analyst]],settings!$A$1:$B$15,2,0))</f>
        <v>ASIF</v>
      </c>
      <c r="O3559" s="71" t="str">
        <f>TRIM(UPPER(tbl_raw_data[[#This Row],[Outcome]]))</f>
        <v>DECLINE</v>
      </c>
      <c r="P3559" s="71" t="str">
        <f>TRIM(UPPER(tbl_raw_data[[#This Row],[Queue Name]]))</f>
        <v>CONSUMER EXISTING</v>
      </c>
      <c r="Q3559" s="71" t="str">
        <f>IF(tbl_raw_data[[#This Row],[time_taken_in_min]]&lt;=settings!$D$2,"SLA_MET","SLA_NOT_MET")</f>
        <v>SLA_MET</v>
      </c>
    </row>
    <row r="3560" spans="1:17" x14ac:dyDescent="0.3">
      <c r="A3560" s="1" t="s">
        <v>4523</v>
      </c>
      <c r="B3560" s="34">
        <v>45156.749432870369</v>
      </c>
      <c r="C3560" s="35">
        <v>45156.752650462964</v>
      </c>
      <c r="D3560" s="2" t="s">
        <v>33</v>
      </c>
      <c r="E3560" s="2" t="s">
        <v>18</v>
      </c>
      <c r="F3560" s="2" t="s">
        <v>25</v>
      </c>
      <c r="G3560" s="2" t="s">
        <v>676</v>
      </c>
      <c r="H3560" s="84" t="str">
        <f t="shared" si="55"/>
        <v>Reason Unknown</v>
      </c>
      <c r="I3560" s="63">
        <f>(tbl_raw_data[[#This Row],[Date Actioned]])-(tbl_raw_data[[#This Row],[Date Tagged]])</f>
        <v>3.2175925953197293E-3</v>
      </c>
      <c r="J3560" s="66">
        <f>HOUR(tbl_raw_data[[#This Row],[time_taken]])*60+MINUTE(tbl_raw_data[[#This Row],[time_taken]])+SECOND(tbl_raw_data[[#This Row],[time_taken]])/60</f>
        <v>4.6333333333333329</v>
      </c>
      <c r="K3560" s="68">
        <f>DATE(YEAR(tbl_raw_data[[#This Row],[Date Actioned]]),MONTH(tbl_raw_data[[#This Row],[Date Actioned]]),DAY(tbl_raw_data[[#This Row],[Date Actioned]]))</f>
        <v>45156</v>
      </c>
      <c r="L3560" s="65" t="str">
        <f>UPPER(TEXT(tbl_raw_data[[#This Row],[updated_date]],"MMMM"))</f>
        <v>AUGUST</v>
      </c>
      <c r="M3560" s="65" t="str">
        <f>"WEEK "&amp;IF(ROUNDUP(DAY(tbl_raw_data[[#This Row],[updated_date]])/7,0)=5,4,ROUNDUP(DAY(tbl_raw_data[[#This Row],[updated_date]])/7,0))</f>
        <v>WEEK 3</v>
      </c>
      <c r="N3560" s="71" t="str">
        <f>UPPER(VLOOKUP(tbl_raw_data[[#This Row],[Analyst]],settings!$A$1:$B$15,2,0))</f>
        <v>ASIF</v>
      </c>
      <c r="O3560" s="71" t="str">
        <f>TRIM(UPPER(tbl_raw_data[[#This Row],[Outcome]]))</f>
        <v>DECLINE</v>
      </c>
      <c r="P3560" s="71" t="str">
        <f>TRIM(UPPER(tbl_raw_data[[#This Row],[Queue Name]]))</f>
        <v>CONSUMER PRE BUREAU</v>
      </c>
      <c r="Q3560" s="71" t="str">
        <f>IF(tbl_raw_data[[#This Row],[time_taken_in_min]]&lt;=settings!$D$2,"SLA_MET","SLA_NOT_MET")</f>
        <v>SLA_MET</v>
      </c>
    </row>
    <row r="3561" spans="1:17" x14ac:dyDescent="0.3">
      <c r="A3561" s="5" t="s">
        <v>4524</v>
      </c>
      <c r="B3561" s="36">
        <v>45156.480787037035</v>
      </c>
      <c r="C3561" s="39">
        <v>45156.483622685184</v>
      </c>
      <c r="D3561" s="8" t="s">
        <v>47</v>
      </c>
      <c r="E3561" s="8" t="s">
        <v>18</v>
      </c>
      <c r="F3561" s="8" t="s">
        <v>25</v>
      </c>
      <c r="G3561" s="8" t="s">
        <v>684</v>
      </c>
      <c r="H3561" s="84" t="str">
        <f t="shared" si="55"/>
        <v>Duplicate Application</v>
      </c>
      <c r="I3561" s="63">
        <f>(tbl_raw_data[[#This Row],[Date Actioned]])-(tbl_raw_data[[#This Row],[Date Tagged]])</f>
        <v>2.8356481489026919E-3</v>
      </c>
      <c r="J3561" s="66">
        <f>HOUR(tbl_raw_data[[#This Row],[time_taken]])*60+MINUTE(tbl_raw_data[[#This Row],[time_taken]])+SECOND(tbl_raw_data[[#This Row],[time_taken]])/60</f>
        <v>4.083333333333333</v>
      </c>
      <c r="K3561" s="68">
        <f>DATE(YEAR(tbl_raw_data[[#This Row],[Date Actioned]]),MONTH(tbl_raw_data[[#This Row],[Date Actioned]]),DAY(tbl_raw_data[[#This Row],[Date Actioned]]))</f>
        <v>45156</v>
      </c>
      <c r="L3561" s="65" t="str">
        <f>UPPER(TEXT(tbl_raw_data[[#This Row],[updated_date]],"MMMM"))</f>
        <v>AUGUST</v>
      </c>
      <c r="M3561" s="65" t="str">
        <f>"WEEK "&amp;IF(ROUNDUP(DAY(tbl_raw_data[[#This Row],[updated_date]])/7,0)=5,4,ROUNDUP(DAY(tbl_raw_data[[#This Row],[updated_date]])/7,0))</f>
        <v>WEEK 3</v>
      </c>
      <c r="N3561" s="71" t="str">
        <f>UPPER(VLOOKUP(tbl_raw_data[[#This Row],[Analyst]],settings!$A$1:$B$15,2,0))</f>
        <v>ASIF</v>
      </c>
      <c r="O3561" s="71" t="str">
        <f>TRIM(UPPER(tbl_raw_data[[#This Row],[Outcome]]))</f>
        <v>WITHDRAW</v>
      </c>
      <c r="P3561" s="71" t="str">
        <f>TRIM(UPPER(tbl_raw_data[[#This Row],[Queue Name]]))</f>
        <v>CONSUMER PRE BUREAU</v>
      </c>
      <c r="Q3561" s="71" t="str">
        <f>IF(tbl_raw_data[[#This Row],[time_taken_in_min]]&lt;=settings!$D$2,"SLA_MET","SLA_NOT_MET")</f>
        <v>SLA_MET</v>
      </c>
    </row>
    <row r="3562" spans="1:17" x14ac:dyDescent="0.3">
      <c r="A3562" s="7" t="s">
        <v>4525</v>
      </c>
      <c r="B3562" s="34">
        <v>45156.490231481483</v>
      </c>
      <c r="C3562" s="35">
        <v>45156.501342592594</v>
      </c>
      <c r="D3562" s="2" t="s">
        <v>47</v>
      </c>
      <c r="E3562" s="2" t="s">
        <v>8</v>
      </c>
      <c r="F3562" s="2" t="s">
        <v>14</v>
      </c>
      <c r="G3562" s="2" t="s">
        <v>685</v>
      </c>
      <c r="H3562" s="84" t="str">
        <f t="shared" si="55"/>
        <v>Incomplete Details</v>
      </c>
      <c r="I3562" s="63">
        <f>(tbl_raw_data[[#This Row],[Date Actioned]])-(tbl_raw_data[[#This Row],[Date Tagged]])</f>
        <v>1.1111111110949423E-2</v>
      </c>
      <c r="J3562" s="66">
        <f>HOUR(tbl_raw_data[[#This Row],[time_taken]])*60+MINUTE(tbl_raw_data[[#This Row],[time_taken]])+SECOND(tbl_raw_data[[#This Row],[time_taken]])/60</f>
        <v>16</v>
      </c>
      <c r="K3562" s="68">
        <f>DATE(YEAR(tbl_raw_data[[#This Row],[Date Actioned]]),MONTH(tbl_raw_data[[#This Row],[Date Actioned]]),DAY(tbl_raw_data[[#This Row],[Date Actioned]]))</f>
        <v>45156</v>
      </c>
      <c r="L3562" s="65" t="str">
        <f>UPPER(TEXT(tbl_raw_data[[#This Row],[updated_date]],"MMMM"))</f>
        <v>AUGUST</v>
      </c>
      <c r="M3562" s="65" t="str">
        <f>"WEEK "&amp;IF(ROUNDUP(DAY(tbl_raw_data[[#This Row],[updated_date]])/7,0)=5,4,ROUNDUP(DAY(tbl_raw_data[[#This Row],[updated_date]])/7,0))</f>
        <v>WEEK 3</v>
      </c>
      <c r="N3562" s="71" t="str">
        <f>UPPER(VLOOKUP(tbl_raw_data[[#This Row],[Analyst]],settings!$A$1:$B$15,2,0))</f>
        <v>CAMROON</v>
      </c>
      <c r="O3562" s="71" t="str">
        <f>TRIM(UPPER(tbl_raw_data[[#This Row],[Outcome]]))</f>
        <v>WITHDRAW</v>
      </c>
      <c r="P3562" s="71" t="str">
        <f>TRIM(UPPER(tbl_raw_data[[#This Row],[Queue Name]]))</f>
        <v>CONSUMER POST BUREAU</v>
      </c>
      <c r="Q3562" s="71" t="str">
        <f>IF(tbl_raw_data[[#This Row],[time_taken_in_min]]&lt;=settings!$D$2,"SLA_MET","SLA_NOT_MET")</f>
        <v>SLA_MET</v>
      </c>
    </row>
    <row r="3563" spans="1:17" x14ac:dyDescent="0.3">
      <c r="A3563" s="1" t="s">
        <v>4526</v>
      </c>
      <c r="B3563" s="36">
        <v>45156.516562500001</v>
      </c>
      <c r="C3563" s="39">
        <v>45156.517997685187</v>
      </c>
      <c r="D3563" s="8" t="s">
        <v>47</v>
      </c>
      <c r="E3563" s="8" t="s">
        <v>18</v>
      </c>
      <c r="F3563" s="8" t="s">
        <v>24</v>
      </c>
      <c r="G3563" s="8" t="s">
        <v>686</v>
      </c>
      <c r="H3563" s="84" t="str">
        <f t="shared" si="55"/>
        <v>Incorrect Queue</v>
      </c>
      <c r="I3563" s="63">
        <f>(tbl_raw_data[[#This Row],[Date Actioned]])-(tbl_raw_data[[#This Row],[Date Tagged]])</f>
        <v>1.4351851859828457E-3</v>
      </c>
      <c r="J3563" s="66">
        <f>HOUR(tbl_raw_data[[#This Row],[time_taken]])*60+MINUTE(tbl_raw_data[[#This Row],[time_taken]])+SECOND(tbl_raw_data[[#This Row],[time_taken]])/60</f>
        <v>2.0666666666666669</v>
      </c>
      <c r="K3563" s="68">
        <f>DATE(YEAR(tbl_raw_data[[#This Row],[Date Actioned]]),MONTH(tbl_raw_data[[#This Row],[Date Actioned]]),DAY(tbl_raw_data[[#This Row],[Date Actioned]]))</f>
        <v>45156</v>
      </c>
      <c r="L3563" s="65" t="str">
        <f>UPPER(TEXT(tbl_raw_data[[#This Row],[updated_date]],"MMMM"))</f>
        <v>AUGUST</v>
      </c>
      <c r="M3563" s="65" t="str">
        <f>"WEEK "&amp;IF(ROUNDUP(DAY(tbl_raw_data[[#This Row],[updated_date]])/7,0)=5,4,ROUNDUP(DAY(tbl_raw_data[[#This Row],[updated_date]])/7,0))</f>
        <v>WEEK 3</v>
      </c>
      <c r="N3563" s="71" t="str">
        <f>UPPER(VLOOKUP(tbl_raw_data[[#This Row],[Analyst]],settings!$A$1:$B$15,2,0))</f>
        <v>SAM</v>
      </c>
      <c r="O3563" s="71" t="str">
        <f>TRIM(UPPER(tbl_raw_data[[#This Row],[Outcome]]))</f>
        <v>WITHDRAW</v>
      </c>
      <c r="P3563" s="71" t="str">
        <f>TRIM(UPPER(tbl_raw_data[[#This Row],[Queue Name]]))</f>
        <v>CONSUMER PRE BUREAU</v>
      </c>
      <c r="Q3563" s="71" t="str">
        <f>IF(tbl_raw_data[[#This Row],[time_taken_in_min]]&lt;=settings!$D$2,"SLA_MET","SLA_NOT_MET")</f>
        <v>SLA_MET</v>
      </c>
    </row>
    <row r="3564" spans="1:17" x14ac:dyDescent="0.3">
      <c r="A3564" s="5" t="s">
        <v>4527</v>
      </c>
      <c r="B3564" s="34">
        <v>45156.519988425927</v>
      </c>
      <c r="C3564" s="35">
        <v>45156.52553240741</v>
      </c>
      <c r="D3564" s="2" t="s">
        <v>47</v>
      </c>
      <c r="E3564" s="2" t="s">
        <v>18</v>
      </c>
      <c r="F3564" s="2" t="s">
        <v>14</v>
      </c>
      <c r="G3564" s="2" t="s">
        <v>686</v>
      </c>
      <c r="H3564" s="84" t="str">
        <f t="shared" si="55"/>
        <v>Incorrect Queue</v>
      </c>
      <c r="I3564" s="63">
        <f>(tbl_raw_data[[#This Row],[Date Actioned]])-(tbl_raw_data[[#This Row],[Date Tagged]])</f>
        <v>5.543981482333038E-3</v>
      </c>
      <c r="J3564" s="66">
        <f>HOUR(tbl_raw_data[[#This Row],[time_taken]])*60+MINUTE(tbl_raw_data[[#This Row],[time_taken]])+SECOND(tbl_raw_data[[#This Row],[time_taken]])/60</f>
        <v>7.9833333333333334</v>
      </c>
      <c r="K3564" s="68">
        <f>DATE(YEAR(tbl_raw_data[[#This Row],[Date Actioned]]),MONTH(tbl_raw_data[[#This Row],[Date Actioned]]),DAY(tbl_raw_data[[#This Row],[Date Actioned]]))</f>
        <v>45156</v>
      </c>
      <c r="L3564" s="65" t="str">
        <f>UPPER(TEXT(tbl_raw_data[[#This Row],[updated_date]],"MMMM"))</f>
        <v>AUGUST</v>
      </c>
      <c r="M3564" s="65" t="str">
        <f>"WEEK "&amp;IF(ROUNDUP(DAY(tbl_raw_data[[#This Row],[updated_date]])/7,0)=5,4,ROUNDUP(DAY(tbl_raw_data[[#This Row],[updated_date]])/7,0))</f>
        <v>WEEK 3</v>
      </c>
      <c r="N3564" s="71" t="str">
        <f>UPPER(VLOOKUP(tbl_raw_data[[#This Row],[Analyst]],settings!$A$1:$B$15,2,0))</f>
        <v>CAMROON</v>
      </c>
      <c r="O3564" s="71" t="str">
        <f>TRIM(UPPER(tbl_raw_data[[#This Row],[Outcome]]))</f>
        <v>WITHDRAW</v>
      </c>
      <c r="P3564" s="71" t="str">
        <f>TRIM(UPPER(tbl_raw_data[[#This Row],[Queue Name]]))</f>
        <v>CONSUMER PRE BUREAU</v>
      </c>
      <c r="Q3564" s="71" t="str">
        <f>IF(tbl_raw_data[[#This Row],[time_taken_in_min]]&lt;=settings!$D$2,"SLA_MET","SLA_NOT_MET")</f>
        <v>SLA_MET</v>
      </c>
    </row>
    <row r="3565" spans="1:17" x14ac:dyDescent="0.3">
      <c r="A3565" s="7" t="s">
        <v>4528</v>
      </c>
      <c r="B3565" s="36">
        <v>45156.531064814815</v>
      </c>
      <c r="C3565" s="39">
        <v>45156.541655092595</v>
      </c>
      <c r="D3565" s="8" t="s">
        <v>47</v>
      </c>
      <c r="E3565" s="8" t="s">
        <v>18</v>
      </c>
      <c r="F3565" s="8" t="s">
        <v>25</v>
      </c>
      <c r="G3565" s="8" t="s">
        <v>687</v>
      </c>
      <c r="H3565" s="84" t="str">
        <f t="shared" si="55"/>
        <v>Incomplete Details</v>
      </c>
      <c r="I3565" s="63">
        <f>(tbl_raw_data[[#This Row],[Date Actioned]])-(tbl_raw_data[[#This Row],[Date Tagged]])</f>
        <v>1.0590277779556345E-2</v>
      </c>
      <c r="J3565" s="66">
        <f>HOUR(tbl_raw_data[[#This Row],[time_taken]])*60+MINUTE(tbl_raw_data[[#This Row],[time_taken]])+SECOND(tbl_raw_data[[#This Row],[time_taken]])/60</f>
        <v>15.25</v>
      </c>
      <c r="K3565" s="68">
        <f>DATE(YEAR(tbl_raw_data[[#This Row],[Date Actioned]]),MONTH(tbl_raw_data[[#This Row],[Date Actioned]]),DAY(tbl_raw_data[[#This Row],[Date Actioned]]))</f>
        <v>45156</v>
      </c>
      <c r="L3565" s="65" t="str">
        <f>UPPER(TEXT(tbl_raw_data[[#This Row],[updated_date]],"MMMM"))</f>
        <v>AUGUST</v>
      </c>
      <c r="M3565" s="65" t="str">
        <f>"WEEK "&amp;IF(ROUNDUP(DAY(tbl_raw_data[[#This Row],[updated_date]])/7,0)=5,4,ROUNDUP(DAY(tbl_raw_data[[#This Row],[updated_date]])/7,0))</f>
        <v>WEEK 3</v>
      </c>
      <c r="N3565" s="71" t="str">
        <f>UPPER(VLOOKUP(tbl_raw_data[[#This Row],[Analyst]],settings!$A$1:$B$15,2,0))</f>
        <v>ASIF</v>
      </c>
      <c r="O3565" s="71" t="str">
        <f>TRIM(UPPER(tbl_raw_data[[#This Row],[Outcome]]))</f>
        <v>WITHDRAW</v>
      </c>
      <c r="P3565" s="71" t="str">
        <f>TRIM(UPPER(tbl_raw_data[[#This Row],[Queue Name]]))</f>
        <v>CONSUMER PRE BUREAU</v>
      </c>
      <c r="Q3565" s="71" t="str">
        <f>IF(tbl_raw_data[[#This Row],[time_taken_in_min]]&lt;=settings!$D$2,"SLA_MET","SLA_NOT_MET")</f>
        <v>SLA_MET</v>
      </c>
    </row>
    <row r="3566" spans="1:17" x14ac:dyDescent="0.3">
      <c r="A3566" s="1" t="s">
        <v>4529</v>
      </c>
      <c r="B3566" s="34">
        <v>45156.536226851851</v>
      </c>
      <c r="C3566" s="35">
        <v>45156.543645833335</v>
      </c>
      <c r="D3566" s="2" t="s">
        <v>47</v>
      </c>
      <c r="E3566" s="2" t="s">
        <v>18</v>
      </c>
      <c r="F3566" s="2" t="s">
        <v>25</v>
      </c>
      <c r="G3566" s="2" t="s">
        <v>686</v>
      </c>
      <c r="H3566" s="84" t="str">
        <f t="shared" si="55"/>
        <v>Incorrect Queue</v>
      </c>
      <c r="I3566" s="63">
        <f>(tbl_raw_data[[#This Row],[Date Actioned]])-(tbl_raw_data[[#This Row],[Date Tagged]])</f>
        <v>7.4189814840792678E-3</v>
      </c>
      <c r="J3566" s="66">
        <f>HOUR(tbl_raw_data[[#This Row],[time_taken]])*60+MINUTE(tbl_raw_data[[#This Row],[time_taken]])+SECOND(tbl_raw_data[[#This Row],[time_taken]])/60</f>
        <v>10.683333333333334</v>
      </c>
      <c r="K3566" s="68">
        <f>DATE(YEAR(tbl_raw_data[[#This Row],[Date Actioned]]),MONTH(tbl_raw_data[[#This Row],[Date Actioned]]),DAY(tbl_raw_data[[#This Row],[Date Actioned]]))</f>
        <v>45156</v>
      </c>
      <c r="L3566" s="65" t="str">
        <f>UPPER(TEXT(tbl_raw_data[[#This Row],[updated_date]],"MMMM"))</f>
        <v>AUGUST</v>
      </c>
      <c r="M3566" s="65" t="str">
        <f>"WEEK "&amp;IF(ROUNDUP(DAY(tbl_raw_data[[#This Row],[updated_date]])/7,0)=5,4,ROUNDUP(DAY(tbl_raw_data[[#This Row],[updated_date]])/7,0))</f>
        <v>WEEK 3</v>
      </c>
      <c r="N3566" s="71" t="str">
        <f>UPPER(VLOOKUP(tbl_raw_data[[#This Row],[Analyst]],settings!$A$1:$B$15,2,0))</f>
        <v>ASIF</v>
      </c>
      <c r="O3566" s="71" t="str">
        <f>TRIM(UPPER(tbl_raw_data[[#This Row],[Outcome]]))</f>
        <v>WITHDRAW</v>
      </c>
      <c r="P3566" s="71" t="str">
        <f>TRIM(UPPER(tbl_raw_data[[#This Row],[Queue Name]]))</f>
        <v>CONSUMER PRE BUREAU</v>
      </c>
      <c r="Q3566" s="71" t="str">
        <f>IF(tbl_raw_data[[#This Row],[time_taken_in_min]]&lt;=settings!$D$2,"SLA_MET","SLA_NOT_MET")</f>
        <v>SLA_MET</v>
      </c>
    </row>
    <row r="3567" spans="1:17" x14ac:dyDescent="0.3">
      <c r="A3567" s="5" t="s">
        <v>4530</v>
      </c>
      <c r="B3567" s="36">
        <v>45156.550671296296</v>
      </c>
      <c r="C3567" s="39">
        <v>45156.555162037039</v>
      </c>
      <c r="D3567" s="8" t="s">
        <v>47</v>
      </c>
      <c r="E3567" s="8" t="s">
        <v>18</v>
      </c>
      <c r="F3567" s="8" t="s">
        <v>14</v>
      </c>
      <c r="G3567" s="8" t="s">
        <v>688</v>
      </c>
      <c r="H3567" s="84" t="str">
        <f t="shared" si="55"/>
        <v>Incorrect Details</v>
      </c>
      <c r="I3567" s="63">
        <f>(tbl_raw_data[[#This Row],[Date Actioned]])-(tbl_raw_data[[#This Row],[Date Tagged]])</f>
        <v>4.4907407427672297E-3</v>
      </c>
      <c r="J3567" s="66">
        <f>HOUR(tbl_raw_data[[#This Row],[time_taken]])*60+MINUTE(tbl_raw_data[[#This Row],[time_taken]])+SECOND(tbl_raw_data[[#This Row],[time_taken]])/60</f>
        <v>6.4666666666666668</v>
      </c>
      <c r="K3567" s="68">
        <f>DATE(YEAR(tbl_raw_data[[#This Row],[Date Actioned]]),MONTH(tbl_raw_data[[#This Row],[Date Actioned]]),DAY(tbl_raw_data[[#This Row],[Date Actioned]]))</f>
        <v>45156</v>
      </c>
      <c r="L3567" s="65" t="str">
        <f>UPPER(TEXT(tbl_raw_data[[#This Row],[updated_date]],"MMMM"))</f>
        <v>AUGUST</v>
      </c>
      <c r="M3567" s="65" t="str">
        <f>"WEEK "&amp;IF(ROUNDUP(DAY(tbl_raw_data[[#This Row],[updated_date]])/7,0)=5,4,ROUNDUP(DAY(tbl_raw_data[[#This Row],[updated_date]])/7,0))</f>
        <v>WEEK 3</v>
      </c>
      <c r="N3567" s="71" t="str">
        <f>UPPER(VLOOKUP(tbl_raw_data[[#This Row],[Analyst]],settings!$A$1:$B$15,2,0))</f>
        <v>CAMROON</v>
      </c>
      <c r="O3567" s="71" t="str">
        <f>TRIM(UPPER(tbl_raw_data[[#This Row],[Outcome]]))</f>
        <v>WITHDRAW</v>
      </c>
      <c r="P3567" s="71" t="str">
        <f>TRIM(UPPER(tbl_raw_data[[#This Row],[Queue Name]]))</f>
        <v>CONSUMER PRE BUREAU</v>
      </c>
      <c r="Q3567" s="71" t="str">
        <f>IF(tbl_raw_data[[#This Row],[time_taken_in_min]]&lt;=settings!$D$2,"SLA_MET","SLA_NOT_MET")</f>
        <v>SLA_MET</v>
      </c>
    </row>
    <row r="3568" spans="1:17" x14ac:dyDescent="0.3">
      <c r="A3568" s="7" t="s">
        <v>4531</v>
      </c>
      <c r="B3568" s="34">
        <v>45156.553773148145</v>
      </c>
      <c r="C3568" s="35">
        <v>45156.560243055559</v>
      </c>
      <c r="D3568" s="2" t="s">
        <v>47</v>
      </c>
      <c r="E3568" s="2" t="s">
        <v>8</v>
      </c>
      <c r="F3568" s="2" t="s">
        <v>14</v>
      </c>
      <c r="G3568" s="2" t="s">
        <v>689</v>
      </c>
      <c r="H3568" s="84" t="str">
        <f t="shared" si="55"/>
        <v>Incomplete Details</v>
      </c>
      <c r="I3568" s="63">
        <f>(tbl_raw_data[[#This Row],[Date Actioned]])-(tbl_raw_data[[#This Row],[Date Tagged]])</f>
        <v>6.4699074137024581E-3</v>
      </c>
      <c r="J3568" s="66">
        <f>HOUR(tbl_raw_data[[#This Row],[time_taken]])*60+MINUTE(tbl_raw_data[[#This Row],[time_taken]])+SECOND(tbl_raw_data[[#This Row],[time_taken]])/60</f>
        <v>9.3166666666666664</v>
      </c>
      <c r="K3568" s="68">
        <f>DATE(YEAR(tbl_raw_data[[#This Row],[Date Actioned]]),MONTH(tbl_raw_data[[#This Row],[Date Actioned]]),DAY(tbl_raw_data[[#This Row],[Date Actioned]]))</f>
        <v>45156</v>
      </c>
      <c r="L3568" s="65" t="str">
        <f>UPPER(TEXT(tbl_raw_data[[#This Row],[updated_date]],"MMMM"))</f>
        <v>AUGUST</v>
      </c>
      <c r="M3568" s="65" t="str">
        <f>"WEEK "&amp;IF(ROUNDUP(DAY(tbl_raw_data[[#This Row],[updated_date]])/7,0)=5,4,ROUNDUP(DAY(tbl_raw_data[[#This Row],[updated_date]])/7,0))</f>
        <v>WEEK 3</v>
      </c>
      <c r="N3568" s="71" t="str">
        <f>UPPER(VLOOKUP(tbl_raw_data[[#This Row],[Analyst]],settings!$A$1:$B$15,2,0))</f>
        <v>CAMROON</v>
      </c>
      <c r="O3568" s="71" t="str">
        <f>TRIM(UPPER(tbl_raw_data[[#This Row],[Outcome]]))</f>
        <v>WITHDRAW</v>
      </c>
      <c r="P3568" s="71" t="str">
        <f>TRIM(UPPER(tbl_raw_data[[#This Row],[Queue Name]]))</f>
        <v>CONSUMER POST BUREAU</v>
      </c>
      <c r="Q3568" s="71" t="str">
        <f>IF(tbl_raw_data[[#This Row],[time_taken_in_min]]&lt;=settings!$D$2,"SLA_MET","SLA_NOT_MET")</f>
        <v>SLA_MET</v>
      </c>
    </row>
    <row r="3569" spans="1:17" x14ac:dyDescent="0.3">
      <c r="A3569" s="1" t="s">
        <v>4532</v>
      </c>
      <c r="B3569" s="36">
        <v>45156.558148148149</v>
      </c>
      <c r="C3569" s="39">
        <v>45156.563287037039</v>
      </c>
      <c r="D3569" s="8" t="s">
        <v>47</v>
      </c>
      <c r="E3569" s="8" t="s">
        <v>18</v>
      </c>
      <c r="F3569" s="8" t="s">
        <v>25</v>
      </c>
      <c r="G3569" s="8" t="s">
        <v>690</v>
      </c>
      <c r="H3569" s="84" t="str">
        <f t="shared" si="55"/>
        <v>Duplicate Application</v>
      </c>
      <c r="I3569" s="63">
        <f>(tbl_raw_data[[#This Row],[Date Actioned]])-(tbl_raw_data[[#This Row],[Date Tagged]])</f>
        <v>5.1388888896326534E-3</v>
      </c>
      <c r="J3569" s="66">
        <f>HOUR(tbl_raw_data[[#This Row],[time_taken]])*60+MINUTE(tbl_raw_data[[#This Row],[time_taken]])+SECOND(tbl_raw_data[[#This Row],[time_taken]])/60</f>
        <v>7.4</v>
      </c>
      <c r="K3569" s="68">
        <f>DATE(YEAR(tbl_raw_data[[#This Row],[Date Actioned]]),MONTH(tbl_raw_data[[#This Row],[Date Actioned]]),DAY(tbl_raw_data[[#This Row],[Date Actioned]]))</f>
        <v>45156</v>
      </c>
      <c r="L3569" s="65" t="str">
        <f>UPPER(TEXT(tbl_raw_data[[#This Row],[updated_date]],"MMMM"))</f>
        <v>AUGUST</v>
      </c>
      <c r="M3569" s="65" t="str">
        <f>"WEEK "&amp;IF(ROUNDUP(DAY(tbl_raw_data[[#This Row],[updated_date]])/7,0)=5,4,ROUNDUP(DAY(tbl_raw_data[[#This Row],[updated_date]])/7,0))</f>
        <v>WEEK 3</v>
      </c>
      <c r="N3569" s="71" t="str">
        <f>UPPER(VLOOKUP(tbl_raw_data[[#This Row],[Analyst]],settings!$A$1:$B$15,2,0))</f>
        <v>ASIF</v>
      </c>
      <c r="O3569" s="71" t="str">
        <f>TRIM(UPPER(tbl_raw_data[[#This Row],[Outcome]]))</f>
        <v>WITHDRAW</v>
      </c>
      <c r="P3569" s="71" t="str">
        <f>TRIM(UPPER(tbl_raw_data[[#This Row],[Queue Name]]))</f>
        <v>CONSUMER PRE BUREAU</v>
      </c>
      <c r="Q3569" s="71" t="str">
        <f>IF(tbl_raw_data[[#This Row],[time_taken_in_min]]&lt;=settings!$D$2,"SLA_MET","SLA_NOT_MET")</f>
        <v>SLA_MET</v>
      </c>
    </row>
    <row r="3570" spans="1:17" x14ac:dyDescent="0.3">
      <c r="A3570" s="5" t="s">
        <v>4533</v>
      </c>
      <c r="B3570" s="34">
        <v>45156.561284722222</v>
      </c>
      <c r="C3570" s="35">
        <v>45156.566655092596</v>
      </c>
      <c r="D3570" s="2" t="s">
        <v>47</v>
      </c>
      <c r="E3570" s="2" t="s">
        <v>8</v>
      </c>
      <c r="F3570" s="2" t="s">
        <v>25</v>
      </c>
      <c r="G3570" s="2" t="s">
        <v>232</v>
      </c>
      <c r="H3570" s="84" t="str">
        <f t="shared" si="55"/>
        <v>Incomplete Details</v>
      </c>
      <c r="I3570" s="63">
        <f>(tbl_raw_data[[#This Row],[Date Actioned]])-(tbl_raw_data[[#This Row],[Date Tagged]])</f>
        <v>5.3703703742939979E-3</v>
      </c>
      <c r="J3570" s="66">
        <f>HOUR(tbl_raw_data[[#This Row],[time_taken]])*60+MINUTE(tbl_raw_data[[#This Row],[time_taken]])+SECOND(tbl_raw_data[[#This Row],[time_taken]])/60</f>
        <v>7.7333333333333334</v>
      </c>
      <c r="K3570" s="68">
        <f>DATE(YEAR(tbl_raw_data[[#This Row],[Date Actioned]]),MONTH(tbl_raw_data[[#This Row],[Date Actioned]]),DAY(tbl_raw_data[[#This Row],[Date Actioned]]))</f>
        <v>45156</v>
      </c>
      <c r="L3570" s="65" t="str">
        <f>UPPER(TEXT(tbl_raw_data[[#This Row],[updated_date]],"MMMM"))</f>
        <v>AUGUST</v>
      </c>
      <c r="M3570" s="65" t="str">
        <f>"WEEK "&amp;IF(ROUNDUP(DAY(tbl_raw_data[[#This Row],[updated_date]])/7,0)=5,4,ROUNDUP(DAY(tbl_raw_data[[#This Row],[updated_date]])/7,0))</f>
        <v>WEEK 3</v>
      </c>
      <c r="N3570" s="71" t="str">
        <f>UPPER(VLOOKUP(tbl_raw_data[[#This Row],[Analyst]],settings!$A$1:$B$15,2,0))</f>
        <v>ASIF</v>
      </c>
      <c r="O3570" s="71" t="str">
        <f>TRIM(UPPER(tbl_raw_data[[#This Row],[Outcome]]))</f>
        <v>WITHDRAW</v>
      </c>
      <c r="P3570" s="71" t="str">
        <f>TRIM(UPPER(tbl_raw_data[[#This Row],[Queue Name]]))</f>
        <v>CONSUMER POST BUREAU</v>
      </c>
      <c r="Q3570" s="71" t="str">
        <f>IF(tbl_raw_data[[#This Row],[time_taken_in_min]]&lt;=settings!$D$2,"SLA_MET","SLA_NOT_MET")</f>
        <v>SLA_MET</v>
      </c>
    </row>
    <row r="3571" spans="1:17" x14ac:dyDescent="0.3">
      <c r="A3571" s="7" t="s">
        <v>4534</v>
      </c>
      <c r="B3571" s="36">
        <v>45156.567002314812</v>
      </c>
      <c r="C3571" s="39">
        <v>45156.570949074077</v>
      </c>
      <c r="D3571" s="8" t="s">
        <v>47</v>
      </c>
      <c r="E3571" s="8" t="s">
        <v>8</v>
      </c>
      <c r="F3571" s="8" t="s">
        <v>25</v>
      </c>
      <c r="G3571" s="8" t="s">
        <v>691</v>
      </c>
      <c r="H3571" s="84" t="str">
        <f t="shared" si="55"/>
        <v>Incorrect Queue</v>
      </c>
      <c r="I3571" s="63">
        <f>(tbl_raw_data[[#This Row],[Date Actioned]])-(tbl_raw_data[[#This Row],[Date Tagged]])</f>
        <v>3.9467592650908045E-3</v>
      </c>
      <c r="J3571" s="66">
        <f>HOUR(tbl_raw_data[[#This Row],[time_taken]])*60+MINUTE(tbl_raw_data[[#This Row],[time_taken]])+SECOND(tbl_raw_data[[#This Row],[time_taken]])/60</f>
        <v>5.6833333333333336</v>
      </c>
      <c r="K3571" s="68">
        <f>DATE(YEAR(tbl_raw_data[[#This Row],[Date Actioned]]),MONTH(tbl_raw_data[[#This Row],[Date Actioned]]),DAY(tbl_raw_data[[#This Row],[Date Actioned]]))</f>
        <v>45156</v>
      </c>
      <c r="L3571" s="65" t="str">
        <f>UPPER(TEXT(tbl_raw_data[[#This Row],[updated_date]],"MMMM"))</f>
        <v>AUGUST</v>
      </c>
      <c r="M3571" s="65" t="str">
        <f>"WEEK "&amp;IF(ROUNDUP(DAY(tbl_raw_data[[#This Row],[updated_date]])/7,0)=5,4,ROUNDUP(DAY(tbl_raw_data[[#This Row],[updated_date]])/7,0))</f>
        <v>WEEK 3</v>
      </c>
      <c r="N3571" s="71" t="str">
        <f>UPPER(VLOOKUP(tbl_raw_data[[#This Row],[Analyst]],settings!$A$1:$B$15,2,0))</f>
        <v>ASIF</v>
      </c>
      <c r="O3571" s="71" t="str">
        <f>TRIM(UPPER(tbl_raw_data[[#This Row],[Outcome]]))</f>
        <v>WITHDRAW</v>
      </c>
      <c r="P3571" s="71" t="str">
        <f>TRIM(UPPER(tbl_raw_data[[#This Row],[Queue Name]]))</f>
        <v>CONSUMER POST BUREAU</v>
      </c>
      <c r="Q3571" s="71" t="str">
        <f>IF(tbl_raw_data[[#This Row],[time_taken_in_min]]&lt;=settings!$D$2,"SLA_MET","SLA_NOT_MET")</f>
        <v>SLA_MET</v>
      </c>
    </row>
    <row r="3572" spans="1:17" x14ac:dyDescent="0.3">
      <c r="A3572" s="1" t="s">
        <v>4535</v>
      </c>
      <c r="B3572" s="34">
        <v>45156.568287037036</v>
      </c>
      <c r="C3572" s="35">
        <v>45156.576180555552</v>
      </c>
      <c r="D3572" s="2" t="s">
        <v>47</v>
      </c>
      <c r="E3572" s="2" t="s">
        <v>8</v>
      </c>
      <c r="F3572" s="2" t="s">
        <v>25</v>
      </c>
      <c r="G3572" s="2" t="s">
        <v>692</v>
      </c>
      <c r="H3572" s="84" t="str">
        <f t="shared" si="55"/>
        <v>Incorrect Details</v>
      </c>
      <c r="I3572" s="63">
        <f>(tbl_raw_data[[#This Row],[Date Actioned]])-(tbl_raw_data[[#This Row],[Date Tagged]])</f>
        <v>7.8935185156296939E-3</v>
      </c>
      <c r="J3572" s="66">
        <f>HOUR(tbl_raw_data[[#This Row],[time_taken]])*60+MINUTE(tbl_raw_data[[#This Row],[time_taken]])+SECOND(tbl_raw_data[[#This Row],[time_taken]])/60</f>
        <v>11.366666666666667</v>
      </c>
      <c r="K3572" s="68">
        <f>DATE(YEAR(tbl_raw_data[[#This Row],[Date Actioned]]),MONTH(tbl_raw_data[[#This Row],[Date Actioned]]),DAY(tbl_raw_data[[#This Row],[Date Actioned]]))</f>
        <v>45156</v>
      </c>
      <c r="L3572" s="65" t="str">
        <f>UPPER(TEXT(tbl_raw_data[[#This Row],[updated_date]],"MMMM"))</f>
        <v>AUGUST</v>
      </c>
      <c r="M3572" s="65" t="str">
        <f>"WEEK "&amp;IF(ROUNDUP(DAY(tbl_raw_data[[#This Row],[updated_date]])/7,0)=5,4,ROUNDUP(DAY(tbl_raw_data[[#This Row],[updated_date]])/7,0))</f>
        <v>WEEK 3</v>
      </c>
      <c r="N3572" s="71" t="str">
        <f>UPPER(VLOOKUP(tbl_raw_data[[#This Row],[Analyst]],settings!$A$1:$B$15,2,0))</f>
        <v>ASIF</v>
      </c>
      <c r="O3572" s="71" t="str">
        <f>TRIM(UPPER(tbl_raw_data[[#This Row],[Outcome]]))</f>
        <v>WITHDRAW</v>
      </c>
      <c r="P3572" s="71" t="str">
        <f>TRIM(UPPER(tbl_raw_data[[#This Row],[Queue Name]]))</f>
        <v>CONSUMER POST BUREAU</v>
      </c>
      <c r="Q3572" s="71" t="str">
        <f>IF(tbl_raw_data[[#This Row],[time_taken_in_min]]&lt;=settings!$D$2,"SLA_MET","SLA_NOT_MET")</f>
        <v>SLA_MET</v>
      </c>
    </row>
    <row r="3573" spans="1:17" x14ac:dyDescent="0.3">
      <c r="A3573" s="5" t="s">
        <v>4536</v>
      </c>
      <c r="B3573" s="36">
        <v>45156.571655092594</v>
      </c>
      <c r="C3573" s="39">
        <v>45156.577604166669</v>
      </c>
      <c r="D3573" s="8" t="s">
        <v>47</v>
      </c>
      <c r="E3573" s="8" t="s">
        <v>18</v>
      </c>
      <c r="F3573" s="8" t="s">
        <v>25</v>
      </c>
      <c r="G3573" s="8" t="s">
        <v>693</v>
      </c>
      <c r="H3573" s="84" t="str">
        <f t="shared" si="55"/>
        <v>Incorrect Queue</v>
      </c>
      <c r="I3573" s="63">
        <f>(tbl_raw_data[[#This Row],[Date Actioned]])-(tbl_raw_data[[#This Row],[Date Tagged]])</f>
        <v>5.9490740750334226E-3</v>
      </c>
      <c r="J3573" s="66">
        <f>HOUR(tbl_raw_data[[#This Row],[time_taken]])*60+MINUTE(tbl_raw_data[[#This Row],[time_taken]])+SECOND(tbl_raw_data[[#This Row],[time_taken]])/60</f>
        <v>8.5666666666666664</v>
      </c>
      <c r="K3573" s="68">
        <f>DATE(YEAR(tbl_raw_data[[#This Row],[Date Actioned]]),MONTH(tbl_raw_data[[#This Row],[Date Actioned]]),DAY(tbl_raw_data[[#This Row],[Date Actioned]]))</f>
        <v>45156</v>
      </c>
      <c r="L3573" s="65" t="str">
        <f>UPPER(TEXT(tbl_raw_data[[#This Row],[updated_date]],"MMMM"))</f>
        <v>AUGUST</v>
      </c>
      <c r="M3573" s="65" t="str">
        <f>"WEEK "&amp;IF(ROUNDUP(DAY(tbl_raw_data[[#This Row],[updated_date]])/7,0)=5,4,ROUNDUP(DAY(tbl_raw_data[[#This Row],[updated_date]])/7,0))</f>
        <v>WEEK 3</v>
      </c>
      <c r="N3573" s="71" t="str">
        <f>UPPER(VLOOKUP(tbl_raw_data[[#This Row],[Analyst]],settings!$A$1:$B$15,2,0))</f>
        <v>ASIF</v>
      </c>
      <c r="O3573" s="71" t="str">
        <f>TRIM(UPPER(tbl_raw_data[[#This Row],[Outcome]]))</f>
        <v>WITHDRAW</v>
      </c>
      <c r="P3573" s="71" t="str">
        <f>TRIM(UPPER(tbl_raw_data[[#This Row],[Queue Name]]))</f>
        <v>CONSUMER PRE BUREAU</v>
      </c>
      <c r="Q3573" s="71" t="str">
        <f>IF(tbl_raw_data[[#This Row],[time_taken_in_min]]&lt;=settings!$D$2,"SLA_MET","SLA_NOT_MET")</f>
        <v>SLA_MET</v>
      </c>
    </row>
    <row r="3574" spans="1:17" x14ac:dyDescent="0.3">
      <c r="A3574" s="7" t="s">
        <v>4537</v>
      </c>
      <c r="B3574" s="34">
        <v>45156.575462962966</v>
      </c>
      <c r="C3574" s="35">
        <v>45156.57984953704</v>
      </c>
      <c r="D3574" s="2" t="s">
        <v>47</v>
      </c>
      <c r="E3574" s="2" t="s">
        <v>18</v>
      </c>
      <c r="F3574" s="2" t="s">
        <v>25</v>
      </c>
      <c r="G3574" s="2" t="s">
        <v>694</v>
      </c>
      <c r="H3574" s="84" t="str">
        <f t="shared" si="55"/>
        <v>Incorrect Queue</v>
      </c>
      <c r="I3574" s="63">
        <f>(tbl_raw_data[[#This Row],[Date Actioned]])-(tbl_raw_data[[#This Row],[Date Tagged]])</f>
        <v>4.386574073578231E-3</v>
      </c>
      <c r="J3574" s="66">
        <f>HOUR(tbl_raw_data[[#This Row],[time_taken]])*60+MINUTE(tbl_raw_data[[#This Row],[time_taken]])+SECOND(tbl_raw_data[[#This Row],[time_taken]])/60</f>
        <v>6.3166666666666664</v>
      </c>
      <c r="K3574" s="68">
        <f>DATE(YEAR(tbl_raw_data[[#This Row],[Date Actioned]]),MONTH(tbl_raw_data[[#This Row],[Date Actioned]]),DAY(tbl_raw_data[[#This Row],[Date Actioned]]))</f>
        <v>45156</v>
      </c>
      <c r="L3574" s="65" t="str">
        <f>UPPER(TEXT(tbl_raw_data[[#This Row],[updated_date]],"MMMM"))</f>
        <v>AUGUST</v>
      </c>
      <c r="M3574" s="65" t="str">
        <f>"WEEK "&amp;IF(ROUNDUP(DAY(tbl_raw_data[[#This Row],[updated_date]])/7,0)=5,4,ROUNDUP(DAY(tbl_raw_data[[#This Row],[updated_date]])/7,0))</f>
        <v>WEEK 3</v>
      </c>
      <c r="N3574" s="71" t="str">
        <f>UPPER(VLOOKUP(tbl_raw_data[[#This Row],[Analyst]],settings!$A$1:$B$15,2,0))</f>
        <v>ASIF</v>
      </c>
      <c r="O3574" s="71" t="str">
        <f>TRIM(UPPER(tbl_raw_data[[#This Row],[Outcome]]))</f>
        <v>WITHDRAW</v>
      </c>
      <c r="P3574" s="71" t="str">
        <f>TRIM(UPPER(tbl_raw_data[[#This Row],[Queue Name]]))</f>
        <v>CONSUMER PRE BUREAU</v>
      </c>
      <c r="Q3574" s="71" t="str">
        <f>IF(tbl_raw_data[[#This Row],[time_taken_in_min]]&lt;=settings!$D$2,"SLA_MET","SLA_NOT_MET")</f>
        <v>SLA_MET</v>
      </c>
    </row>
    <row r="3575" spans="1:17" x14ac:dyDescent="0.3">
      <c r="A3575" s="1" t="s">
        <v>4538</v>
      </c>
      <c r="B3575" s="36">
        <v>45156.576006944444</v>
      </c>
      <c r="C3575" s="39">
        <v>45156.580972222226</v>
      </c>
      <c r="D3575" s="8" t="s">
        <v>47</v>
      </c>
      <c r="E3575" s="8" t="s">
        <v>18</v>
      </c>
      <c r="F3575" s="8" t="s">
        <v>14</v>
      </c>
      <c r="G3575" s="8" t="s">
        <v>232</v>
      </c>
      <c r="H3575" s="84" t="str">
        <f t="shared" si="55"/>
        <v>Incomplete Details</v>
      </c>
      <c r="I3575" s="63">
        <f>(tbl_raw_data[[#This Row],[Date Actioned]])-(tbl_raw_data[[#This Row],[Date Tagged]])</f>
        <v>4.9652777815936133E-3</v>
      </c>
      <c r="J3575" s="66">
        <f>HOUR(tbl_raw_data[[#This Row],[time_taken]])*60+MINUTE(tbl_raw_data[[#This Row],[time_taken]])+SECOND(tbl_raw_data[[#This Row],[time_taken]])/60</f>
        <v>7.15</v>
      </c>
      <c r="K3575" s="68">
        <f>DATE(YEAR(tbl_raw_data[[#This Row],[Date Actioned]]),MONTH(tbl_raw_data[[#This Row],[Date Actioned]]),DAY(tbl_raw_data[[#This Row],[Date Actioned]]))</f>
        <v>45156</v>
      </c>
      <c r="L3575" s="65" t="str">
        <f>UPPER(TEXT(tbl_raw_data[[#This Row],[updated_date]],"MMMM"))</f>
        <v>AUGUST</v>
      </c>
      <c r="M3575" s="65" t="str">
        <f>"WEEK "&amp;IF(ROUNDUP(DAY(tbl_raw_data[[#This Row],[updated_date]])/7,0)=5,4,ROUNDUP(DAY(tbl_raw_data[[#This Row],[updated_date]])/7,0))</f>
        <v>WEEK 3</v>
      </c>
      <c r="N3575" s="71" t="str">
        <f>UPPER(VLOOKUP(tbl_raw_data[[#This Row],[Analyst]],settings!$A$1:$B$15,2,0))</f>
        <v>CAMROON</v>
      </c>
      <c r="O3575" s="71" t="str">
        <f>TRIM(UPPER(tbl_raw_data[[#This Row],[Outcome]]))</f>
        <v>WITHDRAW</v>
      </c>
      <c r="P3575" s="71" t="str">
        <f>TRIM(UPPER(tbl_raw_data[[#This Row],[Queue Name]]))</f>
        <v>CONSUMER PRE BUREAU</v>
      </c>
      <c r="Q3575" s="71" t="str">
        <f>IF(tbl_raw_data[[#This Row],[time_taken_in_min]]&lt;=settings!$D$2,"SLA_MET","SLA_NOT_MET")</f>
        <v>SLA_MET</v>
      </c>
    </row>
    <row r="3576" spans="1:17" x14ac:dyDescent="0.3">
      <c r="A3576" s="5" t="s">
        <v>4539</v>
      </c>
      <c r="B3576" s="34">
        <v>45156.588831018518</v>
      </c>
      <c r="C3576" s="35">
        <v>45156.601724537039</v>
      </c>
      <c r="D3576" s="2" t="s">
        <v>47</v>
      </c>
      <c r="E3576" s="2" t="s">
        <v>18</v>
      </c>
      <c r="F3576" s="2" t="s">
        <v>14</v>
      </c>
      <c r="G3576" s="2" t="s">
        <v>695</v>
      </c>
      <c r="H3576" s="84" t="str">
        <f t="shared" si="55"/>
        <v>Incorrect Queue</v>
      </c>
      <c r="I3576" s="63">
        <f>(tbl_raw_data[[#This Row],[Date Actioned]])-(tbl_raw_data[[#This Row],[Date Tagged]])</f>
        <v>1.2893518520286307E-2</v>
      </c>
      <c r="J3576" s="66">
        <f>HOUR(tbl_raw_data[[#This Row],[time_taken]])*60+MINUTE(tbl_raw_data[[#This Row],[time_taken]])+SECOND(tbl_raw_data[[#This Row],[time_taken]])/60</f>
        <v>18.566666666666666</v>
      </c>
      <c r="K3576" s="68">
        <f>DATE(YEAR(tbl_raw_data[[#This Row],[Date Actioned]]),MONTH(tbl_raw_data[[#This Row],[Date Actioned]]),DAY(tbl_raw_data[[#This Row],[Date Actioned]]))</f>
        <v>45156</v>
      </c>
      <c r="L3576" s="65" t="str">
        <f>UPPER(TEXT(tbl_raw_data[[#This Row],[updated_date]],"MMMM"))</f>
        <v>AUGUST</v>
      </c>
      <c r="M3576" s="65" t="str">
        <f>"WEEK "&amp;IF(ROUNDUP(DAY(tbl_raw_data[[#This Row],[updated_date]])/7,0)=5,4,ROUNDUP(DAY(tbl_raw_data[[#This Row],[updated_date]])/7,0))</f>
        <v>WEEK 3</v>
      </c>
      <c r="N3576" s="71" t="str">
        <f>UPPER(VLOOKUP(tbl_raw_data[[#This Row],[Analyst]],settings!$A$1:$B$15,2,0))</f>
        <v>CAMROON</v>
      </c>
      <c r="O3576" s="71" t="str">
        <f>TRIM(UPPER(tbl_raw_data[[#This Row],[Outcome]]))</f>
        <v>WITHDRAW</v>
      </c>
      <c r="P3576" s="71" t="str">
        <f>TRIM(UPPER(tbl_raw_data[[#This Row],[Queue Name]]))</f>
        <v>CONSUMER PRE BUREAU</v>
      </c>
      <c r="Q3576" s="71" t="str">
        <f>IF(tbl_raw_data[[#This Row],[time_taken_in_min]]&lt;=settings!$D$2,"SLA_MET","SLA_NOT_MET")</f>
        <v>SLA_MET</v>
      </c>
    </row>
    <row r="3577" spans="1:17" x14ac:dyDescent="0.3">
      <c r="A3577" s="7" t="s">
        <v>4540</v>
      </c>
      <c r="B3577" s="36">
        <v>45156.590474537035</v>
      </c>
      <c r="C3577" s="39">
        <v>45156.604525462964</v>
      </c>
      <c r="D3577" s="8" t="s">
        <v>47</v>
      </c>
      <c r="E3577" s="8" t="s">
        <v>18</v>
      </c>
      <c r="F3577" s="8" t="s">
        <v>14</v>
      </c>
      <c r="G3577" s="8" t="s">
        <v>696</v>
      </c>
      <c r="H3577" s="84" t="str">
        <f t="shared" si="55"/>
        <v>Incomplete Details</v>
      </c>
      <c r="I3577" s="63">
        <f>(tbl_raw_data[[#This Row],[Date Actioned]])-(tbl_raw_data[[#This Row],[Date Tagged]])</f>
        <v>1.4050925929041114E-2</v>
      </c>
      <c r="J3577" s="66">
        <f>HOUR(tbl_raw_data[[#This Row],[time_taken]])*60+MINUTE(tbl_raw_data[[#This Row],[time_taken]])+SECOND(tbl_raw_data[[#This Row],[time_taken]])/60</f>
        <v>20.233333333333334</v>
      </c>
      <c r="K3577" s="68">
        <f>DATE(YEAR(tbl_raw_data[[#This Row],[Date Actioned]]),MONTH(tbl_raw_data[[#This Row],[Date Actioned]]),DAY(tbl_raw_data[[#This Row],[Date Actioned]]))</f>
        <v>45156</v>
      </c>
      <c r="L3577" s="65" t="str">
        <f>UPPER(TEXT(tbl_raw_data[[#This Row],[updated_date]],"MMMM"))</f>
        <v>AUGUST</v>
      </c>
      <c r="M3577" s="65" t="str">
        <f>"WEEK "&amp;IF(ROUNDUP(DAY(tbl_raw_data[[#This Row],[updated_date]])/7,0)=5,4,ROUNDUP(DAY(tbl_raw_data[[#This Row],[updated_date]])/7,0))</f>
        <v>WEEK 3</v>
      </c>
      <c r="N3577" s="71" t="str">
        <f>UPPER(VLOOKUP(tbl_raw_data[[#This Row],[Analyst]],settings!$A$1:$B$15,2,0))</f>
        <v>CAMROON</v>
      </c>
      <c r="O3577" s="71" t="str">
        <f>TRIM(UPPER(tbl_raw_data[[#This Row],[Outcome]]))</f>
        <v>WITHDRAW</v>
      </c>
      <c r="P3577" s="71" t="str">
        <f>TRIM(UPPER(tbl_raw_data[[#This Row],[Queue Name]]))</f>
        <v>CONSUMER PRE BUREAU</v>
      </c>
      <c r="Q3577" s="71" t="str">
        <f>IF(tbl_raw_data[[#This Row],[time_taken_in_min]]&lt;=settings!$D$2,"SLA_MET","SLA_NOT_MET")</f>
        <v>SLA_NOT_MET</v>
      </c>
    </row>
    <row r="3578" spans="1:17" x14ac:dyDescent="0.3">
      <c r="A3578" s="1" t="s">
        <v>4541</v>
      </c>
      <c r="B3578" s="34">
        <v>45156.594189814816</v>
      </c>
      <c r="C3578" s="35">
        <v>45156.608136574076</v>
      </c>
      <c r="D3578" s="2" t="s">
        <v>47</v>
      </c>
      <c r="E3578" s="2" t="s">
        <v>8</v>
      </c>
      <c r="F3578" s="2" t="s">
        <v>14</v>
      </c>
      <c r="G3578" s="2" t="s">
        <v>688</v>
      </c>
      <c r="H3578" s="84" t="str">
        <f t="shared" si="55"/>
        <v>Incorrect Details</v>
      </c>
      <c r="I3578" s="63">
        <f>(tbl_raw_data[[#This Row],[Date Actioned]])-(tbl_raw_data[[#This Row],[Date Tagged]])</f>
        <v>1.3946759259852115E-2</v>
      </c>
      <c r="J3578" s="66">
        <f>HOUR(tbl_raw_data[[#This Row],[time_taken]])*60+MINUTE(tbl_raw_data[[#This Row],[time_taken]])+SECOND(tbl_raw_data[[#This Row],[time_taken]])/60</f>
        <v>20.083333333333332</v>
      </c>
      <c r="K3578" s="68">
        <f>DATE(YEAR(tbl_raw_data[[#This Row],[Date Actioned]]),MONTH(tbl_raw_data[[#This Row],[Date Actioned]]),DAY(tbl_raw_data[[#This Row],[Date Actioned]]))</f>
        <v>45156</v>
      </c>
      <c r="L3578" s="65" t="str">
        <f>UPPER(TEXT(tbl_raw_data[[#This Row],[updated_date]],"MMMM"))</f>
        <v>AUGUST</v>
      </c>
      <c r="M3578" s="65" t="str">
        <f>"WEEK "&amp;IF(ROUNDUP(DAY(tbl_raw_data[[#This Row],[updated_date]])/7,0)=5,4,ROUNDUP(DAY(tbl_raw_data[[#This Row],[updated_date]])/7,0))</f>
        <v>WEEK 3</v>
      </c>
      <c r="N3578" s="71" t="str">
        <f>UPPER(VLOOKUP(tbl_raw_data[[#This Row],[Analyst]],settings!$A$1:$B$15,2,0))</f>
        <v>CAMROON</v>
      </c>
      <c r="O3578" s="71" t="str">
        <f>TRIM(UPPER(tbl_raw_data[[#This Row],[Outcome]]))</f>
        <v>WITHDRAW</v>
      </c>
      <c r="P3578" s="71" t="str">
        <f>TRIM(UPPER(tbl_raw_data[[#This Row],[Queue Name]]))</f>
        <v>CONSUMER POST BUREAU</v>
      </c>
      <c r="Q3578" s="71" t="str">
        <f>IF(tbl_raw_data[[#This Row],[time_taken_in_min]]&lt;=settings!$D$2,"SLA_MET","SLA_NOT_MET")</f>
        <v>SLA_NOT_MET</v>
      </c>
    </row>
    <row r="3579" spans="1:17" x14ac:dyDescent="0.3">
      <c r="A3579" s="5" t="s">
        <v>4542</v>
      </c>
      <c r="B3579" s="36">
        <v>45156.621666666666</v>
      </c>
      <c r="C3579" s="39">
        <v>45156.628958333335</v>
      </c>
      <c r="D3579" s="8" t="s">
        <v>47</v>
      </c>
      <c r="E3579" s="8" t="s">
        <v>11</v>
      </c>
      <c r="F3579" s="8" t="s">
        <v>14</v>
      </c>
      <c r="G3579" s="8" t="s">
        <v>667</v>
      </c>
      <c r="H3579" s="84" t="str">
        <f t="shared" si="55"/>
        <v>Incomplete Details</v>
      </c>
      <c r="I3579" s="63">
        <f>(tbl_raw_data[[#This Row],[Date Actioned]])-(tbl_raw_data[[#This Row],[Date Tagged]])</f>
        <v>7.291666668606922E-3</v>
      </c>
      <c r="J3579" s="66">
        <f>HOUR(tbl_raw_data[[#This Row],[time_taken]])*60+MINUTE(tbl_raw_data[[#This Row],[time_taken]])+SECOND(tbl_raw_data[[#This Row],[time_taken]])/60</f>
        <v>10.5</v>
      </c>
      <c r="K3579" s="68">
        <f>DATE(YEAR(tbl_raw_data[[#This Row],[Date Actioned]]),MONTH(tbl_raw_data[[#This Row],[Date Actioned]]),DAY(tbl_raw_data[[#This Row],[Date Actioned]]))</f>
        <v>45156</v>
      </c>
      <c r="L3579" s="65" t="str">
        <f>UPPER(TEXT(tbl_raw_data[[#This Row],[updated_date]],"MMMM"))</f>
        <v>AUGUST</v>
      </c>
      <c r="M3579" s="65" t="str">
        <f>"WEEK "&amp;IF(ROUNDUP(DAY(tbl_raw_data[[#This Row],[updated_date]])/7,0)=5,4,ROUNDUP(DAY(tbl_raw_data[[#This Row],[updated_date]])/7,0))</f>
        <v>WEEK 3</v>
      </c>
      <c r="N3579" s="71" t="str">
        <f>UPPER(VLOOKUP(tbl_raw_data[[#This Row],[Analyst]],settings!$A$1:$B$15,2,0))</f>
        <v>CAMROON</v>
      </c>
      <c r="O3579" s="71" t="str">
        <f>TRIM(UPPER(tbl_raw_data[[#This Row],[Outcome]]))</f>
        <v>WITHDRAW</v>
      </c>
      <c r="P3579" s="71" t="str">
        <f>TRIM(UPPER(tbl_raw_data[[#This Row],[Queue Name]]))</f>
        <v>CONSUMER EXISTING</v>
      </c>
      <c r="Q3579" s="71" t="str">
        <f>IF(tbl_raw_data[[#This Row],[time_taken_in_min]]&lt;=settings!$D$2,"SLA_MET","SLA_NOT_MET")</f>
        <v>SLA_MET</v>
      </c>
    </row>
    <row r="3580" spans="1:17" x14ac:dyDescent="0.3">
      <c r="A3580" s="7" t="s">
        <v>4543</v>
      </c>
      <c r="B3580" s="34">
        <v>45156.623159722221</v>
      </c>
      <c r="C3580" s="35">
        <v>45156.63212962963</v>
      </c>
      <c r="D3580" s="2" t="s">
        <v>47</v>
      </c>
      <c r="E3580" s="2" t="s">
        <v>8</v>
      </c>
      <c r="F3580" s="2" t="s">
        <v>25</v>
      </c>
      <c r="G3580" s="2" t="s">
        <v>697</v>
      </c>
      <c r="H3580" s="84" t="str">
        <f t="shared" si="55"/>
        <v>Incomplete Details</v>
      </c>
      <c r="I3580" s="63">
        <f>(tbl_raw_data[[#This Row],[Date Actioned]])-(tbl_raw_data[[#This Row],[Date Tagged]])</f>
        <v>8.969907408754807E-3</v>
      </c>
      <c r="J3580" s="66">
        <f>HOUR(tbl_raw_data[[#This Row],[time_taken]])*60+MINUTE(tbl_raw_data[[#This Row],[time_taken]])+SECOND(tbl_raw_data[[#This Row],[time_taken]])/60</f>
        <v>12.916666666666666</v>
      </c>
      <c r="K3580" s="68">
        <f>DATE(YEAR(tbl_raw_data[[#This Row],[Date Actioned]]),MONTH(tbl_raw_data[[#This Row],[Date Actioned]]),DAY(tbl_raw_data[[#This Row],[Date Actioned]]))</f>
        <v>45156</v>
      </c>
      <c r="L3580" s="65" t="str">
        <f>UPPER(TEXT(tbl_raw_data[[#This Row],[updated_date]],"MMMM"))</f>
        <v>AUGUST</v>
      </c>
      <c r="M3580" s="65" t="str">
        <f>"WEEK "&amp;IF(ROUNDUP(DAY(tbl_raw_data[[#This Row],[updated_date]])/7,0)=5,4,ROUNDUP(DAY(tbl_raw_data[[#This Row],[updated_date]])/7,0))</f>
        <v>WEEK 3</v>
      </c>
      <c r="N3580" s="71" t="str">
        <f>UPPER(VLOOKUP(tbl_raw_data[[#This Row],[Analyst]],settings!$A$1:$B$15,2,0))</f>
        <v>ASIF</v>
      </c>
      <c r="O3580" s="71" t="str">
        <f>TRIM(UPPER(tbl_raw_data[[#This Row],[Outcome]]))</f>
        <v>WITHDRAW</v>
      </c>
      <c r="P3580" s="71" t="str">
        <f>TRIM(UPPER(tbl_raw_data[[#This Row],[Queue Name]]))</f>
        <v>CONSUMER POST BUREAU</v>
      </c>
      <c r="Q3580" s="71" t="str">
        <f>IF(tbl_raw_data[[#This Row],[time_taken_in_min]]&lt;=settings!$D$2,"SLA_MET","SLA_NOT_MET")</f>
        <v>SLA_MET</v>
      </c>
    </row>
    <row r="3581" spans="1:17" x14ac:dyDescent="0.3">
      <c r="A3581" s="1" t="s">
        <v>4544</v>
      </c>
      <c r="B3581" s="36">
        <v>45156.626585648148</v>
      </c>
      <c r="C3581" s="39">
        <v>45156.636180555557</v>
      </c>
      <c r="D3581" s="8" t="s">
        <v>47</v>
      </c>
      <c r="E3581" s="8" t="s">
        <v>11</v>
      </c>
      <c r="F3581" s="8" t="s">
        <v>25</v>
      </c>
      <c r="G3581" s="8" t="s">
        <v>698</v>
      </c>
      <c r="H3581" s="84" t="str">
        <f t="shared" si="55"/>
        <v>Incomplete Details</v>
      </c>
      <c r="I3581" s="63">
        <f>(tbl_raw_data[[#This Row],[Date Actioned]])-(tbl_raw_data[[#This Row],[Date Tagged]])</f>
        <v>9.5949074093368836E-3</v>
      </c>
      <c r="J3581" s="66">
        <f>HOUR(tbl_raw_data[[#This Row],[time_taken]])*60+MINUTE(tbl_raw_data[[#This Row],[time_taken]])+SECOND(tbl_raw_data[[#This Row],[time_taken]])/60</f>
        <v>13.816666666666666</v>
      </c>
      <c r="K3581" s="68">
        <f>DATE(YEAR(tbl_raw_data[[#This Row],[Date Actioned]]),MONTH(tbl_raw_data[[#This Row],[Date Actioned]]),DAY(tbl_raw_data[[#This Row],[Date Actioned]]))</f>
        <v>45156</v>
      </c>
      <c r="L3581" s="65" t="str">
        <f>UPPER(TEXT(tbl_raw_data[[#This Row],[updated_date]],"MMMM"))</f>
        <v>AUGUST</v>
      </c>
      <c r="M3581" s="65" t="str">
        <f>"WEEK "&amp;IF(ROUNDUP(DAY(tbl_raw_data[[#This Row],[updated_date]])/7,0)=5,4,ROUNDUP(DAY(tbl_raw_data[[#This Row],[updated_date]])/7,0))</f>
        <v>WEEK 3</v>
      </c>
      <c r="N3581" s="71" t="str">
        <f>UPPER(VLOOKUP(tbl_raw_data[[#This Row],[Analyst]],settings!$A$1:$B$15,2,0))</f>
        <v>ASIF</v>
      </c>
      <c r="O3581" s="71" t="str">
        <f>TRIM(UPPER(tbl_raw_data[[#This Row],[Outcome]]))</f>
        <v>WITHDRAW</v>
      </c>
      <c r="P3581" s="71" t="str">
        <f>TRIM(UPPER(tbl_raw_data[[#This Row],[Queue Name]]))</f>
        <v>CONSUMER EXISTING</v>
      </c>
      <c r="Q3581" s="71" t="str">
        <f>IF(tbl_raw_data[[#This Row],[time_taken_in_min]]&lt;=settings!$D$2,"SLA_MET","SLA_NOT_MET")</f>
        <v>SLA_MET</v>
      </c>
    </row>
    <row r="3582" spans="1:17" x14ac:dyDescent="0.3">
      <c r="A3582" s="5" t="s">
        <v>4545</v>
      </c>
      <c r="B3582" s="34">
        <v>45156.638252314813</v>
      </c>
      <c r="C3582" s="35">
        <v>45156.647974537038</v>
      </c>
      <c r="D3582" s="2" t="s">
        <v>47</v>
      </c>
      <c r="E3582" s="2" t="s">
        <v>18</v>
      </c>
      <c r="F3582" s="2" t="s">
        <v>14</v>
      </c>
      <c r="G3582" s="2" t="s">
        <v>699</v>
      </c>
      <c r="H3582" s="84" t="str">
        <f t="shared" si="55"/>
        <v>Incorrect Details</v>
      </c>
      <c r="I3582" s="63">
        <f>(tbl_raw_data[[#This Row],[Date Actioned]])-(tbl_raw_data[[#This Row],[Date Tagged]])</f>
        <v>9.7222222248092294E-3</v>
      </c>
      <c r="J3582" s="66">
        <f>HOUR(tbl_raw_data[[#This Row],[time_taken]])*60+MINUTE(tbl_raw_data[[#This Row],[time_taken]])+SECOND(tbl_raw_data[[#This Row],[time_taken]])/60</f>
        <v>14</v>
      </c>
      <c r="K3582" s="68">
        <f>DATE(YEAR(tbl_raw_data[[#This Row],[Date Actioned]]),MONTH(tbl_raw_data[[#This Row],[Date Actioned]]),DAY(tbl_raw_data[[#This Row],[Date Actioned]]))</f>
        <v>45156</v>
      </c>
      <c r="L3582" s="65" t="str">
        <f>UPPER(TEXT(tbl_raw_data[[#This Row],[updated_date]],"MMMM"))</f>
        <v>AUGUST</v>
      </c>
      <c r="M3582" s="65" t="str">
        <f>"WEEK "&amp;IF(ROUNDUP(DAY(tbl_raw_data[[#This Row],[updated_date]])/7,0)=5,4,ROUNDUP(DAY(tbl_raw_data[[#This Row],[updated_date]])/7,0))</f>
        <v>WEEK 3</v>
      </c>
      <c r="N3582" s="71" t="str">
        <f>UPPER(VLOOKUP(tbl_raw_data[[#This Row],[Analyst]],settings!$A$1:$B$15,2,0))</f>
        <v>CAMROON</v>
      </c>
      <c r="O3582" s="71" t="str">
        <f>TRIM(UPPER(tbl_raw_data[[#This Row],[Outcome]]))</f>
        <v>WITHDRAW</v>
      </c>
      <c r="P3582" s="71" t="str">
        <f>TRIM(UPPER(tbl_raw_data[[#This Row],[Queue Name]]))</f>
        <v>CONSUMER PRE BUREAU</v>
      </c>
      <c r="Q3582" s="71" t="str">
        <f>IF(tbl_raw_data[[#This Row],[time_taken_in_min]]&lt;=settings!$D$2,"SLA_MET","SLA_NOT_MET")</f>
        <v>SLA_MET</v>
      </c>
    </row>
    <row r="3583" spans="1:17" x14ac:dyDescent="0.3">
      <c r="A3583" s="7" t="s">
        <v>4546</v>
      </c>
      <c r="B3583" s="36">
        <v>45156.63890046296</v>
      </c>
      <c r="C3583" s="39">
        <v>45156.651608796295</v>
      </c>
      <c r="D3583" s="8" t="s">
        <v>47</v>
      </c>
      <c r="E3583" s="8" t="s">
        <v>8</v>
      </c>
      <c r="F3583" s="8" t="s">
        <v>24</v>
      </c>
      <c r="G3583" s="8" t="s">
        <v>83</v>
      </c>
      <c r="H3583" s="84" t="str">
        <f t="shared" si="55"/>
        <v>Incomplete Details</v>
      </c>
      <c r="I3583" s="63">
        <f>(tbl_raw_data[[#This Row],[Date Actioned]])-(tbl_raw_data[[#This Row],[Date Tagged]])</f>
        <v>1.2708333335467614E-2</v>
      </c>
      <c r="J3583" s="66">
        <f>HOUR(tbl_raw_data[[#This Row],[time_taken]])*60+MINUTE(tbl_raw_data[[#This Row],[time_taken]])+SECOND(tbl_raw_data[[#This Row],[time_taken]])/60</f>
        <v>18.3</v>
      </c>
      <c r="K3583" s="68">
        <f>DATE(YEAR(tbl_raw_data[[#This Row],[Date Actioned]]),MONTH(tbl_raw_data[[#This Row],[Date Actioned]]),DAY(tbl_raw_data[[#This Row],[Date Actioned]]))</f>
        <v>45156</v>
      </c>
      <c r="L3583" s="65" t="str">
        <f>UPPER(TEXT(tbl_raw_data[[#This Row],[updated_date]],"MMMM"))</f>
        <v>AUGUST</v>
      </c>
      <c r="M3583" s="65" t="str">
        <f>"WEEK "&amp;IF(ROUNDUP(DAY(tbl_raw_data[[#This Row],[updated_date]])/7,0)=5,4,ROUNDUP(DAY(tbl_raw_data[[#This Row],[updated_date]])/7,0))</f>
        <v>WEEK 3</v>
      </c>
      <c r="N3583" s="71" t="str">
        <f>UPPER(VLOOKUP(tbl_raw_data[[#This Row],[Analyst]],settings!$A$1:$B$15,2,0))</f>
        <v>SAM</v>
      </c>
      <c r="O3583" s="71" t="str">
        <f>TRIM(UPPER(tbl_raw_data[[#This Row],[Outcome]]))</f>
        <v>WITHDRAW</v>
      </c>
      <c r="P3583" s="71" t="str">
        <f>TRIM(UPPER(tbl_raw_data[[#This Row],[Queue Name]]))</f>
        <v>CONSUMER POST BUREAU</v>
      </c>
      <c r="Q3583" s="71" t="str">
        <f>IF(tbl_raw_data[[#This Row],[time_taken_in_min]]&lt;=settings!$D$2,"SLA_MET","SLA_NOT_MET")</f>
        <v>SLA_MET</v>
      </c>
    </row>
    <row r="3584" spans="1:17" x14ac:dyDescent="0.3">
      <c r="A3584" s="1" t="s">
        <v>4547</v>
      </c>
      <c r="B3584" s="34">
        <v>45156.639050925929</v>
      </c>
      <c r="C3584" s="35">
        <v>45156.65184027778</v>
      </c>
      <c r="D3584" s="2" t="s">
        <v>47</v>
      </c>
      <c r="E3584" s="2" t="s">
        <v>8</v>
      </c>
      <c r="F3584" s="2" t="s">
        <v>14</v>
      </c>
      <c r="G3584" s="2" t="s">
        <v>667</v>
      </c>
      <c r="H3584" s="84" t="str">
        <f t="shared" si="55"/>
        <v>Incomplete Details</v>
      </c>
      <c r="I3584" s="63">
        <f>(tbl_raw_data[[#This Row],[Date Actioned]])-(tbl_raw_data[[#This Row],[Date Tagged]])</f>
        <v>1.2789351851097308E-2</v>
      </c>
      <c r="J3584" s="66">
        <f>HOUR(tbl_raw_data[[#This Row],[time_taken]])*60+MINUTE(tbl_raw_data[[#This Row],[time_taken]])+SECOND(tbl_raw_data[[#This Row],[time_taken]])/60</f>
        <v>18.416666666666668</v>
      </c>
      <c r="K3584" s="68">
        <f>DATE(YEAR(tbl_raw_data[[#This Row],[Date Actioned]]),MONTH(tbl_raw_data[[#This Row],[Date Actioned]]),DAY(tbl_raw_data[[#This Row],[Date Actioned]]))</f>
        <v>45156</v>
      </c>
      <c r="L3584" s="65" t="str">
        <f>UPPER(TEXT(tbl_raw_data[[#This Row],[updated_date]],"MMMM"))</f>
        <v>AUGUST</v>
      </c>
      <c r="M3584" s="65" t="str">
        <f>"WEEK "&amp;IF(ROUNDUP(DAY(tbl_raw_data[[#This Row],[updated_date]])/7,0)=5,4,ROUNDUP(DAY(tbl_raw_data[[#This Row],[updated_date]])/7,0))</f>
        <v>WEEK 3</v>
      </c>
      <c r="N3584" s="71" t="str">
        <f>UPPER(VLOOKUP(tbl_raw_data[[#This Row],[Analyst]],settings!$A$1:$B$15,2,0))</f>
        <v>CAMROON</v>
      </c>
      <c r="O3584" s="71" t="str">
        <f>TRIM(UPPER(tbl_raw_data[[#This Row],[Outcome]]))</f>
        <v>WITHDRAW</v>
      </c>
      <c r="P3584" s="71" t="str">
        <f>TRIM(UPPER(tbl_raw_data[[#This Row],[Queue Name]]))</f>
        <v>CONSUMER POST BUREAU</v>
      </c>
      <c r="Q3584" s="71" t="str">
        <f>IF(tbl_raw_data[[#This Row],[time_taken_in_min]]&lt;=settings!$D$2,"SLA_MET","SLA_NOT_MET")</f>
        <v>SLA_MET</v>
      </c>
    </row>
    <row r="3585" spans="1:17" x14ac:dyDescent="0.3">
      <c r="A3585" s="5" t="s">
        <v>4548</v>
      </c>
      <c r="B3585" s="36">
        <v>45156.652766203704</v>
      </c>
      <c r="C3585" s="39">
        <v>45156.657476851855</v>
      </c>
      <c r="D3585" s="8" t="s">
        <v>47</v>
      </c>
      <c r="E3585" s="8" t="s">
        <v>11</v>
      </c>
      <c r="F3585" s="8" t="s">
        <v>25</v>
      </c>
      <c r="G3585" s="8" t="s">
        <v>698</v>
      </c>
      <c r="H3585" s="84" t="str">
        <f t="shared" si="55"/>
        <v>Incomplete Details</v>
      </c>
      <c r="I3585" s="63">
        <f>(tbl_raw_data[[#This Row],[Date Actioned]])-(tbl_raw_data[[#This Row],[Date Tagged]])</f>
        <v>4.7106481506489217E-3</v>
      </c>
      <c r="J3585" s="66">
        <f>HOUR(tbl_raw_data[[#This Row],[time_taken]])*60+MINUTE(tbl_raw_data[[#This Row],[time_taken]])+SECOND(tbl_raw_data[[#This Row],[time_taken]])/60</f>
        <v>6.7833333333333332</v>
      </c>
      <c r="K3585" s="68">
        <f>DATE(YEAR(tbl_raw_data[[#This Row],[Date Actioned]]),MONTH(tbl_raw_data[[#This Row],[Date Actioned]]),DAY(tbl_raw_data[[#This Row],[Date Actioned]]))</f>
        <v>45156</v>
      </c>
      <c r="L3585" s="65" t="str">
        <f>UPPER(TEXT(tbl_raw_data[[#This Row],[updated_date]],"MMMM"))</f>
        <v>AUGUST</v>
      </c>
      <c r="M3585" s="65" t="str">
        <f>"WEEK "&amp;IF(ROUNDUP(DAY(tbl_raw_data[[#This Row],[updated_date]])/7,0)=5,4,ROUNDUP(DAY(tbl_raw_data[[#This Row],[updated_date]])/7,0))</f>
        <v>WEEK 3</v>
      </c>
      <c r="N3585" s="71" t="str">
        <f>UPPER(VLOOKUP(tbl_raw_data[[#This Row],[Analyst]],settings!$A$1:$B$15,2,0))</f>
        <v>ASIF</v>
      </c>
      <c r="O3585" s="71" t="str">
        <f>TRIM(UPPER(tbl_raw_data[[#This Row],[Outcome]]))</f>
        <v>WITHDRAW</v>
      </c>
      <c r="P3585" s="71" t="str">
        <f>TRIM(UPPER(tbl_raw_data[[#This Row],[Queue Name]]))</f>
        <v>CONSUMER EXISTING</v>
      </c>
      <c r="Q3585" s="71" t="str">
        <f>IF(tbl_raw_data[[#This Row],[time_taken_in_min]]&lt;=settings!$D$2,"SLA_MET","SLA_NOT_MET")</f>
        <v>SLA_MET</v>
      </c>
    </row>
    <row r="3586" spans="1:17" x14ac:dyDescent="0.3">
      <c r="A3586" s="7" t="s">
        <v>4549</v>
      </c>
      <c r="B3586" s="34">
        <v>45156.662083333336</v>
      </c>
      <c r="C3586" s="35">
        <v>45156.676458333335</v>
      </c>
      <c r="D3586" s="2" t="s">
        <v>47</v>
      </c>
      <c r="E3586" s="2" t="s">
        <v>11</v>
      </c>
      <c r="F3586" s="2" t="s">
        <v>14</v>
      </c>
      <c r="G3586" s="2" t="s">
        <v>700</v>
      </c>
      <c r="H3586" s="84" t="str">
        <f t="shared" si="55"/>
        <v>Incomplete Details</v>
      </c>
      <c r="I3586" s="63">
        <f>(tbl_raw_data[[#This Row],[Date Actioned]])-(tbl_raw_data[[#This Row],[Date Tagged]])</f>
        <v>1.4374999998835847E-2</v>
      </c>
      <c r="J3586" s="66">
        <f>HOUR(tbl_raw_data[[#This Row],[time_taken]])*60+MINUTE(tbl_raw_data[[#This Row],[time_taken]])+SECOND(tbl_raw_data[[#This Row],[time_taken]])/60</f>
        <v>20.7</v>
      </c>
      <c r="K3586" s="68">
        <f>DATE(YEAR(tbl_raw_data[[#This Row],[Date Actioned]]),MONTH(tbl_raw_data[[#This Row],[Date Actioned]]),DAY(tbl_raw_data[[#This Row],[Date Actioned]]))</f>
        <v>45156</v>
      </c>
      <c r="L3586" s="65" t="str">
        <f>UPPER(TEXT(tbl_raw_data[[#This Row],[updated_date]],"MMMM"))</f>
        <v>AUGUST</v>
      </c>
      <c r="M3586" s="65" t="str">
        <f>"WEEK "&amp;IF(ROUNDUP(DAY(tbl_raw_data[[#This Row],[updated_date]])/7,0)=5,4,ROUNDUP(DAY(tbl_raw_data[[#This Row],[updated_date]])/7,0))</f>
        <v>WEEK 3</v>
      </c>
      <c r="N3586" s="71" t="str">
        <f>UPPER(VLOOKUP(tbl_raw_data[[#This Row],[Analyst]],settings!$A$1:$B$15,2,0))</f>
        <v>CAMROON</v>
      </c>
      <c r="O3586" s="71" t="str">
        <f>TRIM(UPPER(tbl_raw_data[[#This Row],[Outcome]]))</f>
        <v>WITHDRAW</v>
      </c>
      <c r="P3586" s="71" t="str">
        <f>TRIM(UPPER(tbl_raw_data[[#This Row],[Queue Name]]))</f>
        <v>CONSUMER EXISTING</v>
      </c>
      <c r="Q3586" s="71" t="str">
        <f>IF(tbl_raw_data[[#This Row],[time_taken_in_min]]&lt;=settings!$D$2,"SLA_MET","SLA_NOT_MET")</f>
        <v>SLA_NOT_MET</v>
      </c>
    </row>
    <row r="3587" spans="1:17" x14ac:dyDescent="0.3">
      <c r="A3587" s="1" t="s">
        <v>4550</v>
      </c>
      <c r="B3587" s="36">
        <v>45156.678460648145</v>
      </c>
      <c r="C3587" s="39">
        <v>45156.693877314814</v>
      </c>
      <c r="D3587" s="8" t="s">
        <v>47</v>
      </c>
      <c r="E3587" s="8" t="s">
        <v>18</v>
      </c>
      <c r="F3587" s="8" t="s">
        <v>24</v>
      </c>
      <c r="G3587" s="8" t="s">
        <v>83</v>
      </c>
      <c r="H3587" s="84" t="str">
        <f t="shared" ref="H3587:H3650" si="56">IF(OR(ISNUMBER(SEARCH("duplicate",G3587)), ISNUMBER(SEARCH("previously",G3587)), ISNUMBER(SEARCH("previously approved",G3587))), "Duplicate Application",
IF(OR(ISNUMBER(SEARCH("incorrect",G3587)), ISNUMBER(SEARCH("remove", G3587))), "Incorrect Details",
IF(ISNUMBER(SEARCH("incomplete",G3587)), "Incomplete Details",
IF(ISNUMBER(SEARCH("overdue",G3587)), "Overdue Bill",
IF(OR(ISNUMBER(SEARCH("resubmit as", G3587)), ISNUMBER(SEARCH("re-submit as", G3587))), "Incorrect Queue",
IF(OR(ISNUMBER(SEARCH("100",G3587)), ISNUMBER(SEARCH("correct", G3587)), ISNUMBER(SEARCH("email", G3587)), ISNUMBER(SEARCH("please submit", G3587)), ISNUMBER(SEARCH("please resubmit",G3587)), ISNUMBER(SEARCH("please re-submit", G3587)), ISNUMBER(SEARCH("please send", G3587))), "Incomplete Details",
IF(ISNUMBER(SEARCH("error", G3587)), "System Error", "Reason Unknown")))))))</f>
        <v>Incomplete Details</v>
      </c>
      <c r="I3587" s="63">
        <f>(tbl_raw_data[[#This Row],[Date Actioned]])-(tbl_raw_data[[#This Row],[Date Tagged]])</f>
        <v>1.541666666889796E-2</v>
      </c>
      <c r="J3587" s="66">
        <f>HOUR(tbl_raw_data[[#This Row],[time_taken]])*60+MINUTE(tbl_raw_data[[#This Row],[time_taken]])+SECOND(tbl_raw_data[[#This Row],[time_taken]])/60</f>
        <v>22.2</v>
      </c>
      <c r="K3587" s="68">
        <f>DATE(YEAR(tbl_raw_data[[#This Row],[Date Actioned]]),MONTH(tbl_raw_data[[#This Row],[Date Actioned]]),DAY(tbl_raw_data[[#This Row],[Date Actioned]]))</f>
        <v>45156</v>
      </c>
      <c r="L3587" s="65" t="str">
        <f>UPPER(TEXT(tbl_raw_data[[#This Row],[updated_date]],"MMMM"))</f>
        <v>AUGUST</v>
      </c>
      <c r="M3587" s="65" t="str">
        <f>"WEEK "&amp;IF(ROUNDUP(DAY(tbl_raw_data[[#This Row],[updated_date]])/7,0)=5,4,ROUNDUP(DAY(tbl_raw_data[[#This Row],[updated_date]])/7,0))</f>
        <v>WEEK 3</v>
      </c>
      <c r="N3587" s="71" t="str">
        <f>UPPER(VLOOKUP(tbl_raw_data[[#This Row],[Analyst]],settings!$A$1:$B$15,2,0))</f>
        <v>SAM</v>
      </c>
      <c r="O3587" s="71" t="str">
        <f>TRIM(UPPER(tbl_raw_data[[#This Row],[Outcome]]))</f>
        <v>WITHDRAW</v>
      </c>
      <c r="P3587" s="71" t="str">
        <f>TRIM(UPPER(tbl_raw_data[[#This Row],[Queue Name]]))</f>
        <v>CONSUMER PRE BUREAU</v>
      </c>
      <c r="Q3587" s="71" t="str">
        <f>IF(tbl_raw_data[[#This Row],[time_taken_in_min]]&lt;=settings!$D$2,"SLA_MET","SLA_NOT_MET")</f>
        <v>SLA_NOT_MET</v>
      </c>
    </row>
    <row r="3588" spans="1:17" x14ac:dyDescent="0.3">
      <c r="A3588" s="5" t="s">
        <v>4551</v>
      </c>
      <c r="B3588" s="34">
        <v>45156.806863425925</v>
      </c>
      <c r="C3588" s="35">
        <v>45156.811018518521</v>
      </c>
      <c r="D3588" s="2" t="s">
        <v>47</v>
      </c>
      <c r="E3588" s="2" t="s">
        <v>18</v>
      </c>
      <c r="F3588" s="2" t="s">
        <v>14</v>
      </c>
      <c r="G3588" s="2" t="s">
        <v>699</v>
      </c>
      <c r="H3588" s="84" t="str">
        <f t="shared" si="56"/>
        <v>Incorrect Details</v>
      </c>
      <c r="I3588" s="63">
        <f>(tbl_raw_data[[#This Row],[Date Actioned]])-(tbl_raw_data[[#This Row],[Date Tagged]])</f>
        <v>4.1550925961928442E-3</v>
      </c>
      <c r="J3588" s="66">
        <f>HOUR(tbl_raw_data[[#This Row],[time_taken]])*60+MINUTE(tbl_raw_data[[#This Row],[time_taken]])+SECOND(tbl_raw_data[[#This Row],[time_taken]])/60</f>
        <v>5.9833333333333334</v>
      </c>
      <c r="K3588" s="68">
        <f>DATE(YEAR(tbl_raw_data[[#This Row],[Date Actioned]]),MONTH(tbl_raw_data[[#This Row],[Date Actioned]]),DAY(tbl_raw_data[[#This Row],[Date Actioned]]))</f>
        <v>45156</v>
      </c>
      <c r="L3588" s="65" t="str">
        <f>UPPER(TEXT(tbl_raw_data[[#This Row],[updated_date]],"MMMM"))</f>
        <v>AUGUST</v>
      </c>
      <c r="M3588" s="65" t="str">
        <f>"WEEK "&amp;IF(ROUNDUP(DAY(tbl_raw_data[[#This Row],[updated_date]])/7,0)=5,4,ROUNDUP(DAY(tbl_raw_data[[#This Row],[updated_date]])/7,0))</f>
        <v>WEEK 3</v>
      </c>
      <c r="N3588" s="71" t="str">
        <f>UPPER(VLOOKUP(tbl_raw_data[[#This Row],[Analyst]],settings!$A$1:$B$15,2,0))</f>
        <v>CAMROON</v>
      </c>
      <c r="O3588" s="71" t="str">
        <f>TRIM(UPPER(tbl_raw_data[[#This Row],[Outcome]]))</f>
        <v>WITHDRAW</v>
      </c>
      <c r="P3588" s="71" t="str">
        <f>TRIM(UPPER(tbl_raw_data[[#This Row],[Queue Name]]))</f>
        <v>CONSUMER PRE BUREAU</v>
      </c>
      <c r="Q3588" s="71" t="str">
        <f>IF(tbl_raw_data[[#This Row],[time_taken_in_min]]&lt;=settings!$D$2,"SLA_MET","SLA_NOT_MET")</f>
        <v>SLA_MET</v>
      </c>
    </row>
    <row r="3589" spans="1:17" hidden="1" x14ac:dyDescent="0.3">
      <c r="A3589" s="7" t="s">
        <v>4552</v>
      </c>
      <c r="B3589" s="36">
        <v>45157.387013888889</v>
      </c>
      <c r="C3589" s="39">
        <v>45157.390844907408</v>
      </c>
      <c r="D3589" s="8" t="s">
        <v>10</v>
      </c>
      <c r="E3589" s="8" t="s">
        <v>11</v>
      </c>
      <c r="F3589" s="8" t="s">
        <v>24</v>
      </c>
      <c r="G3589" s="8" t="s">
        <v>15</v>
      </c>
      <c r="H3589" s="84" t="str">
        <f t="shared" si="56"/>
        <v>Reason Unknown</v>
      </c>
      <c r="I3589" s="63">
        <f>(tbl_raw_data[[#This Row],[Date Actioned]])-(tbl_raw_data[[#This Row],[Date Tagged]])</f>
        <v>3.8310185191221535E-3</v>
      </c>
      <c r="J3589" s="66">
        <f>HOUR(tbl_raw_data[[#This Row],[time_taken]])*60+MINUTE(tbl_raw_data[[#This Row],[time_taken]])+SECOND(tbl_raw_data[[#This Row],[time_taken]])/60</f>
        <v>5.5166666666666666</v>
      </c>
      <c r="K3589" s="68">
        <f>DATE(YEAR(tbl_raw_data[[#This Row],[Date Actioned]]),MONTH(tbl_raw_data[[#This Row],[Date Actioned]]),DAY(tbl_raw_data[[#This Row],[Date Actioned]]))</f>
        <v>45157</v>
      </c>
      <c r="L3589" s="65" t="str">
        <f>UPPER(TEXT(tbl_raw_data[[#This Row],[updated_date]],"MMMM"))</f>
        <v>AUGUST</v>
      </c>
      <c r="M3589" s="65" t="str">
        <f>"WEEK "&amp;IF(ROUNDUP(DAY(tbl_raw_data[[#This Row],[updated_date]])/7,0)=5,4,ROUNDUP(DAY(tbl_raw_data[[#This Row],[updated_date]])/7,0))</f>
        <v>WEEK 3</v>
      </c>
      <c r="N3589" s="71" t="str">
        <f>UPPER(VLOOKUP(tbl_raw_data[[#This Row],[Analyst]],settings!$A$1:$B$15,2,0))</f>
        <v>SAM</v>
      </c>
      <c r="O3589" s="71" t="str">
        <f>TRIM(UPPER(tbl_raw_data[[#This Row],[Outcome]]))</f>
        <v>APPROVE</v>
      </c>
      <c r="P3589" s="71" t="str">
        <f>TRIM(UPPER(tbl_raw_data[[#This Row],[Queue Name]]))</f>
        <v>CONSUMER EXISTING</v>
      </c>
      <c r="Q3589" s="71" t="str">
        <f>IF(tbl_raw_data[[#This Row],[time_taken_in_min]]&lt;=settings!$D$2,"SLA_MET","SLA_NOT_MET")</f>
        <v>SLA_MET</v>
      </c>
    </row>
    <row r="3590" spans="1:17" hidden="1" x14ac:dyDescent="0.3">
      <c r="A3590" s="1" t="s">
        <v>4553</v>
      </c>
      <c r="B3590" s="34">
        <v>45157.446840277778</v>
      </c>
      <c r="C3590" s="35">
        <v>45157.454861111109</v>
      </c>
      <c r="D3590" s="2" t="s">
        <v>10</v>
      </c>
      <c r="E3590" s="2" t="s">
        <v>18</v>
      </c>
      <c r="F3590" s="2" t="s">
        <v>24</v>
      </c>
      <c r="G3590" s="2" t="s">
        <v>15</v>
      </c>
      <c r="H3590" s="84" t="str">
        <f t="shared" si="56"/>
        <v>Reason Unknown</v>
      </c>
      <c r="I3590" s="63">
        <f>(tbl_raw_data[[#This Row],[Date Actioned]])-(tbl_raw_data[[#This Row],[Date Tagged]])</f>
        <v>8.0208333311020397E-3</v>
      </c>
      <c r="J3590" s="66">
        <f>HOUR(tbl_raw_data[[#This Row],[time_taken]])*60+MINUTE(tbl_raw_data[[#This Row],[time_taken]])+SECOND(tbl_raw_data[[#This Row],[time_taken]])/60</f>
        <v>11.55</v>
      </c>
      <c r="K3590" s="68">
        <f>DATE(YEAR(tbl_raw_data[[#This Row],[Date Actioned]]),MONTH(tbl_raw_data[[#This Row],[Date Actioned]]),DAY(tbl_raw_data[[#This Row],[Date Actioned]]))</f>
        <v>45157</v>
      </c>
      <c r="L3590" s="65" t="str">
        <f>UPPER(TEXT(tbl_raw_data[[#This Row],[updated_date]],"MMMM"))</f>
        <v>AUGUST</v>
      </c>
      <c r="M3590" s="65" t="str">
        <f>"WEEK "&amp;IF(ROUNDUP(DAY(tbl_raw_data[[#This Row],[updated_date]])/7,0)=5,4,ROUNDUP(DAY(tbl_raw_data[[#This Row],[updated_date]])/7,0))</f>
        <v>WEEK 3</v>
      </c>
      <c r="N3590" s="71" t="str">
        <f>UPPER(VLOOKUP(tbl_raw_data[[#This Row],[Analyst]],settings!$A$1:$B$15,2,0))</f>
        <v>SAM</v>
      </c>
      <c r="O3590" s="71" t="str">
        <f>TRIM(UPPER(tbl_raw_data[[#This Row],[Outcome]]))</f>
        <v>APPROVE</v>
      </c>
      <c r="P3590" s="71" t="str">
        <f>TRIM(UPPER(tbl_raw_data[[#This Row],[Queue Name]]))</f>
        <v>CONSUMER PRE BUREAU</v>
      </c>
      <c r="Q3590" s="71" t="str">
        <f>IF(tbl_raw_data[[#This Row],[time_taken_in_min]]&lt;=settings!$D$2,"SLA_MET","SLA_NOT_MET")</f>
        <v>SLA_MET</v>
      </c>
    </row>
    <row r="3591" spans="1:17" hidden="1" x14ac:dyDescent="0.3">
      <c r="A3591" s="5" t="s">
        <v>4554</v>
      </c>
      <c r="B3591" s="36">
        <v>45157.452673611115</v>
      </c>
      <c r="C3591" s="39">
        <v>45157.464513888888</v>
      </c>
      <c r="D3591" s="8" t="s">
        <v>10</v>
      </c>
      <c r="E3591" s="8" t="s">
        <v>11</v>
      </c>
      <c r="F3591" s="8" t="s">
        <v>24</v>
      </c>
      <c r="G3591" s="8" t="s">
        <v>23</v>
      </c>
      <c r="H3591" s="84" t="str">
        <f t="shared" si="56"/>
        <v>Reason Unknown</v>
      </c>
      <c r="I3591" s="63">
        <f>(tbl_raw_data[[#This Row],[Date Actioned]])-(tbl_raw_data[[#This Row],[Date Tagged]])</f>
        <v>1.1840277773444541E-2</v>
      </c>
      <c r="J3591" s="66">
        <f>HOUR(tbl_raw_data[[#This Row],[time_taken]])*60+MINUTE(tbl_raw_data[[#This Row],[time_taken]])+SECOND(tbl_raw_data[[#This Row],[time_taken]])/60</f>
        <v>17.05</v>
      </c>
      <c r="K3591" s="68">
        <f>DATE(YEAR(tbl_raw_data[[#This Row],[Date Actioned]]),MONTH(tbl_raw_data[[#This Row],[Date Actioned]]),DAY(tbl_raw_data[[#This Row],[Date Actioned]]))</f>
        <v>45157</v>
      </c>
      <c r="L3591" s="65" t="str">
        <f>UPPER(TEXT(tbl_raw_data[[#This Row],[updated_date]],"MMMM"))</f>
        <v>AUGUST</v>
      </c>
      <c r="M3591" s="65" t="str">
        <f>"WEEK "&amp;IF(ROUNDUP(DAY(tbl_raw_data[[#This Row],[updated_date]])/7,0)=5,4,ROUNDUP(DAY(tbl_raw_data[[#This Row],[updated_date]])/7,0))</f>
        <v>WEEK 3</v>
      </c>
      <c r="N3591" s="71" t="str">
        <f>UPPER(VLOOKUP(tbl_raw_data[[#This Row],[Analyst]],settings!$A$1:$B$15,2,0))</f>
        <v>SAM</v>
      </c>
      <c r="O3591" s="71" t="str">
        <f>TRIM(UPPER(tbl_raw_data[[#This Row],[Outcome]]))</f>
        <v>APPROVE</v>
      </c>
      <c r="P3591" s="71" t="str">
        <f>TRIM(UPPER(tbl_raw_data[[#This Row],[Queue Name]]))</f>
        <v>CONSUMER EXISTING</v>
      </c>
      <c r="Q3591" s="71" t="str">
        <f>IF(tbl_raw_data[[#This Row],[time_taken_in_min]]&lt;=settings!$D$2,"SLA_MET","SLA_NOT_MET")</f>
        <v>SLA_MET</v>
      </c>
    </row>
    <row r="3592" spans="1:17" hidden="1" x14ac:dyDescent="0.3">
      <c r="A3592" s="7" t="s">
        <v>4555</v>
      </c>
      <c r="B3592" s="34">
        <v>45157.456342592595</v>
      </c>
      <c r="C3592" s="35">
        <v>45157.4684837963</v>
      </c>
      <c r="D3592" s="2" t="s">
        <v>10</v>
      </c>
      <c r="E3592" s="2" t="s">
        <v>11</v>
      </c>
      <c r="F3592" s="2" t="s">
        <v>12</v>
      </c>
      <c r="G3592" s="2" t="s">
        <v>15</v>
      </c>
      <c r="H3592" s="84" t="str">
        <f t="shared" si="56"/>
        <v>Reason Unknown</v>
      </c>
      <c r="I3592" s="63">
        <f>(tbl_raw_data[[#This Row],[Date Actioned]])-(tbl_raw_data[[#This Row],[Date Tagged]])</f>
        <v>1.2141203704231884E-2</v>
      </c>
      <c r="J3592" s="66">
        <f>HOUR(tbl_raw_data[[#This Row],[time_taken]])*60+MINUTE(tbl_raw_data[[#This Row],[time_taken]])+SECOND(tbl_raw_data[[#This Row],[time_taken]])/60</f>
        <v>17.483333333333334</v>
      </c>
      <c r="K3592" s="68">
        <f>DATE(YEAR(tbl_raw_data[[#This Row],[Date Actioned]]),MONTH(tbl_raw_data[[#This Row],[Date Actioned]]),DAY(tbl_raw_data[[#This Row],[Date Actioned]]))</f>
        <v>45157</v>
      </c>
      <c r="L3592" s="65" t="str">
        <f>UPPER(TEXT(tbl_raw_data[[#This Row],[updated_date]],"MMMM"))</f>
        <v>AUGUST</v>
      </c>
      <c r="M3592" s="65" t="str">
        <f>"WEEK "&amp;IF(ROUNDUP(DAY(tbl_raw_data[[#This Row],[updated_date]])/7,0)=5,4,ROUNDUP(DAY(tbl_raw_data[[#This Row],[updated_date]])/7,0))</f>
        <v>WEEK 3</v>
      </c>
      <c r="N3592" s="71" t="str">
        <f>UPPER(VLOOKUP(tbl_raw_data[[#This Row],[Analyst]],settings!$A$1:$B$15,2,0))</f>
        <v>NITESH</v>
      </c>
      <c r="O3592" s="71" t="str">
        <f>TRIM(UPPER(tbl_raw_data[[#This Row],[Outcome]]))</f>
        <v>APPROVE</v>
      </c>
      <c r="P3592" s="71" t="str">
        <f>TRIM(UPPER(tbl_raw_data[[#This Row],[Queue Name]]))</f>
        <v>CONSUMER EXISTING</v>
      </c>
      <c r="Q3592" s="71" t="str">
        <f>IF(tbl_raw_data[[#This Row],[time_taken_in_min]]&lt;=settings!$D$2,"SLA_MET","SLA_NOT_MET")</f>
        <v>SLA_MET</v>
      </c>
    </row>
    <row r="3593" spans="1:17" hidden="1" x14ac:dyDescent="0.3">
      <c r="A3593" s="1" t="s">
        <v>4556</v>
      </c>
      <c r="B3593" s="36">
        <v>45157.471516203703</v>
      </c>
      <c r="C3593" s="39">
        <v>45157.477395833332</v>
      </c>
      <c r="D3593" s="8" t="s">
        <v>10</v>
      </c>
      <c r="E3593" s="8" t="s">
        <v>11</v>
      </c>
      <c r="F3593" s="8" t="s">
        <v>206</v>
      </c>
      <c r="G3593" s="8" t="s">
        <v>15</v>
      </c>
      <c r="H3593" s="84" t="str">
        <f t="shared" si="56"/>
        <v>Reason Unknown</v>
      </c>
      <c r="I3593" s="63">
        <f>(tbl_raw_data[[#This Row],[Date Actioned]])-(tbl_raw_data[[#This Row],[Date Tagged]])</f>
        <v>5.8796296289074235E-3</v>
      </c>
      <c r="J3593" s="66">
        <f>HOUR(tbl_raw_data[[#This Row],[time_taken]])*60+MINUTE(tbl_raw_data[[#This Row],[time_taken]])+SECOND(tbl_raw_data[[#This Row],[time_taken]])/60</f>
        <v>8.4666666666666668</v>
      </c>
      <c r="K3593" s="68">
        <f>DATE(YEAR(tbl_raw_data[[#This Row],[Date Actioned]]),MONTH(tbl_raw_data[[#This Row],[Date Actioned]]),DAY(tbl_raw_data[[#This Row],[Date Actioned]]))</f>
        <v>45157</v>
      </c>
      <c r="L3593" s="65" t="str">
        <f>UPPER(TEXT(tbl_raw_data[[#This Row],[updated_date]],"MMMM"))</f>
        <v>AUGUST</v>
      </c>
      <c r="M3593" s="65" t="str">
        <f>"WEEK "&amp;IF(ROUNDUP(DAY(tbl_raw_data[[#This Row],[updated_date]])/7,0)=5,4,ROUNDUP(DAY(tbl_raw_data[[#This Row],[updated_date]])/7,0))</f>
        <v>WEEK 3</v>
      </c>
      <c r="N3593" s="71" t="str">
        <f>UPPER(VLOOKUP(tbl_raw_data[[#This Row],[Analyst]],settings!$A$1:$B$15,2,0))</f>
        <v>HARDIK</v>
      </c>
      <c r="O3593" s="71" t="str">
        <f>TRIM(UPPER(tbl_raw_data[[#This Row],[Outcome]]))</f>
        <v>APPROVE</v>
      </c>
      <c r="P3593" s="71" t="str">
        <f>TRIM(UPPER(tbl_raw_data[[#This Row],[Queue Name]]))</f>
        <v>CONSUMER EXISTING</v>
      </c>
      <c r="Q3593" s="71" t="str">
        <f>IF(tbl_raw_data[[#This Row],[time_taken_in_min]]&lt;=settings!$D$2,"SLA_MET","SLA_NOT_MET")</f>
        <v>SLA_MET</v>
      </c>
    </row>
    <row r="3594" spans="1:17" hidden="1" x14ac:dyDescent="0.3">
      <c r="A3594" s="5" t="s">
        <v>4557</v>
      </c>
      <c r="B3594" s="34">
        <v>45157.478564814817</v>
      </c>
      <c r="C3594" s="35">
        <v>45157.492928240739</v>
      </c>
      <c r="D3594" s="2" t="s">
        <v>10</v>
      </c>
      <c r="E3594" s="2" t="s">
        <v>8</v>
      </c>
      <c r="F3594" s="2" t="s">
        <v>12</v>
      </c>
      <c r="G3594" s="2" t="s">
        <v>15</v>
      </c>
      <c r="H3594" s="84" t="str">
        <f t="shared" si="56"/>
        <v>Reason Unknown</v>
      </c>
      <c r="I3594" s="63">
        <f>(tbl_raw_data[[#This Row],[Date Actioned]])-(tbl_raw_data[[#This Row],[Date Tagged]])</f>
        <v>1.4363425922056194E-2</v>
      </c>
      <c r="J3594" s="66">
        <f>HOUR(tbl_raw_data[[#This Row],[time_taken]])*60+MINUTE(tbl_raw_data[[#This Row],[time_taken]])+SECOND(tbl_raw_data[[#This Row],[time_taken]])/60</f>
        <v>20.683333333333334</v>
      </c>
      <c r="K3594" s="68">
        <f>DATE(YEAR(tbl_raw_data[[#This Row],[Date Actioned]]),MONTH(tbl_raw_data[[#This Row],[Date Actioned]]),DAY(tbl_raw_data[[#This Row],[Date Actioned]]))</f>
        <v>45157</v>
      </c>
      <c r="L3594" s="65" t="str">
        <f>UPPER(TEXT(tbl_raw_data[[#This Row],[updated_date]],"MMMM"))</f>
        <v>AUGUST</v>
      </c>
      <c r="M3594" s="65" t="str">
        <f>"WEEK "&amp;IF(ROUNDUP(DAY(tbl_raw_data[[#This Row],[updated_date]])/7,0)=5,4,ROUNDUP(DAY(tbl_raw_data[[#This Row],[updated_date]])/7,0))</f>
        <v>WEEK 3</v>
      </c>
      <c r="N3594" s="71" t="str">
        <f>UPPER(VLOOKUP(tbl_raw_data[[#This Row],[Analyst]],settings!$A$1:$B$15,2,0))</f>
        <v>NITESH</v>
      </c>
      <c r="O3594" s="71" t="str">
        <f>TRIM(UPPER(tbl_raw_data[[#This Row],[Outcome]]))</f>
        <v>APPROVE</v>
      </c>
      <c r="P3594" s="71" t="str">
        <f>TRIM(UPPER(tbl_raw_data[[#This Row],[Queue Name]]))</f>
        <v>CONSUMER POST BUREAU</v>
      </c>
      <c r="Q3594" s="71" t="str">
        <f>IF(tbl_raw_data[[#This Row],[time_taken_in_min]]&lt;=settings!$D$2,"SLA_MET","SLA_NOT_MET")</f>
        <v>SLA_NOT_MET</v>
      </c>
    </row>
    <row r="3595" spans="1:17" hidden="1" x14ac:dyDescent="0.3">
      <c r="A3595" s="7" t="s">
        <v>4558</v>
      </c>
      <c r="B3595" s="36">
        <v>45157.482928240737</v>
      </c>
      <c r="C3595" s="39">
        <v>45157.487349537034</v>
      </c>
      <c r="D3595" s="8" t="s">
        <v>10</v>
      </c>
      <c r="E3595" s="8" t="s">
        <v>11</v>
      </c>
      <c r="F3595" s="8" t="s">
        <v>206</v>
      </c>
      <c r="G3595" s="8" t="s">
        <v>15</v>
      </c>
      <c r="H3595" s="84" t="str">
        <f t="shared" si="56"/>
        <v>Reason Unknown</v>
      </c>
      <c r="I3595" s="63">
        <f>(tbl_raw_data[[#This Row],[Date Actioned]])-(tbl_raw_data[[#This Row],[Date Tagged]])</f>
        <v>4.4212962966412306E-3</v>
      </c>
      <c r="J3595" s="66">
        <f>HOUR(tbl_raw_data[[#This Row],[time_taken]])*60+MINUTE(tbl_raw_data[[#This Row],[time_taken]])+SECOND(tbl_raw_data[[#This Row],[time_taken]])/60</f>
        <v>6.3666666666666663</v>
      </c>
      <c r="K3595" s="68">
        <f>DATE(YEAR(tbl_raw_data[[#This Row],[Date Actioned]]),MONTH(tbl_raw_data[[#This Row],[Date Actioned]]),DAY(tbl_raw_data[[#This Row],[Date Actioned]]))</f>
        <v>45157</v>
      </c>
      <c r="L3595" s="65" t="str">
        <f>UPPER(TEXT(tbl_raw_data[[#This Row],[updated_date]],"MMMM"))</f>
        <v>AUGUST</v>
      </c>
      <c r="M3595" s="65" t="str">
        <f>"WEEK "&amp;IF(ROUNDUP(DAY(tbl_raw_data[[#This Row],[updated_date]])/7,0)=5,4,ROUNDUP(DAY(tbl_raw_data[[#This Row],[updated_date]])/7,0))</f>
        <v>WEEK 3</v>
      </c>
      <c r="N3595" s="71" t="str">
        <f>UPPER(VLOOKUP(tbl_raw_data[[#This Row],[Analyst]],settings!$A$1:$B$15,2,0))</f>
        <v>HARDIK</v>
      </c>
      <c r="O3595" s="71" t="str">
        <f>TRIM(UPPER(tbl_raw_data[[#This Row],[Outcome]]))</f>
        <v>APPROVE</v>
      </c>
      <c r="P3595" s="71" t="str">
        <f>TRIM(UPPER(tbl_raw_data[[#This Row],[Queue Name]]))</f>
        <v>CONSUMER EXISTING</v>
      </c>
      <c r="Q3595" s="71" t="str">
        <f>IF(tbl_raw_data[[#This Row],[time_taken_in_min]]&lt;=settings!$D$2,"SLA_MET","SLA_NOT_MET")</f>
        <v>SLA_MET</v>
      </c>
    </row>
    <row r="3596" spans="1:17" hidden="1" x14ac:dyDescent="0.3">
      <c r="A3596" s="1" t="s">
        <v>4559</v>
      </c>
      <c r="B3596" s="34">
        <v>45157.486631944441</v>
      </c>
      <c r="C3596" s="35">
        <v>45157.490081018521</v>
      </c>
      <c r="D3596" s="2" t="s">
        <v>10</v>
      </c>
      <c r="E3596" s="2" t="s">
        <v>18</v>
      </c>
      <c r="F3596" s="2" t="s">
        <v>24</v>
      </c>
      <c r="G3596" s="2" t="s">
        <v>122</v>
      </c>
      <c r="H3596" s="84" t="str">
        <f t="shared" si="56"/>
        <v>Reason Unknown</v>
      </c>
      <c r="I3596" s="63">
        <f>(tbl_raw_data[[#This Row],[Date Actioned]])-(tbl_raw_data[[#This Row],[Date Tagged]])</f>
        <v>3.4490740799810737E-3</v>
      </c>
      <c r="J3596" s="66">
        <f>HOUR(tbl_raw_data[[#This Row],[time_taken]])*60+MINUTE(tbl_raw_data[[#This Row],[time_taken]])+SECOND(tbl_raw_data[[#This Row],[time_taken]])/60</f>
        <v>4.9666666666666668</v>
      </c>
      <c r="K3596" s="68">
        <f>DATE(YEAR(tbl_raw_data[[#This Row],[Date Actioned]]),MONTH(tbl_raw_data[[#This Row],[Date Actioned]]),DAY(tbl_raw_data[[#This Row],[Date Actioned]]))</f>
        <v>45157</v>
      </c>
      <c r="L3596" s="65" t="str">
        <f>UPPER(TEXT(tbl_raw_data[[#This Row],[updated_date]],"MMMM"))</f>
        <v>AUGUST</v>
      </c>
      <c r="M3596" s="65" t="str">
        <f>"WEEK "&amp;IF(ROUNDUP(DAY(tbl_raw_data[[#This Row],[updated_date]])/7,0)=5,4,ROUNDUP(DAY(tbl_raw_data[[#This Row],[updated_date]])/7,0))</f>
        <v>WEEK 3</v>
      </c>
      <c r="N3596" s="71" t="str">
        <f>UPPER(VLOOKUP(tbl_raw_data[[#This Row],[Analyst]],settings!$A$1:$B$15,2,0))</f>
        <v>SAM</v>
      </c>
      <c r="O3596" s="71" t="str">
        <f>TRIM(UPPER(tbl_raw_data[[#This Row],[Outcome]]))</f>
        <v>APPROVE</v>
      </c>
      <c r="P3596" s="71" t="str">
        <f>TRIM(UPPER(tbl_raw_data[[#This Row],[Queue Name]]))</f>
        <v>CONSUMER PRE BUREAU</v>
      </c>
      <c r="Q3596" s="71" t="str">
        <f>IF(tbl_raw_data[[#This Row],[time_taken_in_min]]&lt;=settings!$D$2,"SLA_MET","SLA_NOT_MET")</f>
        <v>SLA_MET</v>
      </c>
    </row>
    <row r="3597" spans="1:17" hidden="1" x14ac:dyDescent="0.3">
      <c r="A3597" s="5" t="s">
        <v>4560</v>
      </c>
      <c r="B3597" s="36">
        <v>45157.508148148147</v>
      </c>
      <c r="C3597" s="39">
        <v>45157.515405092592</v>
      </c>
      <c r="D3597" s="8" t="s">
        <v>10</v>
      </c>
      <c r="E3597" s="8" t="s">
        <v>18</v>
      </c>
      <c r="F3597" s="8" t="s">
        <v>24</v>
      </c>
      <c r="G3597" s="8" t="s">
        <v>15</v>
      </c>
      <c r="H3597" s="84" t="str">
        <f t="shared" si="56"/>
        <v>Reason Unknown</v>
      </c>
      <c r="I3597" s="63">
        <f>(tbl_raw_data[[#This Row],[Date Actioned]])-(tbl_raw_data[[#This Row],[Date Tagged]])</f>
        <v>7.2569444455439225E-3</v>
      </c>
      <c r="J3597" s="66">
        <f>HOUR(tbl_raw_data[[#This Row],[time_taken]])*60+MINUTE(tbl_raw_data[[#This Row],[time_taken]])+SECOND(tbl_raw_data[[#This Row],[time_taken]])/60</f>
        <v>10.45</v>
      </c>
      <c r="K3597" s="68">
        <f>DATE(YEAR(tbl_raw_data[[#This Row],[Date Actioned]]),MONTH(tbl_raw_data[[#This Row],[Date Actioned]]),DAY(tbl_raw_data[[#This Row],[Date Actioned]]))</f>
        <v>45157</v>
      </c>
      <c r="L3597" s="65" t="str">
        <f>UPPER(TEXT(tbl_raw_data[[#This Row],[updated_date]],"MMMM"))</f>
        <v>AUGUST</v>
      </c>
      <c r="M3597" s="65" t="str">
        <f>"WEEK "&amp;IF(ROUNDUP(DAY(tbl_raw_data[[#This Row],[updated_date]])/7,0)=5,4,ROUNDUP(DAY(tbl_raw_data[[#This Row],[updated_date]])/7,0))</f>
        <v>WEEK 3</v>
      </c>
      <c r="N3597" s="71" t="str">
        <f>UPPER(VLOOKUP(tbl_raw_data[[#This Row],[Analyst]],settings!$A$1:$B$15,2,0))</f>
        <v>SAM</v>
      </c>
      <c r="O3597" s="71" t="str">
        <f>TRIM(UPPER(tbl_raw_data[[#This Row],[Outcome]]))</f>
        <v>APPROVE</v>
      </c>
      <c r="P3597" s="71" t="str">
        <f>TRIM(UPPER(tbl_raw_data[[#This Row],[Queue Name]]))</f>
        <v>CONSUMER PRE BUREAU</v>
      </c>
      <c r="Q3597" s="71" t="str">
        <f>IF(tbl_raw_data[[#This Row],[time_taken_in_min]]&lt;=settings!$D$2,"SLA_MET","SLA_NOT_MET")</f>
        <v>SLA_MET</v>
      </c>
    </row>
    <row r="3598" spans="1:17" hidden="1" x14ac:dyDescent="0.3">
      <c r="A3598" s="7" t="s">
        <v>4561</v>
      </c>
      <c r="B3598" s="34">
        <v>45157.517291666663</v>
      </c>
      <c r="C3598" s="35">
        <v>45157.528692129628</v>
      </c>
      <c r="D3598" s="2" t="s">
        <v>10</v>
      </c>
      <c r="E3598" s="2" t="s">
        <v>11</v>
      </c>
      <c r="F3598" s="2" t="s">
        <v>24</v>
      </c>
      <c r="G3598" s="2" t="s">
        <v>115</v>
      </c>
      <c r="H3598" s="84" t="str">
        <f t="shared" si="56"/>
        <v>Reason Unknown</v>
      </c>
      <c r="I3598" s="63">
        <f>(tbl_raw_data[[#This Row],[Date Actioned]])-(tbl_raw_data[[#This Row],[Date Tagged]])</f>
        <v>1.1400462964957114E-2</v>
      </c>
      <c r="J3598" s="66">
        <f>HOUR(tbl_raw_data[[#This Row],[time_taken]])*60+MINUTE(tbl_raw_data[[#This Row],[time_taken]])+SECOND(tbl_raw_data[[#This Row],[time_taken]])/60</f>
        <v>16.416666666666668</v>
      </c>
      <c r="K3598" s="68">
        <f>DATE(YEAR(tbl_raw_data[[#This Row],[Date Actioned]]),MONTH(tbl_raw_data[[#This Row],[Date Actioned]]),DAY(tbl_raw_data[[#This Row],[Date Actioned]]))</f>
        <v>45157</v>
      </c>
      <c r="L3598" s="65" t="str">
        <f>UPPER(TEXT(tbl_raw_data[[#This Row],[updated_date]],"MMMM"))</f>
        <v>AUGUST</v>
      </c>
      <c r="M3598" s="65" t="str">
        <f>"WEEK "&amp;IF(ROUNDUP(DAY(tbl_raw_data[[#This Row],[updated_date]])/7,0)=5,4,ROUNDUP(DAY(tbl_raw_data[[#This Row],[updated_date]])/7,0))</f>
        <v>WEEK 3</v>
      </c>
      <c r="N3598" s="71" t="str">
        <f>UPPER(VLOOKUP(tbl_raw_data[[#This Row],[Analyst]],settings!$A$1:$B$15,2,0))</f>
        <v>SAM</v>
      </c>
      <c r="O3598" s="71" t="str">
        <f>TRIM(UPPER(tbl_raw_data[[#This Row],[Outcome]]))</f>
        <v>APPROVE</v>
      </c>
      <c r="P3598" s="71" t="str">
        <f>TRIM(UPPER(tbl_raw_data[[#This Row],[Queue Name]]))</f>
        <v>CONSUMER EXISTING</v>
      </c>
      <c r="Q3598" s="71" t="str">
        <f>IF(tbl_raw_data[[#This Row],[time_taken_in_min]]&lt;=settings!$D$2,"SLA_MET","SLA_NOT_MET")</f>
        <v>SLA_MET</v>
      </c>
    </row>
    <row r="3599" spans="1:17" hidden="1" x14ac:dyDescent="0.3">
      <c r="A3599" s="1" t="s">
        <v>4562</v>
      </c>
      <c r="B3599" s="36">
        <v>45157.524074074077</v>
      </c>
      <c r="C3599" s="39">
        <v>45157.537129629629</v>
      </c>
      <c r="D3599" s="8" t="s">
        <v>10</v>
      </c>
      <c r="E3599" s="8" t="s">
        <v>8</v>
      </c>
      <c r="F3599" s="8" t="s">
        <v>206</v>
      </c>
      <c r="G3599" s="8" t="s">
        <v>15</v>
      </c>
      <c r="H3599" s="84" t="str">
        <f t="shared" si="56"/>
        <v>Reason Unknown</v>
      </c>
      <c r="I3599" s="63">
        <f>(tbl_raw_data[[#This Row],[Date Actioned]])-(tbl_raw_data[[#This Row],[Date Tagged]])</f>
        <v>1.3055555551545694E-2</v>
      </c>
      <c r="J3599" s="66">
        <f>HOUR(tbl_raw_data[[#This Row],[time_taken]])*60+MINUTE(tbl_raw_data[[#This Row],[time_taken]])+SECOND(tbl_raw_data[[#This Row],[time_taken]])/60</f>
        <v>18.8</v>
      </c>
      <c r="K3599" s="68">
        <f>DATE(YEAR(tbl_raw_data[[#This Row],[Date Actioned]]),MONTH(tbl_raw_data[[#This Row],[Date Actioned]]),DAY(tbl_raw_data[[#This Row],[Date Actioned]]))</f>
        <v>45157</v>
      </c>
      <c r="L3599" s="65" t="str">
        <f>UPPER(TEXT(tbl_raw_data[[#This Row],[updated_date]],"MMMM"))</f>
        <v>AUGUST</v>
      </c>
      <c r="M3599" s="65" t="str">
        <f>"WEEK "&amp;IF(ROUNDUP(DAY(tbl_raw_data[[#This Row],[updated_date]])/7,0)=5,4,ROUNDUP(DAY(tbl_raw_data[[#This Row],[updated_date]])/7,0))</f>
        <v>WEEK 3</v>
      </c>
      <c r="N3599" s="71" t="str">
        <f>UPPER(VLOOKUP(tbl_raw_data[[#This Row],[Analyst]],settings!$A$1:$B$15,2,0))</f>
        <v>HARDIK</v>
      </c>
      <c r="O3599" s="71" t="str">
        <f>TRIM(UPPER(tbl_raw_data[[#This Row],[Outcome]]))</f>
        <v>APPROVE</v>
      </c>
      <c r="P3599" s="71" t="str">
        <f>TRIM(UPPER(tbl_raw_data[[#This Row],[Queue Name]]))</f>
        <v>CONSUMER POST BUREAU</v>
      </c>
      <c r="Q3599" s="71" t="str">
        <f>IF(tbl_raw_data[[#This Row],[time_taken_in_min]]&lt;=settings!$D$2,"SLA_MET","SLA_NOT_MET")</f>
        <v>SLA_MET</v>
      </c>
    </row>
    <row r="3600" spans="1:17" hidden="1" x14ac:dyDescent="0.3">
      <c r="A3600" s="5" t="s">
        <v>4563</v>
      </c>
      <c r="B3600" s="34">
        <v>45157.527372685188</v>
      </c>
      <c r="C3600" s="35">
        <v>45157.535405092596</v>
      </c>
      <c r="D3600" s="2" t="s">
        <v>10</v>
      </c>
      <c r="E3600" s="2" t="s">
        <v>11</v>
      </c>
      <c r="F3600" s="2" t="s">
        <v>24</v>
      </c>
      <c r="G3600" s="2" t="s">
        <v>15</v>
      </c>
      <c r="H3600" s="84" t="str">
        <f t="shared" si="56"/>
        <v>Reason Unknown</v>
      </c>
      <c r="I3600" s="63">
        <f>(tbl_raw_data[[#This Row],[Date Actioned]])-(tbl_raw_data[[#This Row],[Date Tagged]])</f>
        <v>8.0324074078816921E-3</v>
      </c>
      <c r="J3600" s="66">
        <f>HOUR(tbl_raw_data[[#This Row],[time_taken]])*60+MINUTE(tbl_raw_data[[#This Row],[time_taken]])+SECOND(tbl_raw_data[[#This Row],[time_taken]])/60</f>
        <v>11.566666666666666</v>
      </c>
      <c r="K3600" s="68">
        <f>DATE(YEAR(tbl_raw_data[[#This Row],[Date Actioned]]),MONTH(tbl_raw_data[[#This Row],[Date Actioned]]),DAY(tbl_raw_data[[#This Row],[Date Actioned]]))</f>
        <v>45157</v>
      </c>
      <c r="L3600" s="65" t="str">
        <f>UPPER(TEXT(tbl_raw_data[[#This Row],[updated_date]],"MMMM"))</f>
        <v>AUGUST</v>
      </c>
      <c r="M3600" s="65" t="str">
        <f>"WEEK "&amp;IF(ROUNDUP(DAY(tbl_raw_data[[#This Row],[updated_date]])/7,0)=5,4,ROUNDUP(DAY(tbl_raw_data[[#This Row],[updated_date]])/7,0))</f>
        <v>WEEK 3</v>
      </c>
      <c r="N3600" s="71" t="str">
        <f>UPPER(VLOOKUP(tbl_raw_data[[#This Row],[Analyst]],settings!$A$1:$B$15,2,0))</f>
        <v>SAM</v>
      </c>
      <c r="O3600" s="71" t="str">
        <f>TRIM(UPPER(tbl_raw_data[[#This Row],[Outcome]]))</f>
        <v>APPROVE</v>
      </c>
      <c r="P3600" s="71" t="str">
        <f>TRIM(UPPER(tbl_raw_data[[#This Row],[Queue Name]]))</f>
        <v>CONSUMER EXISTING</v>
      </c>
      <c r="Q3600" s="71" t="str">
        <f>IF(tbl_raw_data[[#This Row],[time_taken_in_min]]&lt;=settings!$D$2,"SLA_MET","SLA_NOT_MET")</f>
        <v>SLA_MET</v>
      </c>
    </row>
    <row r="3601" spans="1:17" hidden="1" x14ac:dyDescent="0.3">
      <c r="A3601" s="7" t="s">
        <v>4564</v>
      </c>
      <c r="B3601" s="36">
        <v>45157.531747685185</v>
      </c>
      <c r="C3601" s="39">
        <v>45157.544652777775</v>
      </c>
      <c r="D3601" s="8" t="s">
        <v>10</v>
      </c>
      <c r="E3601" s="8" t="s">
        <v>18</v>
      </c>
      <c r="F3601" s="8" t="s">
        <v>24</v>
      </c>
      <c r="G3601" s="8" t="s">
        <v>15</v>
      </c>
      <c r="H3601" s="84" t="str">
        <f t="shared" si="56"/>
        <v>Reason Unknown</v>
      </c>
      <c r="I3601" s="63">
        <f>(tbl_raw_data[[#This Row],[Date Actioned]])-(tbl_raw_data[[#This Row],[Date Tagged]])</f>
        <v>1.2905092589790002E-2</v>
      </c>
      <c r="J3601" s="66">
        <f>HOUR(tbl_raw_data[[#This Row],[time_taken]])*60+MINUTE(tbl_raw_data[[#This Row],[time_taken]])+SECOND(tbl_raw_data[[#This Row],[time_taken]])/60</f>
        <v>18.583333333333332</v>
      </c>
      <c r="K3601" s="68">
        <f>DATE(YEAR(tbl_raw_data[[#This Row],[Date Actioned]]),MONTH(tbl_raw_data[[#This Row],[Date Actioned]]),DAY(tbl_raw_data[[#This Row],[Date Actioned]]))</f>
        <v>45157</v>
      </c>
      <c r="L3601" s="65" t="str">
        <f>UPPER(TEXT(tbl_raw_data[[#This Row],[updated_date]],"MMMM"))</f>
        <v>AUGUST</v>
      </c>
      <c r="M3601" s="65" t="str">
        <f>"WEEK "&amp;IF(ROUNDUP(DAY(tbl_raw_data[[#This Row],[updated_date]])/7,0)=5,4,ROUNDUP(DAY(tbl_raw_data[[#This Row],[updated_date]])/7,0))</f>
        <v>WEEK 3</v>
      </c>
      <c r="N3601" s="71" t="str">
        <f>UPPER(VLOOKUP(tbl_raw_data[[#This Row],[Analyst]],settings!$A$1:$B$15,2,0))</f>
        <v>SAM</v>
      </c>
      <c r="O3601" s="71" t="str">
        <f>TRIM(UPPER(tbl_raw_data[[#This Row],[Outcome]]))</f>
        <v>APPROVE</v>
      </c>
      <c r="P3601" s="71" t="str">
        <f>TRIM(UPPER(tbl_raw_data[[#This Row],[Queue Name]]))</f>
        <v>CONSUMER PRE BUREAU</v>
      </c>
      <c r="Q3601" s="71" t="str">
        <f>IF(tbl_raw_data[[#This Row],[time_taken_in_min]]&lt;=settings!$D$2,"SLA_MET","SLA_NOT_MET")</f>
        <v>SLA_MET</v>
      </c>
    </row>
    <row r="3602" spans="1:17" hidden="1" x14ac:dyDescent="0.3">
      <c r="A3602" s="1" t="s">
        <v>4565</v>
      </c>
      <c r="B3602" s="34">
        <v>45157.53266203704</v>
      </c>
      <c r="C3602" s="35">
        <v>45157.545289351852</v>
      </c>
      <c r="D3602" s="2" t="s">
        <v>10</v>
      </c>
      <c r="E3602" s="2" t="s">
        <v>11</v>
      </c>
      <c r="F3602" s="2" t="s">
        <v>206</v>
      </c>
      <c r="G3602" s="2" t="s">
        <v>15</v>
      </c>
      <c r="H3602" s="84" t="str">
        <f t="shared" si="56"/>
        <v>Reason Unknown</v>
      </c>
      <c r="I3602" s="63">
        <f>(tbl_raw_data[[#This Row],[Date Actioned]])-(tbl_raw_data[[#This Row],[Date Tagged]])</f>
        <v>1.2627314812561963E-2</v>
      </c>
      <c r="J3602" s="66">
        <f>HOUR(tbl_raw_data[[#This Row],[time_taken]])*60+MINUTE(tbl_raw_data[[#This Row],[time_taken]])+SECOND(tbl_raw_data[[#This Row],[time_taken]])/60</f>
        <v>18.183333333333334</v>
      </c>
      <c r="K3602" s="68">
        <f>DATE(YEAR(tbl_raw_data[[#This Row],[Date Actioned]]),MONTH(tbl_raw_data[[#This Row],[Date Actioned]]),DAY(tbl_raw_data[[#This Row],[Date Actioned]]))</f>
        <v>45157</v>
      </c>
      <c r="L3602" s="65" t="str">
        <f>UPPER(TEXT(tbl_raw_data[[#This Row],[updated_date]],"MMMM"))</f>
        <v>AUGUST</v>
      </c>
      <c r="M3602" s="65" t="str">
        <f>"WEEK "&amp;IF(ROUNDUP(DAY(tbl_raw_data[[#This Row],[updated_date]])/7,0)=5,4,ROUNDUP(DAY(tbl_raw_data[[#This Row],[updated_date]])/7,0))</f>
        <v>WEEK 3</v>
      </c>
      <c r="N3602" s="71" t="str">
        <f>UPPER(VLOOKUP(tbl_raw_data[[#This Row],[Analyst]],settings!$A$1:$B$15,2,0))</f>
        <v>HARDIK</v>
      </c>
      <c r="O3602" s="71" t="str">
        <f>TRIM(UPPER(tbl_raw_data[[#This Row],[Outcome]]))</f>
        <v>APPROVE</v>
      </c>
      <c r="P3602" s="71" t="str">
        <f>TRIM(UPPER(tbl_raw_data[[#This Row],[Queue Name]]))</f>
        <v>CONSUMER EXISTING</v>
      </c>
      <c r="Q3602" s="71" t="str">
        <f>IF(tbl_raw_data[[#This Row],[time_taken_in_min]]&lt;=settings!$D$2,"SLA_MET","SLA_NOT_MET")</f>
        <v>SLA_MET</v>
      </c>
    </row>
    <row r="3603" spans="1:17" hidden="1" x14ac:dyDescent="0.3">
      <c r="A3603" s="5" t="s">
        <v>4566</v>
      </c>
      <c r="B3603" s="36">
        <v>45157.540381944447</v>
      </c>
      <c r="C3603" s="39">
        <v>45157.545960648145</v>
      </c>
      <c r="D3603" s="8" t="s">
        <v>10</v>
      </c>
      <c r="E3603" s="8" t="s">
        <v>18</v>
      </c>
      <c r="F3603" s="8" t="s">
        <v>206</v>
      </c>
      <c r="G3603" s="8" t="s">
        <v>208</v>
      </c>
      <c r="H3603" s="84" t="str">
        <f t="shared" si="56"/>
        <v>Reason Unknown</v>
      </c>
      <c r="I3603" s="63">
        <f>(tbl_raw_data[[#This Row],[Date Actioned]])-(tbl_raw_data[[#This Row],[Date Tagged]])</f>
        <v>5.5787036981200799E-3</v>
      </c>
      <c r="J3603" s="66">
        <f>HOUR(tbl_raw_data[[#This Row],[time_taken]])*60+MINUTE(tbl_raw_data[[#This Row],[time_taken]])+SECOND(tbl_raw_data[[#This Row],[time_taken]])/60</f>
        <v>8.0333333333333332</v>
      </c>
      <c r="K3603" s="68">
        <f>DATE(YEAR(tbl_raw_data[[#This Row],[Date Actioned]]),MONTH(tbl_raw_data[[#This Row],[Date Actioned]]),DAY(tbl_raw_data[[#This Row],[Date Actioned]]))</f>
        <v>45157</v>
      </c>
      <c r="L3603" s="65" t="str">
        <f>UPPER(TEXT(tbl_raw_data[[#This Row],[updated_date]],"MMMM"))</f>
        <v>AUGUST</v>
      </c>
      <c r="M3603" s="65" t="str">
        <f>"WEEK "&amp;IF(ROUNDUP(DAY(tbl_raw_data[[#This Row],[updated_date]])/7,0)=5,4,ROUNDUP(DAY(tbl_raw_data[[#This Row],[updated_date]])/7,0))</f>
        <v>WEEK 3</v>
      </c>
      <c r="N3603" s="71" t="str">
        <f>UPPER(VLOOKUP(tbl_raw_data[[#This Row],[Analyst]],settings!$A$1:$B$15,2,0))</f>
        <v>HARDIK</v>
      </c>
      <c r="O3603" s="71" t="str">
        <f>TRIM(UPPER(tbl_raw_data[[#This Row],[Outcome]]))</f>
        <v>APPROVE</v>
      </c>
      <c r="P3603" s="71" t="str">
        <f>TRIM(UPPER(tbl_raw_data[[#This Row],[Queue Name]]))</f>
        <v>CONSUMER PRE BUREAU</v>
      </c>
      <c r="Q3603" s="71" t="str">
        <f>IF(tbl_raw_data[[#This Row],[time_taken_in_min]]&lt;=settings!$D$2,"SLA_MET","SLA_NOT_MET")</f>
        <v>SLA_MET</v>
      </c>
    </row>
    <row r="3604" spans="1:17" hidden="1" x14ac:dyDescent="0.3">
      <c r="A3604" s="7" t="s">
        <v>4567</v>
      </c>
      <c r="B3604" s="34">
        <v>45157.546886574077</v>
      </c>
      <c r="C3604" s="35">
        <v>45157.550636574073</v>
      </c>
      <c r="D3604" s="2" t="s">
        <v>10</v>
      </c>
      <c r="E3604" s="2" t="s">
        <v>11</v>
      </c>
      <c r="F3604" s="2" t="s">
        <v>206</v>
      </c>
      <c r="G3604" s="2" t="s">
        <v>26</v>
      </c>
      <c r="H3604" s="84" t="str">
        <f t="shared" si="56"/>
        <v>Reason Unknown</v>
      </c>
      <c r="I3604" s="63">
        <f>(tbl_raw_data[[#This Row],[Date Actioned]])-(tbl_raw_data[[#This Row],[Date Tagged]])</f>
        <v>3.749999996216502E-3</v>
      </c>
      <c r="J3604" s="66">
        <f>HOUR(tbl_raw_data[[#This Row],[time_taken]])*60+MINUTE(tbl_raw_data[[#This Row],[time_taken]])+SECOND(tbl_raw_data[[#This Row],[time_taken]])/60</f>
        <v>5.4</v>
      </c>
      <c r="K3604" s="68">
        <f>DATE(YEAR(tbl_raw_data[[#This Row],[Date Actioned]]),MONTH(tbl_raw_data[[#This Row],[Date Actioned]]),DAY(tbl_raw_data[[#This Row],[Date Actioned]]))</f>
        <v>45157</v>
      </c>
      <c r="L3604" s="65" t="str">
        <f>UPPER(TEXT(tbl_raw_data[[#This Row],[updated_date]],"MMMM"))</f>
        <v>AUGUST</v>
      </c>
      <c r="M3604" s="65" t="str">
        <f>"WEEK "&amp;IF(ROUNDUP(DAY(tbl_raw_data[[#This Row],[updated_date]])/7,0)=5,4,ROUNDUP(DAY(tbl_raw_data[[#This Row],[updated_date]])/7,0))</f>
        <v>WEEK 3</v>
      </c>
      <c r="N3604" s="71" t="str">
        <f>UPPER(VLOOKUP(tbl_raw_data[[#This Row],[Analyst]],settings!$A$1:$B$15,2,0))</f>
        <v>HARDIK</v>
      </c>
      <c r="O3604" s="71" t="str">
        <f>TRIM(UPPER(tbl_raw_data[[#This Row],[Outcome]]))</f>
        <v>APPROVE</v>
      </c>
      <c r="P3604" s="71" t="str">
        <f>TRIM(UPPER(tbl_raw_data[[#This Row],[Queue Name]]))</f>
        <v>CONSUMER EXISTING</v>
      </c>
      <c r="Q3604" s="71" t="str">
        <f>IF(tbl_raw_data[[#This Row],[time_taken_in_min]]&lt;=settings!$D$2,"SLA_MET","SLA_NOT_MET")</f>
        <v>SLA_MET</v>
      </c>
    </row>
    <row r="3605" spans="1:17" hidden="1" x14ac:dyDescent="0.3">
      <c r="A3605" s="1" t="s">
        <v>4568</v>
      </c>
      <c r="B3605" s="36">
        <v>45157.551527777781</v>
      </c>
      <c r="C3605" s="39">
        <v>45157.556354166663</v>
      </c>
      <c r="D3605" s="8" t="s">
        <v>10</v>
      </c>
      <c r="E3605" s="8" t="s">
        <v>18</v>
      </c>
      <c r="F3605" s="8" t="s">
        <v>206</v>
      </c>
      <c r="G3605" s="8" t="s">
        <v>30</v>
      </c>
      <c r="H3605" s="84" t="str">
        <f t="shared" si="56"/>
        <v>Reason Unknown</v>
      </c>
      <c r="I3605" s="63">
        <f>(tbl_raw_data[[#This Row],[Date Actioned]])-(tbl_raw_data[[#This Row],[Date Tagged]])</f>
        <v>4.8263888820656575E-3</v>
      </c>
      <c r="J3605" s="66">
        <f>HOUR(tbl_raw_data[[#This Row],[time_taken]])*60+MINUTE(tbl_raw_data[[#This Row],[time_taken]])+SECOND(tbl_raw_data[[#This Row],[time_taken]])/60</f>
        <v>6.95</v>
      </c>
      <c r="K3605" s="68">
        <f>DATE(YEAR(tbl_raw_data[[#This Row],[Date Actioned]]),MONTH(tbl_raw_data[[#This Row],[Date Actioned]]),DAY(tbl_raw_data[[#This Row],[Date Actioned]]))</f>
        <v>45157</v>
      </c>
      <c r="L3605" s="65" t="str">
        <f>UPPER(TEXT(tbl_raw_data[[#This Row],[updated_date]],"MMMM"))</f>
        <v>AUGUST</v>
      </c>
      <c r="M3605" s="65" t="str">
        <f>"WEEK "&amp;IF(ROUNDUP(DAY(tbl_raw_data[[#This Row],[updated_date]])/7,0)=5,4,ROUNDUP(DAY(tbl_raw_data[[#This Row],[updated_date]])/7,0))</f>
        <v>WEEK 3</v>
      </c>
      <c r="N3605" s="71" t="str">
        <f>UPPER(VLOOKUP(tbl_raw_data[[#This Row],[Analyst]],settings!$A$1:$B$15,2,0))</f>
        <v>HARDIK</v>
      </c>
      <c r="O3605" s="71" t="str">
        <f>TRIM(UPPER(tbl_raw_data[[#This Row],[Outcome]]))</f>
        <v>APPROVE</v>
      </c>
      <c r="P3605" s="71" t="str">
        <f>TRIM(UPPER(tbl_raw_data[[#This Row],[Queue Name]]))</f>
        <v>CONSUMER PRE BUREAU</v>
      </c>
      <c r="Q3605" s="71" t="str">
        <f>IF(tbl_raw_data[[#This Row],[time_taken_in_min]]&lt;=settings!$D$2,"SLA_MET","SLA_NOT_MET")</f>
        <v>SLA_MET</v>
      </c>
    </row>
    <row r="3606" spans="1:17" hidden="1" x14ac:dyDescent="0.3">
      <c r="A3606" s="5" t="s">
        <v>4569</v>
      </c>
      <c r="B3606" s="34">
        <v>45157.582499999997</v>
      </c>
      <c r="C3606" s="35">
        <v>45157.585798611108</v>
      </c>
      <c r="D3606" s="2" t="s">
        <v>10</v>
      </c>
      <c r="E3606" s="2" t="s">
        <v>11</v>
      </c>
      <c r="F3606" s="2" t="s">
        <v>206</v>
      </c>
      <c r="G3606" s="2" t="s">
        <v>15</v>
      </c>
      <c r="H3606" s="84" t="str">
        <f t="shared" si="56"/>
        <v>Reason Unknown</v>
      </c>
      <c r="I3606" s="63">
        <f>(tbl_raw_data[[#This Row],[Date Actioned]])-(tbl_raw_data[[#This Row],[Date Tagged]])</f>
        <v>3.2986111109494232E-3</v>
      </c>
      <c r="J3606" s="66">
        <f>HOUR(tbl_raw_data[[#This Row],[time_taken]])*60+MINUTE(tbl_raw_data[[#This Row],[time_taken]])+SECOND(tbl_raw_data[[#This Row],[time_taken]])/60</f>
        <v>4.75</v>
      </c>
      <c r="K3606" s="68">
        <f>DATE(YEAR(tbl_raw_data[[#This Row],[Date Actioned]]),MONTH(tbl_raw_data[[#This Row],[Date Actioned]]),DAY(tbl_raw_data[[#This Row],[Date Actioned]]))</f>
        <v>45157</v>
      </c>
      <c r="L3606" s="65" t="str">
        <f>UPPER(TEXT(tbl_raw_data[[#This Row],[updated_date]],"MMMM"))</f>
        <v>AUGUST</v>
      </c>
      <c r="M3606" s="65" t="str">
        <f>"WEEK "&amp;IF(ROUNDUP(DAY(tbl_raw_data[[#This Row],[updated_date]])/7,0)=5,4,ROUNDUP(DAY(tbl_raw_data[[#This Row],[updated_date]])/7,0))</f>
        <v>WEEK 3</v>
      </c>
      <c r="N3606" s="71" t="str">
        <f>UPPER(VLOOKUP(tbl_raw_data[[#This Row],[Analyst]],settings!$A$1:$B$15,2,0))</f>
        <v>HARDIK</v>
      </c>
      <c r="O3606" s="71" t="str">
        <f>TRIM(UPPER(tbl_raw_data[[#This Row],[Outcome]]))</f>
        <v>APPROVE</v>
      </c>
      <c r="P3606" s="71" t="str">
        <f>TRIM(UPPER(tbl_raw_data[[#This Row],[Queue Name]]))</f>
        <v>CONSUMER EXISTING</v>
      </c>
      <c r="Q3606" s="71" t="str">
        <f>IF(tbl_raw_data[[#This Row],[time_taken_in_min]]&lt;=settings!$D$2,"SLA_MET","SLA_NOT_MET")</f>
        <v>SLA_MET</v>
      </c>
    </row>
    <row r="3607" spans="1:17" hidden="1" x14ac:dyDescent="0.3">
      <c r="A3607" s="7" t="s">
        <v>4570</v>
      </c>
      <c r="B3607" s="36">
        <v>45157.582743055558</v>
      </c>
      <c r="C3607" s="39">
        <v>45157.585324074076</v>
      </c>
      <c r="D3607" s="8" t="s">
        <v>10</v>
      </c>
      <c r="E3607" s="8" t="s">
        <v>11</v>
      </c>
      <c r="F3607" s="8" t="s">
        <v>24</v>
      </c>
      <c r="G3607" s="8" t="s">
        <v>26</v>
      </c>
      <c r="H3607" s="84" t="str">
        <f t="shared" si="56"/>
        <v>Reason Unknown</v>
      </c>
      <c r="I3607" s="63">
        <f>(tbl_raw_data[[#This Row],[Date Actioned]])-(tbl_raw_data[[#This Row],[Date Tagged]])</f>
        <v>2.5810185179580003E-3</v>
      </c>
      <c r="J3607" s="66">
        <f>HOUR(tbl_raw_data[[#This Row],[time_taken]])*60+MINUTE(tbl_raw_data[[#This Row],[time_taken]])+SECOND(tbl_raw_data[[#This Row],[time_taken]])/60</f>
        <v>3.7166666666666668</v>
      </c>
      <c r="K3607" s="68">
        <f>DATE(YEAR(tbl_raw_data[[#This Row],[Date Actioned]]),MONTH(tbl_raw_data[[#This Row],[Date Actioned]]),DAY(tbl_raw_data[[#This Row],[Date Actioned]]))</f>
        <v>45157</v>
      </c>
      <c r="L3607" s="65" t="str">
        <f>UPPER(TEXT(tbl_raw_data[[#This Row],[updated_date]],"MMMM"))</f>
        <v>AUGUST</v>
      </c>
      <c r="M3607" s="65" t="str">
        <f>"WEEK "&amp;IF(ROUNDUP(DAY(tbl_raw_data[[#This Row],[updated_date]])/7,0)=5,4,ROUNDUP(DAY(tbl_raw_data[[#This Row],[updated_date]])/7,0))</f>
        <v>WEEK 3</v>
      </c>
      <c r="N3607" s="71" t="str">
        <f>UPPER(VLOOKUP(tbl_raw_data[[#This Row],[Analyst]],settings!$A$1:$B$15,2,0))</f>
        <v>SAM</v>
      </c>
      <c r="O3607" s="71" t="str">
        <f>TRIM(UPPER(tbl_raw_data[[#This Row],[Outcome]]))</f>
        <v>APPROVE</v>
      </c>
      <c r="P3607" s="71" t="str">
        <f>TRIM(UPPER(tbl_raw_data[[#This Row],[Queue Name]]))</f>
        <v>CONSUMER EXISTING</v>
      </c>
      <c r="Q3607" s="71" t="str">
        <f>IF(tbl_raw_data[[#This Row],[time_taken_in_min]]&lt;=settings!$D$2,"SLA_MET","SLA_NOT_MET")</f>
        <v>SLA_MET</v>
      </c>
    </row>
    <row r="3608" spans="1:17" hidden="1" x14ac:dyDescent="0.3">
      <c r="A3608" s="1" t="s">
        <v>4571</v>
      </c>
      <c r="B3608" s="34">
        <v>45157.586087962962</v>
      </c>
      <c r="C3608" s="35">
        <v>45157.598692129628</v>
      </c>
      <c r="D3608" s="2" t="s">
        <v>10</v>
      </c>
      <c r="E3608" s="2" t="s">
        <v>11</v>
      </c>
      <c r="F3608" s="2" t="s">
        <v>12</v>
      </c>
      <c r="G3608" s="2" t="s">
        <v>23</v>
      </c>
      <c r="H3608" s="84" t="str">
        <f t="shared" si="56"/>
        <v>Reason Unknown</v>
      </c>
      <c r="I3608" s="63">
        <f>(tbl_raw_data[[#This Row],[Date Actioned]])-(tbl_raw_data[[#This Row],[Date Tagged]])</f>
        <v>1.2604166666278616E-2</v>
      </c>
      <c r="J3608" s="66">
        <f>HOUR(tbl_raw_data[[#This Row],[time_taken]])*60+MINUTE(tbl_raw_data[[#This Row],[time_taken]])+SECOND(tbl_raw_data[[#This Row],[time_taken]])/60</f>
        <v>18.149999999999999</v>
      </c>
      <c r="K3608" s="68">
        <f>DATE(YEAR(tbl_raw_data[[#This Row],[Date Actioned]]),MONTH(tbl_raw_data[[#This Row],[Date Actioned]]),DAY(tbl_raw_data[[#This Row],[Date Actioned]]))</f>
        <v>45157</v>
      </c>
      <c r="L3608" s="65" t="str">
        <f>UPPER(TEXT(tbl_raw_data[[#This Row],[updated_date]],"MMMM"))</f>
        <v>AUGUST</v>
      </c>
      <c r="M3608" s="65" t="str">
        <f>"WEEK "&amp;IF(ROUNDUP(DAY(tbl_raw_data[[#This Row],[updated_date]])/7,0)=5,4,ROUNDUP(DAY(tbl_raw_data[[#This Row],[updated_date]])/7,0))</f>
        <v>WEEK 3</v>
      </c>
      <c r="N3608" s="71" t="str">
        <f>UPPER(VLOOKUP(tbl_raw_data[[#This Row],[Analyst]],settings!$A$1:$B$15,2,0))</f>
        <v>NITESH</v>
      </c>
      <c r="O3608" s="71" t="str">
        <f>TRIM(UPPER(tbl_raw_data[[#This Row],[Outcome]]))</f>
        <v>APPROVE</v>
      </c>
      <c r="P3608" s="71" t="str">
        <f>TRIM(UPPER(tbl_raw_data[[#This Row],[Queue Name]]))</f>
        <v>CONSUMER EXISTING</v>
      </c>
      <c r="Q3608" s="71" t="str">
        <f>IF(tbl_raw_data[[#This Row],[time_taken_in_min]]&lt;=settings!$D$2,"SLA_MET","SLA_NOT_MET")</f>
        <v>SLA_MET</v>
      </c>
    </row>
    <row r="3609" spans="1:17" hidden="1" x14ac:dyDescent="0.3">
      <c r="A3609" s="5" t="s">
        <v>4572</v>
      </c>
      <c r="B3609" s="36">
        <v>45157.58966435185</v>
      </c>
      <c r="C3609" s="39">
        <v>45157.598113425927</v>
      </c>
      <c r="D3609" s="8" t="s">
        <v>10</v>
      </c>
      <c r="E3609" s="8" t="s">
        <v>18</v>
      </c>
      <c r="F3609" s="8" t="s">
        <v>24</v>
      </c>
      <c r="G3609" s="8" t="s">
        <v>23</v>
      </c>
      <c r="H3609" s="84" t="str">
        <f t="shared" si="56"/>
        <v>Reason Unknown</v>
      </c>
      <c r="I3609" s="63">
        <f>(tbl_raw_data[[#This Row],[Date Actioned]])-(tbl_raw_data[[#This Row],[Date Tagged]])</f>
        <v>8.449074077361729E-3</v>
      </c>
      <c r="J3609" s="66">
        <f>HOUR(tbl_raw_data[[#This Row],[time_taken]])*60+MINUTE(tbl_raw_data[[#This Row],[time_taken]])+SECOND(tbl_raw_data[[#This Row],[time_taken]])/60</f>
        <v>12.166666666666666</v>
      </c>
      <c r="K3609" s="68">
        <f>DATE(YEAR(tbl_raw_data[[#This Row],[Date Actioned]]),MONTH(tbl_raw_data[[#This Row],[Date Actioned]]),DAY(tbl_raw_data[[#This Row],[Date Actioned]]))</f>
        <v>45157</v>
      </c>
      <c r="L3609" s="65" t="str">
        <f>UPPER(TEXT(tbl_raw_data[[#This Row],[updated_date]],"MMMM"))</f>
        <v>AUGUST</v>
      </c>
      <c r="M3609" s="65" t="str">
        <f>"WEEK "&amp;IF(ROUNDUP(DAY(tbl_raw_data[[#This Row],[updated_date]])/7,0)=5,4,ROUNDUP(DAY(tbl_raw_data[[#This Row],[updated_date]])/7,0))</f>
        <v>WEEK 3</v>
      </c>
      <c r="N3609" s="71" t="str">
        <f>UPPER(VLOOKUP(tbl_raw_data[[#This Row],[Analyst]],settings!$A$1:$B$15,2,0))</f>
        <v>SAM</v>
      </c>
      <c r="O3609" s="71" t="str">
        <f>TRIM(UPPER(tbl_raw_data[[#This Row],[Outcome]]))</f>
        <v>APPROVE</v>
      </c>
      <c r="P3609" s="71" t="str">
        <f>TRIM(UPPER(tbl_raw_data[[#This Row],[Queue Name]]))</f>
        <v>CONSUMER PRE BUREAU</v>
      </c>
      <c r="Q3609" s="71" t="str">
        <f>IF(tbl_raw_data[[#This Row],[time_taken_in_min]]&lt;=settings!$D$2,"SLA_MET","SLA_NOT_MET")</f>
        <v>SLA_MET</v>
      </c>
    </row>
    <row r="3610" spans="1:17" hidden="1" x14ac:dyDescent="0.3">
      <c r="A3610" s="7" t="s">
        <v>4573</v>
      </c>
      <c r="B3610" s="34">
        <v>45157.590405092589</v>
      </c>
      <c r="C3610" s="35">
        <v>45157.597800925927</v>
      </c>
      <c r="D3610" s="2" t="s">
        <v>10</v>
      </c>
      <c r="E3610" s="2" t="s">
        <v>18</v>
      </c>
      <c r="F3610" s="2" t="s">
        <v>206</v>
      </c>
      <c r="G3610" s="2" t="s">
        <v>15</v>
      </c>
      <c r="H3610" s="84" t="str">
        <f t="shared" si="56"/>
        <v>Reason Unknown</v>
      </c>
      <c r="I3610" s="63">
        <f>(tbl_raw_data[[#This Row],[Date Actioned]])-(tbl_raw_data[[#This Row],[Date Tagged]])</f>
        <v>7.3958333377959207E-3</v>
      </c>
      <c r="J3610" s="66">
        <f>HOUR(tbl_raw_data[[#This Row],[time_taken]])*60+MINUTE(tbl_raw_data[[#This Row],[time_taken]])+SECOND(tbl_raw_data[[#This Row],[time_taken]])/60</f>
        <v>10.65</v>
      </c>
      <c r="K3610" s="68">
        <f>DATE(YEAR(tbl_raw_data[[#This Row],[Date Actioned]]),MONTH(tbl_raw_data[[#This Row],[Date Actioned]]),DAY(tbl_raw_data[[#This Row],[Date Actioned]]))</f>
        <v>45157</v>
      </c>
      <c r="L3610" s="65" t="str">
        <f>UPPER(TEXT(tbl_raw_data[[#This Row],[updated_date]],"MMMM"))</f>
        <v>AUGUST</v>
      </c>
      <c r="M3610" s="65" t="str">
        <f>"WEEK "&amp;IF(ROUNDUP(DAY(tbl_raw_data[[#This Row],[updated_date]])/7,0)=5,4,ROUNDUP(DAY(tbl_raw_data[[#This Row],[updated_date]])/7,0))</f>
        <v>WEEK 3</v>
      </c>
      <c r="N3610" s="71" t="str">
        <f>UPPER(VLOOKUP(tbl_raw_data[[#This Row],[Analyst]],settings!$A$1:$B$15,2,0))</f>
        <v>HARDIK</v>
      </c>
      <c r="O3610" s="71" t="str">
        <f>TRIM(UPPER(tbl_raw_data[[#This Row],[Outcome]]))</f>
        <v>APPROVE</v>
      </c>
      <c r="P3610" s="71" t="str">
        <f>TRIM(UPPER(tbl_raw_data[[#This Row],[Queue Name]]))</f>
        <v>CONSUMER PRE BUREAU</v>
      </c>
      <c r="Q3610" s="71" t="str">
        <f>IF(tbl_raw_data[[#This Row],[time_taken_in_min]]&lt;=settings!$D$2,"SLA_MET","SLA_NOT_MET")</f>
        <v>SLA_MET</v>
      </c>
    </row>
    <row r="3611" spans="1:17" hidden="1" x14ac:dyDescent="0.3">
      <c r="A3611" s="1" t="s">
        <v>4574</v>
      </c>
      <c r="B3611" s="36">
        <v>45157.595254629632</v>
      </c>
      <c r="C3611" s="39">
        <v>45157.600289351853</v>
      </c>
      <c r="D3611" s="8" t="s">
        <v>10</v>
      </c>
      <c r="E3611" s="8" t="s">
        <v>11</v>
      </c>
      <c r="F3611" s="8" t="s">
        <v>206</v>
      </c>
      <c r="G3611" s="8" t="s">
        <v>15</v>
      </c>
      <c r="H3611" s="84" t="str">
        <f t="shared" si="56"/>
        <v>Reason Unknown</v>
      </c>
      <c r="I3611" s="63">
        <f>(tbl_raw_data[[#This Row],[Date Actioned]])-(tbl_raw_data[[#This Row],[Date Tagged]])</f>
        <v>5.0347222204436548E-3</v>
      </c>
      <c r="J3611" s="66">
        <f>HOUR(tbl_raw_data[[#This Row],[time_taken]])*60+MINUTE(tbl_raw_data[[#This Row],[time_taken]])+SECOND(tbl_raw_data[[#This Row],[time_taken]])/60</f>
        <v>7.25</v>
      </c>
      <c r="K3611" s="68">
        <f>DATE(YEAR(tbl_raw_data[[#This Row],[Date Actioned]]),MONTH(tbl_raw_data[[#This Row],[Date Actioned]]),DAY(tbl_raw_data[[#This Row],[Date Actioned]]))</f>
        <v>45157</v>
      </c>
      <c r="L3611" s="65" t="str">
        <f>UPPER(TEXT(tbl_raw_data[[#This Row],[updated_date]],"MMMM"))</f>
        <v>AUGUST</v>
      </c>
      <c r="M3611" s="65" t="str">
        <f>"WEEK "&amp;IF(ROUNDUP(DAY(tbl_raw_data[[#This Row],[updated_date]])/7,0)=5,4,ROUNDUP(DAY(tbl_raw_data[[#This Row],[updated_date]])/7,0))</f>
        <v>WEEK 3</v>
      </c>
      <c r="N3611" s="71" t="str">
        <f>UPPER(VLOOKUP(tbl_raw_data[[#This Row],[Analyst]],settings!$A$1:$B$15,2,0))</f>
        <v>HARDIK</v>
      </c>
      <c r="O3611" s="71" t="str">
        <f>TRIM(UPPER(tbl_raw_data[[#This Row],[Outcome]]))</f>
        <v>APPROVE</v>
      </c>
      <c r="P3611" s="71" t="str">
        <f>TRIM(UPPER(tbl_raw_data[[#This Row],[Queue Name]]))</f>
        <v>CONSUMER EXISTING</v>
      </c>
      <c r="Q3611" s="71" t="str">
        <f>IF(tbl_raw_data[[#This Row],[time_taken_in_min]]&lt;=settings!$D$2,"SLA_MET","SLA_NOT_MET")</f>
        <v>SLA_MET</v>
      </c>
    </row>
    <row r="3612" spans="1:17" hidden="1" x14ac:dyDescent="0.3">
      <c r="A3612" s="5" t="s">
        <v>4575</v>
      </c>
      <c r="B3612" s="34">
        <v>45157.595706018517</v>
      </c>
      <c r="C3612" s="35">
        <v>45157.600324074076</v>
      </c>
      <c r="D3612" s="2" t="s">
        <v>10</v>
      </c>
      <c r="E3612" s="2" t="s">
        <v>11</v>
      </c>
      <c r="F3612" s="2" t="s">
        <v>24</v>
      </c>
      <c r="G3612" s="2" t="s">
        <v>15</v>
      </c>
      <c r="H3612" s="84" t="str">
        <f t="shared" si="56"/>
        <v>Reason Unknown</v>
      </c>
      <c r="I3612" s="63">
        <f>(tbl_raw_data[[#This Row],[Date Actioned]])-(tbl_raw_data[[#This Row],[Date Tagged]])</f>
        <v>4.6180555582395755E-3</v>
      </c>
      <c r="J3612" s="66">
        <f>HOUR(tbl_raw_data[[#This Row],[time_taken]])*60+MINUTE(tbl_raw_data[[#This Row],[time_taken]])+SECOND(tbl_raw_data[[#This Row],[time_taken]])/60</f>
        <v>6.65</v>
      </c>
      <c r="K3612" s="68">
        <f>DATE(YEAR(tbl_raw_data[[#This Row],[Date Actioned]]),MONTH(tbl_raw_data[[#This Row],[Date Actioned]]),DAY(tbl_raw_data[[#This Row],[Date Actioned]]))</f>
        <v>45157</v>
      </c>
      <c r="L3612" s="65" t="str">
        <f>UPPER(TEXT(tbl_raw_data[[#This Row],[updated_date]],"MMMM"))</f>
        <v>AUGUST</v>
      </c>
      <c r="M3612" s="65" t="str">
        <f>"WEEK "&amp;IF(ROUNDUP(DAY(tbl_raw_data[[#This Row],[updated_date]])/7,0)=5,4,ROUNDUP(DAY(tbl_raw_data[[#This Row],[updated_date]])/7,0))</f>
        <v>WEEK 3</v>
      </c>
      <c r="N3612" s="71" t="str">
        <f>UPPER(VLOOKUP(tbl_raw_data[[#This Row],[Analyst]],settings!$A$1:$B$15,2,0))</f>
        <v>SAM</v>
      </c>
      <c r="O3612" s="71" t="str">
        <f>TRIM(UPPER(tbl_raw_data[[#This Row],[Outcome]]))</f>
        <v>APPROVE</v>
      </c>
      <c r="P3612" s="71" t="str">
        <f>TRIM(UPPER(tbl_raw_data[[#This Row],[Queue Name]]))</f>
        <v>CONSUMER EXISTING</v>
      </c>
      <c r="Q3612" s="71" t="str">
        <f>IF(tbl_raw_data[[#This Row],[time_taken_in_min]]&lt;=settings!$D$2,"SLA_MET","SLA_NOT_MET")</f>
        <v>SLA_MET</v>
      </c>
    </row>
    <row r="3613" spans="1:17" hidden="1" x14ac:dyDescent="0.3">
      <c r="A3613" s="7" t="s">
        <v>4576</v>
      </c>
      <c r="B3613" s="36">
        <v>45157.599108796298</v>
      </c>
      <c r="C3613" s="39">
        <v>45157.604386574072</v>
      </c>
      <c r="D3613" s="8" t="s">
        <v>10</v>
      </c>
      <c r="E3613" s="8" t="s">
        <v>11</v>
      </c>
      <c r="F3613" s="8" t="s">
        <v>206</v>
      </c>
      <c r="G3613" s="8" t="s">
        <v>15</v>
      </c>
      <c r="H3613" s="84" t="str">
        <f t="shared" si="56"/>
        <v>Reason Unknown</v>
      </c>
      <c r="I3613" s="63">
        <f>(tbl_raw_data[[#This Row],[Date Actioned]])-(tbl_raw_data[[#This Row],[Date Tagged]])</f>
        <v>5.277777774608694E-3</v>
      </c>
      <c r="J3613" s="66">
        <f>HOUR(tbl_raw_data[[#This Row],[time_taken]])*60+MINUTE(tbl_raw_data[[#This Row],[time_taken]])+SECOND(tbl_raw_data[[#This Row],[time_taken]])/60</f>
        <v>7.6</v>
      </c>
      <c r="K3613" s="68">
        <f>DATE(YEAR(tbl_raw_data[[#This Row],[Date Actioned]]),MONTH(tbl_raw_data[[#This Row],[Date Actioned]]),DAY(tbl_raw_data[[#This Row],[Date Actioned]]))</f>
        <v>45157</v>
      </c>
      <c r="L3613" s="65" t="str">
        <f>UPPER(TEXT(tbl_raw_data[[#This Row],[updated_date]],"MMMM"))</f>
        <v>AUGUST</v>
      </c>
      <c r="M3613" s="65" t="str">
        <f>"WEEK "&amp;IF(ROUNDUP(DAY(tbl_raw_data[[#This Row],[updated_date]])/7,0)=5,4,ROUNDUP(DAY(tbl_raw_data[[#This Row],[updated_date]])/7,0))</f>
        <v>WEEK 3</v>
      </c>
      <c r="N3613" s="71" t="str">
        <f>UPPER(VLOOKUP(tbl_raw_data[[#This Row],[Analyst]],settings!$A$1:$B$15,2,0))</f>
        <v>HARDIK</v>
      </c>
      <c r="O3613" s="71" t="str">
        <f>TRIM(UPPER(tbl_raw_data[[#This Row],[Outcome]]))</f>
        <v>APPROVE</v>
      </c>
      <c r="P3613" s="71" t="str">
        <f>TRIM(UPPER(tbl_raw_data[[#This Row],[Queue Name]]))</f>
        <v>CONSUMER EXISTING</v>
      </c>
      <c r="Q3613" s="71" t="str">
        <f>IF(tbl_raw_data[[#This Row],[time_taken_in_min]]&lt;=settings!$D$2,"SLA_MET","SLA_NOT_MET")</f>
        <v>SLA_MET</v>
      </c>
    </row>
    <row r="3614" spans="1:17" hidden="1" x14ac:dyDescent="0.3">
      <c r="A3614" s="1" t="s">
        <v>4577</v>
      </c>
      <c r="B3614" s="34">
        <v>45157.605231481481</v>
      </c>
      <c r="C3614" s="35">
        <v>45157.61246527778</v>
      </c>
      <c r="D3614" s="2" t="s">
        <v>10</v>
      </c>
      <c r="E3614" s="2" t="s">
        <v>8</v>
      </c>
      <c r="F3614" s="2" t="s">
        <v>24</v>
      </c>
      <c r="G3614" s="2" t="s">
        <v>23</v>
      </c>
      <c r="H3614" s="84" t="str">
        <f t="shared" si="56"/>
        <v>Reason Unknown</v>
      </c>
      <c r="I3614" s="63">
        <f>(tbl_raw_data[[#This Row],[Date Actioned]])-(tbl_raw_data[[#This Row],[Date Tagged]])</f>
        <v>7.2337962992605753E-3</v>
      </c>
      <c r="J3614" s="66">
        <f>HOUR(tbl_raw_data[[#This Row],[time_taken]])*60+MINUTE(tbl_raw_data[[#This Row],[time_taken]])+SECOND(tbl_raw_data[[#This Row],[time_taken]])/60</f>
        <v>10.416666666666666</v>
      </c>
      <c r="K3614" s="68">
        <f>DATE(YEAR(tbl_raw_data[[#This Row],[Date Actioned]]),MONTH(tbl_raw_data[[#This Row],[Date Actioned]]),DAY(tbl_raw_data[[#This Row],[Date Actioned]]))</f>
        <v>45157</v>
      </c>
      <c r="L3614" s="65" t="str">
        <f>UPPER(TEXT(tbl_raw_data[[#This Row],[updated_date]],"MMMM"))</f>
        <v>AUGUST</v>
      </c>
      <c r="M3614" s="65" t="str">
        <f>"WEEK "&amp;IF(ROUNDUP(DAY(tbl_raw_data[[#This Row],[updated_date]])/7,0)=5,4,ROUNDUP(DAY(tbl_raw_data[[#This Row],[updated_date]])/7,0))</f>
        <v>WEEK 3</v>
      </c>
      <c r="N3614" s="71" t="str">
        <f>UPPER(VLOOKUP(tbl_raw_data[[#This Row],[Analyst]],settings!$A$1:$B$15,2,0))</f>
        <v>SAM</v>
      </c>
      <c r="O3614" s="71" t="str">
        <f>TRIM(UPPER(tbl_raw_data[[#This Row],[Outcome]]))</f>
        <v>APPROVE</v>
      </c>
      <c r="P3614" s="71" t="str">
        <f>TRIM(UPPER(tbl_raw_data[[#This Row],[Queue Name]]))</f>
        <v>CONSUMER POST BUREAU</v>
      </c>
      <c r="Q3614" s="71" t="str">
        <f>IF(tbl_raw_data[[#This Row],[time_taken_in_min]]&lt;=settings!$D$2,"SLA_MET","SLA_NOT_MET")</f>
        <v>SLA_MET</v>
      </c>
    </row>
    <row r="3615" spans="1:17" hidden="1" x14ac:dyDescent="0.3">
      <c r="A3615" s="5" t="s">
        <v>4578</v>
      </c>
      <c r="B3615" s="36">
        <v>45157.61347222222</v>
      </c>
      <c r="C3615" s="39">
        <v>45157.618969907409</v>
      </c>
      <c r="D3615" s="8" t="s">
        <v>10</v>
      </c>
      <c r="E3615" s="8" t="s">
        <v>11</v>
      </c>
      <c r="F3615" s="8" t="s">
        <v>12</v>
      </c>
      <c r="G3615" s="8" t="s">
        <v>15</v>
      </c>
      <c r="H3615" s="84" t="str">
        <f t="shared" si="56"/>
        <v>Reason Unknown</v>
      </c>
      <c r="I3615" s="63">
        <f>(tbl_raw_data[[#This Row],[Date Actioned]])-(tbl_raw_data[[#This Row],[Date Tagged]])</f>
        <v>5.4976851897663437E-3</v>
      </c>
      <c r="J3615" s="66">
        <f>HOUR(tbl_raw_data[[#This Row],[time_taken]])*60+MINUTE(tbl_raw_data[[#This Row],[time_taken]])+SECOND(tbl_raw_data[[#This Row],[time_taken]])/60</f>
        <v>7.916666666666667</v>
      </c>
      <c r="K3615" s="68">
        <f>DATE(YEAR(tbl_raw_data[[#This Row],[Date Actioned]]),MONTH(tbl_raw_data[[#This Row],[Date Actioned]]),DAY(tbl_raw_data[[#This Row],[Date Actioned]]))</f>
        <v>45157</v>
      </c>
      <c r="L3615" s="65" t="str">
        <f>UPPER(TEXT(tbl_raw_data[[#This Row],[updated_date]],"MMMM"))</f>
        <v>AUGUST</v>
      </c>
      <c r="M3615" s="65" t="str">
        <f>"WEEK "&amp;IF(ROUNDUP(DAY(tbl_raw_data[[#This Row],[updated_date]])/7,0)=5,4,ROUNDUP(DAY(tbl_raw_data[[#This Row],[updated_date]])/7,0))</f>
        <v>WEEK 3</v>
      </c>
      <c r="N3615" s="71" t="str">
        <f>UPPER(VLOOKUP(tbl_raw_data[[#This Row],[Analyst]],settings!$A$1:$B$15,2,0))</f>
        <v>NITESH</v>
      </c>
      <c r="O3615" s="71" t="str">
        <f>TRIM(UPPER(tbl_raw_data[[#This Row],[Outcome]]))</f>
        <v>APPROVE</v>
      </c>
      <c r="P3615" s="71" t="str">
        <f>TRIM(UPPER(tbl_raw_data[[#This Row],[Queue Name]]))</f>
        <v>CONSUMER EXISTING</v>
      </c>
      <c r="Q3615" s="71" t="str">
        <f>IF(tbl_raw_data[[#This Row],[time_taken_in_min]]&lt;=settings!$D$2,"SLA_MET","SLA_NOT_MET")</f>
        <v>SLA_MET</v>
      </c>
    </row>
    <row r="3616" spans="1:17" hidden="1" x14ac:dyDescent="0.3">
      <c r="A3616" s="7" t="s">
        <v>4579</v>
      </c>
      <c r="B3616" s="34">
        <v>45157.615219907406</v>
      </c>
      <c r="C3616" s="35">
        <v>45157.62395833333</v>
      </c>
      <c r="D3616" s="2" t="s">
        <v>10</v>
      </c>
      <c r="E3616" s="2" t="s">
        <v>18</v>
      </c>
      <c r="F3616" s="2" t="s">
        <v>24</v>
      </c>
      <c r="G3616" s="2" t="s">
        <v>15</v>
      </c>
      <c r="H3616" s="84" t="str">
        <f t="shared" si="56"/>
        <v>Reason Unknown</v>
      </c>
      <c r="I3616" s="63">
        <f>(tbl_raw_data[[#This Row],[Date Actioned]])-(tbl_raw_data[[#This Row],[Date Tagged]])</f>
        <v>8.7384259240934625E-3</v>
      </c>
      <c r="J3616" s="66">
        <f>HOUR(tbl_raw_data[[#This Row],[time_taken]])*60+MINUTE(tbl_raw_data[[#This Row],[time_taken]])+SECOND(tbl_raw_data[[#This Row],[time_taken]])/60</f>
        <v>12.583333333333334</v>
      </c>
      <c r="K3616" s="68">
        <f>DATE(YEAR(tbl_raw_data[[#This Row],[Date Actioned]]),MONTH(tbl_raw_data[[#This Row],[Date Actioned]]),DAY(tbl_raw_data[[#This Row],[Date Actioned]]))</f>
        <v>45157</v>
      </c>
      <c r="L3616" s="65" t="str">
        <f>UPPER(TEXT(tbl_raw_data[[#This Row],[updated_date]],"MMMM"))</f>
        <v>AUGUST</v>
      </c>
      <c r="M3616" s="65" t="str">
        <f>"WEEK "&amp;IF(ROUNDUP(DAY(tbl_raw_data[[#This Row],[updated_date]])/7,0)=5,4,ROUNDUP(DAY(tbl_raw_data[[#This Row],[updated_date]])/7,0))</f>
        <v>WEEK 3</v>
      </c>
      <c r="N3616" s="71" t="str">
        <f>UPPER(VLOOKUP(tbl_raw_data[[#This Row],[Analyst]],settings!$A$1:$B$15,2,0))</f>
        <v>SAM</v>
      </c>
      <c r="O3616" s="71" t="str">
        <f>TRIM(UPPER(tbl_raw_data[[#This Row],[Outcome]]))</f>
        <v>APPROVE</v>
      </c>
      <c r="P3616" s="71" t="str">
        <f>TRIM(UPPER(tbl_raw_data[[#This Row],[Queue Name]]))</f>
        <v>CONSUMER PRE BUREAU</v>
      </c>
      <c r="Q3616" s="71" t="str">
        <f>IF(tbl_raw_data[[#This Row],[time_taken_in_min]]&lt;=settings!$D$2,"SLA_MET","SLA_NOT_MET")</f>
        <v>SLA_MET</v>
      </c>
    </row>
    <row r="3617" spans="1:17" hidden="1" x14ac:dyDescent="0.3">
      <c r="A3617" s="1" t="s">
        <v>4580</v>
      </c>
      <c r="B3617" s="36">
        <v>45157.618807870371</v>
      </c>
      <c r="C3617" s="39">
        <v>45157.628483796296</v>
      </c>
      <c r="D3617" s="8" t="s">
        <v>10</v>
      </c>
      <c r="E3617" s="8" t="s">
        <v>8</v>
      </c>
      <c r="F3617" s="8" t="s">
        <v>24</v>
      </c>
      <c r="G3617" s="8" t="s">
        <v>23</v>
      </c>
      <c r="H3617" s="84" t="str">
        <f t="shared" si="56"/>
        <v>Reason Unknown</v>
      </c>
      <c r="I3617" s="63">
        <f>(tbl_raw_data[[#This Row],[Date Actioned]])-(tbl_raw_data[[#This Row],[Date Tagged]])</f>
        <v>9.6759259249665774E-3</v>
      </c>
      <c r="J3617" s="66">
        <f>HOUR(tbl_raw_data[[#This Row],[time_taken]])*60+MINUTE(tbl_raw_data[[#This Row],[time_taken]])+SECOND(tbl_raw_data[[#This Row],[time_taken]])/60</f>
        <v>13.933333333333334</v>
      </c>
      <c r="K3617" s="68">
        <f>DATE(YEAR(tbl_raw_data[[#This Row],[Date Actioned]]),MONTH(tbl_raw_data[[#This Row],[Date Actioned]]),DAY(tbl_raw_data[[#This Row],[Date Actioned]]))</f>
        <v>45157</v>
      </c>
      <c r="L3617" s="65" t="str">
        <f>UPPER(TEXT(tbl_raw_data[[#This Row],[updated_date]],"MMMM"))</f>
        <v>AUGUST</v>
      </c>
      <c r="M3617" s="65" t="str">
        <f>"WEEK "&amp;IF(ROUNDUP(DAY(tbl_raw_data[[#This Row],[updated_date]])/7,0)=5,4,ROUNDUP(DAY(tbl_raw_data[[#This Row],[updated_date]])/7,0))</f>
        <v>WEEK 3</v>
      </c>
      <c r="N3617" s="71" t="str">
        <f>UPPER(VLOOKUP(tbl_raw_data[[#This Row],[Analyst]],settings!$A$1:$B$15,2,0))</f>
        <v>SAM</v>
      </c>
      <c r="O3617" s="71" t="str">
        <f>TRIM(UPPER(tbl_raw_data[[#This Row],[Outcome]]))</f>
        <v>APPROVE</v>
      </c>
      <c r="P3617" s="71" t="str">
        <f>TRIM(UPPER(tbl_raw_data[[#This Row],[Queue Name]]))</f>
        <v>CONSUMER POST BUREAU</v>
      </c>
      <c r="Q3617" s="71" t="str">
        <f>IF(tbl_raw_data[[#This Row],[time_taken_in_min]]&lt;=settings!$D$2,"SLA_MET","SLA_NOT_MET")</f>
        <v>SLA_MET</v>
      </c>
    </row>
    <row r="3618" spans="1:17" hidden="1" x14ac:dyDescent="0.3">
      <c r="A3618" s="5" t="s">
        <v>4581</v>
      </c>
      <c r="B3618" s="34">
        <v>45157.627233796295</v>
      </c>
      <c r="C3618" s="35">
        <v>45157.636064814818</v>
      </c>
      <c r="D3618" s="2" t="s">
        <v>10</v>
      </c>
      <c r="E3618" s="2" t="s">
        <v>11</v>
      </c>
      <c r="F3618" s="2" t="s">
        <v>12</v>
      </c>
      <c r="G3618" s="2" t="s">
        <v>15</v>
      </c>
      <c r="H3618" s="84" t="str">
        <f t="shared" si="56"/>
        <v>Reason Unknown</v>
      </c>
      <c r="I3618" s="63">
        <f>(tbl_raw_data[[#This Row],[Date Actioned]])-(tbl_raw_data[[#This Row],[Date Tagged]])</f>
        <v>8.8310185237787664E-3</v>
      </c>
      <c r="J3618" s="66">
        <f>HOUR(tbl_raw_data[[#This Row],[time_taken]])*60+MINUTE(tbl_raw_data[[#This Row],[time_taken]])+SECOND(tbl_raw_data[[#This Row],[time_taken]])/60</f>
        <v>12.716666666666667</v>
      </c>
      <c r="K3618" s="68">
        <f>DATE(YEAR(tbl_raw_data[[#This Row],[Date Actioned]]),MONTH(tbl_raw_data[[#This Row],[Date Actioned]]),DAY(tbl_raw_data[[#This Row],[Date Actioned]]))</f>
        <v>45157</v>
      </c>
      <c r="L3618" s="65" t="str">
        <f>UPPER(TEXT(tbl_raw_data[[#This Row],[updated_date]],"MMMM"))</f>
        <v>AUGUST</v>
      </c>
      <c r="M3618" s="65" t="str">
        <f>"WEEK "&amp;IF(ROUNDUP(DAY(tbl_raw_data[[#This Row],[updated_date]])/7,0)=5,4,ROUNDUP(DAY(tbl_raw_data[[#This Row],[updated_date]])/7,0))</f>
        <v>WEEK 3</v>
      </c>
      <c r="N3618" s="71" t="str">
        <f>UPPER(VLOOKUP(tbl_raw_data[[#This Row],[Analyst]],settings!$A$1:$B$15,2,0))</f>
        <v>NITESH</v>
      </c>
      <c r="O3618" s="71" t="str">
        <f>TRIM(UPPER(tbl_raw_data[[#This Row],[Outcome]]))</f>
        <v>APPROVE</v>
      </c>
      <c r="P3618" s="71" t="str">
        <f>TRIM(UPPER(tbl_raw_data[[#This Row],[Queue Name]]))</f>
        <v>CONSUMER EXISTING</v>
      </c>
      <c r="Q3618" s="71" t="str">
        <f>IF(tbl_raw_data[[#This Row],[time_taken_in_min]]&lt;=settings!$D$2,"SLA_MET","SLA_NOT_MET")</f>
        <v>SLA_MET</v>
      </c>
    </row>
    <row r="3619" spans="1:17" hidden="1" x14ac:dyDescent="0.3">
      <c r="A3619" s="7" t="s">
        <v>4582</v>
      </c>
      <c r="B3619" s="36">
        <v>45157.644016203703</v>
      </c>
      <c r="C3619" s="39">
        <v>45157.650289351855</v>
      </c>
      <c r="D3619" s="8" t="s">
        <v>10</v>
      </c>
      <c r="E3619" s="8" t="s">
        <v>11</v>
      </c>
      <c r="F3619" s="8" t="s">
        <v>12</v>
      </c>
      <c r="G3619" s="8" t="s">
        <v>15</v>
      </c>
      <c r="H3619" s="84" t="str">
        <f t="shared" si="56"/>
        <v>Reason Unknown</v>
      </c>
      <c r="I3619" s="63">
        <f>(tbl_raw_data[[#This Row],[Date Actioned]])-(tbl_raw_data[[#This Row],[Date Tagged]])</f>
        <v>6.2731481521041133E-3</v>
      </c>
      <c r="J3619" s="66">
        <f>HOUR(tbl_raw_data[[#This Row],[time_taken]])*60+MINUTE(tbl_raw_data[[#This Row],[time_taken]])+SECOND(tbl_raw_data[[#This Row],[time_taken]])/60</f>
        <v>9.0333333333333332</v>
      </c>
      <c r="K3619" s="68">
        <f>DATE(YEAR(tbl_raw_data[[#This Row],[Date Actioned]]),MONTH(tbl_raw_data[[#This Row],[Date Actioned]]),DAY(tbl_raw_data[[#This Row],[Date Actioned]]))</f>
        <v>45157</v>
      </c>
      <c r="L3619" s="65" t="str">
        <f>UPPER(TEXT(tbl_raw_data[[#This Row],[updated_date]],"MMMM"))</f>
        <v>AUGUST</v>
      </c>
      <c r="M3619" s="65" t="str">
        <f>"WEEK "&amp;IF(ROUNDUP(DAY(tbl_raw_data[[#This Row],[updated_date]])/7,0)=5,4,ROUNDUP(DAY(tbl_raw_data[[#This Row],[updated_date]])/7,0))</f>
        <v>WEEK 3</v>
      </c>
      <c r="N3619" s="71" t="str">
        <f>UPPER(VLOOKUP(tbl_raw_data[[#This Row],[Analyst]],settings!$A$1:$B$15,2,0))</f>
        <v>NITESH</v>
      </c>
      <c r="O3619" s="71" t="str">
        <f>TRIM(UPPER(tbl_raw_data[[#This Row],[Outcome]]))</f>
        <v>APPROVE</v>
      </c>
      <c r="P3619" s="71" t="str">
        <f>TRIM(UPPER(tbl_raw_data[[#This Row],[Queue Name]]))</f>
        <v>CONSUMER EXISTING</v>
      </c>
      <c r="Q3619" s="71" t="str">
        <f>IF(tbl_raw_data[[#This Row],[time_taken_in_min]]&lt;=settings!$D$2,"SLA_MET","SLA_NOT_MET")</f>
        <v>SLA_MET</v>
      </c>
    </row>
    <row r="3620" spans="1:17" hidden="1" x14ac:dyDescent="0.3">
      <c r="A3620" s="1" t="s">
        <v>4583</v>
      </c>
      <c r="B3620" s="34">
        <v>45157.644155092596</v>
      </c>
      <c r="C3620" s="35">
        <v>45157.646122685182</v>
      </c>
      <c r="D3620" s="2" t="s">
        <v>10</v>
      </c>
      <c r="E3620" s="2" t="s">
        <v>11</v>
      </c>
      <c r="F3620" s="2" t="s">
        <v>24</v>
      </c>
      <c r="G3620" s="2" t="s">
        <v>15</v>
      </c>
      <c r="H3620" s="84" t="str">
        <f t="shared" si="56"/>
        <v>Reason Unknown</v>
      </c>
      <c r="I3620" s="63">
        <f>(tbl_raw_data[[#This Row],[Date Actioned]])-(tbl_raw_data[[#This Row],[Date Tagged]])</f>
        <v>1.9675925868796185E-3</v>
      </c>
      <c r="J3620" s="66">
        <f>HOUR(tbl_raw_data[[#This Row],[time_taken]])*60+MINUTE(tbl_raw_data[[#This Row],[time_taken]])+SECOND(tbl_raw_data[[#This Row],[time_taken]])/60</f>
        <v>2.8333333333333335</v>
      </c>
      <c r="K3620" s="68">
        <f>DATE(YEAR(tbl_raw_data[[#This Row],[Date Actioned]]),MONTH(tbl_raw_data[[#This Row],[Date Actioned]]),DAY(tbl_raw_data[[#This Row],[Date Actioned]]))</f>
        <v>45157</v>
      </c>
      <c r="L3620" s="65" t="str">
        <f>UPPER(TEXT(tbl_raw_data[[#This Row],[updated_date]],"MMMM"))</f>
        <v>AUGUST</v>
      </c>
      <c r="M3620" s="65" t="str">
        <f>"WEEK "&amp;IF(ROUNDUP(DAY(tbl_raw_data[[#This Row],[updated_date]])/7,0)=5,4,ROUNDUP(DAY(tbl_raw_data[[#This Row],[updated_date]])/7,0))</f>
        <v>WEEK 3</v>
      </c>
      <c r="N3620" s="71" t="str">
        <f>UPPER(VLOOKUP(tbl_raw_data[[#This Row],[Analyst]],settings!$A$1:$B$15,2,0))</f>
        <v>SAM</v>
      </c>
      <c r="O3620" s="71" t="str">
        <f>TRIM(UPPER(tbl_raw_data[[#This Row],[Outcome]]))</f>
        <v>APPROVE</v>
      </c>
      <c r="P3620" s="71" t="str">
        <f>TRIM(UPPER(tbl_raw_data[[#This Row],[Queue Name]]))</f>
        <v>CONSUMER EXISTING</v>
      </c>
      <c r="Q3620" s="71" t="str">
        <f>IF(tbl_raw_data[[#This Row],[time_taken_in_min]]&lt;=settings!$D$2,"SLA_MET","SLA_NOT_MET")</f>
        <v>SLA_MET</v>
      </c>
    </row>
    <row r="3621" spans="1:17" hidden="1" x14ac:dyDescent="0.3">
      <c r="A3621" s="5" t="s">
        <v>4584</v>
      </c>
      <c r="B3621" s="36">
        <v>45157.649027777778</v>
      </c>
      <c r="C3621" s="39">
        <v>45157.65357638889</v>
      </c>
      <c r="D3621" s="8" t="s">
        <v>10</v>
      </c>
      <c r="E3621" s="8" t="s">
        <v>18</v>
      </c>
      <c r="F3621" s="8" t="s">
        <v>24</v>
      </c>
      <c r="G3621" s="8" t="s">
        <v>23</v>
      </c>
      <c r="H3621" s="84" t="str">
        <f t="shared" si="56"/>
        <v>Reason Unknown</v>
      </c>
      <c r="I3621" s="63">
        <f>(tbl_raw_data[[#This Row],[Date Actioned]])-(tbl_raw_data[[#This Row],[Date Tagged]])</f>
        <v>4.5486111121135764E-3</v>
      </c>
      <c r="J3621" s="66">
        <f>HOUR(tbl_raw_data[[#This Row],[time_taken]])*60+MINUTE(tbl_raw_data[[#This Row],[time_taken]])+SECOND(tbl_raw_data[[#This Row],[time_taken]])/60</f>
        <v>6.55</v>
      </c>
      <c r="K3621" s="68">
        <f>DATE(YEAR(tbl_raw_data[[#This Row],[Date Actioned]]),MONTH(tbl_raw_data[[#This Row],[Date Actioned]]),DAY(tbl_raw_data[[#This Row],[Date Actioned]]))</f>
        <v>45157</v>
      </c>
      <c r="L3621" s="65" t="str">
        <f>UPPER(TEXT(tbl_raw_data[[#This Row],[updated_date]],"MMMM"))</f>
        <v>AUGUST</v>
      </c>
      <c r="M3621" s="65" t="str">
        <f>"WEEK "&amp;IF(ROUNDUP(DAY(tbl_raw_data[[#This Row],[updated_date]])/7,0)=5,4,ROUNDUP(DAY(tbl_raw_data[[#This Row],[updated_date]])/7,0))</f>
        <v>WEEK 3</v>
      </c>
      <c r="N3621" s="71" t="str">
        <f>UPPER(VLOOKUP(tbl_raw_data[[#This Row],[Analyst]],settings!$A$1:$B$15,2,0))</f>
        <v>SAM</v>
      </c>
      <c r="O3621" s="71" t="str">
        <f>TRIM(UPPER(tbl_raw_data[[#This Row],[Outcome]]))</f>
        <v>APPROVE</v>
      </c>
      <c r="P3621" s="71" t="str">
        <f>TRIM(UPPER(tbl_raw_data[[#This Row],[Queue Name]]))</f>
        <v>CONSUMER PRE BUREAU</v>
      </c>
      <c r="Q3621" s="71" t="str">
        <f>IF(tbl_raw_data[[#This Row],[time_taken_in_min]]&lt;=settings!$D$2,"SLA_MET","SLA_NOT_MET")</f>
        <v>SLA_MET</v>
      </c>
    </row>
    <row r="3622" spans="1:17" hidden="1" x14ac:dyDescent="0.3">
      <c r="A3622" s="7" t="s">
        <v>4585</v>
      </c>
      <c r="B3622" s="34">
        <v>45157.650023148148</v>
      </c>
      <c r="C3622" s="35">
        <v>45157.662997685184</v>
      </c>
      <c r="D3622" s="2" t="s">
        <v>10</v>
      </c>
      <c r="E3622" s="2" t="s">
        <v>18</v>
      </c>
      <c r="F3622" s="2" t="s">
        <v>12</v>
      </c>
      <c r="G3622" s="2" t="s">
        <v>15</v>
      </c>
      <c r="H3622" s="84" t="str">
        <f t="shared" si="56"/>
        <v>Reason Unknown</v>
      </c>
      <c r="I3622" s="63">
        <f>(tbl_raw_data[[#This Row],[Date Actioned]])-(tbl_raw_data[[#This Row],[Date Tagged]])</f>
        <v>1.2974537035916001E-2</v>
      </c>
      <c r="J3622" s="66">
        <f>HOUR(tbl_raw_data[[#This Row],[time_taken]])*60+MINUTE(tbl_raw_data[[#This Row],[time_taken]])+SECOND(tbl_raw_data[[#This Row],[time_taken]])/60</f>
        <v>18.683333333333334</v>
      </c>
      <c r="K3622" s="68">
        <f>DATE(YEAR(tbl_raw_data[[#This Row],[Date Actioned]]),MONTH(tbl_raw_data[[#This Row],[Date Actioned]]),DAY(tbl_raw_data[[#This Row],[Date Actioned]]))</f>
        <v>45157</v>
      </c>
      <c r="L3622" s="65" t="str">
        <f>UPPER(TEXT(tbl_raw_data[[#This Row],[updated_date]],"MMMM"))</f>
        <v>AUGUST</v>
      </c>
      <c r="M3622" s="65" t="str">
        <f>"WEEK "&amp;IF(ROUNDUP(DAY(tbl_raw_data[[#This Row],[updated_date]])/7,0)=5,4,ROUNDUP(DAY(tbl_raw_data[[#This Row],[updated_date]])/7,0))</f>
        <v>WEEK 3</v>
      </c>
      <c r="N3622" s="71" t="str">
        <f>UPPER(VLOOKUP(tbl_raw_data[[#This Row],[Analyst]],settings!$A$1:$B$15,2,0))</f>
        <v>NITESH</v>
      </c>
      <c r="O3622" s="71" t="str">
        <f>TRIM(UPPER(tbl_raw_data[[#This Row],[Outcome]]))</f>
        <v>APPROVE</v>
      </c>
      <c r="P3622" s="71" t="str">
        <f>TRIM(UPPER(tbl_raw_data[[#This Row],[Queue Name]]))</f>
        <v>CONSUMER PRE BUREAU</v>
      </c>
      <c r="Q3622" s="71" t="str">
        <f>IF(tbl_raw_data[[#This Row],[time_taken_in_min]]&lt;=settings!$D$2,"SLA_MET","SLA_NOT_MET")</f>
        <v>SLA_MET</v>
      </c>
    </row>
    <row r="3623" spans="1:17" hidden="1" x14ac:dyDescent="0.3">
      <c r="A3623" s="1" t="s">
        <v>4586</v>
      </c>
      <c r="B3623" s="36">
        <v>45157.653101851851</v>
      </c>
      <c r="C3623" s="39">
        <v>45157.660115740742</v>
      </c>
      <c r="D3623" s="8" t="s">
        <v>10</v>
      </c>
      <c r="E3623" s="8" t="s">
        <v>11</v>
      </c>
      <c r="F3623" s="8" t="s">
        <v>14</v>
      </c>
      <c r="G3623" s="8" t="s">
        <v>15</v>
      </c>
      <c r="H3623" s="84" t="str">
        <f t="shared" si="56"/>
        <v>Reason Unknown</v>
      </c>
      <c r="I3623" s="63">
        <f>(tbl_raw_data[[#This Row],[Date Actioned]])-(tbl_raw_data[[#This Row],[Date Tagged]])</f>
        <v>7.0138888913788833E-3</v>
      </c>
      <c r="J3623" s="66">
        <f>HOUR(tbl_raw_data[[#This Row],[time_taken]])*60+MINUTE(tbl_raw_data[[#This Row],[time_taken]])+SECOND(tbl_raw_data[[#This Row],[time_taken]])/60</f>
        <v>10.1</v>
      </c>
      <c r="K3623" s="68">
        <f>DATE(YEAR(tbl_raw_data[[#This Row],[Date Actioned]]),MONTH(tbl_raw_data[[#This Row],[Date Actioned]]),DAY(tbl_raw_data[[#This Row],[Date Actioned]]))</f>
        <v>45157</v>
      </c>
      <c r="L3623" s="65" t="str">
        <f>UPPER(TEXT(tbl_raw_data[[#This Row],[updated_date]],"MMMM"))</f>
        <v>AUGUST</v>
      </c>
      <c r="M3623" s="65" t="str">
        <f>"WEEK "&amp;IF(ROUNDUP(DAY(tbl_raw_data[[#This Row],[updated_date]])/7,0)=5,4,ROUNDUP(DAY(tbl_raw_data[[#This Row],[updated_date]])/7,0))</f>
        <v>WEEK 3</v>
      </c>
      <c r="N3623" s="71" t="str">
        <f>UPPER(VLOOKUP(tbl_raw_data[[#This Row],[Analyst]],settings!$A$1:$B$15,2,0))</f>
        <v>CAMROON</v>
      </c>
      <c r="O3623" s="71" t="str">
        <f>TRIM(UPPER(tbl_raw_data[[#This Row],[Outcome]]))</f>
        <v>APPROVE</v>
      </c>
      <c r="P3623" s="71" t="str">
        <f>TRIM(UPPER(tbl_raw_data[[#This Row],[Queue Name]]))</f>
        <v>CONSUMER EXISTING</v>
      </c>
      <c r="Q3623" s="71" t="str">
        <f>IF(tbl_raw_data[[#This Row],[time_taken_in_min]]&lt;=settings!$D$2,"SLA_MET","SLA_NOT_MET")</f>
        <v>SLA_MET</v>
      </c>
    </row>
    <row r="3624" spans="1:17" hidden="1" x14ac:dyDescent="0.3">
      <c r="A3624" s="5" t="s">
        <v>4587</v>
      </c>
      <c r="B3624" s="34">
        <v>45157.655543981484</v>
      </c>
      <c r="C3624" s="35">
        <v>45157.665949074071</v>
      </c>
      <c r="D3624" s="2" t="s">
        <v>10</v>
      </c>
      <c r="E3624" s="2" t="s">
        <v>18</v>
      </c>
      <c r="F3624" s="2" t="s">
        <v>206</v>
      </c>
      <c r="G3624" s="2" t="s">
        <v>15</v>
      </c>
      <c r="H3624" s="84" t="str">
        <f t="shared" si="56"/>
        <v>Reason Unknown</v>
      </c>
      <c r="I3624" s="63">
        <f>(tbl_raw_data[[#This Row],[Date Actioned]])-(tbl_raw_data[[#This Row],[Date Tagged]])</f>
        <v>1.0405092587461695E-2</v>
      </c>
      <c r="J3624" s="66">
        <f>HOUR(tbl_raw_data[[#This Row],[time_taken]])*60+MINUTE(tbl_raw_data[[#This Row],[time_taken]])+SECOND(tbl_raw_data[[#This Row],[time_taken]])/60</f>
        <v>14.983333333333333</v>
      </c>
      <c r="K3624" s="68">
        <f>DATE(YEAR(tbl_raw_data[[#This Row],[Date Actioned]]),MONTH(tbl_raw_data[[#This Row],[Date Actioned]]),DAY(tbl_raw_data[[#This Row],[Date Actioned]]))</f>
        <v>45157</v>
      </c>
      <c r="L3624" s="65" t="str">
        <f>UPPER(TEXT(tbl_raw_data[[#This Row],[updated_date]],"MMMM"))</f>
        <v>AUGUST</v>
      </c>
      <c r="M3624" s="65" t="str">
        <f>"WEEK "&amp;IF(ROUNDUP(DAY(tbl_raw_data[[#This Row],[updated_date]])/7,0)=5,4,ROUNDUP(DAY(tbl_raw_data[[#This Row],[updated_date]])/7,0))</f>
        <v>WEEK 3</v>
      </c>
      <c r="N3624" s="71" t="str">
        <f>UPPER(VLOOKUP(tbl_raw_data[[#This Row],[Analyst]],settings!$A$1:$B$15,2,0))</f>
        <v>HARDIK</v>
      </c>
      <c r="O3624" s="71" t="str">
        <f>TRIM(UPPER(tbl_raw_data[[#This Row],[Outcome]]))</f>
        <v>APPROVE</v>
      </c>
      <c r="P3624" s="71" t="str">
        <f>TRIM(UPPER(tbl_raw_data[[#This Row],[Queue Name]]))</f>
        <v>CONSUMER PRE BUREAU</v>
      </c>
      <c r="Q3624" s="71" t="str">
        <f>IF(tbl_raw_data[[#This Row],[time_taken_in_min]]&lt;=settings!$D$2,"SLA_MET","SLA_NOT_MET")</f>
        <v>SLA_MET</v>
      </c>
    </row>
    <row r="3625" spans="1:17" hidden="1" x14ac:dyDescent="0.3">
      <c r="A3625" s="7" t="s">
        <v>4588</v>
      </c>
      <c r="B3625" s="36">
        <v>45157.666689814818</v>
      </c>
      <c r="C3625" s="39">
        <v>45157.673634259256</v>
      </c>
      <c r="D3625" s="8" t="s">
        <v>10</v>
      </c>
      <c r="E3625" s="8" t="s">
        <v>18</v>
      </c>
      <c r="F3625" s="8" t="s">
        <v>12</v>
      </c>
      <c r="G3625" s="8" t="s">
        <v>15</v>
      </c>
      <c r="H3625" s="84" t="str">
        <f t="shared" si="56"/>
        <v>Reason Unknown</v>
      </c>
      <c r="I3625" s="63">
        <f>(tbl_raw_data[[#This Row],[Date Actioned]])-(tbl_raw_data[[#This Row],[Date Tagged]])</f>
        <v>6.9444444379769266E-3</v>
      </c>
      <c r="J3625" s="66">
        <f>HOUR(tbl_raw_data[[#This Row],[time_taken]])*60+MINUTE(tbl_raw_data[[#This Row],[time_taken]])+SECOND(tbl_raw_data[[#This Row],[time_taken]])/60</f>
        <v>10</v>
      </c>
      <c r="K3625" s="68">
        <f>DATE(YEAR(tbl_raw_data[[#This Row],[Date Actioned]]),MONTH(tbl_raw_data[[#This Row],[Date Actioned]]),DAY(tbl_raw_data[[#This Row],[Date Actioned]]))</f>
        <v>45157</v>
      </c>
      <c r="L3625" s="65" t="str">
        <f>UPPER(TEXT(tbl_raw_data[[#This Row],[updated_date]],"MMMM"))</f>
        <v>AUGUST</v>
      </c>
      <c r="M3625" s="65" t="str">
        <f>"WEEK "&amp;IF(ROUNDUP(DAY(tbl_raw_data[[#This Row],[updated_date]])/7,0)=5,4,ROUNDUP(DAY(tbl_raw_data[[#This Row],[updated_date]])/7,0))</f>
        <v>WEEK 3</v>
      </c>
      <c r="N3625" s="71" t="str">
        <f>UPPER(VLOOKUP(tbl_raw_data[[#This Row],[Analyst]],settings!$A$1:$B$15,2,0))</f>
        <v>NITESH</v>
      </c>
      <c r="O3625" s="71" t="str">
        <f>TRIM(UPPER(tbl_raw_data[[#This Row],[Outcome]]))</f>
        <v>APPROVE</v>
      </c>
      <c r="P3625" s="71" t="str">
        <f>TRIM(UPPER(tbl_raw_data[[#This Row],[Queue Name]]))</f>
        <v>CONSUMER PRE BUREAU</v>
      </c>
      <c r="Q3625" s="71" t="str">
        <f>IF(tbl_raw_data[[#This Row],[time_taken_in_min]]&lt;=settings!$D$2,"SLA_MET","SLA_NOT_MET")</f>
        <v>SLA_MET</v>
      </c>
    </row>
    <row r="3626" spans="1:17" hidden="1" x14ac:dyDescent="0.3">
      <c r="A3626" s="1" t="s">
        <v>4589</v>
      </c>
      <c r="B3626" s="34">
        <v>45157.667407407411</v>
      </c>
      <c r="C3626" s="35">
        <v>45157.675902777781</v>
      </c>
      <c r="D3626" s="2" t="s">
        <v>10</v>
      </c>
      <c r="E3626" s="2" t="s">
        <v>11</v>
      </c>
      <c r="F3626" s="2" t="s">
        <v>206</v>
      </c>
      <c r="G3626" s="2" t="s">
        <v>15</v>
      </c>
      <c r="H3626" s="84" t="str">
        <f t="shared" si="56"/>
        <v>Reason Unknown</v>
      </c>
      <c r="I3626" s="63">
        <f>(tbl_raw_data[[#This Row],[Date Actioned]])-(tbl_raw_data[[#This Row],[Date Tagged]])</f>
        <v>8.4953703699284233E-3</v>
      </c>
      <c r="J3626" s="66">
        <f>HOUR(tbl_raw_data[[#This Row],[time_taken]])*60+MINUTE(tbl_raw_data[[#This Row],[time_taken]])+SECOND(tbl_raw_data[[#This Row],[time_taken]])/60</f>
        <v>12.233333333333333</v>
      </c>
      <c r="K3626" s="68">
        <f>DATE(YEAR(tbl_raw_data[[#This Row],[Date Actioned]]),MONTH(tbl_raw_data[[#This Row],[Date Actioned]]),DAY(tbl_raw_data[[#This Row],[Date Actioned]]))</f>
        <v>45157</v>
      </c>
      <c r="L3626" s="65" t="str">
        <f>UPPER(TEXT(tbl_raw_data[[#This Row],[updated_date]],"MMMM"))</f>
        <v>AUGUST</v>
      </c>
      <c r="M3626" s="65" t="str">
        <f>"WEEK "&amp;IF(ROUNDUP(DAY(tbl_raw_data[[#This Row],[updated_date]])/7,0)=5,4,ROUNDUP(DAY(tbl_raw_data[[#This Row],[updated_date]])/7,0))</f>
        <v>WEEK 3</v>
      </c>
      <c r="N3626" s="71" t="str">
        <f>UPPER(VLOOKUP(tbl_raw_data[[#This Row],[Analyst]],settings!$A$1:$B$15,2,0))</f>
        <v>HARDIK</v>
      </c>
      <c r="O3626" s="71" t="str">
        <f>TRIM(UPPER(tbl_raw_data[[#This Row],[Outcome]]))</f>
        <v>APPROVE</v>
      </c>
      <c r="P3626" s="71" t="str">
        <f>TRIM(UPPER(tbl_raw_data[[#This Row],[Queue Name]]))</f>
        <v>CONSUMER EXISTING</v>
      </c>
      <c r="Q3626" s="71" t="str">
        <f>IF(tbl_raw_data[[#This Row],[time_taken_in_min]]&lt;=settings!$D$2,"SLA_MET","SLA_NOT_MET")</f>
        <v>SLA_MET</v>
      </c>
    </row>
    <row r="3627" spans="1:17" hidden="1" x14ac:dyDescent="0.3">
      <c r="A3627" s="5" t="s">
        <v>4590</v>
      </c>
      <c r="B3627" s="36">
        <v>45157.678449074076</v>
      </c>
      <c r="C3627" s="39">
        <v>45157.69159722222</v>
      </c>
      <c r="D3627" s="8" t="s">
        <v>10</v>
      </c>
      <c r="E3627" s="8" t="s">
        <v>11</v>
      </c>
      <c r="F3627" s="8" t="s">
        <v>12</v>
      </c>
      <c r="G3627" s="8" t="s">
        <v>701</v>
      </c>
      <c r="H3627" s="84" t="str">
        <f t="shared" si="56"/>
        <v>Reason Unknown</v>
      </c>
      <c r="I3627" s="63">
        <f>(tbl_raw_data[[#This Row],[Date Actioned]])-(tbl_raw_data[[#This Row],[Date Tagged]])</f>
        <v>1.3148148143955041E-2</v>
      </c>
      <c r="J3627" s="66">
        <f>HOUR(tbl_raw_data[[#This Row],[time_taken]])*60+MINUTE(tbl_raw_data[[#This Row],[time_taken]])+SECOND(tbl_raw_data[[#This Row],[time_taken]])/60</f>
        <v>18.933333333333334</v>
      </c>
      <c r="K3627" s="68">
        <f>DATE(YEAR(tbl_raw_data[[#This Row],[Date Actioned]]),MONTH(tbl_raw_data[[#This Row],[Date Actioned]]),DAY(tbl_raw_data[[#This Row],[Date Actioned]]))</f>
        <v>45157</v>
      </c>
      <c r="L3627" s="65" t="str">
        <f>UPPER(TEXT(tbl_raw_data[[#This Row],[updated_date]],"MMMM"))</f>
        <v>AUGUST</v>
      </c>
      <c r="M3627" s="65" t="str">
        <f>"WEEK "&amp;IF(ROUNDUP(DAY(tbl_raw_data[[#This Row],[updated_date]])/7,0)=5,4,ROUNDUP(DAY(tbl_raw_data[[#This Row],[updated_date]])/7,0))</f>
        <v>WEEK 3</v>
      </c>
      <c r="N3627" s="71" t="str">
        <f>UPPER(VLOOKUP(tbl_raw_data[[#This Row],[Analyst]],settings!$A$1:$B$15,2,0))</f>
        <v>NITESH</v>
      </c>
      <c r="O3627" s="71" t="str">
        <f>TRIM(UPPER(tbl_raw_data[[#This Row],[Outcome]]))</f>
        <v>APPROVE</v>
      </c>
      <c r="P3627" s="71" t="str">
        <f>TRIM(UPPER(tbl_raw_data[[#This Row],[Queue Name]]))</f>
        <v>CONSUMER EXISTING</v>
      </c>
      <c r="Q3627" s="71" t="str">
        <f>IF(tbl_raw_data[[#This Row],[time_taken_in_min]]&lt;=settings!$D$2,"SLA_MET","SLA_NOT_MET")</f>
        <v>SLA_MET</v>
      </c>
    </row>
    <row r="3628" spans="1:17" hidden="1" x14ac:dyDescent="0.3">
      <c r="A3628" s="7" t="s">
        <v>4591</v>
      </c>
      <c r="B3628" s="34">
        <v>45157.682314814818</v>
      </c>
      <c r="C3628" s="35">
        <v>45157.68855324074</v>
      </c>
      <c r="D3628" s="2" t="s">
        <v>10</v>
      </c>
      <c r="E3628" s="2" t="s">
        <v>18</v>
      </c>
      <c r="F3628" s="2" t="s">
        <v>206</v>
      </c>
      <c r="G3628" s="2" t="s">
        <v>15</v>
      </c>
      <c r="H3628" s="84" t="str">
        <f t="shared" si="56"/>
        <v>Reason Unknown</v>
      </c>
      <c r="I3628" s="63">
        <f>(tbl_raw_data[[#This Row],[Date Actioned]])-(tbl_raw_data[[#This Row],[Date Tagged]])</f>
        <v>6.2384259217651561E-3</v>
      </c>
      <c r="J3628" s="66">
        <f>HOUR(tbl_raw_data[[#This Row],[time_taken]])*60+MINUTE(tbl_raw_data[[#This Row],[time_taken]])+SECOND(tbl_raw_data[[#This Row],[time_taken]])/60</f>
        <v>8.9833333333333325</v>
      </c>
      <c r="K3628" s="68">
        <f>DATE(YEAR(tbl_raw_data[[#This Row],[Date Actioned]]),MONTH(tbl_raw_data[[#This Row],[Date Actioned]]),DAY(tbl_raw_data[[#This Row],[Date Actioned]]))</f>
        <v>45157</v>
      </c>
      <c r="L3628" s="65" t="str">
        <f>UPPER(TEXT(tbl_raw_data[[#This Row],[updated_date]],"MMMM"))</f>
        <v>AUGUST</v>
      </c>
      <c r="M3628" s="65" t="str">
        <f>"WEEK "&amp;IF(ROUNDUP(DAY(tbl_raw_data[[#This Row],[updated_date]])/7,0)=5,4,ROUNDUP(DAY(tbl_raw_data[[#This Row],[updated_date]])/7,0))</f>
        <v>WEEK 3</v>
      </c>
      <c r="N3628" s="71" t="str">
        <f>UPPER(VLOOKUP(tbl_raw_data[[#This Row],[Analyst]],settings!$A$1:$B$15,2,0))</f>
        <v>HARDIK</v>
      </c>
      <c r="O3628" s="71" t="str">
        <f>TRIM(UPPER(tbl_raw_data[[#This Row],[Outcome]]))</f>
        <v>APPROVE</v>
      </c>
      <c r="P3628" s="71" t="str">
        <f>TRIM(UPPER(tbl_raw_data[[#This Row],[Queue Name]]))</f>
        <v>CONSUMER PRE BUREAU</v>
      </c>
      <c r="Q3628" s="71" t="str">
        <f>IF(tbl_raw_data[[#This Row],[time_taken_in_min]]&lt;=settings!$D$2,"SLA_MET","SLA_NOT_MET")</f>
        <v>SLA_MET</v>
      </c>
    </row>
    <row r="3629" spans="1:17" hidden="1" x14ac:dyDescent="0.3">
      <c r="A3629" s="1" t="s">
        <v>4592</v>
      </c>
      <c r="B3629" s="36">
        <v>45157.702430555553</v>
      </c>
      <c r="C3629" s="39">
        <v>45157.710127314815</v>
      </c>
      <c r="D3629" s="8" t="s">
        <v>10</v>
      </c>
      <c r="E3629" s="8" t="s">
        <v>18</v>
      </c>
      <c r="F3629" s="8" t="s">
        <v>14</v>
      </c>
      <c r="G3629" s="8" t="s">
        <v>15</v>
      </c>
      <c r="H3629" s="84" t="str">
        <f t="shared" si="56"/>
        <v>Reason Unknown</v>
      </c>
      <c r="I3629" s="63">
        <f>(tbl_raw_data[[#This Row],[Date Actioned]])-(tbl_raw_data[[#This Row],[Date Tagged]])</f>
        <v>7.6967592613073066E-3</v>
      </c>
      <c r="J3629" s="66">
        <f>HOUR(tbl_raw_data[[#This Row],[time_taken]])*60+MINUTE(tbl_raw_data[[#This Row],[time_taken]])+SECOND(tbl_raw_data[[#This Row],[time_taken]])/60</f>
        <v>11.083333333333334</v>
      </c>
      <c r="K3629" s="68">
        <f>DATE(YEAR(tbl_raw_data[[#This Row],[Date Actioned]]),MONTH(tbl_raw_data[[#This Row],[Date Actioned]]),DAY(tbl_raw_data[[#This Row],[Date Actioned]]))</f>
        <v>45157</v>
      </c>
      <c r="L3629" s="65" t="str">
        <f>UPPER(TEXT(tbl_raw_data[[#This Row],[updated_date]],"MMMM"))</f>
        <v>AUGUST</v>
      </c>
      <c r="M3629" s="65" t="str">
        <f>"WEEK "&amp;IF(ROUNDUP(DAY(tbl_raw_data[[#This Row],[updated_date]])/7,0)=5,4,ROUNDUP(DAY(tbl_raw_data[[#This Row],[updated_date]])/7,0))</f>
        <v>WEEK 3</v>
      </c>
      <c r="N3629" s="71" t="str">
        <f>UPPER(VLOOKUP(tbl_raw_data[[#This Row],[Analyst]],settings!$A$1:$B$15,2,0))</f>
        <v>CAMROON</v>
      </c>
      <c r="O3629" s="71" t="str">
        <f>TRIM(UPPER(tbl_raw_data[[#This Row],[Outcome]]))</f>
        <v>APPROVE</v>
      </c>
      <c r="P3629" s="71" t="str">
        <f>TRIM(UPPER(tbl_raw_data[[#This Row],[Queue Name]]))</f>
        <v>CONSUMER PRE BUREAU</v>
      </c>
      <c r="Q3629" s="71" t="str">
        <f>IF(tbl_raw_data[[#This Row],[time_taken_in_min]]&lt;=settings!$D$2,"SLA_MET","SLA_NOT_MET")</f>
        <v>SLA_MET</v>
      </c>
    </row>
    <row r="3630" spans="1:17" hidden="1" x14ac:dyDescent="0.3">
      <c r="A3630" s="5" t="s">
        <v>4593</v>
      </c>
      <c r="B3630" s="34">
        <v>45157.709224537037</v>
      </c>
      <c r="C3630" s="35">
        <v>45157.721504629626</v>
      </c>
      <c r="D3630" s="2" t="s">
        <v>10</v>
      </c>
      <c r="E3630" s="2" t="s">
        <v>8</v>
      </c>
      <c r="F3630" s="2" t="s">
        <v>12</v>
      </c>
      <c r="G3630" s="2" t="s">
        <v>15</v>
      </c>
      <c r="H3630" s="84" t="str">
        <f t="shared" si="56"/>
        <v>Reason Unknown</v>
      </c>
      <c r="I3630" s="63">
        <f>(tbl_raw_data[[#This Row],[Date Actioned]])-(tbl_raw_data[[#This Row],[Date Tagged]])</f>
        <v>1.2280092589207925E-2</v>
      </c>
      <c r="J3630" s="66">
        <f>HOUR(tbl_raw_data[[#This Row],[time_taken]])*60+MINUTE(tbl_raw_data[[#This Row],[time_taken]])+SECOND(tbl_raw_data[[#This Row],[time_taken]])/60</f>
        <v>17.683333333333334</v>
      </c>
      <c r="K3630" s="68">
        <f>DATE(YEAR(tbl_raw_data[[#This Row],[Date Actioned]]),MONTH(tbl_raw_data[[#This Row],[Date Actioned]]),DAY(tbl_raw_data[[#This Row],[Date Actioned]]))</f>
        <v>45157</v>
      </c>
      <c r="L3630" s="65" t="str">
        <f>UPPER(TEXT(tbl_raw_data[[#This Row],[updated_date]],"MMMM"))</f>
        <v>AUGUST</v>
      </c>
      <c r="M3630" s="65" t="str">
        <f>"WEEK "&amp;IF(ROUNDUP(DAY(tbl_raw_data[[#This Row],[updated_date]])/7,0)=5,4,ROUNDUP(DAY(tbl_raw_data[[#This Row],[updated_date]])/7,0))</f>
        <v>WEEK 3</v>
      </c>
      <c r="N3630" s="71" t="str">
        <f>UPPER(VLOOKUP(tbl_raw_data[[#This Row],[Analyst]],settings!$A$1:$B$15,2,0))</f>
        <v>NITESH</v>
      </c>
      <c r="O3630" s="71" t="str">
        <f>TRIM(UPPER(tbl_raw_data[[#This Row],[Outcome]]))</f>
        <v>APPROVE</v>
      </c>
      <c r="P3630" s="71" t="str">
        <f>TRIM(UPPER(tbl_raw_data[[#This Row],[Queue Name]]))</f>
        <v>CONSUMER POST BUREAU</v>
      </c>
      <c r="Q3630" s="71" t="str">
        <f>IF(tbl_raw_data[[#This Row],[time_taken_in_min]]&lt;=settings!$D$2,"SLA_MET","SLA_NOT_MET")</f>
        <v>SLA_MET</v>
      </c>
    </row>
    <row r="3631" spans="1:17" hidden="1" x14ac:dyDescent="0.3">
      <c r="A3631" s="7" t="s">
        <v>4594</v>
      </c>
      <c r="B3631" s="36">
        <v>45157.71534722222</v>
      </c>
      <c r="C3631" s="39">
        <v>45157.720613425925</v>
      </c>
      <c r="D3631" s="8" t="s">
        <v>10</v>
      </c>
      <c r="E3631" s="8" t="s">
        <v>18</v>
      </c>
      <c r="F3631" s="8" t="s">
        <v>14</v>
      </c>
      <c r="G3631" s="8" t="s">
        <v>15</v>
      </c>
      <c r="H3631" s="84" t="str">
        <f t="shared" si="56"/>
        <v>Reason Unknown</v>
      </c>
      <c r="I3631" s="63">
        <f>(tbl_raw_data[[#This Row],[Date Actioned]])-(tbl_raw_data[[#This Row],[Date Tagged]])</f>
        <v>5.2662037051049992E-3</v>
      </c>
      <c r="J3631" s="66">
        <f>HOUR(tbl_raw_data[[#This Row],[time_taken]])*60+MINUTE(tbl_raw_data[[#This Row],[time_taken]])+SECOND(tbl_raw_data[[#This Row],[time_taken]])/60</f>
        <v>7.583333333333333</v>
      </c>
      <c r="K3631" s="68">
        <f>DATE(YEAR(tbl_raw_data[[#This Row],[Date Actioned]]),MONTH(tbl_raw_data[[#This Row],[Date Actioned]]),DAY(tbl_raw_data[[#This Row],[Date Actioned]]))</f>
        <v>45157</v>
      </c>
      <c r="L3631" s="65" t="str">
        <f>UPPER(TEXT(tbl_raw_data[[#This Row],[updated_date]],"MMMM"))</f>
        <v>AUGUST</v>
      </c>
      <c r="M3631" s="65" t="str">
        <f>"WEEK "&amp;IF(ROUNDUP(DAY(tbl_raw_data[[#This Row],[updated_date]])/7,0)=5,4,ROUNDUP(DAY(tbl_raw_data[[#This Row],[updated_date]])/7,0))</f>
        <v>WEEK 3</v>
      </c>
      <c r="N3631" s="71" t="str">
        <f>UPPER(VLOOKUP(tbl_raw_data[[#This Row],[Analyst]],settings!$A$1:$B$15,2,0))</f>
        <v>CAMROON</v>
      </c>
      <c r="O3631" s="71" t="str">
        <f>TRIM(UPPER(tbl_raw_data[[#This Row],[Outcome]]))</f>
        <v>APPROVE</v>
      </c>
      <c r="P3631" s="71" t="str">
        <f>TRIM(UPPER(tbl_raw_data[[#This Row],[Queue Name]]))</f>
        <v>CONSUMER PRE BUREAU</v>
      </c>
      <c r="Q3631" s="71" t="str">
        <f>IF(tbl_raw_data[[#This Row],[time_taken_in_min]]&lt;=settings!$D$2,"SLA_MET","SLA_NOT_MET")</f>
        <v>SLA_MET</v>
      </c>
    </row>
    <row r="3632" spans="1:17" hidden="1" x14ac:dyDescent="0.3">
      <c r="A3632" s="1" t="s">
        <v>4595</v>
      </c>
      <c r="B3632" s="34">
        <v>45157.724803240744</v>
      </c>
      <c r="C3632" s="35">
        <v>45157.728668981479</v>
      </c>
      <c r="D3632" s="2" t="s">
        <v>10</v>
      </c>
      <c r="E3632" s="2" t="s">
        <v>8</v>
      </c>
      <c r="F3632" s="2" t="s">
        <v>206</v>
      </c>
      <c r="G3632" s="2" t="s">
        <v>15</v>
      </c>
      <c r="H3632" s="84" t="str">
        <f t="shared" si="56"/>
        <v>Reason Unknown</v>
      </c>
      <c r="I3632" s="63">
        <f>(tbl_raw_data[[#This Row],[Date Actioned]])-(tbl_raw_data[[#This Row],[Date Tagged]])</f>
        <v>3.8657407349091955E-3</v>
      </c>
      <c r="J3632" s="66">
        <f>HOUR(tbl_raw_data[[#This Row],[time_taken]])*60+MINUTE(tbl_raw_data[[#This Row],[time_taken]])+SECOND(tbl_raw_data[[#This Row],[time_taken]])/60</f>
        <v>5.5666666666666664</v>
      </c>
      <c r="K3632" s="68">
        <f>DATE(YEAR(tbl_raw_data[[#This Row],[Date Actioned]]),MONTH(tbl_raw_data[[#This Row],[Date Actioned]]),DAY(tbl_raw_data[[#This Row],[Date Actioned]]))</f>
        <v>45157</v>
      </c>
      <c r="L3632" s="65" t="str">
        <f>UPPER(TEXT(tbl_raw_data[[#This Row],[updated_date]],"MMMM"))</f>
        <v>AUGUST</v>
      </c>
      <c r="M3632" s="65" t="str">
        <f>"WEEK "&amp;IF(ROUNDUP(DAY(tbl_raw_data[[#This Row],[updated_date]])/7,0)=5,4,ROUNDUP(DAY(tbl_raw_data[[#This Row],[updated_date]])/7,0))</f>
        <v>WEEK 3</v>
      </c>
      <c r="N3632" s="71" t="str">
        <f>UPPER(VLOOKUP(tbl_raw_data[[#This Row],[Analyst]],settings!$A$1:$B$15,2,0))</f>
        <v>HARDIK</v>
      </c>
      <c r="O3632" s="71" t="str">
        <f>TRIM(UPPER(tbl_raw_data[[#This Row],[Outcome]]))</f>
        <v>APPROVE</v>
      </c>
      <c r="P3632" s="71" t="str">
        <f>TRIM(UPPER(tbl_raw_data[[#This Row],[Queue Name]]))</f>
        <v>CONSUMER POST BUREAU</v>
      </c>
      <c r="Q3632" s="71" t="str">
        <f>IF(tbl_raw_data[[#This Row],[time_taken_in_min]]&lt;=settings!$D$2,"SLA_MET","SLA_NOT_MET")</f>
        <v>SLA_MET</v>
      </c>
    </row>
    <row r="3633" spans="1:17" x14ac:dyDescent="0.3">
      <c r="A3633" s="5" t="s">
        <v>4596</v>
      </c>
      <c r="B3633" s="36">
        <v>45157.481469907405</v>
      </c>
      <c r="C3633" s="39">
        <v>45157.482557870368</v>
      </c>
      <c r="D3633" s="8" t="s">
        <v>33</v>
      </c>
      <c r="E3633" s="8" t="s">
        <v>11</v>
      </c>
      <c r="F3633" s="8" t="s">
        <v>206</v>
      </c>
      <c r="G3633" s="8" t="s">
        <v>702</v>
      </c>
      <c r="H3633" s="84" t="str">
        <f t="shared" si="56"/>
        <v>Incomplete Details</v>
      </c>
      <c r="I3633" s="63">
        <f>(tbl_raw_data[[#This Row],[Date Actioned]])-(tbl_raw_data[[#This Row],[Date Tagged]])</f>
        <v>1.0879629626288079E-3</v>
      </c>
      <c r="J3633" s="66">
        <f>HOUR(tbl_raw_data[[#This Row],[time_taken]])*60+MINUTE(tbl_raw_data[[#This Row],[time_taken]])+SECOND(tbl_raw_data[[#This Row],[time_taken]])/60</f>
        <v>1.5666666666666667</v>
      </c>
      <c r="K3633" s="68">
        <f>DATE(YEAR(tbl_raw_data[[#This Row],[Date Actioned]]),MONTH(tbl_raw_data[[#This Row],[Date Actioned]]),DAY(tbl_raw_data[[#This Row],[Date Actioned]]))</f>
        <v>45157</v>
      </c>
      <c r="L3633" s="65" t="str">
        <f>UPPER(TEXT(tbl_raw_data[[#This Row],[updated_date]],"MMMM"))</f>
        <v>AUGUST</v>
      </c>
      <c r="M3633" s="65" t="str">
        <f>"WEEK "&amp;IF(ROUNDUP(DAY(tbl_raw_data[[#This Row],[updated_date]])/7,0)=5,4,ROUNDUP(DAY(tbl_raw_data[[#This Row],[updated_date]])/7,0))</f>
        <v>WEEK 3</v>
      </c>
      <c r="N3633" s="71" t="str">
        <f>UPPER(VLOOKUP(tbl_raw_data[[#This Row],[Analyst]],settings!$A$1:$B$15,2,0))</f>
        <v>HARDIK</v>
      </c>
      <c r="O3633" s="71" t="str">
        <f>TRIM(UPPER(tbl_raw_data[[#This Row],[Outcome]]))</f>
        <v>DECLINE</v>
      </c>
      <c r="P3633" s="71" t="str">
        <f>TRIM(UPPER(tbl_raw_data[[#This Row],[Queue Name]]))</f>
        <v>CONSUMER EXISTING</v>
      </c>
      <c r="Q3633" s="71" t="str">
        <f>IF(tbl_raw_data[[#This Row],[time_taken_in_min]]&lt;=settings!$D$2,"SLA_MET","SLA_NOT_MET")</f>
        <v>SLA_MET</v>
      </c>
    </row>
    <row r="3634" spans="1:17" x14ac:dyDescent="0.3">
      <c r="A3634" s="7" t="s">
        <v>4597</v>
      </c>
      <c r="B3634" s="34">
        <v>45157.490439814814</v>
      </c>
      <c r="C3634" s="35">
        <v>45157.49732638889</v>
      </c>
      <c r="D3634" s="2" t="s">
        <v>33</v>
      </c>
      <c r="E3634" s="2" t="s">
        <v>18</v>
      </c>
      <c r="F3634" s="2" t="s">
        <v>24</v>
      </c>
      <c r="G3634" s="2" t="s">
        <v>703</v>
      </c>
      <c r="H3634" s="84" t="str">
        <f t="shared" si="56"/>
        <v>Duplicate Application</v>
      </c>
      <c r="I3634" s="63">
        <f>(tbl_raw_data[[#This Row],[Date Actioned]])-(tbl_raw_data[[#This Row],[Date Tagged]])</f>
        <v>6.8865740759065375E-3</v>
      </c>
      <c r="J3634" s="66">
        <f>HOUR(tbl_raw_data[[#This Row],[time_taken]])*60+MINUTE(tbl_raw_data[[#This Row],[time_taken]])+SECOND(tbl_raw_data[[#This Row],[time_taken]])/60</f>
        <v>9.9166666666666661</v>
      </c>
      <c r="K3634" s="68">
        <f>DATE(YEAR(tbl_raw_data[[#This Row],[Date Actioned]]),MONTH(tbl_raw_data[[#This Row],[Date Actioned]]),DAY(tbl_raw_data[[#This Row],[Date Actioned]]))</f>
        <v>45157</v>
      </c>
      <c r="L3634" s="65" t="str">
        <f>UPPER(TEXT(tbl_raw_data[[#This Row],[updated_date]],"MMMM"))</f>
        <v>AUGUST</v>
      </c>
      <c r="M3634" s="65" t="str">
        <f>"WEEK "&amp;IF(ROUNDUP(DAY(tbl_raw_data[[#This Row],[updated_date]])/7,0)=5,4,ROUNDUP(DAY(tbl_raw_data[[#This Row],[updated_date]])/7,0))</f>
        <v>WEEK 3</v>
      </c>
      <c r="N3634" s="71" t="str">
        <f>UPPER(VLOOKUP(tbl_raw_data[[#This Row],[Analyst]],settings!$A$1:$B$15,2,0))</f>
        <v>SAM</v>
      </c>
      <c r="O3634" s="71" t="str">
        <f>TRIM(UPPER(tbl_raw_data[[#This Row],[Outcome]]))</f>
        <v>DECLINE</v>
      </c>
      <c r="P3634" s="71" t="str">
        <f>TRIM(UPPER(tbl_raw_data[[#This Row],[Queue Name]]))</f>
        <v>CONSUMER PRE BUREAU</v>
      </c>
      <c r="Q3634" s="71" t="str">
        <f>IF(tbl_raw_data[[#This Row],[time_taken_in_min]]&lt;=settings!$D$2,"SLA_MET","SLA_NOT_MET")</f>
        <v>SLA_MET</v>
      </c>
    </row>
    <row r="3635" spans="1:17" x14ac:dyDescent="0.3">
      <c r="A3635" s="1" t="s">
        <v>4598</v>
      </c>
      <c r="B3635" s="36">
        <v>45157.498726851853</v>
      </c>
      <c r="C3635" s="39">
        <v>45157.504166666666</v>
      </c>
      <c r="D3635" s="8" t="s">
        <v>33</v>
      </c>
      <c r="E3635" s="8" t="s">
        <v>18</v>
      </c>
      <c r="F3635" s="8" t="s">
        <v>24</v>
      </c>
      <c r="G3635" s="8" t="s">
        <v>676</v>
      </c>
      <c r="H3635" s="84" t="str">
        <f t="shared" si="56"/>
        <v>Reason Unknown</v>
      </c>
      <c r="I3635" s="63">
        <f>(tbl_raw_data[[#This Row],[Date Actioned]])-(tbl_raw_data[[#This Row],[Date Tagged]])</f>
        <v>5.4398148131440394E-3</v>
      </c>
      <c r="J3635" s="66">
        <f>HOUR(tbl_raw_data[[#This Row],[time_taken]])*60+MINUTE(tbl_raw_data[[#This Row],[time_taken]])+SECOND(tbl_raw_data[[#This Row],[time_taken]])/60</f>
        <v>7.833333333333333</v>
      </c>
      <c r="K3635" s="68">
        <f>DATE(YEAR(tbl_raw_data[[#This Row],[Date Actioned]]),MONTH(tbl_raw_data[[#This Row],[Date Actioned]]),DAY(tbl_raw_data[[#This Row],[Date Actioned]]))</f>
        <v>45157</v>
      </c>
      <c r="L3635" s="65" t="str">
        <f>UPPER(TEXT(tbl_raw_data[[#This Row],[updated_date]],"MMMM"))</f>
        <v>AUGUST</v>
      </c>
      <c r="M3635" s="65" t="str">
        <f>"WEEK "&amp;IF(ROUNDUP(DAY(tbl_raw_data[[#This Row],[updated_date]])/7,0)=5,4,ROUNDUP(DAY(tbl_raw_data[[#This Row],[updated_date]])/7,0))</f>
        <v>WEEK 3</v>
      </c>
      <c r="N3635" s="71" t="str">
        <f>UPPER(VLOOKUP(tbl_raw_data[[#This Row],[Analyst]],settings!$A$1:$B$15,2,0))</f>
        <v>SAM</v>
      </c>
      <c r="O3635" s="71" t="str">
        <f>TRIM(UPPER(tbl_raw_data[[#This Row],[Outcome]]))</f>
        <v>DECLINE</v>
      </c>
      <c r="P3635" s="71" t="str">
        <f>TRIM(UPPER(tbl_raw_data[[#This Row],[Queue Name]]))</f>
        <v>CONSUMER PRE BUREAU</v>
      </c>
      <c r="Q3635" s="71" t="str">
        <f>IF(tbl_raw_data[[#This Row],[time_taken_in_min]]&lt;=settings!$D$2,"SLA_MET","SLA_NOT_MET")</f>
        <v>SLA_MET</v>
      </c>
    </row>
    <row r="3636" spans="1:17" x14ac:dyDescent="0.3">
      <c r="A3636" s="5" t="s">
        <v>4599</v>
      </c>
      <c r="B3636" s="34">
        <v>45157.512789351851</v>
      </c>
      <c r="C3636" s="35">
        <v>45157.515740740739</v>
      </c>
      <c r="D3636" s="2" t="s">
        <v>33</v>
      </c>
      <c r="E3636" s="2" t="s">
        <v>11</v>
      </c>
      <c r="F3636" s="2" t="s">
        <v>206</v>
      </c>
      <c r="G3636" s="2" t="s">
        <v>128</v>
      </c>
      <c r="H3636" s="84" t="str">
        <f t="shared" si="56"/>
        <v>Reason Unknown</v>
      </c>
      <c r="I3636" s="63">
        <f>(tbl_raw_data[[#This Row],[Date Actioned]])-(tbl_raw_data[[#This Row],[Date Tagged]])</f>
        <v>2.9513888875953853E-3</v>
      </c>
      <c r="J3636" s="66">
        <f>HOUR(tbl_raw_data[[#This Row],[time_taken]])*60+MINUTE(tbl_raw_data[[#This Row],[time_taken]])+SECOND(tbl_raw_data[[#This Row],[time_taken]])/60</f>
        <v>4.25</v>
      </c>
      <c r="K3636" s="68">
        <f>DATE(YEAR(tbl_raw_data[[#This Row],[Date Actioned]]),MONTH(tbl_raw_data[[#This Row],[Date Actioned]]),DAY(tbl_raw_data[[#This Row],[Date Actioned]]))</f>
        <v>45157</v>
      </c>
      <c r="L3636" s="65" t="str">
        <f>UPPER(TEXT(tbl_raw_data[[#This Row],[updated_date]],"MMMM"))</f>
        <v>AUGUST</v>
      </c>
      <c r="M3636" s="65" t="str">
        <f>"WEEK "&amp;IF(ROUNDUP(DAY(tbl_raw_data[[#This Row],[updated_date]])/7,0)=5,4,ROUNDUP(DAY(tbl_raw_data[[#This Row],[updated_date]])/7,0))</f>
        <v>WEEK 3</v>
      </c>
      <c r="N3636" s="71" t="str">
        <f>UPPER(VLOOKUP(tbl_raw_data[[#This Row],[Analyst]],settings!$A$1:$B$15,2,0))</f>
        <v>HARDIK</v>
      </c>
      <c r="O3636" s="71" t="str">
        <f>TRIM(UPPER(tbl_raw_data[[#This Row],[Outcome]]))</f>
        <v>DECLINE</v>
      </c>
      <c r="P3636" s="71" t="str">
        <f>TRIM(UPPER(tbl_raw_data[[#This Row],[Queue Name]]))</f>
        <v>CONSUMER EXISTING</v>
      </c>
      <c r="Q3636" s="71" t="str">
        <f>IF(tbl_raw_data[[#This Row],[time_taken_in_min]]&lt;=settings!$D$2,"SLA_MET","SLA_NOT_MET")</f>
        <v>SLA_MET</v>
      </c>
    </row>
    <row r="3637" spans="1:17" x14ac:dyDescent="0.3">
      <c r="A3637" s="7" t="s">
        <v>4600</v>
      </c>
      <c r="B3637" s="36">
        <v>45157.520046296297</v>
      </c>
      <c r="C3637" s="39">
        <v>45157.528067129628</v>
      </c>
      <c r="D3637" s="8" t="s">
        <v>33</v>
      </c>
      <c r="E3637" s="8" t="s">
        <v>11</v>
      </c>
      <c r="F3637" s="8" t="s">
        <v>12</v>
      </c>
      <c r="G3637" s="8" t="s">
        <v>704</v>
      </c>
      <c r="H3637" s="84" t="str">
        <f t="shared" si="56"/>
        <v>Overdue Bill</v>
      </c>
      <c r="I3637" s="63">
        <f>(tbl_raw_data[[#This Row],[Date Actioned]])-(tbl_raw_data[[#This Row],[Date Tagged]])</f>
        <v>8.0208333311020397E-3</v>
      </c>
      <c r="J3637" s="66">
        <f>HOUR(tbl_raw_data[[#This Row],[time_taken]])*60+MINUTE(tbl_raw_data[[#This Row],[time_taken]])+SECOND(tbl_raw_data[[#This Row],[time_taken]])/60</f>
        <v>11.55</v>
      </c>
      <c r="K3637" s="68">
        <f>DATE(YEAR(tbl_raw_data[[#This Row],[Date Actioned]]),MONTH(tbl_raw_data[[#This Row],[Date Actioned]]),DAY(tbl_raw_data[[#This Row],[Date Actioned]]))</f>
        <v>45157</v>
      </c>
      <c r="L3637" s="65" t="str">
        <f>UPPER(TEXT(tbl_raw_data[[#This Row],[updated_date]],"MMMM"))</f>
        <v>AUGUST</v>
      </c>
      <c r="M3637" s="65" t="str">
        <f>"WEEK "&amp;IF(ROUNDUP(DAY(tbl_raw_data[[#This Row],[updated_date]])/7,0)=5,4,ROUNDUP(DAY(tbl_raw_data[[#This Row],[updated_date]])/7,0))</f>
        <v>WEEK 3</v>
      </c>
      <c r="N3637" s="71" t="str">
        <f>UPPER(VLOOKUP(tbl_raw_data[[#This Row],[Analyst]],settings!$A$1:$B$15,2,0))</f>
        <v>NITESH</v>
      </c>
      <c r="O3637" s="71" t="str">
        <f>TRIM(UPPER(tbl_raw_data[[#This Row],[Outcome]]))</f>
        <v>DECLINE</v>
      </c>
      <c r="P3637" s="71" t="str">
        <f>TRIM(UPPER(tbl_raw_data[[#This Row],[Queue Name]]))</f>
        <v>CONSUMER EXISTING</v>
      </c>
      <c r="Q3637" s="71" t="str">
        <f>IF(tbl_raw_data[[#This Row],[time_taken_in_min]]&lt;=settings!$D$2,"SLA_MET","SLA_NOT_MET")</f>
        <v>SLA_MET</v>
      </c>
    </row>
    <row r="3638" spans="1:17" x14ac:dyDescent="0.3">
      <c r="A3638" s="1" t="s">
        <v>4601</v>
      </c>
      <c r="B3638" s="34">
        <v>45157.54278935185</v>
      </c>
      <c r="C3638" s="35">
        <v>45157.54619212963</v>
      </c>
      <c r="D3638" s="2" t="s">
        <v>33</v>
      </c>
      <c r="E3638" s="2" t="s">
        <v>18</v>
      </c>
      <c r="F3638" s="2" t="s">
        <v>24</v>
      </c>
      <c r="G3638" s="2" t="s">
        <v>676</v>
      </c>
      <c r="H3638" s="84" t="str">
        <f t="shared" si="56"/>
        <v>Reason Unknown</v>
      </c>
      <c r="I3638" s="63">
        <f>(tbl_raw_data[[#This Row],[Date Actioned]])-(tbl_raw_data[[#This Row],[Date Tagged]])</f>
        <v>3.4027777801384218E-3</v>
      </c>
      <c r="J3638" s="66">
        <f>HOUR(tbl_raw_data[[#This Row],[time_taken]])*60+MINUTE(tbl_raw_data[[#This Row],[time_taken]])+SECOND(tbl_raw_data[[#This Row],[time_taken]])/60</f>
        <v>4.9000000000000004</v>
      </c>
      <c r="K3638" s="68">
        <f>DATE(YEAR(tbl_raw_data[[#This Row],[Date Actioned]]),MONTH(tbl_raw_data[[#This Row],[Date Actioned]]),DAY(tbl_raw_data[[#This Row],[Date Actioned]]))</f>
        <v>45157</v>
      </c>
      <c r="L3638" s="65" t="str">
        <f>UPPER(TEXT(tbl_raw_data[[#This Row],[updated_date]],"MMMM"))</f>
        <v>AUGUST</v>
      </c>
      <c r="M3638" s="65" t="str">
        <f>"WEEK "&amp;IF(ROUNDUP(DAY(tbl_raw_data[[#This Row],[updated_date]])/7,0)=5,4,ROUNDUP(DAY(tbl_raw_data[[#This Row],[updated_date]])/7,0))</f>
        <v>WEEK 3</v>
      </c>
      <c r="N3638" s="71" t="str">
        <f>UPPER(VLOOKUP(tbl_raw_data[[#This Row],[Analyst]],settings!$A$1:$B$15,2,0))</f>
        <v>SAM</v>
      </c>
      <c r="O3638" s="71" t="str">
        <f>TRIM(UPPER(tbl_raw_data[[#This Row],[Outcome]]))</f>
        <v>DECLINE</v>
      </c>
      <c r="P3638" s="71" t="str">
        <f>TRIM(UPPER(tbl_raw_data[[#This Row],[Queue Name]]))</f>
        <v>CONSUMER PRE BUREAU</v>
      </c>
      <c r="Q3638" s="71" t="str">
        <f>IF(tbl_raw_data[[#This Row],[time_taken_in_min]]&lt;=settings!$D$2,"SLA_MET","SLA_NOT_MET")</f>
        <v>SLA_MET</v>
      </c>
    </row>
    <row r="3639" spans="1:17" x14ac:dyDescent="0.3">
      <c r="A3639" s="5" t="s">
        <v>4602</v>
      </c>
      <c r="B3639" s="36">
        <v>45157.543032407404</v>
      </c>
      <c r="C3639" s="39">
        <v>45157.54928240741</v>
      </c>
      <c r="D3639" s="8" t="s">
        <v>33</v>
      </c>
      <c r="E3639" s="8" t="s">
        <v>11</v>
      </c>
      <c r="F3639" s="8" t="s">
        <v>24</v>
      </c>
      <c r="G3639" s="8" t="s">
        <v>364</v>
      </c>
      <c r="H3639" s="84" t="str">
        <f t="shared" si="56"/>
        <v>Reason Unknown</v>
      </c>
      <c r="I3639" s="63">
        <f>(tbl_raw_data[[#This Row],[Date Actioned]])-(tbl_raw_data[[#This Row],[Date Tagged]])</f>
        <v>6.2500000058207661E-3</v>
      </c>
      <c r="J3639" s="66">
        <f>HOUR(tbl_raw_data[[#This Row],[time_taken]])*60+MINUTE(tbl_raw_data[[#This Row],[time_taken]])+SECOND(tbl_raw_data[[#This Row],[time_taken]])/60</f>
        <v>9</v>
      </c>
      <c r="K3639" s="68">
        <f>DATE(YEAR(tbl_raw_data[[#This Row],[Date Actioned]]),MONTH(tbl_raw_data[[#This Row],[Date Actioned]]),DAY(tbl_raw_data[[#This Row],[Date Actioned]]))</f>
        <v>45157</v>
      </c>
      <c r="L3639" s="65" t="str">
        <f>UPPER(TEXT(tbl_raw_data[[#This Row],[updated_date]],"MMMM"))</f>
        <v>AUGUST</v>
      </c>
      <c r="M3639" s="65" t="str">
        <f>"WEEK "&amp;IF(ROUNDUP(DAY(tbl_raw_data[[#This Row],[updated_date]])/7,0)=5,4,ROUNDUP(DAY(tbl_raw_data[[#This Row],[updated_date]])/7,0))</f>
        <v>WEEK 3</v>
      </c>
      <c r="N3639" s="71" t="str">
        <f>UPPER(VLOOKUP(tbl_raw_data[[#This Row],[Analyst]],settings!$A$1:$B$15,2,0))</f>
        <v>SAM</v>
      </c>
      <c r="O3639" s="71" t="str">
        <f>TRIM(UPPER(tbl_raw_data[[#This Row],[Outcome]]))</f>
        <v>DECLINE</v>
      </c>
      <c r="P3639" s="71" t="str">
        <f>TRIM(UPPER(tbl_raw_data[[#This Row],[Queue Name]]))</f>
        <v>CONSUMER EXISTING</v>
      </c>
      <c r="Q3639" s="71" t="str">
        <f>IF(tbl_raw_data[[#This Row],[time_taken_in_min]]&lt;=settings!$D$2,"SLA_MET","SLA_NOT_MET")</f>
        <v>SLA_MET</v>
      </c>
    </row>
    <row r="3640" spans="1:17" x14ac:dyDescent="0.3">
      <c r="A3640" s="7" t="s">
        <v>4603</v>
      </c>
      <c r="B3640" s="34">
        <v>45157.558437500003</v>
      </c>
      <c r="C3640" s="35">
        <v>45157.566412037035</v>
      </c>
      <c r="D3640" s="2" t="s">
        <v>33</v>
      </c>
      <c r="E3640" s="2" t="s">
        <v>11</v>
      </c>
      <c r="F3640" s="2" t="s">
        <v>206</v>
      </c>
      <c r="G3640" s="2" t="s">
        <v>678</v>
      </c>
      <c r="H3640" s="84" t="str">
        <f t="shared" si="56"/>
        <v>Reason Unknown</v>
      </c>
      <c r="I3640" s="63">
        <f>(tbl_raw_data[[#This Row],[Date Actioned]])-(tbl_raw_data[[#This Row],[Date Tagged]])</f>
        <v>7.9745370312593877E-3</v>
      </c>
      <c r="J3640" s="66">
        <f>HOUR(tbl_raw_data[[#This Row],[time_taken]])*60+MINUTE(tbl_raw_data[[#This Row],[time_taken]])+SECOND(tbl_raw_data[[#This Row],[time_taken]])/60</f>
        <v>11.483333333333333</v>
      </c>
      <c r="K3640" s="68">
        <f>DATE(YEAR(tbl_raw_data[[#This Row],[Date Actioned]]),MONTH(tbl_raw_data[[#This Row],[Date Actioned]]),DAY(tbl_raw_data[[#This Row],[Date Actioned]]))</f>
        <v>45157</v>
      </c>
      <c r="L3640" s="65" t="str">
        <f>UPPER(TEXT(tbl_raw_data[[#This Row],[updated_date]],"MMMM"))</f>
        <v>AUGUST</v>
      </c>
      <c r="M3640" s="65" t="str">
        <f>"WEEK "&amp;IF(ROUNDUP(DAY(tbl_raw_data[[#This Row],[updated_date]])/7,0)=5,4,ROUNDUP(DAY(tbl_raw_data[[#This Row],[updated_date]])/7,0))</f>
        <v>WEEK 3</v>
      </c>
      <c r="N3640" s="71" t="str">
        <f>UPPER(VLOOKUP(tbl_raw_data[[#This Row],[Analyst]],settings!$A$1:$B$15,2,0))</f>
        <v>HARDIK</v>
      </c>
      <c r="O3640" s="71" t="str">
        <f>TRIM(UPPER(tbl_raw_data[[#This Row],[Outcome]]))</f>
        <v>DECLINE</v>
      </c>
      <c r="P3640" s="71" t="str">
        <f>TRIM(UPPER(tbl_raw_data[[#This Row],[Queue Name]]))</f>
        <v>CONSUMER EXISTING</v>
      </c>
      <c r="Q3640" s="71" t="str">
        <f>IF(tbl_raw_data[[#This Row],[time_taken_in_min]]&lt;=settings!$D$2,"SLA_MET","SLA_NOT_MET")</f>
        <v>SLA_MET</v>
      </c>
    </row>
    <row r="3641" spans="1:17" x14ac:dyDescent="0.3">
      <c r="A3641" s="1" t="s">
        <v>4604</v>
      </c>
      <c r="B3641" s="36">
        <v>45157.411770833336</v>
      </c>
      <c r="C3641" s="39">
        <v>45157.416724537034</v>
      </c>
      <c r="D3641" s="8" t="s">
        <v>47</v>
      </c>
      <c r="E3641" s="8" t="s">
        <v>11</v>
      </c>
      <c r="F3641" s="8" t="s">
        <v>24</v>
      </c>
      <c r="G3641" s="8" t="s">
        <v>705</v>
      </c>
      <c r="H3641" s="84" t="str">
        <f t="shared" si="56"/>
        <v>Overdue Bill</v>
      </c>
      <c r="I3641" s="63">
        <f>(tbl_raw_data[[#This Row],[Date Actioned]])-(tbl_raw_data[[#This Row],[Date Tagged]])</f>
        <v>4.9537036975380033E-3</v>
      </c>
      <c r="J3641" s="66">
        <f>HOUR(tbl_raw_data[[#This Row],[time_taken]])*60+MINUTE(tbl_raw_data[[#This Row],[time_taken]])+SECOND(tbl_raw_data[[#This Row],[time_taken]])/60</f>
        <v>7.1333333333333337</v>
      </c>
      <c r="K3641" s="68">
        <f>DATE(YEAR(tbl_raw_data[[#This Row],[Date Actioned]]),MONTH(tbl_raw_data[[#This Row],[Date Actioned]]),DAY(tbl_raw_data[[#This Row],[Date Actioned]]))</f>
        <v>45157</v>
      </c>
      <c r="L3641" s="65" t="str">
        <f>UPPER(TEXT(tbl_raw_data[[#This Row],[updated_date]],"MMMM"))</f>
        <v>AUGUST</v>
      </c>
      <c r="M3641" s="65" t="str">
        <f>"WEEK "&amp;IF(ROUNDUP(DAY(tbl_raw_data[[#This Row],[updated_date]])/7,0)=5,4,ROUNDUP(DAY(tbl_raw_data[[#This Row],[updated_date]])/7,0))</f>
        <v>WEEK 3</v>
      </c>
      <c r="N3641" s="71" t="str">
        <f>UPPER(VLOOKUP(tbl_raw_data[[#This Row],[Analyst]],settings!$A$1:$B$15,2,0))</f>
        <v>SAM</v>
      </c>
      <c r="O3641" s="71" t="str">
        <f>TRIM(UPPER(tbl_raw_data[[#This Row],[Outcome]]))</f>
        <v>WITHDRAW</v>
      </c>
      <c r="P3641" s="71" t="str">
        <f>TRIM(UPPER(tbl_raw_data[[#This Row],[Queue Name]]))</f>
        <v>CONSUMER EXISTING</v>
      </c>
      <c r="Q3641" s="71" t="str">
        <f>IF(tbl_raw_data[[#This Row],[time_taken_in_min]]&lt;=settings!$D$2,"SLA_MET","SLA_NOT_MET")</f>
        <v>SLA_MET</v>
      </c>
    </row>
    <row r="3642" spans="1:17" x14ac:dyDescent="0.3">
      <c r="A3642" s="5" t="s">
        <v>4605</v>
      </c>
      <c r="B3642" s="34">
        <v>45157.421516203707</v>
      </c>
      <c r="C3642" s="35">
        <v>45157.42355324074</v>
      </c>
      <c r="D3642" s="2" t="s">
        <v>47</v>
      </c>
      <c r="E3642" s="2" t="s">
        <v>18</v>
      </c>
      <c r="F3642" s="2" t="s">
        <v>24</v>
      </c>
      <c r="G3642" s="2" t="s">
        <v>706</v>
      </c>
      <c r="H3642" s="84" t="str">
        <f t="shared" si="56"/>
        <v>Incomplete Details</v>
      </c>
      <c r="I3642" s="63">
        <f>(tbl_raw_data[[#This Row],[Date Actioned]])-(tbl_raw_data[[#This Row],[Date Tagged]])</f>
        <v>2.0370370330056176E-3</v>
      </c>
      <c r="J3642" s="66">
        <f>HOUR(tbl_raw_data[[#This Row],[time_taken]])*60+MINUTE(tbl_raw_data[[#This Row],[time_taken]])+SECOND(tbl_raw_data[[#This Row],[time_taken]])/60</f>
        <v>2.9333333333333336</v>
      </c>
      <c r="K3642" s="68">
        <f>DATE(YEAR(tbl_raw_data[[#This Row],[Date Actioned]]),MONTH(tbl_raw_data[[#This Row],[Date Actioned]]),DAY(tbl_raw_data[[#This Row],[Date Actioned]]))</f>
        <v>45157</v>
      </c>
      <c r="L3642" s="65" t="str">
        <f>UPPER(TEXT(tbl_raw_data[[#This Row],[updated_date]],"MMMM"))</f>
        <v>AUGUST</v>
      </c>
      <c r="M3642" s="65" t="str">
        <f>"WEEK "&amp;IF(ROUNDUP(DAY(tbl_raw_data[[#This Row],[updated_date]])/7,0)=5,4,ROUNDUP(DAY(tbl_raw_data[[#This Row],[updated_date]])/7,0))</f>
        <v>WEEK 3</v>
      </c>
      <c r="N3642" s="71" t="str">
        <f>UPPER(VLOOKUP(tbl_raw_data[[#This Row],[Analyst]],settings!$A$1:$B$15,2,0))</f>
        <v>SAM</v>
      </c>
      <c r="O3642" s="71" t="str">
        <f>TRIM(UPPER(tbl_raw_data[[#This Row],[Outcome]]))</f>
        <v>WITHDRAW</v>
      </c>
      <c r="P3642" s="71" t="str">
        <f>TRIM(UPPER(tbl_raw_data[[#This Row],[Queue Name]]))</f>
        <v>CONSUMER PRE BUREAU</v>
      </c>
      <c r="Q3642" s="71" t="str">
        <f>IF(tbl_raw_data[[#This Row],[time_taken_in_min]]&lt;=settings!$D$2,"SLA_MET","SLA_NOT_MET")</f>
        <v>SLA_MET</v>
      </c>
    </row>
    <row r="3643" spans="1:17" x14ac:dyDescent="0.3">
      <c r="A3643" s="7" t="s">
        <v>4606</v>
      </c>
      <c r="B3643" s="36">
        <v>45157.430092592593</v>
      </c>
      <c r="C3643" s="39">
        <v>45157.441435185188</v>
      </c>
      <c r="D3643" s="8" t="s">
        <v>47</v>
      </c>
      <c r="E3643" s="8" t="s">
        <v>18</v>
      </c>
      <c r="F3643" s="8" t="s">
        <v>24</v>
      </c>
      <c r="G3643" s="8" t="s">
        <v>667</v>
      </c>
      <c r="H3643" s="84" t="str">
        <f t="shared" si="56"/>
        <v>Incomplete Details</v>
      </c>
      <c r="I3643" s="63">
        <f>(tbl_raw_data[[#This Row],[Date Actioned]])-(tbl_raw_data[[#This Row],[Date Tagged]])</f>
        <v>1.1342592595610768E-2</v>
      </c>
      <c r="J3643" s="66">
        <f>HOUR(tbl_raw_data[[#This Row],[time_taken]])*60+MINUTE(tbl_raw_data[[#This Row],[time_taken]])+SECOND(tbl_raw_data[[#This Row],[time_taken]])/60</f>
        <v>16.333333333333332</v>
      </c>
      <c r="K3643" s="68">
        <f>DATE(YEAR(tbl_raw_data[[#This Row],[Date Actioned]]),MONTH(tbl_raw_data[[#This Row],[Date Actioned]]),DAY(tbl_raw_data[[#This Row],[Date Actioned]]))</f>
        <v>45157</v>
      </c>
      <c r="L3643" s="65" t="str">
        <f>UPPER(TEXT(tbl_raw_data[[#This Row],[updated_date]],"MMMM"))</f>
        <v>AUGUST</v>
      </c>
      <c r="M3643" s="65" t="str">
        <f>"WEEK "&amp;IF(ROUNDUP(DAY(tbl_raw_data[[#This Row],[updated_date]])/7,0)=5,4,ROUNDUP(DAY(tbl_raw_data[[#This Row],[updated_date]])/7,0))</f>
        <v>WEEK 3</v>
      </c>
      <c r="N3643" s="71" t="str">
        <f>UPPER(VLOOKUP(tbl_raw_data[[#This Row],[Analyst]],settings!$A$1:$B$15,2,0))</f>
        <v>SAM</v>
      </c>
      <c r="O3643" s="71" t="str">
        <f>TRIM(UPPER(tbl_raw_data[[#This Row],[Outcome]]))</f>
        <v>WITHDRAW</v>
      </c>
      <c r="P3643" s="71" t="str">
        <f>TRIM(UPPER(tbl_raw_data[[#This Row],[Queue Name]]))</f>
        <v>CONSUMER PRE BUREAU</v>
      </c>
      <c r="Q3643" s="71" t="str">
        <f>IF(tbl_raw_data[[#This Row],[time_taken_in_min]]&lt;=settings!$D$2,"SLA_MET","SLA_NOT_MET")</f>
        <v>SLA_MET</v>
      </c>
    </row>
    <row r="3644" spans="1:17" x14ac:dyDescent="0.3">
      <c r="A3644" s="1" t="s">
        <v>4607</v>
      </c>
      <c r="B3644" s="34">
        <v>45157.430092592593</v>
      </c>
      <c r="C3644" s="35">
        <v>45157.493587962963</v>
      </c>
      <c r="D3644" s="2" t="s">
        <v>47</v>
      </c>
      <c r="E3644" s="2" t="s">
        <v>8</v>
      </c>
      <c r="F3644" s="2" t="s">
        <v>206</v>
      </c>
      <c r="G3644" s="2" t="s">
        <v>707</v>
      </c>
      <c r="H3644" s="84" t="str">
        <f t="shared" si="56"/>
        <v>Duplicate Application</v>
      </c>
      <c r="I3644" s="63">
        <f>(tbl_raw_data[[#This Row],[Date Actioned]])-(tbl_raw_data[[#This Row],[Date Tagged]])</f>
        <v>6.3495370370219462E-2</v>
      </c>
      <c r="J3644" s="66">
        <f>HOUR(tbl_raw_data[[#This Row],[time_taken]])*60+MINUTE(tbl_raw_data[[#This Row],[time_taken]])+SECOND(tbl_raw_data[[#This Row],[time_taken]])/60</f>
        <v>91.433333333333337</v>
      </c>
      <c r="K3644" s="68">
        <f>DATE(YEAR(tbl_raw_data[[#This Row],[Date Actioned]]),MONTH(tbl_raw_data[[#This Row],[Date Actioned]]),DAY(tbl_raw_data[[#This Row],[Date Actioned]]))</f>
        <v>45157</v>
      </c>
      <c r="L3644" s="65" t="str">
        <f>UPPER(TEXT(tbl_raw_data[[#This Row],[updated_date]],"MMMM"))</f>
        <v>AUGUST</v>
      </c>
      <c r="M3644" s="65" t="str">
        <f>"WEEK "&amp;IF(ROUNDUP(DAY(tbl_raw_data[[#This Row],[updated_date]])/7,0)=5,4,ROUNDUP(DAY(tbl_raw_data[[#This Row],[updated_date]])/7,0))</f>
        <v>WEEK 3</v>
      </c>
      <c r="N3644" s="71" t="str">
        <f>UPPER(VLOOKUP(tbl_raw_data[[#This Row],[Analyst]],settings!$A$1:$B$15,2,0))</f>
        <v>HARDIK</v>
      </c>
      <c r="O3644" s="71" t="str">
        <f>TRIM(UPPER(tbl_raw_data[[#This Row],[Outcome]]))</f>
        <v>WITHDRAW</v>
      </c>
      <c r="P3644" s="71" t="str">
        <f>TRIM(UPPER(tbl_raw_data[[#This Row],[Queue Name]]))</f>
        <v>CONSUMER POST BUREAU</v>
      </c>
      <c r="Q3644" s="71" t="str">
        <f>IF(tbl_raw_data[[#This Row],[time_taken_in_min]]&lt;=settings!$D$2,"SLA_MET","SLA_NOT_MET")</f>
        <v>SLA_NOT_MET</v>
      </c>
    </row>
    <row r="3645" spans="1:17" x14ac:dyDescent="0.3">
      <c r="A3645" s="5" t="s">
        <v>4608</v>
      </c>
      <c r="B3645" s="36">
        <v>45157.436238425929</v>
      </c>
      <c r="C3645" s="39">
        <v>45157.439479166664</v>
      </c>
      <c r="D3645" s="8" t="s">
        <v>47</v>
      </c>
      <c r="E3645" s="8" t="s">
        <v>11</v>
      </c>
      <c r="F3645" s="8" t="s">
        <v>17</v>
      </c>
      <c r="G3645" s="8" t="s">
        <v>705</v>
      </c>
      <c r="H3645" s="84" t="str">
        <f t="shared" si="56"/>
        <v>Overdue Bill</v>
      </c>
      <c r="I3645" s="63">
        <f>(tbl_raw_data[[#This Row],[Date Actioned]])-(tbl_raw_data[[#This Row],[Date Tagged]])</f>
        <v>3.2407407343271188E-3</v>
      </c>
      <c r="J3645" s="66">
        <f>HOUR(tbl_raw_data[[#This Row],[time_taken]])*60+MINUTE(tbl_raw_data[[#This Row],[time_taken]])+SECOND(tbl_raw_data[[#This Row],[time_taken]])/60</f>
        <v>4.666666666666667</v>
      </c>
      <c r="K3645" s="68">
        <f>DATE(YEAR(tbl_raw_data[[#This Row],[Date Actioned]]),MONTH(tbl_raw_data[[#This Row],[Date Actioned]]),DAY(tbl_raw_data[[#This Row],[Date Actioned]]))</f>
        <v>45157</v>
      </c>
      <c r="L3645" s="65" t="str">
        <f>UPPER(TEXT(tbl_raw_data[[#This Row],[updated_date]],"MMMM"))</f>
        <v>AUGUST</v>
      </c>
      <c r="M3645" s="65" t="str">
        <f>"WEEK "&amp;IF(ROUNDUP(DAY(tbl_raw_data[[#This Row],[updated_date]])/7,0)=5,4,ROUNDUP(DAY(tbl_raw_data[[#This Row],[updated_date]])/7,0))</f>
        <v>WEEK 3</v>
      </c>
      <c r="N3645" s="71" t="str">
        <f>UPPER(VLOOKUP(tbl_raw_data[[#This Row],[Analyst]],settings!$A$1:$B$15,2,0))</f>
        <v>MERCEDES</v>
      </c>
      <c r="O3645" s="71" t="str">
        <f>TRIM(UPPER(tbl_raw_data[[#This Row],[Outcome]]))</f>
        <v>WITHDRAW</v>
      </c>
      <c r="P3645" s="71" t="str">
        <f>TRIM(UPPER(tbl_raw_data[[#This Row],[Queue Name]]))</f>
        <v>CONSUMER EXISTING</v>
      </c>
      <c r="Q3645" s="71" t="str">
        <f>IF(tbl_raw_data[[#This Row],[time_taken_in_min]]&lt;=settings!$D$2,"SLA_MET","SLA_NOT_MET")</f>
        <v>SLA_MET</v>
      </c>
    </row>
    <row r="3646" spans="1:17" x14ac:dyDescent="0.3">
      <c r="A3646" s="7" t="s">
        <v>4609</v>
      </c>
      <c r="B3646" s="34">
        <v>45157.448576388888</v>
      </c>
      <c r="C3646" s="35">
        <v>45157.461319444446</v>
      </c>
      <c r="D3646" s="2" t="s">
        <v>47</v>
      </c>
      <c r="E3646" s="2" t="s">
        <v>11</v>
      </c>
      <c r="F3646" s="2" t="s">
        <v>24</v>
      </c>
      <c r="G3646" s="2" t="s">
        <v>708</v>
      </c>
      <c r="H3646" s="84" t="str">
        <f t="shared" si="56"/>
        <v>Overdue Bill</v>
      </c>
      <c r="I3646" s="63">
        <f>(tbl_raw_data[[#This Row],[Date Actioned]])-(tbl_raw_data[[#This Row],[Date Tagged]])</f>
        <v>1.2743055558530614E-2</v>
      </c>
      <c r="J3646" s="66">
        <f>HOUR(tbl_raw_data[[#This Row],[time_taken]])*60+MINUTE(tbl_raw_data[[#This Row],[time_taken]])+SECOND(tbl_raw_data[[#This Row],[time_taken]])/60</f>
        <v>18.350000000000001</v>
      </c>
      <c r="K3646" s="68">
        <f>DATE(YEAR(tbl_raw_data[[#This Row],[Date Actioned]]),MONTH(tbl_raw_data[[#This Row],[Date Actioned]]),DAY(tbl_raw_data[[#This Row],[Date Actioned]]))</f>
        <v>45157</v>
      </c>
      <c r="L3646" s="65" t="str">
        <f>UPPER(TEXT(tbl_raw_data[[#This Row],[updated_date]],"MMMM"))</f>
        <v>AUGUST</v>
      </c>
      <c r="M3646" s="65" t="str">
        <f>"WEEK "&amp;IF(ROUNDUP(DAY(tbl_raw_data[[#This Row],[updated_date]])/7,0)=5,4,ROUNDUP(DAY(tbl_raw_data[[#This Row],[updated_date]])/7,0))</f>
        <v>WEEK 3</v>
      </c>
      <c r="N3646" s="71" t="str">
        <f>UPPER(VLOOKUP(tbl_raw_data[[#This Row],[Analyst]],settings!$A$1:$B$15,2,0))</f>
        <v>SAM</v>
      </c>
      <c r="O3646" s="71" t="str">
        <f>TRIM(UPPER(tbl_raw_data[[#This Row],[Outcome]]))</f>
        <v>WITHDRAW</v>
      </c>
      <c r="P3646" s="71" t="str">
        <f>TRIM(UPPER(tbl_raw_data[[#This Row],[Queue Name]]))</f>
        <v>CONSUMER EXISTING</v>
      </c>
      <c r="Q3646" s="71" t="str">
        <f>IF(tbl_raw_data[[#This Row],[time_taken_in_min]]&lt;=settings!$D$2,"SLA_MET","SLA_NOT_MET")</f>
        <v>SLA_MET</v>
      </c>
    </row>
    <row r="3647" spans="1:17" x14ac:dyDescent="0.3">
      <c r="A3647" s="1" t="s">
        <v>4610</v>
      </c>
      <c r="B3647" s="36">
        <v>45157.504131944443</v>
      </c>
      <c r="C3647" s="39">
        <v>45157.51290509259</v>
      </c>
      <c r="D3647" s="8" t="s">
        <v>47</v>
      </c>
      <c r="E3647" s="8" t="s">
        <v>18</v>
      </c>
      <c r="F3647" s="8" t="s">
        <v>206</v>
      </c>
      <c r="G3647" s="8" t="s">
        <v>709</v>
      </c>
      <c r="H3647" s="84" t="str">
        <f t="shared" si="56"/>
        <v>Incomplete Details</v>
      </c>
      <c r="I3647" s="63">
        <f>(tbl_raw_data[[#This Row],[Date Actioned]])-(tbl_raw_data[[#This Row],[Date Tagged]])</f>
        <v>8.7731481471564621E-3</v>
      </c>
      <c r="J3647" s="66">
        <f>HOUR(tbl_raw_data[[#This Row],[time_taken]])*60+MINUTE(tbl_raw_data[[#This Row],[time_taken]])+SECOND(tbl_raw_data[[#This Row],[time_taken]])/60</f>
        <v>12.633333333333333</v>
      </c>
      <c r="K3647" s="68">
        <f>DATE(YEAR(tbl_raw_data[[#This Row],[Date Actioned]]),MONTH(tbl_raw_data[[#This Row],[Date Actioned]]),DAY(tbl_raw_data[[#This Row],[Date Actioned]]))</f>
        <v>45157</v>
      </c>
      <c r="L3647" s="65" t="str">
        <f>UPPER(TEXT(tbl_raw_data[[#This Row],[updated_date]],"MMMM"))</f>
        <v>AUGUST</v>
      </c>
      <c r="M3647" s="65" t="str">
        <f>"WEEK "&amp;IF(ROUNDUP(DAY(tbl_raw_data[[#This Row],[updated_date]])/7,0)=5,4,ROUNDUP(DAY(tbl_raw_data[[#This Row],[updated_date]])/7,0))</f>
        <v>WEEK 3</v>
      </c>
      <c r="N3647" s="71" t="str">
        <f>UPPER(VLOOKUP(tbl_raw_data[[#This Row],[Analyst]],settings!$A$1:$B$15,2,0))</f>
        <v>HARDIK</v>
      </c>
      <c r="O3647" s="71" t="str">
        <f>TRIM(UPPER(tbl_raw_data[[#This Row],[Outcome]]))</f>
        <v>WITHDRAW</v>
      </c>
      <c r="P3647" s="71" t="str">
        <f>TRIM(UPPER(tbl_raw_data[[#This Row],[Queue Name]]))</f>
        <v>CONSUMER PRE BUREAU</v>
      </c>
      <c r="Q3647" s="71" t="str">
        <f>IF(tbl_raw_data[[#This Row],[time_taken_in_min]]&lt;=settings!$D$2,"SLA_MET","SLA_NOT_MET")</f>
        <v>SLA_MET</v>
      </c>
    </row>
    <row r="3648" spans="1:17" x14ac:dyDescent="0.3">
      <c r="A3648" s="5" t="s">
        <v>4611</v>
      </c>
      <c r="B3648" s="34">
        <v>45157.505879629629</v>
      </c>
      <c r="C3648" s="35">
        <v>45157.516608796293</v>
      </c>
      <c r="D3648" s="2" t="s">
        <v>47</v>
      </c>
      <c r="E3648" s="2" t="s">
        <v>18</v>
      </c>
      <c r="F3648" s="2" t="s">
        <v>12</v>
      </c>
      <c r="G3648" s="2" t="s">
        <v>710</v>
      </c>
      <c r="H3648" s="84" t="str">
        <f t="shared" si="56"/>
        <v>Incorrect Queue</v>
      </c>
      <c r="I3648" s="63">
        <f>(tbl_raw_data[[#This Row],[Date Actioned]])-(tbl_raw_data[[#This Row],[Date Tagged]])</f>
        <v>1.0729166664532386E-2</v>
      </c>
      <c r="J3648" s="66">
        <f>HOUR(tbl_raw_data[[#This Row],[time_taken]])*60+MINUTE(tbl_raw_data[[#This Row],[time_taken]])+SECOND(tbl_raw_data[[#This Row],[time_taken]])/60</f>
        <v>15.45</v>
      </c>
      <c r="K3648" s="68">
        <f>DATE(YEAR(tbl_raw_data[[#This Row],[Date Actioned]]),MONTH(tbl_raw_data[[#This Row],[Date Actioned]]),DAY(tbl_raw_data[[#This Row],[Date Actioned]]))</f>
        <v>45157</v>
      </c>
      <c r="L3648" s="65" t="str">
        <f>UPPER(TEXT(tbl_raw_data[[#This Row],[updated_date]],"MMMM"))</f>
        <v>AUGUST</v>
      </c>
      <c r="M3648" s="65" t="str">
        <f>"WEEK "&amp;IF(ROUNDUP(DAY(tbl_raw_data[[#This Row],[updated_date]])/7,0)=5,4,ROUNDUP(DAY(tbl_raw_data[[#This Row],[updated_date]])/7,0))</f>
        <v>WEEK 3</v>
      </c>
      <c r="N3648" s="71" t="str">
        <f>UPPER(VLOOKUP(tbl_raw_data[[#This Row],[Analyst]],settings!$A$1:$B$15,2,0))</f>
        <v>NITESH</v>
      </c>
      <c r="O3648" s="71" t="str">
        <f>TRIM(UPPER(tbl_raw_data[[#This Row],[Outcome]]))</f>
        <v>WITHDRAW</v>
      </c>
      <c r="P3648" s="71" t="str">
        <f>TRIM(UPPER(tbl_raw_data[[#This Row],[Queue Name]]))</f>
        <v>CONSUMER PRE BUREAU</v>
      </c>
      <c r="Q3648" s="71" t="str">
        <f>IF(tbl_raw_data[[#This Row],[time_taken_in_min]]&lt;=settings!$D$2,"SLA_MET","SLA_NOT_MET")</f>
        <v>SLA_MET</v>
      </c>
    </row>
    <row r="3649" spans="1:17" x14ac:dyDescent="0.3">
      <c r="A3649" s="7" t="s">
        <v>4612</v>
      </c>
      <c r="B3649" s="36">
        <v>45157.51902777778</v>
      </c>
      <c r="C3649" s="39">
        <v>45157.529942129629</v>
      </c>
      <c r="D3649" s="8" t="s">
        <v>47</v>
      </c>
      <c r="E3649" s="8" t="s">
        <v>18</v>
      </c>
      <c r="F3649" s="8" t="s">
        <v>206</v>
      </c>
      <c r="G3649" s="8" t="s">
        <v>667</v>
      </c>
      <c r="H3649" s="84" t="str">
        <f t="shared" si="56"/>
        <v>Incomplete Details</v>
      </c>
      <c r="I3649" s="63">
        <f>(tbl_raw_data[[#This Row],[Date Actioned]])-(tbl_raw_data[[#This Row],[Date Tagged]])</f>
        <v>1.0914351849351078E-2</v>
      </c>
      <c r="J3649" s="66">
        <f>HOUR(tbl_raw_data[[#This Row],[time_taken]])*60+MINUTE(tbl_raw_data[[#This Row],[time_taken]])+SECOND(tbl_raw_data[[#This Row],[time_taken]])/60</f>
        <v>15.716666666666667</v>
      </c>
      <c r="K3649" s="68">
        <f>DATE(YEAR(tbl_raw_data[[#This Row],[Date Actioned]]),MONTH(tbl_raw_data[[#This Row],[Date Actioned]]),DAY(tbl_raw_data[[#This Row],[Date Actioned]]))</f>
        <v>45157</v>
      </c>
      <c r="L3649" s="65" t="str">
        <f>UPPER(TEXT(tbl_raw_data[[#This Row],[updated_date]],"MMMM"))</f>
        <v>AUGUST</v>
      </c>
      <c r="M3649" s="65" t="str">
        <f>"WEEK "&amp;IF(ROUNDUP(DAY(tbl_raw_data[[#This Row],[updated_date]])/7,0)=5,4,ROUNDUP(DAY(tbl_raw_data[[#This Row],[updated_date]])/7,0))</f>
        <v>WEEK 3</v>
      </c>
      <c r="N3649" s="71" t="str">
        <f>UPPER(VLOOKUP(tbl_raw_data[[#This Row],[Analyst]],settings!$A$1:$B$15,2,0))</f>
        <v>HARDIK</v>
      </c>
      <c r="O3649" s="71" t="str">
        <f>TRIM(UPPER(tbl_raw_data[[#This Row],[Outcome]]))</f>
        <v>WITHDRAW</v>
      </c>
      <c r="P3649" s="71" t="str">
        <f>TRIM(UPPER(tbl_raw_data[[#This Row],[Queue Name]]))</f>
        <v>CONSUMER PRE BUREAU</v>
      </c>
      <c r="Q3649" s="71" t="str">
        <f>IF(tbl_raw_data[[#This Row],[time_taken_in_min]]&lt;=settings!$D$2,"SLA_MET","SLA_NOT_MET")</f>
        <v>SLA_MET</v>
      </c>
    </row>
    <row r="3650" spans="1:17" x14ac:dyDescent="0.3">
      <c r="A3650" s="1" t="s">
        <v>4613</v>
      </c>
      <c r="B3650" s="34">
        <v>45157.520324074074</v>
      </c>
      <c r="C3650" s="35">
        <v>45157.53324074074</v>
      </c>
      <c r="D3650" s="2" t="s">
        <v>47</v>
      </c>
      <c r="E3650" s="2" t="s">
        <v>8</v>
      </c>
      <c r="F3650" s="2" t="s">
        <v>24</v>
      </c>
      <c r="G3650" s="2" t="s">
        <v>667</v>
      </c>
      <c r="H3650" s="84" t="str">
        <f t="shared" si="56"/>
        <v>Incomplete Details</v>
      </c>
      <c r="I3650" s="63">
        <f>(tbl_raw_data[[#This Row],[Date Actioned]])-(tbl_raw_data[[#This Row],[Date Tagged]])</f>
        <v>1.2916666666569654E-2</v>
      </c>
      <c r="J3650" s="66">
        <f>HOUR(tbl_raw_data[[#This Row],[time_taken]])*60+MINUTE(tbl_raw_data[[#This Row],[time_taken]])+SECOND(tbl_raw_data[[#This Row],[time_taken]])/60</f>
        <v>18.600000000000001</v>
      </c>
      <c r="K3650" s="68">
        <f>DATE(YEAR(tbl_raw_data[[#This Row],[Date Actioned]]),MONTH(tbl_raw_data[[#This Row],[Date Actioned]]),DAY(tbl_raw_data[[#This Row],[Date Actioned]]))</f>
        <v>45157</v>
      </c>
      <c r="L3650" s="65" t="str">
        <f>UPPER(TEXT(tbl_raw_data[[#This Row],[updated_date]],"MMMM"))</f>
        <v>AUGUST</v>
      </c>
      <c r="M3650" s="65" t="str">
        <f>"WEEK "&amp;IF(ROUNDUP(DAY(tbl_raw_data[[#This Row],[updated_date]])/7,0)=5,4,ROUNDUP(DAY(tbl_raw_data[[#This Row],[updated_date]])/7,0))</f>
        <v>WEEK 3</v>
      </c>
      <c r="N3650" s="71" t="str">
        <f>UPPER(VLOOKUP(tbl_raw_data[[#This Row],[Analyst]],settings!$A$1:$B$15,2,0))</f>
        <v>SAM</v>
      </c>
      <c r="O3650" s="71" t="str">
        <f>TRIM(UPPER(tbl_raw_data[[#This Row],[Outcome]]))</f>
        <v>WITHDRAW</v>
      </c>
      <c r="P3650" s="71" t="str">
        <f>TRIM(UPPER(tbl_raw_data[[#This Row],[Queue Name]]))</f>
        <v>CONSUMER POST BUREAU</v>
      </c>
      <c r="Q3650" s="71" t="str">
        <f>IF(tbl_raw_data[[#This Row],[time_taken_in_min]]&lt;=settings!$D$2,"SLA_MET","SLA_NOT_MET")</f>
        <v>SLA_MET</v>
      </c>
    </row>
    <row r="3651" spans="1:17" x14ac:dyDescent="0.3">
      <c r="A3651" s="5" t="s">
        <v>4614</v>
      </c>
      <c r="B3651" s="36">
        <v>45157.522592592592</v>
      </c>
      <c r="C3651" s="39">
        <v>45157.542349537034</v>
      </c>
      <c r="D3651" s="8" t="s">
        <v>47</v>
      </c>
      <c r="E3651" s="8" t="s">
        <v>18</v>
      </c>
      <c r="F3651" s="8" t="s">
        <v>12</v>
      </c>
      <c r="G3651" s="8" t="s">
        <v>711</v>
      </c>
      <c r="H3651" s="84" t="str">
        <f t="shared" ref="H3651:H3714" si="57">IF(OR(ISNUMBER(SEARCH("duplicate",G3651)), ISNUMBER(SEARCH("previously",G3651)), ISNUMBER(SEARCH("previously approved",G3651))), "Duplicate Application",
IF(OR(ISNUMBER(SEARCH("incorrect",G3651)), ISNUMBER(SEARCH("remove", G3651))), "Incorrect Details",
IF(ISNUMBER(SEARCH("incomplete",G3651)), "Incomplete Details",
IF(ISNUMBER(SEARCH("overdue",G3651)), "Overdue Bill",
IF(OR(ISNUMBER(SEARCH("resubmit as", G3651)), ISNUMBER(SEARCH("re-submit as", G3651))), "Incorrect Queue",
IF(OR(ISNUMBER(SEARCH("100",G3651)), ISNUMBER(SEARCH("correct", G3651)), ISNUMBER(SEARCH("email", G3651)), ISNUMBER(SEARCH("please submit", G3651)), ISNUMBER(SEARCH("please resubmit",G3651)), ISNUMBER(SEARCH("please re-submit", G3651)), ISNUMBER(SEARCH("please send", G3651))), "Incomplete Details",
IF(ISNUMBER(SEARCH("error", G3651)), "System Error", "Reason Unknown")))))))</f>
        <v>Reason Unknown</v>
      </c>
      <c r="I3651" s="63">
        <f>(tbl_raw_data[[#This Row],[Date Actioned]])-(tbl_raw_data[[#This Row],[Date Tagged]])</f>
        <v>1.9756944442633539E-2</v>
      </c>
      <c r="J3651" s="66">
        <f>HOUR(tbl_raw_data[[#This Row],[time_taken]])*60+MINUTE(tbl_raw_data[[#This Row],[time_taken]])+SECOND(tbl_raw_data[[#This Row],[time_taken]])/60</f>
        <v>28.45</v>
      </c>
      <c r="K3651" s="68">
        <f>DATE(YEAR(tbl_raw_data[[#This Row],[Date Actioned]]),MONTH(tbl_raw_data[[#This Row],[Date Actioned]]),DAY(tbl_raw_data[[#This Row],[Date Actioned]]))</f>
        <v>45157</v>
      </c>
      <c r="L3651" s="65" t="str">
        <f>UPPER(TEXT(tbl_raw_data[[#This Row],[updated_date]],"MMMM"))</f>
        <v>AUGUST</v>
      </c>
      <c r="M3651" s="65" t="str">
        <f>"WEEK "&amp;IF(ROUNDUP(DAY(tbl_raw_data[[#This Row],[updated_date]])/7,0)=5,4,ROUNDUP(DAY(tbl_raw_data[[#This Row],[updated_date]])/7,0))</f>
        <v>WEEK 3</v>
      </c>
      <c r="N3651" s="71" t="str">
        <f>UPPER(VLOOKUP(tbl_raw_data[[#This Row],[Analyst]],settings!$A$1:$B$15,2,0))</f>
        <v>NITESH</v>
      </c>
      <c r="O3651" s="71" t="str">
        <f>TRIM(UPPER(tbl_raw_data[[#This Row],[Outcome]]))</f>
        <v>WITHDRAW</v>
      </c>
      <c r="P3651" s="71" t="str">
        <f>TRIM(UPPER(tbl_raw_data[[#This Row],[Queue Name]]))</f>
        <v>CONSUMER PRE BUREAU</v>
      </c>
      <c r="Q3651" s="71" t="str">
        <f>IF(tbl_raw_data[[#This Row],[time_taken_in_min]]&lt;=settings!$D$2,"SLA_MET","SLA_NOT_MET")</f>
        <v>SLA_NOT_MET</v>
      </c>
    </row>
    <row r="3652" spans="1:17" x14ac:dyDescent="0.3">
      <c r="A3652" s="7" t="s">
        <v>4615</v>
      </c>
      <c r="B3652" s="34">
        <v>45157.532152777778</v>
      </c>
      <c r="C3652" s="35">
        <v>45157.539918981478</v>
      </c>
      <c r="D3652" s="2" t="s">
        <v>47</v>
      </c>
      <c r="E3652" s="2" t="s">
        <v>18</v>
      </c>
      <c r="F3652" s="2" t="s">
        <v>206</v>
      </c>
      <c r="G3652" s="2" t="s">
        <v>712</v>
      </c>
      <c r="H3652" s="84" t="str">
        <f t="shared" si="57"/>
        <v>Incomplete Details</v>
      </c>
      <c r="I3652" s="63">
        <f>(tbl_raw_data[[#This Row],[Date Actioned]])-(tbl_raw_data[[#This Row],[Date Tagged]])</f>
        <v>7.7662037001573481E-3</v>
      </c>
      <c r="J3652" s="66">
        <f>HOUR(tbl_raw_data[[#This Row],[time_taken]])*60+MINUTE(tbl_raw_data[[#This Row],[time_taken]])+SECOND(tbl_raw_data[[#This Row],[time_taken]])/60</f>
        <v>11.183333333333334</v>
      </c>
      <c r="K3652" s="68">
        <f>DATE(YEAR(tbl_raw_data[[#This Row],[Date Actioned]]),MONTH(tbl_raw_data[[#This Row],[Date Actioned]]),DAY(tbl_raw_data[[#This Row],[Date Actioned]]))</f>
        <v>45157</v>
      </c>
      <c r="L3652" s="65" t="str">
        <f>UPPER(TEXT(tbl_raw_data[[#This Row],[updated_date]],"MMMM"))</f>
        <v>AUGUST</v>
      </c>
      <c r="M3652" s="65" t="str">
        <f>"WEEK "&amp;IF(ROUNDUP(DAY(tbl_raw_data[[#This Row],[updated_date]])/7,0)=5,4,ROUNDUP(DAY(tbl_raw_data[[#This Row],[updated_date]])/7,0))</f>
        <v>WEEK 3</v>
      </c>
      <c r="N3652" s="71" t="str">
        <f>UPPER(VLOOKUP(tbl_raw_data[[#This Row],[Analyst]],settings!$A$1:$B$15,2,0))</f>
        <v>HARDIK</v>
      </c>
      <c r="O3652" s="71" t="str">
        <f>TRIM(UPPER(tbl_raw_data[[#This Row],[Outcome]]))</f>
        <v>WITHDRAW</v>
      </c>
      <c r="P3652" s="71" t="str">
        <f>TRIM(UPPER(tbl_raw_data[[#This Row],[Queue Name]]))</f>
        <v>CONSUMER PRE BUREAU</v>
      </c>
      <c r="Q3652" s="71" t="str">
        <f>IF(tbl_raw_data[[#This Row],[time_taken_in_min]]&lt;=settings!$D$2,"SLA_MET","SLA_NOT_MET")</f>
        <v>SLA_MET</v>
      </c>
    </row>
    <row r="3653" spans="1:17" x14ac:dyDescent="0.3">
      <c r="A3653" s="1" t="s">
        <v>4616</v>
      </c>
      <c r="B3653" s="36">
        <v>45157.541307870371</v>
      </c>
      <c r="C3653" s="39">
        <v>45157.551585648151</v>
      </c>
      <c r="D3653" s="8" t="s">
        <v>47</v>
      </c>
      <c r="E3653" s="8" t="s">
        <v>18</v>
      </c>
      <c r="F3653" s="8" t="s">
        <v>12</v>
      </c>
      <c r="G3653" s="8" t="s">
        <v>713</v>
      </c>
      <c r="H3653" s="84" t="str">
        <f t="shared" si="57"/>
        <v>Incorrect Queue</v>
      </c>
      <c r="I3653" s="63">
        <f>(tbl_raw_data[[#This Row],[Date Actioned]])-(tbl_raw_data[[#This Row],[Date Tagged]])</f>
        <v>1.0277777779265307E-2</v>
      </c>
      <c r="J3653" s="66">
        <f>HOUR(tbl_raw_data[[#This Row],[time_taken]])*60+MINUTE(tbl_raw_data[[#This Row],[time_taken]])+SECOND(tbl_raw_data[[#This Row],[time_taken]])/60</f>
        <v>14.8</v>
      </c>
      <c r="K3653" s="68">
        <f>DATE(YEAR(tbl_raw_data[[#This Row],[Date Actioned]]),MONTH(tbl_raw_data[[#This Row],[Date Actioned]]),DAY(tbl_raw_data[[#This Row],[Date Actioned]]))</f>
        <v>45157</v>
      </c>
      <c r="L3653" s="65" t="str">
        <f>UPPER(TEXT(tbl_raw_data[[#This Row],[updated_date]],"MMMM"))</f>
        <v>AUGUST</v>
      </c>
      <c r="M3653" s="65" t="str">
        <f>"WEEK "&amp;IF(ROUNDUP(DAY(tbl_raw_data[[#This Row],[updated_date]])/7,0)=5,4,ROUNDUP(DAY(tbl_raw_data[[#This Row],[updated_date]])/7,0))</f>
        <v>WEEK 3</v>
      </c>
      <c r="N3653" s="71" t="str">
        <f>UPPER(VLOOKUP(tbl_raw_data[[#This Row],[Analyst]],settings!$A$1:$B$15,2,0))</f>
        <v>NITESH</v>
      </c>
      <c r="O3653" s="71" t="str">
        <f>TRIM(UPPER(tbl_raw_data[[#This Row],[Outcome]]))</f>
        <v>WITHDRAW</v>
      </c>
      <c r="P3653" s="71" t="str">
        <f>TRIM(UPPER(tbl_raw_data[[#This Row],[Queue Name]]))</f>
        <v>CONSUMER PRE BUREAU</v>
      </c>
      <c r="Q3653" s="71" t="str">
        <f>IF(tbl_raw_data[[#This Row],[time_taken_in_min]]&lt;=settings!$D$2,"SLA_MET","SLA_NOT_MET")</f>
        <v>SLA_MET</v>
      </c>
    </row>
    <row r="3654" spans="1:17" x14ac:dyDescent="0.3">
      <c r="A3654" s="5" t="s">
        <v>4617</v>
      </c>
      <c r="B3654" s="34">
        <v>45157.552523148152</v>
      </c>
      <c r="C3654" s="35">
        <v>45157.564305555556</v>
      </c>
      <c r="D3654" s="2" t="s">
        <v>47</v>
      </c>
      <c r="E3654" s="2" t="s">
        <v>11</v>
      </c>
      <c r="F3654" s="2" t="s">
        <v>12</v>
      </c>
      <c r="G3654" s="2" t="s">
        <v>705</v>
      </c>
      <c r="H3654" s="84" t="str">
        <f t="shared" si="57"/>
        <v>Overdue Bill</v>
      </c>
      <c r="I3654" s="63">
        <f>(tbl_raw_data[[#This Row],[Date Actioned]])-(tbl_raw_data[[#This Row],[Date Tagged]])</f>
        <v>1.1782407404098194E-2</v>
      </c>
      <c r="J3654" s="66">
        <f>HOUR(tbl_raw_data[[#This Row],[time_taken]])*60+MINUTE(tbl_raw_data[[#This Row],[time_taken]])+SECOND(tbl_raw_data[[#This Row],[time_taken]])/60</f>
        <v>16.966666666666665</v>
      </c>
      <c r="K3654" s="68">
        <f>DATE(YEAR(tbl_raw_data[[#This Row],[Date Actioned]]),MONTH(tbl_raw_data[[#This Row],[Date Actioned]]),DAY(tbl_raw_data[[#This Row],[Date Actioned]]))</f>
        <v>45157</v>
      </c>
      <c r="L3654" s="65" t="str">
        <f>UPPER(TEXT(tbl_raw_data[[#This Row],[updated_date]],"MMMM"))</f>
        <v>AUGUST</v>
      </c>
      <c r="M3654" s="65" t="str">
        <f>"WEEK "&amp;IF(ROUNDUP(DAY(tbl_raw_data[[#This Row],[updated_date]])/7,0)=5,4,ROUNDUP(DAY(tbl_raw_data[[#This Row],[updated_date]])/7,0))</f>
        <v>WEEK 3</v>
      </c>
      <c r="N3654" s="71" t="str">
        <f>UPPER(VLOOKUP(tbl_raw_data[[#This Row],[Analyst]],settings!$A$1:$B$15,2,0))</f>
        <v>NITESH</v>
      </c>
      <c r="O3654" s="71" t="str">
        <f>TRIM(UPPER(tbl_raw_data[[#This Row],[Outcome]]))</f>
        <v>WITHDRAW</v>
      </c>
      <c r="P3654" s="71" t="str">
        <f>TRIM(UPPER(tbl_raw_data[[#This Row],[Queue Name]]))</f>
        <v>CONSUMER EXISTING</v>
      </c>
      <c r="Q3654" s="71" t="str">
        <f>IF(tbl_raw_data[[#This Row],[time_taken_in_min]]&lt;=settings!$D$2,"SLA_MET","SLA_NOT_MET")</f>
        <v>SLA_MET</v>
      </c>
    </row>
    <row r="3655" spans="1:17" x14ac:dyDescent="0.3">
      <c r="A3655" s="7" t="s">
        <v>4618</v>
      </c>
      <c r="B3655" s="36">
        <v>45157.556701388887</v>
      </c>
      <c r="C3655" s="39">
        <v>45157.558622685188</v>
      </c>
      <c r="D3655" s="8" t="s">
        <v>47</v>
      </c>
      <c r="E3655" s="8" t="s">
        <v>11</v>
      </c>
      <c r="F3655" s="8" t="s">
        <v>206</v>
      </c>
      <c r="G3655" s="8" t="s">
        <v>686</v>
      </c>
      <c r="H3655" s="84" t="str">
        <f t="shared" si="57"/>
        <v>Incorrect Queue</v>
      </c>
      <c r="I3655" s="63">
        <f>(tbl_raw_data[[#This Row],[Date Actioned]])-(tbl_raw_data[[#This Row],[Date Tagged]])</f>
        <v>1.9212963015888818E-3</v>
      </c>
      <c r="J3655" s="66">
        <f>HOUR(tbl_raw_data[[#This Row],[time_taken]])*60+MINUTE(tbl_raw_data[[#This Row],[time_taken]])+SECOND(tbl_raw_data[[#This Row],[time_taken]])/60</f>
        <v>2.7666666666666666</v>
      </c>
      <c r="K3655" s="68">
        <f>DATE(YEAR(tbl_raw_data[[#This Row],[Date Actioned]]),MONTH(tbl_raw_data[[#This Row],[Date Actioned]]),DAY(tbl_raw_data[[#This Row],[Date Actioned]]))</f>
        <v>45157</v>
      </c>
      <c r="L3655" s="65" t="str">
        <f>UPPER(TEXT(tbl_raw_data[[#This Row],[updated_date]],"MMMM"))</f>
        <v>AUGUST</v>
      </c>
      <c r="M3655" s="65" t="str">
        <f>"WEEK "&amp;IF(ROUNDUP(DAY(tbl_raw_data[[#This Row],[updated_date]])/7,0)=5,4,ROUNDUP(DAY(tbl_raw_data[[#This Row],[updated_date]])/7,0))</f>
        <v>WEEK 3</v>
      </c>
      <c r="N3655" s="71" t="str">
        <f>UPPER(VLOOKUP(tbl_raw_data[[#This Row],[Analyst]],settings!$A$1:$B$15,2,0))</f>
        <v>HARDIK</v>
      </c>
      <c r="O3655" s="71" t="str">
        <f>TRIM(UPPER(tbl_raw_data[[#This Row],[Outcome]]))</f>
        <v>WITHDRAW</v>
      </c>
      <c r="P3655" s="71" t="str">
        <f>TRIM(UPPER(tbl_raw_data[[#This Row],[Queue Name]]))</f>
        <v>CONSUMER EXISTING</v>
      </c>
      <c r="Q3655" s="71" t="str">
        <f>IF(tbl_raw_data[[#This Row],[time_taken_in_min]]&lt;=settings!$D$2,"SLA_MET","SLA_NOT_MET")</f>
        <v>SLA_MET</v>
      </c>
    </row>
    <row r="3656" spans="1:17" x14ac:dyDescent="0.3">
      <c r="A3656" s="1" t="s">
        <v>4619</v>
      </c>
      <c r="B3656" s="34">
        <v>45157.583298611113</v>
      </c>
      <c r="C3656" s="35">
        <v>45157.590439814812</v>
      </c>
      <c r="D3656" s="2" t="s">
        <v>47</v>
      </c>
      <c r="E3656" s="2" t="s">
        <v>11</v>
      </c>
      <c r="F3656" s="2" t="s">
        <v>24</v>
      </c>
      <c r="G3656" s="2" t="s">
        <v>714</v>
      </c>
      <c r="H3656" s="84" t="str">
        <f t="shared" si="57"/>
        <v>Incorrect Details</v>
      </c>
      <c r="I3656" s="63">
        <f>(tbl_raw_data[[#This Row],[Date Actioned]])-(tbl_raw_data[[#This Row],[Date Tagged]])</f>
        <v>7.1412036995752715E-3</v>
      </c>
      <c r="J3656" s="66">
        <f>HOUR(tbl_raw_data[[#This Row],[time_taken]])*60+MINUTE(tbl_raw_data[[#This Row],[time_taken]])+SECOND(tbl_raw_data[[#This Row],[time_taken]])/60</f>
        <v>10.283333333333333</v>
      </c>
      <c r="K3656" s="68">
        <f>DATE(YEAR(tbl_raw_data[[#This Row],[Date Actioned]]),MONTH(tbl_raw_data[[#This Row],[Date Actioned]]),DAY(tbl_raw_data[[#This Row],[Date Actioned]]))</f>
        <v>45157</v>
      </c>
      <c r="L3656" s="65" t="str">
        <f>UPPER(TEXT(tbl_raw_data[[#This Row],[updated_date]],"MMMM"))</f>
        <v>AUGUST</v>
      </c>
      <c r="M3656" s="65" t="str">
        <f>"WEEK "&amp;IF(ROUNDUP(DAY(tbl_raw_data[[#This Row],[updated_date]])/7,0)=5,4,ROUNDUP(DAY(tbl_raw_data[[#This Row],[updated_date]])/7,0))</f>
        <v>WEEK 3</v>
      </c>
      <c r="N3656" s="71" t="str">
        <f>UPPER(VLOOKUP(tbl_raw_data[[#This Row],[Analyst]],settings!$A$1:$B$15,2,0))</f>
        <v>SAM</v>
      </c>
      <c r="O3656" s="71" t="str">
        <f>TRIM(UPPER(tbl_raw_data[[#This Row],[Outcome]]))</f>
        <v>WITHDRAW</v>
      </c>
      <c r="P3656" s="71" t="str">
        <f>TRIM(UPPER(tbl_raw_data[[#This Row],[Queue Name]]))</f>
        <v>CONSUMER EXISTING</v>
      </c>
      <c r="Q3656" s="71" t="str">
        <f>IF(tbl_raw_data[[#This Row],[time_taken_in_min]]&lt;=settings!$D$2,"SLA_MET","SLA_NOT_MET")</f>
        <v>SLA_MET</v>
      </c>
    </row>
    <row r="3657" spans="1:17" x14ac:dyDescent="0.3">
      <c r="A3657" s="5" t="s">
        <v>4620</v>
      </c>
      <c r="B3657" s="36">
        <v>45157.585532407407</v>
      </c>
      <c r="C3657" s="39">
        <v>45157.592268518521</v>
      </c>
      <c r="D3657" s="8" t="s">
        <v>47</v>
      </c>
      <c r="E3657" s="8" t="s">
        <v>18</v>
      </c>
      <c r="F3657" s="8" t="s">
        <v>206</v>
      </c>
      <c r="G3657" s="8" t="s">
        <v>667</v>
      </c>
      <c r="H3657" s="84" t="str">
        <f t="shared" si="57"/>
        <v>Incomplete Details</v>
      </c>
      <c r="I3657" s="63">
        <f>(tbl_raw_data[[#This Row],[Date Actioned]])-(tbl_raw_data[[#This Row],[Date Tagged]])</f>
        <v>6.7361111141508445E-3</v>
      </c>
      <c r="J3657" s="66">
        <f>HOUR(tbl_raw_data[[#This Row],[time_taken]])*60+MINUTE(tbl_raw_data[[#This Row],[time_taken]])+SECOND(tbl_raw_data[[#This Row],[time_taken]])/60</f>
        <v>9.6999999999999993</v>
      </c>
      <c r="K3657" s="68">
        <f>DATE(YEAR(tbl_raw_data[[#This Row],[Date Actioned]]),MONTH(tbl_raw_data[[#This Row],[Date Actioned]]),DAY(tbl_raw_data[[#This Row],[Date Actioned]]))</f>
        <v>45157</v>
      </c>
      <c r="L3657" s="65" t="str">
        <f>UPPER(TEXT(tbl_raw_data[[#This Row],[updated_date]],"MMMM"))</f>
        <v>AUGUST</v>
      </c>
      <c r="M3657" s="65" t="str">
        <f>"WEEK "&amp;IF(ROUNDUP(DAY(tbl_raw_data[[#This Row],[updated_date]])/7,0)=5,4,ROUNDUP(DAY(tbl_raw_data[[#This Row],[updated_date]])/7,0))</f>
        <v>WEEK 3</v>
      </c>
      <c r="N3657" s="71" t="str">
        <f>UPPER(VLOOKUP(tbl_raw_data[[#This Row],[Analyst]],settings!$A$1:$B$15,2,0))</f>
        <v>HARDIK</v>
      </c>
      <c r="O3657" s="71" t="str">
        <f>TRIM(UPPER(tbl_raw_data[[#This Row],[Outcome]]))</f>
        <v>WITHDRAW</v>
      </c>
      <c r="P3657" s="71" t="str">
        <f>TRIM(UPPER(tbl_raw_data[[#This Row],[Queue Name]]))</f>
        <v>CONSUMER PRE BUREAU</v>
      </c>
      <c r="Q3657" s="71" t="str">
        <f>IF(tbl_raw_data[[#This Row],[time_taken_in_min]]&lt;=settings!$D$2,"SLA_MET","SLA_NOT_MET")</f>
        <v>SLA_MET</v>
      </c>
    </row>
    <row r="3658" spans="1:17" x14ac:dyDescent="0.3">
      <c r="A3658" s="7" t="s">
        <v>4621</v>
      </c>
      <c r="B3658" s="34">
        <v>45157.587013888886</v>
      </c>
      <c r="C3658" s="35">
        <v>45157.595509259256</v>
      </c>
      <c r="D3658" s="2" t="s">
        <v>47</v>
      </c>
      <c r="E3658" s="2" t="s">
        <v>18</v>
      </c>
      <c r="F3658" s="2" t="s">
        <v>206</v>
      </c>
      <c r="G3658" s="2" t="s">
        <v>706</v>
      </c>
      <c r="H3658" s="84" t="str">
        <f t="shared" si="57"/>
        <v>Incomplete Details</v>
      </c>
      <c r="I3658" s="63">
        <f>(tbl_raw_data[[#This Row],[Date Actioned]])-(tbl_raw_data[[#This Row],[Date Tagged]])</f>
        <v>8.4953703699284233E-3</v>
      </c>
      <c r="J3658" s="66">
        <f>HOUR(tbl_raw_data[[#This Row],[time_taken]])*60+MINUTE(tbl_raw_data[[#This Row],[time_taken]])+SECOND(tbl_raw_data[[#This Row],[time_taken]])/60</f>
        <v>12.233333333333333</v>
      </c>
      <c r="K3658" s="68">
        <f>DATE(YEAR(tbl_raw_data[[#This Row],[Date Actioned]]),MONTH(tbl_raw_data[[#This Row],[Date Actioned]]),DAY(tbl_raw_data[[#This Row],[Date Actioned]]))</f>
        <v>45157</v>
      </c>
      <c r="L3658" s="65" t="str">
        <f>UPPER(TEXT(tbl_raw_data[[#This Row],[updated_date]],"MMMM"))</f>
        <v>AUGUST</v>
      </c>
      <c r="M3658" s="65" t="str">
        <f>"WEEK "&amp;IF(ROUNDUP(DAY(tbl_raw_data[[#This Row],[updated_date]])/7,0)=5,4,ROUNDUP(DAY(tbl_raw_data[[#This Row],[updated_date]])/7,0))</f>
        <v>WEEK 3</v>
      </c>
      <c r="N3658" s="71" t="str">
        <f>UPPER(VLOOKUP(tbl_raw_data[[#This Row],[Analyst]],settings!$A$1:$B$15,2,0))</f>
        <v>HARDIK</v>
      </c>
      <c r="O3658" s="71" t="str">
        <f>TRIM(UPPER(tbl_raw_data[[#This Row],[Outcome]]))</f>
        <v>WITHDRAW</v>
      </c>
      <c r="P3658" s="71" t="str">
        <f>TRIM(UPPER(tbl_raw_data[[#This Row],[Queue Name]]))</f>
        <v>CONSUMER PRE BUREAU</v>
      </c>
      <c r="Q3658" s="71" t="str">
        <f>IF(tbl_raw_data[[#This Row],[time_taken_in_min]]&lt;=settings!$D$2,"SLA_MET","SLA_NOT_MET")</f>
        <v>SLA_MET</v>
      </c>
    </row>
    <row r="3659" spans="1:17" x14ac:dyDescent="0.3">
      <c r="A3659" s="1" t="s">
        <v>4622</v>
      </c>
      <c r="B3659" s="36">
        <v>45157.596956018519</v>
      </c>
      <c r="C3659" s="39">
        <v>45157.612673611111</v>
      </c>
      <c r="D3659" s="8" t="s">
        <v>47</v>
      </c>
      <c r="E3659" s="8" t="s">
        <v>11</v>
      </c>
      <c r="F3659" s="8" t="s">
        <v>12</v>
      </c>
      <c r="G3659" s="8" t="s">
        <v>715</v>
      </c>
      <c r="H3659" s="84" t="str">
        <f t="shared" si="57"/>
        <v>Incomplete Details</v>
      </c>
      <c r="I3659" s="63">
        <f>(tbl_raw_data[[#This Row],[Date Actioned]])-(tbl_raw_data[[#This Row],[Date Tagged]])</f>
        <v>1.5717592592409346E-2</v>
      </c>
      <c r="J3659" s="66">
        <f>HOUR(tbl_raw_data[[#This Row],[time_taken]])*60+MINUTE(tbl_raw_data[[#This Row],[time_taken]])+SECOND(tbl_raw_data[[#This Row],[time_taken]])/60</f>
        <v>22.633333333333333</v>
      </c>
      <c r="K3659" s="68">
        <f>DATE(YEAR(tbl_raw_data[[#This Row],[Date Actioned]]),MONTH(tbl_raw_data[[#This Row],[Date Actioned]]),DAY(tbl_raw_data[[#This Row],[Date Actioned]]))</f>
        <v>45157</v>
      </c>
      <c r="L3659" s="65" t="str">
        <f>UPPER(TEXT(tbl_raw_data[[#This Row],[updated_date]],"MMMM"))</f>
        <v>AUGUST</v>
      </c>
      <c r="M3659" s="65" t="str">
        <f>"WEEK "&amp;IF(ROUNDUP(DAY(tbl_raw_data[[#This Row],[updated_date]])/7,0)=5,4,ROUNDUP(DAY(tbl_raw_data[[#This Row],[updated_date]])/7,0))</f>
        <v>WEEK 3</v>
      </c>
      <c r="N3659" s="71" t="str">
        <f>UPPER(VLOOKUP(tbl_raw_data[[#This Row],[Analyst]],settings!$A$1:$B$15,2,0))</f>
        <v>NITESH</v>
      </c>
      <c r="O3659" s="71" t="str">
        <f>TRIM(UPPER(tbl_raw_data[[#This Row],[Outcome]]))</f>
        <v>WITHDRAW</v>
      </c>
      <c r="P3659" s="71" t="str">
        <f>TRIM(UPPER(tbl_raw_data[[#This Row],[Queue Name]]))</f>
        <v>CONSUMER EXISTING</v>
      </c>
      <c r="Q3659" s="71" t="str">
        <f>IF(tbl_raw_data[[#This Row],[time_taken_in_min]]&lt;=settings!$D$2,"SLA_MET","SLA_NOT_MET")</f>
        <v>SLA_NOT_MET</v>
      </c>
    </row>
    <row r="3660" spans="1:17" x14ac:dyDescent="0.3">
      <c r="A3660" s="5" t="s">
        <v>4623</v>
      </c>
      <c r="B3660" s="34">
        <v>45157.600300925929</v>
      </c>
      <c r="C3660" s="35">
        <v>45157.602129629631</v>
      </c>
      <c r="D3660" s="2" t="s">
        <v>47</v>
      </c>
      <c r="E3660" s="2" t="s">
        <v>18</v>
      </c>
      <c r="F3660" s="2" t="s">
        <v>24</v>
      </c>
      <c r="G3660" s="2" t="s">
        <v>714</v>
      </c>
      <c r="H3660" s="84" t="str">
        <f t="shared" si="57"/>
        <v>Incorrect Details</v>
      </c>
      <c r="I3660" s="63">
        <f>(tbl_raw_data[[#This Row],[Date Actioned]])-(tbl_raw_data[[#This Row],[Date Tagged]])</f>
        <v>1.8287037019035779E-3</v>
      </c>
      <c r="J3660" s="66">
        <f>HOUR(tbl_raw_data[[#This Row],[time_taken]])*60+MINUTE(tbl_raw_data[[#This Row],[time_taken]])+SECOND(tbl_raw_data[[#This Row],[time_taken]])/60</f>
        <v>2.6333333333333333</v>
      </c>
      <c r="K3660" s="68">
        <f>DATE(YEAR(tbl_raw_data[[#This Row],[Date Actioned]]),MONTH(tbl_raw_data[[#This Row],[Date Actioned]]),DAY(tbl_raw_data[[#This Row],[Date Actioned]]))</f>
        <v>45157</v>
      </c>
      <c r="L3660" s="65" t="str">
        <f>UPPER(TEXT(tbl_raw_data[[#This Row],[updated_date]],"MMMM"))</f>
        <v>AUGUST</v>
      </c>
      <c r="M3660" s="65" t="str">
        <f>"WEEK "&amp;IF(ROUNDUP(DAY(tbl_raw_data[[#This Row],[updated_date]])/7,0)=5,4,ROUNDUP(DAY(tbl_raw_data[[#This Row],[updated_date]])/7,0))</f>
        <v>WEEK 3</v>
      </c>
      <c r="N3660" s="71" t="str">
        <f>UPPER(VLOOKUP(tbl_raw_data[[#This Row],[Analyst]],settings!$A$1:$B$15,2,0))</f>
        <v>SAM</v>
      </c>
      <c r="O3660" s="71" t="str">
        <f>TRIM(UPPER(tbl_raw_data[[#This Row],[Outcome]]))</f>
        <v>WITHDRAW</v>
      </c>
      <c r="P3660" s="71" t="str">
        <f>TRIM(UPPER(tbl_raw_data[[#This Row],[Queue Name]]))</f>
        <v>CONSUMER PRE BUREAU</v>
      </c>
      <c r="Q3660" s="71" t="str">
        <f>IF(tbl_raw_data[[#This Row],[time_taken_in_min]]&lt;=settings!$D$2,"SLA_MET","SLA_NOT_MET")</f>
        <v>SLA_MET</v>
      </c>
    </row>
    <row r="3661" spans="1:17" x14ac:dyDescent="0.3">
      <c r="A3661" s="7" t="s">
        <v>4624</v>
      </c>
      <c r="B3661" s="36">
        <v>45157.610150462962</v>
      </c>
      <c r="C3661" s="39">
        <v>45157.618703703702</v>
      </c>
      <c r="D3661" s="8" t="s">
        <v>47</v>
      </c>
      <c r="E3661" s="8" t="s">
        <v>11</v>
      </c>
      <c r="F3661" s="8" t="s">
        <v>24</v>
      </c>
      <c r="G3661" s="8" t="s">
        <v>706</v>
      </c>
      <c r="H3661" s="84" t="str">
        <f t="shared" si="57"/>
        <v>Incomplete Details</v>
      </c>
      <c r="I3661" s="63">
        <f>(tbl_raw_data[[#This Row],[Date Actioned]])-(tbl_raw_data[[#This Row],[Date Tagged]])</f>
        <v>8.55324073927477E-3</v>
      </c>
      <c r="J3661" s="66">
        <f>HOUR(tbl_raw_data[[#This Row],[time_taken]])*60+MINUTE(tbl_raw_data[[#This Row],[time_taken]])+SECOND(tbl_raw_data[[#This Row],[time_taken]])/60</f>
        <v>12.316666666666666</v>
      </c>
      <c r="K3661" s="68">
        <f>DATE(YEAR(tbl_raw_data[[#This Row],[Date Actioned]]),MONTH(tbl_raw_data[[#This Row],[Date Actioned]]),DAY(tbl_raw_data[[#This Row],[Date Actioned]]))</f>
        <v>45157</v>
      </c>
      <c r="L3661" s="65" t="str">
        <f>UPPER(TEXT(tbl_raw_data[[#This Row],[updated_date]],"MMMM"))</f>
        <v>AUGUST</v>
      </c>
      <c r="M3661" s="65" t="str">
        <f>"WEEK "&amp;IF(ROUNDUP(DAY(tbl_raw_data[[#This Row],[updated_date]])/7,0)=5,4,ROUNDUP(DAY(tbl_raw_data[[#This Row],[updated_date]])/7,0))</f>
        <v>WEEK 3</v>
      </c>
      <c r="N3661" s="71" t="str">
        <f>UPPER(VLOOKUP(tbl_raw_data[[#This Row],[Analyst]],settings!$A$1:$B$15,2,0))</f>
        <v>SAM</v>
      </c>
      <c r="O3661" s="71" t="str">
        <f>TRIM(UPPER(tbl_raw_data[[#This Row],[Outcome]]))</f>
        <v>WITHDRAW</v>
      </c>
      <c r="P3661" s="71" t="str">
        <f>TRIM(UPPER(tbl_raw_data[[#This Row],[Queue Name]]))</f>
        <v>CONSUMER EXISTING</v>
      </c>
      <c r="Q3661" s="71" t="str">
        <f>IF(tbl_raw_data[[#This Row],[time_taken_in_min]]&lt;=settings!$D$2,"SLA_MET","SLA_NOT_MET")</f>
        <v>SLA_MET</v>
      </c>
    </row>
    <row r="3662" spans="1:17" x14ac:dyDescent="0.3">
      <c r="A3662" s="1" t="s">
        <v>4625</v>
      </c>
      <c r="B3662" s="34">
        <v>45157.61347222222</v>
      </c>
      <c r="C3662" s="35">
        <v>45157.628009259257</v>
      </c>
      <c r="D3662" s="2" t="s">
        <v>47</v>
      </c>
      <c r="E3662" s="2" t="s">
        <v>8</v>
      </c>
      <c r="F3662" s="2" t="s">
        <v>12</v>
      </c>
      <c r="G3662" s="2" t="s">
        <v>716</v>
      </c>
      <c r="H3662" s="84" t="str">
        <f t="shared" si="57"/>
        <v>Incorrect Queue</v>
      </c>
      <c r="I3662" s="63">
        <f>(tbl_raw_data[[#This Row],[Date Actioned]])-(tbl_raw_data[[#This Row],[Date Tagged]])</f>
        <v>1.4537037037371192E-2</v>
      </c>
      <c r="J3662" s="66">
        <f>HOUR(tbl_raw_data[[#This Row],[time_taken]])*60+MINUTE(tbl_raw_data[[#This Row],[time_taken]])+SECOND(tbl_raw_data[[#This Row],[time_taken]])/60</f>
        <v>20.933333333333334</v>
      </c>
      <c r="K3662" s="68">
        <f>DATE(YEAR(tbl_raw_data[[#This Row],[Date Actioned]]),MONTH(tbl_raw_data[[#This Row],[Date Actioned]]),DAY(tbl_raw_data[[#This Row],[Date Actioned]]))</f>
        <v>45157</v>
      </c>
      <c r="L3662" s="65" t="str">
        <f>UPPER(TEXT(tbl_raw_data[[#This Row],[updated_date]],"MMMM"))</f>
        <v>AUGUST</v>
      </c>
      <c r="M3662" s="65" t="str">
        <f>"WEEK "&amp;IF(ROUNDUP(DAY(tbl_raw_data[[#This Row],[updated_date]])/7,0)=5,4,ROUNDUP(DAY(tbl_raw_data[[#This Row],[updated_date]])/7,0))</f>
        <v>WEEK 3</v>
      </c>
      <c r="N3662" s="71" t="str">
        <f>UPPER(VLOOKUP(tbl_raw_data[[#This Row],[Analyst]],settings!$A$1:$B$15,2,0))</f>
        <v>NITESH</v>
      </c>
      <c r="O3662" s="71" t="str">
        <f>TRIM(UPPER(tbl_raw_data[[#This Row],[Outcome]]))</f>
        <v>WITHDRAW</v>
      </c>
      <c r="P3662" s="71" t="str">
        <f>TRIM(UPPER(tbl_raw_data[[#This Row],[Queue Name]]))</f>
        <v>CONSUMER POST BUREAU</v>
      </c>
      <c r="Q3662" s="71" t="str">
        <f>IF(tbl_raw_data[[#This Row],[time_taken_in_min]]&lt;=settings!$D$2,"SLA_MET","SLA_NOT_MET")</f>
        <v>SLA_NOT_MET</v>
      </c>
    </row>
    <row r="3663" spans="1:17" x14ac:dyDescent="0.3">
      <c r="A3663" s="5" t="s">
        <v>4626</v>
      </c>
      <c r="B3663" s="36">
        <v>45157.638368055559</v>
      </c>
      <c r="C3663" s="39">
        <v>45157.642118055555</v>
      </c>
      <c r="D3663" s="8" t="s">
        <v>47</v>
      </c>
      <c r="E3663" s="8" t="s">
        <v>18</v>
      </c>
      <c r="F3663" s="8" t="s">
        <v>206</v>
      </c>
      <c r="G3663" s="8" t="s">
        <v>667</v>
      </c>
      <c r="H3663" s="84" t="str">
        <f t="shared" si="57"/>
        <v>Incomplete Details</v>
      </c>
      <c r="I3663" s="63">
        <f>(tbl_raw_data[[#This Row],[Date Actioned]])-(tbl_raw_data[[#This Row],[Date Tagged]])</f>
        <v>3.749999996216502E-3</v>
      </c>
      <c r="J3663" s="66">
        <f>HOUR(tbl_raw_data[[#This Row],[time_taken]])*60+MINUTE(tbl_raw_data[[#This Row],[time_taken]])+SECOND(tbl_raw_data[[#This Row],[time_taken]])/60</f>
        <v>5.4</v>
      </c>
      <c r="K3663" s="68">
        <f>DATE(YEAR(tbl_raw_data[[#This Row],[Date Actioned]]),MONTH(tbl_raw_data[[#This Row],[Date Actioned]]),DAY(tbl_raw_data[[#This Row],[Date Actioned]]))</f>
        <v>45157</v>
      </c>
      <c r="L3663" s="65" t="str">
        <f>UPPER(TEXT(tbl_raw_data[[#This Row],[updated_date]],"MMMM"))</f>
        <v>AUGUST</v>
      </c>
      <c r="M3663" s="65" t="str">
        <f>"WEEK "&amp;IF(ROUNDUP(DAY(tbl_raw_data[[#This Row],[updated_date]])/7,0)=5,4,ROUNDUP(DAY(tbl_raw_data[[#This Row],[updated_date]])/7,0))</f>
        <v>WEEK 3</v>
      </c>
      <c r="N3663" s="71" t="str">
        <f>UPPER(VLOOKUP(tbl_raw_data[[#This Row],[Analyst]],settings!$A$1:$B$15,2,0))</f>
        <v>HARDIK</v>
      </c>
      <c r="O3663" s="71" t="str">
        <f>TRIM(UPPER(tbl_raw_data[[#This Row],[Outcome]]))</f>
        <v>WITHDRAW</v>
      </c>
      <c r="P3663" s="71" t="str">
        <f>TRIM(UPPER(tbl_raw_data[[#This Row],[Queue Name]]))</f>
        <v>CONSUMER PRE BUREAU</v>
      </c>
      <c r="Q3663" s="71" t="str">
        <f>IF(tbl_raw_data[[#This Row],[time_taken_in_min]]&lt;=settings!$D$2,"SLA_MET","SLA_NOT_MET")</f>
        <v>SLA_MET</v>
      </c>
    </row>
    <row r="3664" spans="1:17" x14ac:dyDescent="0.3">
      <c r="A3664" s="7" t="s">
        <v>4627</v>
      </c>
      <c r="B3664" s="34">
        <v>45157.644097222219</v>
      </c>
      <c r="C3664" s="35">
        <v>45157.650347222225</v>
      </c>
      <c r="D3664" s="2" t="s">
        <v>47</v>
      </c>
      <c r="E3664" s="2" t="s">
        <v>18</v>
      </c>
      <c r="F3664" s="2" t="s">
        <v>206</v>
      </c>
      <c r="G3664" s="2" t="s">
        <v>717</v>
      </c>
      <c r="H3664" s="84" t="str">
        <f t="shared" si="57"/>
        <v>Incomplete Details</v>
      </c>
      <c r="I3664" s="63">
        <f>(tbl_raw_data[[#This Row],[Date Actioned]])-(tbl_raw_data[[#This Row],[Date Tagged]])</f>
        <v>6.2500000058207661E-3</v>
      </c>
      <c r="J3664" s="66">
        <f>HOUR(tbl_raw_data[[#This Row],[time_taken]])*60+MINUTE(tbl_raw_data[[#This Row],[time_taken]])+SECOND(tbl_raw_data[[#This Row],[time_taken]])/60</f>
        <v>9</v>
      </c>
      <c r="K3664" s="68">
        <f>DATE(YEAR(tbl_raw_data[[#This Row],[Date Actioned]]),MONTH(tbl_raw_data[[#This Row],[Date Actioned]]),DAY(tbl_raw_data[[#This Row],[Date Actioned]]))</f>
        <v>45157</v>
      </c>
      <c r="L3664" s="65" t="str">
        <f>UPPER(TEXT(tbl_raw_data[[#This Row],[updated_date]],"MMMM"))</f>
        <v>AUGUST</v>
      </c>
      <c r="M3664" s="65" t="str">
        <f>"WEEK "&amp;IF(ROUNDUP(DAY(tbl_raw_data[[#This Row],[updated_date]])/7,0)=5,4,ROUNDUP(DAY(tbl_raw_data[[#This Row],[updated_date]])/7,0))</f>
        <v>WEEK 3</v>
      </c>
      <c r="N3664" s="71" t="str">
        <f>UPPER(VLOOKUP(tbl_raw_data[[#This Row],[Analyst]],settings!$A$1:$B$15,2,0))</f>
        <v>HARDIK</v>
      </c>
      <c r="O3664" s="71" t="str">
        <f>TRIM(UPPER(tbl_raw_data[[#This Row],[Outcome]]))</f>
        <v>WITHDRAW</v>
      </c>
      <c r="P3664" s="71" t="str">
        <f>TRIM(UPPER(tbl_raw_data[[#This Row],[Queue Name]]))</f>
        <v>CONSUMER PRE BUREAU</v>
      </c>
      <c r="Q3664" s="71" t="str">
        <f>IF(tbl_raw_data[[#This Row],[time_taken_in_min]]&lt;=settings!$D$2,"SLA_MET","SLA_NOT_MET")</f>
        <v>SLA_MET</v>
      </c>
    </row>
    <row r="3665" spans="1:17" x14ac:dyDescent="0.3">
      <c r="A3665" s="1" t="s">
        <v>4628</v>
      </c>
      <c r="B3665" s="36">
        <v>45157.649745370371</v>
      </c>
      <c r="C3665" s="39">
        <v>45157.660034722219</v>
      </c>
      <c r="D3665" s="8" t="s">
        <v>47</v>
      </c>
      <c r="E3665" s="8" t="s">
        <v>11</v>
      </c>
      <c r="F3665" s="8" t="s">
        <v>206</v>
      </c>
      <c r="G3665" s="8" t="s">
        <v>718</v>
      </c>
      <c r="H3665" s="84" t="str">
        <f t="shared" si="57"/>
        <v>Incomplete Details</v>
      </c>
      <c r="I3665" s="63">
        <f>(tbl_raw_data[[#This Row],[Date Actioned]])-(tbl_raw_data[[#This Row],[Date Tagged]])</f>
        <v>1.0289351848769002E-2</v>
      </c>
      <c r="J3665" s="66">
        <f>HOUR(tbl_raw_data[[#This Row],[time_taken]])*60+MINUTE(tbl_raw_data[[#This Row],[time_taken]])+SECOND(tbl_raw_data[[#This Row],[time_taken]])/60</f>
        <v>14.816666666666666</v>
      </c>
      <c r="K3665" s="68">
        <f>DATE(YEAR(tbl_raw_data[[#This Row],[Date Actioned]]),MONTH(tbl_raw_data[[#This Row],[Date Actioned]]),DAY(tbl_raw_data[[#This Row],[Date Actioned]]))</f>
        <v>45157</v>
      </c>
      <c r="L3665" s="65" t="str">
        <f>UPPER(TEXT(tbl_raw_data[[#This Row],[updated_date]],"MMMM"))</f>
        <v>AUGUST</v>
      </c>
      <c r="M3665" s="65" t="str">
        <f>"WEEK "&amp;IF(ROUNDUP(DAY(tbl_raw_data[[#This Row],[updated_date]])/7,0)=5,4,ROUNDUP(DAY(tbl_raw_data[[#This Row],[updated_date]])/7,0))</f>
        <v>WEEK 3</v>
      </c>
      <c r="N3665" s="71" t="str">
        <f>UPPER(VLOOKUP(tbl_raw_data[[#This Row],[Analyst]],settings!$A$1:$B$15,2,0))</f>
        <v>HARDIK</v>
      </c>
      <c r="O3665" s="71" t="str">
        <f>TRIM(UPPER(tbl_raw_data[[#This Row],[Outcome]]))</f>
        <v>WITHDRAW</v>
      </c>
      <c r="P3665" s="71" t="str">
        <f>TRIM(UPPER(tbl_raw_data[[#This Row],[Queue Name]]))</f>
        <v>CONSUMER EXISTING</v>
      </c>
      <c r="Q3665" s="71" t="str">
        <f>IF(tbl_raw_data[[#This Row],[time_taken_in_min]]&lt;=settings!$D$2,"SLA_MET","SLA_NOT_MET")</f>
        <v>SLA_MET</v>
      </c>
    </row>
    <row r="3666" spans="1:17" x14ac:dyDescent="0.3">
      <c r="A3666" s="5" t="s">
        <v>4629</v>
      </c>
      <c r="B3666" s="34">
        <v>45157.650879629633</v>
      </c>
      <c r="C3666" s="35">
        <v>45157.663587962961</v>
      </c>
      <c r="D3666" s="2" t="s">
        <v>47</v>
      </c>
      <c r="E3666" s="2" t="s">
        <v>18</v>
      </c>
      <c r="F3666" s="2" t="s">
        <v>24</v>
      </c>
      <c r="G3666" s="2" t="s">
        <v>719</v>
      </c>
      <c r="H3666" s="84" t="str">
        <f t="shared" si="57"/>
        <v>Incomplete Details</v>
      </c>
      <c r="I3666" s="63">
        <f>(tbl_raw_data[[#This Row],[Date Actioned]])-(tbl_raw_data[[#This Row],[Date Tagged]])</f>
        <v>1.2708333328191657E-2</v>
      </c>
      <c r="J3666" s="66">
        <f>HOUR(tbl_raw_data[[#This Row],[time_taken]])*60+MINUTE(tbl_raw_data[[#This Row],[time_taken]])+SECOND(tbl_raw_data[[#This Row],[time_taken]])/60</f>
        <v>18.3</v>
      </c>
      <c r="K3666" s="68">
        <f>DATE(YEAR(tbl_raw_data[[#This Row],[Date Actioned]]),MONTH(tbl_raw_data[[#This Row],[Date Actioned]]),DAY(tbl_raw_data[[#This Row],[Date Actioned]]))</f>
        <v>45157</v>
      </c>
      <c r="L3666" s="65" t="str">
        <f>UPPER(TEXT(tbl_raw_data[[#This Row],[updated_date]],"MMMM"))</f>
        <v>AUGUST</v>
      </c>
      <c r="M3666" s="65" t="str">
        <f>"WEEK "&amp;IF(ROUNDUP(DAY(tbl_raw_data[[#This Row],[updated_date]])/7,0)=5,4,ROUNDUP(DAY(tbl_raw_data[[#This Row],[updated_date]])/7,0))</f>
        <v>WEEK 3</v>
      </c>
      <c r="N3666" s="71" t="str">
        <f>UPPER(VLOOKUP(tbl_raw_data[[#This Row],[Analyst]],settings!$A$1:$B$15,2,0))</f>
        <v>SAM</v>
      </c>
      <c r="O3666" s="71" t="str">
        <f>TRIM(UPPER(tbl_raw_data[[#This Row],[Outcome]]))</f>
        <v>WITHDRAW</v>
      </c>
      <c r="P3666" s="71" t="str">
        <f>TRIM(UPPER(tbl_raw_data[[#This Row],[Queue Name]]))</f>
        <v>CONSUMER PRE BUREAU</v>
      </c>
      <c r="Q3666" s="71" t="str">
        <f>IF(tbl_raw_data[[#This Row],[time_taken_in_min]]&lt;=settings!$D$2,"SLA_MET","SLA_NOT_MET")</f>
        <v>SLA_MET</v>
      </c>
    </row>
    <row r="3667" spans="1:17" x14ac:dyDescent="0.3">
      <c r="A3667" s="7" t="s">
        <v>4630</v>
      </c>
      <c r="B3667" s="36">
        <v>45157.657546296294</v>
      </c>
      <c r="C3667" s="39">
        <v>45157.665625000001</v>
      </c>
      <c r="D3667" s="8" t="s">
        <v>47</v>
      </c>
      <c r="E3667" s="8" t="s">
        <v>18</v>
      </c>
      <c r="F3667" s="8" t="s">
        <v>14</v>
      </c>
      <c r="G3667" s="8" t="s">
        <v>720</v>
      </c>
      <c r="H3667" s="84" t="str">
        <f t="shared" si="57"/>
        <v>Incomplete Details</v>
      </c>
      <c r="I3667" s="63">
        <f>(tbl_raw_data[[#This Row],[Date Actioned]])-(tbl_raw_data[[#This Row],[Date Tagged]])</f>
        <v>8.078703707724344E-3</v>
      </c>
      <c r="J3667" s="66">
        <f>HOUR(tbl_raw_data[[#This Row],[time_taken]])*60+MINUTE(tbl_raw_data[[#This Row],[time_taken]])+SECOND(tbl_raw_data[[#This Row],[time_taken]])/60</f>
        <v>11.633333333333333</v>
      </c>
      <c r="K3667" s="68">
        <f>DATE(YEAR(tbl_raw_data[[#This Row],[Date Actioned]]),MONTH(tbl_raw_data[[#This Row],[Date Actioned]]),DAY(tbl_raw_data[[#This Row],[Date Actioned]]))</f>
        <v>45157</v>
      </c>
      <c r="L3667" s="65" t="str">
        <f>UPPER(TEXT(tbl_raw_data[[#This Row],[updated_date]],"MMMM"))</f>
        <v>AUGUST</v>
      </c>
      <c r="M3667" s="65" t="str">
        <f>"WEEK "&amp;IF(ROUNDUP(DAY(tbl_raw_data[[#This Row],[updated_date]])/7,0)=5,4,ROUNDUP(DAY(tbl_raw_data[[#This Row],[updated_date]])/7,0))</f>
        <v>WEEK 3</v>
      </c>
      <c r="N3667" s="71" t="str">
        <f>UPPER(VLOOKUP(tbl_raw_data[[#This Row],[Analyst]],settings!$A$1:$B$15,2,0))</f>
        <v>CAMROON</v>
      </c>
      <c r="O3667" s="71" t="str">
        <f>TRIM(UPPER(tbl_raw_data[[#This Row],[Outcome]]))</f>
        <v>WITHDRAW</v>
      </c>
      <c r="P3667" s="71" t="str">
        <f>TRIM(UPPER(tbl_raw_data[[#This Row],[Queue Name]]))</f>
        <v>CONSUMER PRE BUREAU</v>
      </c>
      <c r="Q3667" s="71" t="str">
        <f>IF(tbl_raw_data[[#This Row],[time_taken_in_min]]&lt;=settings!$D$2,"SLA_MET","SLA_NOT_MET")</f>
        <v>SLA_MET</v>
      </c>
    </row>
    <row r="3668" spans="1:17" x14ac:dyDescent="0.3">
      <c r="A3668" s="1" t="s">
        <v>4631</v>
      </c>
      <c r="B3668" s="34">
        <v>45157.660949074074</v>
      </c>
      <c r="C3668" s="35">
        <v>45157.67224537037</v>
      </c>
      <c r="D3668" s="2" t="s">
        <v>47</v>
      </c>
      <c r="E3668" s="2" t="s">
        <v>11</v>
      </c>
      <c r="F3668" s="2" t="s">
        <v>24</v>
      </c>
      <c r="G3668" s="2" t="s">
        <v>721</v>
      </c>
      <c r="H3668" s="84" t="str">
        <f t="shared" si="57"/>
        <v>Incomplete Details</v>
      </c>
      <c r="I3668" s="63">
        <f>(tbl_raw_data[[#This Row],[Date Actioned]])-(tbl_raw_data[[#This Row],[Date Tagged]])</f>
        <v>1.1296296295768116E-2</v>
      </c>
      <c r="J3668" s="66">
        <f>HOUR(tbl_raw_data[[#This Row],[time_taken]])*60+MINUTE(tbl_raw_data[[#This Row],[time_taken]])+SECOND(tbl_raw_data[[#This Row],[time_taken]])/60</f>
        <v>16.266666666666666</v>
      </c>
      <c r="K3668" s="68">
        <f>DATE(YEAR(tbl_raw_data[[#This Row],[Date Actioned]]),MONTH(tbl_raw_data[[#This Row],[Date Actioned]]),DAY(tbl_raw_data[[#This Row],[Date Actioned]]))</f>
        <v>45157</v>
      </c>
      <c r="L3668" s="65" t="str">
        <f>UPPER(TEXT(tbl_raw_data[[#This Row],[updated_date]],"MMMM"))</f>
        <v>AUGUST</v>
      </c>
      <c r="M3668" s="65" t="str">
        <f>"WEEK "&amp;IF(ROUNDUP(DAY(tbl_raw_data[[#This Row],[updated_date]])/7,0)=5,4,ROUNDUP(DAY(tbl_raw_data[[#This Row],[updated_date]])/7,0))</f>
        <v>WEEK 3</v>
      </c>
      <c r="N3668" s="71" t="str">
        <f>UPPER(VLOOKUP(tbl_raw_data[[#This Row],[Analyst]],settings!$A$1:$B$15,2,0))</f>
        <v>SAM</v>
      </c>
      <c r="O3668" s="71" t="str">
        <f>TRIM(UPPER(tbl_raw_data[[#This Row],[Outcome]]))</f>
        <v>WITHDRAW</v>
      </c>
      <c r="P3668" s="71" t="str">
        <f>TRIM(UPPER(tbl_raw_data[[#This Row],[Queue Name]]))</f>
        <v>CONSUMER EXISTING</v>
      </c>
      <c r="Q3668" s="71" t="str">
        <f>IF(tbl_raw_data[[#This Row],[time_taken_in_min]]&lt;=settings!$D$2,"SLA_MET","SLA_NOT_MET")</f>
        <v>SLA_MET</v>
      </c>
    </row>
    <row r="3669" spans="1:17" x14ac:dyDescent="0.3">
      <c r="A3669" s="5" t="s">
        <v>4632</v>
      </c>
      <c r="B3669" s="36">
        <v>45157.670601851853</v>
      </c>
      <c r="C3669" s="39">
        <v>45157.676504629628</v>
      </c>
      <c r="D3669" s="8" t="s">
        <v>47</v>
      </c>
      <c r="E3669" s="8" t="s">
        <v>11</v>
      </c>
      <c r="F3669" s="8" t="s">
        <v>24</v>
      </c>
      <c r="G3669" s="8" t="s">
        <v>706</v>
      </c>
      <c r="H3669" s="84" t="str">
        <f t="shared" si="57"/>
        <v>Incomplete Details</v>
      </c>
      <c r="I3669" s="63">
        <f>(tbl_raw_data[[#This Row],[Date Actioned]])-(tbl_raw_data[[#This Row],[Date Tagged]])</f>
        <v>5.9027777751907706E-3</v>
      </c>
      <c r="J3669" s="66">
        <f>HOUR(tbl_raw_data[[#This Row],[time_taken]])*60+MINUTE(tbl_raw_data[[#This Row],[time_taken]])+SECOND(tbl_raw_data[[#This Row],[time_taken]])/60</f>
        <v>8.5</v>
      </c>
      <c r="K3669" s="68">
        <f>DATE(YEAR(tbl_raw_data[[#This Row],[Date Actioned]]),MONTH(tbl_raw_data[[#This Row],[Date Actioned]]),DAY(tbl_raw_data[[#This Row],[Date Actioned]]))</f>
        <v>45157</v>
      </c>
      <c r="L3669" s="65" t="str">
        <f>UPPER(TEXT(tbl_raw_data[[#This Row],[updated_date]],"MMMM"))</f>
        <v>AUGUST</v>
      </c>
      <c r="M3669" s="65" t="str">
        <f>"WEEK "&amp;IF(ROUNDUP(DAY(tbl_raw_data[[#This Row],[updated_date]])/7,0)=5,4,ROUNDUP(DAY(tbl_raw_data[[#This Row],[updated_date]])/7,0))</f>
        <v>WEEK 3</v>
      </c>
      <c r="N3669" s="71" t="str">
        <f>UPPER(VLOOKUP(tbl_raw_data[[#This Row],[Analyst]],settings!$A$1:$B$15,2,0))</f>
        <v>SAM</v>
      </c>
      <c r="O3669" s="71" t="str">
        <f>TRIM(UPPER(tbl_raw_data[[#This Row],[Outcome]]))</f>
        <v>WITHDRAW</v>
      </c>
      <c r="P3669" s="71" t="str">
        <f>TRIM(UPPER(tbl_raw_data[[#This Row],[Queue Name]]))</f>
        <v>CONSUMER EXISTING</v>
      </c>
      <c r="Q3669" s="71" t="str">
        <f>IF(tbl_raw_data[[#This Row],[time_taken_in_min]]&lt;=settings!$D$2,"SLA_MET","SLA_NOT_MET")</f>
        <v>SLA_MET</v>
      </c>
    </row>
    <row r="3670" spans="1:17" x14ac:dyDescent="0.3">
      <c r="A3670" s="7" t="s">
        <v>4633</v>
      </c>
      <c r="B3670" s="34">
        <v>45157.67523148148</v>
      </c>
      <c r="C3670" s="35">
        <v>45157.681307870371</v>
      </c>
      <c r="D3670" s="2" t="s">
        <v>47</v>
      </c>
      <c r="E3670" s="2" t="s">
        <v>11</v>
      </c>
      <c r="F3670" s="2" t="s">
        <v>206</v>
      </c>
      <c r="G3670" s="2" t="s">
        <v>722</v>
      </c>
      <c r="H3670" s="84" t="str">
        <f t="shared" si="57"/>
        <v>Incomplete Details</v>
      </c>
      <c r="I3670" s="63">
        <f>(tbl_raw_data[[#This Row],[Date Actioned]])-(tbl_raw_data[[#This Row],[Date Tagged]])</f>
        <v>6.0763888905057684E-3</v>
      </c>
      <c r="J3670" s="66">
        <f>HOUR(tbl_raw_data[[#This Row],[time_taken]])*60+MINUTE(tbl_raw_data[[#This Row],[time_taken]])+SECOND(tbl_raw_data[[#This Row],[time_taken]])/60</f>
        <v>8.75</v>
      </c>
      <c r="K3670" s="68">
        <f>DATE(YEAR(tbl_raw_data[[#This Row],[Date Actioned]]),MONTH(tbl_raw_data[[#This Row],[Date Actioned]]),DAY(tbl_raw_data[[#This Row],[Date Actioned]]))</f>
        <v>45157</v>
      </c>
      <c r="L3670" s="65" t="str">
        <f>UPPER(TEXT(tbl_raw_data[[#This Row],[updated_date]],"MMMM"))</f>
        <v>AUGUST</v>
      </c>
      <c r="M3670" s="65" t="str">
        <f>"WEEK "&amp;IF(ROUNDUP(DAY(tbl_raw_data[[#This Row],[updated_date]])/7,0)=5,4,ROUNDUP(DAY(tbl_raw_data[[#This Row],[updated_date]])/7,0))</f>
        <v>WEEK 3</v>
      </c>
      <c r="N3670" s="71" t="str">
        <f>UPPER(VLOOKUP(tbl_raw_data[[#This Row],[Analyst]],settings!$A$1:$B$15,2,0))</f>
        <v>HARDIK</v>
      </c>
      <c r="O3670" s="71" t="str">
        <f>TRIM(UPPER(tbl_raw_data[[#This Row],[Outcome]]))</f>
        <v>WITHDRAW</v>
      </c>
      <c r="P3670" s="71" t="str">
        <f>TRIM(UPPER(tbl_raw_data[[#This Row],[Queue Name]]))</f>
        <v>CONSUMER EXISTING</v>
      </c>
      <c r="Q3670" s="71" t="str">
        <f>IF(tbl_raw_data[[#This Row],[time_taken_in_min]]&lt;=settings!$D$2,"SLA_MET","SLA_NOT_MET")</f>
        <v>SLA_MET</v>
      </c>
    </row>
    <row r="3671" spans="1:17" x14ac:dyDescent="0.3">
      <c r="A3671" s="1" t="s">
        <v>4634</v>
      </c>
      <c r="B3671" s="36">
        <v>45157.678854166668</v>
      </c>
      <c r="C3671" s="39">
        <v>45157.683171296296</v>
      </c>
      <c r="D3671" s="8" t="s">
        <v>47</v>
      </c>
      <c r="E3671" s="8" t="s">
        <v>8</v>
      </c>
      <c r="F3671" s="8" t="s">
        <v>206</v>
      </c>
      <c r="G3671" s="8" t="s">
        <v>723</v>
      </c>
      <c r="H3671" s="84" t="str">
        <f t="shared" si="57"/>
        <v>Incorrect Queue</v>
      </c>
      <c r="I3671" s="63">
        <f>(tbl_raw_data[[#This Row],[Date Actioned]])-(tbl_raw_data[[#This Row],[Date Tagged]])</f>
        <v>4.3171296274522319E-3</v>
      </c>
      <c r="J3671" s="66">
        <f>HOUR(tbl_raw_data[[#This Row],[time_taken]])*60+MINUTE(tbl_raw_data[[#This Row],[time_taken]])+SECOND(tbl_raw_data[[#This Row],[time_taken]])/60</f>
        <v>6.2166666666666668</v>
      </c>
      <c r="K3671" s="68">
        <f>DATE(YEAR(tbl_raw_data[[#This Row],[Date Actioned]]),MONTH(tbl_raw_data[[#This Row],[Date Actioned]]),DAY(tbl_raw_data[[#This Row],[Date Actioned]]))</f>
        <v>45157</v>
      </c>
      <c r="L3671" s="65" t="str">
        <f>UPPER(TEXT(tbl_raw_data[[#This Row],[updated_date]],"MMMM"))</f>
        <v>AUGUST</v>
      </c>
      <c r="M3671" s="65" t="str">
        <f>"WEEK "&amp;IF(ROUNDUP(DAY(tbl_raw_data[[#This Row],[updated_date]])/7,0)=5,4,ROUNDUP(DAY(tbl_raw_data[[#This Row],[updated_date]])/7,0))</f>
        <v>WEEK 3</v>
      </c>
      <c r="N3671" s="71" t="str">
        <f>UPPER(VLOOKUP(tbl_raw_data[[#This Row],[Analyst]],settings!$A$1:$B$15,2,0))</f>
        <v>HARDIK</v>
      </c>
      <c r="O3671" s="71" t="str">
        <f>TRIM(UPPER(tbl_raw_data[[#This Row],[Outcome]]))</f>
        <v>WITHDRAW</v>
      </c>
      <c r="P3671" s="71" t="str">
        <f>TRIM(UPPER(tbl_raw_data[[#This Row],[Queue Name]]))</f>
        <v>CONSUMER POST BUREAU</v>
      </c>
      <c r="Q3671" s="71" t="str">
        <f>IF(tbl_raw_data[[#This Row],[time_taken_in_min]]&lt;=settings!$D$2,"SLA_MET","SLA_NOT_MET")</f>
        <v>SLA_MET</v>
      </c>
    </row>
    <row r="3672" spans="1:17" x14ac:dyDescent="0.3">
      <c r="A3672" s="5" t="s">
        <v>4635</v>
      </c>
      <c r="B3672" s="34">
        <v>45157.683125000003</v>
      </c>
      <c r="C3672" s="35">
        <v>45157.689467592594</v>
      </c>
      <c r="D3672" s="2" t="s">
        <v>47</v>
      </c>
      <c r="E3672" s="2" t="s">
        <v>11</v>
      </c>
      <c r="F3672" s="2" t="s">
        <v>206</v>
      </c>
      <c r="G3672" s="2" t="s">
        <v>722</v>
      </c>
      <c r="H3672" s="84" t="str">
        <f t="shared" si="57"/>
        <v>Incomplete Details</v>
      </c>
      <c r="I3672" s="63">
        <f>(tbl_raw_data[[#This Row],[Date Actioned]])-(tbl_raw_data[[#This Row],[Date Tagged]])</f>
        <v>6.3425925909541547E-3</v>
      </c>
      <c r="J3672" s="66">
        <f>HOUR(tbl_raw_data[[#This Row],[time_taken]])*60+MINUTE(tbl_raw_data[[#This Row],[time_taken]])+SECOND(tbl_raw_data[[#This Row],[time_taken]])/60</f>
        <v>9.1333333333333329</v>
      </c>
      <c r="K3672" s="68">
        <f>DATE(YEAR(tbl_raw_data[[#This Row],[Date Actioned]]),MONTH(tbl_raw_data[[#This Row],[Date Actioned]]),DAY(tbl_raw_data[[#This Row],[Date Actioned]]))</f>
        <v>45157</v>
      </c>
      <c r="L3672" s="65" t="str">
        <f>UPPER(TEXT(tbl_raw_data[[#This Row],[updated_date]],"MMMM"))</f>
        <v>AUGUST</v>
      </c>
      <c r="M3672" s="65" t="str">
        <f>"WEEK "&amp;IF(ROUNDUP(DAY(tbl_raw_data[[#This Row],[updated_date]])/7,0)=5,4,ROUNDUP(DAY(tbl_raw_data[[#This Row],[updated_date]])/7,0))</f>
        <v>WEEK 3</v>
      </c>
      <c r="N3672" s="71" t="str">
        <f>UPPER(VLOOKUP(tbl_raw_data[[#This Row],[Analyst]],settings!$A$1:$B$15,2,0))</f>
        <v>HARDIK</v>
      </c>
      <c r="O3672" s="71" t="str">
        <f>TRIM(UPPER(tbl_raw_data[[#This Row],[Outcome]]))</f>
        <v>WITHDRAW</v>
      </c>
      <c r="P3672" s="71" t="str">
        <f>TRIM(UPPER(tbl_raw_data[[#This Row],[Queue Name]]))</f>
        <v>CONSUMER EXISTING</v>
      </c>
      <c r="Q3672" s="71" t="str">
        <f>IF(tbl_raw_data[[#This Row],[time_taken_in_min]]&lt;=settings!$D$2,"SLA_MET","SLA_NOT_MET")</f>
        <v>SLA_MET</v>
      </c>
    </row>
    <row r="3673" spans="1:17" x14ac:dyDescent="0.3">
      <c r="A3673" s="7" t="s">
        <v>4636</v>
      </c>
      <c r="B3673" s="36">
        <v>45157.688935185186</v>
      </c>
      <c r="C3673" s="39">
        <v>45157.69767361111</v>
      </c>
      <c r="D3673" s="8" t="s">
        <v>47</v>
      </c>
      <c r="E3673" s="8" t="s">
        <v>18</v>
      </c>
      <c r="F3673" s="8" t="s">
        <v>206</v>
      </c>
      <c r="G3673" s="8" t="s">
        <v>667</v>
      </c>
      <c r="H3673" s="84" t="str">
        <f t="shared" si="57"/>
        <v>Incomplete Details</v>
      </c>
      <c r="I3673" s="63">
        <f>(tbl_raw_data[[#This Row],[Date Actioned]])-(tbl_raw_data[[#This Row],[Date Tagged]])</f>
        <v>8.7384259240934625E-3</v>
      </c>
      <c r="J3673" s="66">
        <f>HOUR(tbl_raw_data[[#This Row],[time_taken]])*60+MINUTE(tbl_raw_data[[#This Row],[time_taken]])+SECOND(tbl_raw_data[[#This Row],[time_taken]])/60</f>
        <v>12.583333333333334</v>
      </c>
      <c r="K3673" s="68">
        <f>DATE(YEAR(tbl_raw_data[[#This Row],[Date Actioned]]),MONTH(tbl_raw_data[[#This Row],[Date Actioned]]),DAY(tbl_raw_data[[#This Row],[Date Actioned]]))</f>
        <v>45157</v>
      </c>
      <c r="L3673" s="65" t="str">
        <f>UPPER(TEXT(tbl_raw_data[[#This Row],[updated_date]],"MMMM"))</f>
        <v>AUGUST</v>
      </c>
      <c r="M3673" s="65" t="str">
        <f>"WEEK "&amp;IF(ROUNDUP(DAY(tbl_raw_data[[#This Row],[updated_date]])/7,0)=5,4,ROUNDUP(DAY(tbl_raw_data[[#This Row],[updated_date]])/7,0))</f>
        <v>WEEK 3</v>
      </c>
      <c r="N3673" s="71" t="str">
        <f>UPPER(VLOOKUP(tbl_raw_data[[#This Row],[Analyst]],settings!$A$1:$B$15,2,0))</f>
        <v>HARDIK</v>
      </c>
      <c r="O3673" s="71" t="str">
        <f>TRIM(UPPER(tbl_raw_data[[#This Row],[Outcome]]))</f>
        <v>WITHDRAW</v>
      </c>
      <c r="P3673" s="71" t="str">
        <f>TRIM(UPPER(tbl_raw_data[[#This Row],[Queue Name]]))</f>
        <v>CONSUMER PRE BUREAU</v>
      </c>
      <c r="Q3673" s="71" t="str">
        <f>IF(tbl_raw_data[[#This Row],[time_taken_in_min]]&lt;=settings!$D$2,"SLA_MET","SLA_NOT_MET")</f>
        <v>SLA_MET</v>
      </c>
    </row>
    <row r="3674" spans="1:17" x14ac:dyDescent="0.3">
      <c r="A3674" s="1" t="s">
        <v>4637</v>
      </c>
      <c r="B3674" s="34">
        <v>45157.700682870367</v>
      </c>
      <c r="C3674" s="35">
        <v>45157.708437499998</v>
      </c>
      <c r="D3674" s="2" t="s">
        <v>47</v>
      </c>
      <c r="E3674" s="2" t="s">
        <v>8</v>
      </c>
      <c r="F3674" s="2" t="s">
        <v>206</v>
      </c>
      <c r="G3674" s="2" t="s">
        <v>724</v>
      </c>
      <c r="H3674" s="84" t="str">
        <f t="shared" si="57"/>
        <v>Incomplete Details</v>
      </c>
      <c r="I3674" s="63">
        <f>(tbl_raw_data[[#This Row],[Date Actioned]])-(tbl_raw_data[[#This Row],[Date Tagged]])</f>
        <v>7.7546296306536533E-3</v>
      </c>
      <c r="J3674" s="66">
        <f>HOUR(tbl_raw_data[[#This Row],[time_taken]])*60+MINUTE(tbl_raw_data[[#This Row],[time_taken]])+SECOND(tbl_raw_data[[#This Row],[time_taken]])/60</f>
        <v>11.166666666666666</v>
      </c>
      <c r="K3674" s="68">
        <f>DATE(YEAR(tbl_raw_data[[#This Row],[Date Actioned]]),MONTH(tbl_raw_data[[#This Row],[Date Actioned]]),DAY(tbl_raw_data[[#This Row],[Date Actioned]]))</f>
        <v>45157</v>
      </c>
      <c r="L3674" s="65" t="str">
        <f>UPPER(TEXT(tbl_raw_data[[#This Row],[updated_date]],"MMMM"))</f>
        <v>AUGUST</v>
      </c>
      <c r="M3674" s="65" t="str">
        <f>"WEEK "&amp;IF(ROUNDUP(DAY(tbl_raw_data[[#This Row],[updated_date]])/7,0)=5,4,ROUNDUP(DAY(tbl_raw_data[[#This Row],[updated_date]])/7,0))</f>
        <v>WEEK 3</v>
      </c>
      <c r="N3674" s="71" t="str">
        <f>UPPER(VLOOKUP(tbl_raw_data[[#This Row],[Analyst]],settings!$A$1:$B$15,2,0))</f>
        <v>HARDIK</v>
      </c>
      <c r="O3674" s="71" t="str">
        <f>TRIM(UPPER(tbl_raw_data[[#This Row],[Outcome]]))</f>
        <v>WITHDRAW</v>
      </c>
      <c r="P3674" s="71" t="str">
        <f>TRIM(UPPER(tbl_raw_data[[#This Row],[Queue Name]]))</f>
        <v>CONSUMER POST BUREAU</v>
      </c>
      <c r="Q3674" s="71" t="str">
        <f>IF(tbl_raw_data[[#This Row],[time_taken_in_min]]&lt;=settings!$D$2,"SLA_MET","SLA_NOT_MET")</f>
        <v>SLA_MET</v>
      </c>
    </row>
    <row r="3675" spans="1:17" x14ac:dyDescent="0.3">
      <c r="A3675" s="5" t="s">
        <v>4638</v>
      </c>
      <c r="B3675" s="36">
        <v>45157.702303240738</v>
      </c>
      <c r="C3675" s="39">
        <v>45157.708333333336</v>
      </c>
      <c r="D3675" s="8" t="s">
        <v>47</v>
      </c>
      <c r="E3675" s="8" t="s">
        <v>11</v>
      </c>
      <c r="F3675" s="8" t="s">
        <v>12</v>
      </c>
      <c r="G3675" s="8" t="s">
        <v>725</v>
      </c>
      <c r="H3675" s="84" t="str">
        <f t="shared" si="57"/>
        <v>Incomplete Details</v>
      </c>
      <c r="I3675" s="63">
        <f>(tbl_raw_data[[#This Row],[Date Actioned]])-(tbl_raw_data[[#This Row],[Date Tagged]])</f>
        <v>6.030092597939074E-3</v>
      </c>
      <c r="J3675" s="66">
        <f>HOUR(tbl_raw_data[[#This Row],[time_taken]])*60+MINUTE(tbl_raw_data[[#This Row],[time_taken]])+SECOND(tbl_raw_data[[#This Row],[time_taken]])/60</f>
        <v>8.6833333333333336</v>
      </c>
      <c r="K3675" s="68">
        <f>DATE(YEAR(tbl_raw_data[[#This Row],[Date Actioned]]),MONTH(tbl_raw_data[[#This Row],[Date Actioned]]),DAY(tbl_raw_data[[#This Row],[Date Actioned]]))</f>
        <v>45157</v>
      </c>
      <c r="L3675" s="65" t="str">
        <f>UPPER(TEXT(tbl_raw_data[[#This Row],[updated_date]],"MMMM"))</f>
        <v>AUGUST</v>
      </c>
      <c r="M3675" s="65" t="str">
        <f>"WEEK "&amp;IF(ROUNDUP(DAY(tbl_raw_data[[#This Row],[updated_date]])/7,0)=5,4,ROUNDUP(DAY(tbl_raw_data[[#This Row],[updated_date]])/7,0))</f>
        <v>WEEK 3</v>
      </c>
      <c r="N3675" s="71" t="str">
        <f>UPPER(VLOOKUP(tbl_raw_data[[#This Row],[Analyst]],settings!$A$1:$B$15,2,0))</f>
        <v>NITESH</v>
      </c>
      <c r="O3675" s="71" t="str">
        <f>TRIM(UPPER(tbl_raw_data[[#This Row],[Outcome]]))</f>
        <v>WITHDRAW</v>
      </c>
      <c r="P3675" s="71" t="str">
        <f>TRIM(UPPER(tbl_raw_data[[#This Row],[Queue Name]]))</f>
        <v>CONSUMER EXISTING</v>
      </c>
      <c r="Q3675" s="71" t="str">
        <f>IF(tbl_raw_data[[#This Row],[time_taken_in_min]]&lt;=settings!$D$2,"SLA_MET","SLA_NOT_MET")</f>
        <v>SLA_MET</v>
      </c>
    </row>
    <row r="3676" spans="1:17" x14ac:dyDescent="0.3">
      <c r="A3676" s="7" t="s">
        <v>4639</v>
      </c>
      <c r="B3676" s="34">
        <v>45157.717719907407</v>
      </c>
      <c r="C3676" s="35">
        <v>45157.721030092594</v>
      </c>
      <c r="D3676" s="2" t="s">
        <v>47</v>
      </c>
      <c r="E3676" s="2" t="s">
        <v>18</v>
      </c>
      <c r="F3676" s="2" t="s">
        <v>206</v>
      </c>
      <c r="G3676" s="2" t="s">
        <v>726</v>
      </c>
      <c r="H3676" s="84" t="str">
        <f t="shared" si="57"/>
        <v>Incorrect Queue</v>
      </c>
      <c r="I3676" s="63">
        <f>(tbl_raw_data[[#This Row],[Date Actioned]])-(tbl_raw_data[[#This Row],[Date Tagged]])</f>
        <v>3.3101851877290756E-3</v>
      </c>
      <c r="J3676" s="66">
        <f>HOUR(tbl_raw_data[[#This Row],[time_taken]])*60+MINUTE(tbl_raw_data[[#This Row],[time_taken]])+SECOND(tbl_raw_data[[#This Row],[time_taken]])/60</f>
        <v>4.7666666666666666</v>
      </c>
      <c r="K3676" s="68">
        <f>DATE(YEAR(tbl_raw_data[[#This Row],[Date Actioned]]),MONTH(tbl_raw_data[[#This Row],[Date Actioned]]),DAY(tbl_raw_data[[#This Row],[Date Actioned]]))</f>
        <v>45157</v>
      </c>
      <c r="L3676" s="65" t="str">
        <f>UPPER(TEXT(tbl_raw_data[[#This Row],[updated_date]],"MMMM"))</f>
        <v>AUGUST</v>
      </c>
      <c r="M3676" s="65" t="str">
        <f>"WEEK "&amp;IF(ROUNDUP(DAY(tbl_raw_data[[#This Row],[updated_date]])/7,0)=5,4,ROUNDUP(DAY(tbl_raw_data[[#This Row],[updated_date]])/7,0))</f>
        <v>WEEK 3</v>
      </c>
      <c r="N3676" s="71" t="str">
        <f>UPPER(VLOOKUP(tbl_raw_data[[#This Row],[Analyst]],settings!$A$1:$B$15,2,0))</f>
        <v>HARDIK</v>
      </c>
      <c r="O3676" s="71" t="str">
        <f>TRIM(UPPER(tbl_raw_data[[#This Row],[Outcome]]))</f>
        <v>WITHDRAW</v>
      </c>
      <c r="P3676" s="71" t="str">
        <f>TRIM(UPPER(tbl_raw_data[[#This Row],[Queue Name]]))</f>
        <v>CONSUMER PRE BUREAU</v>
      </c>
      <c r="Q3676" s="71" t="str">
        <f>IF(tbl_raw_data[[#This Row],[time_taken_in_min]]&lt;=settings!$D$2,"SLA_MET","SLA_NOT_MET")</f>
        <v>SLA_MET</v>
      </c>
    </row>
    <row r="3677" spans="1:17" x14ac:dyDescent="0.3">
      <c r="A3677" s="1" t="s">
        <v>4640</v>
      </c>
      <c r="B3677" s="36">
        <v>45157.721076388887</v>
      </c>
      <c r="C3677" s="39">
        <v>45157.725081018521</v>
      </c>
      <c r="D3677" s="8" t="s">
        <v>47</v>
      </c>
      <c r="E3677" s="8" t="s">
        <v>18</v>
      </c>
      <c r="F3677" s="8" t="s">
        <v>14</v>
      </c>
      <c r="G3677" s="8" t="s">
        <v>706</v>
      </c>
      <c r="H3677" s="84" t="str">
        <f t="shared" si="57"/>
        <v>Incomplete Details</v>
      </c>
      <c r="I3677" s="63">
        <f>(tbl_raw_data[[#This Row],[Date Actioned]])-(tbl_raw_data[[#This Row],[Date Tagged]])</f>
        <v>4.0046296344371513E-3</v>
      </c>
      <c r="J3677" s="66">
        <f>HOUR(tbl_raw_data[[#This Row],[time_taken]])*60+MINUTE(tbl_raw_data[[#This Row],[time_taken]])+SECOND(tbl_raw_data[[#This Row],[time_taken]])/60</f>
        <v>5.7666666666666666</v>
      </c>
      <c r="K3677" s="68">
        <f>DATE(YEAR(tbl_raw_data[[#This Row],[Date Actioned]]),MONTH(tbl_raw_data[[#This Row],[Date Actioned]]),DAY(tbl_raw_data[[#This Row],[Date Actioned]]))</f>
        <v>45157</v>
      </c>
      <c r="L3677" s="65" t="str">
        <f>UPPER(TEXT(tbl_raw_data[[#This Row],[updated_date]],"MMMM"))</f>
        <v>AUGUST</v>
      </c>
      <c r="M3677" s="65" t="str">
        <f>"WEEK "&amp;IF(ROUNDUP(DAY(tbl_raw_data[[#This Row],[updated_date]])/7,0)=5,4,ROUNDUP(DAY(tbl_raw_data[[#This Row],[updated_date]])/7,0))</f>
        <v>WEEK 3</v>
      </c>
      <c r="N3677" s="71" t="str">
        <f>UPPER(VLOOKUP(tbl_raw_data[[#This Row],[Analyst]],settings!$A$1:$B$15,2,0))</f>
        <v>CAMROON</v>
      </c>
      <c r="O3677" s="71" t="str">
        <f>TRIM(UPPER(tbl_raw_data[[#This Row],[Outcome]]))</f>
        <v>WITHDRAW</v>
      </c>
      <c r="P3677" s="71" t="str">
        <f>TRIM(UPPER(tbl_raw_data[[#This Row],[Queue Name]]))</f>
        <v>CONSUMER PRE BUREAU</v>
      </c>
      <c r="Q3677" s="71" t="str">
        <f>IF(tbl_raw_data[[#This Row],[time_taken_in_min]]&lt;=settings!$D$2,"SLA_MET","SLA_NOT_MET")</f>
        <v>SLA_MET</v>
      </c>
    </row>
    <row r="3678" spans="1:17" hidden="1" x14ac:dyDescent="0.3">
      <c r="A3678" s="5" t="s">
        <v>4641</v>
      </c>
      <c r="B3678" s="34">
        <v>45158.362569444442</v>
      </c>
      <c r="C3678" s="40">
        <v>45158.365879629629</v>
      </c>
      <c r="D3678" s="10" t="s">
        <v>10</v>
      </c>
      <c r="E3678" s="10" t="s">
        <v>8</v>
      </c>
      <c r="F3678" s="10" t="s">
        <v>24</v>
      </c>
      <c r="G3678" s="10" t="s">
        <v>23</v>
      </c>
      <c r="H3678" s="84" t="str">
        <f t="shared" si="57"/>
        <v>Reason Unknown</v>
      </c>
      <c r="I3678" s="63">
        <f>(tbl_raw_data[[#This Row],[Date Actioned]])-(tbl_raw_data[[#This Row],[Date Tagged]])</f>
        <v>3.3101851877290756E-3</v>
      </c>
      <c r="J3678" s="66">
        <f>HOUR(tbl_raw_data[[#This Row],[time_taken]])*60+MINUTE(tbl_raw_data[[#This Row],[time_taken]])+SECOND(tbl_raw_data[[#This Row],[time_taken]])/60</f>
        <v>4.7666666666666666</v>
      </c>
      <c r="K3678" s="68">
        <f>DATE(YEAR(tbl_raw_data[[#This Row],[Date Actioned]]),MONTH(tbl_raw_data[[#This Row],[Date Actioned]]),DAY(tbl_raw_data[[#This Row],[Date Actioned]]))</f>
        <v>45158</v>
      </c>
      <c r="L3678" s="65" t="str">
        <f>UPPER(TEXT(tbl_raw_data[[#This Row],[updated_date]],"MMMM"))</f>
        <v>AUGUST</v>
      </c>
      <c r="M3678" s="65" t="str">
        <f>"WEEK "&amp;IF(ROUNDUP(DAY(tbl_raw_data[[#This Row],[updated_date]])/7,0)=5,4,ROUNDUP(DAY(tbl_raw_data[[#This Row],[updated_date]])/7,0))</f>
        <v>WEEK 3</v>
      </c>
      <c r="N3678" s="71" t="str">
        <f>UPPER(VLOOKUP(tbl_raw_data[[#This Row],[Analyst]],settings!$A$1:$B$15,2,0))</f>
        <v>SAM</v>
      </c>
      <c r="O3678" s="71" t="str">
        <f>TRIM(UPPER(tbl_raw_data[[#This Row],[Outcome]]))</f>
        <v>APPROVE</v>
      </c>
      <c r="P3678" s="71" t="str">
        <f>TRIM(UPPER(tbl_raw_data[[#This Row],[Queue Name]]))</f>
        <v>CONSUMER POST BUREAU</v>
      </c>
      <c r="Q3678" s="71" t="str">
        <f>IF(tbl_raw_data[[#This Row],[time_taken_in_min]]&lt;=settings!$D$2,"SLA_MET","SLA_NOT_MET")</f>
        <v>SLA_MET</v>
      </c>
    </row>
    <row r="3679" spans="1:17" hidden="1" x14ac:dyDescent="0.3">
      <c r="A3679" s="7" t="s">
        <v>4642</v>
      </c>
      <c r="B3679" s="36">
        <v>45158.367581018516</v>
      </c>
      <c r="C3679" s="41">
        <v>45158.369780092595</v>
      </c>
      <c r="D3679" s="11" t="s">
        <v>10</v>
      </c>
      <c r="E3679" s="11" t="s">
        <v>18</v>
      </c>
      <c r="F3679" s="11" t="s">
        <v>24</v>
      </c>
      <c r="G3679" s="11" t="s">
        <v>15</v>
      </c>
      <c r="H3679" s="84" t="str">
        <f t="shared" si="57"/>
        <v>Reason Unknown</v>
      </c>
      <c r="I3679" s="63">
        <f>(tbl_raw_data[[#This Row],[Date Actioned]])-(tbl_raw_data[[#This Row],[Date Tagged]])</f>
        <v>2.1990740788169205E-3</v>
      </c>
      <c r="J3679" s="66">
        <f>HOUR(tbl_raw_data[[#This Row],[time_taken]])*60+MINUTE(tbl_raw_data[[#This Row],[time_taken]])+SECOND(tbl_raw_data[[#This Row],[time_taken]])/60</f>
        <v>3.1666666666666665</v>
      </c>
      <c r="K3679" s="68">
        <f>DATE(YEAR(tbl_raw_data[[#This Row],[Date Actioned]]),MONTH(tbl_raw_data[[#This Row],[Date Actioned]]),DAY(tbl_raw_data[[#This Row],[Date Actioned]]))</f>
        <v>45158</v>
      </c>
      <c r="L3679" s="65" t="str">
        <f>UPPER(TEXT(tbl_raw_data[[#This Row],[updated_date]],"MMMM"))</f>
        <v>AUGUST</v>
      </c>
      <c r="M3679" s="65" t="str">
        <f>"WEEK "&amp;IF(ROUNDUP(DAY(tbl_raw_data[[#This Row],[updated_date]])/7,0)=5,4,ROUNDUP(DAY(tbl_raw_data[[#This Row],[updated_date]])/7,0))</f>
        <v>WEEK 3</v>
      </c>
      <c r="N3679" s="71" t="str">
        <f>UPPER(VLOOKUP(tbl_raw_data[[#This Row],[Analyst]],settings!$A$1:$B$15,2,0))</f>
        <v>SAM</v>
      </c>
      <c r="O3679" s="71" t="str">
        <f>TRIM(UPPER(tbl_raw_data[[#This Row],[Outcome]]))</f>
        <v>APPROVE</v>
      </c>
      <c r="P3679" s="71" t="str">
        <f>TRIM(UPPER(tbl_raw_data[[#This Row],[Queue Name]]))</f>
        <v>CONSUMER PRE BUREAU</v>
      </c>
      <c r="Q3679" s="71" t="str">
        <f>IF(tbl_raw_data[[#This Row],[time_taken_in_min]]&lt;=settings!$D$2,"SLA_MET","SLA_NOT_MET")</f>
        <v>SLA_MET</v>
      </c>
    </row>
    <row r="3680" spans="1:17" hidden="1" x14ac:dyDescent="0.3">
      <c r="A3680" s="1" t="s">
        <v>4643</v>
      </c>
      <c r="B3680" s="34">
        <v>45158.388275462959</v>
      </c>
      <c r="C3680" s="40">
        <v>45158.392453703702</v>
      </c>
      <c r="D3680" s="10" t="s">
        <v>10</v>
      </c>
      <c r="E3680" s="10" t="s">
        <v>11</v>
      </c>
      <c r="F3680" s="10" t="s">
        <v>22</v>
      </c>
      <c r="G3680" s="12"/>
      <c r="H3680" s="84" t="str">
        <f t="shared" si="57"/>
        <v>Reason Unknown</v>
      </c>
      <c r="I3680" s="63">
        <f>(tbl_raw_data[[#This Row],[Date Actioned]])-(tbl_raw_data[[#This Row],[Date Tagged]])</f>
        <v>4.1782407424761914E-3</v>
      </c>
      <c r="J3680" s="66">
        <f>HOUR(tbl_raw_data[[#This Row],[time_taken]])*60+MINUTE(tbl_raw_data[[#This Row],[time_taken]])+SECOND(tbl_raw_data[[#This Row],[time_taken]])/60</f>
        <v>6.0166666666666666</v>
      </c>
      <c r="K3680" s="68">
        <f>DATE(YEAR(tbl_raw_data[[#This Row],[Date Actioned]]),MONTH(tbl_raw_data[[#This Row],[Date Actioned]]),DAY(tbl_raw_data[[#This Row],[Date Actioned]]))</f>
        <v>45158</v>
      </c>
      <c r="L3680" s="65" t="str">
        <f>UPPER(TEXT(tbl_raw_data[[#This Row],[updated_date]],"MMMM"))</f>
        <v>AUGUST</v>
      </c>
      <c r="M3680" s="65" t="str">
        <f>"WEEK "&amp;IF(ROUNDUP(DAY(tbl_raw_data[[#This Row],[updated_date]])/7,0)=5,4,ROUNDUP(DAY(tbl_raw_data[[#This Row],[updated_date]])/7,0))</f>
        <v>WEEK 3</v>
      </c>
      <c r="N3680" s="71" t="str">
        <f>UPPER(VLOOKUP(tbl_raw_data[[#This Row],[Analyst]],settings!$A$1:$B$15,2,0))</f>
        <v>ROHAN</v>
      </c>
      <c r="O3680" s="71" t="str">
        <f>TRIM(UPPER(tbl_raw_data[[#This Row],[Outcome]]))</f>
        <v>APPROVE</v>
      </c>
      <c r="P3680" s="71" t="str">
        <f>TRIM(UPPER(tbl_raw_data[[#This Row],[Queue Name]]))</f>
        <v>CONSUMER EXISTING</v>
      </c>
      <c r="Q3680" s="71" t="str">
        <f>IF(tbl_raw_data[[#This Row],[time_taken_in_min]]&lt;=settings!$D$2,"SLA_MET","SLA_NOT_MET")</f>
        <v>SLA_MET</v>
      </c>
    </row>
    <row r="3681" spans="1:17" hidden="1" x14ac:dyDescent="0.3">
      <c r="A3681" s="5" t="s">
        <v>4644</v>
      </c>
      <c r="B3681" s="36">
        <v>45158.404270833336</v>
      </c>
      <c r="C3681" s="41">
        <v>45158.407500000001</v>
      </c>
      <c r="D3681" s="11" t="s">
        <v>10</v>
      </c>
      <c r="E3681" s="11" t="s">
        <v>11</v>
      </c>
      <c r="F3681" s="11" t="s">
        <v>24</v>
      </c>
      <c r="G3681" s="11" t="s">
        <v>15</v>
      </c>
      <c r="H3681" s="84" t="str">
        <f t="shared" si="57"/>
        <v>Reason Unknown</v>
      </c>
      <c r="I3681" s="63">
        <f>(tbl_raw_data[[#This Row],[Date Actioned]])-(tbl_raw_data[[#This Row],[Date Tagged]])</f>
        <v>3.2291666648234241E-3</v>
      </c>
      <c r="J3681" s="66">
        <f>HOUR(tbl_raw_data[[#This Row],[time_taken]])*60+MINUTE(tbl_raw_data[[#This Row],[time_taken]])+SECOND(tbl_raw_data[[#This Row],[time_taken]])/60</f>
        <v>4.6500000000000004</v>
      </c>
      <c r="K3681" s="68">
        <f>DATE(YEAR(tbl_raw_data[[#This Row],[Date Actioned]]),MONTH(tbl_raw_data[[#This Row],[Date Actioned]]),DAY(tbl_raw_data[[#This Row],[Date Actioned]]))</f>
        <v>45158</v>
      </c>
      <c r="L3681" s="65" t="str">
        <f>UPPER(TEXT(tbl_raw_data[[#This Row],[updated_date]],"MMMM"))</f>
        <v>AUGUST</v>
      </c>
      <c r="M3681" s="65" t="str">
        <f>"WEEK "&amp;IF(ROUNDUP(DAY(tbl_raw_data[[#This Row],[updated_date]])/7,0)=5,4,ROUNDUP(DAY(tbl_raw_data[[#This Row],[updated_date]])/7,0))</f>
        <v>WEEK 3</v>
      </c>
      <c r="N3681" s="71" t="str">
        <f>UPPER(VLOOKUP(tbl_raw_data[[#This Row],[Analyst]],settings!$A$1:$B$15,2,0))</f>
        <v>SAM</v>
      </c>
      <c r="O3681" s="71" t="str">
        <f>TRIM(UPPER(tbl_raw_data[[#This Row],[Outcome]]))</f>
        <v>APPROVE</v>
      </c>
      <c r="P3681" s="71" t="str">
        <f>TRIM(UPPER(tbl_raw_data[[#This Row],[Queue Name]]))</f>
        <v>CONSUMER EXISTING</v>
      </c>
      <c r="Q3681" s="71" t="str">
        <f>IF(tbl_raw_data[[#This Row],[time_taken_in_min]]&lt;=settings!$D$2,"SLA_MET","SLA_NOT_MET")</f>
        <v>SLA_MET</v>
      </c>
    </row>
    <row r="3682" spans="1:17" hidden="1" x14ac:dyDescent="0.3">
      <c r="A3682" s="7" t="s">
        <v>4645</v>
      </c>
      <c r="B3682" s="34">
        <v>45158.408090277779</v>
      </c>
      <c r="C3682" s="40">
        <v>45158.412986111114</v>
      </c>
      <c r="D3682" s="10" t="s">
        <v>10</v>
      </c>
      <c r="E3682" s="10" t="s">
        <v>11</v>
      </c>
      <c r="F3682" s="10" t="s">
        <v>24</v>
      </c>
      <c r="G3682" s="10" t="s">
        <v>15</v>
      </c>
      <c r="H3682" s="84" t="str">
        <f t="shared" si="57"/>
        <v>Reason Unknown</v>
      </c>
      <c r="I3682" s="63">
        <f>(tbl_raw_data[[#This Row],[Date Actioned]])-(tbl_raw_data[[#This Row],[Date Tagged]])</f>
        <v>4.8958333354676142E-3</v>
      </c>
      <c r="J3682" s="66">
        <f>HOUR(tbl_raw_data[[#This Row],[time_taken]])*60+MINUTE(tbl_raw_data[[#This Row],[time_taken]])+SECOND(tbl_raw_data[[#This Row],[time_taken]])/60</f>
        <v>7.05</v>
      </c>
      <c r="K3682" s="68">
        <f>DATE(YEAR(tbl_raw_data[[#This Row],[Date Actioned]]),MONTH(tbl_raw_data[[#This Row],[Date Actioned]]),DAY(tbl_raw_data[[#This Row],[Date Actioned]]))</f>
        <v>45158</v>
      </c>
      <c r="L3682" s="65" t="str">
        <f>UPPER(TEXT(tbl_raw_data[[#This Row],[updated_date]],"MMMM"))</f>
        <v>AUGUST</v>
      </c>
      <c r="M3682" s="65" t="str">
        <f>"WEEK "&amp;IF(ROUNDUP(DAY(tbl_raw_data[[#This Row],[updated_date]])/7,0)=5,4,ROUNDUP(DAY(tbl_raw_data[[#This Row],[updated_date]])/7,0))</f>
        <v>WEEK 3</v>
      </c>
      <c r="N3682" s="71" t="str">
        <f>UPPER(VLOOKUP(tbl_raw_data[[#This Row],[Analyst]],settings!$A$1:$B$15,2,0))</f>
        <v>SAM</v>
      </c>
      <c r="O3682" s="71" t="str">
        <f>TRIM(UPPER(tbl_raw_data[[#This Row],[Outcome]]))</f>
        <v>APPROVE</v>
      </c>
      <c r="P3682" s="71" t="str">
        <f>TRIM(UPPER(tbl_raw_data[[#This Row],[Queue Name]]))</f>
        <v>CONSUMER EXISTING</v>
      </c>
      <c r="Q3682" s="71" t="str">
        <f>IF(tbl_raw_data[[#This Row],[time_taken_in_min]]&lt;=settings!$D$2,"SLA_MET","SLA_NOT_MET")</f>
        <v>SLA_MET</v>
      </c>
    </row>
    <row r="3683" spans="1:17" hidden="1" x14ac:dyDescent="0.3">
      <c r="A3683" s="1" t="s">
        <v>4646</v>
      </c>
      <c r="B3683" s="36">
        <v>45158.413703703707</v>
      </c>
      <c r="C3683" s="41">
        <v>45158.419988425929</v>
      </c>
      <c r="D3683" s="11" t="s">
        <v>10</v>
      </c>
      <c r="E3683" s="11" t="s">
        <v>18</v>
      </c>
      <c r="F3683" s="11" t="s">
        <v>24</v>
      </c>
      <c r="G3683" s="11" t="s">
        <v>26</v>
      </c>
      <c r="H3683" s="84" t="str">
        <f t="shared" si="57"/>
        <v>Reason Unknown</v>
      </c>
      <c r="I3683" s="63">
        <f>(tbl_raw_data[[#This Row],[Date Actioned]])-(tbl_raw_data[[#This Row],[Date Tagged]])</f>
        <v>6.284722221607808E-3</v>
      </c>
      <c r="J3683" s="66">
        <f>HOUR(tbl_raw_data[[#This Row],[time_taken]])*60+MINUTE(tbl_raw_data[[#This Row],[time_taken]])+SECOND(tbl_raw_data[[#This Row],[time_taken]])/60</f>
        <v>9.0500000000000007</v>
      </c>
      <c r="K3683" s="68">
        <f>DATE(YEAR(tbl_raw_data[[#This Row],[Date Actioned]]),MONTH(tbl_raw_data[[#This Row],[Date Actioned]]),DAY(tbl_raw_data[[#This Row],[Date Actioned]]))</f>
        <v>45158</v>
      </c>
      <c r="L3683" s="65" t="str">
        <f>UPPER(TEXT(tbl_raw_data[[#This Row],[updated_date]],"MMMM"))</f>
        <v>AUGUST</v>
      </c>
      <c r="M3683" s="65" t="str">
        <f>"WEEK "&amp;IF(ROUNDUP(DAY(tbl_raw_data[[#This Row],[updated_date]])/7,0)=5,4,ROUNDUP(DAY(tbl_raw_data[[#This Row],[updated_date]])/7,0))</f>
        <v>WEEK 3</v>
      </c>
      <c r="N3683" s="71" t="str">
        <f>UPPER(VLOOKUP(tbl_raw_data[[#This Row],[Analyst]],settings!$A$1:$B$15,2,0))</f>
        <v>SAM</v>
      </c>
      <c r="O3683" s="71" t="str">
        <f>TRIM(UPPER(tbl_raw_data[[#This Row],[Outcome]]))</f>
        <v>APPROVE</v>
      </c>
      <c r="P3683" s="71" t="str">
        <f>TRIM(UPPER(tbl_raw_data[[#This Row],[Queue Name]]))</f>
        <v>CONSUMER PRE BUREAU</v>
      </c>
      <c r="Q3683" s="71" t="str">
        <f>IF(tbl_raw_data[[#This Row],[time_taken_in_min]]&lt;=settings!$D$2,"SLA_MET","SLA_NOT_MET")</f>
        <v>SLA_MET</v>
      </c>
    </row>
    <row r="3684" spans="1:17" hidden="1" x14ac:dyDescent="0.3">
      <c r="A3684" s="5" t="s">
        <v>4647</v>
      </c>
      <c r="B3684" s="34">
        <v>45158.418356481481</v>
      </c>
      <c r="C3684" s="40">
        <v>45158.430300925924</v>
      </c>
      <c r="D3684" s="10" t="s">
        <v>10</v>
      </c>
      <c r="E3684" s="10" t="s">
        <v>11</v>
      </c>
      <c r="F3684" s="10" t="s">
        <v>24</v>
      </c>
      <c r="G3684" s="10" t="s">
        <v>26</v>
      </c>
      <c r="H3684" s="84" t="str">
        <f t="shared" si="57"/>
        <v>Reason Unknown</v>
      </c>
      <c r="I3684" s="63">
        <f>(tbl_raw_data[[#This Row],[Date Actioned]])-(tbl_raw_data[[#This Row],[Date Tagged]])</f>
        <v>1.1944444442633539E-2</v>
      </c>
      <c r="J3684" s="66">
        <f>HOUR(tbl_raw_data[[#This Row],[time_taken]])*60+MINUTE(tbl_raw_data[[#This Row],[time_taken]])+SECOND(tbl_raw_data[[#This Row],[time_taken]])/60</f>
        <v>17.2</v>
      </c>
      <c r="K3684" s="68">
        <f>DATE(YEAR(tbl_raw_data[[#This Row],[Date Actioned]]),MONTH(tbl_raw_data[[#This Row],[Date Actioned]]),DAY(tbl_raw_data[[#This Row],[Date Actioned]]))</f>
        <v>45158</v>
      </c>
      <c r="L3684" s="65" t="str">
        <f>UPPER(TEXT(tbl_raw_data[[#This Row],[updated_date]],"MMMM"))</f>
        <v>AUGUST</v>
      </c>
      <c r="M3684" s="65" t="str">
        <f>"WEEK "&amp;IF(ROUNDUP(DAY(tbl_raw_data[[#This Row],[updated_date]])/7,0)=5,4,ROUNDUP(DAY(tbl_raw_data[[#This Row],[updated_date]])/7,0))</f>
        <v>WEEK 3</v>
      </c>
      <c r="N3684" s="71" t="str">
        <f>UPPER(VLOOKUP(tbl_raw_data[[#This Row],[Analyst]],settings!$A$1:$B$15,2,0))</f>
        <v>SAM</v>
      </c>
      <c r="O3684" s="71" t="str">
        <f>TRIM(UPPER(tbl_raw_data[[#This Row],[Outcome]]))</f>
        <v>APPROVE</v>
      </c>
      <c r="P3684" s="71" t="str">
        <f>TRIM(UPPER(tbl_raw_data[[#This Row],[Queue Name]]))</f>
        <v>CONSUMER EXISTING</v>
      </c>
      <c r="Q3684" s="71" t="str">
        <f>IF(tbl_raw_data[[#This Row],[time_taken_in_min]]&lt;=settings!$D$2,"SLA_MET","SLA_NOT_MET")</f>
        <v>SLA_MET</v>
      </c>
    </row>
    <row r="3685" spans="1:17" hidden="1" x14ac:dyDescent="0.3">
      <c r="A3685" s="7" t="s">
        <v>4648</v>
      </c>
      <c r="B3685" s="36">
        <v>45158.4216087963</v>
      </c>
      <c r="C3685" s="41">
        <v>45158.427384259259</v>
      </c>
      <c r="D3685" s="11" t="s">
        <v>10</v>
      </c>
      <c r="E3685" s="11" t="s">
        <v>8</v>
      </c>
      <c r="F3685" s="11" t="s">
        <v>22</v>
      </c>
      <c r="G3685" s="13"/>
      <c r="H3685" s="84" t="str">
        <f t="shared" si="57"/>
        <v>Reason Unknown</v>
      </c>
      <c r="I3685" s="63">
        <f>(tbl_raw_data[[#This Row],[Date Actioned]])-(tbl_raw_data[[#This Row],[Date Tagged]])</f>
        <v>5.7754629597184248E-3</v>
      </c>
      <c r="J3685" s="66">
        <f>HOUR(tbl_raw_data[[#This Row],[time_taken]])*60+MINUTE(tbl_raw_data[[#This Row],[time_taken]])+SECOND(tbl_raw_data[[#This Row],[time_taken]])/60</f>
        <v>8.3166666666666664</v>
      </c>
      <c r="K3685" s="68">
        <f>DATE(YEAR(tbl_raw_data[[#This Row],[Date Actioned]]),MONTH(tbl_raw_data[[#This Row],[Date Actioned]]),DAY(tbl_raw_data[[#This Row],[Date Actioned]]))</f>
        <v>45158</v>
      </c>
      <c r="L3685" s="65" t="str">
        <f>UPPER(TEXT(tbl_raw_data[[#This Row],[updated_date]],"MMMM"))</f>
        <v>AUGUST</v>
      </c>
      <c r="M3685" s="65" t="str">
        <f>"WEEK "&amp;IF(ROUNDUP(DAY(tbl_raw_data[[#This Row],[updated_date]])/7,0)=5,4,ROUNDUP(DAY(tbl_raw_data[[#This Row],[updated_date]])/7,0))</f>
        <v>WEEK 3</v>
      </c>
      <c r="N3685" s="71" t="str">
        <f>UPPER(VLOOKUP(tbl_raw_data[[#This Row],[Analyst]],settings!$A$1:$B$15,2,0))</f>
        <v>ROHAN</v>
      </c>
      <c r="O3685" s="71" t="str">
        <f>TRIM(UPPER(tbl_raw_data[[#This Row],[Outcome]]))</f>
        <v>APPROVE</v>
      </c>
      <c r="P3685" s="71" t="str">
        <f>TRIM(UPPER(tbl_raw_data[[#This Row],[Queue Name]]))</f>
        <v>CONSUMER POST BUREAU</v>
      </c>
      <c r="Q3685" s="71" t="str">
        <f>IF(tbl_raw_data[[#This Row],[time_taken_in_min]]&lt;=settings!$D$2,"SLA_MET","SLA_NOT_MET")</f>
        <v>SLA_MET</v>
      </c>
    </row>
    <row r="3686" spans="1:17" hidden="1" x14ac:dyDescent="0.3">
      <c r="A3686" s="1" t="s">
        <v>4649</v>
      </c>
      <c r="B3686" s="34">
        <v>45158.425879629627</v>
      </c>
      <c r="C3686" s="40">
        <v>45158.434363425928</v>
      </c>
      <c r="D3686" s="10" t="s">
        <v>10</v>
      </c>
      <c r="E3686" s="10" t="s">
        <v>11</v>
      </c>
      <c r="F3686" s="10" t="s">
        <v>24</v>
      </c>
      <c r="G3686" s="12"/>
      <c r="H3686" s="84" t="str">
        <f t="shared" si="57"/>
        <v>Reason Unknown</v>
      </c>
      <c r="I3686" s="63">
        <f>(tbl_raw_data[[#This Row],[Date Actioned]])-(tbl_raw_data[[#This Row],[Date Tagged]])</f>
        <v>8.4837963004247285E-3</v>
      </c>
      <c r="J3686" s="66">
        <f>HOUR(tbl_raw_data[[#This Row],[time_taken]])*60+MINUTE(tbl_raw_data[[#This Row],[time_taken]])+SECOND(tbl_raw_data[[#This Row],[time_taken]])/60</f>
        <v>12.216666666666667</v>
      </c>
      <c r="K3686" s="68">
        <f>DATE(YEAR(tbl_raw_data[[#This Row],[Date Actioned]]),MONTH(tbl_raw_data[[#This Row],[Date Actioned]]),DAY(tbl_raw_data[[#This Row],[Date Actioned]]))</f>
        <v>45158</v>
      </c>
      <c r="L3686" s="65" t="str">
        <f>UPPER(TEXT(tbl_raw_data[[#This Row],[updated_date]],"MMMM"))</f>
        <v>AUGUST</v>
      </c>
      <c r="M3686" s="65" t="str">
        <f>"WEEK "&amp;IF(ROUNDUP(DAY(tbl_raw_data[[#This Row],[updated_date]])/7,0)=5,4,ROUNDUP(DAY(tbl_raw_data[[#This Row],[updated_date]])/7,0))</f>
        <v>WEEK 3</v>
      </c>
      <c r="N3686" s="71" t="str">
        <f>UPPER(VLOOKUP(tbl_raw_data[[#This Row],[Analyst]],settings!$A$1:$B$15,2,0))</f>
        <v>SAM</v>
      </c>
      <c r="O3686" s="71" t="str">
        <f>TRIM(UPPER(tbl_raw_data[[#This Row],[Outcome]]))</f>
        <v>APPROVE</v>
      </c>
      <c r="P3686" s="71" t="str">
        <f>TRIM(UPPER(tbl_raw_data[[#This Row],[Queue Name]]))</f>
        <v>CONSUMER EXISTING</v>
      </c>
      <c r="Q3686" s="71" t="str">
        <f>IF(tbl_raw_data[[#This Row],[time_taken_in_min]]&lt;=settings!$D$2,"SLA_MET","SLA_NOT_MET")</f>
        <v>SLA_MET</v>
      </c>
    </row>
    <row r="3687" spans="1:17" hidden="1" x14ac:dyDescent="0.3">
      <c r="A3687" s="5" t="s">
        <v>4650</v>
      </c>
      <c r="B3687" s="36">
        <v>45158.43545138889</v>
      </c>
      <c r="C3687" s="41">
        <v>45158.439814814818</v>
      </c>
      <c r="D3687" s="11" t="s">
        <v>10</v>
      </c>
      <c r="E3687" s="11" t="s">
        <v>18</v>
      </c>
      <c r="F3687" s="11" t="s">
        <v>24</v>
      </c>
      <c r="G3687" s="11" t="s">
        <v>120</v>
      </c>
      <c r="H3687" s="84" t="str">
        <f t="shared" si="57"/>
        <v>Reason Unknown</v>
      </c>
      <c r="I3687" s="63">
        <f>(tbl_raw_data[[#This Row],[Date Actioned]])-(tbl_raw_data[[#This Row],[Date Tagged]])</f>
        <v>4.3634259272948839E-3</v>
      </c>
      <c r="J3687" s="66">
        <f>HOUR(tbl_raw_data[[#This Row],[time_taken]])*60+MINUTE(tbl_raw_data[[#This Row],[time_taken]])+SECOND(tbl_raw_data[[#This Row],[time_taken]])/60</f>
        <v>6.2833333333333332</v>
      </c>
      <c r="K3687" s="68">
        <f>DATE(YEAR(tbl_raw_data[[#This Row],[Date Actioned]]),MONTH(tbl_raw_data[[#This Row],[Date Actioned]]),DAY(tbl_raw_data[[#This Row],[Date Actioned]]))</f>
        <v>45158</v>
      </c>
      <c r="L3687" s="65" t="str">
        <f>UPPER(TEXT(tbl_raw_data[[#This Row],[updated_date]],"MMMM"))</f>
        <v>AUGUST</v>
      </c>
      <c r="M3687" s="65" t="str">
        <f>"WEEK "&amp;IF(ROUNDUP(DAY(tbl_raw_data[[#This Row],[updated_date]])/7,0)=5,4,ROUNDUP(DAY(tbl_raw_data[[#This Row],[updated_date]])/7,0))</f>
        <v>WEEK 3</v>
      </c>
      <c r="N3687" s="71" t="str">
        <f>UPPER(VLOOKUP(tbl_raw_data[[#This Row],[Analyst]],settings!$A$1:$B$15,2,0))</f>
        <v>SAM</v>
      </c>
      <c r="O3687" s="71" t="str">
        <f>TRIM(UPPER(tbl_raw_data[[#This Row],[Outcome]]))</f>
        <v>APPROVE</v>
      </c>
      <c r="P3687" s="71" t="str">
        <f>TRIM(UPPER(tbl_raw_data[[#This Row],[Queue Name]]))</f>
        <v>CONSUMER PRE BUREAU</v>
      </c>
      <c r="Q3687" s="71" t="str">
        <f>IF(tbl_raw_data[[#This Row],[time_taken_in_min]]&lt;=settings!$D$2,"SLA_MET","SLA_NOT_MET")</f>
        <v>SLA_MET</v>
      </c>
    </row>
    <row r="3688" spans="1:17" hidden="1" x14ac:dyDescent="0.3">
      <c r="A3688" s="7" t="s">
        <v>4651</v>
      </c>
      <c r="B3688" s="34">
        <v>45158.437199074076</v>
      </c>
      <c r="C3688" s="40">
        <v>45158.4452662037</v>
      </c>
      <c r="D3688" s="10" t="s">
        <v>10</v>
      </c>
      <c r="E3688" s="10" t="s">
        <v>8</v>
      </c>
      <c r="F3688" s="10" t="s">
        <v>22</v>
      </c>
      <c r="G3688" s="12"/>
      <c r="H3688" s="84" t="str">
        <f t="shared" si="57"/>
        <v>Reason Unknown</v>
      </c>
      <c r="I3688" s="63">
        <f>(tbl_raw_data[[#This Row],[Date Actioned]])-(tbl_raw_data[[#This Row],[Date Tagged]])</f>
        <v>8.067129623668734E-3</v>
      </c>
      <c r="J3688" s="66">
        <f>HOUR(tbl_raw_data[[#This Row],[time_taken]])*60+MINUTE(tbl_raw_data[[#This Row],[time_taken]])+SECOND(tbl_raw_data[[#This Row],[time_taken]])/60</f>
        <v>11.616666666666667</v>
      </c>
      <c r="K3688" s="68">
        <f>DATE(YEAR(tbl_raw_data[[#This Row],[Date Actioned]]),MONTH(tbl_raw_data[[#This Row],[Date Actioned]]),DAY(tbl_raw_data[[#This Row],[Date Actioned]]))</f>
        <v>45158</v>
      </c>
      <c r="L3688" s="65" t="str">
        <f>UPPER(TEXT(tbl_raw_data[[#This Row],[updated_date]],"MMMM"))</f>
        <v>AUGUST</v>
      </c>
      <c r="M3688" s="65" t="str">
        <f>"WEEK "&amp;IF(ROUNDUP(DAY(tbl_raw_data[[#This Row],[updated_date]])/7,0)=5,4,ROUNDUP(DAY(tbl_raw_data[[#This Row],[updated_date]])/7,0))</f>
        <v>WEEK 3</v>
      </c>
      <c r="N3688" s="71" t="str">
        <f>UPPER(VLOOKUP(tbl_raw_data[[#This Row],[Analyst]],settings!$A$1:$B$15,2,0))</f>
        <v>ROHAN</v>
      </c>
      <c r="O3688" s="71" t="str">
        <f>TRIM(UPPER(tbl_raw_data[[#This Row],[Outcome]]))</f>
        <v>APPROVE</v>
      </c>
      <c r="P3688" s="71" t="str">
        <f>TRIM(UPPER(tbl_raw_data[[#This Row],[Queue Name]]))</f>
        <v>CONSUMER POST BUREAU</v>
      </c>
      <c r="Q3688" s="71" t="str">
        <f>IF(tbl_raw_data[[#This Row],[time_taken_in_min]]&lt;=settings!$D$2,"SLA_MET","SLA_NOT_MET")</f>
        <v>SLA_MET</v>
      </c>
    </row>
    <row r="3689" spans="1:17" hidden="1" x14ac:dyDescent="0.3">
      <c r="A3689" s="1" t="s">
        <v>4652</v>
      </c>
      <c r="B3689" s="36">
        <v>45158.437754629631</v>
      </c>
      <c r="C3689" s="41">
        <v>45158.45244212963</v>
      </c>
      <c r="D3689" s="11" t="s">
        <v>10</v>
      </c>
      <c r="E3689" s="11" t="s">
        <v>11</v>
      </c>
      <c r="F3689" s="11" t="s">
        <v>22</v>
      </c>
      <c r="G3689" s="13"/>
      <c r="H3689" s="84" t="str">
        <f t="shared" si="57"/>
        <v>Reason Unknown</v>
      </c>
      <c r="I3689" s="63">
        <f>(tbl_raw_data[[#This Row],[Date Actioned]])-(tbl_raw_data[[#This Row],[Date Tagged]])</f>
        <v>1.4687499999126885E-2</v>
      </c>
      <c r="J3689" s="66">
        <f>HOUR(tbl_raw_data[[#This Row],[time_taken]])*60+MINUTE(tbl_raw_data[[#This Row],[time_taken]])+SECOND(tbl_raw_data[[#This Row],[time_taken]])/60</f>
        <v>21.15</v>
      </c>
      <c r="K3689" s="68">
        <f>DATE(YEAR(tbl_raw_data[[#This Row],[Date Actioned]]),MONTH(tbl_raw_data[[#This Row],[Date Actioned]]),DAY(tbl_raw_data[[#This Row],[Date Actioned]]))</f>
        <v>45158</v>
      </c>
      <c r="L3689" s="65" t="str">
        <f>UPPER(TEXT(tbl_raw_data[[#This Row],[updated_date]],"MMMM"))</f>
        <v>AUGUST</v>
      </c>
      <c r="M3689" s="65" t="str">
        <f>"WEEK "&amp;IF(ROUNDUP(DAY(tbl_raw_data[[#This Row],[updated_date]])/7,0)=5,4,ROUNDUP(DAY(tbl_raw_data[[#This Row],[updated_date]])/7,0))</f>
        <v>WEEK 3</v>
      </c>
      <c r="N3689" s="71" t="str">
        <f>UPPER(VLOOKUP(tbl_raw_data[[#This Row],[Analyst]],settings!$A$1:$B$15,2,0))</f>
        <v>ROHAN</v>
      </c>
      <c r="O3689" s="71" t="str">
        <f>TRIM(UPPER(tbl_raw_data[[#This Row],[Outcome]]))</f>
        <v>APPROVE</v>
      </c>
      <c r="P3689" s="71" t="str">
        <f>TRIM(UPPER(tbl_raw_data[[#This Row],[Queue Name]]))</f>
        <v>CONSUMER EXISTING</v>
      </c>
      <c r="Q3689" s="71" t="str">
        <f>IF(tbl_raw_data[[#This Row],[time_taken_in_min]]&lt;=settings!$D$2,"SLA_MET","SLA_NOT_MET")</f>
        <v>SLA_NOT_MET</v>
      </c>
    </row>
    <row r="3690" spans="1:17" hidden="1" x14ac:dyDescent="0.3">
      <c r="A3690" s="5" t="s">
        <v>4653</v>
      </c>
      <c r="B3690" s="34">
        <v>45158.439942129633</v>
      </c>
      <c r="C3690" s="40">
        <v>45158.447789351849</v>
      </c>
      <c r="D3690" s="10" t="s">
        <v>10</v>
      </c>
      <c r="E3690" s="10" t="s">
        <v>18</v>
      </c>
      <c r="F3690" s="10" t="s">
        <v>24</v>
      </c>
      <c r="G3690" s="10" t="s">
        <v>15</v>
      </c>
      <c r="H3690" s="84" t="str">
        <f t="shared" si="57"/>
        <v>Reason Unknown</v>
      </c>
      <c r="I3690" s="63">
        <f>(tbl_raw_data[[#This Row],[Date Actioned]])-(tbl_raw_data[[#This Row],[Date Tagged]])</f>
        <v>7.8472222157870419E-3</v>
      </c>
      <c r="J3690" s="66">
        <f>HOUR(tbl_raw_data[[#This Row],[time_taken]])*60+MINUTE(tbl_raw_data[[#This Row],[time_taken]])+SECOND(tbl_raw_data[[#This Row],[time_taken]])/60</f>
        <v>11.3</v>
      </c>
      <c r="K3690" s="68">
        <f>DATE(YEAR(tbl_raw_data[[#This Row],[Date Actioned]]),MONTH(tbl_raw_data[[#This Row],[Date Actioned]]),DAY(tbl_raw_data[[#This Row],[Date Actioned]]))</f>
        <v>45158</v>
      </c>
      <c r="L3690" s="65" t="str">
        <f>UPPER(TEXT(tbl_raw_data[[#This Row],[updated_date]],"MMMM"))</f>
        <v>AUGUST</v>
      </c>
      <c r="M3690" s="65" t="str">
        <f>"WEEK "&amp;IF(ROUNDUP(DAY(tbl_raw_data[[#This Row],[updated_date]])/7,0)=5,4,ROUNDUP(DAY(tbl_raw_data[[#This Row],[updated_date]])/7,0))</f>
        <v>WEEK 3</v>
      </c>
      <c r="N3690" s="71" t="str">
        <f>UPPER(VLOOKUP(tbl_raw_data[[#This Row],[Analyst]],settings!$A$1:$B$15,2,0))</f>
        <v>SAM</v>
      </c>
      <c r="O3690" s="71" t="str">
        <f>TRIM(UPPER(tbl_raw_data[[#This Row],[Outcome]]))</f>
        <v>APPROVE</v>
      </c>
      <c r="P3690" s="71" t="str">
        <f>TRIM(UPPER(tbl_raw_data[[#This Row],[Queue Name]]))</f>
        <v>CONSUMER PRE BUREAU</v>
      </c>
      <c r="Q3690" s="71" t="str">
        <f>IF(tbl_raw_data[[#This Row],[time_taken_in_min]]&lt;=settings!$D$2,"SLA_MET","SLA_NOT_MET")</f>
        <v>SLA_MET</v>
      </c>
    </row>
    <row r="3691" spans="1:17" hidden="1" x14ac:dyDescent="0.3">
      <c r="A3691" s="7" t="s">
        <v>4654</v>
      </c>
      <c r="B3691" s="36">
        <v>45158.441365740742</v>
      </c>
      <c r="C3691" s="41">
        <v>45158.458078703705</v>
      </c>
      <c r="D3691" s="11" t="s">
        <v>10</v>
      </c>
      <c r="E3691" s="11" t="s">
        <v>11</v>
      </c>
      <c r="F3691" s="11" t="s">
        <v>12</v>
      </c>
      <c r="G3691" s="13"/>
      <c r="H3691" s="84" t="str">
        <f t="shared" si="57"/>
        <v>Reason Unknown</v>
      </c>
      <c r="I3691" s="63">
        <f>(tbl_raw_data[[#This Row],[Date Actioned]])-(tbl_raw_data[[#This Row],[Date Tagged]])</f>
        <v>1.6712962962628808E-2</v>
      </c>
      <c r="J3691" s="66">
        <f>HOUR(tbl_raw_data[[#This Row],[time_taken]])*60+MINUTE(tbl_raw_data[[#This Row],[time_taken]])+SECOND(tbl_raw_data[[#This Row],[time_taken]])/60</f>
        <v>24.066666666666666</v>
      </c>
      <c r="K3691" s="68">
        <f>DATE(YEAR(tbl_raw_data[[#This Row],[Date Actioned]]),MONTH(tbl_raw_data[[#This Row],[Date Actioned]]),DAY(tbl_raw_data[[#This Row],[Date Actioned]]))</f>
        <v>45158</v>
      </c>
      <c r="L3691" s="65" t="str">
        <f>UPPER(TEXT(tbl_raw_data[[#This Row],[updated_date]],"MMMM"))</f>
        <v>AUGUST</v>
      </c>
      <c r="M3691" s="65" t="str">
        <f>"WEEK "&amp;IF(ROUNDUP(DAY(tbl_raw_data[[#This Row],[updated_date]])/7,0)=5,4,ROUNDUP(DAY(tbl_raw_data[[#This Row],[updated_date]])/7,0))</f>
        <v>WEEK 3</v>
      </c>
      <c r="N3691" s="71" t="str">
        <f>UPPER(VLOOKUP(tbl_raw_data[[#This Row],[Analyst]],settings!$A$1:$B$15,2,0))</f>
        <v>NITESH</v>
      </c>
      <c r="O3691" s="71" t="str">
        <f>TRIM(UPPER(tbl_raw_data[[#This Row],[Outcome]]))</f>
        <v>APPROVE</v>
      </c>
      <c r="P3691" s="71" t="str">
        <f>TRIM(UPPER(tbl_raw_data[[#This Row],[Queue Name]]))</f>
        <v>CONSUMER EXISTING</v>
      </c>
      <c r="Q3691" s="71" t="str">
        <f>IF(tbl_raw_data[[#This Row],[time_taken_in_min]]&lt;=settings!$D$2,"SLA_MET","SLA_NOT_MET")</f>
        <v>SLA_NOT_MET</v>
      </c>
    </row>
    <row r="3692" spans="1:17" hidden="1" x14ac:dyDescent="0.3">
      <c r="A3692" s="1" t="s">
        <v>4655</v>
      </c>
      <c r="B3692" s="34">
        <v>45158.449328703704</v>
      </c>
      <c r="C3692" s="40">
        <v>45158.453576388885</v>
      </c>
      <c r="D3692" s="10" t="s">
        <v>10</v>
      </c>
      <c r="E3692" s="10" t="s">
        <v>11</v>
      </c>
      <c r="F3692" s="10" t="s">
        <v>14</v>
      </c>
      <c r="G3692" s="10" t="s">
        <v>15</v>
      </c>
      <c r="H3692" s="84" t="str">
        <f t="shared" si="57"/>
        <v>Reason Unknown</v>
      </c>
      <c r="I3692" s="63">
        <f>(tbl_raw_data[[#This Row],[Date Actioned]])-(tbl_raw_data[[#This Row],[Date Tagged]])</f>
        <v>4.2476851813262329E-3</v>
      </c>
      <c r="J3692" s="66">
        <f>HOUR(tbl_raw_data[[#This Row],[time_taken]])*60+MINUTE(tbl_raw_data[[#This Row],[time_taken]])+SECOND(tbl_raw_data[[#This Row],[time_taken]])/60</f>
        <v>6.1166666666666663</v>
      </c>
      <c r="K3692" s="68">
        <f>DATE(YEAR(tbl_raw_data[[#This Row],[Date Actioned]]),MONTH(tbl_raw_data[[#This Row],[Date Actioned]]),DAY(tbl_raw_data[[#This Row],[Date Actioned]]))</f>
        <v>45158</v>
      </c>
      <c r="L3692" s="65" t="str">
        <f>UPPER(TEXT(tbl_raw_data[[#This Row],[updated_date]],"MMMM"))</f>
        <v>AUGUST</v>
      </c>
      <c r="M3692" s="65" t="str">
        <f>"WEEK "&amp;IF(ROUNDUP(DAY(tbl_raw_data[[#This Row],[updated_date]])/7,0)=5,4,ROUNDUP(DAY(tbl_raw_data[[#This Row],[updated_date]])/7,0))</f>
        <v>WEEK 3</v>
      </c>
      <c r="N3692" s="71" t="str">
        <f>UPPER(VLOOKUP(tbl_raw_data[[#This Row],[Analyst]],settings!$A$1:$B$15,2,0))</f>
        <v>CAMROON</v>
      </c>
      <c r="O3692" s="71" t="str">
        <f>TRIM(UPPER(tbl_raw_data[[#This Row],[Outcome]]))</f>
        <v>APPROVE</v>
      </c>
      <c r="P3692" s="71" t="str">
        <f>TRIM(UPPER(tbl_raw_data[[#This Row],[Queue Name]]))</f>
        <v>CONSUMER EXISTING</v>
      </c>
      <c r="Q3692" s="71" t="str">
        <f>IF(tbl_raw_data[[#This Row],[time_taken_in_min]]&lt;=settings!$D$2,"SLA_MET","SLA_NOT_MET")</f>
        <v>SLA_MET</v>
      </c>
    </row>
    <row r="3693" spans="1:17" hidden="1" x14ac:dyDescent="0.3">
      <c r="A3693" s="5" t="s">
        <v>4656</v>
      </c>
      <c r="B3693" s="36">
        <v>45158.4534375</v>
      </c>
      <c r="C3693" s="41">
        <v>45158.465185185189</v>
      </c>
      <c r="D3693" s="11" t="s">
        <v>10</v>
      </c>
      <c r="E3693" s="11" t="s">
        <v>11</v>
      </c>
      <c r="F3693" s="11" t="s">
        <v>22</v>
      </c>
      <c r="G3693" s="13"/>
      <c r="H3693" s="84" t="str">
        <f t="shared" si="57"/>
        <v>Reason Unknown</v>
      </c>
      <c r="I3693" s="63">
        <f>(tbl_raw_data[[#This Row],[Date Actioned]])-(tbl_raw_data[[#This Row],[Date Tagged]])</f>
        <v>1.1747685188311152E-2</v>
      </c>
      <c r="J3693" s="66">
        <f>HOUR(tbl_raw_data[[#This Row],[time_taken]])*60+MINUTE(tbl_raw_data[[#This Row],[time_taken]])+SECOND(tbl_raw_data[[#This Row],[time_taken]])/60</f>
        <v>16.916666666666668</v>
      </c>
      <c r="K3693" s="68">
        <f>DATE(YEAR(tbl_raw_data[[#This Row],[Date Actioned]]),MONTH(tbl_raw_data[[#This Row],[Date Actioned]]),DAY(tbl_raw_data[[#This Row],[Date Actioned]]))</f>
        <v>45158</v>
      </c>
      <c r="L3693" s="65" t="str">
        <f>UPPER(TEXT(tbl_raw_data[[#This Row],[updated_date]],"MMMM"))</f>
        <v>AUGUST</v>
      </c>
      <c r="M3693" s="65" t="str">
        <f>"WEEK "&amp;IF(ROUNDUP(DAY(tbl_raw_data[[#This Row],[updated_date]])/7,0)=5,4,ROUNDUP(DAY(tbl_raw_data[[#This Row],[updated_date]])/7,0))</f>
        <v>WEEK 3</v>
      </c>
      <c r="N3693" s="71" t="str">
        <f>UPPER(VLOOKUP(tbl_raw_data[[#This Row],[Analyst]],settings!$A$1:$B$15,2,0))</f>
        <v>ROHAN</v>
      </c>
      <c r="O3693" s="71" t="str">
        <f>TRIM(UPPER(tbl_raw_data[[#This Row],[Outcome]]))</f>
        <v>APPROVE</v>
      </c>
      <c r="P3693" s="71" t="str">
        <f>TRIM(UPPER(tbl_raw_data[[#This Row],[Queue Name]]))</f>
        <v>CONSUMER EXISTING</v>
      </c>
      <c r="Q3693" s="71" t="str">
        <f>IF(tbl_raw_data[[#This Row],[time_taken_in_min]]&lt;=settings!$D$2,"SLA_MET","SLA_NOT_MET")</f>
        <v>SLA_MET</v>
      </c>
    </row>
    <row r="3694" spans="1:17" hidden="1" x14ac:dyDescent="0.3">
      <c r="A3694" s="7" t="s">
        <v>4657</v>
      </c>
      <c r="B3694" s="34">
        <v>45158.464270833334</v>
      </c>
      <c r="C3694" s="40">
        <v>45158.466597222221</v>
      </c>
      <c r="D3694" s="10" t="s">
        <v>10</v>
      </c>
      <c r="E3694" s="10" t="s">
        <v>11</v>
      </c>
      <c r="F3694" s="10" t="s">
        <v>14</v>
      </c>
      <c r="G3694" s="10" t="s">
        <v>26</v>
      </c>
      <c r="H3694" s="84" t="str">
        <f t="shared" si="57"/>
        <v>Reason Unknown</v>
      </c>
      <c r="I3694" s="63">
        <f>(tbl_raw_data[[#This Row],[Date Actioned]])-(tbl_raw_data[[#This Row],[Date Tagged]])</f>
        <v>2.3263888870133087E-3</v>
      </c>
      <c r="J3694" s="66">
        <f>HOUR(tbl_raw_data[[#This Row],[time_taken]])*60+MINUTE(tbl_raw_data[[#This Row],[time_taken]])+SECOND(tbl_raw_data[[#This Row],[time_taken]])/60</f>
        <v>3.35</v>
      </c>
      <c r="K3694" s="68">
        <f>DATE(YEAR(tbl_raw_data[[#This Row],[Date Actioned]]),MONTH(tbl_raw_data[[#This Row],[Date Actioned]]),DAY(tbl_raw_data[[#This Row],[Date Actioned]]))</f>
        <v>45158</v>
      </c>
      <c r="L3694" s="65" t="str">
        <f>UPPER(TEXT(tbl_raw_data[[#This Row],[updated_date]],"MMMM"))</f>
        <v>AUGUST</v>
      </c>
      <c r="M3694" s="65" t="str">
        <f>"WEEK "&amp;IF(ROUNDUP(DAY(tbl_raw_data[[#This Row],[updated_date]])/7,0)=5,4,ROUNDUP(DAY(tbl_raw_data[[#This Row],[updated_date]])/7,0))</f>
        <v>WEEK 3</v>
      </c>
      <c r="N3694" s="71" t="str">
        <f>UPPER(VLOOKUP(tbl_raw_data[[#This Row],[Analyst]],settings!$A$1:$B$15,2,0))</f>
        <v>CAMROON</v>
      </c>
      <c r="O3694" s="71" t="str">
        <f>TRIM(UPPER(tbl_raw_data[[#This Row],[Outcome]]))</f>
        <v>APPROVE</v>
      </c>
      <c r="P3694" s="71" t="str">
        <f>TRIM(UPPER(tbl_raw_data[[#This Row],[Queue Name]]))</f>
        <v>CONSUMER EXISTING</v>
      </c>
      <c r="Q3694" s="71" t="str">
        <f>IF(tbl_raw_data[[#This Row],[time_taken_in_min]]&lt;=settings!$D$2,"SLA_MET","SLA_NOT_MET")</f>
        <v>SLA_MET</v>
      </c>
    </row>
    <row r="3695" spans="1:17" hidden="1" x14ac:dyDescent="0.3">
      <c r="A3695" s="1" t="s">
        <v>4658</v>
      </c>
      <c r="B3695" s="36">
        <v>45158.474942129629</v>
      </c>
      <c r="C3695" s="41">
        <v>45158.480763888889</v>
      </c>
      <c r="D3695" s="11" t="s">
        <v>10</v>
      </c>
      <c r="E3695" s="11" t="s">
        <v>8</v>
      </c>
      <c r="F3695" s="11" t="s">
        <v>114</v>
      </c>
      <c r="G3695" s="13"/>
      <c r="H3695" s="84" t="str">
        <f t="shared" si="57"/>
        <v>Reason Unknown</v>
      </c>
      <c r="I3695" s="63">
        <f>(tbl_raw_data[[#This Row],[Date Actioned]])-(tbl_raw_data[[#This Row],[Date Tagged]])</f>
        <v>5.8217592595610768E-3</v>
      </c>
      <c r="J3695" s="66">
        <f>HOUR(tbl_raw_data[[#This Row],[time_taken]])*60+MINUTE(tbl_raw_data[[#This Row],[time_taken]])+SECOND(tbl_raw_data[[#This Row],[time_taken]])/60</f>
        <v>8.3833333333333329</v>
      </c>
      <c r="K3695" s="68">
        <f>DATE(YEAR(tbl_raw_data[[#This Row],[Date Actioned]]),MONTH(tbl_raw_data[[#This Row],[Date Actioned]]),DAY(tbl_raw_data[[#This Row],[Date Actioned]]))</f>
        <v>45158</v>
      </c>
      <c r="L3695" s="65" t="str">
        <f>UPPER(TEXT(tbl_raw_data[[#This Row],[updated_date]],"MMMM"))</f>
        <v>AUGUST</v>
      </c>
      <c r="M3695" s="65" t="str">
        <f>"WEEK "&amp;IF(ROUNDUP(DAY(tbl_raw_data[[#This Row],[updated_date]])/7,0)=5,4,ROUNDUP(DAY(tbl_raw_data[[#This Row],[updated_date]])/7,0))</f>
        <v>WEEK 3</v>
      </c>
      <c r="N3695" s="71" t="str">
        <f>UPPER(VLOOKUP(tbl_raw_data[[#This Row],[Analyst]],settings!$A$1:$B$15,2,0))</f>
        <v>FARDIN</v>
      </c>
      <c r="O3695" s="71" t="str">
        <f>TRIM(UPPER(tbl_raw_data[[#This Row],[Outcome]]))</f>
        <v>APPROVE</v>
      </c>
      <c r="P3695" s="71" t="str">
        <f>TRIM(UPPER(tbl_raw_data[[#This Row],[Queue Name]]))</f>
        <v>CONSUMER POST BUREAU</v>
      </c>
      <c r="Q3695" s="71" t="str">
        <f>IF(tbl_raw_data[[#This Row],[time_taken_in_min]]&lt;=settings!$D$2,"SLA_MET","SLA_NOT_MET")</f>
        <v>SLA_MET</v>
      </c>
    </row>
    <row r="3696" spans="1:17" hidden="1" x14ac:dyDescent="0.3">
      <c r="A3696" s="5" t="s">
        <v>4659</v>
      </c>
      <c r="B3696" s="34">
        <v>45158.475081018521</v>
      </c>
      <c r="C3696" s="40">
        <v>45158.478726851848</v>
      </c>
      <c r="D3696" s="10" t="s">
        <v>10</v>
      </c>
      <c r="E3696" s="10" t="s">
        <v>11</v>
      </c>
      <c r="F3696" s="10" t="s">
        <v>24</v>
      </c>
      <c r="G3696" s="10" t="s">
        <v>26</v>
      </c>
      <c r="H3696" s="84" t="str">
        <f t="shared" si="57"/>
        <v>Reason Unknown</v>
      </c>
      <c r="I3696" s="63">
        <f>(tbl_raw_data[[#This Row],[Date Actioned]])-(tbl_raw_data[[#This Row],[Date Tagged]])</f>
        <v>3.6458333270275034E-3</v>
      </c>
      <c r="J3696" s="66">
        <f>HOUR(tbl_raw_data[[#This Row],[time_taken]])*60+MINUTE(tbl_raw_data[[#This Row],[time_taken]])+SECOND(tbl_raw_data[[#This Row],[time_taken]])/60</f>
        <v>5.25</v>
      </c>
      <c r="K3696" s="68">
        <f>DATE(YEAR(tbl_raw_data[[#This Row],[Date Actioned]]),MONTH(tbl_raw_data[[#This Row],[Date Actioned]]),DAY(tbl_raw_data[[#This Row],[Date Actioned]]))</f>
        <v>45158</v>
      </c>
      <c r="L3696" s="65" t="str">
        <f>UPPER(TEXT(tbl_raw_data[[#This Row],[updated_date]],"MMMM"))</f>
        <v>AUGUST</v>
      </c>
      <c r="M3696" s="65" t="str">
        <f>"WEEK "&amp;IF(ROUNDUP(DAY(tbl_raw_data[[#This Row],[updated_date]])/7,0)=5,4,ROUNDUP(DAY(tbl_raw_data[[#This Row],[updated_date]])/7,0))</f>
        <v>WEEK 3</v>
      </c>
      <c r="N3696" s="71" t="str">
        <f>UPPER(VLOOKUP(tbl_raw_data[[#This Row],[Analyst]],settings!$A$1:$B$15,2,0))</f>
        <v>SAM</v>
      </c>
      <c r="O3696" s="71" t="str">
        <f>TRIM(UPPER(tbl_raw_data[[#This Row],[Outcome]]))</f>
        <v>APPROVE</v>
      </c>
      <c r="P3696" s="71" t="str">
        <f>TRIM(UPPER(tbl_raw_data[[#This Row],[Queue Name]]))</f>
        <v>CONSUMER EXISTING</v>
      </c>
      <c r="Q3696" s="71" t="str">
        <f>IF(tbl_raw_data[[#This Row],[time_taken_in_min]]&lt;=settings!$D$2,"SLA_MET","SLA_NOT_MET")</f>
        <v>SLA_MET</v>
      </c>
    </row>
    <row r="3697" spans="1:17" hidden="1" x14ac:dyDescent="0.3">
      <c r="A3697" s="7" t="s">
        <v>4660</v>
      </c>
      <c r="B3697" s="36">
        <v>45158.477951388886</v>
      </c>
      <c r="C3697" s="41">
        <v>45158.488229166665</v>
      </c>
      <c r="D3697" s="11" t="s">
        <v>10</v>
      </c>
      <c r="E3697" s="11" t="s">
        <v>11</v>
      </c>
      <c r="F3697" s="11" t="s">
        <v>206</v>
      </c>
      <c r="G3697" s="11" t="s">
        <v>15</v>
      </c>
      <c r="H3697" s="84" t="str">
        <f t="shared" si="57"/>
        <v>Reason Unknown</v>
      </c>
      <c r="I3697" s="63">
        <f>(tbl_raw_data[[#This Row],[Date Actioned]])-(tbl_raw_data[[#This Row],[Date Tagged]])</f>
        <v>1.0277777779265307E-2</v>
      </c>
      <c r="J3697" s="66">
        <f>HOUR(tbl_raw_data[[#This Row],[time_taken]])*60+MINUTE(tbl_raw_data[[#This Row],[time_taken]])+SECOND(tbl_raw_data[[#This Row],[time_taken]])/60</f>
        <v>14.8</v>
      </c>
      <c r="K3697" s="68">
        <f>DATE(YEAR(tbl_raw_data[[#This Row],[Date Actioned]]),MONTH(tbl_raw_data[[#This Row],[Date Actioned]]),DAY(tbl_raw_data[[#This Row],[Date Actioned]]))</f>
        <v>45158</v>
      </c>
      <c r="L3697" s="65" t="str">
        <f>UPPER(TEXT(tbl_raw_data[[#This Row],[updated_date]],"MMMM"))</f>
        <v>AUGUST</v>
      </c>
      <c r="M3697" s="65" t="str">
        <f>"WEEK "&amp;IF(ROUNDUP(DAY(tbl_raw_data[[#This Row],[updated_date]])/7,0)=5,4,ROUNDUP(DAY(tbl_raw_data[[#This Row],[updated_date]])/7,0))</f>
        <v>WEEK 3</v>
      </c>
      <c r="N3697" s="71" t="str">
        <f>UPPER(VLOOKUP(tbl_raw_data[[#This Row],[Analyst]],settings!$A$1:$B$15,2,0))</f>
        <v>HARDIK</v>
      </c>
      <c r="O3697" s="71" t="str">
        <f>TRIM(UPPER(tbl_raw_data[[#This Row],[Outcome]]))</f>
        <v>APPROVE</v>
      </c>
      <c r="P3697" s="71" t="str">
        <f>TRIM(UPPER(tbl_raw_data[[#This Row],[Queue Name]]))</f>
        <v>CONSUMER EXISTING</v>
      </c>
      <c r="Q3697" s="71" t="str">
        <f>IF(tbl_raw_data[[#This Row],[time_taken_in_min]]&lt;=settings!$D$2,"SLA_MET","SLA_NOT_MET")</f>
        <v>SLA_MET</v>
      </c>
    </row>
    <row r="3698" spans="1:17" hidden="1" x14ac:dyDescent="0.3">
      <c r="A3698" s="1" t="s">
        <v>4661</v>
      </c>
      <c r="B3698" s="34">
        <v>45158.478530092594</v>
      </c>
      <c r="C3698" s="40">
        <v>45158.48814814815</v>
      </c>
      <c r="D3698" s="10" t="s">
        <v>10</v>
      </c>
      <c r="E3698" s="10" t="s">
        <v>8</v>
      </c>
      <c r="F3698" s="10" t="s">
        <v>12</v>
      </c>
      <c r="G3698" s="12"/>
      <c r="H3698" s="84" t="str">
        <f t="shared" si="57"/>
        <v>Reason Unknown</v>
      </c>
      <c r="I3698" s="63">
        <f>(tbl_raw_data[[#This Row],[Date Actioned]])-(tbl_raw_data[[#This Row],[Date Tagged]])</f>
        <v>9.6180555556202307E-3</v>
      </c>
      <c r="J3698" s="66">
        <f>HOUR(tbl_raw_data[[#This Row],[time_taken]])*60+MINUTE(tbl_raw_data[[#This Row],[time_taken]])+SECOND(tbl_raw_data[[#This Row],[time_taken]])/60</f>
        <v>13.85</v>
      </c>
      <c r="K3698" s="68">
        <f>DATE(YEAR(tbl_raw_data[[#This Row],[Date Actioned]]),MONTH(tbl_raw_data[[#This Row],[Date Actioned]]),DAY(tbl_raw_data[[#This Row],[Date Actioned]]))</f>
        <v>45158</v>
      </c>
      <c r="L3698" s="65" t="str">
        <f>UPPER(TEXT(tbl_raw_data[[#This Row],[updated_date]],"MMMM"))</f>
        <v>AUGUST</v>
      </c>
      <c r="M3698" s="65" t="str">
        <f>"WEEK "&amp;IF(ROUNDUP(DAY(tbl_raw_data[[#This Row],[updated_date]])/7,0)=5,4,ROUNDUP(DAY(tbl_raw_data[[#This Row],[updated_date]])/7,0))</f>
        <v>WEEK 3</v>
      </c>
      <c r="N3698" s="71" t="str">
        <f>UPPER(VLOOKUP(tbl_raw_data[[#This Row],[Analyst]],settings!$A$1:$B$15,2,0))</f>
        <v>NITESH</v>
      </c>
      <c r="O3698" s="71" t="str">
        <f>TRIM(UPPER(tbl_raw_data[[#This Row],[Outcome]]))</f>
        <v>APPROVE</v>
      </c>
      <c r="P3698" s="71" t="str">
        <f>TRIM(UPPER(tbl_raw_data[[#This Row],[Queue Name]]))</f>
        <v>CONSUMER POST BUREAU</v>
      </c>
      <c r="Q3698" s="71" t="str">
        <f>IF(tbl_raw_data[[#This Row],[time_taken_in_min]]&lt;=settings!$D$2,"SLA_MET","SLA_NOT_MET")</f>
        <v>SLA_MET</v>
      </c>
    </row>
    <row r="3699" spans="1:17" hidden="1" x14ac:dyDescent="0.3">
      <c r="A3699" s="5" t="s">
        <v>4662</v>
      </c>
      <c r="B3699" s="36">
        <v>45158.478888888887</v>
      </c>
      <c r="C3699" s="41">
        <v>45158.486192129632</v>
      </c>
      <c r="D3699" s="11" t="s">
        <v>10</v>
      </c>
      <c r="E3699" s="11" t="s">
        <v>11</v>
      </c>
      <c r="F3699" s="11" t="s">
        <v>24</v>
      </c>
      <c r="G3699" s="11" t="s">
        <v>26</v>
      </c>
      <c r="H3699" s="84" t="str">
        <f t="shared" si="57"/>
        <v>Reason Unknown</v>
      </c>
      <c r="I3699" s="63">
        <f>(tbl_raw_data[[#This Row],[Date Actioned]])-(tbl_raw_data[[#This Row],[Date Tagged]])</f>
        <v>7.3032407453865744E-3</v>
      </c>
      <c r="J3699" s="66">
        <f>HOUR(tbl_raw_data[[#This Row],[time_taken]])*60+MINUTE(tbl_raw_data[[#This Row],[time_taken]])+SECOND(tbl_raw_data[[#This Row],[time_taken]])/60</f>
        <v>10.516666666666667</v>
      </c>
      <c r="K3699" s="68">
        <f>DATE(YEAR(tbl_raw_data[[#This Row],[Date Actioned]]),MONTH(tbl_raw_data[[#This Row],[Date Actioned]]),DAY(tbl_raw_data[[#This Row],[Date Actioned]]))</f>
        <v>45158</v>
      </c>
      <c r="L3699" s="65" t="str">
        <f>UPPER(TEXT(tbl_raw_data[[#This Row],[updated_date]],"MMMM"))</f>
        <v>AUGUST</v>
      </c>
      <c r="M3699" s="65" t="str">
        <f>"WEEK "&amp;IF(ROUNDUP(DAY(tbl_raw_data[[#This Row],[updated_date]])/7,0)=5,4,ROUNDUP(DAY(tbl_raw_data[[#This Row],[updated_date]])/7,0))</f>
        <v>WEEK 3</v>
      </c>
      <c r="N3699" s="71" t="str">
        <f>UPPER(VLOOKUP(tbl_raw_data[[#This Row],[Analyst]],settings!$A$1:$B$15,2,0))</f>
        <v>SAM</v>
      </c>
      <c r="O3699" s="71" t="str">
        <f>TRIM(UPPER(tbl_raw_data[[#This Row],[Outcome]]))</f>
        <v>APPROVE</v>
      </c>
      <c r="P3699" s="71" t="str">
        <f>TRIM(UPPER(tbl_raw_data[[#This Row],[Queue Name]]))</f>
        <v>CONSUMER EXISTING</v>
      </c>
      <c r="Q3699" s="71" t="str">
        <f>IF(tbl_raw_data[[#This Row],[time_taken_in_min]]&lt;=settings!$D$2,"SLA_MET","SLA_NOT_MET")</f>
        <v>SLA_MET</v>
      </c>
    </row>
    <row r="3700" spans="1:17" hidden="1" x14ac:dyDescent="0.3">
      <c r="A3700" s="7" t="s">
        <v>4663</v>
      </c>
      <c r="B3700" s="34">
        <v>45158.48170138889</v>
      </c>
      <c r="C3700" s="40">
        <v>45158.489953703705</v>
      </c>
      <c r="D3700" s="10" t="s">
        <v>10</v>
      </c>
      <c r="E3700" s="10" t="s">
        <v>8</v>
      </c>
      <c r="F3700" s="10" t="s">
        <v>114</v>
      </c>
      <c r="G3700" s="12"/>
      <c r="H3700" s="84" t="str">
        <f t="shared" si="57"/>
        <v>Reason Unknown</v>
      </c>
      <c r="I3700" s="63">
        <f>(tbl_raw_data[[#This Row],[Date Actioned]])-(tbl_raw_data[[#This Row],[Date Tagged]])</f>
        <v>8.2523148157633841E-3</v>
      </c>
      <c r="J3700" s="66">
        <f>HOUR(tbl_raw_data[[#This Row],[time_taken]])*60+MINUTE(tbl_raw_data[[#This Row],[time_taken]])+SECOND(tbl_raw_data[[#This Row],[time_taken]])/60</f>
        <v>11.883333333333333</v>
      </c>
      <c r="K3700" s="68">
        <f>DATE(YEAR(tbl_raw_data[[#This Row],[Date Actioned]]),MONTH(tbl_raw_data[[#This Row],[Date Actioned]]),DAY(tbl_raw_data[[#This Row],[Date Actioned]]))</f>
        <v>45158</v>
      </c>
      <c r="L3700" s="65" t="str">
        <f>UPPER(TEXT(tbl_raw_data[[#This Row],[updated_date]],"MMMM"))</f>
        <v>AUGUST</v>
      </c>
      <c r="M3700" s="65" t="str">
        <f>"WEEK "&amp;IF(ROUNDUP(DAY(tbl_raw_data[[#This Row],[updated_date]])/7,0)=5,4,ROUNDUP(DAY(tbl_raw_data[[#This Row],[updated_date]])/7,0))</f>
        <v>WEEK 3</v>
      </c>
      <c r="N3700" s="71" t="str">
        <f>UPPER(VLOOKUP(tbl_raw_data[[#This Row],[Analyst]],settings!$A$1:$B$15,2,0))</f>
        <v>FARDIN</v>
      </c>
      <c r="O3700" s="71" t="str">
        <f>TRIM(UPPER(tbl_raw_data[[#This Row],[Outcome]]))</f>
        <v>APPROVE</v>
      </c>
      <c r="P3700" s="71" t="str">
        <f>TRIM(UPPER(tbl_raw_data[[#This Row],[Queue Name]]))</f>
        <v>CONSUMER POST BUREAU</v>
      </c>
      <c r="Q3700" s="71" t="str">
        <f>IF(tbl_raw_data[[#This Row],[time_taken_in_min]]&lt;=settings!$D$2,"SLA_MET","SLA_NOT_MET")</f>
        <v>SLA_MET</v>
      </c>
    </row>
    <row r="3701" spans="1:17" hidden="1" x14ac:dyDescent="0.3">
      <c r="A3701" s="1" t="s">
        <v>4664</v>
      </c>
      <c r="B3701" s="36">
        <v>45158.483518518522</v>
      </c>
      <c r="C3701" s="41">
        <v>45158.49596064815</v>
      </c>
      <c r="D3701" s="11" t="s">
        <v>10</v>
      </c>
      <c r="E3701" s="11" t="s">
        <v>8</v>
      </c>
      <c r="F3701" s="11" t="s">
        <v>17</v>
      </c>
      <c r="G3701" s="13"/>
      <c r="H3701" s="84" t="str">
        <f t="shared" si="57"/>
        <v>Reason Unknown</v>
      </c>
      <c r="I3701" s="63">
        <f>(tbl_raw_data[[#This Row],[Date Actioned]])-(tbl_raw_data[[#This Row],[Date Tagged]])</f>
        <v>1.244212962774327E-2</v>
      </c>
      <c r="J3701" s="66">
        <f>HOUR(tbl_raw_data[[#This Row],[time_taken]])*60+MINUTE(tbl_raw_data[[#This Row],[time_taken]])+SECOND(tbl_raw_data[[#This Row],[time_taken]])/60</f>
        <v>17.916666666666668</v>
      </c>
      <c r="K3701" s="68">
        <f>DATE(YEAR(tbl_raw_data[[#This Row],[Date Actioned]]),MONTH(tbl_raw_data[[#This Row],[Date Actioned]]),DAY(tbl_raw_data[[#This Row],[Date Actioned]]))</f>
        <v>45158</v>
      </c>
      <c r="L3701" s="65" t="str">
        <f>UPPER(TEXT(tbl_raw_data[[#This Row],[updated_date]],"MMMM"))</f>
        <v>AUGUST</v>
      </c>
      <c r="M3701" s="65" t="str">
        <f>"WEEK "&amp;IF(ROUNDUP(DAY(tbl_raw_data[[#This Row],[updated_date]])/7,0)=5,4,ROUNDUP(DAY(tbl_raw_data[[#This Row],[updated_date]])/7,0))</f>
        <v>WEEK 3</v>
      </c>
      <c r="N3701" s="71" t="str">
        <f>UPPER(VLOOKUP(tbl_raw_data[[#This Row],[Analyst]],settings!$A$1:$B$15,2,0))</f>
        <v>MERCEDES</v>
      </c>
      <c r="O3701" s="71" t="str">
        <f>TRIM(UPPER(tbl_raw_data[[#This Row],[Outcome]]))</f>
        <v>APPROVE</v>
      </c>
      <c r="P3701" s="71" t="str">
        <f>TRIM(UPPER(tbl_raw_data[[#This Row],[Queue Name]]))</f>
        <v>CONSUMER POST BUREAU</v>
      </c>
      <c r="Q3701" s="71" t="str">
        <f>IF(tbl_raw_data[[#This Row],[time_taken_in_min]]&lt;=settings!$D$2,"SLA_MET","SLA_NOT_MET")</f>
        <v>SLA_MET</v>
      </c>
    </row>
    <row r="3702" spans="1:17" hidden="1" x14ac:dyDescent="0.3">
      <c r="A3702" s="5" t="s">
        <v>4665</v>
      </c>
      <c r="B3702" s="34">
        <v>45158.485682870371</v>
      </c>
      <c r="C3702" s="40">
        <v>45158.495972222219</v>
      </c>
      <c r="D3702" s="10" t="s">
        <v>10</v>
      </c>
      <c r="E3702" s="10" t="s">
        <v>18</v>
      </c>
      <c r="F3702" s="10" t="s">
        <v>206</v>
      </c>
      <c r="G3702" s="10" t="s">
        <v>16</v>
      </c>
      <c r="H3702" s="84" t="str">
        <f t="shared" si="57"/>
        <v>Reason Unknown</v>
      </c>
      <c r="I3702" s="63">
        <f>(tbl_raw_data[[#This Row],[Date Actioned]])-(tbl_raw_data[[#This Row],[Date Tagged]])</f>
        <v>1.0289351848769002E-2</v>
      </c>
      <c r="J3702" s="66">
        <f>HOUR(tbl_raw_data[[#This Row],[time_taken]])*60+MINUTE(tbl_raw_data[[#This Row],[time_taken]])+SECOND(tbl_raw_data[[#This Row],[time_taken]])/60</f>
        <v>14.816666666666666</v>
      </c>
      <c r="K3702" s="68">
        <f>DATE(YEAR(tbl_raw_data[[#This Row],[Date Actioned]]),MONTH(tbl_raw_data[[#This Row],[Date Actioned]]),DAY(tbl_raw_data[[#This Row],[Date Actioned]]))</f>
        <v>45158</v>
      </c>
      <c r="L3702" s="65" t="str">
        <f>UPPER(TEXT(tbl_raw_data[[#This Row],[updated_date]],"MMMM"))</f>
        <v>AUGUST</v>
      </c>
      <c r="M3702" s="65" t="str">
        <f>"WEEK "&amp;IF(ROUNDUP(DAY(tbl_raw_data[[#This Row],[updated_date]])/7,0)=5,4,ROUNDUP(DAY(tbl_raw_data[[#This Row],[updated_date]])/7,0))</f>
        <v>WEEK 3</v>
      </c>
      <c r="N3702" s="71" t="str">
        <f>UPPER(VLOOKUP(tbl_raw_data[[#This Row],[Analyst]],settings!$A$1:$B$15,2,0))</f>
        <v>HARDIK</v>
      </c>
      <c r="O3702" s="71" t="str">
        <f>TRIM(UPPER(tbl_raw_data[[#This Row],[Outcome]]))</f>
        <v>APPROVE</v>
      </c>
      <c r="P3702" s="71" t="str">
        <f>TRIM(UPPER(tbl_raw_data[[#This Row],[Queue Name]]))</f>
        <v>CONSUMER PRE BUREAU</v>
      </c>
      <c r="Q3702" s="71" t="str">
        <f>IF(tbl_raw_data[[#This Row],[time_taken_in_min]]&lt;=settings!$D$2,"SLA_MET","SLA_NOT_MET")</f>
        <v>SLA_MET</v>
      </c>
    </row>
    <row r="3703" spans="1:17" hidden="1" x14ac:dyDescent="0.3">
      <c r="A3703" s="7" t="s">
        <v>4666</v>
      </c>
      <c r="B3703" s="36">
        <v>45158.491296296299</v>
      </c>
      <c r="C3703" s="41">
        <v>45158.499108796299</v>
      </c>
      <c r="D3703" s="11" t="s">
        <v>10</v>
      </c>
      <c r="E3703" s="11" t="s">
        <v>8</v>
      </c>
      <c r="F3703" s="11" t="s">
        <v>114</v>
      </c>
      <c r="G3703" s="13"/>
      <c r="H3703" s="84" t="str">
        <f t="shared" si="57"/>
        <v>Reason Unknown</v>
      </c>
      <c r="I3703" s="63">
        <f>(tbl_raw_data[[#This Row],[Date Actioned]])-(tbl_raw_data[[#This Row],[Date Tagged]])</f>
        <v>7.8125E-3</v>
      </c>
      <c r="J3703" s="66">
        <f>HOUR(tbl_raw_data[[#This Row],[time_taken]])*60+MINUTE(tbl_raw_data[[#This Row],[time_taken]])+SECOND(tbl_raw_data[[#This Row],[time_taken]])/60</f>
        <v>11.25</v>
      </c>
      <c r="K3703" s="68">
        <f>DATE(YEAR(tbl_raw_data[[#This Row],[Date Actioned]]),MONTH(tbl_raw_data[[#This Row],[Date Actioned]]),DAY(tbl_raw_data[[#This Row],[Date Actioned]]))</f>
        <v>45158</v>
      </c>
      <c r="L3703" s="65" t="str">
        <f>UPPER(TEXT(tbl_raw_data[[#This Row],[updated_date]],"MMMM"))</f>
        <v>AUGUST</v>
      </c>
      <c r="M3703" s="65" t="str">
        <f>"WEEK "&amp;IF(ROUNDUP(DAY(tbl_raw_data[[#This Row],[updated_date]])/7,0)=5,4,ROUNDUP(DAY(tbl_raw_data[[#This Row],[updated_date]])/7,0))</f>
        <v>WEEK 3</v>
      </c>
      <c r="N3703" s="71" t="str">
        <f>UPPER(VLOOKUP(tbl_raw_data[[#This Row],[Analyst]],settings!$A$1:$B$15,2,0))</f>
        <v>FARDIN</v>
      </c>
      <c r="O3703" s="71" t="str">
        <f>TRIM(UPPER(tbl_raw_data[[#This Row],[Outcome]]))</f>
        <v>APPROVE</v>
      </c>
      <c r="P3703" s="71" t="str">
        <f>TRIM(UPPER(tbl_raw_data[[#This Row],[Queue Name]]))</f>
        <v>CONSUMER POST BUREAU</v>
      </c>
      <c r="Q3703" s="71" t="str">
        <f>IF(tbl_raw_data[[#This Row],[time_taken_in_min]]&lt;=settings!$D$2,"SLA_MET","SLA_NOT_MET")</f>
        <v>SLA_MET</v>
      </c>
    </row>
    <row r="3704" spans="1:17" hidden="1" x14ac:dyDescent="0.3">
      <c r="A3704" s="1" t="s">
        <v>4667</v>
      </c>
      <c r="B3704" s="34">
        <v>45158.492592592593</v>
      </c>
      <c r="C3704" s="40">
        <v>45158.500555555554</v>
      </c>
      <c r="D3704" s="10" t="s">
        <v>10</v>
      </c>
      <c r="E3704" s="10" t="s">
        <v>8</v>
      </c>
      <c r="F3704" s="10" t="s">
        <v>24</v>
      </c>
      <c r="G3704" s="12"/>
      <c r="H3704" s="84" t="str">
        <f t="shared" si="57"/>
        <v>Reason Unknown</v>
      </c>
      <c r="I3704" s="63">
        <f>(tbl_raw_data[[#This Row],[Date Actioned]])-(tbl_raw_data[[#This Row],[Date Tagged]])</f>
        <v>7.962962961755693E-3</v>
      </c>
      <c r="J3704" s="66">
        <f>HOUR(tbl_raw_data[[#This Row],[time_taken]])*60+MINUTE(tbl_raw_data[[#This Row],[time_taken]])+SECOND(tbl_raw_data[[#This Row],[time_taken]])/60</f>
        <v>11.466666666666667</v>
      </c>
      <c r="K3704" s="68">
        <f>DATE(YEAR(tbl_raw_data[[#This Row],[Date Actioned]]),MONTH(tbl_raw_data[[#This Row],[Date Actioned]]),DAY(tbl_raw_data[[#This Row],[Date Actioned]]))</f>
        <v>45158</v>
      </c>
      <c r="L3704" s="65" t="str">
        <f>UPPER(TEXT(tbl_raw_data[[#This Row],[updated_date]],"MMMM"))</f>
        <v>AUGUST</v>
      </c>
      <c r="M3704" s="65" t="str">
        <f>"WEEK "&amp;IF(ROUNDUP(DAY(tbl_raw_data[[#This Row],[updated_date]])/7,0)=5,4,ROUNDUP(DAY(tbl_raw_data[[#This Row],[updated_date]])/7,0))</f>
        <v>WEEK 3</v>
      </c>
      <c r="N3704" s="71" t="str">
        <f>UPPER(VLOOKUP(tbl_raw_data[[#This Row],[Analyst]],settings!$A$1:$B$15,2,0))</f>
        <v>SAM</v>
      </c>
      <c r="O3704" s="71" t="str">
        <f>TRIM(UPPER(tbl_raw_data[[#This Row],[Outcome]]))</f>
        <v>APPROVE</v>
      </c>
      <c r="P3704" s="71" t="str">
        <f>TRIM(UPPER(tbl_raw_data[[#This Row],[Queue Name]]))</f>
        <v>CONSUMER POST BUREAU</v>
      </c>
      <c r="Q3704" s="71" t="str">
        <f>IF(tbl_raw_data[[#This Row],[time_taken_in_min]]&lt;=settings!$D$2,"SLA_MET","SLA_NOT_MET")</f>
        <v>SLA_MET</v>
      </c>
    </row>
    <row r="3705" spans="1:17" hidden="1" x14ac:dyDescent="0.3">
      <c r="A3705" s="5" t="s">
        <v>4668</v>
      </c>
      <c r="B3705" s="36">
        <v>45158.499155092592</v>
      </c>
      <c r="C3705" s="41">
        <v>45158.507962962962</v>
      </c>
      <c r="D3705" s="11" t="s">
        <v>10</v>
      </c>
      <c r="E3705" s="11" t="s">
        <v>11</v>
      </c>
      <c r="F3705" s="11" t="s">
        <v>206</v>
      </c>
      <c r="G3705" s="11" t="s">
        <v>15</v>
      </c>
      <c r="H3705" s="84" t="str">
        <f t="shared" si="57"/>
        <v>Reason Unknown</v>
      </c>
      <c r="I3705" s="63">
        <f>(tbl_raw_data[[#This Row],[Date Actioned]])-(tbl_raw_data[[#This Row],[Date Tagged]])</f>
        <v>8.8078703702194616E-3</v>
      </c>
      <c r="J3705" s="66">
        <f>HOUR(tbl_raw_data[[#This Row],[time_taken]])*60+MINUTE(tbl_raw_data[[#This Row],[time_taken]])+SECOND(tbl_raw_data[[#This Row],[time_taken]])/60</f>
        <v>12.683333333333334</v>
      </c>
      <c r="K3705" s="68">
        <f>DATE(YEAR(tbl_raw_data[[#This Row],[Date Actioned]]),MONTH(tbl_raw_data[[#This Row],[Date Actioned]]),DAY(tbl_raw_data[[#This Row],[Date Actioned]]))</f>
        <v>45158</v>
      </c>
      <c r="L3705" s="65" t="str">
        <f>UPPER(TEXT(tbl_raw_data[[#This Row],[updated_date]],"MMMM"))</f>
        <v>AUGUST</v>
      </c>
      <c r="M3705" s="65" t="str">
        <f>"WEEK "&amp;IF(ROUNDUP(DAY(tbl_raw_data[[#This Row],[updated_date]])/7,0)=5,4,ROUNDUP(DAY(tbl_raw_data[[#This Row],[updated_date]])/7,0))</f>
        <v>WEEK 3</v>
      </c>
      <c r="N3705" s="71" t="str">
        <f>UPPER(VLOOKUP(tbl_raw_data[[#This Row],[Analyst]],settings!$A$1:$B$15,2,0))</f>
        <v>HARDIK</v>
      </c>
      <c r="O3705" s="71" t="str">
        <f>TRIM(UPPER(tbl_raw_data[[#This Row],[Outcome]]))</f>
        <v>APPROVE</v>
      </c>
      <c r="P3705" s="71" t="str">
        <f>TRIM(UPPER(tbl_raw_data[[#This Row],[Queue Name]]))</f>
        <v>CONSUMER EXISTING</v>
      </c>
      <c r="Q3705" s="71" t="str">
        <f>IF(tbl_raw_data[[#This Row],[time_taken_in_min]]&lt;=settings!$D$2,"SLA_MET","SLA_NOT_MET")</f>
        <v>SLA_MET</v>
      </c>
    </row>
    <row r="3706" spans="1:17" hidden="1" x14ac:dyDescent="0.3">
      <c r="A3706" s="7" t="s">
        <v>4669</v>
      </c>
      <c r="B3706" s="34">
        <v>45158.50309027778</v>
      </c>
      <c r="C3706" s="40">
        <v>45158.508414351854</v>
      </c>
      <c r="D3706" s="10" t="s">
        <v>10</v>
      </c>
      <c r="E3706" s="10" t="s">
        <v>8</v>
      </c>
      <c r="F3706" s="10" t="s">
        <v>22</v>
      </c>
      <c r="G3706" s="12"/>
      <c r="H3706" s="84" t="str">
        <f t="shared" si="57"/>
        <v>Reason Unknown</v>
      </c>
      <c r="I3706" s="63">
        <f>(tbl_raw_data[[#This Row],[Date Actioned]])-(tbl_raw_data[[#This Row],[Date Tagged]])</f>
        <v>5.324074074451346E-3</v>
      </c>
      <c r="J3706" s="66">
        <f>HOUR(tbl_raw_data[[#This Row],[time_taken]])*60+MINUTE(tbl_raw_data[[#This Row],[time_taken]])+SECOND(tbl_raw_data[[#This Row],[time_taken]])/60</f>
        <v>7.666666666666667</v>
      </c>
      <c r="K3706" s="68">
        <f>DATE(YEAR(tbl_raw_data[[#This Row],[Date Actioned]]),MONTH(tbl_raw_data[[#This Row],[Date Actioned]]),DAY(tbl_raw_data[[#This Row],[Date Actioned]]))</f>
        <v>45158</v>
      </c>
      <c r="L3706" s="65" t="str">
        <f>UPPER(TEXT(tbl_raw_data[[#This Row],[updated_date]],"MMMM"))</f>
        <v>AUGUST</v>
      </c>
      <c r="M3706" s="65" t="str">
        <f>"WEEK "&amp;IF(ROUNDUP(DAY(tbl_raw_data[[#This Row],[updated_date]])/7,0)=5,4,ROUNDUP(DAY(tbl_raw_data[[#This Row],[updated_date]])/7,0))</f>
        <v>WEEK 3</v>
      </c>
      <c r="N3706" s="71" t="str">
        <f>UPPER(VLOOKUP(tbl_raw_data[[#This Row],[Analyst]],settings!$A$1:$B$15,2,0))</f>
        <v>ROHAN</v>
      </c>
      <c r="O3706" s="71" t="str">
        <f>TRIM(UPPER(tbl_raw_data[[#This Row],[Outcome]]))</f>
        <v>APPROVE</v>
      </c>
      <c r="P3706" s="71" t="str">
        <f>TRIM(UPPER(tbl_raw_data[[#This Row],[Queue Name]]))</f>
        <v>CONSUMER POST BUREAU</v>
      </c>
      <c r="Q3706" s="71" t="str">
        <f>IF(tbl_raw_data[[#This Row],[time_taken_in_min]]&lt;=settings!$D$2,"SLA_MET","SLA_NOT_MET")</f>
        <v>SLA_MET</v>
      </c>
    </row>
    <row r="3707" spans="1:17" hidden="1" x14ac:dyDescent="0.3">
      <c r="A3707" s="1" t="s">
        <v>4670</v>
      </c>
      <c r="B3707" s="36">
        <v>45158.506238425929</v>
      </c>
      <c r="C3707" s="41">
        <v>45158.511608796296</v>
      </c>
      <c r="D3707" s="11" t="s">
        <v>10</v>
      </c>
      <c r="E3707" s="11" t="s">
        <v>18</v>
      </c>
      <c r="F3707" s="11" t="s">
        <v>114</v>
      </c>
      <c r="G3707" s="11" t="s">
        <v>15</v>
      </c>
      <c r="H3707" s="84" t="str">
        <f t="shared" si="57"/>
        <v>Reason Unknown</v>
      </c>
      <c r="I3707" s="63">
        <f>(tbl_raw_data[[#This Row],[Date Actioned]])-(tbl_raw_data[[#This Row],[Date Tagged]])</f>
        <v>5.3703703670180403E-3</v>
      </c>
      <c r="J3707" s="66">
        <f>HOUR(tbl_raw_data[[#This Row],[time_taken]])*60+MINUTE(tbl_raw_data[[#This Row],[time_taken]])+SECOND(tbl_raw_data[[#This Row],[time_taken]])/60</f>
        <v>7.7333333333333334</v>
      </c>
      <c r="K3707" s="68">
        <f>DATE(YEAR(tbl_raw_data[[#This Row],[Date Actioned]]),MONTH(tbl_raw_data[[#This Row],[Date Actioned]]),DAY(tbl_raw_data[[#This Row],[Date Actioned]]))</f>
        <v>45158</v>
      </c>
      <c r="L3707" s="65" t="str">
        <f>UPPER(TEXT(tbl_raw_data[[#This Row],[updated_date]],"MMMM"))</f>
        <v>AUGUST</v>
      </c>
      <c r="M3707" s="65" t="str">
        <f>"WEEK "&amp;IF(ROUNDUP(DAY(tbl_raw_data[[#This Row],[updated_date]])/7,0)=5,4,ROUNDUP(DAY(tbl_raw_data[[#This Row],[updated_date]])/7,0))</f>
        <v>WEEK 3</v>
      </c>
      <c r="N3707" s="71" t="str">
        <f>UPPER(VLOOKUP(tbl_raw_data[[#This Row],[Analyst]],settings!$A$1:$B$15,2,0))</f>
        <v>FARDIN</v>
      </c>
      <c r="O3707" s="71" t="str">
        <f>TRIM(UPPER(tbl_raw_data[[#This Row],[Outcome]]))</f>
        <v>APPROVE</v>
      </c>
      <c r="P3707" s="71" t="str">
        <f>TRIM(UPPER(tbl_raw_data[[#This Row],[Queue Name]]))</f>
        <v>CONSUMER PRE BUREAU</v>
      </c>
      <c r="Q3707" s="71" t="str">
        <f>IF(tbl_raw_data[[#This Row],[time_taken_in_min]]&lt;=settings!$D$2,"SLA_MET","SLA_NOT_MET")</f>
        <v>SLA_MET</v>
      </c>
    </row>
    <row r="3708" spans="1:17" hidden="1" x14ac:dyDescent="0.3">
      <c r="A3708" s="5" t="s">
        <v>4671</v>
      </c>
      <c r="B3708" s="34">
        <v>45158.509884259256</v>
      </c>
      <c r="C3708" s="40">
        <v>45158.513738425929</v>
      </c>
      <c r="D3708" s="10" t="s">
        <v>10</v>
      </c>
      <c r="E3708" s="10" t="s">
        <v>11</v>
      </c>
      <c r="F3708" s="10" t="s">
        <v>206</v>
      </c>
      <c r="G3708" s="10" t="s">
        <v>15</v>
      </c>
      <c r="H3708" s="84" t="str">
        <f t="shared" si="57"/>
        <v>Reason Unknown</v>
      </c>
      <c r="I3708" s="63">
        <f>(tbl_raw_data[[#This Row],[Date Actioned]])-(tbl_raw_data[[#This Row],[Date Tagged]])</f>
        <v>3.8541666726814583E-3</v>
      </c>
      <c r="J3708" s="66">
        <f>HOUR(tbl_raw_data[[#This Row],[time_taken]])*60+MINUTE(tbl_raw_data[[#This Row],[time_taken]])+SECOND(tbl_raw_data[[#This Row],[time_taken]])/60</f>
        <v>5.55</v>
      </c>
      <c r="K3708" s="68">
        <f>DATE(YEAR(tbl_raw_data[[#This Row],[Date Actioned]]),MONTH(tbl_raw_data[[#This Row],[Date Actioned]]),DAY(tbl_raw_data[[#This Row],[Date Actioned]]))</f>
        <v>45158</v>
      </c>
      <c r="L3708" s="65" t="str">
        <f>UPPER(TEXT(tbl_raw_data[[#This Row],[updated_date]],"MMMM"))</f>
        <v>AUGUST</v>
      </c>
      <c r="M3708" s="65" t="str">
        <f>"WEEK "&amp;IF(ROUNDUP(DAY(tbl_raw_data[[#This Row],[updated_date]])/7,0)=5,4,ROUNDUP(DAY(tbl_raw_data[[#This Row],[updated_date]])/7,0))</f>
        <v>WEEK 3</v>
      </c>
      <c r="N3708" s="71" t="str">
        <f>UPPER(VLOOKUP(tbl_raw_data[[#This Row],[Analyst]],settings!$A$1:$B$15,2,0))</f>
        <v>HARDIK</v>
      </c>
      <c r="O3708" s="71" t="str">
        <f>TRIM(UPPER(tbl_raw_data[[#This Row],[Outcome]]))</f>
        <v>APPROVE</v>
      </c>
      <c r="P3708" s="71" t="str">
        <f>TRIM(UPPER(tbl_raw_data[[#This Row],[Queue Name]]))</f>
        <v>CONSUMER EXISTING</v>
      </c>
      <c r="Q3708" s="71" t="str">
        <f>IF(tbl_raw_data[[#This Row],[time_taken_in_min]]&lt;=settings!$D$2,"SLA_MET","SLA_NOT_MET")</f>
        <v>SLA_MET</v>
      </c>
    </row>
    <row r="3709" spans="1:17" hidden="1" x14ac:dyDescent="0.3">
      <c r="A3709" s="7" t="s">
        <v>4672</v>
      </c>
      <c r="B3709" s="36">
        <v>45158.511759259258</v>
      </c>
      <c r="C3709" s="41">
        <v>45158.516388888886</v>
      </c>
      <c r="D3709" s="11" t="s">
        <v>10</v>
      </c>
      <c r="E3709" s="11" t="s">
        <v>11</v>
      </c>
      <c r="F3709" s="11" t="s">
        <v>24</v>
      </c>
      <c r="G3709" s="11" t="s">
        <v>15</v>
      </c>
      <c r="H3709" s="84" t="str">
        <f t="shared" si="57"/>
        <v>Reason Unknown</v>
      </c>
      <c r="I3709" s="63">
        <f>(tbl_raw_data[[#This Row],[Date Actioned]])-(tbl_raw_data[[#This Row],[Date Tagged]])</f>
        <v>4.6296296277432702E-3</v>
      </c>
      <c r="J3709" s="66">
        <f>HOUR(tbl_raw_data[[#This Row],[time_taken]])*60+MINUTE(tbl_raw_data[[#This Row],[time_taken]])+SECOND(tbl_raw_data[[#This Row],[time_taken]])/60</f>
        <v>6.666666666666667</v>
      </c>
      <c r="K3709" s="68">
        <f>DATE(YEAR(tbl_raw_data[[#This Row],[Date Actioned]]),MONTH(tbl_raw_data[[#This Row],[Date Actioned]]),DAY(tbl_raw_data[[#This Row],[Date Actioned]]))</f>
        <v>45158</v>
      </c>
      <c r="L3709" s="65" t="str">
        <f>UPPER(TEXT(tbl_raw_data[[#This Row],[updated_date]],"MMMM"))</f>
        <v>AUGUST</v>
      </c>
      <c r="M3709" s="65" t="str">
        <f>"WEEK "&amp;IF(ROUNDUP(DAY(tbl_raw_data[[#This Row],[updated_date]])/7,0)=5,4,ROUNDUP(DAY(tbl_raw_data[[#This Row],[updated_date]])/7,0))</f>
        <v>WEEK 3</v>
      </c>
      <c r="N3709" s="71" t="str">
        <f>UPPER(VLOOKUP(tbl_raw_data[[#This Row],[Analyst]],settings!$A$1:$B$15,2,0))</f>
        <v>SAM</v>
      </c>
      <c r="O3709" s="71" t="str">
        <f>TRIM(UPPER(tbl_raw_data[[#This Row],[Outcome]]))</f>
        <v>APPROVE</v>
      </c>
      <c r="P3709" s="71" t="str">
        <f>TRIM(UPPER(tbl_raw_data[[#This Row],[Queue Name]]))</f>
        <v>CONSUMER EXISTING</v>
      </c>
      <c r="Q3709" s="71" t="str">
        <f>IF(tbl_raw_data[[#This Row],[time_taken_in_min]]&lt;=settings!$D$2,"SLA_MET","SLA_NOT_MET")</f>
        <v>SLA_MET</v>
      </c>
    </row>
    <row r="3710" spans="1:17" hidden="1" x14ac:dyDescent="0.3">
      <c r="A3710" s="1" t="s">
        <v>4673</v>
      </c>
      <c r="B3710" s="34">
        <v>45158.513749999998</v>
      </c>
      <c r="C3710" s="40">
        <v>45158.526192129626</v>
      </c>
      <c r="D3710" s="10" t="s">
        <v>10</v>
      </c>
      <c r="E3710" s="10" t="s">
        <v>18</v>
      </c>
      <c r="F3710" s="10" t="s">
        <v>114</v>
      </c>
      <c r="G3710" s="10" t="s">
        <v>15</v>
      </c>
      <c r="H3710" s="84" t="str">
        <f t="shared" si="57"/>
        <v>Reason Unknown</v>
      </c>
      <c r="I3710" s="63">
        <f>(tbl_raw_data[[#This Row],[Date Actioned]])-(tbl_raw_data[[#This Row],[Date Tagged]])</f>
        <v>1.244212962774327E-2</v>
      </c>
      <c r="J3710" s="66">
        <f>HOUR(tbl_raw_data[[#This Row],[time_taken]])*60+MINUTE(tbl_raw_data[[#This Row],[time_taken]])+SECOND(tbl_raw_data[[#This Row],[time_taken]])/60</f>
        <v>17.916666666666668</v>
      </c>
      <c r="K3710" s="68">
        <f>DATE(YEAR(tbl_raw_data[[#This Row],[Date Actioned]]),MONTH(tbl_raw_data[[#This Row],[Date Actioned]]),DAY(tbl_raw_data[[#This Row],[Date Actioned]]))</f>
        <v>45158</v>
      </c>
      <c r="L3710" s="65" t="str">
        <f>UPPER(TEXT(tbl_raw_data[[#This Row],[updated_date]],"MMMM"))</f>
        <v>AUGUST</v>
      </c>
      <c r="M3710" s="65" t="str">
        <f>"WEEK "&amp;IF(ROUNDUP(DAY(tbl_raw_data[[#This Row],[updated_date]])/7,0)=5,4,ROUNDUP(DAY(tbl_raw_data[[#This Row],[updated_date]])/7,0))</f>
        <v>WEEK 3</v>
      </c>
      <c r="N3710" s="71" t="str">
        <f>UPPER(VLOOKUP(tbl_raw_data[[#This Row],[Analyst]],settings!$A$1:$B$15,2,0))</f>
        <v>FARDIN</v>
      </c>
      <c r="O3710" s="71" t="str">
        <f>TRIM(UPPER(tbl_raw_data[[#This Row],[Outcome]]))</f>
        <v>APPROVE</v>
      </c>
      <c r="P3710" s="71" t="str">
        <f>TRIM(UPPER(tbl_raw_data[[#This Row],[Queue Name]]))</f>
        <v>CONSUMER PRE BUREAU</v>
      </c>
      <c r="Q3710" s="71" t="str">
        <f>IF(tbl_raw_data[[#This Row],[time_taken_in_min]]&lt;=settings!$D$2,"SLA_MET","SLA_NOT_MET")</f>
        <v>SLA_MET</v>
      </c>
    </row>
    <row r="3711" spans="1:17" hidden="1" x14ac:dyDescent="0.3">
      <c r="A3711" s="5" t="s">
        <v>4674</v>
      </c>
      <c r="B3711" s="36">
        <v>45158.522175925929</v>
      </c>
      <c r="C3711" s="41">
        <v>45158.527557870373</v>
      </c>
      <c r="D3711" s="11" t="s">
        <v>10</v>
      </c>
      <c r="E3711" s="11" t="s">
        <v>18</v>
      </c>
      <c r="F3711" s="11" t="s">
        <v>24</v>
      </c>
      <c r="G3711" s="11" t="s">
        <v>23</v>
      </c>
      <c r="H3711" s="84" t="str">
        <f t="shared" si="57"/>
        <v>Reason Unknown</v>
      </c>
      <c r="I3711" s="63">
        <f>(tbl_raw_data[[#This Row],[Date Actioned]])-(tbl_raw_data[[#This Row],[Date Tagged]])</f>
        <v>5.3819444437976927E-3</v>
      </c>
      <c r="J3711" s="66">
        <f>HOUR(tbl_raw_data[[#This Row],[time_taken]])*60+MINUTE(tbl_raw_data[[#This Row],[time_taken]])+SECOND(tbl_raw_data[[#This Row],[time_taken]])/60</f>
        <v>7.75</v>
      </c>
      <c r="K3711" s="68">
        <f>DATE(YEAR(tbl_raw_data[[#This Row],[Date Actioned]]),MONTH(tbl_raw_data[[#This Row],[Date Actioned]]),DAY(tbl_raw_data[[#This Row],[Date Actioned]]))</f>
        <v>45158</v>
      </c>
      <c r="L3711" s="65" t="str">
        <f>UPPER(TEXT(tbl_raw_data[[#This Row],[updated_date]],"MMMM"))</f>
        <v>AUGUST</v>
      </c>
      <c r="M3711" s="65" t="str">
        <f>"WEEK "&amp;IF(ROUNDUP(DAY(tbl_raw_data[[#This Row],[updated_date]])/7,0)=5,4,ROUNDUP(DAY(tbl_raw_data[[#This Row],[updated_date]])/7,0))</f>
        <v>WEEK 3</v>
      </c>
      <c r="N3711" s="71" t="str">
        <f>UPPER(VLOOKUP(tbl_raw_data[[#This Row],[Analyst]],settings!$A$1:$B$15,2,0))</f>
        <v>SAM</v>
      </c>
      <c r="O3711" s="71" t="str">
        <f>TRIM(UPPER(tbl_raw_data[[#This Row],[Outcome]]))</f>
        <v>APPROVE</v>
      </c>
      <c r="P3711" s="71" t="str">
        <f>TRIM(UPPER(tbl_raw_data[[#This Row],[Queue Name]]))</f>
        <v>CONSUMER PRE BUREAU</v>
      </c>
      <c r="Q3711" s="71" t="str">
        <f>IF(tbl_raw_data[[#This Row],[time_taken_in_min]]&lt;=settings!$D$2,"SLA_MET","SLA_NOT_MET")</f>
        <v>SLA_MET</v>
      </c>
    </row>
    <row r="3712" spans="1:17" hidden="1" x14ac:dyDescent="0.3">
      <c r="A3712" s="7" t="s">
        <v>4675</v>
      </c>
      <c r="B3712" s="34">
        <v>45158.525208333333</v>
      </c>
      <c r="C3712" s="40">
        <v>45158.532743055555</v>
      </c>
      <c r="D3712" s="10" t="s">
        <v>10</v>
      </c>
      <c r="E3712" s="10" t="s">
        <v>8</v>
      </c>
      <c r="F3712" s="10" t="s">
        <v>114</v>
      </c>
      <c r="G3712" s="12"/>
      <c r="H3712" s="84" t="str">
        <f t="shared" si="57"/>
        <v>Reason Unknown</v>
      </c>
      <c r="I3712" s="63">
        <f>(tbl_raw_data[[#This Row],[Date Actioned]])-(tbl_raw_data[[#This Row],[Date Tagged]])</f>
        <v>7.5347222227719612E-3</v>
      </c>
      <c r="J3712" s="66">
        <f>HOUR(tbl_raw_data[[#This Row],[time_taken]])*60+MINUTE(tbl_raw_data[[#This Row],[time_taken]])+SECOND(tbl_raw_data[[#This Row],[time_taken]])/60</f>
        <v>10.85</v>
      </c>
      <c r="K3712" s="68">
        <f>DATE(YEAR(tbl_raw_data[[#This Row],[Date Actioned]]),MONTH(tbl_raw_data[[#This Row],[Date Actioned]]),DAY(tbl_raw_data[[#This Row],[Date Actioned]]))</f>
        <v>45158</v>
      </c>
      <c r="L3712" s="65" t="str">
        <f>UPPER(TEXT(tbl_raw_data[[#This Row],[updated_date]],"MMMM"))</f>
        <v>AUGUST</v>
      </c>
      <c r="M3712" s="65" t="str">
        <f>"WEEK "&amp;IF(ROUNDUP(DAY(tbl_raw_data[[#This Row],[updated_date]])/7,0)=5,4,ROUNDUP(DAY(tbl_raw_data[[#This Row],[updated_date]])/7,0))</f>
        <v>WEEK 3</v>
      </c>
      <c r="N3712" s="71" t="str">
        <f>UPPER(VLOOKUP(tbl_raw_data[[#This Row],[Analyst]],settings!$A$1:$B$15,2,0))</f>
        <v>FARDIN</v>
      </c>
      <c r="O3712" s="71" t="str">
        <f>TRIM(UPPER(tbl_raw_data[[#This Row],[Outcome]]))</f>
        <v>APPROVE</v>
      </c>
      <c r="P3712" s="71" t="str">
        <f>TRIM(UPPER(tbl_raw_data[[#This Row],[Queue Name]]))</f>
        <v>CONSUMER POST BUREAU</v>
      </c>
      <c r="Q3712" s="71" t="str">
        <f>IF(tbl_raw_data[[#This Row],[time_taken_in_min]]&lt;=settings!$D$2,"SLA_MET","SLA_NOT_MET")</f>
        <v>SLA_MET</v>
      </c>
    </row>
    <row r="3713" spans="1:17" hidden="1" x14ac:dyDescent="0.3">
      <c r="A3713" s="1" t="s">
        <v>4676</v>
      </c>
      <c r="B3713" s="36">
        <v>45158.528981481482</v>
      </c>
      <c r="C3713" s="41">
        <v>45158.533576388887</v>
      </c>
      <c r="D3713" s="11" t="s">
        <v>10</v>
      </c>
      <c r="E3713" s="11" t="s">
        <v>8</v>
      </c>
      <c r="F3713" s="11" t="s">
        <v>24</v>
      </c>
      <c r="G3713" s="13"/>
      <c r="H3713" s="84" t="str">
        <f t="shared" si="57"/>
        <v>Reason Unknown</v>
      </c>
      <c r="I3713" s="63">
        <f>(tbl_raw_data[[#This Row],[Date Actioned]])-(tbl_raw_data[[#This Row],[Date Tagged]])</f>
        <v>4.5949074046802707E-3</v>
      </c>
      <c r="J3713" s="66">
        <f>HOUR(tbl_raw_data[[#This Row],[time_taken]])*60+MINUTE(tbl_raw_data[[#This Row],[time_taken]])+SECOND(tbl_raw_data[[#This Row],[time_taken]])/60</f>
        <v>6.6166666666666671</v>
      </c>
      <c r="K3713" s="68">
        <f>DATE(YEAR(tbl_raw_data[[#This Row],[Date Actioned]]),MONTH(tbl_raw_data[[#This Row],[Date Actioned]]),DAY(tbl_raw_data[[#This Row],[Date Actioned]]))</f>
        <v>45158</v>
      </c>
      <c r="L3713" s="65" t="str">
        <f>UPPER(TEXT(tbl_raw_data[[#This Row],[updated_date]],"MMMM"))</f>
        <v>AUGUST</v>
      </c>
      <c r="M3713" s="65" t="str">
        <f>"WEEK "&amp;IF(ROUNDUP(DAY(tbl_raw_data[[#This Row],[updated_date]])/7,0)=5,4,ROUNDUP(DAY(tbl_raw_data[[#This Row],[updated_date]])/7,0))</f>
        <v>WEEK 3</v>
      </c>
      <c r="N3713" s="71" t="str">
        <f>UPPER(VLOOKUP(tbl_raw_data[[#This Row],[Analyst]],settings!$A$1:$B$15,2,0))</f>
        <v>SAM</v>
      </c>
      <c r="O3713" s="71" t="str">
        <f>TRIM(UPPER(tbl_raw_data[[#This Row],[Outcome]]))</f>
        <v>APPROVE</v>
      </c>
      <c r="P3713" s="71" t="str">
        <f>TRIM(UPPER(tbl_raw_data[[#This Row],[Queue Name]]))</f>
        <v>CONSUMER POST BUREAU</v>
      </c>
      <c r="Q3713" s="71" t="str">
        <f>IF(tbl_raw_data[[#This Row],[time_taken_in_min]]&lt;=settings!$D$2,"SLA_MET","SLA_NOT_MET")</f>
        <v>SLA_MET</v>
      </c>
    </row>
    <row r="3714" spans="1:17" hidden="1" x14ac:dyDescent="0.3">
      <c r="A3714" s="5" t="s">
        <v>4677</v>
      </c>
      <c r="B3714" s="34">
        <v>45158.531111111108</v>
      </c>
      <c r="C3714" s="40">
        <v>45158.535902777781</v>
      </c>
      <c r="D3714" s="10" t="s">
        <v>10</v>
      </c>
      <c r="E3714" s="10" t="s">
        <v>11</v>
      </c>
      <c r="F3714" s="10" t="s">
        <v>206</v>
      </c>
      <c r="G3714" s="10" t="s">
        <v>15</v>
      </c>
      <c r="H3714" s="84" t="str">
        <f t="shared" si="57"/>
        <v>Reason Unknown</v>
      </c>
      <c r="I3714" s="63">
        <f>(tbl_raw_data[[#This Row],[Date Actioned]])-(tbl_raw_data[[#This Row],[Date Tagged]])</f>
        <v>4.7916666735545732E-3</v>
      </c>
      <c r="J3714" s="66">
        <f>HOUR(tbl_raw_data[[#This Row],[time_taken]])*60+MINUTE(tbl_raw_data[[#This Row],[time_taken]])+SECOND(tbl_raw_data[[#This Row],[time_taken]])/60</f>
        <v>6.9</v>
      </c>
      <c r="K3714" s="68">
        <f>DATE(YEAR(tbl_raw_data[[#This Row],[Date Actioned]]),MONTH(tbl_raw_data[[#This Row],[Date Actioned]]),DAY(tbl_raw_data[[#This Row],[Date Actioned]]))</f>
        <v>45158</v>
      </c>
      <c r="L3714" s="65" t="str">
        <f>UPPER(TEXT(tbl_raw_data[[#This Row],[updated_date]],"MMMM"))</f>
        <v>AUGUST</v>
      </c>
      <c r="M3714" s="65" t="str">
        <f>"WEEK "&amp;IF(ROUNDUP(DAY(tbl_raw_data[[#This Row],[updated_date]])/7,0)=5,4,ROUNDUP(DAY(tbl_raw_data[[#This Row],[updated_date]])/7,0))</f>
        <v>WEEK 3</v>
      </c>
      <c r="N3714" s="71" t="str">
        <f>UPPER(VLOOKUP(tbl_raw_data[[#This Row],[Analyst]],settings!$A$1:$B$15,2,0))</f>
        <v>HARDIK</v>
      </c>
      <c r="O3714" s="71" t="str">
        <f>TRIM(UPPER(tbl_raw_data[[#This Row],[Outcome]]))</f>
        <v>APPROVE</v>
      </c>
      <c r="P3714" s="71" t="str">
        <f>TRIM(UPPER(tbl_raw_data[[#This Row],[Queue Name]]))</f>
        <v>CONSUMER EXISTING</v>
      </c>
      <c r="Q3714" s="71" t="str">
        <f>IF(tbl_raw_data[[#This Row],[time_taken_in_min]]&lt;=settings!$D$2,"SLA_MET","SLA_NOT_MET")</f>
        <v>SLA_MET</v>
      </c>
    </row>
    <row r="3715" spans="1:17" hidden="1" x14ac:dyDescent="0.3">
      <c r="A3715" s="7" t="s">
        <v>4678</v>
      </c>
      <c r="B3715" s="36">
        <v>45158.533136574071</v>
      </c>
      <c r="C3715" s="41">
        <v>45158.541817129626</v>
      </c>
      <c r="D3715" s="11" t="s">
        <v>10</v>
      </c>
      <c r="E3715" s="11" t="s">
        <v>11</v>
      </c>
      <c r="F3715" s="11" t="s">
        <v>14</v>
      </c>
      <c r="G3715" s="11" t="s">
        <v>15</v>
      </c>
      <c r="H3715" s="84" t="str">
        <f t="shared" ref="H3715:H3778" si="58">IF(OR(ISNUMBER(SEARCH("duplicate",G3715)), ISNUMBER(SEARCH("previously",G3715)), ISNUMBER(SEARCH("previously approved",G3715))), "Duplicate Application",
IF(OR(ISNUMBER(SEARCH("incorrect",G3715)), ISNUMBER(SEARCH("remove", G3715))), "Incorrect Details",
IF(ISNUMBER(SEARCH("incomplete",G3715)), "Incomplete Details",
IF(ISNUMBER(SEARCH("overdue",G3715)), "Overdue Bill",
IF(OR(ISNUMBER(SEARCH("resubmit as", G3715)), ISNUMBER(SEARCH("re-submit as", G3715))), "Incorrect Queue",
IF(OR(ISNUMBER(SEARCH("100",G3715)), ISNUMBER(SEARCH("correct", G3715)), ISNUMBER(SEARCH("email", G3715)), ISNUMBER(SEARCH("please submit", G3715)), ISNUMBER(SEARCH("please resubmit",G3715)), ISNUMBER(SEARCH("please re-submit", G3715)), ISNUMBER(SEARCH("please send", G3715))), "Incomplete Details",
IF(ISNUMBER(SEARCH("error", G3715)), "System Error", "Reason Unknown")))))))</f>
        <v>Reason Unknown</v>
      </c>
      <c r="I3715" s="63">
        <f>(tbl_raw_data[[#This Row],[Date Actioned]])-(tbl_raw_data[[#This Row],[Date Tagged]])</f>
        <v>8.6805555547471158E-3</v>
      </c>
      <c r="J3715" s="66">
        <f>HOUR(tbl_raw_data[[#This Row],[time_taken]])*60+MINUTE(tbl_raw_data[[#This Row],[time_taken]])+SECOND(tbl_raw_data[[#This Row],[time_taken]])/60</f>
        <v>12.5</v>
      </c>
      <c r="K3715" s="68">
        <f>DATE(YEAR(tbl_raw_data[[#This Row],[Date Actioned]]),MONTH(tbl_raw_data[[#This Row],[Date Actioned]]),DAY(tbl_raw_data[[#This Row],[Date Actioned]]))</f>
        <v>45158</v>
      </c>
      <c r="L3715" s="65" t="str">
        <f>UPPER(TEXT(tbl_raw_data[[#This Row],[updated_date]],"MMMM"))</f>
        <v>AUGUST</v>
      </c>
      <c r="M3715" s="65" t="str">
        <f>"WEEK "&amp;IF(ROUNDUP(DAY(tbl_raw_data[[#This Row],[updated_date]])/7,0)=5,4,ROUNDUP(DAY(tbl_raw_data[[#This Row],[updated_date]])/7,0))</f>
        <v>WEEK 3</v>
      </c>
      <c r="N3715" s="71" t="str">
        <f>UPPER(VLOOKUP(tbl_raw_data[[#This Row],[Analyst]],settings!$A$1:$B$15,2,0))</f>
        <v>CAMROON</v>
      </c>
      <c r="O3715" s="71" t="str">
        <f>TRIM(UPPER(tbl_raw_data[[#This Row],[Outcome]]))</f>
        <v>APPROVE</v>
      </c>
      <c r="P3715" s="71" t="str">
        <f>TRIM(UPPER(tbl_raw_data[[#This Row],[Queue Name]]))</f>
        <v>CONSUMER EXISTING</v>
      </c>
      <c r="Q3715" s="71" t="str">
        <f>IF(tbl_raw_data[[#This Row],[time_taken_in_min]]&lt;=settings!$D$2,"SLA_MET","SLA_NOT_MET")</f>
        <v>SLA_MET</v>
      </c>
    </row>
    <row r="3716" spans="1:17" hidden="1" x14ac:dyDescent="0.3">
      <c r="A3716" s="1" t="s">
        <v>4679</v>
      </c>
      <c r="B3716" s="34">
        <v>45158.533310185187</v>
      </c>
      <c r="C3716" s="40">
        <v>45158.536817129629</v>
      </c>
      <c r="D3716" s="10" t="s">
        <v>10</v>
      </c>
      <c r="E3716" s="10" t="s">
        <v>18</v>
      </c>
      <c r="F3716" s="10" t="s">
        <v>114</v>
      </c>
      <c r="G3716" s="10" t="s">
        <v>15</v>
      </c>
      <c r="H3716" s="84" t="str">
        <f t="shared" si="58"/>
        <v>Reason Unknown</v>
      </c>
      <c r="I3716" s="63">
        <f>(tbl_raw_data[[#This Row],[Date Actioned]])-(tbl_raw_data[[#This Row],[Date Tagged]])</f>
        <v>3.5069444420514628E-3</v>
      </c>
      <c r="J3716" s="66">
        <f>HOUR(tbl_raw_data[[#This Row],[time_taken]])*60+MINUTE(tbl_raw_data[[#This Row],[time_taken]])+SECOND(tbl_raw_data[[#This Row],[time_taken]])/60</f>
        <v>5.05</v>
      </c>
      <c r="K3716" s="68">
        <f>DATE(YEAR(tbl_raw_data[[#This Row],[Date Actioned]]),MONTH(tbl_raw_data[[#This Row],[Date Actioned]]),DAY(tbl_raw_data[[#This Row],[Date Actioned]]))</f>
        <v>45158</v>
      </c>
      <c r="L3716" s="65" t="str">
        <f>UPPER(TEXT(tbl_raw_data[[#This Row],[updated_date]],"MMMM"))</f>
        <v>AUGUST</v>
      </c>
      <c r="M3716" s="65" t="str">
        <f>"WEEK "&amp;IF(ROUNDUP(DAY(tbl_raw_data[[#This Row],[updated_date]])/7,0)=5,4,ROUNDUP(DAY(tbl_raw_data[[#This Row],[updated_date]])/7,0))</f>
        <v>WEEK 3</v>
      </c>
      <c r="N3716" s="71" t="str">
        <f>UPPER(VLOOKUP(tbl_raw_data[[#This Row],[Analyst]],settings!$A$1:$B$15,2,0))</f>
        <v>FARDIN</v>
      </c>
      <c r="O3716" s="71" t="str">
        <f>TRIM(UPPER(tbl_raw_data[[#This Row],[Outcome]]))</f>
        <v>APPROVE</v>
      </c>
      <c r="P3716" s="71" t="str">
        <f>TRIM(UPPER(tbl_raw_data[[#This Row],[Queue Name]]))</f>
        <v>CONSUMER PRE BUREAU</v>
      </c>
      <c r="Q3716" s="71" t="str">
        <f>IF(tbl_raw_data[[#This Row],[time_taken_in_min]]&lt;=settings!$D$2,"SLA_MET","SLA_NOT_MET")</f>
        <v>SLA_MET</v>
      </c>
    </row>
    <row r="3717" spans="1:17" hidden="1" x14ac:dyDescent="0.3">
      <c r="A3717" s="5" t="s">
        <v>4680</v>
      </c>
      <c r="B3717" s="36">
        <v>45158.533402777779</v>
      </c>
      <c r="C3717" s="41">
        <v>45158.551851851851</v>
      </c>
      <c r="D3717" s="11" t="s">
        <v>10</v>
      </c>
      <c r="E3717" s="11" t="s">
        <v>11</v>
      </c>
      <c r="F3717" s="11" t="s">
        <v>12</v>
      </c>
      <c r="G3717" s="13"/>
      <c r="H3717" s="84" t="str">
        <f t="shared" si="58"/>
        <v>Reason Unknown</v>
      </c>
      <c r="I3717" s="63">
        <f>(tbl_raw_data[[#This Row],[Date Actioned]])-(tbl_raw_data[[#This Row],[Date Tagged]])</f>
        <v>1.844907407212304E-2</v>
      </c>
      <c r="J3717" s="66">
        <f>HOUR(tbl_raw_data[[#This Row],[time_taken]])*60+MINUTE(tbl_raw_data[[#This Row],[time_taken]])+SECOND(tbl_raw_data[[#This Row],[time_taken]])/60</f>
        <v>26.566666666666666</v>
      </c>
      <c r="K3717" s="68">
        <f>DATE(YEAR(tbl_raw_data[[#This Row],[Date Actioned]]),MONTH(tbl_raw_data[[#This Row],[Date Actioned]]),DAY(tbl_raw_data[[#This Row],[Date Actioned]]))</f>
        <v>45158</v>
      </c>
      <c r="L3717" s="65" t="str">
        <f>UPPER(TEXT(tbl_raw_data[[#This Row],[updated_date]],"MMMM"))</f>
        <v>AUGUST</v>
      </c>
      <c r="M3717" s="65" t="str">
        <f>"WEEK "&amp;IF(ROUNDUP(DAY(tbl_raw_data[[#This Row],[updated_date]])/7,0)=5,4,ROUNDUP(DAY(tbl_raw_data[[#This Row],[updated_date]])/7,0))</f>
        <v>WEEK 3</v>
      </c>
      <c r="N3717" s="71" t="str">
        <f>UPPER(VLOOKUP(tbl_raw_data[[#This Row],[Analyst]],settings!$A$1:$B$15,2,0))</f>
        <v>NITESH</v>
      </c>
      <c r="O3717" s="71" t="str">
        <f>TRIM(UPPER(tbl_raw_data[[#This Row],[Outcome]]))</f>
        <v>APPROVE</v>
      </c>
      <c r="P3717" s="71" t="str">
        <f>TRIM(UPPER(tbl_raw_data[[#This Row],[Queue Name]]))</f>
        <v>CONSUMER EXISTING</v>
      </c>
      <c r="Q3717" s="71" t="str">
        <f>IF(tbl_raw_data[[#This Row],[time_taken_in_min]]&lt;=settings!$D$2,"SLA_MET","SLA_NOT_MET")</f>
        <v>SLA_NOT_MET</v>
      </c>
    </row>
    <row r="3718" spans="1:17" hidden="1" x14ac:dyDescent="0.3">
      <c r="A3718" s="7" t="s">
        <v>4681</v>
      </c>
      <c r="B3718" s="34">
        <v>45158.543287037035</v>
      </c>
      <c r="C3718" s="40">
        <v>45158.545243055552</v>
      </c>
      <c r="D3718" s="10" t="s">
        <v>10</v>
      </c>
      <c r="E3718" s="10" t="s">
        <v>11</v>
      </c>
      <c r="F3718" s="10" t="s">
        <v>24</v>
      </c>
      <c r="G3718" s="10" t="s">
        <v>26</v>
      </c>
      <c r="H3718" s="84" t="str">
        <f t="shared" si="58"/>
        <v>Reason Unknown</v>
      </c>
      <c r="I3718" s="63">
        <f>(tbl_raw_data[[#This Row],[Date Actioned]])-(tbl_raw_data[[#This Row],[Date Tagged]])</f>
        <v>1.9560185173759237E-3</v>
      </c>
      <c r="J3718" s="66">
        <f>HOUR(tbl_raw_data[[#This Row],[time_taken]])*60+MINUTE(tbl_raw_data[[#This Row],[time_taken]])+SECOND(tbl_raw_data[[#This Row],[time_taken]])/60</f>
        <v>2.8166666666666664</v>
      </c>
      <c r="K3718" s="68">
        <f>DATE(YEAR(tbl_raw_data[[#This Row],[Date Actioned]]),MONTH(tbl_raw_data[[#This Row],[Date Actioned]]),DAY(tbl_raw_data[[#This Row],[Date Actioned]]))</f>
        <v>45158</v>
      </c>
      <c r="L3718" s="65" t="str">
        <f>UPPER(TEXT(tbl_raw_data[[#This Row],[updated_date]],"MMMM"))</f>
        <v>AUGUST</v>
      </c>
      <c r="M3718" s="65" t="str">
        <f>"WEEK "&amp;IF(ROUNDUP(DAY(tbl_raw_data[[#This Row],[updated_date]])/7,0)=5,4,ROUNDUP(DAY(tbl_raw_data[[#This Row],[updated_date]])/7,0))</f>
        <v>WEEK 3</v>
      </c>
      <c r="N3718" s="71" t="str">
        <f>UPPER(VLOOKUP(tbl_raw_data[[#This Row],[Analyst]],settings!$A$1:$B$15,2,0))</f>
        <v>SAM</v>
      </c>
      <c r="O3718" s="71" t="str">
        <f>TRIM(UPPER(tbl_raw_data[[#This Row],[Outcome]]))</f>
        <v>APPROVE</v>
      </c>
      <c r="P3718" s="71" t="str">
        <f>TRIM(UPPER(tbl_raw_data[[#This Row],[Queue Name]]))</f>
        <v>CONSUMER EXISTING</v>
      </c>
      <c r="Q3718" s="71" t="str">
        <f>IF(tbl_raw_data[[#This Row],[time_taken_in_min]]&lt;=settings!$D$2,"SLA_MET","SLA_NOT_MET")</f>
        <v>SLA_MET</v>
      </c>
    </row>
    <row r="3719" spans="1:17" hidden="1" x14ac:dyDescent="0.3">
      <c r="A3719" s="1" t="s">
        <v>4682</v>
      </c>
      <c r="B3719" s="36">
        <v>45158.543900462966</v>
      </c>
      <c r="C3719" s="41">
        <v>45158.552777777775</v>
      </c>
      <c r="D3719" s="11" t="s">
        <v>10</v>
      </c>
      <c r="E3719" s="11" t="s">
        <v>8</v>
      </c>
      <c r="F3719" s="11" t="s">
        <v>114</v>
      </c>
      <c r="G3719" s="13"/>
      <c r="H3719" s="84" t="str">
        <f t="shared" si="58"/>
        <v>Reason Unknown</v>
      </c>
      <c r="I3719" s="63">
        <f>(tbl_raw_data[[#This Row],[Date Actioned]])-(tbl_raw_data[[#This Row],[Date Tagged]])</f>
        <v>8.8773148090695031E-3</v>
      </c>
      <c r="J3719" s="66">
        <f>HOUR(tbl_raw_data[[#This Row],[time_taken]])*60+MINUTE(tbl_raw_data[[#This Row],[time_taken]])+SECOND(tbl_raw_data[[#This Row],[time_taken]])/60</f>
        <v>12.783333333333333</v>
      </c>
      <c r="K3719" s="68">
        <f>DATE(YEAR(tbl_raw_data[[#This Row],[Date Actioned]]),MONTH(tbl_raw_data[[#This Row],[Date Actioned]]),DAY(tbl_raw_data[[#This Row],[Date Actioned]]))</f>
        <v>45158</v>
      </c>
      <c r="L3719" s="65" t="str">
        <f>UPPER(TEXT(tbl_raw_data[[#This Row],[updated_date]],"MMMM"))</f>
        <v>AUGUST</v>
      </c>
      <c r="M3719" s="65" t="str">
        <f>"WEEK "&amp;IF(ROUNDUP(DAY(tbl_raw_data[[#This Row],[updated_date]])/7,0)=5,4,ROUNDUP(DAY(tbl_raw_data[[#This Row],[updated_date]])/7,0))</f>
        <v>WEEK 3</v>
      </c>
      <c r="N3719" s="71" t="str">
        <f>UPPER(VLOOKUP(tbl_raw_data[[#This Row],[Analyst]],settings!$A$1:$B$15,2,0))</f>
        <v>FARDIN</v>
      </c>
      <c r="O3719" s="71" t="str">
        <f>TRIM(UPPER(tbl_raw_data[[#This Row],[Outcome]]))</f>
        <v>APPROVE</v>
      </c>
      <c r="P3719" s="71" t="str">
        <f>TRIM(UPPER(tbl_raw_data[[#This Row],[Queue Name]]))</f>
        <v>CONSUMER POST BUREAU</v>
      </c>
      <c r="Q3719" s="71" t="str">
        <f>IF(tbl_raw_data[[#This Row],[time_taken_in_min]]&lt;=settings!$D$2,"SLA_MET","SLA_NOT_MET")</f>
        <v>SLA_MET</v>
      </c>
    </row>
    <row r="3720" spans="1:17" hidden="1" x14ac:dyDescent="0.3">
      <c r="A3720" s="5" t="s">
        <v>4683</v>
      </c>
      <c r="B3720" s="34">
        <v>45158.544305555559</v>
      </c>
      <c r="C3720" s="40">
        <v>45158.550185185188</v>
      </c>
      <c r="D3720" s="10" t="s">
        <v>10</v>
      </c>
      <c r="E3720" s="10" t="s">
        <v>18</v>
      </c>
      <c r="F3720" s="10" t="s">
        <v>14</v>
      </c>
      <c r="G3720" s="10" t="s">
        <v>15</v>
      </c>
      <c r="H3720" s="84" t="str">
        <f t="shared" si="58"/>
        <v>Reason Unknown</v>
      </c>
      <c r="I3720" s="63">
        <f>(tbl_raw_data[[#This Row],[Date Actioned]])-(tbl_raw_data[[#This Row],[Date Tagged]])</f>
        <v>5.8796296289074235E-3</v>
      </c>
      <c r="J3720" s="66">
        <f>HOUR(tbl_raw_data[[#This Row],[time_taken]])*60+MINUTE(tbl_raw_data[[#This Row],[time_taken]])+SECOND(tbl_raw_data[[#This Row],[time_taken]])/60</f>
        <v>8.4666666666666668</v>
      </c>
      <c r="K3720" s="68">
        <f>DATE(YEAR(tbl_raw_data[[#This Row],[Date Actioned]]),MONTH(tbl_raw_data[[#This Row],[Date Actioned]]),DAY(tbl_raw_data[[#This Row],[Date Actioned]]))</f>
        <v>45158</v>
      </c>
      <c r="L3720" s="65" t="str">
        <f>UPPER(TEXT(tbl_raw_data[[#This Row],[updated_date]],"MMMM"))</f>
        <v>AUGUST</v>
      </c>
      <c r="M3720" s="65" t="str">
        <f>"WEEK "&amp;IF(ROUNDUP(DAY(tbl_raw_data[[#This Row],[updated_date]])/7,0)=5,4,ROUNDUP(DAY(tbl_raw_data[[#This Row],[updated_date]])/7,0))</f>
        <v>WEEK 3</v>
      </c>
      <c r="N3720" s="71" t="str">
        <f>UPPER(VLOOKUP(tbl_raw_data[[#This Row],[Analyst]],settings!$A$1:$B$15,2,0))</f>
        <v>CAMROON</v>
      </c>
      <c r="O3720" s="71" t="str">
        <f>TRIM(UPPER(tbl_raw_data[[#This Row],[Outcome]]))</f>
        <v>APPROVE</v>
      </c>
      <c r="P3720" s="71" t="str">
        <f>TRIM(UPPER(tbl_raw_data[[#This Row],[Queue Name]]))</f>
        <v>CONSUMER PRE BUREAU</v>
      </c>
      <c r="Q3720" s="71" t="str">
        <f>IF(tbl_raw_data[[#This Row],[time_taken_in_min]]&lt;=settings!$D$2,"SLA_MET","SLA_NOT_MET")</f>
        <v>SLA_MET</v>
      </c>
    </row>
    <row r="3721" spans="1:17" hidden="1" x14ac:dyDescent="0.3">
      <c r="A3721" s="7" t="s">
        <v>4684</v>
      </c>
      <c r="B3721" s="36">
        <v>45158.544386574074</v>
      </c>
      <c r="C3721" s="41">
        <v>45158.548472222225</v>
      </c>
      <c r="D3721" s="11" t="s">
        <v>10</v>
      </c>
      <c r="E3721" s="11" t="s">
        <v>18</v>
      </c>
      <c r="F3721" s="11" t="s">
        <v>24</v>
      </c>
      <c r="G3721" s="11" t="s">
        <v>23</v>
      </c>
      <c r="H3721" s="84" t="str">
        <f t="shared" si="58"/>
        <v>Reason Unknown</v>
      </c>
      <c r="I3721" s="63">
        <f>(tbl_raw_data[[#This Row],[Date Actioned]])-(tbl_raw_data[[#This Row],[Date Tagged]])</f>
        <v>4.0856481500668451E-3</v>
      </c>
      <c r="J3721" s="66">
        <f>HOUR(tbl_raw_data[[#This Row],[time_taken]])*60+MINUTE(tbl_raw_data[[#This Row],[time_taken]])+SECOND(tbl_raw_data[[#This Row],[time_taken]])/60</f>
        <v>5.8833333333333329</v>
      </c>
      <c r="K3721" s="68">
        <f>DATE(YEAR(tbl_raw_data[[#This Row],[Date Actioned]]),MONTH(tbl_raw_data[[#This Row],[Date Actioned]]),DAY(tbl_raw_data[[#This Row],[Date Actioned]]))</f>
        <v>45158</v>
      </c>
      <c r="L3721" s="65" t="str">
        <f>UPPER(TEXT(tbl_raw_data[[#This Row],[updated_date]],"MMMM"))</f>
        <v>AUGUST</v>
      </c>
      <c r="M3721" s="65" t="str">
        <f>"WEEK "&amp;IF(ROUNDUP(DAY(tbl_raw_data[[#This Row],[updated_date]])/7,0)=5,4,ROUNDUP(DAY(tbl_raw_data[[#This Row],[updated_date]])/7,0))</f>
        <v>WEEK 3</v>
      </c>
      <c r="N3721" s="71" t="str">
        <f>UPPER(VLOOKUP(tbl_raw_data[[#This Row],[Analyst]],settings!$A$1:$B$15,2,0))</f>
        <v>SAM</v>
      </c>
      <c r="O3721" s="71" t="str">
        <f>TRIM(UPPER(tbl_raw_data[[#This Row],[Outcome]]))</f>
        <v>APPROVE</v>
      </c>
      <c r="P3721" s="71" t="str">
        <f>TRIM(UPPER(tbl_raw_data[[#This Row],[Queue Name]]))</f>
        <v>CONSUMER PRE BUREAU</v>
      </c>
      <c r="Q3721" s="71" t="str">
        <f>IF(tbl_raw_data[[#This Row],[time_taken_in_min]]&lt;=settings!$D$2,"SLA_MET","SLA_NOT_MET")</f>
        <v>SLA_MET</v>
      </c>
    </row>
    <row r="3722" spans="1:17" hidden="1" x14ac:dyDescent="0.3">
      <c r="A3722" s="1" t="s">
        <v>4685</v>
      </c>
      <c r="B3722" s="34">
        <v>45158.548761574071</v>
      </c>
      <c r="C3722" s="40">
        <v>45158.557696759257</v>
      </c>
      <c r="D3722" s="10" t="s">
        <v>10</v>
      </c>
      <c r="E3722" s="10" t="s">
        <v>11</v>
      </c>
      <c r="F3722" s="10" t="s">
        <v>17</v>
      </c>
      <c r="G3722" s="12"/>
      <c r="H3722" s="84" t="str">
        <f t="shared" si="58"/>
        <v>Reason Unknown</v>
      </c>
      <c r="I3722" s="63">
        <f>(tbl_raw_data[[#This Row],[Date Actioned]])-(tbl_raw_data[[#This Row],[Date Tagged]])</f>
        <v>8.9351851856918074E-3</v>
      </c>
      <c r="J3722" s="66">
        <f>HOUR(tbl_raw_data[[#This Row],[time_taken]])*60+MINUTE(tbl_raw_data[[#This Row],[time_taken]])+SECOND(tbl_raw_data[[#This Row],[time_taken]])/60</f>
        <v>12.866666666666667</v>
      </c>
      <c r="K3722" s="68">
        <f>DATE(YEAR(tbl_raw_data[[#This Row],[Date Actioned]]),MONTH(tbl_raw_data[[#This Row],[Date Actioned]]),DAY(tbl_raw_data[[#This Row],[Date Actioned]]))</f>
        <v>45158</v>
      </c>
      <c r="L3722" s="65" t="str">
        <f>UPPER(TEXT(tbl_raw_data[[#This Row],[updated_date]],"MMMM"))</f>
        <v>AUGUST</v>
      </c>
      <c r="M3722" s="65" t="str">
        <f>"WEEK "&amp;IF(ROUNDUP(DAY(tbl_raw_data[[#This Row],[updated_date]])/7,0)=5,4,ROUNDUP(DAY(tbl_raw_data[[#This Row],[updated_date]])/7,0))</f>
        <v>WEEK 3</v>
      </c>
      <c r="N3722" s="71" t="str">
        <f>UPPER(VLOOKUP(tbl_raw_data[[#This Row],[Analyst]],settings!$A$1:$B$15,2,0))</f>
        <v>MERCEDES</v>
      </c>
      <c r="O3722" s="71" t="str">
        <f>TRIM(UPPER(tbl_raw_data[[#This Row],[Outcome]]))</f>
        <v>APPROVE</v>
      </c>
      <c r="P3722" s="71" t="str">
        <f>TRIM(UPPER(tbl_raw_data[[#This Row],[Queue Name]]))</f>
        <v>CONSUMER EXISTING</v>
      </c>
      <c r="Q3722" s="71" t="str">
        <f>IF(tbl_raw_data[[#This Row],[time_taken_in_min]]&lt;=settings!$D$2,"SLA_MET","SLA_NOT_MET")</f>
        <v>SLA_MET</v>
      </c>
    </row>
    <row r="3723" spans="1:17" hidden="1" x14ac:dyDescent="0.3">
      <c r="A3723" s="5" t="s">
        <v>4686</v>
      </c>
      <c r="B3723" s="36">
        <v>45158.551886574074</v>
      </c>
      <c r="C3723" s="41">
        <v>45158.552997685183</v>
      </c>
      <c r="D3723" s="11" t="s">
        <v>10</v>
      </c>
      <c r="E3723" s="11" t="s">
        <v>18</v>
      </c>
      <c r="F3723" s="11" t="s">
        <v>14</v>
      </c>
      <c r="G3723" s="11" t="s">
        <v>15</v>
      </c>
      <c r="H3723" s="84" t="str">
        <f t="shared" si="58"/>
        <v>Reason Unknown</v>
      </c>
      <c r="I3723" s="63">
        <f>(tbl_raw_data[[#This Row],[Date Actioned]])-(tbl_raw_data[[#This Row],[Date Tagged]])</f>
        <v>1.111111108912155E-3</v>
      </c>
      <c r="J3723" s="66">
        <f>HOUR(tbl_raw_data[[#This Row],[time_taken]])*60+MINUTE(tbl_raw_data[[#This Row],[time_taken]])+SECOND(tbl_raw_data[[#This Row],[time_taken]])/60</f>
        <v>1.6</v>
      </c>
      <c r="K3723" s="68">
        <f>DATE(YEAR(tbl_raw_data[[#This Row],[Date Actioned]]),MONTH(tbl_raw_data[[#This Row],[Date Actioned]]),DAY(tbl_raw_data[[#This Row],[Date Actioned]]))</f>
        <v>45158</v>
      </c>
      <c r="L3723" s="65" t="str">
        <f>UPPER(TEXT(tbl_raw_data[[#This Row],[updated_date]],"MMMM"))</f>
        <v>AUGUST</v>
      </c>
      <c r="M3723" s="65" t="str">
        <f>"WEEK "&amp;IF(ROUNDUP(DAY(tbl_raw_data[[#This Row],[updated_date]])/7,0)=5,4,ROUNDUP(DAY(tbl_raw_data[[#This Row],[updated_date]])/7,0))</f>
        <v>WEEK 3</v>
      </c>
      <c r="N3723" s="71" t="str">
        <f>UPPER(VLOOKUP(tbl_raw_data[[#This Row],[Analyst]],settings!$A$1:$B$15,2,0))</f>
        <v>CAMROON</v>
      </c>
      <c r="O3723" s="71" t="str">
        <f>TRIM(UPPER(tbl_raw_data[[#This Row],[Outcome]]))</f>
        <v>APPROVE</v>
      </c>
      <c r="P3723" s="71" t="str">
        <f>TRIM(UPPER(tbl_raw_data[[#This Row],[Queue Name]]))</f>
        <v>CONSUMER PRE BUREAU</v>
      </c>
      <c r="Q3723" s="71" t="str">
        <f>IF(tbl_raw_data[[#This Row],[time_taken_in_min]]&lt;=settings!$D$2,"SLA_MET","SLA_NOT_MET")</f>
        <v>SLA_MET</v>
      </c>
    </row>
    <row r="3724" spans="1:17" hidden="1" x14ac:dyDescent="0.3">
      <c r="A3724" s="7" t="s">
        <v>4687</v>
      </c>
      <c r="B3724" s="34">
        <v>45158.552719907406</v>
      </c>
      <c r="C3724" s="40">
        <v>45158.561493055553</v>
      </c>
      <c r="D3724" s="10" t="s">
        <v>10</v>
      </c>
      <c r="E3724" s="10" t="s">
        <v>11</v>
      </c>
      <c r="F3724" s="10" t="s">
        <v>114</v>
      </c>
      <c r="G3724" s="10" t="s">
        <v>15</v>
      </c>
      <c r="H3724" s="84" t="str">
        <f t="shared" si="58"/>
        <v>Reason Unknown</v>
      </c>
      <c r="I3724" s="63">
        <f>(tbl_raw_data[[#This Row],[Date Actioned]])-(tbl_raw_data[[#This Row],[Date Tagged]])</f>
        <v>8.7731481471564621E-3</v>
      </c>
      <c r="J3724" s="66">
        <f>HOUR(tbl_raw_data[[#This Row],[time_taken]])*60+MINUTE(tbl_raw_data[[#This Row],[time_taken]])+SECOND(tbl_raw_data[[#This Row],[time_taken]])/60</f>
        <v>12.633333333333333</v>
      </c>
      <c r="K3724" s="68">
        <f>DATE(YEAR(tbl_raw_data[[#This Row],[Date Actioned]]),MONTH(tbl_raw_data[[#This Row],[Date Actioned]]),DAY(tbl_raw_data[[#This Row],[Date Actioned]]))</f>
        <v>45158</v>
      </c>
      <c r="L3724" s="65" t="str">
        <f>UPPER(TEXT(tbl_raw_data[[#This Row],[updated_date]],"MMMM"))</f>
        <v>AUGUST</v>
      </c>
      <c r="M3724" s="65" t="str">
        <f>"WEEK "&amp;IF(ROUNDUP(DAY(tbl_raw_data[[#This Row],[updated_date]])/7,0)=5,4,ROUNDUP(DAY(tbl_raw_data[[#This Row],[updated_date]])/7,0))</f>
        <v>WEEK 3</v>
      </c>
      <c r="N3724" s="71" t="str">
        <f>UPPER(VLOOKUP(tbl_raw_data[[#This Row],[Analyst]],settings!$A$1:$B$15,2,0))</f>
        <v>FARDIN</v>
      </c>
      <c r="O3724" s="71" t="str">
        <f>TRIM(UPPER(tbl_raw_data[[#This Row],[Outcome]]))</f>
        <v>APPROVE</v>
      </c>
      <c r="P3724" s="71" t="str">
        <f>TRIM(UPPER(tbl_raw_data[[#This Row],[Queue Name]]))</f>
        <v>CONSUMER EXISTING</v>
      </c>
      <c r="Q3724" s="71" t="str">
        <f>IF(tbl_raw_data[[#This Row],[time_taken_in_min]]&lt;=settings!$D$2,"SLA_MET","SLA_NOT_MET")</f>
        <v>SLA_MET</v>
      </c>
    </row>
    <row r="3725" spans="1:17" hidden="1" x14ac:dyDescent="0.3">
      <c r="A3725" s="1" t="s">
        <v>4688</v>
      </c>
      <c r="B3725" s="36">
        <v>45158.553229166668</v>
      </c>
      <c r="C3725" s="41">
        <v>45158.562847222223</v>
      </c>
      <c r="D3725" s="11" t="s">
        <v>10</v>
      </c>
      <c r="E3725" s="11" t="s">
        <v>11</v>
      </c>
      <c r="F3725" s="11" t="s">
        <v>14</v>
      </c>
      <c r="G3725" s="11" t="s">
        <v>727</v>
      </c>
      <c r="H3725" s="84" t="str">
        <f t="shared" si="58"/>
        <v>Reason Unknown</v>
      </c>
      <c r="I3725" s="63">
        <f>(tbl_raw_data[[#This Row],[Date Actioned]])-(tbl_raw_data[[#This Row],[Date Tagged]])</f>
        <v>9.6180555556202307E-3</v>
      </c>
      <c r="J3725" s="66">
        <f>HOUR(tbl_raw_data[[#This Row],[time_taken]])*60+MINUTE(tbl_raw_data[[#This Row],[time_taken]])+SECOND(tbl_raw_data[[#This Row],[time_taken]])/60</f>
        <v>13.85</v>
      </c>
      <c r="K3725" s="68">
        <f>DATE(YEAR(tbl_raw_data[[#This Row],[Date Actioned]]),MONTH(tbl_raw_data[[#This Row],[Date Actioned]]),DAY(tbl_raw_data[[#This Row],[Date Actioned]]))</f>
        <v>45158</v>
      </c>
      <c r="L3725" s="65" t="str">
        <f>UPPER(TEXT(tbl_raw_data[[#This Row],[updated_date]],"MMMM"))</f>
        <v>AUGUST</v>
      </c>
      <c r="M3725" s="65" t="str">
        <f>"WEEK "&amp;IF(ROUNDUP(DAY(tbl_raw_data[[#This Row],[updated_date]])/7,0)=5,4,ROUNDUP(DAY(tbl_raw_data[[#This Row],[updated_date]])/7,0))</f>
        <v>WEEK 3</v>
      </c>
      <c r="N3725" s="71" t="str">
        <f>UPPER(VLOOKUP(tbl_raw_data[[#This Row],[Analyst]],settings!$A$1:$B$15,2,0))</f>
        <v>CAMROON</v>
      </c>
      <c r="O3725" s="71" t="str">
        <f>TRIM(UPPER(tbl_raw_data[[#This Row],[Outcome]]))</f>
        <v>APPROVE</v>
      </c>
      <c r="P3725" s="71" t="str">
        <f>TRIM(UPPER(tbl_raw_data[[#This Row],[Queue Name]]))</f>
        <v>CONSUMER EXISTING</v>
      </c>
      <c r="Q3725" s="71" t="str">
        <f>IF(tbl_raw_data[[#This Row],[time_taken_in_min]]&lt;=settings!$D$2,"SLA_MET","SLA_NOT_MET")</f>
        <v>SLA_MET</v>
      </c>
    </row>
    <row r="3726" spans="1:17" hidden="1" x14ac:dyDescent="0.3">
      <c r="A3726" s="5" t="s">
        <v>4689</v>
      </c>
      <c r="B3726" s="34">
        <v>45158.553252314814</v>
      </c>
      <c r="C3726" s="40">
        <v>45158.562407407408</v>
      </c>
      <c r="D3726" s="10" t="s">
        <v>10</v>
      </c>
      <c r="E3726" s="10" t="s">
        <v>11</v>
      </c>
      <c r="F3726" s="10" t="s">
        <v>206</v>
      </c>
      <c r="G3726" s="10" t="s">
        <v>15</v>
      </c>
      <c r="H3726" s="84" t="str">
        <f t="shared" si="58"/>
        <v>Reason Unknown</v>
      </c>
      <c r="I3726" s="63">
        <f>(tbl_raw_data[[#This Row],[Date Actioned]])-(tbl_raw_data[[#This Row],[Date Tagged]])</f>
        <v>9.1550925935734995E-3</v>
      </c>
      <c r="J3726" s="66">
        <f>HOUR(tbl_raw_data[[#This Row],[time_taken]])*60+MINUTE(tbl_raw_data[[#This Row],[time_taken]])+SECOND(tbl_raw_data[[#This Row],[time_taken]])/60</f>
        <v>13.183333333333334</v>
      </c>
      <c r="K3726" s="68">
        <f>DATE(YEAR(tbl_raw_data[[#This Row],[Date Actioned]]),MONTH(tbl_raw_data[[#This Row],[Date Actioned]]),DAY(tbl_raw_data[[#This Row],[Date Actioned]]))</f>
        <v>45158</v>
      </c>
      <c r="L3726" s="65" t="str">
        <f>UPPER(TEXT(tbl_raw_data[[#This Row],[updated_date]],"MMMM"))</f>
        <v>AUGUST</v>
      </c>
      <c r="M3726" s="65" t="str">
        <f>"WEEK "&amp;IF(ROUNDUP(DAY(tbl_raw_data[[#This Row],[updated_date]])/7,0)=5,4,ROUNDUP(DAY(tbl_raw_data[[#This Row],[updated_date]])/7,0))</f>
        <v>WEEK 3</v>
      </c>
      <c r="N3726" s="71" t="str">
        <f>UPPER(VLOOKUP(tbl_raw_data[[#This Row],[Analyst]],settings!$A$1:$B$15,2,0))</f>
        <v>HARDIK</v>
      </c>
      <c r="O3726" s="71" t="str">
        <f>TRIM(UPPER(tbl_raw_data[[#This Row],[Outcome]]))</f>
        <v>APPROVE</v>
      </c>
      <c r="P3726" s="71" t="str">
        <f>TRIM(UPPER(tbl_raw_data[[#This Row],[Queue Name]]))</f>
        <v>CONSUMER EXISTING</v>
      </c>
      <c r="Q3726" s="71" t="str">
        <f>IF(tbl_raw_data[[#This Row],[time_taken_in_min]]&lt;=settings!$D$2,"SLA_MET","SLA_NOT_MET")</f>
        <v>SLA_MET</v>
      </c>
    </row>
    <row r="3727" spans="1:17" hidden="1" x14ac:dyDescent="0.3">
      <c r="A3727" s="7" t="s">
        <v>4690</v>
      </c>
      <c r="B3727" s="36">
        <v>45158.554386574076</v>
      </c>
      <c r="C3727" s="41">
        <v>45158.565046296295</v>
      </c>
      <c r="D3727" s="11" t="s">
        <v>10</v>
      </c>
      <c r="E3727" s="11" t="s">
        <v>11</v>
      </c>
      <c r="F3727" s="11" t="s">
        <v>114</v>
      </c>
      <c r="G3727" s="11" t="s">
        <v>15</v>
      </c>
      <c r="H3727" s="84" t="str">
        <f t="shared" si="58"/>
        <v>Reason Unknown</v>
      </c>
      <c r="I3727" s="63">
        <f>(tbl_raw_data[[#This Row],[Date Actioned]])-(tbl_raw_data[[#This Row],[Date Tagged]])</f>
        <v>1.0659722218406387E-2</v>
      </c>
      <c r="J3727" s="66">
        <f>HOUR(tbl_raw_data[[#This Row],[time_taken]])*60+MINUTE(tbl_raw_data[[#This Row],[time_taken]])+SECOND(tbl_raw_data[[#This Row],[time_taken]])/60</f>
        <v>15.35</v>
      </c>
      <c r="K3727" s="68">
        <f>DATE(YEAR(tbl_raw_data[[#This Row],[Date Actioned]]),MONTH(tbl_raw_data[[#This Row],[Date Actioned]]),DAY(tbl_raw_data[[#This Row],[Date Actioned]]))</f>
        <v>45158</v>
      </c>
      <c r="L3727" s="65" t="str">
        <f>UPPER(TEXT(tbl_raw_data[[#This Row],[updated_date]],"MMMM"))</f>
        <v>AUGUST</v>
      </c>
      <c r="M3727" s="65" t="str">
        <f>"WEEK "&amp;IF(ROUNDUP(DAY(tbl_raw_data[[#This Row],[updated_date]])/7,0)=5,4,ROUNDUP(DAY(tbl_raw_data[[#This Row],[updated_date]])/7,0))</f>
        <v>WEEK 3</v>
      </c>
      <c r="N3727" s="71" t="str">
        <f>UPPER(VLOOKUP(tbl_raw_data[[#This Row],[Analyst]],settings!$A$1:$B$15,2,0))</f>
        <v>FARDIN</v>
      </c>
      <c r="O3727" s="71" t="str">
        <f>TRIM(UPPER(tbl_raw_data[[#This Row],[Outcome]]))</f>
        <v>APPROVE</v>
      </c>
      <c r="P3727" s="71" t="str">
        <f>TRIM(UPPER(tbl_raw_data[[#This Row],[Queue Name]]))</f>
        <v>CONSUMER EXISTING</v>
      </c>
      <c r="Q3727" s="71" t="str">
        <f>IF(tbl_raw_data[[#This Row],[time_taken_in_min]]&lt;=settings!$D$2,"SLA_MET","SLA_NOT_MET")</f>
        <v>SLA_MET</v>
      </c>
    </row>
    <row r="3728" spans="1:17" hidden="1" x14ac:dyDescent="0.3">
      <c r="A3728" s="1" t="s">
        <v>4691</v>
      </c>
      <c r="B3728" s="34">
        <v>45158.566770833335</v>
      </c>
      <c r="C3728" s="40">
        <v>45158.569525462961</v>
      </c>
      <c r="D3728" s="10" t="s">
        <v>10</v>
      </c>
      <c r="E3728" s="10" t="s">
        <v>18</v>
      </c>
      <c r="F3728" s="10" t="s">
        <v>206</v>
      </c>
      <c r="G3728" s="10" t="s">
        <v>15</v>
      </c>
      <c r="H3728" s="84" t="str">
        <f t="shared" si="58"/>
        <v>Reason Unknown</v>
      </c>
      <c r="I3728" s="63">
        <f>(tbl_raw_data[[#This Row],[Date Actioned]])-(tbl_raw_data[[#This Row],[Date Tagged]])</f>
        <v>2.7546296259970404E-3</v>
      </c>
      <c r="J3728" s="66">
        <f>HOUR(tbl_raw_data[[#This Row],[time_taken]])*60+MINUTE(tbl_raw_data[[#This Row],[time_taken]])+SECOND(tbl_raw_data[[#This Row],[time_taken]])/60</f>
        <v>3.9666666666666668</v>
      </c>
      <c r="K3728" s="68">
        <f>DATE(YEAR(tbl_raw_data[[#This Row],[Date Actioned]]),MONTH(tbl_raw_data[[#This Row],[Date Actioned]]),DAY(tbl_raw_data[[#This Row],[Date Actioned]]))</f>
        <v>45158</v>
      </c>
      <c r="L3728" s="65" t="str">
        <f>UPPER(TEXT(tbl_raw_data[[#This Row],[updated_date]],"MMMM"))</f>
        <v>AUGUST</v>
      </c>
      <c r="M3728" s="65" t="str">
        <f>"WEEK "&amp;IF(ROUNDUP(DAY(tbl_raw_data[[#This Row],[updated_date]])/7,0)=5,4,ROUNDUP(DAY(tbl_raw_data[[#This Row],[updated_date]])/7,0))</f>
        <v>WEEK 3</v>
      </c>
      <c r="N3728" s="71" t="str">
        <f>UPPER(VLOOKUP(tbl_raw_data[[#This Row],[Analyst]],settings!$A$1:$B$15,2,0))</f>
        <v>HARDIK</v>
      </c>
      <c r="O3728" s="71" t="str">
        <f>TRIM(UPPER(tbl_raw_data[[#This Row],[Outcome]]))</f>
        <v>APPROVE</v>
      </c>
      <c r="P3728" s="71" t="str">
        <f>TRIM(UPPER(tbl_raw_data[[#This Row],[Queue Name]]))</f>
        <v>CONSUMER PRE BUREAU</v>
      </c>
      <c r="Q3728" s="71" t="str">
        <f>IF(tbl_raw_data[[#This Row],[time_taken_in_min]]&lt;=settings!$D$2,"SLA_MET","SLA_NOT_MET")</f>
        <v>SLA_MET</v>
      </c>
    </row>
    <row r="3729" spans="1:17" hidden="1" x14ac:dyDescent="0.3">
      <c r="A3729" s="5" t="s">
        <v>4692</v>
      </c>
      <c r="B3729" s="36">
        <v>45158.569930555554</v>
      </c>
      <c r="C3729" s="41">
        <v>45158.579837962963</v>
      </c>
      <c r="D3729" s="11" t="s">
        <v>10</v>
      </c>
      <c r="E3729" s="11" t="s">
        <v>11</v>
      </c>
      <c r="F3729" s="11" t="s">
        <v>114</v>
      </c>
      <c r="G3729" s="13"/>
      <c r="H3729" s="84" t="str">
        <f t="shared" si="58"/>
        <v>Reason Unknown</v>
      </c>
      <c r="I3729" s="63">
        <f>(tbl_raw_data[[#This Row],[Date Actioned]])-(tbl_raw_data[[#This Row],[Date Tagged]])</f>
        <v>9.9074074096279219E-3</v>
      </c>
      <c r="J3729" s="66">
        <f>HOUR(tbl_raw_data[[#This Row],[time_taken]])*60+MINUTE(tbl_raw_data[[#This Row],[time_taken]])+SECOND(tbl_raw_data[[#This Row],[time_taken]])/60</f>
        <v>14.266666666666667</v>
      </c>
      <c r="K3729" s="68">
        <f>DATE(YEAR(tbl_raw_data[[#This Row],[Date Actioned]]),MONTH(tbl_raw_data[[#This Row],[Date Actioned]]),DAY(tbl_raw_data[[#This Row],[Date Actioned]]))</f>
        <v>45158</v>
      </c>
      <c r="L3729" s="65" t="str">
        <f>UPPER(TEXT(tbl_raw_data[[#This Row],[updated_date]],"MMMM"))</f>
        <v>AUGUST</v>
      </c>
      <c r="M3729" s="65" t="str">
        <f>"WEEK "&amp;IF(ROUNDUP(DAY(tbl_raw_data[[#This Row],[updated_date]])/7,0)=5,4,ROUNDUP(DAY(tbl_raw_data[[#This Row],[updated_date]])/7,0))</f>
        <v>WEEK 3</v>
      </c>
      <c r="N3729" s="71" t="str">
        <f>UPPER(VLOOKUP(tbl_raw_data[[#This Row],[Analyst]],settings!$A$1:$B$15,2,0))</f>
        <v>FARDIN</v>
      </c>
      <c r="O3729" s="71" t="str">
        <f>TRIM(UPPER(tbl_raw_data[[#This Row],[Outcome]]))</f>
        <v>APPROVE</v>
      </c>
      <c r="P3729" s="71" t="str">
        <f>TRIM(UPPER(tbl_raw_data[[#This Row],[Queue Name]]))</f>
        <v>CONSUMER EXISTING</v>
      </c>
      <c r="Q3729" s="71" t="str">
        <f>IF(tbl_raw_data[[#This Row],[time_taken_in_min]]&lt;=settings!$D$2,"SLA_MET","SLA_NOT_MET")</f>
        <v>SLA_MET</v>
      </c>
    </row>
    <row r="3730" spans="1:17" hidden="1" x14ac:dyDescent="0.3">
      <c r="A3730" s="7" t="s">
        <v>4693</v>
      </c>
      <c r="B3730" s="34">
        <v>45158.570949074077</v>
      </c>
      <c r="C3730" s="40">
        <v>45158.578043981484</v>
      </c>
      <c r="D3730" s="10" t="s">
        <v>10</v>
      </c>
      <c r="E3730" s="10" t="s">
        <v>11</v>
      </c>
      <c r="F3730" s="10" t="s">
        <v>24</v>
      </c>
      <c r="G3730" s="10" t="s">
        <v>728</v>
      </c>
      <c r="H3730" s="84" t="str">
        <f t="shared" si="58"/>
        <v>Reason Unknown</v>
      </c>
      <c r="I3730" s="63">
        <f>(tbl_raw_data[[#This Row],[Date Actioned]])-(tbl_raw_data[[#This Row],[Date Tagged]])</f>
        <v>7.0949074070085771E-3</v>
      </c>
      <c r="J3730" s="66">
        <f>HOUR(tbl_raw_data[[#This Row],[time_taken]])*60+MINUTE(tbl_raw_data[[#This Row],[time_taken]])+SECOND(tbl_raw_data[[#This Row],[time_taken]])/60</f>
        <v>10.216666666666667</v>
      </c>
      <c r="K3730" s="68">
        <f>DATE(YEAR(tbl_raw_data[[#This Row],[Date Actioned]]),MONTH(tbl_raw_data[[#This Row],[Date Actioned]]),DAY(tbl_raw_data[[#This Row],[Date Actioned]]))</f>
        <v>45158</v>
      </c>
      <c r="L3730" s="65" t="str">
        <f>UPPER(TEXT(tbl_raw_data[[#This Row],[updated_date]],"MMMM"))</f>
        <v>AUGUST</v>
      </c>
      <c r="M3730" s="65" t="str">
        <f>"WEEK "&amp;IF(ROUNDUP(DAY(tbl_raw_data[[#This Row],[updated_date]])/7,0)=5,4,ROUNDUP(DAY(tbl_raw_data[[#This Row],[updated_date]])/7,0))</f>
        <v>WEEK 3</v>
      </c>
      <c r="N3730" s="71" t="str">
        <f>UPPER(VLOOKUP(tbl_raw_data[[#This Row],[Analyst]],settings!$A$1:$B$15,2,0))</f>
        <v>SAM</v>
      </c>
      <c r="O3730" s="71" t="str">
        <f>TRIM(UPPER(tbl_raw_data[[#This Row],[Outcome]]))</f>
        <v>APPROVE</v>
      </c>
      <c r="P3730" s="71" t="str">
        <f>TRIM(UPPER(tbl_raw_data[[#This Row],[Queue Name]]))</f>
        <v>CONSUMER EXISTING</v>
      </c>
      <c r="Q3730" s="71" t="str">
        <f>IF(tbl_raw_data[[#This Row],[time_taken_in_min]]&lt;=settings!$D$2,"SLA_MET","SLA_NOT_MET")</f>
        <v>SLA_MET</v>
      </c>
    </row>
    <row r="3731" spans="1:17" hidden="1" x14ac:dyDescent="0.3">
      <c r="A3731" s="1" t="s">
        <v>4694</v>
      </c>
      <c r="B3731" s="36">
        <v>45158.575740740744</v>
      </c>
      <c r="C3731" s="41">
        <v>45158.592037037037</v>
      </c>
      <c r="D3731" s="11" t="s">
        <v>10</v>
      </c>
      <c r="E3731" s="11" t="s">
        <v>11</v>
      </c>
      <c r="F3731" s="11" t="s">
        <v>12</v>
      </c>
      <c r="G3731" s="13"/>
      <c r="H3731" s="84" t="str">
        <f t="shared" si="58"/>
        <v>Reason Unknown</v>
      </c>
      <c r="I3731" s="63">
        <f>(tbl_raw_data[[#This Row],[Date Actioned]])-(tbl_raw_data[[#This Row],[Date Tagged]])</f>
        <v>1.6296296293148771E-2</v>
      </c>
      <c r="J3731" s="66">
        <f>HOUR(tbl_raw_data[[#This Row],[time_taken]])*60+MINUTE(tbl_raw_data[[#This Row],[time_taken]])+SECOND(tbl_raw_data[[#This Row],[time_taken]])/60</f>
        <v>23.466666666666665</v>
      </c>
      <c r="K3731" s="68">
        <f>DATE(YEAR(tbl_raw_data[[#This Row],[Date Actioned]]),MONTH(tbl_raw_data[[#This Row],[Date Actioned]]),DAY(tbl_raw_data[[#This Row],[Date Actioned]]))</f>
        <v>45158</v>
      </c>
      <c r="L3731" s="65" t="str">
        <f>UPPER(TEXT(tbl_raw_data[[#This Row],[updated_date]],"MMMM"))</f>
        <v>AUGUST</v>
      </c>
      <c r="M3731" s="65" t="str">
        <f>"WEEK "&amp;IF(ROUNDUP(DAY(tbl_raw_data[[#This Row],[updated_date]])/7,0)=5,4,ROUNDUP(DAY(tbl_raw_data[[#This Row],[updated_date]])/7,0))</f>
        <v>WEEK 3</v>
      </c>
      <c r="N3731" s="71" t="str">
        <f>UPPER(VLOOKUP(tbl_raw_data[[#This Row],[Analyst]],settings!$A$1:$B$15,2,0))</f>
        <v>NITESH</v>
      </c>
      <c r="O3731" s="71" t="str">
        <f>TRIM(UPPER(tbl_raw_data[[#This Row],[Outcome]]))</f>
        <v>APPROVE</v>
      </c>
      <c r="P3731" s="71" t="str">
        <f>TRIM(UPPER(tbl_raw_data[[#This Row],[Queue Name]]))</f>
        <v>CONSUMER EXISTING</v>
      </c>
      <c r="Q3731" s="71" t="str">
        <f>IF(tbl_raw_data[[#This Row],[time_taken_in_min]]&lt;=settings!$D$2,"SLA_MET","SLA_NOT_MET")</f>
        <v>SLA_NOT_MET</v>
      </c>
    </row>
    <row r="3732" spans="1:17" hidden="1" x14ac:dyDescent="0.3">
      <c r="A3732" s="5" t="s">
        <v>4695</v>
      </c>
      <c r="B3732" s="34">
        <v>45158.577916666669</v>
      </c>
      <c r="C3732" s="40">
        <v>45158.588819444441</v>
      </c>
      <c r="D3732" s="10" t="s">
        <v>10</v>
      </c>
      <c r="E3732" s="10" t="s">
        <v>11</v>
      </c>
      <c r="F3732" s="10" t="s">
        <v>114</v>
      </c>
      <c r="G3732" s="12"/>
      <c r="H3732" s="84" t="str">
        <f t="shared" si="58"/>
        <v>Reason Unknown</v>
      </c>
      <c r="I3732" s="63">
        <f>(tbl_raw_data[[#This Row],[Date Actioned]])-(tbl_raw_data[[#This Row],[Date Tagged]])</f>
        <v>1.0902777772571426E-2</v>
      </c>
      <c r="J3732" s="66">
        <f>HOUR(tbl_raw_data[[#This Row],[time_taken]])*60+MINUTE(tbl_raw_data[[#This Row],[time_taken]])+SECOND(tbl_raw_data[[#This Row],[time_taken]])/60</f>
        <v>15.7</v>
      </c>
      <c r="K3732" s="68">
        <f>DATE(YEAR(tbl_raw_data[[#This Row],[Date Actioned]]),MONTH(tbl_raw_data[[#This Row],[Date Actioned]]),DAY(tbl_raw_data[[#This Row],[Date Actioned]]))</f>
        <v>45158</v>
      </c>
      <c r="L3732" s="65" t="str">
        <f>UPPER(TEXT(tbl_raw_data[[#This Row],[updated_date]],"MMMM"))</f>
        <v>AUGUST</v>
      </c>
      <c r="M3732" s="65" t="str">
        <f>"WEEK "&amp;IF(ROUNDUP(DAY(tbl_raw_data[[#This Row],[updated_date]])/7,0)=5,4,ROUNDUP(DAY(tbl_raw_data[[#This Row],[updated_date]])/7,0))</f>
        <v>WEEK 3</v>
      </c>
      <c r="N3732" s="71" t="str">
        <f>UPPER(VLOOKUP(tbl_raw_data[[#This Row],[Analyst]],settings!$A$1:$B$15,2,0))</f>
        <v>FARDIN</v>
      </c>
      <c r="O3732" s="71" t="str">
        <f>TRIM(UPPER(tbl_raw_data[[#This Row],[Outcome]]))</f>
        <v>APPROVE</v>
      </c>
      <c r="P3732" s="71" t="str">
        <f>TRIM(UPPER(tbl_raw_data[[#This Row],[Queue Name]]))</f>
        <v>CONSUMER EXISTING</v>
      </c>
      <c r="Q3732" s="71" t="str">
        <f>IF(tbl_raw_data[[#This Row],[time_taken_in_min]]&lt;=settings!$D$2,"SLA_MET","SLA_NOT_MET")</f>
        <v>SLA_MET</v>
      </c>
    </row>
    <row r="3733" spans="1:17" hidden="1" x14ac:dyDescent="0.3">
      <c r="A3733" s="7" t="s">
        <v>4696</v>
      </c>
      <c r="B3733" s="36">
        <v>45158.588194444441</v>
      </c>
      <c r="C3733" s="41">
        <v>45158.599120370367</v>
      </c>
      <c r="D3733" s="11" t="s">
        <v>10</v>
      </c>
      <c r="E3733" s="11" t="s">
        <v>11</v>
      </c>
      <c r="F3733" s="11" t="s">
        <v>114</v>
      </c>
      <c r="G3733" s="13"/>
      <c r="H3733" s="84" t="str">
        <f t="shared" si="58"/>
        <v>Reason Unknown</v>
      </c>
      <c r="I3733" s="63">
        <f>(tbl_raw_data[[#This Row],[Date Actioned]])-(tbl_raw_data[[#This Row],[Date Tagged]])</f>
        <v>1.0925925926130731E-2</v>
      </c>
      <c r="J3733" s="66">
        <f>HOUR(tbl_raw_data[[#This Row],[time_taken]])*60+MINUTE(tbl_raw_data[[#This Row],[time_taken]])+SECOND(tbl_raw_data[[#This Row],[time_taken]])/60</f>
        <v>15.733333333333333</v>
      </c>
      <c r="K3733" s="68">
        <f>DATE(YEAR(tbl_raw_data[[#This Row],[Date Actioned]]),MONTH(tbl_raw_data[[#This Row],[Date Actioned]]),DAY(tbl_raw_data[[#This Row],[Date Actioned]]))</f>
        <v>45158</v>
      </c>
      <c r="L3733" s="65" t="str">
        <f>UPPER(TEXT(tbl_raw_data[[#This Row],[updated_date]],"MMMM"))</f>
        <v>AUGUST</v>
      </c>
      <c r="M3733" s="65" t="str">
        <f>"WEEK "&amp;IF(ROUNDUP(DAY(tbl_raw_data[[#This Row],[updated_date]])/7,0)=5,4,ROUNDUP(DAY(tbl_raw_data[[#This Row],[updated_date]])/7,0))</f>
        <v>WEEK 3</v>
      </c>
      <c r="N3733" s="71" t="str">
        <f>UPPER(VLOOKUP(tbl_raw_data[[#This Row],[Analyst]],settings!$A$1:$B$15,2,0))</f>
        <v>FARDIN</v>
      </c>
      <c r="O3733" s="71" t="str">
        <f>TRIM(UPPER(tbl_raw_data[[#This Row],[Outcome]]))</f>
        <v>APPROVE</v>
      </c>
      <c r="P3733" s="71" t="str">
        <f>TRIM(UPPER(tbl_raw_data[[#This Row],[Queue Name]]))</f>
        <v>CONSUMER EXISTING</v>
      </c>
      <c r="Q3733" s="71" t="str">
        <f>IF(tbl_raw_data[[#This Row],[time_taken_in_min]]&lt;=settings!$D$2,"SLA_MET","SLA_NOT_MET")</f>
        <v>SLA_MET</v>
      </c>
    </row>
    <row r="3734" spans="1:17" hidden="1" x14ac:dyDescent="0.3">
      <c r="A3734" s="1" t="s">
        <v>4697</v>
      </c>
      <c r="B3734" s="34">
        <v>45158.589201388888</v>
      </c>
      <c r="C3734" s="40">
        <v>45158.596944444442</v>
      </c>
      <c r="D3734" s="10" t="s">
        <v>10</v>
      </c>
      <c r="E3734" s="10" t="s">
        <v>11</v>
      </c>
      <c r="F3734" s="10" t="s">
        <v>22</v>
      </c>
      <c r="G3734" s="10" t="s">
        <v>15</v>
      </c>
      <c r="H3734" s="84" t="str">
        <f t="shared" si="58"/>
        <v>Reason Unknown</v>
      </c>
      <c r="I3734" s="63">
        <f>(tbl_raw_data[[#This Row],[Date Actioned]])-(tbl_raw_data[[#This Row],[Date Tagged]])</f>
        <v>7.7430555538740009E-3</v>
      </c>
      <c r="J3734" s="66">
        <f>HOUR(tbl_raw_data[[#This Row],[time_taken]])*60+MINUTE(tbl_raw_data[[#This Row],[time_taken]])+SECOND(tbl_raw_data[[#This Row],[time_taken]])/60</f>
        <v>11.15</v>
      </c>
      <c r="K3734" s="68">
        <f>DATE(YEAR(tbl_raw_data[[#This Row],[Date Actioned]]),MONTH(tbl_raw_data[[#This Row],[Date Actioned]]),DAY(tbl_raw_data[[#This Row],[Date Actioned]]))</f>
        <v>45158</v>
      </c>
      <c r="L3734" s="65" t="str">
        <f>UPPER(TEXT(tbl_raw_data[[#This Row],[updated_date]],"MMMM"))</f>
        <v>AUGUST</v>
      </c>
      <c r="M3734" s="65" t="str">
        <f>"WEEK "&amp;IF(ROUNDUP(DAY(tbl_raw_data[[#This Row],[updated_date]])/7,0)=5,4,ROUNDUP(DAY(tbl_raw_data[[#This Row],[updated_date]])/7,0))</f>
        <v>WEEK 3</v>
      </c>
      <c r="N3734" s="71" t="str">
        <f>UPPER(VLOOKUP(tbl_raw_data[[#This Row],[Analyst]],settings!$A$1:$B$15,2,0))</f>
        <v>ROHAN</v>
      </c>
      <c r="O3734" s="71" t="str">
        <f>TRIM(UPPER(tbl_raw_data[[#This Row],[Outcome]]))</f>
        <v>APPROVE</v>
      </c>
      <c r="P3734" s="71" t="str">
        <f>TRIM(UPPER(tbl_raw_data[[#This Row],[Queue Name]]))</f>
        <v>CONSUMER EXISTING</v>
      </c>
      <c r="Q3734" s="71" t="str">
        <f>IF(tbl_raw_data[[#This Row],[time_taken_in_min]]&lt;=settings!$D$2,"SLA_MET","SLA_NOT_MET")</f>
        <v>SLA_MET</v>
      </c>
    </row>
    <row r="3735" spans="1:17" hidden="1" x14ac:dyDescent="0.3">
      <c r="A3735" s="5" t="s">
        <v>4698</v>
      </c>
      <c r="B3735" s="36">
        <v>45158.593148148146</v>
      </c>
      <c r="C3735" s="41">
        <v>45158.605590277781</v>
      </c>
      <c r="D3735" s="11" t="s">
        <v>10</v>
      </c>
      <c r="E3735" s="11" t="s">
        <v>11</v>
      </c>
      <c r="F3735" s="11" t="s">
        <v>22</v>
      </c>
      <c r="G3735" s="13"/>
      <c r="H3735" s="84" t="str">
        <f t="shared" si="58"/>
        <v>Reason Unknown</v>
      </c>
      <c r="I3735" s="63">
        <f>(tbl_raw_data[[#This Row],[Date Actioned]])-(tbl_raw_data[[#This Row],[Date Tagged]])</f>
        <v>1.2442129635019228E-2</v>
      </c>
      <c r="J3735" s="66">
        <f>HOUR(tbl_raw_data[[#This Row],[time_taken]])*60+MINUTE(tbl_raw_data[[#This Row],[time_taken]])+SECOND(tbl_raw_data[[#This Row],[time_taken]])/60</f>
        <v>17.916666666666668</v>
      </c>
      <c r="K3735" s="68">
        <f>DATE(YEAR(tbl_raw_data[[#This Row],[Date Actioned]]),MONTH(tbl_raw_data[[#This Row],[Date Actioned]]),DAY(tbl_raw_data[[#This Row],[Date Actioned]]))</f>
        <v>45158</v>
      </c>
      <c r="L3735" s="65" t="str">
        <f>UPPER(TEXT(tbl_raw_data[[#This Row],[updated_date]],"MMMM"))</f>
        <v>AUGUST</v>
      </c>
      <c r="M3735" s="65" t="str">
        <f>"WEEK "&amp;IF(ROUNDUP(DAY(tbl_raw_data[[#This Row],[updated_date]])/7,0)=5,4,ROUNDUP(DAY(tbl_raw_data[[#This Row],[updated_date]])/7,0))</f>
        <v>WEEK 3</v>
      </c>
      <c r="N3735" s="71" t="str">
        <f>UPPER(VLOOKUP(tbl_raw_data[[#This Row],[Analyst]],settings!$A$1:$B$15,2,0))</f>
        <v>ROHAN</v>
      </c>
      <c r="O3735" s="71" t="str">
        <f>TRIM(UPPER(tbl_raw_data[[#This Row],[Outcome]]))</f>
        <v>APPROVE</v>
      </c>
      <c r="P3735" s="71" t="str">
        <f>TRIM(UPPER(tbl_raw_data[[#This Row],[Queue Name]]))</f>
        <v>CONSUMER EXISTING</v>
      </c>
      <c r="Q3735" s="71" t="str">
        <f>IF(tbl_raw_data[[#This Row],[time_taken_in_min]]&lt;=settings!$D$2,"SLA_MET","SLA_NOT_MET")</f>
        <v>SLA_MET</v>
      </c>
    </row>
    <row r="3736" spans="1:17" hidden="1" x14ac:dyDescent="0.3">
      <c r="A3736" s="7" t="s">
        <v>4699</v>
      </c>
      <c r="B3736" s="34">
        <v>45158.597743055558</v>
      </c>
      <c r="C3736" s="40">
        <v>45158.604467592595</v>
      </c>
      <c r="D3736" s="10" t="s">
        <v>10</v>
      </c>
      <c r="E3736" s="10" t="s">
        <v>11</v>
      </c>
      <c r="F3736" s="10" t="s">
        <v>14</v>
      </c>
      <c r="G3736" s="10" t="s">
        <v>15</v>
      </c>
      <c r="H3736" s="84" t="str">
        <f t="shared" si="58"/>
        <v>Reason Unknown</v>
      </c>
      <c r="I3736" s="63">
        <f>(tbl_raw_data[[#This Row],[Date Actioned]])-(tbl_raw_data[[#This Row],[Date Tagged]])</f>
        <v>6.7245370373711921E-3</v>
      </c>
      <c r="J3736" s="66">
        <f>HOUR(tbl_raw_data[[#This Row],[time_taken]])*60+MINUTE(tbl_raw_data[[#This Row],[time_taken]])+SECOND(tbl_raw_data[[#This Row],[time_taken]])/60</f>
        <v>9.6833333333333336</v>
      </c>
      <c r="K3736" s="68">
        <f>DATE(YEAR(tbl_raw_data[[#This Row],[Date Actioned]]),MONTH(tbl_raw_data[[#This Row],[Date Actioned]]),DAY(tbl_raw_data[[#This Row],[Date Actioned]]))</f>
        <v>45158</v>
      </c>
      <c r="L3736" s="65" t="str">
        <f>UPPER(TEXT(tbl_raw_data[[#This Row],[updated_date]],"MMMM"))</f>
        <v>AUGUST</v>
      </c>
      <c r="M3736" s="65" t="str">
        <f>"WEEK "&amp;IF(ROUNDUP(DAY(tbl_raw_data[[#This Row],[updated_date]])/7,0)=5,4,ROUNDUP(DAY(tbl_raw_data[[#This Row],[updated_date]])/7,0))</f>
        <v>WEEK 3</v>
      </c>
      <c r="N3736" s="71" t="str">
        <f>UPPER(VLOOKUP(tbl_raw_data[[#This Row],[Analyst]],settings!$A$1:$B$15,2,0))</f>
        <v>CAMROON</v>
      </c>
      <c r="O3736" s="71" t="str">
        <f>TRIM(UPPER(tbl_raw_data[[#This Row],[Outcome]]))</f>
        <v>APPROVE</v>
      </c>
      <c r="P3736" s="71" t="str">
        <f>TRIM(UPPER(tbl_raw_data[[#This Row],[Queue Name]]))</f>
        <v>CONSUMER EXISTING</v>
      </c>
      <c r="Q3736" s="71" t="str">
        <f>IF(tbl_raw_data[[#This Row],[time_taken_in_min]]&lt;=settings!$D$2,"SLA_MET","SLA_NOT_MET")</f>
        <v>SLA_MET</v>
      </c>
    </row>
    <row r="3737" spans="1:17" hidden="1" x14ac:dyDescent="0.3">
      <c r="A3737" s="1" t="s">
        <v>4700</v>
      </c>
      <c r="B3737" s="36">
        <v>45158.597800925927</v>
      </c>
      <c r="C3737" s="41">
        <v>45158.602453703701</v>
      </c>
      <c r="D3737" s="11" t="s">
        <v>10</v>
      </c>
      <c r="E3737" s="11" t="s">
        <v>11</v>
      </c>
      <c r="F3737" s="11" t="s">
        <v>206</v>
      </c>
      <c r="G3737" s="11" t="s">
        <v>15</v>
      </c>
      <c r="H3737" s="84" t="str">
        <f t="shared" si="58"/>
        <v>Reason Unknown</v>
      </c>
      <c r="I3737" s="63">
        <f>(tbl_raw_data[[#This Row],[Date Actioned]])-(tbl_raw_data[[#This Row],[Date Tagged]])</f>
        <v>4.6527777740266174E-3</v>
      </c>
      <c r="J3737" s="66">
        <f>HOUR(tbl_raw_data[[#This Row],[time_taken]])*60+MINUTE(tbl_raw_data[[#This Row],[time_taken]])+SECOND(tbl_raw_data[[#This Row],[time_taken]])/60</f>
        <v>6.7</v>
      </c>
      <c r="K3737" s="68">
        <f>DATE(YEAR(tbl_raw_data[[#This Row],[Date Actioned]]),MONTH(tbl_raw_data[[#This Row],[Date Actioned]]),DAY(tbl_raw_data[[#This Row],[Date Actioned]]))</f>
        <v>45158</v>
      </c>
      <c r="L3737" s="65" t="str">
        <f>UPPER(TEXT(tbl_raw_data[[#This Row],[updated_date]],"MMMM"))</f>
        <v>AUGUST</v>
      </c>
      <c r="M3737" s="65" t="str">
        <f>"WEEK "&amp;IF(ROUNDUP(DAY(tbl_raw_data[[#This Row],[updated_date]])/7,0)=5,4,ROUNDUP(DAY(tbl_raw_data[[#This Row],[updated_date]])/7,0))</f>
        <v>WEEK 3</v>
      </c>
      <c r="N3737" s="71" t="str">
        <f>UPPER(VLOOKUP(tbl_raw_data[[#This Row],[Analyst]],settings!$A$1:$B$15,2,0))</f>
        <v>HARDIK</v>
      </c>
      <c r="O3737" s="71" t="str">
        <f>TRIM(UPPER(tbl_raw_data[[#This Row],[Outcome]]))</f>
        <v>APPROVE</v>
      </c>
      <c r="P3737" s="71" t="str">
        <f>TRIM(UPPER(tbl_raw_data[[#This Row],[Queue Name]]))</f>
        <v>CONSUMER EXISTING</v>
      </c>
      <c r="Q3737" s="71" t="str">
        <f>IF(tbl_raw_data[[#This Row],[time_taken_in_min]]&lt;=settings!$D$2,"SLA_MET","SLA_NOT_MET")</f>
        <v>SLA_MET</v>
      </c>
    </row>
    <row r="3738" spans="1:17" hidden="1" x14ac:dyDescent="0.3">
      <c r="A3738" s="5" t="s">
        <v>4701</v>
      </c>
      <c r="B3738" s="34">
        <v>45158.599074074074</v>
      </c>
      <c r="C3738" s="40">
        <v>45158.606342592589</v>
      </c>
      <c r="D3738" s="10" t="s">
        <v>10</v>
      </c>
      <c r="E3738" s="10" t="s">
        <v>11</v>
      </c>
      <c r="F3738" s="10" t="s">
        <v>24</v>
      </c>
      <c r="G3738" s="10" t="s">
        <v>123</v>
      </c>
      <c r="H3738" s="84" t="str">
        <f t="shared" si="58"/>
        <v>Reason Unknown</v>
      </c>
      <c r="I3738" s="63">
        <f>(tbl_raw_data[[#This Row],[Date Actioned]])-(tbl_raw_data[[#This Row],[Date Tagged]])</f>
        <v>7.2685185150476173E-3</v>
      </c>
      <c r="J3738" s="66">
        <f>HOUR(tbl_raw_data[[#This Row],[time_taken]])*60+MINUTE(tbl_raw_data[[#This Row],[time_taken]])+SECOND(tbl_raw_data[[#This Row],[time_taken]])/60</f>
        <v>10.466666666666667</v>
      </c>
      <c r="K3738" s="68">
        <f>DATE(YEAR(tbl_raw_data[[#This Row],[Date Actioned]]),MONTH(tbl_raw_data[[#This Row],[Date Actioned]]),DAY(tbl_raw_data[[#This Row],[Date Actioned]]))</f>
        <v>45158</v>
      </c>
      <c r="L3738" s="65" t="str">
        <f>UPPER(TEXT(tbl_raw_data[[#This Row],[updated_date]],"MMMM"))</f>
        <v>AUGUST</v>
      </c>
      <c r="M3738" s="65" t="str">
        <f>"WEEK "&amp;IF(ROUNDUP(DAY(tbl_raw_data[[#This Row],[updated_date]])/7,0)=5,4,ROUNDUP(DAY(tbl_raw_data[[#This Row],[updated_date]])/7,0))</f>
        <v>WEEK 3</v>
      </c>
      <c r="N3738" s="71" t="str">
        <f>UPPER(VLOOKUP(tbl_raw_data[[#This Row],[Analyst]],settings!$A$1:$B$15,2,0))</f>
        <v>SAM</v>
      </c>
      <c r="O3738" s="71" t="str">
        <f>TRIM(UPPER(tbl_raw_data[[#This Row],[Outcome]]))</f>
        <v>APPROVE</v>
      </c>
      <c r="P3738" s="71" t="str">
        <f>TRIM(UPPER(tbl_raw_data[[#This Row],[Queue Name]]))</f>
        <v>CONSUMER EXISTING</v>
      </c>
      <c r="Q3738" s="71" t="str">
        <f>IF(tbl_raw_data[[#This Row],[time_taken_in_min]]&lt;=settings!$D$2,"SLA_MET","SLA_NOT_MET")</f>
        <v>SLA_MET</v>
      </c>
    </row>
    <row r="3739" spans="1:17" hidden="1" x14ac:dyDescent="0.3">
      <c r="A3739" s="7" t="s">
        <v>4702</v>
      </c>
      <c r="B3739" s="36">
        <v>45158.61105324074</v>
      </c>
      <c r="C3739" s="41">
        <v>45158.615381944444</v>
      </c>
      <c r="D3739" s="11" t="s">
        <v>10</v>
      </c>
      <c r="E3739" s="11" t="s">
        <v>11</v>
      </c>
      <c r="F3739" s="11" t="s">
        <v>22</v>
      </c>
      <c r="G3739" s="13"/>
      <c r="H3739" s="84" t="str">
        <f t="shared" si="58"/>
        <v>Reason Unknown</v>
      </c>
      <c r="I3739" s="63">
        <f>(tbl_raw_data[[#This Row],[Date Actioned]])-(tbl_raw_data[[#This Row],[Date Tagged]])</f>
        <v>4.3287037042318843E-3</v>
      </c>
      <c r="J3739" s="66">
        <f>HOUR(tbl_raw_data[[#This Row],[time_taken]])*60+MINUTE(tbl_raw_data[[#This Row],[time_taken]])+SECOND(tbl_raw_data[[#This Row],[time_taken]])/60</f>
        <v>6.2333333333333334</v>
      </c>
      <c r="K3739" s="68">
        <f>DATE(YEAR(tbl_raw_data[[#This Row],[Date Actioned]]),MONTH(tbl_raw_data[[#This Row],[Date Actioned]]),DAY(tbl_raw_data[[#This Row],[Date Actioned]]))</f>
        <v>45158</v>
      </c>
      <c r="L3739" s="65" t="str">
        <f>UPPER(TEXT(tbl_raw_data[[#This Row],[updated_date]],"MMMM"))</f>
        <v>AUGUST</v>
      </c>
      <c r="M3739" s="65" t="str">
        <f>"WEEK "&amp;IF(ROUNDUP(DAY(tbl_raw_data[[#This Row],[updated_date]])/7,0)=5,4,ROUNDUP(DAY(tbl_raw_data[[#This Row],[updated_date]])/7,0))</f>
        <v>WEEK 3</v>
      </c>
      <c r="N3739" s="71" t="str">
        <f>UPPER(VLOOKUP(tbl_raw_data[[#This Row],[Analyst]],settings!$A$1:$B$15,2,0))</f>
        <v>ROHAN</v>
      </c>
      <c r="O3739" s="71" t="str">
        <f>TRIM(UPPER(tbl_raw_data[[#This Row],[Outcome]]))</f>
        <v>APPROVE</v>
      </c>
      <c r="P3739" s="71" t="str">
        <f>TRIM(UPPER(tbl_raw_data[[#This Row],[Queue Name]]))</f>
        <v>CONSUMER EXISTING</v>
      </c>
      <c r="Q3739" s="71" t="str">
        <f>IF(tbl_raw_data[[#This Row],[time_taken_in_min]]&lt;=settings!$D$2,"SLA_MET","SLA_NOT_MET")</f>
        <v>SLA_MET</v>
      </c>
    </row>
    <row r="3740" spans="1:17" hidden="1" x14ac:dyDescent="0.3">
      <c r="A3740" s="1" t="s">
        <v>4703</v>
      </c>
      <c r="B3740" s="34">
        <v>45158.611203703702</v>
      </c>
      <c r="C3740" s="40">
        <v>45158.617395833331</v>
      </c>
      <c r="D3740" s="10" t="s">
        <v>10</v>
      </c>
      <c r="E3740" s="10" t="s">
        <v>11</v>
      </c>
      <c r="F3740" s="10" t="s">
        <v>206</v>
      </c>
      <c r="G3740" s="10" t="s">
        <v>15</v>
      </c>
      <c r="H3740" s="84" t="str">
        <f t="shared" si="58"/>
        <v>Reason Unknown</v>
      </c>
      <c r="I3740" s="63">
        <f>(tbl_raw_data[[#This Row],[Date Actioned]])-(tbl_raw_data[[#This Row],[Date Tagged]])</f>
        <v>6.1921296291984618E-3</v>
      </c>
      <c r="J3740" s="66">
        <f>HOUR(tbl_raw_data[[#This Row],[time_taken]])*60+MINUTE(tbl_raw_data[[#This Row],[time_taken]])+SECOND(tbl_raw_data[[#This Row],[time_taken]])/60</f>
        <v>8.9166666666666661</v>
      </c>
      <c r="K3740" s="68">
        <f>DATE(YEAR(tbl_raw_data[[#This Row],[Date Actioned]]),MONTH(tbl_raw_data[[#This Row],[Date Actioned]]),DAY(tbl_raw_data[[#This Row],[Date Actioned]]))</f>
        <v>45158</v>
      </c>
      <c r="L3740" s="65" t="str">
        <f>UPPER(TEXT(tbl_raw_data[[#This Row],[updated_date]],"MMMM"))</f>
        <v>AUGUST</v>
      </c>
      <c r="M3740" s="65" t="str">
        <f>"WEEK "&amp;IF(ROUNDUP(DAY(tbl_raw_data[[#This Row],[updated_date]])/7,0)=5,4,ROUNDUP(DAY(tbl_raw_data[[#This Row],[updated_date]])/7,0))</f>
        <v>WEEK 3</v>
      </c>
      <c r="N3740" s="71" t="str">
        <f>UPPER(VLOOKUP(tbl_raw_data[[#This Row],[Analyst]],settings!$A$1:$B$15,2,0))</f>
        <v>HARDIK</v>
      </c>
      <c r="O3740" s="71" t="str">
        <f>TRIM(UPPER(tbl_raw_data[[#This Row],[Outcome]]))</f>
        <v>APPROVE</v>
      </c>
      <c r="P3740" s="71" t="str">
        <f>TRIM(UPPER(tbl_raw_data[[#This Row],[Queue Name]]))</f>
        <v>CONSUMER EXISTING</v>
      </c>
      <c r="Q3740" s="71" t="str">
        <f>IF(tbl_raw_data[[#This Row],[time_taken_in_min]]&lt;=settings!$D$2,"SLA_MET","SLA_NOT_MET")</f>
        <v>SLA_MET</v>
      </c>
    </row>
    <row r="3741" spans="1:17" hidden="1" x14ac:dyDescent="0.3">
      <c r="A3741" s="5" t="s">
        <v>4704</v>
      </c>
      <c r="B3741" s="36">
        <v>45158.630694444444</v>
      </c>
      <c r="C3741" s="41">
        <v>45158.63994212963</v>
      </c>
      <c r="D3741" s="11" t="s">
        <v>10</v>
      </c>
      <c r="E3741" s="11" t="s">
        <v>18</v>
      </c>
      <c r="F3741" s="11" t="s">
        <v>114</v>
      </c>
      <c r="G3741" s="11" t="s">
        <v>15</v>
      </c>
      <c r="H3741" s="84" t="str">
        <f t="shared" si="58"/>
        <v>Reason Unknown</v>
      </c>
      <c r="I3741" s="63">
        <f>(tbl_raw_data[[#This Row],[Date Actioned]])-(tbl_raw_data[[#This Row],[Date Tagged]])</f>
        <v>9.2476851859828457E-3</v>
      </c>
      <c r="J3741" s="66">
        <f>HOUR(tbl_raw_data[[#This Row],[time_taken]])*60+MINUTE(tbl_raw_data[[#This Row],[time_taken]])+SECOND(tbl_raw_data[[#This Row],[time_taken]])/60</f>
        <v>13.316666666666666</v>
      </c>
      <c r="K3741" s="68">
        <f>DATE(YEAR(tbl_raw_data[[#This Row],[Date Actioned]]),MONTH(tbl_raw_data[[#This Row],[Date Actioned]]),DAY(tbl_raw_data[[#This Row],[Date Actioned]]))</f>
        <v>45158</v>
      </c>
      <c r="L3741" s="65" t="str">
        <f>UPPER(TEXT(tbl_raw_data[[#This Row],[updated_date]],"MMMM"))</f>
        <v>AUGUST</v>
      </c>
      <c r="M3741" s="65" t="str">
        <f>"WEEK "&amp;IF(ROUNDUP(DAY(tbl_raw_data[[#This Row],[updated_date]])/7,0)=5,4,ROUNDUP(DAY(tbl_raw_data[[#This Row],[updated_date]])/7,0))</f>
        <v>WEEK 3</v>
      </c>
      <c r="N3741" s="71" t="str">
        <f>UPPER(VLOOKUP(tbl_raw_data[[#This Row],[Analyst]],settings!$A$1:$B$15,2,0))</f>
        <v>FARDIN</v>
      </c>
      <c r="O3741" s="71" t="str">
        <f>TRIM(UPPER(tbl_raw_data[[#This Row],[Outcome]]))</f>
        <v>APPROVE</v>
      </c>
      <c r="P3741" s="71" t="str">
        <f>TRIM(UPPER(tbl_raw_data[[#This Row],[Queue Name]]))</f>
        <v>CONSUMER PRE BUREAU</v>
      </c>
      <c r="Q3741" s="71" t="str">
        <f>IF(tbl_raw_data[[#This Row],[time_taken_in_min]]&lt;=settings!$D$2,"SLA_MET","SLA_NOT_MET")</f>
        <v>SLA_MET</v>
      </c>
    </row>
    <row r="3742" spans="1:17" hidden="1" x14ac:dyDescent="0.3">
      <c r="A3742" s="7" t="s">
        <v>4705</v>
      </c>
      <c r="B3742" s="34">
        <v>45158.647233796299</v>
      </c>
      <c r="C3742" s="40">
        <v>45158.653912037036</v>
      </c>
      <c r="D3742" s="10" t="s">
        <v>10</v>
      </c>
      <c r="E3742" s="10" t="s">
        <v>8</v>
      </c>
      <c r="F3742" s="10" t="s">
        <v>24</v>
      </c>
      <c r="G3742" s="10" t="s">
        <v>123</v>
      </c>
      <c r="H3742" s="84" t="str">
        <f t="shared" si="58"/>
        <v>Reason Unknown</v>
      </c>
      <c r="I3742" s="63">
        <f>(tbl_raw_data[[#This Row],[Date Actioned]])-(tbl_raw_data[[#This Row],[Date Tagged]])</f>
        <v>6.6782407375285402E-3</v>
      </c>
      <c r="J3742" s="66">
        <f>HOUR(tbl_raw_data[[#This Row],[time_taken]])*60+MINUTE(tbl_raw_data[[#This Row],[time_taken]])+SECOND(tbl_raw_data[[#This Row],[time_taken]])/60</f>
        <v>9.6166666666666671</v>
      </c>
      <c r="K3742" s="68">
        <f>DATE(YEAR(tbl_raw_data[[#This Row],[Date Actioned]]),MONTH(tbl_raw_data[[#This Row],[Date Actioned]]),DAY(tbl_raw_data[[#This Row],[Date Actioned]]))</f>
        <v>45158</v>
      </c>
      <c r="L3742" s="65" t="str">
        <f>UPPER(TEXT(tbl_raw_data[[#This Row],[updated_date]],"MMMM"))</f>
        <v>AUGUST</v>
      </c>
      <c r="M3742" s="65" t="str">
        <f>"WEEK "&amp;IF(ROUNDUP(DAY(tbl_raw_data[[#This Row],[updated_date]])/7,0)=5,4,ROUNDUP(DAY(tbl_raw_data[[#This Row],[updated_date]])/7,0))</f>
        <v>WEEK 3</v>
      </c>
      <c r="N3742" s="71" t="str">
        <f>UPPER(VLOOKUP(tbl_raw_data[[#This Row],[Analyst]],settings!$A$1:$B$15,2,0))</f>
        <v>SAM</v>
      </c>
      <c r="O3742" s="71" t="str">
        <f>TRIM(UPPER(tbl_raw_data[[#This Row],[Outcome]]))</f>
        <v>APPROVE</v>
      </c>
      <c r="P3742" s="71" t="str">
        <f>TRIM(UPPER(tbl_raw_data[[#This Row],[Queue Name]]))</f>
        <v>CONSUMER POST BUREAU</v>
      </c>
      <c r="Q3742" s="71" t="str">
        <f>IF(tbl_raw_data[[#This Row],[time_taken_in_min]]&lt;=settings!$D$2,"SLA_MET","SLA_NOT_MET")</f>
        <v>SLA_MET</v>
      </c>
    </row>
    <row r="3743" spans="1:17" hidden="1" x14ac:dyDescent="0.3">
      <c r="A3743" s="1" t="s">
        <v>4706</v>
      </c>
      <c r="B3743" s="36">
        <v>45158.649571759262</v>
      </c>
      <c r="C3743" s="41">
        <v>45158.662233796298</v>
      </c>
      <c r="D3743" s="11" t="s">
        <v>10</v>
      </c>
      <c r="E3743" s="11" t="s">
        <v>11</v>
      </c>
      <c r="F3743" s="11" t="s">
        <v>114</v>
      </c>
      <c r="G3743" s="13"/>
      <c r="H3743" s="84" t="str">
        <f t="shared" si="58"/>
        <v>Reason Unknown</v>
      </c>
      <c r="I3743" s="63">
        <f>(tbl_raw_data[[#This Row],[Date Actioned]])-(tbl_raw_data[[#This Row],[Date Tagged]])</f>
        <v>1.2662037035624962E-2</v>
      </c>
      <c r="J3743" s="66">
        <f>HOUR(tbl_raw_data[[#This Row],[time_taken]])*60+MINUTE(tbl_raw_data[[#This Row],[time_taken]])+SECOND(tbl_raw_data[[#This Row],[time_taken]])/60</f>
        <v>18.233333333333334</v>
      </c>
      <c r="K3743" s="68">
        <f>DATE(YEAR(tbl_raw_data[[#This Row],[Date Actioned]]),MONTH(tbl_raw_data[[#This Row],[Date Actioned]]),DAY(tbl_raw_data[[#This Row],[Date Actioned]]))</f>
        <v>45158</v>
      </c>
      <c r="L3743" s="65" t="str">
        <f>UPPER(TEXT(tbl_raw_data[[#This Row],[updated_date]],"MMMM"))</f>
        <v>AUGUST</v>
      </c>
      <c r="M3743" s="65" t="str">
        <f>"WEEK "&amp;IF(ROUNDUP(DAY(tbl_raw_data[[#This Row],[updated_date]])/7,0)=5,4,ROUNDUP(DAY(tbl_raw_data[[#This Row],[updated_date]])/7,0))</f>
        <v>WEEK 3</v>
      </c>
      <c r="N3743" s="71" t="str">
        <f>UPPER(VLOOKUP(tbl_raw_data[[#This Row],[Analyst]],settings!$A$1:$B$15,2,0))</f>
        <v>FARDIN</v>
      </c>
      <c r="O3743" s="71" t="str">
        <f>TRIM(UPPER(tbl_raw_data[[#This Row],[Outcome]]))</f>
        <v>APPROVE</v>
      </c>
      <c r="P3743" s="71" t="str">
        <f>TRIM(UPPER(tbl_raw_data[[#This Row],[Queue Name]]))</f>
        <v>CONSUMER EXISTING</v>
      </c>
      <c r="Q3743" s="71" t="str">
        <f>IF(tbl_raw_data[[#This Row],[time_taken_in_min]]&lt;=settings!$D$2,"SLA_MET","SLA_NOT_MET")</f>
        <v>SLA_MET</v>
      </c>
    </row>
    <row r="3744" spans="1:17" hidden="1" x14ac:dyDescent="0.3">
      <c r="A3744" s="5" t="s">
        <v>4707</v>
      </c>
      <c r="B3744" s="34">
        <v>45158.663518518515</v>
      </c>
      <c r="C3744" s="40">
        <v>45158.676076388889</v>
      </c>
      <c r="D3744" s="10" t="s">
        <v>10</v>
      </c>
      <c r="E3744" s="10" t="s">
        <v>8</v>
      </c>
      <c r="F3744" s="10" t="s">
        <v>114</v>
      </c>
      <c r="G3744" s="10" t="s">
        <v>15</v>
      </c>
      <c r="H3744" s="84" t="str">
        <f t="shared" si="58"/>
        <v>Reason Unknown</v>
      </c>
      <c r="I3744" s="63">
        <f>(tbl_raw_data[[#This Row],[Date Actioned]])-(tbl_raw_data[[#This Row],[Date Tagged]])</f>
        <v>1.2557870373711921E-2</v>
      </c>
      <c r="J3744" s="66">
        <f>HOUR(tbl_raw_data[[#This Row],[time_taken]])*60+MINUTE(tbl_raw_data[[#This Row],[time_taken]])+SECOND(tbl_raw_data[[#This Row],[time_taken]])/60</f>
        <v>18.083333333333332</v>
      </c>
      <c r="K3744" s="68">
        <f>DATE(YEAR(tbl_raw_data[[#This Row],[Date Actioned]]),MONTH(tbl_raw_data[[#This Row],[Date Actioned]]),DAY(tbl_raw_data[[#This Row],[Date Actioned]]))</f>
        <v>45158</v>
      </c>
      <c r="L3744" s="65" t="str">
        <f>UPPER(TEXT(tbl_raw_data[[#This Row],[updated_date]],"MMMM"))</f>
        <v>AUGUST</v>
      </c>
      <c r="M3744" s="65" t="str">
        <f>"WEEK "&amp;IF(ROUNDUP(DAY(tbl_raw_data[[#This Row],[updated_date]])/7,0)=5,4,ROUNDUP(DAY(tbl_raw_data[[#This Row],[updated_date]])/7,0))</f>
        <v>WEEK 3</v>
      </c>
      <c r="N3744" s="71" t="str">
        <f>UPPER(VLOOKUP(tbl_raw_data[[#This Row],[Analyst]],settings!$A$1:$B$15,2,0))</f>
        <v>FARDIN</v>
      </c>
      <c r="O3744" s="71" t="str">
        <f>TRIM(UPPER(tbl_raw_data[[#This Row],[Outcome]]))</f>
        <v>APPROVE</v>
      </c>
      <c r="P3744" s="71" t="str">
        <f>TRIM(UPPER(tbl_raw_data[[#This Row],[Queue Name]]))</f>
        <v>CONSUMER POST BUREAU</v>
      </c>
      <c r="Q3744" s="71" t="str">
        <f>IF(tbl_raw_data[[#This Row],[time_taken_in_min]]&lt;=settings!$D$2,"SLA_MET","SLA_NOT_MET")</f>
        <v>SLA_MET</v>
      </c>
    </row>
    <row r="3745" spans="1:17" hidden="1" x14ac:dyDescent="0.3">
      <c r="A3745" s="7" t="s">
        <v>4708</v>
      </c>
      <c r="B3745" s="36">
        <v>45158.665370370371</v>
      </c>
      <c r="C3745" s="41">
        <v>45158.675335648149</v>
      </c>
      <c r="D3745" s="11" t="s">
        <v>10</v>
      </c>
      <c r="E3745" s="11" t="s">
        <v>11</v>
      </c>
      <c r="F3745" s="11" t="s">
        <v>14</v>
      </c>
      <c r="G3745" s="11" t="s">
        <v>15</v>
      </c>
      <c r="H3745" s="84" t="str">
        <f t="shared" si="58"/>
        <v>Reason Unknown</v>
      </c>
      <c r="I3745" s="63">
        <f>(tbl_raw_data[[#This Row],[Date Actioned]])-(tbl_raw_data[[#This Row],[Date Tagged]])</f>
        <v>9.9652777789742686E-3</v>
      </c>
      <c r="J3745" s="66">
        <f>HOUR(tbl_raw_data[[#This Row],[time_taken]])*60+MINUTE(tbl_raw_data[[#This Row],[time_taken]])+SECOND(tbl_raw_data[[#This Row],[time_taken]])/60</f>
        <v>14.35</v>
      </c>
      <c r="K3745" s="68">
        <f>DATE(YEAR(tbl_raw_data[[#This Row],[Date Actioned]]),MONTH(tbl_raw_data[[#This Row],[Date Actioned]]),DAY(tbl_raw_data[[#This Row],[Date Actioned]]))</f>
        <v>45158</v>
      </c>
      <c r="L3745" s="65" t="str">
        <f>UPPER(TEXT(tbl_raw_data[[#This Row],[updated_date]],"MMMM"))</f>
        <v>AUGUST</v>
      </c>
      <c r="M3745" s="65" t="str">
        <f>"WEEK "&amp;IF(ROUNDUP(DAY(tbl_raw_data[[#This Row],[updated_date]])/7,0)=5,4,ROUNDUP(DAY(tbl_raw_data[[#This Row],[updated_date]])/7,0))</f>
        <v>WEEK 3</v>
      </c>
      <c r="N3745" s="71" t="str">
        <f>UPPER(VLOOKUP(tbl_raw_data[[#This Row],[Analyst]],settings!$A$1:$B$15,2,0))</f>
        <v>CAMROON</v>
      </c>
      <c r="O3745" s="71" t="str">
        <f>TRIM(UPPER(tbl_raw_data[[#This Row],[Outcome]]))</f>
        <v>APPROVE</v>
      </c>
      <c r="P3745" s="71" t="str">
        <f>TRIM(UPPER(tbl_raw_data[[#This Row],[Queue Name]]))</f>
        <v>CONSUMER EXISTING</v>
      </c>
      <c r="Q3745" s="71" t="str">
        <f>IF(tbl_raw_data[[#This Row],[time_taken_in_min]]&lt;=settings!$D$2,"SLA_MET","SLA_NOT_MET")</f>
        <v>SLA_MET</v>
      </c>
    </row>
    <row r="3746" spans="1:17" hidden="1" x14ac:dyDescent="0.3">
      <c r="A3746" s="1" t="s">
        <v>4709</v>
      </c>
      <c r="B3746" s="34">
        <v>45158.670891203707</v>
      </c>
      <c r="C3746" s="40">
        <v>45158.680868055555</v>
      </c>
      <c r="D3746" s="10" t="s">
        <v>10</v>
      </c>
      <c r="E3746" s="10" t="s">
        <v>11</v>
      </c>
      <c r="F3746" s="10" t="s">
        <v>14</v>
      </c>
      <c r="G3746" s="10" t="s">
        <v>15</v>
      </c>
      <c r="H3746" s="84" t="str">
        <f t="shared" si="58"/>
        <v>Reason Unknown</v>
      </c>
      <c r="I3746" s="63">
        <f>(tbl_raw_data[[#This Row],[Date Actioned]])-(tbl_raw_data[[#This Row],[Date Tagged]])</f>
        <v>9.9768518484779634E-3</v>
      </c>
      <c r="J3746" s="66">
        <f>HOUR(tbl_raw_data[[#This Row],[time_taken]])*60+MINUTE(tbl_raw_data[[#This Row],[time_taken]])+SECOND(tbl_raw_data[[#This Row],[time_taken]])/60</f>
        <v>14.366666666666667</v>
      </c>
      <c r="K3746" s="68">
        <f>DATE(YEAR(tbl_raw_data[[#This Row],[Date Actioned]]),MONTH(tbl_raw_data[[#This Row],[Date Actioned]]),DAY(tbl_raw_data[[#This Row],[Date Actioned]]))</f>
        <v>45158</v>
      </c>
      <c r="L3746" s="65" t="str">
        <f>UPPER(TEXT(tbl_raw_data[[#This Row],[updated_date]],"MMMM"))</f>
        <v>AUGUST</v>
      </c>
      <c r="M3746" s="65" t="str">
        <f>"WEEK "&amp;IF(ROUNDUP(DAY(tbl_raw_data[[#This Row],[updated_date]])/7,0)=5,4,ROUNDUP(DAY(tbl_raw_data[[#This Row],[updated_date]])/7,0))</f>
        <v>WEEK 3</v>
      </c>
      <c r="N3746" s="71" t="str">
        <f>UPPER(VLOOKUP(tbl_raw_data[[#This Row],[Analyst]],settings!$A$1:$B$15,2,0))</f>
        <v>CAMROON</v>
      </c>
      <c r="O3746" s="71" t="str">
        <f>TRIM(UPPER(tbl_raw_data[[#This Row],[Outcome]]))</f>
        <v>APPROVE</v>
      </c>
      <c r="P3746" s="71" t="str">
        <f>TRIM(UPPER(tbl_raw_data[[#This Row],[Queue Name]]))</f>
        <v>CONSUMER EXISTING</v>
      </c>
      <c r="Q3746" s="71" t="str">
        <f>IF(tbl_raw_data[[#This Row],[time_taken_in_min]]&lt;=settings!$D$2,"SLA_MET","SLA_NOT_MET")</f>
        <v>SLA_MET</v>
      </c>
    </row>
    <row r="3747" spans="1:17" hidden="1" x14ac:dyDescent="0.3">
      <c r="A3747" s="5" t="s">
        <v>4710</v>
      </c>
      <c r="B3747" s="36">
        <v>45158.674502314818</v>
      </c>
      <c r="C3747" s="41">
        <v>45158.684618055559</v>
      </c>
      <c r="D3747" s="11" t="s">
        <v>10</v>
      </c>
      <c r="E3747" s="11" t="s">
        <v>11</v>
      </c>
      <c r="F3747" s="11" t="s">
        <v>24</v>
      </c>
      <c r="G3747" s="11" t="s">
        <v>123</v>
      </c>
      <c r="H3747" s="84" t="str">
        <f t="shared" si="58"/>
        <v>Reason Unknown</v>
      </c>
      <c r="I3747" s="63">
        <f>(tbl_raw_data[[#This Row],[Date Actioned]])-(tbl_raw_data[[#This Row],[Date Tagged]])</f>
        <v>1.0115740740729962E-2</v>
      </c>
      <c r="J3747" s="66">
        <f>HOUR(tbl_raw_data[[#This Row],[time_taken]])*60+MINUTE(tbl_raw_data[[#This Row],[time_taken]])+SECOND(tbl_raw_data[[#This Row],[time_taken]])/60</f>
        <v>14.566666666666666</v>
      </c>
      <c r="K3747" s="68">
        <f>DATE(YEAR(tbl_raw_data[[#This Row],[Date Actioned]]),MONTH(tbl_raw_data[[#This Row],[Date Actioned]]),DAY(tbl_raw_data[[#This Row],[Date Actioned]]))</f>
        <v>45158</v>
      </c>
      <c r="L3747" s="65" t="str">
        <f>UPPER(TEXT(tbl_raw_data[[#This Row],[updated_date]],"MMMM"))</f>
        <v>AUGUST</v>
      </c>
      <c r="M3747" s="65" t="str">
        <f>"WEEK "&amp;IF(ROUNDUP(DAY(tbl_raw_data[[#This Row],[updated_date]])/7,0)=5,4,ROUNDUP(DAY(tbl_raw_data[[#This Row],[updated_date]])/7,0))</f>
        <v>WEEK 3</v>
      </c>
      <c r="N3747" s="71" t="str">
        <f>UPPER(VLOOKUP(tbl_raw_data[[#This Row],[Analyst]],settings!$A$1:$B$15,2,0))</f>
        <v>SAM</v>
      </c>
      <c r="O3747" s="71" t="str">
        <f>TRIM(UPPER(tbl_raw_data[[#This Row],[Outcome]]))</f>
        <v>APPROVE</v>
      </c>
      <c r="P3747" s="71" t="str">
        <f>TRIM(UPPER(tbl_raw_data[[#This Row],[Queue Name]]))</f>
        <v>CONSUMER EXISTING</v>
      </c>
      <c r="Q3747" s="71" t="str">
        <f>IF(tbl_raw_data[[#This Row],[time_taken_in_min]]&lt;=settings!$D$2,"SLA_MET","SLA_NOT_MET")</f>
        <v>SLA_MET</v>
      </c>
    </row>
    <row r="3748" spans="1:17" hidden="1" x14ac:dyDescent="0.3">
      <c r="A3748" s="7" t="s">
        <v>4711</v>
      </c>
      <c r="B3748" s="34">
        <v>45158.675949074073</v>
      </c>
      <c r="C3748" s="40">
        <v>45158.680659722224</v>
      </c>
      <c r="D3748" s="10" t="s">
        <v>10</v>
      </c>
      <c r="E3748" s="10" t="s">
        <v>8</v>
      </c>
      <c r="F3748" s="10" t="s">
        <v>114</v>
      </c>
      <c r="G3748" s="12"/>
      <c r="H3748" s="84" t="str">
        <f t="shared" si="58"/>
        <v>Reason Unknown</v>
      </c>
      <c r="I3748" s="63">
        <f>(tbl_raw_data[[#This Row],[Date Actioned]])-(tbl_raw_data[[#This Row],[Date Tagged]])</f>
        <v>4.7106481506489217E-3</v>
      </c>
      <c r="J3748" s="66">
        <f>HOUR(tbl_raw_data[[#This Row],[time_taken]])*60+MINUTE(tbl_raw_data[[#This Row],[time_taken]])+SECOND(tbl_raw_data[[#This Row],[time_taken]])/60</f>
        <v>6.7833333333333332</v>
      </c>
      <c r="K3748" s="68">
        <f>DATE(YEAR(tbl_raw_data[[#This Row],[Date Actioned]]),MONTH(tbl_raw_data[[#This Row],[Date Actioned]]),DAY(tbl_raw_data[[#This Row],[Date Actioned]]))</f>
        <v>45158</v>
      </c>
      <c r="L3748" s="65" t="str">
        <f>UPPER(TEXT(tbl_raw_data[[#This Row],[updated_date]],"MMMM"))</f>
        <v>AUGUST</v>
      </c>
      <c r="M3748" s="65" t="str">
        <f>"WEEK "&amp;IF(ROUNDUP(DAY(tbl_raw_data[[#This Row],[updated_date]])/7,0)=5,4,ROUNDUP(DAY(tbl_raw_data[[#This Row],[updated_date]])/7,0))</f>
        <v>WEEK 3</v>
      </c>
      <c r="N3748" s="71" t="str">
        <f>UPPER(VLOOKUP(tbl_raw_data[[#This Row],[Analyst]],settings!$A$1:$B$15,2,0))</f>
        <v>FARDIN</v>
      </c>
      <c r="O3748" s="71" t="str">
        <f>TRIM(UPPER(tbl_raw_data[[#This Row],[Outcome]]))</f>
        <v>APPROVE</v>
      </c>
      <c r="P3748" s="71" t="str">
        <f>TRIM(UPPER(tbl_raw_data[[#This Row],[Queue Name]]))</f>
        <v>CONSUMER POST BUREAU</v>
      </c>
      <c r="Q3748" s="71" t="str">
        <f>IF(tbl_raw_data[[#This Row],[time_taken_in_min]]&lt;=settings!$D$2,"SLA_MET","SLA_NOT_MET")</f>
        <v>SLA_MET</v>
      </c>
    </row>
    <row r="3749" spans="1:17" hidden="1" x14ac:dyDescent="0.3">
      <c r="A3749" s="1" t="s">
        <v>4712</v>
      </c>
      <c r="B3749" s="36">
        <v>45158.678530092591</v>
      </c>
      <c r="C3749" s="41">
        <v>45158.684733796297</v>
      </c>
      <c r="D3749" s="11" t="s">
        <v>10</v>
      </c>
      <c r="E3749" s="11" t="s">
        <v>11</v>
      </c>
      <c r="F3749" s="11" t="s">
        <v>14</v>
      </c>
      <c r="G3749" s="11" t="s">
        <v>15</v>
      </c>
      <c r="H3749" s="84" t="str">
        <f t="shared" si="58"/>
        <v>Reason Unknown</v>
      </c>
      <c r="I3749" s="63">
        <f>(tbl_raw_data[[#This Row],[Date Actioned]])-(tbl_raw_data[[#This Row],[Date Tagged]])</f>
        <v>6.2037037059781142E-3</v>
      </c>
      <c r="J3749" s="66">
        <f>HOUR(tbl_raw_data[[#This Row],[time_taken]])*60+MINUTE(tbl_raw_data[[#This Row],[time_taken]])+SECOND(tbl_raw_data[[#This Row],[time_taken]])/60</f>
        <v>8.9333333333333336</v>
      </c>
      <c r="K3749" s="68">
        <f>DATE(YEAR(tbl_raw_data[[#This Row],[Date Actioned]]),MONTH(tbl_raw_data[[#This Row],[Date Actioned]]),DAY(tbl_raw_data[[#This Row],[Date Actioned]]))</f>
        <v>45158</v>
      </c>
      <c r="L3749" s="65" t="str">
        <f>UPPER(TEXT(tbl_raw_data[[#This Row],[updated_date]],"MMMM"))</f>
        <v>AUGUST</v>
      </c>
      <c r="M3749" s="65" t="str">
        <f>"WEEK "&amp;IF(ROUNDUP(DAY(tbl_raw_data[[#This Row],[updated_date]])/7,0)=5,4,ROUNDUP(DAY(tbl_raw_data[[#This Row],[updated_date]])/7,0))</f>
        <v>WEEK 3</v>
      </c>
      <c r="N3749" s="71" t="str">
        <f>UPPER(VLOOKUP(tbl_raw_data[[#This Row],[Analyst]],settings!$A$1:$B$15,2,0))</f>
        <v>CAMROON</v>
      </c>
      <c r="O3749" s="71" t="str">
        <f>TRIM(UPPER(tbl_raw_data[[#This Row],[Outcome]]))</f>
        <v>APPROVE</v>
      </c>
      <c r="P3749" s="71" t="str">
        <f>TRIM(UPPER(tbl_raw_data[[#This Row],[Queue Name]]))</f>
        <v>CONSUMER EXISTING</v>
      </c>
      <c r="Q3749" s="71" t="str">
        <f>IF(tbl_raw_data[[#This Row],[time_taken_in_min]]&lt;=settings!$D$2,"SLA_MET","SLA_NOT_MET")</f>
        <v>SLA_MET</v>
      </c>
    </row>
    <row r="3750" spans="1:17" hidden="1" x14ac:dyDescent="0.3">
      <c r="A3750" s="5" t="s">
        <v>4713</v>
      </c>
      <c r="B3750" s="34">
        <v>45158.685069444444</v>
      </c>
      <c r="C3750" s="40">
        <v>45158.699756944443</v>
      </c>
      <c r="D3750" s="10" t="s">
        <v>10</v>
      </c>
      <c r="E3750" s="10" t="s">
        <v>8</v>
      </c>
      <c r="F3750" s="10" t="s">
        <v>17</v>
      </c>
      <c r="G3750" s="12"/>
      <c r="H3750" s="84" t="str">
        <f t="shared" si="58"/>
        <v>Reason Unknown</v>
      </c>
      <c r="I3750" s="63">
        <f>(tbl_raw_data[[#This Row],[Date Actioned]])-(tbl_raw_data[[#This Row],[Date Tagged]])</f>
        <v>1.4687499999126885E-2</v>
      </c>
      <c r="J3750" s="66">
        <f>HOUR(tbl_raw_data[[#This Row],[time_taken]])*60+MINUTE(tbl_raw_data[[#This Row],[time_taken]])+SECOND(tbl_raw_data[[#This Row],[time_taken]])/60</f>
        <v>21.15</v>
      </c>
      <c r="K3750" s="68">
        <f>DATE(YEAR(tbl_raw_data[[#This Row],[Date Actioned]]),MONTH(tbl_raw_data[[#This Row],[Date Actioned]]),DAY(tbl_raw_data[[#This Row],[Date Actioned]]))</f>
        <v>45158</v>
      </c>
      <c r="L3750" s="65" t="str">
        <f>UPPER(TEXT(tbl_raw_data[[#This Row],[updated_date]],"MMMM"))</f>
        <v>AUGUST</v>
      </c>
      <c r="M3750" s="65" t="str">
        <f>"WEEK "&amp;IF(ROUNDUP(DAY(tbl_raw_data[[#This Row],[updated_date]])/7,0)=5,4,ROUNDUP(DAY(tbl_raw_data[[#This Row],[updated_date]])/7,0))</f>
        <v>WEEK 3</v>
      </c>
      <c r="N3750" s="71" t="str">
        <f>UPPER(VLOOKUP(tbl_raw_data[[#This Row],[Analyst]],settings!$A$1:$B$15,2,0))</f>
        <v>MERCEDES</v>
      </c>
      <c r="O3750" s="71" t="str">
        <f>TRIM(UPPER(tbl_raw_data[[#This Row],[Outcome]]))</f>
        <v>APPROVE</v>
      </c>
      <c r="P3750" s="71" t="str">
        <f>TRIM(UPPER(tbl_raw_data[[#This Row],[Queue Name]]))</f>
        <v>CONSUMER POST BUREAU</v>
      </c>
      <c r="Q3750" s="71" t="str">
        <f>IF(tbl_raw_data[[#This Row],[time_taken_in_min]]&lt;=settings!$D$2,"SLA_MET","SLA_NOT_MET")</f>
        <v>SLA_NOT_MET</v>
      </c>
    </row>
    <row r="3751" spans="1:17" hidden="1" x14ac:dyDescent="0.3">
      <c r="A3751" s="7" t="s">
        <v>4714</v>
      </c>
      <c r="B3751" s="36">
        <v>45158.687210648146</v>
      </c>
      <c r="C3751" s="41">
        <v>45158.699247685188</v>
      </c>
      <c r="D3751" s="11" t="s">
        <v>10</v>
      </c>
      <c r="E3751" s="11" t="s">
        <v>18</v>
      </c>
      <c r="F3751" s="11" t="s">
        <v>14</v>
      </c>
      <c r="G3751" s="11" t="s">
        <v>16</v>
      </c>
      <c r="H3751" s="84" t="str">
        <f t="shared" si="58"/>
        <v>Reason Unknown</v>
      </c>
      <c r="I3751" s="63">
        <f>(tbl_raw_data[[#This Row],[Date Actioned]])-(tbl_raw_data[[#This Row],[Date Tagged]])</f>
        <v>1.2037037042318843E-2</v>
      </c>
      <c r="J3751" s="66">
        <f>HOUR(tbl_raw_data[[#This Row],[time_taken]])*60+MINUTE(tbl_raw_data[[#This Row],[time_taken]])+SECOND(tbl_raw_data[[#This Row],[time_taken]])/60</f>
        <v>17.333333333333332</v>
      </c>
      <c r="K3751" s="68">
        <f>DATE(YEAR(tbl_raw_data[[#This Row],[Date Actioned]]),MONTH(tbl_raw_data[[#This Row],[Date Actioned]]),DAY(tbl_raw_data[[#This Row],[Date Actioned]]))</f>
        <v>45158</v>
      </c>
      <c r="L3751" s="65" t="str">
        <f>UPPER(TEXT(tbl_raw_data[[#This Row],[updated_date]],"MMMM"))</f>
        <v>AUGUST</v>
      </c>
      <c r="M3751" s="65" t="str">
        <f>"WEEK "&amp;IF(ROUNDUP(DAY(tbl_raw_data[[#This Row],[updated_date]])/7,0)=5,4,ROUNDUP(DAY(tbl_raw_data[[#This Row],[updated_date]])/7,0))</f>
        <v>WEEK 3</v>
      </c>
      <c r="N3751" s="71" t="str">
        <f>UPPER(VLOOKUP(tbl_raw_data[[#This Row],[Analyst]],settings!$A$1:$B$15,2,0))</f>
        <v>CAMROON</v>
      </c>
      <c r="O3751" s="71" t="str">
        <f>TRIM(UPPER(tbl_raw_data[[#This Row],[Outcome]]))</f>
        <v>APPROVE</v>
      </c>
      <c r="P3751" s="71" t="str">
        <f>TRIM(UPPER(tbl_raw_data[[#This Row],[Queue Name]]))</f>
        <v>CONSUMER PRE BUREAU</v>
      </c>
      <c r="Q3751" s="71" t="str">
        <f>IF(tbl_raw_data[[#This Row],[time_taken_in_min]]&lt;=settings!$D$2,"SLA_MET","SLA_NOT_MET")</f>
        <v>SLA_MET</v>
      </c>
    </row>
    <row r="3752" spans="1:17" hidden="1" x14ac:dyDescent="0.3">
      <c r="A3752" s="1" t="s">
        <v>4715</v>
      </c>
      <c r="B3752" s="34">
        <v>45158.696423611109</v>
      </c>
      <c r="C3752" s="40">
        <v>45158.705312500002</v>
      </c>
      <c r="D3752" s="10" t="s">
        <v>10</v>
      </c>
      <c r="E3752" s="10" t="s">
        <v>8</v>
      </c>
      <c r="F3752" s="10" t="s">
        <v>17</v>
      </c>
      <c r="G3752" s="12"/>
      <c r="H3752" s="84" t="str">
        <f t="shared" si="58"/>
        <v>Reason Unknown</v>
      </c>
      <c r="I3752" s="63">
        <f>(tbl_raw_data[[#This Row],[Date Actioned]])-(tbl_raw_data[[#This Row],[Date Tagged]])</f>
        <v>8.8888888931251131E-3</v>
      </c>
      <c r="J3752" s="66">
        <f>HOUR(tbl_raw_data[[#This Row],[time_taken]])*60+MINUTE(tbl_raw_data[[#This Row],[time_taken]])+SECOND(tbl_raw_data[[#This Row],[time_taken]])/60</f>
        <v>12.8</v>
      </c>
      <c r="K3752" s="68">
        <f>DATE(YEAR(tbl_raw_data[[#This Row],[Date Actioned]]),MONTH(tbl_raw_data[[#This Row],[Date Actioned]]),DAY(tbl_raw_data[[#This Row],[Date Actioned]]))</f>
        <v>45158</v>
      </c>
      <c r="L3752" s="65" t="str">
        <f>UPPER(TEXT(tbl_raw_data[[#This Row],[updated_date]],"MMMM"))</f>
        <v>AUGUST</v>
      </c>
      <c r="M3752" s="65" t="str">
        <f>"WEEK "&amp;IF(ROUNDUP(DAY(tbl_raw_data[[#This Row],[updated_date]])/7,0)=5,4,ROUNDUP(DAY(tbl_raw_data[[#This Row],[updated_date]])/7,0))</f>
        <v>WEEK 3</v>
      </c>
      <c r="N3752" s="71" t="str">
        <f>UPPER(VLOOKUP(tbl_raw_data[[#This Row],[Analyst]],settings!$A$1:$B$15,2,0))</f>
        <v>MERCEDES</v>
      </c>
      <c r="O3752" s="71" t="str">
        <f>TRIM(UPPER(tbl_raw_data[[#This Row],[Outcome]]))</f>
        <v>APPROVE</v>
      </c>
      <c r="P3752" s="71" t="str">
        <f>TRIM(UPPER(tbl_raw_data[[#This Row],[Queue Name]]))</f>
        <v>CONSUMER POST BUREAU</v>
      </c>
      <c r="Q3752" s="71" t="str">
        <f>IF(tbl_raw_data[[#This Row],[time_taken_in_min]]&lt;=settings!$D$2,"SLA_MET","SLA_NOT_MET")</f>
        <v>SLA_MET</v>
      </c>
    </row>
    <row r="3753" spans="1:17" hidden="1" x14ac:dyDescent="0.3">
      <c r="A3753" s="5" t="s">
        <v>4716</v>
      </c>
      <c r="B3753" s="36">
        <v>45158.698333333334</v>
      </c>
      <c r="C3753" s="41">
        <v>45158.716307870367</v>
      </c>
      <c r="D3753" s="11" t="s">
        <v>10</v>
      </c>
      <c r="E3753" s="11" t="s">
        <v>11</v>
      </c>
      <c r="F3753" s="11" t="s">
        <v>12</v>
      </c>
      <c r="G3753" s="11" t="s">
        <v>15</v>
      </c>
      <c r="H3753" s="84" t="str">
        <f t="shared" si="58"/>
        <v>Reason Unknown</v>
      </c>
      <c r="I3753" s="63">
        <f>(tbl_raw_data[[#This Row],[Date Actioned]])-(tbl_raw_data[[#This Row],[Date Tagged]])</f>
        <v>1.7974537033296656E-2</v>
      </c>
      <c r="J3753" s="66">
        <f>HOUR(tbl_raw_data[[#This Row],[time_taken]])*60+MINUTE(tbl_raw_data[[#This Row],[time_taken]])+SECOND(tbl_raw_data[[#This Row],[time_taken]])/60</f>
        <v>25.883333333333333</v>
      </c>
      <c r="K3753" s="68">
        <f>DATE(YEAR(tbl_raw_data[[#This Row],[Date Actioned]]),MONTH(tbl_raw_data[[#This Row],[Date Actioned]]),DAY(tbl_raw_data[[#This Row],[Date Actioned]]))</f>
        <v>45158</v>
      </c>
      <c r="L3753" s="65" t="str">
        <f>UPPER(TEXT(tbl_raw_data[[#This Row],[updated_date]],"MMMM"))</f>
        <v>AUGUST</v>
      </c>
      <c r="M3753" s="65" t="str">
        <f>"WEEK "&amp;IF(ROUNDUP(DAY(tbl_raw_data[[#This Row],[updated_date]])/7,0)=5,4,ROUNDUP(DAY(tbl_raw_data[[#This Row],[updated_date]])/7,0))</f>
        <v>WEEK 3</v>
      </c>
      <c r="N3753" s="71" t="str">
        <f>UPPER(VLOOKUP(tbl_raw_data[[#This Row],[Analyst]],settings!$A$1:$B$15,2,0))</f>
        <v>NITESH</v>
      </c>
      <c r="O3753" s="71" t="str">
        <f>TRIM(UPPER(tbl_raw_data[[#This Row],[Outcome]]))</f>
        <v>APPROVE</v>
      </c>
      <c r="P3753" s="71" t="str">
        <f>TRIM(UPPER(tbl_raw_data[[#This Row],[Queue Name]]))</f>
        <v>CONSUMER EXISTING</v>
      </c>
      <c r="Q3753" s="71" t="str">
        <f>IF(tbl_raw_data[[#This Row],[time_taken_in_min]]&lt;=settings!$D$2,"SLA_MET","SLA_NOT_MET")</f>
        <v>SLA_NOT_MET</v>
      </c>
    </row>
    <row r="3754" spans="1:17" hidden="1" x14ac:dyDescent="0.3">
      <c r="A3754" s="7" t="s">
        <v>4717</v>
      </c>
      <c r="B3754" s="34">
        <v>45158.700659722221</v>
      </c>
      <c r="C3754" s="40">
        <v>45158.711770833332</v>
      </c>
      <c r="D3754" s="10" t="s">
        <v>10</v>
      </c>
      <c r="E3754" s="10" t="s">
        <v>8</v>
      </c>
      <c r="F3754" s="10" t="s">
        <v>17</v>
      </c>
      <c r="G3754" s="12"/>
      <c r="H3754" s="84" t="str">
        <f t="shared" si="58"/>
        <v>Reason Unknown</v>
      </c>
      <c r="I3754" s="63">
        <f>(tbl_raw_data[[#This Row],[Date Actioned]])-(tbl_raw_data[[#This Row],[Date Tagged]])</f>
        <v>1.1111111110949423E-2</v>
      </c>
      <c r="J3754" s="66">
        <f>HOUR(tbl_raw_data[[#This Row],[time_taken]])*60+MINUTE(tbl_raw_data[[#This Row],[time_taken]])+SECOND(tbl_raw_data[[#This Row],[time_taken]])/60</f>
        <v>16</v>
      </c>
      <c r="K3754" s="68">
        <f>DATE(YEAR(tbl_raw_data[[#This Row],[Date Actioned]]),MONTH(tbl_raw_data[[#This Row],[Date Actioned]]),DAY(tbl_raw_data[[#This Row],[Date Actioned]]))</f>
        <v>45158</v>
      </c>
      <c r="L3754" s="65" t="str">
        <f>UPPER(TEXT(tbl_raw_data[[#This Row],[updated_date]],"MMMM"))</f>
        <v>AUGUST</v>
      </c>
      <c r="M3754" s="65" t="str">
        <f>"WEEK "&amp;IF(ROUNDUP(DAY(tbl_raw_data[[#This Row],[updated_date]])/7,0)=5,4,ROUNDUP(DAY(tbl_raw_data[[#This Row],[updated_date]])/7,0))</f>
        <v>WEEK 3</v>
      </c>
      <c r="N3754" s="71" t="str">
        <f>UPPER(VLOOKUP(tbl_raw_data[[#This Row],[Analyst]],settings!$A$1:$B$15,2,0))</f>
        <v>MERCEDES</v>
      </c>
      <c r="O3754" s="71" t="str">
        <f>TRIM(UPPER(tbl_raw_data[[#This Row],[Outcome]]))</f>
        <v>APPROVE</v>
      </c>
      <c r="P3754" s="71" t="str">
        <f>TRIM(UPPER(tbl_raw_data[[#This Row],[Queue Name]]))</f>
        <v>CONSUMER POST BUREAU</v>
      </c>
      <c r="Q3754" s="71" t="str">
        <f>IF(tbl_raw_data[[#This Row],[time_taken_in_min]]&lt;=settings!$D$2,"SLA_MET","SLA_NOT_MET")</f>
        <v>SLA_MET</v>
      </c>
    </row>
    <row r="3755" spans="1:17" hidden="1" x14ac:dyDescent="0.3">
      <c r="A3755" s="1" t="s">
        <v>4718</v>
      </c>
      <c r="B3755" s="36">
        <v>45158.705995370372</v>
      </c>
      <c r="C3755" s="41">
        <v>45158.709155092591</v>
      </c>
      <c r="D3755" s="11" t="s">
        <v>10</v>
      </c>
      <c r="E3755" s="11" t="s">
        <v>11</v>
      </c>
      <c r="F3755" s="11" t="s">
        <v>24</v>
      </c>
      <c r="G3755" s="11" t="s">
        <v>26</v>
      </c>
      <c r="H3755" s="84" t="str">
        <f t="shared" si="58"/>
        <v>Reason Unknown</v>
      </c>
      <c r="I3755" s="63">
        <f>(tbl_raw_data[[#This Row],[Date Actioned]])-(tbl_raw_data[[#This Row],[Date Tagged]])</f>
        <v>3.159722218697425E-3</v>
      </c>
      <c r="J3755" s="66">
        <f>HOUR(tbl_raw_data[[#This Row],[time_taken]])*60+MINUTE(tbl_raw_data[[#This Row],[time_taken]])+SECOND(tbl_raw_data[[#This Row],[time_taken]])/60</f>
        <v>4.55</v>
      </c>
      <c r="K3755" s="68">
        <f>DATE(YEAR(tbl_raw_data[[#This Row],[Date Actioned]]),MONTH(tbl_raw_data[[#This Row],[Date Actioned]]),DAY(tbl_raw_data[[#This Row],[Date Actioned]]))</f>
        <v>45158</v>
      </c>
      <c r="L3755" s="65" t="str">
        <f>UPPER(TEXT(tbl_raw_data[[#This Row],[updated_date]],"MMMM"))</f>
        <v>AUGUST</v>
      </c>
      <c r="M3755" s="65" t="str">
        <f>"WEEK "&amp;IF(ROUNDUP(DAY(tbl_raw_data[[#This Row],[updated_date]])/7,0)=5,4,ROUNDUP(DAY(tbl_raw_data[[#This Row],[updated_date]])/7,0))</f>
        <v>WEEK 3</v>
      </c>
      <c r="N3755" s="71" t="str">
        <f>UPPER(VLOOKUP(tbl_raw_data[[#This Row],[Analyst]],settings!$A$1:$B$15,2,0))</f>
        <v>SAM</v>
      </c>
      <c r="O3755" s="71" t="str">
        <f>TRIM(UPPER(tbl_raw_data[[#This Row],[Outcome]]))</f>
        <v>APPROVE</v>
      </c>
      <c r="P3755" s="71" t="str">
        <f>TRIM(UPPER(tbl_raw_data[[#This Row],[Queue Name]]))</f>
        <v>CONSUMER EXISTING</v>
      </c>
      <c r="Q3755" s="71" t="str">
        <f>IF(tbl_raw_data[[#This Row],[time_taken_in_min]]&lt;=settings!$D$2,"SLA_MET","SLA_NOT_MET")</f>
        <v>SLA_MET</v>
      </c>
    </row>
    <row r="3756" spans="1:17" hidden="1" x14ac:dyDescent="0.3">
      <c r="A3756" s="5" t="s">
        <v>4719</v>
      </c>
      <c r="B3756" s="34">
        <v>45158.708287037036</v>
      </c>
      <c r="C3756" s="40">
        <v>45158.714953703704</v>
      </c>
      <c r="D3756" s="10" t="s">
        <v>10</v>
      </c>
      <c r="E3756" s="10" t="s">
        <v>8</v>
      </c>
      <c r="F3756" s="10" t="s">
        <v>22</v>
      </c>
      <c r="G3756" s="12"/>
      <c r="H3756" s="84" t="str">
        <f t="shared" si="58"/>
        <v>Reason Unknown</v>
      </c>
      <c r="I3756" s="63">
        <f>(tbl_raw_data[[#This Row],[Date Actioned]])-(tbl_raw_data[[#This Row],[Date Tagged]])</f>
        <v>6.6666666680248454E-3</v>
      </c>
      <c r="J3756" s="66">
        <f>HOUR(tbl_raw_data[[#This Row],[time_taken]])*60+MINUTE(tbl_raw_data[[#This Row],[time_taken]])+SECOND(tbl_raw_data[[#This Row],[time_taken]])/60</f>
        <v>9.6</v>
      </c>
      <c r="K3756" s="68">
        <f>DATE(YEAR(tbl_raw_data[[#This Row],[Date Actioned]]),MONTH(tbl_raw_data[[#This Row],[Date Actioned]]),DAY(tbl_raw_data[[#This Row],[Date Actioned]]))</f>
        <v>45158</v>
      </c>
      <c r="L3756" s="65" t="str">
        <f>UPPER(TEXT(tbl_raw_data[[#This Row],[updated_date]],"MMMM"))</f>
        <v>AUGUST</v>
      </c>
      <c r="M3756" s="65" t="str">
        <f>"WEEK "&amp;IF(ROUNDUP(DAY(tbl_raw_data[[#This Row],[updated_date]])/7,0)=5,4,ROUNDUP(DAY(tbl_raw_data[[#This Row],[updated_date]])/7,0))</f>
        <v>WEEK 3</v>
      </c>
      <c r="N3756" s="71" t="str">
        <f>UPPER(VLOOKUP(tbl_raw_data[[#This Row],[Analyst]],settings!$A$1:$B$15,2,0))</f>
        <v>ROHAN</v>
      </c>
      <c r="O3756" s="71" t="str">
        <f>TRIM(UPPER(tbl_raw_data[[#This Row],[Outcome]]))</f>
        <v>APPROVE</v>
      </c>
      <c r="P3756" s="71" t="str">
        <f>TRIM(UPPER(tbl_raw_data[[#This Row],[Queue Name]]))</f>
        <v>CONSUMER POST BUREAU</v>
      </c>
      <c r="Q3756" s="71" t="str">
        <f>IF(tbl_raw_data[[#This Row],[time_taken_in_min]]&lt;=settings!$D$2,"SLA_MET","SLA_NOT_MET")</f>
        <v>SLA_MET</v>
      </c>
    </row>
    <row r="3757" spans="1:17" hidden="1" x14ac:dyDescent="0.3">
      <c r="A3757" s="7" t="s">
        <v>4720</v>
      </c>
      <c r="B3757" s="36">
        <v>45158.708680555559</v>
      </c>
      <c r="C3757" s="41">
        <v>45158.715856481482</v>
      </c>
      <c r="D3757" s="11" t="s">
        <v>10</v>
      </c>
      <c r="E3757" s="11" t="s">
        <v>11</v>
      </c>
      <c r="F3757" s="11" t="s">
        <v>24</v>
      </c>
      <c r="G3757" s="11" t="s">
        <v>123</v>
      </c>
      <c r="H3757" s="84" t="str">
        <f t="shared" si="58"/>
        <v>Reason Unknown</v>
      </c>
      <c r="I3757" s="63">
        <f>(tbl_raw_data[[#This Row],[Date Actioned]])-(tbl_raw_data[[#This Row],[Date Tagged]])</f>
        <v>7.175925922638271E-3</v>
      </c>
      <c r="J3757" s="66">
        <f>HOUR(tbl_raw_data[[#This Row],[time_taken]])*60+MINUTE(tbl_raw_data[[#This Row],[time_taken]])+SECOND(tbl_raw_data[[#This Row],[time_taken]])/60</f>
        <v>10.333333333333334</v>
      </c>
      <c r="K3757" s="68">
        <f>DATE(YEAR(tbl_raw_data[[#This Row],[Date Actioned]]),MONTH(tbl_raw_data[[#This Row],[Date Actioned]]),DAY(tbl_raw_data[[#This Row],[Date Actioned]]))</f>
        <v>45158</v>
      </c>
      <c r="L3757" s="65" t="str">
        <f>UPPER(TEXT(tbl_raw_data[[#This Row],[updated_date]],"MMMM"))</f>
        <v>AUGUST</v>
      </c>
      <c r="M3757" s="65" t="str">
        <f>"WEEK "&amp;IF(ROUNDUP(DAY(tbl_raw_data[[#This Row],[updated_date]])/7,0)=5,4,ROUNDUP(DAY(tbl_raw_data[[#This Row],[updated_date]])/7,0))</f>
        <v>WEEK 3</v>
      </c>
      <c r="N3757" s="71" t="str">
        <f>UPPER(VLOOKUP(tbl_raw_data[[#This Row],[Analyst]],settings!$A$1:$B$15,2,0))</f>
        <v>SAM</v>
      </c>
      <c r="O3757" s="71" t="str">
        <f>TRIM(UPPER(tbl_raw_data[[#This Row],[Outcome]]))</f>
        <v>APPROVE</v>
      </c>
      <c r="P3757" s="71" t="str">
        <f>TRIM(UPPER(tbl_raw_data[[#This Row],[Queue Name]]))</f>
        <v>CONSUMER EXISTING</v>
      </c>
      <c r="Q3757" s="71" t="str">
        <f>IF(tbl_raw_data[[#This Row],[time_taken_in_min]]&lt;=settings!$D$2,"SLA_MET","SLA_NOT_MET")</f>
        <v>SLA_MET</v>
      </c>
    </row>
    <row r="3758" spans="1:17" hidden="1" x14ac:dyDescent="0.3">
      <c r="A3758" s="1" t="s">
        <v>4721</v>
      </c>
      <c r="B3758" s="34">
        <v>45158.708807870367</v>
      </c>
      <c r="C3758" s="40">
        <v>45158.720578703702</v>
      </c>
      <c r="D3758" s="10" t="s">
        <v>10</v>
      </c>
      <c r="E3758" s="10" t="s">
        <v>11</v>
      </c>
      <c r="F3758" s="10" t="s">
        <v>114</v>
      </c>
      <c r="G3758" s="10" t="s">
        <v>15</v>
      </c>
      <c r="H3758" s="84" t="str">
        <f t="shared" si="58"/>
        <v>Reason Unknown</v>
      </c>
      <c r="I3758" s="63">
        <f>(tbl_raw_data[[#This Row],[Date Actioned]])-(tbl_raw_data[[#This Row],[Date Tagged]])</f>
        <v>1.1770833334594499E-2</v>
      </c>
      <c r="J3758" s="66">
        <f>HOUR(tbl_raw_data[[#This Row],[time_taken]])*60+MINUTE(tbl_raw_data[[#This Row],[time_taken]])+SECOND(tbl_raw_data[[#This Row],[time_taken]])/60</f>
        <v>16.95</v>
      </c>
      <c r="K3758" s="68">
        <f>DATE(YEAR(tbl_raw_data[[#This Row],[Date Actioned]]),MONTH(tbl_raw_data[[#This Row],[Date Actioned]]),DAY(tbl_raw_data[[#This Row],[Date Actioned]]))</f>
        <v>45158</v>
      </c>
      <c r="L3758" s="65" t="str">
        <f>UPPER(TEXT(tbl_raw_data[[#This Row],[updated_date]],"MMMM"))</f>
        <v>AUGUST</v>
      </c>
      <c r="M3758" s="65" t="str">
        <f>"WEEK "&amp;IF(ROUNDUP(DAY(tbl_raw_data[[#This Row],[updated_date]])/7,0)=5,4,ROUNDUP(DAY(tbl_raw_data[[#This Row],[updated_date]])/7,0))</f>
        <v>WEEK 3</v>
      </c>
      <c r="N3758" s="71" t="str">
        <f>UPPER(VLOOKUP(tbl_raw_data[[#This Row],[Analyst]],settings!$A$1:$B$15,2,0))</f>
        <v>FARDIN</v>
      </c>
      <c r="O3758" s="71" t="str">
        <f>TRIM(UPPER(tbl_raw_data[[#This Row],[Outcome]]))</f>
        <v>APPROVE</v>
      </c>
      <c r="P3758" s="71" t="str">
        <f>TRIM(UPPER(tbl_raw_data[[#This Row],[Queue Name]]))</f>
        <v>CONSUMER EXISTING</v>
      </c>
      <c r="Q3758" s="71" t="str">
        <f>IF(tbl_raw_data[[#This Row],[time_taken_in_min]]&lt;=settings!$D$2,"SLA_MET","SLA_NOT_MET")</f>
        <v>SLA_MET</v>
      </c>
    </row>
    <row r="3759" spans="1:17" hidden="1" x14ac:dyDescent="0.3">
      <c r="A3759" s="5" t="s">
        <v>4722</v>
      </c>
      <c r="B3759" s="36">
        <v>45158.713090277779</v>
      </c>
      <c r="C3759" s="41">
        <v>45158.721990740742</v>
      </c>
      <c r="D3759" s="11" t="s">
        <v>10</v>
      </c>
      <c r="E3759" s="11" t="s">
        <v>11</v>
      </c>
      <c r="F3759" s="11" t="s">
        <v>24</v>
      </c>
      <c r="G3759" s="11" t="s">
        <v>123</v>
      </c>
      <c r="H3759" s="84" t="str">
        <f t="shared" si="58"/>
        <v>Reason Unknown</v>
      </c>
      <c r="I3759" s="63">
        <f>(tbl_raw_data[[#This Row],[Date Actioned]])-(tbl_raw_data[[#This Row],[Date Tagged]])</f>
        <v>8.9004629626288079E-3</v>
      </c>
      <c r="J3759" s="66">
        <f>HOUR(tbl_raw_data[[#This Row],[time_taken]])*60+MINUTE(tbl_raw_data[[#This Row],[time_taken]])+SECOND(tbl_raw_data[[#This Row],[time_taken]])/60</f>
        <v>12.816666666666666</v>
      </c>
      <c r="K3759" s="68">
        <f>DATE(YEAR(tbl_raw_data[[#This Row],[Date Actioned]]),MONTH(tbl_raw_data[[#This Row],[Date Actioned]]),DAY(tbl_raw_data[[#This Row],[Date Actioned]]))</f>
        <v>45158</v>
      </c>
      <c r="L3759" s="65" t="str">
        <f>UPPER(TEXT(tbl_raw_data[[#This Row],[updated_date]],"MMMM"))</f>
        <v>AUGUST</v>
      </c>
      <c r="M3759" s="65" t="str">
        <f>"WEEK "&amp;IF(ROUNDUP(DAY(tbl_raw_data[[#This Row],[updated_date]])/7,0)=5,4,ROUNDUP(DAY(tbl_raw_data[[#This Row],[updated_date]])/7,0))</f>
        <v>WEEK 3</v>
      </c>
      <c r="N3759" s="71" t="str">
        <f>UPPER(VLOOKUP(tbl_raw_data[[#This Row],[Analyst]],settings!$A$1:$B$15,2,0))</f>
        <v>SAM</v>
      </c>
      <c r="O3759" s="71" t="str">
        <f>TRIM(UPPER(tbl_raw_data[[#This Row],[Outcome]]))</f>
        <v>APPROVE</v>
      </c>
      <c r="P3759" s="71" t="str">
        <f>TRIM(UPPER(tbl_raw_data[[#This Row],[Queue Name]]))</f>
        <v>CONSUMER EXISTING</v>
      </c>
      <c r="Q3759" s="71" t="str">
        <f>IF(tbl_raw_data[[#This Row],[time_taken_in_min]]&lt;=settings!$D$2,"SLA_MET","SLA_NOT_MET")</f>
        <v>SLA_MET</v>
      </c>
    </row>
    <row r="3760" spans="1:17" hidden="1" x14ac:dyDescent="0.3">
      <c r="A3760" s="7" t="s">
        <v>4723</v>
      </c>
      <c r="B3760" s="34">
        <v>45158.713900462964</v>
      </c>
      <c r="C3760" s="40">
        <v>45158.723819444444</v>
      </c>
      <c r="D3760" s="10" t="s">
        <v>10</v>
      </c>
      <c r="E3760" s="10" t="s">
        <v>18</v>
      </c>
      <c r="F3760" s="10" t="s">
        <v>14</v>
      </c>
      <c r="G3760" s="10" t="s">
        <v>15</v>
      </c>
      <c r="H3760" s="84" t="str">
        <f t="shared" si="58"/>
        <v>Reason Unknown</v>
      </c>
      <c r="I3760" s="63">
        <f>(tbl_raw_data[[#This Row],[Date Actioned]])-(tbl_raw_data[[#This Row],[Date Tagged]])</f>
        <v>9.9189814791316167E-3</v>
      </c>
      <c r="J3760" s="66">
        <f>HOUR(tbl_raw_data[[#This Row],[time_taken]])*60+MINUTE(tbl_raw_data[[#This Row],[time_taken]])+SECOND(tbl_raw_data[[#This Row],[time_taken]])/60</f>
        <v>14.283333333333333</v>
      </c>
      <c r="K3760" s="68">
        <f>DATE(YEAR(tbl_raw_data[[#This Row],[Date Actioned]]),MONTH(tbl_raw_data[[#This Row],[Date Actioned]]),DAY(tbl_raw_data[[#This Row],[Date Actioned]]))</f>
        <v>45158</v>
      </c>
      <c r="L3760" s="65" t="str">
        <f>UPPER(TEXT(tbl_raw_data[[#This Row],[updated_date]],"MMMM"))</f>
        <v>AUGUST</v>
      </c>
      <c r="M3760" s="65" t="str">
        <f>"WEEK "&amp;IF(ROUNDUP(DAY(tbl_raw_data[[#This Row],[updated_date]])/7,0)=5,4,ROUNDUP(DAY(tbl_raw_data[[#This Row],[updated_date]])/7,0))</f>
        <v>WEEK 3</v>
      </c>
      <c r="N3760" s="71" t="str">
        <f>UPPER(VLOOKUP(tbl_raw_data[[#This Row],[Analyst]],settings!$A$1:$B$15,2,0))</f>
        <v>CAMROON</v>
      </c>
      <c r="O3760" s="71" t="str">
        <f>TRIM(UPPER(tbl_raw_data[[#This Row],[Outcome]]))</f>
        <v>APPROVE</v>
      </c>
      <c r="P3760" s="71" t="str">
        <f>TRIM(UPPER(tbl_raw_data[[#This Row],[Queue Name]]))</f>
        <v>CONSUMER PRE BUREAU</v>
      </c>
      <c r="Q3760" s="71" t="str">
        <f>IF(tbl_raw_data[[#This Row],[time_taken_in_min]]&lt;=settings!$D$2,"SLA_MET","SLA_NOT_MET")</f>
        <v>SLA_MET</v>
      </c>
    </row>
    <row r="3761" spans="1:17" hidden="1" x14ac:dyDescent="0.3">
      <c r="A3761" s="1" t="s">
        <v>4724</v>
      </c>
      <c r="B3761" s="36">
        <v>45158.714502314811</v>
      </c>
      <c r="C3761" s="41">
        <v>45158.724259259259</v>
      </c>
      <c r="D3761" s="11" t="s">
        <v>10</v>
      </c>
      <c r="E3761" s="11" t="s">
        <v>18</v>
      </c>
      <c r="F3761" s="11" t="s">
        <v>114</v>
      </c>
      <c r="G3761" s="11" t="s">
        <v>15</v>
      </c>
      <c r="H3761" s="84" t="str">
        <f t="shared" si="58"/>
        <v>Reason Unknown</v>
      </c>
      <c r="I3761" s="63">
        <f>(tbl_raw_data[[#This Row],[Date Actioned]])-(tbl_raw_data[[#This Row],[Date Tagged]])</f>
        <v>9.7569444478722289E-3</v>
      </c>
      <c r="J3761" s="66">
        <f>HOUR(tbl_raw_data[[#This Row],[time_taken]])*60+MINUTE(tbl_raw_data[[#This Row],[time_taken]])+SECOND(tbl_raw_data[[#This Row],[time_taken]])/60</f>
        <v>14.05</v>
      </c>
      <c r="K3761" s="68">
        <f>DATE(YEAR(tbl_raw_data[[#This Row],[Date Actioned]]),MONTH(tbl_raw_data[[#This Row],[Date Actioned]]),DAY(tbl_raw_data[[#This Row],[Date Actioned]]))</f>
        <v>45158</v>
      </c>
      <c r="L3761" s="65" t="str">
        <f>UPPER(TEXT(tbl_raw_data[[#This Row],[updated_date]],"MMMM"))</f>
        <v>AUGUST</v>
      </c>
      <c r="M3761" s="65" t="str">
        <f>"WEEK "&amp;IF(ROUNDUP(DAY(tbl_raw_data[[#This Row],[updated_date]])/7,0)=5,4,ROUNDUP(DAY(tbl_raw_data[[#This Row],[updated_date]])/7,0))</f>
        <v>WEEK 3</v>
      </c>
      <c r="N3761" s="71" t="str">
        <f>UPPER(VLOOKUP(tbl_raw_data[[#This Row],[Analyst]],settings!$A$1:$B$15,2,0))</f>
        <v>FARDIN</v>
      </c>
      <c r="O3761" s="71" t="str">
        <f>TRIM(UPPER(tbl_raw_data[[#This Row],[Outcome]]))</f>
        <v>APPROVE</v>
      </c>
      <c r="P3761" s="71" t="str">
        <f>TRIM(UPPER(tbl_raw_data[[#This Row],[Queue Name]]))</f>
        <v>CONSUMER PRE BUREAU</v>
      </c>
      <c r="Q3761" s="71" t="str">
        <f>IF(tbl_raw_data[[#This Row],[time_taken_in_min]]&lt;=settings!$D$2,"SLA_MET","SLA_NOT_MET")</f>
        <v>SLA_MET</v>
      </c>
    </row>
    <row r="3762" spans="1:17" hidden="1" x14ac:dyDescent="0.3">
      <c r="A3762" s="5" t="s">
        <v>4725</v>
      </c>
      <c r="B3762" s="34">
        <v>45158.718784722223</v>
      </c>
      <c r="C3762" s="40">
        <v>45158.731168981481</v>
      </c>
      <c r="D3762" s="10" t="s">
        <v>10</v>
      </c>
      <c r="E3762" s="10" t="s">
        <v>8</v>
      </c>
      <c r="F3762" s="10" t="s">
        <v>17</v>
      </c>
      <c r="G3762" s="12"/>
      <c r="H3762" s="84" t="str">
        <f t="shared" si="58"/>
        <v>Reason Unknown</v>
      </c>
      <c r="I3762" s="63">
        <f>(tbl_raw_data[[#This Row],[Date Actioned]])-(tbl_raw_data[[#This Row],[Date Tagged]])</f>
        <v>1.2384259258396924E-2</v>
      </c>
      <c r="J3762" s="66">
        <f>HOUR(tbl_raw_data[[#This Row],[time_taken]])*60+MINUTE(tbl_raw_data[[#This Row],[time_taken]])+SECOND(tbl_raw_data[[#This Row],[time_taken]])/60</f>
        <v>17.833333333333332</v>
      </c>
      <c r="K3762" s="68">
        <f>DATE(YEAR(tbl_raw_data[[#This Row],[Date Actioned]]),MONTH(tbl_raw_data[[#This Row],[Date Actioned]]),DAY(tbl_raw_data[[#This Row],[Date Actioned]]))</f>
        <v>45158</v>
      </c>
      <c r="L3762" s="65" t="str">
        <f>UPPER(TEXT(tbl_raw_data[[#This Row],[updated_date]],"MMMM"))</f>
        <v>AUGUST</v>
      </c>
      <c r="M3762" s="65" t="str">
        <f>"WEEK "&amp;IF(ROUNDUP(DAY(tbl_raw_data[[#This Row],[updated_date]])/7,0)=5,4,ROUNDUP(DAY(tbl_raw_data[[#This Row],[updated_date]])/7,0))</f>
        <v>WEEK 3</v>
      </c>
      <c r="N3762" s="71" t="str">
        <f>UPPER(VLOOKUP(tbl_raw_data[[#This Row],[Analyst]],settings!$A$1:$B$15,2,0))</f>
        <v>MERCEDES</v>
      </c>
      <c r="O3762" s="71" t="str">
        <f>TRIM(UPPER(tbl_raw_data[[#This Row],[Outcome]]))</f>
        <v>APPROVE</v>
      </c>
      <c r="P3762" s="71" t="str">
        <f>TRIM(UPPER(tbl_raw_data[[#This Row],[Queue Name]]))</f>
        <v>CONSUMER POST BUREAU</v>
      </c>
      <c r="Q3762" s="71" t="str">
        <f>IF(tbl_raw_data[[#This Row],[time_taken_in_min]]&lt;=settings!$D$2,"SLA_MET","SLA_NOT_MET")</f>
        <v>SLA_MET</v>
      </c>
    </row>
    <row r="3763" spans="1:17" hidden="1" x14ac:dyDescent="0.3">
      <c r="A3763" s="7" t="s">
        <v>4726</v>
      </c>
      <c r="B3763" s="36">
        <v>45158.733437499999</v>
      </c>
      <c r="C3763" s="41">
        <v>45158.744259259256</v>
      </c>
      <c r="D3763" s="11" t="s">
        <v>10</v>
      </c>
      <c r="E3763" s="11" t="s">
        <v>8</v>
      </c>
      <c r="F3763" s="11" t="s">
        <v>14</v>
      </c>
      <c r="G3763" s="11" t="s">
        <v>15</v>
      </c>
      <c r="H3763" s="84" t="str">
        <f t="shared" si="58"/>
        <v>Reason Unknown</v>
      </c>
      <c r="I3763" s="63">
        <f>(tbl_raw_data[[#This Row],[Date Actioned]])-(tbl_raw_data[[#This Row],[Date Tagged]])</f>
        <v>1.0821759256941732E-2</v>
      </c>
      <c r="J3763" s="66">
        <f>HOUR(tbl_raw_data[[#This Row],[time_taken]])*60+MINUTE(tbl_raw_data[[#This Row],[time_taken]])+SECOND(tbl_raw_data[[#This Row],[time_taken]])/60</f>
        <v>15.583333333333334</v>
      </c>
      <c r="K3763" s="68">
        <f>DATE(YEAR(tbl_raw_data[[#This Row],[Date Actioned]]),MONTH(tbl_raw_data[[#This Row],[Date Actioned]]),DAY(tbl_raw_data[[#This Row],[Date Actioned]]))</f>
        <v>45158</v>
      </c>
      <c r="L3763" s="65" t="str">
        <f>UPPER(TEXT(tbl_raw_data[[#This Row],[updated_date]],"MMMM"))</f>
        <v>AUGUST</v>
      </c>
      <c r="M3763" s="65" t="str">
        <f>"WEEK "&amp;IF(ROUNDUP(DAY(tbl_raw_data[[#This Row],[updated_date]])/7,0)=5,4,ROUNDUP(DAY(tbl_raw_data[[#This Row],[updated_date]])/7,0))</f>
        <v>WEEK 3</v>
      </c>
      <c r="N3763" s="71" t="str">
        <f>UPPER(VLOOKUP(tbl_raw_data[[#This Row],[Analyst]],settings!$A$1:$B$15,2,0))</f>
        <v>CAMROON</v>
      </c>
      <c r="O3763" s="71" t="str">
        <f>TRIM(UPPER(tbl_raw_data[[#This Row],[Outcome]]))</f>
        <v>APPROVE</v>
      </c>
      <c r="P3763" s="71" t="str">
        <f>TRIM(UPPER(tbl_raw_data[[#This Row],[Queue Name]]))</f>
        <v>CONSUMER POST BUREAU</v>
      </c>
      <c r="Q3763" s="71" t="str">
        <f>IF(tbl_raw_data[[#This Row],[time_taken_in_min]]&lt;=settings!$D$2,"SLA_MET","SLA_NOT_MET")</f>
        <v>SLA_MET</v>
      </c>
    </row>
    <row r="3764" spans="1:17" hidden="1" x14ac:dyDescent="0.3">
      <c r="A3764" s="1" t="s">
        <v>4727</v>
      </c>
      <c r="B3764" s="34">
        <v>45158.735138888886</v>
      </c>
      <c r="C3764" s="40">
        <v>45158.748553240737</v>
      </c>
      <c r="D3764" s="10" t="s">
        <v>10</v>
      </c>
      <c r="E3764" s="10" t="s">
        <v>8</v>
      </c>
      <c r="F3764" s="10" t="s">
        <v>206</v>
      </c>
      <c r="G3764" s="10" t="s">
        <v>15</v>
      </c>
      <c r="H3764" s="84" t="str">
        <f t="shared" si="58"/>
        <v>Reason Unknown</v>
      </c>
      <c r="I3764" s="63">
        <f>(tbl_raw_data[[#This Row],[Date Actioned]])-(tbl_raw_data[[#This Row],[Date Tagged]])</f>
        <v>1.3414351851679385E-2</v>
      </c>
      <c r="J3764" s="66">
        <f>HOUR(tbl_raw_data[[#This Row],[time_taken]])*60+MINUTE(tbl_raw_data[[#This Row],[time_taken]])+SECOND(tbl_raw_data[[#This Row],[time_taken]])/60</f>
        <v>19.316666666666666</v>
      </c>
      <c r="K3764" s="68">
        <f>DATE(YEAR(tbl_raw_data[[#This Row],[Date Actioned]]),MONTH(tbl_raw_data[[#This Row],[Date Actioned]]),DAY(tbl_raw_data[[#This Row],[Date Actioned]]))</f>
        <v>45158</v>
      </c>
      <c r="L3764" s="65" t="str">
        <f>UPPER(TEXT(tbl_raw_data[[#This Row],[updated_date]],"MMMM"))</f>
        <v>AUGUST</v>
      </c>
      <c r="M3764" s="65" t="str">
        <f>"WEEK "&amp;IF(ROUNDUP(DAY(tbl_raw_data[[#This Row],[updated_date]])/7,0)=5,4,ROUNDUP(DAY(tbl_raw_data[[#This Row],[updated_date]])/7,0))</f>
        <v>WEEK 3</v>
      </c>
      <c r="N3764" s="71" t="str">
        <f>UPPER(VLOOKUP(tbl_raw_data[[#This Row],[Analyst]],settings!$A$1:$B$15,2,0))</f>
        <v>HARDIK</v>
      </c>
      <c r="O3764" s="71" t="str">
        <f>TRIM(UPPER(tbl_raw_data[[#This Row],[Outcome]]))</f>
        <v>APPROVE</v>
      </c>
      <c r="P3764" s="71" t="str">
        <f>TRIM(UPPER(tbl_raw_data[[#This Row],[Queue Name]]))</f>
        <v>CONSUMER POST BUREAU</v>
      </c>
      <c r="Q3764" s="71" t="str">
        <f>IF(tbl_raw_data[[#This Row],[time_taken_in_min]]&lt;=settings!$D$2,"SLA_MET","SLA_NOT_MET")</f>
        <v>SLA_MET</v>
      </c>
    </row>
    <row r="3765" spans="1:17" hidden="1" x14ac:dyDescent="0.3">
      <c r="A3765" s="5" t="s">
        <v>4728</v>
      </c>
      <c r="B3765" s="36">
        <v>45158.737071759257</v>
      </c>
      <c r="C3765" s="41">
        <v>45158.743298611109</v>
      </c>
      <c r="D3765" s="11" t="s">
        <v>10</v>
      </c>
      <c r="E3765" s="11" t="s">
        <v>8</v>
      </c>
      <c r="F3765" s="11" t="s">
        <v>114</v>
      </c>
      <c r="G3765" s="13"/>
      <c r="H3765" s="84" t="str">
        <f t="shared" si="58"/>
        <v>Reason Unknown</v>
      </c>
      <c r="I3765" s="63">
        <f>(tbl_raw_data[[#This Row],[Date Actioned]])-(tbl_raw_data[[#This Row],[Date Tagged]])</f>
        <v>6.2268518522614613E-3</v>
      </c>
      <c r="J3765" s="66">
        <f>HOUR(tbl_raw_data[[#This Row],[time_taken]])*60+MINUTE(tbl_raw_data[[#This Row],[time_taken]])+SECOND(tbl_raw_data[[#This Row],[time_taken]])/60</f>
        <v>8.9666666666666668</v>
      </c>
      <c r="K3765" s="68">
        <f>DATE(YEAR(tbl_raw_data[[#This Row],[Date Actioned]]),MONTH(tbl_raw_data[[#This Row],[Date Actioned]]),DAY(tbl_raw_data[[#This Row],[Date Actioned]]))</f>
        <v>45158</v>
      </c>
      <c r="L3765" s="65" t="str">
        <f>UPPER(TEXT(tbl_raw_data[[#This Row],[updated_date]],"MMMM"))</f>
        <v>AUGUST</v>
      </c>
      <c r="M3765" s="65" t="str">
        <f>"WEEK "&amp;IF(ROUNDUP(DAY(tbl_raw_data[[#This Row],[updated_date]])/7,0)=5,4,ROUNDUP(DAY(tbl_raw_data[[#This Row],[updated_date]])/7,0))</f>
        <v>WEEK 3</v>
      </c>
      <c r="N3765" s="71" t="str">
        <f>UPPER(VLOOKUP(tbl_raw_data[[#This Row],[Analyst]],settings!$A$1:$B$15,2,0))</f>
        <v>FARDIN</v>
      </c>
      <c r="O3765" s="71" t="str">
        <f>TRIM(UPPER(tbl_raw_data[[#This Row],[Outcome]]))</f>
        <v>APPROVE</v>
      </c>
      <c r="P3765" s="71" t="str">
        <f>TRIM(UPPER(tbl_raw_data[[#This Row],[Queue Name]]))</f>
        <v>CONSUMER POST BUREAU</v>
      </c>
      <c r="Q3765" s="71" t="str">
        <f>IF(tbl_raw_data[[#This Row],[time_taken_in_min]]&lt;=settings!$D$2,"SLA_MET","SLA_NOT_MET")</f>
        <v>SLA_MET</v>
      </c>
    </row>
    <row r="3766" spans="1:17" hidden="1" x14ac:dyDescent="0.3">
      <c r="A3766" s="7" t="s">
        <v>4729</v>
      </c>
      <c r="B3766" s="34">
        <v>45158.740914351853</v>
      </c>
      <c r="C3766" s="40">
        <v>45158.750520833331</v>
      </c>
      <c r="D3766" s="10" t="s">
        <v>10</v>
      </c>
      <c r="E3766" s="10" t="s">
        <v>11</v>
      </c>
      <c r="F3766" s="10" t="s">
        <v>12</v>
      </c>
      <c r="G3766" s="10" t="s">
        <v>123</v>
      </c>
      <c r="H3766" s="84" t="str">
        <f t="shared" si="58"/>
        <v>Reason Unknown</v>
      </c>
      <c r="I3766" s="63">
        <f>(tbl_raw_data[[#This Row],[Date Actioned]])-(tbl_raw_data[[#This Row],[Date Tagged]])</f>
        <v>9.6064814788405783E-3</v>
      </c>
      <c r="J3766" s="66">
        <f>HOUR(tbl_raw_data[[#This Row],[time_taken]])*60+MINUTE(tbl_raw_data[[#This Row],[time_taken]])+SECOND(tbl_raw_data[[#This Row],[time_taken]])/60</f>
        <v>13.833333333333334</v>
      </c>
      <c r="K3766" s="68">
        <f>DATE(YEAR(tbl_raw_data[[#This Row],[Date Actioned]]),MONTH(tbl_raw_data[[#This Row],[Date Actioned]]),DAY(tbl_raw_data[[#This Row],[Date Actioned]]))</f>
        <v>45158</v>
      </c>
      <c r="L3766" s="65" t="str">
        <f>UPPER(TEXT(tbl_raw_data[[#This Row],[updated_date]],"MMMM"))</f>
        <v>AUGUST</v>
      </c>
      <c r="M3766" s="65" t="str">
        <f>"WEEK "&amp;IF(ROUNDUP(DAY(tbl_raw_data[[#This Row],[updated_date]])/7,0)=5,4,ROUNDUP(DAY(tbl_raw_data[[#This Row],[updated_date]])/7,0))</f>
        <v>WEEK 3</v>
      </c>
      <c r="N3766" s="71" t="str">
        <f>UPPER(VLOOKUP(tbl_raw_data[[#This Row],[Analyst]],settings!$A$1:$B$15,2,0))</f>
        <v>NITESH</v>
      </c>
      <c r="O3766" s="71" t="str">
        <f>TRIM(UPPER(tbl_raw_data[[#This Row],[Outcome]]))</f>
        <v>APPROVE</v>
      </c>
      <c r="P3766" s="71" t="str">
        <f>TRIM(UPPER(tbl_raw_data[[#This Row],[Queue Name]]))</f>
        <v>CONSUMER EXISTING</v>
      </c>
      <c r="Q3766" s="71" t="str">
        <f>IF(tbl_raw_data[[#This Row],[time_taken_in_min]]&lt;=settings!$D$2,"SLA_MET","SLA_NOT_MET")</f>
        <v>SLA_MET</v>
      </c>
    </row>
    <row r="3767" spans="1:17" hidden="1" x14ac:dyDescent="0.3">
      <c r="A3767" s="1" t="s">
        <v>4730</v>
      </c>
      <c r="B3767" s="36">
        <v>45158.742731481485</v>
      </c>
      <c r="C3767" s="41">
        <v>45158.754016203704</v>
      </c>
      <c r="D3767" s="11" t="s">
        <v>10</v>
      </c>
      <c r="E3767" s="11" t="s">
        <v>18</v>
      </c>
      <c r="F3767" s="11" t="s">
        <v>114</v>
      </c>
      <c r="G3767" s="11" t="s">
        <v>123</v>
      </c>
      <c r="H3767" s="84" t="str">
        <f t="shared" si="58"/>
        <v>Reason Unknown</v>
      </c>
      <c r="I3767" s="63">
        <f>(tbl_raw_data[[#This Row],[Date Actioned]])-(tbl_raw_data[[#This Row],[Date Tagged]])</f>
        <v>1.1284722218988463E-2</v>
      </c>
      <c r="J3767" s="66">
        <f>HOUR(tbl_raw_data[[#This Row],[time_taken]])*60+MINUTE(tbl_raw_data[[#This Row],[time_taken]])+SECOND(tbl_raw_data[[#This Row],[time_taken]])/60</f>
        <v>16.25</v>
      </c>
      <c r="K3767" s="68">
        <f>DATE(YEAR(tbl_raw_data[[#This Row],[Date Actioned]]),MONTH(tbl_raw_data[[#This Row],[Date Actioned]]),DAY(tbl_raw_data[[#This Row],[Date Actioned]]))</f>
        <v>45158</v>
      </c>
      <c r="L3767" s="65" t="str">
        <f>UPPER(TEXT(tbl_raw_data[[#This Row],[updated_date]],"MMMM"))</f>
        <v>AUGUST</v>
      </c>
      <c r="M3767" s="65" t="str">
        <f>"WEEK "&amp;IF(ROUNDUP(DAY(tbl_raw_data[[#This Row],[updated_date]])/7,0)=5,4,ROUNDUP(DAY(tbl_raw_data[[#This Row],[updated_date]])/7,0))</f>
        <v>WEEK 3</v>
      </c>
      <c r="N3767" s="71" t="str">
        <f>UPPER(VLOOKUP(tbl_raw_data[[#This Row],[Analyst]],settings!$A$1:$B$15,2,0))</f>
        <v>FARDIN</v>
      </c>
      <c r="O3767" s="71" t="str">
        <f>TRIM(UPPER(tbl_raw_data[[#This Row],[Outcome]]))</f>
        <v>APPROVE</v>
      </c>
      <c r="P3767" s="71" t="str">
        <f>TRIM(UPPER(tbl_raw_data[[#This Row],[Queue Name]]))</f>
        <v>CONSUMER PRE BUREAU</v>
      </c>
      <c r="Q3767" s="71" t="str">
        <f>IF(tbl_raw_data[[#This Row],[time_taken_in_min]]&lt;=settings!$D$2,"SLA_MET","SLA_NOT_MET")</f>
        <v>SLA_MET</v>
      </c>
    </row>
    <row r="3768" spans="1:17" hidden="1" x14ac:dyDescent="0.3">
      <c r="A3768" s="5" t="s">
        <v>4731</v>
      </c>
      <c r="B3768" s="34">
        <v>45158.743715277778</v>
      </c>
      <c r="C3768" s="40">
        <v>45158.747187499997</v>
      </c>
      <c r="D3768" s="10" t="s">
        <v>10</v>
      </c>
      <c r="E3768" s="10" t="s">
        <v>11</v>
      </c>
      <c r="F3768" s="10" t="s">
        <v>14</v>
      </c>
      <c r="G3768" s="10" t="s">
        <v>15</v>
      </c>
      <c r="H3768" s="84" t="str">
        <f t="shared" si="58"/>
        <v>Reason Unknown</v>
      </c>
      <c r="I3768" s="63">
        <f>(tbl_raw_data[[#This Row],[Date Actioned]])-(tbl_raw_data[[#This Row],[Date Tagged]])</f>
        <v>3.4722222189884633E-3</v>
      </c>
      <c r="J3768" s="66">
        <f>HOUR(tbl_raw_data[[#This Row],[time_taken]])*60+MINUTE(tbl_raw_data[[#This Row],[time_taken]])+SECOND(tbl_raw_data[[#This Row],[time_taken]])/60</f>
        <v>5</v>
      </c>
      <c r="K3768" s="68">
        <f>DATE(YEAR(tbl_raw_data[[#This Row],[Date Actioned]]),MONTH(tbl_raw_data[[#This Row],[Date Actioned]]),DAY(tbl_raw_data[[#This Row],[Date Actioned]]))</f>
        <v>45158</v>
      </c>
      <c r="L3768" s="65" t="str">
        <f>UPPER(TEXT(tbl_raw_data[[#This Row],[updated_date]],"MMMM"))</f>
        <v>AUGUST</v>
      </c>
      <c r="M3768" s="65" t="str">
        <f>"WEEK "&amp;IF(ROUNDUP(DAY(tbl_raw_data[[#This Row],[updated_date]])/7,0)=5,4,ROUNDUP(DAY(tbl_raw_data[[#This Row],[updated_date]])/7,0))</f>
        <v>WEEK 3</v>
      </c>
      <c r="N3768" s="71" t="str">
        <f>UPPER(VLOOKUP(tbl_raw_data[[#This Row],[Analyst]],settings!$A$1:$B$15,2,0))</f>
        <v>CAMROON</v>
      </c>
      <c r="O3768" s="71" t="str">
        <f>TRIM(UPPER(tbl_raw_data[[#This Row],[Outcome]]))</f>
        <v>APPROVE</v>
      </c>
      <c r="P3768" s="71" t="str">
        <f>TRIM(UPPER(tbl_raw_data[[#This Row],[Queue Name]]))</f>
        <v>CONSUMER EXISTING</v>
      </c>
      <c r="Q3768" s="71" t="str">
        <f>IF(tbl_raw_data[[#This Row],[time_taken_in_min]]&lt;=settings!$D$2,"SLA_MET","SLA_NOT_MET")</f>
        <v>SLA_MET</v>
      </c>
    </row>
    <row r="3769" spans="1:17" hidden="1" x14ac:dyDescent="0.3">
      <c r="A3769" s="7" t="s">
        <v>4732</v>
      </c>
      <c r="B3769" s="36">
        <v>45158.751018518517</v>
      </c>
      <c r="C3769" s="41">
        <v>45158.759594907409</v>
      </c>
      <c r="D3769" s="11" t="s">
        <v>10</v>
      </c>
      <c r="E3769" s="11" t="s">
        <v>18</v>
      </c>
      <c r="F3769" s="11" t="s">
        <v>206</v>
      </c>
      <c r="G3769" s="11" t="s">
        <v>23</v>
      </c>
      <c r="H3769" s="84" t="str">
        <f t="shared" si="58"/>
        <v>Reason Unknown</v>
      </c>
      <c r="I3769" s="63">
        <f>(tbl_raw_data[[#This Row],[Date Actioned]])-(tbl_raw_data[[#This Row],[Date Tagged]])</f>
        <v>8.5763888928340748E-3</v>
      </c>
      <c r="J3769" s="66">
        <f>HOUR(tbl_raw_data[[#This Row],[time_taken]])*60+MINUTE(tbl_raw_data[[#This Row],[time_taken]])+SECOND(tbl_raw_data[[#This Row],[time_taken]])/60</f>
        <v>12.35</v>
      </c>
      <c r="K3769" s="68">
        <f>DATE(YEAR(tbl_raw_data[[#This Row],[Date Actioned]]),MONTH(tbl_raw_data[[#This Row],[Date Actioned]]),DAY(tbl_raw_data[[#This Row],[Date Actioned]]))</f>
        <v>45158</v>
      </c>
      <c r="L3769" s="65" t="str">
        <f>UPPER(TEXT(tbl_raw_data[[#This Row],[updated_date]],"MMMM"))</f>
        <v>AUGUST</v>
      </c>
      <c r="M3769" s="65" t="str">
        <f>"WEEK "&amp;IF(ROUNDUP(DAY(tbl_raw_data[[#This Row],[updated_date]])/7,0)=5,4,ROUNDUP(DAY(tbl_raw_data[[#This Row],[updated_date]])/7,0))</f>
        <v>WEEK 3</v>
      </c>
      <c r="N3769" s="71" t="str">
        <f>UPPER(VLOOKUP(tbl_raw_data[[#This Row],[Analyst]],settings!$A$1:$B$15,2,0))</f>
        <v>HARDIK</v>
      </c>
      <c r="O3769" s="71" t="str">
        <f>TRIM(UPPER(tbl_raw_data[[#This Row],[Outcome]]))</f>
        <v>APPROVE</v>
      </c>
      <c r="P3769" s="71" t="str">
        <f>TRIM(UPPER(tbl_raw_data[[#This Row],[Queue Name]]))</f>
        <v>CONSUMER PRE BUREAU</v>
      </c>
      <c r="Q3769" s="71" t="str">
        <f>IF(tbl_raw_data[[#This Row],[time_taken_in_min]]&lt;=settings!$D$2,"SLA_MET","SLA_NOT_MET")</f>
        <v>SLA_MET</v>
      </c>
    </row>
    <row r="3770" spans="1:17" hidden="1" x14ac:dyDescent="0.3">
      <c r="A3770" s="1" t="s">
        <v>4733</v>
      </c>
      <c r="B3770" s="34">
        <v>45158.751064814816</v>
      </c>
      <c r="C3770" s="40">
        <v>45158.75986111111</v>
      </c>
      <c r="D3770" s="10" t="s">
        <v>10</v>
      </c>
      <c r="E3770" s="10" t="s">
        <v>8</v>
      </c>
      <c r="F3770" s="10" t="s">
        <v>114</v>
      </c>
      <c r="G3770" s="12"/>
      <c r="H3770" s="84" t="str">
        <f t="shared" si="58"/>
        <v>Reason Unknown</v>
      </c>
      <c r="I3770" s="63">
        <f>(tbl_raw_data[[#This Row],[Date Actioned]])-(tbl_raw_data[[#This Row],[Date Tagged]])</f>
        <v>8.7962962934398092E-3</v>
      </c>
      <c r="J3770" s="66">
        <f>HOUR(tbl_raw_data[[#This Row],[time_taken]])*60+MINUTE(tbl_raw_data[[#This Row],[time_taken]])+SECOND(tbl_raw_data[[#This Row],[time_taken]])/60</f>
        <v>12.666666666666666</v>
      </c>
      <c r="K3770" s="68">
        <f>DATE(YEAR(tbl_raw_data[[#This Row],[Date Actioned]]),MONTH(tbl_raw_data[[#This Row],[Date Actioned]]),DAY(tbl_raw_data[[#This Row],[Date Actioned]]))</f>
        <v>45158</v>
      </c>
      <c r="L3770" s="65" t="str">
        <f>UPPER(TEXT(tbl_raw_data[[#This Row],[updated_date]],"MMMM"))</f>
        <v>AUGUST</v>
      </c>
      <c r="M3770" s="65" t="str">
        <f>"WEEK "&amp;IF(ROUNDUP(DAY(tbl_raw_data[[#This Row],[updated_date]])/7,0)=5,4,ROUNDUP(DAY(tbl_raw_data[[#This Row],[updated_date]])/7,0))</f>
        <v>WEEK 3</v>
      </c>
      <c r="N3770" s="71" t="str">
        <f>UPPER(VLOOKUP(tbl_raw_data[[#This Row],[Analyst]],settings!$A$1:$B$15,2,0))</f>
        <v>FARDIN</v>
      </c>
      <c r="O3770" s="71" t="str">
        <f>TRIM(UPPER(tbl_raw_data[[#This Row],[Outcome]]))</f>
        <v>APPROVE</v>
      </c>
      <c r="P3770" s="71" t="str">
        <f>TRIM(UPPER(tbl_raw_data[[#This Row],[Queue Name]]))</f>
        <v>CONSUMER POST BUREAU</v>
      </c>
      <c r="Q3770" s="71" t="str">
        <f>IF(tbl_raw_data[[#This Row],[time_taken_in_min]]&lt;=settings!$D$2,"SLA_MET","SLA_NOT_MET")</f>
        <v>SLA_MET</v>
      </c>
    </row>
    <row r="3771" spans="1:17" hidden="1" x14ac:dyDescent="0.3">
      <c r="A3771" s="5" t="s">
        <v>4734</v>
      </c>
      <c r="B3771" s="36">
        <v>45158.751840277779</v>
      </c>
      <c r="C3771" s="41">
        <v>45158.765115740738</v>
      </c>
      <c r="D3771" s="11" t="s">
        <v>10</v>
      </c>
      <c r="E3771" s="11" t="s">
        <v>18</v>
      </c>
      <c r="F3771" s="11" t="s">
        <v>206</v>
      </c>
      <c r="G3771" s="11" t="s">
        <v>16</v>
      </c>
      <c r="H3771" s="84" t="str">
        <f t="shared" si="58"/>
        <v>Reason Unknown</v>
      </c>
      <c r="I3771" s="63">
        <f>(tbl_raw_data[[#This Row],[Date Actioned]])-(tbl_raw_data[[#This Row],[Date Tagged]])</f>
        <v>1.3275462959427387E-2</v>
      </c>
      <c r="J3771" s="66">
        <f>HOUR(tbl_raw_data[[#This Row],[time_taken]])*60+MINUTE(tbl_raw_data[[#This Row],[time_taken]])+SECOND(tbl_raw_data[[#This Row],[time_taken]])/60</f>
        <v>19.116666666666667</v>
      </c>
      <c r="K3771" s="68">
        <f>DATE(YEAR(tbl_raw_data[[#This Row],[Date Actioned]]),MONTH(tbl_raw_data[[#This Row],[Date Actioned]]),DAY(tbl_raw_data[[#This Row],[Date Actioned]]))</f>
        <v>45158</v>
      </c>
      <c r="L3771" s="65" t="str">
        <f>UPPER(TEXT(tbl_raw_data[[#This Row],[updated_date]],"MMMM"))</f>
        <v>AUGUST</v>
      </c>
      <c r="M3771" s="65" t="str">
        <f>"WEEK "&amp;IF(ROUNDUP(DAY(tbl_raw_data[[#This Row],[updated_date]])/7,0)=5,4,ROUNDUP(DAY(tbl_raw_data[[#This Row],[updated_date]])/7,0))</f>
        <v>WEEK 3</v>
      </c>
      <c r="N3771" s="71" t="str">
        <f>UPPER(VLOOKUP(tbl_raw_data[[#This Row],[Analyst]],settings!$A$1:$B$15,2,0))</f>
        <v>HARDIK</v>
      </c>
      <c r="O3771" s="71" t="str">
        <f>TRIM(UPPER(tbl_raw_data[[#This Row],[Outcome]]))</f>
        <v>APPROVE</v>
      </c>
      <c r="P3771" s="71" t="str">
        <f>TRIM(UPPER(tbl_raw_data[[#This Row],[Queue Name]]))</f>
        <v>CONSUMER PRE BUREAU</v>
      </c>
      <c r="Q3771" s="71" t="str">
        <f>IF(tbl_raw_data[[#This Row],[time_taken_in_min]]&lt;=settings!$D$2,"SLA_MET","SLA_NOT_MET")</f>
        <v>SLA_MET</v>
      </c>
    </row>
    <row r="3772" spans="1:17" hidden="1" x14ac:dyDescent="0.3">
      <c r="A3772" s="7" t="s">
        <v>4735</v>
      </c>
      <c r="B3772" s="34">
        <v>45158.762743055559</v>
      </c>
      <c r="C3772" s="40">
        <v>45158.771932870368</v>
      </c>
      <c r="D3772" s="10" t="s">
        <v>10</v>
      </c>
      <c r="E3772" s="10" t="s">
        <v>11</v>
      </c>
      <c r="F3772" s="10" t="s">
        <v>206</v>
      </c>
      <c r="G3772" s="10" t="s">
        <v>15</v>
      </c>
      <c r="H3772" s="84" t="str">
        <f t="shared" si="58"/>
        <v>Reason Unknown</v>
      </c>
      <c r="I3772" s="63">
        <f>(tbl_raw_data[[#This Row],[Date Actioned]])-(tbl_raw_data[[#This Row],[Date Tagged]])</f>
        <v>9.1898148093605414E-3</v>
      </c>
      <c r="J3772" s="66">
        <f>HOUR(tbl_raw_data[[#This Row],[time_taken]])*60+MINUTE(tbl_raw_data[[#This Row],[time_taken]])+SECOND(tbl_raw_data[[#This Row],[time_taken]])/60</f>
        <v>13.233333333333333</v>
      </c>
      <c r="K3772" s="68">
        <f>DATE(YEAR(tbl_raw_data[[#This Row],[Date Actioned]]),MONTH(tbl_raw_data[[#This Row],[Date Actioned]]),DAY(tbl_raw_data[[#This Row],[Date Actioned]]))</f>
        <v>45158</v>
      </c>
      <c r="L3772" s="65" t="str">
        <f>UPPER(TEXT(tbl_raw_data[[#This Row],[updated_date]],"MMMM"))</f>
        <v>AUGUST</v>
      </c>
      <c r="M3772" s="65" t="str">
        <f>"WEEK "&amp;IF(ROUNDUP(DAY(tbl_raw_data[[#This Row],[updated_date]])/7,0)=5,4,ROUNDUP(DAY(tbl_raw_data[[#This Row],[updated_date]])/7,0))</f>
        <v>WEEK 3</v>
      </c>
      <c r="N3772" s="71" t="str">
        <f>UPPER(VLOOKUP(tbl_raw_data[[#This Row],[Analyst]],settings!$A$1:$B$15,2,0))</f>
        <v>HARDIK</v>
      </c>
      <c r="O3772" s="71" t="str">
        <f>TRIM(UPPER(tbl_raw_data[[#This Row],[Outcome]]))</f>
        <v>APPROVE</v>
      </c>
      <c r="P3772" s="71" t="str">
        <f>TRIM(UPPER(tbl_raw_data[[#This Row],[Queue Name]]))</f>
        <v>CONSUMER EXISTING</v>
      </c>
      <c r="Q3772" s="71" t="str">
        <f>IF(tbl_raw_data[[#This Row],[time_taken_in_min]]&lt;=settings!$D$2,"SLA_MET","SLA_NOT_MET")</f>
        <v>SLA_MET</v>
      </c>
    </row>
    <row r="3773" spans="1:17" hidden="1" x14ac:dyDescent="0.3">
      <c r="A3773" s="1" t="s">
        <v>4736</v>
      </c>
      <c r="B3773" s="36">
        <v>45158.804548611108</v>
      </c>
      <c r="C3773" s="41">
        <v>45158.811064814814</v>
      </c>
      <c r="D3773" s="11" t="s">
        <v>10</v>
      </c>
      <c r="E3773" s="11" t="s">
        <v>11</v>
      </c>
      <c r="F3773" s="11" t="s">
        <v>206</v>
      </c>
      <c r="G3773" s="11" t="s">
        <v>15</v>
      </c>
      <c r="H3773" s="84" t="str">
        <f t="shared" si="58"/>
        <v>Reason Unknown</v>
      </c>
      <c r="I3773" s="63">
        <f>(tbl_raw_data[[#This Row],[Date Actioned]])-(tbl_raw_data[[#This Row],[Date Tagged]])</f>
        <v>6.5162037062691525E-3</v>
      </c>
      <c r="J3773" s="66">
        <f>HOUR(tbl_raw_data[[#This Row],[time_taken]])*60+MINUTE(tbl_raw_data[[#This Row],[time_taken]])+SECOND(tbl_raw_data[[#This Row],[time_taken]])/60</f>
        <v>9.3833333333333329</v>
      </c>
      <c r="K3773" s="68">
        <f>DATE(YEAR(tbl_raw_data[[#This Row],[Date Actioned]]),MONTH(tbl_raw_data[[#This Row],[Date Actioned]]),DAY(tbl_raw_data[[#This Row],[Date Actioned]]))</f>
        <v>45158</v>
      </c>
      <c r="L3773" s="65" t="str">
        <f>UPPER(TEXT(tbl_raw_data[[#This Row],[updated_date]],"MMMM"))</f>
        <v>AUGUST</v>
      </c>
      <c r="M3773" s="65" t="str">
        <f>"WEEK "&amp;IF(ROUNDUP(DAY(tbl_raw_data[[#This Row],[updated_date]])/7,0)=5,4,ROUNDUP(DAY(tbl_raw_data[[#This Row],[updated_date]])/7,0))</f>
        <v>WEEK 3</v>
      </c>
      <c r="N3773" s="71" t="str">
        <f>UPPER(VLOOKUP(tbl_raw_data[[#This Row],[Analyst]],settings!$A$1:$B$15,2,0))</f>
        <v>HARDIK</v>
      </c>
      <c r="O3773" s="71" t="str">
        <f>TRIM(UPPER(tbl_raw_data[[#This Row],[Outcome]]))</f>
        <v>APPROVE</v>
      </c>
      <c r="P3773" s="71" t="str">
        <f>TRIM(UPPER(tbl_raw_data[[#This Row],[Queue Name]]))</f>
        <v>CONSUMER EXISTING</v>
      </c>
      <c r="Q3773" s="71" t="str">
        <f>IF(tbl_raw_data[[#This Row],[time_taken_in_min]]&lt;=settings!$D$2,"SLA_MET","SLA_NOT_MET")</f>
        <v>SLA_MET</v>
      </c>
    </row>
    <row r="3774" spans="1:17" hidden="1" x14ac:dyDescent="0.3">
      <c r="A3774" s="5" t="s">
        <v>4737</v>
      </c>
      <c r="B3774" s="34">
        <v>45158.805486111109</v>
      </c>
      <c r="C3774" s="40">
        <v>45158.812048611115</v>
      </c>
      <c r="D3774" s="10" t="s">
        <v>10</v>
      </c>
      <c r="E3774" s="10" t="s">
        <v>11</v>
      </c>
      <c r="F3774" s="10" t="s">
        <v>14</v>
      </c>
      <c r="G3774" s="10" t="s">
        <v>582</v>
      </c>
      <c r="H3774" s="84" t="str">
        <f t="shared" si="58"/>
        <v>Reason Unknown</v>
      </c>
      <c r="I3774" s="63">
        <f>(tbl_raw_data[[#This Row],[Date Actioned]])-(tbl_raw_data[[#This Row],[Date Tagged]])</f>
        <v>6.5625000061118044E-3</v>
      </c>
      <c r="J3774" s="66">
        <f>HOUR(tbl_raw_data[[#This Row],[time_taken]])*60+MINUTE(tbl_raw_data[[#This Row],[time_taken]])+SECOND(tbl_raw_data[[#This Row],[time_taken]])/60</f>
        <v>9.4499999999999993</v>
      </c>
      <c r="K3774" s="68">
        <f>DATE(YEAR(tbl_raw_data[[#This Row],[Date Actioned]]),MONTH(tbl_raw_data[[#This Row],[Date Actioned]]),DAY(tbl_raw_data[[#This Row],[Date Actioned]]))</f>
        <v>45158</v>
      </c>
      <c r="L3774" s="65" t="str">
        <f>UPPER(TEXT(tbl_raw_data[[#This Row],[updated_date]],"MMMM"))</f>
        <v>AUGUST</v>
      </c>
      <c r="M3774" s="65" t="str">
        <f>"WEEK "&amp;IF(ROUNDUP(DAY(tbl_raw_data[[#This Row],[updated_date]])/7,0)=5,4,ROUNDUP(DAY(tbl_raw_data[[#This Row],[updated_date]])/7,0))</f>
        <v>WEEK 3</v>
      </c>
      <c r="N3774" s="71" t="str">
        <f>UPPER(VLOOKUP(tbl_raw_data[[#This Row],[Analyst]],settings!$A$1:$B$15,2,0))</f>
        <v>CAMROON</v>
      </c>
      <c r="O3774" s="71" t="str">
        <f>TRIM(UPPER(tbl_raw_data[[#This Row],[Outcome]]))</f>
        <v>APPROVE</v>
      </c>
      <c r="P3774" s="71" t="str">
        <f>TRIM(UPPER(tbl_raw_data[[#This Row],[Queue Name]]))</f>
        <v>CONSUMER EXISTING</v>
      </c>
      <c r="Q3774" s="71" t="str">
        <f>IF(tbl_raw_data[[#This Row],[time_taken_in_min]]&lt;=settings!$D$2,"SLA_MET","SLA_NOT_MET")</f>
        <v>SLA_MET</v>
      </c>
    </row>
    <row r="3775" spans="1:17" hidden="1" x14ac:dyDescent="0.3">
      <c r="A3775" s="7" t="s">
        <v>4738</v>
      </c>
      <c r="B3775" s="36">
        <v>45158.81349537037</v>
      </c>
      <c r="C3775" s="41">
        <v>45158.821504629632</v>
      </c>
      <c r="D3775" s="11" t="s">
        <v>10</v>
      </c>
      <c r="E3775" s="11" t="s">
        <v>8</v>
      </c>
      <c r="F3775" s="11" t="s">
        <v>206</v>
      </c>
      <c r="G3775" s="13"/>
      <c r="H3775" s="84" t="str">
        <f t="shared" si="58"/>
        <v>Reason Unknown</v>
      </c>
      <c r="I3775" s="63">
        <f>(tbl_raw_data[[#This Row],[Date Actioned]])-(tbl_raw_data[[#This Row],[Date Tagged]])</f>
        <v>8.0092592615983449E-3</v>
      </c>
      <c r="J3775" s="66">
        <f>HOUR(tbl_raw_data[[#This Row],[time_taken]])*60+MINUTE(tbl_raw_data[[#This Row],[time_taken]])+SECOND(tbl_raw_data[[#This Row],[time_taken]])/60</f>
        <v>11.533333333333333</v>
      </c>
      <c r="K3775" s="68">
        <f>DATE(YEAR(tbl_raw_data[[#This Row],[Date Actioned]]),MONTH(tbl_raw_data[[#This Row],[Date Actioned]]),DAY(tbl_raw_data[[#This Row],[Date Actioned]]))</f>
        <v>45158</v>
      </c>
      <c r="L3775" s="65" t="str">
        <f>UPPER(TEXT(tbl_raw_data[[#This Row],[updated_date]],"MMMM"))</f>
        <v>AUGUST</v>
      </c>
      <c r="M3775" s="65" t="str">
        <f>"WEEK "&amp;IF(ROUNDUP(DAY(tbl_raw_data[[#This Row],[updated_date]])/7,0)=5,4,ROUNDUP(DAY(tbl_raw_data[[#This Row],[updated_date]])/7,0))</f>
        <v>WEEK 3</v>
      </c>
      <c r="N3775" s="71" t="str">
        <f>UPPER(VLOOKUP(tbl_raw_data[[#This Row],[Analyst]],settings!$A$1:$B$15,2,0))</f>
        <v>HARDIK</v>
      </c>
      <c r="O3775" s="71" t="str">
        <f>TRIM(UPPER(tbl_raw_data[[#This Row],[Outcome]]))</f>
        <v>APPROVE</v>
      </c>
      <c r="P3775" s="71" t="str">
        <f>TRIM(UPPER(tbl_raw_data[[#This Row],[Queue Name]]))</f>
        <v>CONSUMER POST BUREAU</v>
      </c>
      <c r="Q3775" s="71" t="str">
        <f>IF(tbl_raw_data[[#This Row],[time_taken_in_min]]&lt;=settings!$D$2,"SLA_MET","SLA_NOT_MET")</f>
        <v>SLA_MET</v>
      </c>
    </row>
    <row r="3776" spans="1:17" hidden="1" x14ac:dyDescent="0.3">
      <c r="A3776" s="1" t="s">
        <v>4739</v>
      </c>
      <c r="B3776" s="34">
        <v>45158.823611111111</v>
      </c>
      <c r="C3776" s="40">
        <v>45158.831689814811</v>
      </c>
      <c r="D3776" s="10" t="s">
        <v>10</v>
      </c>
      <c r="E3776" s="10" t="s">
        <v>8</v>
      </c>
      <c r="F3776" s="10" t="s">
        <v>114</v>
      </c>
      <c r="G3776" s="10" t="s">
        <v>123</v>
      </c>
      <c r="H3776" s="84" t="str">
        <f t="shared" si="58"/>
        <v>Reason Unknown</v>
      </c>
      <c r="I3776" s="63">
        <f>(tbl_raw_data[[#This Row],[Date Actioned]])-(tbl_raw_data[[#This Row],[Date Tagged]])</f>
        <v>8.0787037004483864E-3</v>
      </c>
      <c r="J3776" s="66">
        <f>HOUR(tbl_raw_data[[#This Row],[time_taken]])*60+MINUTE(tbl_raw_data[[#This Row],[time_taken]])+SECOND(tbl_raw_data[[#This Row],[time_taken]])/60</f>
        <v>11.633333333333333</v>
      </c>
      <c r="K3776" s="68">
        <f>DATE(YEAR(tbl_raw_data[[#This Row],[Date Actioned]]),MONTH(tbl_raw_data[[#This Row],[Date Actioned]]),DAY(tbl_raw_data[[#This Row],[Date Actioned]]))</f>
        <v>45158</v>
      </c>
      <c r="L3776" s="65" t="str">
        <f>UPPER(TEXT(tbl_raw_data[[#This Row],[updated_date]],"MMMM"))</f>
        <v>AUGUST</v>
      </c>
      <c r="M3776" s="65" t="str">
        <f>"WEEK "&amp;IF(ROUNDUP(DAY(tbl_raw_data[[#This Row],[updated_date]])/7,0)=5,4,ROUNDUP(DAY(tbl_raw_data[[#This Row],[updated_date]])/7,0))</f>
        <v>WEEK 3</v>
      </c>
      <c r="N3776" s="71" t="str">
        <f>UPPER(VLOOKUP(tbl_raw_data[[#This Row],[Analyst]],settings!$A$1:$B$15,2,0))</f>
        <v>FARDIN</v>
      </c>
      <c r="O3776" s="71" t="str">
        <f>TRIM(UPPER(tbl_raw_data[[#This Row],[Outcome]]))</f>
        <v>APPROVE</v>
      </c>
      <c r="P3776" s="71" t="str">
        <f>TRIM(UPPER(tbl_raw_data[[#This Row],[Queue Name]]))</f>
        <v>CONSUMER POST BUREAU</v>
      </c>
      <c r="Q3776" s="71" t="str">
        <f>IF(tbl_raw_data[[#This Row],[time_taken_in_min]]&lt;=settings!$D$2,"SLA_MET","SLA_NOT_MET")</f>
        <v>SLA_MET</v>
      </c>
    </row>
    <row r="3777" spans="1:17" hidden="1" x14ac:dyDescent="0.3">
      <c r="A3777" s="5" t="s">
        <v>4740</v>
      </c>
      <c r="B3777" s="36">
        <v>45158.994988425926</v>
      </c>
      <c r="C3777" s="41">
        <v>45159.361805555556</v>
      </c>
      <c r="D3777" s="11" t="s">
        <v>10</v>
      </c>
      <c r="E3777" s="11" t="s">
        <v>8</v>
      </c>
      <c r="F3777" s="11" t="s">
        <v>22</v>
      </c>
      <c r="G3777" s="13"/>
      <c r="H3777" s="84" t="str">
        <f t="shared" si="58"/>
        <v>Reason Unknown</v>
      </c>
      <c r="I3777" s="63">
        <f>(tbl_raw_data[[#This Row],[Date Actioned]])-(tbl_raw_data[[#This Row],[Date Tagged]])</f>
        <v>0.36681712963036261</v>
      </c>
      <c r="J3777" s="66">
        <f>HOUR(tbl_raw_data[[#This Row],[time_taken]])*60+MINUTE(tbl_raw_data[[#This Row],[time_taken]])+SECOND(tbl_raw_data[[#This Row],[time_taken]])/60</f>
        <v>528.2166666666667</v>
      </c>
      <c r="K3777" s="68">
        <f>DATE(YEAR(tbl_raw_data[[#This Row],[Date Actioned]]),MONTH(tbl_raw_data[[#This Row],[Date Actioned]]),DAY(tbl_raw_data[[#This Row],[Date Actioned]]))</f>
        <v>45159</v>
      </c>
      <c r="L3777" s="65" t="str">
        <f>UPPER(TEXT(tbl_raw_data[[#This Row],[updated_date]],"MMMM"))</f>
        <v>AUGUST</v>
      </c>
      <c r="M3777" s="65" t="str">
        <f>"WEEK "&amp;IF(ROUNDUP(DAY(tbl_raw_data[[#This Row],[updated_date]])/7,0)=5,4,ROUNDUP(DAY(tbl_raw_data[[#This Row],[updated_date]])/7,0))</f>
        <v>WEEK 3</v>
      </c>
      <c r="N3777" s="71" t="str">
        <f>UPPER(VLOOKUP(tbl_raw_data[[#This Row],[Analyst]],settings!$A$1:$B$15,2,0))</f>
        <v>ROHAN</v>
      </c>
      <c r="O3777" s="71" t="str">
        <f>TRIM(UPPER(tbl_raw_data[[#This Row],[Outcome]]))</f>
        <v>APPROVE</v>
      </c>
      <c r="P3777" s="71" t="str">
        <f>TRIM(UPPER(tbl_raw_data[[#This Row],[Queue Name]]))</f>
        <v>CONSUMER POST BUREAU</v>
      </c>
      <c r="Q3777" s="71" t="str">
        <f>IF(tbl_raw_data[[#This Row],[time_taken_in_min]]&lt;=settings!$D$2,"SLA_MET","SLA_NOT_MET")</f>
        <v>SLA_NOT_MET</v>
      </c>
    </row>
    <row r="3778" spans="1:17" x14ac:dyDescent="0.3">
      <c r="A3778" s="7" t="s">
        <v>4741</v>
      </c>
      <c r="B3778" s="34">
        <v>45158.397152777776</v>
      </c>
      <c r="C3778" s="40">
        <v>45158.401724537034</v>
      </c>
      <c r="D3778" s="10" t="s">
        <v>33</v>
      </c>
      <c r="E3778" s="10" t="s">
        <v>11</v>
      </c>
      <c r="F3778" s="10" t="s">
        <v>24</v>
      </c>
      <c r="G3778" s="10" t="s">
        <v>678</v>
      </c>
      <c r="H3778" s="84" t="str">
        <f t="shared" si="58"/>
        <v>Reason Unknown</v>
      </c>
      <c r="I3778" s="63">
        <f>(tbl_raw_data[[#This Row],[Date Actioned]])-(tbl_raw_data[[#This Row],[Date Tagged]])</f>
        <v>4.5717592583969235E-3</v>
      </c>
      <c r="J3778" s="66">
        <f>HOUR(tbl_raw_data[[#This Row],[time_taken]])*60+MINUTE(tbl_raw_data[[#This Row],[time_taken]])+SECOND(tbl_raw_data[[#This Row],[time_taken]])/60</f>
        <v>6.583333333333333</v>
      </c>
      <c r="K3778" s="68">
        <f>DATE(YEAR(tbl_raw_data[[#This Row],[Date Actioned]]),MONTH(tbl_raw_data[[#This Row],[Date Actioned]]),DAY(tbl_raw_data[[#This Row],[Date Actioned]]))</f>
        <v>45158</v>
      </c>
      <c r="L3778" s="65" t="str">
        <f>UPPER(TEXT(tbl_raw_data[[#This Row],[updated_date]],"MMMM"))</f>
        <v>AUGUST</v>
      </c>
      <c r="M3778" s="65" t="str">
        <f>"WEEK "&amp;IF(ROUNDUP(DAY(tbl_raw_data[[#This Row],[updated_date]])/7,0)=5,4,ROUNDUP(DAY(tbl_raw_data[[#This Row],[updated_date]])/7,0))</f>
        <v>WEEK 3</v>
      </c>
      <c r="N3778" s="71" t="str">
        <f>UPPER(VLOOKUP(tbl_raw_data[[#This Row],[Analyst]],settings!$A$1:$B$15,2,0))</f>
        <v>SAM</v>
      </c>
      <c r="O3778" s="71" t="str">
        <f>TRIM(UPPER(tbl_raw_data[[#This Row],[Outcome]]))</f>
        <v>DECLINE</v>
      </c>
      <c r="P3778" s="71" t="str">
        <f>TRIM(UPPER(tbl_raw_data[[#This Row],[Queue Name]]))</f>
        <v>CONSUMER EXISTING</v>
      </c>
      <c r="Q3778" s="71" t="str">
        <f>IF(tbl_raw_data[[#This Row],[time_taken_in_min]]&lt;=settings!$D$2,"SLA_MET","SLA_NOT_MET")</f>
        <v>SLA_MET</v>
      </c>
    </row>
    <row r="3779" spans="1:17" x14ac:dyDescent="0.3">
      <c r="A3779" s="1" t="s">
        <v>4742</v>
      </c>
      <c r="B3779" s="36">
        <v>45158.399675925924</v>
      </c>
      <c r="C3779" s="41">
        <v>45158.405289351853</v>
      </c>
      <c r="D3779" s="11" t="s">
        <v>33</v>
      </c>
      <c r="E3779" s="11" t="s">
        <v>11</v>
      </c>
      <c r="F3779" s="11" t="s">
        <v>24</v>
      </c>
      <c r="G3779" s="11" t="s">
        <v>678</v>
      </c>
      <c r="H3779" s="84" t="str">
        <f t="shared" ref="H3779:H3842" si="59">IF(OR(ISNUMBER(SEARCH("duplicate",G3779)), ISNUMBER(SEARCH("previously",G3779)), ISNUMBER(SEARCH("previously approved",G3779))), "Duplicate Application",
IF(OR(ISNUMBER(SEARCH("incorrect",G3779)), ISNUMBER(SEARCH("remove", G3779))), "Incorrect Details",
IF(ISNUMBER(SEARCH("incomplete",G3779)), "Incomplete Details",
IF(ISNUMBER(SEARCH("overdue",G3779)), "Overdue Bill",
IF(OR(ISNUMBER(SEARCH("resubmit as", G3779)), ISNUMBER(SEARCH("re-submit as", G3779))), "Incorrect Queue",
IF(OR(ISNUMBER(SEARCH("100",G3779)), ISNUMBER(SEARCH("correct", G3779)), ISNUMBER(SEARCH("email", G3779)), ISNUMBER(SEARCH("please submit", G3779)), ISNUMBER(SEARCH("please resubmit",G3779)), ISNUMBER(SEARCH("please re-submit", G3779)), ISNUMBER(SEARCH("please send", G3779))), "Incomplete Details",
IF(ISNUMBER(SEARCH("error", G3779)), "System Error", "Reason Unknown")))))))</f>
        <v>Reason Unknown</v>
      </c>
      <c r="I3779" s="63">
        <f>(tbl_raw_data[[#This Row],[Date Actioned]])-(tbl_raw_data[[#This Row],[Date Tagged]])</f>
        <v>5.6134259284590371E-3</v>
      </c>
      <c r="J3779" s="66">
        <f>HOUR(tbl_raw_data[[#This Row],[time_taken]])*60+MINUTE(tbl_raw_data[[#This Row],[time_taken]])+SECOND(tbl_raw_data[[#This Row],[time_taken]])/60</f>
        <v>8.0833333333333339</v>
      </c>
      <c r="K3779" s="68">
        <f>DATE(YEAR(tbl_raw_data[[#This Row],[Date Actioned]]),MONTH(tbl_raw_data[[#This Row],[Date Actioned]]),DAY(tbl_raw_data[[#This Row],[Date Actioned]]))</f>
        <v>45158</v>
      </c>
      <c r="L3779" s="65" t="str">
        <f>UPPER(TEXT(tbl_raw_data[[#This Row],[updated_date]],"MMMM"))</f>
        <v>AUGUST</v>
      </c>
      <c r="M3779" s="65" t="str">
        <f>"WEEK "&amp;IF(ROUNDUP(DAY(tbl_raw_data[[#This Row],[updated_date]])/7,0)=5,4,ROUNDUP(DAY(tbl_raw_data[[#This Row],[updated_date]])/7,0))</f>
        <v>WEEK 3</v>
      </c>
      <c r="N3779" s="71" t="str">
        <f>UPPER(VLOOKUP(tbl_raw_data[[#This Row],[Analyst]],settings!$A$1:$B$15,2,0))</f>
        <v>SAM</v>
      </c>
      <c r="O3779" s="71" t="str">
        <f>TRIM(UPPER(tbl_raw_data[[#This Row],[Outcome]]))</f>
        <v>DECLINE</v>
      </c>
      <c r="P3779" s="71" t="str">
        <f>TRIM(UPPER(tbl_raw_data[[#This Row],[Queue Name]]))</f>
        <v>CONSUMER EXISTING</v>
      </c>
      <c r="Q3779" s="71" t="str">
        <f>IF(tbl_raw_data[[#This Row],[time_taken_in_min]]&lt;=settings!$D$2,"SLA_MET","SLA_NOT_MET")</f>
        <v>SLA_MET</v>
      </c>
    </row>
    <row r="3780" spans="1:17" x14ac:dyDescent="0.3">
      <c r="A3780" s="5" t="s">
        <v>4743</v>
      </c>
      <c r="B3780" s="34">
        <v>45158.441168981481</v>
      </c>
      <c r="C3780" s="40">
        <v>45158.448240740741</v>
      </c>
      <c r="D3780" s="10" t="s">
        <v>33</v>
      </c>
      <c r="E3780" s="10" t="s">
        <v>11</v>
      </c>
      <c r="F3780" s="10" t="s">
        <v>14</v>
      </c>
      <c r="G3780" s="10" t="s">
        <v>43</v>
      </c>
      <c r="H3780" s="84" t="str">
        <f t="shared" si="59"/>
        <v>Reason Unknown</v>
      </c>
      <c r="I3780" s="63">
        <f>(tbl_raw_data[[#This Row],[Date Actioned]])-(tbl_raw_data[[#This Row],[Date Tagged]])</f>
        <v>7.07175926072523E-3</v>
      </c>
      <c r="J3780" s="66">
        <f>HOUR(tbl_raw_data[[#This Row],[time_taken]])*60+MINUTE(tbl_raw_data[[#This Row],[time_taken]])+SECOND(tbl_raw_data[[#This Row],[time_taken]])/60</f>
        <v>10.183333333333334</v>
      </c>
      <c r="K3780" s="68">
        <f>DATE(YEAR(tbl_raw_data[[#This Row],[Date Actioned]]),MONTH(tbl_raw_data[[#This Row],[Date Actioned]]),DAY(tbl_raw_data[[#This Row],[Date Actioned]]))</f>
        <v>45158</v>
      </c>
      <c r="L3780" s="65" t="str">
        <f>UPPER(TEXT(tbl_raw_data[[#This Row],[updated_date]],"MMMM"))</f>
        <v>AUGUST</v>
      </c>
      <c r="M3780" s="65" t="str">
        <f>"WEEK "&amp;IF(ROUNDUP(DAY(tbl_raw_data[[#This Row],[updated_date]])/7,0)=5,4,ROUNDUP(DAY(tbl_raw_data[[#This Row],[updated_date]])/7,0))</f>
        <v>WEEK 3</v>
      </c>
      <c r="N3780" s="71" t="str">
        <f>UPPER(VLOOKUP(tbl_raw_data[[#This Row],[Analyst]],settings!$A$1:$B$15,2,0))</f>
        <v>CAMROON</v>
      </c>
      <c r="O3780" s="71" t="str">
        <f>TRIM(UPPER(tbl_raw_data[[#This Row],[Outcome]]))</f>
        <v>DECLINE</v>
      </c>
      <c r="P3780" s="71" t="str">
        <f>TRIM(UPPER(tbl_raw_data[[#This Row],[Queue Name]]))</f>
        <v>CONSUMER EXISTING</v>
      </c>
      <c r="Q3780" s="71" t="str">
        <f>IF(tbl_raw_data[[#This Row],[time_taken_in_min]]&lt;=settings!$D$2,"SLA_MET","SLA_NOT_MET")</f>
        <v>SLA_MET</v>
      </c>
    </row>
    <row r="3781" spans="1:17" x14ac:dyDescent="0.3">
      <c r="A3781" s="7" t="s">
        <v>4744</v>
      </c>
      <c r="B3781" s="36">
        <v>45158.452997685185</v>
      </c>
      <c r="C3781" s="41">
        <v>45158.458275462966</v>
      </c>
      <c r="D3781" s="11" t="s">
        <v>33</v>
      </c>
      <c r="E3781" s="11" t="s">
        <v>8</v>
      </c>
      <c r="F3781" s="11" t="s">
        <v>14</v>
      </c>
      <c r="G3781" s="11" t="s">
        <v>674</v>
      </c>
      <c r="H3781" s="84" t="str">
        <f t="shared" si="59"/>
        <v>Reason Unknown</v>
      </c>
      <c r="I3781" s="63">
        <f>(tbl_raw_data[[#This Row],[Date Actioned]])-(tbl_raw_data[[#This Row],[Date Tagged]])</f>
        <v>5.2777777818846516E-3</v>
      </c>
      <c r="J3781" s="66">
        <f>HOUR(tbl_raw_data[[#This Row],[time_taken]])*60+MINUTE(tbl_raw_data[[#This Row],[time_taken]])+SECOND(tbl_raw_data[[#This Row],[time_taken]])/60</f>
        <v>7.6</v>
      </c>
      <c r="K3781" s="68">
        <f>DATE(YEAR(tbl_raw_data[[#This Row],[Date Actioned]]),MONTH(tbl_raw_data[[#This Row],[Date Actioned]]),DAY(tbl_raw_data[[#This Row],[Date Actioned]]))</f>
        <v>45158</v>
      </c>
      <c r="L3781" s="65" t="str">
        <f>UPPER(TEXT(tbl_raw_data[[#This Row],[updated_date]],"MMMM"))</f>
        <v>AUGUST</v>
      </c>
      <c r="M3781" s="65" t="str">
        <f>"WEEK "&amp;IF(ROUNDUP(DAY(tbl_raw_data[[#This Row],[updated_date]])/7,0)=5,4,ROUNDUP(DAY(tbl_raw_data[[#This Row],[updated_date]])/7,0))</f>
        <v>WEEK 3</v>
      </c>
      <c r="N3781" s="71" t="str">
        <f>UPPER(VLOOKUP(tbl_raw_data[[#This Row],[Analyst]],settings!$A$1:$B$15,2,0))</f>
        <v>CAMROON</v>
      </c>
      <c r="O3781" s="71" t="str">
        <f>TRIM(UPPER(tbl_raw_data[[#This Row],[Outcome]]))</f>
        <v>DECLINE</v>
      </c>
      <c r="P3781" s="71" t="str">
        <f>TRIM(UPPER(tbl_raw_data[[#This Row],[Queue Name]]))</f>
        <v>CONSUMER POST BUREAU</v>
      </c>
      <c r="Q3781" s="71" t="str">
        <f>IF(tbl_raw_data[[#This Row],[time_taken_in_min]]&lt;=settings!$D$2,"SLA_MET","SLA_NOT_MET")</f>
        <v>SLA_MET</v>
      </c>
    </row>
    <row r="3782" spans="1:17" x14ac:dyDescent="0.3">
      <c r="A3782" s="1" t="s">
        <v>4745</v>
      </c>
      <c r="B3782" s="34">
        <v>45158.484375</v>
      </c>
      <c r="C3782" s="40">
        <v>45158.494247685187</v>
      </c>
      <c r="D3782" s="10" t="s">
        <v>33</v>
      </c>
      <c r="E3782" s="10" t="s">
        <v>11</v>
      </c>
      <c r="F3782" s="10" t="s">
        <v>24</v>
      </c>
      <c r="G3782" s="10" t="s">
        <v>729</v>
      </c>
      <c r="H3782" s="84" t="str">
        <f t="shared" si="59"/>
        <v>Reason Unknown</v>
      </c>
      <c r="I3782" s="63">
        <f>(tbl_raw_data[[#This Row],[Date Actioned]])-(tbl_raw_data[[#This Row],[Date Tagged]])</f>
        <v>9.8726851865649223E-3</v>
      </c>
      <c r="J3782" s="66">
        <f>HOUR(tbl_raw_data[[#This Row],[time_taken]])*60+MINUTE(tbl_raw_data[[#This Row],[time_taken]])+SECOND(tbl_raw_data[[#This Row],[time_taken]])/60</f>
        <v>14.216666666666667</v>
      </c>
      <c r="K3782" s="68">
        <f>DATE(YEAR(tbl_raw_data[[#This Row],[Date Actioned]]),MONTH(tbl_raw_data[[#This Row],[Date Actioned]]),DAY(tbl_raw_data[[#This Row],[Date Actioned]]))</f>
        <v>45158</v>
      </c>
      <c r="L3782" s="65" t="str">
        <f>UPPER(TEXT(tbl_raw_data[[#This Row],[updated_date]],"MMMM"))</f>
        <v>AUGUST</v>
      </c>
      <c r="M3782" s="65" t="str">
        <f>"WEEK "&amp;IF(ROUNDUP(DAY(tbl_raw_data[[#This Row],[updated_date]])/7,0)=5,4,ROUNDUP(DAY(tbl_raw_data[[#This Row],[updated_date]])/7,0))</f>
        <v>WEEK 3</v>
      </c>
      <c r="N3782" s="71" t="str">
        <f>UPPER(VLOOKUP(tbl_raw_data[[#This Row],[Analyst]],settings!$A$1:$B$15,2,0))</f>
        <v>SAM</v>
      </c>
      <c r="O3782" s="71" t="str">
        <f>TRIM(UPPER(tbl_raw_data[[#This Row],[Outcome]]))</f>
        <v>DECLINE</v>
      </c>
      <c r="P3782" s="71" t="str">
        <f>TRIM(UPPER(tbl_raw_data[[#This Row],[Queue Name]]))</f>
        <v>CONSUMER EXISTING</v>
      </c>
      <c r="Q3782" s="71" t="str">
        <f>IF(tbl_raw_data[[#This Row],[time_taken_in_min]]&lt;=settings!$D$2,"SLA_MET","SLA_NOT_MET")</f>
        <v>SLA_MET</v>
      </c>
    </row>
    <row r="3783" spans="1:17" x14ac:dyDescent="0.3">
      <c r="A3783" s="5" t="s">
        <v>4746</v>
      </c>
      <c r="B3783" s="36">
        <v>45158.528124999997</v>
      </c>
      <c r="C3783" s="41">
        <v>45158.530428240738</v>
      </c>
      <c r="D3783" s="11" t="s">
        <v>33</v>
      </c>
      <c r="E3783" s="11" t="s">
        <v>11</v>
      </c>
      <c r="F3783" s="11" t="s">
        <v>24</v>
      </c>
      <c r="G3783" s="13"/>
      <c r="H3783" s="84" t="str">
        <f t="shared" si="59"/>
        <v>Reason Unknown</v>
      </c>
      <c r="I3783" s="63">
        <f>(tbl_raw_data[[#This Row],[Date Actioned]])-(tbl_raw_data[[#This Row],[Date Tagged]])</f>
        <v>2.3032407407299615E-3</v>
      </c>
      <c r="J3783" s="66">
        <f>HOUR(tbl_raw_data[[#This Row],[time_taken]])*60+MINUTE(tbl_raw_data[[#This Row],[time_taken]])+SECOND(tbl_raw_data[[#This Row],[time_taken]])/60</f>
        <v>3.3166666666666664</v>
      </c>
      <c r="K3783" s="68">
        <f>DATE(YEAR(tbl_raw_data[[#This Row],[Date Actioned]]),MONTH(tbl_raw_data[[#This Row],[Date Actioned]]),DAY(tbl_raw_data[[#This Row],[Date Actioned]]))</f>
        <v>45158</v>
      </c>
      <c r="L3783" s="65" t="str">
        <f>UPPER(TEXT(tbl_raw_data[[#This Row],[updated_date]],"MMMM"))</f>
        <v>AUGUST</v>
      </c>
      <c r="M3783" s="65" t="str">
        <f>"WEEK "&amp;IF(ROUNDUP(DAY(tbl_raw_data[[#This Row],[updated_date]])/7,0)=5,4,ROUNDUP(DAY(tbl_raw_data[[#This Row],[updated_date]])/7,0))</f>
        <v>WEEK 3</v>
      </c>
      <c r="N3783" s="71" t="str">
        <f>UPPER(VLOOKUP(tbl_raw_data[[#This Row],[Analyst]],settings!$A$1:$B$15,2,0))</f>
        <v>SAM</v>
      </c>
      <c r="O3783" s="71" t="str">
        <f>TRIM(UPPER(tbl_raw_data[[#This Row],[Outcome]]))</f>
        <v>DECLINE</v>
      </c>
      <c r="P3783" s="71" t="str">
        <f>TRIM(UPPER(tbl_raw_data[[#This Row],[Queue Name]]))</f>
        <v>CONSUMER EXISTING</v>
      </c>
      <c r="Q3783" s="71" t="str">
        <f>IF(tbl_raw_data[[#This Row],[time_taken_in_min]]&lt;=settings!$D$2,"SLA_MET","SLA_NOT_MET")</f>
        <v>SLA_MET</v>
      </c>
    </row>
    <row r="3784" spans="1:17" x14ac:dyDescent="0.3">
      <c r="A3784" s="7" t="s">
        <v>4747</v>
      </c>
      <c r="B3784" s="34">
        <v>45158.555763888886</v>
      </c>
      <c r="C3784" s="40">
        <v>45158.569224537037</v>
      </c>
      <c r="D3784" s="10" t="s">
        <v>33</v>
      </c>
      <c r="E3784" s="10" t="s">
        <v>11</v>
      </c>
      <c r="F3784" s="10" t="s">
        <v>24</v>
      </c>
      <c r="G3784" s="10" t="s">
        <v>364</v>
      </c>
      <c r="H3784" s="84" t="str">
        <f t="shared" si="59"/>
        <v>Reason Unknown</v>
      </c>
      <c r="I3784" s="63">
        <f>(tbl_raw_data[[#This Row],[Date Actioned]])-(tbl_raw_data[[#This Row],[Date Tagged]])</f>
        <v>1.3460648151522037E-2</v>
      </c>
      <c r="J3784" s="66">
        <f>HOUR(tbl_raw_data[[#This Row],[time_taken]])*60+MINUTE(tbl_raw_data[[#This Row],[time_taken]])+SECOND(tbl_raw_data[[#This Row],[time_taken]])/60</f>
        <v>19.383333333333333</v>
      </c>
      <c r="K3784" s="68">
        <f>DATE(YEAR(tbl_raw_data[[#This Row],[Date Actioned]]),MONTH(tbl_raw_data[[#This Row],[Date Actioned]]),DAY(tbl_raw_data[[#This Row],[Date Actioned]]))</f>
        <v>45158</v>
      </c>
      <c r="L3784" s="65" t="str">
        <f>UPPER(TEXT(tbl_raw_data[[#This Row],[updated_date]],"MMMM"))</f>
        <v>AUGUST</v>
      </c>
      <c r="M3784" s="65" t="str">
        <f>"WEEK "&amp;IF(ROUNDUP(DAY(tbl_raw_data[[#This Row],[updated_date]])/7,0)=5,4,ROUNDUP(DAY(tbl_raw_data[[#This Row],[updated_date]])/7,0))</f>
        <v>WEEK 3</v>
      </c>
      <c r="N3784" s="71" t="str">
        <f>UPPER(VLOOKUP(tbl_raw_data[[#This Row],[Analyst]],settings!$A$1:$B$15,2,0))</f>
        <v>SAM</v>
      </c>
      <c r="O3784" s="71" t="str">
        <f>TRIM(UPPER(tbl_raw_data[[#This Row],[Outcome]]))</f>
        <v>DECLINE</v>
      </c>
      <c r="P3784" s="71" t="str">
        <f>TRIM(UPPER(tbl_raw_data[[#This Row],[Queue Name]]))</f>
        <v>CONSUMER EXISTING</v>
      </c>
      <c r="Q3784" s="71" t="str">
        <f>IF(tbl_raw_data[[#This Row],[time_taken_in_min]]&lt;=settings!$D$2,"SLA_MET","SLA_NOT_MET")</f>
        <v>SLA_MET</v>
      </c>
    </row>
    <row r="3785" spans="1:17" x14ac:dyDescent="0.3">
      <c r="A3785" s="1" t="s">
        <v>4748</v>
      </c>
      <c r="B3785" s="36">
        <v>45158.57135416667</v>
      </c>
      <c r="C3785" s="41">
        <v>45158.580706018518</v>
      </c>
      <c r="D3785" s="11" t="s">
        <v>33</v>
      </c>
      <c r="E3785" s="11" t="s">
        <v>8</v>
      </c>
      <c r="F3785" s="11" t="s">
        <v>206</v>
      </c>
      <c r="G3785" s="11" t="s">
        <v>674</v>
      </c>
      <c r="H3785" s="84" t="str">
        <f t="shared" si="59"/>
        <v>Reason Unknown</v>
      </c>
      <c r="I3785" s="63">
        <f>(tbl_raw_data[[#This Row],[Date Actioned]])-(tbl_raw_data[[#This Row],[Date Tagged]])</f>
        <v>9.3518518478958867E-3</v>
      </c>
      <c r="J3785" s="66">
        <f>HOUR(tbl_raw_data[[#This Row],[time_taken]])*60+MINUTE(tbl_raw_data[[#This Row],[time_taken]])+SECOND(tbl_raw_data[[#This Row],[time_taken]])/60</f>
        <v>13.466666666666667</v>
      </c>
      <c r="K3785" s="68">
        <f>DATE(YEAR(tbl_raw_data[[#This Row],[Date Actioned]]),MONTH(tbl_raw_data[[#This Row],[Date Actioned]]),DAY(tbl_raw_data[[#This Row],[Date Actioned]]))</f>
        <v>45158</v>
      </c>
      <c r="L3785" s="65" t="str">
        <f>UPPER(TEXT(tbl_raw_data[[#This Row],[updated_date]],"MMMM"))</f>
        <v>AUGUST</v>
      </c>
      <c r="M3785" s="65" t="str">
        <f>"WEEK "&amp;IF(ROUNDUP(DAY(tbl_raw_data[[#This Row],[updated_date]])/7,0)=5,4,ROUNDUP(DAY(tbl_raw_data[[#This Row],[updated_date]])/7,0))</f>
        <v>WEEK 3</v>
      </c>
      <c r="N3785" s="71" t="str">
        <f>UPPER(VLOOKUP(tbl_raw_data[[#This Row],[Analyst]],settings!$A$1:$B$15,2,0))</f>
        <v>HARDIK</v>
      </c>
      <c r="O3785" s="71" t="str">
        <f>TRIM(UPPER(tbl_raw_data[[#This Row],[Outcome]]))</f>
        <v>DECLINE</v>
      </c>
      <c r="P3785" s="71" t="str">
        <f>TRIM(UPPER(tbl_raw_data[[#This Row],[Queue Name]]))</f>
        <v>CONSUMER POST BUREAU</v>
      </c>
      <c r="Q3785" s="71" t="str">
        <f>IF(tbl_raw_data[[#This Row],[time_taken_in_min]]&lt;=settings!$D$2,"SLA_MET","SLA_NOT_MET")</f>
        <v>SLA_MET</v>
      </c>
    </row>
    <row r="3786" spans="1:17" x14ac:dyDescent="0.3">
      <c r="A3786" s="5" t="s">
        <v>4749</v>
      </c>
      <c r="B3786" s="34">
        <v>45158.577731481484</v>
      </c>
      <c r="C3786" s="40">
        <v>45158.5859375</v>
      </c>
      <c r="D3786" s="10" t="s">
        <v>33</v>
      </c>
      <c r="E3786" s="10" t="s">
        <v>18</v>
      </c>
      <c r="F3786" s="10" t="s">
        <v>24</v>
      </c>
      <c r="G3786" s="10" t="s">
        <v>362</v>
      </c>
      <c r="H3786" s="84" t="str">
        <f t="shared" si="59"/>
        <v>Reason Unknown</v>
      </c>
      <c r="I3786" s="63">
        <f>(tbl_raw_data[[#This Row],[Date Actioned]])-(tbl_raw_data[[#This Row],[Date Tagged]])</f>
        <v>8.2060185159207322E-3</v>
      </c>
      <c r="J3786" s="66">
        <f>HOUR(tbl_raw_data[[#This Row],[time_taken]])*60+MINUTE(tbl_raw_data[[#This Row],[time_taken]])+SECOND(tbl_raw_data[[#This Row],[time_taken]])/60</f>
        <v>11.816666666666666</v>
      </c>
      <c r="K3786" s="68">
        <f>DATE(YEAR(tbl_raw_data[[#This Row],[Date Actioned]]),MONTH(tbl_raw_data[[#This Row],[Date Actioned]]),DAY(tbl_raw_data[[#This Row],[Date Actioned]]))</f>
        <v>45158</v>
      </c>
      <c r="L3786" s="65" t="str">
        <f>UPPER(TEXT(tbl_raw_data[[#This Row],[updated_date]],"MMMM"))</f>
        <v>AUGUST</v>
      </c>
      <c r="M3786" s="65" t="str">
        <f>"WEEK "&amp;IF(ROUNDUP(DAY(tbl_raw_data[[#This Row],[updated_date]])/7,0)=5,4,ROUNDUP(DAY(tbl_raw_data[[#This Row],[updated_date]])/7,0))</f>
        <v>WEEK 3</v>
      </c>
      <c r="N3786" s="71" t="str">
        <f>UPPER(VLOOKUP(tbl_raw_data[[#This Row],[Analyst]],settings!$A$1:$B$15,2,0))</f>
        <v>SAM</v>
      </c>
      <c r="O3786" s="71" t="str">
        <f>TRIM(UPPER(tbl_raw_data[[#This Row],[Outcome]]))</f>
        <v>DECLINE</v>
      </c>
      <c r="P3786" s="71" t="str">
        <f>TRIM(UPPER(tbl_raw_data[[#This Row],[Queue Name]]))</f>
        <v>CONSUMER PRE BUREAU</v>
      </c>
      <c r="Q3786" s="71" t="str">
        <f>IF(tbl_raw_data[[#This Row],[time_taken_in_min]]&lt;=settings!$D$2,"SLA_MET","SLA_NOT_MET")</f>
        <v>SLA_MET</v>
      </c>
    </row>
    <row r="3787" spans="1:17" x14ac:dyDescent="0.3">
      <c r="A3787" s="7" t="s">
        <v>4750</v>
      </c>
      <c r="B3787" s="36">
        <v>45158.580671296295</v>
      </c>
      <c r="C3787" s="41">
        <v>45158.585740740738</v>
      </c>
      <c r="D3787" s="11" t="s">
        <v>33</v>
      </c>
      <c r="E3787" s="11" t="s">
        <v>11</v>
      </c>
      <c r="F3787" s="11" t="s">
        <v>206</v>
      </c>
      <c r="G3787" s="11" t="s">
        <v>730</v>
      </c>
      <c r="H3787" s="84" t="str">
        <f t="shared" si="59"/>
        <v>Reason Unknown</v>
      </c>
      <c r="I3787" s="63">
        <f>(tbl_raw_data[[#This Row],[Date Actioned]])-(tbl_raw_data[[#This Row],[Date Tagged]])</f>
        <v>5.0694444435066544E-3</v>
      </c>
      <c r="J3787" s="66">
        <f>HOUR(tbl_raw_data[[#This Row],[time_taken]])*60+MINUTE(tbl_raw_data[[#This Row],[time_taken]])+SECOND(tbl_raw_data[[#This Row],[time_taken]])/60</f>
        <v>7.3</v>
      </c>
      <c r="K3787" s="68">
        <f>DATE(YEAR(tbl_raw_data[[#This Row],[Date Actioned]]),MONTH(tbl_raw_data[[#This Row],[Date Actioned]]),DAY(tbl_raw_data[[#This Row],[Date Actioned]]))</f>
        <v>45158</v>
      </c>
      <c r="L3787" s="65" t="str">
        <f>UPPER(TEXT(tbl_raw_data[[#This Row],[updated_date]],"MMMM"))</f>
        <v>AUGUST</v>
      </c>
      <c r="M3787" s="65" t="str">
        <f>"WEEK "&amp;IF(ROUNDUP(DAY(tbl_raw_data[[#This Row],[updated_date]])/7,0)=5,4,ROUNDUP(DAY(tbl_raw_data[[#This Row],[updated_date]])/7,0))</f>
        <v>WEEK 3</v>
      </c>
      <c r="N3787" s="71" t="str">
        <f>UPPER(VLOOKUP(tbl_raw_data[[#This Row],[Analyst]],settings!$A$1:$B$15,2,0))</f>
        <v>HARDIK</v>
      </c>
      <c r="O3787" s="71" t="str">
        <f>TRIM(UPPER(tbl_raw_data[[#This Row],[Outcome]]))</f>
        <v>DECLINE</v>
      </c>
      <c r="P3787" s="71" t="str">
        <f>TRIM(UPPER(tbl_raw_data[[#This Row],[Queue Name]]))</f>
        <v>CONSUMER EXISTING</v>
      </c>
      <c r="Q3787" s="71" t="str">
        <f>IF(tbl_raw_data[[#This Row],[time_taken_in_min]]&lt;=settings!$D$2,"SLA_MET","SLA_NOT_MET")</f>
        <v>SLA_MET</v>
      </c>
    </row>
    <row r="3788" spans="1:17" x14ac:dyDescent="0.3">
      <c r="A3788" s="1" t="s">
        <v>4751</v>
      </c>
      <c r="B3788" s="34">
        <v>45158.594537037039</v>
      </c>
      <c r="C3788" s="40">
        <v>45158.604444444441</v>
      </c>
      <c r="D3788" s="10" t="s">
        <v>33</v>
      </c>
      <c r="E3788" s="10" t="s">
        <v>8</v>
      </c>
      <c r="F3788" s="10" t="s">
        <v>12</v>
      </c>
      <c r="G3788" s="10" t="s">
        <v>731</v>
      </c>
      <c r="H3788" s="84" t="str">
        <f t="shared" si="59"/>
        <v>Reason Unknown</v>
      </c>
      <c r="I3788" s="63">
        <f>(tbl_raw_data[[#This Row],[Date Actioned]])-(tbl_raw_data[[#This Row],[Date Tagged]])</f>
        <v>9.9074074023519643E-3</v>
      </c>
      <c r="J3788" s="66">
        <f>HOUR(tbl_raw_data[[#This Row],[time_taken]])*60+MINUTE(tbl_raw_data[[#This Row],[time_taken]])+SECOND(tbl_raw_data[[#This Row],[time_taken]])/60</f>
        <v>14.266666666666667</v>
      </c>
      <c r="K3788" s="68">
        <f>DATE(YEAR(tbl_raw_data[[#This Row],[Date Actioned]]),MONTH(tbl_raw_data[[#This Row],[Date Actioned]]),DAY(tbl_raw_data[[#This Row],[Date Actioned]]))</f>
        <v>45158</v>
      </c>
      <c r="L3788" s="65" t="str">
        <f>UPPER(TEXT(tbl_raw_data[[#This Row],[updated_date]],"MMMM"))</f>
        <v>AUGUST</v>
      </c>
      <c r="M3788" s="65" t="str">
        <f>"WEEK "&amp;IF(ROUNDUP(DAY(tbl_raw_data[[#This Row],[updated_date]])/7,0)=5,4,ROUNDUP(DAY(tbl_raw_data[[#This Row],[updated_date]])/7,0))</f>
        <v>WEEK 3</v>
      </c>
      <c r="N3788" s="71" t="str">
        <f>UPPER(VLOOKUP(tbl_raw_data[[#This Row],[Analyst]],settings!$A$1:$B$15,2,0))</f>
        <v>NITESH</v>
      </c>
      <c r="O3788" s="71" t="str">
        <f>TRIM(UPPER(tbl_raw_data[[#This Row],[Outcome]]))</f>
        <v>DECLINE</v>
      </c>
      <c r="P3788" s="71" t="str">
        <f>TRIM(UPPER(tbl_raw_data[[#This Row],[Queue Name]]))</f>
        <v>CONSUMER POST BUREAU</v>
      </c>
      <c r="Q3788" s="71" t="str">
        <f>IF(tbl_raw_data[[#This Row],[time_taken_in_min]]&lt;=settings!$D$2,"SLA_MET","SLA_NOT_MET")</f>
        <v>SLA_MET</v>
      </c>
    </row>
    <row r="3789" spans="1:17" x14ac:dyDescent="0.3">
      <c r="A3789" s="5" t="s">
        <v>4752</v>
      </c>
      <c r="B3789" s="36">
        <v>45158.597199074073</v>
      </c>
      <c r="C3789" s="41">
        <v>45158.601921296293</v>
      </c>
      <c r="D3789" s="11" t="s">
        <v>33</v>
      </c>
      <c r="E3789" s="11" t="s">
        <v>11</v>
      </c>
      <c r="F3789" s="11" t="s">
        <v>24</v>
      </c>
      <c r="G3789" s="11" t="s">
        <v>678</v>
      </c>
      <c r="H3789" s="84" t="str">
        <f t="shared" si="59"/>
        <v>Reason Unknown</v>
      </c>
      <c r="I3789" s="63">
        <f>(tbl_raw_data[[#This Row],[Date Actioned]])-(tbl_raw_data[[#This Row],[Date Tagged]])</f>
        <v>4.7222222201526165E-3</v>
      </c>
      <c r="J3789" s="66">
        <f>HOUR(tbl_raw_data[[#This Row],[time_taken]])*60+MINUTE(tbl_raw_data[[#This Row],[time_taken]])+SECOND(tbl_raw_data[[#This Row],[time_taken]])/60</f>
        <v>6.8</v>
      </c>
      <c r="K3789" s="68">
        <f>DATE(YEAR(tbl_raw_data[[#This Row],[Date Actioned]]),MONTH(tbl_raw_data[[#This Row],[Date Actioned]]),DAY(tbl_raw_data[[#This Row],[Date Actioned]]))</f>
        <v>45158</v>
      </c>
      <c r="L3789" s="65" t="str">
        <f>UPPER(TEXT(tbl_raw_data[[#This Row],[updated_date]],"MMMM"))</f>
        <v>AUGUST</v>
      </c>
      <c r="M3789" s="65" t="str">
        <f>"WEEK "&amp;IF(ROUNDUP(DAY(tbl_raw_data[[#This Row],[updated_date]])/7,0)=5,4,ROUNDUP(DAY(tbl_raw_data[[#This Row],[updated_date]])/7,0))</f>
        <v>WEEK 3</v>
      </c>
      <c r="N3789" s="71" t="str">
        <f>UPPER(VLOOKUP(tbl_raw_data[[#This Row],[Analyst]],settings!$A$1:$B$15,2,0))</f>
        <v>SAM</v>
      </c>
      <c r="O3789" s="71" t="str">
        <f>TRIM(UPPER(tbl_raw_data[[#This Row],[Outcome]]))</f>
        <v>DECLINE</v>
      </c>
      <c r="P3789" s="71" t="str">
        <f>TRIM(UPPER(tbl_raw_data[[#This Row],[Queue Name]]))</f>
        <v>CONSUMER EXISTING</v>
      </c>
      <c r="Q3789" s="71" t="str">
        <f>IF(tbl_raw_data[[#This Row],[time_taken_in_min]]&lt;=settings!$D$2,"SLA_MET","SLA_NOT_MET")</f>
        <v>SLA_MET</v>
      </c>
    </row>
    <row r="3790" spans="1:17" x14ac:dyDescent="0.3">
      <c r="A3790" s="7" t="s">
        <v>4753</v>
      </c>
      <c r="B3790" s="34">
        <v>45158.600277777776</v>
      </c>
      <c r="C3790" s="40">
        <v>45158.612523148149</v>
      </c>
      <c r="D3790" s="10" t="s">
        <v>33</v>
      </c>
      <c r="E3790" s="10" t="s">
        <v>11</v>
      </c>
      <c r="F3790" s="10" t="s">
        <v>206</v>
      </c>
      <c r="G3790" s="10" t="s">
        <v>732</v>
      </c>
      <c r="H3790" s="84" t="str">
        <f t="shared" si="59"/>
        <v>Reason Unknown</v>
      </c>
      <c r="I3790" s="63">
        <f>(tbl_raw_data[[#This Row],[Date Actioned]])-(tbl_raw_data[[#This Row],[Date Tagged]])</f>
        <v>1.2245370373420883E-2</v>
      </c>
      <c r="J3790" s="66">
        <f>HOUR(tbl_raw_data[[#This Row],[time_taken]])*60+MINUTE(tbl_raw_data[[#This Row],[time_taken]])+SECOND(tbl_raw_data[[#This Row],[time_taken]])/60</f>
        <v>17.633333333333333</v>
      </c>
      <c r="K3790" s="68">
        <f>DATE(YEAR(tbl_raw_data[[#This Row],[Date Actioned]]),MONTH(tbl_raw_data[[#This Row],[Date Actioned]]),DAY(tbl_raw_data[[#This Row],[Date Actioned]]))</f>
        <v>45158</v>
      </c>
      <c r="L3790" s="65" t="str">
        <f>UPPER(TEXT(tbl_raw_data[[#This Row],[updated_date]],"MMMM"))</f>
        <v>AUGUST</v>
      </c>
      <c r="M3790" s="65" t="str">
        <f>"WEEK "&amp;IF(ROUNDUP(DAY(tbl_raw_data[[#This Row],[updated_date]])/7,0)=5,4,ROUNDUP(DAY(tbl_raw_data[[#This Row],[updated_date]])/7,0))</f>
        <v>WEEK 3</v>
      </c>
      <c r="N3790" s="71" t="str">
        <f>UPPER(VLOOKUP(tbl_raw_data[[#This Row],[Analyst]],settings!$A$1:$B$15,2,0))</f>
        <v>HARDIK</v>
      </c>
      <c r="O3790" s="71" t="str">
        <f>TRIM(UPPER(tbl_raw_data[[#This Row],[Outcome]]))</f>
        <v>DECLINE</v>
      </c>
      <c r="P3790" s="71" t="str">
        <f>TRIM(UPPER(tbl_raw_data[[#This Row],[Queue Name]]))</f>
        <v>CONSUMER EXISTING</v>
      </c>
      <c r="Q3790" s="71" t="str">
        <f>IF(tbl_raw_data[[#This Row],[time_taken_in_min]]&lt;=settings!$D$2,"SLA_MET","SLA_NOT_MET")</f>
        <v>SLA_MET</v>
      </c>
    </row>
    <row r="3791" spans="1:17" x14ac:dyDescent="0.3">
      <c r="A3791" s="1" t="s">
        <v>4754</v>
      </c>
      <c r="B3791" s="36">
        <v>45158.607048611113</v>
      </c>
      <c r="C3791" s="41">
        <v>45158.612881944442</v>
      </c>
      <c r="D3791" s="11" t="s">
        <v>33</v>
      </c>
      <c r="E3791" s="11" t="s">
        <v>11</v>
      </c>
      <c r="F3791" s="11" t="s">
        <v>12</v>
      </c>
      <c r="G3791" s="11" t="s">
        <v>733</v>
      </c>
      <c r="H3791" s="84" t="str">
        <f t="shared" si="59"/>
        <v>Reason Unknown</v>
      </c>
      <c r="I3791" s="63">
        <f>(tbl_raw_data[[#This Row],[Date Actioned]])-(tbl_raw_data[[#This Row],[Date Tagged]])</f>
        <v>5.8333333290647715E-3</v>
      </c>
      <c r="J3791" s="66">
        <f>HOUR(tbl_raw_data[[#This Row],[time_taken]])*60+MINUTE(tbl_raw_data[[#This Row],[time_taken]])+SECOND(tbl_raw_data[[#This Row],[time_taken]])/60</f>
        <v>8.4</v>
      </c>
      <c r="K3791" s="68">
        <f>DATE(YEAR(tbl_raw_data[[#This Row],[Date Actioned]]),MONTH(tbl_raw_data[[#This Row],[Date Actioned]]),DAY(tbl_raw_data[[#This Row],[Date Actioned]]))</f>
        <v>45158</v>
      </c>
      <c r="L3791" s="65" t="str">
        <f>UPPER(TEXT(tbl_raw_data[[#This Row],[updated_date]],"MMMM"))</f>
        <v>AUGUST</v>
      </c>
      <c r="M3791" s="65" t="str">
        <f>"WEEK "&amp;IF(ROUNDUP(DAY(tbl_raw_data[[#This Row],[updated_date]])/7,0)=5,4,ROUNDUP(DAY(tbl_raw_data[[#This Row],[updated_date]])/7,0))</f>
        <v>WEEK 3</v>
      </c>
      <c r="N3791" s="71" t="str">
        <f>UPPER(VLOOKUP(tbl_raw_data[[#This Row],[Analyst]],settings!$A$1:$B$15,2,0))</f>
        <v>NITESH</v>
      </c>
      <c r="O3791" s="71" t="str">
        <f>TRIM(UPPER(tbl_raw_data[[#This Row],[Outcome]]))</f>
        <v>DECLINE</v>
      </c>
      <c r="P3791" s="71" t="str">
        <f>TRIM(UPPER(tbl_raw_data[[#This Row],[Queue Name]]))</f>
        <v>CONSUMER EXISTING</v>
      </c>
      <c r="Q3791" s="71" t="str">
        <f>IF(tbl_raw_data[[#This Row],[time_taken_in_min]]&lt;=settings!$D$2,"SLA_MET","SLA_NOT_MET")</f>
        <v>SLA_MET</v>
      </c>
    </row>
    <row r="3792" spans="1:17" x14ac:dyDescent="0.3">
      <c r="A3792" s="5" t="s">
        <v>4755</v>
      </c>
      <c r="B3792" s="34">
        <v>45158.610937500001</v>
      </c>
      <c r="C3792" s="40">
        <v>45158.613738425927</v>
      </c>
      <c r="D3792" s="10" t="s">
        <v>33</v>
      </c>
      <c r="E3792" s="10" t="s">
        <v>8</v>
      </c>
      <c r="F3792" s="10" t="s">
        <v>14</v>
      </c>
      <c r="G3792" s="10" t="s">
        <v>731</v>
      </c>
      <c r="H3792" s="84" t="str">
        <f t="shared" si="59"/>
        <v>Reason Unknown</v>
      </c>
      <c r="I3792" s="63">
        <f>(tbl_raw_data[[#This Row],[Date Actioned]])-(tbl_raw_data[[#This Row],[Date Tagged]])</f>
        <v>2.8009259258396924E-3</v>
      </c>
      <c r="J3792" s="66">
        <f>HOUR(tbl_raw_data[[#This Row],[time_taken]])*60+MINUTE(tbl_raw_data[[#This Row],[time_taken]])+SECOND(tbl_raw_data[[#This Row],[time_taken]])/60</f>
        <v>4.0333333333333332</v>
      </c>
      <c r="K3792" s="68">
        <f>DATE(YEAR(tbl_raw_data[[#This Row],[Date Actioned]]),MONTH(tbl_raw_data[[#This Row],[Date Actioned]]),DAY(tbl_raw_data[[#This Row],[Date Actioned]]))</f>
        <v>45158</v>
      </c>
      <c r="L3792" s="65" t="str">
        <f>UPPER(TEXT(tbl_raw_data[[#This Row],[updated_date]],"MMMM"))</f>
        <v>AUGUST</v>
      </c>
      <c r="M3792" s="65" t="str">
        <f>"WEEK "&amp;IF(ROUNDUP(DAY(tbl_raw_data[[#This Row],[updated_date]])/7,0)=5,4,ROUNDUP(DAY(tbl_raw_data[[#This Row],[updated_date]])/7,0))</f>
        <v>WEEK 3</v>
      </c>
      <c r="N3792" s="71" t="str">
        <f>UPPER(VLOOKUP(tbl_raw_data[[#This Row],[Analyst]],settings!$A$1:$B$15,2,0))</f>
        <v>CAMROON</v>
      </c>
      <c r="O3792" s="71" t="str">
        <f>TRIM(UPPER(tbl_raw_data[[#This Row],[Outcome]]))</f>
        <v>DECLINE</v>
      </c>
      <c r="P3792" s="71" t="str">
        <f>TRIM(UPPER(tbl_raw_data[[#This Row],[Queue Name]]))</f>
        <v>CONSUMER POST BUREAU</v>
      </c>
      <c r="Q3792" s="71" t="str">
        <f>IF(tbl_raw_data[[#This Row],[time_taken_in_min]]&lt;=settings!$D$2,"SLA_MET","SLA_NOT_MET")</f>
        <v>SLA_MET</v>
      </c>
    </row>
    <row r="3793" spans="1:17" x14ac:dyDescent="0.3">
      <c r="A3793" s="7" t="s">
        <v>4756</v>
      </c>
      <c r="B3793" s="36">
        <v>45158.615185185183</v>
      </c>
      <c r="C3793" s="41">
        <v>45158.622997685183</v>
      </c>
      <c r="D3793" s="11" t="s">
        <v>33</v>
      </c>
      <c r="E3793" s="11" t="s">
        <v>11</v>
      </c>
      <c r="F3793" s="11" t="s">
        <v>14</v>
      </c>
      <c r="G3793" s="11" t="s">
        <v>678</v>
      </c>
      <c r="H3793" s="84" t="str">
        <f t="shared" si="59"/>
        <v>Reason Unknown</v>
      </c>
      <c r="I3793" s="63">
        <f>(tbl_raw_data[[#This Row],[Date Actioned]])-(tbl_raw_data[[#This Row],[Date Tagged]])</f>
        <v>7.8125E-3</v>
      </c>
      <c r="J3793" s="66">
        <f>HOUR(tbl_raw_data[[#This Row],[time_taken]])*60+MINUTE(tbl_raw_data[[#This Row],[time_taken]])+SECOND(tbl_raw_data[[#This Row],[time_taken]])/60</f>
        <v>11.25</v>
      </c>
      <c r="K3793" s="68">
        <f>DATE(YEAR(tbl_raw_data[[#This Row],[Date Actioned]]),MONTH(tbl_raw_data[[#This Row],[Date Actioned]]),DAY(tbl_raw_data[[#This Row],[Date Actioned]]))</f>
        <v>45158</v>
      </c>
      <c r="L3793" s="65" t="str">
        <f>UPPER(TEXT(tbl_raw_data[[#This Row],[updated_date]],"MMMM"))</f>
        <v>AUGUST</v>
      </c>
      <c r="M3793" s="65" t="str">
        <f>"WEEK "&amp;IF(ROUNDUP(DAY(tbl_raw_data[[#This Row],[updated_date]])/7,0)=5,4,ROUNDUP(DAY(tbl_raw_data[[#This Row],[updated_date]])/7,0))</f>
        <v>WEEK 3</v>
      </c>
      <c r="N3793" s="71" t="str">
        <f>UPPER(VLOOKUP(tbl_raw_data[[#This Row],[Analyst]],settings!$A$1:$B$15,2,0))</f>
        <v>CAMROON</v>
      </c>
      <c r="O3793" s="71" t="str">
        <f>TRIM(UPPER(tbl_raw_data[[#This Row],[Outcome]]))</f>
        <v>DECLINE</v>
      </c>
      <c r="P3793" s="71" t="str">
        <f>TRIM(UPPER(tbl_raw_data[[#This Row],[Queue Name]]))</f>
        <v>CONSUMER EXISTING</v>
      </c>
      <c r="Q3793" s="71" t="str">
        <f>IF(tbl_raw_data[[#This Row],[time_taken_in_min]]&lt;=settings!$D$2,"SLA_MET","SLA_NOT_MET")</f>
        <v>SLA_MET</v>
      </c>
    </row>
    <row r="3794" spans="1:17" x14ac:dyDescent="0.3">
      <c r="A3794" s="1" t="s">
        <v>4757</v>
      </c>
      <c r="B3794" s="34">
        <v>45158.617708333331</v>
      </c>
      <c r="C3794" s="40">
        <v>45158.625787037039</v>
      </c>
      <c r="D3794" s="10" t="s">
        <v>33</v>
      </c>
      <c r="E3794" s="10" t="s">
        <v>8</v>
      </c>
      <c r="F3794" s="10" t="s">
        <v>206</v>
      </c>
      <c r="G3794" s="10" t="s">
        <v>734</v>
      </c>
      <c r="H3794" s="84" t="str">
        <f t="shared" si="59"/>
        <v>Reason Unknown</v>
      </c>
      <c r="I3794" s="63">
        <f>(tbl_raw_data[[#This Row],[Date Actioned]])-(tbl_raw_data[[#This Row],[Date Tagged]])</f>
        <v>8.078703707724344E-3</v>
      </c>
      <c r="J3794" s="66">
        <f>HOUR(tbl_raw_data[[#This Row],[time_taken]])*60+MINUTE(tbl_raw_data[[#This Row],[time_taken]])+SECOND(tbl_raw_data[[#This Row],[time_taken]])/60</f>
        <v>11.633333333333333</v>
      </c>
      <c r="K3794" s="68">
        <f>DATE(YEAR(tbl_raw_data[[#This Row],[Date Actioned]]),MONTH(tbl_raw_data[[#This Row],[Date Actioned]]),DAY(tbl_raw_data[[#This Row],[Date Actioned]]))</f>
        <v>45158</v>
      </c>
      <c r="L3794" s="65" t="str">
        <f>UPPER(TEXT(tbl_raw_data[[#This Row],[updated_date]],"MMMM"))</f>
        <v>AUGUST</v>
      </c>
      <c r="M3794" s="65" t="str">
        <f>"WEEK "&amp;IF(ROUNDUP(DAY(tbl_raw_data[[#This Row],[updated_date]])/7,0)=5,4,ROUNDUP(DAY(tbl_raw_data[[#This Row],[updated_date]])/7,0))</f>
        <v>WEEK 3</v>
      </c>
      <c r="N3794" s="71" t="str">
        <f>UPPER(VLOOKUP(tbl_raw_data[[#This Row],[Analyst]],settings!$A$1:$B$15,2,0))</f>
        <v>HARDIK</v>
      </c>
      <c r="O3794" s="71" t="str">
        <f>TRIM(UPPER(tbl_raw_data[[#This Row],[Outcome]]))</f>
        <v>DECLINE</v>
      </c>
      <c r="P3794" s="71" t="str">
        <f>TRIM(UPPER(tbl_raw_data[[#This Row],[Queue Name]]))</f>
        <v>CONSUMER POST BUREAU</v>
      </c>
      <c r="Q3794" s="71" t="str">
        <f>IF(tbl_raw_data[[#This Row],[time_taken_in_min]]&lt;=settings!$D$2,"SLA_MET","SLA_NOT_MET")</f>
        <v>SLA_MET</v>
      </c>
    </row>
    <row r="3795" spans="1:17" x14ac:dyDescent="0.3">
      <c r="A3795" s="5" t="s">
        <v>4758</v>
      </c>
      <c r="B3795" s="36">
        <v>45158.618414351855</v>
      </c>
      <c r="C3795" s="41">
        <v>45158.63385416667</v>
      </c>
      <c r="D3795" s="11" t="s">
        <v>33</v>
      </c>
      <c r="E3795" s="11" t="s">
        <v>18</v>
      </c>
      <c r="F3795" s="11" t="s">
        <v>24</v>
      </c>
      <c r="G3795" s="11" t="s">
        <v>676</v>
      </c>
      <c r="H3795" s="84" t="str">
        <f t="shared" si="59"/>
        <v>Reason Unknown</v>
      </c>
      <c r="I3795" s="63">
        <f>(tbl_raw_data[[#This Row],[Date Actioned]])-(tbl_raw_data[[#This Row],[Date Tagged]])</f>
        <v>1.5439814815181307E-2</v>
      </c>
      <c r="J3795" s="66">
        <f>HOUR(tbl_raw_data[[#This Row],[time_taken]])*60+MINUTE(tbl_raw_data[[#This Row],[time_taken]])+SECOND(tbl_raw_data[[#This Row],[time_taken]])/60</f>
        <v>22.233333333333334</v>
      </c>
      <c r="K3795" s="68">
        <f>DATE(YEAR(tbl_raw_data[[#This Row],[Date Actioned]]),MONTH(tbl_raw_data[[#This Row],[Date Actioned]]),DAY(tbl_raw_data[[#This Row],[Date Actioned]]))</f>
        <v>45158</v>
      </c>
      <c r="L3795" s="65" t="str">
        <f>UPPER(TEXT(tbl_raw_data[[#This Row],[updated_date]],"MMMM"))</f>
        <v>AUGUST</v>
      </c>
      <c r="M3795" s="65" t="str">
        <f>"WEEK "&amp;IF(ROUNDUP(DAY(tbl_raw_data[[#This Row],[updated_date]])/7,0)=5,4,ROUNDUP(DAY(tbl_raw_data[[#This Row],[updated_date]])/7,0))</f>
        <v>WEEK 3</v>
      </c>
      <c r="N3795" s="71" t="str">
        <f>UPPER(VLOOKUP(tbl_raw_data[[#This Row],[Analyst]],settings!$A$1:$B$15,2,0))</f>
        <v>SAM</v>
      </c>
      <c r="O3795" s="71" t="str">
        <f>TRIM(UPPER(tbl_raw_data[[#This Row],[Outcome]]))</f>
        <v>DECLINE</v>
      </c>
      <c r="P3795" s="71" t="str">
        <f>TRIM(UPPER(tbl_raw_data[[#This Row],[Queue Name]]))</f>
        <v>CONSUMER PRE BUREAU</v>
      </c>
      <c r="Q3795" s="71" t="str">
        <f>IF(tbl_raw_data[[#This Row],[time_taken_in_min]]&lt;=settings!$D$2,"SLA_MET","SLA_NOT_MET")</f>
        <v>SLA_NOT_MET</v>
      </c>
    </row>
    <row r="3796" spans="1:17" x14ac:dyDescent="0.3">
      <c r="A3796" s="7" t="s">
        <v>4759</v>
      </c>
      <c r="B3796" s="34">
        <v>45158.628819444442</v>
      </c>
      <c r="C3796" s="40">
        <v>45158.638379629629</v>
      </c>
      <c r="D3796" s="10" t="s">
        <v>33</v>
      </c>
      <c r="E3796" s="10" t="s">
        <v>11</v>
      </c>
      <c r="F3796" s="10" t="s">
        <v>14</v>
      </c>
      <c r="G3796" s="10" t="s">
        <v>678</v>
      </c>
      <c r="H3796" s="84" t="str">
        <f t="shared" si="59"/>
        <v>Reason Unknown</v>
      </c>
      <c r="I3796" s="63">
        <f>(tbl_raw_data[[#This Row],[Date Actioned]])-(tbl_raw_data[[#This Row],[Date Tagged]])</f>
        <v>9.560185186273884E-3</v>
      </c>
      <c r="J3796" s="66">
        <f>HOUR(tbl_raw_data[[#This Row],[time_taken]])*60+MINUTE(tbl_raw_data[[#This Row],[time_taken]])+SECOND(tbl_raw_data[[#This Row],[time_taken]])/60</f>
        <v>13.766666666666667</v>
      </c>
      <c r="K3796" s="68">
        <f>DATE(YEAR(tbl_raw_data[[#This Row],[Date Actioned]]),MONTH(tbl_raw_data[[#This Row],[Date Actioned]]),DAY(tbl_raw_data[[#This Row],[Date Actioned]]))</f>
        <v>45158</v>
      </c>
      <c r="L3796" s="65" t="str">
        <f>UPPER(TEXT(tbl_raw_data[[#This Row],[updated_date]],"MMMM"))</f>
        <v>AUGUST</v>
      </c>
      <c r="M3796" s="65" t="str">
        <f>"WEEK "&amp;IF(ROUNDUP(DAY(tbl_raw_data[[#This Row],[updated_date]])/7,0)=5,4,ROUNDUP(DAY(tbl_raw_data[[#This Row],[updated_date]])/7,0))</f>
        <v>WEEK 3</v>
      </c>
      <c r="N3796" s="71" t="str">
        <f>UPPER(VLOOKUP(tbl_raw_data[[#This Row],[Analyst]],settings!$A$1:$B$15,2,0))</f>
        <v>CAMROON</v>
      </c>
      <c r="O3796" s="71" t="str">
        <f>TRIM(UPPER(tbl_raw_data[[#This Row],[Outcome]]))</f>
        <v>DECLINE</v>
      </c>
      <c r="P3796" s="71" t="str">
        <f>TRIM(UPPER(tbl_raw_data[[#This Row],[Queue Name]]))</f>
        <v>CONSUMER EXISTING</v>
      </c>
      <c r="Q3796" s="71" t="str">
        <f>IF(tbl_raw_data[[#This Row],[time_taken_in_min]]&lt;=settings!$D$2,"SLA_MET","SLA_NOT_MET")</f>
        <v>SLA_MET</v>
      </c>
    </row>
    <row r="3797" spans="1:17" x14ac:dyDescent="0.3">
      <c r="A3797" s="1" t="s">
        <v>4760</v>
      </c>
      <c r="B3797" s="36">
        <v>45158.658425925925</v>
      </c>
      <c r="C3797" s="41">
        <v>45158.674814814818</v>
      </c>
      <c r="D3797" s="11" t="s">
        <v>33</v>
      </c>
      <c r="E3797" s="11" t="s">
        <v>18</v>
      </c>
      <c r="F3797" s="11" t="s">
        <v>24</v>
      </c>
      <c r="G3797" s="11" t="s">
        <v>676</v>
      </c>
      <c r="H3797" s="84" t="str">
        <f t="shared" si="59"/>
        <v>Reason Unknown</v>
      </c>
      <c r="I3797" s="63">
        <f>(tbl_raw_data[[#This Row],[Date Actioned]])-(tbl_raw_data[[#This Row],[Date Tagged]])</f>
        <v>1.6388888892834075E-2</v>
      </c>
      <c r="J3797" s="66">
        <f>HOUR(tbl_raw_data[[#This Row],[time_taken]])*60+MINUTE(tbl_raw_data[[#This Row],[time_taken]])+SECOND(tbl_raw_data[[#This Row],[time_taken]])/60</f>
        <v>23.6</v>
      </c>
      <c r="K3797" s="68">
        <f>DATE(YEAR(tbl_raw_data[[#This Row],[Date Actioned]]),MONTH(tbl_raw_data[[#This Row],[Date Actioned]]),DAY(tbl_raw_data[[#This Row],[Date Actioned]]))</f>
        <v>45158</v>
      </c>
      <c r="L3797" s="65" t="str">
        <f>UPPER(TEXT(tbl_raw_data[[#This Row],[updated_date]],"MMMM"))</f>
        <v>AUGUST</v>
      </c>
      <c r="M3797" s="65" t="str">
        <f>"WEEK "&amp;IF(ROUNDUP(DAY(tbl_raw_data[[#This Row],[updated_date]])/7,0)=5,4,ROUNDUP(DAY(tbl_raw_data[[#This Row],[updated_date]])/7,0))</f>
        <v>WEEK 3</v>
      </c>
      <c r="N3797" s="71" t="str">
        <f>UPPER(VLOOKUP(tbl_raw_data[[#This Row],[Analyst]],settings!$A$1:$B$15,2,0))</f>
        <v>SAM</v>
      </c>
      <c r="O3797" s="71" t="str">
        <f>TRIM(UPPER(tbl_raw_data[[#This Row],[Outcome]]))</f>
        <v>DECLINE</v>
      </c>
      <c r="P3797" s="71" t="str">
        <f>TRIM(UPPER(tbl_raw_data[[#This Row],[Queue Name]]))</f>
        <v>CONSUMER PRE BUREAU</v>
      </c>
      <c r="Q3797" s="71" t="str">
        <f>IF(tbl_raw_data[[#This Row],[time_taken_in_min]]&lt;=settings!$D$2,"SLA_MET","SLA_NOT_MET")</f>
        <v>SLA_NOT_MET</v>
      </c>
    </row>
    <row r="3798" spans="1:17" x14ac:dyDescent="0.3">
      <c r="A3798" s="5" t="s">
        <v>4761</v>
      </c>
      <c r="B3798" s="34">
        <v>45158.659247685187</v>
      </c>
      <c r="C3798" s="40">
        <v>45158.668842592589</v>
      </c>
      <c r="D3798" s="10" t="s">
        <v>33</v>
      </c>
      <c r="E3798" s="10" t="s">
        <v>11</v>
      </c>
      <c r="F3798" s="10" t="s">
        <v>14</v>
      </c>
      <c r="G3798" s="10" t="s">
        <v>702</v>
      </c>
      <c r="H3798" s="84" t="str">
        <f t="shared" si="59"/>
        <v>Incomplete Details</v>
      </c>
      <c r="I3798" s="63">
        <f>(tbl_raw_data[[#This Row],[Date Actioned]])-(tbl_raw_data[[#This Row],[Date Tagged]])</f>
        <v>9.594907402060926E-3</v>
      </c>
      <c r="J3798" s="66">
        <f>HOUR(tbl_raw_data[[#This Row],[time_taken]])*60+MINUTE(tbl_raw_data[[#This Row],[time_taken]])+SECOND(tbl_raw_data[[#This Row],[time_taken]])/60</f>
        <v>13.816666666666666</v>
      </c>
      <c r="K3798" s="68">
        <f>DATE(YEAR(tbl_raw_data[[#This Row],[Date Actioned]]),MONTH(tbl_raw_data[[#This Row],[Date Actioned]]),DAY(tbl_raw_data[[#This Row],[Date Actioned]]))</f>
        <v>45158</v>
      </c>
      <c r="L3798" s="65" t="str">
        <f>UPPER(TEXT(tbl_raw_data[[#This Row],[updated_date]],"MMMM"))</f>
        <v>AUGUST</v>
      </c>
      <c r="M3798" s="65" t="str">
        <f>"WEEK "&amp;IF(ROUNDUP(DAY(tbl_raw_data[[#This Row],[updated_date]])/7,0)=5,4,ROUNDUP(DAY(tbl_raw_data[[#This Row],[updated_date]])/7,0))</f>
        <v>WEEK 3</v>
      </c>
      <c r="N3798" s="71" t="str">
        <f>UPPER(VLOOKUP(tbl_raw_data[[#This Row],[Analyst]],settings!$A$1:$B$15,2,0))</f>
        <v>CAMROON</v>
      </c>
      <c r="O3798" s="71" t="str">
        <f>TRIM(UPPER(tbl_raw_data[[#This Row],[Outcome]]))</f>
        <v>DECLINE</v>
      </c>
      <c r="P3798" s="71" t="str">
        <f>TRIM(UPPER(tbl_raw_data[[#This Row],[Queue Name]]))</f>
        <v>CONSUMER EXISTING</v>
      </c>
      <c r="Q3798" s="71" t="str">
        <f>IF(tbl_raw_data[[#This Row],[time_taken_in_min]]&lt;=settings!$D$2,"SLA_MET","SLA_NOT_MET")</f>
        <v>SLA_MET</v>
      </c>
    </row>
    <row r="3799" spans="1:17" x14ac:dyDescent="0.3">
      <c r="A3799" s="7" t="s">
        <v>4762</v>
      </c>
      <c r="B3799" s="36">
        <v>45158.668483796297</v>
      </c>
      <c r="C3799" s="41">
        <v>45158.677233796298</v>
      </c>
      <c r="D3799" s="11" t="s">
        <v>33</v>
      </c>
      <c r="E3799" s="11" t="s">
        <v>11</v>
      </c>
      <c r="F3799" s="11" t="s">
        <v>206</v>
      </c>
      <c r="G3799" s="11" t="s">
        <v>682</v>
      </c>
      <c r="H3799" s="84" t="str">
        <f t="shared" si="59"/>
        <v>Reason Unknown</v>
      </c>
      <c r="I3799" s="63">
        <f>(tbl_raw_data[[#This Row],[Date Actioned]])-(tbl_raw_data[[#This Row],[Date Tagged]])</f>
        <v>8.7500000008731149E-3</v>
      </c>
      <c r="J3799" s="66">
        <f>HOUR(tbl_raw_data[[#This Row],[time_taken]])*60+MINUTE(tbl_raw_data[[#This Row],[time_taken]])+SECOND(tbl_raw_data[[#This Row],[time_taken]])/60</f>
        <v>12.6</v>
      </c>
      <c r="K3799" s="68">
        <f>DATE(YEAR(tbl_raw_data[[#This Row],[Date Actioned]]),MONTH(tbl_raw_data[[#This Row],[Date Actioned]]),DAY(tbl_raw_data[[#This Row],[Date Actioned]]))</f>
        <v>45158</v>
      </c>
      <c r="L3799" s="65" t="str">
        <f>UPPER(TEXT(tbl_raw_data[[#This Row],[updated_date]],"MMMM"))</f>
        <v>AUGUST</v>
      </c>
      <c r="M3799" s="65" t="str">
        <f>"WEEK "&amp;IF(ROUNDUP(DAY(tbl_raw_data[[#This Row],[updated_date]])/7,0)=5,4,ROUNDUP(DAY(tbl_raw_data[[#This Row],[updated_date]])/7,0))</f>
        <v>WEEK 3</v>
      </c>
      <c r="N3799" s="71" t="str">
        <f>UPPER(VLOOKUP(tbl_raw_data[[#This Row],[Analyst]],settings!$A$1:$B$15,2,0))</f>
        <v>HARDIK</v>
      </c>
      <c r="O3799" s="71" t="str">
        <f>TRIM(UPPER(tbl_raw_data[[#This Row],[Outcome]]))</f>
        <v>DECLINE</v>
      </c>
      <c r="P3799" s="71" t="str">
        <f>TRIM(UPPER(tbl_raw_data[[#This Row],[Queue Name]]))</f>
        <v>CONSUMER EXISTING</v>
      </c>
      <c r="Q3799" s="71" t="str">
        <f>IF(tbl_raw_data[[#This Row],[time_taken_in_min]]&lt;=settings!$D$2,"SLA_MET","SLA_NOT_MET")</f>
        <v>SLA_MET</v>
      </c>
    </row>
    <row r="3800" spans="1:17" x14ac:dyDescent="0.3">
      <c r="A3800" s="1" t="s">
        <v>4763</v>
      </c>
      <c r="B3800" s="34">
        <v>45158.682546296295</v>
      </c>
      <c r="C3800" s="40">
        <v>45158.688356481478</v>
      </c>
      <c r="D3800" s="10" t="s">
        <v>33</v>
      </c>
      <c r="E3800" s="10" t="s">
        <v>11</v>
      </c>
      <c r="F3800" s="10" t="s">
        <v>24</v>
      </c>
      <c r="G3800" s="10" t="s">
        <v>735</v>
      </c>
      <c r="H3800" s="84" t="str">
        <f t="shared" si="59"/>
        <v>Reason Unknown</v>
      </c>
      <c r="I3800" s="63">
        <f>(tbl_raw_data[[#This Row],[Date Actioned]])-(tbl_raw_data[[#This Row],[Date Tagged]])</f>
        <v>5.8101851827814244E-3</v>
      </c>
      <c r="J3800" s="66">
        <f>HOUR(tbl_raw_data[[#This Row],[time_taken]])*60+MINUTE(tbl_raw_data[[#This Row],[time_taken]])+SECOND(tbl_raw_data[[#This Row],[time_taken]])/60</f>
        <v>8.3666666666666671</v>
      </c>
      <c r="K3800" s="68">
        <f>DATE(YEAR(tbl_raw_data[[#This Row],[Date Actioned]]),MONTH(tbl_raw_data[[#This Row],[Date Actioned]]),DAY(tbl_raw_data[[#This Row],[Date Actioned]]))</f>
        <v>45158</v>
      </c>
      <c r="L3800" s="65" t="str">
        <f>UPPER(TEXT(tbl_raw_data[[#This Row],[updated_date]],"MMMM"))</f>
        <v>AUGUST</v>
      </c>
      <c r="M3800" s="65" t="str">
        <f>"WEEK "&amp;IF(ROUNDUP(DAY(tbl_raw_data[[#This Row],[updated_date]])/7,0)=5,4,ROUNDUP(DAY(tbl_raw_data[[#This Row],[updated_date]])/7,0))</f>
        <v>WEEK 3</v>
      </c>
      <c r="N3800" s="71" t="str">
        <f>UPPER(VLOOKUP(tbl_raw_data[[#This Row],[Analyst]],settings!$A$1:$B$15,2,0))</f>
        <v>SAM</v>
      </c>
      <c r="O3800" s="71" t="str">
        <f>TRIM(UPPER(tbl_raw_data[[#This Row],[Outcome]]))</f>
        <v>DECLINE</v>
      </c>
      <c r="P3800" s="71" t="str">
        <f>TRIM(UPPER(tbl_raw_data[[#This Row],[Queue Name]]))</f>
        <v>CONSUMER EXISTING</v>
      </c>
      <c r="Q3800" s="71" t="str">
        <f>IF(tbl_raw_data[[#This Row],[time_taken_in_min]]&lt;=settings!$D$2,"SLA_MET","SLA_NOT_MET")</f>
        <v>SLA_MET</v>
      </c>
    </row>
    <row r="3801" spans="1:17" x14ac:dyDescent="0.3">
      <c r="A3801" s="5" t="s">
        <v>4764</v>
      </c>
      <c r="B3801" s="36">
        <v>45158.683217592596</v>
      </c>
      <c r="C3801" s="41">
        <v>45158.695011574076</v>
      </c>
      <c r="D3801" s="11" t="s">
        <v>33</v>
      </c>
      <c r="E3801" s="11" t="s">
        <v>8</v>
      </c>
      <c r="F3801" s="11" t="s">
        <v>14</v>
      </c>
      <c r="G3801" s="11" t="s">
        <v>676</v>
      </c>
      <c r="H3801" s="84" t="str">
        <f t="shared" si="59"/>
        <v>Reason Unknown</v>
      </c>
      <c r="I3801" s="63">
        <f>(tbl_raw_data[[#This Row],[Date Actioned]])-(tbl_raw_data[[#This Row],[Date Tagged]])</f>
        <v>1.1793981480877846E-2</v>
      </c>
      <c r="J3801" s="66">
        <f>HOUR(tbl_raw_data[[#This Row],[time_taken]])*60+MINUTE(tbl_raw_data[[#This Row],[time_taken]])+SECOND(tbl_raw_data[[#This Row],[time_taken]])/60</f>
        <v>16.983333333333334</v>
      </c>
      <c r="K3801" s="68">
        <f>DATE(YEAR(tbl_raw_data[[#This Row],[Date Actioned]]),MONTH(tbl_raw_data[[#This Row],[Date Actioned]]),DAY(tbl_raw_data[[#This Row],[Date Actioned]]))</f>
        <v>45158</v>
      </c>
      <c r="L3801" s="65" t="str">
        <f>UPPER(TEXT(tbl_raw_data[[#This Row],[updated_date]],"MMMM"))</f>
        <v>AUGUST</v>
      </c>
      <c r="M3801" s="65" t="str">
        <f>"WEEK "&amp;IF(ROUNDUP(DAY(tbl_raw_data[[#This Row],[updated_date]])/7,0)=5,4,ROUNDUP(DAY(tbl_raw_data[[#This Row],[updated_date]])/7,0))</f>
        <v>WEEK 3</v>
      </c>
      <c r="N3801" s="71" t="str">
        <f>UPPER(VLOOKUP(tbl_raw_data[[#This Row],[Analyst]],settings!$A$1:$B$15,2,0))</f>
        <v>CAMROON</v>
      </c>
      <c r="O3801" s="71" t="str">
        <f>TRIM(UPPER(tbl_raw_data[[#This Row],[Outcome]]))</f>
        <v>DECLINE</v>
      </c>
      <c r="P3801" s="71" t="str">
        <f>TRIM(UPPER(tbl_raw_data[[#This Row],[Queue Name]]))</f>
        <v>CONSUMER POST BUREAU</v>
      </c>
      <c r="Q3801" s="71" t="str">
        <f>IF(tbl_raw_data[[#This Row],[time_taken_in_min]]&lt;=settings!$D$2,"SLA_MET","SLA_NOT_MET")</f>
        <v>SLA_MET</v>
      </c>
    </row>
    <row r="3802" spans="1:17" x14ac:dyDescent="0.3">
      <c r="A3802" s="7" t="s">
        <v>4765</v>
      </c>
      <c r="B3802" s="34">
        <v>45158.685081018521</v>
      </c>
      <c r="C3802" s="40">
        <v>45158.697337962964</v>
      </c>
      <c r="D3802" s="10" t="s">
        <v>33</v>
      </c>
      <c r="E3802" s="10" t="s">
        <v>11</v>
      </c>
      <c r="F3802" s="10" t="s">
        <v>24</v>
      </c>
      <c r="G3802" s="10" t="s">
        <v>678</v>
      </c>
      <c r="H3802" s="84" t="str">
        <f t="shared" si="59"/>
        <v>Reason Unknown</v>
      </c>
      <c r="I3802" s="63">
        <f>(tbl_raw_data[[#This Row],[Date Actioned]])-(tbl_raw_data[[#This Row],[Date Tagged]])</f>
        <v>1.2256944442924578E-2</v>
      </c>
      <c r="J3802" s="66">
        <f>HOUR(tbl_raw_data[[#This Row],[time_taken]])*60+MINUTE(tbl_raw_data[[#This Row],[time_taken]])+SECOND(tbl_raw_data[[#This Row],[time_taken]])/60</f>
        <v>17.649999999999999</v>
      </c>
      <c r="K3802" s="68">
        <f>DATE(YEAR(tbl_raw_data[[#This Row],[Date Actioned]]),MONTH(tbl_raw_data[[#This Row],[Date Actioned]]),DAY(tbl_raw_data[[#This Row],[Date Actioned]]))</f>
        <v>45158</v>
      </c>
      <c r="L3802" s="65" t="str">
        <f>UPPER(TEXT(tbl_raw_data[[#This Row],[updated_date]],"MMMM"))</f>
        <v>AUGUST</v>
      </c>
      <c r="M3802" s="65" t="str">
        <f>"WEEK "&amp;IF(ROUNDUP(DAY(tbl_raw_data[[#This Row],[updated_date]])/7,0)=5,4,ROUNDUP(DAY(tbl_raw_data[[#This Row],[updated_date]])/7,0))</f>
        <v>WEEK 3</v>
      </c>
      <c r="N3802" s="71" t="str">
        <f>UPPER(VLOOKUP(tbl_raw_data[[#This Row],[Analyst]],settings!$A$1:$B$15,2,0))</f>
        <v>SAM</v>
      </c>
      <c r="O3802" s="71" t="str">
        <f>TRIM(UPPER(tbl_raw_data[[#This Row],[Outcome]]))</f>
        <v>DECLINE</v>
      </c>
      <c r="P3802" s="71" t="str">
        <f>TRIM(UPPER(tbl_raw_data[[#This Row],[Queue Name]]))</f>
        <v>CONSUMER EXISTING</v>
      </c>
      <c r="Q3802" s="71" t="str">
        <f>IF(tbl_raw_data[[#This Row],[time_taken_in_min]]&lt;=settings!$D$2,"SLA_MET","SLA_NOT_MET")</f>
        <v>SLA_MET</v>
      </c>
    </row>
    <row r="3803" spans="1:17" x14ac:dyDescent="0.3">
      <c r="A3803" s="1" t="s">
        <v>4766</v>
      </c>
      <c r="B3803" s="36">
        <v>45158.687696759262</v>
      </c>
      <c r="C3803" s="41">
        <v>45158.702835648146</v>
      </c>
      <c r="D3803" s="11" t="s">
        <v>33</v>
      </c>
      <c r="E3803" s="11" t="s">
        <v>11</v>
      </c>
      <c r="F3803" s="11" t="s">
        <v>12</v>
      </c>
      <c r="G3803" s="11" t="s">
        <v>736</v>
      </c>
      <c r="H3803" s="84" t="str">
        <f t="shared" si="59"/>
        <v>Reason Unknown</v>
      </c>
      <c r="I3803" s="63">
        <f>(tbl_raw_data[[#This Row],[Date Actioned]])-(tbl_raw_data[[#This Row],[Date Tagged]])</f>
        <v>1.5138888884393964E-2</v>
      </c>
      <c r="J3803" s="66">
        <f>HOUR(tbl_raw_data[[#This Row],[time_taken]])*60+MINUTE(tbl_raw_data[[#This Row],[time_taken]])+SECOND(tbl_raw_data[[#This Row],[time_taken]])/60</f>
        <v>21.8</v>
      </c>
      <c r="K3803" s="68">
        <f>DATE(YEAR(tbl_raw_data[[#This Row],[Date Actioned]]),MONTH(tbl_raw_data[[#This Row],[Date Actioned]]),DAY(tbl_raw_data[[#This Row],[Date Actioned]]))</f>
        <v>45158</v>
      </c>
      <c r="L3803" s="65" t="str">
        <f>UPPER(TEXT(tbl_raw_data[[#This Row],[updated_date]],"MMMM"))</f>
        <v>AUGUST</v>
      </c>
      <c r="M3803" s="65" t="str">
        <f>"WEEK "&amp;IF(ROUNDUP(DAY(tbl_raw_data[[#This Row],[updated_date]])/7,0)=5,4,ROUNDUP(DAY(tbl_raw_data[[#This Row],[updated_date]])/7,0))</f>
        <v>WEEK 3</v>
      </c>
      <c r="N3803" s="71" t="str">
        <f>UPPER(VLOOKUP(tbl_raw_data[[#This Row],[Analyst]],settings!$A$1:$B$15,2,0))</f>
        <v>NITESH</v>
      </c>
      <c r="O3803" s="71" t="str">
        <f>TRIM(UPPER(tbl_raw_data[[#This Row],[Outcome]]))</f>
        <v>DECLINE</v>
      </c>
      <c r="P3803" s="71" t="str">
        <f>TRIM(UPPER(tbl_raw_data[[#This Row],[Queue Name]]))</f>
        <v>CONSUMER EXISTING</v>
      </c>
      <c r="Q3803" s="71" t="str">
        <f>IF(tbl_raw_data[[#This Row],[time_taken_in_min]]&lt;=settings!$D$2,"SLA_MET","SLA_NOT_MET")</f>
        <v>SLA_NOT_MET</v>
      </c>
    </row>
    <row r="3804" spans="1:17" x14ac:dyDescent="0.3">
      <c r="A3804" s="5" t="s">
        <v>4767</v>
      </c>
      <c r="B3804" s="34">
        <v>45158.717372685183</v>
      </c>
      <c r="C3804" s="40">
        <v>45158.726655092592</v>
      </c>
      <c r="D3804" s="10" t="s">
        <v>33</v>
      </c>
      <c r="E3804" s="10" t="s">
        <v>8</v>
      </c>
      <c r="F3804" s="10" t="s">
        <v>24</v>
      </c>
      <c r="G3804" s="10" t="s">
        <v>676</v>
      </c>
      <c r="H3804" s="84" t="str">
        <f t="shared" si="59"/>
        <v>Reason Unknown</v>
      </c>
      <c r="I3804" s="63">
        <f>(tbl_raw_data[[#This Row],[Date Actioned]])-(tbl_raw_data[[#This Row],[Date Tagged]])</f>
        <v>9.2824074090458453E-3</v>
      </c>
      <c r="J3804" s="66">
        <f>HOUR(tbl_raw_data[[#This Row],[time_taken]])*60+MINUTE(tbl_raw_data[[#This Row],[time_taken]])+SECOND(tbl_raw_data[[#This Row],[time_taken]])/60</f>
        <v>13.366666666666667</v>
      </c>
      <c r="K3804" s="68">
        <f>DATE(YEAR(tbl_raw_data[[#This Row],[Date Actioned]]),MONTH(tbl_raw_data[[#This Row],[Date Actioned]]),DAY(tbl_raw_data[[#This Row],[Date Actioned]]))</f>
        <v>45158</v>
      </c>
      <c r="L3804" s="65" t="str">
        <f>UPPER(TEXT(tbl_raw_data[[#This Row],[updated_date]],"MMMM"))</f>
        <v>AUGUST</v>
      </c>
      <c r="M3804" s="65" t="str">
        <f>"WEEK "&amp;IF(ROUNDUP(DAY(tbl_raw_data[[#This Row],[updated_date]])/7,0)=5,4,ROUNDUP(DAY(tbl_raw_data[[#This Row],[updated_date]])/7,0))</f>
        <v>WEEK 3</v>
      </c>
      <c r="N3804" s="71" t="str">
        <f>UPPER(VLOOKUP(tbl_raw_data[[#This Row],[Analyst]],settings!$A$1:$B$15,2,0))</f>
        <v>SAM</v>
      </c>
      <c r="O3804" s="71" t="str">
        <f>TRIM(UPPER(tbl_raw_data[[#This Row],[Outcome]]))</f>
        <v>DECLINE</v>
      </c>
      <c r="P3804" s="71" t="str">
        <f>TRIM(UPPER(tbl_raw_data[[#This Row],[Queue Name]]))</f>
        <v>CONSUMER POST BUREAU</v>
      </c>
      <c r="Q3804" s="71" t="str">
        <f>IF(tbl_raw_data[[#This Row],[time_taken_in_min]]&lt;=settings!$D$2,"SLA_MET","SLA_NOT_MET")</f>
        <v>SLA_MET</v>
      </c>
    </row>
    <row r="3805" spans="1:17" x14ac:dyDescent="0.3">
      <c r="A3805" s="7" t="s">
        <v>4768</v>
      </c>
      <c r="B3805" s="36">
        <v>45158.720312500001</v>
      </c>
      <c r="C3805" s="41">
        <v>45158.735462962963</v>
      </c>
      <c r="D3805" s="11" t="s">
        <v>33</v>
      </c>
      <c r="E3805" s="11" t="s">
        <v>11</v>
      </c>
      <c r="F3805" s="11" t="s">
        <v>24</v>
      </c>
      <c r="G3805" s="11" t="s">
        <v>676</v>
      </c>
      <c r="H3805" s="84" t="str">
        <f t="shared" si="59"/>
        <v>Reason Unknown</v>
      </c>
      <c r="I3805" s="63">
        <f>(tbl_raw_data[[#This Row],[Date Actioned]])-(tbl_raw_data[[#This Row],[Date Tagged]])</f>
        <v>1.5150462961173616E-2</v>
      </c>
      <c r="J3805" s="66">
        <f>HOUR(tbl_raw_data[[#This Row],[time_taken]])*60+MINUTE(tbl_raw_data[[#This Row],[time_taken]])+SECOND(tbl_raw_data[[#This Row],[time_taken]])/60</f>
        <v>21.816666666666666</v>
      </c>
      <c r="K3805" s="68">
        <f>DATE(YEAR(tbl_raw_data[[#This Row],[Date Actioned]]),MONTH(tbl_raw_data[[#This Row],[Date Actioned]]),DAY(tbl_raw_data[[#This Row],[Date Actioned]]))</f>
        <v>45158</v>
      </c>
      <c r="L3805" s="65" t="str">
        <f>UPPER(TEXT(tbl_raw_data[[#This Row],[updated_date]],"MMMM"))</f>
        <v>AUGUST</v>
      </c>
      <c r="M3805" s="65" t="str">
        <f>"WEEK "&amp;IF(ROUNDUP(DAY(tbl_raw_data[[#This Row],[updated_date]])/7,0)=5,4,ROUNDUP(DAY(tbl_raw_data[[#This Row],[updated_date]])/7,0))</f>
        <v>WEEK 3</v>
      </c>
      <c r="N3805" s="71" t="str">
        <f>UPPER(VLOOKUP(tbl_raw_data[[#This Row],[Analyst]],settings!$A$1:$B$15,2,0))</f>
        <v>SAM</v>
      </c>
      <c r="O3805" s="71" t="str">
        <f>TRIM(UPPER(tbl_raw_data[[#This Row],[Outcome]]))</f>
        <v>DECLINE</v>
      </c>
      <c r="P3805" s="71" t="str">
        <f>TRIM(UPPER(tbl_raw_data[[#This Row],[Queue Name]]))</f>
        <v>CONSUMER EXISTING</v>
      </c>
      <c r="Q3805" s="71" t="str">
        <f>IF(tbl_raw_data[[#This Row],[time_taken_in_min]]&lt;=settings!$D$2,"SLA_MET","SLA_NOT_MET")</f>
        <v>SLA_NOT_MET</v>
      </c>
    </row>
    <row r="3806" spans="1:17" x14ac:dyDescent="0.3">
      <c r="A3806" s="1" t="s">
        <v>4769</v>
      </c>
      <c r="B3806" s="34">
        <v>45158.722986111112</v>
      </c>
      <c r="C3806" s="40">
        <v>45158.737696759257</v>
      </c>
      <c r="D3806" s="10" t="s">
        <v>33</v>
      </c>
      <c r="E3806" s="10" t="s">
        <v>11</v>
      </c>
      <c r="F3806" s="10" t="s">
        <v>114</v>
      </c>
      <c r="G3806" s="10" t="s">
        <v>735</v>
      </c>
      <c r="H3806" s="84" t="str">
        <f t="shared" si="59"/>
        <v>Reason Unknown</v>
      </c>
      <c r="I3806" s="63">
        <f>(tbl_raw_data[[#This Row],[Date Actioned]])-(tbl_raw_data[[#This Row],[Date Tagged]])</f>
        <v>1.4710648145410232E-2</v>
      </c>
      <c r="J3806" s="66">
        <f>HOUR(tbl_raw_data[[#This Row],[time_taken]])*60+MINUTE(tbl_raw_data[[#This Row],[time_taken]])+SECOND(tbl_raw_data[[#This Row],[time_taken]])/60</f>
        <v>21.183333333333334</v>
      </c>
      <c r="K3806" s="68">
        <f>DATE(YEAR(tbl_raw_data[[#This Row],[Date Actioned]]),MONTH(tbl_raw_data[[#This Row],[Date Actioned]]),DAY(tbl_raw_data[[#This Row],[Date Actioned]]))</f>
        <v>45158</v>
      </c>
      <c r="L3806" s="65" t="str">
        <f>UPPER(TEXT(tbl_raw_data[[#This Row],[updated_date]],"MMMM"))</f>
        <v>AUGUST</v>
      </c>
      <c r="M3806" s="65" t="str">
        <f>"WEEK "&amp;IF(ROUNDUP(DAY(tbl_raw_data[[#This Row],[updated_date]])/7,0)=5,4,ROUNDUP(DAY(tbl_raw_data[[#This Row],[updated_date]])/7,0))</f>
        <v>WEEK 3</v>
      </c>
      <c r="N3806" s="71" t="str">
        <f>UPPER(VLOOKUP(tbl_raw_data[[#This Row],[Analyst]],settings!$A$1:$B$15,2,0))</f>
        <v>FARDIN</v>
      </c>
      <c r="O3806" s="71" t="str">
        <f>TRIM(UPPER(tbl_raw_data[[#This Row],[Outcome]]))</f>
        <v>DECLINE</v>
      </c>
      <c r="P3806" s="71" t="str">
        <f>TRIM(UPPER(tbl_raw_data[[#This Row],[Queue Name]]))</f>
        <v>CONSUMER EXISTING</v>
      </c>
      <c r="Q3806" s="71" t="str">
        <f>IF(tbl_raw_data[[#This Row],[time_taken_in_min]]&lt;=settings!$D$2,"SLA_MET","SLA_NOT_MET")</f>
        <v>SLA_NOT_MET</v>
      </c>
    </row>
    <row r="3807" spans="1:17" x14ac:dyDescent="0.3">
      <c r="A3807" s="5" t="s">
        <v>4770</v>
      </c>
      <c r="B3807" s="36">
        <v>45158.744108796294</v>
      </c>
      <c r="C3807" s="41">
        <v>45158.761203703703</v>
      </c>
      <c r="D3807" s="11" t="s">
        <v>33</v>
      </c>
      <c r="E3807" s="11" t="s">
        <v>18</v>
      </c>
      <c r="F3807" s="11" t="s">
        <v>14</v>
      </c>
      <c r="G3807" s="11" t="s">
        <v>676</v>
      </c>
      <c r="H3807" s="84" t="str">
        <f t="shared" si="59"/>
        <v>Reason Unknown</v>
      </c>
      <c r="I3807" s="63">
        <f>(tbl_raw_data[[#This Row],[Date Actioned]])-(tbl_raw_data[[#This Row],[Date Tagged]])</f>
        <v>1.7094907409045845E-2</v>
      </c>
      <c r="J3807" s="66">
        <f>HOUR(tbl_raw_data[[#This Row],[time_taken]])*60+MINUTE(tbl_raw_data[[#This Row],[time_taken]])+SECOND(tbl_raw_data[[#This Row],[time_taken]])/60</f>
        <v>24.616666666666667</v>
      </c>
      <c r="K3807" s="68">
        <f>DATE(YEAR(tbl_raw_data[[#This Row],[Date Actioned]]),MONTH(tbl_raw_data[[#This Row],[Date Actioned]]),DAY(tbl_raw_data[[#This Row],[Date Actioned]]))</f>
        <v>45158</v>
      </c>
      <c r="L3807" s="65" t="str">
        <f>UPPER(TEXT(tbl_raw_data[[#This Row],[updated_date]],"MMMM"))</f>
        <v>AUGUST</v>
      </c>
      <c r="M3807" s="65" t="str">
        <f>"WEEK "&amp;IF(ROUNDUP(DAY(tbl_raw_data[[#This Row],[updated_date]])/7,0)=5,4,ROUNDUP(DAY(tbl_raw_data[[#This Row],[updated_date]])/7,0))</f>
        <v>WEEK 3</v>
      </c>
      <c r="N3807" s="71" t="str">
        <f>UPPER(VLOOKUP(tbl_raw_data[[#This Row],[Analyst]],settings!$A$1:$B$15,2,0))</f>
        <v>CAMROON</v>
      </c>
      <c r="O3807" s="71" t="str">
        <f>TRIM(UPPER(tbl_raw_data[[#This Row],[Outcome]]))</f>
        <v>DECLINE</v>
      </c>
      <c r="P3807" s="71" t="str">
        <f>TRIM(UPPER(tbl_raw_data[[#This Row],[Queue Name]]))</f>
        <v>CONSUMER PRE BUREAU</v>
      </c>
      <c r="Q3807" s="71" t="str">
        <f>IF(tbl_raw_data[[#This Row],[time_taken_in_min]]&lt;=settings!$D$2,"SLA_MET","SLA_NOT_MET")</f>
        <v>SLA_NOT_MET</v>
      </c>
    </row>
    <row r="3808" spans="1:17" x14ac:dyDescent="0.3">
      <c r="A3808" s="7" t="s">
        <v>4771</v>
      </c>
      <c r="B3808" s="34">
        <v>45158.750104166669</v>
      </c>
      <c r="C3808" s="40">
        <v>45158.754120370373</v>
      </c>
      <c r="D3808" s="10" t="s">
        <v>33</v>
      </c>
      <c r="E3808" s="10" t="s">
        <v>18</v>
      </c>
      <c r="F3808" s="10" t="s">
        <v>206</v>
      </c>
      <c r="G3808" s="10" t="s">
        <v>737</v>
      </c>
      <c r="H3808" s="84" t="str">
        <f t="shared" si="59"/>
        <v>Reason Unknown</v>
      </c>
      <c r="I3808" s="63">
        <f>(tbl_raw_data[[#This Row],[Date Actioned]])-(tbl_raw_data[[#This Row],[Date Tagged]])</f>
        <v>4.016203703940846E-3</v>
      </c>
      <c r="J3808" s="66">
        <f>HOUR(tbl_raw_data[[#This Row],[time_taken]])*60+MINUTE(tbl_raw_data[[#This Row],[time_taken]])+SECOND(tbl_raw_data[[#This Row],[time_taken]])/60</f>
        <v>5.7833333333333332</v>
      </c>
      <c r="K3808" s="68">
        <f>DATE(YEAR(tbl_raw_data[[#This Row],[Date Actioned]]),MONTH(tbl_raw_data[[#This Row],[Date Actioned]]),DAY(tbl_raw_data[[#This Row],[Date Actioned]]))</f>
        <v>45158</v>
      </c>
      <c r="L3808" s="65" t="str">
        <f>UPPER(TEXT(tbl_raw_data[[#This Row],[updated_date]],"MMMM"))</f>
        <v>AUGUST</v>
      </c>
      <c r="M3808" s="65" t="str">
        <f>"WEEK "&amp;IF(ROUNDUP(DAY(tbl_raw_data[[#This Row],[updated_date]])/7,0)=5,4,ROUNDUP(DAY(tbl_raw_data[[#This Row],[updated_date]])/7,0))</f>
        <v>WEEK 3</v>
      </c>
      <c r="N3808" s="71" t="str">
        <f>UPPER(VLOOKUP(tbl_raw_data[[#This Row],[Analyst]],settings!$A$1:$B$15,2,0))</f>
        <v>HARDIK</v>
      </c>
      <c r="O3808" s="71" t="str">
        <f>TRIM(UPPER(tbl_raw_data[[#This Row],[Outcome]]))</f>
        <v>DECLINE</v>
      </c>
      <c r="P3808" s="71" t="str">
        <f>TRIM(UPPER(tbl_raw_data[[#This Row],[Queue Name]]))</f>
        <v>CONSUMER PRE BUREAU</v>
      </c>
      <c r="Q3808" s="71" t="str">
        <f>IF(tbl_raw_data[[#This Row],[time_taken_in_min]]&lt;=settings!$D$2,"SLA_MET","SLA_NOT_MET")</f>
        <v>SLA_MET</v>
      </c>
    </row>
    <row r="3809" spans="1:17" x14ac:dyDescent="0.3">
      <c r="A3809" s="1" t="s">
        <v>4772</v>
      </c>
      <c r="B3809" s="36">
        <v>45158.757939814815</v>
      </c>
      <c r="C3809" s="41">
        <v>45158.771307870367</v>
      </c>
      <c r="D3809" s="11" t="s">
        <v>33</v>
      </c>
      <c r="E3809" s="11" t="s">
        <v>8</v>
      </c>
      <c r="F3809" s="11" t="s">
        <v>191</v>
      </c>
      <c r="G3809" s="11" t="s">
        <v>676</v>
      </c>
      <c r="H3809" s="84" t="str">
        <f t="shared" si="59"/>
        <v>Reason Unknown</v>
      </c>
      <c r="I3809" s="63">
        <f>(tbl_raw_data[[#This Row],[Date Actioned]])-(tbl_raw_data[[#This Row],[Date Tagged]])</f>
        <v>1.3368055551836733E-2</v>
      </c>
      <c r="J3809" s="66">
        <f>HOUR(tbl_raw_data[[#This Row],[time_taken]])*60+MINUTE(tbl_raw_data[[#This Row],[time_taken]])+SECOND(tbl_raw_data[[#This Row],[time_taken]])/60</f>
        <v>19.25</v>
      </c>
      <c r="K3809" s="68">
        <f>DATE(YEAR(tbl_raw_data[[#This Row],[Date Actioned]]),MONTH(tbl_raw_data[[#This Row],[Date Actioned]]),DAY(tbl_raw_data[[#This Row],[Date Actioned]]))</f>
        <v>45158</v>
      </c>
      <c r="L3809" s="65" t="str">
        <f>UPPER(TEXT(tbl_raw_data[[#This Row],[updated_date]],"MMMM"))</f>
        <v>AUGUST</v>
      </c>
      <c r="M3809" s="65" t="str">
        <f>"WEEK "&amp;IF(ROUNDUP(DAY(tbl_raw_data[[#This Row],[updated_date]])/7,0)=5,4,ROUNDUP(DAY(tbl_raw_data[[#This Row],[updated_date]])/7,0))</f>
        <v>WEEK 3</v>
      </c>
      <c r="N3809" s="71" t="str">
        <f>UPPER(VLOOKUP(tbl_raw_data[[#This Row],[Analyst]],settings!$A$1:$B$15,2,0))</f>
        <v>JULIA</v>
      </c>
      <c r="O3809" s="71" t="str">
        <f>TRIM(UPPER(tbl_raw_data[[#This Row],[Outcome]]))</f>
        <v>DECLINE</v>
      </c>
      <c r="P3809" s="71" t="str">
        <f>TRIM(UPPER(tbl_raw_data[[#This Row],[Queue Name]]))</f>
        <v>CONSUMER POST BUREAU</v>
      </c>
      <c r="Q3809" s="71" t="str">
        <f>IF(tbl_raw_data[[#This Row],[time_taken_in_min]]&lt;=settings!$D$2,"SLA_MET","SLA_NOT_MET")</f>
        <v>SLA_MET</v>
      </c>
    </row>
    <row r="3810" spans="1:17" x14ac:dyDescent="0.3">
      <c r="A3810" s="5" t="s">
        <v>4773</v>
      </c>
      <c r="B3810" s="34">
        <v>45158.776018518518</v>
      </c>
      <c r="C3810" s="40">
        <v>45158.784375000003</v>
      </c>
      <c r="D3810" s="10" t="s">
        <v>33</v>
      </c>
      <c r="E3810" s="10" t="s">
        <v>8</v>
      </c>
      <c r="F3810" s="10" t="s">
        <v>191</v>
      </c>
      <c r="G3810" s="10" t="s">
        <v>676</v>
      </c>
      <c r="H3810" s="84" t="str">
        <f t="shared" si="59"/>
        <v>Reason Unknown</v>
      </c>
      <c r="I3810" s="63">
        <f>(tbl_raw_data[[#This Row],[Date Actioned]])-(tbl_raw_data[[#This Row],[Date Tagged]])</f>
        <v>8.3564814849523827E-3</v>
      </c>
      <c r="J3810" s="66">
        <f>HOUR(tbl_raw_data[[#This Row],[time_taken]])*60+MINUTE(tbl_raw_data[[#This Row],[time_taken]])+SECOND(tbl_raw_data[[#This Row],[time_taken]])/60</f>
        <v>12.033333333333333</v>
      </c>
      <c r="K3810" s="68">
        <f>DATE(YEAR(tbl_raw_data[[#This Row],[Date Actioned]]),MONTH(tbl_raw_data[[#This Row],[Date Actioned]]),DAY(tbl_raw_data[[#This Row],[Date Actioned]]))</f>
        <v>45158</v>
      </c>
      <c r="L3810" s="65" t="str">
        <f>UPPER(TEXT(tbl_raw_data[[#This Row],[updated_date]],"MMMM"))</f>
        <v>AUGUST</v>
      </c>
      <c r="M3810" s="65" t="str">
        <f>"WEEK "&amp;IF(ROUNDUP(DAY(tbl_raw_data[[#This Row],[updated_date]])/7,0)=5,4,ROUNDUP(DAY(tbl_raw_data[[#This Row],[updated_date]])/7,0))</f>
        <v>WEEK 3</v>
      </c>
      <c r="N3810" s="71" t="str">
        <f>UPPER(VLOOKUP(tbl_raw_data[[#This Row],[Analyst]],settings!$A$1:$B$15,2,0))</f>
        <v>JULIA</v>
      </c>
      <c r="O3810" s="71" t="str">
        <f>TRIM(UPPER(tbl_raw_data[[#This Row],[Outcome]]))</f>
        <v>DECLINE</v>
      </c>
      <c r="P3810" s="71" t="str">
        <f>TRIM(UPPER(tbl_raw_data[[#This Row],[Queue Name]]))</f>
        <v>CONSUMER POST BUREAU</v>
      </c>
      <c r="Q3810" s="71" t="str">
        <f>IF(tbl_raw_data[[#This Row],[time_taken_in_min]]&lt;=settings!$D$2,"SLA_MET","SLA_NOT_MET")</f>
        <v>SLA_MET</v>
      </c>
    </row>
    <row r="3811" spans="1:17" x14ac:dyDescent="0.3">
      <c r="A3811" s="7" t="s">
        <v>4774</v>
      </c>
      <c r="B3811" s="36">
        <v>45158.807476851849</v>
      </c>
      <c r="C3811" s="41">
        <v>45158.815115740741</v>
      </c>
      <c r="D3811" s="11" t="s">
        <v>33</v>
      </c>
      <c r="E3811" s="11" t="s">
        <v>11</v>
      </c>
      <c r="F3811" s="11" t="s">
        <v>114</v>
      </c>
      <c r="G3811" s="11" t="s">
        <v>678</v>
      </c>
      <c r="H3811" s="84" t="str">
        <f t="shared" si="59"/>
        <v>Reason Unknown</v>
      </c>
      <c r="I3811" s="63">
        <f>(tbl_raw_data[[#This Row],[Date Actioned]])-(tbl_raw_data[[#This Row],[Date Tagged]])</f>
        <v>7.6388888919609599E-3</v>
      </c>
      <c r="J3811" s="66">
        <f>HOUR(tbl_raw_data[[#This Row],[time_taken]])*60+MINUTE(tbl_raw_data[[#This Row],[time_taken]])+SECOND(tbl_raw_data[[#This Row],[time_taken]])/60</f>
        <v>11</v>
      </c>
      <c r="K3811" s="68">
        <f>DATE(YEAR(tbl_raw_data[[#This Row],[Date Actioned]]),MONTH(tbl_raw_data[[#This Row],[Date Actioned]]),DAY(tbl_raw_data[[#This Row],[Date Actioned]]))</f>
        <v>45158</v>
      </c>
      <c r="L3811" s="65" t="str">
        <f>UPPER(TEXT(tbl_raw_data[[#This Row],[updated_date]],"MMMM"))</f>
        <v>AUGUST</v>
      </c>
      <c r="M3811" s="65" t="str">
        <f>"WEEK "&amp;IF(ROUNDUP(DAY(tbl_raw_data[[#This Row],[updated_date]])/7,0)=5,4,ROUNDUP(DAY(tbl_raw_data[[#This Row],[updated_date]])/7,0))</f>
        <v>WEEK 3</v>
      </c>
      <c r="N3811" s="71" t="str">
        <f>UPPER(VLOOKUP(tbl_raw_data[[#This Row],[Analyst]],settings!$A$1:$B$15,2,0))</f>
        <v>FARDIN</v>
      </c>
      <c r="O3811" s="71" t="str">
        <f>TRIM(UPPER(tbl_raw_data[[#This Row],[Outcome]]))</f>
        <v>DECLINE</v>
      </c>
      <c r="P3811" s="71" t="str">
        <f>TRIM(UPPER(tbl_raw_data[[#This Row],[Queue Name]]))</f>
        <v>CONSUMER EXISTING</v>
      </c>
      <c r="Q3811" s="71" t="str">
        <f>IF(tbl_raw_data[[#This Row],[time_taken_in_min]]&lt;=settings!$D$2,"SLA_MET","SLA_NOT_MET")</f>
        <v>SLA_MET</v>
      </c>
    </row>
    <row r="3812" spans="1:17" x14ac:dyDescent="0.3">
      <c r="A3812" s="1" t="s">
        <v>4775</v>
      </c>
      <c r="B3812" s="34">
        <v>45158.824999999997</v>
      </c>
      <c r="C3812" s="40">
        <v>45158.831064814818</v>
      </c>
      <c r="D3812" s="10" t="s">
        <v>33</v>
      </c>
      <c r="E3812" s="10" t="s">
        <v>11</v>
      </c>
      <c r="F3812" s="10" t="s">
        <v>206</v>
      </c>
      <c r="G3812" s="10" t="s">
        <v>678</v>
      </c>
      <c r="H3812" s="84" t="str">
        <f t="shared" si="59"/>
        <v>Reason Unknown</v>
      </c>
      <c r="I3812" s="63">
        <f>(tbl_raw_data[[#This Row],[Date Actioned]])-(tbl_raw_data[[#This Row],[Date Tagged]])</f>
        <v>6.0648148210020736E-3</v>
      </c>
      <c r="J3812" s="66">
        <f>HOUR(tbl_raw_data[[#This Row],[time_taken]])*60+MINUTE(tbl_raw_data[[#This Row],[time_taken]])+SECOND(tbl_raw_data[[#This Row],[time_taken]])/60</f>
        <v>8.7333333333333325</v>
      </c>
      <c r="K3812" s="68">
        <f>DATE(YEAR(tbl_raw_data[[#This Row],[Date Actioned]]),MONTH(tbl_raw_data[[#This Row],[Date Actioned]]),DAY(tbl_raw_data[[#This Row],[Date Actioned]]))</f>
        <v>45158</v>
      </c>
      <c r="L3812" s="65" t="str">
        <f>UPPER(TEXT(tbl_raw_data[[#This Row],[updated_date]],"MMMM"))</f>
        <v>AUGUST</v>
      </c>
      <c r="M3812" s="65" t="str">
        <f>"WEEK "&amp;IF(ROUNDUP(DAY(tbl_raw_data[[#This Row],[updated_date]])/7,0)=5,4,ROUNDUP(DAY(tbl_raw_data[[#This Row],[updated_date]])/7,0))</f>
        <v>WEEK 3</v>
      </c>
      <c r="N3812" s="71" t="str">
        <f>UPPER(VLOOKUP(tbl_raw_data[[#This Row],[Analyst]],settings!$A$1:$B$15,2,0))</f>
        <v>HARDIK</v>
      </c>
      <c r="O3812" s="71" t="str">
        <f>TRIM(UPPER(tbl_raw_data[[#This Row],[Outcome]]))</f>
        <v>DECLINE</v>
      </c>
      <c r="P3812" s="71" t="str">
        <f>TRIM(UPPER(tbl_raw_data[[#This Row],[Queue Name]]))</f>
        <v>CONSUMER EXISTING</v>
      </c>
      <c r="Q3812" s="71" t="str">
        <f>IF(tbl_raw_data[[#This Row],[time_taken_in_min]]&lt;=settings!$D$2,"SLA_MET","SLA_NOT_MET")</f>
        <v>SLA_MET</v>
      </c>
    </row>
    <row r="3813" spans="1:17" x14ac:dyDescent="0.3">
      <c r="A3813" s="5" t="s">
        <v>4776</v>
      </c>
      <c r="B3813" s="36">
        <v>45158.394942129627</v>
      </c>
      <c r="C3813" s="41">
        <v>45158.397002314814</v>
      </c>
      <c r="D3813" s="11" t="s">
        <v>47</v>
      </c>
      <c r="E3813" s="11" t="s">
        <v>18</v>
      </c>
      <c r="F3813" s="11" t="s">
        <v>24</v>
      </c>
      <c r="G3813" s="11" t="s">
        <v>706</v>
      </c>
      <c r="H3813" s="84" t="str">
        <f t="shared" si="59"/>
        <v>Incomplete Details</v>
      </c>
      <c r="I3813" s="63">
        <f>(tbl_raw_data[[#This Row],[Date Actioned]])-(tbl_raw_data[[#This Row],[Date Tagged]])</f>
        <v>2.0601851865649223E-3</v>
      </c>
      <c r="J3813" s="66">
        <f>HOUR(tbl_raw_data[[#This Row],[time_taken]])*60+MINUTE(tbl_raw_data[[#This Row],[time_taken]])+SECOND(tbl_raw_data[[#This Row],[time_taken]])/60</f>
        <v>2.9666666666666668</v>
      </c>
      <c r="K3813" s="68">
        <f>DATE(YEAR(tbl_raw_data[[#This Row],[Date Actioned]]),MONTH(tbl_raw_data[[#This Row],[Date Actioned]]),DAY(tbl_raw_data[[#This Row],[Date Actioned]]))</f>
        <v>45158</v>
      </c>
      <c r="L3813" s="65" t="str">
        <f>UPPER(TEXT(tbl_raw_data[[#This Row],[updated_date]],"MMMM"))</f>
        <v>AUGUST</v>
      </c>
      <c r="M3813" s="65" t="str">
        <f>"WEEK "&amp;IF(ROUNDUP(DAY(tbl_raw_data[[#This Row],[updated_date]])/7,0)=5,4,ROUNDUP(DAY(tbl_raw_data[[#This Row],[updated_date]])/7,0))</f>
        <v>WEEK 3</v>
      </c>
      <c r="N3813" s="71" t="str">
        <f>UPPER(VLOOKUP(tbl_raw_data[[#This Row],[Analyst]],settings!$A$1:$B$15,2,0))</f>
        <v>SAM</v>
      </c>
      <c r="O3813" s="71" t="str">
        <f>TRIM(UPPER(tbl_raw_data[[#This Row],[Outcome]]))</f>
        <v>WITHDRAW</v>
      </c>
      <c r="P3813" s="71" t="str">
        <f>TRIM(UPPER(tbl_raw_data[[#This Row],[Queue Name]]))</f>
        <v>CONSUMER PRE BUREAU</v>
      </c>
      <c r="Q3813" s="71" t="str">
        <f>IF(tbl_raw_data[[#This Row],[time_taken_in_min]]&lt;=settings!$D$2,"SLA_MET","SLA_NOT_MET")</f>
        <v>SLA_MET</v>
      </c>
    </row>
    <row r="3814" spans="1:17" x14ac:dyDescent="0.3">
      <c r="A3814" s="7" t="s">
        <v>4777</v>
      </c>
      <c r="B3814" s="34">
        <v>45158.424212962964</v>
      </c>
      <c r="C3814" s="40">
        <v>45158.433113425926</v>
      </c>
      <c r="D3814" s="10" t="s">
        <v>47</v>
      </c>
      <c r="E3814" s="10" t="s">
        <v>8</v>
      </c>
      <c r="F3814" s="10" t="s">
        <v>22</v>
      </c>
      <c r="G3814" s="12"/>
      <c r="H3814" s="84" t="str">
        <f t="shared" si="59"/>
        <v>Reason Unknown</v>
      </c>
      <c r="I3814" s="63">
        <f>(tbl_raw_data[[#This Row],[Date Actioned]])-(tbl_raw_data[[#This Row],[Date Tagged]])</f>
        <v>8.9004629626288079E-3</v>
      </c>
      <c r="J3814" s="66">
        <f>HOUR(tbl_raw_data[[#This Row],[time_taken]])*60+MINUTE(tbl_raw_data[[#This Row],[time_taken]])+SECOND(tbl_raw_data[[#This Row],[time_taken]])/60</f>
        <v>12.816666666666666</v>
      </c>
      <c r="K3814" s="68">
        <f>DATE(YEAR(tbl_raw_data[[#This Row],[Date Actioned]]),MONTH(tbl_raw_data[[#This Row],[Date Actioned]]),DAY(tbl_raw_data[[#This Row],[Date Actioned]]))</f>
        <v>45158</v>
      </c>
      <c r="L3814" s="65" t="str">
        <f>UPPER(TEXT(tbl_raw_data[[#This Row],[updated_date]],"MMMM"))</f>
        <v>AUGUST</v>
      </c>
      <c r="M3814" s="65" t="str">
        <f>"WEEK "&amp;IF(ROUNDUP(DAY(tbl_raw_data[[#This Row],[updated_date]])/7,0)=5,4,ROUNDUP(DAY(tbl_raw_data[[#This Row],[updated_date]])/7,0))</f>
        <v>WEEK 3</v>
      </c>
      <c r="N3814" s="71" t="str">
        <f>UPPER(VLOOKUP(tbl_raw_data[[#This Row],[Analyst]],settings!$A$1:$B$15,2,0))</f>
        <v>ROHAN</v>
      </c>
      <c r="O3814" s="71" t="str">
        <f>TRIM(UPPER(tbl_raw_data[[#This Row],[Outcome]]))</f>
        <v>WITHDRAW</v>
      </c>
      <c r="P3814" s="71" t="str">
        <f>TRIM(UPPER(tbl_raw_data[[#This Row],[Queue Name]]))</f>
        <v>CONSUMER POST BUREAU</v>
      </c>
      <c r="Q3814" s="71" t="str">
        <f>IF(tbl_raw_data[[#This Row],[time_taken_in_min]]&lt;=settings!$D$2,"SLA_MET","SLA_NOT_MET")</f>
        <v>SLA_MET</v>
      </c>
    </row>
    <row r="3815" spans="1:17" x14ac:dyDescent="0.3">
      <c r="A3815" s="1" t="s">
        <v>4778</v>
      </c>
      <c r="B3815" s="36">
        <v>45158.432233796295</v>
      </c>
      <c r="C3815" s="41">
        <v>45158.444872685184</v>
      </c>
      <c r="D3815" s="11" t="s">
        <v>47</v>
      </c>
      <c r="E3815" s="11" t="s">
        <v>8</v>
      </c>
      <c r="F3815" s="11" t="s">
        <v>12</v>
      </c>
      <c r="G3815" s="13"/>
      <c r="H3815" s="84" t="str">
        <f t="shared" si="59"/>
        <v>Reason Unknown</v>
      </c>
      <c r="I3815" s="63">
        <f>(tbl_raw_data[[#This Row],[Date Actioned]])-(tbl_raw_data[[#This Row],[Date Tagged]])</f>
        <v>1.2638888889341615E-2</v>
      </c>
      <c r="J3815" s="66">
        <f>HOUR(tbl_raw_data[[#This Row],[time_taken]])*60+MINUTE(tbl_raw_data[[#This Row],[time_taken]])+SECOND(tbl_raw_data[[#This Row],[time_taken]])/60</f>
        <v>18.2</v>
      </c>
      <c r="K3815" s="68">
        <f>DATE(YEAR(tbl_raw_data[[#This Row],[Date Actioned]]),MONTH(tbl_raw_data[[#This Row],[Date Actioned]]),DAY(tbl_raw_data[[#This Row],[Date Actioned]]))</f>
        <v>45158</v>
      </c>
      <c r="L3815" s="65" t="str">
        <f>UPPER(TEXT(tbl_raw_data[[#This Row],[updated_date]],"MMMM"))</f>
        <v>AUGUST</v>
      </c>
      <c r="M3815" s="65" t="str">
        <f>"WEEK "&amp;IF(ROUNDUP(DAY(tbl_raw_data[[#This Row],[updated_date]])/7,0)=5,4,ROUNDUP(DAY(tbl_raw_data[[#This Row],[updated_date]])/7,0))</f>
        <v>WEEK 3</v>
      </c>
      <c r="N3815" s="71" t="str">
        <f>UPPER(VLOOKUP(tbl_raw_data[[#This Row],[Analyst]],settings!$A$1:$B$15,2,0))</f>
        <v>NITESH</v>
      </c>
      <c r="O3815" s="71" t="str">
        <f>TRIM(UPPER(tbl_raw_data[[#This Row],[Outcome]]))</f>
        <v>WITHDRAW</v>
      </c>
      <c r="P3815" s="71" t="str">
        <f>TRIM(UPPER(tbl_raw_data[[#This Row],[Queue Name]]))</f>
        <v>CONSUMER POST BUREAU</v>
      </c>
      <c r="Q3815" s="71" t="str">
        <f>IF(tbl_raw_data[[#This Row],[time_taken_in_min]]&lt;=settings!$D$2,"SLA_MET","SLA_NOT_MET")</f>
        <v>SLA_MET</v>
      </c>
    </row>
    <row r="3816" spans="1:17" x14ac:dyDescent="0.3">
      <c r="A3816" s="5" t="s">
        <v>4779</v>
      </c>
      <c r="B3816" s="34">
        <v>45158.442662037036</v>
      </c>
      <c r="C3816" s="40">
        <v>45158.450173611112</v>
      </c>
      <c r="D3816" s="10" t="s">
        <v>47</v>
      </c>
      <c r="E3816" s="10" t="s">
        <v>18</v>
      </c>
      <c r="F3816" s="10" t="s">
        <v>24</v>
      </c>
      <c r="G3816" s="10" t="s">
        <v>706</v>
      </c>
      <c r="H3816" s="84" t="str">
        <f t="shared" si="59"/>
        <v>Incomplete Details</v>
      </c>
      <c r="I3816" s="63">
        <f>(tbl_raw_data[[#This Row],[Date Actioned]])-(tbl_raw_data[[#This Row],[Date Tagged]])</f>
        <v>7.5115740764886141E-3</v>
      </c>
      <c r="J3816" s="66">
        <f>HOUR(tbl_raw_data[[#This Row],[time_taken]])*60+MINUTE(tbl_raw_data[[#This Row],[time_taken]])+SECOND(tbl_raw_data[[#This Row],[time_taken]])/60</f>
        <v>10.816666666666666</v>
      </c>
      <c r="K3816" s="68">
        <f>DATE(YEAR(tbl_raw_data[[#This Row],[Date Actioned]]),MONTH(tbl_raw_data[[#This Row],[Date Actioned]]),DAY(tbl_raw_data[[#This Row],[Date Actioned]]))</f>
        <v>45158</v>
      </c>
      <c r="L3816" s="65" t="str">
        <f>UPPER(TEXT(tbl_raw_data[[#This Row],[updated_date]],"MMMM"))</f>
        <v>AUGUST</v>
      </c>
      <c r="M3816" s="65" t="str">
        <f>"WEEK "&amp;IF(ROUNDUP(DAY(tbl_raw_data[[#This Row],[updated_date]])/7,0)=5,4,ROUNDUP(DAY(tbl_raw_data[[#This Row],[updated_date]])/7,0))</f>
        <v>WEEK 3</v>
      </c>
      <c r="N3816" s="71" t="str">
        <f>UPPER(VLOOKUP(tbl_raw_data[[#This Row],[Analyst]],settings!$A$1:$B$15,2,0))</f>
        <v>SAM</v>
      </c>
      <c r="O3816" s="71" t="str">
        <f>TRIM(UPPER(tbl_raw_data[[#This Row],[Outcome]]))</f>
        <v>WITHDRAW</v>
      </c>
      <c r="P3816" s="71" t="str">
        <f>TRIM(UPPER(tbl_raw_data[[#This Row],[Queue Name]]))</f>
        <v>CONSUMER PRE BUREAU</v>
      </c>
      <c r="Q3816" s="71" t="str">
        <f>IF(tbl_raw_data[[#This Row],[time_taken_in_min]]&lt;=settings!$D$2,"SLA_MET","SLA_NOT_MET")</f>
        <v>SLA_MET</v>
      </c>
    </row>
    <row r="3817" spans="1:17" x14ac:dyDescent="0.3">
      <c r="A3817" s="7" t="s">
        <v>4780</v>
      </c>
      <c r="B3817" s="36">
        <v>45158.454756944448</v>
      </c>
      <c r="C3817" s="41">
        <v>45158.456493055557</v>
      </c>
      <c r="D3817" s="11" t="s">
        <v>47</v>
      </c>
      <c r="E3817" s="11" t="s">
        <v>11</v>
      </c>
      <c r="F3817" s="11" t="s">
        <v>24</v>
      </c>
      <c r="G3817" s="11" t="s">
        <v>686</v>
      </c>
      <c r="H3817" s="84" t="str">
        <f t="shared" si="59"/>
        <v>Incorrect Queue</v>
      </c>
      <c r="I3817" s="63">
        <f>(tbl_raw_data[[#This Row],[Date Actioned]])-(tbl_raw_data[[#This Row],[Date Tagged]])</f>
        <v>1.7361111094942316E-3</v>
      </c>
      <c r="J3817" s="66">
        <f>HOUR(tbl_raw_data[[#This Row],[time_taken]])*60+MINUTE(tbl_raw_data[[#This Row],[time_taken]])+SECOND(tbl_raw_data[[#This Row],[time_taken]])/60</f>
        <v>2.5</v>
      </c>
      <c r="K3817" s="68">
        <f>DATE(YEAR(tbl_raw_data[[#This Row],[Date Actioned]]),MONTH(tbl_raw_data[[#This Row],[Date Actioned]]),DAY(tbl_raw_data[[#This Row],[Date Actioned]]))</f>
        <v>45158</v>
      </c>
      <c r="L3817" s="65" t="str">
        <f>UPPER(TEXT(tbl_raw_data[[#This Row],[updated_date]],"MMMM"))</f>
        <v>AUGUST</v>
      </c>
      <c r="M3817" s="65" t="str">
        <f>"WEEK "&amp;IF(ROUNDUP(DAY(tbl_raw_data[[#This Row],[updated_date]])/7,0)=5,4,ROUNDUP(DAY(tbl_raw_data[[#This Row],[updated_date]])/7,0))</f>
        <v>WEEK 3</v>
      </c>
      <c r="N3817" s="71" t="str">
        <f>UPPER(VLOOKUP(tbl_raw_data[[#This Row],[Analyst]],settings!$A$1:$B$15,2,0))</f>
        <v>SAM</v>
      </c>
      <c r="O3817" s="71" t="str">
        <f>TRIM(UPPER(tbl_raw_data[[#This Row],[Outcome]]))</f>
        <v>WITHDRAW</v>
      </c>
      <c r="P3817" s="71" t="str">
        <f>TRIM(UPPER(tbl_raw_data[[#This Row],[Queue Name]]))</f>
        <v>CONSUMER EXISTING</v>
      </c>
      <c r="Q3817" s="71" t="str">
        <f>IF(tbl_raw_data[[#This Row],[time_taken_in_min]]&lt;=settings!$D$2,"SLA_MET","SLA_NOT_MET")</f>
        <v>SLA_MET</v>
      </c>
    </row>
    <row r="3818" spans="1:17" x14ac:dyDescent="0.3">
      <c r="A3818" s="1" t="s">
        <v>4781</v>
      </c>
      <c r="B3818" s="34">
        <v>45158.458043981482</v>
      </c>
      <c r="C3818" s="40">
        <v>45158.470810185187</v>
      </c>
      <c r="D3818" s="10" t="s">
        <v>47</v>
      </c>
      <c r="E3818" s="10" t="s">
        <v>8</v>
      </c>
      <c r="F3818" s="10" t="s">
        <v>12</v>
      </c>
      <c r="G3818" s="12"/>
      <c r="H3818" s="84" t="str">
        <f t="shared" si="59"/>
        <v>Reason Unknown</v>
      </c>
      <c r="I3818" s="63">
        <f>(tbl_raw_data[[#This Row],[Date Actioned]])-(tbl_raw_data[[#This Row],[Date Tagged]])</f>
        <v>1.2766203704813961E-2</v>
      </c>
      <c r="J3818" s="66">
        <f>HOUR(tbl_raw_data[[#This Row],[time_taken]])*60+MINUTE(tbl_raw_data[[#This Row],[time_taken]])+SECOND(tbl_raw_data[[#This Row],[time_taken]])/60</f>
        <v>18.383333333333333</v>
      </c>
      <c r="K3818" s="68">
        <f>DATE(YEAR(tbl_raw_data[[#This Row],[Date Actioned]]),MONTH(tbl_raw_data[[#This Row],[Date Actioned]]),DAY(tbl_raw_data[[#This Row],[Date Actioned]]))</f>
        <v>45158</v>
      </c>
      <c r="L3818" s="65" t="str">
        <f>UPPER(TEXT(tbl_raw_data[[#This Row],[updated_date]],"MMMM"))</f>
        <v>AUGUST</v>
      </c>
      <c r="M3818" s="65" t="str">
        <f>"WEEK "&amp;IF(ROUNDUP(DAY(tbl_raw_data[[#This Row],[updated_date]])/7,0)=5,4,ROUNDUP(DAY(tbl_raw_data[[#This Row],[updated_date]])/7,0))</f>
        <v>WEEK 3</v>
      </c>
      <c r="N3818" s="71" t="str">
        <f>UPPER(VLOOKUP(tbl_raw_data[[#This Row],[Analyst]],settings!$A$1:$B$15,2,0))</f>
        <v>NITESH</v>
      </c>
      <c r="O3818" s="71" t="str">
        <f>TRIM(UPPER(tbl_raw_data[[#This Row],[Outcome]]))</f>
        <v>WITHDRAW</v>
      </c>
      <c r="P3818" s="71" t="str">
        <f>TRIM(UPPER(tbl_raw_data[[#This Row],[Queue Name]]))</f>
        <v>CONSUMER POST BUREAU</v>
      </c>
      <c r="Q3818" s="71" t="str">
        <f>IF(tbl_raw_data[[#This Row],[time_taken_in_min]]&lt;=settings!$D$2,"SLA_MET","SLA_NOT_MET")</f>
        <v>SLA_MET</v>
      </c>
    </row>
    <row r="3819" spans="1:17" x14ac:dyDescent="0.3">
      <c r="A3819" s="5" t="s">
        <v>4782</v>
      </c>
      <c r="B3819" s="36">
        <v>45158.459120370368</v>
      </c>
      <c r="C3819" s="41">
        <v>45158.464837962965</v>
      </c>
      <c r="D3819" s="11" t="s">
        <v>47</v>
      </c>
      <c r="E3819" s="11" t="s">
        <v>8</v>
      </c>
      <c r="F3819" s="11" t="s">
        <v>206</v>
      </c>
      <c r="G3819" s="11" t="s">
        <v>667</v>
      </c>
      <c r="H3819" s="84" t="str">
        <f t="shared" si="59"/>
        <v>Incomplete Details</v>
      </c>
      <c r="I3819" s="63">
        <f>(tbl_raw_data[[#This Row],[Date Actioned]])-(tbl_raw_data[[#This Row],[Date Tagged]])</f>
        <v>5.7175925976480357E-3</v>
      </c>
      <c r="J3819" s="66">
        <f>HOUR(tbl_raw_data[[#This Row],[time_taken]])*60+MINUTE(tbl_raw_data[[#This Row],[time_taken]])+SECOND(tbl_raw_data[[#This Row],[time_taken]])/60</f>
        <v>8.2333333333333325</v>
      </c>
      <c r="K3819" s="68">
        <f>DATE(YEAR(tbl_raw_data[[#This Row],[Date Actioned]]),MONTH(tbl_raw_data[[#This Row],[Date Actioned]]),DAY(tbl_raw_data[[#This Row],[Date Actioned]]))</f>
        <v>45158</v>
      </c>
      <c r="L3819" s="65" t="str">
        <f>UPPER(TEXT(tbl_raw_data[[#This Row],[updated_date]],"MMMM"))</f>
        <v>AUGUST</v>
      </c>
      <c r="M3819" s="65" t="str">
        <f>"WEEK "&amp;IF(ROUNDUP(DAY(tbl_raw_data[[#This Row],[updated_date]])/7,0)=5,4,ROUNDUP(DAY(tbl_raw_data[[#This Row],[updated_date]])/7,0))</f>
        <v>WEEK 3</v>
      </c>
      <c r="N3819" s="71" t="str">
        <f>UPPER(VLOOKUP(tbl_raw_data[[#This Row],[Analyst]],settings!$A$1:$B$15,2,0))</f>
        <v>HARDIK</v>
      </c>
      <c r="O3819" s="71" t="str">
        <f>TRIM(UPPER(tbl_raw_data[[#This Row],[Outcome]]))</f>
        <v>WITHDRAW</v>
      </c>
      <c r="P3819" s="71" t="str">
        <f>TRIM(UPPER(tbl_raw_data[[#This Row],[Queue Name]]))</f>
        <v>CONSUMER POST BUREAU</v>
      </c>
      <c r="Q3819" s="71" t="str">
        <f>IF(tbl_raw_data[[#This Row],[time_taken_in_min]]&lt;=settings!$D$2,"SLA_MET","SLA_NOT_MET")</f>
        <v>SLA_MET</v>
      </c>
    </row>
    <row r="3820" spans="1:17" x14ac:dyDescent="0.3">
      <c r="A3820" s="7" t="s">
        <v>4783</v>
      </c>
      <c r="B3820" s="34">
        <v>45158.466006944444</v>
      </c>
      <c r="C3820" s="40">
        <v>45158.472615740742</v>
      </c>
      <c r="D3820" s="10" t="s">
        <v>47</v>
      </c>
      <c r="E3820" s="10" t="s">
        <v>8</v>
      </c>
      <c r="F3820" s="10" t="s">
        <v>22</v>
      </c>
      <c r="G3820" s="12"/>
      <c r="H3820" s="84" t="str">
        <f t="shared" si="59"/>
        <v>Reason Unknown</v>
      </c>
      <c r="I3820" s="63">
        <f>(tbl_raw_data[[#This Row],[Date Actioned]])-(tbl_raw_data[[#This Row],[Date Tagged]])</f>
        <v>6.6087962986784987E-3</v>
      </c>
      <c r="J3820" s="66">
        <f>HOUR(tbl_raw_data[[#This Row],[time_taken]])*60+MINUTE(tbl_raw_data[[#This Row],[time_taken]])+SECOND(tbl_raw_data[[#This Row],[time_taken]])/60</f>
        <v>9.5166666666666675</v>
      </c>
      <c r="K3820" s="68">
        <f>DATE(YEAR(tbl_raw_data[[#This Row],[Date Actioned]]),MONTH(tbl_raw_data[[#This Row],[Date Actioned]]),DAY(tbl_raw_data[[#This Row],[Date Actioned]]))</f>
        <v>45158</v>
      </c>
      <c r="L3820" s="65" t="str">
        <f>UPPER(TEXT(tbl_raw_data[[#This Row],[updated_date]],"MMMM"))</f>
        <v>AUGUST</v>
      </c>
      <c r="M3820" s="65" t="str">
        <f>"WEEK "&amp;IF(ROUNDUP(DAY(tbl_raw_data[[#This Row],[updated_date]])/7,0)=5,4,ROUNDUP(DAY(tbl_raw_data[[#This Row],[updated_date]])/7,0))</f>
        <v>WEEK 3</v>
      </c>
      <c r="N3820" s="71" t="str">
        <f>UPPER(VLOOKUP(tbl_raw_data[[#This Row],[Analyst]],settings!$A$1:$B$15,2,0))</f>
        <v>ROHAN</v>
      </c>
      <c r="O3820" s="71" t="str">
        <f>TRIM(UPPER(tbl_raw_data[[#This Row],[Outcome]]))</f>
        <v>WITHDRAW</v>
      </c>
      <c r="P3820" s="71" t="str">
        <f>TRIM(UPPER(tbl_raw_data[[#This Row],[Queue Name]]))</f>
        <v>CONSUMER POST BUREAU</v>
      </c>
      <c r="Q3820" s="71" t="str">
        <f>IF(tbl_raw_data[[#This Row],[time_taken_in_min]]&lt;=settings!$D$2,"SLA_MET","SLA_NOT_MET")</f>
        <v>SLA_MET</v>
      </c>
    </row>
    <row r="3821" spans="1:17" x14ac:dyDescent="0.3">
      <c r="A3821" s="1" t="s">
        <v>4784</v>
      </c>
      <c r="B3821" s="36">
        <v>45158.466087962966</v>
      </c>
      <c r="C3821" s="41">
        <v>45158.468831018516</v>
      </c>
      <c r="D3821" s="11" t="s">
        <v>47</v>
      </c>
      <c r="E3821" s="11" t="s">
        <v>11</v>
      </c>
      <c r="F3821" s="11" t="s">
        <v>14</v>
      </c>
      <c r="G3821" s="11" t="s">
        <v>738</v>
      </c>
      <c r="H3821" s="84" t="str">
        <f t="shared" si="59"/>
        <v>Incorrect Queue</v>
      </c>
      <c r="I3821" s="63">
        <f>(tbl_raw_data[[#This Row],[Date Actioned]])-(tbl_raw_data[[#This Row],[Date Tagged]])</f>
        <v>2.743055549217388E-3</v>
      </c>
      <c r="J3821" s="66">
        <f>HOUR(tbl_raw_data[[#This Row],[time_taken]])*60+MINUTE(tbl_raw_data[[#This Row],[time_taken]])+SECOND(tbl_raw_data[[#This Row],[time_taken]])/60</f>
        <v>3.95</v>
      </c>
      <c r="K3821" s="68">
        <f>DATE(YEAR(tbl_raw_data[[#This Row],[Date Actioned]]),MONTH(tbl_raw_data[[#This Row],[Date Actioned]]),DAY(tbl_raw_data[[#This Row],[Date Actioned]]))</f>
        <v>45158</v>
      </c>
      <c r="L3821" s="65" t="str">
        <f>UPPER(TEXT(tbl_raw_data[[#This Row],[updated_date]],"MMMM"))</f>
        <v>AUGUST</v>
      </c>
      <c r="M3821" s="65" t="str">
        <f>"WEEK "&amp;IF(ROUNDUP(DAY(tbl_raw_data[[#This Row],[updated_date]])/7,0)=5,4,ROUNDUP(DAY(tbl_raw_data[[#This Row],[updated_date]])/7,0))</f>
        <v>WEEK 3</v>
      </c>
      <c r="N3821" s="71" t="str">
        <f>UPPER(VLOOKUP(tbl_raw_data[[#This Row],[Analyst]],settings!$A$1:$B$15,2,0))</f>
        <v>CAMROON</v>
      </c>
      <c r="O3821" s="71" t="str">
        <f>TRIM(UPPER(tbl_raw_data[[#This Row],[Outcome]]))</f>
        <v>WITHDRAW</v>
      </c>
      <c r="P3821" s="71" t="str">
        <f>TRIM(UPPER(tbl_raw_data[[#This Row],[Queue Name]]))</f>
        <v>CONSUMER EXISTING</v>
      </c>
      <c r="Q3821" s="71" t="str">
        <f>IF(tbl_raw_data[[#This Row],[time_taken_in_min]]&lt;=settings!$D$2,"SLA_MET","SLA_NOT_MET")</f>
        <v>SLA_MET</v>
      </c>
    </row>
    <row r="3822" spans="1:17" x14ac:dyDescent="0.3">
      <c r="A3822" s="5" t="s">
        <v>4785</v>
      </c>
      <c r="B3822" s="34">
        <v>45158.470011574071</v>
      </c>
      <c r="C3822" s="40">
        <v>45158.474224537036</v>
      </c>
      <c r="D3822" s="10" t="s">
        <v>47</v>
      </c>
      <c r="E3822" s="10" t="s">
        <v>11</v>
      </c>
      <c r="F3822" s="10" t="s">
        <v>14</v>
      </c>
      <c r="G3822" s="10" t="s">
        <v>739</v>
      </c>
      <c r="H3822" s="84" t="str">
        <f t="shared" si="59"/>
        <v>Overdue Bill</v>
      </c>
      <c r="I3822" s="63">
        <f>(tbl_raw_data[[#This Row],[Date Actioned]])-(tbl_raw_data[[#This Row],[Date Tagged]])</f>
        <v>4.2129629655391909E-3</v>
      </c>
      <c r="J3822" s="66">
        <f>HOUR(tbl_raw_data[[#This Row],[time_taken]])*60+MINUTE(tbl_raw_data[[#This Row],[time_taken]])+SECOND(tbl_raw_data[[#This Row],[time_taken]])/60</f>
        <v>6.0666666666666664</v>
      </c>
      <c r="K3822" s="68">
        <f>DATE(YEAR(tbl_raw_data[[#This Row],[Date Actioned]]),MONTH(tbl_raw_data[[#This Row],[Date Actioned]]),DAY(tbl_raw_data[[#This Row],[Date Actioned]]))</f>
        <v>45158</v>
      </c>
      <c r="L3822" s="65" t="str">
        <f>UPPER(TEXT(tbl_raw_data[[#This Row],[updated_date]],"MMMM"))</f>
        <v>AUGUST</v>
      </c>
      <c r="M3822" s="65" t="str">
        <f>"WEEK "&amp;IF(ROUNDUP(DAY(tbl_raw_data[[#This Row],[updated_date]])/7,0)=5,4,ROUNDUP(DAY(tbl_raw_data[[#This Row],[updated_date]])/7,0))</f>
        <v>WEEK 3</v>
      </c>
      <c r="N3822" s="71" t="str">
        <f>UPPER(VLOOKUP(tbl_raw_data[[#This Row],[Analyst]],settings!$A$1:$B$15,2,0))</f>
        <v>CAMROON</v>
      </c>
      <c r="O3822" s="71" t="str">
        <f>TRIM(UPPER(tbl_raw_data[[#This Row],[Outcome]]))</f>
        <v>WITHDRAW</v>
      </c>
      <c r="P3822" s="71" t="str">
        <f>TRIM(UPPER(tbl_raw_data[[#This Row],[Queue Name]]))</f>
        <v>CONSUMER EXISTING</v>
      </c>
      <c r="Q3822" s="71" t="str">
        <f>IF(tbl_raw_data[[#This Row],[time_taken_in_min]]&lt;=settings!$D$2,"SLA_MET","SLA_NOT_MET")</f>
        <v>SLA_MET</v>
      </c>
    </row>
    <row r="3823" spans="1:17" x14ac:dyDescent="0.3">
      <c r="A3823" s="7" t="s">
        <v>4786</v>
      </c>
      <c r="B3823" s="36">
        <v>45158.47928240741</v>
      </c>
      <c r="C3823" s="41">
        <v>45158.484791666669</v>
      </c>
      <c r="D3823" s="11" t="s">
        <v>47</v>
      </c>
      <c r="E3823" s="11" t="s">
        <v>18</v>
      </c>
      <c r="F3823" s="11" t="s">
        <v>14</v>
      </c>
      <c r="G3823" s="11" t="s">
        <v>696</v>
      </c>
      <c r="H3823" s="84" t="str">
        <f t="shared" si="59"/>
        <v>Incomplete Details</v>
      </c>
      <c r="I3823" s="63">
        <f>(tbl_raw_data[[#This Row],[Date Actioned]])-(tbl_raw_data[[#This Row],[Date Tagged]])</f>
        <v>5.5092592592700385E-3</v>
      </c>
      <c r="J3823" s="66">
        <f>HOUR(tbl_raw_data[[#This Row],[time_taken]])*60+MINUTE(tbl_raw_data[[#This Row],[time_taken]])+SECOND(tbl_raw_data[[#This Row],[time_taken]])/60</f>
        <v>7.9333333333333336</v>
      </c>
      <c r="K3823" s="68">
        <f>DATE(YEAR(tbl_raw_data[[#This Row],[Date Actioned]]),MONTH(tbl_raw_data[[#This Row],[Date Actioned]]),DAY(tbl_raw_data[[#This Row],[Date Actioned]]))</f>
        <v>45158</v>
      </c>
      <c r="L3823" s="65" t="str">
        <f>UPPER(TEXT(tbl_raw_data[[#This Row],[updated_date]],"MMMM"))</f>
        <v>AUGUST</v>
      </c>
      <c r="M3823" s="65" t="str">
        <f>"WEEK "&amp;IF(ROUNDUP(DAY(tbl_raw_data[[#This Row],[updated_date]])/7,0)=5,4,ROUNDUP(DAY(tbl_raw_data[[#This Row],[updated_date]])/7,0))</f>
        <v>WEEK 3</v>
      </c>
      <c r="N3823" s="71" t="str">
        <f>UPPER(VLOOKUP(tbl_raw_data[[#This Row],[Analyst]],settings!$A$1:$B$15,2,0))</f>
        <v>CAMROON</v>
      </c>
      <c r="O3823" s="71" t="str">
        <f>TRIM(UPPER(tbl_raw_data[[#This Row],[Outcome]]))</f>
        <v>WITHDRAW</v>
      </c>
      <c r="P3823" s="71" t="str">
        <f>TRIM(UPPER(tbl_raw_data[[#This Row],[Queue Name]]))</f>
        <v>CONSUMER PRE BUREAU</v>
      </c>
      <c r="Q3823" s="71" t="str">
        <f>IF(tbl_raw_data[[#This Row],[time_taken_in_min]]&lt;=settings!$D$2,"SLA_MET","SLA_NOT_MET")</f>
        <v>SLA_MET</v>
      </c>
    </row>
    <row r="3824" spans="1:17" x14ac:dyDescent="0.3">
      <c r="A3824" s="1" t="s">
        <v>4787</v>
      </c>
      <c r="B3824" s="34">
        <v>45158.482418981483</v>
      </c>
      <c r="C3824" s="40">
        <v>45158.4924537037</v>
      </c>
      <c r="D3824" s="10" t="s">
        <v>47</v>
      </c>
      <c r="E3824" s="10" t="s">
        <v>11</v>
      </c>
      <c r="F3824" s="10" t="s">
        <v>14</v>
      </c>
      <c r="G3824" s="10" t="s">
        <v>686</v>
      </c>
      <c r="H3824" s="84" t="str">
        <f t="shared" si="59"/>
        <v>Incorrect Queue</v>
      </c>
      <c r="I3824" s="63">
        <f>(tbl_raw_data[[#This Row],[Date Actioned]])-(tbl_raw_data[[#This Row],[Date Tagged]])</f>
        <v>1.003472221782431E-2</v>
      </c>
      <c r="J3824" s="66">
        <f>HOUR(tbl_raw_data[[#This Row],[time_taken]])*60+MINUTE(tbl_raw_data[[#This Row],[time_taken]])+SECOND(tbl_raw_data[[#This Row],[time_taken]])/60</f>
        <v>14.45</v>
      </c>
      <c r="K3824" s="68">
        <f>DATE(YEAR(tbl_raw_data[[#This Row],[Date Actioned]]),MONTH(tbl_raw_data[[#This Row],[Date Actioned]]),DAY(tbl_raw_data[[#This Row],[Date Actioned]]))</f>
        <v>45158</v>
      </c>
      <c r="L3824" s="65" t="str">
        <f>UPPER(TEXT(tbl_raw_data[[#This Row],[updated_date]],"MMMM"))</f>
        <v>AUGUST</v>
      </c>
      <c r="M3824" s="65" t="str">
        <f>"WEEK "&amp;IF(ROUNDUP(DAY(tbl_raw_data[[#This Row],[updated_date]])/7,0)=5,4,ROUNDUP(DAY(tbl_raw_data[[#This Row],[updated_date]])/7,0))</f>
        <v>WEEK 3</v>
      </c>
      <c r="N3824" s="71" t="str">
        <f>UPPER(VLOOKUP(tbl_raw_data[[#This Row],[Analyst]],settings!$A$1:$B$15,2,0))</f>
        <v>CAMROON</v>
      </c>
      <c r="O3824" s="71" t="str">
        <f>TRIM(UPPER(tbl_raw_data[[#This Row],[Outcome]]))</f>
        <v>WITHDRAW</v>
      </c>
      <c r="P3824" s="71" t="str">
        <f>TRIM(UPPER(tbl_raw_data[[#This Row],[Queue Name]]))</f>
        <v>CONSUMER EXISTING</v>
      </c>
      <c r="Q3824" s="71" t="str">
        <f>IF(tbl_raw_data[[#This Row],[time_taken_in_min]]&lt;=settings!$D$2,"SLA_MET","SLA_NOT_MET")</f>
        <v>SLA_MET</v>
      </c>
    </row>
    <row r="3825" spans="1:17" x14ac:dyDescent="0.3">
      <c r="A3825" s="5" t="s">
        <v>4788</v>
      </c>
      <c r="B3825" s="36">
        <v>45158.50582175926</v>
      </c>
      <c r="C3825" s="41">
        <v>45158.510405092595</v>
      </c>
      <c r="D3825" s="11" t="s">
        <v>47</v>
      </c>
      <c r="E3825" s="11" t="s">
        <v>18</v>
      </c>
      <c r="F3825" s="11" t="s">
        <v>24</v>
      </c>
      <c r="G3825" s="11" t="s">
        <v>714</v>
      </c>
      <c r="H3825" s="84" t="str">
        <f t="shared" si="59"/>
        <v>Incorrect Details</v>
      </c>
      <c r="I3825" s="63">
        <f>(tbl_raw_data[[#This Row],[Date Actioned]])-(tbl_raw_data[[#This Row],[Date Tagged]])</f>
        <v>4.5833333351765759E-3</v>
      </c>
      <c r="J3825" s="66">
        <f>HOUR(tbl_raw_data[[#This Row],[time_taken]])*60+MINUTE(tbl_raw_data[[#This Row],[time_taken]])+SECOND(tbl_raw_data[[#This Row],[time_taken]])/60</f>
        <v>6.6</v>
      </c>
      <c r="K3825" s="68">
        <f>DATE(YEAR(tbl_raw_data[[#This Row],[Date Actioned]]),MONTH(tbl_raw_data[[#This Row],[Date Actioned]]),DAY(tbl_raw_data[[#This Row],[Date Actioned]]))</f>
        <v>45158</v>
      </c>
      <c r="L3825" s="65" t="str">
        <f>UPPER(TEXT(tbl_raw_data[[#This Row],[updated_date]],"MMMM"))</f>
        <v>AUGUST</v>
      </c>
      <c r="M3825" s="65" t="str">
        <f>"WEEK "&amp;IF(ROUNDUP(DAY(tbl_raw_data[[#This Row],[updated_date]])/7,0)=5,4,ROUNDUP(DAY(tbl_raw_data[[#This Row],[updated_date]])/7,0))</f>
        <v>WEEK 3</v>
      </c>
      <c r="N3825" s="71" t="str">
        <f>UPPER(VLOOKUP(tbl_raw_data[[#This Row],[Analyst]],settings!$A$1:$B$15,2,0))</f>
        <v>SAM</v>
      </c>
      <c r="O3825" s="71" t="str">
        <f>TRIM(UPPER(tbl_raw_data[[#This Row],[Outcome]]))</f>
        <v>WITHDRAW</v>
      </c>
      <c r="P3825" s="71" t="str">
        <f>TRIM(UPPER(tbl_raw_data[[#This Row],[Queue Name]]))</f>
        <v>CONSUMER PRE BUREAU</v>
      </c>
      <c r="Q3825" s="71" t="str">
        <f>IF(tbl_raw_data[[#This Row],[time_taken_in_min]]&lt;=settings!$D$2,"SLA_MET","SLA_NOT_MET")</f>
        <v>SLA_MET</v>
      </c>
    </row>
    <row r="3826" spans="1:17" x14ac:dyDescent="0.3">
      <c r="A3826" s="7" t="s">
        <v>4789</v>
      </c>
      <c r="B3826" s="34">
        <v>45158.505960648145</v>
      </c>
      <c r="C3826" s="40">
        <v>45158.511944444443</v>
      </c>
      <c r="D3826" s="10" t="s">
        <v>47</v>
      </c>
      <c r="E3826" s="10" t="s">
        <v>11</v>
      </c>
      <c r="F3826" s="10" t="s">
        <v>14</v>
      </c>
      <c r="G3826" s="10" t="s">
        <v>667</v>
      </c>
      <c r="H3826" s="84" t="str">
        <f t="shared" si="59"/>
        <v>Incomplete Details</v>
      </c>
      <c r="I3826" s="63">
        <f>(tbl_raw_data[[#This Row],[Date Actioned]])-(tbl_raw_data[[#This Row],[Date Tagged]])</f>
        <v>5.9837962980964221E-3</v>
      </c>
      <c r="J3826" s="66">
        <f>HOUR(tbl_raw_data[[#This Row],[time_taken]])*60+MINUTE(tbl_raw_data[[#This Row],[time_taken]])+SECOND(tbl_raw_data[[#This Row],[time_taken]])/60</f>
        <v>8.6166666666666671</v>
      </c>
      <c r="K3826" s="68">
        <f>DATE(YEAR(tbl_raw_data[[#This Row],[Date Actioned]]),MONTH(tbl_raw_data[[#This Row],[Date Actioned]]),DAY(tbl_raw_data[[#This Row],[Date Actioned]]))</f>
        <v>45158</v>
      </c>
      <c r="L3826" s="65" t="str">
        <f>UPPER(TEXT(tbl_raw_data[[#This Row],[updated_date]],"MMMM"))</f>
        <v>AUGUST</v>
      </c>
      <c r="M3826" s="65" t="str">
        <f>"WEEK "&amp;IF(ROUNDUP(DAY(tbl_raw_data[[#This Row],[updated_date]])/7,0)=5,4,ROUNDUP(DAY(tbl_raw_data[[#This Row],[updated_date]])/7,0))</f>
        <v>WEEK 3</v>
      </c>
      <c r="N3826" s="71" t="str">
        <f>UPPER(VLOOKUP(tbl_raw_data[[#This Row],[Analyst]],settings!$A$1:$B$15,2,0))</f>
        <v>CAMROON</v>
      </c>
      <c r="O3826" s="71" t="str">
        <f>TRIM(UPPER(tbl_raw_data[[#This Row],[Outcome]]))</f>
        <v>WITHDRAW</v>
      </c>
      <c r="P3826" s="71" t="str">
        <f>TRIM(UPPER(tbl_raw_data[[#This Row],[Queue Name]]))</f>
        <v>CONSUMER EXISTING</v>
      </c>
      <c r="Q3826" s="71" t="str">
        <f>IF(tbl_raw_data[[#This Row],[time_taken_in_min]]&lt;=settings!$D$2,"SLA_MET","SLA_NOT_MET")</f>
        <v>SLA_MET</v>
      </c>
    </row>
    <row r="3827" spans="1:17" x14ac:dyDescent="0.3">
      <c r="A3827" s="1" t="s">
        <v>4790</v>
      </c>
      <c r="B3827" s="36">
        <v>45158.525856481479</v>
      </c>
      <c r="C3827" s="41">
        <v>45158.531944444447</v>
      </c>
      <c r="D3827" s="11" t="s">
        <v>47</v>
      </c>
      <c r="E3827" s="11" t="s">
        <v>18</v>
      </c>
      <c r="F3827" s="11" t="s">
        <v>206</v>
      </c>
      <c r="G3827" s="11" t="s">
        <v>740</v>
      </c>
      <c r="H3827" s="84" t="str">
        <f t="shared" si="59"/>
        <v>Incomplete Details</v>
      </c>
      <c r="I3827" s="63">
        <f>(tbl_raw_data[[#This Row],[Date Actioned]])-(tbl_raw_data[[#This Row],[Date Tagged]])</f>
        <v>6.0879629672854207E-3</v>
      </c>
      <c r="J3827" s="66">
        <f>HOUR(tbl_raw_data[[#This Row],[time_taken]])*60+MINUTE(tbl_raw_data[[#This Row],[time_taken]])+SECOND(tbl_raw_data[[#This Row],[time_taken]])/60</f>
        <v>8.7666666666666675</v>
      </c>
      <c r="K3827" s="68">
        <f>DATE(YEAR(tbl_raw_data[[#This Row],[Date Actioned]]),MONTH(tbl_raw_data[[#This Row],[Date Actioned]]),DAY(tbl_raw_data[[#This Row],[Date Actioned]]))</f>
        <v>45158</v>
      </c>
      <c r="L3827" s="65" t="str">
        <f>UPPER(TEXT(tbl_raw_data[[#This Row],[updated_date]],"MMMM"))</f>
        <v>AUGUST</v>
      </c>
      <c r="M3827" s="65" t="str">
        <f>"WEEK "&amp;IF(ROUNDUP(DAY(tbl_raw_data[[#This Row],[updated_date]])/7,0)=5,4,ROUNDUP(DAY(tbl_raw_data[[#This Row],[updated_date]])/7,0))</f>
        <v>WEEK 3</v>
      </c>
      <c r="N3827" s="71" t="str">
        <f>UPPER(VLOOKUP(tbl_raw_data[[#This Row],[Analyst]],settings!$A$1:$B$15,2,0))</f>
        <v>HARDIK</v>
      </c>
      <c r="O3827" s="71" t="str">
        <f>TRIM(UPPER(tbl_raw_data[[#This Row],[Outcome]]))</f>
        <v>WITHDRAW</v>
      </c>
      <c r="P3827" s="71" t="str">
        <f>TRIM(UPPER(tbl_raw_data[[#This Row],[Queue Name]]))</f>
        <v>CONSUMER PRE BUREAU</v>
      </c>
      <c r="Q3827" s="71" t="str">
        <f>IF(tbl_raw_data[[#This Row],[time_taken_in_min]]&lt;=settings!$D$2,"SLA_MET","SLA_NOT_MET")</f>
        <v>SLA_MET</v>
      </c>
    </row>
    <row r="3828" spans="1:17" x14ac:dyDescent="0.3">
      <c r="A3828" s="5" t="s">
        <v>4791</v>
      </c>
      <c r="B3828" s="34">
        <v>45158.533159722225</v>
      </c>
      <c r="C3828" s="40">
        <v>45158.542141203703</v>
      </c>
      <c r="D3828" s="10" t="s">
        <v>47</v>
      </c>
      <c r="E3828" s="10" t="s">
        <v>8</v>
      </c>
      <c r="F3828" s="10" t="s">
        <v>24</v>
      </c>
      <c r="G3828" s="12"/>
      <c r="H3828" s="84" t="str">
        <f t="shared" si="59"/>
        <v>Reason Unknown</v>
      </c>
      <c r="I3828" s="63">
        <f>(tbl_raw_data[[#This Row],[Date Actioned]])-(tbl_raw_data[[#This Row],[Date Tagged]])</f>
        <v>8.9814814782585017E-3</v>
      </c>
      <c r="J3828" s="66">
        <f>HOUR(tbl_raw_data[[#This Row],[time_taken]])*60+MINUTE(tbl_raw_data[[#This Row],[time_taken]])+SECOND(tbl_raw_data[[#This Row],[time_taken]])/60</f>
        <v>12.933333333333334</v>
      </c>
      <c r="K3828" s="68">
        <f>DATE(YEAR(tbl_raw_data[[#This Row],[Date Actioned]]),MONTH(tbl_raw_data[[#This Row],[Date Actioned]]),DAY(tbl_raw_data[[#This Row],[Date Actioned]]))</f>
        <v>45158</v>
      </c>
      <c r="L3828" s="65" t="str">
        <f>UPPER(TEXT(tbl_raw_data[[#This Row],[updated_date]],"MMMM"))</f>
        <v>AUGUST</v>
      </c>
      <c r="M3828" s="65" t="str">
        <f>"WEEK "&amp;IF(ROUNDUP(DAY(tbl_raw_data[[#This Row],[updated_date]])/7,0)=5,4,ROUNDUP(DAY(tbl_raw_data[[#This Row],[updated_date]])/7,0))</f>
        <v>WEEK 3</v>
      </c>
      <c r="N3828" s="71" t="str">
        <f>UPPER(VLOOKUP(tbl_raw_data[[#This Row],[Analyst]],settings!$A$1:$B$15,2,0))</f>
        <v>SAM</v>
      </c>
      <c r="O3828" s="71" t="str">
        <f>TRIM(UPPER(tbl_raw_data[[#This Row],[Outcome]]))</f>
        <v>WITHDRAW</v>
      </c>
      <c r="P3828" s="71" t="str">
        <f>TRIM(UPPER(tbl_raw_data[[#This Row],[Queue Name]]))</f>
        <v>CONSUMER POST BUREAU</v>
      </c>
      <c r="Q3828" s="71" t="str">
        <f>IF(tbl_raw_data[[#This Row],[time_taken_in_min]]&lt;=settings!$D$2,"SLA_MET","SLA_NOT_MET")</f>
        <v>SLA_MET</v>
      </c>
    </row>
    <row r="3829" spans="1:17" x14ac:dyDescent="0.3">
      <c r="A3829" s="7" t="s">
        <v>4792</v>
      </c>
      <c r="B3829" s="36">
        <v>45158.561597222222</v>
      </c>
      <c r="C3829" s="41">
        <v>45158.570231481484</v>
      </c>
      <c r="D3829" s="11" t="s">
        <v>47</v>
      </c>
      <c r="E3829" s="11" t="s">
        <v>18</v>
      </c>
      <c r="F3829" s="11" t="s">
        <v>22</v>
      </c>
      <c r="G3829" s="11" t="s">
        <v>741</v>
      </c>
      <c r="H3829" s="84" t="str">
        <f t="shared" si="59"/>
        <v>Incomplete Details</v>
      </c>
      <c r="I3829" s="63">
        <f>(tbl_raw_data[[#This Row],[Date Actioned]])-(tbl_raw_data[[#This Row],[Date Tagged]])</f>
        <v>8.6342592621804215E-3</v>
      </c>
      <c r="J3829" s="66">
        <f>HOUR(tbl_raw_data[[#This Row],[time_taken]])*60+MINUTE(tbl_raw_data[[#This Row],[time_taken]])+SECOND(tbl_raw_data[[#This Row],[time_taken]])/60</f>
        <v>12.433333333333334</v>
      </c>
      <c r="K3829" s="68">
        <f>DATE(YEAR(tbl_raw_data[[#This Row],[Date Actioned]]),MONTH(tbl_raw_data[[#This Row],[Date Actioned]]),DAY(tbl_raw_data[[#This Row],[Date Actioned]]))</f>
        <v>45158</v>
      </c>
      <c r="L3829" s="65" t="str">
        <f>UPPER(TEXT(tbl_raw_data[[#This Row],[updated_date]],"MMMM"))</f>
        <v>AUGUST</v>
      </c>
      <c r="M3829" s="65" t="str">
        <f>"WEEK "&amp;IF(ROUNDUP(DAY(tbl_raw_data[[#This Row],[updated_date]])/7,0)=5,4,ROUNDUP(DAY(tbl_raw_data[[#This Row],[updated_date]])/7,0))</f>
        <v>WEEK 3</v>
      </c>
      <c r="N3829" s="71" t="str">
        <f>UPPER(VLOOKUP(tbl_raw_data[[#This Row],[Analyst]],settings!$A$1:$B$15,2,0))</f>
        <v>ROHAN</v>
      </c>
      <c r="O3829" s="71" t="str">
        <f>TRIM(UPPER(tbl_raw_data[[#This Row],[Outcome]]))</f>
        <v>WITHDRAW</v>
      </c>
      <c r="P3829" s="71" t="str">
        <f>TRIM(UPPER(tbl_raw_data[[#This Row],[Queue Name]]))</f>
        <v>CONSUMER PRE BUREAU</v>
      </c>
      <c r="Q3829" s="71" t="str">
        <f>IF(tbl_raw_data[[#This Row],[time_taken_in_min]]&lt;=settings!$D$2,"SLA_MET","SLA_NOT_MET")</f>
        <v>SLA_MET</v>
      </c>
    </row>
    <row r="3830" spans="1:17" x14ac:dyDescent="0.3">
      <c r="A3830" s="1" t="s">
        <v>4793</v>
      </c>
      <c r="B3830" s="34">
        <v>45158.578136574077</v>
      </c>
      <c r="C3830" s="40">
        <v>45158.586446759262</v>
      </c>
      <c r="D3830" s="10" t="s">
        <v>47</v>
      </c>
      <c r="E3830" s="10" t="s">
        <v>8</v>
      </c>
      <c r="F3830" s="10" t="s">
        <v>14</v>
      </c>
      <c r="G3830" s="10" t="s">
        <v>696</v>
      </c>
      <c r="H3830" s="84" t="str">
        <f t="shared" si="59"/>
        <v>Incomplete Details</v>
      </c>
      <c r="I3830" s="63">
        <f>(tbl_raw_data[[#This Row],[Date Actioned]])-(tbl_raw_data[[#This Row],[Date Tagged]])</f>
        <v>8.3101851851097308E-3</v>
      </c>
      <c r="J3830" s="66">
        <f>HOUR(tbl_raw_data[[#This Row],[time_taken]])*60+MINUTE(tbl_raw_data[[#This Row],[time_taken]])+SECOND(tbl_raw_data[[#This Row],[time_taken]])/60</f>
        <v>11.966666666666667</v>
      </c>
      <c r="K3830" s="68">
        <f>DATE(YEAR(tbl_raw_data[[#This Row],[Date Actioned]]),MONTH(tbl_raw_data[[#This Row],[Date Actioned]]),DAY(tbl_raw_data[[#This Row],[Date Actioned]]))</f>
        <v>45158</v>
      </c>
      <c r="L3830" s="65" t="str">
        <f>UPPER(TEXT(tbl_raw_data[[#This Row],[updated_date]],"MMMM"))</f>
        <v>AUGUST</v>
      </c>
      <c r="M3830" s="65" t="str">
        <f>"WEEK "&amp;IF(ROUNDUP(DAY(tbl_raw_data[[#This Row],[updated_date]])/7,0)=5,4,ROUNDUP(DAY(tbl_raw_data[[#This Row],[updated_date]])/7,0))</f>
        <v>WEEK 3</v>
      </c>
      <c r="N3830" s="71" t="str">
        <f>UPPER(VLOOKUP(tbl_raw_data[[#This Row],[Analyst]],settings!$A$1:$B$15,2,0))</f>
        <v>CAMROON</v>
      </c>
      <c r="O3830" s="71" t="str">
        <f>TRIM(UPPER(tbl_raw_data[[#This Row],[Outcome]]))</f>
        <v>WITHDRAW</v>
      </c>
      <c r="P3830" s="71" t="str">
        <f>TRIM(UPPER(tbl_raw_data[[#This Row],[Queue Name]]))</f>
        <v>CONSUMER POST BUREAU</v>
      </c>
      <c r="Q3830" s="71" t="str">
        <f>IF(tbl_raw_data[[#This Row],[time_taken_in_min]]&lt;=settings!$D$2,"SLA_MET","SLA_NOT_MET")</f>
        <v>SLA_MET</v>
      </c>
    </row>
    <row r="3831" spans="1:17" x14ac:dyDescent="0.3">
      <c r="A3831" s="5" t="s">
        <v>4794</v>
      </c>
      <c r="B3831" s="36">
        <v>45158.589537037034</v>
      </c>
      <c r="C3831" s="41">
        <v>45158.597685185188</v>
      </c>
      <c r="D3831" s="11" t="s">
        <v>47</v>
      </c>
      <c r="E3831" s="11" t="s">
        <v>8</v>
      </c>
      <c r="F3831" s="11" t="s">
        <v>14</v>
      </c>
      <c r="G3831" s="11" t="s">
        <v>742</v>
      </c>
      <c r="H3831" s="84" t="str">
        <f t="shared" si="59"/>
        <v>Incorrect Queue</v>
      </c>
      <c r="I3831" s="63">
        <f>(tbl_raw_data[[#This Row],[Date Actioned]])-(tbl_raw_data[[#This Row],[Date Tagged]])</f>
        <v>8.1481481538503431E-3</v>
      </c>
      <c r="J3831" s="66">
        <f>HOUR(tbl_raw_data[[#This Row],[time_taken]])*60+MINUTE(tbl_raw_data[[#This Row],[time_taken]])+SECOND(tbl_raw_data[[#This Row],[time_taken]])/60</f>
        <v>11.733333333333333</v>
      </c>
      <c r="K3831" s="68">
        <f>DATE(YEAR(tbl_raw_data[[#This Row],[Date Actioned]]),MONTH(tbl_raw_data[[#This Row],[Date Actioned]]),DAY(tbl_raw_data[[#This Row],[Date Actioned]]))</f>
        <v>45158</v>
      </c>
      <c r="L3831" s="65" t="str">
        <f>UPPER(TEXT(tbl_raw_data[[#This Row],[updated_date]],"MMMM"))</f>
        <v>AUGUST</v>
      </c>
      <c r="M3831" s="65" t="str">
        <f>"WEEK "&amp;IF(ROUNDUP(DAY(tbl_raw_data[[#This Row],[updated_date]])/7,0)=5,4,ROUNDUP(DAY(tbl_raw_data[[#This Row],[updated_date]])/7,0))</f>
        <v>WEEK 3</v>
      </c>
      <c r="N3831" s="71" t="str">
        <f>UPPER(VLOOKUP(tbl_raw_data[[#This Row],[Analyst]],settings!$A$1:$B$15,2,0))</f>
        <v>CAMROON</v>
      </c>
      <c r="O3831" s="71" t="str">
        <f>TRIM(UPPER(tbl_raw_data[[#This Row],[Outcome]]))</f>
        <v>WITHDRAW</v>
      </c>
      <c r="P3831" s="71" t="str">
        <f>TRIM(UPPER(tbl_raw_data[[#This Row],[Queue Name]]))</f>
        <v>CONSUMER POST BUREAU</v>
      </c>
      <c r="Q3831" s="71" t="str">
        <f>IF(tbl_raw_data[[#This Row],[time_taken_in_min]]&lt;=settings!$D$2,"SLA_MET","SLA_NOT_MET")</f>
        <v>SLA_MET</v>
      </c>
    </row>
    <row r="3832" spans="1:17" x14ac:dyDescent="0.3">
      <c r="A3832" s="7" t="s">
        <v>4795</v>
      </c>
      <c r="B3832" s="34">
        <v>45158.590092592596</v>
      </c>
      <c r="C3832" s="40">
        <v>45158.596932870372</v>
      </c>
      <c r="D3832" s="10" t="s">
        <v>47</v>
      </c>
      <c r="E3832" s="10" t="s">
        <v>18</v>
      </c>
      <c r="F3832" s="10" t="s">
        <v>24</v>
      </c>
      <c r="G3832" s="10" t="s">
        <v>706</v>
      </c>
      <c r="H3832" s="84" t="str">
        <f t="shared" si="59"/>
        <v>Incomplete Details</v>
      </c>
      <c r="I3832" s="63">
        <f>(tbl_raw_data[[#This Row],[Date Actioned]])-(tbl_raw_data[[#This Row],[Date Tagged]])</f>
        <v>6.8402777760638855E-3</v>
      </c>
      <c r="J3832" s="66">
        <f>HOUR(tbl_raw_data[[#This Row],[time_taken]])*60+MINUTE(tbl_raw_data[[#This Row],[time_taken]])+SECOND(tbl_raw_data[[#This Row],[time_taken]])/60</f>
        <v>9.85</v>
      </c>
      <c r="K3832" s="68">
        <f>DATE(YEAR(tbl_raw_data[[#This Row],[Date Actioned]]),MONTH(tbl_raw_data[[#This Row],[Date Actioned]]),DAY(tbl_raw_data[[#This Row],[Date Actioned]]))</f>
        <v>45158</v>
      </c>
      <c r="L3832" s="65" t="str">
        <f>UPPER(TEXT(tbl_raw_data[[#This Row],[updated_date]],"MMMM"))</f>
        <v>AUGUST</v>
      </c>
      <c r="M3832" s="65" t="str">
        <f>"WEEK "&amp;IF(ROUNDUP(DAY(tbl_raw_data[[#This Row],[updated_date]])/7,0)=5,4,ROUNDUP(DAY(tbl_raw_data[[#This Row],[updated_date]])/7,0))</f>
        <v>WEEK 3</v>
      </c>
      <c r="N3832" s="71" t="str">
        <f>UPPER(VLOOKUP(tbl_raw_data[[#This Row],[Analyst]],settings!$A$1:$B$15,2,0))</f>
        <v>SAM</v>
      </c>
      <c r="O3832" s="71" t="str">
        <f>TRIM(UPPER(tbl_raw_data[[#This Row],[Outcome]]))</f>
        <v>WITHDRAW</v>
      </c>
      <c r="P3832" s="71" t="str">
        <f>TRIM(UPPER(tbl_raw_data[[#This Row],[Queue Name]]))</f>
        <v>CONSUMER PRE BUREAU</v>
      </c>
      <c r="Q3832" s="71" t="str">
        <f>IF(tbl_raw_data[[#This Row],[time_taken_in_min]]&lt;=settings!$D$2,"SLA_MET","SLA_NOT_MET")</f>
        <v>SLA_MET</v>
      </c>
    </row>
    <row r="3833" spans="1:17" x14ac:dyDescent="0.3">
      <c r="A3833" s="1" t="s">
        <v>4796</v>
      </c>
      <c r="B3833" s="36">
        <v>45158.598645833335</v>
      </c>
      <c r="C3833" s="41">
        <v>45158.609548611108</v>
      </c>
      <c r="D3833" s="11" t="s">
        <v>47</v>
      </c>
      <c r="E3833" s="11" t="s">
        <v>8</v>
      </c>
      <c r="F3833" s="11" t="s">
        <v>114</v>
      </c>
      <c r="G3833" s="11" t="s">
        <v>743</v>
      </c>
      <c r="H3833" s="84" t="str">
        <f t="shared" si="59"/>
        <v>Duplicate Application</v>
      </c>
      <c r="I3833" s="63">
        <f>(tbl_raw_data[[#This Row],[Date Actioned]])-(tbl_raw_data[[#This Row],[Date Tagged]])</f>
        <v>1.0902777772571426E-2</v>
      </c>
      <c r="J3833" s="66">
        <f>HOUR(tbl_raw_data[[#This Row],[time_taken]])*60+MINUTE(tbl_raw_data[[#This Row],[time_taken]])+SECOND(tbl_raw_data[[#This Row],[time_taken]])/60</f>
        <v>15.7</v>
      </c>
      <c r="K3833" s="68">
        <f>DATE(YEAR(tbl_raw_data[[#This Row],[Date Actioned]]),MONTH(tbl_raw_data[[#This Row],[Date Actioned]]),DAY(tbl_raw_data[[#This Row],[Date Actioned]]))</f>
        <v>45158</v>
      </c>
      <c r="L3833" s="65" t="str">
        <f>UPPER(TEXT(tbl_raw_data[[#This Row],[updated_date]],"MMMM"))</f>
        <v>AUGUST</v>
      </c>
      <c r="M3833" s="65" t="str">
        <f>"WEEK "&amp;IF(ROUNDUP(DAY(tbl_raw_data[[#This Row],[updated_date]])/7,0)=5,4,ROUNDUP(DAY(tbl_raw_data[[#This Row],[updated_date]])/7,0))</f>
        <v>WEEK 3</v>
      </c>
      <c r="N3833" s="71" t="str">
        <f>UPPER(VLOOKUP(tbl_raw_data[[#This Row],[Analyst]],settings!$A$1:$B$15,2,0))</f>
        <v>FARDIN</v>
      </c>
      <c r="O3833" s="71" t="str">
        <f>TRIM(UPPER(tbl_raw_data[[#This Row],[Outcome]]))</f>
        <v>WITHDRAW</v>
      </c>
      <c r="P3833" s="71" t="str">
        <f>TRIM(UPPER(tbl_raw_data[[#This Row],[Queue Name]]))</f>
        <v>CONSUMER POST BUREAU</v>
      </c>
      <c r="Q3833" s="71" t="str">
        <f>IF(tbl_raw_data[[#This Row],[time_taken_in_min]]&lt;=settings!$D$2,"SLA_MET","SLA_NOT_MET")</f>
        <v>SLA_MET</v>
      </c>
    </row>
    <row r="3834" spans="1:17" x14ac:dyDescent="0.3">
      <c r="A3834" s="5" t="s">
        <v>4797</v>
      </c>
      <c r="B3834" s="34">
        <v>45158.603958333333</v>
      </c>
      <c r="C3834" s="40">
        <v>45158.613437499997</v>
      </c>
      <c r="D3834" s="10" t="s">
        <v>47</v>
      </c>
      <c r="E3834" s="10" t="s">
        <v>18</v>
      </c>
      <c r="F3834" s="10" t="s">
        <v>24</v>
      </c>
      <c r="G3834" s="10" t="s">
        <v>667</v>
      </c>
      <c r="H3834" s="84" t="str">
        <f t="shared" si="59"/>
        <v>Incomplete Details</v>
      </c>
      <c r="I3834" s="63">
        <f>(tbl_raw_data[[#This Row],[Date Actioned]])-(tbl_raw_data[[#This Row],[Date Tagged]])</f>
        <v>9.4791666633682325E-3</v>
      </c>
      <c r="J3834" s="66">
        <f>HOUR(tbl_raw_data[[#This Row],[time_taken]])*60+MINUTE(tbl_raw_data[[#This Row],[time_taken]])+SECOND(tbl_raw_data[[#This Row],[time_taken]])/60</f>
        <v>13.65</v>
      </c>
      <c r="K3834" s="68">
        <f>DATE(YEAR(tbl_raw_data[[#This Row],[Date Actioned]]),MONTH(tbl_raw_data[[#This Row],[Date Actioned]]),DAY(tbl_raw_data[[#This Row],[Date Actioned]]))</f>
        <v>45158</v>
      </c>
      <c r="L3834" s="65" t="str">
        <f>UPPER(TEXT(tbl_raw_data[[#This Row],[updated_date]],"MMMM"))</f>
        <v>AUGUST</v>
      </c>
      <c r="M3834" s="65" t="str">
        <f>"WEEK "&amp;IF(ROUNDUP(DAY(tbl_raw_data[[#This Row],[updated_date]])/7,0)=5,4,ROUNDUP(DAY(tbl_raw_data[[#This Row],[updated_date]])/7,0))</f>
        <v>WEEK 3</v>
      </c>
      <c r="N3834" s="71" t="str">
        <f>UPPER(VLOOKUP(tbl_raw_data[[#This Row],[Analyst]],settings!$A$1:$B$15,2,0))</f>
        <v>SAM</v>
      </c>
      <c r="O3834" s="71" t="str">
        <f>TRIM(UPPER(tbl_raw_data[[#This Row],[Outcome]]))</f>
        <v>WITHDRAW</v>
      </c>
      <c r="P3834" s="71" t="str">
        <f>TRIM(UPPER(tbl_raw_data[[#This Row],[Queue Name]]))</f>
        <v>CONSUMER PRE BUREAU</v>
      </c>
      <c r="Q3834" s="71" t="str">
        <f>IF(tbl_raw_data[[#This Row],[time_taken_in_min]]&lt;=settings!$D$2,"SLA_MET","SLA_NOT_MET")</f>
        <v>SLA_MET</v>
      </c>
    </row>
    <row r="3835" spans="1:17" x14ac:dyDescent="0.3">
      <c r="A3835" s="7" t="s">
        <v>4798</v>
      </c>
      <c r="B3835" s="36">
        <v>45158.612812500003</v>
      </c>
      <c r="C3835" s="41">
        <v>45158.622210648151</v>
      </c>
      <c r="D3835" s="11" t="s">
        <v>47</v>
      </c>
      <c r="E3835" s="11" t="s">
        <v>18</v>
      </c>
      <c r="F3835" s="11" t="s">
        <v>24</v>
      </c>
      <c r="G3835" s="11" t="s">
        <v>744</v>
      </c>
      <c r="H3835" s="84" t="str">
        <f t="shared" si="59"/>
        <v>Duplicate Application</v>
      </c>
      <c r="I3835" s="63">
        <f>(tbl_raw_data[[#This Row],[Date Actioned]])-(tbl_raw_data[[#This Row],[Date Tagged]])</f>
        <v>9.3981481477385387E-3</v>
      </c>
      <c r="J3835" s="66">
        <f>HOUR(tbl_raw_data[[#This Row],[time_taken]])*60+MINUTE(tbl_raw_data[[#This Row],[time_taken]])+SECOND(tbl_raw_data[[#This Row],[time_taken]])/60</f>
        <v>13.533333333333333</v>
      </c>
      <c r="K3835" s="68">
        <f>DATE(YEAR(tbl_raw_data[[#This Row],[Date Actioned]]),MONTH(tbl_raw_data[[#This Row],[Date Actioned]]),DAY(tbl_raw_data[[#This Row],[Date Actioned]]))</f>
        <v>45158</v>
      </c>
      <c r="L3835" s="65" t="str">
        <f>UPPER(TEXT(tbl_raw_data[[#This Row],[updated_date]],"MMMM"))</f>
        <v>AUGUST</v>
      </c>
      <c r="M3835" s="65" t="str">
        <f>"WEEK "&amp;IF(ROUNDUP(DAY(tbl_raw_data[[#This Row],[updated_date]])/7,0)=5,4,ROUNDUP(DAY(tbl_raw_data[[#This Row],[updated_date]])/7,0))</f>
        <v>WEEK 3</v>
      </c>
      <c r="N3835" s="71" t="str">
        <f>UPPER(VLOOKUP(tbl_raw_data[[#This Row],[Analyst]],settings!$A$1:$B$15,2,0))</f>
        <v>SAM</v>
      </c>
      <c r="O3835" s="71" t="str">
        <f>TRIM(UPPER(tbl_raw_data[[#This Row],[Outcome]]))</f>
        <v>WITHDRAW</v>
      </c>
      <c r="P3835" s="71" t="str">
        <f>TRIM(UPPER(tbl_raw_data[[#This Row],[Queue Name]]))</f>
        <v>CONSUMER PRE BUREAU</v>
      </c>
      <c r="Q3835" s="71" t="str">
        <f>IF(tbl_raw_data[[#This Row],[time_taken_in_min]]&lt;=settings!$D$2,"SLA_MET","SLA_NOT_MET")</f>
        <v>SLA_MET</v>
      </c>
    </row>
    <row r="3836" spans="1:17" x14ac:dyDescent="0.3">
      <c r="A3836" s="1" t="s">
        <v>4799</v>
      </c>
      <c r="B3836" s="34">
        <v>45158.615636574075</v>
      </c>
      <c r="C3836" s="40">
        <v>45158.626921296294</v>
      </c>
      <c r="D3836" s="10" t="s">
        <v>47</v>
      </c>
      <c r="E3836" s="10" t="s">
        <v>8</v>
      </c>
      <c r="F3836" s="10" t="s">
        <v>114</v>
      </c>
      <c r="G3836" s="12"/>
      <c r="H3836" s="84" t="str">
        <f t="shared" si="59"/>
        <v>Reason Unknown</v>
      </c>
      <c r="I3836" s="63">
        <f>(tbl_raw_data[[#This Row],[Date Actioned]])-(tbl_raw_data[[#This Row],[Date Tagged]])</f>
        <v>1.1284722218988463E-2</v>
      </c>
      <c r="J3836" s="66">
        <f>HOUR(tbl_raw_data[[#This Row],[time_taken]])*60+MINUTE(tbl_raw_data[[#This Row],[time_taken]])+SECOND(tbl_raw_data[[#This Row],[time_taken]])/60</f>
        <v>16.25</v>
      </c>
      <c r="K3836" s="68">
        <f>DATE(YEAR(tbl_raw_data[[#This Row],[Date Actioned]]),MONTH(tbl_raw_data[[#This Row],[Date Actioned]]),DAY(tbl_raw_data[[#This Row],[Date Actioned]]))</f>
        <v>45158</v>
      </c>
      <c r="L3836" s="65" t="str">
        <f>UPPER(TEXT(tbl_raw_data[[#This Row],[updated_date]],"MMMM"))</f>
        <v>AUGUST</v>
      </c>
      <c r="M3836" s="65" t="str">
        <f>"WEEK "&amp;IF(ROUNDUP(DAY(tbl_raw_data[[#This Row],[updated_date]])/7,0)=5,4,ROUNDUP(DAY(tbl_raw_data[[#This Row],[updated_date]])/7,0))</f>
        <v>WEEK 3</v>
      </c>
      <c r="N3836" s="71" t="str">
        <f>UPPER(VLOOKUP(tbl_raw_data[[#This Row],[Analyst]],settings!$A$1:$B$15,2,0))</f>
        <v>FARDIN</v>
      </c>
      <c r="O3836" s="71" t="str">
        <f>TRIM(UPPER(tbl_raw_data[[#This Row],[Outcome]]))</f>
        <v>WITHDRAW</v>
      </c>
      <c r="P3836" s="71" t="str">
        <f>TRIM(UPPER(tbl_raw_data[[#This Row],[Queue Name]]))</f>
        <v>CONSUMER POST BUREAU</v>
      </c>
      <c r="Q3836" s="71" t="str">
        <f>IF(tbl_raw_data[[#This Row],[time_taken_in_min]]&lt;=settings!$D$2,"SLA_MET","SLA_NOT_MET")</f>
        <v>SLA_MET</v>
      </c>
    </row>
    <row r="3837" spans="1:17" x14ac:dyDescent="0.3">
      <c r="A3837" s="5" t="s">
        <v>4800</v>
      </c>
      <c r="B3837" s="36">
        <v>45158.619884259257</v>
      </c>
      <c r="C3837" s="41">
        <v>45158.631261574075</v>
      </c>
      <c r="D3837" s="11" t="s">
        <v>47</v>
      </c>
      <c r="E3837" s="11" t="s">
        <v>11</v>
      </c>
      <c r="F3837" s="11" t="s">
        <v>14</v>
      </c>
      <c r="G3837" s="11" t="s">
        <v>745</v>
      </c>
      <c r="H3837" s="84" t="str">
        <f t="shared" si="59"/>
        <v>Incorrect Details</v>
      </c>
      <c r="I3837" s="63">
        <f>(tbl_raw_data[[#This Row],[Date Actioned]])-(tbl_raw_data[[#This Row],[Date Tagged]])</f>
        <v>1.1377314818673767E-2</v>
      </c>
      <c r="J3837" s="66">
        <f>HOUR(tbl_raw_data[[#This Row],[time_taken]])*60+MINUTE(tbl_raw_data[[#This Row],[time_taken]])+SECOND(tbl_raw_data[[#This Row],[time_taken]])/60</f>
        <v>16.383333333333333</v>
      </c>
      <c r="K3837" s="68">
        <f>DATE(YEAR(tbl_raw_data[[#This Row],[Date Actioned]]),MONTH(tbl_raw_data[[#This Row],[Date Actioned]]),DAY(tbl_raw_data[[#This Row],[Date Actioned]]))</f>
        <v>45158</v>
      </c>
      <c r="L3837" s="65" t="str">
        <f>UPPER(TEXT(tbl_raw_data[[#This Row],[updated_date]],"MMMM"))</f>
        <v>AUGUST</v>
      </c>
      <c r="M3837" s="65" t="str">
        <f>"WEEK "&amp;IF(ROUNDUP(DAY(tbl_raw_data[[#This Row],[updated_date]])/7,0)=5,4,ROUNDUP(DAY(tbl_raw_data[[#This Row],[updated_date]])/7,0))</f>
        <v>WEEK 3</v>
      </c>
      <c r="N3837" s="71" t="str">
        <f>UPPER(VLOOKUP(tbl_raw_data[[#This Row],[Analyst]],settings!$A$1:$B$15,2,0))</f>
        <v>CAMROON</v>
      </c>
      <c r="O3837" s="71" t="str">
        <f>TRIM(UPPER(tbl_raw_data[[#This Row],[Outcome]]))</f>
        <v>WITHDRAW</v>
      </c>
      <c r="P3837" s="71" t="str">
        <f>TRIM(UPPER(tbl_raw_data[[#This Row],[Queue Name]]))</f>
        <v>CONSUMER EXISTING</v>
      </c>
      <c r="Q3837" s="71" t="str">
        <f>IF(tbl_raw_data[[#This Row],[time_taken_in_min]]&lt;=settings!$D$2,"SLA_MET","SLA_NOT_MET")</f>
        <v>SLA_MET</v>
      </c>
    </row>
    <row r="3838" spans="1:17" x14ac:dyDescent="0.3">
      <c r="A3838" s="7" t="s">
        <v>4801</v>
      </c>
      <c r="B3838" s="34">
        <v>45158.623773148145</v>
      </c>
      <c r="C3838" s="40">
        <v>45158.635081018518</v>
      </c>
      <c r="D3838" s="10" t="s">
        <v>47</v>
      </c>
      <c r="E3838" s="10" t="s">
        <v>8</v>
      </c>
      <c r="F3838" s="10" t="s">
        <v>114</v>
      </c>
      <c r="G3838" s="12"/>
      <c r="H3838" s="84" t="str">
        <f t="shared" si="59"/>
        <v>Reason Unknown</v>
      </c>
      <c r="I3838" s="63">
        <f>(tbl_raw_data[[#This Row],[Date Actioned]])-(tbl_raw_data[[#This Row],[Date Tagged]])</f>
        <v>1.1307870372547768E-2</v>
      </c>
      <c r="J3838" s="66">
        <f>HOUR(tbl_raw_data[[#This Row],[time_taken]])*60+MINUTE(tbl_raw_data[[#This Row],[time_taken]])+SECOND(tbl_raw_data[[#This Row],[time_taken]])/60</f>
        <v>16.283333333333335</v>
      </c>
      <c r="K3838" s="68">
        <f>DATE(YEAR(tbl_raw_data[[#This Row],[Date Actioned]]),MONTH(tbl_raw_data[[#This Row],[Date Actioned]]),DAY(tbl_raw_data[[#This Row],[Date Actioned]]))</f>
        <v>45158</v>
      </c>
      <c r="L3838" s="65" t="str">
        <f>UPPER(TEXT(tbl_raw_data[[#This Row],[updated_date]],"MMMM"))</f>
        <v>AUGUST</v>
      </c>
      <c r="M3838" s="65" t="str">
        <f>"WEEK "&amp;IF(ROUNDUP(DAY(tbl_raw_data[[#This Row],[updated_date]])/7,0)=5,4,ROUNDUP(DAY(tbl_raw_data[[#This Row],[updated_date]])/7,0))</f>
        <v>WEEK 3</v>
      </c>
      <c r="N3838" s="71" t="str">
        <f>UPPER(VLOOKUP(tbl_raw_data[[#This Row],[Analyst]],settings!$A$1:$B$15,2,0))</f>
        <v>FARDIN</v>
      </c>
      <c r="O3838" s="71" t="str">
        <f>TRIM(UPPER(tbl_raw_data[[#This Row],[Outcome]]))</f>
        <v>WITHDRAW</v>
      </c>
      <c r="P3838" s="71" t="str">
        <f>TRIM(UPPER(tbl_raw_data[[#This Row],[Queue Name]]))</f>
        <v>CONSUMER POST BUREAU</v>
      </c>
      <c r="Q3838" s="71" t="str">
        <f>IF(tbl_raw_data[[#This Row],[time_taken_in_min]]&lt;=settings!$D$2,"SLA_MET","SLA_NOT_MET")</f>
        <v>SLA_MET</v>
      </c>
    </row>
    <row r="3839" spans="1:17" x14ac:dyDescent="0.3">
      <c r="A3839" s="1" t="s">
        <v>4802</v>
      </c>
      <c r="B3839" s="36">
        <v>45158.625706018516</v>
      </c>
      <c r="C3839" s="41">
        <v>45158.638229166667</v>
      </c>
      <c r="D3839" s="11" t="s">
        <v>47</v>
      </c>
      <c r="E3839" s="11" t="s">
        <v>18</v>
      </c>
      <c r="F3839" s="11" t="s">
        <v>206</v>
      </c>
      <c r="G3839" s="11" t="s">
        <v>746</v>
      </c>
      <c r="H3839" s="84" t="str">
        <f t="shared" si="59"/>
        <v>Incomplete Details</v>
      </c>
      <c r="I3839" s="63">
        <f>(tbl_raw_data[[#This Row],[Date Actioned]])-(tbl_raw_data[[#This Row],[Date Tagged]])</f>
        <v>1.2523148150648922E-2</v>
      </c>
      <c r="J3839" s="66">
        <f>HOUR(tbl_raw_data[[#This Row],[time_taken]])*60+MINUTE(tbl_raw_data[[#This Row],[time_taken]])+SECOND(tbl_raw_data[[#This Row],[time_taken]])/60</f>
        <v>18.033333333333335</v>
      </c>
      <c r="K3839" s="68">
        <f>DATE(YEAR(tbl_raw_data[[#This Row],[Date Actioned]]),MONTH(tbl_raw_data[[#This Row],[Date Actioned]]),DAY(tbl_raw_data[[#This Row],[Date Actioned]]))</f>
        <v>45158</v>
      </c>
      <c r="L3839" s="65" t="str">
        <f>UPPER(TEXT(tbl_raw_data[[#This Row],[updated_date]],"MMMM"))</f>
        <v>AUGUST</v>
      </c>
      <c r="M3839" s="65" t="str">
        <f>"WEEK "&amp;IF(ROUNDUP(DAY(tbl_raw_data[[#This Row],[updated_date]])/7,0)=5,4,ROUNDUP(DAY(tbl_raw_data[[#This Row],[updated_date]])/7,0))</f>
        <v>WEEK 3</v>
      </c>
      <c r="N3839" s="71" t="str">
        <f>UPPER(VLOOKUP(tbl_raw_data[[#This Row],[Analyst]],settings!$A$1:$B$15,2,0))</f>
        <v>HARDIK</v>
      </c>
      <c r="O3839" s="71" t="str">
        <f>TRIM(UPPER(tbl_raw_data[[#This Row],[Outcome]]))</f>
        <v>WITHDRAW</v>
      </c>
      <c r="P3839" s="71" t="str">
        <f>TRIM(UPPER(tbl_raw_data[[#This Row],[Queue Name]]))</f>
        <v>CONSUMER PRE BUREAU</v>
      </c>
      <c r="Q3839" s="71" t="str">
        <f>IF(tbl_raw_data[[#This Row],[time_taken_in_min]]&lt;=settings!$D$2,"SLA_MET","SLA_NOT_MET")</f>
        <v>SLA_MET</v>
      </c>
    </row>
    <row r="3840" spans="1:17" x14ac:dyDescent="0.3">
      <c r="A3840" s="5" t="s">
        <v>4803</v>
      </c>
      <c r="B3840" s="34">
        <v>45158.636157407411</v>
      </c>
      <c r="C3840" s="40">
        <v>45158.642384259256</v>
      </c>
      <c r="D3840" s="10" t="s">
        <v>47</v>
      </c>
      <c r="E3840" s="10" t="s">
        <v>8</v>
      </c>
      <c r="F3840" s="10" t="s">
        <v>206</v>
      </c>
      <c r="G3840" s="10" t="s">
        <v>747</v>
      </c>
      <c r="H3840" s="84" t="str">
        <f t="shared" si="59"/>
        <v>Incorrect Queue</v>
      </c>
      <c r="I3840" s="63">
        <f>(tbl_raw_data[[#This Row],[Date Actioned]])-(tbl_raw_data[[#This Row],[Date Tagged]])</f>
        <v>6.2268518449855037E-3</v>
      </c>
      <c r="J3840" s="66">
        <f>HOUR(tbl_raw_data[[#This Row],[time_taken]])*60+MINUTE(tbl_raw_data[[#This Row],[time_taken]])+SECOND(tbl_raw_data[[#This Row],[time_taken]])/60</f>
        <v>8.9666666666666668</v>
      </c>
      <c r="K3840" s="68">
        <f>DATE(YEAR(tbl_raw_data[[#This Row],[Date Actioned]]),MONTH(tbl_raw_data[[#This Row],[Date Actioned]]),DAY(tbl_raw_data[[#This Row],[Date Actioned]]))</f>
        <v>45158</v>
      </c>
      <c r="L3840" s="65" t="str">
        <f>UPPER(TEXT(tbl_raw_data[[#This Row],[updated_date]],"MMMM"))</f>
        <v>AUGUST</v>
      </c>
      <c r="M3840" s="65" t="str">
        <f>"WEEK "&amp;IF(ROUNDUP(DAY(tbl_raw_data[[#This Row],[updated_date]])/7,0)=5,4,ROUNDUP(DAY(tbl_raw_data[[#This Row],[updated_date]])/7,0))</f>
        <v>WEEK 3</v>
      </c>
      <c r="N3840" s="71" t="str">
        <f>UPPER(VLOOKUP(tbl_raw_data[[#This Row],[Analyst]],settings!$A$1:$B$15,2,0))</f>
        <v>HARDIK</v>
      </c>
      <c r="O3840" s="71" t="str">
        <f>TRIM(UPPER(tbl_raw_data[[#This Row],[Outcome]]))</f>
        <v>WITHDRAW</v>
      </c>
      <c r="P3840" s="71" t="str">
        <f>TRIM(UPPER(tbl_raw_data[[#This Row],[Queue Name]]))</f>
        <v>CONSUMER POST BUREAU</v>
      </c>
      <c r="Q3840" s="71" t="str">
        <f>IF(tbl_raw_data[[#This Row],[time_taken_in_min]]&lt;=settings!$D$2,"SLA_MET","SLA_NOT_MET")</f>
        <v>SLA_MET</v>
      </c>
    </row>
    <row r="3841" spans="1:17" x14ac:dyDescent="0.3">
      <c r="A3841" s="7" t="s">
        <v>4804</v>
      </c>
      <c r="B3841" s="36">
        <v>45158.640555555554</v>
      </c>
      <c r="C3841" s="41">
        <v>45158.646273148152</v>
      </c>
      <c r="D3841" s="11" t="s">
        <v>47</v>
      </c>
      <c r="E3841" s="11" t="s">
        <v>18</v>
      </c>
      <c r="F3841" s="11" t="s">
        <v>114</v>
      </c>
      <c r="G3841" s="11" t="s">
        <v>567</v>
      </c>
      <c r="H3841" s="84" t="str">
        <f t="shared" si="59"/>
        <v>Incomplete Details</v>
      </c>
      <c r="I3841" s="63">
        <f>(tbl_raw_data[[#This Row],[Date Actioned]])-(tbl_raw_data[[#This Row],[Date Tagged]])</f>
        <v>5.7175925976480357E-3</v>
      </c>
      <c r="J3841" s="66">
        <f>HOUR(tbl_raw_data[[#This Row],[time_taken]])*60+MINUTE(tbl_raw_data[[#This Row],[time_taken]])+SECOND(tbl_raw_data[[#This Row],[time_taken]])/60</f>
        <v>8.2333333333333325</v>
      </c>
      <c r="K3841" s="68">
        <f>DATE(YEAR(tbl_raw_data[[#This Row],[Date Actioned]]),MONTH(tbl_raw_data[[#This Row],[Date Actioned]]),DAY(tbl_raw_data[[#This Row],[Date Actioned]]))</f>
        <v>45158</v>
      </c>
      <c r="L3841" s="65" t="str">
        <f>UPPER(TEXT(tbl_raw_data[[#This Row],[updated_date]],"MMMM"))</f>
        <v>AUGUST</v>
      </c>
      <c r="M3841" s="65" t="str">
        <f>"WEEK "&amp;IF(ROUNDUP(DAY(tbl_raw_data[[#This Row],[updated_date]])/7,0)=5,4,ROUNDUP(DAY(tbl_raw_data[[#This Row],[updated_date]])/7,0))</f>
        <v>WEEK 3</v>
      </c>
      <c r="N3841" s="71" t="str">
        <f>UPPER(VLOOKUP(tbl_raw_data[[#This Row],[Analyst]],settings!$A$1:$B$15,2,0))</f>
        <v>FARDIN</v>
      </c>
      <c r="O3841" s="71" t="str">
        <f>TRIM(UPPER(tbl_raw_data[[#This Row],[Outcome]]))</f>
        <v>WITHDRAW</v>
      </c>
      <c r="P3841" s="71" t="str">
        <f>TRIM(UPPER(tbl_raw_data[[#This Row],[Queue Name]]))</f>
        <v>CONSUMER PRE BUREAU</v>
      </c>
      <c r="Q3841" s="71" t="str">
        <f>IF(tbl_raw_data[[#This Row],[time_taken_in_min]]&lt;=settings!$D$2,"SLA_MET","SLA_NOT_MET")</f>
        <v>SLA_MET</v>
      </c>
    </row>
    <row r="3842" spans="1:17" x14ac:dyDescent="0.3">
      <c r="A3842" s="1" t="s">
        <v>4805</v>
      </c>
      <c r="B3842" s="34">
        <v>45158.645231481481</v>
      </c>
      <c r="C3842" s="40">
        <v>45158.652303240742</v>
      </c>
      <c r="D3842" s="10" t="s">
        <v>47</v>
      </c>
      <c r="E3842" s="10" t="s">
        <v>18</v>
      </c>
      <c r="F3842" s="10" t="s">
        <v>206</v>
      </c>
      <c r="G3842" s="10" t="s">
        <v>748</v>
      </c>
      <c r="H3842" s="84" t="str">
        <f t="shared" si="59"/>
        <v>Incorrect Queue</v>
      </c>
      <c r="I3842" s="63">
        <f>(tbl_raw_data[[#This Row],[Date Actioned]])-(tbl_raw_data[[#This Row],[Date Tagged]])</f>
        <v>7.07175926072523E-3</v>
      </c>
      <c r="J3842" s="66">
        <f>HOUR(tbl_raw_data[[#This Row],[time_taken]])*60+MINUTE(tbl_raw_data[[#This Row],[time_taken]])+SECOND(tbl_raw_data[[#This Row],[time_taken]])/60</f>
        <v>10.183333333333334</v>
      </c>
      <c r="K3842" s="68">
        <f>DATE(YEAR(tbl_raw_data[[#This Row],[Date Actioned]]),MONTH(tbl_raw_data[[#This Row],[Date Actioned]]),DAY(tbl_raw_data[[#This Row],[Date Actioned]]))</f>
        <v>45158</v>
      </c>
      <c r="L3842" s="65" t="str">
        <f>UPPER(TEXT(tbl_raw_data[[#This Row],[updated_date]],"MMMM"))</f>
        <v>AUGUST</v>
      </c>
      <c r="M3842" s="65" t="str">
        <f>"WEEK "&amp;IF(ROUNDUP(DAY(tbl_raw_data[[#This Row],[updated_date]])/7,0)=5,4,ROUNDUP(DAY(tbl_raw_data[[#This Row],[updated_date]])/7,0))</f>
        <v>WEEK 3</v>
      </c>
      <c r="N3842" s="71" t="str">
        <f>UPPER(VLOOKUP(tbl_raw_data[[#This Row],[Analyst]],settings!$A$1:$B$15,2,0))</f>
        <v>HARDIK</v>
      </c>
      <c r="O3842" s="71" t="str">
        <f>TRIM(UPPER(tbl_raw_data[[#This Row],[Outcome]]))</f>
        <v>WITHDRAW</v>
      </c>
      <c r="P3842" s="71" t="str">
        <f>TRIM(UPPER(tbl_raw_data[[#This Row],[Queue Name]]))</f>
        <v>CONSUMER PRE BUREAU</v>
      </c>
      <c r="Q3842" s="71" t="str">
        <f>IF(tbl_raw_data[[#This Row],[time_taken_in_min]]&lt;=settings!$D$2,"SLA_MET","SLA_NOT_MET")</f>
        <v>SLA_MET</v>
      </c>
    </row>
    <row r="3843" spans="1:17" x14ac:dyDescent="0.3">
      <c r="A3843" s="5" t="s">
        <v>4806</v>
      </c>
      <c r="B3843" s="36">
        <v>45158.647453703707</v>
      </c>
      <c r="C3843" s="41">
        <v>45158.655856481484</v>
      </c>
      <c r="D3843" s="11" t="s">
        <v>47</v>
      </c>
      <c r="E3843" s="11" t="s">
        <v>18</v>
      </c>
      <c r="F3843" s="11" t="s">
        <v>24</v>
      </c>
      <c r="G3843" s="11" t="s">
        <v>706</v>
      </c>
      <c r="H3843" s="84" t="str">
        <f t="shared" ref="H3843:H3906" si="60">IF(OR(ISNUMBER(SEARCH("duplicate",G3843)), ISNUMBER(SEARCH("previously",G3843)), ISNUMBER(SEARCH("previously approved",G3843))), "Duplicate Application",
IF(OR(ISNUMBER(SEARCH("incorrect",G3843)), ISNUMBER(SEARCH("remove", G3843))), "Incorrect Details",
IF(ISNUMBER(SEARCH("incomplete",G3843)), "Incomplete Details",
IF(ISNUMBER(SEARCH("overdue",G3843)), "Overdue Bill",
IF(OR(ISNUMBER(SEARCH("resubmit as", G3843)), ISNUMBER(SEARCH("re-submit as", G3843))), "Incorrect Queue",
IF(OR(ISNUMBER(SEARCH("100",G3843)), ISNUMBER(SEARCH("correct", G3843)), ISNUMBER(SEARCH("email", G3843)), ISNUMBER(SEARCH("please submit", G3843)), ISNUMBER(SEARCH("please resubmit",G3843)), ISNUMBER(SEARCH("please re-submit", G3843)), ISNUMBER(SEARCH("please send", G3843))), "Incomplete Details",
IF(ISNUMBER(SEARCH("error", G3843)), "System Error", "Reason Unknown")))))))</f>
        <v>Incomplete Details</v>
      </c>
      <c r="I3843" s="63">
        <f>(tbl_raw_data[[#This Row],[Date Actioned]])-(tbl_raw_data[[#This Row],[Date Tagged]])</f>
        <v>8.4027777775190771E-3</v>
      </c>
      <c r="J3843" s="66">
        <f>HOUR(tbl_raw_data[[#This Row],[time_taken]])*60+MINUTE(tbl_raw_data[[#This Row],[time_taken]])+SECOND(tbl_raw_data[[#This Row],[time_taken]])/60</f>
        <v>12.1</v>
      </c>
      <c r="K3843" s="68">
        <f>DATE(YEAR(tbl_raw_data[[#This Row],[Date Actioned]]),MONTH(tbl_raw_data[[#This Row],[Date Actioned]]),DAY(tbl_raw_data[[#This Row],[Date Actioned]]))</f>
        <v>45158</v>
      </c>
      <c r="L3843" s="65" t="str">
        <f>UPPER(TEXT(tbl_raw_data[[#This Row],[updated_date]],"MMMM"))</f>
        <v>AUGUST</v>
      </c>
      <c r="M3843" s="65" t="str">
        <f>"WEEK "&amp;IF(ROUNDUP(DAY(tbl_raw_data[[#This Row],[updated_date]])/7,0)=5,4,ROUNDUP(DAY(tbl_raw_data[[#This Row],[updated_date]])/7,0))</f>
        <v>WEEK 3</v>
      </c>
      <c r="N3843" s="71" t="str">
        <f>UPPER(VLOOKUP(tbl_raw_data[[#This Row],[Analyst]],settings!$A$1:$B$15,2,0))</f>
        <v>SAM</v>
      </c>
      <c r="O3843" s="71" t="str">
        <f>TRIM(UPPER(tbl_raw_data[[#This Row],[Outcome]]))</f>
        <v>WITHDRAW</v>
      </c>
      <c r="P3843" s="71" t="str">
        <f>TRIM(UPPER(tbl_raw_data[[#This Row],[Queue Name]]))</f>
        <v>CONSUMER PRE BUREAU</v>
      </c>
      <c r="Q3843" s="71" t="str">
        <f>IF(tbl_raw_data[[#This Row],[time_taken_in_min]]&lt;=settings!$D$2,"SLA_MET","SLA_NOT_MET")</f>
        <v>SLA_MET</v>
      </c>
    </row>
    <row r="3844" spans="1:17" x14ac:dyDescent="0.3">
      <c r="A3844" s="7" t="s">
        <v>4807</v>
      </c>
      <c r="B3844" s="34">
        <v>45158.650960648149</v>
      </c>
      <c r="C3844" s="40">
        <v>45158.667546296296</v>
      </c>
      <c r="D3844" s="10" t="s">
        <v>47</v>
      </c>
      <c r="E3844" s="10" t="s">
        <v>11</v>
      </c>
      <c r="F3844" s="10" t="s">
        <v>12</v>
      </c>
      <c r="G3844" s="10" t="s">
        <v>749</v>
      </c>
      <c r="H3844" s="84" t="str">
        <f t="shared" si="60"/>
        <v>Overdue Bill</v>
      </c>
      <c r="I3844" s="63">
        <f>(tbl_raw_data[[#This Row],[Date Actioned]])-(tbl_raw_data[[#This Row],[Date Tagged]])</f>
        <v>1.6585648147156462E-2</v>
      </c>
      <c r="J3844" s="66">
        <f>HOUR(tbl_raw_data[[#This Row],[time_taken]])*60+MINUTE(tbl_raw_data[[#This Row],[time_taken]])+SECOND(tbl_raw_data[[#This Row],[time_taken]])/60</f>
        <v>23.883333333333333</v>
      </c>
      <c r="K3844" s="68">
        <f>DATE(YEAR(tbl_raw_data[[#This Row],[Date Actioned]]),MONTH(tbl_raw_data[[#This Row],[Date Actioned]]),DAY(tbl_raw_data[[#This Row],[Date Actioned]]))</f>
        <v>45158</v>
      </c>
      <c r="L3844" s="65" t="str">
        <f>UPPER(TEXT(tbl_raw_data[[#This Row],[updated_date]],"MMMM"))</f>
        <v>AUGUST</v>
      </c>
      <c r="M3844" s="65" t="str">
        <f>"WEEK "&amp;IF(ROUNDUP(DAY(tbl_raw_data[[#This Row],[updated_date]])/7,0)=5,4,ROUNDUP(DAY(tbl_raw_data[[#This Row],[updated_date]])/7,0))</f>
        <v>WEEK 3</v>
      </c>
      <c r="N3844" s="71" t="str">
        <f>UPPER(VLOOKUP(tbl_raw_data[[#This Row],[Analyst]],settings!$A$1:$B$15,2,0))</f>
        <v>NITESH</v>
      </c>
      <c r="O3844" s="71" t="str">
        <f>TRIM(UPPER(tbl_raw_data[[#This Row],[Outcome]]))</f>
        <v>WITHDRAW</v>
      </c>
      <c r="P3844" s="71" t="str">
        <f>TRIM(UPPER(tbl_raw_data[[#This Row],[Queue Name]]))</f>
        <v>CONSUMER EXISTING</v>
      </c>
      <c r="Q3844" s="71" t="str">
        <f>IF(tbl_raw_data[[#This Row],[time_taken_in_min]]&lt;=settings!$D$2,"SLA_MET","SLA_NOT_MET")</f>
        <v>SLA_NOT_MET</v>
      </c>
    </row>
    <row r="3845" spans="1:17" x14ac:dyDescent="0.3">
      <c r="A3845" s="1" t="s">
        <v>4808</v>
      </c>
      <c r="B3845" s="36">
        <v>45158.653078703705</v>
      </c>
      <c r="C3845" s="41">
        <v>45158.662453703706</v>
      </c>
      <c r="D3845" s="11" t="s">
        <v>47</v>
      </c>
      <c r="E3845" s="11" t="s">
        <v>18</v>
      </c>
      <c r="F3845" s="11" t="s">
        <v>24</v>
      </c>
      <c r="G3845" s="11" t="s">
        <v>750</v>
      </c>
      <c r="H3845" s="84" t="str">
        <f t="shared" si="60"/>
        <v>Incorrect Queue</v>
      </c>
      <c r="I3845" s="63">
        <f>(tbl_raw_data[[#This Row],[Date Actioned]])-(tbl_raw_data[[#This Row],[Date Tagged]])</f>
        <v>9.3750000014551915E-3</v>
      </c>
      <c r="J3845" s="66">
        <f>HOUR(tbl_raw_data[[#This Row],[time_taken]])*60+MINUTE(tbl_raw_data[[#This Row],[time_taken]])+SECOND(tbl_raw_data[[#This Row],[time_taken]])/60</f>
        <v>13.5</v>
      </c>
      <c r="K3845" s="68">
        <f>DATE(YEAR(tbl_raw_data[[#This Row],[Date Actioned]]),MONTH(tbl_raw_data[[#This Row],[Date Actioned]]),DAY(tbl_raw_data[[#This Row],[Date Actioned]]))</f>
        <v>45158</v>
      </c>
      <c r="L3845" s="65" t="str">
        <f>UPPER(TEXT(tbl_raw_data[[#This Row],[updated_date]],"MMMM"))</f>
        <v>AUGUST</v>
      </c>
      <c r="M3845" s="65" t="str">
        <f>"WEEK "&amp;IF(ROUNDUP(DAY(tbl_raw_data[[#This Row],[updated_date]])/7,0)=5,4,ROUNDUP(DAY(tbl_raw_data[[#This Row],[updated_date]])/7,0))</f>
        <v>WEEK 3</v>
      </c>
      <c r="N3845" s="71" t="str">
        <f>UPPER(VLOOKUP(tbl_raw_data[[#This Row],[Analyst]],settings!$A$1:$B$15,2,0))</f>
        <v>SAM</v>
      </c>
      <c r="O3845" s="71" t="str">
        <f>TRIM(UPPER(tbl_raw_data[[#This Row],[Outcome]]))</f>
        <v>WITHDRAW</v>
      </c>
      <c r="P3845" s="71" t="str">
        <f>TRIM(UPPER(tbl_raw_data[[#This Row],[Queue Name]]))</f>
        <v>CONSUMER PRE BUREAU</v>
      </c>
      <c r="Q3845" s="71" t="str">
        <f>IF(tbl_raw_data[[#This Row],[time_taken_in_min]]&lt;=settings!$D$2,"SLA_MET","SLA_NOT_MET")</f>
        <v>SLA_MET</v>
      </c>
    </row>
    <row r="3846" spans="1:17" x14ac:dyDescent="0.3">
      <c r="A3846" s="5" t="s">
        <v>4809</v>
      </c>
      <c r="B3846" s="34">
        <v>45158.660254629627</v>
      </c>
      <c r="C3846" s="40">
        <v>45158.666307870371</v>
      </c>
      <c r="D3846" s="10" t="s">
        <v>47</v>
      </c>
      <c r="E3846" s="10" t="s">
        <v>8</v>
      </c>
      <c r="F3846" s="10" t="s">
        <v>114</v>
      </c>
      <c r="G3846" s="12"/>
      <c r="H3846" s="84" t="str">
        <f t="shared" si="60"/>
        <v>Reason Unknown</v>
      </c>
      <c r="I3846" s="63">
        <f>(tbl_raw_data[[#This Row],[Date Actioned]])-(tbl_raw_data[[#This Row],[Date Tagged]])</f>
        <v>6.0532407442224212E-3</v>
      </c>
      <c r="J3846" s="66">
        <f>HOUR(tbl_raw_data[[#This Row],[time_taken]])*60+MINUTE(tbl_raw_data[[#This Row],[time_taken]])+SECOND(tbl_raw_data[[#This Row],[time_taken]])/60</f>
        <v>8.7166666666666668</v>
      </c>
      <c r="K3846" s="68">
        <f>DATE(YEAR(tbl_raw_data[[#This Row],[Date Actioned]]),MONTH(tbl_raw_data[[#This Row],[Date Actioned]]),DAY(tbl_raw_data[[#This Row],[Date Actioned]]))</f>
        <v>45158</v>
      </c>
      <c r="L3846" s="65" t="str">
        <f>UPPER(TEXT(tbl_raw_data[[#This Row],[updated_date]],"MMMM"))</f>
        <v>AUGUST</v>
      </c>
      <c r="M3846" s="65" t="str">
        <f>"WEEK "&amp;IF(ROUNDUP(DAY(tbl_raw_data[[#This Row],[updated_date]])/7,0)=5,4,ROUNDUP(DAY(tbl_raw_data[[#This Row],[updated_date]])/7,0))</f>
        <v>WEEK 3</v>
      </c>
      <c r="N3846" s="71" t="str">
        <f>UPPER(VLOOKUP(tbl_raw_data[[#This Row],[Analyst]],settings!$A$1:$B$15,2,0))</f>
        <v>FARDIN</v>
      </c>
      <c r="O3846" s="71" t="str">
        <f>TRIM(UPPER(tbl_raw_data[[#This Row],[Outcome]]))</f>
        <v>WITHDRAW</v>
      </c>
      <c r="P3846" s="71" t="str">
        <f>TRIM(UPPER(tbl_raw_data[[#This Row],[Queue Name]]))</f>
        <v>CONSUMER POST BUREAU</v>
      </c>
      <c r="Q3846" s="71" t="str">
        <f>IF(tbl_raw_data[[#This Row],[time_taken_in_min]]&lt;=settings!$D$2,"SLA_MET","SLA_NOT_MET")</f>
        <v>SLA_MET</v>
      </c>
    </row>
    <row r="3847" spans="1:17" x14ac:dyDescent="0.3">
      <c r="A3847" s="7" t="s">
        <v>4810</v>
      </c>
      <c r="B3847" s="36">
        <v>45158.665648148148</v>
      </c>
      <c r="C3847" s="41">
        <v>45158.679803240739</v>
      </c>
      <c r="D3847" s="11" t="s">
        <v>47</v>
      </c>
      <c r="E3847" s="11" t="s">
        <v>11</v>
      </c>
      <c r="F3847" s="11" t="s">
        <v>12</v>
      </c>
      <c r="G3847" s="11" t="s">
        <v>751</v>
      </c>
      <c r="H3847" s="84" t="str">
        <f t="shared" si="60"/>
        <v>Incomplete Details</v>
      </c>
      <c r="I3847" s="63">
        <f>(tbl_raw_data[[#This Row],[Date Actioned]])-(tbl_raw_data[[#This Row],[Date Tagged]])</f>
        <v>1.4155092590954155E-2</v>
      </c>
      <c r="J3847" s="66">
        <f>HOUR(tbl_raw_data[[#This Row],[time_taken]])*60+MINUTE(tbl_raw_data[[#This Row],[time_taken]])+SECOND(tbl_raw_data[[#This Row],[time_taken]])/60</f>
        <v>20.383333333333333</v>
      </c>
      <c r="K3847" s="68">
        <f>DATE(YEAR(tbl_raw_data[[#This Row],[Date Actioned]]),MONTH(tbl_raw_data[[#This Row],[Date Actioned]]),DAY(tbl_raw_data[[#This Row],[Date Actioned]]))</f>
        <v>45158</v>
      </c>
      <c r="L3847" s="65" t="str">
        <f>UPPER(TEXT(tbl_raw_data[[#This Row],[updated_date]],"MMMM"))</f>
        <v>AUGUST</v>
      </c>
      <c r="M3847" s="65" t="str">
        <f>"WEEK "&amp;IF(ROUNDUP(DAY(tbl_raw_data[[#This Row],[updated_date]])/7,0)=5,4,ROUNDUP(DAY(tbl_raw_data[[#This Row],[updated_date]])/7,0))</f>
        <v>WEEK 3</v>
      </c>
      <c r="N3847" s="71" t="str">
        <f>UPPER(VLOOKUP(tbl_raw_data[[#This Row],[Analyst]],settings!$A$1:$B$15,2,0))</f>
        <v>NITESH</v>
      </c>
      <c r="O3847" s="71" t="str">
        <f>TRIM(UPPER(tbl_raw_data[[#This Row],[Outcome]]))</f>
        <v>WITHDRAW</v>
      </c>
      <c r="P3847" s="71" t="str">
        <f>TRIM(UPPER(tbl_raw_data[[#This Row],[Queue Name]]))</f>
        <v>CONSUMER EXISTING</v>
      </c>
      <c r="Q3847" s="71" t="str">
        <f>IF(tbl_raw_data[[#This Row],[time_taken_in_min]]&lt;=settings!$D$2,"SLA_MET","SLA_NOT_MET")</f>
        <v>SLA_NOT_MET</v>
      </c>
    </row>
    <row r="3848" spans="1:17" x14ac:dyDescent="0.3">
      <c r="A3848" s="1" t="s">
        <v>4811</v>
      </c>
      <c r="B3848" s="34">
        <v>45158.670613425929</v>
      </c>
      <c r="C3848" s="40">
        <v>45158.67695601852</v>
      </c>
      <c r="D3848" s="10" t="s">
        <v>47</v>
      </c>
      <c r="E3848" s="10" t="s">
        <v>18</v>
      </c>
      <c r="F3848" s="10" t="s">
        <v>24</v>
      </c>
      <c r="G3848" s="10" t="s">
        <v>706</v>
      </c>
      <c r="H3848" s="84" t="str">
        <f t="shared" si="60"/>
        <v>Incomplete Details</v>
      </c>
      <c r="I3848" s="63">
        <f>(tbl_raw_data[[#This Row],[Date Actioned]])-(tbl_raw_data[[#This Row],[Date Tagged]])</f>
        <v>6.3425925909541547E-3</v>
      </c>
      <c r="J3848" s="66">
        <f>HOUR(tbl_raw_data[[#This Row],[time_taken]])*60+MINUTE(tbl_raw_data[[#This Row],[time_taken]])+SECOND(tbl_raw_data[[#This Row],[time_taken]])/60</f>
        <v>9.1333333333333329</v>
      </c>
      <c r="K3848" s="68">
        <f>DATE(YEAR(tbl_raw_data[[#This Row],[Date Actioned]]),MONTH(tbl_raw_data[[#This Row],[Date Actioned]]),DAY(tbl_raw_data[[#This Row],[Date Actioned]]))</f>
        <v>45158</v>
      </c>
      <c r="L3848" s="65" t="str">
        <f>UPPER(TEXT(tbl_raw_data[[#This Row],[updated_date]],"MMMM"))</f>
        <v>AUGUST</v>
      </c>
      <c r="M3848" s="65" t="str">
        <f>"WEEK "&amp;IF(ROUNDUP(DAY(tbl_raw_data[[#This Row],[updated_date]])/7,0)=5,4,ROUNDUP(DAY(tbl_raw_data[[#This Row],[updated_date]])/7,0))</f>
        <v>WEEK 3</v>
      </c>
      <c r="N3848" s="71" t="str">
        <f>UPPER(VLOOKUP(tbl_raw_data[[#This Row],[Analyst]],settings!$A$1:$B$15,2,0))</f>
        <v>SAM</v>
      </c>
      <c r="O3848" s="71" t="str">
        <f>TRIM(UPPER(tbl_raw_data[[#This Row],[Outcome]]))</f>
        <v>WITHDRAW</v>
      </c>
      <c r="P3848" s="71" t="str">
        <f>TRIM(UPPER(tbl_raw_data[[#This Row],[Queue Name]]))</f>
        <v>CONSUMER PRE BUREAU</v>
      </c>
      <c r="Q3848" s="71" t="str">
        <f>IF(tbl_raw_data[[#This Row],[time_taken_in_min]]&lt;=settings!$D$2,"SLA_MET","SLA_NOT_MET")</f>
        <v>SLA_MET</v>
      </c>
    </row>
    <row r="3849" spans="1:17" x14ac:dyDescent="0.3">
      <c r="A3849" s="5" t="s">
        <v>4812</v>
      </c>
      <c r="B3849" s="36">
        <v>45158.672881944447</v>
      </c>
      <c r="C3849" s="41">
        <v>45158.680092592593</v>
      </c>
      <c r="D3849" s="11" t="s">
        <v>47</v>
      </c>
      <c r="E3849" s="11" t="s">
        <v>18</v>
      </c>
      <c r="F3849" s="11" t="s">
        <v>24</v>
      </c>
      <c r="G3849" s="11" t="s">
        <v>667</v>
      </c>
      <c r="H3849" s="84" t="str">
        <f t="shared" si="60"/>
        <v>Incomplete Details</v>
      </c>
      <c r="I3849" s="63">
        <f>(tbl_raw_data[[#This Row],[Date Actioned]])-(tbl_raw_data[[#This Row],[Date Tagged]])</f>
        <v>7.2106481457012706E-3</v>
      </c>
      <c r="J3849" s="66">
        <f>HOUR(tbl_raw_data[[#This Row],[time_taken]])*60+MINUTE(tbl_raw_data[[#This Row],[time_taken]])+SECOND(tbl_raw_data[[#This Row],[time_taken]])/60</f>
        <v>10.383333333333333</v>
      </c>
      <c r="K3849" s="68">
        <f>DATE(YEAR(tbl_raw_data[[#This Row],[Date Actioned]]),MONTH(tbl_raw_data[[#This Row],[Date Actioned]]),DAY(tbl_raw_data[[#This Row],[Date Actioned]]))</f>
        <v>45158</v>
      </c>
      <c r="L3849" s="65" t="str">
        <f>UPPER(TEXT(tbl_raw_data[[#This Row],[updated_date]],"MMMM"))</f>
        <v>AUGUST</v>
      </c>
      <c r="M3849" s="65" t="str">
        <f>"WEEK "&amp;IF(ROUNDUP(DAY(tbl_raw_data[[#This Row],[updated_date]])/7,0)=5,4,ROUNDUP(DAY(tbl_raw_data[[#This Row],[updated_date]])/7,0))</f>
        <v>WEEK 3</v>
      </c>
      <c r="N3849" s="71" t="str">
        <f>UPPER(VLOOKUP(tbl_raw_data[[#This Row],[Analyst]],settings!$A$1:$B$15,2,0))</f>
        <v>SAM</v>
      </c>
      <c r="O3849" s="71" t="str">
        <f>TRIM(UPPER(tbl_raw_data[[#This Row],[Outcome]]))</f>
        <v>WITHDRAW</v>
      </c>
      <c r="P3849" s="71" t="str">
        <f>TRIM(UPPER(tbl_raw_data[[#This Row],[Queue Name]]))</f>
        <v>CONSUMER PRE BUREAU</v>
      </c>
      <c r="Q3849" s="71" t="str">
        <f>IF(tbl_raw_data[[#This Row],[time_taken_in_min]]&lt;=settings!$D$2,"SLA_MET","SLA_NOT_MET")</f>
        <v>SLA_MET</v>
      </c>
    </row>
    <row r="3850" spans="1:17" x14ac:dyDescent="0.3">
      <c r="A3850" s="7" t="s">
        <v>4813</v>
      </c>
      <c r="B3850" s="34">
        <v>45158.673425925925</v>
      </c>
      <c r="C3850" s="40">
        <v>45158.683182870373</v>
      </c>
      <c r="D3850" s="10" t="s">
        <v>47</v>
      </c>
      <c r="E3850" s="10" t="s">
        <v>18</v>
      </c>
      <c r="F3850" s="10" t="s">
        <v>206</v>
      </c>
      <c r="G3850" s="10" t="s">
        <v>752</v>
      </c>
      <c r="H3850" s="84" t="str">
        <f t="shared" si="60"/>
        <v>Reason Unknown</v>
      </c>
      <c r="I3850" s="63">
        <f>(tbl_raw_data[[#This Row],[Date Actioned]])-(tbl_raw_data[[#This Row],[Date Tagged]])</f>
        <v>9.7569444478722289E-3</v>
      </c>
      <c r="J3850" s="66">
        <f>HOUR(tbl_raw_data[[#This Row],[time_taken]])*60+MINUTE(tbl_raw_data[[#This Row],[time_taken]])+SECOND(tbl_raw_data[[#This Row],[time_taken]])/60</f>
        <v>14.05</v>
      </c>
      <c r="K3850" s="68">
        <f>DATE(YEAR(tbl_raw_data[[#This Row],[Date Actioned]]),MONTH(tbl_raw_data[[#This Row],[Date Actioned]]),DAY(tbl_raw_data[[#This Row],[Date Actioned]]))</f>
        <v>45158</v>
      </c>
      <c r="L3850" s="65" t="str">
        <f>UPPER(TEXT(tbl_raw_data[[#This Row],[updated_date]],"MMMM"))</f>
        <v>AUGUST</v>
      </c>
      <c r="M3850" s="65" t="str">
        <f>"WEEK "&amp;IF(ROUNDUP(DAY(tbl_raw_data[[#This Row],[updated_date]])/7,0)=5,4,ROUNDUP(DAY(tbl_raw_data[[#This Row],[updated_date]])/7,0))</f>
        <v>WEEK 3</v>
      </c>
      <c r="N3850" s="71" t="str">
        <f>UPPER(VLOOKUP(tbl_raw_data[[#This Row],[Analyst]],settings!$A$1:$B$15,2,0))</f>
        <v>HARDIK</v>
      </c>
      <c r="O3850" s="71" t="str">
        <f>TRIM(UPPER(tbl_raw_data[[#This Row],[Outcome]]))</f>
        <v>WITHDRAW</v>
      </c>
      <c r="P3850" s="71" t="str">
        <f>TRIM(UPPER(tbl_raw_data[[#This Row],[Queue Name]]))</f>
        <v>CONSUMER PRE BUREAU</v>
      </c>
      <c r="Q3850" s="71" t="str">
        <f>IF(tbl_raw_data[[#This Row],[time_taken_in_min]]&lt;=settings!$D$2,"SLA_MET","SLA_NOT_MET")</f>
        <v>SLA_MET</v>
      </c>
    </row>
    <row r="3851" spans="1:17" x14ac:dyDescent="0.3">
      <c r="A3851" s="1" t="s">
        <v>4814</v>
      </c>
      <c r="B3851" s="36">
        <v>45158.680810185186</v>
      </c>
      <c r="C3851" s="41">
        <v>45158.695150462961</v>
      </c>
      <c r="D3851" s="11" t="s">
        <v>47</v>
      </c>
      <c r="E3851" s="11" t="s">
        <v>18</v>
      </c>
      <c r="F3851" s="11" t="s">
        <v>12</v>
      </c>
      <c r="G3851" s="11" t="s">
        <v>753</v>
      </c>
      <c r="H3851" s="84" t="str">
        <f t="shared" si="60"/>
        <v>Incomplete Details</v>
      </c>
      <c r="I3851" s="63">
        <f>(tbl_raw_data[[#This Row],[Date Actioned]])-(tbl_raw_data[[#This Row],[Date Tagged]])</f>
        <v>1.4340277775772847E-2</v>
      </c>
      <c r="J3851" s="66">
        <f>HOUR(tbl_raw_data[[#This Row],[time_taken]])*60+MINUTE(tbl_raw_data[[#This Row],[time_taken]])+SECOND(tbl_raw_data[[#This Row],[time_taken]])/60</f>
        <v>20.65</v>
      </c>
      <c r="K3851" s="68">
        <f>DATE(YEAR(tbl_raw_data[[#This Row],[Date Actioned]]),MONTH(tbl_raw_data[[#This Row],[Date Actioned]]),DAY(tbl_raw_data[[#This Row],[Date Actioned]]))</f>
        <v>45158</v>
      </c>
      <c r="L3851" s="65" t="str">
        <f>UPPER(TEXT(tbl_raw_data[[#This Row],[updated_date]],"MMMM"))</f>
        <v>AUGUST</v>
      </c>
      <c r="M3851" s="65" t="str">
        <f>"WEEK "&amp;IF(ROUNDUP(DAY(tbl_raw_data[[#This Row],[updated_date]])/7,0)=5,4,ROUNDUP(DAY(tbl_raw_data[[#This Row],[updated_date]])/7,0))</f>
        <v>WEEK 3</v>
      </c>
      <c r="N3851" s="71" t="str">
        <f>UPPER(VLOOKUP(tbl_raw_data[[#This Row],[Analyst]],settings!$A$1:$B$15,2,0))</f>
        <v>NITESH</v>
      </c>
      <c r="O3851" s="71" t="str">
        <f>TRIM(UPPER(tbl_raw_data[[#This Row],[Outcome]]))</f>
        <v>WITHDRAW</v>
      </c>
      <c r="P3851" s="71" t="str">
        <f>TRIM(UPPER(tbl_raw_data[[#This Row],[Queue Name]]))</f>
        <v>CONSUMER PRE BUREAU</v>
      </c>
      <c r="Q3851" s="71" t="str">
        <f>IF(tbl_raw_data[[#This Row],[time_taken_in_min]]&lt;=settings!$D$2,"SLA_MET","SLA_NOT_MET")</f>
        <v>SLA_NOT_MET</v>
      </c>
    </row>
    <row r="3852" spans="1:17" x14ac:dyDescent="0.3">
      <c r="A3852" s="5" t="s">
        <v>4815</v>
      </c>
      <c r="B3852" s="34">
        <v>45158.682002314818</v>
      </c>
      <c r="C3852" s="40">
        <v>45158.70516203704</v>
      </c>
      <c r="D3852" s="10" t="s">
        <v>47</v>
      </c>
      <c r="E3852" s="10" t="s">
        <v>11</v>
      </c>
      <c r="F3852" s="10" t="s">
        <v>206</v>
      </c>
      <c r="G3852" s="10" t="s">
        <v>754</v>
      </c>
      <c r="H3852" s="84" t="str">
        <f t="shared" si="60"/>
        <v>Reason Unknown</v>
      </c>
      <c r="I3852" s="63">
        <f>(tbl_raw_data[[#This Row],[Date Actioned]])-(tbl_raw_data[[#This Row],[Date Tagged]])</f>
        <v>2.3159722222771961E-2</v>
      </c>
      <c r="J3852" s="66">
        <f>HOUR(tbl_raw_data[[#This Row],[time_taken]])*60+MINUTE(tbl_raw_data[[#This Row],[time_taken]])+SECOND(tbl_raw_data[[#This Row],[time_taken]])/60</f>
        <v>33.35</v>
      </c>
      <c r="K3852" s="68">
        <f>DATE(YEAR(tbl_raw_data[[#This Row],[Date Actioned]]),MONTH(tbl_raw_data[[#This Row],[Date Actioned]]),DAY(tbl_raw_data[[#This Row],[Date Actioned]]))</f>
        <v>45158</v>
      </c>
      <c r="L3852" s="65" t="str">
        <f>UPPER(TEXT(tbl_raw_data[[#This Row],[updated_date]],"MMMM"))</f>
        <v>AUGUST</v>
      </c>
      <c r="M3852" s="65" t="str">
        <f>"WEEK "&amp;IF(ROUNDUP(DAY(tbl_raw_data[[#This Row],[updated_date]])/7,0)=5,4,ROUNDUP(DAY(tbl_raw_data[[#This Row],[updated_date]])/7,0))</f>
        <v>WEEK 3</v>
      </c>
      <c r="N3852" s="71" t="str">
        <f>UPPER(VLOOKUP(tbl_raw_data[[#This Row],[Analyst]],settings!$A$1:$B$15,2,0))</f>
        <v>HARDIK</v>
      </c>
      <c r="O3852" s="71" t="str">
        <f>TRIM(UPPER(tbl_raw_data[[#This Row],[Outcome]]))</f>
        <v>WITHDRAW</v>
      </c>
      <c r="P3852" s="71" t="str">
        <f>TRIM(UPPER(tbl_raw_data[[#This Row],[Queue Name]]))</f>
        <v>CONSUMER EXISTING</v>
      </c>
      <c r="Q3852" s="71" t="str">
        <f>IF(tbl_raw_data[[#This Row],[time_taken_in_min]]&lt;=settings!$D$2,"SLA_MET","SLA_NOT_MET")</f>
        <v>SLA_NOT_MET</v>
      </c>
    </row>
    <row r="3853" spans="1:17" x14ac:dyDescent="0.3">
      <c r="A3853" s="7" t="s">
        <v>4816</v>
      </c>
      <c r="B3853" s="36">
        <v>45158.691655092596</v>
      </c>
      <c r="C3853" s="41">
        <v>45158.703587962962</v>
      </c>
      <c r="D3853" s="11" t="s">
        <v>47</v>
      </c>
      <c r="E3853" s="11" t="s">
        <v>18</v>
      </c>
      <c r="F3853" s="11" t="s">
        <v>114</v>
      </c>
      <c r="G3853" s="11" t="s">
        <v>755</v>
      </c>
      <c r="H3853" s="84" t="str">
        <f t="shared" si="60"/>
        <v>Incorrect Details</v>
      </c>
      <c r="I3853" s="63">
        <f>(tbl_raw_data[[#This Row],[Date Actioned]])-(tbl_raw_data[[#This Row],[Date Tagged]])</f>
        <v>1.1932870365853887E-2</v>
      </c>
      <c r="J3853" s="66">
        <f>HOUR(tbl_raw_data[[#This Row],[time_taken]])*60+MINUTE(tbl_raw_data[[#This Row],[time_taken]])+SECOND(tbl_raw_data[[#This Row],[time_taken]])/60</f>
        <v>17.183333333333334</v>
      </c>
      <c r="K3853" s="68">
        <f>DATE(YEAR(tbl_raw_data[[#This Row],[Date Actioned]]),MONTH(tbl_raw_data[[#This Row],[Date Actioned]]),DAY(tbl_raw_data[[#This Row],[Date Actioned]]))</f>
        <v>45158</v>
      </c>
      <c r="L3853" s="65" t="str">
        <f>UPPER(TEXT(tbl_raw_data[[#This Row],[updated_date]],"MMMM"))</f>
        <v>AUGUST</v>
      </c>
      <c r="M3853" s="65" t="str">
        <f>"WEEK "&amp;IF(ROUNDUP(DAY(tbl_raw_data[[#This Row],[updated_date]])/7,0)=5,4,ROUNDUP(DAY(tbl_raw_data[[#This Row],[updated_date]])/7,0))</f>
        <v>WEEK 3</v>
      </c>
      <c r="N3853" s="71" t="str">
        <f>UPPER(VLOOKUP(tbl_raw_data[[#This Row],[Analyst]],settings!$A$1:$B$15,2,0))</f>
        <v>FARDIN</v>
      </c>
      <c r="O3853" s="71" t="str">
        <f>TRIM(UPPER(tbl_raw_data[[#This Row],[Outcome]]))</f>
        <v>WITHDRAW</v>
      </c>
      <c r="P3853" s="71" t="str">
        <f>TRIM(UPPER(tbl_raw_data[[#This Row],[Queue Name]]))</f>
        <v>CONSUMER PRE BUREAU</v>
      </c>
      <c r="Q3853" s="71" t="str">
        <f>IF(tbl_raw_data[[#This Row],[time_taken_in_min]]&lt;=settings!$D$2,"SLA_MET","SLA_NOT_MET")</f>
        <v>SLA_MET</v>
      </c>
    </row>
    <row r="3854" spans="1:17" x14ac:dyDescent="0.3">
      <c r="A3854" s="1" t="s">
        <v>4817</v>
      </c>
      <c r="B3854" s="34">
        <v>45158.695208333331</v>
      </c>
      <c r="C3854" s="40">
        <v>45158.704780092594</v>
      </c>
      <c r="D3854" s="10" t="s">
        <v>47</v>
      </c>
      <c r="E3854" s="10" t="s">
        <v>18</v>
      </c>
      <c r="F3854" s="10" t="s">
        <v>24</v>
      </c>
      <c r="G3854" s="10" t="s">
        <v>756</v>
      </c>
      <c r="H3854" s="84" t="str">
        <f t="shared" si="60"/>
        <v>Incomplete Details</v>
      </c>
      <c r="I3854" s="63">
        <f>(tbl_raw_data[[#This Row],[Date Actioned]])-(tbl_raw_data[[#This Row],[Date Tagged]])</f>
        <v>9.5717592630535364E-3</v>
      </c>
      <c r="J3854" s="66">
        <f>HOUR(tbl_raw_data[[#This Row],[time_taken]])*60+MINUTE(tbl_raw_data[[#This Row],[time_taken]])+SECOND(tbl_raw_data[[#This Row],[time_taken]])/60</f>
        <v>13.783333333333333</v>
      </c>
      <c r="K3854" s="68">
        <f>DATE(YEAR(tbl_raw_data[[#This Row],[Date Actioned]]),MONTH(tbl_raw_data[[#This Row],[Date Actioned]]),DAY(tbl_raw_data[[#This Row],[Date Actioned]]))</f>
        <v>45158</v>
      </c>
      <c r="L3854" s="65" t="str">
        <f>UPPER(TEXT(tbl_raw_data[[#This Row],[updated_date]],"MMMM"))</f>
        <v>AUGUST</v>
      </c>
      <c r="M3854" s="65" t="str">
        <f>"WEEK "&amp;IF(ROUNDUP(DAY(tbl_raw_data[[#This Row],[updated_date]])/7,0)=5,4,ROUNDUP(DAY(tbl_raw_data[[#This Row],[updated_date]])/7,0))</f>
        <v>WEEK 3</v>
      </c>
      <c r="N3854" s="71" t="str">
        <f>UPPER(VLOOKUP(tbl_raw_data[[#This Row],[Analyst]],settings!$A$1:$B$15,2,0))</f>
        <v>SAM</v>
      </c>
      <c r="O3854" s="71" t="str">
        <f>TRIM(UPPER(tbl_raw_data[[#This Row],[Outcome]]))</f>
        <v>WITHDRAW</v>
      </c>
      <c r="P3854" s="71" t="str">
        <f>TRIM(UPPER(tbl_raw_data[[#This Row],[Queue Name]]))</f>
        <v>CONSUMER PRE BUREAU</v>
      </c>
      <c r="Q3854" s="71" t="str">
        <f>IF(tbl_raw_data[[#This Row],[time_taken_in_min]]&lt;=settings!$D$2,"SLA_MET","SLA_NOT_MET")</f>
        <v>SLA_MET</v>
      </c>
    </row>
    <row r="3855" spans="1:17" x14ac:dyDescent="0.3">
      <c r="A3855" s="5" t="s">
        <v>4818</v>
      </c>
      <c r="B3855" s="36">
        <v>45158.70385416667</v>
      </c>
      <c r="C3855" s="41">
        <v>45158.712314814817</v>
      </c>
      <c r="D3855" s="11" t="s">
        <v>47</v>
      </c>
      <c r="E3855" s="11" t="s">
        <v>18</v>
      </c>
      <c r="F3855" s="11" t="s">
        <v>114</v>
      </c>
      <c r="G3855" s="11" t="s">
        <v>706</v>
      </c>
      <c r="H3855" s="84" t="str">
        <f t="shared" si="60"/>
        <v>Incomplete Details</v>
      </c>
      <c r="I3855" s="63">
        <f>(tbl_raw_data[[#This Row],[Date Actioned]])-(tbl_raw_data[[#This Row],[Date Tagged]])</f>
        <v>8.4606481468654238E-3</v>
      </c>
      <c r="J3855" s="66">
        <f>HOUR(tbl_raw_data[[#This Row],[time_taken]])*60+MINUTE(tbl_raw_data[[#This Row],[time_taken]])+SECOND(tbl_raw_data[[#This Row],[time_taken]])/60</f>
        <v>12.183333333333334</v>
      </c>
      <c r="K3855" s="68">
        <f>DATE(YEAR(tbl_raw_data[[#This Row],[Date Actioned]]),MONTH(tbl_raw_data[[#This Row],[Date Actioned]]),DAY(tbl_raw_data[[#This Row],[Date Actioned]]))</f>
        <v>45158</v>
      </c>
      <c r="L3855" s="65" t="str">
        <f>UPPER(TEXT(tbl_raw_data[[#This Row],[updated_date]],"MMMM"))</f>
        <v>AUGUST</v>
      </c>
      <c r="M3855" s="65" t="str">
        <f>"WEEK "&amp;IF(ROUNDUP(DAY(tbl_raw_data[[#This Row],[updated_date]])/7,0)=5,4,ROUNDUP(DAY(tbl_raw_data[[#This Row],[updated_date]])/7,0))</f>
        <v>WEEK 3</v>
      </c>
      <c r="N3855" s="71" t="str">
        <f>UPPER(VLOOKUP(tbl_raw_data[[#This Row],[Analyst]],settings!$A$1:$B$15,2,0))</f>
        <v>FARDIN</v>
      </c>
      <c r="O3855" s="71" t="str">
        <f>TRIM(UPPER(tbl_raw_data[[#This Row],[Outcome]]))</f>
        <v>WITHDRAW</v>
      </c>
      <c r="P3855" s="71" t="str">
        <f>TRIM(UPPER(tbl_raw_data[[#This Row],[Queue Name]]))</f>
        <v>CONSUMER PRE BUREAU</v>
      </c>
      <c r="Q3855" s="71" t="str">
        <f>IF(tbl_raw_data[[#This Row],[time_taken_in_min]]&lt;=settings!$D$2,"SLA_MET","SLA_NOT_MET")</f>
        <v>SLA_MET</v>
      </c>
    </row>
    <row r="3856" spans="1:17" x14ac:dyDescent="0.3">
      <c r="A3856" s="7" t="s">
        <v>4819</v>
      </c>
      <c r="B3856" s="34">
        <v>45158.70652777778</v>
      </c>
      <c r="C3856" s="40">
        <v>45158.714131944442</v>
      </c>
      <c r="D3856" s="10" t="s">
        <v>47</v>
      </c>
      <c r="E3856" s="10" t="s">
        <v>18</v>
      </c>
      <c r="F3856" s="10" t="s">
        <v>206</v>
      </c>
      <c r="G3856" s="10" t="s">
        <v>756</v>
      </c>
      <c r="H3856" s="84" t="str">
        <f t="shared" si="60"/>
        <v>Incomplete Details</v>
      </c>
      <c r="I3856" s="63">
        <f>(tbl_raw_data[[#This Row],[Date Actioned]])-(tbl_raw_data[[#This Row],[Date Tagged]])</f>
        <v>7.6041666616220027E-3</v>
      </c>
      <c r="J3856" s="66">
        <f>HOUR(tbl_raw_data[[#This Row],[time_taken]])*60+MINUTE(tbl_raw_data[[#This Row],[time_taken]])+SECOND(tbl_raw_data[[#This Row],[time_taken]])/60</f>
        <v>10.95</v>
      </c>
      <c r="K3856" s="68">
        <f>DATE(YEAR(tbl_raw_data[[#This Row],[Date Actioned]]),MONTH(tbl_raw_data[[#This Row],[Date Actioned]]),DAY(tbl_raw_data[[#This Row],[Date Actioned]]))</f>
        <v>45158</v>
      </c>
      <c r="L3856" s="65" t="str">
        <f>UPPER(TEXT(tbl_raw_data[[#This Row],[updated_date]],"MMMM"))</f>
        <v>AUGUST</v>
      </c>
      <c r="M3856" s="65" t="str">
        <f>"WEEK "&amp;IF(ROUNDUP(DAY(tbl_raw_data[[#This Row],[updated_date]])/7,0)=5,4,ROUNDUP(DAY(tbl_raw_data[[#This Row],[updated_date]])/7,0))</f>
        <v>WEEK 3</v>
      </c>
      <c r="N3856" s="71" t="str">
        <f>UPPER(VLOOKUP(tbl_raw_data[[#This Row],[Analyst]],settings!$A$1:$B$15,2,0))</f>
        <v>HARDIK</v>
      </c>
      <c r="O3856" s="71" t="str">
        <f>TRIM(UPPER(tbl_raw_data[[#This Row],[Outcome]]))</f>
        <v>WITHDRAW</v>
      </c>
      <c r="P3856" s="71" t="str">
        <f>TRIM(UPPER(tbl_raw_data[[#This Row],[Queue Name]]))</f>
        <v>CONSUMER PRE BUREAU</v>
      </c>
      <c r="Q3856" s="71" t="str">
        <f>IF(tbl_raw_data[[#This Row],[time_taken_in_min]]&lt;=settings!$D$2,"SLA_MET","SLA_NOT_MET")</f>
        <v>SLA_MET</v>
      </c>
    </row>
    <row r="3857" spans="1:17" x14ac:dyDescent="0.3">
      <c r="A3857" s="1" t="s">
        <v>4820</v>
      </c>
      <c r="B3857" s="36">
        <v>45158.712152777778</v>
      </c>
      <c r="C3857" s="41">
        <v>45158.720219907409</v>
      </c>
      <c r="D3857" s="11" t="s">
        <v>47</v>
      </c>
      <c r="E3857" s="11" t="s">
        <v>11</v>
      </c>
      <c r="F3857" s="11" t="s">
        <v>14</v>
      </c>
      <c r="G3857" s="11" t="s">
        <v>757</v>
      </c>
      <c r="H3857" s="84" t="str">
        <f t="shared" si="60"/>
        <v>Overdue Bill</v>
      </c>
      <c r="I3857" s="63">
        <f>(tbl_raw_data[[#This Row],[Date Actioned]])-(tbl_raw_data[[#This Row],[Date Tagged]])</f>
        <v>8.0671296309446916E-3</v>
      </c>
      <c r="J3857" s="66">
        <f>HOUR(tbl_raw_data[[#This Row],[time_taken]])*60+MINUTE(tbl_raw_data[[#This Row],[time_taken]])+SECOND(tbl_raw_data[[#This Row],[time_taken]])/60</f>
        <v>11.616666666666667</v>
      </c>
      <c r="K3857" s="68">
        <f>DATE(YEAR(tbl_raw_data[[#This Row],[Date Actioned]]),MONTH(tbl_raw_data[[#This Row],[Date Actioned]]),DAY(tbl_raw_data[[#This Row],[Date Actioned]]))</f>
        <v>45158</v>
      </c>
      <c r="L3857" s="65" t="str">
        <f>UPPER(TEXT(tbl_raw_data[[#This Row],[updated_date]],"MMMM"))</f>
        <v>AUGUST</v>
      </c>
      <c r="M3857" s="65" t="str">
        <f>"WEEK "&amp;IF(ROUNDUP(DAY(tbl_raw_data[[#This Row],[updated_date]])/7,0)=5,4,ROUNDUP(DAY(tbl_raw_data[[#This Row],[updated_date]])/7,0))</f>
        <v>WEEK 3</v>
      </c>
      <c r="N3857" s="71" t="str">
        <f>UPPER(VLOOKUP(tbl_raw_data[[#This Row],[Analyst]],settings!$A$1:$B$15,2,0))</f>
        <v>CAMROON</v>
      </c>
      <c r="O3857" s="71" t="str">
        <f>TRIM(UPPER(tbl_raw_data[[#This Row],[Outcome]]))</f>
        <v>WITHDRAW</v>
      </c>
      <c r="P3857" s="71" t="str">
        <f>TRIM(UPPER(tbl_raw_data[[#This Row],[Queue Name]]))</f>
        <v>CONSUMER EXISTING</v>
      </c>
      <c r="Q3857" s="71" t="str">
        <f>IF(tbl_raw_data[[#This Row],[time_taken_in_min]]&lt;=settings!$D$2,"SLA_MET","SLA_NOT_MET")</f>
        <v>SLA_MET</v>
      </c>
    </row>
    <row r="3858" spans="1:17" x14ac:dyDescent="0.3">
      <c r="A3858" s="5" t="s">
        <v>4821</v>
      </c>
      <c r="B3858" s="34">
        <v>45158.712291666663</v>
      </c>
      <c r="C3858" s="40">
        <v>45158.724062499998</v>
      </c>
      <c r="D3858" s="10" t="s">
        <v>47</v>
      </c>
      <c r="E3858" s="10" t="s">
        <v>18</v>
      </c>
      <c r="F3858" s="10" t="s">
        <v>206</v>
      </c>
      <c r="G3858" s="10" t="s">
        <v>696</v>
      </c>
      <c r="H3858" s="84" t="str">
        <f t="shared" si="60"/>
        <v>Incomplete Details</v>
      </c>
      <c r="I3858" s="63">
        <f>(tbl_raw_data[[#This Row],[Date Actioned]])-(tbl_raw_data[[#This Row],[Date Tagged]])</f>
        <v>1.1770833334594499E-2</v>
      </c>
      <c r="J3858" s="66">
        <f>HOUR(tbl_raw_data[[#This Row],[time_taken]])*60+MINUTE(tbl_raw_data[[#This Row],[time_taken]])+SECOND(tbl_raw_data[[#This Row],[time_taken]])/60</f>
        <v>16.95</v>
      </c>
      <c r="K3858" s="68">
        <f>DATE(YEAR(tbl_raw_data[[#This Row],[Date Actioned]]),MONTH(tbl_raw_data[[#This Row],[Date Actioned]]),DAY(tbl_raw_data[[#This Row],[Date Actioned]]))</f>
        <v>45158</v>
      </c>
      <c r="L3858" s="65" t="str">
        <f>UPPER(TEXT(tbl_raw_data[[#This Row],[updated_date]],"MMMM"))</f>
        <v>AUGUST</v>
      </c>
      <c r="M3858" s="65" t="str">
        <f>"WEEK "&amp;IF(ROUNDUP(DAY(tbl_raw_data[[#This Row],[updated_date]])/7,0)=5,4,ROUNDUP(DAY(tbl_raw_data[[#This Row],[updated_date]])/7,0))</f>
        <v>WEEK 3</v>
      </c>
      <c r="N3858" s="71" t="str">
        <f>UPPER(VLOOKUP(tbl_raw_data[[#This Row],[Analyst]],settings!$A$1:$B$15,2,0))</f>
        <v>HARDIK</v>
      </c>
      <c r="O3858" s="71" t="str">
        <f>TRIM(UPPER(tbl_raw_data[[#This Row],[Outcome]]))</f>
        <v>WITHDRAW</v>
      </c>
      <c r="P3858" s="71" t="str">
        <f>TRIM(UPPER(tbl_raw_data[[#This Row],[Queue Name]]))</f>
        <v>CONSUMER PRE BUREAU</v>
      </c>
      <c r="Q3858" s="71" t="str">
        <f>IF(tbl_raw_data[[#This Row],[time_taken_in_min]]&lt;=settings!$D$2,"SLA_MET","SLA_NOT_MET")</f>
        <v>SLA_MET</v>
      </c>
    </row>
    <row r="3859" spans="1:17" x14ac:dyDescent="0.3">
      <c r="A3859" s="7" t="s">
        <v>4822</v>
      </c>
      <c r="B3859" s="36">
        <v>45158.716909722221</v>
      </c>
      <c r="C3859" s="41">
        <v>45158.737222222226</v>
      </c>
      <c r="D3859" s="11" t="s">
        <v>47</v>
      </c>
      <c r="E3859" s="11" t="s">
        <v>11</v>
      </c>
      <c r="F3859" s="11" t="s">
        <v>12</v>
      </c>
      <c r="G3859" s="11" t="s">
        <v>758</v>
      </c>
      <c r="H3859" s="84" t="str">
        <f t="shared" si="60"/>
        <v>Incomplete Details</v>
      </c>
      <c r="I3859" s="63">
        <f>(tbl_raw_data[[#This Row],[Date Actioned]])-(tbl_raw_data[[#This Row],[Date Tagged]])</f>
        <v>2.0312500004365575E-2</v>
      </c>
      <c r="J3859" s="66">
        <f>HOUR(tbl_raw_data[[#This Row],[time_taken]])*60+MINUTE(tbl_raw_data[[#This Row],[time_taken]])+SECOND(tbl_raw_data[[#This Row],[time_taken]])/60</f>
        <v>29.25</v>
      </c>
      <c r="K3859" s="68">
        <f>DATE(YEAR(tbl_raw_data[[#This Row],[Date Actioned]]),MONTH(tbl_raw_data[[#This Row],[Date Actioned]]),DAY(tbl_raw_data[[#This Row],[Date Actioned]]))</f>
        <v>45158</v>
      </c>
      <c r="L3859" s="65" t="str">
        <f>UPPER(TEXT(tbl_raw_data[[#This Row],[updated_date]],"MMMM"))</f>
        <v>AUGUST</v>
      </c>
      <c r="M3859" s="65" t="str">
        <f>"WEEK "&amp;IF(ROUNDUP(DAY(tbl_raw_data[[#This Row],[updated_date]])/7,0)=5,4,ROUNDUP(DAY(tbl_raw_data[[#This Row],[updated_date]])/7,0))</f>
        <v>WEEK 3</v>
      </c>
      <c r="N3859" s="71" t="str">
        <f>UPPER(VLOOKUP(tbl_raw_data[[#This Row],[Analyst]],settings!$A$1:$B$15,2,0))</f>
        <v>NITESH</v>
      </c>
      <c r="O3859" s="71" t="str">
        <f>TRIM(UPPER(tbl_raw_data[[#This Row],[Outcome]]))</f>
        <v>WITHDRAW</v>
      </c>
      <c r="P3859" s="71" t="str">
        <f>TRIM(UPPER(tbl_raw_data[[#This Row],[Queue Name]]))</f>
        <v>CONSUMER EXISTING</v>
      </c>
      <c r="Q3859" s="71" t="str">
        <f>IF(tbl_raw_data[[#This Row],[time_taken_in_min]]&lt;=settings!$D$2,"SLA_MET","SLA_NOT_MET")</f>
        <v>SLA_NOT_MET</v>
      </c>
    </row>
    <row r="3860" spans="1:17" x14ac:dyDescent="0.3">
      <c r="A3860" s="1" t="s">
        <v>4823</v>
      </c>
      <c r="B3860" s="34">
        <v>45158.717905092592</v>
      </c>
      <c r="C3860" s="40">
        <v>45158.729895833334</v>
      </c>
      <c r="D3860" s="10" t="s">
        <v>47</v>
      </c>
      <c r="E3860" s="10" t="s">
        <v>11</v>
      </c>
      <c r="F3860" s="10" t="s">
        <v>14</v>
      </c>
      <c r="G3860" s="10" t="s">
        <v>759</v>
      </c>
      <c r="H3860" s="84" t="str">
        <f t="shared" si="60"/>
        <v>Incomplete Details</v>
      </c>
      <c r="I3860" s="63">
        <f>(tbl_raw_data[[#This Row],[Date Actioned]])-(tbl_raw_data[[#This Row],[Date Tagged]])</f>
        <v>1.1990740742476191E-2</v>
      </c>
      <c r="J3860" s="66">
        <f>HOUR(tbl_raw_data[[#This Row],[time_taken]])*60+MINUTE(tbl_raw_data[[#This Row],[time_taken]])+SECOND(tbl_raw_data[[#This Row],[time_taken]])/60</f>
        <v>17.266666666666666</v>
      </c>
      <c r="K3860" s="68">
        <f>DATE(YEAR(tbl_raw_data[[#This Row],[Date Actioned]]),MONTH(tbl_raw_data[[#This Row],[Date Actioned]]),DAY(tbl_raw_data[[#This Row],[Date Actioned]]))</f>
        <v>45158</v>
      </c>
      <c r="L3860" s="65" t="str">
        <f>UPPER(TEXT(tbl_raw_data[[#This Row],[updated_date]],"MMMM"))</f>
        <v>AUGUST</v>
      </c>
      <c r="M3860" s="65" t="str">
        <f>"WEEK "&amp;IF(ROUNDUP(DAY(tbl_raw_data[[#This Row],[updated_date]])/7,0)=5,4,ROUNDUP(DAY(tbl_raw_data[[#This Row],[updated_date]])/7,0))</f>
        <v>WEEK 3</v>
      </c>
      <c r="N3860" s="71" t="str">
        <f>UPPER(VLOOKUP(tbl_raw_data[[#This Row],[Analyst]],settings!$A$1:$B$15,2,0))</f>
        <v>CAMROON</v>
      </c>
      <c r="O3860" s="71" t="str">
        <f>TRIM(UPPER(tbl_raw_data[[#This Row],[Outcome]]))</f>
        <v>WITHDRAW</v>
      </c>
      <c r="P3860" s="71" t="str">
        <f>TRIM(UPPER(tbl_raw_data[[#This Row],[Queue Name]]))</f>
        <v>CONSUMER EXISTING</v>
      </c>
      <c r="Q3860" s="71" t="str">
        <f>IF(tbl_raw_data[[#This Row],[time_taken_in_min]]&lt;=settings!$D$2,"SLA_MET","SLA_NOT_MET")</f>
        <v>SLA_MET</v>
      </c>
    </row>
    <row r="3861" spans="1:17" x14ac:dyDescent="0.3">
      <c r="A3861" s="5" t="s">
        <v>4824</v>
      </c>
      <c r="B3861" s="36">
        <v>45158.71912037037</v>
      </c>
      <c r="C3861" s="41">
        <v>45158.737800925926</v>
      </c>
      <c r="D3861" s="11" t="s">
        <v>47</v>
      </c>
      <c r="E3861" s="11" t="s">
        <v>18</v>
      </c>
      <c r="F3861" s="11" t="s">
        <v>206</v>
      </c>
      <c r="G3861" s="11" t="s">
        <v>760</v>
      </c>
      <c r="H3861" s="84" t="str">
        <f t="shared" si="60"/>
        <v>Incomplete Details</v>
      </c>
      <c r="I3861" s="63">
        <f>(tbl_raw_data[[#This Row],[Date Actioned]])-(tbl_raw_data[[#This Row],[Date Tagged]])</f>
        <v>1.8680555556784384E-2</v>
      </c>
      <c r="J3861" s="66">
        <f>HOUR(tbl_raw_data[[#This Row],[time_taken]])*60+MINUTE(tbl_raw_data[[#This Row],[time_taken]])+SECOND(tbl_raw_data[[#This Row],[time_taken]])/60</f>
        <v>26.9</v>
      </c>
      <c r="K3861" s="68">
        <f>DATE(YEAR(tbl_raw_data[[#This Row],[Date Actioned]]),MONTH(tbl_raw_data[[#This Row],[Date Actioned]]),DAY(tbl_raw_data[[#This Row],[Date Actioned]]))</f>
        <v>45158</v>
      </c>
      <c r="L3861" s="65" t="str">
        <f>UPPER(TEXT(tbl_raw_data[[#This Row],[updated_date]],"MMMM"))</f>
        <v>AUGUST</v>
      </c>
      <c r="M3861" s="65" t="str">
        <f>"WEEK "&amp;IF(ROUNDUP(DAY(tbl_raw_data[[#This Row],[updated_date]])/7,0)=5,4,ROUNDUP(DAY(tbl_raw_data[[#This Row],[updated_date]])/7,0))</f>
        <v>WEEK 3</v>
      </c>
      <c r="N3861" s="71" t="str">
        <f>UPPER(VLOOKUP(tbl_raw_data[[#This Row],[Analyst]],settings!$A$1:$B$15,2,0))</f>
        <v>HARDIK</v>
      </c>
      <c r="O3861" s="71" t="str">
        <f>TRIM(UPPER(tbl_raw_data[[#This Row],[Outcome]]))</f>
        <v>WITHDRAW</v>
      </c>
      <c r="P3861" s="71" t="str">
        <f>TRIM(UPPER(tbl_raw_data[[#This Row],[Queue Name]]))</f>
        <v>CONSUMER PRE BUREAU</v>
      </c>
      <c r="Q3861" s="71" t="str">
        <f>IF(tbl_raw_data[[#This Row],[time_taken_in_min]]&lt;=settings!$D$2,"SLA_MET","SLA_NOT_MET")</f>
        <v>SLA_NOT_MET</v>
      </c>
    </row>
    <row r="3862" spans="1:17" x14ac:dyDescent="0.3">
      <c r="A3862" s="7" t="s">
        <v>4825</v>
      </c>
      <c r="B3862" s="34">
        <v>45158.720300925925</v>
      </c>
      <c r="C3862" s="40">
        <v>45158.73228009259</v>
      </c>
      <c r="D3862" s="10" t="s">
        <v>47</v>
      </c>
      <c r="E3862" s="10" t="s">
        <v>18</v>
      </c>
      <c r="F3862" s="10" t="s">
        <v>114</v>
      </c>
      <c r="G3862" s="10" t="s">
        <v>761</v>
      </c>
      <c r="H3862" s="84" t="str">
        <f t="shared" si="60"/>
        <v>Incomplete Details</v>
      </c>
      <c r="I3862" s="63">
        <f>(tbl_raw_data[[#This Row],[Date Actioned]])-(tbl_raw_data[[#This Row],[Date Tagged]])</f>
        <v>1.1979166665696539E-2</v>
      </c>
      <c r="J3862" s="66">
        <f>HOUR(tbl_raw_data[[#This Row],[time_taken]])*60+MINUTE(tbl_raw_data[[#This Row],[time_taken]])+SECOND(tbl_raw_data[[#This Row],[time_taken]])/60</f>
        <v>17.25</v>
      </c>
      <c r="K3862" s="68">
        <f>DATE(YEAR(tbl_raw_data[[#This Row],[Date Actioned]]),MONTH(tbl_raw_data[[#This Row],[Date Actioned]]),DAY(tbl_raw_data[[#This Row],[Date Actioned]]))</f>
        <v>45158</v>
      </c>
      <c r="L3862" s="65" t="str">
        <f>UPPER(TEXT(tbl_raw_data[[#This Row],[updated_date]],"MMMM"))</f>
        <v>AUGUST</v>
      </c>
      <c r="M3862" s="65" t="str">
        <f>"WEEK "&amp;IF(ROUNDUP(DAY(tbl_raw_data[[#This Row],[updated_date]])/7,0)=5,4,ROUNDUP(DAY(tbl_raw_data[[#This Row],[updated_date]])/7,0))</f>
        <v>WEEK 3</v>
      </c>
      <c r="N3862" s="71" t="str">
        <f>UPPER(VLOOKUP(tbl_raw_data[[#This Row],[Analyst]],settings!$A$1:$B$15,2,0))</f>
        <v>FARDIN</v>
      </c>
      <c r="O3862" s="71" t="str">
        <f>TRIM(UPPER(tbl_raw_data[[#This Row],[Outcome]]))</f>
        <v>WITHDRAW</v>
      </c>
      <c r="P3862" s="71" t="str">
        <f>TRIM(UPPER(tbl_raw_data[[#This Row],[Queue Name]]))</f>
        <v>CONSUMER PRE BUREAU</v>
      </c>
      <c r="Q3862" s="71" t="str">
        <f>IF(tbl_raw_data[[#This Row],[time_taken_in_min]]&lt;=settings!$D$2,"SLA_MET","SLA_NOT_MET")</f>
        <v>SLA_MET</v>
      </c>
    </row>
    <row r="3863" spans="1:17" x14ac:dyDescent="0.3">
      <c r="A3863" s="1" t="s">
        <v>4826</v>
      </c>
      <c r="B3863" s="36">
        <v>45158.722060185188</v>
      </c>
      <c r="C3863" s="41">
        <v>45158.733391203707</v>
      </c>
      <c r="D3863" s="11" t="s">
        <v>47</v>
      </c>
      <c r="E3863" s="11" t="s">
        <v>8</v>
      </c>
      <c r="F3863" s="11" t="s">
        <v>14</v>
      </c>
      <c r="G3863" s="11" t="s">
        <v>762</v>
      </c>
      <c r="H3863" s="84" t="str">
        <f t="shared" si="60"/>
        <v>Incomplete Details</v>
      </c>
      <c r="I3863" s="63">
        <f>(tbl_raw_data[[#This Row],[Date Actioned]])-(tbl_raw_data[[#This Row],[Date Tagged]])</f>
        <v>1.1331018518831115E-2</v>
      </c>
      <c r="J3863" s="66">
        <f>HOUR(tbl_raw_data[[#This Row],[time_taken]])*60+MINUTE(tbl_raw_data[[#This Row],[time_taken]])+SECOND(tbl_raw_data[[#This Row],[time_taken]])/60</f>
        <v>16.316666666666666</v>
      </c>
      <c r="K3863" s="68">
        <f>DATE(YEAR(tbl_raw_data[[#This Row],[Date Actioned]]),MONTH(tbl_raw_data[[#This Row],[Date Actioned]]),DAY(tbl_raw_data[[#This Row],[Date Actioned]]))</f>
        <v>45158</v>
      </c>
      <c r="L3863" s="65" t="str">
        <f>UPPER(TEXT(tbl_raw_data[[#This Row],[updated_date]],"MMMM"))</f>
        <v>AUGUST</v>
      </c>
      <c r="M3863" s="65" t="str">
        <f>"WEEK "&amp;IF(ROUNDUP(DAY(tbl_raw_data[[#This Row],[updated_date]])/7,0)=5,4,ROUNDUP(DAY(tbl_raw_data[[#This Row],[updated_date]])/7,0))</f>
        <v>WEEK 3</v>
      </c>
      <c r="N3863" s="71" t="str">
        <f>UPPER(VLOOKUP(tbl_raw_data[[#This Row],[Analyst]],settings!$A$1:$B$15,2,0))</f>
        <v>CAMROON</v>
      </c>
      <c r="O3863" s="71" t="str">
        <f>TRIM(UPPER(tbl_raw_data[[#This Row],[Outcome]]))</f>
        <v>WITHDRAW</v>
      </c>
      <c r="P3863" s="71" t="str">
        <f>TRIM(UPPER(tbl_raw_data[[#This Row],[Queue Name]]))</f>
        <v>CONSUMER POST BUREAU</v>
      </c>
      <c r="Q3863" s="71" t="str">
        <f>IF(tbl_raw_data[[#This Row],[time_taken_in_min]]&lt;=settings!$D$2,"SLA_MET","SLA_NOT_MET")</f>
        <v>SLA_MET</v>
      </c>
    </row>
    <row r="3864" spans="1:17" x14ac:dyDescent="0.3">
      <c r="A3864" s="5" t="s">
        <v>4827</v>
      </c>
      <c r="B3864" s="34">
        <v>45158.724675925929</v>
      </c>
      <c r="C3864" s="40">
        <v>45158.739155092589</v>
      </c>
      <c r="D3864" s="10" t="s">
        <v>47</v>
      </c>
      <c r="E3864" s="10" t="s">
        <v>8</v>
      </c>
      <c r="F3864" s="10" t="s">
        <v>17</v>
      </c>
      <c r="G3864" s="12"/>
      <c r="H3864" s="84" t="str">
        <f t="shared" si="60"/>
        <v>Reason Unknown</v>
      </c>
      <c r="I3864" s="63">
        <f>(tbl_raw_data[[#This Row],[Date Actioned]])-(tbl_raw_data[[#This Row],[Date Tagged]])</f>
        <v>1.4479166660748888E-2</v>
      </c>
      <c r="J3864" s="66">
        <f>HOUR(tbl_raw_data[[#This Row],[time_taken]])*60+MINUTE(tbl_raw_data[[#This Row],[time_taken]])+SECOND(tbl_raw_data[[#This Row],[time_taken]])/60</f>
        <v>20.85</v>
      </c>
      <c r="K3864" s="68">
        <f>DATE(YEAR(tbl_raw_data[[#This Row],[Date Actioned]]),MONTH(tbl_raw_data[[#This Row],[Date Actioned]]),DAY(tbl_raw_data[[#This Row],[Date Actioned]]))</f>
        <v>45158</v>
      </c>
      <c r="L3864" s="65" t="str">
        <f>UPPER(TEXT(tbl_raw_data[[#This Row],[updated_date]],"MMMM"))</f>
        <v>AUGUST</v>
      </c>
      <c r="M3864" s="65" t="str">
        <f>"WEEK "&amp;IF(ROUNDUP(DAY(tbl_raw_data[[#This Row],[updated_date]])/7,0)=5,4,ROUNDUP(DAY(tbl_raw_data[[#This Row],[updated_date]])/7,0))</f>
        <v>WEEK 3</v>
      </c>
      <c r="N3864" s="71" t="str">
        <f>UPPER(VLOOKUP(tbl_raw_data[[#This Row],[Analyst]],settings!$A$1:$B$15,2,0))</f>
        <v>MERCEDES</v>
      </c>
      <c r="O3864" s="71" t="str">
        <f>TRIM(UPPER(tbl_raw_data[[#This Row],[Outcome]]))</f>
        <v>WITHDRAW</v>
      </c>
      <c r="P3864" s="71" t="str">
        <f>TRIM(UPPER(tbl_raw_data[[#This Row],[Queue Name]]))</f>
        <v>CONSUMER POST BUREAU</v>
      </c>
      <c r="Q3864" s="71" t="str">
        <f>IF(tbl_raw_data[[#This Row],[time_taken_in_min]]&lt;=settings!$D$2,"SLA_MET","SLA_NOT_MET")</f>
        <v>SLA_NOT_MET</v>
      </c>
    </row>
    <row r="3865" spans="1:17" x14ac:dyDescent="0.3">
      <c r="A3865" s="7" t="s">
        <v>4828</v>
      </c>
      <c r="B3865" s="36">
        <v>45158.725393518522</v>
      </c>
      <c r="C3865" s="41">
        <v>45158.737164351849</v>
      </c>
      <c r="D3865" s="11" t="s">
        <v>47</v>
      </c>
      <c r="E3865" s="11" t="s">
        <v>11</v>
      </c>
      <c r="F3865" s="11" t="s">
        <v>14</v>
      </c>
      <c r="G3865" s="11" t="s">
        <v>667</v>
      </c>
      <c r="H3865" s="84" t="str">
        <f t="shared" si="60"/>
        <v>Incomplete Details</v>
      </c>
      <c r="I3865" s="63">
        <f>(tbl_raw_data[[#This Row],[Date Actioned]])-(tbl_raw_data[[#This Row],[Date Tagged]])</f>
        <v>1.1770833327318542E-2</v>
      </c>
      <c r="J3865" s="66">
        <f>HOUR(tbl_raw_data[[#This Row],[time_taken]])*60+MINUTE(tbl_raw_data[[#This Row],[time_taken]])+SECOND(tbl_raw_data[[#This Row],[time_taken]])/60</f>
        <v>16.95</v>
      </c>
      <c r="K3865" s="68">
        <f>DATE(YEAR(tbl_raw_data[[#This Row],[Date Actioned]]),MONTH(tbl_raw_data[[#This Row],[Date Actioned]]),DAY(tbl_raw_data[[#This Row],[Date Actioned]]))</f>
        <v>45158</v>
      </c>
      <c r="L3865" s="65" t="str">
        <f>UPPER(TEXT(tbl_raw_data[[#This Row],[updated_date]],"MMMM"))</f>
        <v>AUGUST</v>
      </c>
      <c r="M3865" s="65" t="str">
        <f>"WEEK "&amp;IF(ROUNDUP(DAY(tbl_raw_data[[#This Row],[updated_date]])/7,0)=5,4,ROUNDUP(DAY(tbl_raw_data[[#This Row],[updated_date]])/7,0))</f>
        <v>WEEK 3</v>
      </c>
      <c r="N3865" s="71" t="str">
        <f>UPPER(VLOOKUP(tbl_raw_data[[#This Row],[Analyst]],settings!$A$1:$B$15,2,0))</f>
        <v>CAMROON</v>
      </c>
      <c r="O3865" s="71" t="str">
        <f>TRIM(UPPER(tbl_raw_data[[#This Row],[Outcome]]))</f>
        <v>WITHDRAW</v>
      </c>
      <c r="P3865" s="71" t="str">
        <f>TRIM(UPPER(tbl_raw_data[[#This Row],[Queue Name]]))</f>
        <v>CONSUMER EXISTING</v>
      </c>
      <c r="Q3865" s="71" t="str">
        <f>IF(tbl_raw_data[[#This Row],[time_taken_in_min]]&lt;=settings!$D$2,"SLA_MET","SLA_NOT_MET")</f>
        <v>SLA_MET</v>
      </c>
    </row>
    <row r="3866" spans="1:17" x14ac:dyDescent="0.3">
      <c r="A3866" s="1" t="s">
        <v>4829</v>
      </c>
      <c r="B3866" s="34">
        <v>45158.755532407406</v>
      </c>
      <c r="C3866" s="40">
        <v>45158.765902777777</v>
      </c>
      <c r="D3866" s="10" t="s">
        <v>47</v>
      </c>
      <c r="E3866" s="10" t="s">
        <v>11</v>
      </c>
      <c r="F3866" s="10" t="s">
        <v>14</v>
      </c>
      <c r="G3866" s="10" t="s">
        <v>686</v>
      </c>
      <c r="H3866" s="84" t="str">
        <f t="shared" si="60"/>
        <v>Incorrect Queue</v>
      </c>
      <c r="I3866" s="63">
        <f>(tbl_raw_data[[#This Row],[Date Actioned]])-(tbl_raw_data[[#This Row],[Date Tagged]])</f>
        <v>1.0370370371674653E-2</v>
      </c>
      <c r="J3866" s="66">
        <f>HOUR(tbl_raw_data[[#This Row],[time_taken]])*60+MINUTE(tbl_raw_data[[#This Row],[time_taken]])+SECOND(tbl_raw_data[[#This Row],[time_taken]])/60</f>
        <v>14.933333333333334</v>
      </c>
      <c r="K3866" s="68">
        <f>DATE(YEAR(tbl_raw_data[[#This Row],[Date Actioned]]),MONTH(tbl_raw_data[[#This Row],[Date Actioned]]),DAY(tbl_raw_data[[#This Row],[Date Actioned]]))</f>
        <v>45158</v>
      </c>
      <c r="L3866" s="65" t="str">
        <f>UPPER(TEXT(tbl_raw_data[[#This Row],[updated_date]],"MMMM"))</f>
        <v>AUGUST</v>
      </c>
      <c r="M3866" s="65" t="str">
        <f>"WEEK "&amp;IF(ROUNDUP(DAY(tbl_raw_data[[#This Row],[updated_date]])/7,0)=5,4,ROUNDUP(DAY(tbl_raw_data[[#This Row],[updated_date]])/7,0))</f>
        <v>WEEK 3</v>
      </c>
      <c r="N3866" s="71" t="str">
        <f>UPPER(VLOOKUP(tbl_raw_data[[#This Row],[Analyst]],settings!$A$1:$B$15,2,0))</f>
        <v>CAMROON</v>
      </c>
      <c r="O3866" s="71" t="str">
        <f>TRIM(UPPER(tbl_raw_data[[#This Row],[Outcome]]))</f>
        <v>WITHDRAW</v>
      </c>
      <c r="P3866" s="71" t="str">
        <f>TRIM(UPPER(tbl_raw_data[[#This Row],[Queue Name]]))</f>
        <v>CONSUMER EXISTING</v>
      </c>
      <c r="Q3866" s="71" t="str">
        <f>IF(tbl_raw_data[[#This Row],[time_taken_in_min]]&lt;=settings!$D$2,"SLA_MET","SLA_NOT_MET")</f>
        <v>SLA_MET</v>
      </c>
    </row>
    <row r="3867" spans="1:17" x14ac:dyDescent="0.3">
      <c r="A3867" s="5" t="s">
        <v>4830</v>
      </c>
      <c r="B3867" s="36">
        <v>45158.764641203707</v>
      </c>
      <c r="C3867" s="41">
        <v>45158.770370370374</v>
      </c>
      <c r="D3867" s="11" t="s">
        <v>47</v>
      </c>
      <c r="E3867" s="11" t="s">
        <v>11</v>
      </c>
      <c r="F3867" s="11" t="s">
        <v>14</v>
      </c>
      <c r="G3867" s="11" t="s">
        <v>705</v>
      </c>
      <c r="H3867" s="84" t="str">
        <f t="shared" si="60"/>
        <v>Overdue Bill</v>
      </c>
      <c r="I3867" s="63">
        <f>(tbl_raw_data[[#This Row],[Date Actioned]])-(tbl_raw_data[[#This Row],[Date Tagged]])</f>
        <v>5.7291666671517305E-3</v>
      </c>
      <c r="J3867" s="66">
        <f>HOUR(tbl_raw_data[[#This Row],[time_taken]])*60+MINUTE(tbl_raw_data[[#This Row],[time_taken]])+SECOND(tbl_raw_data[[#This Row],[time_taken]])/60</f>
        <v>8.25</v>
      </c>
      <c r="K3867" s="68">
        <f>DATE(YEAR(tbl_raw_data[[#This Row],[Date Actioned]]),MONTH(tbl_raw_data[[#This Row],[Date Actioned]]),DAY(tbl_raw_data[[#This Row],[Date Actioned]]))</f>
        <v>45158</v>
      </c>
      <c r="L3867" s="65" t="str">
        <f>UPPER(TEXT(tbl_raw_data[[#This Row],[updated_date]],"MMMM"))</f>
        <v>AUGUST</v>
      </c>
      <c r="M3867" s="65" t="str">
        <f>"WEEK "&amp;IF(ROUNDUP(DAY(tbl_raw_data[[#This Row],[updated_date]])/7,0)=5,4,ROUNDUP(DAY(tbl_raw_data[[#This Row],[updated_date]])/7,0))</f>
        <v>WEEK 3</v>
      </c>
      <c r="N3867" s="71" t="str">
        <f>UPPER(VLOOKUP(tbl_raw_data[[#This Row],[Analyst]],settings!$A$1:$B$15,2,0))</f>
        <v>CAMROON</v>
      </c>
      <c r="O3867" s="71" t="str">
        <f>TRIM(UPPER(tbl_raw_data[[#This Row],[Outcome]]))</f>
        <v>WITHDRAW</v>
      </c>
      <c r="P3867" s="71" t="str">
        <f>TRIM(UPPER(tbl_raw_data[[#This Row],[Queue Name]]))</f>
        <v>CONSUMER EXISTING</v>
      </c>
      <c r="Q3867" s="71" t="str">
        <f>IF(tbl_raw_data[[#This Row],[time_taken_in_min]]&lt;=settings!$D$2,"SLA_MET","SLA_NOT_MET")</f>
        <v>SLA_MET</v>
      </c>
    </row>
    <row r="3868" spans="1:17" x14ac:dyDescent="0.3">
      <c r="A3868" s="7" t="s">
        <v>4831</v>
      </c>
      <c r="B3868" s="34">
        <v>45158.768495370372</v>
      </c>
      <c r="C3868" s="40">
        <v>45158.77611111111</v>
      </c>
      <c r="D3868" s="10" t="s">
        <v>47</v>
      </c>
      <c r="E3868" s="10" t="s">
        <v>18</v>
      </c>
      <c r="F3868" s="10" t="s">
        <v>14</v>
      </c>
      <c r="G3868" s="10" t="s">
        <v>763</v>
      </c>
      <c r="H3868" s="84" t="str">
        <f t="shared" si="60"/>
        <v>Incomplete Details</v>
      </c>
      <c r="I3868" s="63">
        <f>(tbl_raw_data[[#This Row],[Date Actioned]])-(tbl_raw_data[[#This Row],[Date Tagged]])</f>
        <v>7.6157407384016551E-3</v>
      </c>
      <c r="J3868" s="66">
        <f>HOUR(tbl_raw_data[[#This Row],[time_taken]])*60+MINUTE(tbl_raw_data[[#This Row],[time_taken]])+SECOND(tbl_raw_data[[#This Row],[time_taken]])/60</f>
        <v>10.966666666666667</v>
      </c>
      <c r="K3868" s="68">
        <f>DATE(YEAR(tbl_raw_data[[#This Row],[Date Actioned]]),MONTH(tbl_raw_data[[#This Row],[Date Actioned]]),DAY(tbl_raw_data[[#This Row],[Date Actioned]]))</f>
        <v>45158</v>
      </c>
      <c r="L3868" s="65" t="str">
        <f>UPPER(TEXT(tbl_raw_data[[#This Row],[updated_date]],"MMMM"))</f>
        <v>AUGUST</v>
      </c>
      <c r="M3868" s="65" t="str">
        <f>"WEEK "&amp;IF(ROUNDUP(DAY(tbl_raw_data[[#This Row],[updated_date]])/7,0)=5,4,ROUNDUP(DAY(tbl_raw_data[[#This Row],[updated_date]])/7,0))</f>
        <v>WEEK 3</v>
      </c>
      <c r="N3868" s="71" t="str">
        <f>UPPER(VLOOKUP(tbl_raw_data[[#This Row],[Analyst]],settings!$A$1:$B$15,2,0))</f>
        <v>CAMROON</v>
      </c>
      <c r="O3868" s="71" t="str">
        <f>TRIM(UPPER(tbl_raw_data[[#This Row],[Outcome]]))</f>
        <v>WITHDRAW</v>
      </c>
      <c r="P3868" s="71" t="str">
        <f>TRIM(UPPER(tbl_raw_data[[#This Row],[Queue Name]]))</f>
        <v>CONSUMER PRE BUREAU</v>
      </c>
      <c r="Q3868" s="71" t="str">
        <f>IF(tbl_raw_data[[#This Row],[time_taken_in_min]]&lt;=settings!$D$2,"SLA_MET","SLA_NOT_MET")</f>
        <v>SLA_MET</v>
      </c>
    </row>
    <row r="3869" spans="1:17" x14ac:dyDescent="0.3">
      <c r="A3869" s="1" t="s">
        <v>4832</v>
      </c>
      <c r="B3869" s="36">
        <v>45158.772766203707</v>
      </c>
      <c r="C3869" s="41">
        <v>45158.782268518517</v>
      </c>
      <c r="D3869" s="11" t="s">
        <v>47</v>
      </c>
      <c r="E3869" s="11" t="s">
        <v>11</v>
      </c>
      <c r="F3869" s="11" t="s">
        <v>12</v>
      </c>
      <c r="G3869" s="11" t="s">
        <v>705</v>
      </c>
      <c r="H3869" s="84" t="str">
        <f t="shared" si="60"/>
        <v>Overdue Bill</v>
      </c>
      <c r="I3869" s="63">
        <f>(tbl_raw_data[[#This Row],[Date Actioned]])-(tbl_raw_data[[#This Row],[Date Tagged]])</f>
        <v>9.5023148096515797E-3</v>
      </c>
      <c r="J3869" s="66">
        <f>HOUR(tbl_raw_data[[#This Row],[time_taken]])*60+MINUTE(tbl_raw_data[[#This Row],[time_taken]])+SECOND(tbl_raw_data[[#This Row],[time_taken]])/60</f>
        <v>13.683333333333334</v>
      </c>
      <c r="K3869" s="68">
        <f>DATE(YEAR(tbl_raw_data[[#This Row],[Date Actioned]]),MONTH(tbl_raw_data[[#This Row],[Date Actioned]]),DAY(tbl_raw_data[[#This Row],[Date Actioned]]))</f>
        <v>45158</v>
      </c>
      <c r="L3869" s="65" t="str">
        <f>UPPER(TEXT(tbl_raw_data[[#This Row],[updated_date]],"MMMM"))</f>
        <v>AUGUST</v>
      </c>
      <c r="M3869" s="65" t="str">
        <f>"WEEK "&amp;IF(ROUNDUP(DAY(tbl_raw_data[[#This Row],[updated_date]])/7,0)=5,4,ROUNDUP(DAY(tbl_raw_data[[#This Row],[updated_date]])/7,0))</f>
        <v>WEEK 3</v>
      </c>
      <c r="N3869" s="71" t="str">
        <f>UPPER(VLOOKUP(tbl_raw_data[[#This Row],[Analyst]],settings!$A$1:$B$15,2,0))</f>
        <v>NITESH</v>
      </c>
      <c r="O3869" s="71" t="str">
        <f>TRIM(UPPER(tbl_raw_data[[#This Row],[Outcome]]))</f>
        <v>WITHDRAW</v>
      </c>
      <c r="P3869" s="71" t="str">
        <f>TRIM(UPPER(tbl_raw_data[[#This Row],[Queue Name]]))</f>
        <v>CONSUMER EXISTING</v>
      </c>
      <c r="Q3869" s="71" t="str">
        <f>IF(tbl_raw_data[[#This Row],[time_taken_in_min]]&lt;=settings!$D$2,"SLA_MET","SLA_NOT_MET")</f>
        <v>SLA_MET</v>
      </c>
    </row>
    <row r="3870" spans="1:17" x14ac:dyDescent="0.3">
      <c r="A3870" s="5" t="s">
        <v>4833</v>
      </c>
      <c r="B3870" s="34">
        <v>45158.79005787037</v>
      </c>
      <c r="C3870" s="40">
        <v>45158.797314814816</v>
      </c>
      <c r="D3870" s="10" t="s">
        <v>47</v>
      </c>
      <c r="E3870" s="10" t="s">
        <v>18</v>
      </c>
      <c r="F3870" s="10" t="s">
        <v>206</v>
      </c>
      <c r="G3870" s="10" t="s">
        <v>764</v>
      </c>
      <c r="H3870" s="84" t="str">
        <f t="shared" si="60"/>
        <v>Incomplete Details</v>
      </c>
      <c r="I3870" s="63">
        <f>(tbl_raw_data[[#This Row],[Date Actioned]])-(tbl_raw_data[[#This Row],[Date Tagged]])</f>
        <v>7.2569444455439225E-3</v>
      </c>
      <c r="J3870" s="66">
        <f>HOUR(tbl_raw_data[[#This Row],[time_taken]])*60+MINUTE(tbl_raw_data[[#This Row],[time_taken]])+SECOND(tbl_raw_data[[#This Row],[time_taken]])/60</f>
        <v>10.45</v>
      </c>
      <c r="K3870" s="68">
        <f>DATE(YEAR(tbl_raw_data[[#This Row],[Date Actioned]]),MONTH(tbl_raw_data[[#This Row],[Date Actioned]]),DAY(tbl_raw_data[[#This Row],[Date Actioned]]))</f>
        <v>45158</v>
      </c>
      <c r="L3870" s="65" t="str">
        <f>UPPER(TEXT(tbl_raw_data[[#This Row],[updated_date]],"MMMM"))</f>
        <v>AUGUST</v>
      </c>
      <c r="M3870" s="65" t="str">
        <f>"WEEK "&amp;IF(ROUNDUP(DAY(tbl_raw_data[[#This Row],[updated_date]])/7,0)=5,4,ROUNDUP(DAY(tbl_raw_data[[#This Row],[updated_date]])/7,0))</f>
        <v>WEEK 3</v>
      </c>
      <c r="N3870" s="71" t="str">
        <f>UPPER(VLOOKUP(tbl_raw_data[[#This Row],[Analyst]],settings!$A$1:$B$15,2,0))</f>
        <v>HARDIK</v>
      </c>
      <c r="O3870" s="71" t="str">
        <f>TRIM(UPPER(tbl_raw_data[[#This Row],[Outcome]]))</f>
        <v>WITHDRAW</v>
      </c>
      <c r="P3870" s="71" t="str">
        <f>TRIM(UPPER(tbl_raw_data[[#This Row],[Queue Name]]))</f>
        <v>CONSUMER PRE BUREAU</v>
      </c>
      <c r="Q3870" s="71" t="str">
        <f>IF(tbl_raw_data[[#This Row],[time_taken_in_min]]&lt;=settings!$D$2,"SLA_MET","SLA_NOT_MET")</f>
        <v>SLA_MET</v>
      </c>
    </row>
    <row r="3871" spans="1:17" x14ac:dyDescent="0.3">
      <c r="A3871" s="7" t="s">
        <v>4834</v>
      </c>
      <c r="B3871" s="36">
        <v>45158.791562500002</v>
      </c>
      <c r="C3871" s="41">
        <v>45158.803391203706</v>
      </c>
      <c r="D3871" s="11" t="s">
        <v>47</v>
      </c>
      <c r="E3871" s="11" t="s">
        <v>8</v>
      </c>
      <c r="F3871" s="11" t="s">
        <v>114</v>
      </c>
      <c r="G3871" s="13"/>
      <c r="H3871" s="84" t="str">
        <f t="shared" si="60"/>
        <v>Reason Unknown</v>
      </c>
      <c r="I3871" s="63">
        <f>(tbl_raw_data[[#This Row],[Date Actioned]])-(tbl_raw_data[[#This Row],[Date Tagged]])</f>
        <v>1.1828703703940846E-2</v>
      </c>
      <c r="J3871" s="66">
        <f>HOUR(tbl_raw_data[[#This Row],[time_taken]])*60+MINUTE(tbl_raw_data[[#This Row],[time_taken]])+SECOND(tbl_raw_data[[#This Row],[time_taken]])/60</f>
        <v>17.033333333333335</v>
      </c>
      <c r="K3871" s="68">
        <f>DATE(YEAR(tbl_raw_data[[#This Row],[Date Actioned]]),MONTH(tbl_raw_data[[#This Row],[Date Actioned]]),DAY(tbl_raw_data[[#This Row],[Date Actioned]]))</f>
        <v>45158</v>
      </c>
      <c r="L3871" s="65" t="str">
        <f>UPPER(TEXT(tbl_raw_data[[#This Row],[updated_date]],"MMMM"))</f>
        <v>AUGUST</v>
      </c>
      <c r="M3871" s="65" t="str">
        <f>"WEEK "&amp;IF(ROUNDUP(DAY(tbl_raw_data[[#This Row],[updated_date]])/7,0)=5,4,ROUNDUP(DAY(tbl_raw_data[[#This Row],[updated_date]])/7,0))</f>
        <v>WEEK 3</v>
      </c>
      <c r="N3871" s="71" t="str">
        <f>UPPER(VLOOKUP(tbl_raw_data[[#This Row],[Analyst]],settings!$A$1:$B$15,2,0))</f>
        <v>FARDIN</v>
      </c>
      <c r="O3871" s="71" t="str">
        <f>TRIM(UPPER(tbl_raw_data[[#This Row],[Outcome]]))</f>
        <v>WITHDRAW</v>
      </c>
      <c r="P3871" s="71" t="str">
        <f>TRIM(UPPER(tbl_raw_data[[#This Row],[Queue Name]]))</f>
        <v>CONSUMER POST BUREAU</v>
      </c>
      <c r="Q3871" s="71" t="str">
        <f>IF(tbl_raw_data[[#This Row],[time_taken_in_min]]&lt;=settings!$D$2,"SLA_MET","SLA_NOT_MET")</f>
        <v>SLA_MET</v>
      </c>
    </row>
    <row r="3872" spans="1:17" x14ac:dyDescent="0.3">
      <c r="A3872" s="1" t="s">
        <v>4835</v>
      </c>
      <c r="B3872" s="34">
        <v>45158.816180555557</v>
      </c>
      <c r="C3872" s="40">
        <v>45158.823391203703</v>
      </c>
      <c r="D3872" s="10" t="s">
        <v>47</v>
      </c>
      <c r="E3872" s="10" t="s">
        <v>11</v>
      </c>
      <c r="F3872" s="10" t="s">
        <v>114</v>
      </c>
      <c r="G3872" s="10" t="s">
        <v>765</v>
      </c>
      <c r="H3872" s="84" t="str">
        <f t="shared" si="60"/>
        <v>Incorrect Details</v>
      </c>
      <c r="I3872" s="63">
        <f>(tbl_raw_data[[#This Row],[Date Actioned]])-(tbl_raw_data[[#This Row],[Date Tagged]])</f>
        <v>7.2106481457012706E-3</v>
      </c>
      <c r="J3872" s="66">
        <f>HOUR(tbl_raw_data[[#This Row],[time_taken]])*60+MINUTE(tbl_raw_data[[#This Row],[time_taken]])+SECOND(tbl_raw_data[[#This Row],[time_taken]])/60</f>
        <v>10.383333333333333</v>
      </c>
      <c r="K3872" s="68">
        <f>DATE(YEAR(tbl_raw_data[[#This Row],[Date Actioned]]),MONTH(tbl_raw_data[[#This Row],[Date Actioned]]),DAY(tbl_raw_data[[#This Row],[Date Actioned]]))</f>
        <v>45158</v>
      </c>
      <c r="L3872" s="65" t="str">
        <f>UPPER(TEXT(tbl_raw_data[[#This Row],[updated_date]],"MMMM"))</f>
        <v>AUGUST</v>
      </c>
      <c r="M3872" s="65" t="str">
        <f>"WEEK "&amp;IF(ROUNDUP(DAY(tbl_raw_data[[#This Row],[updated_date]])/7,0)=5,4,ROUNDUP(DAY(tbl_raw_data[[#This Row],[updated_date]])/7,0))</f>
        <v>WEEK 3</v>
      </c>
      <c r="N3872" s="71" t="str">
        <f>UPPER(VLOOKUP(tbl_raw_data[[#This Row],[Analyst]],settings!$A$1:$B$15,2,0))</f>
        <v>FARDIN</v>
      </c>
      <c r="O3872" s="71" t="str">
        <f>TRIM(UPPER(tbl_raw_data[[#This Row],[Outcome]]))</f>
        <v>WITHDRAW</v>
      </c>
      <c r="P3872" s="71" t="str">
        <f>TRIM(UPPER(tbl_raw_data[[#This Row],[Queue Name]]))</f>
        <v>CONSUMER EXISTING</v>
      </c>
      <c r="Q3872" s="71" t="str">
        <f>IF(tbl_raw_data[[#This Row],[time_taken_in_min]]&lt;=settings!$D$2,"SLA_MET","SLA_NOT_MET")</f>
        <v>SLA_MET</v>
      </c>
    </row>
    <row r="3873" spans="1:17" x14ac:dyDescent="0.3">
      <c r="A3873" s="5" t="s">
        <v>4836</v>
      </c>
      <c r="B3873" s="36">
        <v>45158.894525462965</v>
      </c>
      <c r="C3873" s="41">
        <v>45159.345243055555</v>
      </c>
      <c r="D3873" s="11" t="s">
        <v>47</v>
      </c>
      <c r="E3873" s="11" t="s">
        <v>8</v>
      </c>
      <c r="F3873" s="11" t="s">
        <v>24</v>
      </c>
      <c r="G3873" s="13"/>
      <c r="H3873" s="84" t="str">
        <f t="shared" si="60"/>
        <v>Reason Unknown</v>
      </c>
      <c r="I3873" s="63">
        <f>(tbl_raw_data[[#This Row],[Date Actioned]])-(tbl_raw_data[[#This Row],[Date Tagged]])</f>
        <v>0.45071759259008104</v>
      </c>
      <c r="J3873" s="66">
        <f>HOUR(tbl_raw_data[[#This Row],[time_taken]])*60+MINUTE(tbl_raw_data[[#This Row],[time_taken]])+SECOND(tbl_raw_data[[#This Row],[time_taken]])/60</f>
        <v>649.0333333333333</v>
      </c>
      <c r="K3873" s="68">
        <f>DATE(YEAR(tbl_raw_data[[#This Row],[Date Actioned]]),MONTH(tbl_raw_data[[#This Row],[Date Actioned]]),DAY(tbl_raw_data[[#This Row],[Date Actioned]]))</f>
        <v>45159</v>
      </c>
      <c r="L3873" s="65" t="str">
        <f>UPPER(TEXT(tbl_raw_data[[#This Row],[updated_date]],"MMMM"))</f>
        <v>AUGUST</v>
      </c>
      <c r="M3873" s="65" t="str">
        <f>"WEEK "&amp;IF(ROUNDUP(DAY(tbl_raw_data[[#This Row],[updated_date]])/7,0)=5,4,ROUNDUP(DAY(tbl_raw_data[[#This Row],[updated_date]])/7,0))</f>
        <v>WEEK 3</v>
      </c>
      <c r="N3873" s="71" t="str">
        <f>UPPER(VLOOKUP(tbl_raw_data[[#This Row],[Analyst]],settings!$A$1:$B$15,2,0))</f>
        <v>SAM</v>
      </c>
      <c r="O3873" s="71" t="str">
        <f>TRIM(UPPER(tbl_raw_data[[#This Row],[Outcome]]))</f>
        <v>WITHDRAW</v>
      </c>
      <c r="P3873" s="71" t="str">
        <f>TRIM(UPPER(tbl_raw_data[[#This Row],[Queue Name]]))</f>
        <v>CONSUMER POST BUREAU</v>
      </c>
      <c r="Q3873" s="71" t="str">
        <f>IF(tbl_raw_data[[#This Row],[time_taken_in_min]]&lt;=settings!$D$2,"SLA_MET","SLA_NOT_MET")</f>
        <v>SLA_NOT_MET</v>
      </c>
    </row>
    <row r="3874" spans="1:17" x14ac:dyDescent="0.3">
      <c r="A3874" s="7" t="s">
        <v>4837</v>
      </c>
      <c r="B3874" s="34">
        <v>45158.989803240744</v>
      </c>
      <c r="C3874" s="40">
        <v>45159.351898148147</v>
      </c>
      <c r="D3874" s="10" t="s">
        <v>47</v>
      </c>
      <c r="E3874" s="10" t="s">
        <v>8</v>
      </c>
      <c r="F3874" s="10" t="s">
        <v>24</v>
      </c>
      <c r="G3874" s="12"/>
      <c r="H3874" s="84" t="str">
        <f t="shared" si="60"/>
        <v>Reason Unknown</v>
      </c>
      <c r="I3874" s="63">
        <f>(tbl_raw_data[[#This Row],[Date Actioned]])-(tbl_raw_data[[#This Row],[Date Tagged]])</f>
        <v>0.36209490740293404</v>
      </c>
      <c r="J3874" s="66">
        <f>HOUR(tbl_raw_data[[#This Row],[time_taken]])*60+MINUTE(tbl_raw_data[[#This Row],[time_taken]])+SECOND(tbl_raw_data[[#This Row],[time_taken]])/60</f>
        <v>521.41666666666663</v>
      </c>
      <c r="K3874" s="68">
        <f>DATE(YEAR(tbl_raw_data[[#This Row],[Date Actioned]]),MONTH(tbl_raw_data[[#This Row],[Date Actioned]]),DAY(tbl_raw_data[[#This Row],[Date Actioned]]))</f>
        <v>45159</v>
      </c>
      <c r="L3874" s="65" t="str">
        <f>UPPER(TEXT(tbl_raw_data[[#This Row],[updated_date]],"MMMM"))</f>
        <v>AUGUST</v>
      </c>
      <c r="M3874" s="65" t="str">
        <f>"WEEK "&amp;IF(ROUNDUP(DAY(tbl_raw_data[[#This Row],[updated_date]])/7,0)=5,4,ROUNDUP(DAY(tbl_raw_data[[#This Row],[updated_date]])/7,0))</f>
        <v>WEEK 3</v>
      </c>
      <c r="N3874" s="71" t="str">
        <f>UPPER(VLOOKUP(tbl_raw_data[[#This Row],[Analyst]],settings!$A$1:$B$15,2,0))</f>
        <v>SAM</v>
      </c>
      <c r="O3874" s="71" t="str">
        <f>TRIM(UPPER(tbl_raw_data[[#This Row],[Outcome]]))</f>
        <v>WITHDRAW</v>
      </c>
      <c r="P3874" s="71" t="str">
        <f>TRIM(UPPER(tbl_raw_data[[#This Row],[Queue Name]]))</f>
        <v>CONSUMER POST BUREAU</v>
      </c>
      <c r="Q3874" s="71" t="str">
        <f>IF(tbl_raw_data[[#This Row],[time_taken_in_min]]&lt;=settings!$D$2,"SLA_MET","SLA_NOT_MET")</f>
        <v>SLA_NOT_MET</v>
      </c>
    </row>
    <row r="3875" spans="1:17" hidden="1" x14ac:dyDescent="0.3">
      <c r="A3875" s="1" t="s">
        <v>4838</v>
      </c>
      <c r="B3875" s="36">
        <v>45159.394479166665</v>
      </c>
      <c r="C3875" s="41">
        <v>45159.400694444441</v>
      </c>
      <c r="D3875" s="11" t="s">
        <v>10</v>
      </c>
      <c r="E3875" s="11" t="s">
        <v>18</v>
      </c>
      <c r="F3875" s="11" t="s">
        <v>24</v>
      </c>
      <c r="G3875" s="11" t="s">
        <v>26</v>
      </c>
      <c r="H3875" s="84" t="str">
        <f t="shared" si="60"/>
        <v>Reason Unknown</v>
      </c>
      <c r="I3875" s="63">
        <f>(tbl_raw_data[[#This Row],[Date Actioned]])-(tbl_raw_data[[#This Row],[Date Tagged]])</f>
        <v>6.2152777754818089E-3</v>
      </c>
      <c r="J3875" s="66">
        <f>HOUR(tbl_raw_data[[#This Row],[time_taken]])*60+MINUTE(tbl_raw_data[[#This Row],[time_taken]])+SECOND(tbl_raw_data[[#This Row],[time_taken]])/60</f>
        <v>8.9499999999999993</v>
      </c>
      <c r="K3875" s="68">
        <f>DATE(YEAR(tbl_raw_data[[#This Row],[Date Actioned]]),MONTH(tbl_raw_data[[#This Row],[Date Actioned]]),DAY(tbl_raw_data[[#This Row],[Date Actioned]]))</f>
        <v>45159</v>
      </c>
      <c r="L3875" s="65" t="str">
        <f>UPPER(TEXT(tbl_raw_data[[#This Row],[updated_date]],"MMMM"))</f>
        <v>AUGUST</v>
      </c>
      <c r="M3875" s="65" t="str">
        <f>"WEEK "&amp;IF(ROUNDUP(DAY(tbl_raw_data[[#This Row],[updated_date]])/7,0)=5,4,ROUNDUP(DAY(tbl_raw_data[[#This Row],[updated_date]])/7,0))</f>
        <v>WEEK 3</v>
      </c>
      <c r="N3875" s="71" t="str">
        <f>UPPER(VLOOKUP(tbl_raw_data[[#This Row],[Analyst]],settings!$A$1:$B$15,2,0))</f>
        <v>SAM</v>
      </c>
      <c r="O3875" s="71" t="str">
        <f>TRIM(UPPER(tbl_raw_data[[#This Row],[Outcome]]))</f>
        <v>APPROVE</v>
      </c>
      <c r="P3875" s="71" t="str">
        <f>TRIM(UPPER(tbl_raw_data[[#This Row],[Queue Name]]))</f>
        <v>CONSUMER PRE BUREAU</v>
      </c>
      <c r="Q3875" s="71" t="str">
        <f>IF(tbl_raw_data[[#This Row],[time_taken_in_min]]&lt;=settings!$D$2,"SLA_MET","SLA_NOT_MET")</f>
        <v>SLA_MET</v>
      </c>
    </row>
    <row r="3876" spans="1:17" hidden="1" x14ac:dyDescent="0.3">
      <c r="A3876" s="5" t="s">
        <v>4839</v>
      </c>
      <c r="B3876" s="34">
        <v>45159.406585648147</v>
      </c>
      <c r="C3876" s="40">
        <v>45159.414340277777</v>
      </c>
      <c r="D3876" s="10" t="s">
        <v>10</v>
      </c>
      <c r="E3876" s="10" t="s">
        <v>18</v>
      </c>
      <c r="F3876" s="10" t="s">
        <v>24</v>
      </c>
      <c r="G3876" s="10" t="s">
        <v>23</v>
      </c>
      <c r="H3876" s="84" t="str">
        <f t="shared" si="60"/>
        <v>Reason Unknown</v>
      </c>
      <c r="I3876" s="63">
        <f>(tbl_raw_data[[#This Row],[Date Actioned]])-(tbl_raw_data[[#This Row],[Date Tagged]])</f>
        <v>7.7546296306536533E-3</v>
      </c>
      <c r="J3876" s="66">
        <f>HOUR(tbl_raw_data[[#This Row],[time_taken]])*60+MINUTE(tbl_raw_data[[#This Row],[time_taken]])+SECOND(tbl_raw_data[[#This Row],[time_taken]])/60</f>
        <v>11.166666666666666</v>
      </c>
      <c r="K3876" s="68">
        <f>DATE(YEAR(tbl_raw_data[[#This Row],[Date Actioned]]),MONTH(tbl_raw_data[[#This Row],[Date Actioned]]),DAY(tbl_raw_data[[#This Row],[Date Actioned]]))</f>
        <v>45159</v>
      </c>
      <c r="L3876" s="65" t="str">
        <f>UPPER(TEXT(tbl_raw_data[[#This Row],[updated_date]],"MMMM"))</f>
        <v>AUGUST</v>
      </c>
      <c r="M3876" s="65" t="str">
        <f>"WEEK "&amp;IF(ROUNDUP(DAY(tbl_raw_data[[#This Row],[updated_date]])/7,0)=5,4,ROUNDUP(DAY(tbl_raw_data[[#This Row],[updated_date]])/7,0))</f>
        <v>WEEK 3</v>
      </c>
      <c r="N3876" s="71" t="str">
        <f>UPPER(VLOOKUP(tbl_raw_data[[#This Row],[Analyst]],settings!$A$1:$B$15,2,0))</f>
        <v>SAM</v>
      </c>
      <c r="O3876" s="71" t="str">
        <f>TRIM(UPPER(tbl_raw_data[[#This Row],[Outcome]]))</f>
        <v>APPROVE</v>
      </c>
      <c r="P3876" s="71" t="str">
        <f>TRIM(UPPER(tbl_raw_data[[#This Row],[Queue Name]]))</f>
        <v>CONSUMER PRE BUREAU</v>
      </c>
      <c r="Q3876" s="71" t="str">
        <f>IF(tbl_raw_data[[#This Row],[time_taken_in_min]]&lt;=settings!$D$2,"SLA_MET","SLA_NOT_MET")</f>
        <v>SLA_MET</v>
      </c>
    </row>
    <row r="3877" spans="1:17" hidden="1" x14ac:dyDescent="0.3">
      <c r="A3877" s="7" t="s">
        <v>4840</v>
      </c>
      <c r="B3877" s="36">
        <v>45159.420231481483</v>
      </c>
      <c r="C3877" s="41">
        <v>45159.427442129629</v>
      </c>
      <c r="D3877" s="11" t="s">
        <v>10</v>
      </c>
      <c r="E3877" s="11" t="s">
        <v>11</v>
      </c>
      <c r="F3877" s="11" t="s">
        <v>24</v>
      </c>
      <c r="G3877" s="11" t="s">
        <v>26</v>
      </c>
      <c r="H3877" s="84" t="str">
        <f t="shared" si="60"/>
        <v>Reason Unknown</v>
      </c>
      <c r="I3877" s="63">
        <f>(tbl_raw_data[[#This Row],[Date Actioned]])-(tbl_raw_data[[#This Row],[Date Tagged]])</f>
        <v>7.2106481457012706E-3</v>
      </c>
      <c r="J3877" s="66">
        <f>HOUR(tbl_raw_data[[#This Row],[time_taken]])*60+MINUTE(tbl_raw_data[[#This Row],[time_taken]])+SECOND(tbl_raw_data[[#This Row],[time_taken]])/60</f>
        <v>10.383333333333333</v>
      </c>
      <c r="K3877" s="68">
        <f>DATE(YEAR(tbl_raw_data[[#This Row],[Date Actioned]]),MONTH(tbl_raw_data[[#This Row],[Date Actioned]]),DAY(tbl_raw_data[[#This Row],[Date Actioned]]))</f>
        <v>45159</v>
      </c>
      <c r="L3877" s="65" t="str">
        <f>UPPER(TEXT(tbl_raw_data[[#This Row],[updated_date]],"MMMM"))</f>
        <v>AUGUST</v>
      </c>
      <c r="M3877" s="65" t="str">
        <f>"WEEK "&amp;IF(ROUNDUP(DAY(tbl_raw_data[[#This Row],[updated_date]])/7,0)=5,4,ROUNDUP(DAY(tbl_raw_data[[#This Row],[updated_date]])/7,0))</f>
        <v>WEEK 3</v>
      </c>
      <c r="N3877" s="71" t="str">
        <f>UPPER(VLOOKUP(tbl_raw_data[[#This Row],[Analyst]],settings!$A$1:$B$15,2,0))</f>
        <v>SAM</v>
      </c>
      <c r="O3877" s="71" t="str">
        <f>TRIM(UPPER(tbl_raw_data[[#This Row],[Outcome]]))</f>
        <v>APPROVE</v>
      </c>
      <c r="P3877" s="71" t="str">
        <f>TRIM(UPPER(tbl_raw_data[[#This Row],[Queue Name]]))</f>
        <v>CONSUMER EXISTING</v>
      </c>
      <c r="Q3877" s="71" t="str">
        <f>IF(tbl_raw_data[[#This Row],[time_taken_in_min]]&lt;=settings!$D$2,"SLA_MET","SLA_NOT_MET")</f>
        <v>SLA_MET</v>
      </c>
    </row>
    <row r="3878" spans="1:17" hidden="1" x14ac:dyDescent="0.3">
      <c r="A3878" s="1" t="s">
        <v>4841</v>
      </c>
      <c r="B3878" s="34">
        <v>45159.427546296298</v>
      </c>
      <c r="C3878" s="40">
        <v>45159.429976851854</v>
      </c>
      <c r="D3878" s="10" t="s">
        <v>10</v>
      </c>
      <c r="E3878" s="10" t="s">
        <v>11</v>
      </c>
      <c r="F3878" s="10" t="s">
        <v>24</v>
      </c>
      <c r="G3878" s="10" t="s">
        <v>23</v>
      </c>
      <c r="H3878" s="84" t="str">
        <f t="shared" si="60"/>
        <v>Reason Unknown</v>
      </c>
      <c r="I3878" s="63">
        <f>(tbl_raw_data[[#This Row],[Date Actioned]])-(tbl_raw_data[[#This Row],[Date Tagged]])</f>
        <v>2.4305555562023073E-3</v>
      </c>
      <c r="J3878" s="66">
        <f>HOUR(tbl_raw_data[[#This Row],[time_taken]])*60+MINUTE(tbl_raw_data[[#This Row],[time_taken]])+SECOND(tbl_raw_data[[#This Row],[time_taken]])/60</f>
        <v>3.5</v>
      </c>
      <c r="K3878" s="68">
        <f>DATE(YEAR(tbl_raw_data[[#This Row],[Date Actioned]]),MONTH(tbl_raw_data[[#This Row],[Date Actioned]]),DAY(tbl_raw_data[[#This Row],[Date Actioned]]))</f>
        <v>45159</v>
      </c>
      <c r="L3878" s="65" t="str">
        <f>UPPER(TEXT(tbl_raw_data[[#This Row],[updated_date]],"MMMM"))</f>
        <v>AUGUST</v>
      </c>
      <c r="M3878" s="65" t="str">
        <f>"WEEK "&amp;IF(ROUNDUP(DAY(tbl_raw_data[[#This Row],[updated_date]])/7,0)=5,4,ROUNDUP(DAY(tbl_raw_data[[#This Row],[updated_date]])/7,0))</f>
        <v>WEEK 3</v>
      </c>
      <c r="N3878" s="71" t="str">
        <f>UPPER(VLOOKUP(tbl_raw_data[[#This Row],[Analyst]],settings!$A$1:$B$15,2,0))</f>
        <v>SAM</v>
      </c>
      <c r="O3878" s="71" t="str">
        <f>TRIM(UPPER(tbl_raw_data[[#This Row],[Outcome]]))</f>
        <v>APPROVE</v>
      </c>
      <c r="P3878" s="71" t="str">
        <f>TRIM(UPPER(tbl_raw_data[[#This Row],[Queue Name]]))</f>
        <v>CONSUMER EXISTING</v>
      </c>
      <c r="Q3878" s="71" t="str">
        <f>IF(tbl_raw_data[[#This Row],[time_taken_in_min]]&lt;=settings!$D$2,"SLA_MET","SLA_NOT_MET")</f>
        <v>SLA_MET</v>
      </c>
    </row>
    <row r="3879" spans="1:17" hidden="1" x14ac:dyDescent="0.3">
      <c r="A3879" s="5" t="s">
        <v>4842</v>
      </c>
      <c r="B3879" s="36">
        <v>45159.428923611114</v>
      </c>
      <c r="C3879" s="41">
        <v>45159.438275462962</v>
      </c>
      <c r="D3879" s="11" t="s">
        <v>10</v>
      </c>
      <c r="E3879" s="11" t="s">
        <v>11</v>
      </c>
      <c r="F3879" s="11" t="s">
        <v>22</v>
      </c>
      <c r="G3879" s="11" t="s">
        <v>26</v>
      </c>
      <c r="H3879" s="84" t="str">
        <f t="shared" si="60"/>
        <v>Reason Unknown</v>
      </c>
      <c r="I3879" s="63">
        <f>(tbl_raw_data[[#This Row],[Date Actioned]])-(tbl_raw_data[[#This Row],[Date Tagged]])</f>
        <v>9.3518518478958867E-3</v>
      </c>
      <c r="J3879" s="66">
        <f>HOUR(tbl_raw_data[[#This Row],[time_taken]])*60+MINUTE(tbl_raw_data[[#This Row],[time_taken]])+SECOND(tbl_raw_data[[#This Row],[time_taken]])/60</f>
        <v>13.466666666666667</v>
      </c>
      <c r="K3879" s="68">
        <f>DATE(YEAR(tbl_raw_data[[#This Row],[Date Actioned]]),MONTH(tbl_raw_data[[#This Row],[Date Actioned]]),DAY(tbl_raw_data[[#This Row],[Date Actioned]]))</f>
        <v>45159</v>
      </c>
      <c r="L3879" s="65" t="str">
        <f>UPPER(TEXT(tbl_raw_data[[#This Row],[updated_date]],"MMMM"))</f>
        <v>AUGUST</v>
      </c>
      <c r="M3879" s="65" t="str">
        <f>"WEEK "&amp;IF(ROUNDUP(DAY(tbl_raw_data[[#This Row],[updated_date]])/7,0)=5,4,ROUNDUP(DAY(tbl_raw_data[[#This Row],[updated_date]])/7,0))</f>
        <v>WEEK 3</v>
      </c>
      <c r="N3879" s="71" t="str">
        <f>UPPER(VLOOKUP(tbl_raw_data[[#This Row],[Analyst]],settings!$A$1:$B$15,2,0))</f>
        <v>ROHAN</v>
      </c>
      <c r="O3879" s="71" t="str">
        <f>TRIM(UPPER(tbl_raw_data[[#This Row],[Outcome]]))</f>
        <v>APPROVE</v>
      </c>
      <c r="P3879" s="71" t="str">
        <f>TRIM(UPPER(tbl_raw_data[[#This Row],[Queue Name]]))</f>
        <v>CONSUMER EXISTING</v>
      </c>
      <c r="Q3879" s="71" t="str">
        <f>IF(tbl_raw_data[[#This Row],[time_taken_in_min]]&lt;=settings!$D$2,"SLA_MET","SLA_NOT_MET")</f>
        <v>SLA_MET</v>
      </c>
    </row>
    <row r="3880" spans="1:17" hidden="1" x14ac:dyDescent="0.3">
      <c r="A3880" s="7" t="s">
        <v>4843</v>
      </c>
      <c r="B3880" s="34">
        <v>45159.429594907408</v>
      </c>
      <c r="C3880" s="40">
        <v>45159.433287037034</v>
      </c>
      <c r="D3880" s="10" t="s">
        <v>10</v>
      </c>
      <c r="E3880" s="10" t="s">
        <v>11</v>
      </c>
      <c r="F3880" s="10" t="s">
        <v>24</v>
      </c>
      <c r="G3880" s="10" t="s">
        <v>115</v>
      </c>
      <c r="H3880" s="84" t="str">
        <f t="shared" si="60"/>
        <v>Reason Unknown</v>
      </c>
      <c r="I3880" s="63">
        <f>(tbl_raw_data[[#This Row],[Date Actioned]])-(tbl_raw_data[[#This Row],[Date Tagged]])</f>
        <v>3.6921296268701553E-3</v>
      </c>
      <c r="J3880" s="66">
        <f>HOUR(tbl_raw_data[[#This Row],[time_taken]])*60+MINUTE(tbl_raw_data[[#This Row],[time_taken]])+SECOND(tbl_raw_data[[#This Row],[time_taken]])/60</f>
        <v>5.3166666666666664</v>
      </c>
      <c r="K3880" s="68">
        <f>DATE(YEAR(tbl_raw_data[[#This Row],[Date Actioned]]),MONTH(tbl_raw_data[[#This Row],[Date Actioned]]),DAY(tbl_raw_data[[#This Row],[Date Actioned]]))</f>
        <v>45159</v>
      </c>
      <c r="L3880" s="65" t="str">
        <f>UPPER(TEXT(tbl_raw_data[[#This Row],[updated_date]],"MMMM"))</f>
        <v>AUGUST</v>
      </c>
      <c r="M3880" s="65" t="str">
        <f>"WEEK "&amp;IF(ROUNDUP(DAY(tbl_raw_data[[#This Row],[updated_date]])/7,0)=5,4,ROUNDUP(DAY(tbl_raw_data[[#This Row],[updated_date]])/7,0))</f>
        <v>WEEK 3</v>
      </c>
      <c r="N3880" s="71" t="str">
        <f>UPPER(VLOOKUP(tbl_raw_data[[#This Row],[Analyst]],settings!$A$1:$B$15,2,0))</f>
        <v>SAM</v>
      </c>
      <c r="O3880" s="71" t="str">
        <f>TRIM(UPPER(tbl_raw_data[[#This Row],[Outcome]]))</f>
        <v>APPROVE</v>
      </c>
      <c r="P3880" s="71" t="str">
        <f>TRIM(UPPER(tbl_raw_data[[#This Row],[Queue Name]]))</f>
        <v>CONSUMER EXISTING</v>
      </c>
      <c r="Q3880" s="71" t="str">
        <f>IF(tbl_raw_data[[#This Row],[time_taken_in_min]]&lt;=settings!$D$2,"SLA_MET","SLA_NOT_MET")</f>
        <v>SLA_MET</v>
      </c>
    </row>
    <row r="3881" spans="1:17" hidden="1" x14ac:dyDescent="0.3">
      <c r="A3881" s="1" t="s">
        <v>4844</v>
      </c>
      <c r="B3881" s="36">
        <v>45159.434305555558</v>
      </c>
      <c r="C3881" s="41">
        <v>45159.444548611114</v>
      </c>
      <c r="D3881" s="11" t="s">
        <v>10</v>
      </c>
      <c r="E3881" s="11" t="s">
        <v>11</v>
      </c>
      <c r="F3881" s="11" t="s">
        <v>14</v>
      </c>
      <c r="G3881" s="11" t="s">
        <v>26</v>
      </c>
      <c r="H3881" s="84" t="str">
        <f t="shared" si="60"/>
        <v>Reason Unknown</v>
      </c>
      <c r="I3881" s="63">
        <f>(tbl_raw_data[[#This Row],[Date Actioned]])-(tbl_raw_data[[#This Row],[Date Tagged]])</f>
        <v>1.0243055556202307E-2</v>
      </c>
      <c r="J3881" s="66">
        <f>HOUR(tbl_raw_data[[#This Row],[time_taken]])*60+MINUTE(tbl_raw_data[[#This Row],[time_taken]])+SECOND(tbl_raw_data[[#This Row],[time_taken]])/60</f>
        <v>14.75</v>
      </c>
      <c r="K3881" s="68">
        <f>DATE(YEAR(tbl_raw_data[[#This Row],[Date Actioned]]),MONTH(tbl_raw_data[[#This Row],[Date Actioned]]),DAY(tbl_raw_data[[#This Row],[Date Actioned]]))</f>
        <v>45159</v>
      </c>
      <c r="L3881" s="65" t="str">
        <f>UPPER(TEXT(tbl_raw_data[[#This Row],[updated_date]],"MMMM"))</f>
        <v>AUGUST</v>
      </c>
      <c r="M3881" s="65" t="str">
        <f>"WEEK "&amp;IF(ROUNDUP(DAY(tbl_raw_data[[#This Row],[updated_date]])/7,0)=5,4,ROUNDUP(DAY(tbl_raw_data[[#This Row],[updated_date]])/7,0))</f>
        <v>WEEK 3</v>
      </c>
      <c r="N3881" s="71" t="str">
        <f>UPPER(VLOOKUP(tbl_raw_data[[#This Row],[Analyst]],settings!$A$1:$B$15,2,0))</f>
        <v>CAMROON</v>
      </c>
      <c r="O3881" s="71" t="str">
        <f>TRIM(UPPER(tbl_raw_data[[#This Row],[Outcome]]))</f>
        <v>APPROVE</v>
      </c>
      <c r="P3881" s="71" t="str">
        <f>TRIM(UPPER(tbl_raw_data[[#This Row],[Queue Name]]))</f>
        <v>CONSUMER EXISTING</v>
      </c>
      <c r="Q3881" s="71" t="str">
        <f>IF(tbl_raw_data[[#This Row],[time_taken_in_min]]&lt;=settings!$D$2,"SLA_MET","SLA_NOT_MET")</f>
        <v>SLA_MET</v>
      </c>
    </row>
    <row r="3882" spans="1:17" hidden="1" x14ac:dyDescent="0.3">
      <c r="A3882" s="5" t="s">
        <v>4845</v>
      </c>
      <c r="B3882" s="34">
        <v>45159.438148148147</v>
      </c>
      <c r="C3882" s="40">
        <v>45159.452222222222</v>
      </c>
      <c r="D3882" s="10" t="s">
        <v>10</v>
      </c>
      <c r="E3882" s="10" t="s">
        <v>11</v>
      </c>
      <c r="F3882" s="10" t="s">
        <v>24</v>
      </c>
      <c r="G3882" s="10" t="s">
        <v>23</v>
      </c>
      <c r="H3882" s="84" t="str">
        <f t="shared" si="60"/>
        <v>Reason Unknown</v>
      </c>
      <c r="I3882" s="63">
        <f>(tbl_raw_data[[#This Row],[Date Actioned]])-(tbl_raw_data[[#This Row],[Date Tagged]])</f>
        <v>1.4074074075324461E-2</v>
      </c>
      <c r="J3882" s="66">
        <f>HOUR(tbl_raw_data[[#This Row],[time_taken]])*60+MINUTE(tbl_raw_data[[#This Row],[time_taken]])+SECOND(tbl_raw_data[[#This Row],[time_taken]])/60</f>
        <v>20.266666666666666</v>
      </c>
      <c r="K3882" s="68">
        <f>DATE(YEAR(tbl_raw_data[[#This Row],[Date Actioned]]),MONTH(tbl_raw_data[[#This Row],[Date Actioned]]),DAY(tbl_raw_data[[#This Row],[Date Actioned]]))</f>
        <v>45159</v>
      </c>
      <c r="L3882" s="65" t="str">
        <f>UPPER(TEXT(tbl_raw_data[[#This Row],[updated_date]],"MMMM"))</f>
        <v>AUGUST</v>
      </c>
      <c r="M3882" s="65" t="str">
        <f>"WEEK "&amp;IF(ROUNDUP(DAY(tbl_raw_data[[#This Row],[updated_date]])/7,0)=5,4,ROUNDUP(DAY(tbl_raw_data[[#This Row],[updated_date]])/7,0))</f>
        <v>WEEK 3</v>
      </c>
      <c r="N3882" s="71" t="str">
        <f>UPPER(VLOOKUP(tbl_raw_data[[#This Row],[Analyst]],settings!$A$1:$B$15,2,0))</f>
        <v>SAM</v>
      </c>
      <c r="O3882" s="71" t="str">
        <f>TRIM(UPPER(tbl_raw_data[[#This Row],[Outcome]]))</f>
        <v>APPROVE</v>
      </c>
      <c r="P3882" s="71" t="str">
        <f>TRIM(UPPER(tbl_raw_data[[#This Row],[Queue Name]]))</f>
        <v>CONSUMER EXISTING</v>
      </c>
      <c r="Q3882" s="71" t="str">
        <f>IF(tbl_raw_data[[#This Row],[time_taken_in_min]]&lt;=settings!$D$2,"SLA_MET","SLA_NOT_MET")</f>
        <v>SLA_NOT_MET</v>
      </c>
    </row>
    <row r="3883" spans="1:17" hidden="1" x14ac:dyDescent="0.3">
      <c r="A3883" s="7" t="s">
        <v>4846</v>
      </c>
      <c r="B3883" s="36">
        <v>45159.439467592594</v>
      </c>
      <c r="C3883" s="41">
        <v>45159.452789351853</v>
      </c>
      <c r="D3883" s="11" t="s">
        <v>10</v>
      </c>
      <c r="E3883" s="11" t="s">
        <v>8</v>
      </c>
      <c r="F3883" s="11" t="s">
        <v>14</v>
      </c>
      <c r="G3883" s="11" t="s">
        <v>15</v>
      </c>
      <c r="H3883" s="84" t="str">
        <f t="shared" si="60"/>
        <v>Reason Unknown</v>
      </c>
      <c r="I3883" s="63">
        <f>(tbl_raw_data[[#This Row],[Date Actioned]])-(tbl_raw_data[[#This Row],[Date Tagged]])</f>
        <v>1.3321759259270038E-2</v>
      </c>
      <c r="J3883" s="66">
        <f>HOUR(tbl_raw_data[[#This Row],[time_taken]])*60+MINUTE(tbl_raw_data[[#This Row],[time_taken]])+SECOND(tbl_raw_data[[#This Row],[time_taken]])/60</f>
        <v>19.183333333333334</v>
      </c>
      <c r="K3883" s="68">
        <f>DATE(YEAR(tbl_raw_data[[#This Row],[Date Actioned]]),MONTH(tbl_raw_data[[#This Row],[Date Actioned]]),DAY(tbl_raw_data[[#This Row],[Date Actioned]]))</f>
        <v>45159</v>
      </c>
      <c r="L3883" s="65" t="str">
        <f>UPPER(TEXT(tbl_raw_data[[#This Row],[updated_date]],"MMMM"))</f>
        <v>AUGUST</v>
      </c>
      <c r="M3883" s="65" t="str">
        <f>"WEEK "&amp;IF(ROUNDUP(DAY(tbl_raw_data[[#This Row],[updated_date]])/7,0)=5,4,ROUNDUP(DAY(tbl_raw_data[[#This Row],[updated_date]])/7,0))</f>
        <v>WEEK 3</v>
      </c>
      <c r="N3883" s="71" t="str">
        <f>UPPER(VLOOKUP(tbl_raw_data[[#This Row],[Analyst]],settings!$A$1:$B$15,2,0))</f>
        <v>CAMROON</v>
      </c>
      <c r="O3883" s="71" t="str">
        <f>TRIM(UPPER(tbl_raw_data[[#This Row],[Outcome]]))</f>
        <v>APPROVE</v>
      </c>
      <c r="P3883" s="71" t="str">
        <f>TRIM(UPPER(tbl_raw_data[[#This Row],[Queue Name]]))</f>
        <v>CONSUMER POST BUREAU</v>
      </c>
      <c r="Q3883" s="71" t="str">
        <f>IF(tbl_raw_data[[#This Row],[time_taken_in_min]]&lt;=settings!$D$2,"SLA_MET","SLA_NOT_MET")</f>
        <v>SLA_MET</v>
      </c>
    </row>
    <row r="3884" spans="1:17" hidden="1" x14ac:dyDescent="0.3">
      <c r="A3884" s="1" t="s">
        <v>4847</v>
      </c>
      <c r="B3884" s="34">
        <v>45159.441828703704</v>
      </c>
      <c r="C3884" s="40">
        <v>45159.459467592591</v>
      </c>
      <c r="D3884" s="10" t="s">
        <v>10</v>
      </c>
      <c r="E3884" s="10" t="s">
        <v>11</v>
      </c>
      <c r="F3884" s="10" t="s">
        <v>24</v>
      </c>
      <c r="G3884" s="10" t="s">
        <v>23</v>
      </c>
      <c r="H3884" s="84" t="str">
        <f t="shared" si="60"/>
        <v>Reason Unknown</v>
      </c>
      <c r="I3884" s="63">
        <f>(tbl_raw_data[[#This Row],[Date Actioned]])-(tbl_raw_data[[#This Row],[Date Tagged]])</f>
        <v>1.763888888672227E-2</v>
      </c>
      <c r="J3884" s="66">
        <f>HOUR(tbl_raw_data[[#This Row],[time_taken]])*60+MINUTE(tbl_raw_data[[#This Row],[time_taken]])+SECOND(tbl_raw_data[[#This Row],[time_taken]])/60</f>
        <v>25.4</v>
      </c>
      <c r="K3884" s="68">
        <f>DATE(YEAR(tbl_raw_data[[#This Row],[Date Actioned]]),MONTH(tbl_raw_data[[#This Row],[Date Actioned]]),DAY(tbl_raw_data[[#This Row],[Date Actioned]]))</f>
        <v>45159</v>
      </c>
      <c r="L3884" s="65" t="str">
        <f>UPPER(TEXT(tbl_raw_data[[#This Row],[updated_date]],"MMMM"))</f>
        <v>AUGUST</v>
      </c>
      <c r="M3884" s="65" t="str">
        <f>"WEEK "&amp;IF(ROUNDUP(DAY(tbl_raw_data[[#This Row],[updated_date]])/7,0)=5,4,ROUNDUP(DAY(tbl_raw_data[[#This Row],[updated_date]])/7,0))</f>
        <v>WEEK 3</v>
      </c>
      <c r="N3884" s="71" t="str">
        <f>UPPER(VLOOKUP(tbl_raw_data[[#This Row],[Analyst]],settings!$A$1:$B$15,2,0))</f>
        <v>SAM</v>
      </c>
      <c r="O3884" s="71" t="str">
        <f>TRIM(UPPER(tbl_raw_data[[#This Row],[Outcome]]))</f>
        <v>APPROVE</v>
      </c>
      <c r="P3884" s="71" t="str">
        <f>TRIM(UPPER(tbl_raw_data[[#This Row],[Queue Name]]))</f>
        <v>CONSUMER EXISTING</v>
      </c>
      <c r="Q3884" s="71" t="str">
        <f>IF(tbl_raw_data[[#This Row],[time_taken_in_min]]&lt;=settings!$D$2,"SLA_MET","SLA_NOT_MET")</f>
        <v>SLA_NOT_MET</v>
      </c>
    </row>
    <row r="3885" spans="1:17" hidden="1" x14ac:dyDescent="0.3">
      <c r="A3885" s="5" t="s">
        <v>4848</v>
      </c>
      <c r="B3885" s="36">
        <v>45159.443310185183</v>
      </c>
      <c r="C3885" s="41">
        <v>45159.45453703704</v>
      </c>
      <c r="D3885" s="11" t="s">
        <v>10</v>
      </c>
      <c r="E3885" s="11" t="s">
        <v>8</v>
      </c>
      <c r="F3885" s="11" t="s">
        <v>22</v>
      </c>
      <c r="G3885" s="13"/>
      <c r="H3885" s="84" t="str">
        <f t="shared" si="60"/>
        <v>Reason Unknown</v>
      </c>
      <c r="I3885" s="63">
        <f>(tbl_raw_data[[#This Row],[Date Actioned]])-(tbl_raw_data[[#This Row],[Date Tagged]])</f>
        <v>1.1226851856918074E-2</v>
      </c>
      <c r="J3885" s="66">
        <f>HOUR(tbl_raw_data[[#This Row],[time_taken]])*60+MINUTE(tbl_raw_data[[#This Row],[time_taken]])+SECOND(tbl_raw_data[[#This Row],[time_taken]])/60</f>
        <v>16.166666666666668</v>
      </c>
      <c r="K3885" s="68">
        <f>DATE(YEAR(tbl_raw_data[[#This Row],[Date Actioned]]),MONTH(tbl_raw_data[[#This Row],[Date Actioned]]),DAY(tbl_raw_data[[#This Row],[Date Actioned]]))</f>
        <v>45159</v>
      </c>
      <c r="L3885" s="65" t="str">
        <f>UPPER(TEXT(tbl_raw_data[[#This Row],[updated_date]],"MMMM"))</f>
        <v>AUGUST</v>
      </c>
      <c r="M3885" s="65" t="str">
        <f>"WEEK "&amp;IF(ROUNDUP(DAY(tbl_raw_data[[#This Row],[updated_date]])/7,0)=5,4,ROUNDUP(DAY(tbl_raw_data[[#This Row],[updated_date]])/7,0))</f>
        <v>WEEK 3</v>
      </c>
      <c r="N3885" s="71" t="str">
        <f>UPPER(VLOOKUP(tbl_raw_data[[#This Row],[Analyst]],settings!$A$1:$B$15,2,0))</f>
        <v>ROHAN</v>
      </c>
      <c r="O3885" s="71" t="str">
        <f>TRIM(UPPER(tbl_raw_data[[#This Row],[Outcome]]))</f>
        <v>APPROVE</v>
      </c>
      <c r="P3885" s="71" t="str">
        <f>TRIM(UPPER(tbl_raw_data[[#This Row],[Queue Name]]))</f>
        <v>CONSUMER POST BUREAU</v>
      </c>
      <c r="Q3885" s="71" t="str">
        <f>IF(tbl_raw_data[[#This Row],[time_taken_in_min]]&lt;=settings!$D$2,"SLA_MET","SLA_NOT_MET")</f>
        <v>SLA_MET</v>
      </c>
    </row>
    <row r="3886" spans="1:17" hidden="1" x14ac:dyDescent="0.3">
      <c r="A3886" s="7" t="s">
        <v>4849</v>
      </c>
      <c r="B3886" s="34">
        <v>45159.449374999997</v>
      </c>
      <c r="C3886" s="40">
        <v>45159.455497685187</v>
      </c>
      <c r="D3886" s="10" t="s">
        <v>10</v>
      </c>
      <c r="E3886" s="10" t="s">
        <v>11</v>
      </c>
      <c r="F3886" s="10" t="s">
        <v>14</v>
      </c>
      <c r="G3886" s="10" t="s">
        <v>15</v>
      </c>
      <c r="H3886" s="84" t="str">
        <f t="shared" si="60"/>
        <v>Reason Unknown</v>
      </c>
      <c r="I3886" s="63">
        <f>(tbl_raw_data[[#This Row],[Date Actioned]])-(tbl_raw_data[[#This Row],[Date Tagged]])</f>
        <v>6.1226851903484203E-3</v>
      </c>
      <c r="J3886" s="66">
        <f>HOUR(tbl_raw_data[[#This Row],[time_taken]])*60+MINUTE(tbl_raw_data[[#This Row],[time_taken]])+SECOND(tbl_raw_data[[#This Row],[time_taken]])/60</f>
        <v>8.8166666666666664</v>
      </c>
      <c r="K3886" s="68">
        <f>DATE(YEAR(tbl_raw_data[[#This Row],[Date Actioned]]),MONTH(tbl_raw_data[[#This Row],[Date Actioned]]),DAY(tbl_raw_data[[#This Row],[Date Actioned]]))</f>
        <v>45159</v>
      </c>
      <c r="L3886" s="65" t="str">
        <f>UPPER(TEXT(tbl_raw_data[[#This Row],[updated_date]],"MMMM"))</f>
        <v>AUGUST</v>
      </c>
      <c r="M3886" s="65" t="str">
        <f>"WEEK "&amp;IF(ROUNDUP(DAY(tbl_raw_data[[#This Row],[updated_date]])/7,0)=5,4,ROUNDUP(DAY(tbl_raw_data[[#This Row],[updated_date]])/7,0))</f>
        <v>WEEK 3</v>
      </c>
      <c r="N3886" s="71" t="str">
        <f>UPPER(VLOOKUP(tbl_raw_data[[#This Row],[Analyst]],settings!$A$1:$B$15,2,0))</f>
        <v>CAMROON</v>
      </c>
      <c r="O3886" s="71" t="str">
        <f>TRIM(UPPER(tbl_raw_data[[#This Row],[Outcome]]))</f>
        <v>APPROVE</v>
      </c>
      <c r="P3886" s="71" t="str">
        <f>TRIM(UPPER(tbl_raw_data[[#This Row],[Queue Name]]))</f>
        <v>CONSUMER EXISTING</v>
      </c>
      <c r="Q3886" s="71" t="str">
        <f>IF(tbl_raw_data[[#This Row],[time_taken_in_min]]&lt;=settings!$D$2,"SLA_MET","SLA_NOT_MET")</f>
        <v>SLA_MET</v>
      </c>
    </row>
    <row r="3887" spans="1:17" hidden="1" x14ac:dyDescent="0.3">
      <c r="A3887" s="1" t="s">
        <v>4850</v>
      </c>
      <c r="B3887" s="36">
        <v>45159.451481481483</v>
      </c>
      <c r="C3887" s="41">
        <v>45159.463414351849</v>
      </c>
      <c r="D3887" s="11" t="s">
        <v>10</v>
      </c>
      <c r="E3887" s="11" t="s">
        <v>8</v>
      </c>
      <c r="F3887" s="11" t="s">
        <v>22</v>
      </c>
      <c r="G3887" s="13"/>
      <c r="H3887" s="84" t="str">
        <f t="shared" si="60"/>
        <v>Reason Unknown</v>
      </c>
      <c r="I3887" s="63">
        <f>(tbl_raw_data[[#This Row],[Date Actioned]])-(tbl_raw_data[[#This Row],[Date Tagged]])</f>
        <v>1.1932870365853887E-2</v>
      </c>
      <c r="J3887" s="66">
        <f>HOUR(tbl_raw_data[[#This Row],[time_taken]])*60+MINUTE(tbl_raw_data[[#This Row],[time_taken]])+SECOND(tbl_raw_data[[#This Row],[time_taken]])/60</f>
        <v>17.183333333333334</v>
      </c>
      <c r="K3887" s="68">
        <f>DATE(YEAR(tbl_raw_data[[#This Row],[Date Actioned]]),MONTH(tbl_raw_data[[#This Row],[Date Actioned]]),DAY(tbl_raw_data[[#This Row],[Date Actioned]]))</f>
        <v>45159</v>
      </c>
      <c r="L3887" s="65" t="str">
        <f>UPPER(TEXT(tbl_raw_data[[#This Row],[updated_date]],"MMMM"))</f>
        <v>AUGUST</v>
      </c>
      <c r="M3887" s="65" t="str">
        <f>"WEEK "&amp;IF(ROUNDUP(DAY(tbl_raw_data[[#This Row],[updated_date]])/7,0)=5,4,ROUNDUP(DAY(tbl_raw_data[[#This Row],[updated_date]])/7,0))</f>
        <v>WEEK 3</v>
      </c>
      <c r="N3887" s="71" t="str">
        <f>UPPER(VLOOKUP(tbl_raw_data[[#This Row],[Analyst]],settings!$A$1:$B$15,2,0))</f>
        <v>ROHAN</v>
      </c>
      <c r="O3887" s="71" t="str">
        <f>TRIM(UPPER(tbl_raw_data[[#This Row],[Outcome]]))</f>
        <v>APPROVE</v>
      </c>
      <c r="P3887" s="71" t="str">
        <f>TRIM(UPPER(tbl_raw_data[[#This Row],[Queue Name]]))</f>
        <v>CONSUMER POST BUREAU</v>
      </c>
      <c r="Q3887" s="71" t="str">
        <f>IF(tbl_raw_data[[#This Row],[time_taken_in_min]]&lt;=settings!$D$2,"SLA_MET","SLA_NOT_MET")</f>
        <v>SLA_MET</v>
      </c>
    </row>
    <row r="3888" spans="1:17" hidden="1" x14ac:dyDescent="0.3">
      <c r="A3888" s="5" t="s">
        <v>4851</v>
      </c>
      <c r="B3888" s="34">
        <v>45159.45212962963</v>
      </c>
      <c r="C3888" s="40">
        <v>45159.470057870371</v>
      </c>
      <c r="D3888" s="10" t="s">
        <v>10</v>
      </c>
      <c r="E3888" s="10" t="s">
        <v>8</v>
      </c>
      <c r="F3888" s="10" t="s">
        <v>22</v>
      </c>
      <c r="G3888" s="12"/>
      <c r="H3888" s="84" t="str">
        <f t="shared" si="60"/>
        <v>Reason Unknown</v>
      </c>
      <c r="I3888" s="63">
        <f>(tbl_raw_data[[#This Row],[Date Actioned]])-(tbl_raw_data[[#This Row],[Date Tagged]])</f>
        <v>1.7928240740729962E-2</v>
      </c>
      <c r="J3888" s="66">
        <f>HOUR(tbl_raw_data[[#This Row],[time_taken]])*60+MINUTE(tbl_raw_data[[#This Row],[time_taken]])+SECOND(tbl_raw_data[[#This Row],[time_taken]])/60</f>
        <v>25.816666666666666</v>
      </c>
      <c r="K3888" s="68">
        <f>DATE(YEAR(tbl_raw_data[[#This Row],[Date Actioned]]),MONTH(tbl_raw_data[[#This Row],[Date Actioned]]),DAY(tbl_raw_data[[#This Row],[Date Actioned]]))</f>
        <v>45159</v>
      </c>
      <c r="L3888" s="65" t="str">
        <f>UPPER(TEXT(tbl_raw_data[[#This Row],[updated_date]],"MMMM"))</f>
        <v>AUGUST</v>
      </c>
      <c r="M3888" s="65" t="str">
        <f>"WEEK "&amp;IF(ROUNDUP(DAY(tbl_raw_data[[#This Row],[updated_date]])/7,0)=5,4,ROUNDUP(DAY(tbl_raw_data[[#This Row],[updated_date]])/7,0))</f>
        <v>WEEK 3</v>
      </c>
      <c r="N3888" s="71" t="str">
        <f>UPPER(VLOOKUP(tbl_raw_data[[#This Row],[Analyst]],settings!$A$1:$B$15,2,0))</f>
        <v>ROHAN</v>
      </c>
      <c r="O3888" s="71" t="str">
        <f>TRIM(UPPER(tbl_raw_data[[#This Row],[Outcome]]))</f>
        <v>APPROVE</v>
      </c>
      <c r="P3888" s="71" t="str">
        <f>TRIM(UPPER(tbl_raw_data[[#This Row],[Queue Name]]))</f>
        <v>CONSUMER POST BUREAU</v>
      </c>
      <c r="Q3888" s="71" t="str">
        <f>IF(tbl_raw_data[[#This Row],[time_taken_in_min]]&lt;=settings!$D$2,"SLA_MET","SLA_NOT_MET")</f>
        <v>SLA_NOT_MET</v>
      </c>
    </row>
    <row r="3889" spans="1:17" hidden="1" x14ac:dyDescent="0.3">
      <c r="A3889" s="7" t="s">
        <v>4852</v>
      </c>
      <c r="B3889" s="36">
        <v>45159.456099537034</v>
      </c>
      <c r="C3889" s="41">
        <v>45159.480567129627</v>
      </c>
      <c r="D3889" s="11" t="s">
        <v>10</v>
      </c>
      <c r="E3889" s="11" t="s">
        <v>11</v>
      </c>
      <c r="F3889" s="11" t="s">
        <v>114</v>
      </c>
      <c r="G3889" s="13"/>
      <c r="H3889" s="84" t="str">
        <f t="shared" si="60"/>
        <v>Reason Unknown</v>
      </c>
      <c r="I3889" s="63">
        <f>(tbl_raw_data[[#This Row],[Date Actioned]])-(tbl_raw_data[[#This Row],[Date Tagged]])</f>
        <v>2.4467592593282461E-2</v>
      </c>
      <c r="J3889" s="66">
        <f>HOUR(tbl_raw_data[[#This Row],[time_taken]])*60+MINUTE(tbl_raw_data[[#This Row],[time_taken]])+SECOND(tbl_raw_data[[#This Row],[time_taken]])/60</f>
        <v>35.233333333333334</v>
      </c>
      <c r="K3889" s="68">
        <f>DATE(YEAR(tbl_raw_data[[#This Row],[Date Actioned]]),MONTH(tbl_raw_data[[#This Row],[Date Actioned]]),DAY(tbl_raw_data[[#This Row],[Date Actioned]]))</f>
        <v>45159</v>
      </c>
      <c r="L3889" s="65" t="str">
        <f>UPPER(TEXT(tbl_raw_data[[#This Row],[updated_date]],"MMMM"))</f>
        <v>AUGUST</v>
      </c>
      <c r="M3889" s="65" t="str">
        <f>"WEEK "&amp;IF(ROUNDUP(DAY(tbl_raw_data[[#This Row],[updated_date]])/7,0)=5,4,ROUNDUP(DAY(tbl_raw_data[[#This Row],[updated_date]])/7,0))</f>
        <v>WEEK 3</v>
      </c>
      <c r="N3889" s="71" t="str">
        <f>UPPER(VLOOKUP(tbl_raw_data[[#This Row],[Analyst]],settings!$A$1:$B$15,2,0))</f>
        <v>FARDIN</v>
      </c>
      <c r="O3889" s="71" t="str">
        <f>TRIM(UPPER(tbl_raw_data[[#This Row],[Outcome]]))</f>
        <v>APPROVE</v>
      </c>
      <c r="P3889" s="71" t="str">
        <f>TRIM(UPPER(tbl_raw_data[[#This Row],[Queue Name]]))</f>
        <v>CONSUMER EXISTING</v>
      </c>
      <c r="Q3889" s="71" t="str">
        <f>IF(tbl_raw_data[[#This Row],[time_taken_in_min]]&lt;=settings!$D$2,"SLA_MET","SLA_NOT_MET")</f>
        <v>SLA_NOT_MET</v>
      </c>
    </row>
    <row r="3890" spans="1:17" hidden="1" x14ac:dyDescent="0.3">
      <c r="A3890" s="1" t="s">
        <v>4853</v>
      </c>
      <c r="B3890" s="34">
        <v>45159.470613425925</v>
      </c>
      <c r="C3890" s="40">
        <v>45159.473634259259</v>
      </c>
      <c r="D3890" s="10" t="s">
        <v>10</v>
      </c>
      <c r="E3890" s="10" t="s">
        <v>11</v>
      </c>
      <c r="F3890" s="10" t="s">
        <v>17</v>
      </c>
      <c r="G3890" s="12"/>
      <c r="H3890" s="84" t="str">
        <f t="shared" si="60"/>
        <v>Reason Unknown</v>
      </c>
      <c r="I3890" s="63">
        <f>(tbl_raw_data[[#This Row],[Date Actioned]])-(tbl_raw_data[[#This Row],[Date Tagged]])</f>
        <v>3.0208333337213844E-3</v>
      </c>
      <c r="J3890" s="66">
        <f>HOUR(tbl_raw_data[[#This Row],[time_taken]])*60+MINUTE(tbl_raw_data[[#This Row],[time_taken]])+SECOND(tbl_raw_data[[#This Row],[time_taken]])/60</f>
        <v>4.3499999999999996</v>
      </c>
      <c r="K3890" s="68">
        <f>DATE(YEAR(tbl_raw_data[[#This Row],[Date Actioned]]),MONTH(tbl_raw_data[[#This Row],[Date Actioned]]),DAY(tbl_raw_data[[#This Row],[Date Actioned]]))</f>
        <v>45159</v>
      </c>
      <c r="L3890" s="65" t="str">
        <f>UPPER(TEXT(tbl_raw_data[[#This Row],[updated_date]],"MMMM"))</f>
        <v>AUGUST</v>
      </c>
      <c r="M3890" s="65" t="str">
        <f>"WEEK "&amp;IF(ROUNDUP(DAY(tbl_raw_data[[#This Row],[updated_date]])/7,0)=5,4,ROUNDUP(DAY(tbl_raw_data[[#This Row],[updated_date]])/7,0))</f>
        <v>WEEK 3</v>
      </c>
      <c r="N3890" s="71" t="str">
        <f>UPPER(VLOOKUP(tbl_raw_data[[#This Row],[Analyst]],settings!$A$1:$B$15,2,0))</f>
        <v>MERCEDES</v>
      </c>
      <c r="O3890" s="71" t="str">
        <f>TRIM(UPPER(tbl_raw_data[[#This Row],[Outcome]]))</f>
        <v>APPROVE</v>
      </c>
      <c r="P3890" s="71" t="str">
        <f>TRIM(UPPER(tbl_raw_data[[#This Row],[Queue Name]]))</f>
        <v>CONSUMER EXISTING</v>
      </c>
      <c r="Q3890" s="71" t="str">
        <f>IF(tbl_raw_data[[#This Row],[time_taken_in_min]]&lt;=settings!$D$2,"SLA_MET","SLA_NOT_MET")</f>
        <v>SLA_MET</v>
      </c>
    </row>
    <row r="3891" spans="1:17" hidden="1" x14ac:dyDescent="0.3">
      <c r="A3891" s="5" t="s">
        <v>4854</v>
      </c>
      <c r="B3891" s="36">
        <v>45159.485706018517</v>
      </c>
      <c r="C3891" s="41">
        <v>45159.49355324074</v>
      </c>
      <c r="D3891" s="11" t="s">
        <v>10</v>
      </c>
      <c r="E3891" s="11" t="s">
        <v>11</v>
      </c>
      <c r="F3891" s="11" t="s">
        <v>9</v>
      </c>
      <c r="G3891" s="13"/>
      <c r="H3891" s="84" t="str">
        <f t="shared" si="60"/>
        <v>Reason Unknown</v>
      </c>
      <c r="I3891" s="63">
        <f>(tbl_raw_data[[#This Row],[Date Actioned]])-(tbl_raw_data[[#This Row],[Date Tagged]])</f>
        <v>7.8472222230629995E-3</v>
      </c>
      <c r="J3891" s="66">
        <f>HOUR(tbl_raw_data[[#This Row],[time_taken]])*60+MINUTE(tbl_raw_data[[#This Row],[time_taken]])+SECOND(tbl_raw_data[[#This Row],[time_taken]])/60</f>
        <v>11.3</v>
      </c>
      <c r="K3891" s="68">
        <f>DATE(YEAR(tbl_raw_data[[#This Row],[Date Actioned]]),MONTH(tbl_raw_data[[#This Row],[Date Actioned]]),DAY(tbl_raw_data[[#This Row],[Date Actioned]]))</f>
        <v>45159</v>
      </c>
      <c r="L3891" s="65" t="str">
        <f>UPPER(TEXT(tbl_raw_data[[#This Row],[updated_date]],"MMMM"))</f>
        <v>AUGUST</v>
      </c>
      <c r="M3891" s="65" t="str">
        <f>"WEEK "&amp;IF(ROUNDUP(DAY(tbl_raw_data[[#This Row],[updated_date]])/7,0)=5,4,ROUNDUP(DAY(tbl_raw_data[[#This Row],[updated_date]])/7,0))</f>
        <v>WEEK 3</v>
      </c>
      <c r="N3891" s="71" t="str">
        <f>UPPER(VLOOKUP(tbl_raw_data[[#This Row],[Analyst]],settings!$A$1:$B$15,2,0))</f>
        <v>QUADIR</v>
      </c>
      <c r="O3891" s="71" t="str">
        <f>TRIM(UPPER(tbl_raw_data[[#This Row],[Outcome]]))</f>
        <v>APPROVE</v>
      </c>
      <c r="P3891" s="71" t="str">
        <f>TRIM(UPPER(tbl_raw_data[[#This Row],[Queue Name]]))</f>
        <v>CONSUMER EXISTING</v>
      </c>
      <c r="Q3891" s="71" t="str">
        <f>IF(tbl_raw_data[[#This Row],[time_taken_in_min]]&lt;=settings!$D$2,"SLA_MET","SLA_NOT_MET")</f>
        <v>SLA_MET</v>
      </c>
    </row>
    <row r="3892" spans="1:17" hidden="1" x14ac:dyDescent="0.3">
      <c r="A3892" s="7" t="s">
        <v>4855</v>
      </c>
      <c r="B3892" s="34">
        <v>45159.49728009259</v>
      </c>
      <c r="C3892" s="40">
        <v>45159.503807870373</v>
      </c>
      <c r="D3892" s="10" t="s">
        <v>10</v>
      </c>
      <c r="E3892" s="10" t="s">
        <v>11</v>
      </c>
      <c r="F3892" s="10" t="s">
        <v>206</v>
      </c>
      <c r="G3892" s="10" t="s">
        <v>15</v>
      </c>
      <c r="H3892" s="84" t="str">
        <f t="shared" si="60"/>
        <v>Reason Unknown</v>
      </c>
      <c r="I3892" s="63">
        <f>(tbl_raw_data[[#This Row],[Date Actioned]])-(tbl_raw_data[[#This Row],[Date Tagged]])</f>
        <v>6.5277777830488048E-3</v>
      </c>
      <c r="J3892" s="66">
        <f>HOUR(tbl_raw_data[[#This Row],[time_taken]])*60+MINUTE(tbl_raw_data[[#This Row],[time_taken]])+SECOND(tbl_raw_data[[#This Row],[time_taken]])/60</f>
        <v>9.4</v>
      </c>
      <c r="K3892" s="68">
        <f>DATE(YEAR(tbl_raw_data[[#This Row],[Date Actioned]]),MONTH(tbl_raw_data[[#This Row],[Date Actioned]]),DAY(tbl_raw_data[[#This Row],[Date Actioned]]))</f>
        <v>45159</v>
      </c>
      <c r="L3892" s="65" t="str">
        <f>UPPER(TEXT(tbl_raw_data[[#This Row],[updated_date]],"MMMM"))</f>
        <v>AUGUST</v>
      </c>
      <c r="M3892" s="65" t="str">
        <f>"WEEK "&amp;IF(ROUNDUP(DAY(tbl_raw_data[[#This Row],[updated_date]])/7,0)=5,4,ROUNDUP(DAY(tbl_raw_data[[#This Row],[updated_date]])/7,0))</f>
        <v>WEEK 3</v>
      </c>
      <c r="N3892" s="71" t="str">
        <f>UPPER(VLOOKUP(tbl_raw_data[[#This Row],[Analyst]],settings!$A$1:$B$15,2,0))</f>
        <v>HARDIK</v>
      </c>
      <c r="O3892" s="71" t="str">
        <f>TRIM(UPPER(tbl_raw_data[[#This Row],[Outcome]]))</f>
        <v>APPROVE</v>
      </c>
      <c r="P3892" s="71" t="str">
        <f>TRIM(UPPER(tbl_raw_data[[#This Row],[Queue Name]]))</f>
        <v>CONSUMER EXISTING</v>
      </c>
      <c r="Q3892" s="71" t="str">
        <f>IF(tbl_raw_data[[#This Row],[time_taken_in_min]]&lt;=settings!$D$2,"SLA_MET","SLA_NOT_MET")</f>
        <v>SLA_MET</v>
      </c>
    </row>
    <row r="3893" spans="1:17" hidden="1" x14ac:dyDescent="0.3">
      <c r="A3893" s="1" t="s">
        <v>4856</v>
      </c>
      <c r="B3893" s="36">
        <v>45159.500972222224</v>
      </c>
      <c r="C3893" s="41">
        <v>45159.514409722222</v>
      </c>
      <c r="D3893" s="11" t="s">
        <v>10</v>
      </c>
      <c r="E3893" s="11" t="s">
        <v>11</v>
      </c>
      <c r="F3893" s="11" t="s">
        <v>206</v>
      </c>
      <c r="G3893" s="11" t="s">
        <v>23</v>
      </c>
      <c r="H3893" s="84" t="str">
        <f t="shared" si="60"/>
        <v>Reason Unknown</v>
      </c>
      <c r="I3893" s="63">
        <f>(tbl_raw_data[[#This Row],[Date Actioned]])-(tbl_raw_data[[#This Row],[Date Tagged]])</f>
        <v>1.3437499997962732E-2</v>
      </c>
      <c r="J3893" s="66">
        <f>HOUR(tbl_raw_data[[#This Row],[time_taken]])*60+MINUTE(tbl_raw_data[[#This Row],[time_taken]])+SECOND(tbl_raw_data[[#This Row],[time_taken]])/60</f>
        <v>19.350000000000001</v>
      </c>
      <c r="K3893" s="68">
        <f>DATE(YEAR(tbl_raw_data[[#This Row],[Date Actioned]]),MONTH(tbl_raw_data[[#This Row],[Date Actioned]]),DAY(tbl_raw_data[[#This Row],[Date Actioned]]))</f>
        <v>45159</v>
      </c>
      <c r="L3893" s="65" t="str">
        <f>UPPER(TEXT(tbl_raw_data[[#This Row],[updated_date]],"MMMM"))</f>
        <v>AUGUST</v>
      </c>
      <c r="M3893" s="65" t="str">
        <f>"WEEK "&amp;IF(ROUNDUP(DAY(tbl_raw_data[[#This Row],[updated_date]])/7,0)=5,4,ROUNDUP(DAY(tbl_raw_data[[#This Row],[updated_date]])/7,0))</f>
        <v>WEEK 3</v>
      </c>
      <c r="N3893" s="71" t="str">
        <f>UPPER(VLOOKUP(tbl_raw_data[[#This Row],[Analyst]],settings!$A$1:$B$15,2,0))</f>
        <v>HARDIK</v>
      </c>
      <c r="O3893" s="71" t="str">
        <f>TRIM(UPPER(tbl_raw_data[[#This Row],[Outcome]]))</f>
        <v>APPROVE</v>
      </c>
      <c r="P3893" s="71" t="str">
        <f>TRIM(UPPER(tbl_raw_data[[#This Row],[Queue Name]]))</f>
        <v>CONSUMER EXISTING</v>
      </c>
      <c r="Q3893" s="71" t="str">
        <f>IF(tbl_raw_data[[#This Row],[time_taken_in_min]]&lt;=settings!$D$2,"SLA_MET","SLA_NOT_MET")</f>
        <v>SLA_MET</v>
      </c>
    </row>
    <row r="3894" spans="1:17" hidden="1" x14ac:dyDescent="0.3">
      <c r="A3894" s="5" t="s">
        <v>4857</v>
      </c>
      <c r="B3894" s="34">
        <v>45159.513865740744</v>
      </c>
      <c r="C3894" s="40">
        <v>45159.522800925923</v>
      </c>
      <c r="D3894" s="10" t="s">
        <v>10</v>
      </c>
      <c r="E3894" s="10" t="s">
        <v>8</v>
      </c>
      <c r="F3894" s="10" t="s">
        <v>114</v>
      </c>
      <c r="G3894" s="12"/>
      <c r="H3894" s="84" t="str">
        <f t="shared" si="60"/>
        <v>Reason Unknown</v>
      </c>
      <c r="I3894" s="63">
        <f>(tbl_raw_data[[#This Row],[Date Actioned]])-(tbl_raw_data[[#This Row],[Date Tagged]])</f>
        <v>8.9351851784158498E-3</v>
      </c>
      <c r="J3894" s="66">
        <f>HOUR(tbl_raw_data[[#This Row],[time_taken]])*60+MINUTE(tbl_raw_data[[#This Row],[time_taken]])+SECOND(tbl_raw_data[[#This Row],[time_taken]])/60</f>
        <v>12.866666666666667</v>
      </c>
      <c r="K3894" s="68">
        <f>DATE(YEAR(tbl_raw_data[[#This Row],[Date Actioned]]),MONTH(tbl_raw_data[[#This Row],[Date Actioned]]),DAY(tbl_raw_data[[#This Row],[Date Actioned]]))</f>
        <v>45159</v>
      </c>
      <c r="L3894" s="65" t="str">
        <f>UPPER(TEXT(tbl_raw_data[[#This Row],[updated_date]],"MMMM"))</f>
        <v>AUGUST</v>
      </c>
      <c r="M3894" s="65" t="str">
        <f>"WEEK "&amp;IF(ROUNDUP(DAY(tbl_raw_data[[#This Row],[updated_date]])/7,0)=5,4,ROUNDUP(DAY(tbl_raw_data[[#This Row],[updated_date]])/7,0))</f>
        <v>WEEK 3</v>
      </c>
      <c r="N3894" s="71" t="str">
        <f>UPPER(VLOOKUP(tbl_raw_data[[#This Row],[Analyst]],settings!$A$1:$B$15,2,0))</f>
        <v>FARDIN</v>
      </c>
      <c r="O3894" s="71" t="str">
        <f>TRIM(UPPER(tbl_raw_data[[#This Row],[Outcome]]))</f>
        <v>APPROVE</v>
      </c>
      <c r="P3894" s="71" t="str">
        <f>TRIM(UPPER(tbl_raw_data[[#This Row],[Queue Name]]))</f>
        <v>CONSUMER POST BUREAU</v>
      </c>
      <c r="Q3894" s="71" t="str">
        <f>IF(tbl_raw_data[[#This Row],[time_taken_in_min]]&lt;=settings!$D$2,"SLA_MET","SLA_NOT_MET")</f>
        <v>SLA_MET</v>
      </c>
    </row>
    <row r="3895" spans="1:17" hidden="1" x14ac:dyDescent="0.3">
      <c r="A3895" s="7" t="s">
        <v>4858</v>
      </c>
      <c r="B3895" s="36">
        <v>45159.520497685182</v>
      </c>
      <c r="C3895" s="41">
        <v>45159.528749999998</v>
      </c>
      <c r="D3895" s="11" t="s">
        <v>10</v>
      </c>
      <c r="E3895" s="11" t="s">
        <v>11</v>
      </c>
      <c r="F3895" s="11" t="s">
        <v>24</v>
      </c>
      <c r="G3895" s="11" t="s">
        <v>26</v>
      </c>
      <c r="H3895" s="84" t="str">
        <f t="shared" si="60"/>
        <v>Reason Unknown</v>
      </c>
      <c r="I3895" s="63">
        <f>(tbl_raw_data[[#This Row],[Date Actioned]])-(tbl_raw_data[[#This Row],[Date Tagged]])</f>
        <v>8.2523148157633841E-3</v>
      </c>
      <c r="J3895" s="66">
        <f>HOUR(tbl_raw_data[[#This Row],[time_taken]])*60+MINUTE(tbl_raw_data[[#This Row],[time_taken]])+SECOND(tbl_raw_data[[#This Row],[time_taken]])/60</f>
        <v>11.883333333333333</v>
      </c>
      <c r="K3895" s="68">
        <f>DATE(YEAR(tbl_raw_data[[#This Row],[Date Actioned]]),MONTH(tbl_raw_data[[#This Row],[Date Actioned]]),DAY(tbl_raw_data[[#This Row],[Date Actioned]]))</f>
        <v>45159</v>
      </c>
      <c r="L3895" s="65" t="str">
        <f>UPPER(TEXT(tbl_raw_data[[#This Row],[updated_date]],"MMMM"))</f>
        <v>AUGUST</v>
      </c>
      <c r="M3895" s="65" t="str">
        <f>"WEEK "&amp;IF(ROUNDUP(DAY(tbl_raw_data[[#This Row],[updated_date]])/7,0)=5,4,ROUNDUP(DAY(tbl_raw_data[[#This Row],[updated_date]])/7,0))</f>
        <v>WEEK 3</v>
      </c>
      <c r="N3895" s="71" t="str">
        <f>UPPER(VLOOKUP(tbl_raw_data[[#This Row],[Analyst]],settings!$A$1:$B$15,2,0))</f>
        <v>SAM</v>
      </c>
      <c r="O3895" s="71" t="str">
        <f>TRIM(UPPER(tbl_raw_data[[#This Row],[Outcome]]))</f>
        <v>APPROVE</v>
      </c>
      <c r="P3895" s="71" t="str">
        <f>TRIM(UPPER(tbl_raw_data[[#This Row],[Queue Name]]))</f>
        <v>CONSUMER EXISTING</v>
      </c>
      <c r="Q3895" s="71" t="str">
        <f>IF(tbl_raw_data[[#This Row],[time_taken_in_min]]&lt;=settings!$D$2,"SLA_MET","SLA_NOT_MET")</f>
        <v>SLA_MET</v>
      </c>
    </row>
    <row r="3896" spans="1:17" hidden="1" x14ac:dyDescent="0.3">
      <c r="A3896" s="1" t="s">
        <v>4859</v>
      </c>
      <c r="B3896" s="34">
        <v>45159.521331018521</v>
      </c>
      <c r="C3896" s="40">
        <v>45159.527974537035</v>
      </c>
      <c r="D3896" s="10" t="s">
        <v>10</v>
      </c>
      <c r="E3896" s="10" t="s">
        <v>18</v>
      </c>
      <c r="F3896" s="10" t="s">
        <v>206</v>
      </c>
      <c r="G3896" s="10" t="s">
        <v>123</v>
      </c>
      <c r="H3896" s="84" t="str">
        <f t="shared" si="60"/>
        <v>Reason Unknown</v>
      </c>
      <c r="I3896" s="63">
        <f>(tbl_raw_data[[#This Row],[Date Actioned]])-(tbl_raw_data[[#This Row],[Date Tagged]])</f>
        <v>6.6435185144655406E-3</v>
      </c>
      <c r="J3896" s="66">
        <f>HOUR(tbl_raw_data[[#This Row],[time_taken]])*60+MINUTE(tbl_raw_data[[#This Row],[time_taken]])+SECOND(tbl_raw_data[[#This Row],[time_taken]])/60</f>
        <v>9.5666666666666664</v>
      </c>
      <c r="K3896" s="68">
        <f>DATE(YEAR(tbl_raw_data[[#This Row],[Date Actioned]]),MONTH(tbl_raw_data[[#This Row],[Date Actioned]]),DAY(tbl_raw_data[[#This Row],[Date Actioned]]))</f>
        <v>45159</v>
      </c>
      <c r="L3896" s="65" t="str">
        <f>UPPER(TEXT(tbl_raw_data[[#This Row],[updated_date]],"MMMM"))</f>
        <v>AUGUST</v>
      </c>
      <c r="M3896" s="65" t="str">
        <f>"WEEK "&amp;IF(ROUNDUP(DAY(tbl_raw_data[[#This Row],[updated_date]])/7,0)=5,4,ROUNDUP(DAY(tbl_raw_data[[#This Row],[updated_date]])/7,0))</f>
        <v>WEEK 3</v>
      </c>
      <c r="N3896" s="71" t="str">
        <f>UPPER(VLOOKUP(tbl_raw_data[[#This Row],[Analyst]],settings!$A$1:$B$15,2,0))</f>
        <v>HARDIK</v>
      </c>
      <c r="O3896" s="71" t="str">
        <f>TRIM(UPPER(tbl_raw_data[[#This Row],[Outcome]]))</f>
        <v>APPROVE</v>
      </c>
      <c r="P3896" s="71" t="str">
        <f>TRIM(UPPER(tbl_raw_data[[#This Row],[Queue Name]]))</f>
        <v>CONSUMER PRE BUREAU</v>
      </c>
      <c r="Q3896" s="71" t="str">
        <f>IF(tbl_raw_data[[#This Row],[time_taken_in_min]]&lt;=settings!$D$2,"SLA_MET","SLA_NOT_MET")</f>
        <v>SLA_MET</v>
      </c>
    </row>
    <row r="3897" spans="1:17" hidden="1" x14ac:dyDescent="0.3">
      <c r="A3897" s="5" t="s">
        <v>4860</v>
      </c>
      <c r="B3897" s="36">
        <v>45159.52134259259</v>
      </c>
      <c r="C3897" s="41">
        <v>45159.532905092594</v>
      </c>
      <c r="D3897" s="11" t="s">
        <v>10</v>
      </c>
      <c r="E3897" s="11" t="s">
        <v>8</v>
      </c>
      <c r="F3897" s="11" t="s">
        <v>9</v>
      </c>
      <c r="G3897" s="11" t="s">
        <v>15</v>
      </c>
      <c r="H3897" s="84" t="str">
        <f t="shared" si="60"/>
        <v>Reason Unknown</v>
      </c>
      <c r="I3897" s="63">
        <f>(tbl_raw_data[[#This Row],[Date Actioned]])-(tbl_raw_data[[#This Row],[Date Tagged]])</f>
        <v>1.156250000349246E-2</v>
      </c>
      <c r="J3897" s="66">
        <f>HOUR(tbl_raw_data[[#This Row],[time_taken]])*60+MINUTE(tbl_raw_data[[#This Row],[time_taken]])+SECOND(tbl_raw_data[[#This Row],[time_taken]])/60</f>
        <v>16.649999999999999</v>
      </c>
      <c r="K3897" s="68">
        <f>DATE(YEAR(tbl_raw_data[[#This Row],[Date Actioned]]),MONTH(tbl_raw_data[[#This Row],[Date Actioned]]),DAY(tbl_raw_data[[#This Row],[Date Actioned]]))</f>
        <v>45159</v>
      </c>
      <c r="L3897" s="65" t="str">
        <f>UPPER(TEXT(tbl_raw_data[[#This Row],[updated_date]],"MMMM"))</f>
        <v>AUGUST</v>
      </c>
      <c r="M3897" s="65" t="str">
        <f>"WEEK "&amp;IF(ROUNDUP(DAY(tbl_raw_data[[#This Row],[updated_date]])/7,0)=5,4,ROUNDUP(DAY(tbl_raw_data[[#This Row],[updated_date]])/7,0))</f>
        <v>WEEK 3</v>
      </c>
      <c r="N3897" s="71" t="str">
        <f>UPPER(VLOOKUP(tbl_raw_data[[#This Row],[Analyst]],settings!$A$1:$B$15,2,0))</f>
        <v>QUADIR</v>
      </c>
      <c r="O3897" s="71" t="str">
        <f>TRIM(UPPER(tbl_raw_data[[#This Row],[Outcome]]))</f>
        <v>APPROVE</v>
      </c>
      <c r="P3897" s="71" t="str">
        <f>TRIM(UPPER(tbl_raw_data[[#This Row],[Queue Name]]))</f>
        <v>CONSUMER POST BUREAU</v>
      </c>
      <c r="Q3897" s="71" t="str">
        <f>IF(tbl_raw_data[[#This Row],[time_taken_in_min]]&lt;=settings!$D$2,"SLA_MET","SLA_NOT_MET")</f>
        <v>SLA_MET</v>
      </c>
    </row>
    <row r="3898" spans="1:17" hidden="1" x14ac:dyDescent="0.3">
      <c r="A3898" s="7" t="s">
        <v>4861</v>
      </c>
      <c r="B3898" s="34">
        <v>45159.523981481485</v>
      </c>
      <c r="C3898" s="40">
        <v>45159.537291666667</v>
      </c>
      <c r="D3898" s="10" t="s">
        <v>10</v>
      </c>
      <c r="E3898" s="10" t="s">
        <v>18</v>
      </c>
      <c r="F3898" s="10" t="s">
        <v>206</v>
      </c>
      <c r="G3898" s="10" t="s">
        <v>123</v>
      </c>
      <c r="H3898" s="84" t="str">
        <f t="shared" si="60"/>
        <v>Reason Unknown</v>
      </c>
      <c r="I3898" s="63">
        <f>(tbl_raw_data[[#This Row],[Date Actioned]])-(tbl_raw_data[[#This Row],[Date Tagged]])</f>
        <v>1.3310185182490386E-2</v>
      </c>
      <c r="J3898" s="66">
        <f>HOUR(tbl_raw_data[[#This Row],[time_taken]])*60+MINUTE(tbl_raw_data[[#This Row],[time_taken]])+SECOND(tbl_raw_data[[#This Row],[time_taken]])/60</f>
        <v>19.166666666666668</v>
      </c>
      <c r="K3898" s="68">
        <f>DATE(YEAR(tbl_raw_data[[#This Row],[Date Actioned]]),MONTH(tbl_raw_data[[#This Row],[Date Actioned]]),DAY(tbl_raw_data[[#This Row],[Date Actioned]]))</f>
        <v>45159</v>
      </c>
      <c r="L3898" s="65" t="str">
        <f>UPPER(TEXT(tbl_raw_data[[#This Row],[updated_date]],"MMMM"))</f>
        <v>AUGUST</v>
      </c>
      <c r="M3898" s="65" t="str">
        <f>"WEEK "&amp;IF(ROUNDUP(DAY(tbl_raw_data[[#This Row],[updated_date]])/7,0)=5,4,ROUNDUP(DAY(tbl_raw_data[[#This Row],[updated_date]])/7,0))</f>
        <v>WEEK 3</v>
      </c>
      <c r="N3898" s="71" t="str">
        <f>UPPER(VLOOKUP(tbl_raw_data[[#This Row],[Analyst]],settings!$A$1:$B$15,2,0))</f>
        <v>HARDIK</v>
      </c>
      <c r="O3898" s="71" t="str">
        <f>TRIM(UPPER(tbl_raw_data[[#This Row],[Outcome]]))</f>
        <v>APPROVE</v>
      </c>
      <c r="P3898" s="71" t="str">
        <f>TRIM(UPPER(tbl_raw_data[[#This Row],[Queue Name]]))</f>
        <v>CONSUMER PRE BUREAU</v>
      </c>
      <c r="Q3898" s="71" t="str">
        <f>IF(tbl_raw_data[[#This Row],[time_taken_in_min]]&lt;=settings!$D$2,"SLA_MET","SLA_NOT_MET")</f>
        <v>SLA_MET</v>
      </c>
    </row>
    <row r="3899" spans="1:17" hidden="1" x14ac:dyDescent="0.3">
      <c r="A3899" s="1" t="s">
        <v>4862</v>
      </c>
      <c r="B3899" s="36">
        <v>45159.52684027778</v>
      </c>
      <c r="C3899" s="41">
        <v>45159.537858796299</v>
      </c>
      <c r="D3899" s="11" t="s">
        <v>10</v>
      </c>
      <c r="E3899" s="11" t="s">
        <v>11</v>
      </c>
      <c r="F3899" s="11" t="s">
        <v>24</v>
      </c>
      <c r="G3899" s="11" t="s">
        <v>115</v>
      </c>
      <c r="H3899" s="84" t="str">
        <f t="shared" si="60"/>
        <v>Reason Unknown</v>
      </c>
      <c r="I3899" s="63">
        <f>(tbl_raw_data[[#This Row],[Date Actioned]])-(tbl_raw_data[[#This Row],[Date Tagged]])</f>
        <v>1.1018518518540077E-2</v>
      </c>
      <c r="J3899" s="66">
        <f>HOUR(tbl_raw_data[[#This Row],[time_taken]])*60+MINUTE(tbl_raw_data[[#This Row],[time_taken]])+SECOND(tbl_raw_data[[#This Row],[time_taken]])/60</f>
        <v>15.866666666666667</v>
      </c>
      <c r="K3899" s="68">
        <f>DATE(YEAR(tbl_raw_data[[#This Row],[Date Actioned]]),MONTH(tbl_raw_data[[#This Row],[Date Actioned]]),DAY(tbl_raw_data[[#This Row],[Date Actioned]]))</f>
        <v>45159</v>
      </c>
      <c r="L3899" s="65" t="str">
        <f>UPPER(TEXT(tbl_raw_data[[#This Row],[updated_date]],"MMMM"))</f>
        <v>AUGUST</v>
      </c>
      <c r="M3899" s="65" t="str">
        <f>"WEEK "&amp;IF(ROUNDUP(DAY(tbl_raw_data[[#This Row],[updated_date]])/7,0)=5,4,ROUNDUP(DAY(tbl_raw_data[[#This Row],[updated_date]])/7,0))</f>
        <v>WEEK 3</v>
      </c>
      <c r="N3899" s="71" t="str">
        <f>UPPER(VLOOKUP(tbl_raw_data[[#This Row],[Analyst]],settings!$A$1:$B$15,2,0))</f>
        <v>SAM</v>
      </c>
      <c r="O3899" s="71" t="str">
        <f>TRIM(UPPER(tbl_raw_data[[#This Row],[Outcome]]))</f>
        <v>APPROVE</v>
      </c>
      <c r="P3899" s="71" t="str">
        <f>TRIM(UPPER(tbl_raw_data[[#This Row],[Queue Name]]))</f>
        <v>CONSUMER EXISTING</v>
      </c>
      <c r="Q3899" s="71" t="str">
        <f>IF(tbl_raw_data[[#This Row],[time_taken_in_min]]&lt;=settings!$D$2,"SLA_MET","SLA_NOT_MET")</f>
        <v>SLA_MET</v>
      </c>
    </row>
    <row r="3900" spans="1:17" hidden="1" x14ac:dyDescent="0.3">
      <c r="A3900" s="5" t="s">
        <v>4863</v>
      </c>
      <c r="B3900" s="34">
        <v>45159.528055555558</v>
      </c>
      <c r="C3900" s="40">
        <v>45159.535555555558</v>
      </c>
      <c r="D3900" s="10" t="s">
        <v>10</v>
      </c>
      <c r="E3900" s="10" t="s">
        <v>8</v>
      </c>
      <c r="F3900" s="10" t="s">
        <v>114</v>
      </c>
      <c r="G3900" s="12"/>
      <c r="H3900" s="84" t="str">
        <f t="shared" si="60"/>
        <v>Reason Unknown</v>
      </c>
      <c r="I3900" s="63">
        <f>(tbl_raw_data[[#This Row],[Date Actioned]])-(tbl_raw_data[[#This Row],[Date Tagged]])</f>
        <v>7.4999999997089617E-3</v>
      </c>
      <c r="J3900" s="66">
        <f>HOUR(tbl_raw_data[[#This Row],[time_taken]])*60+MINUTE(tbl_raw_data[[#This Row],[time_taken]])+SECOND(tbl_raw_data[[#This Row],[time_taken]])/60</f>
        <v>10.8</v>
      </c>
      <c r="K3900" s="68">
        <f>DATE(YEAR(tbl_raw_data[[#This Row],[Date Actioned]]),MONTH(tbl_raw_data[[#This Row],[Date Actioned]]),DAY(tbl_raw_data[[#This Row],[Date Actioned]]))</f>
        <v>45159</v>
      </c>
      <c r="L3900" s="65" t="str">
        <f>UPPER(TEXT(tbl_raw_data[[#This Row],[updated_date]],"MMMM"))</f>
        <v>AUGUST</v>
      </c>
      <c r="M3900" s="65" t="str">
        <f>"WEEK "&amp;IF(ROUNDUP(DAY(tbl_raw_data[[#This Row],[updated_date]])/7,0)=5,4,ROUNDUP(DAY(tbl_raw_data[[#This Row],[updated_date]])/7,0))</f>
        <v>WEEK 3</v>
      </c>
      <c r="N3900" s="71" t="str">
        <f>UPPER(VLOOKUP(tbl_raw_data[[#This Row],[Analyst]],settings!$A$1:$B$15,2,0))</f>
        <v>FARDIN</v>
      </c>
      <c r="O3900" s="71" t="str">
        <f>TRIM(UPPER(tbl_raw_data[[#This Row],[Outcome]]))</f>
        <v>APPROVE</v>
      </c>
      <c r="P3900" s="71" t="str">
        <f>TRIM(UPPER(tbl_raw_data[[#This Row],[Queue Name]]))</f>
        <v>CONSUMER POST BUREAU</v>
      </c>
      <c r="Q3900" s="71" t="str">
        <f>IF(tbl_raw_data[[#This Row],[time_taken_in_min]]&lt;=settings!$D$2,"SLA_MET","SLA_NOT_MET")</f>
        <v>SLA_MET</v>
      </c>
    </row>
    <row r="3901" spans="1:17" hidden="1" x14ac:dyDescent="0.3">
      <c r="A3901" s="7" t="s">
        <v>4864</v>
      </c>
      <c r="B3901" s="36">
        <v>45159.531574074077</v>
      </c>
      <c r="C3901" s="41">
        <v>45159.538356481484</v>
      </c>
      <c r="D3901" s="11" t="s">
        <v>10</v>
      </c>
      <c r="E3901" s="11" t="s">
        <v>8</v>
      </c>
      <c r="F3901" s="11" t="s">
        <v>22</v>
      </c>
      <c r="G3901" s="13"/>
      <c r="H3901" s="84" t="str">
        <f t="shared" si="60"/>
        <v>Reason Unknown</v>
      </c>
      <c r="I3901" s="63">
        <f>(tbl_raw_data[[#This Row],[Date Actioned]])-(tbl_raw_data[[#This Row],[Date Tagged]])</f>
        <v>6.7824074067175388E-3</v>
      </c>
      <c r="J3901" s="66">
        <f>HOUR(tbl_raw_data[[#This Row],[time_taken]])*60+MINUTE(tbl_raw_data[[#This Row],[time_taken]])+SECOND(tbl_raw_data[[#This Row],[time_taken]])/60</f>
        <v>9.7666666666666675</v>
      </c>
      <c r="K3901" s="68">
        <f>DATE(YEAR(tbl_raw_data[[#This Row],[Date Actioned]]),MONTH(tbl_raw_data[[#This Row],[Date Actioned]]),DAY(tbl_raw_data[[#This Row],[Date Actioned]]))</f>
        <v>45159</v>
      </c>
      <c r="L3901" s="65" t="str">
        <f>UPPER(TEXT(tbl_raw_data[[#This Row],[updated_date]],"MMMM"))</f>
        <v>AUGUST</v>
      </c>
      <c r="M3901" s="65" t="str">
        <f>"WEEK "&amp;IF(ROUNDUP(DAY(tbl_raw_data[[#This Row],[updated_date]])/7,0)=5,4,ROUNDUP(DAY(tbl_raw_data[[#This Row],[updated_date]])/7,0))</f>
        <v>WEEK 3</v>
      </c>
      <c r="N3901" s="71" t="str">
        <f>UPPER(VLOOKUP(tbl_raw_data[[#This Row],[Analyst]],settings!$A$1:$B$15,2,0))</f>
        <v>ROHAN</v>
      </c>
      <c r="O3901" s="71" t="str">
        <f>TRIM(UPPER(tbl_raw_data[[#This Row],[Outcome]]))</f>
        <v>APPROVE</v>
      </c>
      <c r="P3901" s="71" t="str">
        <f>TRIM(UPPER(tbl_raw_data[[#This Row],[Queue Name]]))</f>
        <v>CONSUMER POST BUREAU</v>
      </c>
      <c r="Q3901" s="71" t="str">
        <f>IF(tbl_raw_data[[#This Row],[time_taken_in_min]]&lt;=settings!$D$2,"SLA_MET","SLA_NOT_MET")</f>
        <v>SLA_MET</v>
      </c>
    </row>
    <row r="3902" spans="1:17" hidden="1" x14ac:dyDescent="0.3">
      <c r="A3902" s="1" t="s">
        <v>4865</v>
      </c>
      <c r="B3902" s="34">
        <v>45159.533634259256</v>
      </c>
      <c r="C3902" s="40">
        <v>45159.541932870372</v>
      </c>
      <c r="D3902" s="10" t="s">
        <v>10</v>
      </c>
      <c r="E3902" s="10" t="s">
        <v>11</v>
      </c>
      <c r="F3902" s="10" t="s">
        <v>22</v>
      </c>
      <c r="G3902" s="12"/>
      <c r="H3902" s="84" t="str">
        <f t="shared" si="60"/>
        <v>Reason Unknown</v>
      </c>
      <c r="I3902" s="63">
        <f>(tbl_raw_data[[#This Row],[Date Actioned]])-(tbl_raw_data[[#This Row],[Date Tagged]])</f>
        <v>8.298611115606036E-3</v>
      </c>
      <c r="J3902" s="66">
        <f>HOUR(tbl_raw_data[[#This Row],[time_taken]])*60+MINUTE(tbl_raw_data[[#This Row],[time_taken]])+SECOND(tbl_raw_data[[#This Row],[time_taken]])/60</f>
        <v>11.95</v>
      </c>
      <c r="K3902" s="68">
        <f>DATE(YEAR(tbl_raw_data[[#This Row],[Date Actioned]]),MONTH(tbl_raw_data[[#This Row],[Date Actioned]]),DAY(tbl_raw_data[[#This Row],[Date Actioned]]))</f>
        <v>45159</v>
      </c>
      <c r="L3902" s="65" t="str">
        <f>UPPER(TEXT(tbl_raw_data[[#This Row],[updated_date]],"MMMM"))</f>
        <v>AUGUST</v>
      </c>
      <c r="M3902" s="65" t="str">
        <f>"WEEK "&amp;IF(ROUNDUP(DAY(tbl_raw_data[[#This Row],[updated_date]])/7,0)=5,4,ROUNDUP(DAY(tbl_raw_data[[#This Row],[updated_date]])/7,0))</f>
        <v>WEEK 3</v>
      </c>
      <c r="N3902" s="71" t="str">
        <f>UPPER(VLOOKUP(tbl_raw_data[[#This Row],[Analyst]],settings!$A$1:$B$15,2,0))</f>
        <v>ROHAN</v>
      </c>
      <c r="O3902" s="71" t="str">
        <f>TRIM(UPPER(tbl_raw_data[[#This Row],[Outcome]]))</f>
        <v>APPROVE</v>
      </c>
      <c r="P3902" s="71" t="str">
        <f>TRIM(UPPER(tbl_raw_data[[#This Row],[Queue Name]]))</f>
        <v>CONSUMER EXISTING</v>
      </c>
      <c r="Q3902" s="71" t="str">
        <f>IF(tbl_raw_data[[#This Row],[time_taken_in_min]]&lt;=settings!$D$2,"SLA_MET","SLA_NOT_MET")</f>
        <v>SLA_MET</v>
      </c>
    </row>
    <row r="3903" spans="1:17" hidden="1" x14ac:dyDescent="0.3">
      <c r="A3903" s="5" t="s">
        <v>4866</v>
      </c>
      <c r="B3903" s="36">
        <v>45159.534884259258</v>
      </c>
      <c r="C3903" s="41">
        <v>45159.546412037038</v>
      </c>
      <c r="D3903" s="11" t="s">
        <v>10</v>
      </c>
      <c r="E3903" s="11" t="s">
        <v>11</v>
      </c>
      <c r="F3903" s="11" t="s">
        <v>24</v>
      </c>
      <c r="G3903" s="11" t="s">
        <v>123</v>
      </c>
      <c r="H3903" s="84" t="str">
        <f t="shared" si="60"/>
        <v>Reason Unknown</v>
      </c>
      <c r="I3903" s="63">
        <f>(tbl_raw_data[[#This Row],[Date Actioned]])-(tbl_raw_data[[#This Row],[Date Tagged]])</f>
        <v>1.152777778042946E-2</v>
      </c>
      <c r="J3903" s="66">
        <f>HOUR(tbl_raw_data[[#This Row],[time_taken]])*60+MINUTE(tbl_raw_data[[#This Row],[time_taken]])+SECOND(tbl_raw_data[[#This Row],[time_taken]])/60</f>
        <v>16.600000000000001</v>
      </c>
      <c r="K3903" s="68">
        <f>DATE(YEAR(tbl_raw_data[[#This Row],[Date Actioned]]),MONTH(tbl_raw_data[[#This Row],[Date Actioned]]),DAY(tbl_raw_data[[#This Row],[Date Actioned]]))</f>
        <v>45159</v>
      </c>
      <c r="L3903" s="65" t="str">
        <f>UPPER(TEXT(tbl_raw_data[[#This Row],[updated_date]],"MMMM"))</f>
        <v>AUGUST</v>
      </c>
      <c r="M3903" s="65" t="str">
        <f>"WEEK "&amp;IF(ROUNDUP(DAY(tbl_raw_data[[#This Row],[updated_date]])/7,0)=5,4,ROUNDUP(DAY(tbl_raw_data[[#This Row],[updated_date]])/7,0))</f>
        <v>WEEK 3</v>
      </c>
      <c r="N3903" s="71" t="str">
        <f>UPPER(VLOOKUP(tbl_raw_data[[#This Row],[Analyst]],settings!$A$1:$B$15,2,0))</f>
        <v>SAM</v>
      </c>
      <c r="O3903" s="71" t="str">
        <f>TRIM(UPPER(tbl_raw_data[[#This Row],[Outcome]]))</f>
        <v>APPROVE</v>
      </c>
      <c r="P3903" s="71" t="str">
        <f>TRIM(UPPER(tbl_raw_data[[#This Row],[Queue Name]]))</f>
        <v>CONSUMER EXISTING</v>
      </c>
      <c r="Q3903" s="71" t="str">
        <f>IF(tbl_raw_data[[#This Row],[time_taken_in_min]]&lt;=settings!$D$2,"SLA_MET","SLA_NOT_MET")</f>
        <v>SLA_MET</v>
      </c>
    </row>
    <row r="3904" spans="1:17" hidden="1" x14ac:dyDescent="0.3">
      <c r="A3904" s="7" t="s">
        <v>4867</v>
      </c>
      <c r="B3904" s="34">
        <v>45159.540092592593</v>
      </c>
      <c r="C3904" s="40">
        <v>45159.550810185188</v>
      </c>
      <c r="D3904" s="10" t="s">
        <v>10</v>
      </c>
      <c r="E3904" s="10" t="s">
        <v>8</v>
      </c>
      <c r="F3904" s="10" t="s">
        <v>22</v>
      </c>
      <c r="G3904" s="10" t="s">
        <v>15</v>
      </c>
      <c r="H3904" s="84" t="str">
        <f t="shared" si="60"/>
        <v>Reason Unknown</v>
      </c>
      <c r="I3904" s="63">
        <f>(tbl_raw_data[[#This Row],[Date Actioned]])-(tbl_raw_data[[#This Row],[Date Tagged]])</f>
        <v>1.0717592595028691E-2</v>
      </c>
      <c r="J3904" s="66">
        <f>HOUR(tbl_raw_data[[#This Row],[time_taken]])*60+MINUTE(tbl_raw_data[[#This Row],[time_taken]])+SECOND(tbl_raw_data[[#This Row],[time_taken]])/60</f>
        <v>15.433333333333334</v>
      </c>
      <c r="K3904" s="68">
        <f>DATE(YEAR(tbl_raw_data[[#This Row],[Date Actioned]]),MONTH(tbl_raw_data[[#This Row],[Date Actioned]]),DAY(tbl_raw_data[[#This Row],[Date Actioned]]))</f>
        <v>45159</v>
      </c>
      <c r="L3904" s="65" t="str">
        <f>UPPER(TEXT(tbl_raw_data[[#This Row],[updated_date]],"MMMM"))</f>
        <v>AUGUST</v>
      </c>
      <c r="M3904" s="65" t="str">
        <f>"WEEK "&amp;IF(ROUNDUP(DAY(tbl_raw_data[[#This Row],[updated_date]])/7,0)=5,4,ROUNDUP(DAY(tbl_raw_data[[#This Row],[updated_date]])/7,0))</f>
        <v>WEEK 3</v>
      </c>
      <c r="N3904" s="71" t="str">
        <f>UPPER(VLOOKUP(tbl_raw_data[[#This Row],[Analyst]],settings!$A$1:$B$15,2,0))</f>
        <v>ROHAN</v>
      </c>
      <c r="O3904" s="71" t="str">
        <f>TRIM(UPPER(tbl_raw_data[[#This Row],[Outcome]]))</f>
        <v>APPROVE</v>
      </c>
      <c r="P3904" s="71" t="str">
        <f>TRIM(UPPER(tbl_raw_data[[#This Row],[Queue Name]]))</f>
        <v>CONSUMER POST BUREAU</v>
      </c>
      <c r="Q3904" s="71" t="str">
        <f>IF(tbl_raw_data[[#This Row],[time_taken_in_min]]&lt;=settings!$D$2,"SLA_MET","SLA_NOT_MET")</f>
        <v>SLA_MET</v>
      </c>
    </row>
    <row r="3905" spans="1:17" hidden="1" x14ac:dyDescent="0.3">
      <c r="A3905" s="1" t="s">
        <v>4868</v>
      </c>
      <c r="B3905" s="36">
        <v>45159.543495370373</v>
      </c>
      <c r="C3905" s="41">
        <v>45159.549537037034</v>
      </c>
      <c r="D3905" s="11" t="s">
        <v>10</v>
      </c>
      <c r="E3905" s="11" t="s">
        <v>11</v>
      </c>
      <c r="F3905" s="11" t="s">
        <v>24</v>
      </c>
      <c r="G3905" s="11" t="s">
        <v>26</v>
      </c>
      <c r="H3905" s="84" t="str">
        <f t="shared" si="60"/>
        <v>Reason Unknown</v>
      </c>
      <c r="I3905" s="63">
        <f>(tbl_raw_data[[#This Row],[Date Actioned]])-(tbl_raw_data[[#This Row],[Date Tagged]])</f>
        <v>6.0416666601668112E-3</v>
      </c>
      <c r="J3905" s="66">
        <f>HOUR(tbl_raw_data[[#This Row],[time_taken]])*60+MINUTE(tbl_raw_data[[#This Row],[time_taken]])+SECOND(tbl_raw_data[[#This Row],[time_taken]])/60</f>
        <v>8.6999999999999993</v>
      </c>
      <c r="K3905" s="68">
        <f>DATE(YEAR(tbl_raw_data[[#This Row],[Date Actioned]]),MONTH(tbl_raw_data[[#This Row],[Date Actioned]]),DAY(tbl_raw_data[[#This Row],[Date Actioned]]))</f>
        <v>45159</v>
      </c>
      <c r="L3905" s="65" t="str">
        <f>UPPER(TEXT(tbl_raw_data[[#This Row],[updated_date]],"MMMM"))</f>
        <v>AUGUST</v>
      </c>
      <c r="M3905" s="65" t="str">
        <f>"WEEK "&amp;IF(ROUNDUP(DAY(tbl_raw_data[[#This Row],[updated_date]])/7,0)=5,4,ROUNDUP(DAY(tbl_raw_data[[#This Row],[updated_date]])/7,0))</f>
        <v>WEEK 3</v>
      </c>
      <c r="N3905" s="71" t="str">
        <f>UPPER(VLOOKUP(tbl_raw_data[[#This Row],[Analyst]],settings!$A$1:$B$15,2,0))</f>
        <v>SAM</v>
      </c>
      <c r="O3905" s="71" t="str">
        <f>TRIM(UPPER(tbl_raw_data[[#This Row],[Outcome]]))</f>
        <v>APPROVE</v>
      </c>
      <c r="P3905" s="71" t="str">
        <f>TRIM(UPPER(tbl_raw_data[[#This Row],[Queue Name]]))</f>
        <v>CONSUMER EXISTING</v>
      </c>
      <c r="Q3905" s="71" t="str">
        <f>IF(tbl_raw_data[[#This Row],[time_taken_in_min]]&lt;=settings!$D$2,"SLA_MET","SLA_NOT_MET")</f>
        <v>SLA_MET</v>
      </c>
    </row>
    <row r="3906" spans="1:17" hidden="1" x14ac:dyDescent="0.3">
      <c r="A3906" s="5" t="s">
        <v>4869</v>
      </c>
      <c r="B3906" s="34">
        <v>45159.543923611112</v>
      </c>
      <c r="C3906" s="40">
        <v>45159.552384259259</v>
      </c>
      <c r="D3906" s="10" t="s">
        <v>10</v>
      </c>
      <c r="E3906" s="10" t="s">
        <v>11</v>
      </c>
      <c r="F3906" s="10" t="s">
        <v>9</v>
      </c>
      <c r="G3906" s="10" t="s">
        <v>15</v>
      </c>
      <c r="H3906" s="84" t="str">
        <f t="shared" si="60"/>
        <v>Reason Unknown</v>
      </c>
      <c r="I3906" s="63">
        <f>(tbl_raw_data[[#This Row],[Date Actioned]])-(tbl_raw_data[[#This Row],[Date Tagged]])</f>
        <v>8.4606481468654238E-3</v>
      </c>
      <c r="J3906" s="66">
        <f>HOUR(tbl_raw_data[[#This Row],[time_taken]])*60+MINUTE(tbl_raw_data[[#This Row],[time_taken]])+SECOND(tbl_raw_data[[#This Row],[time_taken]])/60</f>
        <v>12.183333333333334</v>
      </c>
      <c r="K3906" s="68">
        <f>DATE(YEAR(tbl_raw_data[[#This Row],[Date Actioned]]),MONTH(tbl_raw_data[[#This Row],[Date Actioned]]),DAY(tbl_raw_data[[#This Row],[Date Actioned]]))</f>
        <v>45159</v>
      </c>
      <c r="L3906" s="65" t="str">
        <f>UPPER(TEXT(tbl_raw_data[[#This Row],[updated_date]],"MMMM"))</f>
        <v>AUGUST</v>
      </c>
      <c r="M3906" s="65" t="str">
        <f>"WEEK "&amp;IF(ROUNDUP(DAY(tbl_raw_data[[#This Row],[updated_date]])/7,0)=5,4,ROUNDUP(DAY(tbl_raw_data[[#This Row],[updated_date]])/7,0))</f>
        <v>WEEK 3</v>
      </c>
      <c r="N3906" s="71" t="str">
        <f>UPPER(VLOOKUP(tbl_raw_data[[#This Row],[Analyst]],settings!$A$1:$B$15,2,0))</f>
        <v>QUADIR</v>
      </c>
      <c r="O3906" s="71" t="str">
        <f>TRIM(UPPER(tbl_raw_data[[#This Row],[Outcome]]))</f>
        <v>APPROVE</v>
      </c>
      <c r="P3906" s="71" t="str">
        <f>TRIM(UPPER(tbl_raw_data[[#This Row],[Queue Name]]))</f>
        <v>CONSUMER EXISTING</v>
      </c>
      <c r="Q3906" s="71" t="str">
        <f>IF(tbl_raw_data[[#This Row],[time_taken_in_min]]&lt;=settings!$D$2,"SLA_MET","SLA_NOT_MET")</f>
        <v>SLA_MET</v>
      </c>
    </row>
    <row r="3907" spans="1:17" hidden="1" x14ac:dyDescent="0.3">
      <c r="A3907" s="7" t="s">
        <v>4870</v>
      </c>
      <c r="B3907" s="36">
        <v>45159.544965277775</v>
      </c>
      <c r="C3907" s="41">
        <v>45159.553414351853</v>
      </c>
      <c r="D3907" s="11" t="s">
        <v>10</v>
      </c>
      <c r="E3907" s="11" t="s">
        <v>8</v>
      </c>
      <c r="F3907" s="11" t="s">
        <v>114</v>
      </c>
      <c r="G3907" s="11" t="s">
        <v>15</v>
      </c>
      <c r="H3907" s="84" t="str">
        <f t="shared" ref="H3907:H3970" si="61">IF(OR(ISNUMBER(SEARCH("duplicate",G3907)), ISNUMBER(SEARCH("previously",G3907)), ISNUMBER(SEARCH("previously approved",G3907))), "Duplicate Application",
IF(OR(ISNUMBER(SEARCH("incorrect",G3907)), ISNUMBER(SEARCH("remove", G3907))), "Incorrect Details",
IF(ISNUMBER(SEARCH("incomplete",G3907)), "Incomplete Details",
IF(ISNUMBER(SEARCH("overdue",G3907)), "Overdue Bill",
IF(OR(ISNUMBER(SEARCH("resubmit as", G3907)), ISNUMBER(SEARCH("re-submit as", G3907))), "Incorrect Queue",
IF(OR(ISNUMBER(SEARCH("100",G3907)), ISNUMBER(SEARCH("correct", G3907)), ISNUMBER(SEARCH("email", G3907)), ISNUMBER(SEARCH("please submit", G3907)), ISNUMBER(SEARCH("please resubmit",G3907)), ISNUMBER(SEARCH("please re-submit", G3907)), ISNUMBER(SEARCH("please send", G3907))), "Incomplete Details",
IF(ISNUMBER(SEARCH("error", G3907)), "System Error", "Reason Unknown")))))))</f>
        <v>Reason Unknown</v>
      </c>
      <c r="I3907" s="63">
        <f>(tbl_raw_data[[#This Row],[Date Actioned]])-(tbl_raw_data[[#This Row],[Date Tagged]])</f>
        <v>8.449074077361729E-3</v>
      </c>
      <c r="J3907" s="66">
        <f>HOUR(tbl_raw_data[[#This Row],[time_taken]])*60+MINUTE(tbl_raw_data[[#This Row],[time_taken]])+SECOND(tbl_raw_data[[#This Row],[time_taken]])/60</f>
        <v>12.166666666666666</v>
      </c>
      <c r="K3907" s="68">
        <f>DATE(YEAR(tbl_raw_data[[#This Row],[Date Actioned]]),MONTH(tbl_raw_data[[#This Row],[Date Actioned]]),DAY(tbl_raw_data[[#This Row],[Date Actioned]]))</f>
        <v>45159</v>
      </c>
      <c r="L3907" s="65" t="str">
        <f>UPPER(TEXT(tbl_raw_data[[#This Row],[updated_date]],"MMMM"))</f>
        <v>AUGUST</v>
      </c>
      <c r="M3907" s="65" t="str">
        <f>"WEEK "&amp;IF(ROUNDUP(DAY(tbl_raw_data[[#This Row],[updated_date]])/7,0)=5,4,ROUNDUP(DAY(tbl_raw_data[[#This Row],[updated_date]])/7,0))</f>
        <v>WEEK 3</v>
      </c>
      <c r="N3907" s="71" t="str">
        <f>UPPER(VLOOKUP(tbl_raw_data[[#This Row],[Analyst]],settings!$A$1:$B$15,2,0))</f>
        <v>FARDIN</v>
      </c>
      <c r="O3907" s="71" t="str">
        <f>TRIM(UPPER(tbl_raw_data[[#This Row],[Outcome]]))</f>
        <v>APPROVE</v>
      </c>
      <c r="P3907" s="71" t="str">
        <f>TRIM(UPPER(tbl_raw_data[[#This Row],[Queue Name]]))</f>
        <v>CONSUMER POST BUREAU</v>
      </c>
      <c r="Q3907" s="71" t="str">
        <f>IF(tbl_raw_data[[#This Row],[time_taken_in_min]]&lt;=settings!$D$2,"SLA_MET","SLA_NOT_MET")</f>
        <v>SLA_MET</v>
      </c>
    </row>
    <row r="3908" spans="1:17" hidden="1" x14ac:dyDescent="0.3">
      <c r="A3908" s="1" t="s">
        <v>4871</v>
      </c>
      <c r="B3908" s="34">
        <v>45159.546516203707</v>
      </c>
      <c r="C3908" s="40">
        <v>45159.552534722221</v>
      </c>
      <c r="D3908" s="10" t="s">
        <v>10</v>
      </c>
      <c r="E3908" s="10" t="s">
        <v>11</v>
      </c>
      <c r="F3908" s="10" t="s">
        <v>24</v>
      </c>
      <c r="G3908" s="10" t="s">
        <v>23</v>
      </c>
      <c r="H3908" s="84" t="str">
        <f t="shared" si="61"/>
        <v>Reason Unknown</v>
      </c>
      <c r="I3908" s="63">
        <f>(tbl_raw_data[[#This Row],[Date Actioned]])-(tbl_raw_data[[#This Row],[Date Tagged]])</f>
        <v>6.018518513883464E-3</v>
      </c>
      <c r="J3908" s="66">
        <f>HOUR(tbl_raw_data[[#This Row],[time_taken]])*60+MINUTE(tbl_raw_data[[#This Row],[time_taken]])+SECOND(tbl_raw_data[[#This Row],[time_taken]])/60</f>
        <v>8.6666666666666661</v>
      </c>
      <c r="K3908" s="68">
        <f>DATE(YEAR(tbl_raw_data[[#This Row],[Date Actioned]]),MONTH(tbl_raw_data[[#This Row],[Date Actioned]]),DAY(tbl_raw_data[[#This Row],[Date Actioned]]))</f>
        <v>45159</v>
      </c>
      <c r="L3908" s="65" t="str">
        <f>UPPER(TEXT(tbl_raw_data[[#This Row],[updated_date]],"MMMM"))</f>
        <v>AUGUST</v>
      </c>
      <c r="M3908" s="65" t="str">
        <f>"WEEK "&amp;IF(ROUNDUP(DAY(tbl_raw_data[[#This Row],[updated_date]])/7,0)=5,4,ROUNDUP(DAY(tbl_raw_data[[#This Row],[updated_date]])/7,0))</f>
        <v>WEEK 3</v>
      </c>
      <c r="N3908" s="71" t="str">
        <f>UPPER(VLOOKUP(tbl_raw_data[[#This Row],[Analyst]],settings!$A$1:$B$15,2,0))</f>
        <v>SAM</v>
      </c>
      <c r="O3908" s="71" t="str">
        <f>TRIM(UPPER(tbl_raw_data[[#This Row],[Outcome]]))</f>
        <v>APPROVE</v>
      </c>
      <c r="P3908" s="71" t="str">
        <f>TRIM(UPPER(tbl_raw_data[[#This Row],[Queue Name]]))</f>
        <v>CONSUMER EXISTING</v>
      </c>
      <c r="Q3908" s="71" t="str">
        <f>IF(tbl_raw_data[[#This Row],[time_taken_in_min]]&lt;=settings!$D$2,"SLA_MET","SLA_NOT_MET")</f>
        <v>SLA_MET</v>
      </c>
    </row>
    <row r="3909" spans="1:17" hidden="1" x14ac:dyDescent="0.3">
      <c r="A3909" s="5" t="s">
        <v>4872</v>
      </c>
      <c r="B3909" s="36">
        <v>45159.547384259262</v>
      </c>
      <c r="C3909" s="41">
        <v>45159.556180555555</v>
      </c>
      <c r="D3909" s="11" t="s">
        <v>10</v>
      </c>
      <c r="E3909" s="11" t="s">
        <v>18</v>
      </c>
      <c r="F3909" s="11" t="s">
        <v>206</v>
      </c>
      <c r="G3909" s="11" t="s">
        <v>23</v>
      </c>
      <c r="H3909" s="84" t="str">
        <f t="shared" si="61"/>
        <v>Reason Unknown</v>
      </c>
      <c r="I3909" s="63">
        <f>(tbl_raw_data[[#This Row],[Date Actioned]])-(tbl_raw_data[[#This Row],[Date Tagged]])</f>
        <v>8.7962962934398092E-3</v>
      </c>
      <c r="J3909" s="66">
        <f>HOUR(tbl_raw_data[[#This Row],[time_taken]])*60+MINUTE(tbl_raw_data[[#This Row],[time_taken]])+SECOND(tbl_raw_data[[#This Row],[time_taken]])/60</f>
        <v>12.666666666666666</v>
      </c>
      <c r="K3909" s="68">
        <f>DATE(YEAR(tbl_raw_data[[#This Row],[Date Actioned]]),MONTH(tbl_raw_data[[#This Row],[Date Actioned]]),DAY(tbl_raw_data[[#This Row],[Date Actioned]]))</f>
        <v>45159</v>
      </c>
      <c r="L3909" s="65" t="str">
        <f>UPPER(TEXT(tbl_raw_data[[#This Row],[updated_date]],"MMMM"))</f>
        <v>AUGUST</v>
      </c>
      <c r="M3909" s="65" t="str">
        <f>"WEEK "&amp;IF(ROUNDUP(DAY(tbl_raw_data[[#This Row],[updated_date]])/7,0)=5,4,ROUNDUP(DAY(tbl_raw_data[[#This Row],[updated_date]])/7,0))</f>
        <v>WEEK 3</v>
      </c>
      <c r="N3909" s="71" t="str">
        <f>UPPER(VLOOKUP(tbl_raw_data[[#This Row],[Analyst]],settings!$A$1:$B$15,2,0))</f>
        <v>HARDIK</v>
      </c>
      <c r="O3909" s="71" t="str">
        <f>TRIM(UPPER(tbl_raw_data[[#This Row],[Outcome]]))</f>
        <v>APPROVE</v>
      </c>
      <c r="P3909" s="71" t="str">
        <f>TRIM(UPPER(tbl_raw_data[[#This Row],[Queue Name]]))</f>
        <v>CONSUMER PRE BUREAU</v>
      </c>
      <c r="Q3909" s="71" t="str">
        <f>IF(tbl_raw_data[[#This Row],[time_taken_in_min]]&lt;=settings!$D$2,"SLA_MET","SLA_NOT_MET")</f>
        <v>SLA_MET</v>
      </c>
    </row>
    <row r="3910" spans="1:17" hidden="1" x14ac:dyDescent="0.3">
      <c r="A3910" s="7" t="s">
        <v>4873</v>
      </c>
      <c r="B3910" s="34">
        <v>45159.555601851855</v>
      </c>
      <c r="C3910" s="40">
        <v>45159.584004629629</v>
      </c>
      <c r="D3910" s="10" t="s">
        <v>10</v>
      </c>
      <c r="E3910" s="10" t="s">
        <v>8</v>
      </c>
      <c r="F3910" s="10" t="s">
        <v>14</v>
      </c>
      <c r="G3910" s="10" t="s">
        <v>15</v>
      </c>
      <c r="H3910" s="84" t="str">
        <f t="shared" si="61"/>
        <v>Reason Unknown</v>
      </c>
      <c r="I3910" s="63">
        <f>(tbl_raw_data[[#This Row],[Date Actioned]])-(tbl_raw_data[[#This Row],[Date Tagged]])</f>
        <v>2.8402777774317656E-2</v>
      </c>
      <c r="J3910" s="66">
        <f>HOUR(tbl_raw_data[[#This Row],[time_taken]])*60+MINUTE(tbl_raw_data[[#This Row],[time_taken]])+SECOND(tbl_raw_data[[#This Row],[time_taken]])/60</f>
        <v>40.9</v>
      </c>
      <c r="K3910" s="68">
        <f>DATE(YEAR(tbl_raw_data[[#This Row],[Date Actioned]]),MONTH(tbl_raw_data[[#This Row],[Date Actioned]]),DAY(tbl_raw_data[[#This Row],[Date Actioned]]))</f>
        <v>45159</v>
      </c>
      <c r="L3910" s="65" t="str">
        <f>UPPER(TEXT(tbl_raw_data[[#This Row],[updated_date]],"MMMM"))</f>
        <v>AUGUST</v>
      </c>
      <c r="M3910" s="65" t="str">
        <f>"WEEK "&amp;IF(ROUNDUP(DAY(tbl_raw_data[[#This Row],[updated_date]])/7,0)=5,4,ROUNDUP(DAY(tbl_raw_data[[#This Row],[updated_date]])/7,0))</f>
        <v>WEEK 3</v>
      </c>
      <c r="N3910" s="71" t="str">
        <f>UPPER(VLOOKUP(tbl_raw_data[[#This Row],[Analyst]],settings!$A$1:$B$15,2,0))</f>
        <v>CAMROON</v>
      </c>
      <c r="O3910" s="71" t="str">
        <f>TRIM(UPPER(tbl_raw_data[[#This Row],[Outcome]]))</f>
        <v>APPROVE</v>
      </c>
      <c r="P3910" s="71" t="str">
        <f>TRIM(UPPER(tbl_raw_data[[#This Row],[Queue Name]]))</f>
        <v>CONSUMER POST BUREAU</v>
      </c>
      <c r="Q3910" s="71" t="str">
        <f>IF(tbl_raw_data[[#This Row],[time_taken_in_min]]&lt;=settings!$D$2,"SLA_MET","SLA_NOT_MET")</f>
        <v>SLA_NOT_MET</v>
      </c>
    </row>
    <row r="3911" spans="1:17" hidden="1" x14ac:dyDescent="0.3">
      <c r="A3911" s="1" t="s">
        <v>4874</v>
      </c>
      <c r="B3911" s="36">
        <v>45159.556192129632</v>
      </c>
      <c r="C3911" s="41">
        <v>45159.559861111113</v>
      </c>
      <c r="D3911" s="11" t="s">
        <v>10</v>
      </c>
      <c r="E3911" s="11" t="s">
        <v>18</v>
      </c>
      <c r="F3911" s="11" t="s">
        <v>14</v>
      </c>
      <c r="G3911" s="11" t="s">
        <v>15</v>
      </c>
      <c r="H3911" s="84" t="str">
        <f t="shared" si="61"/>
        <v>Reason Unknown</v>
      </c>
      <c r="I3911" s="63">
        <f>(tbl_raw_data[[#This Row],[Date Actioned]])-(tbl_raw_data[[#This Row],[Date Tagged]])</f>
        <v>3.6689814805868082E-3</v>
      </c>
      <c r="J3911" s="66">
        <f>HOUR(tbl_raw_data[[#This Row],[time_taken]])*60+MINUTE(tbl_raw_data[[#This Row],[time_taken]])+SECOND(tbl_raw_data[[#This Row],[time_taken]])/60</f>
        <v>5.2833333333333332</v>
      </c>
      <c r="K3911" s="68">
        <f>DATE(YEAR(tbl_raw_data[[#This Row],[Date Actioned]]),MONTH(tbl_raw_data[[#This Row],[Date Actioned]]),DAY(tbl_raw_data[[#This Row],[Date Actioned]]))</f>
        <v>45159</v>
      </c>
      <c r="L3911" s="65" t="str">
        <f>UPPER(TEXT(tbl_raw_data[[#This Row],[updated_date]],"MMMM"))</f>
        <v>AUGUST</v>
      </c>
      <c r="M3911" s="65" t="str">
        <f>"WEEK "&amp;IF(ROUNDUP(DAY(tbl_raw_data[[#This Row],[updated_date]])/7,0)=5,4,ROUNDUP(DAY(tbl_raw_data[[#This Row],[updated_date]])/7,0))</f>
        <v>WEEK 3</v>
      </c>
      <c r="N3911" s="71" t="str">
        <f>UPPER(VLOOKUP(tbl_raw_data[[#This Row],[Analyst]],settings!$A$1:$B$15,2,0))</f>
        <v>CAMROON</v>
      </c>
      <c r="O3911" s="71" t="str">
        <f>TRIM(UPPER(tbl_raw_data[[#This Row],[Outcome]]))</f>
        <v>APPROVE</v>
      </c>
      <c r="P3911" s="71" t="str">
        <f>TRIM(UPPER(tbl_raw_data[[#This Row],[Queue Name]]))</f>
        <v>CONSUMER PRE BUREAU</v>
      </c>
      <c r="Q3911" s="71" t="str">
        <f>IF(tbl_raw_data[[#This Row],[time_taken_in_min]]&lt;=settings!$D$2,"SLA_MET","SLA_NOT_MET")</f>
        <v>SLA_MET</v>
      </c>
    </row>
    <row r="3912" spans="1:17" hidden="1" x14ac:dyDescent="0.3">
      <c r="A3912" s="5" t="s">
        <v>4875</v>
      </c>
      <c r="B3912" s="34">
        <v>45159.55667824074</v>
      </c>
      <c r="C3912" s="40">
        <v>45159.567164351851</v>
      </c>
      <c r="D3912" s="10" t="s">
        <v>10</v>
      </c>
      <c r="E3912" s="10" t="s">
        <v>11</v>
      </c>
      <c r="F3912" s="10" t="s">
        <v>9</v>
      </c>
      <c r="G3912" s="12"/>
      <c r="H3912" s="84" t="str">
        <f t="shared" si="61"/>
        <v>Reason Unknown</v>
      </c>
      <c r="I3912" s="63">
        <f>(tbl_raw_data[[#This Row],[Date Actioned]])-(tbl_raw_data[[#This Row],[Date Tagged]])</f>
        <v>1.0486111110367347E-2</v>
      </c>
      <c r="J3912" s="66">
        <f>HOUR(tbl_raw_data[[#This Row],[time_taken]])*60+MINUTE(tbl_raw_data[[#This Row],[time_taken]])+SECOND(tbl_raw_data[[#This Row],[time_taken]])/60</f>
        <v>15.1</v>
      </c>
      <c r="K3912" s="68">
        <f>DATE(YEAR(tbl_raw_data[[#This Row],[Date Actioned]]),MONTH(tbl_raw_data[[#This Row],[Date Actioned]]),DAY(tbl_raw_data[[#This Row],[Date Actioned]]))</f>
        <v>45159</v>
      </c>
      <c r="L3912" s="65" t="str">
        <f>UPPER(TEXT(tbl_raw_data[[#This Row],[updated_date]],"MMMM"))</f>
        <v>AUGUST</v>
      </c>
      <c r="M3912" s="65" t="str">
        <f>"WEEK "&amp;IF(ROUNDUP(DAY(tbl_raw_data[[#This Row],[updated_date]])/7,0)=5,4,ROUNDUP(DAY(tbl_raw_data[[#This Row],[updated_date]])/7,0))</f>
        <v>WEEK 3</v>
      </c>
      <c r="N3912" s="71" t="str">
        <f>UPPER(VLOOKUP(tbl_raw_data[[#This Row],[Analyst]],settings!$A$1:$B$15,2,0))</f>
        <v>QUADIR</v>
      </c>
      <c r="O3912" s="71" t="str">
        <f>TRIM(UPPER(tbl_raw_data[[#This Row],[Outcome]]))</f>
        <v>APPROVE</v>
      </c>
      <c r="P3912" s="71" t="str">
        <f>TRIM(UPPER(tbl_raw_data[[#This Row],[Queue Name]]))</f>
        <v>CONSUMER EXISTING</v>
      </c>
      <c r="Q3912" s="71" t="str">
        <f>IF(tbl_raw_data[[#This Row],[time_taken_in_min]]&lt;=settings!$D$2,"SLA_MET","SLA_NOT_MET")</f>
        <v>SLA_MET</v>
      </c>
    </row>
    <row r="3913" spans="1:17" hidden="1" x14ac:dyDescent="0.3">
      <c r="A3913" s="7" t="s">
        <v>4876</v>
      </c>
      <c r="B3913" s="36">
        <v>45159.558182870373</v>
      </c>
      <c r="C3913" s="41">
        <v>45159.561145833337</v>
      </c>
      <c r="D3913" s="11" t="s">
        <v>10</v>
      </c>
      <c r="E3913" s="11" t="s">
        <v>11</v>
      </c>
      <c r="F3913" s="11" t="s">
        <v>24</v>
      </c>
      <c r="G3913" s="11" t="s">
        <v>123</v>
      </c>
      <c r="H3913" s="84" t="str">
        <f t="shared" si="61"/>
        <v>Reason Unknown</v>
      </c>
      <c r="I3913" s="63">
        <f>(tbl_raw_data[[#This Row],[Date Actioned]])-(tbl_raw_data[[#This Row],[Date Tagged]])</f>
        <v>2.9629629643750377E-3</v>
      </c>
      <c r="J3913" s="66">
        <f>HOUR(tbl_raw_data[[#This Row],[time_taken]])*60+MINUTE(tbl_raw_data[[#This Row],[time_taken]])+SECOND(tbl_raw_data[[#This Row],[time_taken]])/60</f>
        <v>4.2666666666666666</v>
      </c>
      <c r="K3913" s="68">
        <f>DATE(YEAR(tbl_raw_data[[#This Row],[Date Actioned]]),MONTH(tbl_raw_data[[#This Row],[Date Actioned]]),DAY(tbl_raw_data[[#This Row],[Date Actioned]]))</f>
        <v>45159</v>
      </c>
      <c r="L3913" s="65" t="str">
        <f>UPPER(TEXT(tbl_raw_data[[#This Row],[updated_date]],"MMMM"))</f>
        <v>AUGUST</v>
      </c>
      <c r="M3913" s="65" t="str">
        <f>"WEEK "&amp;IF(ROUNDUP(DAY(tbl_raw_data[[#This Row],[updated_date]])/7,0)=5,4,ROUNDUP(DAY(tbl_raw_data[[#This Row],[updated_date]])/7,0))</f>
        <v>WEEK 3</v>
      </c>
      <c r="N3913" s="71" t="str">
        <f>UPPER(VLOOKUP(tbl_raw_data[[#This Row],[Analyst]],settings!$A$1:$B$15,2,0))</f>
        <v>SAM</v>
      </c>
      <c r="O3913" s="71" t="str">
        <f>TRIM(UPPER(tbl_raw_data[[#This Row],[Outcome]]))</f>
        <v>APPROVE</v>
      </c>
      <c r="P3913" s="71" t="str">
        <f>TRIM(UPPER(tbl_raw_data[[#This Row],[Queue Name]]))</f>
        <v>CONSUMER EXISTING</v>
      </c>
      <c r="Q3913" s="71" t="str">
        <f>IF(tbl_raw_data[[#This Row],[time_taken_in_min]]&lt;=settings!$D$2,"SLA_MET","SLA_NOT_MET")</f>
        <v>SLA_MET</v>
      </c>
    </row>
    <row r="3914" spans="1:17" hidden="1" x14ac:dyDescent="0.3">
      <c r="A3914" s="1" t="s">
        <v>4877</v>
      </c>
      <c r="B3914" s="34">
        <v>45159.560416666667</v>
      </c>
      <c r="C3914" s="40">
        <v>45159.564027777778</v>
      </c>
      <c r="D3914" s="10" t="s">
        <v>10</v>
      </c>
      <c r="E3914" s="10" t="s">
        <v>18</v>
      </c>
      <c r="F3914" s="10" t="s">
        <v>14</v>
      </c>
      <c r="G3914" s="10" t="s">
        <v>766</v>
      </c>
      <c r="H3914" s="84" t="str">
        <f t="shared" si="61"/>
        <v>Reason Unknown</v>
      </c>
      <c r="I3914" s="63">
        <f>(tbl_raw_data[[#This Row],[Date Actioned]])-(tbl_raw_data[[#This Row],[Date Tagged]])</f>
        <v>3.6111111112404615E-3</v>
      </c>
      <c r="J3914" s="66">
        <f>HOUR(tbl_raw_data[[#This Row],[time_taken]])*60+MINUTE(tbl_raw_data[[#This Row],[time_taken]])+SECOND(tbl_raw_data[[#This Row],[time_taken]])/60</f>
        <v>5.2</v>
      </c>
      <c r="K3914" s="68">
        <f>DATE(YEAR(tbl_raw_data[[#This Row],[Date Actioned]]),MONTH(tbl_raw_data[[#This Row],[Date Actioned]]),DAY(tbl_raw_data[[#This Row],[Date Actioned]]))</f>
        <v>45159</v>
      </c>
      <c r="L3914" s="65" t="str">
        <f>UPPER(TEXT(tbl_raw_data[[#This Row],[updated_date]],"MMMM"))</f>
        <v>AUGUST</v>
      </c>
      <c r="M3914" s="65" t="str">
        <f>"WEEK "&amp;IF(ROUNDUP(DAY(tbl_raw_data[[#This Row],[updated_date]])/7,0)=5,4,ROUNDUP(DAY(tbl_raw_data[[#This Row],[updated_date]])/7,0))</f>
        <v>WEEK 3</v>
      </c>
      <c r="N3914" s="71" t="str">
        <f>UPPER(VLOOKUP(tbl_raw_data[[#This Row],[Analyst]],settings!$A$1:$B$15,2,0))</f>
        <v>CAMROON</v>
      </c>
      <c r="O3914" s="71" t="str">
        <f>TRIM(UPPER(tbl_raw_data[[#This Row],[Outcome]]))</f>
        <v>APPROVE</v>
      </c>
      <c r="P3914" s="71" t="str">
        <f>TRIM(UPPER(tbl_raw_data[[#This Row],[Queue Name]]))</f>
        <v>CONSUMER PRE BUREAU</v>
      </c>
      <c r="Q3914" s="71" t="str">
        <f>IF(tbl_raw_data[[#This Row],[time_taken_in_min]]&lt;=settings!$D$2,"SLA_MET","SLA_NOT_MET")</f>
        <v>SLA_MET</v>
      </c>
    </row>
    <row r="3915" spans="1:17" hidden="1" x14ac:dyDescent="0.3">
      <c r="A3915" s="5" t="s">
        <v>4878</v>
      </c>
      <c r="B3915" s="36">
        <v>45159.566828703704</v>
      </c>
      <c r="C3915" s="41">
        <v>45159.575590277775</v>
      </c>
      <c r="D3915" s="11" t="s">
        <v>10</v>
      </c>
      <c r="E3915" s="11" t="s">
        <v>18</v>
      </c>
      <c r="F3915" s="11" t="s">
        <v>14</v>
      </c>
      <c r="G3915" s="11" t="s">
        <v>122</v>
      </c>
      <c r="H3915" s="84" t="str">
        <f t="shared" si="61"/>
        <v>Reason Unknown</v>
      </c>
      <c r="I3915" s="63">
        <f>(tbl_raw_data[[#This Row],[Date Actioned]])-(tbl_raw_data[[#This Row],[Date Tagged]])</f>
        <v>8.7615740703768097E-3</v>
      </c>
      <c r="J3915" s="66">
        <f>HOUR(tbl_raw_data[[#This Row],[time_taken]])*60+MINUTE(tbl_raw_data[[#This Row],[time_taken]])+SECOND(tbl_raw_data[[#This Row],[time_taken]])/60</f>
        <v>12.616666666666667</v>
      </c>
      <c r="K3915" s="68">
        <f>DATE(YEAR(tbl_raw_data[[#This Row],[Date Actioned]]),MONTH(tbl_raw_data[[#This Row],[Date Actioned]]),DAY(tbl_raw_data[[#This Row],[Date Actioned]]))</f>
        <v>45159</v>
      </c>
      <c r="L3915" s="65" t="str">
        <f>UPPER(TEXT(tbl_raw_data[[#This Row],[updated_date]],"MMMM"))</f>
        <v>AUGUST</v>
      </c>
      <c r="M3915" s="65" t="str">
        <f>"WEEK "&amp;IF(ROUNDUP(DAY(tbl_raw_data[[#This Row],[updated_date]])/7,0)=5,4,ROUNDUP(DAY(tbl_raw_data[[#This Row],[updated_date]])/7,0))</f>
        <v>WEEK 3</v>
      </c>
      <c r="N3915" s="71" t="str">
        <f>UPPER(VLOOKUP(tbl_raw_data[[#This Row],[Analyst]],settings!$A$1:$B$15,2,0))</f>
        <v>CAMROON</v>
      </c>
      <c r="O3915" s="71" t="str">
        <f>TRIM(UPPER(tbl_raw_data[[#This Row],[Outcome]]))</f>
        <v>APPROVE</v>
      </c>
      <c r="P3915" s="71" t="str">
        <f>TRIM(UPPER(tbl_raw_data[[#This Row],[Queue Name]]))</f>
        <v>CONSUMER PRE BUREAU</v>
      </c>
      <c r="Q3915" s="71" t="str">
        <f>IF(tbl_raw_data[[#This Row],[time_taken_in_min]]&lt;=settings!$D$2,"SLA_MET","SLA_NOT_MET")</f>
        <v>SLA_MET</v>
      </c>
    </row>
    <row r="3916" spans="1:17" hidden="1" x14ac:dyDescent="0.3">
      <c r="A3916" s="7" t="s">
        <v>4879</v>
      </c>
      <c r="B3916" s="34">
        <v>45159.571134259262</v>
      </c>
      <c r="C3916" s="40">
        <v>45159.587962962964</v>
      </c>
      <c r="D3916" s="10" t="s">
        <v>10</v>
      </c>
      <c r="E3916" s="10" t="s">
        <v>8</v>
      </c>
      <c r="F3916" s="10" t="s">
        <v>9</v>
      </c>
      <c r="G3916" s="12"/>
      <c r="H3916" s="84" t="str">
        <f t="shared" si="61"/>
        <v>Reason Unknown</v>
      </c>
      <c r="I3916" s="63">
        <f>(tbl_raw_data[[#This Row],[Date Actioned]])-(tbl_raw_data[[#This Row],[Date Tagged]])</f>
        <v>1.6828703701321501E-2</v>
      </c>
      <c r="J3916" s="66">
        <f>HOUR(tbl_raw_data[[#This Row],[time_taken]])*60+MINUTE(tbl_raw_data[[#This Row],[time_taken]])+SECOND(tbl_raw_data[[#This Row],[time_taken]])/60</f>
        <v>24.233333333333334</v>
      </c>
      <c r="K3916" s="68">
        <f>DATE(YEAR(tbl_raw_data[[#This Row],[Date Actioned]]),MONTH(tbl_raw_data[[#This Row],[Date Actioned]]),DAY(tbl_raw_data[[#This Row],[Date Actioned]]))</f>
        <v>45159</v>
      </c>
      <c r="L3916" s="65" t="str">
        <f>UPPER(TEXT(tbl_raw_data[[#This Row],[updated_date]],"MMMM"))</f>
        <v>AUGUST</v>
      </c>
      <c r="M3916" s="65" t="str">
        <f>"WEEK "&amp;IF(ROUNDUP(DAY(tbl_raw_data[[#This Row],[updated_date]])/7,0)=5,4,ROUNDUP(DAY(tbl_raw_data[[#This Row],[updated_date]])/7,0))</f>
        <v>WEEK 3</v>
      </c>
      <c r="N3916" s="71" t="str">
        <f>UPPER(VLOOKUP(tbl_raw_data[[#This Row],[Analyst]],settings!$A$1:$B$15,2,0))</f>
        <v>QUADIR</v>
      </c>
      <c r="O3916" s="71" t="str">
        <f>TRIM(UPPER(tbl_raw_data[[#This Row],[Outcome]]))</f>
        <v>APPROVE</v>
      </c>
      <c r="P3916" s="71" t="str">
        <f>TRIM(UPPER(tbl_raw_data[[#This Row],[Queue Name]]))</f>
        <v>CONSUMER POST BUREAU</v>
      </c>
      <c r="Q3916" s="71" t="str">
        <f>IF(tbl_raw_data[[#This Row],[time_taken_in_min]]&lt;=settings!$D$2,"SLA_MET","SLA_NOT_MET")</f>
        <v>SLA_NOT_MET</v>
      </c>
    </row>
    <row r="3917" spans="1:17" hidden="1" x14ac:dyDescent="0.3">
      <c r="A3917" s="1" t="s">
        <v>4880</v>
      </c>
      <c r="B3917" s="36">
        <v>45159.573240740741</v>
      </c>
      <c r="C3917" s="41">
        <v>45159.581967592596</v>
      </c>
      <c r="D3917" s="11" t="s">
        <v>10</v>
      </c>
      <c r="E3917" s="11" t="s">
        <v>11</v>
      </c>
      <c r="F3917" s="11" t="s">
        <v>206</v>
      </c>
      <c r="G3917" s="11" t="s">
        <v>15</v>
      </c>
      <c r="H3917" s="84" t="str">
        <f t="shared" si="61"/>
        <v>Reason Unknown</v>
      </c>
      <c r="I3917" s="63">
        <f>(tbl_raw_data[[#This Row],[Date Actioned]])-(tbl_raw_data[[#This Row],[Date Tagged]])</f>
        <v>8.7268518545897678E-3</v>
      </c>
      <c r="J3917" s="66">
        <f>HOUR(tbl_raw_data[[#This Row],[time_taken]])*60+MINUTE(tbl_raw_data[[#This Row],[time_taken]])+SECOND(tbl_raw_data[[#This Row],[time_taken]])/60</f>
        <v>12.566666666666666</v>
      </c>
      <c r="K3917" s="68">
        <f>DATE(YEAR(tbl_raw_data[[#This Row],[Date Actioned]]),MONTH(tbl_raw_data[[#This Row],[Date Actioned]]),DAY(tbl_raw_data[[#This Row],[Date Actioned]]))</f>
        <v>45159</v>
      </c>
      <c r="L3917" s="65" t="str">
        <f>UPPER(TEXT(tbl_raw_data[[#This Row],[updated_date]],"MMMM"))</f>
        <v>AUGUST</v>
      </c>
      <c r="M3917" s="65" t="str">
        <f>"WEEK "&amp;IF(ROUNDUP(DAY(tbl_raw_data[[#This Row],[updated_date]])/7,0)=5,4,ROUNDUP(DAY(tbl_raw_data[[#This Row],[updated_date]])/7,0))</f>
        <v>WEEK 3</v>
      </c>
      <c r="N3917" s="71" t="str">
        <f>UPPER(VLOOKUP(tbl_raw_data[[#This Row],[Analyst]],settings!$A$1:$B$15,2,0))</f>
        <v>HARDIK</v>
      </c>
      <c r="O3917" s="71" t="str">
        <f>TRIM(UPPER(tbl_raw_data[[#This Row],[Outcome]]))</f>
        <v>APPROVE</v>
      </c>
      <c r="P3917" s="71" t="str">
        <f>TRIM(UPPER(tbl_raw_data[[#This Row],[Queue Name]]))</f>
        <v>CONSUMER EXISTING</v>
      </c>
      <c r="Q3917" s="71" t="str">
        <f>IF(tbl_raw_data[[#This Row],[time_taken_in_min]]&lt;=settings!$D$2,"SLA_MET","SLA_NOT_MET")</f>
        <v>SLA_MET</v>
      </c>
    </row>
    <row r="3918" spans="1:17" hidden="1" x14ac:dyDescent="0.3">
      <c r="A3918" s="5" t="s">
        <v>4881</v>
      </c>
      <c r="B3918" s="34">
        <v>45159.577719907407</v>
      </c>
      <c r="C3918" s="40">
        <v>45159.588634259257</v>
      </c>
      <c r="D3918" s="10" t="s">
        <v>10</v>
      </c>
      <c r="E3918" s="10" t="s">
        <v>11</v>
      </c>
      <c r="F3918" s="10" t="s">
        <v>14</v>
      </c>
      <c r="G3918" s="10" t="s">
        <v>766</v>
      </c>
      <c r="H3918" s="84" t="str">
        <f t="shared" si="61"/>
        <v>Reason Unknown</v>
      </c>
      <c r="I3918" s="63">
        <f>(tbl_raw_data[[#This Row],[Date Actioned]])-(tbl_raw_data[[#This Row],[Date Tagged]])</f>
        <v>1.0914351849351078E-2</v>
      </c>
      <c r="J3918" s="66">
        <f>HOUR(tbl_raw_data[[#This Row],[time_taken]])*60+MINUTE(tbl_raw_data[[#This Row],[time_taken]])+SECOND(tbl_raw_data[[#This Row],[time_taken]])/60</f>
        <v>15.716666666666667</v>
      </c>
      <c r="K3918" s="68">
        <f>DATE(YEAR(tbl_raw_data[[#This Row],[Date Actioned]]),MONTH(tbl_raw_data[[#This Row],[Date Actioned]]),DAY(tbl_raw_data[[#This Row],[Date Actioned]]))</f>
        <v>45159</v>
      </c>
      <c r="L3918" s="65" t="str">
        <f>UPPER(TEXT(tbl_raw_data[[#This Row],[updated_date]],"MMMM"))</f>
        <v>AUGUST</v>
      </c>
      <c r="M3918" s="65" t="str">
        <f>"WEEK "&amp;IF(ROUNDUP(DAY(tbl_raw_data[[#This Row],[updated_date]])/7,0)=5,4,ROUNDUP(DAY(tbl_raw_data[[#This Row],[updated_date]])/7,0))</f>
        <v>WEEK 3</v>
      </c>
      <c r="N3918" s="71" t="str">
        <f>UPPER(VLOOKUP(tbl_raw_data[[#This Row],[Analyst]],settings!$A$1:$B$15,2,0))</f>
        <v>CAMROON</v>
      </c>
      <c r="O3918" s="71" t="str">
        <f>TRIM(UPPER(tbl_raw_data[[#This Row],[Outcome]]))</f>
        <v>APPROVE</v>
      </c>
      <c r="P3918" s="71" t="str">
        <f>TRIM(UPPER(tbl_raw_data[[#This Row],[Queue Name]]))</f>
        <v>CONSUMER EXISTING</v>
      </c>
      <c r="Q3918" s="71" t="str">
        <f>IF(tbl_raw_data[[#This Row],[time_taken_in_min]]&lt;=settings!$D$2,"SLA_MET","SLA_NOT_MET")</f>
        <v>SLA_MET</v>
      </c>
    </row>
    <row r="3919" spans="1:17" hidden="1" x14ac:dyDescent="0.3">
      <c r="A3919" s="7" t="s">
        <v>4882</v>
      </c>
      <c r="B3919" s="36">
        <v>45159.578055555554</v>
      </c>
      <c r="C3919" s="41">
        <v>45159.592094907406</v>
      </c>
      <c r="D3919" s="11" t="s">
        <v>10</v>
      </c>
      <c r="E3919" s="11" t="s">
        <v>8</v>
      </c>
      <c r="F3919" s="11" t="s">
        <v>22</v>
      </c>
      <c r="G3919" s="13"/>
      <c r="H3919" s="84" t="str">
        <f t="shared" si="61"/>
        <v>Reason Unknown</v>
      </c>
      <c r="I3919" s="63">
        <f>(tbl_raw_data[[#This Row],[Date Actioned]])-(tbl_raw_data[[#This Row],[Date Tagged]])</f>
        <v>1.4039351852261461E-2</v>
      </c>
      <c r="J3919" s="66">
        <f>HOUR(tbl_raw_data[[#This Row],[time_taken]])*60+MINUTE(tbl_raw_data[[#This Row],[time_taken]])+SECOND(tbl_raw_data[[#This Row],[time_taken]])/60</f>
        <v>20.216666666666665</v>
      </c>
      <c r="K3919" s="68">
        <f>DATE(YEAR(tbl_raw_data[[#This Row],[Date Actioned]]),MONTH(tbl_raw_data[[#This Row],[Date Actioned]]),DAY(tbl_raw_data[[#This Row],[Date Actioned]]))</f>
        <v>45159</v>
      </c>
      <c r="L3919" s="65" t="str">
        <f>UPPER(TEXT(tbl_raw_data[[#This Row],[updated_date]],"MMMM"))</f>
        <v>AUGUST</v>
      </c>
      <c r="M3919" s="65" t="str">
        <f>"WEEK "&amp;IF(ROUNDUP(DAY(tbl_raw_data[[#This Row],[updated_date]])/7,0)=5,4,ROUNDUP(DAY(tbl_raw_data[[#This Row],[updated_date]])/7,0))</f>
        <v>WEEK 3</v>
      </c>
      <c r="N3919" s="71" t="str">
        <f>UPPER(VLOOKUP(tbl_raw_data[[#This Row],[Analyst]],settings!$A$1:$B$15,2,0))</f>
        <v>ROHAN</v>
      </c>
      <c r="O3919" s="71" t="str">
        <f>TRIM(UPPER(tbl_raw_data[[#This Row],[Outcome]]))</f>
        <v>APPROVE</v>
      </c>
      <c r="P3919" s="71" t="str">
        <f>TRIM(UPPER(tbl_raw_data[[#This Row],[Queue Name]]))</f>
        <v>CONSUMER POST BUREAU</v>
      </c>
      <c r="Q3919" s="71" t="str">
        <f>IF(tbl_raw_data[[#This Row],[time_taken_in_min]]&lt;=settings!$D$2,"SLA_MET","SLA_NOT_MET")</f>
        <v>SLA_NOT_MET</v>
      </c>
    </row>
    <row r="3920" spans="1:17" hidden="1" x14ac:dyDescent="0.3">
      <c r="A3920" s="1" t="s">
        <v>4883</v>
      </c>
      <c r="B3920" s="34">
        <v>45159.585335648146</v>
      </c>
      <c r="C3920" s="40">
        <v>45159.592835648145</v>
      </c>
      <c r="D3920" s="10" t="s">
        <v>10</v>
      </c>
      <c r="E3920" s="10" t="s">
        <v>11</v>
      </c>
      <c r="F3920" s="10" t="s">
        <v>24</v>
      </c>
      <c r="G3920" s="10" t="s">
        <v>26</v>
      </c>
      <c r="H3920" s="84" t="str">
        <f t="shared" si="61"/>
        <v>Reason Unknown</v>
      </c>
      <c r="I3920" s="63">
        <f>(tbl_raw_data[[#This Row],[Date Actioned]])-(tbl_raw_data[[#This Row],[Date Tagged]])</f>
        <v>7.4999999997089617E-3</v>
      </c>
      <c r="J3920" s="66">
        <f>HOUR(tbl_raw_data[[#This Row],[time_taken]])*60+MINUTE(tbl_raw_data[[#This Row],[time_taken]])+SECOND(tbl_raw_data[[#This Row],[time_taken]])/60</f>
        <v>10.8</v>
      </c>
      <c r="K3920" s="68">
        <f>DATE(YEAR(tbl_raw_data[[#This Row],[Date Actioned]]),MONTH(tbl_raw_data[[#This Row],[Date Actioned]]),DAY(tbl_raw_data[[#This Row],[Date Actioned]]))</f>
        <v>45159</v>
      </c>
      <c r="L3920" s="65" t="str">
        <f>UPPER(TEXT(tbl_raw_data[[#This Row],[updated_date]],"MMMM"))</f>
        <v>AUGUST</v>
      </c>
      <c r="M3920" s="65" t="str">
        <f>"WEEK "&amp;IF(ROUNDUP(DAY(tbl_raw_data[[#This Row],[updated_date]])/7,0)=5,4,ROUNDUP(DAY(tbl_raw_data[[#This Row],[updated_date]])/7,0))</f>
        <v>WEEK 3</v>
      </c>
      <c r="N3920" s="71" t="str">
        <f>UPPER(VLOOKUP(tbl_raw_data[[#This Row],[Analyst]],settings!$A$1:$B$15,2,0))</f>
        <v>SAM</v>
      </c>
      <c r="O3920" s="71" t="str">
        <f>TRIM(UPPER(tbl_raw_data[[#This Row],[Outcome]]))</f>
        <v>APPROVE</v>
      </c>
      <c r="P3920" s="71" t="str">
        <f>TRIM(UPPER(tbl_raw_data[[#This Row],[Queue Name]]))</f>
        <v>CONSUMER EXISTING</v>
      </c>
      <c r="Q3920" s="71" t="str">
        <f>IF(tbl_raw_data[[#This Row],[time_taken_in_min]]&lt;=settings!$D$2,"SLA_MET","SLA_NOT_MET")</f>
        <v>SLA_MET</v>
      </c>
    </row>
    <row r="3921" spans="1:17" hidden="1" x14ac:dyDescent="0.3">
      <c r="A3921" s="5" t="s">
        <v>4884</v>
      </c>
      <c r="B3921" s="36">
        <v>45159.585706018515</v>
      </c>
      <c r="C3921" s="41">
        <v>45159.594710648147</v>
      </c>
      <c r="D3921" s="11" t="s">
        <v>10</v>
      </c>
      <c r="E3921" s="11" t="s">
        <v>8</v>
      </c>
      <c r="F3921" s="11" t="s">
        <v>17</v>
      </c>
      <c r="G3921" s="13"/>
      <c r="H3921" s="84" t="str">
        <f t="shared" si="61"/>
        <v>Reason Unknown</v>
      </c>
      <c r="I3921" s="63">
        <f>(tbl_raw_data[[#This Row],[Date Actioned]])-(tbl_raw_data[[#This Row],[Date Tagged]])</f>
        <v>9.0046296318178065E-3</v>
      </c>
      <c r="J3921" s="66">
        <f>HOUR(tbl_raw_data[[#This Row],[time_taken]])*60+MINUTE(tbl_raw_data[[#This Row],[time_taken]])+SECOND(tbl_raw_data[[#This Row],[time_taken]])/60</f>
        <v>12.966666666666667</v>
      </c>
      <c r="K3921" s="68">
        <f>DATE(YEAR(tbl_raw_data[[#This Row],[Date Actioned]]),MONTH(tbl_raw_data[[#This Row],[Date Actioned]]),DAY(tbl_raw_data[[#This Row],[Date Actioned]]))</f>
        <v>45159</v>
      </c>
      <c r="L3921" s="65" t="str">
        <f>UPPER(TEXT(tbl_raw_data[[#This Row],[updated_date]],"MMMM"))</f>
        <v>AUGUST</v>
      </c>
      <c r="M3921" s="65" t="str">
        <f>"WEEK "&amp;IF(ROUNDUP(DAY(tbl_raw_data[[#This Row],[updated_date]])/7,0)=5,4,ROUNDUP(DAY(tbl_raw_data[[#This Row],[updated_date]])/7,0))</f>
        <v>WEEK 3</v>
      </c>
      <c r="N3921" s="71" t="str">
        <f>UPPER(VLOOKUP(tbl_raw_data[[#This Row],[Analyst]],settings!$A$1:$B$15,2,0))</f>
        <v>MERCEDES</v>
      </c>
      <c r="O3921" s="71" t="str">
        <f>TRIM(UPPER(tbl_raw_data[[#This Row],[Outcome]]))</f>
        <v>APPROVE</v>
      </c>
      <c r="P3921" s="71" t="str">
        <f>TRIM(UPPER(tbl_raw_data[[#This Row],[Queue Name]]))</f>
        <v>CONSUMER POST BUREAU</v>
      </c>
      <c r="Q3921" s="71" t="str">
        <f>IF(tbl_raw_data[[#This Row],[time_taken_in_min]]&lt;=settings!$D$2,"SLA_MET","SLA_NOT_MET")</f>
        <v>SLA_MET</v>
      </c>
    </row>
    <row r="3922" spans="1:17" hidden="1" x14ac:dyDescent="0.3">
      <c r="A3922" s="7" t="s">
        <v>4885</v>
      </c>
      <c r="B3922" s="34">
        <v>45159.586481481485</v>
      </c>
      <c r="C3922" s="40">
        <v>45159.601527777777</v>
      </c>
      <c r="D3922" s="10" t="s">
        <v>10</v>
      </c>
      <c r="E3922" s="10" t="s">
        <v>8</v>
      </c>
      <c r="F3922" s="10" t="s">
        <v>114</v>
      </c>
      <c r="G3922" s="10" t="s">
        <v>123</v>
      </c>
      <c r="H3922" s="84" t="str">
        <f t="shared" si="61"/>
        <v>Reason Unknown</v>
      </c>
      <c r="I3922" s="63">
        <f>(tbl_raw_data[[#This Row],[Date Actioned]])-(tbl_raw_data[[#This Row],[Date Tagged]])</f>
        <v>1.5046296291984618E-2</v>
      </c>
      <c r="J3922" s="66">
        <f>HOUR(tbl_raw_data[[#This Row],[time_taken]])*60+MINUTE(tbl_raw_data[[#This Row],[time_taken]])+SECOND(tbl_raw_data[[#This Row],[time_taken]])/60</f>
        <v>21.666666666666668</v>
      </c>
      <c r="K3922" s="68">
        <f>DATE(YEAR(tbl_raw_data[[#This Row],[Date Actioned]]),MONTH(tbl_raw_data[[#This Row],[Date Actioned]]),DAY(tbl_raw_data[[#This Row],[Date Actioned]]))</f>
        <v>45159</v>
      </c>
      <c r="L3922" s="65" t="str">
        <f>UPPER(TEXT(tbl_raw_data[[#This Row],[updated_date]],"MMMM"))</f>
        <v>AUGUST</v>
      </c>
      <c r="M3922" s="65" t="str">
        <f>"WEEK "&amp;IF(ROUNDUP(DAY(tbl_raw_data[[#This Row],[updated_date]])/7,0)=5,4,ROUNDUP(DAY(tbl_raw_data[[#This Row],[updated_date]])/7,0))</f>
        <v>WEEK 3</v>
      </c>
      <c r="N3922" s="71" t="str">
        <f>UPPER(VLOOKUP(tbl_raw_data[[#This Row],[Analyst]],settings!$A$1:$B$15,2,0))</f>
        <v>FARDIN</v>
      </c>
      <c r="O3922" s="71" t="str">
        <f>TRIM(UPPER(tbl_raw_data[[#This Row],[Outcome]]))</f>
        <v>APPROVE</v>
      </c>
      <c r="P3922" s="71" t="str">
        <f>TRIM(UPPER(tbl_raw_data[[#This Row],[Queue Name]]))</f>
        <v>CONSUMER POST BUREAU</v>
      </c>
      <c r="Q3922" s="71" t="str">
        <f>IF(tbl_raw_data[[#This Row],[time_taken_in_min]]&lt;=settings!$D$2,"SLA_MET","SLA_NOT_MET")</f>
        <v>SLA_NOT_MET</v>
      </c>
    </row>
    <row r="3923" spans="1:17" hidden="1" x14ac:dyDescent="0.3">
      <c r="A3923" s="1" t="s">
        <v>4886</v>
      </c>
      <c r="B3923" s="36">
        <v>45159.588692129626</v>
      </c>
      <c r="C3923" s="41">
        <v>45159.598981481482</v>
      </c>
      <c r="D3923" s="11" t="s">
        <v>10</v>
      </c>
      <c r="E3923" s="11" t="s">
        <v>11</v>
      </c>
      <c r="F3923" s="11" t="s">
        <v>17</v>
      </c>
      <c r="G3923" s="13"/>
      <c r="H3923" s="84" t="str">
        <f t="shared" si="61"/>
        <v>Reason Unknown</v>
      </c>
      <c r="I3923" s="63">
        <f>(tbl_raw_data[[#This Row],[Date Actioned]])-(tbl_raw_data[[#This Row],[Date Tagged]])</f>
        <v>1.0289351856044959E-2</v>
      </c>
      <c r="J3923" s="66">
        <f>HOUR(tbl_raw_data[[#This Row],[time_taken]])*60+MINUTE(tbl_raw_data[[#This Row],[time_taken]])+SECOND(tbl_raw_data[[#This Row],[time_taken]])/60</f>
        <v>14.816666666666666</v>
      </c>
      <c r="K3923" s="68">
        <f>DATE(YEAR(tbl_raw_data[[#This Row],[Date Actioned]]),MONTH(tbl_raw_data[[#This Row],[Date Actioned]]),DAY(tbl_raw_data[[#This Row],[Date Actioned]]))</f>
        <v>45159</v>
      </c>
      <c r="L3923" s="65" t="str">
        <f>UPPER(TEXT(tbl_raw_data[[#This Row],[updated_date]],"MMMM"))</f>
        <v>AUGUST</v>
      </c>
      <c r="M3923" s="65" t="str">
        <f>"WEEK "&amp;IF(ROUNDUP(DAY(tbl_raw_data[[#This Row],[updated_date]])/7,0)=5,4,ROUNDUP(DAY(tbl_raw_data[[#This Row],[updated_date]])/7,0))</f>
        <v>WEEK 3</v>
      </c>
      <c r="N3923" s="71" t="str">
        <f>UPPER(VLOOKUP(tbl_raw_data[[#This Row],[Analyst]],settings!$A$1:$B$15,2,0))</f>
        <v>MERCEDES</v>
      </c>
      <c r="O3923" s="71" t="str">
        <f>TRIM(UPPER(tbl_raw_data[[#This Row],[Outcome]]))</f>
        <v>APPROVE</v>
      </c>
      <c r="P3923" s="71" t="str">
        <f>TRIM(UPPER(tbl_raw_data[[#This Row],[Queue Name]]))</f>
        <v>CONSUMER EXISTING</v>
      </c>
      <c r="Q3923" s="71" t="str">
        <f>IF(tbl_raw_data[[#This Row],[time_taken_in_min]]&lt;=settings!$D$2,"SLA_MET","SLA_NOT_MET")</f>
        <v>SLA_MET</v>
      </c>
    </row>
    <row r="3924" spans="1:17" hidden="1" x14ac:dyDescent="0.3">
      <c r="A3924" s="5" t="s">
        <v>4887</v>
      </c>
      <c r="B3924" s="34">
        <v>45159.589641203704</v>
      </c>
      <c r="C3924" s="40">
        <v>45159.60261574074</v>
      </c>
      <c r="D3924" s="10" t="s">
        <v>10</v>
      </c>
      <c r="E3924" s="10" t="s">
        <v>11</v>
      </c>
      <c r="F3924" s="10" t="s">
        <v>206</v>
      </c>
      <c r="G3924" s="10" t="s">
        <v>15</v>
      </c>
      <c r="H3924" s="84" t="str">
        <f t="shared" si="61"/>
        <v>Reason Unknown</v>
      </c>
      <c r="I3924" s="63">
        <f>(tbl_raw_data[[#This Row],[Date Actioned]])-(tbl_raw_data[[#This Row],[Date Tagged]])</f>
        <v>1.2974537035916001E-2</v>
      </c>
      <c r="J3924" s="66">
        <f>HOUR(tbl_raw_data[[#This Row],[time_taken]])*60+MINUTE(tbl_raw_data[[#This Row],[time_taken]])+SECOND(tbl_raw_data[[#This Row],[time_taken]])/60</f>
        <v>18.683333333333334</v>
      </c>
      <c r="K3924" s="68">
        <f>DATE(YEAR(tbl_raw_data[[#This Row],[Date Actioned]]),MONTH(tbl_raw_data[[#This Row],[Date Actioned]]),DAY(tbl_raw_data[[#This Row],[Date Actioned]]))</f>
        <v>45159</v>
      </c>
      <c r="L3924" s="65" t="str">
        <f>UPPER(TEXT(tbl_raw_data[[#This Row],[updated_date]],"MMMM"))</f>
        <v>AUGUST</v>
      </c>
      <c r="M3924" s="65" t="str">
        <f>"WEEK "&amp;IF(ROUNDUP(DAY(tbl_raw_data[[#This Row],[updated_date]])/7,0)=5,4,ROUNDUP(DAY(tbl_raw_data[[#This Row],[updated_date]])/7,0))</f>
        <v>WEEK 3</v>
      </c>
      <c r="N3924" s="71" t="str">
        <f>UPPER(VLOOKUP(tbl_raw_data[[#This Row],[Analyst]],settings!$A$1:$B$15,2,0))</f>
        <v>HARDIK</v>
      </c>
      <c r="O3924" s="71" t="str">
        <f>TRIM(UPPER(tbl_raw_data[[#This Row],[Outcome]]))</f>
        <v>APPROVE</v>
      </c>
      <c r="P3924" s="71" t="str">
        <f>TRIM(UPPER(tbl_raw_data[[#This Row],[Queue Name]]))</f>
        <v>CONSUMER EXISTING</v>
      </c>
      <c r="Q3924" s="71" t="str">
        <f>IF(tbl_raw_data[[#This Row],[time_taken_in_min]]&lt;=settings!$D$2,"SLA_MET","SLA_NOT_MET")</f>
        <v>SLA_MET</v>
      </c>
    </row>
    <row r="3925" spans="1:17" hidden="1" x14ac:dyDescent="0.3">
      <c r="A3925" s="7" t="s">
        <v>4888</v>
      </c>
      <c r="B3925" s="36">
        <v>45159.590069444443</v>
      </c>
      <c r="C3925" s="41">
        <v>45159.605902777781</v>
      </c>
      <c r="D3925" s="11" t="s">
        <v>10</v>
      </c>
      <c r="E3925" s="11" t="s">
        <v>8</v>
      </c>
      <c r="F3925" s="11" t="s">
        <v>24</v>
      </c>
      <c r="G3925" s="11" t="s">
        <v>123</v>
      </c>
      <c r="H3925" s="84" t="str">
        <f t="shared" si="61"/>
        <v>Reason Unknown</v>
      </c>
      <c r="I3925" s="63">
        <f>(tbl_raw_data[[#This Row],[Date Actioned]])-(tbl_raw_data[[#This Row],[Date Tagged]])</f>
        <v>1.5833333338377997E-2</v>
      </c>
      <c r="J3925" s="66">
        <f>HOUR(tbl_raw_data[[#This Row],[time_taken]])*60+MINUTE(tbl_raw_data[[#This Row],[time_taken]])+SECOND(tbl_raw_data[[#This Row],[time_taken]])/60</f>
        <v>22.8</v>
      </c>
      <c r="K3925" s="68">
        <f>DATE(YEAR(tbl_raw_data[[#This Row],[Date Actioned]]),MONTH(tbl_raw_data[[#This Row],[Date Actioned]]),DAY(tbl_raw_data[[#This Row],[Date Actioned]]))</f>
        <v>45159</v>
      </c>
      <c r="L3925" s="65" t="str">
        <f>UPPER(TEXT(tbl_raw_data[[#This Row],[updated_date]],"MMMM"))</f>
        <v>AUGUST</v>
      </c>
      <c r="M3925" s="65" t="str">
        <f>"WEEK "&amp;IF(ROUNDUP(DAY(tbl_raw_data[[#This Row],[updated_date]])/7,0)=5,4,ROUNDUP(DAY(tbl_raw_data[[#This Row],[updated_date]])/7,0))</f>
        <v>WEEK 3</v>
      </c>
      <c r="N3925" s="71" t="str">
        <f>UPPER(VLOOKUP(tbl_raw_data[[#This Row],[Analyst]],settings!$A$1:$B$15,2,0))</f>
        <v>SAM</v>
      </c>
      <c r="O3925" s="71" t="str">
        <f>TRIM(UPPER(tbl_raw_data[[#This Row],[Outcome]]))</f>
        <v>APPROVE</v>
      </c>
      <c r="P3925" s="71" t="str">
        <f>TRIM(UPPER(tbl_raw_data[[#This Row],[Queue Name]]))</f>
        <v>CONSUMER POST BUREAU</v>
      </c>
      <c r="Q3925" s="71" t="str">
        <f>IF(tbl_raw_data[[#This Row],[time_taken_in_min]]&lt;=settings!$D$2,"SLA_MET","SLA_NOT_MET")</f>
        <v>SLA_NOT_MET</v>
      </c>
    </row>
    <row r="3926" spans="1:17" hidden="1" x14ac:dyDescent="0.3">
      <c r="A3926" s="1" t="s">
        <v>4889</v>
      </c>
      <c r="B3926" s="34">
        <v>45159.591365740744</v>
      </c>
      <c r="C3926" s="40">
        <v>45159.606805555559</v>
      </c>
      <c r="D3926" s="10" t="s">
        <v>10</v>
      </c>
      <c r="E3926" s="10" t="s">
        <v>11</v>
      </c>
      <c r="F3926" s="10" t="s">
        <v>17</v>
      </c>
      <c r="G3926" s="12"/>
      <c r="H3926" s="84" t="str">
        <f t="shared" si="61"/>
        <v>Reason Unknown</v>
      </c>
      <c r="I3926" s="63">
        <f>(tbl_raw_data[[#This Row],[Date Actioned]])-(tbl_raw_data[[#This Row],[Date Tagged]])</f>
        <v>1.5439814815181307E-2</v>
      </c>
      <c r="J3926" s="66">
        <f>HOUR(tbl_raw_data[[#This Row],[time_taken]])*60+MINUTE(tbl_raw_data[[#This Row],[time_taken]])+SECOND(tbl_raw_data[[#This Row],[time_taken]])/60</f>
        <v>22.233333333333334</v>
      </c>
      <c r="K3926" s="68">
        <f>DATE(YEAR(tbl_raw_data[[#This Row],[Date Actioned]]),MONTH(tbl_raw_data[[#This Row],[Date Actioned]]),DAY(tbl_raw_data[[#This Row],[Date Actioned]]))</f>
        <v>45159</v>
      </c>
      <c r="L3926" s="65" t="str">
        <f>UPPER(TEXT(tbl_raw_data[[#This Row],[updated_date]],"MMMM"))</f>
        <v>AUGUST</v>
      </c>
      <c r="M3926" s="65" t="str">
        <f>"WEEK "&amp;IF(ROUNDUP(DAY(tbl_raw_data[[#This Row],[updated_date]])/7,0)=5,4,ROUNDUP(DAY(tbl_raw_data[[#This Row],[updated_date]])/7,0))</f>
        <v>WEEK 3</v>
      </c>
      <c r="N3926" s="71" t="str">
        <f>UPPER(VLOOKUP(tbl_raw_data[[#This Row],[Analyst]],settings!$A$1:$B$15,2,0))</f>
        <v>MERCEDES</v>
      </c>
      <c r="O3926" s="71" t="str">
        <f>TRIM(UPPER(tbl_raw_data[[#This Row],[Outcome]]))</f>
        <v>APPROVE</v>
      </c>
      <c r="P3926" s="71" t="str">
        <f>TRIM(UPPER(tbl_raw_data[[#This Row],[Queue Name]]))</f>
        <v>CONSUMER EXISTING</v>
      </c>
      <c r="Q3926" s="71" t="str">
        <f>IF(tbl_raw_data[[#This Row],[time_taken_in_min]]&lt;=settings!$D$2,"SLA_MET","SLA_NOT_MET")</f>
        <v>SLA_NOT_MET</v>
      </c>
    </row>
    <row r="3927" spans="1:17" hidden="1" x14ac:dyDescent="0.3">
      <c r="A3927" s="5" t="s">
        <v>4890</v>
      </c>
      <c r="B3927" s="36">
        <v>45159.593923611108</v>
      </c>
      <c r="C3927" s="41">
        <v>45159.607604166667</v>
      </c>
      <c r="D3927" s="11" t="s">
        <v>10</v>
      </c>
      <c r="E3927" s="11" t="s">
        <v>11</v>
      </c>
      <c r="F3927" s="11" t="s">
        <v>114</v>
      </c>
      <c r="G3927" s="11" t="s">
        <v>15</v>
      </c>
      <c r="H3927" s="84" t="str">
        <f t="shared" si="61"/>
        <v>Reason Unknown</v>
      </c>
      <c r="I3927" s="63">
        <f>(tbl_raw_data[[#This Row],[Date Actioned]])-(tbl_raw_data[[#This Row],[Date Tagged]])</f>
        <v>1.3680555559403729E-2</v>
      </c>
      <c r="J3927" s="66">
        <f>HOUR(tbl_raw_data[[#This Row],[time_taken]])*60+MINUTE(tbl_raw_data[[#This Row],[time_taken]])+SECOND(tbl_raw_data[[#This Row],[time_taken]])/60</f>
        <v>19.7</v>
      </c>
      <c r="K3927" s="68">
        <f>DATE(YEAR(tbl_raw_data[[#This Row],[Date Actioned]]),MONTH(tbl_raw_data[[#This Row],[Date Actioned]]),DAY(tbl_raw_data[[#This Row],[Date Actioned]]))</f>
        <v>45159</v>
      </c>
      <c r="L3927" s="65" t="str">
        <f>UPPER(TEXT(tbl_raw_data[[#This Row],[updated_date]],"MMMM"))</f>
        <v>AUGUST</v>
      </c>
      <c r="M3927" s="65" t="str">
        <f>"WEEK "&amp;IF(ROUNDUP(DAY(tbl_raw_data[[#This Row],[updated_date]])/7,0)=5,4,ROUNDUP(DAY(tbl_raw_data[[#This Row],[updated_date]])/7,0))</f>
        <v>WEEK 3</v>
      </c>
      <c r="N3927" s="71" t="str">
        <f>UPPER(VLOOKUP(tbl_raw_data[[#This Row],[Analyst]],settings!$A$1:$B$15,2,0))</f>
        <v>FARDIN</v>
      </c>
      <c r="O3927" s="71" t="str">
        <f>TRIM(UPPER(tbl_raw_data[[#This Row],[Outcome]]))</f>
        <v>APPROVE</v>
      </c>
      <c r="P3927" s="71" t="str">
        <f>TRIM(UPPER(tbl_raw_data[[#This Row],[Queue Name]]))</f>
        <v>CONSUMER EXISTING</v>
      </c>
      <c r="Q3927" s="71" t="str">
        <f>IF(tbl_raw_data[[#This Row],[time_taken_in_min]]&lt;=settings!$D$2,"SLA_MET","SLA_NOT_MET")</f>
        <v>SLA_MET</v>
      </c>
    </row>
    <row r="3928" spans="1:17" hidden="1" x14ac:dyDescent="0.3">
      <c r="A3928" s="7" t="s">
        <v>4891</v>
      </c>
      <c r="B3928" s="34">
        <v>45159.597291666665</v>
      </c>
      <c r="C3928" s="40">
        <v>45159.607395833336</v>
      </c>
      <c r="D3928" s="10" t="s">
        <v>10</v>
      </c>
      <c r="E3928" s="10" t="s">
        <v>11</v>
      </c>
      <c r="F3928" s="10" t="s">
        <v>22</v>
      </c>
      <c r="G3928" s="10" t="s">
        <v>15</v>
      </c>
      <c r="H3928" s="84" t="str">
        <f t="shared" si="61"/>
        <v>Reason Unknown</v>
      </c>
      <c r="I3928" s="63">
        <f>(tbl_raw_data[[#This Row],[Date Actioned]])-(tbl_raw_data[[#This Row],[Date Tagged]])</f>
        <v>1.0104166671226267E-2</v>
      </c>
      <c r="J3928" s="66">
        <f>HOUR(tbl_raw_data[[#This Row],[time_taken]])*60+MINUTE(tbl_raw_data[[#This Row],[time_taken]])+SECOND(tbl_raw_data[[#This Row],[time_taken]])/60</f>
        <v>14.55</v>
      </c>
      <c r="K3928" s="68">
        <f>DATE(YEAR(tbl_raw_data[[#This Row],[Date Actioned]]),MONTH(tbl_raw_data[[#This Row],[Date Actioned]]),DAY(tbl_raw_data[[#This Row],[Date Actioned]]))</f>
        <v>45159</v>
      </c>
      <c r="L3928" s="65" t="str">
        <f>UPPER(TEXT(tbl_raw_data[[#This Row],[updated_date]],"MMMM"))</f>
        <v>AUGUST</v>
      </c>
      <c r="M3928" s="65" t="str">
        <f>"WEEK "&amp;IF(ROUNDUP(DAY(tbl_raw_data[[#This Row],[updated_date]])/7,0)=5,4,ROUNDUP(DAY(tbl_raw_data[[#This Row],[updated_date]])/7,0))</f>
        <v>WEEK 3</v>
      </c>
      <c r="N3928" s="71" t="str">
        <f>UPPER(VLOOKUP(tbl_raw_data[[#This Row],[Analyst]],settings!$A$1:$B$15,2,0))</f>
        <v>ROHAN</v>
      </c>
      <c r="O3928" s="71" t="str">
        <f>TRIM(UPPER(tbl_raw_data[[#This Row],[Outcome]]))</f>
        <v>APPROVE</v>
      </c>
      <c r="P3928" s="71" t="str">
        <f>TRIM(UPPER(tbl_raw_data[[#This Row],[Queue Name]]))</f>
        <v>CONSUMER EXISTING</v>
      </c>
      <c r="Q3928" s="71" t="str">
        <f>IF(tbl_raw_data[[#This Row],[time_taken_in_min]]&lt;=settings!$D$2,"SLA_MET","SLA_NOT_MET")</f>
        <v>SLA_MET</v>
      </c>
    </row>
    <row r="3929" spans="1:17" hidden="1" x14ac:dyDescent="0.3">
      <c r="A3929" s="1" t="s">
        <v>4892</v>
      </c>
      <c r="B3929" s="36">
        <v>45159.615185185183</v>
      </c>
      <c r="C3929" s="41">
        <v>45159.623252314814</v>
      </c>
      <c r="D3929" s="11" t="s">
        <v>10</v>
      </c>
      <c r="E3929" s="11" t="s">
        <v>11</v>
      </c>
      <c r="F3929" s="11" t="s">
        <v>114</v>
      </c>
      <c r="G3929" s="11" t="s">
        <v>26</v>
      </c>
      <c r="H3929" s="84" t="str">
        <f t="shared" si="61"/>
        <v>Reason Unknown</v>
      </c>
      <c r="I3929" s="63">
        <f>(tbl_raw_data[[#This Row],[Date Actioned]])-(tbl_raw_data[[#This Row],[Date Tagged]])</f>
        <v>8.0671296309446916E-3</v>
      </c>
      <c r="J3929" s="66">
        <f>HOUR(tbl_raw_data[[#This Row],[time_taken]])*60+MINUTE(tbl_raw_data[[#This Row],[time_taken]])+SECOND(tbl_raw_data[[#This Row],[time_taken]])/60</f>
        <v>11.616666666666667</v>
      </c>
      <c r="K3929" s="68">
        <f>DATE(YEAR(tbl_raw_data[[#This Row],[Date Actioned]]),MONTH(tbl_raw_data[[#This Row],[Date Actioned]]),DAY(tbl_raw_data[[#This Row],[Date Actioned]]))</f>
        <v>45159</v>
      </c>
      <c r="L3929" s="65" t="str">
        <f>UPPER(TEXT(tbl_raw_data[[#This Row],[updated_date]],"MMMM"))</f>
        <v>AUGUST</v>
      </c>
      <c r="M3929" s="65" t="str">
        <f>"WEEK "&amp;IF(ROUNDUP(DAY(tbl_raw_data[[#This Row],[updated_date]])/7,0)=5,4,ROUNDUP(DAY(tbl_raw_data[[#This Row],[updated_date]])/7,0))</f>
        <v>WEEK 3</v>
      </c>
      <c r="N3929" s="71" t="str">
        <f>UPPER(VLOOKUP(tbl_raw_data[[#This Row],[Analyst]],settings!$A$1:$B$15,2,0))</f>
        <v>FARDIN</v>
      </c>
      <c r="O3929" s="71" t="str">
        <f>TRIM(UPPER(tbl_raw_data[[#This Row],[Outcome]]))</f>
        <v>APPROVE</v>
      </c>
      <c r="P3929" s="71" t="str">
        <f>TRIM(UPPER(tbl_raw_data[[#This Row],[Queue Name]]))</f>
        <v>CONSUMER EXISTING</v>
      </c>
      <c r="Q3929" s="71" t="str">
        <f>IF(tbl_raw_data[[#This Row],[time_taken_in_min]]&lt;=settings!$D$2,"SLA_MET","SLA_NOT_MET")</f>
        <v>SLA_MET</v>
      </c>
    </row>
    <row r="3930" spans="1:17" hidden="1" x14ac:dyDescent="0.3">
      <c r="A3930" s="5" t="s">
        <v>4893</v>
      </c>
      <c r="B3930" s="34">
        <v>45159.616377314815</v>
      </c>
      <c r="C3930" s="40">
        <v>45159.622303240743</v>
      </c>
      <c r="D3930" s="10" t="s">
        <v>10</v>
      </c>
      <c r="E3930" s="10" t="s">
        <v>11</v>
      </c>
      <c r="F3930" s="10" t="s">
        <v>17</v>
      </c>
      <c r="G3930" s="12"/>
      <c r="H3930" s="84" t="str">
        <f t="shared" si="61"/>
        <v>Reason Unknown</v>
      </c>
      <c r="I3930" s="63">
        <f>(tbl_raw_data[[#This Row],[Date Actioned]])-(tbl_raw_data[[#This Row],[Date Tagged]])</f>
        <v>5.9259259287500754E-3</v>
      </c>
      <c r="J3930" s="66">
        <f>HOUR(tbl_raw_data[[#This Row],[time_taken]])*60+MINUTE(tbl_raw_data[[#This Row],[time_taken]])+SECOND(tbl_raw_data[[#This Row],[time_taken]])/60</f>
        <v>8.5333333333333332</v>
      </c>
      <c r="K3930" s="68">
        <f>DATE(YEAR(tbl_raw_data[[#This Row],[Date Actioned]]),MONTH(tbl_raw_data[[#This Row],[Date Actioned]]),DAY(tbl_raw_data[[#This Row],[Date Actioned]]))</f>
        <v>45159</v>
      </c>
      <c r="L3930" s="65" t="str">
        <f>UPPER(TEXT(tbl_raw_data[[#This Row],[updated_date]],"MMMM"))</f>
        <v>AUGUST</v>
      </c>
      <c r="M3930" s="65" t="str">
        <f>"WEEK "&amp;IF(ROUNDUP(DAY(tbl_raw_data[[#This Row],[updated_date]])/7,0)=5,4,ROUNDUP(DAY(tbl_raw_data[[#This Row],[updated_date]])/7,0))</f>
        <v>WEEK 3</v>
      </c>
      <c r="N3930" s="71" t="str">
        <f>UPPER(VLOOKUP(tbl_raw_data[[#This Row],[Analyst]],settings!$A$1:$B$15,2,0))</f>
        <v>MERCEDES</v>
      </c>
      <c r="O3930" s="71" t="str">
        <f>TRIM(UPPER(tbl_raw_data[[#This Row],[Outcome]]))</f>
        <v>APPROVE</v>
      </c>
      <c r="P3930" s="71" t="str">
        <f>TRIM(UPPER(tbl_raw_data[[#This Row],[Queue Name]]))</f>
        <v>CONSUMER EXISTING</v>
      </c>
      <c r="Q3930" s="71" t="str">
        <f>IF(tbl_raw_data[[#This Row],[time_taken_in_min]]&lt;=settings!$D$2,"SLA_MET","SLA_NOT_MET")</f>
        <v>SLA_MET</v>
      </c>
    </row>
    <row r="3931" spans="1:17" hidden="1" x14ac:dyDescent="0.3">
      <c r="A3931" s="7" t="s">
        <v>4894</v>
      </c>
      <c r="B3931" s="36">
        <v>45159.619502314818</v>
      </c>
      <c r="C3931" s="41">
        <v>45159.627326388887</v>
      </c>
      <c r="D3931" s="11" t="s">
        <v>10</v>
      </c>
      <c r="E3931" s="11" t="s">
        <v>11</v>
      </c>
      <c r="F3931" s="11" t="s">
        <v>14</v>
      </c>
      <c r="G3931" s="13"/>
      <c r="H3931" s="84" t="str">
        <f t="shared" si="61"/>
        <v>Reason Unknown</v>
      </c>
      <c r="I3931" s="63">
        <f>(tbl_raw_data[[#This Row],[Date Actioned]])-(tbl_raw_data[[#This Row],[Date Tagged]])</f>
        <v>7.8240740695036948E-3</v>
      </c>
      <c r="J3931" s="66">
        <f>HOUR(tbl_raw_data[[#This Row],[time_taken]])*60+MINUTE(tbl_raw_data[[#This Row],[time_taken]])+SECOND(tbl_raw_data[[#This Row],[time_taken]])/60</f>
        <v>11.266666666666667</v>
      </c>
      <c r="K3931" s="68">
        <f>DATE(YEAR(tbl_raw_data[[#This Row],[Date Actioned]]),MONTH(tbl_raw_data[[#This Row],[Date Actioned]]),DAY(tbl_raw_data[[#This Row],[Date Actioned]]))</f>
        <v>45159</v>
      </c>
      <c r="L3931" s="65" t="str">
        <f>UPPER(TEXT(tbl_raw_data[[#This Row],[updated_date]],"MMMM"))</f>
        <v>AUGUST</v>
      </c>
      <c r="M3931" s="65" t="str">
        <f>"WEEK "&amp;IF(ROUNDUP(DAY(tbl_raw_data[[#This Row],[updated_date]])/7,0)=5,4,ROUNDUP(DAY(tbl_raw_data[[#This Row],[updated_date]])/7,0))</f>
        <v>WEEK 3</v>
      </c>
      <c r="N3931" s="71" t="str">
        <f>UPPER(VLOOKUP(tbl_raw_data[[#This Row],[Analyst]],settings!$A$1:$B$15,2,0))</f>
        <v>CAMROON</v>
      </c>
      <c r="O3931" s="71" t="str">
        <f>TRIM(UPPER(tbl_raw_data[[#This Row],[Outcome]]))</f>
        <v>APPROVE</v>
      </c>
      <c r="P3931" s="71" t="str">
        <f>TRIM(UPPER(tbl_raw_data[[#This Row],[Queue Name]]))</f>
        <v>CONSUMER EXISTING</v>
      </c>
      <c r="Q3931" s="71" t="str">
        <f>IF(tbl_raw_data[[#This Row],[time_taken_in_min]]&lt;=settings!$D$2,"SLA_MET","SLA_NOT_MET")</f>
        <v>SLA_MET</v>
      </c>
    </row>
    <row r="3932" spans="1:17" hidden="1" x14ac:dyDescent="0.3">
      <c r="A3932" s="1" t="s">
        <v>4895</v>
      </c>
      <c r="B3932" s="34">
        <v>45159.621435185189</v>
      </c>
      <c r="C3932" s="40">
        <v>45159.630995370368</v>
      </c>
      <c r="D3932" s="10" t="s">
        <v>10</v>
      </c>
      <c r="E3932" s="10" t="s">
        <v>18</v>
      </c>
      <c r="F3932" s="10" t="s">
        <v>114</v>
      </c>
      <c r="G3932" s="10" t="s">
        <v>123</v>
      </c>
      <c r="H3932" s="84" t="str">
        <f t="shared" si="61"/>
        <v>Reason Unknown</v>
      </c>
      <c r="I3932" s="63">
        <f>(tbl_raw_data[[#This Row],[Date Actioned]])-(tbl_raw_data[[#This Row],[Date Tagged]])</f>
        <v>9.5601851789979264E-3</v>
      </c>
      <c r="J3932" s="66">
        <f>HOUR(tbl_raw_data[[#This Row],[time_taken]])*60+MINUTE(tbl_raw_data[[#This Row],[time_taken]])+SECOND(tbl_raw_data[[#This Row],[time_taken]])/60</f>
        <v>13.766666666666667</v>
      </c>
      <c r="K3932" s="68">
        <f>DATE(YEAR(tbl_raw_data[[#This Row],[Date Actioned]]),MONTH(tbl_raw_data[[#This Row],[Date Actioned]]),DAY(tbl_raw_data[[#This Row],[Date Actioned]]))</f>
        <v>45159</v>
      </c>
      <c r="L3932" s="65" t="str">
        <f>UPPER(TEXT(tbl_raw_data[[#This Row],[updated_date]],"MMMM"))</f>
        <v>AUGUST</v>
      </c>
      <c r="M3932" s="65" t="str">
        <f>"WEEK "&amp;IF(ROUNDUP(DAY(tbl_raw_data[[#This Row],[updated_date]])/7,0)=5,4,ROUNDUP(DAY(tbl_raw_data[[#This Row],[updated_date]])/7,0))</f>
        <v>WEEK 3</v>
      </c>
      <c r="N3932" s="71" t="str">
        <f>UPPER(VLOOKUP(tbl_raw_data[[#This Row],[Analyst]],settings!$A$1:$B$15,2,0))</f>
        <v>FARDIN</v>
      </c>
      <c r="O3932" s="71" t="str">
        <f>TRIM(UPPER(tbl_raw_data[[#This Row],[Outcome]]))</f>
        <v>APPROVE</v>
      </c>
      <c r="P3932" s="71" t="str">
        <f>TRIM(UPPER(tbl_raw_data[[#This Row],[Queue Name]]))</f>
        <v>CONSUMER PRE BUREAU</v>
      </c>
      <c r="Q3932" s="71" t="str">
        <f>IF(tbl_raw_data[[#This Row],[time_taken_in_min]]&lt;=settings!$D$2,"SLA_MET","SLA_NOT_MET")</f>
        <v>SLA_MET</v>
      </c>
    </row>
    <row r="3933" spans="1:17" hidden="1" x14ac:dyDescent="0.3">
      <c r="A3933" s="5" t="s">
        <v>4896</v>
      </c>
      <c r="B3933" s="36">
        <v>45159.623298611114</v>
      </c>
      <c r="C3933" s="41">
        <v>45159.633032407408</v>
      </c>
      <c r="D3933" s="11" t="s">
        <v>10</v>
      </c>
      <c r="E3933" s="11" t="s">
        <v>8</v>
      </c>
      <c r="F3933" s="11" t="s">
        <v>14</v>
      </c>
      <c r="G3933" s="13"/>
      <c r="H3933" s="84" t="str">
        <f t="shared" si="61"/>
        <v>Reason Unknown</v>
      </c>
      <c r="I3933" s="63">
        <f>(tbl_raw_data[[#This Row],[Date Actioned]])-(tbl_raw_data[[#This Row],[Date Tagged]])</f>
        <v>9.7337962943129241E-3</v>
      </c>
      <c r="J3933" s="66">
        <f>HOUR(tbl_raw_data[[#This Row],[time_taken]])*60+MINUTE(tbl_raw_data[[#This Row],[time_taken]])+SECOND(tbl_raw_data[[#This Row],[time_taken]])/60</f>
        <v>14.016666666666667</v>
      </c>
      <c r="K3933" s="68">
        <f>DATE(YEAR(tbl_raw_data[[#This Row],[Date Actioned]]),MONTH(tbl_raw_data[[#This Row],[Date Actioned]]),DAY(tbl_raw_data[[#This Row],[Date Actioned]]))</f>
        <v>45159</v>
      </c>
      <c r="L3933" s="65" t="str">
        <f>UPPER(TEXT(tbl_raw_data[[#This Row],[updated_date]],"MMMM"))</f>
        <v>AUGUST</v>
      </c>
      <c r="M3933" s="65" t="str">
        <f>"WEEK "&amp;IF(ROUNDUP(DAY(tbl_raw_data[[#This Row],[updated_date]])/7,0)=5,4,ROUNDUP(DAY(tbl_raw_data[[#This Row],[updated_date]])/7,0))</f>
        <v>WEEK 3</v>
      </c>
      <c r="N3933" s="71" t="str">
        <f>UPPER(VLOOKUP(tbl_raw_data[[#This Row],[Analyst]],settings!$A$1:$B$15,2,0))</f>
        <v>CAMROON</v>
      </c>
      <c r="O3933" s="71" t="str">
        <f>TRIM(UPPER(tbl_raw_data[[#This Row],[Outcome]]))</f>
        <v>APPROVE</v>
      </c>
      <c r="P3933" s="71" t="str">
        <f>TRIM(UPPER(tbl_raw_data[[#This Row],[Queue Name]]))</f>
        <v>CONSUMER POST BUREAU</v>
      </c>
      <c r="Q3933" s="71" t="str">
        <f>IF(tbl_raw_data[[#This Row],[time_taken_in_min]]&lt;=settings!$D$2,"SLA_MET","SLA_NOT_MET")</f>
        <v>SLA_MET</v>
      </c>
    </row>
    <row r="3934" spans="1:17" hidden="1" x14ac:dyDescent="0.3">
      <c r="A3934" s="7" t="s">
        <v>4897</v>
      </c>
      <c r="B3934" s="34">
        <v>45159.626539351855</v>
      </c>
      <c r="C3934" s="40">
        <v>45159.641273148147</v>
      </c>
      <c r="D3934" s="10" t="s">
        <v>10</v>
      </c>
      <c r="E3934" s="10" t="s">
        <v>18</v>
      </c>
      <c r="F3934" s="10" t="s">
        <v>24</v>
      </c>
      <c r="G3934" s="10" t="s">
        <v>26</v>
      </c>
      <c r="H3934" s="84" t="str">
        <f t="shared" si="61"/>
        <v>Reason Unknown</v>
      </c>
      <c r="I3934" s="63">
        <f>(tbl_raw_data[[#This Row],[Date Actioned]])-(tbl_raw_data[[#This Row],[Date Tagged]])</f>
        <v>1.4733796291693579E-2</v>
      </c>
      <c r="J3934" s="66">
        <f>HOUR(tbl_raw_data[[#This Row],[time_taken]])*60+MINUTE(tbl_raw_data[[#This Row],[time_taken]])+SECOND(tbl_raw_data[[#This Row],[time_taken]])/60</f>
        <v>21.216666666666665</v>
      </c>
      <c r="K3934" s="68">
        <f>DATE(YEAR(tbl_raw_data[[#This Row],[Date Actioned]]),MONTH(tbl_raw_data[[#This Row],[Date Actioned]]),DAY(tbl_raw_data[[#This Row],[Date Actioned]]))</f>
        <v>45159</v>
      </c>
      <c r="L3934" s="65" t="str">
        <f>UPPER(TEXT(tbl_raw_data[[#This Row],[updated_date]],"MMMM"))</f>
        <v>AUGUST</v>
      </c>
      <c r="M3934" s="65" t="str">
        <f>"WEEK "&amp;IF(ROUNDUP(DAY(tbl_raw_data[[#This Row],[updated_date]])/7,0)=5,4,ROUNDUP(DAY(tbl_raw_data[[#This Row],[updated_date]])/7,0))</f>
        <v>WEEK 3</v>
      </c>
      <c r="N3934" s="71" t="str">
        <f>UPPER(VLOOKUP(tbl_raw_data[[#This Row],[Analyst]],settings!$A$1:$B$15,2,0))</f>
        <v>SAM</v>
      </c>
      <c r="O3934" s="71" t="str">
        <f>TRIM(UPPER(tbl_raw_data[[#This Row],[Outcome]]))</f>
        <v>APPROVE</v>
      </c>
      <c r="P3934" s="71" t="str">
        <f>TRIM(UPPER(tbl_raw_data[[#This Row],[Queue Name]]))</f>
        <v>CONSUMER PRE BUREAU</v>
      </c>
      <c r="Q3934" s="71" t="str">
        <f>IF(tbl_raw_data[[#This Row],[time_taken_in_min]]&lt;=settings!$D$2,"SLA_MET","SLA_NOT_MET")</f>
        <v>SLA_NOT_MET</v>
      </c>
    </row>
    <row r="3935" spans="1:17" hidden="1" x14ac:dyDescent="0.3">
      <c r="A3935" s="1" t="s">
        <v>4898</v>
      </c>
      <c r="B3935" s="36">
        <v>45159.630277777775</v>
      </c>
      <c r="C3935" s="41">
        <v>45159.642245370371</v>
      </c>
      <c r="D3935" s="11" t="s">
        <v>10</v>
      </c>
      <c r="E3935" s="11" t="s">
        <v>18</v>
      </c>
      <c r="F3935" s="11" t="s">
        <v>114</v>
      </c>
      <c r="G3935" s="11" t="s">
        <v>23</v>
      </c>
      <c r="H3935" s="84" t="str">
        <f t="shared" si="61"/>
        <v>Reason Unknown</v>
      </c>
      <c r="I3935" s="63">
        <f>(tbl_raw_data[[#This Row],[Date Actioned]])-(tbl_raw_data[[#This Row],[Date Tagged]])</f>
        <v>1.1967592596192844E-2</v>
      </c>
      <c r="J3935" s="66">
        <f>HOUR(tbl_raw_data[[#This Row],[time_taken]])*60+MINUTE(tbl_raw_data[[#This Row],[time_taken]])+SECOND(tbl_raw_data[[#This Row],[time_taken]])/60</f>
        <v>17.233333333333334</v>
      </c>
      <c r="K3935" s="68">
        <f>DATE(YEAR(tbl_raw_data[[#This Row],[Date Actioned]]),MONTH(tbl_raw_data[[#This Row],[Date Actioned]]),DAY(tbl_raw_data[[#This Row],[Date Actioned]]))</f>
        <v>45159</v>
      </c>
      <c r="L3935" s="65" t="str">
        <f>UPPER(TEXT(tbl_raw_data[[#This Row],[updated_date]],"MMMM"))</f>
        <v>AUGUST</v>
      </c>
      <c r="M3935" s="65" t="str">
        <f>"WEEK "&amp;IF(ROUNDUP(DAY(tbl_raw_data[[#This Row],[updated_date]])/7,0)=5,4,ROUNDUP(DAY(tbl_raw_data[[#This Row],[updated_date]])/7,0))</f>
        <v>WEEK 3</v>
      </c>
      <c r="N3935" s="71" t="str">
        <f>UPPER(VLOOKUP(tbl_raw_data[[#This Row],[Analyst]],settings!$A$1:$B$15,2,0))</f>
        <v>FARDIN</v>
      </c>
      <c r="O3935" s="71" t="str">
        <f>TRIM(UPPER(tbl_raw_data[[#This Row],[Outcome]]))</f>
        <v>APPROVE</v>
      </c>
      <c r="P3935" s="71" t="str">
        <f>TRIM(UPPER(tbl_raw_data[[#This Row],[Queue Name]]))</f>
        <v>CONSUMER PRE BUREAU</v>
      </c>
      <c r="Q3935" s="71" t="str">
        <f>IF(tbl_raw_data[[#This Row],[time_taken_in_min]]&lt;=settings!$D$2,"SLA_MET","SLA_NOT_MET")</f>
        <v>SLA_MET</v>
      </c>
    </row>
    <row r="3936" spans="1:17" hidden="1" x14ac:dyDescent="0.3">
      <c r="A3936" s="5" t="s">
        <v>4899</v>
      </c>
      <c r="B3936" s="34">
        <v>45159.635451388887</v>
      </c>
      <c r="C3936" s="40">
        <v>45159.64770833333</v>
      </c>
      <c r="D3936" s="10" t="s">
        <v>10</v>
      </c>
      <c r="E3936" s="10" t="s">
        <v>11</v>
      </c>
      <c r="F3936" s="10" t="s">
        <v>22</v>
      </c>
      <c r="G3936" s="12"/>
      <c r="H3936" s="84" t="str">
        <f t="shared" si="61"/>
        <v>Reason Unknown</v>
      </c>
      <c r="I3936" s="63">
        <f>(tbl_raw_data[[#This Row],[Date Actioned]])-(tbl_raw_data[[#This Row],[Date Tagged]])</f>
        <v>1.2256944442924578E-2</v>
      </c>
      <c r="J3936" s="66">
        <f>HOUR(tbl_raw_data[[#This Row],[time_taken]])*60+MINUTE(tbl_raw_data[[#This Row],[time_taken]])+SECOND(tbl_raw_data[[#This Row],[time_taken]])/60</f>
        <v>17.649999999999999</v>
      </c>
      <c r="K3936" s="68">
        <f>DATE(YEAR(tbl_raw_data[[#This Row],[Date Actioned]]),MONTH(tbl_raw_data[[#This Row],[Date Actioned]]),DAY(tbl_raw_data[[#This Row],[Date Actioned]]))</f>
        <v>45159</v>
      </c>
      <c r="L3936" s="65" t="str">
        <f>UPPER(TEXT(tbl_raw_data[[#This Row],[updated_date]],"MMMM"))</f>
        <v>AUGUST</v>
      </c>
      <c r="M3936" s="65" t="str">
        <f>"WEEK "&amp;IF(ROUNDUP(DAY(tbl_raw_data[[#This Row],[updated_date]])/7,0)=5,4,ROUNDUP(DAY(tbl_raw_data[[#This Row],[updated_date]])/7,0))</f>
        <v>WEEK 3</v>
      </c>
      <c r="N3936" s="71" t="str">
        <f>UPPER(VLOOKUP(tbl_raw_data[[#This Row],[Analyst]],settings!$A$1:$B$15,2,0))</f>
        <v>ROHAN</v>
      </c>
      <c r="O3936" s="71" t="str">
        <f>TRIM(UPPER(tbl_raw_data[[#This Row],[Outcome]]))</f>
        <v>APPROVE</v>
      </c>
      <c r="P3936" s="71" t="str">
        <f>TRIM(UPPER(tbl_raw_data[[#This Row],[Queue Name]]))</f>
        <v>CONSUMER EXISTING</v>
      </c>
      <c r="Q3936" s="71" t="str">
        <f>IF(tbl_raw_data[[#This Row],[time_taken_in_min]]&lt;=settings!$D$2,"SLA_MET","SLA_NOT_MET")</f>
        <v>SLA_MET</v>
      </c>
    </row>
    <row r="3937" spans="1:17" hidden="1" x14ac:dyDescent="0.3">
      <c r="A3937" s="7" t="s">
        <v>4900</v>
      </c>
      <c r="B3937" s="36">
        <v>45159.644537037035</v>
      </c>
      <c r="C3937" s="41">
        <v>45159.660567129627</v>
      </c>
      <c r="D3937" s="11" t="s">
        <v>10</v>
      </c>
      <c r="E3937" s="11" t="s">
        <v>18</v>
      </c>
      <c r="F3937" s="11" t="s">
        <v>206</v>
      </c>
      <c r="G3937" s="11" t="s">
        <v>120</v>
      </c>
      <c r="H3937" s="84" t="str">
        <f t="shared" si="61"/>
        <v>Reason Unknown</v>
      </c>
      <c r="I3937" s="63">
        <f>(tbl_raw_data[[#This Row],[Date Actioned]])-(tbl_raw_data[[#This Row],[Date Tagged]])</f>
        <v>1.6030092592700385E-2</v>
      </c>
      <c r="J3937" s="66">
        <f>HOUR(tbl_raw_data[[#This Row],[time_taken]])*60+MINUTE(tbl_raw_data[[#This Row],[time_taken]])+SECOND(tbl_raw_data[[#This Row],[time_taken]])/60</f>
        <v>23.083333333333332</v>
      </c>
      <c r="K3937" s="68">
        <f>DATE(YEAR(tbl_raw_data[[#This Row],[Date Actioned]]),MONTH(tbl_raw_data[[#This Row],[Date Actioned]]),DAY(tbl_raw_data[[#This Row],[Date Actioned]]))</f>
        <v>45159</v>
      </c>
      <c r="L3937" s="65" t="str">
        <f>UPPER(TEXT(tbl_raw_data[[#This Row],[updated_date]],"MMMM"))</f>
        <v>AUGUST</v>
      </c>
      <c r="M3937" s="65" t="str">
        <f>"WEEK "&amp;IF(ROUNDUP(DAY(tbl_raw_data[[#This Row],[updated_date]])/7,0)=5,4,ROUNDUP(DAY(tbl_raw_data[[#This Row],[updated_date]])/7,0))</f>
        <v>WEEK 3</v>
      </c>
      <c r="N3937" s="71" t="str">
        <f>UPPER(VLOOKUP(tbl_raw_data[[#This Row],[Analyst]],settings!$A$1:$B$15,2,0))</f>
        <v>HARDIK</v>
      </c>
      <c r="O3937" s="71" t="str">
        <f>TRIM(UPPER(tbl_raw_data[[#This Row],[Outcome]]))</f>
        <v>APPROVE</v>
      </c>
      <c r="P3937" s="71" t="str">
        <f>TRIM(UPPER(tbl_raw_data[[#This Row],[Queue Name]]))</f>
        <v>CONSUMER PRE BUREAU</v>
      </c>
      <c r="Q3937" s="71" t="str">
        <f>IF(tbl_raw_data[[#This Row],[time_taken_in_min]]&lt;=settings!$D$2,"SLA_MET","SLA_NOT_MET")</f>
        <v>SLA_NOT_MET</v>
      </c>
    </row>
    <row r="3938" spans="1:17" hidden="1" x14ac:dyDescent="0.3">
      <c r="A3938" s="1" t="s">
        <v>4901</v>
      </c>
      <c r="B3938" s="34">
        <v>45159.652986111112</v>
      </c>
      <c r="C3938" s="40">
        <v>45159.664039351854</v>
      </c>
      <c r="D3938" s="10" t="s">
        <v>10</v>
      </c>
      <c r="E3938" s="10" t="s">
        <v>8</v>
      </c>
      <c r="F3938" s="10" t="s">
        <v>9</v>
      </c>
      <c r="G3938" s="12"/>
      <c r="H3938" s="84" t="str">
        <f t="shared" si="61"/>
        <v>Reason Unknown</v>
      </c>
      <c r="I3938" s="63">
        <f>(tbl_raw_data[[#This Row],[Date Actioned]])-(tbl_raw_data[[#This Row],[Date Tagged]])</f>
        <v>1.1053240741603076E-2</v>
      </c>
      <c r="J3938" s="66">
        <f>HOUR(tbl_raw_data[[#This Row],[time_taken]])*60+MINUTE(tbl_raw_data[[#This Row],[time_taken]])+SECOND(tbl_raw_data[[#This Row],[time_taken]])/60</f>
        <v>15.916666666666666</v>
      </c>
      <c r="K3938" s="68">
        <f>DATE(YEAR(tbl_raw_data[[#This Row],[Date Actioned]]),MONTH(tbl_raw_data[[#This Row],[Date Actioned]]),DAY(tbl_raw_data[[#This Row],[Date Actioned]]))</f>
        <v>45159</v>
      </c>
      <c r="L3938" s="65" t="str">
        <f>UPPER(TEXT(tbl_raw_data[[#This Row],[updated_date]],"MMMM"))</f>
        <v>AUGUST</v>
      </c>
      <c r="M3938" s="65" t="str">
        <f>"WEEK "&amp;IF(ROUNDUP(DAY(tbl_raw_data[[#This Row],[updated_date]])/7,0)=5,4,ROUNDUP(DAY(tbl_raw_data[[#This Row],[updated_date]])/7,0))</f>
        <v>WEEK 3</v>
      </c>
      <c r="N3938" s="71" t="str">
        <f>UPPER(VLOOKUP(tbl_raw_data[[#This Row],[Analyst]],settings!$A$1:$B$15,2,0))</f>
        <v>QUADIR</v>
      </c>
      <c r="O3938" s="71" t="str">
        <f>TRIM(UPPER(tbl_raw_data[[#This Row],[Outcome]]))</f>
        <v>APPROVE</v>
      </c>
      <c r="P3938" s="71" t="str">
        <f>TRIM(UPPER(tbl_raw_data[[#This Row],[Queue Name]]))</f>
        <v>CONSUMER POST BUREAU</v>
      </c>
      <c r="Q3938" s="71" t="str">
        <f>IF(tbl_raw_data[[#This Row],[time_taken_in_min]]&lt;=settings!$D$2,"SLA_MET","SLA_NOT_MET")</f>
        <v>SLA_MET</v>
      </c>
    </row>
    <row r="3939" spans="1:17" hidden="1" x14ac:dyDescent="0.3">
      <c r="A3939" s="5" t="s">
        <v>4902</v>
      </c>
      <c r="B3939" s="36">
        <v>45159.655763888892</v>
      </c>
      <c r="C3939" s="41">
        <v>45159.662928240738</v>
      </c>
      <c r="D3939" s="11" t="s">
        <v>10</v>
      </c>
      <c r="E3939" s="11" t="s">
        <v>8</v>
      </c>
      <c r="F3939" s="11" t="s">
        <v>114</v>
      </c>
      <c r="G3939" s="11" t="s">
        <v>15</v>
      </c>
      <c r="H3939" s="84" t="str">
        <f t="shared" si="61"/>
        <v>Reason Unknown</v>
      </c>
      <c r="I3939" s="63">
        <f>(tbl_raw_data[[#This Row],[Date Actioned]])-(tbl_raw_data[[#This Row],[Date Tagged]])</f>
        <v>7.1643518458586186E-3</v>
      </c>
      <c r="J3939" s="66">
        <f>HOUR(tbl_raw_data[[#This Row],[time_taken]])*60+MINUTE(tbl_raw_data[[#This Row],[time_taken]])+SECOND(tbl_raw_data[[#This Row],[time_taken]])/60</f>
        <v>10.316666666666666</v>
      </c>
      <c r="K3939" s="68">
        <f>DATE(YEAR(tbl_raw_data[[#This Row],[Date Actioned]]),MONTH(tbl_raw_data[[#This Row],[Date Actioned]]),DAY(tbl_raw_data[[#This Row],[Date Actioned]]))</f>
        <v>45159</v>
      </c>
      <c r="L3939" s="65" t="str">
        <f>UPPER(TEXT(tbl_raw_data[[#This Row],[updated_date]],"MMMM"))</f>
        <v>AUGUST</v>
      </c>
      <c r="M3939" s="65" t="str">
        <f>"WEEK "&amp;IF(ROUNDUP(DAY(tbl_raw_data[[#This Row],[updated_date]])/7,0)=5,4,ROUNDUP(DAY(tbl_raw_data[[#This Row],[updated_date]])/7,0))</f>
        <v>WEEK 3</v>
      </c>
      <c r="N3939" s="71" t="str">
        <f>UPPER(VLOOKUP(tbl_raw_data[[#This Row],[Analyst]],settings!$A$1:$B$15,2,0))</f>
        <v>FARDIN</v>
      </c>
      <c r="O3939" s="71" t="str">
        <f>TRIM(UPPER(tbl_raw_data[[#This Row],[Outcome]]))</f>
        <v>APPROVE</v>
      </c>
      <c r="P3939" s="71" t="str">
        <f>TRIM(UPPER(tbl_raw_data[[#This Row],[Queue Name]]))</f>
        <v>CONSUMER POST BUREAU</v>
      </c>
      <c r="Q3939" s="71" t="str">
        <f>IF(tbl_raw_data[[#This Row],[time_taken_in_min]]&lt;=settings!$D$2,"SLA_MET","SLA_NOT_MET")</f>
        <v>SLA_MET</v>
      </c>
    </row>
    <row r="3940" spans="1:17" hidden="1" x14ac:dyDescent="0.3">
      <c r="A3940" s="7" t="s">
        <v>4903</v>
      </c>
      <c r="B3940" s="34">
        <v>45159.655844907407</v>
      </c>
      <c r="C3940" s="40">
        <v>45159.666701388887</v>
      </c>
      <c r="D3940" s="10" t="s">
        <v>10</v>
      </c>
      <c r="E3940" s="10" t="s">
        <v>18</v>
      </c>
      <c r="F3940" s="10" t="s">
        <v>206</v>
      </c>
      <c r="G3940" s="10" t="s">
        <v>15</v>
      </c>
      <c r="H3940" s="84" t="str">
        <f t="shared" si="61"/>
        <v>Reason Unknown</v>
      </c>
      <c r="I3940" s="63">
        <f>(tbl_raw_data[[#This Row],[Date Actioned]])-(tbl_raw_data[[#This Row],[Date Tagged]])</f>
        <v>1.0856481480004732E-2</v>
      </c>
      <c r="J3940" s="66">
        <f>HOUR(tbl_raw_data[[#This Row],[time_taken]])*60+MINUTE(tbl_raw_data[[#This Row],[time_taken]])+SECOND(tbl_raw_data[[#This Row],[time_taken]])/60</f>
        <v>15.633333333333333</v>
      </c>
      <c r="K3940" s="68">
        <f>DATE(YEAR(tbl_raw_data[[#This Row],[Date Actioned]]),MONTH(tbl_raw_data[[#This Row],[Date Actioned]]),DAY(tbl_raw_data[[#This Row],[Date Actioned]]))</f>
        <v>45159</v>
      </c>
      <c r="L3940" s="65" t="str">
        <f>UPPER(TEXT(tbl_raw_data[[#This Row],[updated_date]],"MMMM"))</f>
        <v>AUGUST</v>
      </c>
      <c r="M3940" s="65" t="str">
        <f>"WEEK "&amp;IF(ROUNDUP(DAY(tbl_raw_data[[#This Row],[updated_date]])/7,0)=5,4,ROUNDUP(DAY(tbl_raw_data[[#This Row],[updated_date]])/7,0))</f>
        <v>WEEK 3</v>
      </c>
      <c r="N3940" s="71" t="str">
        <f>UPPER(VLOOKUP(tbl_raw_data[[#This Row],[Analyst]],settings!$A$1:$B$15,2,0))</f>
        <v>HARDIK</v>
      </c>
      <c r="O3940" s="71" t="str">
        <f>TRIM(UPPER(tbl_raw_data[[#This Row],[Outcome]]))</f>
        <v>APPROVE</v>
      </c>
      <c r="P3940" s="71" t="str">
        <f>TRIM(UPPER(tbl_raw_data[[#This Row],[Queue Name]]))</f>
        <v>CONSUMER PRE BUREAU</v>
      </c>
      <c r="Q3940" s="71" t="str">
        <f>IF(tbl_raw_data[[#This Row],[time_taken_in_min]]&lt;=settings!$D$2,"SLA_MET","SLA_NOT_MET")</f>
        <v>SLA_MET</v>
      </c>
    </row>
    <row r="3941" spans="1:17" hidden="1" x14ac:dyDescent="0.3">
      <c r="A3941" s="1" t="s">
        <v>4904</v>
      </c>
      <c r="B3941" s="36">
        <v>45159.658009259256</v>
      </c>
      <c r="C3941" s="41">
        <v>45159.667893518519</v>
      </c>
      <c r="D3941" s="11" t="s">
        <v>10</v>
      </c>
      <c r="E3941" s="11" t="s">
        <v>18</v>
      </c>
      <c r="F3941" s="11" t="s">
        <v>114</v>
      </c>
      <c r="G3941" s="11" t="s">
        <v>15</v>
      </c>
      <c r="H3941" s="84" t="str">
        <f t="shared" si="61"/>
        <v>Reason Unknown</v>
      </c>
      <c r="I3941" s="63">
        <f>(tbl_raw_data[[#This Row],[Date Actioned]])-(tbl_raw_data[[#This Row],[Date Tagged]])</f>
        <v>9.8842592633445747E-3</v>
      </c>
      <c r="J3941" s="66">
        <f>HOUR(tbl_raw_data[[#This Row],[time_taken]])*60+MINUTE(tbl_raw_data[[#This Row],[time_taken]])+SECOND(tbl_raw_data[[#This Row],[time_taken]])/60</f>
        <v>14.233333333333333</v>
      </c>
      <c r="K3941" s="68">
        <f>DATE(YEAR(tbl_raw_data[[#This Row],[Date Actioned]]),MONTH(tbl_raw_data[[#This Row],[Date Actioned]]),DAY(tbl_raw_data[[#This Row],[Date Actioned]]))</f>
        <v>45159</v>
      </c>
      <c r="L3941" s="65" t="str">
        <f>UPPER(TEXT(tbl_raw_data[[#This Row],[updated_date]],"MMMM"))</f>
        <v>AUGUST</v>
      </c>
      <c r="M3941" s="65" t="str">
        <f>"WEEK "&amp;IF(ROUNDUP(DAY(tbl_raw_data[[#This Row],[updated_date]])/7,0)=5,4,ROUNDUP(DAY(tbl_raw_data[[#This Row],[updated_date]])/7,0))</f>
        <v>WEEK 3</v>
      </c>
      <c r="N3941" s="71" t="str">
        <f>UPPER(VLOOKUP(tbl_raw_data[[#This Row],[Analyst]],settings!$A$1:$B$15,2,0))</f>
        <v>FARDIN</v>
      </c>
      <c r="O3941" s="71" t="str">
        <f>TRIM(UPPER(tbl_raw_data[[#This Row],[Outcome]]))</f>
        <v>APPROVE</v>
      </c>
      <c r="P3941" s="71" t="str">
        <f>TRIM(UPPER(tbl_raw_data[[#This Row],[Queue Name]]))</f>
        <v>CONSUMER PRE BUREAU</v>
      </c>
      <c r="Q3941" s="71" t="str">
        <f>IF(tbl_raw_data[[#This Row],[time_taken_in_min]]&lt;=settings!$D$2,"SLA_MET","SLA_NOT_MET")</f>
        <v>SLA_MET</v>
      </c>
    </row>
    <row r="3942" spans="1:17" hidden="1" x14ac:dyDescent="0.3">
      <c r="A3942" s="5" t="s">
        <v>4905</v>
      </c>
      <c r="B3942" s="34">
        <v>45159.658009259256</v>
      </c>
      <c r="C3942" s="40">
        <v>45159.669930555552</v>
      </c>
      <c r="D3942" s="10" t="s">
        <v>10</v>
      </c>
      <c r="E3942" s="10" t="s">
        <v>18</v>
      </c>
      <c r="F3942" s="10" t="s">
        <v>14</v>
      </c>
      <c r="G3942" s="10" t="s">
        <v>30</v>
      </c>
      <c r="H3942" s="84" t="str">
        <f t="shared" si="61"/>
        <v>Reason Unknown</v>
      </c>
      <c r="I3942" s="63">
        <f>(tbl_raw_data[[#This Row],[Date Actioned]])-(tbl_raw_data[[#This Row],[Date Tagged]])</f>
        <v>1.1921296296350192E-2</v>
      </c>
      <c r="J3942" s="66">
        <f>HOUR(tbl_raw_data[[#This Row],[time_taken]])*60+MINUTE(tbl_raw_data[[#This Row],[time_taken]])+SECOND(tbl_raw_data[[#This Row],[time_taken]])/60</f>
        <v>17.166666666666668</v>
      </c>
      <c r="K3942" s="68">
        <f>DATE(YEAR(tbl_raw_data[[#This Row],[Date Actioned]]),MONTH(tbl_raw_data[[#This Row],[Date Actioned]]),DAY(tbl_raw_data[[#This Row],[Date Actioned]]))</f>
        <v>45159</v>
      </c>
      <c r="L3942" s="65" t="str">
        <f>UPPER(TEXT(tbl_raw_data[[#This Row],[updated_date]],"MMMM"))</f>
        <v>AUGUST</v>
      </c>
      <c r="M3942" s="65" t="str">
        <f>"WEEK "&amp;IF(ROUNDUP(DAY(tbl_raw_data[[#This Row],[updated_date]])/7,0)=5,4,ROUNDUP(DAY(tbl_raw_data[[#This Row],[updated_date]])/7,0))</f>
        <v>WEEK 3</v>
      </c>
      <c r="N3942" s="71" t="str">
        <f>UPPER(VLOOKUP(tbl_raw_data[[#This Row],[Analyst]],settings!$A$1:$B$15,2,0))</f>
        <v>CAMROON</v>
      </c>
      <c r="O3942" s="71" t="str">
        <f>TRIM(UPPER(tbl_raw_data[[#This Row],[Outcome]]))</f>
        <v>APPROVE</v>
      </c>
      <c r="P3942" s="71" t="str">
        <f>TRIM(UPPER(tbl_raw_data[[#This Row],[Queue Name]]))</f>
        <v>CONSUMER PRE BUREAU</v>
      </c>
      <c r="Q3942" s="71" t="str">
        <f>IF(tbl_raw_data[[#This Row],[time_taken_in_min]]&lt;=settings!$D$2,"SLA_MET","SLA_NOT_MET")</f>
        <v>SLA_MET</v>
      </c>
    </row>
    <row r="3943" spans="1:17" hidden="1" x14ac:dyDescent="0.3">
      <c r="A3943" s="7" t="s">
        <v>4906</v>
      </c>
      <c r="B3943" s="36">
        <v>45159.658946759257</v>
      </c>
      <c r="C3943" s="41">
        <v>45159.672777777778</v>
      </c>
      <c r="D3943" s="11" t="s">
        <v>10</v>
      </c>
      <c r="E3943" s="11" t="s">
        <v>8</v>
      </c>
      <c r="F3943" s="11" t="s">
        <v>17</v>
      </c>
      <c r="G3943" s="11" t="s">
        <v>15</v>
      </c>
      <c r="H3943" s="84" t="str">
        <f t="shared" si="61"/>
        <v>Reason Unknown</v>
      </c>
      <c r="I3943" s="63">
        <f>(tbl_raw_data[[#This Row],[Date Actioned]])-(tbl_raw_data[[#This Row],[Date Tagged]])</f>
        <v>1.3831018521159422E-2</v>
      </c>
      <c r="J3943" s="66">
        <f>HOUR(tbl_raw_data[[#This Row],[time_taken]])*60+MINUTE(tbl_raw_data[[#This Row],[time_taken]])+SECOND(tbl_raw_data[[#This Row],[time_taken]])/60</f>
        <v>19.916666666666668</v>
      </c>
      <c r="K3943" s="68">
        <f>DATE(YEAR(tbl_raw_data[[#This Row],[Date Actioned]]),MONTH(tbl_raw_data[[#This Row],[Date Actioned]]),DAY(tbl_raw_data[[#This Row],[Date Actioned]]))</f>
        <v>45159</v>
      </c>
      <c r="L3943" s="65" t="str">
        <f>UPPER(TEXT(tbl_raw_data[[#This Row],[updated_date]],"MMMM"))</f>
        <v>AUGUST</v>
      </c>
      <c r="M3943" s="65" t="str">
        <f>"WEEK "&amp;IF(ROUNDUP(DAY(tbl_raw_data[[#This Row],[updated_date]])/7,0)=5,4,ROUNDUP(DAY(tbl_raw_data[[#This Row],[updated_date]])/7,0))</f>
        <v>WEEK 3</v>
      </c>
      <c r="N3943" s="71" t="str">
        <f>UPPER(VLOOKUP(tbl_raw_data[[#This Row],[Analyst]],settings!$A$1:$B$15,2,0))</f>
        <v>MERCEDES</v>
      </c>
      <c r="O3943" s="71" t="str">
        <f>TRIM(UPPER(tbl_raw_data[[#This Row],[Outcome]]))</f>
        <v>APPROVE</v>
      </c>
      <c r="P3943" s="71" t="str">
        <f>TRIM(UPPER(tbl_raw_data[[#This Row],[Queue Name]]))</f>
        <v>CONSUMER POST BUREAU</v>
      </c>
      <c r="Q3943" s="71" t="str">
        <f>IF(tbl_raw_data[[#This Row],[time_taken_in_min]]&lt;=settings!$D$2,"SLA_MET","SLA_NOT_MET")</f>
        <v>SLA_MET</v>
      </c>
    </row>
    <row r="3944" spans="1:17" hidden="1" x14ac:dyDescent="0.3">
      <c r="A3944" s="1" t="s">
        <v>4907</v>
      </c>
      <c r="B3944" s="34">
        <v>45159.659062500003</v>
      </c>
      <c r="C3944" s="40">
        <v>45159.673460648148</v>
      </c>
      <c r="D3944" s="10" t="s">
        <v>10</v>
      </c>
      <c r="E3944" s="10" t="s">
        <v>8</v>
      </c>
      <c r="F3944" s="10" t="s">
        <v>206</v>
      </c>
      <c r="G3944" s="10" t="s">
        <v>16</v>
      </c>
      <c r="H3944" s="84" t="str">
        <f t="shared" si="61"/>
        <v>Reason Unknown</v>
      </c>
      <c r="I3944" s="63">
        <f>(tbl_raw_data[[#This Row],[Date Actioned]])-(tbl_raw_data[[#This Row],[Date Tagged]])</f>
        <v>1.4398148145119194E-2</v>
      </c>
      <c r="J3944" s="66">
        <f>HOUR(tbl_raw_data[[#This Row],[time_taken]])*60+MINUTE(tbl_raw_data[[#This Row],[time_taken]])+SECOND(tbl_raw_data[[#This Row],[time_taken]])/60</f>
        <v>20.733333333333334</v>
      </c>
      <c r="K3944" s="68">
        <f>DATE(YEAR(tbl_raw_data[[#This Row],[Date Actioned]]),MONTH(tbl_raw_data[[#This Row],[Date Actioned]]),DAY(tbl_raw_data[[#This Row],[Date Actioned]]))</f>
        <v>45159</v>
      </c>
      <c r="L3944" s="65" t="str">
        <f>UPPER(TEXT(tbl_raw_data[[#This Row],[updated_date]],"MMMM"))</f>
        <v>AUGUST</v>
      </c>
      <c r="M3944" s="65" t="str">
        <f>"WEEK "&amp;IF(ROUNDUP(DAY(tbl_raw_data[[#This Row],[updated_date]])/7,0)=5,4,ROUNDUP(DAY(tbl_raw_data[[#This Row],[updated_date]])/7,0))</f>
        <v>WEEK 3</v>
      </c>
      <c r="N3944" s="71" t="str">
        <f>UPPER(VLOOKUP(tbl_raw_data[[#This Row],[Analyst]],settings!$A$1:$B$15,2,0))</f>
        <v>HARDIK</v>
      </c>
      <c r="O3944" s="71" t="str">
        <f>TRIM(UPPER(tbl_raw_data[[#This Row],[Outcome]]))</f>
        <v>APPROVE</v>
      </c>
      <c r="P3944" s="71" t="str">
        <f>TRIM(UPPER(tbl_raw_data[[#This Row],[Queue Name]]))</f>
        <v>CONSUMER POST BUREAU</v>
      </c>
      <c r="Q3944" s="71" t="str">
        <f>IF(tbl_raw_data[[#This Row],[time_taken_in_min]]&lt;=settings!$D$2,"SLA_MET","SLA_NOT_MET")</f>
        <v>SLA_NOT_MET</v>
      </c>
    </row>
    <row r="3945" spans="1:17" hidden="1" x14ac:dyDescent="0.3">
      <c r="A3945" s="5" t="s">
        <v>4908</v>
      </c>
      <c r="B3945" s="36">
        <v>45159.66070601852</v>
      </c>
      <c r="C3945" s="41">
        <v>45159.671793981484</v>
      </c>
      <c r="D3945" s="11" t="s">
        <v>10</v>
      </c>
      <c r="E3945" s="11" t="s">
        <v>11</v>
      </c>
      <c r="F3945" s="11" t="s">
        <v>24</v>
      </c>
      <c r="G3945" s="11" t="s">
        <v>23</v>
      </c>
      <c r="H3945" s="84" t="str">
        <f t="shared" si="61"/>
        <v>Reason Unknown</v>
      </c>
      <c r="I3945" s="63">
        <f>(tbl_raw_data[[#This Row],[Date Actioned]])-(tbl_raw_data[[#This Row],[Date Tagged]])</f>
        <v>1.1087962964666076E-2</v>
      </c>
      <c r="J3945" s="66">
        <f>HOUR(tbl_raw_data[[#This Row],[time_taken]])*60+MINUTE(tbl_raw_data[[#This Row],[time_taken]])+SECOND(tbl_raw_data[[#This Row],[time_taken]])/60</f>
        <v>15.966666666666667</v>
      </c>
      <c r="K3945" s="68">
        <f>DATE(YEAR(tbl_raw_data[[#This Row],[Date Actioned]]),MONTH(tbl_raw_data[[#This Row],[Date Actioned]]),DAY(tbl_raw_data[[#This Row],[Date Actioned]]))</f>
        <v>45159</v>
      </c>
      <c r="L3945" s="65" t="str">
        <f>UPPER(TEXT(tbl_raw_data[[#This Row],[updated_date]],"MMMM"))</f>
        <v>AUGUST</v>
      </c>
      <c r="M3945" s="65" t="str">
        <f>"WEEK "&amp;IF(ROUNDUP(DAY(tbl_raw_data[[#This Row],[updated_date]])/7,0)=5,4,ROUNDUP(DAY(tbl_raw_data[[#This Row],[updated_date]])/7,0))</f>
        <v>WEEK 3</v>
      </c>
      <c r="N3945" s="71" t="str">
        <f>UPPER(VLOOKUP(tbl_raw_data[[#This Row],[Analyst]],settings!$A$1:$B$15,2,0))</f>
        <v>SAM</v>
      </c>
      <c r="O3945" s="71" t="str">
        <f>TRIM(UPPER(tbl_raw_data[[#This Row],[Outcome]]))</f>
        <v>APPROVE</v>
      </c>
      <c r="P3945" s="71" t="str">
        <f>TRIM(UPPER(tbl_raw_data[[#This Row],[Queue Name]]))</f>
        <v>CONSUMER EXISTING</v>
      </c>
      <c r="Q3945" s="71" t="str">
        <f>IF(tbl_raw_data[[#This Row],[time_taken_in_min]]&lt;=settings!$D$2,"SLA_MET","SLA_NOT_MET")</f>
        <v>SLA_MET</v>
      </c>
    </row>
    <row r="3946" spans="1:17" hidden="1" x14ac:dyDescent="0.3">
      <c r="A3946" s="7" t="s">
        <v>4909</v>
      </c>
      <c r="B3946" s="34">
        <v>45159.668310185189</v>
      </c>
      <c r="C3946" s="40">
        <v>45159.674837962964</v>
      </c>
      <c r="D3946" s="10" t="s">
        <v>10</v>
      </c>
      <c r="E3946" s="10" t="s">
        <v>11</v>
      </c>
      <c r="F3946" s="10" t="s">
        <v>14</v>
      </c>
      <c r="G3946" s="10" t="s">
        <v>15</v>
      </c>
      <c r="H3946" s="84" t="str">
        <f t="shared" si="61"/>
        <v>Reason Unknown</v>
      </c>
      <c r="I3946" s="63">
        <f>(tbl_raw_data[[#This Row],[Date Actioned]])-(tbl_raw_data[[#This Row],[Date Tagged]])</f>
        <v>6.5277777757728472E-3</v>
      </c>
      <c r="J3946" s="66">
        <f>HOUR(tbl_raw_data[[#This Row],[time_taken]])*60+MINUTE(tbl_raw_data[[#This Row],[time_taken]])+SECOND(tbl_raw_data[[#This Row],[time_taken]])/60</f>
        <v>9.4</v>
      </c>
      <c r="K3946" s="68">
        <f>DATE(YEAR(tbl_raw_data[[#This Row],[Date Actioned]]),MONTH(tbl_raw_data[[#This Row],[Date Actioned]]),DAY(tbl_raw_data[[#This Row],[Date Actioned]]))</f>
        <v>45159</v>
      </c>
      <c r="L3946" s="65" t="str">
        <f>UPPER(TEXT(tbl_raw_data[[#This Row],[updated_date]],"MMMM"))</f>
        <v>AUGUST</v>
      </c>
      <c r="M3946" s="65" t="str">
        <f>"WEEK "&amp;IF(ROUNDUP(DAY(tbl_raw_data[[#This Row],[updated_date]])/7,0)=5,4,ROUNDUP(DAY(tbl_raw_data[[#This Row],[updated_date]])/7,0))</f>
        <v>WEEK 3</v>
      </c>
      <c r="N3946" s="71" t="str">
        <f>UPPER(VLOOKUP(tbl_raw_data[[#This Row],[Analyst]],settings!$A$1:$B$15,2,0))</f>
        <v>CAMROON</v>
      </c>
      <c r="O3946" s="71" t="str">
        <f>TRIM(UPPER(tbl_raw_data[[#This Row],[Outcome]]))</f>
        <v>APPROVE</v>
      </c>
      <c r="P3946" s="71" t="str">
        <f>TRIM(UPPER(tbl_raw_data[[#This Row],[Queue Name]]))</f>
        <v>CONSUMER EXISTING</v>
      </c>
      <c r="Q3946" s="71" t="str">
        <f>IF(tbl_raw_data[[#This Row],[time_taken_in_min]]&lt;=settings!$D$2,"SLA_MET","SLA_NOT_MET")</f>
        <v>SLA_MET</v>
      </c>
    </row>
    <row r="3947" spans="1:17" hidden="1" x14ac:dyDescent="0.3">
      <c r="A3947" s="1" t="s">
        <v>4910</v>
      </c>
      <c r="B3947" s="36">
        <v>45159.676759259259</v>
      </c>
      <c r="C3947" s="41">
        <v>45159.685277777775</v>
      </c>
      <c r="D3947" s="11" t="s">
        <v>10</v>
      </c>
      <c r="E3947" s="11" t="s">
        <v>8</v>
      </c>
      <c r="F3947" s="11" t="s">
        <v>22</v>
      </c>
      <c r="G3947" s="13"/>
      <c r="H3947" s="84" t="str">
        <f t="shared" si="61"/>
        <v>Reason Unknown</v>
      </c>
      <c r="I3947" s="63">
        <f>(tbl_raw_data[[#This Row],[Date Actioned]])-(tbl_raw_data[[#This Row],[Date Tagged]])</f>
        <v>8.5185185162117705E-3</v>
      </c>
      <c r="J3947" s="66">
        <f>HOUR(tbl_raw_data[[#This Row],[time_taken]])*60+MINUTE(tbl_raw_data[[#This Row],[time_taken]])+SECOND(tbl_raw_data[[#This Row],[time_taken]])/60</f>
        <v>12.266666666666667</v>
      </c>
      <c r="K3947" s="68">
        <f>DATE(YEAR(tbl_raw_data[[#This Row],[Date Actioned]]),MONTH(tbl_raw_data[[#This Row],[Date Actioned]]),DAY(tbl_raw_data[[#This Row],[Date Actioned]]))</f>
        <v>45159</v>
      </c>
      <c r="L3947" s="65" t="str">
        <f>UPPER(TEXT(tbl_raw_data[[#This Row],[updated_date]],"MMMM"))</f>
        <v>AUGUST</v>
      </c>
      <c r="M3947" s="65" t="str">
        <f>"WEEK "&amp;IF(ROUNDUP(DAY(tbl_raw_data[[#This Row],[updated_date]])/7,0)=5,4,ROUNDUP(DAY(tbl_raw_data[[#This Row],[updated_date]])/7,0))</f>
        <v>WEEK 3</v>
      </c>
      <c r="N3947" s="71" t="str">
        <f>UPPER(VLOOKUP(tbl_raw_data[[#This Row],[Analyst]],settings!$A$1:$B$15,2,0))</f>
        <v>ROHAN</v>
      </c>
      <c r="O3947" s="71" t="str">
        <f>TRIM(UPPER(tbl_raw_data[[#This Row],[Outcome]]))</f>
        <v>APPROVE</v>
      </c>
      <c r="P3947" s="71" t="str">
        <f>TRIM(UPPER(tbl_raw_data[[#This Row],[Queue Name]]))</f>
        <v>CONSUMER POST BUREAU</v>
      </c>
      <c r="Q3947" s="71" t="str">
        <f>IF(tbl_raw_data[[#This Row],[time_taken_in_min]]&lt;=settings!$D$2,"SLA_MET","SLA_NOT_MET")</f>
        <v>SLA_MET</v>
      </c>
    </row>
    <row r="3948" spans="1:17" hidden="1" x14ac:dyDescent="0.3">
      <c r="A3948" s="5" t="s">
        <v>4911</v>
      </c>
      <c r="B3948" s="34">
        <v>45159.677743055552</v>
      </c>
      <c r="C3948" s="40">
        <v>45159.684791666667</v>
      </c>
      <c r="D3948" s="10" t="s">
        <v>10</v>
      </c>
      <c r="E3948" s="10" t="s">
        <v>11</v>
      </c>
      <c r="F3948" s="10" t="s">
        <v>17</v>
      </c>
      <c r="G3948" s="10" t="s">
        <v>15</v>
      </c>
      <c r="H3948" s="84" t="str">
        <f t="shared" si="61"/>
        <v>Reason Unknown</v>
      </c>
      <c r="I3948" s="63">
        <f>(tbl_raw_data[[#This Row],[Date Actioned]])-(tbl_raw_data[[#This Row],[Date Tagged]])</f>
        <v>7.0486111144418828E-3</v>
      </c>
      <c r="J3948" s="66">
        <f>HOUR(tbl_raw_data[[#This Row],[time_taken]])*60+MINUTE(tbl_raw_data[[#This Row],[time_taken]])+SECOND(tbl_raw_data[[#This Row],[time_taken]])/60</f>
        <v>10.15</v>
      </c>
      <c r="K3948" s="68">
        <f>DATE(YEAR(tbl_raw_data[[#This Row],[Date Actioned]]),MONTH(tbl_raw_data[[#This Row],[Date Actioned]]),DAY(tbl_raw_data[[#This Row],[Date Actioned]]))</f>
        <v>45159</v>
      </c>
      <c r="L3948" s="65" t="str">
        <f>UPPER(TEXT(tbl_raw_data[[#This Row],[updated_date]],"MMMM"))</f>
        <v>AUGUST</v>
      </c>
      <c r="M3948" s="65" t="str">
        <f>"WEEK "&amp;IF(ROUNDUP(DAY(tbl_raw_data[[#This Row],[updated_date]])/7,0)=5,4,ROUNDUP(DAY(tbl_raw_data[[#This Row],[updated_date]])/7,0))</f>
        <v>WEEK 3</v>
      </c>
      <c r="N3948" s="71" t="str">
        <f>UPPER(VLOOKUP(tbl_raw_data[[#This Row],[Analyst]],settings!$A$1:$B$15,2,0))</f>
        <v>MERCEDES</v>
      </c>
      <c r="O3948" s="71" t="str">
        <f>TRIM(UPPER(tbl_raw_data[[#This Row],[Outcome]]))</f>
        <v>APPROVE</v>
      </c>
      <c r="P3948" s="71" t="str">
        <f>TRIM(UPPER(tbl_raw_data[[#This Row],[Queue Name]]))</f>
        <v>CONSUMER EXISTING</v>
      </c>
      <c r="Q3948" s="71" t="str">
        <f>IF(tbl_raw_data[[#This Row],[time_taken_in_min]]&lt;=settings!$D$2,"SLA_MET","SLA_NOT_MET")</f>
        <v>SLA_MET</v>
      </c>
    </row>
    <row r="3949" spans="1:17" hidden="1" x14ac:dyDescent="0.3">
      <c r="A3949" s="7" t="s">
        <v>4912</v>
      </c>
      <c r="B3949" s="36">
        <v>45159.678553240738</v>
      </c>
      <c r="C3949" s="41">
        <v>45159.68613425926</v>
      </c>
      <c r="D3949" s="11" t="s">
        <v>10</v>
      </c>
      <c r="E3949" s="11" t="s">
        <v>11</v>
      </c>
      <c r="F3949" s="11" t="s">
        <v>206</v>
      </c>
      <c r="G3949" s="11" t="s">
        <v>15</v>
      </c>
      <c r="H3949" s="84" t="str">
        <f t="shared" si="61"/>
        <v>Reason Unknown</v>
      </c>
      <c r="I3949" s="63">
        <f>(tbl_raw_data[[#This Row],[Date Actioned]])-(tbl_raw_data[[#This Row],[Date Tagged]])</f>
        <v>7.5810185226146132E-3</v>
      </c>
      <c r="J3949" s="66">
        <f>HOUR(tbl_raw_data[[#This Row],[time_taken]])*60+MINUTE(tbl_raw_data[[#This Row],[time_taken]])+SECOND(tbl_raw_data[[#This Row],[time_taken]])/60</f>
        <v>10.916666666666666</v>
      </c>
      <c r="K3949" s="68">
        <f>DATE(YEAR(tbl_raw_data[[#This Row],[Date Actioned]]),MONTH(tbl_raw_data[[#This Row],[Date Actioned]]),DAY(tbl_raw_data[[#This Row],[Date Actioned]]))</f>
        <v>45159</v>
      </c>
      <c r="L3949" s="65" t="str">
        <f>UPPER(TEXT(tbl_raw_data[[#This Row],[updated_date]],"MMMM"))</f>
        <v>AUGUST</v>
      </c>
      <c r="M3949" s="65" t="str">
        <f>"WEEK "&amp;IF(ROUNDUP(DAY(tbl_raw_data[[#This Row],[updated_date]])/7,0)=5,4,ROUNDUP(DAY(tbl_raw_data[[#This Row],[updated_date]])/7,0))</f>
        <v>WEEK 3</v>
      </c>
      <c r="N3949" s="71" t="str">
        <f>UPPER(VLOOKUP(tbl_raw_data[[#This Row],[Analyst]],settings!$A$1:$B$15,2,0))</f>
        <v>HARDIK</v>
      </c>
      <c r="O3949" s="71" t="str">
        <f>TRIM(UPPER(tbl_raw_data[[#This Row],[Outcome]]))</f>
        <v>APPROVE</v>
      </c>
      <c r="P3949" s="71" t="str">
        <f>TRIM(UPPER(tbl_raw_data[[#This Row],[Queue Name]]))</f>
        <v>CONSUMER EXISTING</v>
      </c>
      <c r="Q3949" s="71" t="str">
        <f>IF(tbl_raw_data[[#This Row],[time_taken_in_min]]&lt;=settings!$D$2,"SLA_MET","SLA_NOT_MET")</f>
        <v>SLA_MET</v>
      </c>
    </row>
    <row r="3950" spans="1:17" hidden="1" x14ac:dyDescent="0.3">
      <c r="A3950" s="1" t="s">
        <v>4913</v>
      </c>
      <c r="B3950" s="34">
        <v>45159.679745370369</v>
      </c>
      <c r="C3950" s="40">
        <v>45159.690150462964</v>
      </c>
      <c r="D3950" s="10" t="s">
        <v>10</v>
      </c>
      <c r="E3950" s="10" t="s">
        <v>8</v>
      </c>
      <c r="F3950" s="10" t="s">
        <v>22</v>
      </c>
      <c r="G3950" s="12"/>
      <c r="H3950" s="84" t="str">
        <f t="shared" si="61"/>
        <v>Reason Unknown</v>
      </c>
      <c r="I3950" s="63">
        <f>(tbl_raw_data[[#This Row],[Date Actioned]])-(tbl_raw_data[[#This Row],[Date Tagged]])</f>
        <v>1.0405092594737653E-2</v>
      </c>
      <c r="J3950" s="66">
        <f>HOUR(tbl_raw_data[[#This Row],[time_taken]])*60+MINUTE(tbl_raw_data[[#This Row],[time_taken]])+SECOND(tbl_raw_data[[#This Row],[time_taken]])/60</f>
        <v>14.983333333333333</v>
      </c>
      <c r="K3950" s="68">
        <f>DATE(YEAR(tbl_raw_data[[#This Row],[Date Actioned]]),MONTH(tbl_raw_data[[#This Row],[Date Actioned]]),DAY(tbl_raw_data[[#This Row],[Date Actioned]]))</f>
        <v>45159</v>
      </c>
      <c r="L3950" s="65" t="str">
        <f>UPPER(TEXT(tbl_raw_data[[#This Row],[updated_date]],"MMMM"))</f>
        <v>AUGUST</v>
      </c>
      <c r="M3950" s="65" t="str">
        <f>"WEEK "&amp;IF(ROUNDUP(DAY(tbl_raw_data[[#This Row],[updated_date]])/7,0)=5,4,ROUNDUP(DAY(tbl_raw_data[[#This Row],[updated_date]])/7,0))</f>
        <v>WEEK 3</v>
      </c>
      <c r="N3950" s="71" t="str">
        <f>UPPER(VLOOKUP(tbl_raw_data[[#This Row],[Analyst]],settings!$A$1:$B$15,2,0))</f>
        <v>ROHAN</v>
      </c>
      <c r="O3950" s="71" t="str">
        <f>TRIM(UPPER(tbl_raw_data[[#This Row],[Outcome]]))</f>
        <v>APPROVE</v>
      </c>
      <c r="P3950" s="71" t="str">
        <f>TRIM(UPPER(tbl_raw_data[[#This Row],[Queue Name]]))</f>
        <v>CONSUMER POST BUREAU</v>
      </c>
      <c r="Q3950" s="71" t="str">
        <f>IF(tbl_raw_data[[#This Row],[time_taken_in_min]]&lt;=settings!$D$2,"SLA_MET","SLA_NOT_MET")</f>
        <v>SLA_MET</v>
      </c>
    </row>
    <row r="3951" spans="1:17" hidden="1" x14ac:dyDescent="0.3">
      <c r="A3951" s="5" t="s">
        <v>4914</v>
      </c>
      <c r="B3951" s="36">
        <v>45159.683067129627</v>
      </c>
      <c r="C3951" s="41">
        <v>45159.697291666664</v>
      </c>
      <c r="D3951" s="11" t="s">
        <v>10</v>
      </c>
      <c r="E3951" s="11" t="s">
        <v>8</v>
      </c>
      <c r="F3951" s="11" t="s">
        <v>22</v>
      </c>
      <c r="G3951" s="13"/>
      <c r="H3951" s="84" t="str">
        <f t="shared" si="61"/>
        <v>Reason Unknown</v>
      </c>
      <c r="I3951" s="63">
        <f>(tbl_raw_data[[#This Row],[Date Actioned]])-(tbl_raw_data[[#This Row],[Date Tagged]])</f>
        <v>1.4224537037080154E-2</v>
      </c>
      <c r="J3951" s="66">
        <f>HOUR(tbl_raw_data[[#This Row],[time_taken]])*60+MINUTE(tbl_raw_data[[#This Row],[time_taken]])+SECOND(tbl_raw_data[[#This Row],[time_taken]])/60</f>
        <v>20.483333333333334</v>
      </c>
      <c r="K3951" s="68">
        <f>DATE(YEAR(tbl_raw_data[[#This Row],[Date Actioned]]),MONTH(tbl_raw_data[[#This Row],[Date Actioned]]),DAY(tbl_raw_data[[#This Row],[Date Actioned]]))</f>
        <v>45159</v>
      </c>
      <c r="L3951" s="65" t="str">
        <f>UPPER(TEXT(tbl_raw_data[[#This Row],[updated_date]],"MMMM"))</f>
        <v>AUGUST</v>
      </c>
      <c r="M3951" s="65" t="str">
        <f>"WEEK "&amp;IF(ROUNDUP(DAY(tbl_raw_data[[#This Row],[updated_date]])/7,0)=5,4,ROUNDUP(DAY(tbl_raw_data[[#This Row],[updated_date]])/7,0))</f>
        <v>WEEK 3</v>
      </c>
      <c r="N3951" s="71" t="str">
        <f>UPPER(VLOOKUP(tbl_raw_data[[#This Row],[Analyst]],settings!$A$1:$B$15,2,0))</f>
        <v>ROHAN</v>
      </c>
      <c r="O3951" s="71" t="str">
        <f>TRIM(UPPER(tbl_raw_data[[#This Row],[Outcome]]))</f>
        <v>APPROVE</v>
      </c>
      <c r="P3951" s="71" t="str">
        <f>TRIM(UPPER(tbl_raw_data[[#This Row],[Queue Name]]))</f>
        <v>CONSUMER POST BUREAU</v>
      </c>
      <c r="Q3951" s="71" t="str">
        <f>IF(tbl_raw_data[[#This Row],[time_taken_in_min]]&lt;=settings!$D$2,"SLA_MET","SLA_NOT_MET")</f>
        <v>SLA_NOT_MET</v>
      </c>
    </row>
    <row r="3952" spans="1:17" hidden="1" x14ac:dyDescent="0.3">
      <c r="A3952" s="7" t="s">
        <v>4915</v>
      </c>
      <c r="B3952" s="34">
        <v>45159.684513888889</v>
      </c>
      <c r="C3952" s="40">
        <v>45159.690798611111</v>
      </c>
      <c r="D3952" s="10" t="s">
        <v>10</v>
      </c>
      <c r="E3952" s="10" t="s">
        <v>11</v>
      </c>
      <c r="F3952" s="10" t="s">
        <v>206</v>
      </c>
      <c r="G3952" s="10" t="s">
        <v>15</v>
      </c>
      <c r="H3952" s="84" t="str">
        <f t="shared" si="61"/>
        <v>Reason Unknown</v>
      </c>
      <c r="I3952" s="63">
        <f>(tbl_raw_data[[#This Row],[Date Actioned]])-(tbl_raw_data[[#This Row],[Date Tagged]])</f>
        <v>6.284722221607808E-3</v>
      </c>
      <c r="J3952" s="66">
        <f>HOUR(tbl_raw_data[[#This Row],[time_taken]])*60+MINUTE(tbl_raw_data[[#This Row],[time_taken]])+SECOND(tbl_raw_data[[#This Row],[time_taken]])/60</f>
        <v>9.0500000000000007</v>
      </c>
      <c r="K3952" s="68">
        <f>DATE(YEAR(tbl_raw_data[[#This Row],[Date Actioned]]),MONTH(tbl_raw_data[[#This Row],[Date Actioned]]),DAY(tbl_raw_data[[#This Row],[Date Actioned]]))</f>
        <v>45159</v>
      </c>
      <c r="L3952" s="65" t="str">
        <f>UPPER(TEXT(tbl_raw_data[[#This Row],[updated_date]],"MMMM"))</f>
        <v>AUGUST</v>
      </c>
      <c r="M3952" s="65" t="str">
        <f>"WEEK "&amp;IF(ROUNDUP(DAY(tbl_raw_data[[#This Row],[updated_date]])/7,0)=5,4,ROUNDUP(DAY(tbl_raw_data[[#This Row],[updated_date]])/7,0))</f>
        <v>WEEK 3</v>
      </c>
      <c r="N3952" s="71" t="str">
        <f>UPPER(VLOOKUP(tbl_raw_data[[#This Row],[Analyst]],settings!$A$1:$B$15,2,0))</f>
        <v>HARDIK</v>
      </c>
      <c r="O3952" s="71" t="str">
        <f>TRIM(UPPER(tbl_raw_data[[#This Row],[Outcome]]))</f>
        <v>APPROVE</v>
      </c>
      <c r="P3952" s="71" t="str">
        <f>TRIM(UPPER(tbl_raw_data[[#This Row],[Queue Name]]))</f>
        <v>CONSUMER EXISTING</v>
      </c>
      <c r="Q3952" s="71" t="str">
        <f>IF(tbl_raw_data[[#This Row],[time_taken_in_min]]&lt;=settings!$D$2,"SLA_MET","SLA_NOT_MET")</f>
        <v>SLA_MET</v>
      </c>
    </row>
    <row r="3953" spans="1:17" hidden="1" x14ac:dyDescent="0.3">
      <c r="A3953" s="1" t="s">
        <v>4916</v>
      </c>
      <c r="B3953" s="36">
        <v>45159.686006944445</v>
      </c>
      <c r="C3953" s="41">
        <v>45159.690208333333</v>
      </c>
      <c r="D3953" s="11" t="s">
        <v>10</v>
      </c>
      <c r="E3953" s="11" t="s">
        <v>11</v>
      </c>
      <c r="F3953" s="11" t="s">
        <v>17</v>
      </c>
      <c r="G3953" s="11" t="s">
        <v>15</v>
      </c>
      <c r="H3953" s="84" t="str">
        <f t="shared" si="61"/>
        <v>Reason Unknown</v>
      </c>
      <c r="I3953" s="63">
        <f>(tbl_raw_data[[#This Row],[Date Actioned]])-(tbl_raw_data[[#This Row],[Date Tagged]])</f>
        <v>4.2013888887595385E-3</v>
      </c>
      <c r="J3953" s="66">
        <f>HOUR(tbl_raw_data[[#This Row],[time_taken]])*60+MINUTE(tbl_raw_data[[#This Row],[time_taken]])+SECOND(tbl_raw_data[[#This Row],[time_taken]])/60</f>
        <v>6.05</v>
      </c>
      <c r="K3953" s="68">
        <f>DATE(YEAR(tbl_raw_data[[#This Row],[Date Actioned]]),MONTH(tbl_raw_data[[#This Row],[Date Actioned]]),DAY(tbl_raw_data[[#This Row],[Date Actioned]]))</f>
        <v>45159</v>
      </c>
      <c r="L3953" s="65" t="str">
        <f>UPPER(TEXT(tbl_raw_data[[#This Row],[updated_date]],"MMMM"))</f>
        <v>AUGUST</v>
      </c>
      <c r="M3953" s="65" t="str">
        <f>"WEEK "&amp;IF(ROUNDUP(DAY(tbl_raw_data[[#This Row],[updated_date]])/7,0)=5,4,ROUNDUP(DAY(tbl_raw_data[[#This Row],[updated_date]])/7,0))</f>
        <v>WEEK 3</v>
      </c>
      <c r="N3953" s="71" t="str">
        <f>UPPER(VLOOKUP(tbl_raw_data[[#This Row],[Analyst]],settings!$A$1:$B$15,2,0))</f>
        <v>MERCEDES</v>
      </c>
      <c r="O3953" s="71" t="str">
        <f>TRIM(UPPER(tbl_raw_data[[#This Row],[Outcome]]))</f>
        <v>APPROVE</v>
      </c>
      <c r="P3953" s="71" t="str">
        <f>TRIM(UPPER(tbl_raw_data[[#This Row],[Queue Name]]))</f>
        <v>CONSUMER EXISTING</v>
      </c>
      <c r="Q3953" s="71" t="str">
        <f>IF(tbl_raw_data[[#This Row],[time_taken_in_min]]&lt;=settings!$D$2,"SLA_MET","SLA_NOT_MET")</f>
        <v>SLA_MET</v>
      </c>
    </row>
    <row r="3954" spans="1:17" hidden="1" x14ac:dyDescent="0.3">
      <c r="A3954" s="5" t="s">
        <v>4917</v>
      </c>
      <c r="B3954" s="34">
        <v>45159.689375000002</v>
      </c>
      <c r="C3954" s="40">
        <v>45159.70140046296</v>
      </c>
      <c r="D3954" s="10" t="s">
        <v>10</v>
      </c>
      <c r="E3954" s="10" t="s">
        <v>18</v>
      </c>
      <c r="F3954" s="10" t="s">
        <v>206</v>
      </c>
      <c r="G3954" s="10" t="s">
        <v>16</v>
      </c>
      <c r="H3954" s="84" t="str">
        <f t="shared" si="61"/>
        <v>Reason Unknown</v>
      </c>
      <c r="I3954" s="63">
        <f>(tbl_raw_data[[#This Row],[Date Actioned]])-(tbl_raw_data[[#This Row],[Date Tagged]])</f>
        <v>1.2025462958263233E-2</v>
      </c>
      <c r="J3954" s="66">
        <f>HOUR(tbl_raw_data[[#This Row],[time_taken]])*60+MINUTE(tbl_raw_data[[#This Row],[time_taken]])+SECOND(tbl_raw_data[[#This Row],[time_taken]])/60</f>
        <v>17.316666666666666</v>
      </c>
      <c r="K3954" s="68">
        <f>DATE(YEAR(tbl_raw_data[[#This Row],[Date Actioned]]),MONTH(tbl_raw_data[[#This Row],[Date Actioned]]),DAY(tbl_raw_data[[#This Row],[Date Actioned]]))</f>
        <v>45159</v>
      </c>
      <c r="L3954" s="65" t="str">
        <f>UPPER(TEXT(tbl_raw_data[[#This Row],[updated_date]],"MMMM"))</f>
        <v>AUGUST</v>
      </c>
      <c r="M3954" s="65" t="str">
        <f>"WEEK "&amp;IF(ROUNDUP(DAY(tbl_raw_data[[#This Row],[updated_date]])/7,0)=5,4,ROUNDUP(DAY(tbl_raw_data[[#This Row],[updated_date]])/7,0))</f>
        <v>WEEK 3</v>
      </c>
      <c r="N3954" s="71" t="str">
        <f>UPPER(VLOOKUP(tbl_raw_data[[#This Row],[Analyst]],settings!$A$1:$B$15,2,0))</f>
        <v>HARDIK</v>
      </c>
      <c r="O3954" s="71" t="str">
        <f>TRIM(UPPER(tbl_raw_data[[#This Row],[Outcome]]))</f>
        <v>APPROVE</v>
      </c>
      <c r="P3954" s="71" t="str">
        <f>TRIM(UPPER(tbl_raw_data[[#This Row],[Queue Name]]))</f>
        <v>CONSUMER PRE BUREAU</v>
      </c>
      <c r="Q3954" s="71" t="str">
        <f>IF(tbl_raw_data[[#This Row],[time_taken_in_min]]&lt;=settings!$D$2,"SLA_MET","SLA_NOT_MET")</f>
        <v>SLA_MET</v>
      </c>
    </row>
    <row r="3955" spans="1:17" hidden="1" x14ac:dyDescent="0.3">
      <c r="A3955" s="7" t="s">
        <v>4918</v>
      </c>
      <c r="B3955" s="36">
        <v>45159.691412037035</v>
      </c>
      <c r="C3955" s="41">
        <v>45159.700254629628</v>
      </c>
      <c r="D3955" s="11" t="s">
        <v>10</v>
      </c>
      <c r="E3955" s="11" t="s">
        <v>18</v>
      </c>
      <c r="F3955" s="11" t="s">
        <v>114</v>
      </c>
      <c r="G3955" s="11" t="s">
        <v>123</v>
      </c>
      <c r="H3955" s="84" t="str">
        <f t="shared" si="61"/>
        <v>Reason Unknown</v>
      </c>
      <c r="I3955" s="63">
        <f>(tbl_raw_data[[#This Row],[Date Actioned]])-(tbl_raw_data[[#This Row],[Date Tagged]])</f>
        <v>8.8425925932824612E-3</v>
      </c>
      <c r="J3955" s="66">
        <f>HOUR(tbl_raw_data[[#This Row],[time_taken]])*60+MINUTE(tbl_raw_data[[#This Row],[time_taken]])+SECOND(tbl_raw_data[[#This Row],[time_taken]])/60</f>
        <v>12.733333333333333</v>
      </c>
      <c r="K3955" s="68">
        <f>DATE(YEAR(tbl_raw_data[[#This Row],[Date Actioned]]),MONTH(tbl_raw_data[[#This Row],[Date Actioned]]),DAY(tbl_raw_data[[#This Row],[Date Actioned]]))</f>
        <v>45159</v>
      </c>
      <c r="L3955" s="65" t="str">
        <f>UPPER(TEXT(tbl_raw_data[[#This Row],[updated_date]],"MMMM"))</f>
        <v>AUGUST</v>
      </c>
      <c r="M3955" s="65" t="str">
        <f>"WEEK "&amp;IF(ROUNDUP(DAY(tbl_raw_data[[#This Row],[updated_date]])/7,0)=5,4,ROUNDUP(DAY(tbl_raw_data[[#This Row],[updated_date]])/7,0))</f>
        <v>WEEK 3</v>
      </c>
      <c r="N3955" s="71" t="str">
        <f>UPPER(VLOOKUP(tbl_raw_data[[#This Row],[Analyst]],settings!$A$1:$B$15,2,0))</f>
        <v>FARDIN</v>
      </c>
      <c r="O3955" s="71" t="str">
        <f>TRIM(UPPER(tbl_raw_data[[#This Row],[Outcome]]))</f>
        <v>APPROVE</v>
      </c>
      <c r="P3955" s="71" t="str">
        <f>TRIM(UPPER(tbl_raw_data[[#This Row],[Queue Name]]))</f>
        <v>CONSUMER PRE BUREAU</v>
      </c>
      <c r="Q3955" s="71" t="str">
        <f>IF(tbl_raw_data[[#This Row],[time_taken_in_min]]&lt;=settings!$D$2,"SLA_MET","SLA_NOT_MET")</f>
        <v>SLA_MET</v>
      </c>
    </row>
    <row r="3956" spans="1:17" hidden="1" x14ac:dyDescent="0.3">
      <c r="A3956" s="1" t="s">
        <v>4919</v>
      </c>
      <c r="B3956" s="34">
        <v>45159.696064814816</v>
      </c>
      <c r="C3956" s="40">
        <v>45159.701990740738</v>
      </c>
      <c r="D3956" s="10" t="s">
        <v>10</v>
      </c>
      <c r="E3956" s="10" t="s">
        <v>8</v>
      </c>
      <c r="F3956" s="10" t="s">
        <v>17</v>
      </c>
      <c r="G3956" s="12"/>
      <c r="H3956" s="84" t="str">
        <f t="shared" si="61"/>
        <v>Reason Unknown</v>
      </c>
      <c r="I3956" s="63">
        <f>(tbl_raw_data[[#This Row],[Date Actioned]])-(tbl_raw_data[[#This Row],[Date Tagged]])</f>
        <v>5.9259259214741178E-3</v>
      </c>
      <c r="J3956" s="66">
        <f>HOUR(tbl_raw_data[[#This Row],[time_taken]])*60+MINUTE(tbl_raw_data[[#This Row],[time_taken]])+SECOND(tbl_raw_data[[#This Row],[time_taken]])/60</f>
        <v>8.5333333333333332</v>
      </c>
      <c r="K3956" s="68">
        <f>DATE(YEAR(tbl_raw_data[[#This Row],[Date Actioned]]),MONTH(tbl_raw_data[[#This Row],[Date Actioned]]),DAY(tbl_raw_data[[#This Row],[Date Actioned]]))</f>
        <v>45159</v>
      </c>
      <c r="L3956" s="65" t="str">
        <f>UPPER(TEXT(tbl_raw_data[[#This Row],[updated_date]],"MMMM"))</f>
        <v>AUGUST</v>
      </c>
      <c r="M3956" s="65" t="str">
        <f>"WEEK "&amp;IF(ROUNDUP(DAY(tbl_raw_data[[#This Row],[updated_date]])/7,0)=5,4,ROUNDUP(DAY(tbl_raw_data[[#This Row],[updated_date]])/7,0))</f>
        <v>WEEK 3</v>
      </c>
      <c r="N3956" s="71" t="str">
        <f>UPPER(VLOOKUP(tbl_raw_data[[#This Row],[Analyst]],settings!$A$1:$B$15,2,0))</f>
        <v>MERCEDES</v>
      </c>
      <c r="O3956" s="71" t="str">
        <f>TRIM(UPPER(tbl_raw_data[[#This Row],[Outcome]]))</f>
        <v>APPROVE</v>
      </c>
      <c r="P3956" s="71" t="str">
        <f>TRIM(UPPER(tbl_raw_data[[#This Row],[Queue Name]]))</f>
        <v>CONSUMER POST BUREAU</v>
      </c>
      <c r="Q3956" s="71" t="str">
        <f>IF(tbl_raw_data[[#This Row],[time_taken_in_min]]&lt;=settings!$D$2,"SLA_MET","SLA_NOT_MET")</f>
        <v>SLA_MET</v>
      </c>
    </row>
    <row r="3957" spans="1:17" hidden="1" x14ac:dyDescent="0.3">
      <c r="A3957" s="5" t="s">
        <v>4920</v>
      </c>
      <c r="B3957" s="36">
        <v>45159.701608796298</v>
      </c>
      <c r="C3957" s="41">
        <v>45159.708043981482</v>
      </c>
      <c r="D3957" s="11" t="s">
        <v>10</v>
      </c>
      <c r="E3957" s="11" t="s">
        <v>8</v>
      </c>
      <c r="F3957" s="11" t="s">
        <v>17</v>
      </c>
      <c r="G3957" s="13"/>
      <c r="H3957" s="84" t="str">
        <f t="shared" si="61"/>
        <v>Reason Unknown</v>
      </c>
      <c r="I3957" s="63">
        <f>(tbl_raw_data[[#This Row],[Date Actioned]])-(tbl_raw_data[[#This Row],[Date Tagged]])</f>
        <v>6.435185183363501E-3</v>
      </c>
      <c r="J3957" s="66">
        <f>HOUR(tbl_raw_data[[#This Row],[time_taken]])*60+MINUTE(tbl_raw_data[[#This Row],[time_taken]])+SECOND(tbl_raw_data[[#This Row],[time_taken]])/60</f>
        <v>9.2666666666666675</v>
      </c>
      <c r="K3957" s="68">
        <f>DATE(YEAR(tbl_raw_data[[#This Row],[Date Actioned]]),MONTH(tbl_raw_data[[#This Row],[Date Actioned]]),DAY(tbl_raw_data[[#This Row],[Date Actioned]]))</f>
        <v>45159</v>
      </c>
      <c r="L3957" s="65" t="str">
        <f>UPPER(TEXT(tbl_raw_data[[#This Row],[updated_date]],"MMMM"))</f>
        <v>AUGUST</v>
      </c>
      <c r="M3957" s="65" t="str">
        <f>"WEEK "&amp;IF(ROUNDUP(DAY(tbl_raw_data[[#This Row],[updated_date]])/7,0)=5,4,ROUNDUP(DAY(tbl_raw_data[[#This Row],[updated_date]])/7,0))</f>
        <v>WEEK 3</v>
      </c>
      <c r="N3957" s="71" t="str">
        <f>UPPER(VLOOKUP(tbl_raw_data[[#This Row],[Analyst]],settings!$A$1:$B$15,2,0))</f>
        <v>MERCEDES</v>
      </c>
      <c r="O3957" s="71" t="str">
        <f>TRIM(UPPER(tbl_raw_data[[#This Row],[Outcome]]))</f>
        <v>APPROVE</v>
      </c>
      <c r="P3957" s="71" t="str">
        <f>TRIM(UPPER(tbl_raw_data[[#This Row],[Queue Name]]))</f>
        <v>CONSUMER POST BUREAU</v>
      </c>
      <c r="Q3957" s="71" t="str">
        <f>IF(tbl_raw_data[[#This Row],[time_taken_in_min]]&lt;=settings!$D$2,"SLA_MET","SLA_NOT_MET")</f>
        <v>SLA_MET</v>
      </c>
    </row>
    <row r="3958" spans="1:17" hidden="1" x14ac:dyDescent="0.3">
      <c r="A3958" s="7" t="s">
        <v>4921</v>
      </c>
      <c r="B3958" s="34">
        <v>45159.702569444446</v>
      </c>
      <c r="C3958" s="40">
        <v>45159.711377314816</v>
      </c>
      <c r="D3958" s="10" t="s">
        <v>10</v>
      </c>
      <c r="E3958" s="10" t="s">
        <v>11</v>
      </c>
      <c r="F3958" s="10" t="s">
        <v>114</v>
      </c>
      <c r="G3958" s="12"/>
      <c r="H3958" s="84" t="str">
        <f t="shared" si="61"/>
        <v>Reason Unknown</v>
      </c>
      <c r="I3958" s="63">
        <f>(tbl_raw_data[[#This Row],[Date Actioned]])-(tbl_raw_data[[#This Row],[Date Tagged]])</f>
        <v>8.8078703702194616E-3</v>
      </c>
      <c r="J3958" s="66">
        <f>HOUR(tbl_raw_data[[#This Row],[time_taken]])*60+MINUTE(tbl_raw_data[[#This Row],[time_taken]])+SECOND(tbl_raw_data[[#This Row],[time_taken]])/60</f>
        <v>12.683333333333334</v>
      </c>
      <c r="K3958" s="68">
        <f>DATE(YEAR(tbl_raw_data[[#This Row],[Date Actioned]]),MONTH(tbl_raw_data[[#This Row],[Date Actioned]]),DAY(tbl_raw_data[[#This Row],[Date Actioned]]))</f>
        <v>45159</v>
      </c>
      <c r="L3958" s="65" t="str">
        <f>UPPER(TEXT(tbl_raw_data[[#This Row],[updated_date]],"MMMM"))</f>
        <v>AUGUST</v>
      </c>
      <c r="M3958" s="65" t="str">
        <f>"WEEK "&amp;IF(ROUNDUP(DAY(tbl_raw_data[[#This Row],[updated_date]])/7,0)=5,4,ROUNDUP(DAY(tbl_raw_data[[#This Row],[updated_date]])/7,0))</f>
        <v>WEEK 3</v>
      </c>
      <c r="N3958" s="71" t="str">
        <f>UPPER(VLOOKUP(tbl_raw_data[[#This Row],[Analyst]],settings!$A$1:$B$15,2,0))</f>
        <v>FARDIN</v>
      </c>
      <c r="O3958" s="71" t="str">
        <f>TRIM(UPPER(tbl_raw_data[[#This Row],[Outcome]]))</f>
        <v>APPROVE</v>
      </c>
      <c r="P3958" s="71" t="str">
        <f>TRIM(UPPER(tbl_raw_data[[#This Row],[Queue Name]]))</f>
        <v>CONSUMER EXISTING</v>
      </c>
      <c r="Q3958" s="71" t="str">
        <f>IF(tbl_raw_data[[#This Row],[time_taken_in_min]]&lt;=settings!$D$2,"SLA_MET","SLA_NOT_MET")</f>
        <v>SLA_MET</v>
      </c>
    </row>
    <row r="3959" spans="1:17" hidden="1" x14ac:dyDescent="0.3">
      <c r="A3959" s="1" t="s">
        <v>4922</v>
      </c>
      <c r="B3959" s="36">
        <v>45159.709560185183</v>
      </c>
      <c r="C3959" s="41">
        <v>45159.714999999997</v>
      </c>
      <c r="D3959" s="11" t="s">
        <v>10</v>
      </c>
      <c r="E3959" s="11" t="s">
        <v>11</v>
      </c>
      <c r="F3959" s="11" t="s">
        <v>24</v>
      </c>
      <c r="G3959" s="11" t="s">
        <v>123</v>
      </c>
      <c r="H3959" s="84" t="str">
        <f t="shared" si="61"/>
        <v>Reason Unknown</v>
      </c>
      <c r="I3959" s="63">
        <f>(tbl_raw_data[[#This Row],[Date Actioned]])-(tbl_raw_data[[#This Row],[Date Tagged]])</f>
        <v>5.4398148131440394E-3</v>
      </c>
      <c r="J3959" s="66">
        <f>HOUR(tbl_raw_data[[#This Row],[time_taken]])*60+MINUTE(tbl_raw_data[[#This Row],[time_taken]])+SECOND(tbl_raw_data[[#This Row],[time_taken]])/60</f>
        <v>7.833333333333333</v>
      </c>
      <c r="K3959" s="68">
        <f>DATE(YEAR(tbl_raw_data[[#This Row],[Date Actioned]]),MONTH(tbl_raw_data[[#This Row],[Date Actioned]]),DAY(tbl_raw_data[[#This Row],[Date Actioned]]))</f>
        <v>45159</v>
      </c>
      <c r="L3959" s="65" t="str">
        <f>UPPER(TEXT(tbl_raw_data[[#This Row],[updated_date]],"MMMM"))</f>
        <v>AUGUST</v>
      </c>
      <c r="M3959" s="65" t="str">
        <f>"WEEK "&amp;IF(ROUNDUP(DAY(tbl_raw_data[[#This Row],[updated_date]])/7,0)=5,4,ROUNDUP(DAY(tbl_raw_data[[#This Row],[updated_date]])/7,0))</f>
        <v>WEEK 3</v>
      </c>
      <c r="N3959" s="71" t="str">
        <f>UPPER(VLOOKUP(tbl_raw_data[[#This Row],[Analyst]],settings!$A$1:$B$15,2,0))</f>
        <v>SAM</v>
      </c>
      <c r="O3959" s="71" t="str">
        <f>TRIM(UPPER(tbl_raw_data[[#This Row],[Outcome]]))</f>
        <v>APPROVE</v>
      </c>
      <c r="P3959" s="71" t="str">
        <f>TRIM(UPPER(tbl_raw_data[[#This Row],[Queue Name]]))</f>
        <v>CONSUMER EXISTING</v>
      </c>
      <c r="Q3959" s="71" t="str">
        <f>IF(tbl_raw_data[[#This Row],[time_taken_in_min]]&lt;=settings!$D$2,"SLA_MET","SLA_NOT_MET")</f>
        <v>SLA_MET</v>
      </c>
    </row>
    <row r="3960" spans="1:17" hidden="1" x14ac:dyDescent="0.3">
      <c r="A3960" s="5" t="s">
        <v>4923</v>
      </c>
      <c r="B3960" s="34">
        <v>45159.710694444446</v>
      </c>
      <c r="C3960" s="40">
        <v>45159.72074074074</v>
      </c>
      <c r="D3960" s="10" t="s">
        <v>10</v>
      </c>
      <c r="E3960" s="10" t="s">
        <v>8</v>
      </c>
      <c r="F3960" s="10" t="s">
        <v>114</v>
      </c>
      <c r="G3960" s="12"/>
      <c r="H3960" s="84" t="str">
        <f t="shared" si="61"/>
        <v>Reason Unknown</v>
      </c>
      <c r="I3960" s="63">
        <f>(tbl_raw_data[[#This Row],[Date Actioned]])-(tbl_raw_data[[#This Row],[Date Tagged]])</f>
        <v>1.0046296294603962E-2</v>
      </c>
      <c r="J3960" s="66">
        <f>HOUR(tbl_raw_data[[#This Row],[time_taken]])*60+MINUTE(tbl_raw_data[[#This Row],[time_taken]])+SECOND(tbl_raw_data[[#This Row],[time_taken]])/60</f>
        <v>14.466666666666667</v>
      </c>
      <c r="K3960" s="68">
        <f>DATE(YEAR(tbl_raw_data[[#This Row],[Date Actioned]]),MONTH(tbl_raw_data[[#This Row],[Date Actioned]]),DAY(tbl_raw_data[[#This Row],[Date Actioned]]))</f>
        <v>45159</v>
      </c>
      <c r="L3960" s="65" t="str">
        <f>UPPER(TEXT(tbl_raw_data[[#This Row],[updated_date]],"MMMM"))</f>
        <v>AUGUST</v>
      </c>
      <c r="M3960" s="65" t="str">
        <f>"WEEK "&amp;IF(ROUNDUP(DAY(tbl_raw_data[[#This Row],[updated_date]])/7,0)=5,4,ROUNDUP(DAY(tbl_raw_data[[#This Row],[updated_date]])/7,0))</f>
        <v>WEEK 3</v>
      </c>
      <c r="N3960" s="71" t="str">
        <f>UPPER(VLOOKUP(tbl_raw_data[[#This Row],[Analyst]],settings!$A$1:$B$15,2,0))</f>
        <v>FARDIN</v>
      </c>
      <c r="O3960" s="71" t="str">
        <f>TRIM(UPPER(tbl_raw_data[[#This Row],[Outcome]]))</f>
        <v>APPROVE</v>
      </c>
      <c r="P3960" s="71" t="str">
        <f>TRIM(UPPER(tbl_raw_data[[#This Row],[Queue Name]]))</f>
        <v>CONSUMER POST BUREAU</v>
      </c>
      <c r="Q3960" s="71" t="str">
        <f>IF(tbl_raw_data[[#This Row],[time_taken_in_min]]&lt;=settings!$D$2,"SLA_MET","SLA_NOT_MET")</f>
        <v>SLA_MET</v>
      </c>
    </row>
    <row r="3961" spans="1:17" hidden="1" x14ac:dyDescent="0.3">
      <c r="A3961" s="7" t="s">
        <v>4924</v>
      </c>
      <c r="B3961" s="36">
        <v>45159.712858796294</v>
      </c>
      <c r="C3961" s="41">
        <v>45159.718761574077</v>
      </c>
      <c r="D3961" s="11" t="s">
        <v>10</v>
      </c>
      <c r="E3961" s="11" t="s">
        <v>11</v>
      </c>
      <c r="F3961" s="11" t="s">
        <v>14</v>
      </c>
      <c r="G3961" s="13"/>
      <c r="H3961" s="84" t="str">
        <f t="shared" si="61"/>
        <v>Reason Unknown</v>
      </c>
      <c r="I3961" s="63">
        <f>(tbl_raw_data[[#This Row],[Date Actioned]])-(tbl_raw_data[[#This Row],[Date Tagged]])</f>
        <v>5.9027777824667282E-3</v>
      </c>
      <c r="J3961" s="66">
        <f>HOUR(tbl_raw_data[[#This Row],[time_taken]])*60+MINUTE(tbl_raw_data[[#This Row],[time_taken]])+SECOND(tbl_raw_data[[#This Row],[time_taken]])/60</f>
        <v>8.5</v>
      </c>
      <c r="K3961" s="68">
        <f>DATE(YEAR(tbl_raw_data[[#This Row],[Date Actioned]]),MONTH(tbl_raw_data[[#This Row],[Date Actioned]]),DAY(tbl_raw_data[[#This Row],[Date Actioned]]))</f>
        <v>45159</v>
      </c>
      <c r="L3961" s="65" t="str">
        <f>UPPER(TEXT(tbl_raw_data[[#This Row],[updated_date]],"MMMM"))</f>
        <v>AUGUST</v>
      </c>
      <c r="M3961" s="65" t="str">
        <f>"WEEK "&amp;IF(ROUNDUP(DAY(tbl_raw_data[[#This Row],[updated_date]])/7,0)=5,4,ROUNDUP(DAY(tbl_raw_data[[#This Row],[updated_date]])/7,0))</f>
        <v>WEEK 3</v>
      </c>
      <c r="N3961" s="71" t="str">
        <f>UPPER(VLOOKUP(tbl_raw_data[[#This Row],[Analyst]],settings!$A$1:$B$15,2,0))</f>
        <v>CAMROON</v>
      </c>
      <c r="O3961" s="71" t="str">
        <f>TRIM(UPPER(tbl_raw_data[[#This Row],[Outcome]]))</f>
        <v>APPROVE</v>
      </c>
      <c r="P3961" s="71" t="str">
        <f>TRIM(UPPER(tbl_raw_data[[#This Row],[Queue Name]]))</f>
        <v>CONSUMER EXISTING</v>
      </c>
      <c r="Q3961" s="71" t="str">
        <f>IF(tbl_raw_data[[#This Row],[time_taken_in_min]]&lt;=settings!$D$2,"SLA_MET","SLA_NOT_MET")</f>
        <v>SLA_MET</v>
      </c>
    </row>
    <row r="3962" spans="1:17" hidden="1" x14ac:dyDescent="0.3">
      <c r="A3962" s="1" t="s">
        <v>4925</v>
      </c>
      <c r="B3962" s="34">
        <v>45159.712905092594</v>
      </c>
      <c r="C3962" s="40">
        <v>45159.726319444446</v>
      </c>
      <c r="D3962" s="10" t="s">
        <v>10</v>
      </c>
      <c r="E3962" s="10" t="s">
        <v>18</v>
      </c>
      <c r="F3962" s="10" t="s">
        <v>206</v>
      </c>
      <c r="G3962" s="10" t="s">
        <v>16</v>
      </c>
      <c r="H3962" s="84" t="str">
        <f t="shared" si="61"/>
        <v>Reason Unknown</v>
      </c>
      <c r="I3962" s="63">
        <f>(tbl_raw_data[[#This Row],[Date Actioned]])-(tbl_raw_data[[#This Row],[Date Tagged]])</f>
        <v>1.3414351851679385E-2</v>
      </c>
      <c r="J3962" s="66">
        <f>HOUR(tbl_raw_data[[#This Row],[time_taken]])*60+MINUTE(tbl_raw_data[[#This Row],[time_taken]])+SECOND(tbl_raw_data[[#This Row],[time_taken]])/60</f>
        <v>19.316666666666666</v>
      </c>
      <c r="K3962" s="68">
        <f>DATE(YEAR(tbl_raw_data[[#This Row],[Date Actioned]]),MONTH(tbl_raw_data[[#This Row],[Date Actioned]]),DAY(tbl_raw_data[[#This Row],[Date Actioned]]))</f>
        <v>45159</v>
      </c>
      <c r="L3962" s="65" t="str">
        <f>UPPER(TEXT(tbl_raw_data[[#This Row],[updated_date]],"MMMM"))</f>
        <v>AUGUST</v>
      </c>
      <c r="M3962" s="65" t="str">
        <f>"WEEK "&amp;IF(ROUNDUP(DAY(tbl_raw_data[[#This Row],[updated_date]])/7,0)=5,4,ROUNDUP(DAY(tbl_raw_data[[#This Row],[updated_date]])/7,0))</f>
        <v>WEEK 3</v>
      </c>
      <c r="N3962" s="71" t="str">
        <f>UPPER(VLOOKUP(tbl_raw_data[[#This Row],[Analyst]],settings!$A$1:$B$15,2,0))</f>
        <v>HARDIK</v>
      </c>
      <c r="O3962" s="71" t="str">
        <f>TRIM(UPPER(tbl_raw_data[[#This Row],[Outcome]]))</f>
        <v>APPROVE</v>
      </c>
      <c r="P3962" s="71" t="str">
        <f>TRIM(UPPER(tbl_raw_data[[#This Row],[Queue Name]]))</f>
        <v>CONSUMER PRE BUREAU</v>
      </c>
      <c r="Q3962" s="71" t="str">
        <f>IF(tbl_raw_data[[#This Row],[time_taken_in_min]]&lt;=settings!$D$2,"SLA_MET","SLA_NOT_MET")</f>
        <v>SLA_MET</v>
      </c>
    </row>
    <row r="3963" spans="1:17" hidden="1" x14ac:dyDescent="0.3">
      <c r="A3963" s="5" t="s">
        <v>4926</v>
      </c>
      <c r="B3963" s="36">
        <v>45159.717511574076</v>
      </c>
      <c r="C3963" s="41">
        <v>45159.726967592593</v>
      </c>
      <c r="D3963" s="11" t="s">
        <v>10</v>
      </c>
      <c r="E3963" s="11" t="s">
        <v>11</v>
      </c>
      <c r="F3963" s="11" t="s">
        <v>14</v>
      </c>
      <c r="G3963" s="11" t="s">
        <v>26</v>
      </c>
      <c r="H3963" s="84" t="str">
        <f t="shared" si="61"/>
        <v>Reason Unknown</v>
      </c>
      <c r="I3963" s="63">
        <f>(tbl_raw_data[[#This Row],[Date Actioned]])-(tbl_raw_data[[#This Row],[Date Tagged]])</f>
        <v>9.4560185170848854E-3</v>
      </c>
      <c r="J3963" s="66">
        <f>HOUR(tbl_raw_data[[#This Row],[time_taken]])*60+MINUTE(tbl_raw_data[[#This Row],[time_taken]])+SECOND(tbl_raw_data[[#This Row],[time_taken]])/60</f>
        <v>13.616666666666667</v>
      </c>
      <c r="K3963" s="68">
        <f>DATE(YEAR(tbl_raw_data[[#This Row],[Date Actioned]]),MONTH(tbl_raw_data[[#This Row],[Date Actioned]]),DAY(tbl_raw_data[[#This Row],[Date Actioned]]))</f>
        <v>45159</v>
      </c>
      <c r="L3963" s="65" t="str">
        <f>UPPER(TEXT(tbl_raw_data[[#This Row],[updated_date]],"MMMM"))</f>
        <v>AUGUST</v>
      </c>
      <c r="M3963" s="65" t="str">
        <f>"WEEK "&amp;IF(ROUNDUP(DAY(tbl_raw_data[[#This Row],[updated_date]])/7,0)=5,4,ROUNDUP(DAY(tbl_raw_data[[#This Row],[updated_date]])/7,0))</f>
        <v>WEEK 3</v>
      </c>
      <c r="N3963" s="71" t="str">
        <f>UPPER(VLOOKUP(tbl_raw_data[[#This Row],[Analyst]],settings!$A$1:$B$15,2,0))</f>
        <v>CAMROON</v>
      </c>
      <c r="O3963" s="71" t="str">
        <f>TRIM(UPPER(tbl_raw_data[[#This Row],[Outcome]]))</f>
        <v>APPROVE</v>
      </c>
      <c r="P3963" s="71" t="str">
        <f>TRIM(UPPER(tbl_raw_data[[#This Row],[Queue Name]]))</f>
        <v>CONSUMER EXISTING</v>
      </c>
      <c r="Q3963" s="71" t="str">
        <f>IF(tbl_raw_data[[#This Row],[time_taken_in_min]]&lt;=settings!$D$2,"SLA_MET","SLA_NOT_MET")</f>
        <v>SLA_MET</v>
      </c>
    </row>
    <row r="3964" spans="1:17" hidden="1" x14ac:dyDescent="0.3">
      <c r="A3964" s="7" t="s">
        <v>4927</v>
      </c>
      <c r="B3964" s="34">
        <v>45159.719270833331</v>
      </c>
      <c r="C3964" s="40">
        <v>45159.727800925924</v>
      </c>
      <c r="D3964" s="10" t="s">
        <v>10</v>
      </c>
      <c r="E3964" s="10" t="s">
        <v>11</v>
      </c>
      <c r="F3964" s="10" t="s">
        <v>114</v>
      </c>
      <c r="G3964" s="10" t="s">
        <v>15</v>
      </c>
      <c r="H3964" s="84" t="str">
        <f t="shared" si="61"/>
        <v>Reason Unknown</v>
      </c>
      <c r="I3964" s="63">
        <f>(tbl_raw_data[[#This Row],[Date Actioned]])-(tbl_raw_data[[#This Row],[Date Tagged]])</f>
        <v>8.5300925929914229E-3</v>
      </c>
      <c r="J3964" s="66">
        <f>HOUR(tbl_raw_data[[#This Row],[time_taken]])*60+MINUTE(tbl_raw_data[[#This Row],[time_taken]])+SECOND(tbl_raw_data[[#This Row],[time_taken]])/60</f>
        <v>12.283333333333333</v>
      </c>
      <c r="K3964" s="68">
        <f>DATE(YEAR(tbl_raw_data[[#This Row],[Date Actioned]]),MONTH(tbl_raw_data[[#This Row],[Date Actioned]]),DAY(tbl_raw_data[[#This Row],[Date Actioned]]))</f>
        <v>45159</v>
      </c>
      <c r="L3964" s="65" t="str">
        <f>UPPER(TEXT(tbl_raw_data[[#This Row],[updated_date]],"MMMM"))</f>
        <v>AUGUST</v>
      </c>
      <c r="M3964" s="65" t="str">
        <f>"WEEK "&amp;IF(ROUNDUP(DAY(tbl_raw_data[[#This Row],[updated_date]])/7,0)=5,4,ROUNDUP(DAY(tbl_raw_data[[#This Row],[updated_date]])/7,0))</f>
        <v>WEEK 3</v>
      </c>
      <c r="N3964" s="71" t="str">
        <f>UPPER(VLOOKUP(tbl_raw_data[[#This Row],[Analyst]],settings!$A$1:$B$15,2,0))</f>
        <v>FARDIN</v>
      </c>
      <c r="O3964" s="71" t="str">
        <f>TRIM(UPPER(tbl_raw_data[[#This Row],[Outcome]]))</f>
        <v>APPROVE</v>
      </c>
      <c r="P3964" s="71" t="str">
        <f>TRIM(UPPER(tbl_raw_data[[#This Row],[Queue Name]]))</f>
        <v>CONSUMER EXISTING</v>
      </c>
      <c r="Q3964" s="71" t="str">
        <f>IF(tbl_raw_data[[#This Row],[time_taken_in_min]]&lt;=settings!$D$2,"SLA_MET","SLA_NOT_MET")</f>
        <v>SLA_MET</v>
      </c>
    </row>
    <row r="3965" spans="1:17" hidden="1" x14ac:dyDescent="0.3">
      <c r="A3965" s="1" t="s">
        <v>4928</v>
      </c>
      <c r="B3965" s="36">
        <v>45159.723298611112</v>
      </c>
      <c r="C3965" s="41">
        <v>45159.732141203705</v>
      </c>
      <c r="D3965" s="11" t="s">
        <v>10</v>
      </c>
      <c r="E3965" s="11" t="s">
        <v>8</v>
      </c>
      <c r="F3965" s="11" t="s">
        <v>17</v>
      </c>
      <c r="G3965" s="13"/>
      <c r="H3965" s="84" t="str">
        <f t="shared" si="61"/>
        <v>Reason Unknown</v>
      </c>
      <c r="I3965" s="63">
        <f>(tbl_raw_data[[#This Row],[Date Actioned]])-(tbl_raw_data[[#This Row],[Date Tagged]])</f>
        <v>8.8425925932824612E-3</v>
      </c>
      <c r="J3965" s="66">
        <f>HOUR(tbl_raw_data[[#This Row],[time_taken]])*60+MINUTE(tbl_raw_data[[#This Row],[time_taken]])+SECOND(tbl_raw_data[[#This Row],[time_taken]])/60</f>
        <v>12.733333333333333</v>
      </c>
      <c r="K3965" s="68">
        <f>DATE(YEAR(tbl_raw_data[[#This Row],[Date Actioned]]),MONTH(tbl_raw_data[[#This Row],[Date Actioned]]),DAY(tbl_raw_data[[#This Row],[Date Actioned]]))</f>
        <v>45159</v>
      </c>
      <c r="L3965" s="65" t="str">
        <f>UPPER(TEXT(tbl_raw_data[[#This Row],[updated_date]],"MMMM"))</f>
        <v>AUGUST</v>
      </c>
      <c r="M3965" s="65" t="str">
        <f>"WEEK "&amp;IF(ROUNDUP(DAY(tbl_raw_data[[#This Row],[updated_date]])/7,0)=5,4,ROUNDUP(DAY(tbl_raw_data[[#This Row],[updated_date]])/7,0))</f>
        <v>WEEK 3</v>
      </c>
      <c r="N3965" s="71" t="str">
        <f>UPPER(VLOOKUP(tbl_raw_data[[#This Row],[Analyst]],settings!$A$1:$B$15,2,0))</f>
        <v>MERCEDES</v>
      </c>
      <c r="O3965" s="71" t="str">
        <f>TRIM(UPPER(tbl_raw_data[[#This Row],[Outcome]]))</f>
        <v>APPROVE</v>
      </c>
      <c r="P3965" s="71" t="str">
        <f>TRIM(UPPER(tbl_raw_data[[#This Row],[Queue Name]]))</f>
        <v>CONSUMER POST BUREAU</v>
      </c>
      <c r="Q3965" s="71" t="str">
        <f>IF(tbl_raw_data[[#This Row],[time_taken_in_min]]&lt;=settings!$D$2,"SLA_MET","SLA_NOT_MET")</f>
        <v>SLA_MET</v>
      </c>
    </row>
    <row r="3966" spans="1:17" hidden="1" x14ac:dyDescent="0.3">
      <c r="A3966" s="5" t="s">
        <v>4929</v>
      </c>
      <c r="B3966" s="34">
        <v>45159.726863425924</v>
      </c>
      <c r="C3966" s="40">
        <v>45159.73646990741</v>
      </c>
      <c r="D3966" s="10" t="s">
        <v>10</v>
      </c>
      <c r="E3966" s="10" t="s">
        <v>8</v>
      </c>
      <c r="F3966" s="10" t="s">
        <v>114</v>
      </c>
      <c r="G3966" s="12"/>
      <c r="H3966" s="84" t="str">
        <f t="shared" si="61"/>
        <v>Reason Unknown</v>
      </c>
      <c r="I3966" s="63">
        <f>(tbl_raw_data[[#This Row],[Date Actioned]])-(tbl_raw_data[[#This Row],[Date Tagged]])</f>
        <v>9.606481486116536E-3</v>
      </c>
      <c r="J3966" s="66">
        <f>HOUR(tbl_raw_data[[#This Row],[time_taken]])*60+MINUTE(tbl_raw_data[[#This Row],[time_taken]])+SECOND(tbl_raw_data[[#This Row],[time_taken]])/60</f>
        <v>13.833333333333334</v>
      </c>
      <c r="K3966" s="68">
        <f>DATE(YEAR(tbl_raw_data[[#This Row],[Date Actioned]]),MONTH(tbl_raw_data[[#This Row],[Date Actioned]]),DAY(tbl_raw_data[[#This Row],[Date Actioned]]))</f>
        <v>45159</v>
      </c>
      <c r="L3966" s="65" t="str">
        <f>UPPER(TEXT(tbl_raw_data[[#This Row],[updated_date]],"MMMM"))</f>
        <v>AUGUST</v>
      </c>
      <c r="M3966" s="65" t="str">
        <f>"WEEK "&amp;IF(ROUNDUP(DAY(tbl_raw_data[[#This Row],[updated_date]])/7,0)=5,4,ROUNDUP(DAY(tbl_raw_data[[#This Row],[updated_date]])/7,0))</f>
        <v>WEEK 3</v>
      </c>
      <c r="N3966" s="71" t="str">
        <f>UPPER(VLOOKUP(tbl_raw_data[[#This Row],[Analyst]],settings!$A$1:$B$15,2,0))</f>
        <v>FARDIN</v>
      </c>
      <c r="O3966" s="71" t="str">
        <f>TRIM(UPPER(tbl_raw_data[[#This Row],[Outcome]]))</f>
        <v>APPROVE</v>
      </c>
      <c r="P3966" s="71" t="str">
        <f>TRIM(UPPER(tbl_raw_data[[#This Row],[Queue Name]]))</f>
        <v>CONSUMER POST BUREAU</v>
      </c>
      <c r="Q3966" s="71" t="str">
        <f>IF(tbl_raw_data[[#This Row],[time_taken_in_min]]&lt;=settings!$D$2,"SLA_MET","SLA_NOT_MET")</f>
        <v>SLA_MET</v>
      </c>
    </row>
    <row r="3967" spans="1:17" hidden="1" x14ac:dyDescent="0.3">
      <c r="A3967" s="7" t="s">
        <v>4930</v>
      </c>
      <c r="B3967" s="36">
        <v>45159.730914351851</v>
      </c>
      <c r="C3967" s="41">
        <v>45159.749074074076</v>
      </c>
      <c r="D3967" s="11" t="s">
        <v>10</v>
      </c>
      <c r="E3967" s="11" t="s">
        <v>8</v>
      </c>
      <c r="F3967" s="11" t="s">
        <v>9</v>
      </c>
      <c r="G3967" s="13"/>
      <c r="H3967" s="84" t="str">
        <f t="shared" si="61"/>
        <v>Reason Unknown</v>
      </c>
      <c r="I3967" s="63">
        <f>(tbl_raw_data[[#This Row],[Date Actioned]])-(tbl_raw_data[[#This Row],[Date Tagged]])</f>
        <v>1.8159722225391306E-2</v>
      </c>
      <c r="J3967" s="66">
        <f>HOUR(tbl_raw_data[[#This Row],[time_taken]])*60+MINUTE(tbl_raw_data[[#This Row],[time_taken]])+SECOND(tbl_raw_data[[#This Row],[time_taken]])/60</f>
        <v>26.15</v>
      </c>
      <c r="K3967" s="68">
        <f>DATE(YEAR(tbl_raw_data[[#This Row],[Date Actioned]]),MONTH(tbl_raw_data[[#This Row],[Date Actioned]]),DAY(tbl_raw_data[[#This Row],[Date Actioned]]))</f>
        <v>45159</v>
      </c>
      <c r="L3967" s="65" t="str">
        <f>UPPER(TEXT(tbl_raw_data[[#This Row],[updated_date]],"MMMM"))</f>
        <v>AUGUST</v>
      </c>
      <c r="M3967" s="65" t="str">
        <f>"WEEK "&amp;IF(ROUNDUP(DAY(tbl_raw_data[[#This Row],[updated_date]])/7,0)=5,4,ROUNDUP(DAY(tbl_raw_data[[#This Row],[updated_date]])/7,0))</f>
        <v>WEEK 3</v>
      </c>
      <c r="N3967" s="71" t="str">
        <f>UPPER(VLOOKUP(tbl_raw_data[[#This Row],[Analyst]],settings!$A$1:$B$15,2,0))</f>
        <v>QUADIR</v>
      </c>
      <c r="O3967" s="71" t="str">
        <f>TRIM(UPPER(tbl_raw_data[[#This Row],[Outcome]]))</f>
        <v>APPROVE</v>
      </c>
      <c r="P3967" s="71" t="str">
        <f>TRIM(UPPER(tbl_raw_data[[#This Row],[Queue Name]]))</f>
        <v>CONSUMER POST BUREAU</v>
      </c>
      <c r="Q3967" s="71" t="str">
        <f>IF(tbl_raw_data[[#This Row],[time_taken_in_min]]&lt;=settings!$D$2,"SLA_MET","SLA_NOT_MET")</f>
        <v>SLA_NOT_MET</v>
      </c>
    </row>
    <row r="3968" spans="1:17" hidden="1" x14ac:dyDescent="0.3">
      <c r="A3968" s="1" t="s">
        <v>4931</v>
      </c>
      <c r="B3968" s="34">
        <v>45159.73809027778</v>
      </c>
      <c r="C3968" s="40">
        <v>45159.751134259262</v>
      </c>
      <c r="D3968" s="10" t="s">
        <v>10</v>
      </c>
      <c r="E3968" s="10" t="s">
        <v>18</v>
      </c>
      <c r="F3968" s="10" t="s">
        <v>14</v>
      </c>
      <c r="G3968" s="10" t="s">
        <v>15</v>
      </c>
      <c r="H3968" s="84" t="str">
        <f t="shared" si="61"/>
        <v>Reason Unknown</v>
      </c>
      <c r="I3968" s="63">
        <f>(tbl_raw_data[[#This Row],[Date Actioned]])-(tbl_raw_data[[#This Row],[Date Tagged]])</f>
        <v>1.3043981482042E-2</v>
      </c>
      <c r="J3968" s="66">
        <f>HOUR(tbl_raw_data[[#This Row],[time_taken]])*60+MINUTE(tbl_raw_data[[#This Row],[time_taken]])+SECOND(tbl_raw_data[[#This Row],[time_taken]])/60</f>
        <v>18.783333333333335</v>
      </c>
      <c r="K3968" s="68">
        <f>DATE(YEAR(tbl_raw_data[[#This Row],[Date Actioned]]),MONTH(tbl_raw_data[[#This Row],[Date Actioned]]),DAY(tbl_raw_data[[#This Row],[Date Actioned]]))</f>
        <v>45159</v>
      </c>
      <c r="L3968" s="65" t="str">
        <f>UPPER(TEXT(tbl_raw_data[[#This Row],[updated_date]],"MMMM"))</f>
        <v>AUGUST</v>
      </c>
      <c r="M3968" s="65" t="str">
        <f>"WEEK "&amp;IF(ROUNDUP(DAY(tbl_raw_data[[#This Row],[updated_date]])/7,0)=5,4,ROUNDUP(DAY(tbl_raw_data[[#This Row],[updated_date]])/7,0))</f>
        <v>WEEK 3</v>
      </c>
      <c r="N3968" s="71" t="str">
        <f>UPPER(VLOOKUP(tbl_raw_data[[#This Row],[Analyst]],settings!$A$1:$B$15,2,0))</f>
        <v>CAMROON</v>
      </c>
      <c r="O3968" s="71" t="str">
        <f>TRIM(UPPER(tbl_raw_data[[#This Row],[Outcome]]))</f>
        <v>APPROVE</v>
      </c>
      <c r="P3968" s="71" t="str">
        <f>TRIM(UPPER(tbl_raw_data[[#This Row],[Queue Name]]))</f>
        <v>CONSUMER PRE BUREAU</v>
      </c>
      <c r="Q3968" s="71" t="str">
        <f>IF(tbl_raw_data[[#This Row],[time_taken_in_min]]&lt;=settings!$D$2,"SLA_MET","SLA_NOT_MET")</f>
        <v>SLA_MET</v>
      </c>
    </row>
    <row r="3969" spans="1:17" hidden="1" x14ac:dyDescent="0.3">
      <c r="A3969" s="5" t="s">
        <v>4932</v>
      </c>
      <c r="B3969" s="36">
        <v>45159.739884259259</v>
      </c>
      <c r="C3969" s="41">
        <v>45159.745949074073</v>
      </c>
      <c r="D3969" s="11" t="s">
        <v>10</v>
      </c>
      <c r="E3969" s="11" t="s">
        <v>8</v>
      </c>
      <c r="F3969" s="11" t="s">
        <v>114</v>
      </c>
      <c r="G3969" s="11" t="s">
        <v>23</v>
      </c>
      <c r="H3969" s="84" t="str">
        <f t="shared" si="61"/>
        <v>Reason Unknown</v>
      </c>
      <c r="I3969" s="63">
        <f>(tbl_raw_data[[#This Row],[Date Actioned]])-(tbl_raw_data[[#This Row],[Date Tagged]])</f>
        <v>6.064814813726116E-3</v>
      </c>
      <c r="J3969" s="66">
        <f>HOUR(tbl_raw_data[[#This Row],[time_taken]])*60+MINUTE(tbl_raw_data[[#This Row],[time_taken]])+SECOND(tbl_raw_data[[#This Row],[time_taken]])/60</f>
        <v>8.7333333333333325</v>
      </c>
      <c r="K3969" s="68">
        <f>DATE(YEAR(tbl_raw_data[[#This Row],[Date Actioned]]),MONTH(tbl_raw_data[[#This Row],[Date Actioned]]),DAY(tbl_raw_data[[#This Row],[Date Actioned]]))</f>
        <v>45159</v>
      </c>
      <c r="L3969" s="65" t="str">
        <f>UPPER(TEXT(tbl_raw_data[[#This Row],[updated_date]],"MMMM"))</f>
        <v>AUGUST</v>
      </c>
      <c r="M3969" s="65" t="str">
        <f>"WEEK "&amp;IF(ROUNDUP(DAY(tbl_raw_data[[#This Row],[updated_date]])/7,0)=5,4,ROUNDUP(DAY(tbl_raw_data[[#This Row],[updated_date]])/7,0))</f>
        <v>WEEK 3</v>
      </c>
      <c r="N3969" s="71" t="str">
        <f>UPPER(VLOOKUP(tbl_raw_data[[#This Row],[Analyst]],settings!$A$1:$B$15,2,0))</f>
        <v>FARDIN</v>
      </c>
      <c r="O3969" s="71" t="str">
        <f>TRIM(UPPER(tbl_raw_data[[#This Row],[Outcome]]))</f>
        <v>APPROVE</v>
      </c>
      <c r="P3969" s="71" t="str">
        <f>TRIM(UPPER(tbl_raw_data[[#This Row],[Queue Name]]))</f>
        <v>CONSUMER POST BUREAU</v>
      </c>
      <c r="Q3969" s="71" t="str">
        <f>IF(tbl_raw_data[[#This Row],[time_taken_in_min]]&lt;=settings!$D$2,"SLA_MET","SLA_NOT_MET")</f>
        <v>SLA_MET</v>
      </c>
    </row>
    <row r="3970" spans="1:17" hidden="1" x14ac:dyDescent="0.3">
      <c r="A3970" s="7" t="s">
        <v>4933</v>
      </c>
      <c r="B3970" s="34">
        <v>45159.742303240739</v>
      </c>
      <c r="C3970" s="40">
        <v>45159.752916666665</v>
      </c>
      <c r="D3970" s="10" t="s">
        <v>10</v>
      </c>
      <c r="E3970" s="10" t="s">
        <v>18</v>
      </c>
      <c r="F3970" s="10" t="s">
        <v>206</v>
      </c>
      <c r="G3970" s="10" t="s">
        <v>15</v>
      </c>
      <c r="H3970" s="84" t="str">
        <f t="shared" si="61"/>
        <v>Reason Unknown</v>
      </c>
      <c r="I3970" s="63">
        <f>(tbl_raw_data[[#This Row],[Date Actioned]])-(tbl_raw_data[[#This Row],[Date Tagged]])</f>
        <v>1.0613425925839692E-2</v>
      </c>
      <c r="J3970" s="66">
        <f>HOUR(tbl_raw_data[[#This Row],[time_taken]])*60+MINUTE(tbl_raw_data[[#This Row],[time_taken]])+SECOND(tbl_raw_data[[#This Row],[time_taken]])/60</f>
        <v>15.283333333333333</v>
      </c>
      <c r="K3970" s="68">
        <f>DATE(YEAR(tbl_raw_data[[#This Row],[Date Actioned]]),MONTH(tbl_raw_data[[#This Row],[Date Actioned]]),DAY(tbl_raw_data[[#This Row],[Date Actioned]]))</f>
        <v>45159</v>
      </c>
      <c r="L3970" s="65" t="str">
        <f>UPPER(TEXT(tbl_raw_data[[#This Row],[updated_date]],"MMMM"))</f>
        <v>AUGUST</v>
      </c>
      <c r="M3970" s="65" t="str">
        <f>"WEEK "&amp;IF(ROUNDUP(DAY(tbl_raw_data[[#This Row],[updated_date]])/7,0)=5,4,ROUNDUP(DAY(tbl_raw_data[[#This Row],[updated_date]])/7,0))</f>
        <v>WEEK 3</v>
      </c>
      <c r="N3970" s="71" t="str">
        <f>UPPER(VLOOKUP(tbl_raw_data[[#This Row],[Analyst]],settings!$A$1:$B$15,2,0))</f>
        <v>HARDIK</v>
      </c>
      <c r="O3970" s="71" t="str">
        <f>TRIM(UPPER(tbl_raw_data[[#This Row],[Outcome]]))</f>
        <v>APPROVE</v>
      </c>
      <c r="P3970" s="71" t="str">
        <f>TRIM(UPPER(tbl_raw_data[[#This Row],[Queue Name]]))</f>
        <v>CONSUMER PRE BUREAU</v>
      </c>
      <c r="Q3970" s="71" t="str">
        <f>IF(tbl_raw_data[[#This Row],[time_taken_in_min]]&lt;=settings!$D$2,"SLA_MET","SLA_NOT_MET")</f>
        <v>SLA_MET</v>
      </c>
    </row>
    <row r="3971" spans="1:17" hidden="1" x14ac:dyDescent="0.3">
      <c r="A3971" s="1" t="s">
        <v>4934</v>
      </c>
      <c r="B3971" s="36">
        <v>45159.746238425927</v>
      </c>
      <c r="C3971" s="41">
        <v>45159.751944444448</v>
      </c>
      <c r="D3971" s="11" t="s">
        <v>10</v>
      </c>
      <c r="E3971" s="11" t="s">
        <v>8</v>
      </c>
      <c r="F3971" s="11" t="s">
        <v>114</v>
      </c>
      <c r="G3971" s="13"/>
      <c r="H3971" s="84" t="str">
        <f t="shared" ref="H3971:H4034" si="62">IF(OR(ISNUMBER(SEARCH("duplicate",G3971)), ISNUMBER(SEARCH("previously",G3971)), ISNUMBER(SEARCH("previously approved",G3971))), "Duplicate Application",
IF(OR(ISNUMBER(SEARCH("incorrect",G3971)), ISNUMBER(SEARCH("remove", G3971))), "Incorrect Details",
IF(ISNUMBER(SEARCH("incomplete",G3971)), "Incomplete Details",
IF(ISNUMBER(SEARCH("overdue",G3971)), "Overdue Bill",
IF(OR(ISNUMBER(SEARCH("resubmit as", G3971)), ISNUMBER(SEARCH("re-submit as", G3971))), "Incorrect Queue",
IF(OR(ISNUMBER(SEARCH("100",G3971)), ISNUMBER(SEARCH("correct", G3971)), ISNUMBER(SEARCH("email", G3971)), ISNUMBER(SEARCH("please submit", G3971)), ISNUMBER(SEARCH("please resubmit",G3971)), ISNUMBER(SEARCH("please re-submit", G3971)), ISNUMBER(SEARCH("please send", G3971))), "Incomplete Details",
IF(ISNUMBER(SEARCH("error", G3971)), "System Error", "Reason Unknown")))))))</f>
        <v>Reason Unknown</v>
      </c>
      <c r="I3971" s="63">
        <f>(tbl_raw_data[[#This Row],[Date Actioned]])-(tbl_raw_data[[#This Row],[Date Tagged]])</f>
        <v>5.7060185208683833E-3</v>
      </c>
      <c r="J3971" s="66">
        <f>HOUR(tbl_raw_data[[#This Row],[time_taken]])*60+MINUTE(tbl_raw_data[[#This Row],[time_taken]])+SECOND(tbl_raw_data[[#This Row],[time_taken]])/60</f>
        <v>8.2166666666666668</v>
      </c>
      <c r="K3971" s="68">
        <f>DATE(YEAR(tbl_raw_data[[#This Row],[Date Actioned]]),MONTH(tbl_raw_data[[#This Row],[Date Actioned]]),DAY(tbl_raw_data[[#This Row],[Date Actioned]]))</f>
        <v>45159</v>
      </c>
      <c r="L3971" s="65" t="str">
        <f>UPPER(TEXT(tbl_raw_data[[#This Row],[updated_date]],"MMMM"))</f>
        <v>AUGUST</v>
      </c>
      <c r="M3971" s="65" t="str">
        <f>"WEEK "&amp;IF(ROUNDUP(DAY(tbl_raw_data[[#This Row],[updated_date]])/7,0)=5,4,ROUNDUP(DAY(tbl_raw_data[[#This Row],[updated_date]])/7,0))</f>
        <v>WEEK 3</v>
      </c>
      <c r="N3971" s="71" t="str">
        <f>UPPER(VLOOKUP(tbl_raw_data[[#This Row],[Analyst]],settings!$A$1:$B$15,2,0))</f>
        <v>FARDIN</v>
      </c>
      <c r="O3971" s="71" t="str">
        <f>TRIM(UPPER(tbl_raw_data[[#This Row],[Outcome]]))</f>
        <v>APPROVE</v>
      </c>
      <c r="P3971" s="71" t="str">
        <f>TRIM(UPPER(tbl_raw_data[[#This Row],[Queue Name]]))</f>
        <v>CONSUMER POST BUREAU</v>
      </c>
      <c r="Q3971" s="71" t="str">
        <f>IF(tbl_raw_data[[#This Row],[time_taken_in_min]]&lt;=settings!$D$2,"SLA_MET","SLA_NOT_MET")</f>
        <v>SLA_MET</v>
      </c>
    </row>
    <row r="3972" spans="1:17" hidden="1" x14ac:dyDescent="0.3">
      <c r="A3972" s="5" t="s">
        <v>4935</v>
      </c>
      <c r="B3972" s="34">
        <v>45159.752812500003</v>
      </c>
      <c r="C3972" s="40">
        <v>45159.760729166665</v>
      </c>
      <c r="D3972" s="10" t="s">
        <v>10</v>
      </c>
      <c r="E3972" s="10" t="s">
        <v>8</v>
      </c>
      <c r="F3972" s="10" t="s">
        <v>114</v>
      </c>
      <c r="G3972" s="12"/>
      <c r="H3972" s="84" t="str">
        <f t="shared" si="62"/>
        <v>Reason Unknown</v>
      </c>
      <c r="I3972" s="63">
        <f>(tbl_raw_data[[#This Row],[Date Actioned]])-(tbl_raw_data[[#This Row],[Date Tagged]])</f>
        <v>7.916666661913041E-3</v>
      </c>
      <c r="J3972" s="66">
        <f>HOUR(tbl_raw_data[[#This Row],[time_taken]])*60+MINUTE(tbl_raw_data[[#This Row],[time_taken]])+SECOND(tbl_raw_data[[#This Row],[time_taken]])/60</f>
        <v>11.4</v>
      </c>
      <c r="K3972" s="68">
        <f>DATE(YEAR(tbl_raw_data[[#This Row],[Date Actioned]]),MONTH(tbl_raw_data[[#This Row],[Date Actioned]]),DAY(tbl_raw_data[[#This Row],[Date Actioned]]))</f>
        <v>45159</v>
      </c>
      <c r="L3972" s="65" t="str">
        <f>UPPER(TEXT(tbl_raw_data[[#This Row],[updated_date]],"MMMM"))</f>
        <v>AUGUST</v>
      </c>
      <c r="M3972" s="65" t="str">
        <f>"WEEK "&amp;IF(ROUNDUP(DAY(tbl_raw_data[[#This Row],[updated_date]])/7,0)=5,4,ROUNDUP(DAY(tbl_raw_data[[#This Row],[updated_date]])/7,0))</f>
        <v>WEEK 3</v>
      </c>
      <c r="N3972" s="71" t="str">
        <f>UPPER(VLOOKUP(tbl_raw_data[[#This Row],[Analyst]],settings!$A$1:$B$15,2,0))</f>
        <v>FARDIN</v>
      </c>
      <c r="O3972" s="71" t="str">
        <f>TRIM(UPPER(tbl_raw_data[[#This Row],[Outcome]]))</f>
        <v>APPROVE</v>
      </c>
      <c r="P3972" s="71" t="str">
        <f>TRIM(UPPER(tbl_raw_data[[#This Row],[Queue Name]]))</f>
        <v>CONSUMER POST BUREAU</v>
      </c>
      <c r="Q3972" s="71" t="str">
        <f>IF(tbl_raw_data[[#This Row],[time_taken_in_min]]&lt;=settings!$D$2,"SLA_MET","SLA_NOT_MET")</f>
        <v>SLA_MET</v>
      </c>
    </row>
    <row r="3973" spans="1:17" hidden="1" x14ac:dyDescent="0.3">
      <c r="A3973" s="7" t="s">
        <v>4936</v>
      </c>
      <c r="B3973" s="36">
        <v>45159.767268518517</v>
      </c>
      <c r="C3973" s="41">
        <v>45159.773240740738</v>
      </c>
      <c r="D3973" s="11" t="s">
        <v>10</v>
      </c>
      <c r="E3973" s="11" t="s">
        <v>8</v>
      </c>
      <c r="F3973" s="11" t="s">
        <v>9</v>
      </c>
      <c r="G3973" s="13"/>
      <c r="H3973" s="84" t="str">
        <f t="shared" si="62"/>
        <v>Reason Unknown</v>
      </c>
      <c r="I3973" s="63">
        <f>(tbl_raw_data[[#This Row],[Date Actioned]])-(tbl_raw_data[[#This Row],[Date Tagged]])</f>
        <v>5.9722222213167697E-3</v>
      </c>
      <c r="J3973" s="66">
        <f>HOUR(tbl_raw_data[[#This Row],[time_taken]])*60+MINUTE(tbl_raw_data[[#This Row],[time_taken]])+SECOND(tbl_raw_data[[#This Row],[time_taken]])/60</f>
        <v>8.6</v>
      </c>
      <c r="K3973" s="68">
        <f>DATE(YEAR(tbl_raw_data[[#This Row],[Date Actioned]]),MONTH(tbl_raw_data[[#This Row],[Date Actioned]]),DAY(tbl_raw_data[[#This Row],[Date Actioned]]))</f>
        <v>45159</v>
      </c>
      <c r="L3973" s="65" t="str">
        <f>UPPER(TEXT(tbl_raw_data[[#This Row],[updated_date]],"MMMM"))</f>
        <v>AUGUST</v>
      </c>
      <c r="M3973" s="65" t="str">
        <f>"WEEK "&amp;IF(ROUNDUP(DAY(tbl_raw_data[[#This Row],[updated_date]])/7,0)=5,4,ROUNDUP(DAY(tbl_raw_data[[#This Row],[updated_date]])/7,0))</f>
        <v>WEEK 3</v>
      </c>
      <c r="N3973" s="71" t="str">
        <f>UPPER(VLOOKUP(tbl_raw_data[[#This Row],[Analyst]],settings!$A$1:$B$15,2,0))</f>
        <v>QUADIR</v>
      </c>
      <c r="O3973" s="71" t="str">
        <f>TRIM(UPPER(tbl_raw_data[[#This Row],[Outcome]]))</f>
        <v>APPROVE</v>
      </c>
      <c r="P3973" s="71" t="str">
        <f>TRIM(UPPER(tbl_raw_data[[#This Row],[Queue Name]]))</f>
        <v>CONSUMER POST BUREAU</v>
      </c>
      <c r="Q3973" s="71" t="str">
        <f>IF(tbl_raw_data[[#This Row],[time_taken_in_min]]&lt;=settings!$D$2,"SLA_MET","SLA_NOT_MET")</f>
        <v>SLA_MET</v>
      </c>
    </row>
    <row r="3974" spans="1:17" hidden="1" x14ac:dyDescent="0.3">
      <c r="A3974" s="1" t="s">
        <v>4937</v>
      </c>
      <c r="B3974" s="34">
        <v>45159.793842592589</v>
      </c>
      <c r="C3974" s="40">
        <v>45159.801550925928</v>
      </c>
      <c r="D3974" s="10" t="s">
        <v>10</v>
      </c>
      <c r="E3974" s="10" t="s">
        <v>18</v>
      </c>
      <c r="F3974" s="10" t="s">
        <v>114</v>
      </c>
      <c r="G3974" s="10" t="s">
        <v>30</v>
      </c>
      <c r="H3974" s="84" t="str">
        <f t="shared" si="62"/>
        <v>Reason Unknown</v>
      </c>
      <c r="I3974" s="63">
        <f>(tbl_raw_data[[#This Row],[Date Actioned]])-(tbl_raw_data[[#This Row],[Date Tagged]])</f>
        <v>7.708333338086959E-3</v>
      </c>
      <c r="J3974" s="66">
        <f>HOUR(tbl_raw_data[[#This Row],[time_taken]])*60+MINUTE(tbl_raw_data[[#This Row],[time_taken]])+SECOND(tbl_raw_data[[#This Row],[time_taken]])/60</f>
        <v>11.1</v>
      </c>
      <c r="K3974" s="68">
        <f>DATE(YEAR(tbl_raw_data[[#This Row],[Date Actioned]]),MONTH(tbl_raw_data[[#This Row],[Date Actioned]]),DAY(tbl_raw_data[[#This Row],[Date Actioned]]))</f>
        <v>45159</v>
      </c>
      <c r="L3974" s="65" t="str">
        <f>UPPER(TEXT(tbl_raw_data[[#This Row],[updated_date]],"MMMM"))</f>
        <v>AUGUST</v>
      </c>
      <c r="M3974" s="65" t="str">
        <f>"WEEK "&amp;IF(ROUNDUP(DAY(tbl_raw_data[[#This Row],[updated_date]])/7,0)=5,4,ROUNDUP(DAY(tbl_raw_data[[#This Row],[updated_date]])/7,0))</f>
        <v>WEEK 3</v>
      </c>
      <c r="N3974" s="71" t="str">
        <f>UPPER(VLOOKUP(tbl_raw_data[[#This Row],[Analyst]],settings!$A$1:$B$15,2,0))</f>
        <v>FARDIN</v>
      </c>
      <c r="O3974" s="71" t="str">
        <f>TRIM(UPPER(tbl_raw_data[[#This Row],[Outcome]]))</f>
        <v>APPROVE</v>
      </c>
      <c r="P3974" s="71" t="str">
        <f>TRIM(UPPER(tbl_raw_data[[#This Row],[Queue Name]]))</f>
        <v>CONSUMER PRE BUREAU</v>
      </c>
      <c r="Q3974" s="71" t="str">
        <f>IF(tbl_raw_data[[#This Row],[time_taken_in_min]]&lt;=settings!$D$2,"SLA_MET","SLA_NOT_MET")</f>
        <v>SLA_MET</v>
      </c>
    </row>
    <row r="3975" spans="1:17" hidden="1" x14ac:dyDescent="0.3">
      <c r="A3975" s="5" t="s">
        <v>4938</v>
      </c>
      <c r="B3975" s="36">
        <v>45159.812326388892</v>
      </c>
      <c r="C3975" s="41">
        <v>45159.826226851852</v>
      </c>
      <c r="D3975" s="11" t="s">
        <v>10</v>
      </c>
      <c r="E3975" s="11" t="s">
        <v>245</v>
      </c>
      <c r="F3975" s="11" t="s">
        <v>114</v>
      </c>
      <c r="G3975" s="11" t="s">
        <v>23</v>
      </c>
      <c r="H3975" s="84" t="str">
        <f t="shared" si="62"/>
        <v>Reason Unknown</v>
      </c>
      <c r="I3975" s="63">
        <f>(tbl_raw_data[[#This Row],[Date Actioned]])-(tbl_raw_data[[#This Row],[Date Tagged]])</f>
        <v>1.3900462960009463E-2</v>
      </c>
      <c r="J3975" s="66">
        <f>HOUR(tbl_raw_data[[#This Row],[time_taken]])*60+MINUTE(tbl_raw_data[[#This Row],[time_taken]])+SECOND(tbl_raw_data[[#This Row],[time_taken]])/60</f>
        <v>20.016666666666666</v>
      </c>
      <c r="K3975" s="68">
        <f>DATE(YEAR(tbl_raw_data[[#This Row],[Date Actioned]]),MONTH(tbl_raw_data[[#This Row],[Date Actioned]]),DAY(tbl_raw_data[[#This Row],[Date Actioned]]))</f>
        <v>45159</v>
      </c>
      <c r="L3975" s="65" t="str">
        <f>UPPER(TEXT(tbl_raw_data[[#This Row],[updated_date]],"MMMM"))</f>
        <v>AUGUST</v>
      </c>
      <c r="M3975" s="65" t="str">
        <f>"WEEK "&amp;IF(ROUNDUP(DAY(tbl_raw_data[[#This Row],[updated_date]])/7,0)=5,4,ROUNDUP(DAY(tbl_raw_data[[#This Row],[updated_date]])/7,0))</f>
        <v>WEEK 3</v>
      </c>
      <c r="N3975" s="71" t="str">
        <f>UPPER(VLOOKUP(tbl_raw_data[[#This Row],[Analyst]],settings!$A$1:$B$15,2,0))</f>
        <v>FARDIN</v>
      </c>
      <c r="O3975" s="71" t="str">
        <f>TRIM(UPPER(tbl_raw_data[[#This Row],[Outcome]]))</f>
        <v>APPROVE</v>
      </c>
      <c r="P3975" s="71" t="str">
        <f>TRIM(UPPER(tbl_raw_data[[#This Row],[Queue Name]]))</f>
        <v>VISA CHECK</v>
      </c>
      <c r="Q3975" s="71" t="str">
        <f>IF(tbl_raw_data[[#This Row],[time_taken_in_min]]&lt;=settings!$D$2,"SLA_MET","SLA_NOT_MET")</f>
        <v>SLA_NOT_MET</v>
      </c>
    </row>
    <row r="3976" spans="1:17" hidden="1" x14ac:dyDescent="0.3">
      <c r="A3976" s="7" t="s">
        <v>4939</v>
      </c>
      <c r="B3976" s="34">
        <v>45159.825648148151</v>
      </c>
      <c r="C3976" s="40">
        <v>45159.834340277775</v>
      </c>
      <c r="D3976" s="10" t="s">
        <v>10</v>
      </c>
      <c r="E3976" s="10" t="s">
        <v>8</v>
      </c>
      <c r="F3976" s="10" t="s">
        <v>9</v>
      </c>
      <c r="G3976" s="12"/>
      <c r="H3976" s="84" t="str">
        <f t="shared" si="62"/>
        <v>Reason Unknown</v>
      </c>
      <c r="I3976" s="63">
        <f>(tbl_raw_data[[#This Row],[Date Actioned]])-(tbl_raw_data[[#This Row],[Date Tagged]])</f>
        <v>8.6921296242508106E-3</v>
      </c>
      <c r="J3976" s="66">
        <f>HOUR(tbl_raw_data[[#This Row],[time_taken]])*60+MINUTE(tbl_raw_data[[#This Row],[time_taken]])+SECOND(tbl_raw_data[[#This Row],[time_taken]])/60</f>
        <v>12.516666666666667</v>
      </c>
      <c r="K3976" s="68">
        <f>DATE(YEAR(tbl_raw_data[[#This Row],[Date Actioned]]),MONTH(tbl_raw_data[[#This Row],[Date Actioned]]),DAY(tbl_raw_data[[#This Row],[Date Actioned]]))</f>
        <v>45159</v>
      </c>
      <c r="L3976" s="65" t="str">
        <f>UPPER(TEXT(tbl_raw_data[[#This Row],[updated_date]],"MMMM"))</f>
        <v>AUGUST</v>
      </c>
      <c r="M3976" s="65" t="str">
        <f>"WEEK "&amp;IF(ROUNDUP(DAY(tbl_raw_data[[#This Row],[updated_date]])/7,0)=5,4,ROUNDUP(DAY(tbl_raw_data[[#This Row],[updated_date]])/7,0))</f>
        <v>WEEK 3</v>
      </c>
      <c r="N3976" s="71" t="str">
        <f>UPPER(VLOOKUP(tbl_raw_data[[#This Row],[Analyst]],settings!$A$1:$B$15,2,0))</f>
        <v>QUADIR</v>
      </c>
      <c r="O3976" s="71" t="str">
        <f>TRIM(UPPER(tbl_raw_data[[#This Row],[Outcome]]))</f>
        <v>APPROVE</v>
      </c>
      <c r="P3976" s="71" t="str">
        <f>TRIM(UPPER(tbl_raw_data[[#This Row],[Queue Name]]))</f>
        <v>CONSUMER POST BUREAU</v>
      </c>
      <c r="Q3976" s="71" t="str">
        <f>IF(tbl_raw_data[[#This Row],[time_taken_in_min]]&lt;=settings!$D$2,"SLA_MET","SLA_NOT_MET")</f>
        <v>SLA_MET</v>
      </c>
    </row>
    <row r="3977" spans="1:17" hidden="1" x14ac:dyDescent="0.3">
      <c r="A3977" s="1" t="s">
        <v>4940</v>
      </c>
      <c r="B3977" s="36">
        <v>45159.86074074074</v>
      </c>
      <c r="C3977" s="41">
        <v>45160.366736111115</v>
      </c>
      <c r="D3977" s="11" t="s">
        <v>10</v>
      </c>
      <c r="E3977" s="11" t="s">
        <v>8</v>
      </c>
      <c r="F3977" s="11" t="s">
        <v>22</v>
      </c>
      <c r="G3977" s="13"/>
      <c r="H3977" s="84" t="str">
        <f t="shared" si="62"/>
        <v>Reason Unknown</v>
      </c>
      <c r="I3977" s="63">
        <f>(tbl_raw_data[[#This Row],[Date Actioned]])-(tbl_raw_data[[#This Row],[Date Tagged]])</f>
        <v>0.50599537037487607</v>
      </c>
      <c r="J3977" s="66">
        <f>HOUR(tbl_raw_data[[#This Row],[time_taken]])*60+MINUTE(tbl_raw_data[[#This Row],[time_taken]])+SECOND(tbl_raw_data[[#This Row],[time_taken]])/60</f>
        <v>728.63333333333333</v>
      </c>
      <c r="K3977" s="68">
        <f>DATE(YEAR(tbl_raw_data[[#This Row],[Date Actioned]]),MONTH(tbl_raw_data[[#This Row],[Date Actioned]]),DAY(tbl_raw_data[[#This Row],[Date Actioned]]))</f>
        <v>45160</v>
      </c>
      <c r="L3977" s="65" t="str">
        <f>UPPER(TEXT(tbl_raw_data[[#This Row],[updated_date]],"MMMM"))</f>
        <v>AUGUST</v>
      </c>
      <c r="M3977" s="65" t="str">
        <f>"WEEK "&amp;IF(ROUNDUP(DAY(tbl_raw_data[[#This Row],[updated_date]])/7,0)=5,4,ROUNDUP(DAY(tbl_raw_data[[#This Row],[updated_date]])/7,0))</f>
        <v>WEEK 4</v>
      </c>
      <c r="N3977" s="71" t="str">
        <f>UPPER(VLOOKUP(tbl_raw_data[[#This Row],[Analyst]],settings!$A$1:$B$15,2,0))</f>
        <v>ROHAN</v>
      </c>
      <c r="O3977" s="71" t="str">
        <f>TRIM(UPPER(tbl_raw_data[[#This Row],[Outcome]]))</f>
        <v>APPROVE</v>
      </c>
      <c r="P3977" s="71" t="str">
        <f>TRIM(UPPER(tbl_raw_data[[#This Row],[Queue Name]]))</f>
        <v>CONSUMER POST BUREAU</v>
      </c>
      <c r="Q3977" s="71" t="str">
        <f>IF(tbl_raw_data[[#This Row],[time_taken_in_min]]&lt;=settings!$D$2,"SLA_MET","SLA_NOT_MET")</f>
        <v>SLA_NOT_MET</v>
      </c>
    </row>
    <row r="3978" spans="1:17" x14ac:dyDescent="0.3">
      <c r="A3978" s="5" t="s">
        <v>4941</v>
      </c>
      <c r="B3978" s="34">
        <v>45159.121678240743</v>
      </c>
      <c r="C3978" s="40">
        <v>45159.376076388886</v>
      </c>
      <c r="D3978" s="10" t="s">
        <v>33</v>
      </c>
      <c r="E3978" s="10" t="s">
        <v>8</v>
      </c>
      <c r="F3978" s="10" t="s">
        <v>22</v>
      </c>
      <c r="G3978" s="12"/>
      <c r="H3978" s="84" t="str">
        <f t="shared" si="62"/>
        <v>Reason Unknown</v>
      </c>
      <c r="I3978" s="63">
        <f>(tbl_raw_data[[#This Row],[Date Actioned]])-(tbl_raw_data[[#This Row],[Date Tagged]])</f>
        <v>0.25439814814308193</v>
      </c>
      <c r="J3978" s="66">
        <f>HOUR(tbl_raw_data[[#This Row],[time_taken]])*60+MINUTE(tbl_raw_data[[#This Row],[time_taken]])+SECOND(tbl_raw_data[[#This Row],[time_taken]])/60</f>
        <v>366.33333333333331</v>
      </c>
      <c r="K3978" s="68">
        <f>DATE(YEAR(tbl_raw_data[[#This Row],[Date Actioned]]),MONTH(tbl_raw_data[[#This Row],[Date Actioned]]),DAY(tbl_raw_data[[#This Row],[Date Actioned]]))</f>
        <v>45159</v>
      </c>
      <c r="L3978" s="65" t="str">
        <f>UPPER(TEXT(tbl_raw_data[[#This Row],[updated_date]],"MMMM"))</f>
        <v>AUGUST</v>
      </c>
      <c r="M3978" s="65" t="str">
        <f>"WEEK "&amp;IF(ROUNDUP(DAY(tbl_raw_data[[#This Row],[updated_date]])/7,0)=5,4,ROUNDUP(DAY(tbl_raw_data[[#This Row],[updated_date]])/7,0))</f>
        <v>WEEK 3</v>
      </c>
      <c r="N3978" s="71" t="str">
        <f>UPPER(VLOOKUP(tbl_raw_data[[#This Row],[Analyst]],settings!$A$1:$B$15,2,0))</f>
        <v>ROHAN</v>
      </c>
      <c r="O3978" s="71" t="str">
        <f>TRIM(UPPER(tbl_raw_data[[#This Row],[Outcome]]))</f>
        <v>DECLINE</v>
      </c>
      <c r="P3978" s="71" t="str">
        <f>TRIM(UPPER(tbl_raw_data[[#This Row],[Queue Name]]))</f>
        <v>CONSUMER POST BUREAU</v>
      </c>
      <c r="Q3978" s="71" t="str">
        <f>IF(tbl_raw_data[[#This Row],[time_taken_in_min]]&lt;=settings!$D$2,"SLA_MET","SLA_NOT_MET")</f>
        <v>SLA_NOT_MET</v>
      </c>
    </row>
    <row r="3979" spans="1:17" x14ac:dyDescent="0.3">
      <c r="A3979" s="7" t="s">
        <v>4942</v>
      </c>
      <c r="B3979" s="36">
        <v>45159.383657407408</v>
      </c>
      <c r="C3979" s="41">
        <v>45159.389837962961</v>
      </c>
      <c r="D3979" s="11" t="s">
        <v>33</v>
      </c>
      <c r="E3979" s="11" t="s">
        <v>11</v>
      </c>
      <c r="F3979" s="11" t="s">
        <v>24</v>
      </c>
      <c r="G3979" s="11" t="s">
        <v>735</v>
      </c>
      <c r="H3979" s="84" t="str">
        <f t="shared" si="62"/>
        <v>Reason Unknown</v>
      </c>
      <c r="I3979" s="63">
        <f>(tbl_raw_data[[#This Row],[Date Actioned]])-(tbl_raw_data[[#This Row],[Date Tagged]])</f>
        <v>6.1805555524188094E-3</v>
      </c>
      <c r="J3979" s="66">
        <f>HOUR(tbl_raw_data[[#This Row],[time_taken]])*60+MINUTE(tbl_raw_data[[#This Row],[time_taken]])+SECOND(tbl_raw_data[[#This Row],[time_taken]])/60</f>
        <v>8.9</v>
      </c>
      <c r="K3979" s="68">
        <f>DATE(YEAR(tbl_raw_data[[#This Row],[Date Actioned]]),MONTH(tbl_raw_data[[#This Row],[Date Actioned]]),DAY(tbl_raw_data[[#This Row],[Date Actioned]]))</f>
        <v>45159</v>
      </c>
      <c r="L3979" s="65" t="str">
        <f>UPPER(TEXT(tbl_raw_data[[#This Row],[updated_date]],"MMMM"))</f>
        <v>AUGUST</v>
      </c>
      <c r="M3979" s="65" t="str">
        <f>"WEEK "&amp;IF(ROUNDUP(DAY(tbl_raw_data[[#This Row],[updated_date]])/7,0)=5,4,ROUNDUP(DAY(tbl_raw_data[[#This Row],[updated_date]])/7,0))</f>
        <v>WEEK 3</v>
      </c>
      <c r="N3979" s="71" t="str">
        <f>UPPER(VLOOKUP(tbl_raw_data[[#This Row],[Analyst]],settings!$A$1:$B$15,2,0))</f>
        <v>SAM</v>
      </c>
      <c r="O3979" s="71" t="str">
        <f>TRIM(UPPER(tbl_raw_data[[#This Row],[Outcome]]))</f>
        <v>DECLINE</v>
      </c>
      <c r="P3979" s="71" t="str">
        <f>TRIM(UPPER(tbl_raw_data[[#This Row],[Queue Name]]))</f>
        <v>CONSUMER EXISTING</v>
      </c>
      <c r="Q3979" s="71" t="str">
        <f>IF(tbl_raw_data[[#This Row],[time_taken_in_min]]&lt;=settings!$D$2,"SLA_MET","SLA_NOT_MET")</f>
        <v>SLA_MET</v>
      </c>
    </row>
    <row r="3980" spans="1:17" x14ac:dyDescent="0.3">
      <c r="A3980" s="1" t="s">
        <v>4943</v>
      </c>
      <c r="B3980" s="34">
        <v>45159.404872685183</v>
      </c>
      <c r="C3980" s="40">
        <v>45159.409513888888</v>
      </c>
      <c r="D3980" s="10" t="s">
        <v>33</v>
      </c>
      <c r="E3980" s="10" t="s">
        <v>11</v>
      </c>
      <c r="F3980" s="10" t="s">
        <v>24</v>
      </c>
      <c r="G3980" s="10" t="s">
        <v>678</v>
      </c>
      <c r="H3980" s="84" t="str">
        <f t="shared" si="62"/>
        <v>Reason Unknown</v>
      </c>
      <c r="I3980" s="63">
        <f>(tbl_raw_data[[#This Row],[Date Actioned]])-(tbl_raw_data[[#This Row],[Date Tagged]])</f>
        <v>4.6412037045229226E-3</v>
      </c>
      <c r="J3980" s="66">
        <f>HOUR(tbl_raw_data[[#This Row],[time_taken]])*60+MINUTE(tbl_raw_data[[#This Row],[time_taken]])+SECOND(tbl_raw_data[[#This Row],[time_taken]])/60</f>
        <v>6.6833333333333336</v>
      </c>
      <c r="K3980" s="68">
        <f>DATE(YEAR(tbl_raw_data[[#This Row],[Date Actioned]]),MONTH(tbl_raw_data[[#This Row],[Date Actioned]]),DAY(tbl_raw_data[[#This Row],[Date Actioned]]))</f>
        <v>45159</v>
      </c>
      <c r="L3980" s="65" t="str">
        <f>UPPER(TEXT(tbl_raw_data[[#This Row],[updated_date]],"MMMM"))</f>
        <v>AUGUST</v>
      </c>
      <c r="M3980" s="65" t="str">
        <f>"WEEK "&amp;IF(ROUNDUP(DAY(tbl_raw_data[[#This Row],[updated_date]])/7,0)=5,4,ROUNDUP(DAY(tbl_raw_data[[#This Row],[updated_date]])/7,0))</f>
        <v>WEEK 3</v>
      </c>
      <c r="N3980" s="71" t="str">
        <f>UPPER(VLOOKUP(tbl_raw_data[[#This Row],[Analyst]],settings!$A$1:$B$15,2,0))</f>
        <v>SAM</v>
      </c>
      <c r="O3980" s="71" t="str">
        <f>TRIM(UPPER(tbl_raw_data[[#This Row],[Outcome]]))</f>
        <v>DECLINE</v>
      </c>
      <c r="P3980" s="71" t="str">
        <f>TRIM(UPPER(tbl_raw_data[[#This Row],[Queue Name]]))</f>
        <v>CONSUMER EXISTING</v>
      </c>
      <c r="Q3980" s="71" t="str">
        <f>IF(tbl_raw_data[[#This Row],[time_taken_in_min]]&lt;=settings!$D$2,"SLA_MET","SLA_NOT_MET")</f>
        <v>SLA_MET</v>
      </c>
    </row>
    <row r="3981" spans="1:17" x14ac:dyDescent="0.3">
      <c r="A3981" s="5" t="s">
        <v>4944</v>
      </c>
      <c r="B3981" s="36">
        <v>45159.411828703705</v>
      </c>
      <c r="C3981" s="41">
        <v>45159.425567129627</v>
      </c>
      <c r="D3981" s="11" t="s">
        <v>33</v>
      </c>
      <c r="E3981" s="11" t="s">
        <v>8</v>
      </c>
      <c r="F3981" s="11" t="s">
        <v>22</v>
      </c>
      <c r="G3981" s="11" t="s">
        <v>676</v>
      </c>
      <c r="H3981" s="84" t="str">
        <f t="shared" si="62"/>
        <v>Reason Unknown</v>
      </c>
      <c r="I3981" s="63">
        <f>(tbl_raw_data[[#This Row],[Date Actioned]])-(tbl_raw_data[[#This Row],[Date Tagged]])</f>
        <v>1.3738425921474118E-2</v>
      </c>
      <c r="J3981" s="66">
        <f>HOUR(tbl_raw_data[[#This Row],[time_taken]])*60+MINUTE(tbl_raw_data[[#This Row],[time_taken]])+SECOND(tbl_raw_data[[#This Row],[time_taken]])/60</f>
        <v>19.783333333333335</v>
      </c>
      <c r="K3981" s="68">
        <f>DATE(YEAR(tbl_raw_data[[#This Row],[Date Actioned]]),MONTH(tbl_raw_data[[#This Row],[Date Actioned]]),DAY(tbl_raw_data[[#This Row],[Date Actioned]]))</f>
        <v>45159</v>
      </c>
      <c r="L3981" s="65" t="str">
        <f>UPPER(TEXT(tbl_raw_data[[#This Row],[updated_date]],"MMMM"))</f>
        <v>AUGUST</v>
      </c>
      <c r="M3981" s="65" t="str">
        <f>"WEEK "&amp;IF(ROUNDUP(DAY(tbl_raw_data[[#This Row],[updated_date]])/7,0)=5,4,ROUNDUP(DAY(tbl_raw_data[[#This Row],[updated_date]])/7,0))</f>
        <v>WEEK 3</v>
      </c>
      <c r="N3981" s="71" t="str">
        <f>UPPER(VLOOKUP(tbl_raw_data[[#This Row],[Analyst]],settings!$A$1:$B$15,2,0))</f>
        <v>ROHAN</v>
      </c>
      <c r="O3981" s="71" t="str">
        <f>TRIM(UPPER(tbl_raw_data[[#This Row],[Outcome]]))</f>
        <v>DECLINE</v>
      </c>
      <c r="P3981" s="71" t="str">
        <f>TRIM(UPPER(tbl_raw_data[[#This Row],[Queue Name]]))</f>
        <v>CONSUMER POST BUREAU</v>
      </c>
      <c r="Q3981" s="71" t="str">
        <f>IF(tbl_raw_data[[#This Row],[time_taken_in_min]]&lt;=settings!$D$2,"SLA_MET","SLA_NOT_MET")</f>
        <v>SLA_MET</v>
      </c>
    </row>
    <row r="3982" spans="1:17" x14ac:dyDescent="0.3">
      <c r="A3982" s="7" t="s">
        <v>4945</v>
      </c>
      <c r="B3982" s="34">
        <v>45159.452418981484</v>
      </c>
      <c r="C3982" s="40">
        <v>45159.461354166669</v>
      </c>
      <c r="D3982" s="10" t="s">
        <v>33</v>
      </c>
      <c r="E3982" s="10" t="s">
        <v>11</v>
      </c>
      <c r="F3982" s="10" t="s">
        <v>24</v>
      </c>
      <c r="G3982" s="10" t="s">
        <v>678</v>
      </c>
      <c r="H3982" s="84" t="str">
        <f t="shared" si="62"/>
        <v>Reason Unknown</v>
      </c>
      <c r="I3982" s="63">
        <f>(tbl_raw_data[[#This Row],[Date Actioned]])-(tbl_raw_data[[#This Row],[Date Tagged]])</f>
        <v>8.9351851856918074E-3</v>
      </c>
      <c r="J3982" s="66">
        <f>HOUR(tbl_raw_data[[#This Row],[time_taken]])*60+MINUTE(tbl_raw_data[[#This Row],[time_taken]])+SECOND(tbl_raw_data[[#This Row],[time_taken]])/60</f>
        <v>12.866666666666667</v>
      </c>
      <c r="K3982" s="68">
        <f>DATE(YEAR(tbl_raw_data[[#This Row],[Date Actioned]]),MONTH(tbl_raw_data[[#This Row],[Date Actioned]]),DAY(tbl_raw_data[[#This Row],[Date Actioned]]))</f>
        <v>45159</v>
      </c>
      <c r="L3982" s="65" t="str">
        <f>UPPER(TEXT(tbl_raw_data[[#This Row],[updated_date]],"MMMM"))</f>
        <v>AUGUST</v>
      </c>
      <c r="M3982" s="65" t="str">
        <f>"WEEK "&amp;IF(ROUNDUP(DAY(tbl_raw_data[[#This Row],[updated_date]])/7,0)=5,4,ROUNDUP(DAY(tbl_raw_data[[#This Row],[updated_date]])/7,0))</f>
        <v>WEEK 3</v>
      </c>
      <c r="N3982" s="71" t="str">
        <f>UPPER(VLOOKUP(tbl_raw_data[[#This Row],[Analyst]],settings!$A$1:$B$15,2,0))</f>
        <v>SAM</v>
      </c>
      <c r="O3982" s="71" t="str">
        <f>TRIM(UPPER(tbl_raw_data[[#This Row],[Outcome]]))</f>
        <v>DECLINE</v>
      </c>
      <c r="P3982" s="71" t="str">
        <f>TRIM(UPPER(tbl_raw_data[[#This Row],[Queue Name]]))</f>
        <v>CONSUMER EXISTING</v>
      </c>
      <c r="Q3982" s="71" t="str">
        <f>IF(tbl_raw_data[[#This Row],[time_taken_in_min]]&lt;=settings!$D$2,"SLA_MET","SLA_NOT_MET")</f>
        <v>SLA_MET</v>
      </c>
    </row>
    <row r="3983" spans="1:17" x14ac:dyDescent="0.3">
      <c r="A3983" s="1" t="s">
        <v>4946</v>
      </c>
      <c r="B3983" s="36">
        <v>45159.454884259256</v>
      </c>
      <c r="C3983" s="41">
        <v>45159.467430555553</v>
      </c>
      <c r="D3983" s="11" t="s">
        <v>33</v>
      </c>
      <c r="E3983" s="11" t="s">
        <v>11</v>
      </c>
      <c r="F3983" s="11" t="s">
        <v>206</v>
      </c>
      <c r="G3983" s="11" t="s">
        <v>678</v>
      </c>
      <c r="H3983" s="84" t="str">
        <f t="shared" si="62"/>
        <v>Reason Unknown</v>
      </c>
      <c r="I3983" s="63">
        <f>(tbl_raw_data[[#This Row],[Date Actioned]])-(tbl_raw_data[[#This Row],[Date Tagged]])</f>
        <v>1.2546296296932269E-2</v>
      </c>
      <c r="J3983" s="66">
        <f>HOUR(tbl_raw_data[[#This Row],[time_taken]])*60+MINUTE(tbl_raw_data[[#This Row],[time_taken]])+SECOND(tbl_raw_data[[#This Row],[time_taken]])/60</f>
        <v>18.066666666666666</v>
      </c>
      <c r="K3983" s="68">
        <f>DATE(YEAR(tbl_raw_data[[#This Row],[Date Actioned]]),MONTH(tbl_raw_data[[#This Row],[Date Actioned]]),DAY(tbl_raw_data[[#This Row],[Date Actioned]]))</f>
        <v>45159</v>
      </c>
      <c r="L3983" s="65" t="str">
        <f>UPPER(TEXT(tbl_raw_data[[#This Row],[updated_date]],"MMMM"))</f>
        <v>AUGUST</v>
      </c>
      <c r="M3983" s="65" t="str">
        <f>"WEEK "&amp;IF(ROUNDUP(DAY(tbl_raw_data[[#This Row],[updated_date]])/7,0)=5,4,ROUNDUP(DAY(tbl_raw_data[[#This Row],[updated_date]])/7,0))</f>
        <v>WEEK 3</v>
      </c>
      <c r="N3983" s="71" t="str">
        <f>UPPER(VLOOKUP(tbl_raw_data[[#This Row],[Analyst]],settings!$A$1:$B$15,2,0))</f>
        <v>HARDIK</v>
      </c>
      <c r="O3983" s="71" t="str">
        <f>TRIM(UPPER(tbl_raw_data[[#This Row],[Outcome]]))</f>
        <v>DECLINE</v>
      </c>
      <c r="P3983" s="71" t="str">
        <f>TRIM(UPPER(tbl_raw_data[[#This Row],[Queue Name]]))</f>
        <v>CONSUMER EXISTING</v>
      </c>
      <c r="Q3983" s="71" t="str">
        <f>IF(tbl_raw_data[[#This Row],[time_taken_in_min]]&lt;=settings!$D$2,"SLA_MET","SLA_NOT_MET")</f>
        <v>SLA_MET</v>
      </c>
    </row>
    <row r="3984" spans="1:17" x14ac:dyDescent="0.3">
      <c r="A3984" s="5" t="s">
        <v>4947</v>
      </c>
      <c r="B3984" s="34">
        <v>45159.501655092594</v>
      </c>
      <c r="C3984" s="40">
        <v>45159.513807870368</v>
      </c>
      <c r="D3984" s="10" t="s">
        <v>33</v>
      </c>
      <c r="E3984" s="10" t="s">
        <v>11</v>
      </c>
      <c r="F3984" s="10" t="s">
        <v>22</v>
      </c>
      <c r="G3984" s="12"/>
      <c r="H3984" s="84" t="str">
        <f t="shared" si="62"/>
        <v>Reason Unknown</v>
      </c>
      <c r="I3984" s="63">
        <f>(tbl_raw_data[[#This Row],[Date Actioned]])-(tbl_raw_data[[#This Row],[Date Tagged]])</f>
        <v>1.2152777773735579E-2</v>
      </c>
      <c r="J3984" s="66">
        <f>HOUR(tbl_raw_data[[#This Row],[time_taken]])*60+MINUTE(tbl_raw_data[[#This Row],[time_taken]])+SECOND(tbl_raw_data[[#This Row],[time_taken]])/60</f>
        <v>17.5</v>
      </c>
      <c r="K3984" s="68">
        <f>DATE(YEAR(tbl_raw_data[[#This Row],[Date Actioned]]),MONTH(tbl_raw_data[[#This Row],[Date Actioned]]),DAY(tbl_raw_data[[#This Row],[Date Actioned]]))</f>
        <v>45159</v>
      </c>
      <c r="L3984" s="65" t="str">
        <f>UPPER(TEXT(tbl_raw_data[[#This Row],[updated_date]],"MMMM"))</f>
        <v>AUGUST</v>
      </c>
      <c r="M3984" s="65" t="str">
        <f>"WEEK "&amp;IF(ROUNDUP(DAY(tbl_raw_data[[#This Row],[updated_date]])/7,0)=5,4,ROUNDUP(DAY(tbl_raw_data[[#This Row],[updated_date]])/7,0))</f>
        <v>WEEK 3</v>
      </c>
      <c r="N3984" s="71" t="str">
        <f>UPPER(VLOOKUP(tbl_raw_data[[#This Row],[Analyst]],settings!$A$1:$B$15,2,0))</f>
        <v>ROHAN</v>
      </c>
      <c r="O3984" s="71" t="str">
        <f>TRIM(UPPER(tbl_raw_data[[#This Row],[Outcome]]))</f>
        <v>DECLINE</v>
      </c>
      <c r="P3984" s="71" t="str">
        <f>TRIM(UPPER(tbl_raw_data[[#This Row],[Queue Name]]))</f>
        <v>CONSUMER EXISTING</v>
      </c>
      <c r="Q3984" s="71" t="str">
        <f>IF(tbl_raw_data[[#This Row],[time_taken_in_min]]&lt;=settings!$D$2,"SLA_MET","SLA_NOT_MET")</f>
        <v>SLA_MET</v>
      </c>
    </row>
    <row r="3985" spans="1:17" x14ac:dyDescent="0.3">
      <c r="A3985" s="7" t="s">
        <v>4948</v>
      </c>
      <c r="B3985" s="36">
        <v>45159.50408564815</v>
      </c>
      <c r="C3985" s="41">
        <v>45159.510752314818</v>
      </c>
      <c r="D3985" s="11" t="s">
        <v>33</v>
      </c>
      <c r="E3985" s="11" t="s">
        <v>11</v>
      </c>
      <c r="F3985" s="11" t="s">
        <v>14</v>
      </c>
      <c r="G3985" s="11" t="s">
        <v>673</v>
      </c>
      <c r="H3985" s="84" t="str">
        <f t="shared" si="62"/>
        <v>Overdue Bill</v>
      </c>
      <c r="I3985" s="63">
        <f>(tbl_raw_data[[#This Row],[Date Actioned]])-(tbl_raw_data[[#This Row],[Date Tagged]])</f>
        <v>6.6666666680248454E-3</v>
      </c>
      <c r="J3985" s="66">
        <f>HOUR(tbl_raw_data[[#This Row],[time_taken]])*60+MINUTE(tbl_raw_data[[#This Row],[time_taken]])+SECOND(tbl_raw_data[[#This Row],[time_taken]])/60</f>
        <v>9.6</v>
      </c>
      <c r="K3985" s="68">
        <f>DATE(YEAR(tbl_raw_data[[#This Row],[Date Actioned]]),MONTH(tbl_raw_data[[#This Row],[Date Actioned]]),DAY(tbl_raw_data[[#This Row],[Date Actioned]]))</f>
        <v>45159</v>
      </c>
      <c r="L3985" s="65" t="str">
        <f>UPPER(TEXT(tbl_raw_data[[#This Row],[updated_date]],"MMMM"))</f>
        <v>AUGUST</v>
      </c>
      <c r="M3985" s="65" t="str">
        <f>"WEEK "&amp;IF(ROUNDUP(DAY(tbl_raw_data[[#This Row],[updated_date]])/7,0)=5,4,ROUNDUP(DAY(tbl_raw_data[[#This Row],[updated_date]])/7,0))</f>
        <v>WEEK 3</v>
      </c>
      <c r="N3985" s="71" t="str">
        <f>UPPER(VLOOKUP(tbl_raw_data[[#This Row],[Analyst]],settings!$A$1:$B$15,2,0))</f>
        <v>CAMROON</v>
      </c>
      <c r="O3985" s="71" t="str">
        <f>TRIM(UPPER(tbl_raw_data[[#This Row],[Outcome]]))</f>
        <v>DECLINE</v>
      </c>
      <c r="P3985" s="71" t="str">
        <f>TRIM(UPPER(tbl_raw_data[[#This Row],[Queue Name]]))</f>
        <v>CONSUMER EXISTING</v>
      </c>
      <c r="Q3985" s="71" t="str">
        <f>IF(tbl_raw_data[[#This Row],[time_taken_in_min]]&lt;=settings!$D$2,"SLA_MET","SLA_NOT_MET")</f>
        <v>SLA_MET</v>
      </c>
    </row>
    <row r="3986" spans="1:17" x14ac:dyDescent="0.3">
      <c r="A3986" s="1" t="s">
        <v>4949</v>
      </c>
      <c r="B3986" s="34">
        <v>45159.507870370369</v>
      </c>
      <c r="C3986" s="40">
        <v>45159.513703703706</v>
      </c>
      <c r="D3986" s="10" t="s">
        <v>33</v>
      </c>
      <c r="E3986" s="10" t="s">
        <v>8</v>
      </c>
      <c r="F3986" s="10" t="s">
        <v>114</v>
      </c>
      <c r="G3986" s="10" t="s">
        <v>674</v>
      </c>
      <c r="H3986" s="84" t="str">
        <f t="shared" si="62"/>
        <v>Reason Unknown</v>
      </c>
      <c r="I3986" s="63">
        <f>(tbl_raw_data[[#This Row],[Date Actioned]])-(tbl_raw_data[[#This Row],[Date Tagged]])</f>
        <v>5.8333333363407291E-3</v>
      </c>
      <c r="J3986" s="66">
        <f>HOUR(tbl_raw_data[[#This Row],[time_taken]])*60+MINUTE(tbl_raw_data[[#This Row],[time_taken]])+SECOND(tbl_raw_data[[#This Row],[time_taken]])/60</f>
        <v>8.4</v>
      </c>
      <c r="K3986" s="68">
        <f>DATE(YEAR(tbl_raw_data[[#This Row],[Date Actioned]]),MONTH(tbl_raw_data[[#This Row],[Date Actioned]]),DAY(tbl_raw_data[[#This Row],[Date Actioned]]))</f>
        <v>45159</v>
      </c>
      <c r="L3986" s="65" t="str">
        <f>UPPER(TEXT(tbl_raw_data[[#This Row],[updated_date]],"MMMM"))</f>
        <v>AUGUST</v>
      </c>
      <c r="M3986" s="65" t="str">
        <f>"WEEK "&amp;IF(ROUNDUP(DAY(tbl_raw_data[[#This Row],[updated_date]])/7,0)=5,4,ROUNDUP(DAY(tbl_raw_data[[#This Row],[updated_date]])/7,0))</f>
        <v>WEEK 3</v>
      </c>
      <c r="N3986" s="71" t="str">
        <f>UPPER(VLOOKUP(tbl_raw_data[[#This Row],[Analyst]],settings!$A$1:$B$15,2,0))</f>
        <v>FARDIN</v>
      </c>
      <c r="O3986" s="71" t="str">
        <f>TRIM(UPPER(tbl_raw_data[[#This Row],[Outcome]]))</f>
        <v>DECLINE</v>
      </c>
      <c r="P3986" s="71" t="str">
        <f>TRIM(UPPER(tbl_raw_data[[#This Row],[Queue Name]]))</f>
        <v>CONSUMER POST BUREAU</v>
      </c>
      <c r="Q3986" s="71" t="str">
        <f>IF(tbl_raw_data[[#This Row],[time_taken_in_min]]&lt;=settings!$D$2,"SLA_MET","SLA_NOT_MET")</f>
        <v>SLA_MET</v>
      </c>
    </row>
    <row r="3987" spans="1:17" x14ac:dyDescent="0.3">
      <c r="A3987" s="5" t="s">
        <v>4950</v>
      </c>
      <c r="B3987" s="36">
        <v>45159.510150462964</v>
      </c>
      <c r="C3987" s="41">
        <v>45159.517731481479</v>
      </c>
      <c r="D3987" s="11" t="s">
        <v>33</v>
      </c>
      <c r="E3987" s="11" t="s">
        <v>11</v>
      </c>
      <c r="F3987" s="11" t="s">
        <v>9</v>
      </c>
      <c r="G3987" s="13"/>
      <c r="H3987" s="84" t="str">
        <f t="shared" si="62"/>
        <v>Reason Unknown</v>
      </c>
      <c r="I3987" s="63">
        <f>(tbl_raw_data[[#This Row],[Date Actioned]])-(tbl_raw_data[[#This Row],[Date Tagged]])</f>
        <v>7.5810185153386556E-3</v>
      </c>
      <c r="J3987" s="66">
        <f>HOUR(tbl_raw_data[[#This Row],[time_taken]])*60+MINUTE(tbl_raw_data[[#This Row],[time_taken]])+SECOND(tbl_raw_data[[#This Row],[time_taken]])/60</f>
        <v>10.916666666666666</v>
      </c>
      <c r="K3987" s="68">
        <f>DATE(YEAR(tbl_raw_data[[#This Row],[Date Actioned]]),MONTH(tbl_raw_data[[#This Row],[Date Actioned]]),DAY(tbl_raw_data[[#This Row],[Date Actioned]]))</f>
        <v>45159</v>
      </c>
      <c r="L3987" s="65" t="str">
        <f>UPPER(TEXT(tbl_raw_data[[#This Row],[updated_date]],"MMMM"))</f>
        <v>AUGUST</v>
      </c>
      <c r="M3987" s="65" t="str">
        <f>"WEEK "&amp;IF(ROUNDUP(DAY(tbl_raw_data[[#This Row],[updated_date]])/7,0)=5,4,ROUNDUP(DAY(tbl_raw_data[[#This Row],[updated_date]])/7,0))</f>
        <v>WEEK 3</v>
      </c>
      <c r="N3987" s="71" t="str">
        <f>UPPER(VLOOKUP(tbl_raw_data[[#This Row],[Analyst]],settings!$A$1:$B$15,2,0))</f>
        <v>QUADIR</v>
      </c>
      <c r="O3987" s="71" t="str">
        <f>TRIM(UPPER(tbl_raw_data[[#This Row],[Outcome]]))</f>
        <v>DECLINE</v>
      </c>
      <c r="P3987" s="71" t="str">
        <f>TRIM(UPPER(tbl_raw_data[[#This Row],[Queue Name]]))</f>
        <v>CONSUMER EXISTING</v>
      </c>
      <c r="Q3987" s="71" t="str">
        <f>IF(tbl_raw_data[[#This Row],[time_taken_in_min]]&lt;=settings!$D$2,"SLA_MET","SLA_NOT_MET")</f>
        <v>SLA_MET</v>
      </c>
    </row>
    <row r="3988" spans="1:17" x14ac:dyDescent="0.3">
      <c r="A3988" s="7" t="s">
        <v>4951</v>
      </c>
      <c r="B3988" s="34">
        <v>45159.532546296294</v>
      </c>
      <c r="C3988" s="40">
        <v>45159.54546296296</v>
      </c>
      <c r="D3988" s="10" t="s">
        <v>33</v>
      </c>
      <c r="E3988" s="10" t="s">
        <v>8</v>
      </c>
      <c r="F3988" s="10" t="s">
        <v>114</v>
      </c>
      <c r="G3988" s="12"/>
      <c r="H3988" s="84" t="str">
        <f t="shared" si="62"/>
        <v>Reason Unknown</v>
      </c>
      <c r="I3988" s="63">
        <f>(tbl_raw_data[[#This Row],[Date Actioned]])-(tbl_raw_data[[#This Row],[Date Tagged]])</f>
        <v>1.2916666666569654E-2</v>
      </c>
      <c r="J3988" s="66">
        <f>HOUR(tbl_raw_data[[#This Row],[time_taken]])*60+MINUTE(tbl_raw_data[[#This Row],[time_taken]])+SECOND(tbl_raw_data[[#This Row],[time_taken]])/60</f>
        <v>18.600000000000001</v>
      </c>
      <c r="K3988" s="68">
        <f>DATE(YEAR(tbl_raw_data[[#This Row],[Date Actioned]]),MONTH(tbl_raw_data[[#This Row],[Date Actioned]]),DAY(tbl_raw_data[[#This Row],[Date Actioned]]))</f>
        <v>45159</v>
      </c>
      <c r="L3988" s="65" t="str">
        <f>UPPER(TEXT(tbl_raw_data[[#This Row],[updated_date]],"MMMM"))</f>
        <v>AUGUST</v>
      </c>
      <c r="M3988" s="65" t="str">
        <f>"WEEK "&amp;IF(ROUNDUP(DAY(tbl_raw_data[[#This Row],[updated_date]])/7,0)=5,4,ROUNDUP(DAY(tbl_raw_data[[#This Row],[updated_date]])/7,0))</f>
        <v>WEEK 3</v>
      </c>
      <c r="N3988" s="71" t="str">
        <f>UPPER(VLOOKUP(tbl_raw_data[[#This Row],[Analyst]],settings!$A$1:$B$15,2,0))</f>
        <v>FARDIN</v>
      </c>
      <c r="O3988" s="71" t="str">
        <f>TRIM(UPPER(tbl_raw_data[[#This Row],[Outcome]]))</f>
        <v>DECLINE</v>
      </c>
      <c r="P3988" s="71" t="str">
        <f>TRIM(UPPER(tbl_raw_data[[#This Row],[Queue Name]]))</f>
        <v>CONSUMER POST BUREAU</v>
      </c>
      <c r="Q3988" s="71" t="str">
        <f>IF(tbl_raw_data[[#This Row],[time_taken_in_min]]&lt;=settings!$D$2,"SLA_MET","SLA_NOT_MET")</f>
        <v>SLA_MET</v>
      </c>
    </row>
    <row r="3989" spans="1:17" x14ac:dyDescent="0.3">
      <c r="A3989" s="1" t="s">
        <v>4952</v>
      </c>
      <c r="B3989" s="36">
        <v>45159.532916666663</v>
      </c>
      <c r="C3989" s="41">
        <v>45159.543206018519</v>
      </c>
      <c r="D3989" s="11" t="s">
        <v>33</v>
      </c>
      <c r="E3989" s="11" t="s">
        <v>8</v>
      </c>
      <c r="F3989" s="11" t="s">
        <v>206</v>
      </c>
      <c r="G3989" s="11" t="s">
        <v>676</v>
      </c>
      <c r="H3989" s="84" t="str">
        <f t="shared" si="62"/>
        <v>Reason Unknown</v>
      </c>
      <c r="I3989" s="63">
        <f>(tbl_raw_data[[#This Row],[Date Actioned]])-(tbl_raw_data[[#This Row],[Date Tagged]])</f>
        <v>1.0289351856044959E-2</v>
      </c>
      <c r="J3989" s="66">
        <f>HOUR(tbl_raw_data[[#This Row],[time_taken]])*60+MINUTE(tbl_raw_data[[#This Row],[time_taken]])+SECOND(tbl_raw_data[[#This Row],[time_taken]])/60</f>
        <v>14.816666666666666</v>
      </c>
      <c r="K3989" s="68">
        <f>DATE(YEAR(tbl_raw_data[[#This Row],[Date Actioned]]),MONTH(tbl_raw_data[[#This Row],[Date Actioned]]),DAY(tbl_raw_data[[#This Row],[Date Actioned]]))</f>
        <v>45159</v>
      </c>
      <c r="L3989" s="65" t="str">
        <f>UPPER(TEXT(tbl_raw_data[[#This Row],[updated_date]],"MMMM"))</f>
        <v>AUGUST</v>
      </c>
      <c r="M3989" s="65" t="str">
        <f>"WEEK "&amp;IF(ROUNDUP(DAY(tbl_raw_data[[#This Row],[updated_date]])/7,0)=5,4,ROUNDUP(DAY(tbl_raw_data[[#This Row],[updated_date]])/7,0))</f>
        <v>WEEK 3</v>
      </c>
      <c r="N3989" s="71" t="str">
        <f>UPPER(VLOOKUP(tbl_raw_data[[#This Row],[Analyst]],settings!$A$1:$B$15,2,0))</f>
        <v>HARDIK</v>
      </c>
      <c r="O3989" s="71" t="str">
        <f>TRIM(UPPER(tbl_raw_data[[#This Row],[Outcome]]))</f>
        <v>DECLINE</v>
      </c>
      <c r="P3989" s="71" t="str">
        <f>TRIM(UPPER(tbl_raw_data[[#This Row],[Queue Name]]))</f>
        <v>CONSUMER POST BUREAU</v>
      </c>
      <c r="Q3989" s="71" t="str">
        <f>IF(tbl_raw_data[[#This Row],[time_taken_in_min]]&lt;=settings!$D$2,"SLA_MET","SLA_NOT_MET")</f>
        <v>SLA_MET</v>
      </c>
    </row>
    <row r="3990" spans="1:17" x14ac:dyDescent="0.3">
      <c r="A3990" s="5" t="s">
        <v>4953</v>
      </c>
      <c r="B3990" s="34">
        <v>45159.532997685186</v>
      </c>
      <c r="C3990" s="40">
        <v>45159.542222222219</v>
      </c>
      <c r="D3990" s="10" t="s">
        <v>33</v>
      </c>
      <c r="E3990" s="10" t="s">
        <v>8</v>
      </c>
      <c r="F3990" s="10" t="s">
        <v>17</v>
      </c>
      <c r="G3990" s="12"/>
      <c r="H3990" s="84" t="str">
        <f t="shared" si="62"/>
        <v>Reason Unknown</v>
      </c>
      <c r="I3990" s="63">
        <f>(tbl_raw_data[[#This Row],[Date Actioned]])-(tbl_raw_data[[#This Row],[Date Tagged]])</f>
        <v>9.2245370324235409E-3</v>
      </c>
      <c r="J3990" s="66">
        <f>HOUR(tbl_raw_data[[#This Row],[time_taken]])*60+MINUTE(tbl_raw_data[[#This Row],[time_taken]])+SECOND(tbl_raw_data[[#This Row],[time_taken]])/60</f>
        <v>13.283333333333333</v>
      </c>
      <c r="K3990" s="68">
        <f>DATE(YEAR(tbl_raw_data[[#This Row],[Date Actioned]]),MONTH(tbl_raw_data[[#This Row],[Date Actioned]]),DAY(tbl_raw_data[[#This Row],[Date Actioned]]))</f>
        <v>45159</v>
      </c>
      <c r="L3990" s="65" t="str">
        <f>UPPER(TEXT(tbl_raw_data[[#This Row],[updated_date]],"MMMM"))</f>
        <v>AUGUST</v>
      </c>
      <c r="M3990" s="65" t="str">
        <f>"WEEK "&amp;IF(ROUNDUP(DAY(tbl_raw_data[[#This Row],[updated_date]])/7,0)=5,4,ROUNDUP(DAY(tbl_raw_data[[#This Row],[updated_date]])/7,0))</f>
        <v>WEEK 3</v>
      </c>
      <c r="N3990" s="71" t="str">
        <f>UPPER(VLOOKUP(tbl_raw_data[[#This Row],[Analyst]],settings!$A$1:$B$15,2,0))</f>
        <v>MERCEDES</v>
      </c>
      <c r="O3990" s="71" t="str">
        <f>TRIM(UPPER(tbl_raw_data[[#This Row],[Outcome]]))</f>
        <v>DECLINE</v>
      </c>
      <c r="P3990" s="71" t="str">
        <f>TRIM(UPPER(tbl_raw_data[[#This Row],[Queue Name]]))</f>
        <v>CONSUMER POST BUREAU</v>
      </c>
      <c r="Q3990" s="71" t="str">
        <f>IF(tbl_raw_data[[#This Row],[time_taken_in_min]]&lt;=settings!$D$2,"SLA_MET","SLA_NOT_MET")</f>
        <v>SLA_MET</v>
      </c>
    </row>
    <row r="3991" spans="1:17" x14ac:dyDescent="0.3">
      <c r="A3991" s="7" t="s">
        <v>4954</v>
      </c>
      <c r="B3991" s="36">
        <v>45159.533807870372</v>
      </c>
      <c r="C3991" s="41">
        <v>45159.541250000002</v>
      </c>
      <c r="D3991" s="11" t="s">
        <v>33</v>
      </c>
      <c r="E3991" s="11" t="s">
        <v>11</v>
      </c>
      <c r="F3991" s="11" t="s">
        <v>24</v>
      </c>
      <c r="G3991" s="11" t="s">
        <v>678</v>
      </c>
      <c r="H3991" s="84" t="str">
        <f t="shared" si="62"/>
        <v>Reason Unknown</v>
      </c>
      <c r="I3991" s="63">
        <f>(tbl_raw_data[[#This Row],[Date Actioned]])-(tbl_raw_data[[#This Row],[Date Tagged]])</f>
        <v>7.442129630362615E-3</v>
      </c>
      <c r="J3991" s="66">
        <f>HOUR(tbl_raw_data[[#This Row],[time_taken]])*60+MINUTE(tbl_raw_data[[#This Row],[time_taken]])+SECOND(tbl_raw_data[[#This Row],[time_taken]])/60</f>
        <v>10.716666666666667</v>
      </c>
      <c r="K3991" s="68">
        <f>DATE(YEAR(tbl_raw_data[[#This Row],[Date Actioned]]),MONTH(tbl_raw_data[[#This Row],[Date Actioned]]),DAY(tbl_raw_data[[#This Row],[Date Actioned]]))</f>
        <v>45159</v>
      </c>
      <c r="L3991" s="65" t="str">
        <f>UPPER(TEXT(tbl_raw_data[[#This Row],[updated_date]],"MMMM"))</f>
        <v>AUGUST</v>
      </c>
      <c r="M3991" s="65" t="str">
        <f>"WEEK "&amp;IF(ROUNDUP(DAY(tbl_raw_data[[#This Row],[updated_date]])/7,0)=5,4,ROUNDUP(DAY(tbl_raw_data[[#This Row],[updated_date]])/7,0))</f>
        <v>WEEK 3</v>
      </c>
      <c r="N3991" s="71" t="str">
        <f>UPPER(VLOOKUP(tbl_raw_data[[#This Row],[Analyst]],settings!$A$1:$B$15,2,0))</f>
        <v>SAM</v>
      </c>
      <c r="O3991" s="71" t="str">
        <f>TRIM(UPPER(tbl_raw_data[[#This Row],[Outcome]]))</f>
        <v>DECLINE</v>
      </c>
      <c r="P3991" s="71" t="str">
        <f>TRIM(UPPER(tbl_raw_data[[#This Row],[Queue Name]]))</f>
        <v>CONSUMER EXISTING</v>
      </c>
      <c r="Q3991" s="71" t="str">
        <f>IF(tbl_raw_data[[#This Row],[time_taken_in_min]]&lt;=settings!$D$2,"SLA_MET","SLA_NOT_MET")</f>
        <v>SLA_MET</v>
      </c>
    </row>
    <row r="3992" spans="1:17" x14ac:dyDescent="0.3">
      <c r="A3992" s="1" t="s">
        <v>4955</v>
      </c>
      <c r="B3992" s="34">
        <v>45159.534456018519</v>
      </c>
      <c r="C3992" s="40">
        <v>45159.543483796297</v>
      </c>
      <c r="D3992" s="10" t="s">
        <v>33</v>
      </c>
      <c r="E3992" s="10" t="s">
        <v>11</v>
      </c>
      <c r="F3992" s="10" t="s">
        <v>9</v>
      </c>
      <c r="G3992" s="10" t="s">
        <v>767</v>
      </c>
      <c r="H3992" s="84" t="str">
        <f t="shared" si="62"/>
        <v>Reason Unknown</v>
      </c>
      <c r="I3992" s="63">
        <f>(tbl_raw_data[[#This Row],[Date Actioned]])-(tbl_raw_data[[#This Row],[Date Tagged]])</f>
        <v>9.0277777781011537E-3</v>
      </c>
      <c r="J3992" s="66">
        <f>HOUR(tbl_raw_data[[#This Row],[time_taken]])*60+MINUTE(tbl_raw_data[[#This Row],[time_taken]])+SECOND(tbl_raw_data[[#This Row],[time_taken]])/60</f>
        <v>13</v>
      </c>
      <c r="K3992" s="68">
        <f>DATE(YEAR(tbl_raw_data[[#This Row],[Date Actioned]]),MONTH(tbl_raw_data[[#This Row],[Date Actioned]]),DAY(tbl_raw_data[[#This Row],[Date Actioned]]))</f>
        <v>45159</v>
      </c>
      <c r="L3992" s="65" t="str">
        <f>UPPER(TEXT(tbl_raw_data[[#This Row],[updated_date]],"MMMM"))</f>
        <v>AUGUST</v>
      </c>
      <c r="M3992" s="65" t="str">
        <f>"WEEK "&amp;IF(ROUNDUP(DAY(tbl_raw_data[[#This Row],[updated_date]])/7,0)=5,4,ROUNDUP(DAY(tbl_raw_data[[#This Row],[updated_date]])/7,0))</f>
        <v>WEEK 3</v>
      </c>
      <c r="N3992" s="71" t="str">
        <f>UPPER(VLOOKUP(tbl_raw_data[[#This Row],[Analyst]],settings!$A$1:$B$15,2,0))</f>
        <v>QUADIR</v>
      </c>
      <c r="O3992" s="71" t="str">
        <f>TRIM(UPPER(tbl_raw_data[[#This Row],[Outcome]]))</f>
        <v>DECLINE</v>
      </c>
      <c r="P3992" s="71" t="str">
        <f>TRIM(UPPER(tbl_raw_data[[#This Row],[Queue Name]]))</f>
        <v>CONSUMER EXISTING</v>
      </c>
      <c r="Q3992" s="71" t="str">
        <f>IF(tbl_raw_data[[#This Row],[time_taken_in_min]]&lt;=settings!$D$2,"SLA_MET","SLA_NOT_MET")</f>
        <v>SLA_MET</v>
      </c>
    </row>
    <row r="3993" spans="1:17" x14ac:dyDescent="0.3">
      <c r="A3993" s="5" t="s">
        <v>4956</v>
      </c>
      <c r="B3993" s="36">
        <v>45159.53528935185</v>
      </c>
      <c r="C3993" s="41">
        <v>45159.550787037035</v>
      </c>
      <c r="D3993" s="11" t="s">
        <v>33</v>
      </c>
      <c r="E3993" s="11" t="s">
        <v>11</v>
      </c>
      <c r="F3993" s="11" t="s">
        <v>206</v>
      </c>
      <c r="G3993" s="11" t="s">
        <v>678</v>
      </c>
      <c r="H3993" s="84" t="str">
        <f t="shared" si="62"/>
        <v>Reason Unknown</v>
      </c>
      <c r="I3993" s="63">
        <f>(tbl_raw_data[[#This Row],[Date Actioned]])-(tbl_raw_data[[#This Row],[Date Tagged]])</f>
        <v>1.5497685184527654E-2</v>
      </c>
      <c r="J3993" s="66">
        <f>HOUR(tbl_raw_data[[#This Row],[time_taken]])*60+MINUTE(tbl_raw_data[[#This Row],[time_taken]])+SECOND(tbl_raw_data[[#This Row],[time_taken]])/60</f>
        <v>22.316666666666666</v>
      </c>
      <c r="K3993" s="68">
        <f>DATE(YEAR(tbl_raw_data[[#This Row],[Date Actioned]]),MONTH(tbl_raw_data[[#This Row],[Date Actioned]]),DAY(tbl_raw_data[[#This Row],[Date Actioned]]))</f>
        <v>45159</v>
      </c>
      <c r="L3993" s="65" t="str">
        <f>UPPER(TEXT(tbl_raw_data[[#This Row],[updated_date]],"MMMM"))</f>
        <v>AUGUST</v>
      </c>
      <c r="M3993" s="65" t="str">
        <f>"WEEK "&amp;IF(ROUNDUP(DAY(tbl_raw_data[[#This Row],[updated_date]])/7,0)=5,4,ROUNDUP(DAY(tbl_raw_data[[#This Row],[updated_date]])/7,0))</f>
        <v>WEEK 3</v>
      </c>
      <c r="N3993" s="71" t="str">
        <f>UPPER(VLOOKUP(tbl_raw_data[[#This Row],[Analyst]],settings!$A$1:$B$15,2,0))</f>
        <v>HARDIK</v>
      </c>
      <c r="O3993" s="71" t="str">
        <f>TRIM(UPPER(tbl_raw_data[[#This Row],[Outcome]]))</f>
        <v>DECLINE</v>
      </c>
      <c r="P3993" s="71" t="str">
        <f>TRIM(UPPER(tbl_raw_data[[#This Row],[Queue Name]]))</f>
        <v>CONSUMER EXISTING</v>
      </c>
      <c r="Q3993" s="71" t="str">
        <f>IF(tbl_raw_data[[#This Row],[time_taken_in_min]]&lt;=settings!$D$2,"SLA_MET","SLA_NOT_MET")</f>
        <v>SLA_NOT_MET</v>
      </c>
    </row>
    <row r="3994" spans="1:17" x14ac:dyDescent="0.3">
      <c r="A3994" s="7" t="s">
        <v>4957</v>
      </c>
      <c r="B3994" s="34">
        <v>45159.549317129633</v>
      </c>
      <c r="C3994" s="40">
        <v>45159.555636574078</v>
      </c>
      <c r="D3994" s="10" t="s">
        <v>33</v>
      </c>
      <c r="E3994" s="10" t="s">
        <v>11</v>
      </c>
      <c r="F3994" s="10" t="s">
        <v>14</v>
      </c>
      <c r="G3994" s="10" t="s">
        <v>731</v>
      </c>
      <c r="H3994" s="84" t="str">
        <f t="shared" si="62"/>
        <v>Reason Unknown</v>
      </c>
      <c r="I3994" s="63">
        <f>(tbl_raw_data[[#This Row],[Date Actioned]])-(tbl_raw_data[[#This Row],[Date Tagged]])</f>
        <v>6.3194444446708076E-3</v>
      </c>
      <c r="J3994" s="66">
        <f>HOUR(tbl_raw_data[[#This Row],[time_taken]])*60+MINUTE(tbl_raw_data[[#This Row],[time_taken]])+SECOND(tbl_raw_data[[#This Row],[time_taken]])/60</f>
        <v>9.1</v>
      </c>
      <c r="K3994" s="68">
        <f>DATE(YEAR(tbl_raw_data[[#This Row],[Date Actioned]]),MONTH(tbl_raw_data[[#This Row],[Date Actioned]]),DAY(tbl_raw_data[[#This Row],[Date Actioned]]))</f>
        <v>45159</v>
      </c>
      <c r="L3994" s="65" t="str">
        <f>UPPER(TEXT(tbl_raw_data[[#This Row],[updated_date]],"MMMM"))</f>
        <v>AUGUST</v>
      </c>
      <c r="M3994" s="65" t="str">
        <f>"WEEK "&amp;IF(ROUNDUP(DAY(tbl_raw_data[[#This Row],[updated_date]])/7,0)=5,4,ROUNDUP(DAY(tbl_raw_data[[#This Row],[updated_date]])/7,0))</f>
        <v>WEEK 3</v>
      </c>
      <c r="N3994" s="71" t="str">
        <f>UPPER(VLOOKUP(tbl_raw_data[[#This Row],[Analyst]],settings!$A$1:$B$15,2,0))</f>
        <v>CAMROON</v>
      </c>
      <c r="O3994" s="71" t="str">
        <f>TRIM(UPPER(tbl_raw_data[[#This Row],[Outcome]]))</f>
        <v>DECLINE</v>
      </c>
      <c r="P3994" s="71" t="str">
        <f>TRIM(UPPER(tbl_raw_data[[#This Row],[Queue Name]]))</f>
        <v>CONSUMER EXISTING</v>
      </c>
      <c r="Q3994" s="71" t="str">
        <f>IF(tbl_raw_data[[#This Row],[time_taken_in_min]]&lt;=settings!$D$2,"SLA_MET","SLA_NOT_MET")</f>
        <v>SLA_MET</v>
      </c>
    </row>
    <row r="3995" spans="1:17" x14ac:dyDescent="0.3">
      <c r="A3995" s="1" t="s">
        <v>4958</v>
      </c>
      <c r="B3995" s="36">
        <v>45159.55574074074</v>
      </c>
      <c r="C3995" s="41">
        <v>45159.564259259256</v>
      </c>
      <c r="D3995" s="11" t="s">
        <v>33</v>
      </c>
      <c r="E3995" s="11" t="s">
        <v>11</v>
      </c>
      <c r="F3995" s="11" t="s">
        <v>22</v>
      </c>
      <c r="G3995" s="11" t="s">
        <v>735</v>
      </c>
      <c r="H3995" s="84" t="str">
        <f t="shared" si="62"/>
        <v>Reason Unknown</v>
      </c>
      <c r="I3995" s="63">
        <f>(tbl_raw_data[[#This Row],[Date Actioned]])-(tbl_raw_data[[#This Row],[Date Tagged]])</f>
        <v>8.5185185162117705E-3</v>
      </c>
      <c r="J3995" s="66">
        <f>HOUR(tbl_raw_data[[#This Row],[time_taken]])*60+MINUTE(tbl_raw_data[[#This Row],[time_taken]])+SECOND(tbl_raw_data[[#This Row],[time_taken]])/60</f>
        <v>12.266666666666667</v>
      </c>
      <c r="K3995" s="68">
        <f>DATE(YEAR(tbl_raw_data[[#This Row],[Date Actioned]]),MONTH(tbl_raw_data[[#This Row],[Date Actioned]]),DAY(tbl_raw_data[[#This Row],[Date Actioned]]))</f>
        <v>45159</v>
      </c>
      <c r="L3995" s="65" t="str">
        <f>UPPER(TEXT(tbl_raw_data[[#This Row],[updated_date]],"MMMM"))</f>
        <v>AUGUST</v>
      </c>
      <c r="M3995" s="65" t="str">
        <f>"WEEK "&amp;IF(ROUNDUP(DAY(tbl_raw_data[[#This Row],[updated_date]])/7,0)=5,4,ROUNDUP(DAY(tbl_raw_data[[#This Row],[updated_date]])/7,0))</f>
        <v>WEEK 3</v>
      </c>
      <c r="N3995" s="71" t="str">
        <f>UPPER(VLOOKUP(tbl_raw_data[[#This Row],[Analyst]],settings!$A$1:$B$15,2,0))</f>
        <v>ROHAN</v>
      </c>
      <c r="O3995" s="71" t="str">
        <f>TRIM(UPPER(tbl_raw_data[[#This Row],[Outcome]]))</f>
        <v>DECLINE</v>
      </c>
      <c r="P3995" s="71" t="str">
        <f>TRIM(UPPER(tbl_raw_data[[#This Row],[Queue Name]]))</f>
        <v>CONSUMER EXISTING</v>
      </c>
      <c r="Q3995" s="71" t="str">
        <f>IF(tbl_raw_data[[#This Row],[time_taken_in_min]]&lt;=settings!$D$2,"SLA_MET","SLA_NOT_MET")</f>
        <v>SLA_MET</v>
      </c>
    </row>
    <row r="3996" spans="1:17" x14ac:dyDescent="0.3">
      <c r="A3996" s="5" t="s">
        <v>4959</v>
      </c>
      <c r="B3996" s="34">
        <v>45159.5621875</v>
      </c>
      <c r="C3996" s="40">
        <v>45159.568599537037</v>
      </c>
      <c r="D3996" s="10" t="s">
        <v>33</v>
      </c>
      <c r="E3996" s="10" t="s">
        <v>8</v>
      </c>
      <c r="F3996" s="10" t="s">
        <v>114</v>
      </c>
      <c r="G3996" s="12"/>
      <c r="H3996" s="84" t="str">
        <f t="shared" si="62"/>
        <v>Reason Unknown</v>
      </c>
      <c r="I3996" s="63">
        <f>(tbl_raw_data[[#This Row],[Date Actioned]])-(tbl_raw_data[[#This Row],[Date Tagged]])</f>
        <v>6.4120370370801538E-3</v>
      </c>
      <c r="J3996" s="66">
        <f>HOUR(tbl_raw_data[[#This Row],[time_taken]])*60+MINUTE(tbl_raw_data[[#This Row],[time_taken]])+SECOND(tbl_raw_data[[#This Row],[time_taken]])/60</f>
        <v>9.2333333333333325</v>
      </c>
      <c r="K3996" s="68">
        <f>DATE(YEAR(tbl_raw_data[[#This Row],[Date Actioned]]),MONTH(tbl_raw_data[[#This Row],[Date Actioned]]),DAY(tbl_raw_data[[#This Row],[Date Actioned]]))</f>
        <v>45159</v>
      </c>
      <c r="L3996" s="65" t="str">
        <f>UPPER(TEXT(tbl_raw_data[[#This Row],[updated_date]],"MMMM"))</f>
        <v>AUGUST</v>
      </c>
      <c r="M3996" s="65" t="str">
        <f>"WEEK "&amp;IF(ROUNDUP(DAY(tbl_raw_data[[#This Row],[updated_date]])/7,0)=5,4,ROUNDUP(DAY(tbl_raw_data[[#This Row],[updated_date]])/7,0))</f>
        <v>WEEK 3</v>
      </c>
      <c r="N3996" s="71" t="str">
        <f>UPPER(VLOOKUP(tbl_raw_data[[#This Row],[Analyst]],settings!$A$1:$B$15,2,0))</f>
        <v>FARDIN</v>
      </c>
      <c r="O3996" s="71" t="str">
        <f>TRIM(UPPER(tbl_raw_data[[#This Row],[Outcome]]))</f>
        <v>DECLINE</v>
      </c>
      <c r="P3996" s="71" t="str">
        <f>TRIM(UPPER(tbl_raw_data[[#This Row],[Queue Name]]))</f>
        <v>CONSUMER POST BUREAU</v>
      </c>
      <c r="Q3996" s="71" t="str">
        <f>IF(tbl_raw_data[[#This Row],[time_taken_in_min]]&lt;=settings!$D$2,"SLA_MET","SLA_NOT_MET")</f>
        <v>SLA_MET</v>
      </c>
    </row>
    <row r="3997" spans="1:17" x14ac:dyDescent="0.3">
      <c r="A3997" s="7" t="s">
        <v>4960</v>
      </c>
      <c r="B3997" s="36">
        <v>45159.565763888888</v>
      </c>
      <c r="C3997" s="41">
        <v>45159.568344907406</v>
      </c>
      <c r="D3997" s="11" t="s">
        <v>33</v>
      </c>
      <c r="E3997" s="11" t="s">
        <v>11</v>
      </c>
      <c r="F3997" s="11" t="s">
        <v>14</v>
      </c>
      <c r="G3997" s="11" t="s">
        <v>702</v>
      </c>
      <c r="H3997" s="84" t="str">
        <f t="shared" si="62"/>
        <v>Incomplete Details</v>
      </c>
      <c r="I3997" s="63">
        <f>(tbl_raw_data[[#This Row],[Date Actioned]])-(tbl_raw_data[[#This Row],[Date Tagged]])</f>
        <v>2.5810185179580003E-3</v>
      </c>
      <c r="J3997" s="66">
        <f>HOUR(tbl_raw_data[[#This Row],[time_taken]])*60+MINUTE(tbl_raw_data[[#This Row],[time_taken]])+SECOND(tbl_raw_data[[#This Row],[time_taken]])/60</f>
        <v>3.7166666666666668</v>
      </c>
      <c r="K3997" s="68">
        <f>DATE(YEAR(tbl_raw_data[[#This Row],[Date Actioned]]),MONTH(tbl_raw_data[[#This Row],[Date Actioned]]),DAY(tbl_raw_data[[#This Row],[Date Actioned]]))</f>
        <v>45159</v>
      </c>
      <c r="L3997" s="65" t="str">
        <f>UPPER(TEXT(tbl_raw_data[[#This Row],[updated_date]],"MMMM"))</f>
        <v>AUGUST</v>
      </c>
      <c r="M3997" s="65" t="str">
        <f>"WEEK "&amp;IF(ROUNDUP(DAY(tbl_raw_data[[#This Row],[updated_date]])/7,0)=5,4,ROUNDUP(DAY(tbl_raw_data[[#This Row],[updated_date]])/7,0))</f>
        <v>WEEK 3</v>
      </c>
      <c r="N3997" s="71" t="str">
        <f>UPPER(VLOOKUP(tbl_raw_data[[#This Row],[Analyst]],settings!$A$1:$B$15,2,0))</f>
        <v>CAMROON</v>
      </c>
      <c r="O3997" s="71" t="str">
        <f>TRIM(UPPER(tbl_raw_data[[#This Row],[Outcome]]))</f>
        <v>DECLINE</v>
      </c>
      <c r="P3997" s="71" t="str">
        <f>TRIM(UPPER(tbl_raw_data[[#This Row],[Queue Name]]))</f>
        <v>CONSUMER EXISTING</v>
      </c>
      <c r="Q3997" s="71" t="str">
        <f>IF(tbl_raw_data[[#This Row],[time_taken_in_min]]&lt;=settings!$D$2,"SLA_MET","SLA_NOT_MET")</f>
        <v>SLA_MET</v>
      </c>
    </row>
    <row r="3998" spans="1:17" x14ac:dyDescent="0.3">
      <c r="A3998" s="1" t="s">
        <v>4961</v>
      </c>
      <c r="B3998" s="34">
        <v>45159.569108796299</v>
      </c>
      <c r="C3998" s="40">
        <v>45159.58253472222</v>
      </c>
      <c r="D3998" s="10" t="s">
        <v>33</v>
      </c>
      <c r="E3998" s="10" t="s">
        <v>18</v>
      </c>
      <c r="F3998" s="10" t="s">
        <v>114</v>
      </c>
      <c r="G3998" s="10" t="s">
        <v>768</v>
      </c>
      <c r="H3998" s="84" t="str">
        <f t="shared" si="62"/>
        <v>Overdue Bill</v>
      </c>
      <c r="I3998" s="63">
        <f>(tbl_raw_data[[#This Row],[Date Actioned]])-(tbl_raw_data[[#This Row],[Date Tagged]])</f>
        <v>1.3425925921183079E-2</v>
      </c>
      <c r="J3998" s="66">
        <f>HOUR(tbl_raw_data[[#This Row],[time_taken]])*60+MINUTE(tbl_raw_data[[#This Row],[time_taken]])+SECOND(tbl_raw_data[[#This Row],[time_taken]])/60</f>
        <v>19.333333333333332</v>
      </c>
      <c r="K3998" s="68">
        <f>DATE(YEAR(tbl_raw_data[[#This Row],[Date Actioned]]),MONTH(tbl_raw_data[[#This Row],[Date Actioned]]),DAY(tbl_raw_data[[#This Row],[Date Actioned]]))</f>
        <v>45159</v>
      </c>
      <c r="L3998" s="65" t="str">
        <f>UPPER(TEXT(tbl_raw_data[[#This Row],[updated_date]],"MMMM"))</f>
        <v>AUGUST</v>
      </c>
      <c r="M3998" s="65" t="str">
        <f>"WEEK "&amp;IF(ROUNDUP(DAY(tbl_raw_data[[#This Row],[updated_date]])/7,0)=5,4,ROUNDUP(DAY(tbl_raw_data[[#This Row],[updated_date]])/7,0))</f>
        <v>WEEK 3</v>
      </c>
      <c r="N3998" s="71" t="str">
        <f>UPPER(VLOOKUP(tbl_raw_data[[#This Row],[Analyst]],settings!$A$1:$B$15,2,0))</f>
        <v>FARDIN</v>
      </c>
      <c r="O3998" s="71" t="str">
        <f>TRIM(UPPER(tbl_raw_data[[#This Row],[Outcome]]))</f>
        <v>DECLINE</v>
      </c>
      <c r="P3998" s="71" t="str">
        <f>TRIM(UPPER(tbl_raw_data[[#This Row],[Queue Name]]))</f>
        <v>CONSUMER PRE BUREAU</v>
      </c>
      <c r="Q3998" s="71" t="str">
        <f>IF(tbl_raw_data[[#This Row],[time_taken_in_min]]&lt;=settings!$D$2,"SLA_MET","SLA_NOT_MET")</f>
        <v>SLA_MET</v>
      </c>
    </row>
    <row r="3999" spans="1:17" x14ac:dyDescent="0.3">
      <c r="A3999" s="5" t="s">
        <v>4962</v>
      </c>
      <c r="B3999" s="36">
        <v>45159.585057870368</v>
      </c>
      <c r="C3999" s="41">
        <v>45159.595416666663</v>
      </c>
      <c r="D3999" s="11" t="s">
        <v>33</v>
      </c>
      <c r="E3999" s="11" t="s">
        <v>11</v>
      </c>
      <c r="F3999" s="11" t="s">
        <v>206</v>
      </c>
      <c r="G3999" s="11" t="s">
        <v>735</v>
      </c>
      <c r="H3999" s="84" t="str">
        <f t="shared" si="62"/>
        <v>Reason Unknown</v>
      </c>
      <c r="I3999" s="63">
        <f>(tbl_raw_data[[#This Row],[Date Actioned]])-(tbl_raw_data[[#This Row],[Date Tagged]])</f>
        <v>1.0358796294895001E-2</v>
      </c>
      <c r="J3999" s="66">
        <f>HOUR(tbl_raw_data[[#This Row],[time_taken]])*60+MINUTE(tbl_raw_data[[#This Row],[time_taken]])+SECOND(tbl_raw_data[[#This Row],[time_taken]])/60</f>
        <v>14.916666666666666</v>
      </c>
      <c r="K3999" s="68">
        <f>DATE(YEAR(tbl_raw_data[[#This Row],[Date Actioned]]),MONTH(tbl_raw_data[[#This Row],[Date Actioned]]),DAY(tbl_raw_data[[#This Row],[Date Actioned]]))</f>
        <v>45159</v>
      </c>
      <c r="L3999" s="65" t="str">
        <f>UPPER(TEXT(tbl_raw_data[[#This Row],[updated_date]],"MMMM"))</f>
        <v>AUGUST</v>
      </c>
      <c r="M3999" s="65" t="str">
        <f>"WEEK "&amp;IF(ROUNDUP(DAY(tbl_raw_data[[#This Row],[updated_date]])/7,0)=5,4,ROUNDUP(DAY(tbl_raw_data[[#This Row],[updated_date]])/7,0))</f>
        <v>WEEK 3</v>
      </c>
      <c r="N3999" s="71" t="str">
        <f>UPPER(VLOOKUP(tbl_raw_data[[#This Row],[Analyst]],settings!$A$1:$B$15,2,0))</f>
        <v>HARDIK</v>
      </c>
      <c r="O3999" s="71" t="str">
        <f>TRIM(UPPER(tbl_raw_data[[#This Row],[Outcome]]))</f>
        <v>DECLINE</v>
      </c>
      <c r="P3999" s="71" t="str">
        <f>TRIM(UPPER(tbl_raw_data[[#This Row],[Queue Name]]))</f>
        <v>CONSUMER EXISTING</v>
      </c>
      <c r="Q3999" s="71" t="str">
        <f>IF(tbl_raw_data[[#This Row],[time_taken_in_min]]&lt;=settings!$D$2,"SLA_MET","SLA_NOT_MET")</f>
        <v>SLA_MET</v>
      </c>
    </row>
    <row r="4000" spans="1:17" x14ac:dyDescent="0.3">
      <c r="A4000" s="7" t="s">
        <v>4963</v>
      </c>
      <c r="B4000" s="34">
        <v>45159.586354166669</v>
      </c>
      <c r="C4000" s="40">
        <v>45159.598171296297</v>
      </c>
      <c r="D4000" s="10" t="s">
        <v>33</v>
      </c>
      <c r="E4000" s="10" t="s">
        <v>11</v>
      </c>
      <c r="F4000" s="10" t="s">
        <v>24</v>
      </c>
      <c r="G4000" s="10" t="s">
        <v>682</v>
      </c>
      <c r="H4000" s="84" t="str">
        <f t="shared" si="62"/>
        <v>Reason Unknown</v>
      </c>
      <c r="I4000" s="63">
        <f>(tbl_raw_data[[#This Row],[Date Actioned]])-(tbl_raw_data[[#This Row],[Date Tagged]])</f>
        <v>1.1817129627161194E-2</v>
      </c>
      <c r="J4000" s="66">
        <f>HOUR(tbl_raw_data[[#This Row],[time_taken]])*60+MINUTE(tbl_raw_data[[#This Row],[time_taken]])+SECOND(tbl_raw_data[[#This Row],[time_taken]])/60</f>
        <v>17.016666666666666</v>
      </c>
      <c r="K4000" s="68">
        <f>DATE(YEAR(tbl_raw_data[[#This Row],[Date Actioned]]),MONTH(tbl_raw_data[[#This Row],[Date Actioned]]),DAY(tbl_raw_data[[#This Row],[Date Actioned]]))</f>
        <v>45159</v>
      </c>
      <c r="L4000" s="65" t="str">
        <f>UPPER(TEXT(tbl_raw_data[[#This Row],[updated_date]],"MMMM"))</f>
        <v>AUGUST</v>
      </c>
      <c r="M4000" s="65" t="str">
        <f>"WEEK "&amp;IF(ROUNDUP(DAY(tbl_raw_data[[#This Row],[updated_date]])/7,0)=5,4,ROUNDUP(DAY(tbl_raw_data[[#This Row],[updated_date]])/7,0))</f>
        <v>WEEK 3</v>
      </c>
      <c r="N4000" s="71" t="str">
        <f>UPPER(VLOOKUP(tbl_raw_data[[#This Row],[Analyst]],settings!$A$1:$B$15,2,0))</f>
        <v>SAM</v>
      </c>
      <c r="O4000" s="71" t="str">
        <f>TRIM(UPPER(tbl_raw_data[[#This Row],[Outcome]]))</f>
        <v>DECLINE</v>
      </c>
      <c r="P4000" s="71" t="str">
        <f>TRIM(UPPER(tbl_raw_data[[#This Row],[Queue Name]]))</f>
        <v>CONSUMER EXISTING</v>
      </c>
      <c r="Q4000" s="71" t="str">
        <f>IF(tbl_raw_data[[#This Row],[time_taken_in_min]]&lt;=settings!$D$2,"SLA_MET","SLA_NOT_MET")</f>
        <v>SLA_MET</v>
      </c>
    </row>
    <row r="4001" spans="1:17" x14ac:dyDescent="0.3">
      <c r="A4001" s="1" t="s">
        <v>4964</v>
      </c>
      <c r="B4001" s="36">
        <v>45159.619305555556</v>
      </c>
      <c r="C4001" s="41">
        <v>45159.628657407404</v>
      </c>
      <c r="D4001" s="11" t="s">
        <v>33</v>
      </c>
      <c r="E4001" s="11" t="s">
        <v>11</v>
      </c>
      <c r="F4001" s="11" t="s">
        <v>24</v>
      </c>
      <c r="G4001" s="11" t="s">
        <v>735</v>
      </c>
      <c r="H4001" s="84" t="str">
        <f t="shared" si="62"/>
        <v>Reason Unknown</v>
      </c>
      <c r="I4001" s="63">
        <f>(tbl_raw_data[[#This Row],[Date Actioned]])-(tbl_raw_data[[#This Row],[Date Tagged]])</f>
        <v>9.3518518478958867E-3</v>
      </c>
      <c r="J4001" s="66">
        <f>HOUR(tbl_raw_data[[#This Row],[time_taken]])*60+MINUTE(tbl_raw_data[[#This Row],[time_taken]])+SECOND(tbl_raw_data[[#This Row],[time_taken]])/60</f>
        <v>13.466666666666667</v>
      </c>
      <c r="K4001" s="68">
        <f>DATE(YEAR(tbl_raw_data[[#This Row],[Date Actioned]]),MONTH(tbl_raw_data[[#This Row],[Date Actioned]]),DAY(tbl_raw_data[[#This Row],[Date Actioned]]))</f>
        <v>45159</v>
      </c>
      <c r="L4001" s="65" t="str">
        <f>UPPER(TEXT(tbl_raw_data[[#This Row],[updated_date]],"MMMM"))</f>
        <v>AUGUST</v>
      </c>
      <c r="M4001" s="65" t="str">
        <f>"WEEK "&amp;IF(ROUNDUP(DAY(tbl_raw_data[[#This Row],[updated_date]])/7,0)=5,4,ROUNDUP(DAY(tbl_raw_data[[#This Row],[updated_date]])/7,0))</f>
        <v>WEEK 3</v>
      </c>
      <c r="N4001" s="71" t="str">
        <f>UPPER(VLOOKUP(tbl_raw_data[[#This Row],[Analyst]],settings!$A$1:$B$15,2,0))</f>
        <v>SAM</v>
      </c>
      <c r="O4001" s="71" t="str">
        <f>TRIM(UPPER(tbl_raw_data[[#This Row],[Outcome]]))</f>
        <v>DECLINE</v>
      </c>
      <c r="P4001" s="71" t="str">
        <f>TRIM(UPPER(tbl_raw_data[[#This Row],[Queue Name]]))</f>
        <v>CONSUMER EXISTING</v>
      </c>
      <c r="Q4001" s="71" t="str">
        <f>IF(tbl_raw_data[[#This Row],[time_taken_in_min]]&lt;=settings!$D$2,"SLA_MET","SLA_NOT_MET")</f>
        <v>SLA_MET</v>
      </c>
    </row>
    <row r="4002" spans="1:17" x14ac:dyDescent="0.3">
      <c r="A4002" s="5" t="s">
        <v>4965</v>
      </c>
      <c r="B4002" s="34">
        <v>45159.622256944444</v>
      </c>
      <c r="C4002" s="40">
        <v>45159.63480324074</v>
      </c>
      <c r="D4002" s="10" t="s">
        <v>33</v>
      </c>
      <c r="E4002" s="10" t="s">
        <v>11</v>
      </c>
      <c r="F4002" s="10" t="s">
        <v>206</v>
      </c>
      <c r="G4002" s="10" t="s">
        <v>678</v>
      </c>
      <c r="H4002" s="84" t="str">
        <f t="shared" si="62"/>
        <v>Reason Unknown</v>
      </c>
      <c r="I4002" s="63">
        <f>(tbl_raw_data[[#This Row],[Date Actioned]])-(tbl_raw_data[[#This Row],[Date Tagged]])</f>
        <v>1.2546296296932269E-2</v>
      </c>
      <c r="J4002" s="66">
        <f>HOUR(tbl_raw_data[[#This Row],[time_taken]])*60+MINUTE(tbl_raw_data[[#This Row],[time_taken]])+SECOND(tbl_raw_data[[#This Row],[time_taken]])/60</f>
        <v>18.066666666666666</v>
      </c>
      <c r="K4002" s="68">
        <f>DATE(YEAR(tbl_raw_data[[#This Row],[Date Actioned]]),MONTH(tbl_raw_data[[#This Row],[Date Actioned]]),DAY(tbl_raw_data[[#This Row],[Date Actioned]]))</f>
        <v>45159</v>
      </c>
      <c r="L4002" s="65" t="str">
        <f>UPPER(TEXT(tbl_raw_data[[#This Row],[updated_date]],"MMMM"))</f>
        <v>AUGUST</v>
      </c>
      <c r="M4002" s="65" t="str">
        <f>"WEEK "&amp;IF(ROUNDUP(DAY(tbl_raw_data[[#This Row],[updated_date]])/7,0)=5,4,ROUNDUP(DAY(tbl_raw_data[[#This Row],[updated_date]])/7,0))</f>
        <v>WEEK 3</v>
      </c>
      <c r="N4002" s="71" t="str">
        <f>UPPER(VLOOKUP(tbl_raw_data[[#This Row],[Analyst]],settings!$A$1:$B$15,2,0))</f>
        <v>HARDIK</v>
      </c>
      <c r="O4002" s="71" t="str">
        <f>TRIM(UPPER(tbl_raw_data[[#This Row],[Outcome]]))</f>
        <v>DECLINE</v>
      </c>
      <c r="P4002" s="71" t="str">
        <f>TRIM(UPPER(tbl_raw_data[[#This Row],[Queue Name]]))</f>
        <v>CONSUMER EXISTING</v>
      </c>
      <c r="Q4002" s="71" t="str">
        <f>IF(tbl_raw_data[[#This Row],[time_taken_in_min]]&lt;=settings!$D$2,"SLA_MET","SLA_NOT_MET")</f>
        <v>SLA_MET</v>
      </c>
    </row>
    <row r="4003" spans="1:17" x14ac:dyDescent="0.3">
      <c r="A4003" s="7" t="s">
        <v>4966</v>
      </c>
      <c r="B4003" s="36">
        <v>45159.626018518517</v>
      </c>
      <c r="C4003" s="41">
        <v>45159.635740740741</v>
      </c>
      <c r="D4003" s="11" t="s">
        <v>33</v>
      </c>
      <c r="E4003" s="11" t="s">
        <v>11</v>
      </c>
      <c r="F4003" s="11" t="s">
        <v>22</v>
      </c>
      <c r="G4003" s="13"/>
      <c r="H4003" s="84" t="str">
        <f t="shared" si="62"/>
        <v>Reason Unknown</v>
      </c>
      <c r="I4003" s="63">
        <f>(tbl_raw_data[[#This Row],[Date Actioned]])-(tbl_raw_data[[#This Row],[Date Tagged]])</f>
        <v>9.7222222248092294E-3</v>
      </c>
      <c r="J4003" s="66">
        <f>HOUR(tbl_raw_data[[#This Row],[time_taken]])*60+MINUTE(tbl_raw_data[[#This Row],[time_taken]])+SECOND(tbl_raw_data[[#This Row],[time_taken]])/60</f>
        <v>14</v>
      </c>
      <c r="K4003" s="68">
        <f>DATE(YEAR(tbl_raw_data[[#This Row],[Date Actioned]]),MONTH(tbl_raw_data[[#This Row],[Date Actioned]]),DAY(tbl_raw_data[[#This Row],[Date Actioned]]))</f>
        <v>45159</v>
      </c>
      <c r="L4003" s="65" t="str">
        <f>UPPER(TEXT(tbl_raw_data[[#This Row],[updated_date]],"MMMM"))</f>
        <v>AUGUST</v>
      </c>
      <c r="M4003" s="65" t="str">
        <f>"WEEK "&amp;IF(ROUNDUP(DAY(tbl_raw_data[[#This Row],[updated_date]])/7,0)=5,4,ROUNDUP(DAY(tbl_raw_data[[#This Row],[updated_date]])/7,0))</f>
        <v>WEEK 3</v>
      </c>
      <c r="N4003" s="71" t="str">
        <f>UPPER(VLOOKUP(tbl_raw_data[[#This Row],[Analyst]],settings!$A$1:$B$15,2,0))</f>
        <v>ROHAN</v>
      </c>
      <c r="O4003" s="71" t="str">
        <f>TRIM(UPPER(tbl_raw_data[[#This Row],[Outcome]]))</f>
        <v>DECLINE</v>
      </c>
      <c r="P4003" s="71" t="str">
        <f>TRIM(UPPER(tbl_raw_data[[#This Row],[Queue Name]]))</f>
        <v>CONSUMER EXISTING</v>
      </c>
      <c r="Q4003" s="71" t="str">
        <f>IF(tbl_raw_data[[#This Row],[time_taken_in_min]]&lt;=settings!$D$2,"SLA_MET","SLA_NOT_MET")</f>
        <v>SLA_MET</v>
      </c>
    </row>
    <row r="4004" spans="1:17" x14ac:dyDescent="0.3">
      <c r="A4004" s="1" t="s">
        <v>4967</v>
      </c>
      <c r="B4004" s="34">
        <v>45159.634270833332</v>
      </c>
      <c r="C4004" s="40">
        <v>45159.638460648152</v>
      </c>
      <c r="D4004" s="10" t="s">
        <v>33</v>
      </c>
      <c r="E4004" s="10" t="s">
        <v>11</v>
      </c>
      <c r="F4004" s="10" t="s">
        <v>206</v>
      </c>
      <c r="G4004" s="10" t="s">
        <v>737</v>
      </c>
      <c r="H4004" s="84" t="str">
        <f t="shared" si="62"/>
        <v>Reason Unknown</v>
      </c>
      <c r="I4004" s="63">
        <f>(tbl_raw_data[[#This Row],[Date Actioned]])-(tbl_raw_data[[#This Row],[Date Tagged]])</f>
        <v>4.1898148192558438E-3</v>
      </c>
      <c r="J4004" s="66">
        <f>HOUR(tbl_raw_data[[#This Row],[time_taken]])*60+MINUTE(tbl_raw_data[[#This Row],[time_taken]])+SECOND(tbl_raw_data[[#This Row],[time_taken]])/60</f>
        <v>6.0333333333333332</v>
      </c>
      <c r="K4004" s="68">
        <f>DATE(YEAR(tbl_raw_data[[#This Row],[Date Actioned]]),MONTH(tbl_raw_data[[#This Row],[Date Actioned]]),DAY(tbl_raw_data[[#This Row],[Date Actioned]]))</f>
        <v>45159</v>
      </c>
      <c r="L4004" s="65" t="str">
        <f>UPPER(TEXT(tbl_raw_data[[#This Row],[updated_date]],"MMMM"))</f>
        <v>AUGUST</v>
      </c>
      <c r="M4004" s="65" t="str">
        <f>"WEEK "&amp;IF(ROUNDUP(DAY(tbl_raw_data[[#This Row],[updated_date]])/7,0)=5,4,ROUNDUP(DAY(tbl_raw_data[[#This Row],[updated_date]])/7,0))</f>
        <v>WEEK 3</v>
      </c>
      <c r="N4004" s="71" t="str">
        <f>UPPER(VLOOKUP(tbl_raw_data[[#This Row],[Analyst]],settings!$A$1:$B$15,2,0))</f>
        <v>HARDIK</v>
      </c>
      <c r="O4004" s="71" t="str">
        <f>TRIM(UPPER(tbl_raw_data[[#This Row],[Outcome]]))</f>
        <v>DECLINE</v>
      </c>
      <c r="P4004" s="71" t="str">
        <f>TRIM(UPPER(tbl_raw_data[[#This Row],[Queue Name]]))</f>
        <v>CONSUMER EXISTING</v>
      </c>
      <c r="Q4004" s="71" t="str">
        <f>IF(tbl_raw_data[[#This Row],[time_taken_in_min]]&lt;=settings!$D$2,"SLA_MET","SLA_NOT_MET")</f>
        <v>SLA_MET</v>
      </c>
    </row>
    <row r="4005" spans="1:17" x14ac:dyDescent="0.3">
      <c r="A4005" s="5" t="s">
        <v>4968</v>
      </c>
      <c r="B4005" s="36">
        <v>45159.640902777777</v>
      </c>
      <c r="C4005" s="41">
        <v>45159.649942129632</v>
      </c>
      <c r="D4005" s="11" t="s">
        <v>33</v>
      </c>
      <c r="E4005" s="11" t="s">
        <v>8</v>
      </c>
      <c r="F4005" s="11" t="s">
        <v>114</v>
      </c>
      <c r="G4005" s="13"/>
      <c r="H4005" s="84" t="str">
        <f t="shared" si="62"/>
        <v>Reason Unknown</v>
      </c>
      <c r="I4005" s="63">
        <f>(tbl_raw_data[[#This Row],[Date Actioned]])-(tbl_raw_data[[#This Row],[Date Tagged]])</f>
        <v>9.0393518548808061E-3</v>
      </c>
      <c r="J4005" s="66">
        <f>HOUR(tbl_raw_data[[#This Row],[time_taken]])*60+MINUTE(tbl_raw_data[[#This Row],[time_taken]])+SECOND(tbl_raw_data[[#This Row],[time_taken]])/60</f>
        <v>13.016666666666667</v>
      </c>
      <c r="K4005" s="68">
        <f>DATE(YEAR(tbl_raw_data[[#This Row],[Date Actioned]]),MONTH(tbl_raw_data[[#This Row],[Date Actioned]]),DAY(tbl_raw_data[[#This Row],[Date Actioned]]))</f>
        <v>45159</v>
      </c>
      <c r="L4005" s="65" t="str">
        <f>UPPER(TEXT(tbl_raw_data[[#This Row],[updated_date]],"MMMM"))</f>
        <v>AUGUST</v>
      </c>
      <c r="M4005" s="65" t="str">
        <f>"WEEK "&amp;IF(ROUNDUP(DAY(tbl_raw_data[[#This Row],[updated_date]])/7,0)=5,4,ROUNDUP(DAY(tbl_raw_data[[#This Row],[updated_date]])/7,0))</f>
        <v>WEEK 3</v>
      </c>
      <c r="N4005" s="71" t="str">
        <f>UPPER(VLOOKUP(tbl_raw_data[[#This Row],[Analyst]],settings!$A$1:$B$15,2,0))</f>
        <v>FARDIN</v>
      </c>
      <c r="O4005" s="71" t="str">
        <f>TRIM(UPPER(tbl_raw_data[[#This Row],[Outcome]]))</f>
        <v>DECLINE</v>
      </c>
      <c r="P4005" s="71" t="str">
        <f>TRIM(UPPER(tbl_raw_data[[#This Row],[Queue Name]]))</f>
        <v>CONSUMER POST BUREAU</v>
      </c>
      <c r="Q4005" s="71" t="str">
        <f>IF(tbl_raw_data[[#This Row],[time_taken_in_min]]&lt;=settings!$D$2,"SLA_MET","SLA_NOT_MET")</f>
        <v>SLA_MET</v>
      </c>
    </row>
    <row r="4006" spans="1:17" x14ac:dyDescent="0.3">
      <c r="A4006" s="7" t="s">
        <v>4969</v>
      </c>
      <c r="B4006" s="34">
        <v>45159.646134259259</v>
      </c>
      <c r="C4006" s="40">
        <v>45159.661203703705</v>
      </c>
      <c r="D4006" s="10" t="s">
        <v>33</v>
      </c>
      <c r="E4006" s="10" t="s">
        <v>8</v>
      </c>
      <c r="F4006" s="10" t="s">
        <v>24</v>
      </c>
      <c r="G4006" s="10" t="s">
        <v>676</v>
      </c>
      <c r="H4006" s="84" t="str">
        <f t="shared" si="62"/>
        <v>Reason Unknown</v>
      </c>
      <c r="I4006" s="63">
        <f>(tbl_raw_data[[#This Row],[Date Actioned]])-(tbl_raw_data[[#This Row],[Date Tagged]])</f>
        <v>1.5069444445543922E-2</v>
      </c>
      <c r="J4006" s="66">
        <f>HOUR(tbl_raw_data[[#This Row],[time_taken]])*60+MINUTE(tbl_raw_data[[#This Row],[time_taken]])+SECOND(tbl_raw_data[[#This Row],[time_taken]])/60</f>
        <v>21.7</v>
      </c>
      <c r="K4006" s="68">
        <f>DATE(YEAR(tbl_raw_data[[#This Row],[Date Actioned]]),MONTH(tbl_raw_data[[#This Row],[Date Actioned]]),DAY(tbl_raw_data[[#This Row],[Date Actioned]]))</f>
        <v>45159</v>
      </c>
      <c r="L4006" s="65" t="str">
        <f>UPPER(TEXT(tbl_raw_data[[#This Row],[updated_date]],"MMMM"))</f>
        <v>AUGUST</v>
      </c>
      <c r="M4006" s="65" t="str">
        <f>"WEEK "&amp;IF(ROUNDUP(DAY(tbl_raw_data[[#This Row],[updated_date]])/7,0)=5,4,ROUNDUP(DAY(tbl_raw_data[[#This Row],[updated_date]])/7,0))</f>
        <v>WEEK 3</v>
      </c>
      <c r="N4006" s="71" t="str">
        <f>UPPER(VLOOKUP(tbl_raw_data[[#This Row],[Analyst]],settings!$A$1:$B$15,2,0))</f>
        <v>SAM</v>
      </c>
      <c r="O4006" s="71" t="str">
        <f>TRIM(UPPER(tbl_raw_data[[#This Row],[Outcome]]))</f>
        <v>DECLINE</v>
      </c>
      <c r="P4006" s="71" t="str">
        <f>TRIM(UPPER(tbl_raw_data[[#This Row],[Queue Name]]))</f>
        <v>CONSUMER POST BUREAU</v>
      </c>
      <c r="Q4006" s="71" t="str">
        <f>IF(tbl_raw_data[[#This Row],[time_taken_in_min]]&lt;=settings!$D$2,"SLA_MET","SLA_NOT_MET")</f>
        <v>SLA_NOT_MET</v>
      </c>
    </row>
    <row r="4007" spans="1:17" x14ac:dyDescent="0.3">
      <c r="A4007" s="1" t="s">
        <v>4970</v>
      </c>
      <c r="B4007" s="36">
        <v>45159.657465277778</v>
      </c>
      <c r="C4007" s="41">
        <v>45159.665023148147</v>
      </c>
      <c r="D4007" s="11" t="s">
        <v>33</v>
      </c>
      <c r="E4007" s="11" t="s">
        <v>18</v>
      </c>
      <c r="F4007" s="11" t="s">
        <v>24</v>
      </c>
      <c r="G4007" s="11" t="s">
        <v>734</v>
      </c>
      <c r="H4007" s="84" t="str">
        <f t="shared" si="62"/>
        <v>Reason Unknown</v>
      </c>
      <c r="I4007" s="63">
        <f>(tbl_raw_data[[#This Row],[Date Actioned]])-(tbl_raw_data[[#This Row],[Date Tagged]])</f>
        <v>7.5578703690553084E-3</v>
      </c>
      <c r="J4007" s="66">
        <f>HOUR(tbl_raw_data[[#This Row],[time_taken]])*60+MINUTE(tbl_raw_data[[#This Row],[time_taken]])+SECOND(tbl_raw_data[[#This Row],[time_taken]])/60</f>
        <v>10.883333333333333</v>
      </c>
      <c r="K4007" s="68">
        <f>DATE(YEAR(tbl_raw_data[[#This Row],[Date Actioned]]),MONTH(tbl_raw_data[[#This Row],[Date Actioned]]),DAY(tbl_raw_data[[#This Row],[Date Actioned]]))</f>
        <v>45159</v>
      </c>
      <c r="L4007" s="65" t="str">
        <f>UPPER(TEXT(tbl_raw_data[[#This Row],[updated_date]],"MMMM"))</f>
        <v>AUGUST</v>
      </c>
      <c r="M4007" s="65" t="str">
        <f>"WEEK "&amp;IF(ROUNDUP(DAY(tbl_raw_data[[#This Row],[updated_date]])/7,0)=5,4,ROUNDUP(DAY(tbl_raw_data[[#This Row],[updated_date]])/7,0))</f>
        <v>WEEK 3</v>
      </c>
      <c r="N4007" s="71" t="str">
        <f>UPPER(VLOOKUP(tbl_raw_data[[#This Row],[Analyst]],settings!$A$1:$B$15,2,0))</f>
        <v>SAM</v>
      </c>
      <c r="O4007" s="71" t="str">
        <f>TRIM(UPPER(tbl_raw_data[[#This Row],[Outcome]]))</f>
        <v>DECLINE</v>
      </c>
      <c r="P4007" s="71" t="str">
        <f>TRIM(UPPER(tbl_raw_data[[#This Row],[Queue Name]]))</f>
        <v>CONSUMER PRE BUREAU</v>
      </c>
      <c r="Q4007" s="71" t="str">
        <f>IF(tbl_raw_data[[#This Row],[time_taken_in_min]]&lt;=settings!$D$2,"SLA_MET","SLA_NOT_MET")</f>
        <v>SLA_MET</v>
      </c>
    </row>
    <row r="4008" spans="1:17" x14ac:dyDescent="0.3">
      <c r="A4008" s="5" t="s">
        <v>4971</v>
      </c>
      <c r="B4008" s="34">
        <v>45159.668935185182</v>
      </c>
      <c r="C4008" s="40">
        <v>45159.678518518522</v>
      </c>
      <c r="D4008" s="10" t="s">
        <v>33</v>
      </c>
      <c r="E4008" s="10" t="s">
        <v>11</v>
      </c>
      <c r="F4008" s="10" t="s">
        <v>24</v>
      </c>
      <c r="G4008" s="10" t="s">
        <v>682</v>
      </c>
      <c r="H4008" s="84" t="str">
        <f t="shared" si="62"/>
        <v>Reason Unknown</v>
      </c>
      <c r="I4008" s="63">
        <f>(tbl_raw_data[[#This Row],[Date Actioned]])-(tbl_raw_data[[#This Row],[Date Tagged]])</f>
        <v>9.5833333398331888E-3</v>
      </c>
      <c r="J4008" s="66">
        <f>HOUR(tbl_raw_data[[#This Row],[time_taken]])*60+MINUTE(tbl_raw_data[[#This Row],[time_taken]])+SECOND(tbl_raw_data[[#This Row],[time_taken]])/60</f>
        <v>13.8</v>
      </c>
      <c r="K4008" s="68">
        <f>DATE(YEAR(tbl_raw_data[[#This Row],[Date Actioned]]),MONTH(tbl_raw_data[[#This Row],[Date Actioned]]),DAY(tbl_raw_data[[#This Row],[Date Actioned]]))</f>
        <v>45159</v>
      </c>
      <c r="L4008" s="65" t="str">
        <f>UPPER(TEXT(tbl_raw_data[[#This Row],[updated_date]],"MMMM"))</f>
        <v>AUGUST</v>
      </c>
      <c r="M4008" s="65" t="str">
        <f>"WEEK "&amp;IF(ROUNDUP(DAY(tbl_raw_data[[#This Row],[updated_date]])/7,0)=5,4,ROUNDUP(DAY(tbl_raw_data[[#This Row],[updated_date]])/7,0))</f>
        <v>WEEK 3</v>
      </c>
      <c r="N4008" s="71" t="str">
        <f>UPPER(VLOOKUP(tbl_raw_data[[#This Row],[Analyst]],settings!$A$1:$B$15,2,0))</f>
        <v>SAM</v>
      </c>
      <c r="O4008" s="71" t="str">
        <f>TRIM(UPPER(tbl_raw_data[[#This Row],[Outcome]]))</f>
        <v>DECLINE</v>
      </c>
      <c r="P4008" s="71" t="str">
        <f>TRIM(UPPER(tbl_raw_data[[#This Row],[Queue Name]]))</f>
        <v>CONSUMER EXISTING</v>
      </c>
      <c r="Q4008" s="71" t="str">
        <f>IF(tbl_raw_data[[#This Row],[time_taken_in_min]]&lt;=settings!$D$2,"SLA_MET","SLA_NOT_MET")</f>
        <v>SLA_MET</v>
      </c>
    </row>
    <row r="4009" spans="1:17" x14ac:dyDescent="0.3">
      <c r="A4009" s="7" t="s">
        <v>4972</v>
      </c>
      <c r="B4009" s="36">
        <v>45159.673275462963</v>
      </c>
      <c r="C4009" s="41">
        <v>45159.681875000002</v>
      </c>
      <c r="D4009" s="11" t="s">
        <v>33</v>
      </c>
      <c r="E4009" s="11" t="s">
        <v>11</v>
      </c>
      <c r="F4009" s="11" t="s">
        <v>14</v>
      </c>
      <c r="G4009" s="11" t="s">
        <v>735</v>
      </c>
      <c r="H4009" s="84" t="str">
        <f t="shared" si="62"/>
        <v>Reason Unknown</v>
      </c>
      <c r="I4009" s="63">
        <f>(tbl_raw_data[[#This Row],[Date Actioned]])-(tbl_raw_data[[#This Row],[Date Tagged]])</f>
        <v>8.599537039117422E-3</v>
      </c>
      <c r="J4009" s="66">
        <f>HOUR(tbl_raw_data[[#This Row],[time_taken]])*60+MINUTE(tbl_raw_data[[#This Row],[time_taken]])+SECOND(tbl_raw_data[[#This Row],[time_taken]])/60</f>
        <v>12.383333333333333</v>
      </c>
      <c r="K4009" s="68">
        <f>DATE(YEAR(tbl_raw_data[[#This Row],[Date Actioned]]),MONTH(tbl_raw_data[[#This Row],[Date Actioned]]),DAY(tbl_raw_data[[#This Row],[Date Actioned]]))</f>
        <v>45159</v>
      </c>
      <c r="L4009" s="65" t="str">
        <f>UPPER(TEXT(tbl_raw_data[[#This Row],[updated_date]],"MMMM"))</f>
        <v>AUGUST</v>
      </c>
      <c r="M4009" s="65" t="str">
        <f>"WEEK "&amp;IF(ROUNDUP(DAY(tbl_raw_data[[#This Row],[updated_date]])/7,0)=5,4,ROUNDUP(DAY(tbl_raw_data[[#This Row],[updated_date]])/7,0))</f>
        <v>WEEK 3</v>
      </c>
      <c r="N4009" s="71" t="str">
        <f>UPPER(VLOOKUP(tbl_raw_data[[#This Row],[Analyst]],settings!$A$1:$B$15,2,0))</f>
        <v>CAMROON</v>
      </c>
      <c r="O4009" s="71" t="str">
        <f>TRIM(UPPER(tbl_raw_data[[#This Row],[Outcome]]))</f>
        <v>DECLINE</v>
      </c>
      <c r="P4009" s="71" t="str">
        <f>TRIM(UPPER(tbl_raw_data[[#This Row],[Queue Name]]))</f>
        <v>CONSUMER EXISTING</v>
      </c>
      <c r="Q4009" s="71" t="str">
        <f>IF(tbl_raw_data[[#This Row],[time_taken_in_min]]&lt;=settings!$D$2,"SLA_MET","SLA_NOT_MET")</f>
        <v>SLA_MET</v>
      </c>
    </row>
    <row r="4010" spans="1:17" x14ac:dyDescent="0.3">
      <c r="A4010" s="1" t="s">
        <v>4973</v>
      </c>
      <c r="B4010" s="34">
        <v>45159.688842592594</v>
      </c>
      <c r="C4010" s="40">
        <v>45159.698900462965</v>
      </c>
      <c r="D4010" s="10" t="s">
        <v>33</v>
      </c>
      <c r="E4010" s="10" t="s">
        <v>18</v>
      </c>
      <c r="F4010" s="10" t="s">
        <v>191</v>
      </c>
      <c r="G4010" s="10" t="s">
        <v>676</v>
      </c>
      <c r="H4010" s="84" t="str">
        <f t="shared" si="62"/>
        <v>Reason Unknown</v>
      </c>
      <c r="I4010" s="63">
        <f>(tbl_raw_data[[#This Row],[Date Actioned]])-(tbl_raw_data[[#This Row],[Date Tagged]])</f>
        <v>1.0057870371383615E-2</v>
      </c>
      <c r="J4010" s="66">
        <f>HOUR(tbl_raw_data[[#This Row],[time_taken]])*60+MINUTE(tbl_raw_data[[#This Row],[time_taken]])+SECOND(tbl_raw_data[[#This Row],[time_taken]])/60</f>
        <v>14.483333333333333</v>
      </c>
      <c r="K4010" s="68">
        <f>DATE(YEAR(tbl_raw_data[[#This Row],[Date Actioned]]),MONTH(tbl_raw_data[[#This Row],[Date Actioned]]),DAY(tbl_raw_data[[#This Row],[Date Actioned]]))</f>
        <v>45159</v>
      </c>
      <c r="L4010" s="65" t="str">
        <f>UPPER(TEXT(tbl_raw_data[[#This Row],[updated_date]],"MMMM"))</f>
        <v>AUGUST</v>
      </c>
      <c r="M4010" s="65" t="str">
        <f>"WEEK "&amp;IF(ROUNDUP(DAY(tbl_raw_data[[#This Row],[updated_date]])/7,0)=5,4,ROUNDUP(DAY(tbl_raw_data[[#This Row],[updated_date]])/7,0))</f>
        <v>WEEK 3</v>
      </c>
      <c r="N4010" s="71" t="str">
        <f>UPPER(VLOOKUP(tbl_raw_data[[#This Row],[Analyst]],settings!$A$1:$B$15,2,0))</f>
        <v>JULIA</v>
      </c>
      <c r="O4010" s="71" t="str">
        <f>TRIM(UPPER(tbl_raw_data[[#This Row],[Outcome]]))</f>
        <v>DECLINE</v>
      </c>
      <c r="P4010" s="71" t="str">
        <f>TRIM(UPPER(tbl_raw_data[[#This Row],[Queue Name]]))</f>
        <v>CONSUMER PRE BUREAU</v>
      </c>
      <c r="Q4010" s="71" t="str">
        <f>IF(tbl_raw_data[[#This Row],[time_taken_in_min]]&lt;=settings!$D$2,"SLA_MET","SLA_NOT_MET")</f>
        <v>SLA_MET</v>
      </c>
    </row>
    <row r="4011" spans="1:17" x14ac:dyDescent="0.3">
      <c r="A4011" s="5" t="s">
        <v>4974</v>
      </c>
      <c r="B4011" s="36">
        <v>45159.694537037038</v>
      </c>
      <c r="C4011" s="41">
        <v>45159.706157407411</v>
      </c>
      <c r="D4011" s="11" t="s">
        <v>33</v>
      </c>
      <c r="E4011" s="11" t="s">
        <v>18</v>
      </c>
      <c r="F4011" s="11" t="s">
        <v>24</v>
      </c>
      <c r="G4011" s="11" t="s">
        <v>734</v>
      </c>
      <c r="H4011" s="84" t="str">
        <f t="shared" si="62"/>
        <v>Reason Unknown</v>
      </c>
      <c r="I4011" s="63">
        <f>(tbl_raw_data[[#This Row],[Date Actioned]])-(tbl_raw_data[[#This Row],[Date Tagged]])</f>
        <v>1.1620370372838806E-2</v>
      </c>
      <c r="J4011" s="66">
        <f>HOUR(tbl_raw_data[[#This Row],[time_taken]])*60+MINUTE(tbl_raw_data[[#This Row],[time_taken]])+SECOND(tbl_raw_data[[#This Row],[time_taken]])/60</f>
        <v>16.733333333333334</v>
      </c>
      <c r="K4011" s="68">
        <f>DATE(YEAR(tbl_raw_data[[#This Row],[Date Actioned]]),MONTH(tbl_raw_data[[#This Row],[Date Actioned]]),DAY(tbl_raw_data[[#This Row],[Date Actioned]]))</f>
        <v>45159</v>
      </c>
      <c r="L4011" s="65" t="str">
        <f>UPPER(TEXT(tbl_raw_data[[#This Row],[updated_date]],"MMMM"))</f>
        <v>AUGUST</v>
      </c>
      <c r="M4011" s="65" t="str">
        <f>"WEEK "&amp;IF(ROUNDUP(DAY(tbl_raw_data[[#This Row],[updated_date]])/7,0)=5,4,ROUNDUP(DAY(tbl_raw_data[[#This Row],[updated_date]])/7,0))</f>
        <v>WEEK 3</v>
      </c>
      <c r="N4011" s="71" t="str">
        <f>UPPER(VLOOKUP(tbl_raw_data[[#This Row],[Analyst]],settings!$A$1:$B$15,2,0))</f>
        <v>SAM</v>
      </c>
      <c r="O4011" s="71" t="str">
        <f>TRIM(UPPER(tbl_raw_data[[#This Row],[Outcome]]))</f>
        <v>DECLINE</v>
      </c>
      <c r="P4011" s="71" t="str">
        <f>TRIM(UPPER(tbl_raw_data[[#This Row],[Queue Name]]))</f>
        <v>CONSUMER PRE BUREAU</v>
      </c>
      <c r="Q4011" s="71" t="str">
        <f>IF(tbl_raw_data[[#This Row],[time_taken_in_min]]&lt;=settings!$D$2,"SLA_MET","SLA_NOT_MET")</f>
        <v>SLA_MET</v>
      </c>
    </row>
    <row r="4012" spans="1:17" x14ac:dyDescent="0.3">
      <c r="A4012" s="7" t="s">
        <v>4975</v>
      </c>
      <c r="B4012" s="34">
        <v>45159.717789351853</v>
      </c>
      <c r="C4012" s="40">
        <v>45159.723946759259</v>
      </c>
      <c r="D4012" s="10" t="s">
        <v>33</v>
      </c>
      <c r="E4012" s="10" t="s">
        <v>11</v>
      </c>
      <c r="F4012" s="10" t="s">
        <v>24</v>
      </c>
      <c r="G4012" s="10" t="s">
        <v>682</v>
      </c>
      <c r="H4012" s="84" t="str">
        <f t="shared" si="62"/>
        <v>Reason Unknown</v>
      </c>
      <c r="I4012" s="63">
        <f>(tbl_raw_data[[#This Row],[Date Actioned]])-(tbl_raw_data[[#This Row],[Date Tagged]])</f>
        <v>6.1574074061354622E-3</v>
      </c>
      <c r="J4012" s="66">
        <f>HOUR(tbl_raw_data[[#This Row],[time_taken]])*60+MINUTE(tbl_raw_data[[#This Row],[time_taken]])+SECOND(tbl_raw_data[[#This Row],[time_taken]])/60</f>
        <v>8.8666666666666671</v>
      </c>
      <c r="K4012" s="68">
        <f>DATE(YEAR(tbl_raw_data[[#This Row],[Date Actioned]]),MONTH(tbl_raw_data[[#This Row],[Date Actioned]]),DAY(tbl_raw_data[[#This Row],[Date Actioned]]))</f>
        <v>45159</v>
      </c>
      <c r="L4012" s="65" t="str">
        <f>UPPER(TEXT(tbl_raw_data[[#This Row],[updated_date]],"MMMM"))</f>
        <v>AUGUST</v>
      </c>
      <c r="M4012" s="65" t="str">
        <f>"WEEK "&amp;IF(ROUNDUP(DAY(tbl_raw_data[[#This Row],[updated_date]])/7,0)=5,4,ROUNDUP(DAY(tbl_raw_data[[#This Row],[updated_date]])/7,0))</f>
        <v>WEEK 3</v>
      </c>
      <c r="N4012" s="71" t="str">
        <f>UPPER(VLOOKUP(tbl_raw_data[[#This Row],[Analyst]],settings!$A$1:$B$15,2,0))</f>
        <v>SAM</v>
      </c>
      <c r="O4012" s="71" t="str">
        <f>TRIM(UPPER(tbl_raw_data[[#This Row],[Outcome]]))</f>
        <v>DECLINE</v>
      </c>
      <c r="P4012" s="71" t="str">
        <f>TRIM(UPPER(tbl_raw_data[[#This Row],[Queue Name]]))</f>
        <v>CONSUMER EXISTING</v>
      </c>
      <c r="Q4012" s="71" t="str">
        <f>IF(tbl_raw_data[[#This Row],[time_taken_in_min]]&lt;=settings!$D$2,"SLA_MET","SLA_NOT_MET")</f>
        <v>SLA_MET</v>
      </c>
    </row>
    <row r="4013" spans="1:17" x14ac:dyDescent="0.3">
      <c r="A4013" s="1" t="s">
        <v>4976</v>
      </c>
      <c r="B4013" s="36">
        <v>45159.733796296299</v>
      </c>
      <c r="C4013" s="41">
        <v>45159.738067129627</v>
      </c>
      <c r="D4013" s="11" t="s">
        <v>33</v>
      </c>
      <c r="E4013" s="11" t="s">
        <v>8</v>
      </c>
      <c r="F4013" s="11" t="s">
        <v>206</v>
      </c>
      <c r="G4013" s="11" t="s">
        <v>769</v>
      </c>
      <c r="H4013" s="84" t="str">
        <f t="shared" si="62"/>
        <v>Reason Unknown</v>
      </c>
      <c r="I4013" s="63">
        <f>(tbl_raw_data[[#This Row],[Date Actioned]])-(tbl_raw_data[[#This Row],[Date Tagged]])</f>
        <v>4.27083332760958E-3</v>
      </c>
      <c r="J4013" s="66">
        <f>HOUR(tbl_raw_data[[#This Row],[time_taken]])*60+MINUTE(tbl_raw_data[[#This Row],[time_taken]])+SECOND(tbl_raw_data[[#This Row],[time_taken]])/60</f>
        <v>6.15</v>
      </c>
      <c r="K4013" s="68">
        <f>DATE(YEAR(tbl_raw_data[[#This Row],[Date Actioned]]),MONTH(tbl_raw_data[[#This Row],[Date Actioned]]),DAY(tbl_raw_data[[#This Row],[Date Actioned]]))</f>
        <v>45159</v>
      </c>
      <c r="L4013" s="65" t="str">
        <f>UPPER(TEXT(tbl_raw_data[[#This Row],[updated_date]],"MMMM"))</f>
        <v>AUGUST</v>
      </c>
      <c r="M4013" s="65" t="str">
        <f>"WEEK "&amp;IF(ROUNDUP(DAY(tbl_raw_data[[#This Row],[updated_date]])/7,0)=5,4,ROUNDUP(DAY(tbl_raw_data[[#This Row],[updated_date]])/7,0))</f>
        <v>WEEK 3</v>
      </c>
      <c r="N4013" s="71" t="str">
        <f>UPPER(VLOOKUP(tbl_raw_data[[#This Row],[Analyst]],settings!$A$1:$B$15,2,0))</f>
        <v>HARDIK</v>
      </c>
      <c r="O4013" s="71" t="str">
        <f>TRIM(UPPER(tbl_raw_data[[#This Row],[Outcome]]))</f>
        <v>DECLINE</v>
      </c>
      <c r="P4013" s="71" t="str">
        <f>TRIM(UPPER(tbl_raw_data[[#This Row],[Queue Name]]))</f>
        <v>CONSUMER POST BUREAU</v>
      </c>
      <c r="Q4013" s="71" t="str">
        <f>IF(tbl_raw_data[[#This Row],[time_taken_in_min]]&lt;=settings!$D$2,"SLA_MET","SLA_NOT_MET")</f>
        <v>SLA_MET</v>
      </c>
    </row>
    <row r="4014" spans="1:17" x14ac:dyDescent="0.3">
      <c r="A4014" s="5" t="s">
        <v>4977</v>
      </c>
      <c r="B4014" s="34">
        <v>45159.776354166665</v>
      </c>
      <c r="C4014" s="40">
        <v>45159.783842592595</v>
      </c>
      <c r="D4014" s="10" t="s">
        <v>33</v>
      </c>
      <c r="E4014" s="10" t="s">
        <v>11</v>
      </c>
      <c r="F4014" s="10" t="s">
        <v>114</v>
      </c>
      <c r="G4014" s="12"/>
      <c r="H4014" s="84" t="str">
        <f t="shared" si="62"/>
        <v>Reason Unknown</v>
      </c>
      <c r="I4014" s="63">
        <f>(tbl_raw_data[[#This Row],[Date Actioned]])-(tbl_raw_data[[#This Row],[Date Tagged]])</f>
        <v>7.4884259302052669E-3</v>
      </c>
      <c r="J4014" s="66">
        <f>HOUR(tbl_raw_data[[#This Row],[time_taken]])*60+MINUTE(tbl_raw_data[[#This Row],[time_taken]])+SECOND(tbl_raw_data[[#This Row],[time_taken]])/60</f>
        <v>10.783333333333333</v>
      </c>
      <c r="K4014" s="68">
        <f>DATE(YEAR(tbl_raw_data[[#This Row],[Date Actioned]]),MONTH(tbl_raw_data[[#This Row],[Date Actioned]]),DAY(tbl_raw_data[[#This Row],[Date Actioned]]))</f>
        <v>45159</v>
      </c>
      <c r="L4014" s="65" t="str">
        <f>UPPER(TEXT(tbl_raw_data[[#This Row],[updated_date]],"MMMM"))</f>
        <v>AUGUST</v>
      </c>
      <c r="M4014" s="65" t="str">
        <f>"WEEK "&amp;IF(ROUNDUP(DAY(tbl_raw_data[[#This Row],[updated_date]])/7,0)=5,4,ROUNDUP(DAY(tbl_raw_data[[#This Row],[updated_date]])/7,0))</f>
        <v>WEEK 3</v>
      </c>
      <c r="N4014" s="71" t="str">
        <f>UPPER(VLOOKUP(tbl_raw_data[[#This Row],[Analyst]],settings!$A$1:$B$15,2,0))</f>
        <v>FARDIN</v>
      </c>
      <c r="O4014" s="71" t="str">
        <f>TRIM(UPPER(tbl_raw_data[[#This Row],[Outcome]]))</f>
        <v>DECLINE</v>
      </c>
      <c r="P4014" s="71" t="str">
        <f>TRIM(UPPER(tbl_raw_data[[#This Row],[Queue Name]]))</f>
        <v>CONSUMER EXISTING</v>
      </c>
      <c r="Q4014" s="71" t="str">
        <f>IF(tbl_raw_data[[#This Row],[time_taken_in_min]]&lt;=settings!$D$2,"SLA_MET","SLA_NOT_MET")</f>
        <v>SLA_MET</v>
      </c>
    </row>
    <row r="4015" spans="1:17" x14ac:dyDescent="0.3">
      <c r="A4015" s="7" t="s">
        <v>4978</v>
      </c>
      <c r="B4015" s="36">
        <v>45159.779548611114</v>
      </c>
      <c r="C4015" s="41">
        <v>45159.790960648148</v>
      </c>
      <c r="D4015" s="11" t="s">
        <v>33</v>
      </c>
      <c r="E4015" s="11" t="s">
        <v>8</v>
      </c>
      <c r="F4015" s="11" t="s">
        <v>9</v>
      </c>
      <c r="G4015" s="13"/>
      <c r="H4015" s="84" t="str">
        <f t="shared" si="62"/>
        <v>Reason Unknown</v>
      </c>
      <c r="I4015" s="63">
        <f>(tbl_raw_data[[#This Row],[Date Actioned]])-(tbl_raw_data[[#This Row],[Date Tagged]])</f>
        <v>1.1412037034460809E-2</v>
      </c>
      <c r="J4015" s="66">
        <f>HOUR(tbl_raw_data[[#This Row],[time_taken]])*60+MINUTE(tbl_raw_data[[#This Row],[time_taken]])+SECOND(tbl_raw_data[[#This Row],[time_taken]])/60</f>
        <v>16.433333333333334</v>
      </c>
      <c r="K4015" s="68">
        <f>DATE(YEAR(tbl_raw_data[[#This Row],[Date Actioned]]),MONTH(tbl_raw_data[[#This Row],[Date Actioned]]),DAY(tbl_raw_data[[#This Row],[Date Actioned]]))</f>
        <v>45159</v>
      </c>
      <c r="L4015" s="65" t="str">
        <f>UPPER(TEXT(tbl_raw_data[[#This Row],[updated_date]],"MMMM"))</f>
        <v>AUGUST</v>
      </c>
      <c r="M4015" s="65" t="str">
        <f>"WEEK "&amp;IF(ROUNDUP(DAY(tbl_raw_data[[#This Row],[updated_date]])/7,0)=5,4,ROUNDUP(DAY(tbl_raw_data[[#This Row],[updated_date]])/7,0))</f>
        <v>WEEK 3</v>
      </c>
      <c r="N4015" s="71" t="str">
        <f>UPPER(VLOOKUP(tbl_raw_data[[#This Row],[Analyst]],settings!$A$1:$B$15,2,0))</f>
        <v>QUADIR</v>
      </c>
      <c r="O4015" s="71" t="str">
        <f>TRIM(UPPER(tbl_raw_data[[#This Row],[Outcome]]))</f>
        <v>DECLINE</v>
      </c>
      <c r="P4015" s="71" t="str">
        <f>TRIM(UPPER(tbl_raw_data[[#This Row],[Queue Name]]))</f>
        <v>CONSUMER POST BUREAU</v>
      </c>
      <c r="Q4015" s="71" t="str">
        <f>IF(tbl_raw_data[[#This Row],[time_taken_in_min]]&lt;=settings!$D$2,"SLA_MET","SLA_NOT_MET")</f>
        <v>SLA_MET</v>
      </c>
    </row>
    <row r="4016" spans="1:17" x14ac:dyDescent="0.3">
      <c r="A4016" s="1" t="s">
        <v>4979</v>
      </c>
      <c r="B4016" s="34">
        <v>45159.826909722222</v>
      </c>
      <c r="C4016" s="40">
        <v>45159.83153935185</v>
      </c>
      <c r="D4016" s="10" t="s">
        <v>33</v>
      </c>
      <c r="E4016" s="10" t="s">
        <v>11</v>
      </c>
      <c r="F4016" s="10" t="s">
        <v>114</v>
      </c>
      <c r="G4016" s="10" t="s">
        <v>733</v>
      </c>
      <c r="H4016" s="84" t="str">
        <f t="shared" si="62"/>
        <v>Reason Unknown</v>
      </c>
      <c r="I4016" s="63">
        <f>(tbl_raw_data[[#This Row],[Date Actioned]])-(tbl_raw_data[[#This Row],[Date Tagged]])</f>
        <v>4.6296296277432702E-3</v>
      </c>
      <c r="J4016" s="66">
        <f>HOUR(tbl_raw_data[[#This Row],[time_taken]])*60+MINUTE(tbl_raw_data[[#This Row],[time_taken]])+SECOND(tbl_raw_data[[#This Row],[time_taken]])/60</f>
        <v>6.666666666666667</v>
      </c>
      <c r="K4016" s="68">
        <f>DATE(YEAR(tbl_raw_data[[#This Row],[Date Actioned]]),MONTH(tbl_raw_data[[#This Row],[Date Actioned]]),DAY(tbl_raw_data[[#This Row],[Date Actioned]]))</f>
        <v>45159</v>
      </c>
      <c r="L4016" s="65" t="str">
        <f>UPPER(TEXT(tbl_raw_data[[#This Row],[updated_date]],"MMMM"))</f>
        <v>AUGUST</v>
      </c>
      <c r="M4016" s="65" t="str">
        <f>"WEEK "&amp;IF(ROUNDUP(DAY(tbl_raw_data[[#This Row],[updated_date]])/7,0)=5,4,ROUNDUP(DAY(tbl_raw_data[[#This Row],[updated_date]])/7,0))</f>
        <v>WEEK 3</v>
      </c>
      <c r="N4016" s="71" t="str">
        <f>UPPER(VLOOKUP(tbl_raw_data[[#This Row],[Analyst]],settings!$A$1:$B$15,2,0))</f>
        <v>FARDIN</v>
      </c>
      <c r="O4016" s="71" t="str">
        <f>TRIM(UPPER(tbl_raw_data[[#This Row],[Outcome]]))</f>
        <v>DECLINE</v>
      </c>
      <c r="P4016" s="71" t="str">
        <f>TRIM(UPPER(tbl_raw_data[[#This Row],[Queue Name]]))</f>
        <v>CONSUMER EXISTING</v>
      </c>
      <c r="Q4016" s="71" t="str">
        <f>IF(tbl_raw_data[[#This Row],[time_taken_in_min]]&lt;=settings!$D$2,"SLA_MET","SLA_NOT_MET")</f>
        <v>SLA_MET</v>
      </c>
    </row>
    <row r="4017" spans="1:17" x14ac:dyDescent="0.3">
      <c r="A4017" s="5" t="s">
        <v>4980</v>
      </c>
      <c r="B4017" s="36">
        <v>45159.344421296293</v>
      </c>
      <c r="C4017" s="41">
        <v>45159.366759259261</v>
      </c>
      <c r="D4017" s="11" t="s">
        <v>47</v>
      </c>
      <c r="E4017" s="11" t="s">
        <v>18</v>
      </c>
      <c r="F4017" s="11" t="s">
        <v>24</v>
      </c>
      <c r="G4017" s="11" t="s">
        <v>667</v>
      </c>
      <c r="H4017" s="84" t="str">
        <f t="shared" si="62"/>
        <v>Incomplete Details</v>
      </c>
      <c r="I4017" s="63">
        <f>(tbl_raw_data[[#This Row],[Date Actioned]])-(tbl_raw_data[[#This Row],[Date Tagged]])</f>
        <v>2.2337962967867497E-2</v>
      </c>
      <c r="J4017" s="66">
        <f>HOUR(tbl_raw_data[[#This Row],[time_taken]])*60+MINUTE(tbl_raw_data[[#This Row],[time_taken]])+SECOND(tbl_raw_data[[#This Row],[time_taken]])/60</f>
        <v>32.166666666666664</v>
      </c>
      <c r="K4017" s="68">
        <f>DATE(YEAR(tbl_raw_data[[#This Row],[Date Actioned]]),MONTH(tbl_raw_data[[#This Row],[Date Actioned]]),DAY(tbl_raw_data[[#This Row],[Date Actioned]]))</f>
        <v>45159</v>
      </c>
      <c r="L4017" s="65" t="str">
        <f>UPPER(TEXT(tbl_raw_data[[#This Row],[updated_date]],"MMMM"))</f>
        <v>AUGUST</v>
      </c>
      <c r="M4017" s="65" t="str">
        <f>"WEEK "&amp;IF(ROUNDUP(DAY(tbl_raw_data[[#This Row],[updated_date]])/7,0)=5,4,ROUNDUP(DAY(tbl_raw_data[[#This Row],[updated_date]])/7,0))</f>
        <v>WEEK 3</v>
      </c>
      <c r="N4017" s="71" t="str">
        <f>UPPER(VLOOKUP(tbl_raw_data[[#This Row],[Analyst]],settings!$A$1:$B$15,2,0))</f>
        <v>SAM</v>
      </c>
      <c r="O4017" s="71" t="str">
        <f>TRIM(UPPER(tbl_raw_data[[#This Row],[Outcome]]))</f>
        <v>WITHDRAW</v>
      </c>
      <c r="P4017" s="71" t="str">
        <f>TRIM(UPPER(tbl_raw_data[[#This Row],[Queue Name]]))</f>
        <v>CONSUMER PRE BUREAU</v>
      </c>
      <c r="Q4017" s="71" t="str">
        <f>IF(tbl_raw_data[[#This Row],[time_taken_in_min]]&lt;=settings!$D$2,"SLA_MET","SLA_NOT_MET")</f>
        <v>SLA_NOT_MET</v>
      </c>
    </row>
    <row r="4018" spans="1:17" x14ac:dyDescent="0.3">
      <c r="A4018" s="7" t="s">
        <v>4981</v>
      </c>
      <c r="B4018" s="34">
        <v>45159.409467592595</v>
      </c>
      <c r="C4018" s="40">
        <v>45159.424583333333</v>
      </c>
      <c r="D4018" s="10" t="s">
        <v>47</v>
      </c>
      <c r="E4018" s="10" t="s">
        <v>18</v>
      </c>
      <c r="F4018" s="10" t="s">
        <v>24</v>
      </c>
      <c r="G4018" s="10" t="s">
        <v>770</v>
      </c>
      <c r="H4018" s="84" t="str">
        <f t="shared" si="62"/>
        <v>Incomplete Details</v>
      </c>
      <c r="I4018" s="63">
        <f>(tbl_raw_data[[#This Row],[Date Actioned]])-(tbl_raw_data[[#This Row],[Date Tagged]])</f>
        <v>1.5115740738110617E-2</v>
      </c>
      <c r="J4018" s="66">
        <f>HOUR(tbl_raw_data[[#This Row],[time_taken]])*60+MINUTE(tbl_raw_data[[#This Row],[time_taken]])+SECOND(tbl_raw_data[[#This Row],[time_taken]])/60</f>
        <v>21.766666666666666</v>
      </c>
      <c r="K4018" s="68">
        <f>DATE(YEAR(tbl_raw_data[[#This Row],[Date Actioned]]),MONTH(tbl_raw_data[[#This Row],[Date Actioned]]),DAY(tbl_raw_data[[#This Row],[Date Actioned]]))</f>
        <v>45159</v>
      </c>
      <c r="L4018" s="65" t="str">
        <f>UPPER(TEXT(tbl_raw_data[[#This Row],[updated_date]],"MMMM"))</f>
        <v>AUGUST</v>
      </c>
      <c r="M4018" s="65" t="str">
        <f>"WEEK "&amp;IF(ROUNDUP(DAY(tbl_raw_data[[#This Row],[updated_date]])/7,0)=5,4,ROUNDUP(DAY(tbl_raw_data[[#This Row],[updated_date]])/7,0))</f>
        <v>WEEK 3</v>
      </c>
      <c r="N4018" s="71" t="str">
        <f>UPPER(VLOOKUP(tbl_raw_data[[#This Row],[Analyst]],settings!$A$1:$B$15,2,0))</f>
        <v>SAM</v>
      </c>
      <c r="O4018" s="71" t="str">
        <f>TRIM(UPPER(tbl_raw_data[[#This Row],[Outcome]]))</f>
        <v>WITHDRAW</v>
      </c>
      <c r="P4018" s="71" t="str">
        <f>TRIM(UPPER(tbl_raw_data[[#This Row],[Queue Name]]))</f>
        <v>CONSUMER PRE BUREAU</v>
      </c>
      <c r="Q4018" s="71" t="str">
        <f>IF(tbl_raw_data[[#This Row],[time_taken_in_min]]&lt;=settings!$D$2,"SLA_MET","SLA_NOT_MET")</f>
        <v>SLA_NOT_MET</v>
      </c>
    </row>
    <row r="4019" spans="1:17" x14ac:dyDescent="0.3">
      <c r="A4019" s="1" t="s">
        <v>4982</v>
      </c>
      <c r="B4019" s="36">
        <v>45159.431134259263</v>
      </c>
      <c r="C4019" s="41">
        <v>45159.441307870373</v>
      </c>
      <c r="D4019" s="11" t="s">
        <v>47</v>
      </c>
      <c r="E4019" s="11" t="s">
        <v>18</v>
      </c>
      <c r="F4019" s="11" t="s">
        <v>24</v>
      </c>
      <c r="G4019" s="11" t="s">
        <v>667</v>
      </c>
      <c r="H4019" s="84" t="str">
        <f t="shared" si="62"/>
        <v>Incomplete Details</v>
      </c>
      <c r="I4019" s="63">
        <f>(tbl_raw_data[[#This Row],[Date Actioned]])-(tbl_raw_data[[#This Row],[Date Tagged]])</f>
        <v>1.0173611110076308E-2</v>
      </c>
      <c r="J4019" s="66">
        <f>HOUR(tbl_raw_data[[#This Row],[time_taken]])*60+MINUTE(tbl_raw_data[[#This Row],[time_taken]])+SECOND(tbl_raw_data[[#This Row],[time_taken]])/60</f>
        <v>14.65</v>
      </c>
      <c r="K4019" s="68">
        <f>DATE(YEAR(tbl_raw_data[[#This Row],[Date Actioned]]),MONTH(tbl_raw_data[[#This Row],[Date Actioned]]),DAY(tbl_raw_data[[#This Row],[Date Actioned]]))</f>
        <v>45159</v>
      </c>
      <c r="L4019" s="65" t="str">
        <f>UPPER(TEXT(tbl_raw_data[[#This Row],[updated_date]],"MMMM"))</f>
        <v>AUGUST</v>
      </c>
      <c r="M4019" s="65" t="str">
        <f>"WEEK "&amp;IF(ROUNDUP(DAY(tbl_raw_data[[#This Row],[updated_date]])/7,0)=5,4,ROUNDUP(DAY(tbl_raw_data[[#This Row],[updated_date]])/7,0))</f>
        <v>WEEK 3</v>
      </c>
      <c r="N4019" s="71" t="str">
        <f>UPPER(VLOOKUP(tbl_raw_data[[#This Row],[Analyst]],settings!$A$1:$B$15,2,0))</f>
        <v>SAM</v>
      </c>
      <c r="O4019" s="71" t="str">
        <f>TRIM(UPPER(tbl_raw_data[[#This Row],[Outcome]]))</f>
        <v>WITHDRAW</v>
      </c>
      <c r="P4019" s="71" t="str">
        <f>TRIM(UPPER(tbl_raw_data[[#This Row],[Queue Name]]))</f>
        <v>CONSUMER PRE BUREAU</v>
      </c>
      <c r="Q4019" s="71" t="str">
        <f>IF(tbl_raw_data[[#This Row],[time_taken_in_min]]&lt;=settings!$D$2,"SLA_MET","SLA_NOT_MET")</f>
        <v>SLA_MET</v>
      </c>
    </row>
    <row r="4020" spans="1:17" x14ac:dyDescent="0.3">
      <c r="A4020" s="5" t="s">
        <v>4983</v>
      </c>
      <c r="B4020" s="34">
        <v>45159.432488425926</v>
      </c>
      <c r="C4020" s="40">
        <v>45159.440717592595</v>
      </c>
      <c r="D4020" s="10" t="s">
        <v>47</v>
      </c>
      <c r="E4020" s="10" t="s">
        <v>11</v>
      </c>
      <c r="F4020" s="10" t="s">
        <v>14</v>
      </c>
      <c r="G4020" s="10" t="s">
        <v>686</v>
      </c>
      <c r="H4020" s="84" t="str">
        <f t="shared" si="62"/>
        <v>Incorrect Queue</v>
      </c>
      <c r="I4020" s="63">
        <f>(tbl_raw_data[[#This Row],[Date Actioned]])-(tbl_raw_data[[#This Row],[Date Tagged]])</f>
        <v>8.2291666694800369E-3</v>
      </c>
      <c r="J4020" s="66">
        <f>HOUR(tbl_raw_data[[#This Row],[time_taken]])*60+MINUTE(tbl_raw_data[[#This Row],[time_taken]])+SECOND(tbl_raw_data[[#This Row],[time_taken]])/60</f>
        <v>11.85</v>
      </c>
      <c r="K4020" s="68">
        <f>DATE(YEAR(tbl_raw_data[[#This Row],[Date Actioned]]),MONTH(tbl_raw_data[[#This Row],[Date Actioned]]),DAY(tbl_raw_data[[#This Row],[Date Actioned]]))</f>
        <v>45159</v>
      </c>
      <c r="L4020" s="65" t="str">
        <f>UPPER(TEXT(tbl_raw_data[[#This Row],[updated_date]],"MMMM"))</f>
        <v>AUGUST</v>
      </c>
      <c r="M4020" s="65" t="str">
        <f>"WEEK "&amp;IF(ROUNDUP(DAY(tbl_raw_data[[#This Row],[updated_date]])/7,0)=5,4,ROUNDUP(DAY(tbl_raw_data[[#This Row],[updated_date]])/7,0))</f>
        <v>WEEK 3</v>
      </c>
      <c r="N4020" s="71" t="str">
        <f>UPPER(VLOOKUP(tbl_raw_data[[#This Row],[Analyst]],settings!$A$1:$B$15,2,0))</f>
        <v>CAMROON</v>
      </c>
      <c r="O4020" s="71" t="str">
        <f>TRIM(UPPER(tbl_raw_data[[#This Row],[Outcome]]))</f>
        <v>WITHDRAW</v>
      </c>
      <c r="P4020" s="71" t="str">
        <f>TRIM(UPPER(tbl_raw_data[[#This Row],[Queue Name]]))</f>
        <v>CONSUMER EXISTING</v>
      </c>
      <c r="Q4020" s="71" t="str">
        <f>IF(tbl_raw_data[[#This Row],[time_taken_in_min]]&lt;=settings!$D$2,"SLA_MET","SLA_NOT_MET")</f>
        <v>SLA_MET</v>
      </c>
    </row>
    <row r="4021" spans="1:17" x14ac:dyDescent="0.3">
      <c r="A4021" s="7" t="s">
        <v>4984</v>
      </c>
      <c r="B4021" s="36">
        <v>45159.450891203705</v>
      </c>
      <c r="C4021" s="41">
        <v>45159.461053240739</v>
      </c>
      <c r="D4021" s="11" t="s">
        <v>47</v>
      </c>
      <c r="E4021" s="11" t="s">
        <v>18</v>
      </c>
      <c r="F4021" s="11" t="s">
        <v>14</v>
      </c>
      <c r="G4021" s="11" t="s">
        <v>667</v>
      </c>
      <c r="H4021" s="84" t="str">
        <f t="shared" si="62"/>
        <v>Incomplete Details</v>
      </c>
      <c r="I4021" s="63">
        <f>(tbl_raw_data[[#This Row],[Date Actioned]])-(tbl_raw_data[[#This Row],[Date Tagged]])</f>
        <v>1.0162037033296656E-2</v>
      </c>
      <c r="J4021" s="66">
        <f>HOUR(tbl_raw_data[[#This Row],[time_taken]])*60+MINUTE(tbl_raw_data[[#This Row],[time_taken]])+SECOND(tbl_raw_data[[#This Row],[time_taken]])/60</f>
        <v>14.633333333333333</v>
      </c>
      <c r="K4021" s="68">
        <f>DATE(YEAR(tbl_raw_data[[#This Row],[Date Actioned]]),MONTH(tbl_raw_data[[#This Row],[Date Actioned]]),DAY(tbl_raw_data[[#This Row],[Date Actioned]]))</f>
        <v>45159</v>
      </c>
      <c r="L4021" s="65" t="str">
        <f>UPPER(TEXT(tbl_raw_data[[#This Row],[updated_date]],"MMMM"))</f>
        <v>AUGUST</v>
      </c>
      <c r="M4021" s="65" t="str">
        <f>"WEEK "&amp;IF(ROUNDUP(DAY(tbl_raw_data[[#This Row],[updated_date]])/7,0)=5,4,ROUNDUP(DAY(tbl_raw_data[[#This Row],[updated_date]])/7,0))</f>
        <v>WEEK 3</v>
      </c>
      <c r="N4021" s="71" t="str">
        <f>UPPER(VLOOKUP(tbl_raw_data[[#This Row],[Analyst]],settings!$A$1:$B$15,2,0))</f>
        <v>CAMROON</v>
      </c>
      <c r="O4021" s="71" t="str">
        <f>TRIM(UPPER(tbl_raw_data[[#This Row],[Outcome]]))</f>
        <v>WITHDRAW</v>
      </c>
      <c r="P4021" s="71" t="str">
        <f>TRIM(UPPER(tbl_raw_data[[#This Row],[Queue Name]]))</f>
        <v>CONSUMER PRE BUREAU</v>
      </c>
      <c r="Q4021" s="71" t="str">
        <f>IF(tbl_raw_data[[#This Row],[time_taken_in_min]]&lt;=settings!$D$2,"SLA_MET","SLA_NOT_MET")</f>
        <v>SLA_MET</v>
      </c>
    </row>
    <row r="4022" spans="1:17" x14ac:dyDescent="0.3">
      <c r="A4022" s="1" t="s">
        <v>4985</v>
      </c>
      <c r="B4022" s="34">
        <v>45159.461724537039</v>
      </c>
      <c r="C4022" s="40">
        <v>45159.474328703705</v>
      </c>
      <c r="D4022" s="10" t="s">
        <v>47</v>
      </c>
      <c r="E4022" s="10" t="s">
        <v>8</v>
      </c>
      <c r="F4022" s="10" t="s">
        <v>14</v>
      </c>
      <c r="G4022" s="10" t="s">
        <v>771</v>
      </c>
      <c r="H4022" s="84" t="str">
        <f t="shared" si="62"/>
        <v>Incorrect Details</v>
      </c>
      <c r="I4022" s="63">
        <f>(tbl_raw_data[[#This Row],[Date Actioned]])-(tbl_raw_data[[#This Row],[Date Tagged]])</f>
        <v>1.2604166666278616E-2</v>
      </c>
      <c r="J4022" s="66">
        <f>HOUR(tbl_raw_data[[#This Row],[time_taken]])*60+MINUTE(tbl_raw_data[[#This Row],[time_taken]])+SECOND(tbl_raw_data[[#This Row],[time_taken]])/60</f>
        <v>18.149999999999999</v>
      </c>
      <c r="K4022" s="68">
        <f>DATE(YEAR(tbl_raw_data[[#This Row],[Date Actioned]]),MONTH(tbl_raw_data[[#This Row],[Date Actioned]]),DAY(tbl_raw_data[[#This Row],[Date Actioned]]))</f>
        <v>45159</v>
      </c>
      <c r="L4022" s="65" t="str">
        <f>UPPER(TEXT(tbl_raw_data[[#This Row],[updated_date]],"MMMM"))</f>
        <v>AUGUST</v>
      </c>
      <c r="M4022" s="65" t="str">
        <f>"WEEK "&amp;IF(ROUNDUP(DAY(tbl_raw_data[[#This Row],[updated_date]])/7,0)=5,4,ROUNDUP(DAY(tbl_raw_data[[#This Row],[updated_date]])/7,0))</f>
        <v>WEEK 3</v>
      </c>
      <c r="N4022" s="71" t="str">
        <f>UPPER(VLOOKUP(tbl_raw_data[[#This Row],[Analyst]],settings!$A$1:$B$15,2,0))</f>
        <v>CAMROON</v>
      </c>
      <c r="O4022" s="71" t="str">
        <f>TRIM(UPPER(tbl_raw_data[[#This Row],[Outcome]]))</f>
        <v>WITHDRAW</v>
      </c>
      <c r="P4022" s="71" t="str">
        <f>TRIM(UPPER(tbl_raw_data[[#This Row],[Queue Name]]))</f>
        <v>CONSUMER POST BUREAU</v>
      </c>
      <c r="Q4022" s="71" t="str">
        <f>IF(tbl_raw_data[[#This Row],[time_taken_in_min]]&lt;=settings!$D$2,"SLA_MET","SLA_NOT_MET")</f>
        <v>SLA_MET</v>
      </c>
    </row>
    <row r="4023" spans="1:17" x14ac:dyDescent="0.3">
      <c r="A4023" s="5" t="s">
        <v>4986</v>
      </c>
      <c r="B4023" s="36">
        <v>45159.467418981483</v>
      </c>
      <c r="C4023" s="41">
        <v>45159.476412037038</v>
      </c>
      <c r="D4023" s="11" t="s">
        <v>47</v>
      </c>
      <c r="E4023" s="11" t="s">
        <v>8</v>
      </c>
      <c r="F4023" s="11" t="s">
        <v>206</v>
      </c>
      <c r="G4023" s="11" t="s">
        <v>667</v>
      </c>
      <c r="H4023" s="84" t="str">
        <f t="shared" si="62"/>
        <v>Incomplete Details</v>
      </c>
      <c r="I4023" s="63">
        <f>(tbl_raw_data[[#This Row],[Date Actioned]])-(tbl_raw_data[[#This Row],[Date Tagged]])</f>
        <v>8.9930555550381541E-3</v>
      </c>
      <c r="J4023" s="66">
        <f>HOUR(tbl_raw_data[[#This Row],[time_taken]])*60+MINUTE(tbl_raw_data[[#This Row],[time_taken]])+SECOND(tbl_raw_data[[#This Row],[time_taken]])/60</f>
        <v>12.95</v>
      </c>
      <c r="K4023" s="68">
        <f>DATE(YEAR(tbl_raw_data[[#This Row],[Date Actioned]]),MONTH(tbl_raw_data[[#This Row],[Date Actioned]]),DAY(tbl_raw_data[[#This Row],[Date Actioned]]))</f>
        <v>45159</v>
      </c>
      <c r="L4023" s="65" t="str">
        <f>UPPER(TEXT(tbl_raw_data[[#This Row],[updated_date]],"MMMM"))</f>
        <v>AUGUST</v>
      </c>
      <c r="M4023" s="65" t="str">
        <f>"WEEK "&amp;IF(ROUNDUP(DAY(tbl_raw_data[[#This Row],[updated_date]])/7,0)=5,4,ROUNDUP(DAY(tbl_raw_data[[#This Row],[updated_date]])/7,0))</f>
        <v>WEEK 3</v>
      </c>
      <c r="N4023" s="71" t="str">
        <f>UPPER(VLOOKUP(tbl_raw_data[[#This Row],[Analyst]],settings!$A$1:$B$15,2,0))</f>
        <v>HARDIK</v>
      </c>
      <c r="O4023" s="71" t="str">
        <f>TRIM(UPPER(tbl_raw_data[[#This Row],[Outcome]]))</f>
        <v>WITHDRAW</v>
      </c>
      <c r="P4023" s="71" t="str">
        <f>TRIM(UPPER(tbl_raw_data[[#This Row],[Queue Name]]))</f>
        <v>CONSUMER POST BUREAU</v>
      </c>
      <c r="Q4023" s="71" t="str">
        <f>IF(tbl_raw_data[[#This Row],[time_taken_in_min]]&lt;=settings!$D$2,"SLA_MET","SLA_NOT_MET")</f>
        <v>SLA_MET</v>
      </c>
    </row>
    <row r="4024" spans="1:17" x14ac:dyDescent="0.3">
      <c r="A4024" s="7" t="s">
        <v>4987</v>
      </c>
      <c r="B4024" s="34">
        <v>45159.474953703706</v>
      </c>
      <c r="C4024" s="40">
        <v>45159.485138888886</v>
      </c>
      <c r="D4024" s="10" t="s">
        <v>47</v>
      </c>
      <c r="E4024" s="10" t="s">
        <v>11</v>
      </c>
      <c r="F4024" s="10" t="s">
        <v>24</v>
      </c>
      <c r="G4024" s="10" t="s">
        <v>667</v>
      </c>
      <c r="H4024" s="84" t="str">
        <f t="shared" si="62"/>
        <v>Incomplete Details</v>
      </c>
      <c r="I4024" s="63">
        <f>(tbl_raw_data[[#This Row],[Date Actioned]])-(tbl_raw_data[[#This Row],[Date Tagged]])</f>
        <v>1.0185185179580003E-2</v>
      </c>
      <c r="J4024" s="66">
        <f>HOUR(tbl_raw_data[[#This Row],[time_taken]])*60+MINUTE(tbl_raw_data[[#This Row],[time_taken]])+SECOND(tbl_raw_data[[#This Row],[time_taken]])/60</f>
        <v>14.666666666666666</v>
      </c>
      <c r="K4024" s="68">
        <f>DATE(YEAR(tbl_raw_data[[#This Row],[Date Actioned]]),MONTH(tbl_raw_data[[#This Row],[Date Actioned]]),DAY(tbl_raw_data[[#This Row],[Date Actioned]]))</f>
        <v>45159</v>
      </c>
      <c r="L4024" s="65" t="str">
        <f>UPPER(TEXT(tbl_raw_data[[#This Row],[updated_date]],"MMMM"))</f>
        <v>AUGUST</v>
      </c>
      <c r="M4024" s="65" t="str">
        <f>"WEEK "&amp;IF(ROUNDUP(DAY(tbl_raw_data[[#This Row],[updated_date]])/7,0)=5,4,ROUNDUP(DAY(tbl_raw_data[[#This Row],[updated_date]])/7,0))</f>
        <v>WEEK 3</v>
      </c>
      <c r="N4024" s="71" t="str">
        <f>UPPER(VLOOKUP(tbl_raw_data[[#This Row],[Analyst]],settings!$A$1:$B$15,2,0))</f>
        <v>SAM</v>
      </c>
      <c r="O4024" s="71" t="str">
        <f>TRIM(UPPER(tbl_raw_data[[#This Row],[Outcome]]))</f>
        <v>WITHDRAW</v>
      </c>
      <c r="P4024" s="71" t="str">
        <f>TRIM(UPPER(tbl_raw_data[[#This Row],[Queue Name]]))</f>
        <v>CONSUMER EXISTING</v>
      </c>
      <c r="Q4024" s="71" t="str">
        <f>IF(tbl_raw_data[[#This Row],[time_taken_in_min]]&lt;=settings!$D$2,"SLA_MET","SLA_NOT_MET")</f>
        <v>SLA_MET</v>
      </c>
    </row>
    <row r="4025" spans="1:17" x14ac:dyDescent="0.3">
      <c r="A4025" s="1" t="s">
        <v>4988</v>
      </c>
      <c r="B4025" s="36">
        <v>45159.476087962961</v>
      </c>
      <c r="C4025" s="41">
        <v>45159.485949074071</v>
      </c>
      <c r="D4025" s="11" t="s">
        <v>47</v>
      </c>
      <c r="E4025" s="11" t="s">
        <v>18</v>
      </c>
      <c r="F4025" s="11" t="s">
        <v>14</v>
      </c>
      <c r="G4025" s="11" t="s">
        <v>696</v>
      </c>
      <c r="H4025" s="84" t="str">
        <f t="shared" si="62"/>
        <v>Incomplete Details</v>
      </c>
      <c r="I4025" s="63">
        <f>(tbl_raw_data[[#This Row],[Date Actioned]])-(tbl_raw_data[[#This Row],[Date Tagged]])</f>
        <v>9.8611111097852699E-3</v>
      </c>
      <c r="J4025" s="66">
        <f>HOUR(tbl_raw_data[[#This Row],[time_taken]])*60+MINUTE(tbl_raw_data[[#This Row],[time_taken]])+SECOND(tbl_raw_data[[#This Row],[time_taken]])/60</f>
        <v>14.2</v>
      </c>
      <c r="K4025" s="68">
        <f>DATE(YEAR(tbl_raw_data[[#This Row],[Date Actioned]]),MONTH(tbl_raw_data[[#This Row],[Date Actioned]]),DAY(tbl_raw_data[[#This Row],[Date Actioned]]))</f>
        <v>45159</v>
      </c>
      <c r="L4025" s="65" t="str">
        <f>UPPER(TEXT(tbl_raw_data[[#This Row],[updated_date]],"MMMM"))</f>
        <v>AUGUST</v>
      </c>
      <c r="M4025" s="65" t="str">
        <f>"WEEK "&amp;IF(ROUNDUP(DAY(tbl_raw_data[[#This Row],[updated_date]])/7,0)=5,4,ROUNDUP(DAY(tbl_raw_data[[#This Row],[updated_date]])/7,0))</f>
        <v>WEEK 3</v>
      </c>
      <c r="N4025" s="71" t="str">
        <f>UPPER(VLOOKUP(tbl_raw_data[[#This Row],[Analyst]],settings!$A$1:$B$15,2,0))</f>
        <v>CAMROON</v>
      </c>
      <c r="O4025" s="71" t="str">
        <f>TRIM(UPPER(tbl_raw_data[[#This Row],[Outcome]]))</f>
        <v>WITHDRAW</v>
      </c>
      <c r="P4025" s="71" t="str">
        <f>TRIM(UPPER(tbl_raw_data[[#This Row],[Queue Name]]))</f>
        <v>CONSUMER PRE BUREAU</v>
      </c>
      <c r="Q4025" s="71" t="str">
        <f>IF(tbl_raw_data[[#This Row],[time_taken_in_min]]&lt;=settings!$D$2,"SLA_MET","SLA_NOT_MET")</f>
        <v>SLA_MET</v>
      </c>
    </row>
    <row r="4026" spans="1:17" x14ac:dyDescent="0.3">
      <c r="A4026" s="5" t="s">
        <v>4989</v>
      </c>
      <c r="B4026" s="34">
        <v>45159.498726851853</v>
      </c>
      <c r="C4026" s="40">
        <v>45159.504872685182</v>
      </c>
      <c r="D4026" s="10" t="s">
        <v>47</v>
      </c>
      <c r="E4026" s="10" t="s">
        <v>18</v>
      </c>
      <c r="F4026" s="10" t="s">
        <v>14</v>
      </c>
      <c r="G4026" s="10" t="s">
        <v>772</v>
      </c>
      <c r="H4026" s="84" t="str">
        <f t="shared" si="62"/>
        <v>Incorrect Details</v>
      </c>
      <c r="I4026" s="63">
        <f>(tbl_raw_data[[#This Row],[Date Actioned]])-(tbl_raw_data[[#This Row],[Date Tagged]])</f>
        <v>6.1458333293558098E-3</v>
      </c>
      <c r="J4026" s="66">
        <f>HOUR(tbl_raw_data[[#This Row],[time_taken]])*60+MINUTE(tbl_raw_data[[#This Row],[time_taken]])+SECOND(tbl_raw_data[[#This Row],[time_taken]])/60</f>
        <v>8.85</v>
      </c>
      <c r="K4026" s="68">
        <f>DATE(YEAR(tbl_raw_data[[#This Row],[Date Actioned]]),MONTH(tbl_raw_data[[#This Row],[Date Actioned]]),DAY(tbl_raw_data[[#This Row],[Date Actioned]]))</f>
        <v>45159</v>
      </c>
      <c r="L4026" s="65" t="str">
        <f>UPPER(TEXT(tbl_raw_data[[#This Row],[updated_date]],"MMMM"))</f>
        <v>AUGUST</v>
      </c>
      <c r="M4026" s="65" t="str">
        <f>"WEEK "&amp;IF(ROUNDUP(DAY(tbl_raw_data[[#This Row],[updated_date]])/7,0)=5,4,ROUNDUP(DAY(tbl_raw_data[[#This Row],[updated_date]])/7,0))</f>
        <v>WEEK 3</v>
      </c>
      <c r="N4026" s="71" t="str">
        <f>UPPER(VLOOKUP(tbl_raw_data[[#This Row],[Analyst]],settings!$A$1:$B$15,2,0))</f>
        <v>CAMROON</v>
      </c>
      <c r="O4026" s="71" t="str">
        <f>TRIM(UPPER(tbl_raw_data[[#This Row],[Outcome]]))</f>
        <v>WITHDRAW</v>
      </c>
      <c r="P4026" s="71" t="str">
        <f>TRIM(UPPER(tbl_raw_data[[#This Row],[Queue Name]]))</f>
        <v>CONSUMER PRE BUREAU</v>
      </c>
      <c r="Q4026" s="71" t="str">
        <f>IF(tbl_raw_data[[#This Row],[time_taken_in_min]]&lt;=settings!$D$2,"SLA_MET","SLA_NOT_MET")</f>
        <v>SLA_MET</v>
      </c>
    </row>
    <row r="4027" spans="1:17" x14ac:dyDescent="0.3">
      <c r="A4027" s="7" t="s">
        <v>4990</v>
      </c>
      <c r="B4027" s="36">
        <v>45159.499421296299</v>
      </c>
      <c r="C4027" s="41">
        <v>45159.508680555555</v>
      </c>
      <c r="D4027" s="11" t="s">
        <v>47</v>
      </c>
      <c r="E4027" s="11" t="s">
        <v>11</v>
      </c>
      <c r="F4027" s="11" t="s">
        <v>114</v>
      </c>
      <c r="G4027" s="11" t="s">
        <v>705</v>
      </c>
      <c r="H4027" s="84" t="str">
        <f t="shared" si="62"/>
        <v>Overdue Bill</v>
      </c>
      <c r="I4027" s="63">
        <f>(tbl_raw_data[[#This Row],[Date Actioned]])-(tbl_raw_data[[#This Row],[Date Tagged]])</f>
        <v>9.2592592554865405E-3</v>
      </c>
      <c r="J4027" s="66">
        <f>HOUR(tbl_raw_data[[#This Row],[time_taken]])*60+MINUTE(tbl_raw_data[[#This Row],[time_taken]])+SECOND(tbl_raw_data[[#This Row],[time_taken]])/60</f>
        <v>13.333333333333334</v>
      </c>
      <c r="K4027" s="68">
        <f>DATE(YEAR(tbl_raw_data[[#This Row],[Date Actioned]]),MONTH(tbl_raw_data[[#This Row],[Date Actioned]]),DAY(tbl_raw_data[[#This Row],[Date Actioned]]))</f>
        <v>45159</v>
      </c>
      <c r="L4027" s="65" t="str">
        <f>UPPER(TEXT(tbl_raw_data[[#This Row],[updated_date]],"MMMM"))</f>
        <v>AUGUST</v>
      </c>
      <c r="M4027" s="65" t="str">
        <f>"WEEK "&amp;IF(ROUNDUP(DAY(tbl_raw_data[[#This Row],[updated_date]])/7,0)=5,4,ROUNDUP(DAY(tbl_raw_data[[#This Row],[updated_date]])/7,0))</f>
        <v>WEEK 3</v>
      </c>
      <c r="N4027" s="71" t="str">
        <f>UPPER(VLOOKUP(tbl_raw_data[[#This Row],[Analyst]],settings!$A$1:$B$15,2,0))</f>
        <v>FARDIN</v>
      </c>
      <c r="O4027" s="71" t="str">
        <f>TRIM(UPPER(tbl_raw_data[[#This Row],[Outcome]]))</f>
        <v>WITHDRAW</v>
      </c>
      <c r="P4027" s="71" t="str">
        <f>TRIM(UPPER(tbl_raw_data[[#This Row],[Queue Name]]))</f>
        <v>CONSUMER EXISTING</v>
      </c>
      <c r="Q4027" s="71" t="str">
        <f>IF(tbl_raw_data[[#This Row],[time_taken_in_min]]&lt;=settings!$D$2,"SLA_MET","SLA_NOT_MET")</f>
        <v>SLA_MET</v>
      </c>
    </row>
    <row r="4028" spans="1:17" x14ac:dyDescent="0.3">
      <c r="A4028" s="1" t="s">
        <v>4991</v>
      </c>
      <c r="B4028" s="34">
        <v>45159.505960648145</v>
      </c>
      <c r="C4028" s="40">
        <v>45159.510949074072</v>
      </c>
      <c r="D4028" s="10" t="s">
        <v>47</v>
      </c>
      <c r="E4028" s="10" t="s">
        <v>8</v>
      </c>
      <c r="F4028" s="10" t="s">
        <v>17</v>
      </c>
      <c r="G4028" s="12"/>
      <c r="H4028" s="84" t="str">
        <f t="shared" si="62"/>
        <v>Reason Unknown</v>
      </c>
      <c r="I4028" s="63">
        <f>(tbl_raw_data[[#This Row],[Date Actioned]])-(tbl_raw_data[[#This Row],[Date Tagged]])</f>
        <v>4.9884259278769605E-3</v>
      </c>
      <c r="J4028" s="66">
        <f>HOUR(tbl_raw_data[[#This Row],[time_taken]])*60+MINUTE(tbl_raw_data[[#This Row],[time_taken]])+SECOND(tbl_raw_data[[#This Row],[time_taken]])/60</f>
        <v>7.1833333333333336</v>
      </c>
      <c r="K4028" s="68">
        <f>DATE(YEAR(tbl_raw_data[[#This Row],[Date Actioned]]),MONTH(tbl_raw_data[[#This Row],[Date Actioned]]),DAY(tbl_raw_data[[#This Row],[Date Actioned]]))</f>
        <v>45159</v>
      </c>
      <c r="L4028" s="65" t="str">
        <f>UPPER(TEXT(tbl_raw_data[[#This Row],[updated_date]],"MMMM"))</f>
        <v>AUGUST</v>
      </c>
      <c r="M4028" s="65" t="str">
        <f>"WEEK "&amp;IF(ROUNDUP(DAY(tbl_raw_data[[#This Row],[updated_date]])/7,0)=5,4,ROUNDUP(DAY(tbl_raw_data[[#This Row],[updated_date]])/7,0))</f>
        <v>WEEK 3</v>
      </c>
      <c r="N4028" s="71" t="str">
        <f>UPPER(VLOOKUP(tbl_raw_data[[#This Row],[Analyst]],settings!$A$1:$B$15,2,0))</f>
        <v>MERCEDES</v>
      </c>
      <c r="O4028" s="71" t="str">
        <f>TRIM(UPPER(tbl_raw_data[[#This Row],[Outcome]]))</f>
        <v>WITHDRAW</v>
      </c>
      <c r="P4028" s="71" t="str">
        <f>TRIM(UPPER(tbl_raw_data[[#This Row],[Queue Name]]))</f>
        <v>CONSUMER POST BUREAU</v>
      </c>
      <c r="Q4028" s="71" t="str">
        <f>IF(tbl_raw_data[[#This Row],[time_taken_in_min]]&lt;=settings!$D$2,"SLA_MET","SLA_NOT_MET")</f>
        <v>SLA_MET</v>
      </c>
    </row>
    <row r="4029" spans="1:17" x14ac:dyDescent="0.3">
      <c r="A4029" s="5" t="s">
        <v>4992</v>
      </c>
      <c r="B4029" s="36">
        <v>45159.509131944447</v>
      </c>
      <c r="C4029" s="41">
        <v>45159.51935185185</v>
      </c>
      <c r="D4029" s="11" t="s">
        <v>47</v>
      </c>
      <c r="E4029" s="11" t="s">
        <v>8</v>
      </c>
      <c r="F4029" s="11" t="s">
        <v>14</v>
      </c>
      <c r="G4029" s="11" t="s">
        <v>773</v>
      </c>
      <c r="H4029" s="84" t="str">
        <f t="shared" si="62"/>
        <v>Incomplete Details</v>
      </c>
      <c r="I4029" s="63">
        <f>(tbl_raw_data[[#This Row],[Date Actioned]])-(tbl_raw_data[[#This Row],[Date Tagged]])</f>
        <v>1.0219907402643003E-2</v>
      </c>
      <c r="J4029" s="66">
        <f>HOUR(tbl_raw_data[[#This Row],[time_taken]])*60+MINUTE(tbl_raw_data[[#This Row],[time_taken]])+SECOND(tbl_raw_data[[#This Row],[time_taken]])/60</f>
        <v>14.716666666666667</v>
      </c>
      <c r="K4029" s="68">
        <f>DATE(YEAR(tbl_raw_data[[#This Row],[Date Actioned]]),MONTH(tbl_raw_data[[#This Row],[Date Actioned]]),DAY(tbl_raw_data[[#This Row],[Date Actioned]]))</f>
        <v>45159</v>
      </c>
      <c r="L4029" s="65" t="str">
        <f>UPPER(TEXT(tbl_raw_data[[#This Row],[updated_date]],"MMMM"))</f>
        <v>AUGUST</v>
      </c>
      <c r="M4029" s="65" t="str">
        <f>"WEEK "&amp;IF(ROUNDUP(DAY(tbl_raw_data[[#This Row],[updated_date]])/7,0)=5,4,ROUNDUP(DAY(tbl_raw_data[[#This Row],[updated_date]])/7,0))</f>
        <v>WEEK 3</v>
      </c>
      <c r="N4029" s="71" t="str">
        <f>UPPER(VLOOKUP(tbl_raw_data[[#This Row],[Analyst]],settings!$A$1:$B$15,2,0))</f>
        <v>CAMROON</v>
      </c>
      <c r="O4029" s="71" t="str">
        <f>TRIM(UPPER(tbl_raw_data[[#This Row],[Outcome]]))</f>
        <v>WITHDRAW</v>
      </c>
      <c r="P4029" s="71" t="str">
        <f>TRIM(UPPER(tbl_raw_data[[#This Row],[Queue Name]]))</f>
        <v>CONSUMER POST BUREAU</v>
      </c>
      <c r="Q4029" s="71" t="str">
        <f>IF(tbl_raw_data[[#This Row],[time_taken_in_min]]&lt;=settings!$D$2,"SLA_MET","SLA_NOT_MET")</f>
        <v>SLA_MET</v>
      </c>
    </row>
    <row r="4030" spans="1:17" x14ac:dyDescent="0.3">
      <c r="A4030" s="7" t="s">
        <v>4993</v>
      </c>
      <c r="B4030" s="34">
        <v>45159.516527777778</v>
      </c>
      <c r="C4030" s="40">
        <v>45159.522187499999</v>
      </c>
      <c r="D4030" s="10" t="s">
        <v>47</v>
      </c>
      <c r="E4030" s="10" t="s">
        <v>18</v>
      </c>
      <c r="F4030" s="10" t="s">
        <v>24</v>
      </c>
      <c r="G4030" s="10" t="s">
        <v>774</v>
      </c>
      <c r="H4030" s="84" t="str">
        <f t="shared" si="62"/>
        <v>Incorrect Details</v>
      </c>
      <c r="I4030" s="63">
        <f>(tbl_raw_data[[#This Row],[Date Actioned]])-(tbl_raw_data[[#This Row],[Date Tagged]])</f>
        <v>5.6597222210257314E-3</v>
      </c>
      <c r="J4030" s="66">
        <f>HOUR(tbl_raw_data[[#This Row],[time_taken]])*60+MINUTE(tbl_raw_data[[#This Row],[time_taken]])+SECOND(tbl_raw_data[[#This Row],[time_taken]])/60</f>
        <v>8.15</v>
      </c>
      <c r="K4030" s="68">
        <f>DATE(YEAR(tbl_raw_data[[#This Row],[Date Actioned]]),MONTH(tbl_raw_data[[#This Row],[Date Actioned]]),DAY(tbl_raw_data[[#This Row],[Date Actioned]]))</f>
        <v>45159</v>
      </c>
      <c r="L4030" s="65" t="str">
        <f>UPPER(TEXT(tbl_raw_data[[#This Row],[updated_date]],"MMMM"))</f>
        <v>AUGUST</v>
      </c>
      <c r="M4030" s="65" t="str">
        <f>"WEEK "&amp;IF(ROUNDUP(DAY(tbl_raw_data[[#This Row],[updated_date]])/7,0)=5,4,ROUNDUP(DAY(tbl_raw_data[[#This Row],[updated_date]])/7,0))</f>
        <v>WEEK 3</v>
      </c>
      <c r="N4030" s="71" t="str">
        <f>UPPER(VLOOKUP(tbl_raw_data[[#This Row],[Analyst]],settings!$A$1:$B$15,2,0))</f>
        <v>SAM</v>
      </c>
      <c r="O4030" s="71" t="str">
        <f>TRIM(UPPER(tbl_raw_data[[#This Row],[Outcome]]))</f>
        <v>WITHDRAW</v>
      </c>
      <c r="P4030" s="71" t="str">
        <f>TRIM(UPPER(tbl_raw_data[[#This Row],[Queue Name]]))</f>
        <v>CONSUMER PRE BUREAU</v>
      </c>
      <c r="Q4030" s="71" t="str">
        <f>IF(tbl_raw_data[[#This Row],[time_taken_in_min]]&lt;=settings!$D$2,"SLA_MET","SLA_NOT_MET")</f>
        <v>SLA_MET</v>
      </c>
    </row>
    <row r="4031" spans="1:17" x14ac:dyDescent="0.3">
      <c r="A4031" s="1" t="s">
        <v>4994</v>
      </c>
      <c r="B4031" s="36">
        <v>45159.522581018522</v>
      </c>
      <c r="C4031" s="41">
        <v>45159.527870370373</v>
      </c>
      <c r="D4031" s="11" t="s">
        <v>47</v>
      </c>
      <c r="E4031" s="11" t="s">
        <v>8</v>
      </c>
      <c r="F4031" s="11" t="s">
        <v>114</v>
      </c>
      <c r="G4031" s="13"/>
      <c r="H4031" s="84" t="str">
        <f t="shared" si="62"/>
        <v>Reason Unknown</v>
      </c>
      <c r="I4031" s="63">
        <f>(tbl_raw_data[[#This Row],[Date Actioned]])-(tbl_raw_data[[#This Row],[Date Tagged]])</f>
        <v>5.2893518513883464E-3</v>
      </c>
      <c r="J4031" s="66">
        <f>HOUR(tbl_raw_data[[#This Row],[time_taken]])*60+MINUTE(tbl_raw_data[[#This Row],[time_taken]])+SECOND(tbl_raw_data[[#This Row],[time_taken]])/60</f>
        <v>7.6166666666666671</v>
      </c>
      <c r="K4031" s="68">
        <f>DATE(YEAR(tbl_raw_data[[#This Row],[Date Actioned]]),MONTH(tbl_raw_data[[#This Row],[Date Actioned]]),DAY(tbl_raw_data[[#This Row],[Date Actioned]]))</f>
        <v>45159</v>
      </c>
      <c r="L4031" s="65" t="str">
        <f>UPPER(TEXT(tbl_raw_data[[#This Row],[updated_date]],"MMMM"))</f>
        <v>AUGUST</v>
      </c>
      <c r="M4031" s="65" t="str">
        <f>"WEEK "&amp;IF(ROUNDUP(DAY(tbl_raw_data[[#This Row],[updated_date]])/7,0)=5,4,ROUNDUP(DAY(tbl_raw_data[[#This Row],[updated_date]])/7,0))</f>
        <v>WEEK 3</v>
      </c>
      <c r="N4031" s="71" t="str">
        <f>UPPER(VLOOKUP(tbl_raw_data[[#This Row],[Analyst]],settings!$A$1:$B$15,2,0))</f>
        <v>FARDIN</v>
      </c>
      <c r="O4031" s="71" t="str">
        <f>TRIM(UPPER(tbl_raw_data[[#This Row],[Outcome]]))</f>
        <v>WITHDRAW</v>
      </c>
      <c r="P4031" s="71" t="str">
        <f>TRIM(UPPER(tbl_raw_data[[#This Row],[Queue Name]]))</f>
        <v>CONSUMER POST BUREAU</v>
      </c>
      <c r="Q4031" s="71" t="str">
        <f>IF(tbl_raw_data[[#This Row],[time_taken_in_min]]&lt;=settings!$D$2,"SLA_MET","SLA_NOT_MET")</f>
        <v>SLA_MET</v>
      </c>
    </row>
    <row r="4032" spans="1:17" x14ac:dyDescent="0.3">
      <c r="A4032" s="5" t="s">
        <v>4995</v>
      </c>
      <c r="B4032" s="34">
        <v>45159.524548611109</v>
      </c>
      <c r="C4032" s="40">
        <v>45159.533773148149</v>
      </c>
      <c r="D4032" s="10" t="s">
        <v>47</v>
      </c>
      <c r="E4032" s="10" t="s">
        <v>18</v>
      </c>
      <c r="F4032" s="10" t="s">
        <v>24</v>
      </c>
      <c r="G4032" s="10" t="s">
        <v>706</v>
      </c>
      <c r="H4032" s="84" t="str">
        <f t="shared" si="62"/>
        <v>Incomplete Details</v>
      </c>
      <c r="I4032" s="63">
        <f>(tbl_raw_data[[#This Row],[Date Actioned]])-(tbl_raw_data[[#This Row],[Date Tagged]])</f>
        <v>9.2245370396994986E-3</v>
      </c>
      <c r="J4032" s="66">
        <f>HOUR(tbl_raw_data[[#This Row],[time_taken]])*60+MINUTE(tbl_raw_data[[#This Row],[time_taken]])+SECOND(tbl_raw_data[[#This Row],[time_taken]])/60</f>
        <v>13.283333333333333</v>
      </c>
      <c r="K4032" s="68">
        <f>DATE(YEAR(tbl_raw_data[[#This Row],[Date Actioned]]),MONTH(tbl_raw_data[[#This Row],[Date Actioned]]),DAY(tbl_raw_data[[#This Row],[Date Actioned]]))</f>
        <v>45159</v>
      </c>
      <c r="L4032" s="65" t="str">
        <f>UPPER(TEXT(tbl_raw_data[[#This Row],[updated_date]],"MMMM"))</f>
        <v>AUGUST</v>
      </c>
      <c r="M4032" s="65" t="str">
        <f>"WEEK "&amp;IF(ROUNDUP(DAY(tbl_raw_data[[#This Row],[updated_date]])/7,0)=5,4,ROUNDUP(DAY(tbl_raw_data[[#This Row],[updated_date]])/7,0))</f>
        <v>WEEK 3</v>
      </c>
      <c r="N4032" s="71" t="str">
        <f>UPPER(VLOOKUP(tbl_raw_data[[#This Row],[Analyst]],settings!$A$1:$B$15,2,0))</f>
        <v>SAM</v>
      </c>
      <c r="O4032" s="71" t="str">
        <f>TRIM(UPPER(tbl_raw_data[[#This Row],[Outcome]]))</f>
        <v>WITHDRAW</v>
      </c>
      <c r="P4032" s="71" t="str">
        <f>TRIM(UPPER(tbl_raw_data[[#This Row],[Queue Name]]))</f>
        <v>CONSUMER PRE BUREAU</v>
      </c>
      <c r="Q4032" s="71" t="str">
        <f>IF(tbl_raw_data[[#This Row],[time_taken_in_min]]&lt;=settings!$D$2,"SLA_MET","SLA_NOT_MET")</f>
        <v>SLA_MET</v>
      </c>
    </row>
    <row r="4033" spans="1:17" x14ac:dyDescent="0.3">
      <c r="A4033" s="7" t="s">
        <v>4996</v>
      </c>
      <c r="B4033" s="36">
        <v>45159.547847222224</v>
      </c>
      <c r="C4033" s="41">
        <v>45159.555983796294</v>
      </c>
      <c r="D4033" s="11" t="s">
        <v>47</v>
      </c>
      <c r="E4033" s="11" t="s">
        <v>11</v>
      </c>
      <c r="F4033" s="11" t="s">
        <v>22</v>
      </c>
      <c r="G4033" s="11" t="s">
        <v>705</v>
      </c>
      <c r="H4033" s="84" t="str">
        <f t="shared" si="62"/>
        <v>Overdue Bill</v>
      </c>
      <c r="I4033" s="63">
        <f>(tbl_raw_data[[#This Row],[Date Actioned]])-(tbl_raw_data[[#This Row],[Date Tagged]])</f>
        <v>8.1365740697947331E-3</v>
      </c>
      <c r="J4033" s="66">
        <f>HOUR(tbl_raw_data[[#This Row],[time_taken]])*60+MINUTE(tbl_raw_data[[#This Row],[time_taken]])+SECOND(tbl_raw_data[[#This Row],[time_taken]])/60</f>
        <v>11.716666666666667</v>
      </c>
      <c r="K4033" s="68">
        <f>DATE(YEAR(tbl_raw_data[[#This Row],[Date Actioned]]),MONTH(tbl_raw_data[[#This Row],[Date Actioned]]),DAY(tbl_raw_data[[#This Row],[Date Actioned]]))</f>
        <v>45159</v>
      </c>
      <c r="L4033" s="65" t="str">
        <f>UPPER(TEXT(tbl_raw_data[[#This Row],[updated_date]],"MMMM"))</f>
        <v>AUGUST</v>
      </c>
      <c r="M4033" s="65" t="str">
        <f>"WEEK "&amp;IF(ROUNDUP(DAY(tbl_raw_data[[#This Row],[updated_date]])/7,0)=5,4,ROUNDUP(DAY(tbl_raw_data[[#This Row],[updated_date]])/7,0))</f>
        <v>WEEK 3</v>
      </c>
      <c r="N4033" s="71" t="str">
        <f>UPPER(VLOOKUP(tbl_raw_data[[#This Row],[Analyst]],settings!$A$1:$B$15,2,0))</f>
        <v>ROHAN</v>
      </c>
      <c r="O4033" s="71" t="str">
        <f>TRIM(UPPER(tbl_raw_data[[#This Row],[Outcome]]))</f>
        <v>WITHDRAW</v>
      </c>
      <c r="P4033" s="71" t="str">
        <f>TRIM(UPPER(tbl_raw_data[[#This Row],[Queue Name]]))</f>
        <v>CONSUMER EXISTING</v>
      </c>
      <c r="Q4033" s="71" t="str">
        <f>IF(tbl_raw_data[[#This Row],[time_taken_in_min]]&lt;=settings!$D$2,"SLA_MET","SLA_NOT_MET")</f>
        <v>SLA_MET</v>
      </c>
    </row>
    <row r="4034" spans="1:17" x14ac:dyDescent="0.3">
      <c r="A4034" s="1" t="s">
        <v>4997</v>
      </c>
      <c r="B4034" s="34">
        <v>45159.551180555558</v>
      </c>
      <c r="C4034" s="40">
        <v>45159.556886574072</v>
      </c>
      <c r="D4034" s="10" t="s">
        <v>47</v>
      </c>
      <c r="E4034" s="10" t="s">
        <v>18</v>
      </c>
      <c r="F4034" s="10" t="s">
        <v>24</v>
      </c>
      <c r="G4034" s="10" t="s">
        <v>775</v>
      </c>
      <c r="H4034" s="84" t="str">
        <f t="shared" si="62"/>
        <v>Incomplete Details</v>
      </c>
      <c r="I4034" s="63">
        <f>(tbl_raw_data[[#This Row],[Date Actioned]])-(tbl_raw_data[[#This Row],[Date Tagged]])</f>
        <v>5.7060185135924257E-3</v>
      </c>
      <c r="J4034" s="66">
        <f>HOUR(tbl_raw_data[[#This Row],[time_taken]])*60+MINUTE(tbl_raw_data[[#This Row],[time_taken]])+SECOND(tbl_raw_data[[#This Row],[time_taken]])/60</f>
        <v>8.2166666666666668</v>
      </c>
      <c r="K4034" s="68">
        <f>DATE(YEAR(tbl_raw_data[[#This Row],[Date Actioned]]),MONTH(tbl_raw_data[[#This Row],[Date Actioned]]),DAY(tbl_raw_data[[#This Row],[Date Actioned]]))</f>
        <v>45159</v>
      </c>
      <c r="L4034" s="65" t="str">
        <f>UPPER(TEXT(tbl_raw_data[[#This Row],[updated_date]],"MMMM"))</f>
        <v>AUGUST</v>
      </c>
      <c r="M4034" s="65" t="str">
        <f>"WEEK "&amp;IF(ROUNDUP(DAY(tbl_raw_data[[#This Row],[updated_date]])/7,0)=5,4,ROUNDUP(DAY(tbl_raw_data[[#This Row],[updated_date]])/7,0))</f>
        <v>WEEK 3</v>
      </c>
      <c r="N4034" s="71" t="str">
        <f>UPPER(VLOOKUP(tbl_raw_data[[#This Row],[Analyst]],settings!$A$1:$B$15,2,0))</f>
        <v>SAM</v>
      </c>
      <c r="O4034" s="71" t="str">
        <f>TRIM(UPPER(tbl_raw_data[[#This Row],[Outcome]]))</f>
        <v>WITHDRAW</v>
      </c>
      <c r="P4034" s="71" t="str">
        <f>TRIM(UPPER(tbl_raw_data[[#This Row],[Queue Name]]))</f>
        <v>CONSUMER PRE BUREAU</v>
      </c>
      <c r="Q4034" s="71" t="str">
        <f>IF(tbl_raw_data[[#This Row],[time_taken_in_min]]&lt;=settings!$D$2,"SLA_MET","SLA_NOT_MET")</f>
        <v>SLA_MET</v>
      </c>
    </row>
    <row r="4035" spans="1:17" x14ac:dyDescent="0.3">
      <c r="A4035" s="5" t="s">
        <v>4998</v>
      </c>
      <c r="B4035" s="36">
        <v>45159.557604166665</v>
      </c>
      <c r="C4035" s="41">
        <v>45159.562627314815</v>
      </c>
      <c r="D4035" s="11" t="s">
        <v>47</v>
      </c>
      <c r="E4035" s="11" t="s">
        <v>18</v>
      </c>
      <c r="F4035" s="11" t="s">
        <v>206</v>
      </c>
      <c r="G4035" s="11" t="s">
        <v>776</v>
      </c>
      <c r="H4035" s="84" t="str">
        <f t="shared" ref="H4035:H4098" si="63">IF(OR(ISNUMBER(SEARCH("duplicate",G4035)), ISNUMBER(SEARCH("previously",G4035)), ISNUMBER(SEARCH("previously approved",G4035))), "Duplicate Application",
IF(OR(ISNUMBER(SEARCH("incorrect",G4035)), ISNUMBER(SEARCH("remove", G4035))), "Incorrect Details",
IF(ISNUMBER(SEARCH("incomplete",G4035)), "Incomplete Details",
IF(ISNUMBER(SEARCH("overdue",G4035)), "Overdue Bill",
IF(OR(ISNUMBER(SEARCH("resubmit as", G4035)), ISNUMBER(SEARCH("re-submit as", G4035))), "Incorrect Queue",
IF(OR(ISNUMBER(SEARCH("100",G4035)), ISNUMBER(SEARCH("correct", G4035)), ISNUMBER(SEARCH("email", G4035)), ISNUMBER(SEARCH("please submit", G4035)), ISNUMBER(SEARCH("please resubmit",G4035)), ISNUMBER(SEARCH("please re-submit", G4035)), ISNUMBER(SEARCH("please send", G4035))), "Incomplete Details",
IF(ISNUMBER(SEARCH("error", G4035)), "System Error", "Reason Unknown")))))))</f>
        <v>Incorrect Queue</v>
      </c>
      <c r="I4035" s="63">
        <f>(tbl_raw_data[[#This Row],[Date Actioned]])-(tbl_raw_data[[#This Row],[Date Tagged]])</f>
        <v>5.02314815093996E-3</v>
      </c>
      <c r="J4035" s="66">
        <f>HOUR(tbl_raw_data[[#This Row],[time_taken]])*60+MINUTE(tbl_raw_data[[#This Row],[time_taken]])+SECOND(tbl_raw_data[[#This Row],[time_taken]])/60</f>
        <v>7.2333333333333334</v>
      </c>
      <c r="K4035" s="68">
        <f>DATE(YEAR(tbl_raw_data[[#This Row],[Date Actioned]]),MONTH(tbl_raw_data[[#This Row],[Date Actioned]]),DAY(tbl_raw_data[[#This Row],[Date Actioned]]))</f>
        <v>45159</v>
      </c>
      <c r="L4035" s="65" t="str">
        <f>UPPER(TEXT(tbl_raw_data[[#This Row],[updated_date]],"MMMM"))</f>
        <v>AUGUST</v>
      </c>
      <c r="M4035" s="65" t="str">
        <f>"WEEK "&amp;IF(ROUNDUP(DAY(tbl_raw_data[[#This Row],[updated_date]])/7,0)=5,4,ROUNDUP(DAY(tbl_raw_data[[#This Row],[updated_date]])/7,0))</f>
        <v>WEEK 3</v>
      </c>
      <c r="N4035" s="71" t="str">
        <f>UPPER(VLOOKUP(tbl_raw_data[[#This Row],[Analyst]],settings!$A$1:$B$15,2,0))</f>
        <v>HARDIK</v>
      </c>
      <c r="O4035" s="71" t="str">
        <f>TRIM(UPPER(tbl_raw_data[[#This Row],[Outcome]]))</f>
        <v>WITHDRAW</v>
      </c>
      <c r="P4035" s="71" t="str">
        <f>TRIM(UPPER(tbl_raw_data[[#This Row],[Queue Name]]))</f>
        <v>CONSUMER PRE BUREAU</v>
      </c>
      <c r="Q4035" s="71" t="str">
        <f>IF(tbl_raw_data[[#This Row],[time_taken_in_min]]&lt;=settings!$D$2,"SLA_MET","SLA_NOT_MET")</f>
        <v>SLA_MET</v>
      </c>
    </row>
    <row r="4036" spans="1:17" x14ac:dyDescent="0.3">
      <c r="A4036" s="7" t="s">
        <v>4999</v>
      </c>
      <c r="B4036" s="34">
        <v>45159.564282407409</v>
      </c>
      <c r="C4036" s="40">
        <v>45159.574618055558</v>
      </c>
      <c r="D4036" s="10" t="s">
        <v>47</v>
      </c>
      <c r="E4036" s="10" t="s">
        <v>18</v>
      </c>
      <c r="F4036" s="10" t="s">
        <v>206</v>
      </c>
      <c r="G4036" s="10" t="s">
        <v>667</v>
      </c>
      <c r="H4036" s="84" t="str">
        <f t="shared" si="63"/>
        <v>Incomplete Details</v>
      </c>
      <c r="I4036" s="63">
        <f>(tbl_raw_data[[#This Row],[Date Actioned]])-(tbl_raw_data[[#This Row],[Date Tagged]])</f>
        <v>1.0335648148611654E-2</v>
      </c>
      <c r="J4036" s="66">
        <f>HOUR(tbl_raw_data[[#This Row],[time_taken]])*60+MINUTE(tbl_raw_data[[#This Row],[time_taken]])+SECOND(tbl_raw_data[[#This Row],[time_taken]])/60</f>
        <v>14.883333333333333</v>
      </c>
      <c r="K4036" s="68">
        <f>DATE(YEAR(tbl_raw_data[[#This Row],[Date Actioned]]),MONTH(tbl_raw_data[[#This Row],[Date Actioned]]),DAY(tbl_raw_data[[#This Row],[Date Actioned]]))</f>
        <v>45159</v>
      </c>
      <c r="L4036" s="65" t="str">
        <f>UPPER(TEXT(tbl_raw_data[[#This Row],[updated_date]],"MMMM"))</f>
        <v>AUGUST</v>
      </c>
      <c r="M4036" s="65" t="str">
        <f>"WEEK "&amp;IF(ROUNDUP(DAY(tbl_raw_data[[#This Row],[updated_date]])/7,0)=5,4,ROUNDUP(DAY(tbl_raw_data[[#This Row],[updated_date]])/7,0))</f>
        <v>WEEK 3</v>
      </c>
      <c r="N4036" s="71" t="str">
        <f>UPPER(VLOOKUP(tbl_raw_data[[#This Row],[Analyst]],settings!$A$1:$B$15,2,0))</f>
        <v>HARDIK</v>
      </c>
      <c r="O4036" s="71" t="str">
        <f>TRIM(UPPER(tbl_raw_data[[#This Row],[Outcome]]))</f>
        <v>WITHDRAW</v>
      </c>
      <c r="P4036" s="71" t="str">
        <f>TRIM(UPPER(tbl_raw_data[[#This Row],[Queue Name]]))</f>
        <v>CONSUMER PRE BUREAU</v>
      </c>
      <c r="Q4036" s="71" t="str">
        <f>IF(tbl_raw_data[[#This Row],[time_taken_in_min]]&lt;=settings!$D$2,"SLA_MET","SLA_NOT_MET")</f>
        <v>SLA_MET</v>
      </c>
    </row>
    <row r="4037" spans="1:17" x14ac:dyDescent="0.3">
      <c r="A4037" s="1" t="s">
        <v>5000</v>
      </c>
      <c r="B4037" s="36">
        <v>45159.569918981484</v>
      </c>
      <c r="C4037" s="41">
        <v>45159.579340277778</v>
      </c>
      <c r="D4037" s="11" t="s">
        <v>47</v>
      </c>
      <c r="E4037" s="11" t="s">
        <v>11</v>
      </c>
      <c r="F4037" s="11" t="s">
        <v>14</v>
      </c>
      <c r="G4037" s="11" t="s">
        <v>667</v>
      </c>
      <c r="H4037" s="84" t="str">
        <f t="shared" si="63"/>
        <v>Incomplete Details</v>
      </c>
      <c r="I4037" s="63">
        <f>(tbl_raw_data[[#This Row],[Date Actioned]])-(tbl_raw_data[[#This Row],[Date Tagged]])</f>
        <v>9.4212962940218858E-3</v>
      </c>
      <c r="J4037" s="66">
        <f>HOUR(tbl_raw_data[[#This Row],[time_taken]])*60+MINUTE(tbl_raw_data[[#This Row],[time_taken]])+SECOND(tbl_raw_data[[#This Row],[time_taken]])/60</f>
        <v>13.566666666666666</v>
      </c>
      <c r="K4037" s="68">
        <f>DATE(YEAR(tbl_raw_data[[#This Row],[Date Actioned]]),MONTH(tbl_raw_data[[#This Row],[Date Actioned]]),DAY(tbl_raw_data[[#This Row],[Date Actioned]]))</f>
        <v>45159</v>
      </c>
      <c r="L4037" s="65" t="str">
        <f>UPPER(TEXT(tbl_raw_data[[#This Row],[updated_date]],"MMMM"))</f>
        <v>AUGUST</v>
      </c>
      <c r="M4037" s="65" t="str">
        <f>"WEEK "&amp;IF(ROUNDUP(DAY(tbl_raw_data[[#This Row],[updated_date]])/7,0)=5,4,ROUNDUP(DAY(tbl_raw_data[[#This Row],[updated_date]])/7,0))</f>
        <v>WEEK 3</v>
      </c>
      <c r="N4037" s="71" t="str">
        <f>UPPER(VLOOKUP(tbl_raw_data[[#This Row],[Analyst]],settings!$A$1:$B$15,2,0))</f>
        <v>CAMROON</v>
      </c>
      <c r="O4037" s="71" t="str">
        <f>TRIM(UPPER(tbl_raw_data[[#This Row],[Outcome]]))</f>
        <v>WITHDRAW</v>
      </c>
      <c r="P4037" s="71" t="str">
        <f>TRIM(UPPER(tbl_raw_data[[#This Row],[Queue Name]]))</f>
        <v>CONSUMER EXISTING</v>
      </c>
      <c r="Q4037" s="71" t="str">
        <f>IF(tbl_raw_data[[#This Row],[time_taken_in_min]]&lt;=settings!$D$2,"SLA_MET","SLA_NOT_MET")</f>
        <v>SLA_MET</v>
      </c>
    </row>
    <row r="4038" spans="1:17" x14ac:dyDescent="0.3">
      <c r="A4038" s="5" t="s">
        <v>5001</v>
      </c>
      <c r="B4038" s="34">
        <v>45159.573935185188</v>
      </c>
      <c r="C4038" s="40">
        <v>45159.587604166663</v>
      </c>
      <c r="D4038" s="10" t="s">
        <v>47</v>
      </c>
      <c r="E4038" s="10" t="s">
        <v>11</v>
      </c>
      <c r="F4038" s="10" t="s">
        <v>24</v>
      </c>
      <c r="G4038" s="10" t="s">
        <v>686</v>
      </c>
      <c r="H4038" s="84" t="str">
        <f t="shared" si="63"/>
        <v>Incorrect Queue</v>
      </c>
      <c r="I4038" s="63">
        <f>(tbl_raw_data[[#This Row],[Date Actioned]])-(tbl_raw_data[[#This Row],[Date Tagged]])</f>
        <v>1.3668981475348119E-2</v>
      </c>
      <c r="J4038" s="66">
        <f>HOUR(tbl_raw_data[[#This Row],[time_taken]])*60+MINUTE(tbl_raw_data[[#This Row],[time_taken]])+SECOND(tbl_raw_data[[#This Row],[time_taken]])/60</f>
        <v>19.683333333333334</v>
      </c>
      <c r="K4038" s="68">
        <f>DATE(YEAR(tbl_raw_data[[#This Row],[Date Actioned]]),MONTH(tbl_raw_data[[#This Row],[Date Actioned]]),DAY(tbl_raw_data[[#This Row],[Date Actioned]]))</f>
        <v>45159</v>
      </c>
      <c r="L4038" s="65" t="str">
        <f>UPPER(TEXT(tbl_raw_data[[#This Row],[updated_date]],"MMMM"))</f>
        <v>AUGUST</v>
      </c>
      <c r="M4038" s="65" t="str">
        <f>"WEEK "&amp;IF(ROUNDUP(DAY(tbl_raw_data[[#This Row],[updated_date]])/7,0)=5,4,ROUNDUP(DAY(tbl_raw_data[[#This Row],[updated_date]])/7,0))</f>
        <v>WEEK 3</v>
      </c>
      <c r="N4038" s="71" t="str">
        <f>UPPER(VLOOKUP(tbl_raw_data[[#This Row],[Analyst]],settings!$A$1:$B$15,2,0))</f>
        <v>SAM</v>
      </c>
      <c r="O4038" s="71" t="str">
        <f>TRIM(UPPER(tbl_raw_data[[#This Row],[Outcome]]))</f>
        <v>WITHDRAW</v>
      </c>
      <c r="P4038" s="71" t="str">
        <f>TRIM(UPPER(tbl_raw_data[[#This Row],[Queue Name]]))</f>
        <v>CONSUMER EXISTING</v>
      </c>
      <c r="Q4038" s="71" t="str">
        <f>IF(tbl_raw_data[[#This Row],[time_taken_in_min]]&lt;=settings!$D$2,"SLA_MET","SLA_NOT_MET")</f>
        <v>SLA_MET</v>
      </c>
    </row>
    <row r="4039" spans="1:17" x14ac:dyDescent="0.3">
      <c r="A4039" s="7" t="s">
        <v>5002</v>
      </c>
      <c r="B4039" s="36">
        <v>45159.574606481481</v>
      </c>
      <c r="C4039" s="41">
        <v>45159.586770833332</v>
      </c>
      <c r="D4039" s="11" t="s">
        <v>47</v>
      </c>
      <c r="E4039" s="11" t="s">
        <v>18</v>
      </c>
      <c r="F4039" s="11" t="s">
        <v>206</v>
      </c>
      <c r="G4039" s="11" t="s">
        <v>777</v>
      </c>
      <c r="H4039" s="84" t="str">
        <f t="shared" si="63"/>
        <v>Incomplete Details</v>
      </c>
      <c r="I4039" s="63">
        <f>(tbl_raw_data[[#This Row],[Date Actioned]])-(tbl_raw_data[[#This Row],[Date Tagged]])</f>
        <v>1.2164351850515231E-2</v>
      </c>
      <c r="J4039" s="66">
        <f>HOUR(tbl_raw_data[[#This Row],[time_taken]])*60+MINUTE(tbl_raw_data[[#This Row],[time_taken]])+SECOND(tbl_raw_data[[#This Row],[time_taken]])/60</f>
        <v>17.516666666666666</v>
      </c>
      <c r="K4039" s="68">
        <f>DATE(YEAR(tbl_raw_data[[#This Row],[Date Actioned]]),MONTH(tbl_raw_data[[#This Row],[Date Actioned]]),DAY(tbl_raw_data[[#This Row],[Date Actioned]]))</f>
        <v>45159</v>
      </c>
      <c r="L4039" s="65" t="str">
        <f>UPPER(TEXT(tbl_raw_data[[#This Row],[updated_date]],"MMMM"))</f>
        <v>AUGUST</v>
      </c>
      <c r="M4039" s="65" t="str">
        <f>"WEEK "&amp;IF(ROUNDUP(DAY(tbl_raw_data[[#This Row],[updated_date]])/7,0)=5,4,ROUNDUP(DAY(tbl_raw_data[[#This Row],[updated_date]])/7,0))</f>
        <v>WEEK 3</v>
      </c>
      <c r="N4039" s="71" t="str">
        <f>UPPER(VLOOKUP(tbl_raw_data[[#This Row],[Analyst]],settings!$A$1:$B$15,2,0))</f>
        <v>HARDIK</v>
      </c>
      <c r="O4039" s="71" t="str">
        <f>TRIM(UPPER(tbl_raw_data[[#This Row],[Outcome]]))</f>
        <v>WITHDRAW</v>
      </c>
      <c r="P4039" s="71" t="str">
        <f>TRIM(UPPER(tbl_raw_data[[#This Row],[Queue Name]]))</f>
        <v>CONSUMER PRE BUREAU</v>
      </c>
      <c r="Q4039" s="71" t="str">
        <f>IF(tbl_raw_data[[#This Row],[time_taken_in_min]]&lt;=settings!$D$2,"SLA_MET","SLA_NOT_MET")</f>
        <v>SLA_MET</v>
      </c>
    </row>
    <row r="4040" spans="1:17" x14ac:dyDescent="0.3">
      <c r="A4040" s="1" t="s">
        <v>5003</v>
      </c>
      <c r="B4040" s="34">
        <v>45159.582627314812</v>
      </c>
      <c r="C4040" s="40">
        <v>45159.593032407407</v>
      </c>
      <c r="D4040" s="10" t="s">
        <v>47</v>
      </c>
      <c r="E4040" s="10" t="s">
        <v>8</v>
      </c>
      <c r="F4040" s="10" t="s">
        <v>114</v>
      </c>
      <c r="G4040" s="10" t="s">
        <v>778</v>
      </c>
      <c r="H4040" s="84" t="str">
        <f t="shared" si="63"/>
        <v>Overdue Bill</v>
      </c>
      <c r="I4040" s="63">
        <f>(tbl_raw_data[[#This Row],[Date Actioned]])-(tbl_raw_data[[#This Row],[Date Tagged]])</f>
        <v>1.0405092594737653E-2</v>
      </c>
      <c r="J4040" s="66">
        <f>HOUR(tbl_raw_data[[#This Row],[time_taken]])*60+MINUTE(tbl_raw_data[[#This Row],[time_taken]])+SECOND(tbl_raw_data[[#This Row],[time_taken]])/60</f>
        <v>14.983333333333333</v>
      </c>
      <c r="K4040" s="68">
        <f>DATE(YEAR(tbl_raw_data[[#This Row],[Date Actioned]]),MONTH(tbl_raw_data[[#This Row],[Date Actioned]]),DAY(tbl_raw_data[[#This Row],[Date Actioned]]))</f>
        <v>45159</v>
      </c>
      <c r="L4040" s="65" t="str">
        <f>UPPER(TEXT(tbl_raw_data[[#This Row],[updated_date]],"MMMM"))</f>
        <v>AUGUST</v>
      </c>
      <c r="M4040" s="65" t="str">
        <f>"WEEK "&amp;IF(ROUNDUP(DAY(tbl_raw_data[[#This Row],[updated_date]])/7,0)=5,4,ROUNDUP(DAY(tbl_raw_data[[#This Row],[updated_date]])/7,0))</f>
        <v>WEEK 3</v>
      </c>
      <c r="N4040" s="71" t="str">
        <f>UPPER(VLOOKUP(tbl_raw_data[[#This Row],[Analyst]],settings!$A$1:$B$15,2,0))</f>
        <v>FARDIN</v>
      </c>
      <c r="O4040" s="71" t="str">
        <f>TRIM(UPPER(tbl_raw_data[[#This Row],[Outcome]]))</f>
        <v>WITHDRAW</v>
      </c>
      <c r="P4040" s="71" t="str">
        <f>TRIM(UPPER(tbl_raw_data[[#This Row],[Queue Name]]))</f>
        <v>CONSUMER POST BUREAU</v>
      </c>
      <c r="Q4040" s="71" t="str">
        <f>IF(tbl_raw_data[[#This Row],[time_taken_in_min]]&lt;=settings!$D$2,"SLA_MET","SLA_NOT_MET")</f>
        <v>SLA_MET</v>
      </c>
    </row>
    <row r="4041" spans="1:17" x14ac:dyDescent="0.3">
      <c r="A4041" s="5" t="s">
        <v>5004</v>
      </c>
      <c r="B4041" s="36">
        <v>45159.598773148151</v>
      </c>
      <c r="C4041" s="41">
        <v>45159.606064814812</v>
      </c>
      <c r="D4041" s="11" t="s">
        <v>47</v>
      </c>
      <c r="E4041" s="11" t="s">
        <v>18</v>
      </c>
      <c r="F4041" s="11" t="s">
        <v>206</v>
      </c>
      <c r="G4041" s="11" t="s">
        <v>667</v>
      </c>
      <c r="H4041" s="84" t="str">
        <f t="shared" si="63"/>
        <v>Incomplete Details</v>
      </c>
      <c r="I4041" s="63">
        <f>(tbl_raw_data[[#This Row],[Date Actioned]])-(tbl_raw_data[[#This Row],[Date Tagged]])</f>
        <v>7.2916666613309644E-3</v>
      </c>
      <c r="J4041" s="66">
        <f>HOUR(tbl_raw_data[[#This Row],[time_taken]])*60+MINUTE(tbl_raw_data[[#This Row],[time_taken]])+SECOND(tbl_raw_data[[#This Row],[time_taken]])/60</f>
        <v>10.5</v>
      </c>
      <c r="K4041" s="68">
        <f>DATE(YEAR(tbl_raw_data[[#This Row],[Date Actioned]]),MONTH(tbl_raw_data[[#This Row],[Date Actioned]]),DAY(tbl_raw_data[[#This Row],[Date Actioned]]))</f>
        <v>45159</v>
      </c>
      <c r="L4041" s="65" t="str">
        <f>UPPER(TEXT(tbl_raw_data[[#This Row],[updated_date]],"MMMM"))</f>
        <v>AUGUST</v>
      </c>
      <c r="M4041" s="65" t="str">
        <f>"WEEK "&amp;IF(ROUNDUP(DAY(tbl_raw_data[[#This Row],[updated_date]])/7,0)=5,4,ROUNDUP(DAY(tbl_raw_data[[#This Row],[updated_date]])/7,0))</f>
        <v>WEEK 3</v>
      </c>
      <c r="N4041" s="71" t="str">
        <f>UPPER(VLOOKUP(tbl_raw_data[[#This Row],[Analyst]],settings!$A$1:$B$15,2,0))</f>
        <v>HARDIK</v>
      </c>
      <c r="O4041" s="71" t="str">
        <f>TRIM(UPPER(tbl_raw_data[[#This Row],[Outcome]]))</f>
        <v>WITHDRAW</v>
      </c>
      <c r="P4041" s="71" t="str">
        <f>TRIM(UPPER(tbl_raw_data[[#This Row],[Queue Name]]))</f>
        <v>CONSUMER PRE BUREAU</v>
      </c>
      <c r="Q4041" s="71" t="str">
        <f>IF(tbl_raw_data[[#This Row],[time_taken_in_min]]&lt;=settings!$D$2,"SLA_MET","SLA_NOT_MET")</f>
        <v>SLA_MET</v>
      </c>
    </row>
    <row r="4042" spans="1:17" x14ac:dyDescent="0.3">
      <c r="A4042" s="7" t="s">
        <v>5005</v>
      </c>
      <c r="B4042" s="34">
        <v>45159.60359953704</v>
      </c>
      <c r="C4042" s="40">
        <v>45159.607106481482</v>
      </c>
      <c r="D4042" s="10" t="s">
        <v>47</v>
      </c>
      <c r="E4042" s="10" t="s">
        <v>18</v>
      </c>
      <c r="F4042" s="10" t="s">
        <v>24</v>
      </c>
      <c r="G4042" s="10" t="s">
        <v>706</v>
      </c>
      <c r="H4042" s="84" t="str">
        <f t="shared" si="63"/>
        <v>Incomplete Details</v>
      </c>
      <c r="I4042" s="63">
        <f>(tbl_raw_data[[#This Row],[Date Actioned]])-(tbl_raw_data[[#This Row],[Date Tagged]])</f>
        <v>3.5069444420514628E-3</v>
      </c>
      <c r="J4042" s="66">
        <f>HOUR(tbl_raw_data[[#This Row],[time_taken]])*60+MINUTE(tbl_raw_data[[#This Row],[time_taken]])+SECOND(tbl_raw_data[[#This Row],[time_taken]])/60</f>
        <v>5.05</v>
      </c>
      <c r="K4042" s="68">
        <f>DATE(YEAR(tbl_raw_data[[#This Row],[Date Actioned]]),MONTH(tbl_raw_data[[#This Row],[Date Actioned]]),DAY(tbl_raw_data[[#This Row],[Date Actioned]]))</f>
        <v>45159</v>
      </c>
      <c r="L4042" s="65" t="str">
        <f>UPPER(TEXT(tbl_raw_data[[#This Row],[updated_date]],"MMMM"))</f>
        <v>AUGUST</v>
      </c>
      <c r="M4042" s="65" t="str">
        <f>"WEEK "&amp;IF(ROUNDUP(DAY(tbl_raw_data[[#This Row],[updated_date]])/7,0)=5,4,ROUNDUP(DAY(tbl_raw_data[[#This Row],[updated_date]])/7,0))</f>
        <v>WEEK 3</v>
      </c>
      <c r="N4042" s="71" t="str">
        <f>UPPER(VLOOKUP(tbl_raw_data[[#This Row],[Analyst]],settings!$A$1:$B$15,2,0))</f>
        <v>SAM</v>
      </c>
      <c r="O4042" s="71" t="str">
        <f>TRIM(UPPER(tbl_raw_data[[#This Row],[Outcome]]))</f>
        <v>WITHDRAW</v>
      </c>
      <c r="P4042" s="71" t="str">
        <f>TRIM(UPPER(tbl_raw_data[[#This Row],[Queue Name]]))</f>
        <v>CONSUMER PRE BUREAU</v>
      </c>
      <c r="Q4042" s="71" t="str">
        <f>IF(tbl_raw_data[[#This Row],[time_taken_in_min]]&lt;=settings!$D$2,"SLA_MET","SLA_NOT_MET")</f>
        <v>SLA_MET</v>
      </c>
    </row>
    <row r="4043" spans="1:17" x14ac:dyDescent="0.3">
      <c r="A4043" s="1" t="s">
        <v>5006</v>
      </c>
      <c r="B4043" s="36">
        <v>45159.613321759258</v>
      </c>
      <c r="C4043" s="41">
        <v>45159.616076388891</v>
      </c>
      <c r="D4043" s="11" t="s">
        <v>47</v>
      </c>
      <c r="E4043" s="11" t="s">
        <v>18</v>
      </c>
      <c r="F4043" s="11" t="s">
        <v>14</v>
      </c>
      <c r="G4043" s="11" t="s">
        <v>696</v>
      </c>
      <c r="H4043" s="84" t="str">
        <f t="shared" si="63"/>
        <v>Incomplete Details</v>
      </c>
      <c r="I4043" s="63">
        <f>(tbl_raw_data[[#This Row],[Date Actioned]])-(tbl_raw_data[[#This Row],[Date Tagged]])</f>
        <v>2.754629633272998E-3</v>
      </c>
      <c r="J4043" s="66">
        <f>HOUR(tbl_raw_data[[#This Row],[time_taken]])*60+MINUTE(tbl_raw_data[[#This Row],[time_taken]])+SECOND(tbl_raw_data[[#This Row],[time_taken]])/60</f>
        <v>3.9666666666666668</v>
      </c>
      <c r="K4043" s="68">
        <f>DATE(YEAR(tbl_raw_data[[#This Row],[Date Actioned]]),MONTH(tbl_raw_data[[#This Row],[Date Actioned]]),DAY(tbl_raw_data[[#This Row],[Date Actioned]]))</f>
        <v>45159</v>
      </c>
      <c r="L4043" s="65" t="str">
        <f>UPPER(TEXT(tbl_raw_data[[#This Row],[updated_date]],"MMMM"))</f>
        <v>AUGUST</v>
      </c>
      <c r="M4043" s="65" t="str">
        <f>"WEEK "&amp;IF(ROUNDUP(DAY(tbl_raw_data[[#This Row],[updated_date]])/7,0)=5,4,ROUNDUP(DAY(tbl_raw_data[[#This Row],[updated_date]])/7,0))</f>
        <v>WEEK 3</v>
      </c>
      <c r="N4043" s="71" t="str">
        <f>UPPER(VLOOKUP(tbl_raw_data[[#This Row],[Analyst]],settings!$A$1:$B$15,2,0))</f>
        <v>CAMROON</v>
      </c>
      <c r="O4043" s="71" t="str">
        <f>TRIM(UPPER(tbl_raw_data[[#This Row],[Outcome]]))</f>
        <v>WITHDRAW</v>
      </c>
      <c r="P4043" s="71" t="str">
        <f>TRIM(UPPER(tbl_raw_data[[#This Row],[Queue Name]]))</f>
        <v>CONSUMER PRE BUREAU</v>
      </c>
      <c r="Q4043" s="71" t="str">
        <f>IF(tbl_raw_data[[#This Row],[time_taken_in_min]]&lt;=settings!$D$2,"SLA_MET","SLA_NOT_MET")</f>
        <v>SLA_MET</v>
      </c>
    </row>
    <row r="4044" spans="1:17" x14ac:dyDescent="0.3">
      <c r="A4044" s="5" t="s">
        <v>5007</v>
      </c>
      <c r="B4044" s="34">
        <v>45159.613333333335</v>
      </c>
      <c r="C4044" s="40">
        <v>45159.620740740742</v>
      </c>
      <c r="D4044" s="10" t="s">
        <v>47</v>
      </c>
      <c r="E4044" s="10" t="s">
        <v>11</v>
      </c>
      <c r="F4044" s="10" t="s">
        <v>24</v>
      </c>
      <c r="G4044" s="10" t="s">
        <v>706</v>
      </c>
      <c r="H4044" s="84" t="str">
        <f t="shared" si="63"/>
        <v>Incomplete Details</v>
      </c>
      <c r="I4044" s="63">
        <f>(tbl_raw_data[[#This Row],[Date Actioned]])-(tbl_raw_data[[#This Row],[Date Tagged]])</f>
        <v>7.4074074072996154E-3</v>
      </c>
      <c r="J4044" s="66">
        <f>HOUR(tbl_raw_data[[#This Row],[time_taken]])*60+MINUTE(tbl_raw_data[[#This Row],[time_taken]])+SECOND(tbl_raw_data[[#This Row],[time_taken]])/60</f>
        <v>10.666666666666666</v>
      </c>
      <c r="K4044" s="68">
        <f>DATE(YEAR(tbl_raw_data[[#This Row],[Date Actioned]]),MONTH(tbl_raw_data[[#This Row],[Date Actioned]]),DAY(tbl_raw_data[[#This Row],[Date Actioned]]))</f>
        <v>45159</v>
      </c>
      <c r="L4044" s="65" t="str">
        <f>UPPER(TEXT(tbl_raw_data[[#This Row],[updated_date]],"MMMM"))</f>
        <v>AUGUST</v>
      </c>
      <c r="M4044" s="65" t="str">
        <f>"WEEK "&amp;IF(ROUNDUP(DAY(tbl_raw_data[[#This Row],[updated_date]])/7,0)=5,4,ROUNDUP(DAY(tbl_raw_data[[#This Row],[updated_date]])/7,0))</f>
        <v>WEEK 3</v>
      </c>
      <c r="N4044" s="71" t="str">
        <f>UPPER(VLOOKUP(tbl_raw_data[[#This Row],[Analyst]],settings!$A$1:$B$15,2,0))</f>
        <v>SAM</v>
      </c>
      <c r="O4044" s="71" t="str">
        <f>TRIM(UPPER(tbl_raw_data[[#This Row],[Outcome]]))</f>
        <v>WITHDRAW</v>
      </c>
      <c r="P4044" s="71" t="str">
        <f>TRIM(UPPER(tbl_raw_data[[#This Row],[Queue Name]]))</f>
        <v>CONSUMER EXISTING</v>
      </c>
      <c r="Q4044" s="71" t="str">
        <f>IF(tbl_raw_data[[#This Row],[time_taken_in_min]]&lt;=settings!$D$2,"SLA_MET","SLA_NOT_MET")</f>
        <v>SLA_MET</v>
      </c>
    </row>
    <row r="4045" spans="1:17" x14ac:dyDescent="0.3">
      <c r="A4045" s="7" t="s">
        <v>5008</v>
      </c>
      <c r="B4045" s="36">
        <v>45159.617314814815</v>
      </c>
      <c r="C4045" s="41">
        <v>45159.620752314811</v>
      </c>
      <c r="D4045" s="11" t="s">
        <v>47</v>
      </c>
      <c r="E4045" s="11" t="s">
        <v>8</v>
      </c>
      <c r="F4045" s="11" t="s">
        <v>14</v>
      </c>
      <c r="G4045" s="11" t="s">
        <v>779</v>
      </c>
      <c r="H4045" s="84" t="str">
        <f t="shared" si="63"/>
        <v>Incomplete Details</v>
      </c>
      <c r="I4045" s="63">
        <f>(tbl_raw_data[[#This Row],[Date Actioned]])-(tbl_raw_data[[#This Row],[Date Tagged]])</f>
        <v>3.4374999959254637E-3</v>
      </c>
      <c r="J4045" s="66">
        <f>HOUR(tbl_raw_data[[#This Row],[time_taken]])*60+MINUTE(tbl_raw_data[[#This Row],[time_taken]])+SECOND(tbl_raw_data[[#This Row],[time_taken]])/60</f>
        <v>4.95</v>
      </c>
      <c r="K4045" s="68">
        <f>DATE(YEAR(tbl_raw_data[[#This Row],[Date Actioned]]),MONTH(tbl_raw_data[[#This Row],[Date Actioned]]),DAY(tbl_raw_data[[#This Row],[Date Actioned]]))</f>
        <v>45159</v>
      </c>
      <c r="L4045" s="65" t="str">
        <f>UPPER(TEXT(tbl_raw_data[[#This Row],[updated_date]],"MMMM"))</f>
        <v>AUGUST</v>
      </c>
      <c r="M4045" s="65" t="str">
        <f>"WEEK "&amp;IF(ROUNDUP(DAY(tbl_raw_data[[#This Row],[updated_date]])/7,0)=5,4,ROUNDUP(DAY(tbl_raw_data[[#This Row],[updated_date]])/7,0))</f>
        <v>WEEK 3</v>
      </c>
      <c r="N4045" s="71" t="str">
        <f>UPPER(VLOOKUP(tbl_raw_data[[#This Row],[Analyst]],settings!$A$1:$B$15,2,0))</f>
        <v>CAMROON</v>
      </c>
      <c r="O4045" s="71" t="str">
        <f>TRIM(UPPER(tbl_raw_data[[#This Row],[Outcome]]))</f>
        <v>WITHDRAW</v>
      </c>
      <c r="P4045" s="71" t="str">
        <f>TRIM(UPPER(tbl_raw_data[[#This Row],[Queue Name]]))</f>
        <v>CONSUMER POST BUREAU</v>
      </c>
      <c r="Q4045" s="71" t="str">
        <f>IF(tbl_raw_data[[#This Row],[time_taken_in_min]]&lt;=settings!$D$2,"SLA_MET","SLA_NOT_MET")</f>
        <v>SLA_MET</v>
      </c>
    </row>
    <row r="4046" spans="1:17" x14ac:dyDescent="0.3">
      <c r="A4046" s="1" t="s">
        <v>5009</v>
      </c>
      <c r="B4046" s="34">
        <v>45159.634409722225</v>
      </c>
      <c r="C4046" s="40">
        <v>45159.643414351849</v>
      </c>
      <c r="D4046" s="10" t="s">
        <v>47</v>
      </c>
      <c r="E4046" s="10" t="s">
        <v>18</v>
      </c>
      <c r="F4046" s="10" t="s">
        <v>206</v>
      </c>
      <c r="G4046" s="10" t="s">
        <v>706</v>
      </c>
      <c r="H4046" s="84" t="str">
        <f t="shared" si="63"/>
        <v>Incomplete Details</v>
      </c>
      <c r="I4046" s="63">
        <f>(tbl_raw_data[[#This Row],[Date Actioned]])-(tbl_raw_data[[#This Row],[Date Tagged]])</f>
        <v>9.0046296245418489E-3</v>
      </c>
      <c r="J4046" s="66">
        <f>HOUR(tbl_raw_data[[#This Row],[time_taken]])*60+MINUTE(tbl_raw_data[[#This Row],[time_taken]])+SECOND(tbl_raw_data[[#This Row],[time_taken]])/60</f>
        <v>12.966666666666667</v>
      </c>
      <c r="K4046" s="68">
        <f>DATE(YEAR(tbl_raw_data[[#This Row],[Date Actioned]]),MONTH(tbl_raw_data[[#This Row],[Date Actioned]]),DAY(tbl_raw_data[[#This Row],[Date Actioned]]))</f>
        <v>45159</v>
      </c>
      <c r="L4046" s="65" t="str">
        <f>UPPER(TEXT(tbl_raw_data[[#This Row],[updated_date]],"MMMM"))</f>
        <v>AUGUST</v>
      </c>
      <c r="M4046" s="65" t="str">
        <f>"WEEK "&amp;IF(ROUNDUP(DAY(tbl_raw_data[[#This Row],[updated_date]])/7,0)=5,4,ROUNDUP(DAY(tbl_raw_data[[#This Row],[updated_date]])/7,0))</f>
        <v>WEEK 3</v>
      </c>
      <c r="N4046" s="71" t="str">
        <f>UPPER(VLOOKUP(tbl_raw_data[[#This Row],[Analyst]],settings!$A$1:$B$15,2,0))</f>
        <v>HARDIK</v>
      </c>
      <c r="O4046" s="71" t="str">
        <f>TRIM(UPPER(tbl_raw_data[[#This Row],[Outcome]]))</f>
        <v>WITHDRAW</v>
      </c>
      <c r="P4046" s="71" t="str">
        <f>TRIM(UPPER(tbl_raw_data[[#This Row],[Queue Name]]))</f>
        <v>CONSUMER PRE BUREAU</v>
      </c>
      <c r="Q4046" s="71" t="str">
        <f>IF(tbl_raw_data[[#This Row],[time_taken_in_min]]&lt;=settings!$D$2,"SLA_MET","SLA_NOT_MET")</f>
        <v>SLA_MET</v>
      </c>
    </row>
    <row r="4047" spans="1:17" x14ac:dyDescent="0.3">
      <c r="A4047" s="5" t="s">
        <v>5010</v>
      </c>
      <c r="B4047" s="36">
        <v>45159.635671296295</v>
      </c>
      <c r="C4047" s="41">
        <v>45159.645416666666</v>
      </c>
      <c r="D4047" s="11" t="s">
        <v>47</v>
      </c>
      <c r="E4047" s="11" t="s">
        <v>8</v>
      </c>
      <c r="F4047" s="11" t="s">
        <v>14</v>
      </c>
      <c r="G4047" s="11" t="s">
        <v>780</v>
      </c>
      <c r="H4047" s="84" t="str">
        <f t="shared" si="63"/>
        <v>Incorrect Details</v>
      </c>
      <c r="I4047" s="63">
        <f>(tbl_raw_data[[#This Row],[Date Actioned]])-(tbl_raw_data[[#This Row],[Date Tagged]])</f>
        <v>9.7453703710925765E-3</v>
      </c>
      <c r="J4047" s="66">
        <f>HOUR(tbl_raw_data[[#This Row],[time_taken]])*60+MINUTE(tbl_raw_data[[#This Row],[time_taken]])+SECOND(tbl_raw_data[[#This Row],[time_taken]])/60</f>
        <v>14.033333333333333</v>
      </c>
      <c r="K4047" s="68">
        <f>DATE(YEAR(tbl_raw_data[[#This Row],[Date Actioned]]),MONTH(tbl_raw_data[[#This Row],[Date Actioned]]),DAY(tbl_raw_data[[#This Row],[Date Actioned]]))</f>
        <v>45159</v>
      </c>
      <c r="L4047" s="65" t="str">
        <f>UPPER(TEXT(tbl_raw_data[[#This Row],[updated_date]],"MMMM"))</f>
        <v>AUGUST</v>
      </c>
      <c r="M4047" s="65" t="str">
        <f>"WEEK "&amp;IF(ROUNDUP(DAY(tbl_raw_data[[#This Row],[updated_date]])/7,0)=5,4,ROUNDUP(DAY(tbl_raw_data[[#This Row],[updated_date]])/7,0))</f>
        <v>WEEK 3</v>
      </c>
      <c r="N4047" s="71" t="str">
        <f>UPPER(VLOOKUP(tbl_raw_data[[#This Row],[Analyst]],settings!$A$1:$B$15,2,0))</f>
        <v>CAMROON</v>
      </c>
      <c r="O4047" s="71" t="str">
        <f>TRIM(UPPER(tbl_raw_data[[#This Row],[Outcome]]))</f>
        <v>WITHDRAW</v>
      </c>
      <c r="P4047" s="71" t="str">
        <f>TRIM(UPPER(tbl_raw_data[[#This Row],[Queue Name]]))</f>
        <v>CONSUMER POST BUREAU</v>
      </c>
      <c r="Q4047" s="71" t="str">
        <f>IF(tbl_raw_data[[#This Row],[time_taken_in_min]]&lt;=settings!$D$2,"SLA_MET","SLA_NOT_MET")</f>
        <v>SLA_MET</v>
      </c>
    </row>
    <row r="4048" spans="1:17" x14ac:dyDescent="0.3">
      <c r="A4048" s="7" t="s">
        <v>5011</v>
      </c>
      <c r="B4048" s="34">
        <v>45159.636874999997</v>
      </c>
      <c r="C4048" s="40">
        <v>45159.64880787037</v>
      </c>
      <c r="D4048" s="10" t="s">
        <v>47</v>
      </c>
      <c r="E4048" s="10" t="s">
        <v>18</v>
      </c>
      <c r="F4048" s="10" t="s">
        <v>24</v>
      </c>
      <c r="G4048" s="10" t="s">
        <v>667</v>
      </c>
      <c r="H4048" s="84" t="str">
        <f t="shared" si="63"/>
        <v>Incomplete Details</v>
      </c>
      <c r="I4048" s="63">
        <f>(tbl_raw_data[[#This Row],[Date Actioned]])-(tbl_raw_data[[#This Row],[Date Tagged]])</f>
        <v>1.1932870373129845E-2</v>
      </c>
      <c r="J4048" s="66">
        <f>HOUR(tbl_raw_data[[#This Row],[time_taken]])*60+MINUTE(tbl_raw_data[[#This Row],[time_taken]])+SECOND(tbl_raw_data[[#This Row],[time_taken]])/60</f>
        <v>17.183333333333334</v>
      </c>
      <c r="K4048" s="68">
        <f>DATE(YEAR(tbl_raw_data[[#This Row],[Date Actioned]]),MONTH(tbl_raw_data[[#This Row],[Date Actioned]]),DAY(tbl_raw_data[[#This Row],[Date Actioned]]))</f>
        <v>45159</v>
      </c>
      <c r="L4048" s="65" t="str">
        <f>UPPER(TEXT(tbl_raw_data[[#This Row],[updated_date]],"MMMM"))</f>
        <v>AUGUST</v>
      </c>
      <c r="M4048" s="65" t="str">
        <f>"WEEK "&amp;IF(ROUNDUP(DAY(tbl_raw_data[[#This Row],[updated_date]])/7,0)=5,4,ROUNDUP(DAY(tbl_raw_data[[#This Row],[updated_date]])/7,0))</f>
        <v>WEEK 3</v>
      </c>
      <c r="N4048" s="71" t="str">
        <f>UPPER(VLOOKUP(tbl_raw_data[[#This Row],[Analyst]],settings!$A$1:$B$15,2,0))</f>
        <v>SAM</v>
      </c>
      <c r="O4048" s="71" t="str">
        <f>TRIM(UPPER(tbl_raw_data[[#This Row],[Outcome]]))</f>
        <v>WITHDRAW</v>
      </c>
      <c r="P4048" s="71" t="str">
        <f>TRIM(UPPER(tbl_raw_data[[#This Row],[Queue Name]]))</f>
        <v>CONSUMER PRE BUREAU</v>
      </c>
      <c r="Q4048" s="71" t="str">
        <f>IF(tbl_raw_data[[#This Row],[time_taken_in_min]]&lt;=settings!$D$2,"SLA_MET","SLA_NOT_MET")</f>
        <v>SLA_MET</v>
      </c>
    </row>
    <row r="4049" spans="1:17" x14ac:dyDescent="0.3">
      <c r="A4049" s="1" t="s">
        <v>5012</v>
      </c>
      <c r="B4049" s="36">
        <v>45159.644131944442</v>
      </c>
      <c r="C4049" s="41">
        <v>45159.650509259256</v>
      </c>
      <c r="D4049" s="11" t="s">
        <v>47</v>
      </c>
      <c r="E4049" s="11" t="s">
        <v>18</v>
      </c>
      <c r="F4049" s="11" t="s">
        <v>14</v>
      </c>
      <c r="G4049" s="11" t="s">
        <v>706</v>
      </c>
      <c r="H4049" s="84" t="str">
        <f t="shared" si="63"/>
        <v>Incomplete Details</v>
      </c>
      <c r="I4049" s="63">
        <f>(tbl_raw_data[[#This Row],[Date Actioned]])-(tbl_raw_data[[#This Row],[Date Tagged]])</f>
        <v>6.3773148140171543E-3</v>
      </c>
      <c r="J4049" s="66">
        <f>HOUR(tbl_raw_data[[#This Row],[time_taken]])*60+MINUTE(tbl_raw_data[[#This Row],[time_taken]])+SECOND(tbl_raw_data[[#This Row],[time_taken]])/60</f>
        <v>9.1833333333333336</v>
      </c>
      <c r="K4049" s="68">
        <f>DATE(YEAR(tbl_raw_data[[#This Row],[Date Actioned]]),MONTH(tbl_raw_data[[#This Row],[Date Actioned]]),DAY(tbl_raw_data[[#This Row],[Date Actioned]]))</f>
        <v>45159</v>
      </c>
      <c r="L4049" s="65" t="str">
        <f>UPPER(TEXT(tbl_raw_data[[#This Row],[updated_date]],"MMMM"))</f>
        <v>AUGUST</v>
      </c>
      <c r="M4049" s="65" t="str">
        <f>"WEEK "&amp;IF(ROUNDUP(DAY(tbl_raw_data[[#This Row],[updated_date]])/7,0)=5,4,ROUNDUP(DAY(tbl_raw_data[[#This Row],[updated_date]])/7,0))</f>
        <v>WEEK 3</v>
      </c>
      <c r="N4049" s="71" t="str">
        <f>UPPER(VLOOKUP(tbl_raw_data[[#This Row],[Analyst]],settings!$A$1:$B$15,2,0))</f>
        <v>CAMROON</v>
      </c>
      <c r="O4049" s="71" t="str">
        <f>TRIM(UPPER(tbl_raw_data[[#This Row],[Outcome]]))</f>
        <v>WITHDRAW</v>
      </c>
      <c r="P4049" s="71" t="str">
        <f>TRIM(UPPER(tbl_raw_data[[#This Row],[Queue Name]]))</f>
        <v>CONSUMER PRE BUREAU</v>
      </c>
      <c r="Q4049" s="71" t="str">
        <f>IF(tbl_raw_data[[#This Row],[time_taken_in_min]]&lt;=settings!$D$2,"SLA_MET","SLA_NOT_MET")</f>
        <v>SLA_MET</v>
      </c>
    </row>
    <row r="4050" spans="1:17" x14ac:dyDescent="0.3">
      <c r="A4050" s="5" t="s">
        <v>5013</v>
      </c>
      <c r="B4050" s="34">
        <v>45159.646817129629</v>
      </c>
      <c r="C4050" s="40">
        <v>45159.654432870368</v>
      </c>
      <c r="D4050" s="10" t="s">
        <v>47</v>
      </c>
      <c r="E4050" s="10" t="s">
        <v>18</v>
      </c>
      <c r="F4050" s="10" t="s">
        <v>14</v>
      </c>
      <c r="G4050" s="10" t="s">
        <v>686</v>
      </c>
      <c r="H4050" s="84" t="str">
        <f t="shared" si="63"/>
        <v>Incorrect Queue</v>
      </c>
      <c r="I4050" s="63">
        <f>(tbl_raw_data[[#This Row],[Date Actioned]])-(tbl_raw_data[[#This Row],[Date Tagged]])</f>
        <v>7.6157407384016551E-3</v>
      </c>
      <c r="J4050" s="66">
        <f>HOUR(tbl_raw_data[[#This Row],[time_taken]])*60+MINUTE(tbl_raw_data[[#This Row],[time_taken]])+SECOND(tbl_raw_data[[#This Row],[time_taken]])/60</f>
        <v>10.966666666666667</v>
      </c>
      <c r="K4050" s="68">
        <f>DATE(YEAR(tbl_raw_data[[#This Row],[Date Actioned]]),MONTH(tbl_raw_data[[#This Row],[Date Actioned]]),DAY(tbl_raw_data[[#This Row],[Date Actioned]]))</f>
        <v>45159</v>
      </c>
      <c r="L4050" s="65" t="str">
        <f>UPPER(TEXT(tbl_raw_data[[#This Row],[updated_date]],"MMMM"))</f>
        <v>AUGUST</v>
      </c>
      <c r="M4050" s="65" t="str">
        <f>"WEEK "&amp;IF(ROUNDUP(DAY(tbl_raw_data[[#This Row],[updated_date]])/7,0)=5,4,ROUNDUP(DAY(tbl_raw_data[[#This Row],[updated_date]])/7,0))</f>
        <v>WEEK 3</v>
      </c>
      <c r="N4050" s="71" t="str">
        <f>UPPER(VLOOKUP(tbl_raw_data[[#This Row],[Analyst]],settings!$A$1:$B$15,2,0))</f>
        <v>CAMROON</v>
      </c>
      <c r="O4050" s="71" t="str">
        <f>TRIM(UPPER(tbl_raw_data[[#This Row],[Outcome]]))</f>
        <v>WITHDRAW</v>
      </c>
      <c r="P4050" s="71" t="str">
        <f>TRIM(UPPER(tbl_raw_data[[#This Row],[Queue Name]]))</f>
        <v>CONSUMER PRE BUREAU</v>
      </c>
      <c r="Q4050" s="71" t="str">
        <f>IF(tbl_raw_data[[#This Row],[time_taken_in_min]]&lt;=settings!$D$2,"SLA_MET","SLA_NOT_MET")</f>
        <v>SLA_MET</v>
      </c>
    </row>
    <row r="4051" spans="1:17" x14ac:dyDescent="0.3">
      <c r="A4051" s="7" t="s">
        <v>5014</v>
      </c>
      <c r="B4051" s="36">
        <v>45159.647291666668</v>
      </c>
      <c r="C4051" s="41">
        <v>45159.656782407408</v>
      </c>
      <c r="D4051" s="11" t="s">
        <v>47</v>
      </c>
      <c r="E4051" s="11" t="s">
        <v>11</v>
      </c>
      <c r="F4051" s="11" t="s">
        <v>114</v>
      </c>
      <c r="G4051" s="11" t="s">
        <v>781</v>
      </c>
      <c r="H4051" s="84" t="str">
        <f t="shared" si="63"/>
        <v>Incomplete Details</v>
      </c>
      <c r="I4051" s="63">
        <f>(tbl_raw_data[[#This Row],[Date Actioned]])-(tbl_raw_data[[#This Row],[Date Tagged]])</f>
        <v>9.4907407401478849E-3</v>
      </c>
      <c r="J4051" s="66">
        <f>HOUR(tbl_raw_data[[#This Row],[time_taken]])*60+MINUTE(tbl_raw_data[[#This Row],[time_taken]])+SECOND(tbl_raw_data[[#This Row],[time_taken]])/60</f>
        <v>13.666666666666666</v>
      </c>
      <c r="K4051" s="68">
        <f>DATE(YEAR(tbl_raw_data[[#This Row],[Date Actioned]]),MONTH(tbl_raw_data[[#This Row],[Date Actioned]]),DAY(tbl_raw_data[[#This Row],[Date Actioned]]))</f>
        <v>45159</v>
      </c>
      <c r="L4051" s="65" t="str">
        <f>UPPER(TEXT(tbl_raw_data[[#This Row],[updated_date]],"MMMM"))</f>
        <v>AUGUST</v>
      </c>
      <c r="M4051" s="65" t="str">
        <f>"WEEK "&amp;IF(ROUNDUP(DAY(tbl_raw_data[[#This Row],[updated_date]])/7,0)=5,4,ROUNDUP(DAY(tbl_raw_data[[#This Row],[updated_date]])/7,0))</f>
        <v>WEEK 3</v>
      </c>
      <c r="N4051" s="71" t="str">
        <f>UPPER(VLOOKUP(tbl_raw_data[[#This Row],[Analyst]],settings!$A$1:$B$15,2,0))</f>
        <v>FARDIN</v>
      </c>
      <c r="O4051" s="71" t="str">
        <f>TRIM(UPPER(tbl_raw_data[[#This Row],[Outcome]]))</f>
        <v>WITHDRAW</v>
      </c>
      <c r="P4051" s="71" t="str">
        <f>TRIM(UPPER(tbl_raw_data[[#This Row],[Queue Name]]))</f>
        <v>CONSUMER EXISTING</v>
      </c>
      <c r="Q4051" s="71" t="str">
        <f>IF(tbl_raw_data[[#This Row],[time_taken_in_min]]&lt;=settings!$D$2,"SLA_MET","SLA_NOT_MET")</f>
        <v>SLA_MET</v>
      </c>
    </row>
    <row r="4052" spans="1:17" x14ac:dyDescent="0.3">
      <c r="A4052" s="1" t="s">
        <v>5015</v>
      </c>
      <c r="B4052" s="34">
        <v>45159.650150462963</v>
      </c>
      <c r="C4052" s="40">
        <v>45159.661631944444</v>
      </c>
      <c r="D4052" s="10" t="s">
        <v>47</v>
      </c>
      <c r="E4052" s="10" t="s">
        <v>18</v>
      </c>
      <c r="F4052" s="10" t="s">
        <v>14</v>
      </c>
      <c r="G4052" s="10" t="s">
        <v>782</v>
      </c>
      <c r="H4052" s="84" t="str">
        <f t="shared" si="63"/>
        <v>Incomplete Details</v>
      </c>
      <c r="I4052" s="63">
        <f>(tbl_raw_data[[#This Row],[Date Actioned]])-(tbl_raw_data[[#This Row],[Date Tagged]])</f>
        <v>1.1481481480586808E-2</v>
      </c>
      <c r="J4052" s="66">
        <f>HOUR(tbl_raw_data[[#This Row],[time_taken]])*60+MINUTE(tbl_raw_data[[#This Row],[time_taken]])+SECOND(tbl_raw_data[[#This Row],[time_taken]])/60</f>
        <v>16.533333333333335</v>
      </c>
      <c r="K4052" s="68">
        <f>DATE(YEAR(tbl_raw_data[[#This Row],[Date Actioned]]),MONTH(tbl_raw_data[[#This Row],[Date Actioned]]),DAY(tbl_raw_data[[#This Row],[Date Actioned]]))</f>
        <v>45159</v>
      </c>
      <c r="L4052" s="65" t="str">
        <f>UPPER(TEXT(tbl_raw_data[[#This Row],[updated_date]],"MMMM"))</f>
        <v>AUGUST</v>
      </c>
      <c r="M4052" s="65" t="str">
        <f>"WEEK "&amp;IF(ROUNDUP(DAY(tbl_raw_data[[#This Row],[updated_date]])/7,0)=5,4,ROUNDUP(DAY(tbl_raw_data[[#This Row],[updated_date]])/7,0))</f>
        <v>WEEK 3</v>
      </c>
      <c r="N4052" s="71" t="str">
        <f>UPPER(VLOOKUP(tbl_raw_data[[#This Row],[Analyst]],settings!$A$1:$B$15,2,0))</f>
        <v>CAMROON</v>
      </c>
      <c r="O4052" s="71" t="str">
        <f>TRIM(UPPER(tbl_raw_data[[#This Row],[Outcome]]))</f>
        <v>WITHDRAW</v>
      </c>
      <c r="P4052" s="71" t="str">
        <f>TRIM(UPPER(tbl_raw_data[[#This Row],[Queue Name]]))</f>
        <v>CONSUMER PRE BUREAU</v>
      </c>
      <c r="Q4052" s="71" t="str">
        <f>IF(tbl_raw_data[[#This Row],[time_taken_in_min]]&lt;=settings!$D$2,"SLA_MET","SLA_NOT_MET")</f>
        <v>SLA_MET</v>
      </c>
    </row>
    <row r="4053" spans="1:17" x14ac:dyDescent="0.3">
      <c r="A4053" s="5" t="s">
        <v>5016</v>
      </c>
      <c r="B4053" s="36">
        <v>45159.654282407406</v>
      </c>
      <c r="C4053" s="41">
        <v>45159.664282407408</v>
      </c>
      <c r="D4053" s="11" t="s">
        <v>47</v>
      </c>
      <c r="E4053" s="11" t="s">
        <v>8</v>
      </c>
      <c r="F4053" s="11" t="s">
        <v>17</v>
      </c>
      <c r="G4053" s="13"/>
      <c r="H4053" s="84" t="str">
        <f t="shared" si="63"/>
        <v>Reason Unknown</v>
      </c>
      <c r="I4053" s="63">
        <f>(tbl_raw_data[[#This Row],[Date Actioned]])-(tbl_raw_data[[#This Row],[Date Tagged]])</f>
        <v>1.0000000002037268E-2</v>
      </c>
      <c r="J4053" s="66">
        <f>HOUR(tbl_raw_data[[#This Row],[time_taken]])*60+MINUTE(tbl_raw_data[[#This Row],[time_taken]])+SECOND(tbl_raw_data[[#This Row],[time_taken]])/60</f>
        <v>14.4</v>
      </c>
      <c r="K4053" s="68">
        <f>DATE(YEAR(tbl_raw_data[[#This Row],[Date Actioned]]),MONTH(tbl_raw_data[[#This Row],[Date Actioned]]),DAY(tbl_raw_data[[#This Row],[Date Actioned]]))</f>
        <v>45159</v>
      </c>
      <c r="L4053" s="65" t="str">
        <f>UPPER(TEXT(tbl_raw_data[[#This Row],[updated_date]],"MMMM"))</f>
        <v>AUGUST</v>
      </c>
      <c r="M4053" s="65" t="str">
        <f>"WEEK "&amp;IF(ROUNDUP(DAY(tbl_raw_data[[#This Row],[updated_date]])/7,0)=5,4,ROUNDUP(DAY(tbl_raw_data[[#This Row],[updated_date]])/7,0))</f>
        <v>WEEK 3</v>
      </c>
      <c r="N4053" s="71" t="str">
        <f>UPPER(VLOOKUP(tbl_raw_data[[#This Row],[Analyst]],settings!$A$1:$B$15,2,0))</f>
        <v>MERCEDES</v>
      </c>
      <c r="O4053" s="71" t="str">
        <f>TRIM(UPPER(tbl_raw_data[[#This Row],[Outcome]]))</f>
        <v>WITHDRAW</v>
      </c>
      <c r="P4053" s="71" t="str">
        <f>TRIM(UPPER(tbl_raw_data[[#This Row],[Queue Name]]))</f>
        <v>CONSUMER POST BUREAU</v>
      </c>
      <c r="Q4053" s="71" t="str">
        <f>IF(tbl_raw_data[[#This Row],[time_taken_in_min]]&lt;=settings!$D$2,"SLA_MET","SLA_NOT_MET")</f>
        <v>SLA_MET</v>
      </c>
    </row>
    <row r="4054" spans="1:17" x14ac:dyDescent="0.3">
      <c r="A4054" s="7" t="s">
        <v>5017</v>
      </c>
      <c r="B4054" s="34">
        <v>45159.659895833334</v>
      </c>
      <c r="C4054" s="40">
        <v>45159.668252314812</v>
      </c>
      <c r="D4054" s="10" t="s">
        <v>47</v>
      </c>
      <c r="E4054" s="10" t="s">
        <v>18</v>
      </c>
      <c r="F4054" s="10" t="s">
        <v>191</v>
      </c>
      <c r="G4054" s="10" t="s">
        <v>706</v>
      </c>
      <c r="H4054" s="84" t="str">
        <f t="shared" si="63"/>
        <v>Incomplete Details</v>
      </c>
      <c r="I4054" s="63">
        <f>(tbl_raw_data[[#This Row],[Date Actioned]])-(tbl_raw_data[[#This Row],[Date Tagged]])</f>
        <v>8.3564814776764251E-3</v>
      </c>
      <c r="J4054" s="66">
        <f>HOUR(tbl_raw_data[[#This Row],[time_taken]])*60+MINUTE(tbl_raw_data[[#This Row],[time_taken]])+SECOND(tbl_raw_data[[#This Row],[time_taken]])/60</f>
        <v>12.033333333333333</v>
      </c>
      <c r="K4054" s="68">
        <f>DATE(YEAR(tbl_raw_data[[#This Row],[Date Actioned]]),MONTH(tbl_raw_data[[#This Row],[Date Actioned]]),DAY(tbl_raw_data[[#This Row],[Date Actioned]]))</f>
        <v>45159</v>
      </c>
      <c r="L4054" s="65" t="str">
        <f>UPPER(TEXT(tbl_raw_data[[#This Row],[updated_date]],"MMMM"))</f>
        <v>AUGUST</v>
      </c>
      <c r="M4054" s="65" t="str">
        <f>"WEEK "&amp;IF(ROUNDUP(DAY(tbl_raw_data[[#This Row],[updated_date]])/7,0)=5,4,ROUNDUP(DAY(tbl_raw_data[[#This Row],[updated_date]])/7,0))</f>
        <v>WEEK 3</v>
      </c>
      <c r="N4054" s="71" t="str">
        <f>UPPER(VLOOKUP(tbl_raw_data[[#This Row],[Analyst]],settings!$A$1:$B$15,2,0))</f>
        <v>JULIA</v>
      </c>
      <c r="O4054" s="71" t="str">
        <f>TRIM(UPPER(tbl_raw_data[[#This Row],[Outcome]]))</f>
        <v>WITHDRAW</v>
      </c>
      <c r="P4054" s="71" t="str">
        <f>TRIM(UPPER(tbl_raw_data[[#This Row],[Queue Name]]))</f>
        <v>CONSUMER PRE BUREAU</v>
      </c>
      <c r="Q4054" s="71" t="str">
        <f>IF(tbl_raw_data[[#This Row],[time_taken_in_min]]&lt;=settings!$D$2,"SLA_MET","SLA_NOT_MET")</f>
        <v>SLA_MET</v>
      </c>
    </row>
    <row r="4055" spans="1:17" x14ac:dyDescent="0.3">
      <c r="A4055" s="1" t="s">
        <v>5018</v>
      </c>
      <c r="B4055" s="36">
        <v>45159.660798611112</v>
      </c>
      <c r="C4055" s="41">
        <v>45159.675509259258</v>
      </c>
      <c r="D4055" s="11" t="s">
        <v>47</v>
      </c>
      <c r="E4055" s="11" t="s">
        <v>18</v>
      </c>
      <c r="F4055" s="11" t="s">
        <v>191</v>
      </c>
      <c r="G4055" s="11" t="s">
        <v>783</v>
      </c>
      <c r="H4055" s="84" t="str">
        <f t="shared" si="63"/>
        <v>Incomplete Details</v>
      </c>
      <c r="I4055" s="63">
        <f>(tbl_raw_data[[#This Row],[Date Actioned]])-(tbl_raw_data[[#This Row],[Date Tagged]])</f>
        <v>1.4710648145410232E-2</v>
      </c>
      <c r="J4055" s="66">
        <f>HOUR(tbl_raw_data[[#This Row],[time_taken]])*60+MINUTE(tbl_raw_data[[#This Row],[time_taken]])+SECOND(tbl_raw_data[[#This Row],[time_taken]])/60</f>
        <v>21.183333333333334</v>
      </c>
      <c r="K4055" s="68">
        <f>DATE(YEAR(tbl_raw_data[[#This Row],[Date Actioned]]),MONTH(tbl_raw_data[[#This Row],[Date Actioned]]),DAY(tbl_raw_data[[#This Row],[Date Actioned]]))</f>
        <v>45159</v>
      </c>
      <c r="L4055" s="65" t="str">
        <f>UPPER(TEXT(tbl_raw_data[[#This Row],[updated_date]],"MMMM"))</f>
        <v>AUGUST</v>
      </c>
      <c r="M4055" s="65" t="str">
        <f>"WEEK "&amp;IF(ROUNDUP(DAY(tbl_raw_data[[#This Row],[updated_date]])/7,0)=5,4,ROUNDUP(DAY(tbl_raw_data[[#This Row],[updated_date]])/7,0))</f>
        <v>WEEK 3</v>
      </c>
      <c r="N4055" s="71" t="str">
        <f>UPPER(VLOOKUP(tbl_raw_data[[#This Row],[Analyst]],settings!$A$1:$B$15,2,0))</f>
        <v>JULIA</v>
      </c>
      <c r="O4055" s="71" t="str">
        <f>TRIM(UPPER(tbl_raw_data[[#This Row],[Outcome]]))</f>
        <v>WITHDRAW</v>
      </c>
      <c r="P4055" s="71" t="str">
        <f>TRIM(UPPER(tbl_raw_data[[#This Row],[Queue Name]]))</f>
        <v>CONSUMER PRE BUREAU</v>
      </c>
      <c r="Q4055" s="71" t="str">
        <f>IF(tbl_raw_data[[#This Row],[time_taken_in_min]]&lt;=settings!$D$2,"SLA_MET","SLA_NOT_MET")</f>
        <v>SLA_NOT_MET</v>
      </c>
    </row>
    <row r="4056" spans="1:17" x14ac:dyDescent="0.3">
      <c r="A4056" s="5" t="s">
        <v>5019</v>
      </c>
      <c r="B4056" s="34">
        <v>45159.661504629628</v>
      </c>
      <c r="C4056" s="40">
        <v>45159.668680555558</v>
      </c>
      <c r="D4056" s="10" t="s">
        <v>47</v>
      </c>
      <c r="E4056" s="10" t="s">
        <v>18</v>
      </c>
      <c r="F4056" s="10" t="s">
        <v>24</v>
      </c>
      <c r="G4056" s="10" t="s">
        <v>667</v>
      </c>
      <c r="H4056" s="84" t="str">
        <f t="shared" si="63"/>
        <v>Incomplete Details</v>
      </c>
      <c r="I4056" s="63">
        <f>(tbl_raw_data[[#This Row],[Date Actioned]])-(tbl_raw_data[[#This Row],[Date Tagged]])</f>
        <v>7.1759259299142286E-3</v>
      </c>
      <c r="J4056" s="66">
        <f>HOUR(tbl_raw_data[[#This Row],[time_taken]])*60+MINUTE(tbl_raw_data[[#This Row],[time_taken]])+SECOND(tbl_raw_data[[#This Row],[time_taken]])/60</f>
        <v>10.333333333333334</v>
      </c>
      <c r="K4056" s="68">
        <f>DATE(YEAR(tbl_raw_data[[#This Row],[Date Actioned]]),MONTH(tbl_raw_data[[#This Row],[Date Actioned]]),DAY(tbl_raw_data[[#This Row],[Date Actioned]]))</f>
        <v>45159</v>
      </c>
      <c r="L4056" s="65" t="str">
        <f>UPPER(TEXT(tbl_raw_data[[#This Row],[updated_date]],"MMMM"))</f>
        <v>AUGUST</v>
      </c>
      <c r="M4056" s="65" t="str">
        <f>"WEEK "&amp;IF(ROUNDUP(DAY(tbl_raw_data[[#This Row],[updated_date]])/7,0)=5,4,ROUNDUP(DAY(tbl_raw_data[[#This Row],[updated_date]])/7,0))</f>
        <v>WEEK 3</v>
      </c>
      <c r="N4056" s="71" t="str">
        <f>UPPER(VLOOKUP(tbl_raw_data[[#This Row],[Analyst]],settings!$A$1:$B$15,2,0))</f>
        <v>SAM</v>
      </c>
      <c r="O4056" s="71" t="str">
        <f>TRIM(UPPER(tbl_raw_data[[#This Row],[Outcome]]))</f>
        <v>WITHDRAW</v>
      </c>
      <c r="P4056" s="71" t="str">
        <f>TRIM(UPPER(tbl_raw_data[[#This Row],[Queue Name]]))</f>
        <v>CONSUMER PRE BUREAU</v>
      </c>
      <c r="Q4056" s="71" t="str">
        <f>IF(tbl_raw_data[[#This Row],[time_taken_in_min]]&lt;=settings!$D$2,"SLA_MET","SLA_NOT_MET")</f>
        <v>SLA_MET</v>
      </c>
    </row>
    <row r="4057" spans="1:17" x14ac:dyDescent="0.3">
      <c r="A4057" s="7" t="s">
        <v>5020</v>
      </c>
      <c r="B4057" s="36">
        <v>45159.666284722225</v>
      </c>
      <c r="C4057" s="41">
        <v>45159.677199074074</v>
      </c>
      <c r="D4057" s="11" t="s">
        <v>47</v>
      </c>
      <c r="E4057" s="11" t="s">
        <v>18</v>
      </c>
      <c r="F4057" s="11" t="s">
        <v>22</v>
      </c>
      <c r="G4057" s="11" t="s">
        <v>696</v>
      </c>
      <c r="H4057" s="84" t="str">
        <f t="shared" si="63"/>
        <v>Incomplete Details</v>
      </c>
      <c r="I4057" s="63">
        <f>(tbl_raw_data[[#This Row],[Date Actioned]])-(tbl_raw_data[[#This Row],[Date Tagged]])</f>
        <v>1.0914351849351078E-2</v>
      </c>
      <c r="J4057" s="66">
        <f>HOUR(tbl_raw_data[[#This Row],[time_taken]])*60+MINUTE(tbl_raw_data[[#This Row],[time_taken]])+SECOND(tbl_raw_data[[#This Row],[time_taken]])/60</f>
        <v>15.716666666666667</v>
      </c>
      <c r="K4057" s="68">
        <f>DATE(YEAR(tbl_raw_data[[#This Row],[Date Actioned]]),MONTH(tbl_raw_data[[#This Row],[Date Actioned]]),DAY(tbl_raw_data[[#This Row],[Date Actioned]]))</f>
        <v>45159</v>
      </c>
      <c r="L4057" s="65" t="str">
        <f>UPPER(TEXT(tbl_raw_data[[#This Row],[updated_date]],"MMMM"))</f>
        <v>AUGUST</v>
      </c>
      <c r="M4057" s="65" t="str">
        <f>"WEEK "&amp;IF(ROUNDUP(DAY(tbl_raw_data[[#This Row],[updated_date]])/7,0)=5,4,ROUNDUP(DAY(tbl_raw_data[[#This Row],[updated_date]])/7,0))</f>
        <v>WEEK 3</v>
      </c>
      <c r="N4057" s="71" t="str">
        <f>UPPER(VLOOKUP(tbl_raw_data[[#This Row],[Analyst]],settings!$A$1:$B$15,2,0))</f>
        <v>ROHAN</v>
      </c>
      <c r="O4057" s="71" t="str">
        <f>TRIM(UPPER(tbl_raw_data[[#This Row],[Outcome]]))</f>
        <v>WITHDRAW</v>
      </c>
      <c r="P4057" s="71" t="str">
        <f>TRIM(UPPER(tbl_raw_data[[#This Row],[Queue Name]]))</f>
        <v>CONSUMER PRE BUREAU</v>
      </c>
      <c r="Q4057" s="71" t="str">
        <f>IF(tbl_raw_data[[#This Row],[time_taken_in_min]]&lt;=settings!$D$2,"SLA_MET","SLA_NOT_MET")</f>
        <v>SLA_MET</v>
      </c>
    </row>
    <row r="4058" spans="1:17" x14ac:dyDescent="0.3">
      <c r="A4058" s="1" t="s">
        <v>5021</v>
      </c>
      <c r="B4058" s="34">
        <v>45159.670023148145</v>
      </c>
      <c r="C4058" s="40">
        <v>45159.677442129629</v>
      </c>
      <c r="D4058" s="10" t="s">
        <v>47</v>
      </c>
      <c r="E4058" s="10" t="s">
        <v>18</v>
      </c>
      <c r="F4058" s="10" t="s">
        <v>17</v>
      </c>
      <c r="G4058" s="10" t="s">
        <v>784</v>
      </c>
      <c r="H4058" s="84" t="str">
        <f t="shared" si="63"/>
        <v>Incomplete Details</v>
      </c>
      <c r="I4058" s="63">
        <f>(tbl_raw_data[[#This Row],[Date Actioned]])-(tbl_raw_data[[#This Row],[Date Tagged]])</f>
        <v>7.4189814840792678E-3</v>
      </c>
      <c r="J4058" s="66">
        <f>HOUR(tbl_raw_data[[#This Row],[time_taken]])*60+MINUTE(tbl_raw_data[[#This Row],[time_taken]])+SECOND(tbl_raw_data[[#This Row],[time_taken]])/60</f>
        <v>10.683333333333334</v>
      </c>
      <c r="K4058" s="68">
        <f>DATE(YEAR(tbl_raw_data[[#This Row],[Date Actioned]]),MONTH(tbl_raw_data[[#This Row],[Date Actioned]]),DAY(tbl_raw_data[[#This Row],[Date Actioned]]))</f>
        <v>45159</v>
      </c>
      <c r="L4058" s="65" t="str">
        <f>UPPER(TEXT(tbl_raw_data[[#This Row],[updated_date]],"MMMM"))</f>
        <v>AUGUST</v>
      </c>
      <c r="M4058" s="65" t="str">
        <f>"WEEK "&amp;IF(ROUNDUP(DAY(tbl_raw_data[[#This Row],[updated_date]])/7,0)=5,4,ROUNDUP(DAY(tbl_raw_data[[#This Row],[updated_date]])/7,0))</f>
        <v>WEEK 3</v>
      </c>
      <c r="N4058" s="71" t="str">
        <f>UPPER(VLOOKUP(tbl_raw_data[[#This Row],[Analyst]],settings!$A$1:$B$15,2,0))</f>
        <v>MERCEDES</v>
      </c>
      <c r="O4058" s="71" t="str">
        <f>TRIM(UPPER(tbl_raw_data[[#This Row],[Outcome]]))</f>
        <v>WITHDRAW</v>
      </c>
      <c r="P4058" s="71" t="str">
        <f>TRIM(UPPER(tbl_raw_data[[#This Row],[Queue Name]]))</f>
        <v>CONSUMER PRE BUREAU</v>
      </c>
      <c r="Q4058" s="71" t="str">
        <f>IF(tbl_raw_data[[#This Row],[time_taken_in_min]]&lt;=settings!$D$2,"SLA_MET","SLA_NOT_MET")</f>
        <v>SLA_MET</v>
      </c>
    </row>
    <row r="4059" spans="1:17" x14ac:dyDescent="0.3">
      <c r="A4059" s="5" t="s">
        <v>5022</v>
      </c>
      <c r="B4059" s="36">
        <v>45159.670046296298</v>
      </c>
      <c r="C4059" s="41">
        <v>45159.681631944448</v>
      </c>
      <c r="D4059" s="11" t="s">
        <v>47</v>
      </c>
      <c r="E4059" s="11" t="s">
        <v>11</v>
      </c>
      <c r="F4059" s="11" t="s">
        <v>206</v>
      </c>
      <c r="G4059" s="11" t="s">
        <v>785</v>
      </c>
      <c r="H4059" s="84" t="str">
        <f t="shared" si="63"/>
        <v>Incorrect Queue</v>
      </c>
      <c r="I4059" s="63">
        <f>(tbl_raw_data[[#This Row],[Date Actioned]])-(tbl_raw_data[[#This Row],[Date Tagged]])</f>
        <v>1.1585648149775807E-2</v>
      </c>
      <c r="J4059" s="66">
        <f>HOUR(tbl_raw_data[[#This Row],[time_taken]])*60+MINUTE(tbl_raw_data[[#This Row],[time_taken]])+SECOND(tbl_raw_data[[#This Row],[time_taken]])/60</f>
        <v>16.683333333333334</v>
      </c>
      <c r="K4059" s="68">
        <f>DATE(YEAR(tbl_raw_data[[#This Row],[Date Actioned]]),MONTH(tbl_raw_data[[#This Row],[Date Actioned]]),DAY(tbl_raw_data[[#This Row],[Date Actioned]]))</f>
        <v>45159</v>
      </c>
      <c r="L4059" s="65" t="str">
        <f>UPPER(TEXT(tbl_raw_data[[#This Row],[updated_date]],"MMMM"))</f>
        <v>AUGUST</v>
      </c>
      <c r="M4059" s="65" t="str">
        <f>"WEEK "&amp;IF(ROUNDUP(DAY(tbl_raw_data[[#This Row],[updated_date]])/7,0)=5,4,ROUNDUP(DAY(tbl_raw_data[[#This Row],[updated_date]])/7,0))</f>
        <v>WEEK 3</v>
      </c>
      <c r="N4059" s="71" t="str">
        <f>UPPER(VLOOKUP(tbl_raw_data[[#This Row],[Analyst]],settings!$A$1:$B$15,2,0))</f>
        <v>HARDIK</v>
      </c>
      <c r="O4059" s="71" t="str">
        <f>TRIM(UPPER(tbl_raw_data[[#This Row],[Outcome]]))</f>
        <v>WITHDRAW</v>
      </c>
      <c r="P4059" s="71" t="str">
        <f>TRIM(UPPER(tbl_raw_data[[#This Row],[Queue Name]]))</f>
        <v>CONSUMER EXISTING</v>
      </c>
      <c r="Q4059" s="71" t="str">
        <f>IF(tbl_raw_data[[#This Row],[time_taken_in_min]]&lt;=settings!$D$2,"SLA_MET","SLA_NOT_MET")</f>
        <v>SLA_MET</v>
      </c>
    </row>
    <row r="4060" spans="1:17" x14ac:dyDescent="0.3">
      <c r="A4060" s="7" t="s">
        <v>5023</v>
      </c>
      <c r="B4060" s="34">
        <v>45159.678287037037</v>
      </c>
      <c r="C4060" s="40">
        <v>45159.681608796294</v>
      </c>
      <c r="D4060" s="10" t="s">
        <v>47</v>
      </c>
      <c r="E4060" s="10" t="s">
        <v>8</v>
      </c>
      <c r="F4060" s="10" t="s">
        <v>24</v>
      </c>
      <c r="G4060" s="10" t="s">
        <v>786</v>
      </c>
      <c r="H4060" s="84" t="str">
        <f t="shared" si="63"/>
        <v>Incorrect Queue</v>
      </c>
      <c r="I4060" s="63">
        <f>(tbl_raw_data[[#This Row],[Date Actioned]])-(tbl_raw_data[[#This Row],[Date Tagged]])</f>
        <v>3.3217592572327703E-3</v>
      </c>
      <c r="J4060" s="66">
        <f>HOUR(tbl_raw_data[[#This Row],[time_taken]])*60+MINUTE(tbl_raw_data[[#This Row],[time_taken]])+SECOND(tbl_raw_data[[#This Row],[time_taken]])/60</f>
        <v>4.7833333333333332</v>
      </c>
      <c r="K4060" s="68">
        <f>DATE(YEAR(tbl_raw_data[[#This Row],[Date Actioned]]),MONTH(tbl_raw_data[[#This Row],[Date Actioned]]),DAY(tbl_raw_data[[#This Row],[Date Actioned]]))</f>
        <v>45159</v>
      </c>
      <c r="L4060" s="65" t="str">
        <f>UPPER(TEXT(tbl_raw_data[[#This Row],[updated_date]],"MMMM"))</f>
        <v>AUGUST</v>
      </c>
      <c r="M4060" s="65" t="str">
        <f>"WEEK "&amp;IF(ROUNDUP(DAY(tbl_raw_data[[#This Row],[updated_date]])/7,0)=5,4,ROUNDUP(DAY(tbl_raw_data[[#This Row],[updated_date]])/7,0))</f>
        <v>WEEK 3</v>
      </c>
      <c r="N4060" s="71" t="str">
        <f>UPPER(VLOOKUP(tbl_raw_data[[#This Row],[Analyst]],settings!$A$1:$B$15,2,0))</f>
        <v>SAM</v>
      </c>
      <c r="O4060" s="71" t="str">
        <f>TRIM(UPPER(tbl_raw_data[[#This Row],[Outcome]]))</f>
        <v>WITHDRAW</v>
      </c>
      <c r="P4060" s="71" t="str">
        <f>TRIM(UPPER(tbl_raw_data[[#This Row],[Queue Name]]))</f>
        <v>CONSUMER POST BUREAU</v>
      </c>
      <c r="Q4060" s="71" t="str">
        <f>IF(tbl_raw_data[[#This Row],[time_taken_in_min]]&lt;=settings!$D$2,"SLA_MET","SLA_NOT_MET")</f>
        <v>SLA_MET</v>
      </c>
    </row>
    <row r="4061" spans="1:17" x14ac:dyDescent="0.3">
      <c r="A4061" s="1" t="s">
        <v>5024</v>
      </c>
      <c r="B4061" s="36">
        <v>45159.679768518516</v>
      </c>
      <c r="C4061" s="41">
        <v>45159.690324074072</v>
      </c>
      <c r="D4061" s="11" t="s">
        <v>47</v>
      </c>
      <c r="E4061" s="11" t="s">
        <v>18</v>
      </c>
      <c r="F4061" s="11" t="s">
        <v>114</v>
      </c>
      <c r="G4061" s="11" t="s">
        <v>787</v>
      </c>
      <c r="H4061" s="84" t="str">
        <f t="shared" si="63"/>
        <v>Reason Unknown</v>
      </c>
      <c r="I4061" s="63">
        <f>(tbl_raw_data[[#This Row],[Date Actioned]])-(tbl_raw_data[[#This Row],[Date Tagged]])</f>
        <v>1.0555555556493346E-2</v>
      </c>
      <c r="J4061" s="66">
        <f>HOUR(tbl_raw_data[[#This Row],[time_taken]])*60+MINUTE(tbl_raw_data[[#This Row],[time_taken]])+SECOND(tbl_raw_data[[#This Row],[time_taken]])/60</f>
        <v>15.2</v>
      </c>
      <c r="K4061" s="68">
        <f>DATE(YEAR(tbl_raw_data[[#This Row],[Date Actioned]]),MONTH(tbl_raw_data[[#This Row],[Date Actioned]]),DAY(tbl_raw_data[[#This Row],[Date Actioned]]))</f>
        <v>45159</v>
      </c>
      <c r="L4061" s="65" t="str">
        <f>UPPER(TEXT(tbl_raw_data[[#This Row],[updated_date]],"MMMM"))</f>
        <v>AUGUST</v>
      </c>
      <c r="M4061" s="65" t="str">
        <f>"WEEK "&amp;IF(ROUNDUP(DAY(tbl_raw_data[[#This Row],[updated_date]])/7,0)=5,4,ROUNDUP(DAY(tbl_raw_data[[#This Row],[updated_date]])/7,0))</f>
        <v>WEEK 3</v>
      </c>
      <c r="N4061" s="71" t="str">
        <f>UPPER(VLOOKUP(tbl_raw_data[[#This Row],[Analyst]],settings!$A$1:$B$15,2,0))</f>
        <v>FARDIN</v>
      </c>
      <c r="O4061" s="71" t="str">
        <f>TRIM(UPPER(tbl_raw_data[[#This Row],[Outcome]]))</f>
        <v>WITHDRAW</v>
      </c>
      <c r="P4061" s="71" t="str">
        <f>TRIM(UPPER(tbl_raw_data[[#This Row],[Queue Name]]))</f>
        <v>CONSUMER PRE BUREAU</v>
      </c>
      <c r="Q4061" s="71" t="str">
        <f>IF(tbl_raw_data[[#This Row],[time_taken_in_min]]&lt;=settings!$D$2,"SLA_MET","SLA_NOT_MET")</f>
        <v>SLA_MET</v>
      </c>
    </row>
    <row r="4062" spans="1:17" x14ac:dyDescent="0.3">
      <c r="A4062" s="5" t="s">
        <v>5025</v>
      </c>
      <c r="B4062" s="34">
        <v>45159.686006944445</v>
      </c>
      <c r="C4062" s="40">
        <v>45159.697696759256</v>
      </c>
      <c r="D4062" s="10" t="s">
        <v>47</v>
      </c>
      <c r="E4062" s="10" t="s">
        <v>18</v>
      </c>
      <c r="F4062" s="10" t="s">
        <v>24</v>
      </c>
      <c r="G4062" s="10" t="s">
        <v>788</v>
      </c>
      <c r="H4062" s="84" t="str">
        <f t="shared" si="63"/>
        <v>Incomplete Details</v>
      </c>
      <c r="I4062" s="63">
        <f>(tbl_raw_data[[#This Row],[Date Actioned]])-(tbl_raw_data[[#This Row],[Date Tagged]])</f>
        <v>1.1689814811688848E-2</v>
      </c>
      <c r="J4062" s="66">
        <f>HOUR(tbl_raw_data[[#This Row],[time_taken]])*60+MINUTE(tbl_raw_data[[#This Row],[time_taken]])+SECOND(tbl_raw_data[[#This Row],[time_taken]])/60</f>
        <v>16.833333333333332</v>
      </c>
      <c r="K4062" s="68">
        <f>DATE(YEAR(tbl_raw_data[[#This Row],[Date Actioned]]),MONTH(tbl_raw_data[[#This Row],[Date Actioned]]),DAY(tbl_raw_data[[#This Row],[Date Actioned]]))</f>
        <v>45159</v>
      </c>
      <c r="L4062" s="65" t="str">
        <f>UPPER(TEXT(tbl_raw_data[[#This Row],[updated_date]],"MMMM"))</f>
        <v>AUGUST</v>
      </c>
      <c r="M4062" s="65" t="str">
        <f>"WEEK "&amp;IF(ROUNDUP(DAY(tbl_raw_data[[#This Row],[updated_date]])/7,0)=5,4,ROUNDUP(DAY(tbl_raw_data[[#This Row],[updated_date]])/7,0))</f>
        <v>WEEK 3</v>
      </c>
      <c r="N4062" s="71" t="str">
        <f>UPPER(VLOOKUP(tbl_raw_data[[#This Row],[Analyst]],settings!$A$1:$B$15,2,0))</f>
        <v>SAM</v>
      </c>
      <c r="O4062" s="71" t="str">
        <f>TRIM(UPPER(tbl_raw_data[[#This Row],[Outcome]]))</f>
        <v>WITHDRAW</v>
      </c>
      <c r="P4062" s="71" t="str">
        <f>TRIM(UPPER(tbl_raw_data[[#This Row],[Queue Name]]))</f>
        <v>CONSUMER PRE BUREAU</v>
      </c>
      <c r="Q4062" s="71" t="str">
        <f>IF(tbl_raw_data[[#This Row],[time_taken_in_min]]&lt;=settings!$D$2,"SLA_MET","SLA_NOT_MET")</f>
        <v>SLA_MET</v>
      </c>
    </row>
    <row r="4063" spans="1:17" x14ac:dyDescent="0.3">
      <c r="A4063" s="7" t="s">
        <v>5026</v>
      </c>
      <c r="B4063" s="36">
        <v>45159.686620370368</v>
      </c>
      <c r="C4063" s="41">
        <v>45159.698298611111</v>
      </c>
      <c r="D4063" s="11" t="s">
        <v>47</v>
      </c>
      <c r="E4063" s="11" t="s">
        <v>8</v>
      </c>
      <c r="F4063" s="11" t="s">
        <v>17</v>
      </c>
      <c r="G4063" s="13"/>
      <c r="H4063" s="84" t="str">
        <f t="shared" si="63"/>
        <v>Reason Unknown</v>
      </c>
      <c r="I4063" s="63">
        <f>(tbl_raw_data[[#This Row],[Date Actioned]])-(tbl_raw_data[[#This Row],[Date Tagged]])</f>
        <v>1.1678240742185153E-2</v>
      </c>
      <c r="J4063" s="66">
        <f>HOUR(tbl_raw_data[[#This Row],[time_taken]])*60+MINUTE(tbl_raw_data[[#This Row],[time_taken]])+SECOND(tbl_raw_data[[#This Row],[time_taken]])/60</f>
        <v>16.816666666666666</v>
      </c>
      <c r="K4063" s="68">
        <f>DATE(YEAR(tbl_raw_data[[#This Row],[Date Actioned]]),MONTH(tbl_raw_data[[#This Row],[Date Actioned]]),DAY(tbl_raw_data[[#This Row],[Date Actioned]]))</f>
        <v>45159</v>
      </c>
      <c r="L4063" s="65" t="str">
        <f>UPPER(TEXT(tbl_raw_data[[#This Row],[updated_date]],"MMMM"))</f>
        <v>AUGUST</v>
      </c>
      <c r="M4063" s="65" t="str">
        <f>"WEEK "&amp;IF(ROUNDUP(DAY(tbl_raw_data[[#This Row],[updated_date]])/7,0)=5,4,ROUNDUP(DAY(tbl_raw_data[[#This Row],[updated_date]])/7,0))</f>
        <v>WEEK 3</v>
      </c>
      <c r="N4063" s="71" t="str">
        <f>UPPER(VLOOKUP(tbl_raw_data[[#This Row],[Analyst]],settings!$A$1:$B$15,2,0))</f>
        <v>MERCEDES</v>
      </c>
      <c r="O4063" s="71" t="str">
        <f>TRIM(UPPER(tbl_raw_data[[#This Row],[Outcome]]))</f>
        <v>WITHDRAW</v>
      </c>
      <c r="P4063" s="71" t="str">
        <f>TRIM(UPPER(tbl_raw_data[[#This Row],[Queue Name]]))</f>
        <v>CONSUMER POST BUREAU</v>
      </c>
      <c r="Q4063" s="71" t="str">
        <f>IF(tbl_raw_data[[#This Row],[time_taken_in_min]]&lt;=settings!$D$2,"SLA_MET","SLA_NOT_MET")</f>
        <v>SLA_MET</v>
      </c>
    </row>
    <row r="4064" spans="1:17" x14ac:dyDescent="0.3">
      <c r="A4064" s="1" t="s">
        <v>5027</v>
      </c>
      <c r="B4064" s="34">
        <v>45159.687476851854</v>
      </c>
      <c r="C4064" s="40">
        <v>45159.694409722222</v>
      </c>
      <c r="D4064" s="10" t="s">
        <v>47</v>
      </c>
      <c r="E4064" s="10" t="s">
        <v>18</v>
      </c>
      <c r="F4064" s="10" t="s">
        <v>17</v>
      </c>
      <c r="G4064" s="10" t="s">
        <v>789</v>
      </c>
      <c r="H4064" s="84" t="str">
        <f t="shared" si="63"/>
        <v>Incorrect Queue</v>
      </c>
      <c r="I4064" s="63">
        <f>(tbl_raw_data[[#This Row],[Date Actioned]])-(tbl_raw_data[[#This Row],[Date Tagged]])</f>
        <v>6.9328703684732318E-3</v>
      </c>
      <c r="J4064" s="66">
        <f>HOUR(tbl_raw_data[[#This Row],[time_taken]])*60+MINUTE(tbl_raw_data[[#This Row],[time_taken]])+SECOND(tbl_raw_data[[#This Row],[time_taken]])/60</f>
        <v>9.9833333333333325</v>
      </c>
      <c r="K4064" s="68">
        <f>DATE(YEAR(tbl_raw_data[[#This Row],[Date Actioned]]),MONTH(tbl_raw_data[[#This Row],[Date Actioned]]),DAY(tbl_raw_data[[#This Row],[Date Actioned]]))</f>
        <v>45159</v>
      </c>
      <c r="L4064" s="65" t="str">
        <f>UPPER(TEXT(tbl_raw_data[[#This Row],[updated_date]],"MMMM"))</f>
        <v>AUGUST</v>
      </c>
      <c r="M4064" s="65" t="str">
        <f>"WEEK "&amp;IF(ROUNDUP(DAY(tbl_raw_data[[#This Row],[updated_date]])/7,0)=5,4,ROUNDUP(DAY(tbl_raw_data[[#This Row],[updated_date]])/7,0))</f>
        <v>WEEK 3</v>
      </c>
      <c r="N4064" s="71" t="str">
        <f>UPPER(VLOOKUP(tbl_raw_data[[#This Row],[Analyst]],settings!$A$1:$B$15,2,0))</f>
        <v>MERCEDES</v>
      </c>
      <c r="O4064" s="71" t="str">
        <f>TRIM(UPPER(tbl_raw_data[[#This Row],[Outcome]]))</f>
        <v>WITHDRAW</v>
      </c>
      <c r="P4064" s="71" t="str">
        <f>TRIM(UPPER(tbl_raw_data[[#This Row],[Queue Name]]))</f>
        <v>CONSUMER PRE BUREAU</v>
      </c>
      <c r="Q4064" s="71" t="str">
        <f>IF(tbl_raw_data[[#This Row],[time_taken_in_min]]&lt;=settings!$D$2,"SLA_MET","SLA_NOT_MET")</f>
        <v>SLA_MET</v>
      </c>
    </row>
    <row r="4065" spans="1:17" x14ac:dyDescent="0.3">
      <c r="A4065" s="5" t="s">
        <v>5028</v>
      </c>
      <c r="B4065" s="36">
        <v>45159.6877662037</v>
      </c>
      <c r="C4065" s="41">
        <v>45159.695381944446</v>
      </c>
      <c r="D4065" s="11" t="s">
        <v>47</v>
      </c>
      <c r="E4065" s="11" t="s">
        <v>18</v>
      </c>
      <c r="F4065" s="11" t="s">
        <v>206</v>
      </c>
      <c r="G4065" s="11" t="s">
        <v>667</v>
      </c>
      <c r="H4065" s="84" t="str">
        <f t="shared" si="63"/>
        <v>Incomplete Details</v>
      </c>
      <c r="I4065" s="63">
        <f>(tbl_raw_data[[#This Row],[Date Actioned]])-(tbl_raw_data[[#This Row],[Date Tagged]])</f>
        <v>7.6157407456776127E-3</v>
      </c>
      <c r="J4065" s="66">
        <f>HOUR(tbl_raw_data[[#This Row],[time_taken]])*60+MINUTE(tbl_raw_data[[#This Row],[time_taken]])+SECOND(tbl_raw_data[[#This Row],[time_taken]])/60</f>
        <v>10.966666666666667</v>
      </c>
      <c r="K4065" s="68">
        <f>DATE(YEAR(tbl_raw_data[[#This Row],[Date Actioned]]),MONTH(tbl_raw_data[[#This Row],[Date Actioned]]),DAY(tbl_raw_data[[#This Row],[Date Actioned]]))</f>
        <v>45159</v>
      </c>
      <c r="L4065" s="65" t="str">
        <f>UPPER(TEXT(tbl_raw_data[[#This Row],[updated_date]],"MMMM"))</f>
        <v>AUGUST</v>
      </c>
      <c r="M4065" s="65" t="str">
        <f>"WEEK "&amp;IF(ROUNDUP(DAY(tbl_raw_data[[#This Row],[updated_date]])/7,0)=5,4,ROUNDUP(DAY(tbl_raw_data[[#This Row],[updated_date]])/7,0))</f>
        <v>WEEK 3</v>
      </c>
      <c r="N4065" s="71" t="str">
        <f>UPPER(VLOOKUP(tbl_raw_data[[#This Row],[Analyst]],settings!$A$1:$B$15,2,0))</f>
        <v>HARDIK</v>
      </c>
      <c r="O4065" s="71" t="str">
        <f>TRIM(UPPER(tbl_raw_data[[#This Row],[Outcome]]))</f>
        <v>WITHDRAW</v>
      </c>
      <c r="P4065" s="71" t="str">
        <f>TRIM(UPPER(tbl_raw_data[[#This Row],[Queue Name]]))</f>
        <v>CONSUMER PRE BUREAU</v>
      </c>
      <c r="Q4065" s="71" t="str">
        <f>IF(tbl_raw_data[[#This Row],[time_taken_in_min]]&lt;=settings!$D$2,"SLA_MET","SLA_NOT_MET")</f>
        <v>SLA_MET</v>
      </c>
    </row>
    <row r="4066" spans="1:17" x14ac:dyDescent="0.3">
      <c r="A4066" s="7" t="s">
        <v>5029</v>
      </c>
      <c r="B4066" s="34">
        <v>45159.689074074071</v>
      </c>
      <c r="C4066" s="40">
        <v>45159.707453703704</v>
      </c>
      <c r="D4066" s="10" t="s">
        <v>47</v>
      </c>
      <c r="E4066" s="10" t="s">
        <v>8</v>
      </c>
      <c r="F4066" s="10" t="s">
        <v>22</v>
      </c>
      <c r="G4066" s="12"/>
      <c r="H4066" s="84" t="str">
        <f t="shared" si="63"/>
        <v>Reason Unknown</v>
      </c>
      <c r="I4066" s="63">
        <f>(tbl_raw_data[[#This Row],[Date Actioned]])-(tbl_raw_data[[#This Row],[Date Tagged]])</f>
        <v>1.8379629633272998E-2</v>
      </c>
      <c r="J4066" s="66">
        <f>HOUR(tbl_raw_data[[#This Row],[time_taken]])*60+MINUTE(tbl_raw_data[[#This Row],[time_taken]])+SECOND(tbl_raw_data[[#This Row],[time_taken]])/60</f>
        <v>26.466666666666665</v>
      </c>
      <c r="K4066" s="68">
        <f>DATE(YEAR(tbl_raw_data[[#This Row],[Date Actioned]]),MONTH(tbl_raw_data[[#This Row],[Date Actioned]]),DAY(tbl_raw_data[[#This Row],[Date Actioned]]))</f>
        <v>45159</v>
      </c>
      <c r="L4066" s="65" t="str">
        <f>UPPER(TEXT(tbl_raw_data[[#This Row],[updated_date]],"MMMM"))</f>
        <v>AUGUST</v>
      </c>
      <c r="M4066" s="65" t="str">
        <f>"WEEK "&amp;IF(ROUNDUP(DAY(tbl_raw_data[[#This Row],[updated_date]])/7,0)=5,4,ROUNDUP(DAY(tbl_raw_data[[#This Row],[updated_date]])/7,0))</f>
        <v>WEEK 3</v>
      </c>
      <c r="N4066" s="71" t="str">
        <f>UPPER(VLOOKUP(tbl_raw_data[[#This Row],[Analyst]],settings!$A$1:$B$15,2,0))</f>
        <v>ROHAN</v>
      </c>
      <c r="O4066" s="71" t="str">
        <f>TRIM(UPPER(tbl_raw_data[[#This Row],[Outcome]]))</f>
        <v>WITHDRAW</v>
      </c>
      <c r="P4066" s="71" t="str">
        <f>TRIM(UPPER(tbl_raw_data[[#This Row],[Queue Name]]))</f>
        <v>CONSUMER POST BUREAU</v>
      </c>
      <c r="Q4066" s="71" t="str">
        <f>IF(tbl_raw_data[[#This Row],[time_taken_in_min]]&lt;=settings!$D$2,"SLA_MET","SLA_NOT_MET")</f>
        <v>SLA_NOT_MET</v>
      </c>
    </row>
    <row r="4067" spans="1:17" x14ac:dyDescent="0.3">
      <c r="A4067" s="1" t="s">
        <v>5030</v>
      </c>
      <c r="B4067" s="36">
        <v>45159.705821759257</v>
      </c>
      <c r="C4067" s="41">
        <v>45159.714050925926</v>
      </c>
      <c r="D4067" s="11" t="s">
        <v>47</v>
      </c>
      <c r="E4067" s="11" t="s">
        <v>8</v>
      </c>
      <c r="F4067" s="11" t="s">
        <v>14</v>
      </c>
      <c r="G4067" s="13"/>
      <c r="H4067" s="84" t="str">
        <f t="shared" si="63"/>
        <v>Reason Unknown</v>
      </c>
      <c r="I4067" s="63">
        <f>(tbl_raw_data[[#This Row],[Date Actioned]])-(tbl_raw_data[[#This Row],[Date Tagged]])</f>
        <v>8.2291666694800369E-3</v>
      </c>
      <c r="J4067" s="66">
        <f>HOUR(tbl_raw_data[[#This Row],[time_taken]])*60+MINUTE(tbl_raw_data[[#This Row],[time_taken]])+SECOND(tbl_raw_data[[#This Row],[time_taken]])/60</f>
        <v>11.85</v>
      </c>
      <c r="K4067" s="68">
        <f>DATE(YEAR(tbl_raw_data[[#This Row],[Date Actioned]]),MONTH(tbl_raw_data[[#This Row],[Date Actioned]]),DAY(tbl_raw_data[[#This Row],[Date Actioned]]))</f>
        <v>45159</v>
      </c>
      <c r="L4067" s="65" t="str">
        <f>UPPER(TEXT(tbl_raw_data[[#This Row],[updated_date]],"MMMM"))</f>
        <v>AUGUST</v>
      </c>
      <c r="M4067" s="65" t="str">
        <f>"WEEK "&amp;IF(ROUNDUP(DAY(tbl_raw_data[[#This Row],[updated_date]])/7,0)=5,4,ROUNDUP(DAY(tbl_raw_data[[#This Row],[updated_date]])/7,0))</f>
        <v>WEEK 3</v>
      </c>
      <c r="N4067" s="71" t="str">
        <f>UPPER(VLOOKUP(tbl_raw_data[[#This Row],[Analyst]],settings!$A$1:$B$15,2,0))</f>
        <v>CAMROON</v>
      </c>
      <c r="O4067" s="71" t="str">
        <f>TRIM(UPPER(tbl_raw_data[[#This Row],[Outcome]]))</f>
        <v>WITHDRAW</v>
      </c>
      <c r="P4067" s="71" t="str">
        <f>TRIM(UPPER(tbl_raw_data[[#This Row],[Queue Name]]))</f>
        <v>CONSUMER POST BUREAU</v>
      </c>
      <c r="Q4067" s="71" t="str">
        <f>IF(tbl_raw_data[[#This Row],[time_taken_in_min]]&lt;=settings!$D$2,"SLA_MET","SLA_NOT_MET")</f>
        <v>SLA_MET</v>
      </c>
    </row>
    <row r="4068" spans="1:17" x14ac:dyDescent="0.3">
      <c r="A4068" s="5" t="s">
        <v>5031</v>
      </c>
      <c r="B4068" s="34">
        <v>45159.709675925929</v>
      </c>
      <c r="C4068" s="40">
        <v>45159.721261574072</v>
      </c>
      <c r="D4068" s="10" t="s">
        <v>47</v>
      </c>
      <c r="E4068" s="10" t="s">
        <v>18</v>
      </c>
      <c r="F4068" s="10" t="s">
        <v>24</v>
      </c>
      <c r="G4068" s="10" t="s">
        <v>790</v>
      </c>
      <c r="H4068" s="84" t="str">
        <f t="shared" si="63"/>
        <v>Incorrect Queue</v>
      </c>
      <c r="I4068" s="63">
        <f>(tbl_raw_data[[#This Row],[Date Actioned]])-(tbl_raw_data[[#This Row],[Date Tagged]])</f>
        <v>1.1585648142499849E-2</v>
      </c>
      <c r="J4068" s="66">
        <f>HOUR(tbl_raw_data[[#This Row],[time_taken]])*60+MINUTE(tbl_raw_data[[#This Row],[time_taken]])+SECOND(tbl_raw_data[[#This Row],[time_taken]])/60</f>
        <v>16.683333333333334</v>
      </c>
      <c r="K4068" s="68">
        <f>DATE(YEAR(tbl_raw_data[[#This Row],[Date Actioned]]),MONTH(tbl_raw_data[[#This Row],[Date Actioned]]),DAY(tbl_raw_data[[#This Row],[Date Actioned]]))</f>
        <v>45159</v>
      </c>
      <c r="L4068" s="65" t="str">
        <f>UPPER(TEXT(tbl_raw_data[[#This Row],[updated_date]],"MMMM"))</f>
        <v>AUGUST</v>
      </c>
      <c r="M4068" s="65" t="str">
        <f>"WEEK "&amp;IF(ROUNDUP(DAY(tbl_raw_data[[#This Row],[updated_date]])/7,0)=5,4,ROUNDUP(DAY(tbl_raw_data[[#This Row],[updated_date]])/7,0))</f>
        <v>WEEK 3</v>
      </c>
      <c r="N4068" s="71" t="str">
        <f>UPPER(VLOOKUP(tbl_raw_data[[#This Row],[Analyst]],settings!$A$1:$B$15,2,0))</f>
        <v>SAM</v>
      </c>
      <c r="O4068" s="71" t="str">
        <f>TRIM(UPPER(tbl_raw_data[[#This Row],[Outcome]]))</f>
        <v>WITHDRAW</v>
      </c>
      <c r="P4068" s="71" t="str">
        <f>TRIM(UPPER(tbl_raw_data[[#This Row],[Queue Name]]))</f>
        <v>CONSUMER PRE BUREAU</v>
      </c>
      <c r="Q4068" s="71" t="str">
        <f>IF(tbl_raw_data[[#This Row],[time_taken_in_min]]&lt;=settings!$D$2,"SLA_MET","SLA_NOT_MET")</f>
        <v>SLA_MET</v>
      </c>
    </row>
    <row r="4069" spans="1:17" x14ac:dyDescent="0.3">
      <c r="A4069" s="7" t="s">
        <v>5032</v>
      </c>
      <c r="B4069" s="36">
        <v>45159.714282407411</v>
      </c>
      <c r="C4069" s="41">
        <v>45159.721168981479</v>
      </c>
      <c r="D4069" s="11" t="s">
        <v>47</v>
      </c>
      <c r="E4069" s="11" t="s">
        <v>8</v>
      </c>
      <c r="F4069" s="11" t="s">
        <v>14</v>
      </c>
      <c r="G4069" s="11" t="s">
        <v>791</v>
      </c>
      <c r="H4069" s="84" t="str">
        <f t="shared" si="63"/>
        <v>Incorrect Queue</v>
      </c>
      <c r="I4069" s="63">
        <f>(tbl_raw_data[[#This Row],[Date Actioned]])-(tbl_raw_data[[#This Row],[Date Tagged]])</f>
        <v>6.8865740686305799E-3</v>
      </c>
      <c r="J4069" s="66">
        <f>HOUR(tbl_raw_data[[#This Row],[time_taken]])*60+MINUTE(tbl_raw_data[[#This Row],[time_taken]])+SECOND(tbl_raw_data[[#This Row],[time_taken]])/60</f>
        <v>9.9166666666666661</v>
      </c>
      <c r="K4069" s="68">
        <f>DATE(YEAR(tbl_raw_data[[#This Row],[Date Actioned]]),MONTH(tbl_raw_data[[#This Row],[Date Actioned]]),DAY(tbl_raw_data[[#This Row],[Date Actioned]]))</f>
        <v>45159</v>
      </c>
      <c r="L4069" s="65" t="str">
        <f>UPPER(TEXT(tbl_raw_data[[#This Row],[updated_date]],"MMMM"))</f>
        <v>AUGUST</v>
      </c>
      <c r="M4069" s="65" t="str">
        <f>"WEEK "&amp;IF(ROUNDUP(DAY(tbl_raw_data[[#This Row],[updated_date]])/7,0)=5,4,ROUNDUP(DAY(tbl_raw_data[[#This Row],[updated_date]])/7,0))</f>
        <v>WEEK 3</v>
      </c>
      <c r="N4069" s="71" t="str">
        <f>UPPER(VLOOKUP(tbl_raw_data[[#This Row],[Analyst]],settings!$A$1:$B$15,2,0))</f>
        <v>CAMROON</v>
      </c>
      <c r="O4069" s="71" t="str">
        <f>TRIM(UPPER(tbl_raw_data[[#This Row],[Outcome]]))</f>
        <v>WITHDRAW</v>
      </c>
      <c r="P4069" s="71" t="str">
        <f>TRIM(UPPER(tbl_raw_data[[#This Row],[Queue Name]]))</f>
        <v>CONSUMER POST BUREAU</v>
      </c>
      <c r="Q4069" s="71" t="str">
        <f>IF(tbl_raw_data[[#This Row],[time_taken_in_min]]&lt;=settings!$D$2,"SLA_MET","SLA_NOT_MET")</f>
        <v>SLA_MET</v>
      </c>
    </row>
    <row r="4070" spans="1:17" x14ac:dyDescent="0.3">
      <c r="A4070" s="1" t="s">
        <v>5033</v>
      </c>
      <c r="B4070" s="34">
        <v>45159.719398148147</v>
      </c>
      <c r="C4070" s="40">
        <v>45159.727430555555</v>
      </c>
      <c r="D4070" s="10" t="s">
        <v>47</v>
      </c>
      <c r="E4070" s="10" t="s">
        <v>18</v>
      </c>
      <c r="F4070" s="10" t="s">
        <v>24</v>
      </c>
      <c r="G4070" s="10" t="s">
        <v>706</v>
      </c>
      <c r="H4070" s="84" t="str">
        <f t="shared" si="63"/>
        <v>Incomplete Details</v>
      </c>
      <c r="I4070" s="63">
        <f>(tbl_raw_data[[#This Row],[Date Actioned]])-(tbl_raw_data[[#This Row],[Date Tagged]])</f>
        <v>8.0324074078816921E-3</v>
      </c>
      <c r="J4070" s="66">
        <f>HOUR(tbl_raw_data[[#This Row],[time_taken]])*60+MINUTE(tbl_raw_data[[#This Row],[time_taken]])+SECOND(tbl_raw_data[[#This Row],[time_taken]])/60</f>
        <v>11.566666666666666</v>
      </c>
      <c r="K4070" s="68">
        <f>DATE(YEAR(tbl_raw_data[[#This Row],[Date Actioned]]),MONTH(tbl_raw_data[[#This Row],[Date Actioned]]),DAY(tbl_raw_data[[#This Row],[Date Actioned]]))</f>
        <v>45159</v>
      </c>
      <c r="L4070" s="65" t="str">
        <f>UPPER(TEXT(tbl_raw_data[[#This Row],[updated_date]],"MMMM"))</f>
        <v>AUGUST</v>
      </c>
      <c r="M4070" s="65" t="str">
        <f>"WEEK "&amp;IF(ROUNDUP(DAY(tbl_raw_data[[#This Row],[updated_date]])/7,0)=5,4,ROUNDUP(DAY(tbl_raw_data[[#This Row],[updated_date]])/7,0))</f>
        <v>WEEK 3</v>
      </c>
      <c r="N4070" s="71" t="str">
        <f>UPPER(VLOOKUP(tbl_raw_data[[#This Row],[Analyst]],settings!$A$1:$B$15,2,0))</f>
        <v>SAM</v>
      </c>
      <c r="O4070" s="71" t="str">
        <f>TRIM(UPPER(tbl_raw_data[[#This Row],[Outcome]]))</f>
        <v>WITHDRAW</v>
      </c>
      <c r="P4070" s="71" t="str">
        <f>TRIM(UPPER(tbl_raw_data[[#This Row],[Queue Name]]))</f>
        <v>CONSUMER PRE BUREAU</v>
      </c>
      <c r="Q4070" s="71" t="str">
        <f>IF(tbl_raw_data[[#This Row],[time_taken_in_min]]&lt;=settings!$D$2,"SLA_MET","SLA_NOT_MET")</f>
        <v>SLA_MET</v>
      </c>
    </row>
    <row r="4071" spans="1:17" x14ac:dyDescent="0.3">
      <c r="A4071" s="5" t="s">
        <v>5034</v>
      </c>
      <c r="B4071" s="36">
        <v>45159.733935185184</v>
      </c>
      <c r="C4071" s="41">
        <v>45159.739837962959</v>
      </c>
      <c r="D4071" s="11" t="s">
        <v>47</v>
      </c>
      <c r="E4071" s="11" t="s">
        <v>18</v>
      </c>
      <c r="F4071" s="11" t="s">
        <v>14</v>
      </c>
      <c r="G4071" s="11" t="s">
        <v>792</v>
      </c>
      <c r="H4071" s="84" t="str">
        <f t="shared" si="63"/>
        <v>Overdue Bill</v>
      </c>
      <c r="I4071" s="63">
        <f>(tbl_raw_data[[#This Row],[Date Actioned]])-(tbl_raw_data[[#This Row],[Date Tagged]])</f>
        <v>5.9027777751907706E-3</v>
      </c>
      <c r="J4071" s="66">
        <f>HOUR(tbl_raw_data[[#This Row],[time_taken]])*60+MINUTE(tbl_raw_data[[#This Row],[time_taken]])+SECOND(tbl_raw_data[[#This Row],[time_taken]])/60</f>
        <v>8.5</v>
      </c>
      <c r="K4071" s="68">
        <f>DATE(YEAR(tbl_raw_data[[#This Row],[Date Actioned]]),MONTH(tbl_raw_data[[#This Row],[Date Actioned]]),DAY(tbl_raw_data[[#This Row],[Date Actioned]]))</f>
        <v>45159</v>
      </c>
      <c r="L4071" s="65" t="str">
        <f>UPPER(TEXT(tbl_raw_data[[#This Row],[updated_date]],"MMMM"))</f>
        <v>AUGUST</v>
      </c>
      <c r="M4071" s="65" t="str">
        <f>"WEEK "&amp;IF(ROUNDUP(DAY(tbl_raw_data[[#This Row],[updated_date]])/7,0)=5,4,ROUNDUP(DAY(tbl_raw_data[[#This Row],[updated_date]])/7,0))</f>
        <v>WEEK 3</v>
      </c>
      <c r="N4071" s="71" t="str">
        <f>UPPER(VLOOKUP(tbl_raw_data[[#This Row],[Analyst]],settings!$A$1:$B$15,2,0))</f>
        <v>CAMROON</v>
      </c>
      <c r="O4071" s="71" t="str">
        <f>TRIM(UPPER(tbl_raw_data[[#This Row],[Outcome]]))</f>
        <v>WITHDRAW</v>
      </c>
      <c r="P4071" s="71" t="str">
        <f>TRIM(UPPER(tbl_raw_data[[#This Row],[Queue Name]]))</f>
        <v>CONSUMER PRE BUREAU</v>
      </c>
      <c r="Q4071" s="71" t="str">
        <f>IF(tbl_raw_data[[#This Row],[time_taken_in_min]]&lt;=settings!$D$2,"SLA_MET","SLA_NOT_MET")</f>
        <v>SLA_MET</v>
      </c>
    </row>
    <row r="4072" spans="1:17" x14ac:dyDescent="0.3">
      <c r="A4072" s="7" t="s">
        <v>5035</v>
      </c>
      <c r="B4072" s="34">
        <v>45159.734490740739</v>
      </c>
      <c r="C4072" s="40">
        <v>45159.741574074076</v>
      </c>
      <c r="D4072" s="10" t="s">
        <v>47</v>
      </c>
      <c r="E4072" s="10" t="s">
        <v>18</v>
      </c>
      <c r="F4072" s="10" t="s">
        <v>191</v>
      </c>
      <c r="G4072" s="10" t="s">
        <v>714</v>
      </c>
      <c r="H4072" s="84" t="str">
        <f t="shared" si="63"/>
        <v>Incorrect Details</v>
      </c>
      <c r="I4072" s="63">
        <f>(tbl_raw_data[[#This Row],[Date Actioned]])-(tbl_raw_data[[#This Row],[Date Tagged]])</f>
        <v>7.0833333375048824E-3</v>
      </c>
      <c r="J4072" s="66">
        <f>HOUR(tbl_raw_data[[#This Row],[time_taken]])*60+MINUTE(tbl_raw_data[[#This Row],[time_taken]])+SECOND(tbl_raw_data[[#This Row],[time_taken]])/60</f>
        <v>10.199999999999999</v>
      </c>
      <c r="K4072" s="68">
        <f>DATE(YEAR(tbl_raw_data[[#This Row],[Date Actioned]]),MONTH(tbl_raw_data[[#This Row],[Date Actioned]]),DAY(tbl_raw_data[[#This Row],[Date Actioned]]))</f>
        <v>45159</v>
      </c>
      <c r="L4072" s="65" t="str">
        <f>UPPER(TEXT(tbl_raw_data[[#This Row],[updated_date]],"MMMM"))</f>
        <v>AUGUST</v>
      </c>
      <c r="M4072" s="65" t="str">
        <f>"WEEK "&amp;IF(ROUNDUP(DAY(tbl_raw_data[[#This Row],[updated_date]])/7,0)=5,4,ROUNDUP(DAY(tbl_raw_data[[#This Row],[updated_date]])/7,0))</f>
        <v>WEEK 3</v>
      </c>
      <c r="N4072" s="71" t="str">
        <f>UPPER(VLOOKUP(tbl_raw_data[[#This Row],[Analyst]],settings!$A$1:$B$15,2,0))</f>
        <v>JULIA</v>
      </c>
      <c r="O4072" s="71" t="str">
        <f>TRIM(UPPER(tbl_raw_data[[#This Row],[Outcome]]))</f>
        <v>WITHDRAW</v>
      </c>
      <c r="P4072" s="71" t="str">
        <f>TRIM(UPPER(tbl_raw_data[[#This Row],[Queue Name]]))</f>
        <v>CONSUMER PRE BUREAU</v>
      </c>
      <c r="Q4072" s="71" t="str">
        <f>IF(tbl_raw_data[[#This Row],[time_taken_in_min]]&lt;=settings!$D$2,"SLA_MET","SLA_NOT_MET")</f>
        <v>SLA_MET</v>
      </c>
    </row>
    <row r="4073" spans="1:17" x14ac:dyDescent="0.3">
      <c r="A4073" s="1" t="s">
        <v>5036</v>
      </c>
      <c r="B4073" s="36">
        <v>45159.767534722225</v>
      </c>
      <c r="C4073" s="41">
        <v>45159.771805555552</v>
      </c>
      <c r="D4073" s="11" t="s">
        <v>47</v>
      </c>
      <c r="E4073" s="11" t="s">
        <v>8</v>
      </c>
      <c r="F4073" s="11" t="s">
        <v>14</v>
      </c>
      <c r="G4073" s="13"/>
      <c r="H4073" s="84" t="str">
        <f t="shared" si="63"/>
        <v>Reason Unknown</v>
      </c>
      <c r="I4073" s="63">
        <f>(tbl_raw_data[[#This Row],[Date Actioned]])-(tbl_raw_data[[#This Row],[Date Tagged]])</f>
        <v>4.27083332760958E-3</v>
      </c>
      <c r="J4073" s="66">
        <f>HOUR(tbl_raw_data[[#This Row],[time_taken]])*60+MINUTE(tbl_raw_data[[#This Row],[time_taken]])+SECOND(tbl_raw_data[[#This Row],[time_taken]])/60</f>
        <v>6.15</v>
      </c>
      <c r="K4073" s="68">
        <f>DATE(YEAR(tbl_raw_data[[#This Row],[Date Actioned]]),MONTH(tbl_raw_data[[#This Row],[Date Actioned]]),DAY(tbl_raw_data[[#This Row],[Date Actioned]]))</f>
        <v>45159</v>
      </c>
      <c r="L4073" s="65" t="str">
        <f>UPPER(TEXT(tbl_raw_data[[#This Row],[updated_date]],"MMMM"))</f>
        <v>AUGUST</v>
      </c>
      <c r="M4073" s="65" t="str">
        <f>"WEEK "&amp;IF(ROUNDUP(DAY(tbl_raw_data[[#This Row],[updated_date]])/7,0)=5,4,ROUNDUP(DAY(tbl_raw_data[[#This Row],[updated_date]])/7,0))</f>
        <v>WEEK 3</v>
      </c>
      <c r="N4073" s="71" t="str">
        <f>UPPER(VLOOKUP(tbl_raw_data[[#This Row],[Analyst]],settings!$A$1:$B$15,2,0))</f>
        <v>CAMROON</v>
      </c>
      <c r="O4073" s="71" t="str">
        <f>TRIM(UPPER(tbl_raw_data[[#This Row],[Outcome]]))</f>
        <v>WITHDRAW</v>
      </c>
      <c r="P4073" s="71" t="str">
        <f>TRIM(UPPER(tbl_raw_data[[#This Row],[Queue Name]]))</f>
        <v>CONSUMER POST BUREAU</v>
      </c>
      <c r="Q4073" s="71" t="str">
        <f>IF(tbl_raw_data[[#This Row],[time_taken_in_min]]&lt;=settings!$D$2,"SLA_MET","SLA_NOT_MET")</f>
        <v>SLA_MET</v>
      </c>
    </row>
    <row r="4074" spans="1:17" x14ac:dyDescent="0.3">
      <c r="A4074" s="5" t="s">
        <v>5037</v>
      </c>
      <c r="B4074" s="34">
        <v>45159.789479166669</v>
      </c>
      <c r="C4074" s="40">
        <v>45159.795092592591</v>
      </c>
      <c r="D4074" s="10" t="s">
        <v>47</v>
      </c>
      <c r="E4074" s="10" t="s">
        <v>18</v>
      </c>
      <c r="F4074" s="10" t="s">
        <v>14</v>
      </c>
      <c r="G4074" s="10" t="s">
        <v>706</v>
      </c>
      <c r="H4074" s="84" t="str">
        <f t="shared" si="63"/>
        <v>Incomplete Details</v>
      </c>
      <c r="I4074" s="63">
        <f>(tbl_raw_data[[#This Row],[Date Actioned]])-(tbl_raw_data[[#This Row],[Date Tagged]])</f>
        <v>5.6134259211830795E-3</v>
      </c>
      <c r="J4074" s="66">
        <f>HOUR(tbl_raw_data[[#This Row],[time_taken]])*60+MINUTE(tbl_raw_data[[#This Row],[time_taken]])+SECOND(tbl_raw_data[[#This Row],[time_taken]])/60</f>
        <v>8.0833333333333339</v>
      </c>
      <c r="K4074" s="68">
        <f>DATE(YEAR(tbl_raw_data[[#This Row],[Date Actioned]]),MONTH(tbl_raw_data[[#This Row],[Date Actioned]]),DAY(tbl_raw_data[[#This Row],[Date Actioned]]))</f>
        <v>45159</v>
      </c>
      <c r="L4074" s="65" t="str">
        <f>UPPER(TEXT(tbl_raw_data[[#This Row],[updated_date]],"MMMM"))</f>
        <v>AUGUST</v>
      </c>
      <c r="M4074" s="65" t="str">
        <f>"WEEK "&amp;IF(ROUNDUP(DAY(tbl_raw_data[[#This Row],[updated_date]])/7,0)=5,4,ROUNDUP(DAY(tbl_raw_data[[#This Row],[updated_date]])/7,0))</f>
        <v>WEEK 3</v>
      </c>
      <c r="N4074" s="71" t="str">
        <f>UPPER(VLOOKUP(tbl_raw_data[[#This Row],[Analyst]],settings!$A$1:$B$15,2,0))</f>
        <v>CAMROON</v>
      </c>
      <c r="O4074" s="71" t="str">
        <f>TRIM(UPPER(tbl_raw_data[[#This Row],[Outcome]]))</f>
        <v>WITHDRAW</v>
      </c>
      <c r="P4074" s="71" t="str">
        <f>TRIM(UPPER(tbl_raw_data[[#This Row],[Queue Name]]))</f>
        <v>CONSUMER PRE BUREAU</v>
      </c>
      <c r="Q4074" s="71" t="str">
        <f>IF(tbl_raw_data[[#This Row],[time_taken_in_min]]&lt;=settings!$D$2,"SLA_MET","SLA_NOT_MET")</f>
        <v>SLA_MET</v>
      </c>
    </row>
    <row r="4075" spans="1:17" x14ac:dyDescent="0.3">
      <c r="A4075" s="7" t="s">
        <v>5038</v>
      </c>
      <c r="B4075" s="36">
        <v>45159.790671296294</v>
      </c>
      <c r="C4075" s="41">
        <v>45159.796724537038</v>
      </c>
      <c r="D4075" s="11" t="s">
        <v>47</v>
      </c>
      <c r="E4075" s="11" t="s">
        <v>8</v>
      </c>
      <c r="F4075" s="11" t="s">
        <v>9</v>
      </c>
      <c r="G4075" s="13"/>
      <c r="H4075" s="84" t="str">
        <f t="shared" si="63"/>
        <v>Reason Unknown</v>
      </c>
      <c r="I4075" s="63">
        <f>(tbl_raw_data[[#This Row],[Date Actioned]])-(tbl_raw_data[[#This Row],[Date Tagged]])</f>
        <v>6.0532407442224212E-3</v>
      </c>
      <c r="J4075" s="66">
        <f>HOUR(tbl_raw_data[[#This Row],[time_taken]])*60+MINUTE(tbl_raw_data[[#This Row],[time_taken]])+SECOND(tbl_raw_data[[#This Row],[time_taken]])/60</f>
        <v>8.7166666666666668</v>
      </c>
      <c r="K4075" s="68">
        <f>DATE(YEAR(tbl_raw_data[[#This Row],[Date Actioned]]),MONTH(tbl_raw_data[[#This Row],[Date Actioned]]),DAY(tbl_raw_data[[#This Row],[Date Actioned]]))</f>
        <v>45159</v>
      </c>
      <c r="L4075" s="65" t="str">
        <f>UPPER(TEXT(tbl_raw_data[[#This Row],[updated_date]],"MMMM"))</f>
        <v>AUGUST</v>
      </c>
      <c r="M4075" s="65" t="str">
        <f>"WEEK "&amp;IF(ROUNDUP(DAY(tbl_raw_data[[#This Row],[updated_date]])/7,0)=5,4,ROUNDUP(DAY(tbl_raw_data[[#This Row],[updated_date]])/7,0))</f>
        <v>WEEK 3</v>
      </c>
      <c r="N4075" s="71" t="str">
        <f>UPPER(VLOOKUP(tbl_raw_data[[#This Row],[Analyst]],settings!$A$1:$B$15,2,0))</f>
        <v>QUADIR</v>
      </c>
      <c r="O4075" s="71" t="str">
        <f>TRIM(UPPER(tbl_raw_data[[#This Row],[Outcome]]))</f>
        <v>WITHDRAW</v>
      </c>
      <c r="P4075" s="71" t="str">
        <f>TRIM(UPPER(tbl_raw_data[[#This Row],[Queue Name]]))</f>
        <v>CONSUMER POST BUREAU</v>
      </c>
      <c r="Q4075" s="71" t="str">
        <f>IF(tbl_raw_data[[#This Row],[time_taken_in_min]]&lt;=settings!$D$2,"SLA_MET","SLA_NOT_MET")</f>
        <v>SLA_MET</v>
      </c>
    </row>
    <row r="4076" spans="1:17" x14ac:dyDescent="0.3">
      <c r="A4076" s="1" t="s">
        <v>5039</v>
      </c>
      <c r="B4076" s="34">
        <v>45159.803715277776</v>
      </c>
      <c r="C4076" s="40">
        <v>45159.811527777776</v>
      </c>
      <c r="D4076" s="10" t="s">
        <v>47</v>
      </c>
      <c r="E4076" s="10" t="s">
        <v>8</v>
      </c>
      <c r="F4076" s="10" t="s">
        <v>114</v>
      </c>
      <c r="G4076" s="12"/>
      <c r="H4076" s="84" t="str">
        <f t="shared" si="63"/>
        <v>Reason Unknown</v>
      </c>
      <c r="I4076" s="63">
        <f>(tbl_raw_data[[#This Row],[Date Actioned]])-(tbl_raw_data[[#This Row],[Date Tagged]])</f>
        <v>7.8125E-3</v>
      </c>
      <c r="J4076" s="66">
        <f>HOUR(tbl_raw_data[[#This Row],[time_taken]])*60+MINUTE(tbl_raw_data[[#This Row],[time_taken]])+SECOND(tbl_raw_data[[#This Row],[time_taken]])/60</f>
        <v>11.25</v>
      </c>
      <c r="K4076" s="68">
        <f>DATE(YEAR(tbl_raw_data[[#This Row],[Date Actioned]]),MONTH(tbl_raw_data[[#This Row],[Date Actioned]]),DAY(tbl_raw_data[[#This Row],[Date Actioned]]))</f>
        <v>45159</v>
      </c>
      <c r="L4076" s="65" t="str">
        <f>UPPER(TEXT(tbl_raw_data[[#This Row],[updated_date]],"MMMM"))</f>
        <v>AUGUST</v>
      </c>
      <c r="M4076" s="65" t="str">
        <f>"WEEK "&amp;IF(ROUNDUP(DAY(tbl_raw_data[[#This Row],[updated_date]])/7,0)=5,4,ROUNDUP(DAY(tbl_raw_data[[#This Row],[updated_date]])/7,0))</f>
        <v>WEEK 3</v>
      </c>
      <c r="N4076" s="71" t="str">
        <f>UPPER(VLOOKUP(tbl_raw_data[[#This Row],[Analyst]],settings!$A$1:$B$15,2,0))</f>
        <v>FARDIN</v>
      </c>
      <c r="O4076" s="71" t="str">
        <f>TRIM(UPPER(tbl_raw_data[[#This Row],[Outcome]]))</f>
        <v>WITHDRAW</v>
      </c>
      <c r="P4076" s="71" t="str">
        <f>TRIM(UPPER(tbl_raw_data[[#This Row],[Queue Name]]))</f>
        <v>CONSUMER POST BUREAU</v>
      </c>
      <c r="Q4076" s="71" t="str">
        <f>IF(tbl_raw_data[[#This Row],[time_taken_in_min]]&lt;=settings!$D$2,"SLA_MET","SLA_NOT_MET")</f>
        <v>SLA_MET</v>
      </c>
    </row>
    <row r="4077" spans="1:17" x14ac:dyDescent="0.3">
      <c r="A4077" s="5" t="s">
        <v>5040</v>
      </c>
      <c r="B4077" s="36">
        <v>45159.816481481481</v>
      </c>
      <c r="C4077" s="41">
        <v>45159.824016203704</v>
      </c>
      <c r="D4077" s="11" t="s">
        <v>47</v>
      </c>
      <c r="E4077" s="11" t="s">
        <v>8</v>
      </c>
      <c r="F4077" s="11" t="s">
        <v>206</v>
      </c>
      <c r="G4077" s="11" t="s">
        <v>676</v>
      </c>
      <c r="H4077" s="84" t="str">
        <f t="shared" si="63"/>
        <v>Reason Unknown</v>
      </c>
      <c r="I4077" s="63">
        <f>(tbl_raw_data[[#This Row],[Date Actioned]])-(tbl_raw_data[[#This Row],[Date Tagged]])</f>
        <v>7.5347222227719612E-3</v>
      </c>
      <c r="J4077" s="66">
        <f>HOUR(tbl_raw_data[[#This Row],[time_taken]])*60+MINUTE(tbl_raw_data[[#This Row],[time_taken]])+SECOND(tbl_raw_data[[#This Row],[time_taken]])/60</f>
        <v>10.85</v>
      </c>
      <c r="K4077" s="68">
        <f>DATE(YEAR(tbl_raw_data[[#This Row],[Date Actioned]]),MONTH(tbl_raw_data[[#This Row],[Date Actioned]]),DAY(tbl_raw_data[[#This Row],[Date Actioned]]))</f>
        <v>45159</v>
      </c>
      <c r="L4077" s="65" t="str">
        <f>UPPER(TEXT(tbl_raw_data[[#This Row],[updated_date]],"MMMM"))</f>
        <v>AUGUST</v>
      </c>
      <c r="M4077" s="65" t="str">
        <f>"WEEK "&amp;IF(ROUNDUP(DAY(tbl_raw_data[[#This Row],[updated_date]])/7,0)=5,4,ROUNDUP(DAY(tbl_raw_data[[#This Row],[updated_date]])/7,0))</f>
        <v>WEEK 3</v>
      </c>
      <c r="N4077" s="71" t="str">
        <f>UPPER(VLOOKUP(tbl_raw_data[[#This Row],[Analyst]],settings!$A$1:$B$15,2,0))</f>
        <v>HARDIK</v>
      </c>
      <c r="O4077" s="71" t="str">
        <f>TRIM(UPPER(tbl_raw_data[[#This Row],[Outcome]]))</f>
        <v>WITHDRAW</v>
      </c>
      <c r="P4077" s="71" t="str">
        <f>TRIM(UPPER(tbl_raw_data[[#This Row],[Queue Name]]))</f>
        <v>CONSUMER POST BUREAU</v>
      </c>
      <c r="Q4077" s="71" t="str">
        <f>IF(tbl_raw_data[[#This Row],[time_taken_in_min]]&lt;=settings!$D$2,"SLA_MET","SLA_NOT_MET")</f>
        <v>SLA_MET</v>
      </c>
    </row>
    <row r="4078" spans="1:17" x14ac:dyDescent="0.3">
      <c r="A4078" s="7" t="s">
        <v>5041</v>
      </c>
      <c r="B4078" s="34">
        <v>45159.823437500003</v>
      </c>
      <c r="C4078" s="40">
        <v>45159.829745370371</v>
      </c>
      <c r="D4078" s="10" t="s">
        <v>47</v>
      </c>
      <c r="E4078" s="10" t="s">
        <v>18</v>
      </c>
      <c r="F4078" s="10" t="s">
        <v>206</v>
      </c>
      <c r="G4078" s="10" t="s">
        <v>667</v>
      </c>
      <c r="H4078" s="84" t="str">
        <f t="shared" si="63"/>
        <v>Incomplete Details</v>
      </c>
      <c r="I4078" s="63">
        <f>(tbl_raw_data[[#This Row],[Date Actioned]])-(tbl_raw_data[[#This Row],[Date Tagged]])</f>
        <v>6.3078703678911552E-3</v>
      </c>
      <c r="J4078" s="66">
        <f>HOUR(tbl_raw_data[[#This Row],[time_taken]])*60+MINUTE(tbl_raw_data[[#This Row],[time_taken]])+SECOND(tbl_raw_data[[#This Row],[time_taken]])/60</f>
        <v>9.0833333333333339</v>
      </c>
      <c r="K4078" s="68">
        <f>DATE(YEAR(tbl_raw_data[[#This Row],[Date Actioned]]),MONTH(tbl_raw_data[[#This Row],[Date Actioned]]),DAY(tbl_raw_data[[#This Row],[Date Actioned]]))</f>
        <v>45159</v>
      </c>
      <c r="L4078" s="65" t="str">
        <f>UPPER(TEXT(tbl_raw_data[[#This Row],[updated_date]],"MMMM"))</f>
        <v>AUGUST</v>
      </c>
      <c r="M4078" s="65" t="str">
        <f>"WEEK "&amp;IF(ROUNDUP(DAY(tbl_raw_data[[#This Row],[updated_date]])/7,0)=5,4,ROUNDUP(DAY(tbl_raw_data[[#This Row],[updated_date]])/7,0))</f>
        <v>WEEK 3</v>
      </c>
      <c r="N4078" s="71" t="str">
        <f>UPPER(VLOOKUP(tbl_raw_data[[#This Row],[Analyst]],settings!$A$1:$B$15,2,0))</f>
        <v>HARDIK</v>
      </c>
      <c r="O4078" s="71" t="str">
        <f>TRIM(UPPER(tbl_raw_data[[#This Row],[Outcome]]))</f>
        <v>WITHDRAW</v>
      </c>
      <c r="P4078" s="71" t="str">
        <f>TRIM(UPPER(tbl_raw_data[[#This Row],[Queue Name]]))</f>
        <v>CONSUMER PRE BUREAU</v>
      </c>
      <c r="Q4078" s="71" t="str">
        <f>IF(tbl_raw_data[[#This Row],[time_taken_in_min]]&lt;=settings!$D$2,"SLA_MET","SLA_NOT_MET")</f>
        <v>SLA_MET</v>
      </c>
    </row>
    <row r="4079" spans="1:17" hidden="1" x14ac:dyDescent="0.3">
      <c r="A4079" s="1" t="s">
        <v>5042</v>
      </c>
      <c r="B4079" s="36">
        <v>45160.390659722223</v>
      </c>
      <c r="C4079" s="41">
        <v>45160.40111111111</v>
      </c>
      <c r="D4079" s="11" t="s">
        <v>10</v>
      </c>
      <c r="E4079" s="11" t="s">
        <v>8</v>
      </c>
      <c r="F4079" s="11" t="s">
        <v>12</v>
      </c>
      <c r="G4079" s="13"/>
      <c r="H4079" s="84" t="str">
        <f t="shared" si="63"/>
        <v>Reason Unknown</v>
      </c>
      <c r="I4079" s="63">
        <f>(tbl_raw_data[[#This Row],[Date Actioned]])-(tbl_raw_data[[#This Row],[Date Tagged]])</f>
        <v>1.0451388887304347E-2</v>
      </c>
      <c r="J4079" s="66">
        <f>HOUR(tbl_raw_data[[#This Row],[time_taken]])*60+MINUTE(tbl_raw_data[[#This Row],[time_taken]])+SECOND(tbl_raw_data[[#This Row],[time_taken]])/60</f>
        <v>15.05</v>
      </c>
      <c r="K4079" s="68">
        <f>DATE(YEAR(tbl_raw_data[[#This Row],[Date Actioned]]),MONTH(tbl_raw_data[[#This Row],[Date Actioned]]),DAY(tbl_raw_data[[#This Row],[Date Actioned]]))</f>
        <v>45160</v>
      </c>
      <c r="L4079" s="65" t="str">
        <f>UPPER(TEXT(tbl_raw_data[[#This Row],[updated_date]],"MMMM"))</f>
        <v>AUGUST</v>
      </c>
      <c r="M4079" s="65" t="str">
        <f>"WEEK "&amp;IF(ROUNDUP(DAY(tbl_raw_data[[#This Row],[updated_date]])/7,0)=5,4,ROUNDUP(DAY(tbl_raw_data[[#This Row],[updated_date]])/7,0))</f>
        <v>WEEK 4</v>
      </c>
      <c r="N4079" s="71" t="str">
        <f>UPPER(VLOOKUP(tbl_raw_data[[#This Row],[Analyst]],settings!$A$1:$B$15,2,0))</f>
        <v>NITESH</v>
      </c>
      <c r="O4079" s="71" t="str">
        <f>TRIM(UPPER(tbl_raw_data[[#This Row],[Outcome]]))</f>
        <v>APPROVE</v>
      </c>
      <c r="P4079" s="71" t="str">
        <f>TRIM(UPPER(tbl_raw_data[[#This Row],[Queue Name]]))</f>
        <v>CONSUMER POST BUREAU</v>
      </c>
      <c r="Q4079" s="71" t="str">
        <f>IF(tbl_raw_data[[#This Row],[time_taken_in_min]]&lt;=settings!$D$2,"SLA_MET","SLA_NOT_MET")</f>
        <v>SLA_MET</v>
      </c>
    </row>
    <row r="4080" spans="1:17" hidden="1" x14ac:dyDescent="0.3">
      <c r="A4080" s="5" t="s">
        <v>5043</v>
      </c>
      <c r="B4080" s="34">
        <v>45160.391099537039</v>
      </c>
      <c r="C4080" s="40">
        <v>45160.410266203704</v>
      </c>
      <c r="D4080" s="10" t="s">
        <v>10</v>
      </c>
      <c r="E4080" s="10" t="s">
        <v>11</v>
      </c>
      <c r="F4080" s="10" t="s">
        <v>17</v>
      </c>
      <c r="G4080" s="10" t="s">
        <v>793</v>
      </c>
      <c r="H4080" s="84" t="str">
        <f t="shared" si="63"/>
        <v>Reason Unknown</v>
      </c>
      <c r="I4080" s="63">
        <f>(tbl_raw_data[[#This Row],[Date Actioned]])-(tbl_raw_data[[#This Row],[Date Tagged]])</f>
        <v>1.9166666665114462E-2</v>
      </c>
      <c r="J4080" s="66">
        <f>HOUR(tbl_raw_data[[#This Row],[time_taken]])*60+MINUTE(tbl_raw_data[[#This Row],[time_taken]])+SECOND(tbl_raw_data[[#This Row],[time_taken]])/60</f>
        <v>27.6</v>
      </c>
      <c r="K4080" s="68">
        <f>DATE(YEAR(tbl_raw_data[[#This Row],[Date Actioned]]),MONTH(tbl_raw_data[[#This Row],[Date Actioned]]),DAY(tbl_raw_data[[#This Row],[Date Actioned]]))</f>
        <v>45160</v>
      </c>
      <c r="L4080" s="65" t="str">
        <f>UPPER(TEXT(tbl_raw_data[[#This Row],[updated_date]],"MMMM"))</f>
        <v>AUGUST</v>
      </c>
      <c r="M4080" s="65" t="str">
        <f>"WEEK "&amp;IF(ROUNDUP(DAY(tbl_raw_data[[#This Row],[updated_date]])/7,0)=5,4,ROUNDUP(DAY(tbl_raw_data[[#This Row],[updated_date]])/7,0))</f>
        <v>WEEK 4</v>
      </c>
      <c r="N4080" s="71" t="str">
        <f>UPPER(VLOOKUP(tbl_raw_data[[#This Row],[Analyst]],settings!$A$1:$B$15,2,0))</f>
        <v>MERCEDES</v>
      </c>
      <c r="O4080" s="71" t="str">
        <f>TRIM(UPPER(tbl_raw_data[[#This Row],[Outcome]]))</f>
        <v>APPROVE</v>
      </c>
      <c r="P4080" s="71" t="str">
        <f>TRIM(UPPER(tbl_raw_data[[#This Row],[Queue Name]]))</f>
        <v>CONSUMER EXISTING</v>
      </c>
      <c r="Q4080" s="71" t="str">
        <f>IF(tbl_raw_data[[#This Row],[time_taken_in_min]]&lt;=settings!$D$2,"SLA_MET","SLA_NOT_MET")</f>
        <v>SLA_NOT_MET</v>
      </c>
    </row>
    <row r="4081" spans="1:17" hidden="1" x14ac:dyDescent="0.3">
      <c r="A4081" s="7" t="s">
        <v>5044</v>
      </c>
      <c r="B4081" s="36">
        <v>45160.39230324074</v>
      </c>
      <c r="C4081" s="41">
        <v>45160.416886574072</v>
      </c>
      <c r="D4081" s="11" t="s">
        <v>10</v>
      </c>
      <c r="E4081" s="11" t="s">
        <v>11</v>
      </c>
      <c r="F4081" s="11" t="s">
        <v>12</v>
      </c>
      <c r="G4081" s="13"/>
      <c r="H4081" s="84" t="str">
        <f t="shared" si="63"/>
        <v>Reason Unknown</v>
      </c>
      <c r="I4081" s="63">
        <f>(tbl_raw_data[[#This Row],[Date Actioned]])-(tbl_raw_data[[#This Row],[Date Tagged]])</f>
        <v>2.4583333331975155E-2</v>
      </c>
      <c r="J4081" s="66">
        <f>HOUR(tbl_raw_data[[#This Row],[time_taken]])*60+MINUTE(tbl_raw_data[[#This Row],[time_taken]])+SECOND(tbl_raw_data[[#This Row],[time_taken]])/60</f>
        <v>35.4</v>
      </c>
      <c r="K4081" s="68">
        <f>DATE(YEAR(tbl_raw_data[[#This Row],[Date Actioned]]),MONTH(tbl_raw_data[[#This Row],[Date Actioned]]),DAY(tbl_raw_data[[#This Row],[Date Actioned]]))</f>
        <v>45160</v>
      </c>
      <c r="L4081" s="65" t="str">
        <f>UPPER(TEXT(tbl_raw_data[[#This Row],[updated_date]],"MMMM"))</f>
        <v>AUGUST</v>
      </c>
      <c r="M4081" s="65" t="str">
        <f>"WEEK "&amp;IF(ROUNDUP(DAY(tbl_raw_data[[#This Row],[updated_date]])/7,0)=5,4,ROUNDUP(DAY(tbl_raw_data[[#This Row],[updated_date]])/7,0))</f>
        <v>WEEK 4</v>
      </c>
      <c r="N4081" s="71" t="str">
        <f>UPPER(VLOOKUP(tbl_raw_data[[#This Row],[Analyst]],settings!$A$1:$B$15,2,0))</f>
        <v>NITESH</v>
      </c>
      <c r="O4081" s="71" t="str">
        <f>TRIM(UPPER(tbl_raw_data[[#This Row],[Outcome]]))</f>
        <v>APPROVE</v>
      </c>
      <c r="P4081" s="71" t="str">
        <f>TRIM(UPPER(tbl_raw_data[[#This Row],[Queue Name]]))</f>
        <v>CONSUMER EXISTING</v>
      </c>
      <c r="Q4081" s="71" t="str">
        <f>IF(tbl_raw_data[[#This Row],[time_taken_in_min]]&lt;=settings!$D$2,"SLA_MET","SLA_NOT_MET")</f>
        <v>SLA_NOT_MET</v>
      </c>
    </row>
    <row r="4082" spans="1:17" hidden="1" x14ac:dyDescent="0.3">
      <c r="A4082" s="1" t="s">
        <v>5045</v>
      </c>
      <c r="B4082" s="34">
        <v>45160.409791666665</v>
      </c>
      <c r="C4082" s="40">
        <v>45160.428310185183</v>
      </c>
      <c r="D4082" s="10" t="s">
        <v>10</v>
      </c>
      <c r="E4082" s="10" t="s">
        <v>8</v>
      </c>
      <c r="F4082" s="10" t="s">
        <v>12</v>
      </c>
      <c r="G4082" s="12"/>
      <c r="H4082" s="84" t="str">
        <f t="shared" si="63"/>
        <v>Reason Unknown</v>
      </c>
      <c r="I4082" s="63">
        <f>(tbl_raw_data[[#This Row],[Date Actioned]])-(tbl_raw_data[[#This Row],[Date Tagged]])</f>
        <v>1.8518518518249039E-2</v>
      </c>
      <c r="J4082" s="66">
        <f>HOUR(tbl_raw_data[[#This Row],[time_taken]])*60+MINUTE(tbl_raw_data[[#This Row],[time_taken]])+SECOND(tbl_raw_data[[#This Row],[time_taken]])/60</f>
        <v>26.666666666666668</v>
      </c>
      <c r="K4082" s="68">
        <f>DATE(YEAR(tbl_raw_data[[#This Row],[Date Actioned]]),MONTH(tbl_raw_data[[#This Row],[Date Actioned]]),DAY(tbl_raw_data[[#This Row],[Date Actioned]]))</f>
        <v>45160</v>
      </c>
      <c r="L4082" s="65" t="str">
        <f>UPPER(TEXT(tbl_raw_data[[#This Row],[updated_date]],"MMMM"))</f>
        <v>AUGUST</v>
      </c>
      <c r="M4082" s="65" t="str">
        <f>"WEEK "&amp;IF(ROUNDUP(DAY(tbl_raw_data[[#This Row],[updated_date]])/7,0)=5,4,ROUNDUP(DAY(tbl_raw_data[[#This Row],[updated_date]])/7,0))</f>
        <v>WEEK 4</v>
      </c>
      <c r="N4082" s="71" t="str">
        <f>UPPER(VLOOKUP(tbl_raw_data[[#This Row],[Analyst]],settings!$A$1:$B$15,2,0))</f>
        <v>NITESH</v>
      </c>
      <c r="O4082" s="71" t="str">
        <f>TRIM(UPPER(tbl_raw_data[[#This Row],[Outcome]]))</f>
        <v>APPROVE</v>
      </c>
      <c r="P4082" s="71" t="str">
        <f>TRIM(UPPER(tbl_raw_data[[#This Row],[Queue Name]]))</f>
        <v>CONSUMER POST BUREAU</v>
      </c>
      <c r="Q4082" s="71" t="str">
        <f>IF(tbl_raw_data[[#This Row],[time_taken_in_min]]&lt;=settings!$D$2,"SLA_MET","SLA_NOT_MET")</f>
        <v>SLA_NOT_MET</v>
      </c>
    </row>
    <row r="4083" spans="1:17" hidden="1" x14ac:dyDescent="0.3">
      <c r="A4083" s="5" t="s">
        <v>5046</v>
      </c>
      <c r="B4083" s="36">
        <v>45160.409849537034</v>
      </c>
      <c r="C4083" s="41">
        <v>45160.420659722222</v>
      </c>
      <c r="D4083" s="11" t="s">
        <v>10</v>
      </c>
      <c r="E4083" s="11" t="s">
        <v>11</v>
      </c>
      <c r="F4083" s="11" t="s">
        <v>17</v>
      </c>
      <c r="G4083" s="11" t="s">
        <v>15</v>
      </c>
      <c r="H4083" s="84" t="str">
        <f t="shared" si="63"/>
        <v>Reason Unknown</v>
      </c>
      <c r="I4083" s="63">
        <f>(tbl_raw_data[[#This Row],[Date Actioned]])-(tbl_raw_data[[#This Row],[Date Tagged]])</f>
        <v>1.0810185187438037E-2</v>
      </c>
      <c r="J4083" s="66">
        <f>HOUR(tbl_raw_data[[#This Row],[time_taken]])*60+MINUTE(tbl_raw_data[[#This Row],[time_taken]])+SECOND(tbl_raw_data[[#This Row],[time_taken]])/60</f>
        <v>15.566666666666666</v>
      </c>
      <c r="K4083" s="68">
        <f>DATE(YEAR(tbl_raw_data[[#This Row],[Date Actioned]]),MONTH(tbl_raw_data[[#This Row],[Date Actioned]]),DAY(tbl_raw_data[[#This Row],[Date Actioned]]))</f>
        <v>45160</v>
      </c>
      <c r="L4083" s="65" t="str">
        <f>UPPER(TEXT(tbl_raw_data[[#This Row],[updated_date]],"MMMM"))</f>
        <v>AUGUST</v>
      </c>
      <c r="M4083" s="65" t="str">
        <f>"WEEK "&amp;IF(ROUNDUP(DAY(tbl_raw_data[[#This Row],[updated_date]])/7,0)=5,4,ROUNDUP(DAY(tbl_raw_data[[#This Row],[updated_date]])/7,0))</f>
        <v>WEEK 4</v>
      </c>
      <c r="N4083" s="71" t="str">
        <f>UPPER(VLOOKUP(tbl_raw_data[[#This Row],[Analyst]],settings!$A$1:$B$15,2,0))</f>
        <v>MERCEDES</v>
      </c>
      <c r="O4083" s="71" t="str">
        <f>TRIM(UPPER(tbl_raw_data[[#This Row],[Outcome]]))</f>
        <v>APPROVE</v>
      </c>
      <c r="P4083" s="71" t="str">
        <f>TRIM(UPPER(tbl_raw_data[[#This Row],[Queue Name]]))</f>
        <v>CONSUMER EXISTING</v>
      </c>
      <c r="Q4083" s="71" t="str">
        <f>IF(tbl_raw_data[[#This Row],[time_taken_in_min]]&lt;=settings!$D$2,"SLA_MET","SLA_NOT_MET")</f>
        <v>SLA_MET</v>
      </c>
    </row>
    <row r="4084" spans="1:17" hidden="1" x14ac:dyDescent="0.3">
      <c r="A4084" s="7" t="s">
        <v>5047</v>
      </c>
      <c r="B4084" s="34">
        <v>45160.410370370373</v>
      </c>
      <c r="C4084" s="40">
        <v>45160.434490740743</v>
      </c>
      <c r="D4084" s="10" t="s">
        <v>10</v>
      </c>
      <c r="E4084" s="10" t="s">
        <v>11</v>
      </c>
      <c r="F4084" s="10" t="s">
        <v>22</v>
      </c>
      <c r="G4084" s="10" t="s">
        <v>119</v>
      </c>
      <c r="H4084" s="84" t="str">
        <f t="shared" si="63"/>
        <v>Reason Unknown</v>
      </c>
      <c r="I4084" s="63">
        <f>(tbl_raw_data[[#This Row],[Date Actioned]])-(tbl_raw_data[[#This Row],[Date Tagged]])</f>
        <v>2.4120370369928423E-2</v>
      </c>
      <c r="J4084" s="66">
        <f>HOUR(tbl_raw_data[[#This Row],[time_taken]])*60+MINUTE(tbl_raw_data[[#This Row],[time_taken]])+SECOND(tbl_raw_data[[#This Row],[time_taken]])/60</f>
        <v>34.733333333333334</v>
      </c>
      <c r="K4084" s="68">
        <f>DATE(YEAR(tbl_raw_data[[#This Row],[Date Actioned]]),MONTH(tbl_raw_data[[#This Row],[Date Actioned]]),DAY(tbl_raw_data[[#This Row],[Date Actioned]]))</f>
        <v>45160</v>
      </c>
      <c r="L4084" s="65" t="str">
        <f>UPPER(TEXT(tbl_raw_data[[#This Row],[updated_date]],"MMMM"))</f>
        <v>AUGUST</v>
      </c>
      <c r="M4084" s="65" t="str">
        <f>"WEEK "&amp;IF(ROUNDUP(DAY(tbl_raw_data[[#This Row],[updated_date]])/7,0)=5,4,ROUNDUP(DAY(tbl_raw_data[[#This Row],[updated_date]])/7,0))</f>
        <v>WEEK 4</v>
      </c>
      <c r="N4084" s="71" t="str">
        <f>UPPER(VLOOKUP(tbl_raw_data[[#This Row],[Analyst]],settings!$A$1:$B$15,2,0))</f>
        <v>ROHAN</v>
      </c>
      <c r="O4084" s="71" t="str">
        <f>TRIM(UPPER(tbl_raw_data[[#This Row],[Outcome]]))</f>
        <v>APPROVE</v>
      </c>
      <c r="P4084" s="71" t="str">
        <f>TRIM(UPPER(tbl_raw_data[[#This Row],[Queue Name]]))</f>
        <v>CONSUMER EXISTING</v>
      </c>
      <c r="Q4084" s="71" t="str">
        <f>IF(tbl_raw_data[[#This Row],[time_taken_in_min]]&lt;=settings!$D$2,"SLA_MET","SLA_NOT_MET")</f>
        <v>SLA_NOT_MET</v>
      </c>
    </row>
    <row r="4085" spans="1:17" hidden="1" x14ac:dyDescent="0.3">
      <c r="A4085" s="1" t="s">
        <v>5048</v>
      </c>
      <c r="B4085" s="36">
        <v>45160.425949074073</v>
      </c>
      <c r="C4085" s="41">
        <v>45160.454479166663</v>
      </c>
      <c r="D4085" s="11" t="s">
        <v>10</v>
      </c>
      <c r="E4085" s="11" t="s">
        <v>11</v>
      </c>
      <c r="F4085" s="11" t="s">
        <v>12</v>
      </c>
      <c r="G4085" s="11" t="s">
        <v>15</v>
      </c>
      <c r="H4085" s="84" t="str">
        <f t="shared" si="63"/>
        <v>Reason Unknown</v>
      </c>
      <c r="I4085" s="63">
        <f>(tbl_raw_data[[#This Row],[Date Actioned]])-(tbl_raw_data[[#This Row],[Date Tagged]])</f>
        <v>2.8530092589790002E-2</v>
      </c>
      <c r="J4085" s="66">
        <f>HOUR(tbl_raw_data[[#This Row],[time_taken]])*60+MINUTE(tbl_raw_data[[#This Row],[time_taken]])+SECOND(tbl_raw_data[[#This Row],[time_taken]])/60</f>
        <v>41.083333333333336</v>
      </c>
      <c r="K4085" s="68">
        <f>DATE(YEAR(tbl_raw_data[[#This Row],[Date Actioned]]),MONTH(tbl_raw_data[[#This Row],[Date Actioned]]),DAY(tbl_raw_data[[#This Row],[Date Actioned]]))</f>
        <v>45160</v>
      </c>
      <c r="L4085" s="65" t="str">
        <f>UPPER(TEXT(tbl_raw_data[[#This Row],[updated_date]],"MMMM"))</f>
        <v>AUGUST</v>
      </c>
      <c r="M4085" s="65" t="str">
        <f>"WEEK "&amp;IF(ROUNDUP(DAY(tbl_raw_data[[#This Row],[updated_date]])/7,0)=5,4,ROUNDUP(DAY(tbl_raw_data[[#This Row],[updated_date]])/7,0))</f>
        <v>WEEK 4</v>
      </c>
      <c r="N4085" s="71" t="str">
        <f>UPPER(VLOOKUP(tbl_raw_data[[#This Row],[Analyst]],settings!$A$1:$B$15,2,0))</f>
        <v>NITESH</v>
      </c>
      <c r="O4085" s="71" t="str">
        <f>TRIM(UPPER(tbl_raw_data[[#This Row],[Outcome]]))</f>
        <v>APPROVE</v>
      </c>
      <c r="P4085" s="71" t="str">
        <f>TRIM(UPPER(tbl_raw_data[[#This Row],[Queue Name]]))</f>
        <v>CONSUMER EXISTING</v>
      </c>
      <c r="Q4085" s="71" t="str">
        <f>IF(tbl_raw_data[[#This Row],[time_taken_in_min]]&lt;=settings!$D$2,"SLA_MET","SLA_NOT_MET")</f>
        <v>SLA_NOT_MET</v>
      </c>
    </row>
    <row r="4086" spans="1:17" hidden="1" x14ac:dyDescent="0.3">
      <c r="A4086" s="5" t="s">
        <v>5049</v>
      </c>
      <c r="B4086" s="34">
        <v>45160.436481481483</v>
      </c>
      <c r="C4086" s="40">
        <v>45160.443402777775</v>
      </c>
      <c r="D4086" s="10" t="s">
        <v>10</v>
      </c>
      <c r="E4086" s="10" t="s">
        <v>11</v>
      </c>
      <c r="F4086" s="10" t="s">
        <v>206</v>
      </c>
      <c r="G4086" s="10" t="s">
        <v>23</v>
      </c>
      <c r="H4086" s="84" t="str">
        <f t="shared" si="63"/>
        <v>Reason Unknown</v>
      </c>
      <c r="I4086" s="63">
        <f>(tbl_raw_data[[#This Row],[Date Actioned]])-(tbl_raw_data[[#This Row],[Date Tagged]])</f>
        <v>6.9212962916935794E-3</v>
      </c>
      <c r="J4086" s="66">
        <f>HOUR(tbl_raw_data[[#This Row],[time_taken]])*60+MINUTE(tbl_raw_data[[#This Row],[time_taken]])+SECOND(tbl_raw_data[[#This Row],[time_taken]])/60</f>
        <v>9.9666666666666668</v>
      </c>
      <c r="K4086" s="68">
        <f>DATE(YEAR(tbl_raw_data[[#This Row],[Date Actioned]]),MONTH(tbl_raw_data[[#This Row],[Date Actioned]]),DAY(tbl_raw_data[[#This Row],[Date Actioned]]))</f>
        <v>45160</v>
      </c>
      <c r="L4086" s="65" t="str">
        <f>UPPER(TEXT(tbl_raw_data[[#This Row],[updated_date]],"MMMM"))</f>
        <v>AUGUST</v>
      </c>
      <c r="M4086" s="65" t="str">
        <f>"WEEK "&amp;IF(ROUNDUP(DAY(tbl_raw_data[[#This Row],[updated_date]])/7,0)=5,4,ROUNDUP(DAY(tbl_raw_data[[#This Row],[updated_date]])/7,0))</f>
        <v>WEEK 4</v>
      </c>
      <c r="N4086" s="71" t="str">
        <f>UPPER(VLOOKUP(tbl_raw_data[[#This Row],[Analyst]],settings!$A$1:$B$15,2,0))</f>
        <v>HARDIK</v>
      </c>
      <c r="O4086" s="71" t="str">
        <f>TRIM(UPPER(tbl_raw_data[[#This Row],[Outcome]]))</f>
        <v>APPROVE</v>
      </c>
      <c r="P4086" s="71" t="str">
        <f>TRIM(UPPER(tbl_raw_data[[#This Row],[Queue Name]]))</f>
        <v>CONSUMER EXISTING</v>
      </c>
      <c r="Q4086" s="71" t="str">
        <f>IF(tbl_raw_data[[#This Row],[time_taken_in_min]]&lt;=settings!$D$2,"SLA_MET","SLA_NOT_MET")</f>
        <v>SLA_MET</v>
      </c>
    </row>
    <row r="4087" spans="1:17" hidden="1" x14ac:dyDescent="0.3">
      <c r="A4087" s="7" t="s">
        <v>5050</v>
      </c>
      <c r="B4087" s="36">
        <v>45160.440393518518</v>
      </c>
      <c r="C4087" s="41">
        <v>45160.445752314816</v>
      </c>
      <c r="D4087" s="11" t="s">
        <v>10</v>
      </c>
      <c r="E4087" s="11" t="s">
        <v>11</v>
      </c>
      <c r="F4087" s="11" t="s">
        <v>22</v>
      </c>
      <c r="G4087" s="11" t="s">
        <v>26</v>
      </c>
      <c r="H4087" s="84" t="str">
        <f t="shared" si="63"/>
        <v>Reason Unknown</v>
      </c>
      <c r="I4087" s="63">
        <f>(tbl_raw_data[[#This Row],[Date Actioned]])-(tbl_raw_data[[#This Row],[Date Tagged]])</f>
        <v>5.3587962975143455E-3</v>
      </c>
      <c r="J4087" s="66">
        <f>HOUR(tbl_raw_data[[#This Row],[time_taken]])*60+MINUTE(tbl_raw_data[[#This Row],[time_taken]])+SECOND(tbl_raw_data[[#This Row],[time_taken]])/60</f>
        <v>7.7166666666666668</v>
      </c>
      <c r="K4087" s="68">
        <f>DATE(YEAR(tbl_raw_data[[#This Row],[Date Actioned]]),MONTH(tbl_raw_data[[#This Row],[Date Actioned]]),DAY(tbl_raw_data[[#This Row],[Date Actioned]]))</f>
        <v>45160</v>
      </c>
      <c r="L4087" s="65" t="str">
        <f>UPPER(TEXT(tbl_raw_data[[#This Row],[updated_date]],"MMMM"))</f>
        <v>AUGUST</v>
      </c>
      <c r="M4087" s="65" t="str">
        <f>"WEEK "&amp;IF(ROUNDUP(DAY(tbl_raw_data[[#This Row],[updated_date]])/7,0)=5,4,ROUNDUP(DAY(tbl_raw_data[[#This Row],[updated_date]])/7,0))</f>
        <v>WEEK 4</v>
      </c>
      <c r="N4087" s="71" t="str">
        <f>UPPER(VLOOKUP(tbl_raw_data[[#This Row],[Analyst]],settings!$A$1:$B$15,2,0))</f>
        <v>ROHAN</v>
      </c>
      <c r="O4087" s="71" t="str">
        <f>TRIM(UPPER(tbl_raw_data[[#This Row],[Outcome]]))</f>
        <v>APPROVE</v>
      </c>
      <c r="P4087" s="71" t="str">
        <f>TRIM(UPPER(tbl_raw_data[[#This Row],[Queue Name]]))</f>
        <v>CONSUMER EXISTING</v>
      </c>
      <c r="Q4087" s="71" t="str">
        <f>IF(tbl_raw_data[[#This Row],[time_taken_in_min]]&lt;=settings!$D$2,"SLA_MET","SLA_NOT_MET")</f>
        <v>SLA_MET</v>
      </c>
    </row>
    <row r="4088" spans="1:17" hidden="1" x14ac:dyDescent="0.3">
      <c r="A4088" s="1" t="s">
        <v>5051</v>
      </c>
      <c r="B4088" s="34">
        <v>45160.447152777779</v>
      </c>
      <c r="C4088" s="40">
        <v>45160.462118055555</v>
      </c>
      <c r="D4088" s="10" t="s">
        <v>10</v>
      </c>
      <c r="E4088" s="10" t="s">
        <v>8</v>
      </c>
      <c r="F4088" s="10" t="s">
        <v>206</v>
      </c>
      <c r="G4088" s="12"/>
      <c r="H4088" s="84" t="str">
        <f t="shared" si="63"/>
        <v>Reason Unknown</v>
      </c>
      <c r="I4088" s="63">
        <f>(tbl_raw_data[[#This Row],[Date Actioned]])-(tbl_raw_data[[#This Row],[Date Tagged]])</f>
        <v>1.4965277776354924E-2</v>
      </c>
      <c r="J4088" s="66">
        <f>HOUR(tbl_raw_data[[#This Row],[time_taken]])*60+MINUTE(tbl_raw_data[[#This Row],[time_taken]])+SECOND(tbl_raw_data[[#This Row],[time_taken]])/60</f>
        <v>21.55</v>
      </c>
      <c r="K4088" s="68">
        <f>DATE(YEAR(tbl_raw_data[[#This Row],[Date Actioned]]),MONTH(tbl_raw_data[[#This Row],[Date Actioned]]),DAY(tbl_raw_data[[#This Row],[Date Actioned]]))</f>
        <v>45160</v>
      </c>
      <c r="L4088" s="65" t="str">
        <f>UPPER(TEXT(tbl_raw_data[[#This Row],[updated_date]],"MMMM"))</f>
        <v>AUGUST</v>
      </c>
      <c r="M4088" s="65" t="str">
        <f>"WEEK "&amp;IF(ROUNDUP(DAY(tbl_raw_data[[#This Row],[updated_date]])/7,0)=5,4,ROUNDUP(DAY(tbl_raw_data[[#This Row],[updated_date]])/7,0))</f>
        <v>WEEK 4</v>
      </c>
      <c r="N4088" s="71" t="str">
        <f>UPPER(VLOOKUP(tbl_raw_data[[#This Row],[Analyst]],settings!$A$1:$B$15,2,0))</f>
        <v>HARDIK</v>
      </c>
      <c r="O4088" s="71" t="str">
        <f>TRIM(UPPER(tbl_raw_data[[#This Row],[Outcome]]))</f>
        <v>APPROVE</v>
      </c>
      <c r="P4088" s="71" t="str">
        <f>TRIM(UPPER(tbl_raw_data[[#This Row],[Queue Name]]))</f>
        <v>CONSUMER POST BUREAU</v>
      </c>
      <c r="Q4088" s="71" t="str">
        <f>IF(tbl_raw_data[[#This Row],[time_taken_in_min]]&lt;=settings!$D$2,"SLA_MET","SLA_NOT_MET")</f>
        <v>SLA_NOT_MET</v>
      </c>
    </row>
    <row r="4089" spans="1:17" hidden="1" x14ac:dyDescent="0.3">
      <c r="A4089" s="5" t="s">
        <v>5052</v>
      </c>
      <c r="B4089" s="36">
        <v>45160.47148148148</v>
      </c>
      <c r="C4089" s="41">
        <v>45160.481446759259</v>
      </c>
      <c r="D4089" s="11" t="s">
        <v>10</v>
      </c>
      <c r="E4089" s="11" t="s">
        <v>11</v>
      </c>
      <c r="F4089" s="11" t="s">
        <v>14</v>
      </c>
      <c r="G4089" s="11" t="s">
        <v>15</v>
      </c>
      <c r="H4089" s="84" t="str">
        <f t="shared" si="63"/>
        <v>Reason Unknown</v>
      </c>
      <c r="I4089" s="63">
        <f>(tbl_raw_data[[#This Row],[Date Actioned]])-(tbl_raw_data[[#This Row],[Date Tagged]])</f>
        <v>9.9652777789742686E-3</v>
      </c>
      <c r="J4089" s="66">
        <f>HOUR(tbl_raw_data[[#This Row],[time_taken]])*60+MINUTE(tbl_raw_data[[#This Row],[time_taken]])+SECOND(tbl_raw_data[[#This Row],[time_taken]])/60</f>
        <v>14.35</v>
      </c>
      <c r="K4089" s="68">
        <f>DATE(YEAR(tbl_raw_data[[#This Row],[Date Actioned]]),MONTH(tbl_raw_data[[#This Row],[Date Actioned]]),DAY(tbl_raw_data[[#This Row],[Date Actioned]]))</f>
        <v>45160</v>
      </c>
      <c r="L4089" s="65" t="str">
        <f>UPPER(TEXT(tbl_raw_data[[#This Row],[updated_date]],"MMMM"))</f>
        <v>AUGUST</v>
      </c>
      <c r="M4089" s="65" t="str">
        <f>"WEEK "&amp;IF(ROUNDUP(DAY(tbl_raw_data[[#This Row],[updated_date]])/7,0)=5,4,ROUNDUP(DAY(tbl_raw_data[[#This Row],[updated_date]])/7,0))</f>
        <v>WEEK 4</v>
      </c>
      <c r="N4089" s="71" t="str">
        <f>UPPER(VLOOKUP(tbl_raw_data[[#This Row],[Analyst]],settings!$A$1:$B$15,2,0))</f>
        <v>CAMROON</v>
      </c>
      <c r="O4089" s="71" t="str">
        <f>TRIM(UPPER(tbl_raw_data[[#This Row],[Outcome]]))</f>
        <v>APPROVE</v>
      </c>
      <c r="P4089" s="71" t="str">
        <f>TRIM(UPPER(tbl_raw_data[[#This Row],[Queue Name]]))</f>
        <v>CONSUMER EXISTING</v>
      </c>
      <c r="Q4089" s="71" t="str">
        <f>IF(tbl_raw_data[[#This Row],[time_taken_in_min]]&lt;=settings!$D$2,"SLA_MET","SLA_NOT_MET")</f>
        <v>SLA_MET</v>
      </c>
    </row>
    <row r="4090" spans="1:17" hidden="1" x14ac:dyDescent="0.3">
      <c r="A4090" s="7" t="s">
        <v>5053</v>
      </c>
      <c r="B4090" s="34">
        <v>45160.48542824074</v>
      </c>
      <c r="C4090" s="40">
        <v>45160.490995370368</v>
      </c>
      <c r="D4090" s="10" t="s">
        <v>10</v>
      </c>
      <c r="E4090" s="10" t="s">
        <v>11</v>
      </c>
      <c r="F4090" s="10" t="s">
        <v>14</v>
      </c>
      <c r="G4090" s="12"/>
      <c r="H4090" s="84" t="str">
        <f t="shared" si="63"/>
        <v>Reason Unknown</v>
      </c>
      <c r="I4090" s="63">
        <f>(tbl_raw_data[[#This Row],[Date Actioned]])-(tbl_raw_data[[#This Row],[Date Tagged]])</f>
        <v>5.5671296286163852E-3</v>
      </c>
      <c r="J4090" s="66">
        <f>HOUR(tbl_raw_data[[#This Row],[time_taken]])*60+MINUTE(tbl_raw_data[[#This Row],[time_taken]])+SECOND(tbl_raw_data[[#This Row],[time_taken]])/60</f>
        <v>8.0166666666666675</v>
      </c>
      <c r="K4090" s="68">
        <f>DATE(YEAR(tbl_raw_data[[#This Row],[Date Actioned]]),MONTH(tbl_raw_data[[#This Row],[Date Actioned]]),DAY(tbl_raw_data[[#This Row],[Date Actioned]]))</f>
        <v>45160</v>
      </c>
      <c r="L4090" s="65" t="str">
        <f>UPPER(TEXT(tbl_raw_data[[#This Row],[updated_date]],"MMMM"))</f>
        <v>AUGUST</v>
      </c>
      <c r="M4090" s="65" t="str">
        <f>"WEEK "&amp;IF(ROUNDUP(DAY(tbl_raw_data[[#This Row],[updated_date]])/7,0)=5,4,ROUNDUP(DAY(tbl_raw_data[[#This Row],[updated_date]])/7,0))</f>
        <v>WEEK 4</v>
      </c>
      <c r="N4090" s="71" t="str">
        <f>UPPER(VLOOKUP(tbl_raw_data[[#This Row],[Analyst]],settings!$A$1:$B$15,2,0))</f>
        <v>CAMROON</v>
      </c>
      <c r="O4090" s="71" t="str">
        <f>TRIM(UPPER(tbl_raw_data[[#This Row],[Outcome]]))</f>
        <v>APPROVE</v>
      </c>
      <c r="P4090" s="71" t="str">
        <f>TRIM(UPPER(tbl_raw_data[[#This Row],[Queue Name]]))</f>
        <v>CONSUMER EXISTING</v>
      </c>
      <c r="Q4090" s="71" t="str">
        <f>IF(tbl_raw_data[[#This Row],[time_taken_in_min]]&lt;=settings!$D$2,"SLA_MET","SLA_NOT_MET")</f>
        <v>SLA_MET</v>
      </c>
    </row>
    <row r="4091" spans="1:17" hidden="1" x14ac:dyDescent="0.3">
      <c r="A4091" s="1" t="s">
        <v>5054</v>
      </c>
      <c r="B4091" s="36">
        <v>45160.500925925924</v>
      </c>
      <c r="C4091" s="41">
        <v>45160.507060185184</v>
      </c>
      <c r="D4091" s="11" t="s">
        <v>10</v>
      </c>
      <c r="E4091" s="11" t="s">
        <v>18</v>
      </c>
      <c r="F4091" s="11" t="s">
        <v>206</v>
      </c>
      <c r="G4091" s="11" t="s">
        <v>15</v>
      </c>
      <c r="H4091" s="84" t="str">
        <f t="shared" si="63"/>
        <v>Reason Unknown</v>
      </c>
      <c r="I4091" s="63">
        <f>(tbl_raw_data[[#This Row],[Date Actioned]])-(tbl_raw_data[[#This Row],[Date Tagged]])</f>
        <v>6.1342592598521151E-3</v>
      </c>
      <c r="J4091" s="66">
        <f>HOUR(tbl_raw_data[[#This Row],[time_taken]])*60+MINUTE(tbl_raw_data[[#This Row],[time_taken]])+SECOND(tbl_raw_data[[#This Row],[time_taken]])/60</f>
        <v>8.8333333333333339</v>
      </c>
      <c r="K4091" s="68">
        <f>DATE(YEAR(tbl_raw_data[[#This Row],[Date Actioned]]),MONTH(tbl_raw_data[[#This Row],[Date Actioned]]),DAY(tbl_raw_data[[#This Row],[Date Actioned]]))</f>
        <v>45160</v>
      </c>
      <c r="L4091" s="65" t="str">
        <f>UPPER(TEXT(tbl_raw_data[[#This Row],[updated_date]],"MMMM"))</f>
        <v>AUGUST</v>
      </c>
      <c r="M4091" s="65" t="str">
        <f>"WEEK "&amp;IF(ROUNDUP(DAY(tbl_raw_data[[#This Row],[updated_date]])/7,0)=5,4,ROUNDUP(DAY(tbl_raw_data[[#This Row],[updated_date]])/7,0))</f>
        <v>WEEK 4</v>
      </c>
      <c r="N4091" s="71" t="str">
        <f>UPPER(VLOOKUP(tbl_raw_data[[#This Row],[Analyst]],settings!$A$1:$B$15,2,0))</f>
        <v>HARDIK</v>
      </c>
      <c r="O4091" s="71" t="str">
        <f>TRIM(UPPER(tbl_raw_data[[#This Row],[Outcome]]))</f>
        <v>APPROVE</v>
      </c>
      <c r="P4091" s="71" t="str">
        <f>TRIM(UPPER(tbl_raw_data[[#This Row],[Queue Name]]))</f>
        <v>CONSUMER PRE BUREAU</v>
      </c>
      <c r="Q4091" s="71" t="str">
        <f>IF(tbl_raw_data[[#This Row],[time_taken_in_min]]&lt;=settings!$D$2,"SLA_MET","SLA_NOT_MET")</f>
        <v>SLA_MET</v>
      </c>
    </row>
    <row r="4092" spans="1:17" hidden="1" x14ac:dyDescent="0.3">
      <c r="A4092" s="5" t="s">
        <v>5055</v>
      </c>
      <c r="B4092" s="34">
        <v>45160.506018518521</v>
      </c>
      <c r="C4092" s="40">
        <v>45160.519282407404</v>
      </c>
      <c r="D4092" s="10" t="s">
        <v>10</v>
      </c>
      <c r="E4092" s="10" t="s">
        <v>8</v>
      </c>
      <c r="F4092" s="10" t="s">
        <v>22</v>
      </c>
      <c r="G4092" s="12"/>
      <c r="H4092" s="84" t="str">
        <f t="shared" si="63"/>
        <v>Reason Unknown</v>
      </c>
      <c r="I4092" s="63">
        <f>(tbl_raw_data[[#This Row],[Date Actioned]])-(tbl_raw_data[[#This Row],[Date Tagged]])</f>
        <v>1.3263888882647734E-2</v>
      </c>
      <c r="J4092" s="66">
        <f>HOUR(tbl_raw_data[[#This Row],[time_taken]])*60+MINUTE(tbl_raw_data[[#This Row],[time_taken]])+SECOND(tbl_raw_data[[#This Row],[time_taken]])/60</f>
        <v>19.100000000000001</v>
      </c>
      <c r="K4092" s="68">
        <f>DATE(YEAR(tbl_raw_data[[#This Row],[Date Actioned]]),MONTH(tbl_raw_data[[#This Row],[Date Actioned]]),DAY(tbl_raw_data[[#This Row],[Date Actioned]]))</f>
        <v>45160</v>
      </c>
      <c r="L4092" s="65" t="str">
        <f>UPPER(TEXT(tbl_raw_data[[#This Row],[updated_date]],"MMMM"))</f>
        <v>AUGUST</v>
      </c>
      <c r="M4092" s="65" t="str">
        <f>"WEEK "&amp;IF(ROUNDUP(DAY(tbl_raw_data[[#This Row],[updated_date]])/7,0)=5,4,ROUNDUP(DAY(tbl_raw_data[[#This Row],[updated_date]])/7,0))</f>
        <v>WEEK 4</v>
      </c>
      <c r="N4092" s="71" t="str">
        <f>UPPER(VLOOKUP(tbl_raw_data[[#This Row],[Analyst]],settings!$A$1:$B$15,2,0))</f>
        <v>ROHAN</v>
      </c>
      <c r="O4092" s="71" t="str">
        <f>TRIM(UPPER(tbl_raw_data[[#This Row],[Outcome]]))</f>
        <v>APPROVE</v>
      </c>
      <c r="P4092" s="71" t="str">
        <f>TRIM(UPPER(tbl_raw_data[[#This Row],[Queue Name]]))</f>
        <v>CONSUMER POST BUREAU</v>
      </c>
      <c r="Q4092" s="71" t="str">
        <f>IF(tbl_raw_data[[#This Row],[time_taken_in_min]]&lt;=settings!$D$2,"SLA_MET","SLA_NOT_MET")</f>
        <v>SLA_MET</v>
      </c>
    </row>
    <row r="4093" spans="1:17" hidden="1" x14ac:dyDescent="0.3">
      <c r="A4093" s="7" t="s">
        <v>5056</v>
      </c>
      <c r="B4093" s="36">
        <v>45160.510787037034</v>
      </c>
      <c r="C4093" s="41">
        <v>45160.517280092594</v>
      </c>
      <c r="D4093" s="11" t="s">
        <v>10</v>
      </c>
      <c r="E4093" s="11" t="s">
        <v>11</v>
      </c>
      <c r="F4093" s="11" t="s">
        <v>206</v>
      </c>
      <c r="G4093" s="11" t="s">
        <v>15</v>
      </c>
      <c r="H4093" s="84" t="str">
        <f t="shared" si="63"/>
        <v>Reason Unknown</v>
      </c>
      <c r="I4093" s="63">
        <f>(tbl_raw_data[[#This Row],[Date Actioned]])-(tbl_raw_data[[#This Row],[Date Tagged]])</f>
        <v>6.4930555599858053E-3</v>
      </c>
      <c r="J4093" s="66">
        <f>HOUR(tbl_raw_data[[#This Row],[time_taken]])*60+MINUTE(tbl_raw_data[[#This Row],[time_taken]])+SECOND(tbl_raw_data[[#This Row],[time_taken]])/60</f>
        <v>9.35</v>
      </c>
      <c r="K4093" s="68">
        <f>DATE(YEAR(tbl_raw_data[[#This Row],[Date Actioned]]),MONTH(tbl_raw_data[[#This Row],[Date Actioned]]),DAY(tbl_raw_data[[#This Row],[Date Actioned]]))</f>
        <v>45160</v>
      </c>
      <c r="L4093" s="65" t="str">
        <f>UPPER(TEXT(tbl_raw_data[[#This Row],[updated_date]],"MMMM"))</f>
        <v>AUGUST</v>
      </c>
      <c r="M4093" s="65" t="str">
        <f>"WEEK "&amp;IF(ROUNDUP(DAY(tbl_raw_data[[#This Row],[updated_date]])/7,0)=5,4,ROUNDUP(DAY(tbl_raw_data[[#This Row],[updated_date]])/7,0))</f>
        <v>WEEK 4</v>
      </c>
      <c r="N4093" s="71" t="str">
        <f>UPPER(VLOOKUP(tbl_raw_data[[#This Row],[Analyst]],settings!$A$1:$B$15,2,0))</f>
        <v>HARDIK</v>
      </c>
      <c r="O4093" s="71" t="str">
        <f>TRIM(UPPER(tbl_raw_data[[#This Row],[Outcome]]))</f>
        <v>APPROVE</v>
      </c>
      <c r="P4093" s="71" t="str">
        <f>TRIM(UPPER(tbl_raw_data[[#This Row],[Queue Name]]))</f>
        <v>CONSUMER EXISTING</v>
      </c>
      <c r="Q4093" s="71" t="str">
        <f>IF(tbl_raw_data[[#This Row],[time_taken_in_min]]&lt;=settings!$D$2,"SLA_MET","SLA_NOT_MET")</f>
        <v>SLA_MET</v>
      </c>
    </row>
    <row r="4094" spans="1:17" hidden="1" x14ac:dyDescent="0.3">
      <c r="A4094" s="1" t="s">
        <v>5057</v>
      </c>
      <c r="B4094" s="34">
        <v>45160.512962962966</v>
      </c>
      <c r="C4094" s="40">
        <v>45160.519444444442</v>
      </c>
      <c r="D4094" s="10" t="s">
        <v>10</v>
      </c>
      <c r="E4094" s="10" t="s">
        <v>8</v>
      </c>
      <c r="F4094" s="10" t="s">
        <v>14</v>
      </c>
      <c r="G4094" s="12"/>
      <c r="H4094" s="84" t="str">
        <f t="shared" si="63"/>
        <v>Reason Unknown</v>
      </c>
      <c r="I4094" s="63">
        <f>(tbl_raw_data[[#This Row],[Date Actioned]])-(tbl_raw_data[[#This Row],[Date Tagged]])</f>
        <v>6.4814814759301953E-3</v>
      </c>
      <c r="J4094" s="66">
        <f>HOUR(tbl_raw_data[[#This Row],[time_taken]])*60+MINUTE(tbl_raw_data[[#This Row],[time_taken]])+SECOND(tbl_raw_data[[#This Row],[time_taken]])/60</f>
        <v>9.3333333333333339</v>
      </c>
      <c r="K4094" s="68">
        <f>DATE(YEAR(tbl_raw_data[[#This Row],[Date Actioned]]),MONTH(tbl_raw_data[[#This Row],[Date Actioned]]),DAY(tbl_raw_data[[#This Row],[Date Actioned]]))</f>
        <v>45160</v>
      </c>
      <c r="L4094" s="65" t="str">
        <f>UPPER(TEXT(tbl_raw_data[[#This Row],[updated_date]],"MMMM"))</f>
        <v>AUGUST</v>
      </c>
      <c r="M4094" s="65" t="str">
        <f>"WEEK "&amp;IF(ROUNDUP(DAY(tbl_raw_data[[#This Row],[updated_date]])/7,0)=5,4,ROUNDUP(DAY(tbl_raw_data[[#This Row],[updated_date]])/7,0))</f>
        <v>WEEK 4</v>
      </c>
      <c r="N4094" s="71" t="str">
        <f>UPPER(VLOOKUP(tbl_raw_data[[#This Row],[Analyst]],settings!$A$1:$B$15,2,0))</f>
        <v>CAMROON</v>
      </c>
      <c r="O4094" s="71" t="str">
        <f>TRIM(UPPER(tbl_raw_data[[#This Row],[Outcome]]))</f>
        <v>APPROVE</v>
      </c>
      <c r="P4094" s="71" t="str">
        <f>TRIM(UPPER(tbl_raw_data[[#This Row],[Queue Name]]))</f>
        <v>CONSUMER POST BUREAU</v>
      </c>
      <c r="Q4094" s="71" t="str">
        <f>IF(tbl_raw_data[[#This Row],[time_taken_in_min]]&lt;=settings!$D$2,"SLA_MET","SLA_NOT_MET")</f>
        <v>SLA_MET</v>
      </c>
    </row>
    <row r="4095" spans="1:17" hidden="1" x14ac:dyDescent="0.3">
      <c r="A4095" s="5" t="s">
        <v>5058</v>
      </c>
      <c r="B4095" s="36">
        <v>45160.513090277775</v>
      </c>
      <c r="C4095" s="41">
        <v>45160.531319444446</v>
      </c>
      <c r="D4095" s="11" t="s">
        <v>10</v>
      </c>
      <c r="E4095" s="11" t="s">
        <v>11</v>
      </c>
      <c r="F4095" s="11" t="s">
        <v>12</v>
      </c>
      <c r="G4095" s="11" t="s">
        <v>15</v>
      </c>
      <c r="H4095" s="84" t="str">
        <f t="shared" si="63"/>
        <v>Reason Unknown</v>
      </c>
      <c r="I4095" s="63">
        <f>(tbl_raw_data[[#This Row],[Date Actioned]])-(tbl_raw_data[[#This Row],[Date Tagged]])</f>
        <v>1.8229166671517305E-2</v>
      </c>
      <c r="J4095" s="66">
        <f>HOUR(tbl_raw_data[[#This Row],[time_taken]])*60+MINUTE(tbl_raw_data[[#This Row],[time_taken]])+SECOND(tbl_raw_data[[#This Row],[time_taken]])/60</f>
        <v>26.25</v>
      </c>
      <c r="K4095" s="68">
        <f>DATE(YEAR(tbl_raw_data[[#This Row],[Date Actioned]]),MONTH(tbl_raw_data[[#This Row],[Date Actioned]]),DAY(tbl_raw_data[[#This Row],[Date Actioned]]))</f>
        <v>45160</v>
      </c>
      <c r="L4095" s="65" t="str">
        <f>UPPER(TEXT(tbl_raw_data[[#This Row],[updated_date]],"MMMM"))</f>
        <v>AUGUST</v>
      </c>
      <c r="M4095" s="65" t="str">
        <f>"WEEK "&amp;IF(ROUNDUP(DAY(tbl_raw_data[[#This Row],[updated_date]])/7,0)=5,4,ROUNDUP(DAY(tbl_raw_data[[#This Row],[updated_date]])/7,0))</f>
        <v>WEEK 4</v>
      </c>
      <c r="N4095" s="71" t="str">
        <f>UPPER(VLOOKUP(tbl_raw_data[[#This Row],[Analyst]],settings!$A$1:$B$15,2,0))</f>
        <v>NITESH</v>
      </c>
      <c r="O4095" s="71" t="str">
        <f>TRIM(UPPER(tbl_raw_data[[#This Row],[Outcome]]))</f>
        <v>APPROVE</v>
      </c>
      <c r="P4095" s="71" t="str">
        <f>TRIM(UPPER(tbl_raw_data[[#This Row],[Queue Name]]))</f>
        <v>CONSUMER EXISTING</v>
      </c>
      <c r="Q4095" s="71" t="str">
        <f>IF(tbl_raw_data[[#This Row],[time_taken_in_min]]&lt;=settings!$D$2,"SLA_MET","SLA_NOT_MET")</f>
        <v>SLA_NOT_MET</v>
      </c>
    </row>
    <row r="4096" spans="1:17" hidden="1" x14ac:dyDescent="0.3">
      <c r="A4096" s="7" t="s">
        <v>5059</v>
      </c>
      <c r="B4096" s="34">
        <v>45160.513298611113</v>
      </c>
      <c r="C4096" s="40">
        <v>45160.515717592592</v>
      </c>
      <c r="D4096" s="10" t="s">
        <v>10</v>
      </c>
      <c r="E4096" s="10" t="s">
        <v>8</v>
      </c>
      <c r="F4096" s="10" t="s">
        <v>114</v>
      </c>
      <c r="G4096" s="12"/>
      <c r="H4096" s="84" t="str">
        <f t="shared" si="63"/>
        <v>Reason Unknown</v>
      </c>
      <c r="I4096" s="63">
        <f>(tbl_raw_data[[#This Row],[Date Actioned]])-(tbl_raw_data[[#This Row],[Date Tagged]])</f>
        <v>2.418981479422655E-3</v>
      </c>
      <c r="J4096" s="66">
        <f>HOUR(tbl_raw_data[[#This Row],[time_taken]])*60+MINUTE(tbl_raw_data[[#This Row],[time_taken]])+SECOND(tbl_raw_data[[#This Row],[time_taken]])/60</f>
        <v>3.4833333333333334</v>
      </c>
      <c r="K4096" s="68">
        <f>DATE(YEAR(tbl_raw_data[[#This Row],[Date Actioned]]),MONTH(tbl_raw_data[[#This Row],[Date Actioned]]),DAY(tbl_raw_data[[#This Row],[Date Actioned]]))</f>
        <v>45160</v>
      </c>
      <c r="L4096" s="65" t="str">
        <f>UPPER(TEXT(tbl_raw_data[[#This Row],[updated_date]],"MMMM"))</f>
        <v>AUGUST</v>
      </c>
      <c r="M4096" s="65" t="str">
        <f>"WEEK "&amp;IF(ROUNDUP(DAY(tbl_raw_data[[#This Row],[updated_date]])/7,0)=5,4,ROUNDUP(DAY(tbl_raw_data[[#This Row],[updated_date]])/7,0))</f>
        <v>WEEK 4</v>
      </c>
      <c r="N4096" s="71" t="str">
        <f>UPPER(VLOOKUP(tbl_raw_data[[#This Row],[Analyst]],settings!$A$1:$B$15,2,0))</f>
        <v>FARDIN</v>
      </c>
      <c r="O4096" s="71" t="str">
        <f>TRIM(UPPER(tbl_raw_data[[#This Row],[Outcome]]))</f>
        <v>APPROVE</v>
      </c>
      <c r="P4096" s="71" t="str">
        <f>TRIM(UPPER(tbl_raw_data[[#This Row],[Queue Name]]))</f>
        <v>CONSUMER POST BUREAU</v>
      </c>
      <c r="Q4096" s="71" t="str">
        <f>IF(tbl_raw_data[[#This Row],[time_taken_in_min]]&lt;=settings!$D$2,"SLA_MET","SLA_NOT_MET")</f>
        <v>SLA_MET</v>
      </c>
    </row>
    <row r="4097" spans="1:17" hidden="1" x14ac:dyDescent="0.3">
      <c r="A4097" s="1" t="s">
        <v>5060</v>
      </c>
      <c r="B4097" s="36">
        <v>45160.514490740738</v>
      </c>
      <c r="C4097" s="41">
        <v>45160.527627314812</v>
      </c>
      <c r="D4097" s="11" t="s">
        <v>10</v>
      </c>
      <c r="E4097" s="11" t="s">
        <v>11</v>
      </c>
      <c r="F4097" s="11" t="s">
        <v>14</v>
      </c>
      <c r="G4097" s="11" t="s">
        <v>26</v>
      </c>
      <c r="H4097" s="84" t="str">
        <f t="shared" si="63"/>
        <v>Reason Unknown</v>
      </c>
      <c r="I4097" s="63">
        <f>(tbl_raw_data[[#This Row],[Date Actioned]])-(tbl_raw_data[[#This Row],[Date Tagged]])</f>
        <v>1.3136574074451346E-2</v>
      </c>
      <c r="J4097" s="66">
        <f>HOUR(tbl_raw_data[[#This Row],[time_taken]])*60+MINUTE(tbl_raw_data[[#This Row],[time_taken]])+SECOND(tbl_raw_data[[#This Row],[time_taken]])/60</f>
        <v>18.916666666666668</v>
      </c>
      <c r="K4097" s="68">
        <f>DATE(YEAR(tbl_raw_data[[#This Row],[Date Actioned]]),MONTH(tbl_raw_data[[#This Row],[Date Actioned]]),DAY(tbl_raw_data[[#This Row],[Date Actioned]]))</f>
        <v>45160</v>
      </c>
      <c r="L4097" s="65" t="str">
        <f>UPPER(TEXT(tbl_raw_data[[#This Row],[updated_date]],"MMMM"))</f>
        <v>AUGUST</v>
      </c>
      <c r="M4097" s="65" t="str">
        <f>"WEEK "&amp;IF(ROUNDUP(DAY(tbl_raw_data[[#This Row],[updated_date]])/7,0)=5,4,ROUNDUP(DAY(tbl_raw_data[[#This Row],[updated_date]])/7,0))</f>
        <v>WEEK 4</v>
      </c>
      <c r="N4097" s="71" t="str">
        <f>UPPER(VLOOKUP(tbl_raw_data[[#This Row],[Analyst]],settings!$A$1:$B$15,2,0))</f>
        <v>CAMROON</v>
      </c>
      <c r="O4097" s="71" t="str">
        <f>TRIM(UPPER(tbl_raw_data[[#This Row],[Outcome]]))</f>
        <v>APPROVE</v>
      </c>
      <c r="P4097" s="71" t="str">
        <f>TRIM(UPPER(tbl_raw_data[[#This Row],[Queue Name]]))</f>
        <v>CONSUMER EXISTING</v>
      </c>
      <c r="Q4097" s="71" t="str">
        <f>IF(tbl_raw_data[[#This Row],[time_taken_in_min]]&lt;=settings!$D$2,"SLA_MET","SLA_NOT_MET")</f>
        <v>SLA_MET</v>
      </c>
    </row>
    <row r="4098" spans="1:17" hidden="1" x14ac:dyDescent="0.3">
      <c r="A4098" s="5" t="s">
        <v>5061</v>
      </c>
      <c r="B4098" s="34">
        <v>45160.515590277777</v>
      </c>
      <c r="C4098" s="40">
        <v>45160.536574074074</v>
      </c>
      <c r="D4098" s="10" t="s">
        <v>10</v>
      </c>
      <c r="E4098" s="10" t="s">
        <v>18</v>
      </c>
      <c r="F4098" s="10" t="s">
        <v>206</v>
      </c>
      <c r="G4098" s="10" t="s">
        <v>30</v>
      </c>
      <c r="H4098" s="84" t="str">
        <f t="shared" si="63"/>
        <v>Reason Unknown</v>
      </c>
      <c r="I4098" s="63">
        <f>(tbl_raw_data[[#This Row],[Date Actioned]])-(tbl_raw_data[[#This Row],[Date Tagged]])</f>
        <v>2.0983796297514345E-2</v>
      </c>
      <c r="J4098" s="66">
        <f>HOUR(tbl_raw_data[[#This Row],[time_taken]])*60+MINUTE(tbl_raw_data[[#This Row],[time_taken]])+SECOND(tbl_raw_data[[#This Row],[time_taken]])/60</f>
        <v>30.216666666666665</v>
      </c>
      <c r="K4098" s="68">
        <f>DATE(YEAR(tbl_raw_data[[#This Row],[Date Actioned]]),MONTH(tbl_raw_data[[#This Row],[Date Actioned]]),DAY(tbl_raw_data[[#This Row],[Date Actioned]]))</f>
        <v>45160</v>
      </c>
      <c r="L4098" s="65" t="str">
        <f>UPPER(TEXT(tbl_raw_data[[#This Row],[updated_date]],"MMMM"))</f>
        <v>AUGUST</v>
      </c>
      <c r="M4098" s="65" t="str">
        <f>"WEEK "&amp;IF(ROUNDUP(DAY(tbl_raw_data[[#This Row],[updated_date]])/7,0)=5,4,ROUNDUP(DAY(tbl_raw_data[[#This Row],[updated_date]])/7,0))</f>
        <v>WEEK 4</v>
      </c>
      <c r="N4098" s="71" t="str">
        <f>UPPER(VLOOKUP(tbl_raw_data[[#This Row],[Analyst]],settings!$A$1:$B$15,2,0))</f>
        <v>HARDIK</v>
      </c>
      <c r="O4098" s="71" t="str">
        <f>TRIM(UPPER(tbl_raw_data[[#This Row],[Outcome]]))</f>
        <v>APPROVE</v>
      </c>
      <c r="P4098" s="71" t="str">
        <f>TRIM(UPPER(tbl_raw_data[[#This Row],[Queue Name]]))</f>
        <v>CONSUMER PRE BUREAU</v>
      </c>
      <c r="Q4098" s="71" t="str">
        <f>IF(tbl_raw_data[[#This Row],[time_taken_in_min]]&lt;=settings!$D$2,"SLA_MET","SLA_NOT_MET")</f>
        <v>SLA_NOT_MET</v>
      </c>
    </row>
    <row r="4099" spans="1:17" hidden="1" x14ac:dyDescent="0.3">
      <c r="A4099" s="7" t="s">
        <v>5062</v>
      </c>
      <c r="B4099" s="36">
        <v>45160.516817129632</v>
      </c>
      <c r="C4099" s="41">
        <v>45160.534814814811</v>
      </c>
      <c r="D4099" s="11" t="s">
        <v>10</v>
      </c>
      <c r="E4099" s="11" t="s">
        <v>11</v>
      </c>
      <c r="F4099" s="11" t="s">
        <v>114</v>
      </c>
      <c r="G4099" s="11" t="s">
        <v>15</v>
      </c>
      <c r="H4099" s="84" t="str">
        <f t="shared" ref="H4099:H4162" si="64">IF(OR(ISNUMBER(SEARCH("duplicate",G4099)), ISNUMBER(SEARCH("previously",G4099)), ISNUMBER(SEARCH("previously approved",G4099))), "Duplicate Application",
IF(OR(ISNUMBER(SEARCH("incorrect",G4099)), ISNUMBER(SEARCH("remove", G4099))), "Incorrect Details",
IF(ISNUMBER(SEARCH("incomplete",G4099)), "Incomplete Details",
IF(ISNUMBER(SEARCH("overdue",G4099)), "Overdue Bill",
IF(OR(ISNUMBER(SEARCH("resubmit as", G4099)), ISNUMBER(SEARCH("re-submit as", G4099))), "Incorrect Queue",
IF(OR(ISNUMBER(SEARCH("100",G4099)), ISNUMBER(SEARCH("correct", G4099)), ISNUMBER(SEARCH("email", G4099)), ISNUMBER(SEARCH("please submit", G4099)), ISNUMBER(SEARCH("please resubmit",G4099)), ISNUMBER(SEARCH("please re-submit", G4099)), ISNUMBER(SEARCH("please send", G4099))), "Incomplete Details",
IF(ISNUMBER(SEARCH("error", G4099)), "System Error", "Reason Unknown")))))))</f>
        <v>Reason Unknown</v>
      </c>
      <c r="I4099" s="63">
        <f>(tbl_raw_data[[#This Row],[Date Actioned]])-(tbl_raw_data[[#This Row],[Date Tagged]])</f>
        <v>1.7997685179580003E-2</v>
      </c>
      <c r="J4099" s="66">
        <f>HOUR(tbl_raw_data[[#This Row],[time_taken]])*60+MINUTE(tbl_raw_data[[#This Row],[time_taken]])+SECOND(tbl_raw_data[[#This Row],[time_taken]])/60</f>
        <v>25.916666666666668</v>
      </c>
      <c r="K4099" s="68">
        <f>DATE(YEAR(tbl_raw_data[[#This Row],[Date Actioned]]),MONTH(tbl_raw_data[[#This Row],[Date Actioned]]),DAY(tbl_raw_data[[#This Row],[Date Actioned]]))</f>
        <v>45160</v>
      </c>
      <c r="L4099" s="65" t="str">
        <f>UPPER(TEXT(tbl_raw_data[[#This Row],[updated_date]],"MMMM"))</f>
        <v>AUGUST</v>
      </c>
      <c r="M4099" s="65" t="str">
        <f>"WEEK "&amp;IF(ROUNDUP(DAY(tbl_raw_data[[#This Row],[updated_date]])/7,0)=5,4,ROUNDUP(DAY(tbl_raw_data[[#This Row],[updated_date]])/7,0))</f>
        <v>WEEK 4</v>
      </c>
      <c r="N4099" s="71" t="str">
        <f>UPPER(VLOOKUP(tbl_raw_data[[#This Row],[Analyst]],settings!$A$1:$B$15,2,0))</f>
        <v>FARDIN</v>
      </c>
      <c r="O4099" s="71" t="str">
        <f>TRIM(UPPER(tbl_raw_data[[#This Row],[Outcome]]))</f>
        <v>APPROVE</v>
      </c>
      <c r="P4099" s="71" t="str">
        <f>TRIM(UPPER(tbl_raw_data[[#This Row],[Queue Name]]))</f>
        <v>CONSUMER EXISTING</v>
      </c>
      <c r="Q4099" s="71" t="str">
        <f>IF(tbl_raw_data[[#This Row],[time_taken_in_min]]&lt;=settings!$D$2,"SLA_MET","SLA_NOT_MET")</f>
        <v>SLA_NOT_MET</v>
      </c>
    </row>
    <row r="4100" spans="1:17" hidden="1" x14ac:dyDescent="0.3">
      <c r="A4100" s="1" t="s">
        <v>5063</v>
      </c>
      <c r="B4100" s="34">
        <v>45160.516944444447</v>
      </c>
      <c r="C4100" s="40">
        <v>45160.523993055554</v>
      </c>
      <c r="D4100" s="10" t="s">
        <v>10</v>
      </c>
      <c r="E4100" s="10" t="s">
        <v>11</v>
      </c>
      <c r="F4100" s="10" t="s">
        <v>14</v>
      </c>
      <c r="G4100" s="12"/>
      <c r="H4100" s="84" t="str">
        <f t="shared" si="64"/>
        <v>Reason Unknown</v>
      </c>
      <c r="I4100" s="63">
        <f>(tbl_raw_data[[#This Row],[Date Actioned]])-(tbl_raw_data[[#This Row],[Date Tagged]])</f>
        <v>7.0486111071659252E-3</v>
      </c>
      <c r="J4100" s="66">
        <f>HOUR(tbl_raw_data[[#This Row],[time_taken]])*60+MINUTE(tbl_raw_data[[#This Row],[time_taken]])+SECOND(tbl_raw_data[[#This Row],[time_taken]])/60</f>
        <v>10.15</v>
      </c>
      <c r="K4100" s="68">
        <f>DATE(YEAR(tbl_raw_data[[#This Row],[Date Actioned]]),MONTH(tbl_raw_data[[#This Row],[Date Actioned]]),DAY(tbl_raw_data[[#This Row],[Date Actioned]]))</f>
        <v>45160</v>
      </c>
      <c r="L4100" s="65" t="str">
        <f>UPPER(TEXT(tbl_raw_data[[#This Row],[updated_date]],"MMMM"))</f>
        <v>AUGUST</v>
      </c>
      <c r="M4100" s="65" t="str">
        <f>"WEEK "&amp;IF(ROUNDUP(DAY(tbl_raw_data[[#This Row],[updated_date]])/7,0)=5,4,ROUNDUP(DAY(tbl_raw_data[[#This Row],[updated_date]])/7,0))</f>
        <v>WEEK 4</v>
      </c>
      <c r="N4100" s="71" t="str">
        <f>UPPER(VLOOKUP(tbl_raw_data[[#This Row],[Analyst]],settings!$A$1:$B$15,2,0))</f>
        <v>CAMROON</v>
      </c>
      <c r="O4100" s="71" t="str">
        <f>TRIM(UPPER(tbl_raw_data[[#This Row],[Outcome]]))</f>
        <v>APPROVE</v>
      </c>
      <c r="P4100" s="71" t="str">
        <f>TRIM(UPPER(tbl_raw_data[[#This Row],[Queue Name]]))</f>
        <v>CONSUMER EXISTING</v>
      </c>
      <c r="Q4100" s="71" t="str">
        <f>IF(tbl_raw_data[[#This Row],[time_taken_in_min]]&lt;=settings!$D$2,"SLA_MET","SLA_NOT_MET")</f>
        <v>SLA_MET</v>
      </c>
    </row>
    <row r="4101" spans="1:17" hidden="1" x14ac:dyDescent="0.3">
      <c r="A4101" s="5" t="s">
        <v>5064</v>
      </c>
      <c r="B4101" s="36">
        <v>45160.522465277776</v>
      </c>
      <c r="C4101" s="41">
        <v>45160.531099537038</v>
      </c>
      <c r="D4101" s="11" t="s">
        <v>10</v>
      </c>
      <c r="E4101" s="11" t="s">
        <v>18</v>
      </c>
      <c r="F4101" s="11" t="s">
        <v>14</v>
      </c>
      <c r="G4101" s="11" t="s">
        <v>15</v>
      </c>
      <c r="H4101" s="84" t="str">
        <f t="shared" si="64"/>
        <v>Reason Unknown</v>
      </c>
      <c r="I4101" s="63">
        <f>(tbl_raw_data[[#This Row],[Date Actioned]])-(tbl_raw_data[[#This Row],[Date Tagged]])</f>
        <v>8.6342592621804215E-3</v>
      </c>
      <c r="J4101" s="66">
        <f>HOUR(tbl_raw_data[[#This Row],[time_taken]])*60+MINUTE(tbl_raw_data[[#This Row],[time_taken]])+SECOND(tbl_raw_data[[#This Row],[time_taken]])/60</f>
        <v>12.433333333333334</v>
      </c>
      <c r="K4101" s="68">
        <f>DATE(YEAR(tbl_raw_data[[#This Row],[Date Actioned]]),MONTH(tbl_raw_data[[#This Row],[Date Actioned]]),DAY(tbl_raw_data[[#This Row],[Date Actioned]]))</f>
        <v>45160</v>
      </c>
      <c r="L4101" s="65" t="str">
        <f>UPPER(TEXT(tbl_raw_data[[#This Row],[updated_date]],"MMMM"))</f>
        <v>AUGUST</v>
      </c>
      <c r="M4101" s="65" t="str">
        <f>"WEEK "&amp;IF(ROUNDUP(DAY(tbl_raw_data[[#This Row],[updated_date]])/7,0)=5,4,ROUNDUP(DAY(tbl_raw_data[[#This Row],[updated_date]])/7,0))</f>
        <v>WEEK 4</v>
      </c>
      <c r="N4101" s="71" t="str">
        <f>UPPER(VLOOKUP(tbl_raw_data[[#This Row],[Analyst]],settings!$A$1:$B$15,2,0))</f>
        <v>CAMROON</v>
      </c>
      <c r="O4101" s="71" t="str">
        <f>TRIM(UPPER(tbl_raw_data[[#This Row],[Outcome]]))</f>
        <v>APPROVE</v>
      </c>
      <c r="P4101" s="71" t="str">
        <f>TRIM(UPPER(tbl_raw_data[[#This Row],[Queue Name]]))</f>
        <v>CONSUMER PRE BUREAU</v>
      </c>
      <c r="Q4101" s="71" t="str">
        <f>IF(tbl_raw_data[[#This Row],[time_taken_in_min]]&lt;=settings!$D$2,"SLA_MET","SLA_NOT_MET")</f>
        <v>SLA_MET</v>
      </c>
    </row>
    <row r="4102" spans="1:17" hidden="1" x14ac:dyDescent="0.3">
      <c r="A4102" s="7" t="s">
        <v>5065</v>
      </c>
      <c r="B4102" s="34">
        <v>45160.526817129627</v>
      </c>
      <c r="C4102" s="40">
        <v>45160.54277777778</v>
      </c>
      <c r="D4102" s="10" t="s">
        <v>10</v>
      </c>
      <c r="E4102" s="10" t="s">
        <v>11</v>
      </c>
      <c r="F4102" s="10" t="s">
        <v>12</v>
      </c>
      <c r="G4102" s="10" t="s">
        <v>15</v>
      </c>
      <c r="H4102" s="84" t="str">
        <f t="shared" si="64"/>
        <v>Reason Unknown</v>
      </c>
      <c r="I4102" s="63">
        <f>(tbl_raw_data[[#This Row],[Date Actioned]])-(tbl_raw_data[[#This Row],[Date Tagged]])</f>
        <v>1.5960648153850343E-2</v>
      </c>
      <c r="J4102" s="66">
        <f>HOUR(tbl_raw_data[[#This Row],[time_taken]])*60+MINUTE(tbl_raw_data[[#This Row],[time_taken]])+SECOND(tbl_raw_data[[#This Row],[time_taken]])/60</f>
        <v>22.983333333333334</v>
      </c>
      <c r="K4102" s="68">
        <f>DATE(YEAR(tbl_raw_data[[#This Row],[Date Actioned]]),MONTH(tbl_raw_data[[#This Row],[Date Actioned]]),DAY(tbl_raw_data[[#This Row],[Date Actioned]]))</f>
        <v>45160</v>
      </c>
      <c r="L4102" s="65" t="str">
        <f>UPPER(TEXT(tbl_raw_data[[#This Row],[updated_date]],"MMMM"))</f>
        <v>AUGUST</v>
      </c>
      <c r="M4102" s="65" t="str">
        <f>"WEEK "&amp;IF(ROUNDUP(DAY(tbl_raw_data[[#This Row],[updated_date]])/7,0)=5,4,ROUNDUP(DAY(tbl_raw_data[[#This Row],[updated_date]])/7,0))</f>
        <v>WEEK 4</v>
      </c>
      <c r="N4102" s="71" t="str">
        <f>UPPER(VLOOKUP(tbl_raw_data[[#This Row],[Analyst]],settings!$A$1:$B$15,2,0))</f>
        <v>NITESH</v>
      </c>
      <c r="O4102" s="71" t="str">
        <f>TRIM(UPPER(tbl_raw_data[[#This Row],[Outcome]]))</f>
        <v>APPROVE</v>
      </c>
      <c r="P4102" s="71" t="str">
        <f>TRIM(UPPER(tbl_raw_data[[#This Row],[Queue Name]]))</f>
        <v>CONSUMER EXISTING</v>
      </c>
      <c r="Q4102" s="71" t="str">
        <f>IF(tbl_raw_data[[#This Row],[time_taken_in_min]]&lt;=settings!$D$2,"SLA_MET","SLA_NOT_MET")</f>
        <v>SLA_NOT_MET</v>
      </c>
    </row>
    <row r="4103" spans="1:17" hidden="1" x14ac:dyDescent="0.3">
      <c r="A4103" s="1" t="s">
        <v>5066</v>
      </c>
      <c r="B4103" s="36">
        <v>45160.534953703704</v>
      </c>
      <c r="C4103" s="41">
        <v>45160.544259259259</v>
      </c>
      <c r="D4103" s="11" t="s">
        <v>10</v>
      </c>
      <c r="E4103" s="11" t="s">
        <v>11</v>
      </c>
      <c r="F4103" s="11" t="s">
        <v>206</v>
      </c>
      <c r="G4103" s="11" t="s">
        <v>15</v>
      </c>
      <c r="H4103" s="84" t="str">
        <f t="shared" si="64"/>
        <v>Reason Unknown</v>
      </c>
      <c r="I4103" s="63">
        <f>(tbl_raw_data[[#This Row],[Date Actioned]])-(tbl_raw_data[[#This Row],[Date Tagged]])</f>
        <v>9.3055555553291924E-3</v>
      </c>
      <c r="J4103" s="66">
        <f>HOUR(tbl_raw_data[[#This Row],[time_taken]])*60+MINUTE(tbl_raw_data[[#This Row],[time_taken]])+SECOND(tbl_raw_data[[#This Row],[time_taken]])/60</f>
        <v>13.4</v>
      </c>
      <c r="K4103" s="68">
        <f>DATE(YEAR(tbl_raw_data[[#This Row],[Date Actioned]]),MONTH(tbl_raw_data[[#This Row],[Date Actioned]]),DAY(tbl_raw_data[[#This Row],[Date Actioned]]))</f>
        <v>45160</v>
      </c>
      <c r="L4103" s="65" t="str">
        <f>UPPER(TEXT(tbl_raw_data[[#This Row],[updated_date]],"MMMM"))</f>
        <v>AUGUST</v>
      </c>
      <c r="M4103" s="65" t="str">
        <f>"WEEK "&amp;IF(ROUNDUP(DAY(tbl_raw_data[[#This Row],[updated_date]])/7,0)=5,4,ROUNDUP(DAY(tbl_raw_data[[#This Row],[updated_date]])/7,0))</f>
        <v>WEEK 4</v>
      </c>
      <c r="N4103" s="71" t="str">
        <f>UPPER(VLOOKUP(tbl_raw_data[[#This Row],[Analyst]],settings!$A$1:$B$15,2,0))</f>
        <v>HARDIK</v>
      </c>
      <c r="O4103" s="71" t="str">
        <f>TRIM(UPPER(tbl_raw_data[[#This Row],[Outcome]]))</f>
        <v>APPROVE</v>
      </c>
      <c r="P4103" s="71" t="str">
        <f>TRIM(UPPER(tbl_raw_data[[#This Row],[Queue Name]]))</f>
        <v>CONSUMER EXISTING</v>
      </c>
      <c r="Q4103" s="71" t="str">
        <f>IF(tbl_raw_data[[#This Row],[time_taken_in_min]]&lt;=settings!$D$2,"SLA_MET","SLA_NOT_MET")</f>
        <v>SLA_MET</v>
      </c>
    </row>
    <row r="4104" spans="1:17" hidden="1" x14ac:dyDescent="0.3">
      <c r="A4104" s="5" t="s">
        <v>5067</v>
      </c>
      <c r="B4104" s="34">
        <v>45160.540405092594</v>
      </c>
      <c r="C4104" s="40">
        <v>45160.545231481483</v>
      </c>
      <c r="D4104" s="10" t="s">
        <v>10</v>
      </c>
      <c r="E4104" s="10" t="s">
        <v>11</v>
      </c>
      <c r="F4104" s="10" t="s">
        <v>14</v>
      </c>
      <c r="G4104" s="10" t="s">
        <v>15</v>
      </c>
      <c r="H4104" s="84" t="str">
        <f t="shared" si="64"/>
        <v>Reason Unknown</v>
      </c>
      <c r="I4104" s="63">
        <f>(tbl_raw_data[[#This Row],[Date Actioned]])-(tbl_raw_data[[#This Row],[Date Tagged]])</f>
        <v>4.8263888893416151E-3</v>
      </c>
      <c r="J4104" s="66">
        <f>HOUR(tbl_raw_data[[#This Row],[time_taken]])*60+MINUTE(tbl_raw_data[[#This Row],[time_taken]])+SECOND(tbl_raw_data[[#This Row],[time_taken]])/60</f>
        <v>6.95</v>
      </c>
      <c r="K4104" s="68">
        <f>DATE(YEAR(tbl_raw_data[[#This Row],[Date Actioned]]),MONTH(tbl_raw_data[[#This Row],[Date Actioned]]),DAY(tbl_raw_data[[#This Row],[Date Actioned]]))</f>
        <v>45160</v>
      </c>
      <c r="L4104" s="65" t="str">
        <f>UPPER(TEXT(tbl_raw_data[[#This Row],[updated_date]],"MMMM"))</f>
        <v>AUGUST</v>
      </c>
      <c r="M4104" s="65" t="str">
        <f>"WEEK "&amp;IF(ROUNDUP(DAY(tbl_raw_data[[#This Row],[updated_date]])/7,0)=5,4,ROUNDUP(DAY(tbl_raw_data[[#This Row],[updated_date]])/7,0))</f>
        <v>WEEK 4</v>
      </c>
      <c r="N4104" s="71" t="str">
        <f>UPPER(VLOOKUP(tbl_raw_data[[#This Row],[Analyst]],settings!$A$1:$B$15,2,0))</f>
        <v>CAMROON</v>
      </c>
      <c r="O4104" s="71" t="str">
        <f>TRIM(UPPER(tbl_raw_data[[#This Row],[Outcome]]))</f>
        <v>APPROVE</v>
      </c>
      <c r="P4104" s="71" t="str">
        <f>TRIM(UPPER(tbl_raw_data[[#This Row],[Queue Name]]))</f>
        <v>CONSUMER EXISTING</v>
      </c>
      <c r="Q4104" s="71" t="str">
        <f>IF(tbl_raw_data[[#This Row],[time_taken_in_min]]&lt;=settings!$D$2,"SLA_MET","SLA_NOT_MET")</f>
        <v>SLA_MET</v>
      </c>
    </row>
    <row r="4105" spans="1:17" hidden="1" x14ac:dyDescent="0.3">
      <c r="A4105" s="7" t="s">
        <v>5068</v>
      </c>
      <c r="B4105" s="36">
        <v>45160.543333333335</v>
      </c>
      <c r="C4105" s="41">
        <v>45160.555775462963</v>
      </c>
      <c r="D4105" s="11" t="s">
        <v>10</v>
      </c>
      <c r="E4105" s="11" t="s">
        <v>18</v>
      </c>
      <c r="F4105" s="11" t="s">
        <v>12</v>
      </c>
      <c r="G4105" s="11" t="s">
        <v>15</v>
      </c>
      <c r="H4105" s="84" t="str">
        <f t="shared" si="64"/>
        <v>Reason Unknown</v>
      </c>
      <c r="I4105" s="63">
        <f>(tbl_raw_data[[#This Row],[Date Actioned]])-(tbl_raw_data[[#This Row],[Date Tagged]])</f>
        <v>1.244212962774327E-2</v>
      </c>
      <c r="J4105" s="66">
        <f>HOUR(tbl_raw_data[[#This Row],[time_taken]])*60+MINUTE(tbl_raw_data[[#This Row],[time_taken]])+SECOND(tbl_raw_data[[#This Row],[time_taken]])/60</f>
        <v>17.916666666666668</v>
      </c>
      <c r="K4105" s="68">
        <f>DATE(YEAR(tbl_raw_data[[#This Row],[Date Actioned]]),MONTH(tbl_raw_data[[#This Row],[Date Actioned]]),DAY(tbl_raw_data[[#This Row],[Date Actioned]]))</f>
        <v>45160</v>
      </c>
      <c r="L4105" s="65" t="str">
        <f>UPPER(TEXT(tbl_raw_data[[#This Row],[updated_date]],"MMMM"))</f>
        <v>AUGUST</v>
      </c>
      <c r="M4105" s="65" t="str">
        <f>"WEEK "&amp;IF(ROUNDUP(DAY(tbl_raw_data[[#This Row],[updated_date]])/7,0)=5,4,ROUNDUP(DAY(tbl_raw_data[[#This Row],[updated_date]])/7,0))</f>
        <v>WEEK 4</v>
      </c>
      <c r="N4105" s="71" t="str">
        <f>UPPER(VLOOKUP(tbl_raw_data[[#This Row],[Analyst]],settings!$A$1:$B$15,2,0))</f>
        <v>NITESH</v>
      </c>
      <c r="O4105" s="71" t="str">
        <f>TRIM(UPPER(tbl_raw_data[[#This Row],[Outcome]]))</f>
        <v>APPROVE</v>
      </c>
      <c r="P4105" s="71" t="str">
        <f>TRIM(UPPER(tbl_raw_data[[#This Row],[Queue Name]]))</f>
        <v>CONSUMER PRE BUREAU</v>
      </c>
      <c r="Q4105" s="71" t="str">
        <f>IF(tbl_raw_data[[#This Row],[time_taken_in_min]]&lt;=settings!$D$2,"SLA_MET","SLA_NOT_MET")</f>
        <v>SLA_MET</v>
      </c>
    </row>
    <row r="4106" spans="1:17" hidden="1" x14ac:dyDescent="0.3">
      <c r="A4106" s="1" t="s">
        <v>5069</v>
      </c>
      <c r="B4106" s="34">
        <v>45160.544398148151</v>
      </c>
      <c r="C4106" s="40">
        <v>45160.551458333335</v>
      </c>
      <c r="D4106" s="10" t="s">
        <v>10</v>
      </c>
      <c r="E4106" s="10" t="s">
        <v>18</v>
      </c>
      <c r="F4106" s="10" t="s">
        <v>114</v>
      </c>
      <c r="G4106" s="10" t="s">
        <v>15</v>
      </c>
      <c r="H4106" s="84" t="str">
        <f t="shared" si="64"/>
        <v>Reason Unknown</v>
      </c>
      <c r="I4106" s="63">
        <f>(tbl_raw_data[[#This Row],[Date Actioned]])-(tbl_raw_data[[#This Row],[Date Tagged]])</f>
        <v>7.0601851839455776E-3</v>
      </c>
      <c r="J4106" s="66">
        <f>HOUR(tbl_raw_data[[#This Row],[time_taken]])*60+MINUTE(tbl_raw_data[[#This Row],[time_taken]])+SECOND(tbl_raw_data[[#This Row],[time_taken]])/60</f>
        <v>10.166666666666666</v>
      </c>
      <c r="K4106" s="68">
        <f>DATE(YEAR(tbl_raw_data[[#This Row],[Date Actioned]]),MONTH(tbl_raw_data[[#This Row],[Date Actioned]]),DAY(tbl_raw_data[[#This Row],[Date Actioned]]))</f>
        <v>45160</v>
      </c>
      <c r="L4106" s="65" t="str">
        <f>UPPER(TEXT(tbl_raw_data[[#This Row],[updated_date]],"MMMM"))</f>
        <v>AUGUST</v>
      </c>
      <c r="M4106" s="65" t="str">
        <f>"WEEK "&amp;IF(ROUNDUP(DAY(tbl_raw_data[[#This Row],[updated_date]])/7,0)=5,4,ROUNDUP(DAY(tbl_raw_data[[#This Row],[updated_date]])/7,0))</f>
        <v>WEEK 4</v>
      </c>
      <c r="N4106" s="71" t="str">
        <f>UPPER(VLOOKUP(tbl_raw_data[[#This Row],[Analyst]],settings!$A$1:$B$15,2,0))</f>
        <v>FARDIN</v>
      </c>
      <c r="O4106" s="71" t="str">
        <f>TRIM(UPPER(tbl_raw_data[[#This Row],[Outcome]]))</f>
        <v>APPROVE</v>
      </c>
      <c r="P4106" s="71" t="str">
        <f>TRIM(UPPER(tbl_raw_data[[#This Row],[Queue Name]]))</f>
        <v>CONSUMER PRE BUREAU</v>
      </c>
      <c r="Q4106" s="71" t="str">
        <f>IF(tbl_raw_data[[#This Row],[time_taken_in_min]]&lt;=settings!$D$2,"SLA_MET","SLA_NOT_MET")</f>
        <v>SLA_MET</v>
      </c>
    </row>
    <row r="4107" spans="1:17" hidden="1" x14ac:dyDescent="0.3">
      <c r="A4107" s="5" t="s">
        <v>5070</v>
      </c>
      <c r="B4107" s="36">
        <v>45160.547847222224</v>
      </c>
      <c r="C4107" s="41">
        <v>45160.554918981485</v>
      </c>
      <c r="D4107" s="11" t="s">
        <v>10</v>
      </c>
      <c r="E4107" s="11" t="s">
        <v>11</v>
      </c>
      <c r="F4107" s="11" t="s">
        <v>206</v>
      </c>
      <c r="G4107" s="11" t="s">
        <v>15</v>
      </c>
      <c r="H4107" s="84" t="str">
        <f t="shared" si="64"/>
        <v>Reason Unknown</v>
      </c>
      <c r="I4107" s="63">
        <f>(tbl_raw_data[[#This Row],[Date Actioned]])-(tbl_raw_data[[#This Row],[Date Tagged]])</f>
        <v>7.07175926072523E-3</v>
      </c>
      <c r="J4107" s="66">
        <f>HOUR(tbl_raw_data[[#This Row],[time_taken]])*60+MINUTE(tbl_raw_data[[#This Row],[time_taken]])+SECOND(tbl_raw_data[[#This Row],[time_taken]])/60</f>
        <v>10.183333333333334</v>
      </c>
      <c r="K4107" s="68">
        <f>DATE(YEAR(tbl_raw_data[[#This Row],[Date Actioned]]),MONTH(tbl_raw_data[[#This Row],[Date Actioned]]),DAY(tbl_raw_data[[#This Row],[Date Actioned]]))</f>
        <v>45160</v>
      </c>
      <c r="L4107" s="65" t="str">
        <f>UPPER(TEXT(tbl_raw_data[[#This Row],[updated_date]],"MMMM"))</f>
        <v>AUGUST</v>
      </c>
      <c r="M4107" s="65" t="str">
        <f>"WEEK "&amp;IF(ROUNDUP(DAY(tbl_raw_data[[#This Row],[updated_date]])/7,0)=5,4,ROUNDUP(DAY(tbl_raw_data[[#This Row],[updated_date]])/7,0))</f>
        <v>WEEK 4</v>
      </c>
      <c r="N4107" s="71" t="str">
        <f>UPPER(VLOOKUP(tbl_raw_data[[#This Row],[Analyst]],settings!$A$1:$B$15,2,0))</f>
        <v>HARDIK</v>
      </c>
      <c r="O4107" s="71" t="str">
        <f>TRIM(UPPER(tbl_raw_data[[#This Row],[Outcome]]))</f>
        <v>APPROVE</v>
      </c>
      <c r="P4107" s="71" t="str">
        <f>TRIM(UPPER(tbl_raw_data[[#This Row],[Queue Name]]))</f>
        <v>CONSUMER EXISTING</v>
      </c>
      <c r="Q4107" s="71" t="str">
        <f>IF(tbl_raw_data[[#This Row],[time_taken_in_min]]&lt;=settings!$D$2,"SLA_MET","SLA_NOT_MET")</f>
        <v>SLA_MET</v>
      </c>
    </row>
    <row r="4108" spans="1:17" hidden="1" x14ac:dyDescent="0.3">
      <c r="A4108" s="7" t="s">
        <v>5071</v>
      </c>
      <c r="B4108" s="34">
        <v>45160.550636574073</v>
      </c>
      <c r="C4108" s="40">
        <v>45160.561921296299</v>
      </c>
      <c r="D4108" s="10" t="s">
        <v>10</v>
      </c>
      <c r="E4108" s="10" t="s">
        <v>18</v>
      </c>
      <c r="F4108" s="10" t="s">
        <v>191</v>
      </c>
      <c r="G4108" s="10" t="s">
        <v>120</v>
      </c>
      <c r="H4108" s="84" t="str">
        <f t="shared" si="64"/>
        <v>Reason Unknown</v>
      </c>
      <c r="I4108" s="63">
        <f>(tbl_raw_data[[#This Row],[Date Actioned]])-(tbl_raw_data[[#This Row],[Date Tagged]])</f>
        <v>1.1284722226264421E-2</v>
      </c>
      <c r="J4108" s="66">
        <f>HOUR(tbl_raw_data[[#This Row],[time_taken]])*60+MINUTE(tbl_raw_data[[#This Row],[time_taken]])+SECOND(tbl_raw_data[[#This Row],[time_taken]])/60</f>
        <v>16.25</v>
      </c>
      <c r="K4108" s="68">
        <f>DATE(YEAR(tbl_raw_data[[#This Row],[Date Actioned]]),MONTH(tbl_raw_data[[#This Row],[Date Actioned]]),DAY(tbl_raw_data[[#This Row],[Date Actioned]]))</f>
        <v>45160</v>
      </c>
      <c r="L4108" s="65" t="str">
        <f>UPPER(TEXT(tbl_raw_data[[#This Row],[updated_date]],"MMMM"))</f>
        <v>AUGUST</v>
      </c>
      <c r="M4108" s="65" t="str">
        <f>"WEEK "&amp;IF(ROUNDUP(DAY(tbl_raw_data[[#This Row],[updated_date]])/7,0)=5,4,ROUNDUP(DAY(tbl_raw_data[[#This Row],[updated_date]])/7,0))</f>
        <v>WEEK 4</v>
      </c>
      <c r="N4108" s="71" t="str">
        <f>UPPER(VLOOKUP(tbl_raw_data[[#This Row],[Analyst]],settings!$A$1:$B$15,2,0))</f>
        <v>JULIA</v>
      </c>
      <c r="O4108" s="71" t="str">
        <f>TRIM(UPPER(tbl_raw_data[[#This Row],[Outcome]]))</f>
        <v>APPROVE</v>
      </c>
      <c r="P4108" s="71" t="str">
        <f>TRIM(UPPER(tbl_raw_data[[#This Row],[Queue Name]]))</f>
        <v>CONSUMER PRE BUREAU</v>
      </c>
      <c r="Q4108" s="71" t="str">
        <f>IF(tbl_raw_data[[#This Row],[time_taken_in_min]]&lt;=settings!$D$2,"SLA_MET","SLA_NOT_MET")</f>
        <v>SLA_MET</v>
      </c>
    </row>
    <row r="4109" spans="1:17" hidden="1" x14ac:dyDescent="0.3">
      <c r="A4109" s="1" t="s">
        <v>5072</v>
      </c>
      <c r="B4109" s="36">
        <v>45160.561365740738</v>
      </c>
      <c r="C4109" s="41">
        <v>45160.566018518519</v>
      </c>
      <c r="D4109" s="11" t="s">
        <v>10</v>
      </c>
      <c r="E4109" s="11" t="s">
        <v>11</v>
      </c>
      <c r="F4109" s="11" t="s">
        <v>14</v>
      </c>
      <c r="G4109" s="11" t="s">
        <v>15</v>
      </c>
      <c r="H4109" s="84" t="str">
        <f t="shared" si="64"/>
        <v>Reason Unknown</v>
      </c>
      <c r="I4109" s="63">
        <f>(tbl_raw_data[[#This Row],[Date Actioned]])-(tbl_raw_data[[#This Row],[Date Tagged]])</f>
        <v>4.652777781302575E-3</v>
      </c>
      <c r="J4109" s="66">
        <f>HOUR(tbl_raw_data[[#This Row],[time_taken]])*60+MINUTE(tbl_raw_data[[#This Row],[time_taken]])+SECOND(tbl_raw_data[[#This Row],[time_taken]])/60</f>
        <v>6.7</v>
      </c>
      <c r="K4109" s="68">
        <f>DATE(YEAR(tbl_raw_data[[#This Row],[Date Actioned]]),MONTH(tbl_raw_data[[#This Row],[Date Actioned]]),DAY(tbl_raw_data[[#This Row],[Date Actioned]]))</f>
        <v>45160</v>
      </c>
      <c r="L4109" s="65" t="str">
        <f>UPPER(TEXT(tbl_raw_data[[#This Row],[updated_date]],"MMMM"))</f>
        <v>AUGUST</v>
      </c>
      <c r="M4109" s="65" t="str">
        <f>"WEEK "&amp;IF(ROUNDUP(DAY(tbl_raw_data[[#This Row],[updated_date]])/7,0)=5,4,ROUNDUP(DAY(tbl_raw_data[[#This Row],[updated_date]])/7,0))</f>
        <v>WEEK 4</v>
      </c>
      <c r="N4109" s="71" t="str">
        <f>UPPER(VLOOKUP(tbl_raw_data[[#This Row],[Analyst]],settings!$A$1:$B$15,2,0))</f>
        <v>CAMROON</v>
      </c>
      <c r="O4109" s="71" t="str">
        <f>TRIM(UPPER(tbl_raw_data[[#This Row],[Outcome]]))</f>
        <v>APPROVE</v>
      </c>
      <c r="P4109" s="71" t="str">
        <f>TRIM(UPPER(tbl_raw_data[[#This Row],[Queue Name]]))</f>
        <v>CONSUMER EXISTING</v>
      </c>
      <c r="Q4109" s="71" t="str">
        <f>IF(tbl_raw_data[[#This Row],[time_taken_in_min]]&lt;=settings!$D$2,"SLA_MET","SLA_NOT_MET")</f>
        <v>SLA_MET</v>
      </c>
    </row>
    <row r="4110" spans="1:17" hidden="1" x14ac:dyDescent="0.3">
      <c r="A4110" s="5" t="s">
        <v>5073</v>
      </c>
      <c r="B4110" s="34">
        <v>45160.564166666663</v>
      </c>
      <c r="C4110" s="40">
        <v>45160.573125000003</v>
      </c>
      <c r="D4110" s="10" t="s">
        <v>10</v>
      </c>
      <c r="E4110" s="10" t="s">
        <v>18</v>
      </c>
      <c r="F4110" s="10" t="s">
        <v>206</v>
      </c>
      <c r="G4110" s="10" t="s">
        <v>15</v>
      </c>
      <c r="H4110" s="84" t="str">
        <f t="shared" si="64"/>
        <v>Reason Unknown</v>
      </c>
      <c r="I4110" s="63">
        <f>(tbl_raw_data[[#This Row],[Date Actioned]])-(tbl_raw_data[[#This Row],[Date Tagged]])</f>
        <v>8.9583333392511122E-3</v>
      </c>
      <c r="J4110" s="66">
        <f>HOUR(tbl_raw_data[[#This Row],[time_taken]])*60+MINUTE(tbl_raw_data[[#This Row],[time_taken]])+SECOND(tbl_raw_data[[#This Row],[time_taken]])/60</f>
        <v>12.9</v>
      </c>
      <c r="K4110" s="68">
        <f>DATE(YEAR(tbl_raw_data[[#This Row],[Date Actioned]]),MONTH(tbl_raw_data[[#This Row],[Date Actioned]]),DAY(tbl_raw_data[[#This Row],[Date Actioned]]))</f>
        <v>45160</v>
      </c>
      <c r="L4110" s="65" t="str">
        <f>UPPER(TEXT(tbl_raw_data[[#This Row],[updated_date]],"MMMM"))</f>
        <v>AUGUST</v>
      </c>
      <c r="M4110" s="65" t="str">
        <f>"WEEK "&amp;IF(ROUNDUP(DAY(tbl_raw_data[[#This Row],[updated_date]])/7,0)=5,4,ROUNDUP(DAY(tbl_raw_data[[#This Row],[updated_date]])/7,0))</f>
        <v>WEEK 4</v>
      </c>
      <c r="N4110" s="71" t="str">
        <f>UPPER(VLOOKUP(tbl_raw_data[[#This Row],[Analyst]],settings!$A$1:$B$15,2,0))</f>
        <v>HARDIK</v>
      </c>
      <c r="O4110" s="71" t="str">
        <f>TRIM(UPPER(tbl_raw_data[[#This Row],[Outcome]]))</f>
        <v>APPROVE</v>
      </c>
      <c r="P4110" s="71" t="str">
        <f>TRIM(UPPER(tbl_raw_data[[#This Row],[Queue Name]]))</f>
        <v>CONSUMER PRE BUREAU</v>
      </c>
      <c r="Q4110" s="71" t="str">
        <f>IF(tbl_raw_data[[#This Row],[time_taken_in_min]]&lt;=settings!$D$2,"SLA_MET","SLA_NOT_MET")</f>
        <v>SLA_MET</v>
      </c>
    </row>
    <row r="4111" spans="1:17" hidden="1" x14ac:dyDescent="0.3">
      <c r="A4111" s="7" t="s">
        <v>5074</v>
      </c>
      <c r="B4111" s="36">
        <v>45160.56863425926</v>
      </c>
      <c r="C4111" s="41">
        <v>45160.579039351855</v>
      </c>
      <c r="D4111" s="11" t="s">
        <v>10</v>
      </c>
      <c r="E4111" s="11" t="s">
        <v>11</v>
      </c>
      <c r="F4111" s="11" t="s">
        <v>17</v>
      </c>
      <c r="G4111" s="13"/>
      <c r="H4111" s="84" t="str">
        <f t="shared" si="64"/>
        <v>Reason Unknown</v>
      </c>
      <c r="I4111" s="63">
        <f>(tbl_raw_data[[#This Row],[Date Actioned]])-(tbl_raw_data[[#This Row],[Date Tagged]])</f>
        <v>1.0405092594737653E-2</v>
      </c>
      <c r="J4111" s="66">
        <f>HOUR(tbl_raw_data[[#This Row],[time_taken]])*60+MINUTE(tbl_raw_data[[#This Row],[time_taken]])+SECOND(tbl_raw_data[[#This Row],[time_taken]])/60</f>
        <v>14.983333333333333</v>
      </c>
      <c r="K4111" s="68">
        <f>DATE(YEAR(tbl_raw_data[[#This Row],[Date Actioned]]),MONTH(tbl_raw_data[[#This Row],[Date Actioned]]),DAY(tbl_raw_data[[#This Row],[Date Actioned]]))</f>
        <v>45160</v>
      </c>
      <c r="L4111" s="65" t="str">
        <f>UPPER(TEXT(tbl_raw_data[[#This Row],[updated_date]],"MMMM"))</f>
        <v>AUGUST</v>
      </c>
      <c r="M4111" s="65" t="str">
        <f>"WEEK "&amp;IF(ROUNDUP(DAY(tbl_raw_data[[#This Row],[updated_date]])/7,0)=5,4,ROUNDUP(DAY(tbl_raw_data[[#This Row],[updated_date]])/7,0))</f>
        <v>WEEK 4</v>
      </c>
      <c r="N4111" s="71" t="str">
        <f>UPPER(VLOOKUP(tbl_raw_data[[#This Row],[Analyst]],settings!$A$1:$B$15,2,0))</f>
        <v>MERCEDES</v>
      </c>
      <c r="O4111" s="71" t="str">
        <f>TRIM(UPPER(tbl_raw_data[[#This Row],[Outcome]]))</f>
        <v>APPROVE</v>
      </c>
      <c r="P4111" s="71" t="str">
        <f>TRIM(UPPER(tbl_raw_data[[#This Row],[Queue Name]]))</f>
        <v>CONSUMER EXISTING</v>
      </c>
      <c r="Q4111" s="71" t="str">
        <f>IF(tbl_raw_data[[#This Row],[time_taken_in_min]]&lt;=settings!$D$2,"SLA_MET","SLA_NOT_MET")</f>
        <v>SLA_MET</v>
      </c>
    </row>
    <row r="4112" spans="1:17" hidden="1" x14ac:dyDescent="0.3">
      <c r="A4112" s="1" t="s">
        <v>5075</v>
      </c>
      <c r="B4112" s="34">
        <v>45160.571388888886</v>
      </c>
      <c r="C4112" s="40">
        <v>45160.582696759258</v>
      </c>
      <c r="D4112" s="10" t="s">
        <v>10</v>
      </c>
      <c r="E4112" s="10" t="s">
        <v>11</v>
      </c>
      <c r="F4112" s="10" t="s">
        <v>206</v>
      </c>
      <c r="G4112" s="10" t="s">
        <v>15</v>
      </c>
      <c r="H4112" s="84" t="str">
        <f t="shared" si="64"/>
        <v>Reason Unknown</v>
      </c>
      <c r="I4112" s="63">
        <f>(tbl_raw_data[[#This Row],[Date Actioned]])-(tbl_raw_data[[#This Row],[Date Tagged]])</f>
        <v>1.1307870372547768E-2</v>
      </c>
      <c r="J4112" s="66">
        <f>HOUR(tbl_raw_data[[#This Row],[time_taken]])*60+MINUTE(tbl_raw_data[[#This Row],[time_taken]])+SECOND(tbl_raw_data[[#This Row],[time_taken]])/60</f>
        <v>16.283333333333335</v>
      </c>
      <c r="K4112" s="68">
        <f>DATE(YEAR(tbl_raw_data[[#This Row],[Date Actioned]]),MONTH(tbl_raw_data[[#This Row],[Date Actioned]]),DAY(tbl_raw_data[[#This Row],[Date Actioned]]))</f>
        <v>45160</v>
      </c>
      <c r="L4112" s="65" t="str">
        <f>UPPER(TEXT(tbl_raw_data[[#This Row],[updated_date]],"MMMM"))</f>
        <v>AUGUST</v>
      </c>
      <c r="M4112" s="65" t="str">
        <f>"WEEK "&amp;IF(ROUNDUP(DAY(tbl_raw_data[[#This Row],[updated_date]])/7,0)=5,4,ROUNDUP(DAY(tbl_raw_data[[#This Row],[updated_date]])/7,0))</f>
        <v>WEEK 4</v>
      </c>
      <c r="N4112" s="71" t="str">
        <f>UPPER(VLOOKUP(tbl_raw_data[[#This Row],[Analyst]],settings!$A$1:$B$15,2,0))</f>
        <v>HARDIK</v>
      </c>
      <c r="O4112" s="71" t="str">
        <f>TRIM(UPPER(tbl_raw_data[[#This Row],[Outcome]]))</f>
        <v>APPROVE</v>
      </c>
      <c r="P4112" s="71" t="str">
        <f>TRIM(UPPER(tbl_raw_data[[#This Row],[Queue Name]]))</f>
        <v>CONSUMER EXISTING</v>
      </c>
      <c r="Q4112" s="71" t="str">
        <f>IF(tbl_raw_data[[#This Row],[time_taken_in_min]]&lt;=settings!$D$2,"SLA_MET","SLA_NOT_MET")</f>
        <v>SLA_MET</v>
      </c>
    </row>
    <row r="4113" spans="1:17" hidden="1" x14ac:dyDescent="0.3">
      <c r="A4113" s="5" t="s">
        <v>5076</v>
      </c>
      <c r="B4113" s="36">
        <v>45160.572326388887</v>
      </c>
      <c r="C4113" s="41">
        <v>45160.589861111112</v>
      </c>
      <c r="D4113" s="11" t="s">
        <v>10</v>
      </c>
      <c r="E4113" s="11" t="s">
        <v>11</v>
      </c>
      <c r="F4113" s="11" t="s">
        <v>114</v>
      </c>
      <c r="G4113" s="11" t="s">
        <v>15</v>
      </c>
      <c r="H4113" s="84" t="str">
        <f t="shared" si="64"/>
        <v>Reason Unknown</v>
      </c>
      <c r="I4113" s="63">
        <f>(tbl_raw_data[[#This Row],[Date Actioned]])-(tbl_raw_data[[#This Row],[Date Tagged]])</f>
        <v>1.7534722224809229E-2</v>
      </c>
      <c r="J4113" s="66">
        <f>HOUR(tbl_raw_data[[#This Row],[time_taken]])*60+MINUTE(tbl_raw_data[[#This Row],[time_taken]])+SECOND(tbl_raw_data[[#This Row],[time_taken]])/60</f>
        <v>25.25</v>
      </c>
      <c r="K4113" s="68">
        <f>DATE(YEAR(tbl_raw_data[[#This Row],[Date Actioned]]),MONTH(tbl_raw_data[[#This Row],[Date Actioned]]),DAY(tbl_raw_data[[#This Row],[Date Actioned]]))</f>
        <v>45160</v>
      </c>
      <c r="L4113" s="65" t="str">
        <f>UPPER(TEXT(tbl_raw_data[[#This Row],[updated_date]],"MMMM"))</f>
        <v>AUGUST</v>
      </c>
      <c r="M4113" s="65" t="str">
        <f>"WEEK "&amp;IF(ROUNDUP(DAY(tbl_raw_data[[#This Row],[updated_date]])/7,0)=5,4,ROUNDUP(DAY(tbl_raw_data[[#This Row],[updated_date]])/7,0))</f>
        <v>WEEK 4</v>
      </c>
      <c r="N4113" s="71" t="str">
        <f>UPPER(VLOOKUP(tbl_raw_data[[#This Row],[Analyst]],settings!$A$1:$B$15,2,0))</f>
        <v>FARDIN</v>
      </c>
      <c r="O4113" s="71" t="str">
        <f>TRIM(UPPER(tbl_raw_data[[#This Row],[Outcome]]))</f>
        <v>APPROVE</v>
      </c>
      <c r="P4113" s="71" t="str">
        <f>TRIM(UPPER(tbl_raw_data[[#This Row],[Queue Name]]))</f>
        <v>CONSUMER EXISTING</v>
      </c>
      <c r="Q4113" s="71" t="str">
        <f>IF(tbl_raw_data[[#This Row],[time_taken_in_min]]&lt;=settings!$D$2,"SLA_MET","SLA_NOT_MET")</f>
        <v>SLA_NOT_MET</v>
      </c>
    </row>
    <row r="4114" spans="1:17" hidden="1" x14ac:dyDescent="0.3">
      <c r="A4114" s="7" t="s">
        <v>5077</v>
      </c>
      <c r="B4114" s="34">
        <v>45160.574444444443</v>
      </c>
      <c r="C4114" s="40">
        <v>45160.588993055557</v>
      </c>
      <c r="D4114" s="10" t="s">
        <v>10</v>
      </c>
      <c r="E4114" s="10" t="s">
        <v>8</v>
      </c>
      <c r="F4114" s="10" t="s">
        <v>14</v>
      </c>
      <c r="G4114" s="12"/>
      <c r="H4114" s="84" t="str">
        <f t="shared" si="64"/>
        <v>Reason Unknown</v>
      </c>
      <c r="I4114" s="63">
        <f>(tbl_raw_data[[#This Row],[Date Actioned]])-(tbl_raw_data[[#This Row],[Date Tagged]])</f>
        <v>1.4548611114150845E-2</v>
      </c>
      <c r="J4114" s="66">
        <f>HOUR(tbl_raw_data[[#This Row],[time_taken]])*60+MINUTE(tbl_raw_data[[#This Row],[time_taken]])+SECOND(tbl_raw_data[[#This Row],[time_taken]])/60</f>
        <v>20.95</v>
      </c>
      <c r="K4114" s="68">
        <f>DATE(YEAR(tbl_raw_data[[#This Row],[Date Actioned]]),MONTH(tbl_raw_data[[#This Row],[Date Actioned]]),DAY(tbl_raw_data[[#This Row],[Date Actioned]]))</f>
        <v>45160</v>
      </c>
      <c r="L4114" s="65" t="str">
        <f>UPPER(TEXT(tbl_raw_data[[#This Row],[updated_date]],"MMMM"))</f>
        <v>AUGUST</v>
      </c>
      <c r="M4114" s="65" t="str">
        <f>"WEEK "&amp;IF(ROUNDUP(DAY(tbl_raw_data[[#This Row],[updated_date]])/7,0)=5,4,ROUNDUP(DAY(tbl_raw_data[[#This Row],[updated_date]])/7,0))</f>
        <v>WEEK 4</v>
      </c>
      <c r="N4114" s="71" t="str">
        <f>UPPER(VLOOKUP(tbl_raw_data[[#This Row],[Analyst]],settings!$A$1:$B$15,2,0))</f>
        <v>CAMROON</v>
      </c>
      <c r="O4114" s="71" t="str">
        <f>TRIM(UPPER(tbl_raw_data[[#This Row],[Outcome]]))</f>
        <v>APPROVE</v>
      </c>
      <c r="P4114" s="71" t="str">
        <f>TRIM(UPPER(tbl_raw_data[[#This Row],[Queue Name]]))</f>
        <v>CONSUMER POST BUREAU</v>
      </c>
      <c r="Q4114" s="71" t="str">
        <f>IF(tbl_raw_data[[#This Row],[time_taken_in_min]]&lt;=settings!$D$2,"SLA_MET","SLA_NOT_MET")</f>
        <v>SLA_NOT_MET</v>
      </c>
    </row>
    <row r="4115" spans="1:17" hidden="1" x14ac:dyDescent="0.3">
      <c r="A4115" s="1" t="s">
        <v>5078</v>
      </c>
      <c r="B4115" s="36">
        <v>45160.576562499999</v>
      </c>
      <c r="C4115" s="41">
        <v>45160.5937962963</v>
      </c>
      <c r="D4115" s="11" t="s">
        <v>10</v>
      </c>
      <c r="E4115" s="11" t="s">
        <v>8</v>
      </c>
      <c r="F4115" s="11" t="s">
        <v>14</v>
      </c>
      <c r="G4115" s="11" t="s">
        <v>15</v>
      </c>
      <c r="H4115" s="84" t="str">
        <f t="shared" si="64"/>
        <v>Reason Unknown</v>
      </c>
      <c r="I4115" s="63">
        <f>(tbl_raw_data[[#This Row],[Date Actioned]])-(tbl_raw_data[[#This Row],[Date Tagged]])</f>
        <v>1.7233796301297843E-2</v>
      </c>
      <c r="J4115" s="66">
        <f>HOUR(tbl_raw_data[[#This Row],[time_taken]])*60+MINUTE(tbl_raw_data[[#This Row],[time_taken]])+SECOND(tbl_raw_data[[#This Row],[time_taken]])/60</f>
        <v>24.816666666666666</v>
      </c>
      <c r="K4115" s="68">
        <f>DATE(YEAR(tbl_raw_data[[#This Row],[Date Actioned]]),MONTH(tbl_raw_data[[#This Row],[Date Actioned]]),DAY(tbl_raw_data[[#This Row],[Date Actioned]]))</f>
        <v>45160</v>
      </c>
      <c r="L4115" s="65" t="str">
        <f>UPPER(TEXT(tbl_raw_data[[#This Row],[updated_date]],"MMMM"))</f>
        <v>AUGUST</v>
      </c>
      <c r="M4115" s="65" t="str">
        <f>"WEEK "&amp;IF(ROUNDUP(DAY(tbl_raw_data[[#This Row],[updated_date]])/7,0)=5,4,ROUNDUP(DAY(tbl_raw_data[[#This Row],[updated_date]])/7,0))</f>
        <v>WEEK 4</v>
      </c>
      <c r="N4115" s="71" t="str">
        <f>UPPER(VLOOKUP(tbl_raw_data[[#This Row],[Analyst]],settings!$A$1:$B$15,2,0))</f>
        <v>CAMROON</v>
      </c>
      <c r="O4115" s="71" t="str">
        <f>TRIM(UPPER(tbl_raw_data[[#This Row],[Outcome]]))</f>
        <v>APPROVE</v>
      </c>
      <c r="P4115" s="71" t="str">
        <f>TRIM(UPPER(tbl_raw_data[[#This Row],[Queue Name]]))</f>
        <v>CONSUMER POST BUREAU</v>
      </c>
      <c r="Q4115" s="71" t="str">
        <f>IF(tbl_raw_data[[#This Row],[time_taken_in_min]]&lt;=settings!$D$2,"SLA_MET","SLA_NOT_MET")</f>
        <v>SLA_NOT_MET</v>
      </c>
    </row>
    <row r="4116" spans="1:17" hidden="1" x14ac:dyDescent="0.3">
      <c r="A4116" s="5" t="s">
        <v>5079</v>
      </c>
      <c r="B4116" s="34">
        <v>45160.577256944445</v>
      </c>
      <c r="C4116" s="40">
        <v>45160.602766203701</v>
      </c>
      <c r="D4116" s="10" t="s">
        <v>10</v>
      </c>
      <c r="E4116" s="10" t="s">
        <v>8</v>
      </c>
      <c r="F4116" s="10" t="s">
        <v>114</v>
      </c>
      <c r="G4116" s="10" t="s">
        <v>123</v>
      </c>
      <c r="H4116" s="84" t="str">
        <f t="shared" si="64"/>
        <v>Reason Unknown</v>
      </c>
      <c r="I4116" s="63">
        <f>(tbl_raw_data[[#This Row],[Date Actioned]])-(tbl_raw_data[[#This Row],[Date Tagged]])</f>
        <v>2.5509259256068617E-2</v>
      </c>
      <c r="J4116" s="66">
        <f>HOUR(tbl_raw_data[[#This Row],[time_taken]])*60+MINUTE(tbl_raw_data[[#This Row],[time_taken]])+SECOND(tbl_raw_data[[#This Row],[time_taken]])/60</f>
        <v>36.733333333333334</v>
      </c>
      <c r="K4116" s="68">
        <f>DATE(YEAR(tbl_raw_data[[#This Row],[Date Actioned]]),MONTH(tbl_raw_data[[#This Row],[Date Actioned]]),DAY(tbl_raw_data[[#This Row],[Date Actioned]]))</f>
        <v>45160</v>
      </c>
      <c r="L4116" s="65" t="str">
        <f>UPPER(TEXT(tbl_raw_data[[#This Row],[updated_date]],"MMMM"))</f>
        <v>AUGUST</v>
      </c>
      <c r="M4116" s="65" t="str">
        <f>"WEEK "&amp;IF(ROUNDUP(DAY(tbl_raw_data[[#This Row],[updated_date]])/7,0)=5,4,ROUNDUP(DAY(tbl_raw_data[[#This Row],[updated_date]])/7,0))</f>
        <v>WEEK 4</v>
      </c>
      <c r="N4116" s="71" t="str">
        <f>UPPER(VLOOKUP(tbl_raw_data[[#This Row],[Analyst]],settings!$A$1:$B$15,2,0))</f>
        <v>FARDIN</v>
      </c>
      <c r="O4116" s="71" t="str">
        <f>TRIM(UPPER(tbl_raw_data[[#This Row],[Outcome]]))</f>
        <v>APPROVE</v>
      </c>
      <c r="P4116" s="71" t="str">
        <f>TRIM(UPPER(tbl_raw_data[[#This Row],[Queue Name]]))</f>
        <v>CONSUMER POST BUREAU</v>
      </c>
      <c r="Q4116" s="71" t="str">
        <f>IF(tbl_raw_data[[#This Row],[time_taken_in_min]]&lt;=settings!$D$2,"SLA_MET","SLA_NOT_MET")</f>
        <v>SLA_NOT_MET</v>
      </c>
    </row>
    <row r="4117" spans="1:17" hidden="1" x14ac:dyDescent="0.3">
      <c r="A4117" s="7" t="s">
        <v>5080</v>
      </c>
      <c r="B4117" s="36">
        <v>45160.584293981483</v>
      </c>
      <c r="C4117" s="41">
        <v>45160.598194444443</v>
      </c>
      <c r="D4117" s="11" t="s">
        <v>10</v>
      </c>
      <c r="E4117" s="11" t="s">
        <v>11</v>
      </c>
      <c r="F4117" s="11" t="s">
        <v>22</v>
      </c>
      <c r="G4117" s="11" t="s">
        <v>794</v>
      </c>
      <c r="H4117" s="84" t="str">
        <f t="shared" si="64"/>
        <v>Reason Unknown</v>
      </c>
      <c r="I4117" s="63">
        <f>(tbl_raw_data[[#This Row],[Date Actioned]])-(tbl_raw_data[[#This Row],[Date Tagged]])</f>
        <v>1.3900462960009463E-2</v>
      </c>
      <c r="J4117" s="66">
        <f>HOUR(tbl_raw_data[[#This Row],[time_taken]])*60+MINUTE(tbl_raw_data[[#This Row],[time_taken]])+SECOND(tbl_raw_data[[#This Row],[time_taken]])/60</f>
        <v>20.016666666666666</v>
      </c>
      <c r="K4117" s="68">
        <f>DATE(YEAR(tbl_raw_data[[#This Row],[Date Actioned]]),MONTH(tbl_raw_data[[#This Row],[Date Actioned]]),DAY(tbl_raw_data[[#This Row],[Date Actioned]]))</f>
        <v>45160</v>
      </c>
      <c r="L4117" s="65" t="str">
        <f>UPPER(TEXT(tbl_raw_data[[#This Row],[updated_date]],"MMMM"))</f>
        <v>AUGUST</v>
      </c>
      <c r="M4117" s="65" t="str">
        <f>"WEEK "&amp;IF(ROUNDUP(DAY(tbl_raw_data[[#This Row],[updated_date]])/7,0)=5,4,ROUNDUP(DAY(tbl_raw_data[[#This Row],[updated_date]])/7,0))</f>
        <v>WEEK 4</v>
      </c>
      <c r="N4117" s="71" t="str">
        <f>UPPER(VLOOKUP(tbl_raw_data[[#This Row],[Analyst]],settings!$A$1:$B$15,2,0))</f>
        <v>ROHAN</v>
      </c>
      <c r="O4117" s="71" t="str">
        <f>TRIM(UPPER(tbl_raw_data[[#This Row],[Outcome]]))</f>
        <v>APPROVE</v>
      </c>
      <c r="P4117" s="71" t="str">
        <f>TRIM(UPPER(tbl_raw_data[[#This Row],[Queue Name]]))</f>
        <v>CONSUMER EXISTING</v>
      </c>
      <c r="Q4117" s="71" t="str">
        <f>IF(tbl_raw_data[[#This Row],[time_taken_in_min]]&lt;=settings!$D$2,"SLA_MET","SLA_NOT_MET")</f>
        <v>SLA_NOT_MET</v>
      </c>
    </row>
    <row r="4118" spans="1:17" hidden="1" x14ac:dyDescent="0.3">
      <c r="A4118" s="1" t="s">
        <v>5081</v>
      </c>
      <c r="B4118" s="34">
        <v>45160.584826388891</v>
      </c>
      <c r="C4118" s="40">
        <v>45160.591562499998</v>
      </c>
      <c r="D4118" s="10" t="s">
        <v>10</v>
      </c>
      <c r="E4118" s="10" t="s">
        <v>11</v>
      </c>
      <c r="F4118" s="10" t="s">
        <v>22</v>
      </c>
      <c r="G4118" s="12"/>
      <c r="H4118" s="84" t="str">
        <f t="shared" si="64"/>
        <v>Reason Unknown</v>
      </c>
      <c r="I4118" s="63">
        <f>(tbl_raw_data[[#This Row],[Date Actioned]])-(tbl_raw_data[[#This Row],[Date Tagged]])</f>
        <v>6.7361111068748869E-3</v>
      </c>
      <c r="J4118" s="66">
        <f>HOUR(tbl_raw_data[[#This Row],[time_taken]])*60+MINUTE(tbl_raw_data[[#This Row],[time_taken]])+SECOND(tbl_raw_data[[#This Row],[time_taken]])/60</f>
        <v>9.6999999999999993</v>
      </c>
      <c r="K4118" s="68">
        <f>DATE(YEAR(tbl_raw_data[[#This Row],[Date Actioned]]),MONTH(tbl_raw_data[[#This Row],[Date Actioned]]),DAY(tbl_raw_data[[#This Row],[Date Actioned]]))</f>
        <v>45160</v>
      </c>
      <c r="L4118" s="65" t="str">
        <f>UPPER(TEXT(tbl_raw_data[[#This Row],[updated_date]],"MMMM"))</f>
        <v>AUGUST</v>
      </c>
      <c r="M4118" s="65" t="str">
        <f>"WEEK "&amp;IF(ROUNDUP(DAY(tbl_raw_data[[#This Row],[updated_date]])/7,0)=5,4,ROUNDUP(DAY(tbl_raw_data[[#This Row],[updated_date]])/7,0))</f>
        <v>WEEK 4</v>
      </c>
      <c r="N4118" s="71" t="str">
        <f>UPPER(VLOOKUP(tbl_raw_data[[#This Row],[Analyst]],settings!$A$1:$B$15,2,0))</f>
        <v>ROHAN</v>
      </c>
      <c r="O4118" s="71" t="str">
        <f>TRIM(UPPER(tbl_raw_data[[#This Row],[Outcome]]))</f>
        <v>APPROVE</v>
      </c>
      <c r="P4118" s="71" t="str">
        <f>TRIM(UPPER(tbl_raw_data[[#This Row],[Queue Name]]))</f>
        <v>CONSUMER EXISTING</v>
      </c>
      <c r="Q4118" s="71" t="str">
        <f>IF(tbl_raw_data[[#This Row],[time_taken_in_min]]&lt;=settings!$D$2,"SLA_MET","SLA_NOT_MET")</f>
        <v>SLA_MET</v>
      </c>
    </row>
    <row r="4119" spans="1:17" hidden="1" x14ac:dyDescent="0.3">
      <c r="A4119" s="5" t="s">
        <v>5082</v>
      </c>
      <c r="B4119" s="36">
        <v>45160.586180555554</v>
      </c>
      <c r="C4119" s="41">
        <v>45160.600694444445</v>
      </c>
      <c r="D4119" s="11" t="s">
        <v>10</v>
      </c>
      <c r="E4119" s="11" t="s">
        <v>18</v>
      </c>
      <c r="F4119" s="11" t="s">
        <v>12</v>
      </c>
      <c r="G4119" s="11" t="s">
        <v>15</v>
      </c>
      <c r="H4119" s="84" t="str">
        <f t="shared" si="64"/>
        <v>Reason Unknown</v>
      </c>
      <c r="I4119" s="63">
        <f>(tbl_raw_data[[#This Row],[Date Actioned]])-(tbl_raw_data[[#This Row],[Date Tagged]])</f>
        <v>1.4513888891087845E-2</v>
      </c>
      <c r="J4119" s="66">
        <f>HOUR(tbl_raw_data[[#This Row],[time_taken]])*60+MINUTE(tbl_raw_data[[#This Row],[time_taken]])+SECOND(tbl_raw_data[[#This Row],[time_taken]])/60</f>
        <v>20.9</v>
      </c>
      <c r="K4119" s="68">
        <f>DATE(YEAR(tbl_raw_data[[#This Row],[Date Actioned]]),MONTH(tbl_raw_data[[#This Row],[Date Actioned]]),DAY(tbl_raw_data[[#This Row],[Date Actioned]]))</f>
        <v>45160</v>
      </c>
      <c r="L4119" s="65" t="str">
        <f>UPPER(TEXT(tbl_raw_data[[#This Row],[updated_date]],"MMMM"))</f>
        <v>AUGUST</v>
      </c>
      <c r="M4119" s="65" t="str">
        <f>"WEEK "&amp;IF(ROUNDUP(DAY(tbl_raw_data[[#This Row],[updated_date]])/7,0)=5,4,ROUNDUP(DAY(tbl_raw_data[[#This Row],[updated_date]])/7,0))</f>
        <v>WEEK 4</v>
      </c>
      <c r="N4119" s="71" t="str">
        <f>UPPER(VLOOKUP(tbl_raw_data[[#This Row],[Analyst]],settings!$A$1:$B$15,2,0))</f>
        <v>NITESH</v>
      </c>
      <c r="O4119" s="71" t="str">
        <f>TRIM(UPPER(tbl_raw_data[[#This Row],[Outcome]]))</f>
        <v>APPROVE</v>
      </c>
      <c r="P4119" s="71" t="str">
        <f>TRIM(UPPER(tbl_raw_data[[#This Row],[Queue Name]]))</f>
        <v>CONSUMER PRE BUREAU</v>
      </c>
      <c r="Q4119" s="71" t="str">
        <f>IF(tbl_raw_data[[#This Row],[time_taken_in_min]]&lt;=settings!$D$2,"SLA_MET","SLA_NOT_MET")</f>
        <v>SLA_NOT_MET</v>
      </c>
    </row>
    <row r="4120" spans="1:17" hidden="1" x14ac:dyDescent="0.3">
      <c r="A4120" s="7" t="s">
        <v>5083</v>
      </c>
      <c r="B4120" s="34">
        <v>45160.593310185184</v>
      </c>
      <c r="C4120" s="40">
        <v>45160.605543981481</v>
      </c>
      <c r="D4120" s="10" t="s">
        <v>10</v>
      </c>
      <c r="E4120" s="10" t="s">
        <v>11</v>
      </c>
      <c r="F4120" s="10" t="s">
        <v>114</v>
      </c>
      <c r="G4120" s="10" t="s">
        <v>23</v>
      </c>
      <c r="H4120" s="84" t="str">
        <f t="shared" si="64"/>
        <v>Reason Unknown</v>
      </c>
      <c r="I4120" s="63">
        <f>(tbl_raw_data[[#This Row],[Date Actioned]])-(tbl_raw_data[[#This Row],[Date Tagged]])</f>
        <v>1.2233796296641231E-2</v>
      </c>
      <c r="J4120" s="66">
        <f>HOUR(tbl_raw_data[[#This Row],[time_taken]])*60+MINUTE(tbl_raw_data[[#This Row],[time_taken]])+SECOND(tbl_raw_data[[#This Row],[time_taken]])/60</f>
        <v>17.616666666666667</v>
      </c>
      <c r="K4120" s="68">
        <f>DATE(YEAR(tbl_raw_data[[#This Row],[Date Actioned]]),MONTH(tbl_raw_data[[#This Row],[Date Actioned]]),DAY(tbl_raw_data[[#This Row],[Date Actioned]]))</f>
        <v>45160</v>
      </c>
      <c r="L4120" s="65" t="str">
        <f>UPPER(TEXT(tbl_raw_data[[#This Row],[updated_date]],"MMMM"))</f>
        <v>AUGUST</v>
      </c>
      <c r="M4120" s="65" t="str">
        <f>"WEEK "&amp;IF(ROUNDUP(DAY(tbl_raw_data[[#This Row],[updated_date]])/7,0)=5,4,ROUNDUP(DAY(tbl_raw_data[[#This Row],[updated_date]])/7,0))</f>
        <v>WEEK 4</v>
      </c>
      <c r="N4120" s="71" t="str">
        <f>UPPER(VLOOKUP(tbl_raw_data[[#This Row],[Analyst]],settings!$A$1:$B$15,2,0))</f>
        <v>FARDIN</v>
      </c>
      <c r="O4120" s="71" t="str">
        <f>TRIM(UPPER(tbl_raw_data[[#This Row],[Outcome]]))</f>
        <v>APPROVE</v>
      </c>
      <c r="P4120" s="71" t="str">
        <f>TRIM(UPPER(tbl_raw_data[[#This Row],[Queue Name]]))</f>
        <v>CONSUMER EXISTING</v>
      </c>
      <c r="Q4120" s="71" t="str">
        <f>IF(tbl_raw_data[[#This Row],[time_taken_in_min]]&lt;=settings!$D$2,"SLA_MET","SLA_NOT_MET")</f>
        <v>SLA_MET</v>
      </c>
    </row>
    <row r="4121" spans="1:17" hidden="1" x14ac:dyDescent="0.3">
      <c r="A4121" s="1" t="s">
        <v>5084</v>
      </c>
      <c r="B4121" s="36">
        <v>45160.594305555554</v>
      </c>
      <c r="C4121" s="41">
        <v>45160.601342592592</v>
      </c>
      <c r="D4121" s="11" t="s">
        <v>10</v>
      </c>
      <c r="E4121" s="11" t="s">
        <v>11</v>
      </c>
      <c r="F4121" s="11" t="s">
        <v>14</v>
      </c>
      <c r="G4121" s="11" t="s">
        <v>15</v>
      </c>
      <c r="H4121" s="84" t="str">
        <f t="shared" si="64"/>
        <v>Reason Unknown</v>
      </c>
      <c r="I4121" s="63">
        <f>(tbl_raw_data[[#This Row],[Date Actioned]])-(tbl_raw_data[[#This Row],[Date Tagged]])</f>
        <v>7.0370370376622304E-3</v>
      </c>
      <c r="J4121" s="66">
        <f>HOUR(tbl_raw_data[[#This Row],[time_taken]])*60+MINUTE(tbl_raw_data[[#This Row],[time_taken]])+SECOND(tbl_raw_data[[#This Row],[time_taken]])/60</f>
        <v>10.133333333333333</v>
      </c>
      <c r="K4121" s="68">
        <f>DATE(YEAR(tbl_raw_data[[#This Row],[Date Actioned]]),MONTH(tbl_raw_data[[#This Row],[Date Actioned]]),DAY(tbl_raw_data[[#This Row],[Date Actioned]]))</f>
        <v>45160</v>
      </c>
      <c r="L4121" s="65" t="str">
        <f>UPPER(TEXT(tbl_raw_data[[#This Row],[updated_date]],"MMMM"))</f>
        <v>AUGUST</v>
      </c>
      <c r="M4121" s="65" t="str">
        <f>"WEEK "&amp;IF(ROUNDUP(DAY(tbl_raw_data[[#This Row],[updated_date]])/7,0)=5,4,ROUNDUP(DAY(tbl_raw_data[[#This Row],[updated_date]])/7,0))</f>
        <v>WEEK 4</v>
      </c>
      <c r="N4121" s="71" t="str">
        <f>UPPER(VLOOKUP(tbl_raw_data[[#This Row],[Analyst]],settings!$A$1:$B$15,2,0))</f>
        <v>CAMROON</v>
      </c>
      <c r="O4121" s="71" t="str">
        <f>TRIM(UPPER(tbl_raw_data[[#This Row],[Outcome]]))</f>
        <v>APPROVE</v>
      </c>
      <c r="P4121" s="71" t="str">
        <f>TRIM(UPPER(tbl_raw_data[[#This Row],[Queue Name]]))</f>
        <v>CONSUMER EXISTING</v>
      </c>
      <c r="Q4121" s="71" t="str">
        <f>IF(tbl_raw_data[[#This Row],[time_taken_in_min]]&lt;=settings!$D$2,"SLA_MET","SLA_NOT_MET")</f>
        <v>SLA_MET</v>
      </c>
    </row>
    <row r="4122" spans="1:17" hidden="1" x14ac:dyDescent="0.3">
      <c r="A4122" s="5" t="s">
        <v>5085</v>
      </c>
      <c r="B4122" s="34">
        <v>45160.594872685186</v>
      </c>
      <c r="C4122" s="40">
        <v>45160.601863425924</v>
      </c>
      <c r="D4122" s="10" t="s">
        <v>10</v>
      </c>
      <c r="E4122" s="10" t="s">
        <v>11</v>
      </c>
      <c r="F4122" s="10" t="s">
        <v>17</v>
      </c>
      <c r="G4122" s="12"/>
      <c r="H4122" s="84" t="str">
        <f t="shared" si="64"/>
        <v>Reason Unknown</v>
      </c>
      <c r="I4122" s="63">
        <f>(tbl_raw_data[[#This Row],[Date Actioned]])-(tbl_raw_data[[#This Row],[Date Tagged]])</f>
        <v>6.9907407378195785E-3</v>
      </c>
      <c r="J4122" s="66">
        <f>HOUR(tbl_raw_data[[#This Row],[time_taken]])*60+MINUTE(tbl_raw_data[[#This Row],[time_taken]])+SECOND(tbl_raw_data[[#This Row],[time_taken]])/60</f>
        <v>10.066666666666666</v>
      </c>
      <c r="K4122" s="68">
        <f>DATE(YEAR(tbl_raw_data[[#This Row],[Date Actioned]]),MONTH(tbl_raw_data[[#This Row],[Date Actioned]]),DAY(tbl_raw_data[[#This Row],[Date Actioned]]))</f>
        <v>45160</v>
      </c>
      <c r="L4122" s="65" t="str">
        <f>UPPER(TEXT(tbl_raw_data[[#This Row],[updated_date]],"MMMM"))</f>
        <v>AUGUST</v>
      </c>
      <c r="M4122" s="65" t="str">
        <f>"WEEK "&amp;IF(ROUNDUP(DAY(tbl_raw_data[[#This Row],[updated_date]])/7,0)=5,4,ROUNDUP(DAY(tbl_raw_data[[#This Row],[updated_date]])/7,0))</f>
        <v>WEEK 4</v>
      </c>
      <c r="N4122" s="71" t="str">
        <f>UPPER(VLOOKUP(tbl_raw_data[[#This Row],[Analyst]],settings!$A$1:$B$15,2,0))</f>
        <v>MERCEDES</v>
      </c>
      <c r="O4122" s="71" t="str">
        <f>TRIM(UPPER(tbl_raw_data[[#This Row],[Outcome]]))</f>
        <v>APPROVE</v>
      </c>
      <c r="P4122" s="71" t="str">
        <f>TRIM(UPPER(tbl_raw_data[[#This Row],[Queue Name]]))</f>
        <v>CONSUMER EXISTING</v>
      </c>
      <c r="Q4122" s="71" t="str">
        <f>IF(tbl_raw_data[[#This Row],[time_taken_in_min]]&lt;=settings!$D$2,"SLA_MET","SLA_NOT_MET")</f>
        <v>SLA_MET</v>
      </c>
    </row>
    <row r="4123" spans="1:17" hidden="1" x14ac:dyDescent="0.3">
      <c r="A4123" s="7" t="s">
        <v>5086</v>
      </c>
      <c r="B4123" s="36">
        <v>45160.605104166665</v>
      </c>
      <c r="C4123" s="41">
        <v>45160.616365740738</v>
      </c>
      <c r="D4123" s="11" t="s">
        <v>10</v>
      </c>
      <c r="E4123" s="11" t="s">
        <v>11</v>
      </c>
      <c r="F4123" s="11" t="s">
        <v>206</v>
      </c>
      <c r="G4123" s="11" t="s">
        <v>15</v>
      </c>
      <c r="H4123" s="84" t="str">
        <f t="shared" si="64"/>
        <v>Reason Unknown</v>
      </c>
      <c r="I4123" s="63">
        <f>(tbl_raw_data[[#This Row],[Date Actioned]])-(tbl_raw_data[[#This Row],[Date Tagged]])</f>
        <v>1.1261574072705116E-2</v>
      </c>
      <c r="J4123" s="66">
        <f>HOUR(tbl_raw_data[[#This Row],[time_taken]])*60+MINUTE(tbl_raw_data[[#This Row],[time_taken]])+SECOND(tbl_raw_data[[#This Row],[time_taken]])/60</f>
        <v>16.216666666666665</v>
      </c>
      <c r="K4123" s="68">
        <f>DATE(YEAR(tbl_raw_data[[#This Row],[Date Actioned]]),MONTH(tbl_raw_data[[#This Row],[Date Actioned]]),DAY(tbl_raw_data[[#This Row],[Date Actioned]]))</f>
        <v>45160</v>
      </c>
      <c r="L4123" s="65" t="str">
        <f>UPPER(TEXT(tbl_raw_data[[#This Row],[updated_date]],"MMMM"))</f>
        <v>AUGUST</v>
      </c>
      <c r="M4123" s="65" t="str">
        <f>"WEEK "&amp;IF(ROUNDUP(DAY(tbl_raw_data[[#This Row],[updated_date]])/7,0)=5,4,ROUNDUP(DAY(tbl_raw_data[[#This Row],[updated_date]])/7,0))</f>
        <v>WEEK 4</v>
      </c>
      <c r="N4123" s="71" t="str">
        <f>UPPER(VLOOKUP(tbl_raw_data[[#This Row],[Analyst]],settings!$A$1:$B$15,2,0))</f>
        <v>HARDIK</v>
      </c>
      <c r="O4123" s="71" t="str">
        <f>TRIM(UPPER(tbl_raw_data[[#This Row],[Outcome]]))</f>
        <v>APPROVE</v>
      </c>
      <c r="P4123" s="71" t="str">
        <f>TRIM(UPPER(tbl_raw_data[[#This Row],[Queue Name]]))</f>
        <v>CONSUMER EXISTING</v>
      </c>
      <c r="Q4123" s="71" t="str">
        <f>IF(tbl_raw_data[[#This Row],[time_taken_in_min]]&lt;=settings!$D$2,"SLA_MET","SLA_NOT_MET")</f>
        <v>SLA_MET</v>
      </c>
    </row>
    <row r="4124" spans="1:17" hidden="1" x14ac:dyDescent="0.3">
      <c r="A4124" s="1" t="s">
        <v>5087</v>
      </c>
      <c r="B4124" s="34">
        <v>45160.612708333334</v>
      </c>
      <c r="C4124" s="40">
        <v>45160.620567129627</v>
      </c>
      <c r="D4124" s="10" t="s">
        <v>10</v>
      </c>
      <c r="E4124" s="10" t="s">
        <v>18</v>
      </c>
      <c r="F4124" s="10" t="s">
        <v>14</v>
      </c>
      <c r="G4124" s="10" t="s">
        <v>120</v>
      </c>
      <c r="H4124" s="84" t="str">
        <f t="shared" si="64"/>
        <v>Reason Unknown</v>
      </c>
      <c r="I4124" s="63">
        <f>(tbl_raw_data[[#This Row],[Date Actioned]])-(tbl_raw_data[[#This Row],[Date Tagged]])</f>
        <v>7.8587962925666943E-3</v>
      </c>
      <c r="J4124" s="66">
        <f>HOUR(tbl_raw_data[[#This Row],[time_taken]])*60+MINUTE(tbl_raw_data[[#This Row],[time_taken]])+SECOND(tbl_raw_data[[#This Row],[time_taken]])/60</f>
        <v>11.316666666666666</v>
      </c>
      <c r="K4124" s="68">
        <f>DATE(YEAR(tbl_raw_data[[#This Row],[Date Actioned]]),MONTH(tbl_raw_data[[#This Row],[Date Actioned]]),DAY(tbl_raw_data[[#This Row],[Date Actioned]]))</f>
        <v>45160</v>
      </c>
      <c r="L4124" s="65" t="str">
        <f>UPPER(TEXT(tbl_raw_data[[#This Row],[updated_date]],"MMMM"))</f>
        <v>AUGUST</v>
      </c>
      <c r="M4124" s="65" t="str">
        <f>"WEEK "&amp;IF(ROUNDUP(DAY(tbl_raw_data[[#This Row],[updated_date]])/7,0)=5,4,ROUNDUP(DAY(tbl_raw_data[[#This Row],[updated_date]])/7,0))</f>
        <v>WEEK 4</v>
      </c>
      <c r="N4124" s="71" t="str">
        <f>UPPER(VLOOKUP(tbl_raw_data[[#This Row],[Analyst]],settings!$A$1:$B$15,2,0))</f>
        <v>CAMROON</v>
      </c>
      <c r="O4124" s="71" t="str">
        <f>TRIM(UPPER(tbl_raw_data[[#This Row],[Outcome]]))</f>
        <v>APPROVE</v>
      </c>
      <c r="P4124" s="71" t="str">
        <f>TRIM(UPPER(tbl_raw_data[[#This Row],[Queue Name]]))</f>
        <v>CONSUMER PRE BUREAU</v>
      </c>
      <c r="Q4124" s="71" t="str">
        <f>IF(tbl_raw_data[[#This Row],[time_taken_in_min]]&lt;=settings!$D$2,"SLA_MET","SLA_NOT_MET")</f>
        <v>SLA_MET</v>
      </c>
    </row>
    <row r="4125" spans="1:17" hidden="1" x14ac:dyDescent="0.3">
      <c r="A4125" s="5" t="s">
        <v>5088</v>
      </c>
      <c r="B4125" s="36">
        <v>45160.614849537036</v>
      </c>
      <c r="C4125" s="41">
        <v>45160.620821759258</v>
      </c>
      <c r="D4125" s="11" t="s">
        <v>10</v>
      </c>
      <c r="E4125" s="11" t="s">
        <v>11</v>
      </c>
      <c r="F4125" s="11" t="s">
        <v>206</v>
      </c>
      <c r="G4125" s="11" t="s">
        <v>15</v>
      </c>
      <c r="H4125" s="84" t="str">
        <f t="shared" si="64"/>
        <v>Reason Unknown</v>
      </c>
      <c r="I4125" s="63">
        <f>(tbl_raw_data[[#This Row],[Date Actioned]])-(tbl_raw_data[[#This Row],[Date Tagged]])</f>
        <v>5.9722222213167697E-3</v>
      </c>
      <c r="J4125" s="66">
        <f>HOUR(tbl_raw_data[[#This Row],[time_taken]])*60+MINUTE(tbl_raw_data[[#This Row],[time_taken]])+SECOND(tbl_raw_data[[#This Row],[time_taken]])/60</f>
        <v>8.6</v>
      </c>
      <c r="K4125" s="68">
        <f>DATE(YEAR(tbl_raw_data[[#This Row],[Date Actioned]]),MONTH(tbl_raw_data[[#This Row],[Date Actioned]]),DAY(tbl_raw_data[[#This Row],[Date Actioned]]))</f>
        <v>45160</v>
      </c>
      <c r="L4125" s="65" t="str">
        <f>UPPER(TEXT(tbl_raw_data[[#This Row],[updated_date]],"MMMM"))</f>
        <v>AUGUST</v>
      </c>
      <c r="M4125" s="65" t="str">
        <f>"WEEK "&amp;IF(ROUNDUP(DAY(tbl_raw_data[[#This Row],[updated_date]])/7,0)=5,4,ROUNDUP(DAY(tbl_raw_data[[#This Row],[updated_date]])/7,0))</f>
        <v>WEEK 4</v>
      </c>
      <c r="N4125" s="71" t="str">
        <f>UPPER(VLOOKUP(tbl_raw_data[[#This Row],[Analyst]],settings!$A$1:$B$15,2,0))</f>
        <v>HARDIK</v>
      </c>
      <c r="O4125" s="71" t="str">
        <f>TRIM(UPPER(tbl_raw_data[[#This Row],[Outcome]]))</f>
        <v>APPROVE</v>
      </c>
      <c r="P4125" s="71" t="str">
        <f>TRIM(UPPER(tbl_raw_data[[#This Row],[Queue Name]]))</f>
        <v>CONSUMER EXISTING</v>
      </c>
      <c r="Q4125" s="71" t="str">
        <f>IF(tbl_raw_data[[#This Row],[time_taken_in_min]]&lt;=settings!$D$2,"SLA_MET","SLA_NOT_MET")</f>
        <v>SLA_MET</v>
      </c>
    </row>
    <row r="4126" spans="1:17" hidden="1" x14ac:dyDescent="0.3">
      <c r="A4126" s="7" t="s">
        <v>5089</v>
      </c>
      <c r="B4126" s="34">
        <v>45160.61650462963</v>
      </c>
      <c r="C4126" s="40">
        <v>45160.625451388885</v>
      </c>
      <c r="D4126" s="10" t="s">
        <v>10</v>
      </c>
      <c r="E4126" s="10" t="s">
        <v>18</v>
      </c>
      <c r="F4126" s="10" t="s">
        <v>206</v>
      </c>
      <c r="G4126" s="10" t="s">
        <v>15</v>
      </c>
      <c r="H4126" s="84" t="str">
        <f t="shared" si="64"/>
        <v>Reason Unknown</v>
      </c>
      <c r="I4126" s="63">
        <f>(tbl_raw_data[[#This Row],[Date Actioned]])-(tbl_raw_data[[#This Row],[Date Tagged]])</f>
        <v>8.9467592551955022E-3</v>
      </c>
      <c r="J4126" s="66">
        <f>HOUR(tbl_raw_data[[#This Row],[time_taken]])*60+MINUTE(tbl_raw_data[[#This Row],[time_taken]])+SECOND(tbl_raw_data[[#This Row],[time_taken]])/60</f>
        <v>12.883333333333333</v>
      </c>
      <c r="K4126" s="68">
        <f>DATE(YEAR(tbl_raw_data[[#This Row],[Date Actioned]]),MONTH(tbl_raw_data[[#This Row],[Date Actioned]]),DAY(tbl_raw_data[[#This Row],[Date Actioned]]))</f>
        <v>45160</v>
      </c>
      <c r="L4126" s="65" t="str">
        <f>UPPER(TEXT(tbl_raw_data[[#This Row],[updated_date]],"MMMM"))</f>
        <v>AUGUST</v>
      </c>
      <c r="M4126" s="65" t="str">
        <f>"WEEK "&amp;IF(ROUNDUP(DAY(tbl_raw_data[[#This Row],[updated_date]])/7,0)=5,4,ROUNDUP(DAY(tbl_raw_data[[#This Row],[updated_date]])/7,0))</f>
        <v>WEEK 4</v>
      </c>
      <c r="N4126" s="71" t="str">
        <f>UPPER(VLOOKUP(tbl_raw_data[[#This Row],[Analyst]],settings!$A$1:$B$15,2,0))</f>
        <v>HARDIK</v>
      </c>
      <c r="O4126" s="71" t="str">
        <f>TRIM(UPPER(tbl_raw_data[[#This Row],[Outcome]]))</f>
        <v>APPROVE</v>
      </c>
      <c r="P4126" s="71" t="str">
        <f>TRIM(UPPER(tbl_raw_data[[#This Row],[Queue Name]]))</f>
        <v>CONSUMER PRE BUREAU</v>
      </c>
      <c r="Q4126" s="71" t="str">
        <f>IF(tbl_raw_data[[#This Row],[time_taken_in_min]]&lt;=settings!$D$2,"SLA_MET","SLA_NOT_MET")</f>
        <v>SLA_MET</v>
      </c>
    </row>
    <row r="4127" spans="1:17" hidden="1" x14ac:dyDescent="0.3">
      <c r="A4127" s="1" t="s">
        <v>5090</v>
      </c>
      <c r="B4127" s="36">
        <v>45160.617210648146</v>
      </c>
      <c r="C4127" s="41">
        <v>45160.624699074076</v>
      </c>
      <c r="D4127" s="11" t="s">
        <v>10</v>
      </c>
      <c r="E4127" s="11" t="s">
        <v>18</v>
      </c>
      <c r="F4127" s="11" t="s">
        <v>114</v>
      </c>
      <c r="G4127" s="11" t="s">
        <v>123</v>
      </c>
      <c r="H4127" s="84" t="str">
        <f t="shared" si="64"/>
        <v>Reason Unknown</v>
      </c>
      <c r="I4127" s="63">
        <f>(tbl_raw_data[[#This Row],[Date Actioned]])-(tbl_raw_data[[#This Row],[Date Tagged]])</f>
        <v>7.4884259302052669E-3</v>
      </c>
      <c r="J4127" s="66">
        <f>HOUR(tbl_raw_data[[#This Row],[time_taken]])*60+MINUTE(tbl_raw_data[[#This Row],[time_taken]])+SECOND(tbl_raw_data[[#This Row],[time_taken]])/60</f>
        <v>10.783333333333333</v>
      </c>
      <c r="K4127" s="68">
        <f>DATE(YEAR(tbl_raw_data[[#This Row],[Date Actioned]]),MONTH(tbl_raw_data[[#This Row],[Date Actioned]]),DAY(tbl_raw_data[[#This Row],[Date Actioned]]))</f>
        <v>45160</v>
      </c>
      <c r="L4127" s="65" t="str">
        <f>UPPER(TEXT(tbl_raw_data[[#This Row],[updated_date]],"MMMM"))</f>
        <v>AUGUST</v>
      </c>
      <c r="M4127" s="65" t="str">
        <f>"WEEK "&amp;IF(ROUNDUP(DAY(tbl_raw_data[[#This Row],[updated_date]])/7,0)=5,4,ROUNDUP(DAY(tbl_raw_data[[#This Row],[updated_date]])/7,0))</f>
        <v>WEEK 4</v>
      </c>
      <c r="N4127" s="71" t="str">
        <f>UPPER(VLOOKUP(tbl_raw_data[[#This Row],[Analyst]],settings!$A$1:$B$15,2,0))</f>
        <v>FARDIN</v>
      </c>
      <c r="O4127" s="71" t="str">
        <f>TRIM(UPPER(tbl_raw_data[[#This Row],[Outcome]]))</f>
        <v>APPROVE</v>
      </c>
      <c r="P4127" s="71" t="str">
        <f>TRIM(UPPER(tbl_raw_data[[#This Row],[Queue Name]]))</f>
        <v>CONSUMER PRE BUREAU</v>
      </c>
      <c r="Q4127" s="71" t="str">
        <f>IF(tbl_raw_data[[#This Row],[time_taken_in_min]]&lt;=settings!$D$2,"SLA_MET","SLA_NOT_MET")</f>
        <v>SLA_MET</v>
      </c>
    </row>
    <row r="4128" spans="1:17" hidden="1" x14ac:dyDescent="0.3">
      <c r="A4128" s="5" t="s">
        <v>5091</v>
      </c>
      <c r="B4128" s="34">
        <v>45160.620717592596</v>
      </c>
      <c r="C4128" s="40">
        <v>45160.628437500003</v>
      </c>
      <c r="D4128" s="10" t="s">
        <v>10</v>
      </c>
      <c r="E4128" s="10" t="s">
        <v>18</v>
      </c>
      <c r="F4128" s="10" t="s">
        <v>114</v>
      </c>
      <c r="G4128" s="10" t="s">
        <v>123</v>
      </c>
      <c r="H4128" s="84" t="str">
        <f t="shared" si="64"/>
        <v>Reason Unknown</v>
      </c>
      <c r="I4128" s="63">
        <f>(tbl_raw_data[[#This Row],[Date Actioned]])-(tbl_raw_data[[#This Row],[Date Tagged]])</f>
        <v>7.7199074075906537E-3</v>
      </c>
      <c r="J4128" s="66">
        <f>HOUR(tbl_raw_data[[#This Row],[time_taken]])*60+MINUTE(tbl_raw_data[[#This Row],[time_taken]])+SECOND(tbl_raw_data[[#This Row],[time_taken]])/60</f>
        <v>11.116666666666667</v>
      </c>
      <c r="K4128" s="68">
        <f>DATE(YEAR(tbl_raw_data[[#This Row],[Date Actioned]]),MONTH(tbl_raw_data[[#This Row],[Date Actioned]]),DAY(tbl_raw_data[[#This Row],[Date Actioned]]))</f>
        <v>45160</v>
      </c>
      <c r="L4128" s="65" t="str">
        <f>UPPER(TEXT(tbl_raw_data[[#This Row],[updated_date]],"MMMM"))</f>
        <v>AUGUST</v>
      </c>
      <c r="M4128" s="65" t="str">
        <f>"WEEK "&amp;IF(ROUNDUP(DAY(tbl_raw_data[[#This Row],[updated_date]])/7,0)=5,4,ROUNDUP(DAY(tbl_raw_data[[#This Row],[updated_date]])/7,0))</f>
        <v>WEEK 4</v>
      </c>
      <c r="N4128" s="71" t="str">
        <f>UPPER(VLOOKUP(tbl_raw_data[[#This Row],[Analyst]],settings!$A$1:$B$15,2,0))</f>
        <v>FARDIN</v>
      </c>
      <c r="O4128" s="71" t="str">
        <f>TRIM(UPPER(tbl_raw_data[[#This Row],[Outcome]]))</f>
        <v>APPROVE</v>
      </c>
      <c r="P4128" s="71" t="str">
        <f>TRIM(UPPER(tbl_raw_data[[#This Row],[Queue Name]]))</f>
        <v>CONSUMER PRE BUREAU</v>
      </c>
      <c r="Q4128" s="71" t="str">
        <f>IF(tbl_raw_data[[#This Row],[time_taken_in_min]]&lt;=settings!$D$2,"SLA_MET","SLA_NOT_MET")</f>
        <v>SLA_MET</v>
      </c>
    </row>
    <row r="4129" spans="1:17" hidden="1" x14ac:dyDescent="0.3">
      <c r="A4129" s="7" t="s">
        <v>5092</v>
      </c>
      <c r="B4129" s="36">
        <v>45160.623113425929</v>
      </c>
      <c r="C4129" s="41">
        <v>45160.643263888887</v>
      </c>
      <c r="D4129" s="11" t="s">
        <v>10</v>
      </c>
      <c r="E4129" s="11" t="s">
        <v>18</v>
      </c>
      <c r="F4129" s="11" t="s">
        <v>12</v>
      </c>
      <c r="G4129" s="11" t="s">
        <v>15</v>
      </c>
      <c r="H4129" s="84" t="str">
        <f t="shared" si="64"/>
        <v>Reason Unknown</v>
      </c>
      <c r="I4129" s="63">
        <f>(tbl_raw_data[[#This Row],[Date Actioned]])-(tbl_raw_data[[#This Row],[Date Tagged]])</f>
        <v>2.0150462958554272E-2</v>
      </c>
      <c r="J4129" s="66">
        <f>HOUR(tbl_raw_data[[#This Row],[time_taken]])*60+MINUTE(tbl_raw_data[[#This Row],[time_taken]])+SECOND(tbl_raw_data[[#This Row],[time_taken]])/60</f>
        <v>29.016666666666666</v>
      </c>
      <c r="K4129" s="68">
        <f>DATE(YEAR(tbl_raw_data[[#This Row],[Date Actioned]]),MONTH(tbl_raw_data[[#This Row],[Date Actioned]]),DAY(tbl_raw_data[[#This Row],[Date Actioned]]))</f>
        <v>45160</v>
      </c>
      <c r="L4129" s="65" t="str">
        <f>UPPER(TEXT(tbl_raw_data[[#This Row],[updated_date]],"MMMM"))</f>
        <v>AUGUST</v>
      </c>
      <c r="M4129" s="65" t="str">
        <f>"WEEK "&amp;IF(ROUNDUP(DAY(tbl_raw_data[[#This Row],[updated_date]])/7,0)=5,4,ROUNDUP(DAY(tbl_raw_data[[#This Row],[updated_date]])/7,0))</f>
        <v>WEEK 4</v>
      </c>
      <c r="N4129" s="71" t="str">
        <f>UPPER(VLOOKUP(tbl_raw_data[[#This Row],[Analyst]],settings!$A$1:$B$15,2,0))</f>
        <v>NITESH</v>
      </c>
      <c r="O4129" s="71" t="str">
        <f>TRIM(UPPER(tbl_raw_data[[#This Row],[Outcome]]))</f>
        <v>APPROVE</v>
      </c>
      <c r="P4129" s="71" t="str">
        <f>TRIM(UPPER(tbl_raw_data[[#This Row],[Queue Name]]))</f>
        <v>CONSUMER PRE BUREAU</v>
      </c>
      <c r="Q4129" s="71" t="str">
        <f>IF(tbl_raw_data[[#This Row],[time_taken_in_min]]&lt;=settings!$D$2,"SLA_MET","SLA_NOT_MET")</f>
        <v>SLA_NOT_MET</v>
      </c>
    </row>
    <row r="4130" spans="1:17" hidden="1" x14ac:dyDescent="0.3">
      <c r="A4130" s="1" t="s">
        <v>5093</v>
      </c>
      <c r="B4130" s="34">
        <v>45160.625937500001</v>
      </c>
      <c r="C4130" s="40">
        <v>45160.633657407408</v>
      </c>
      <c r="D4130" s="10" t="s">
        <v>10</v>
      </c>
      <c r="E4130" s="10" t="s">
        <v>11</v>
      </c>
      <c r="F4130" s="10" t="s">
        <v>114</v>
      </c>
      <c r="G4130" s="12"/>
      <c r="H4130" s="84" t="str">
        <f t="shared" si="64"/>
        <v>Reason Unknown</v>
      </c>
      <c r="I4130" s="63">
        <f>(tbl_raw_data[[#This Row],[Date Actioned]])-(tbl_raw_data[[#This Row],[Date Tagged]])</f>
        <v>7.7199074075906537E-3</v>
      </c>
      <c r="J4130" s="66">
        <f>HOUR(tbl_raw_data[[#This Row],[time_taken]])*60+MINUTE(tbl_raw_data[[#This Row],[time_taken]])+SECOND(tbl_raw_data[[#This Row],[time_taken]])/60</f>
        <v>11.116666666666667</v>
      </c>
      <c r="K4130" s="68">
        <f>DATE(YEAR(tbl_raw_data[[#This Row],[Date Actioned]]),MONTH(tbl_raw_data[[#This Row],[Date Actioned]]),DAY(tbl_raw_data[[#This Row],[Date Actioned]]))</f>
        <v>45160</v>
      </c>
      <c r="L4130" s="65" t="str">
        <f>UPPER(TEXT(tbl_raw_data[[#This Row],[updated_date]],"MMMM"))</f>
        <v>AUGUST</v>
      </c>
      <c r="M4130" s="65" t="str">
        <f>"WEEK "&amp;IF(ROUNDUP(DAY(tbl_raw_data[[#This Row],[updated_date]])/7,0)=5,4,ROUNDUP(DAY(tbl_raw_data[[#This Row],[updated_date]])/7,0))</f>
        <v>WEEK 4</v>
      </c>
      <c r="N4130" s="71" t="str">
        <f>UPPER(VLOOKUP(tbl_raw_data[[#This Row],[Analyst]],settings!$A$1:$B$15,2,0))</f>
        <v>FARDIN</v>
      </c>
      <c r="O4130" s="71" t="str">
        <f>TRIM(UPPER(tbl_raw_data[[#This Row],[Outcome]]))</f>
        <v>APPROVE</v>
      </c>
      <c r="P4130" s="71" t="str">
        <f>TRIM(UPPER(tbl_raw_data[[#This Row],[Queue Name]]))</f>
        <v>CONSUMER EXISTING</v>
      </c>
      <c r="Q4130" s="71" t="str">
        <f>IF(tbl_raw_data[[#This Row],[time_taken_in_min]]&lt;=settings!$D$2,"SLA_MET","SLA_NOT_MET")</f>
        <v>SLA_MET</v>
      </c>
    </row>
    <row r="4131" spans="1:17" hidden="1" x14ac:dyDescent="0.3">
      <c r="A4131" s="5" t="s">
        <v>5094</v>
      </c>
      <c r="B4131" s="36">
        <v>45160.630254629628</v>
      </c>
      <c r="C4131" s="41">
        <v>45160.641597222224</v>
      </c>
      <c r="D4131" s="11" t="s">
        <v>10</v>
      </c>
      <c r="E4131" s="11" t="s">
        <v>8</v>
      </c>
      <c r="F4131" s="11" t="s">
        <v>17</v>
      </c>
      <c r="G4131" s="13"/>
      <c r="H4131" s="84" t="str">
        <f t="shared" si="64"/>
        <v>Reason Unknown</v>
      </c>
      <c r="I4131" s="63">
        <f>(tbl_raw_data[[#This Row],[Date Actioned]])-(tbl_raw_data[[#This Row],[Date Tagged]])</f>
        <v>1.1342592595610768E-2</v>
      </c>
      <c r="J4131" s="66">
        <f>HOUR(tbl_raw_data[[#This Row],[time_taken]])*60+MINUTE(tbl_raw_data[[#This Row],[time_taken]])+SECOND(tbl_raw_data[[#This Row],[time_taken]])/60</f>
        <v>16.333333333333332</v>
      </c>
      <c r="K4131" s="68">
        <f>DATE(YEAR(tbl_raw_data[[#This Row],[Date Actioned]]),MONTH(tbl_raw_data[[#This Row],[Date Actioned]]),DAY(tbl_raw_data[[#This Row],[Date Actioned]]))</f>
        <v>45160</v>
      </c>
      <c r="L4131" s="65" t="str">
        <f>UPPER(TEXT(tbl_raw_data[[#This Row],[updated_date]],"MMMM"))</f>
        <v>AUGUST</v>
      </c>
      <c r="M4131" s="65" t="str">
        <f>"WEEK "&amp;IF(ROUNDUP(DAY(tbl_raw_data[[#This Row],[updated_date]])/7,0)=5,4,ROUNDUP(DAY(tbl_raw_data[[#This Row],[updated_date]])/7,0))</f>
        <v>WEEK 4</v>
      </c>
      <c r="N4131" s="71" t="str">
        <f>UPPER(VLOOKUP(tbl_raw_data[[#This Row],[Analyst]],settings!$A$1:$B$15,2,0))</f>
        <v>MERCEDES</v>
      </c>
      <c r="O4131" s="71" t="str">
        <f>TRIM(UPPER(tbl_raw_data[[#This Row],[Outcome]]))</f>
        <v>APPROVE</v>
      </c>
      <c r="P4131" s="71" t="str">
        <f>TRIM(UPPER(tbl_raw_data[[#This Row],[Queue Name]]))</f>
        <v>CONSUMER POST BUREAU</v>
      </c>
      <c r="Q4131" s="71" t="str">
        <f>IF(tbl_raw_data[[#This Row],[time_taken_in_min]]&lt;=settings!$D$2,"SLA_MET","SLA_NOT_MET")</f>
        <v>SLA_MET</v>
      </c>
    </row>
    <row r="4132" spans="1:17" hidden="1" x14ac:dyDescent="0.3">
      <c r="A4132" s="7" t="s">
        <v>5095</v>
      </c>
      <c r="B4132" s="34">
        <v>45160.631793981483</v>
      </c>
      <c r="C4132" s="40">
        <v>45160.636678240742</v>
      </c>
      <c r="D4132" s="10" t="s">
        <v>10</v>
      </c>
      <c r="E4132" s="10" t="s">
        <v>18</v>
      </c>
      <c r="F4132" s="10" t="s">
        <v>114</v>
      </c>
      <c r="G4132" s="10" t="s">
        <v>15</v>
      </c>
      <c r="H4132" s="84" t="str">
        <f t="shared" si="64"/>
        <v>Reason Unknown</v>
      </c>
      <c r="I4132" s="63">
        <f>(tbl_raw_data[[#This Row],[Date Actioned]])-(tbl_raw_data[[#This Row],[Date Tagged]])</f>
        <v>4.8842592586879618E-3</v>
      </c>
      <c r="J4132" s="66">
        <f>HOUR(tbl_raw_data[[#This Row],[time_taken]])*60+MINUTE(tbl_raw_data[[#This Row],[time_taken]])+SECOND(tbl_raw_data[[#This Row],[time_taken]])/60</f>
        <v>7.0333333333333332</v>
      </c>
      <c r="K4132" s="68">
        <f>DATE(YEAR(tbl_raw_data[[#This Row],[Date Actioned]]),MONTH(tbl_raw_data[[#This Row],[Date Actioned]]),DAY(tbl_raw_data[[#This Row],[Date Actioned]]))</f>
        <v>45160</v>
      </c>
      <c r="L4132" s="65" t="str">
        <f>UPPER(TEXT(tbl_raw_data[[#This Row],[updated_date]],"MMMM"))</f>
        <v>AUGUST</v>
      </c>
      <c r="M4132" s="65" t="str">
        <f>"WEEK "&amp;IF(ROUNDUP(DAY(tbl_raw_data[[#This Row],[updated_date]])/7,0)=5,4,ROUNDUP(DAY(tbl_raw_data[[#This Row],[updated_date]])/7,0))</f>
        <v>WEEK 4</v>
      </c>
      <c r="N4132" s="71" t="str">
        <f>UPPER(VLOOKUP(tbl_raw_data[[#This Row],[Analyst]],settings!$A$1:$B$15,2,0))</f>
        <v>FARDIN</v>
      </c>
      <c r="O4132" s="71" t="str">
        <f>TRIM(UPPER(tbl_raw_data[[#This Row],[Outcome]]))</f>
        <v>APPROVE</v>
      </c>
      <c r="P4132" s="71" t="str">
        <f>TRIM(UPPER(tbl_raw_data[[#This Row],[Queue Name]]))</f>
        <v>CONSUMER PRE BUREAU</v>
      </c>
      <c r="Q4132" s="71" t="str">
        <f>IF(tbl_raw_data[[#This Row],[time_taken_in_min]]&lt;=settings!$D$2,"SLA_MET","SLA_NOT_MET")</f>
        <v>SLA_MET</v>
      </c>
    </row>
    <row r="4133" spans="1:17" hidden="1" x14ac:dyDescent="0.3">
      <c r="A4133" s="1" t="s">
        <v>5096</v>
      </c>
      <c r="B4133" s="36">
        <v>45160.633668981478</v>
      </c>
      <c r="C4133" s="41">
        <v>45160.64402777778</v>
      </c>
      <c r="D4133" s="11" t="s">
        <v>10</v>
      </c>
      <c r="E4133" s="11" t="s">
        <v>11</v>
      </c>
      <c r="F4133" s="11" t="s">
        <v>114</v>
      </c>
      <c r="G4133" s="11" t="s">
        <v>123</v>
      </c>
      <c r="H4133" s="84" t="str">
        <f t="shared" si="64"/>
        <v>Reason Unknown</v>
      </c>
      <c r="I4133" s="63">
        <f>(tbl_raw_data[[#This Row],[Date Actioned]])-(tbl_raw_data[[#This Row],[Date Tagged]])</f>
        <v>1.0358796302170958E-2</v>
      </c>
      <c r="J4133" s="66">
        <f>HOUR(tbl_raw_data[[#This Row],[time_taken]])*60+MINUTE(tbl_raw_data[[#This Row],[time_taken]])+SECOND(tbl_raw_data[[#This Row],[time_taken]])/60</f>
        <v>14.916666666666666</v>
      </c>
      <c r="K4133" s="68">
        <f>DATE(YEAR(tbl_raw_data[[#This Row],[Date Actioned]]),MONTH(tbl_raw_data[[#This Row],[Date Actioned]]),DAY(tbl_raw_data[[#This Row],[Date Actioned]]))</f>
        <v>45160</v>
      </c>
      <c r="L4133" s="65" t="str">
        <f>UPPER(TEXT(tbl_raw_data[[#This Row],[updated_date]],"MMMM"))</f>
        <v>AUGUST</v>
      </c>
      <c r="M4133" s="65" t="str">
        <f>"WEEK "&amp;IF(ROUNDUP(DAY(tbl_raw_data[[#This Row],[updated_date]])/7,0)=5,4,ROUNDUP(DAY(tbl_raw_data[[#This Row],[updated_date]])/7,0))</f>
        <v>WEEK 4</v>
      </c>
      <c r="N4133" s="71" t="str">
        <f>UPPER(VLOOKUP(tbl_raw_data[[#This Row],[Analyst]],settings!$A$1:$B$15,2,0))</f>
        <v>FARDIN</v>
      </c>
      <c r="O4133" s="71" t="str">
        <f>TRIM(UPPER(tbl_raw_data[[#This Row],[Outcome]]))</f>
        <v>APPROVE</v>
      </c>
      <c r="P4133" s="71" t="str">
        <f>TRIM(UPPER(tbl_raw_data[[#This Row],[Queue Name]]))</f>
        <v>CONSUMER EXISTING</v>
      </c>
      <c r="Q4133" s="71" t="str">
        <f>IF(tbl_raw_data[[#This Row],[time_taken_in_min]]&lt;=settings!$D$2,"SLA_MET","SLA_NOT_MET")</f>
        <v>SLA_MET</v>
      </c>
    </row>
    <row r="4134" spans="1:17" hidden="1" x14ac:dyDescent="0.3">
      <c r="A4134" s="5" t="s">
        <v>5097</v>
      </c>
      <c r="B4134" s="34">
        <v>45160.634189814817</v>
      </c>
      <c r="C4134" s="40">
        <v>45160.647766203707</v>
      </c>
      <c r="D4134" s="10" t="s">
        <v>10</v>
      </c>
      <c r="E4134" s="10" t="s">
        <v>18</v>
      </c>
      <c r="F4134" s="10" t="s">
        <v>14</v>
      </c>
      <c r="G4134" s="10" t="s">
        <v>15</v>
      </c>
      <c r="H4134" s="84" t="str">
        <f t="shared" si="64"/>
        <v>Reason Unknown</v>
      </c>
      <c r="I4134" s="63">
        <f>(tbl_raw_data[[#This Row],[Date Actioned]])-(tbl_raw_data[[#This Row],[Date Tagged]])</f>
        <v>1.357638889021473E-2</v>
      </c>
      <c r="J4134" s="66">
        <f>HOUR(tbl_raw_data[[#This Row],[time_taken]])*60+MINUTE(tbl_raw_data[[#This Row],[time_taken]])+SECOND(tbl_raw_data[[#This Row],[time_taken]])/60</f>
        <v>19.55</v>
      </c>
      <c r="K4134" s="68">
        <f>DATE(YEAR(tbl_raw_data[[#This Row],[Date Actioned]]),MONTH(tbl_raw_data[[#This Row],[Date Actioned]]),DAY(tbl_raw_data[[#This Row],[Date Actioned]]))</f>
        <v>45160</v>
      </c>
      <c r="L4134" s="65" t="str">
        <f>UPPER(TEXT(tbl_raw_data[[#This Row],[updated_date]],"MMMM"))</f>
        <v>AUGUST</v>
      </c>
      <c r="M4134" s="65" t="str">
        <f>"WEEK "&amp;IF(ROUNDUP(DAY(tbl_raw_data[[#This Row],[updated_date]])/7,0)=5,4,ROUNDUP(DAY(tbl_raw_data[[#This Row],[updated_date]])/7,0))</f>
        <v>WEEK 4</v>
      </c>
      <c r="N4134" s="71" t="str">
        <f>UPPER(VLOOKUP(tbl_raw_data[[#This Row],[Analyst]],settings!$A$1:$B$15,2,0))</f>
        <v>CAMROON</v>
      </c>
      <c r="O4134" s="71" t="str">
        <f>TRIM(UPPER(tbl_raw_data[[#This Row],[Outcome]]))</f>
        <v>APPROVE</v>
      </c>
      <c r="P4134" s="71" t="str">
        <f>TRIM(UPPER(tbl_raw_data[[#This Row],[Queue Name]]))</f>
        <v>CONSUMER PRE BUREAU</v>
      </c>
      <c r="Q4134" s="71" t="str">
        <f>IF(tbl_raw_data[[#This Row],[time_taken_in_min]]&lt;=settings!$D$2,"SLA_MET","SLA_NOT_MET")</f>
        <v>SLA_MET</v>
      </c>
    </row>
    <row r="4135" spans="1:17" hidden="1" x14ac:dyDescent="0.3">
      <c r="A4135" s="7" t="s">
        <v>5098</v>
      </c>
      <c r="B4135" s="36">
        <v>45160.638460648152</v>
      </c>
      <c r="C4135" s="41">
        <v>45160.654548611114</v>
      </c>
      <c r="D4135" s="11" t="s">
        <v>10</v>
      </c>
      <c r="E4135" s="11" t="s">
        <v>8</v>
      </c>
      <c r="F4135" s="11" t="s">
        <v>114</v>
      </c>
      <c r="G4135" s="11" t="s">
        <v>766</v>
      </c>
      <c r="H4135" s="84" t="str">
        <f t="shared" si="64"/>
        <v>Reason Unknown</v>
      </c>
      <c r="I4135" s="63">
        <f>(tbl_raw_data[[#This Row],[Date Actioned]])-(tbl_raw_data[[#This Row],[Date Tagged]])</f>
        <v>1.6087962962046731E-2</v>
      </c>
      <c r="J4135" s="66">
        <f>HOUR(tbl_raw_data[[#This Row],[time_taken]])*60+MINUTE(tbl_raw_data[[#This Row],[time_taken]])+SECOND(tbl_raw_data[[#This Row],[time_taken]])/60</f>
        <v>23.166666666666668</v>
      </c>
      <c r="K4135" s="68">
        <f>DATE(YEAR(tbl_raw_data[[#This Row],[Date Actioned]]),MONTH(tbl_raw_data[[#This Row],[Date Actioned]]),DAY(tbl_raw_data[[#This Row],[Date Actioned]]))</f>
        <v>45160</v>
      </c>
      <c r="L4135" s="65" t="str">
        <f>UPPER(TEXT(tbl_raw_data[[#This Row],[updated_date]],"MMMM"))</f>
        <v>AUGUST</v>
      </c>
      <c r="M4135" s="65" t="str">
        <f>"WEEK "&amp;IF(ROUNDUP(DAY(tbl_raw_data[[#This Row],[updated_date]])/7,0)=5,4,ROUNDUP(DAY(tbl_raw_data[[#This Row],[updated_date]])/7,0))</f>
        <v>WEEK 4</v>
      </c>
      <c r="N4135" s="71" t="str">
        <f>UPPER(VLOOKUP(tbl_raw_data[[#This Row],[Analyst]],settings!$A$1:$B$15,2,0))</f>
        <v>FARDIN</v>
      </c>
      <c r="O4135" s="71" t="str">
        <f>TRIM(UPPER(tbl_raw_data[[#This Row],[Outcome]]))</f>
        <v>APPROVE</v>
      </c>
      <c r="P4135" s="71" t="str">
        <f>TRIM(UPPER(tbl_raw_data[[#This Row],[Queue Name]]))</f>
        <v>CONSUMER POST BUREAU</v>
      </c>
      <c r="Q4135" s="71" t="str">
        <f>IF(tbl_raw_data[[#This Row],[time_taken_in_min]]&lt;=settings!$D$2,"SLA_MET","SLA_NOT_MET")</f>
        <v>SLA_NOT_MET</v>
      </c>
    </row>
    <row r="4136" spans="1:17" hidden="1" x14ac:dyDescent="0.3">
      <c r="A4136" s="1" t="s">
        <v>5099</v>
      </c>
      <c r="B4136" s="34">
        <v>45160.640844907408</v>
      </c>
      <c r="C4136" s="40">
        <v>45160.650439814817</v>
      </c>
      <c r="D4136" s="10" t="s">
        <v>10</v>
      </c>
      <c r="E4136" s="10" t="s">
        <v>11</v>
      </c>
      <c r="F4136" s="10" t="s">
        <v>114</v>
      </c>
      <c r="G4136" s="10" t="s">
        <v>795</v>
      </c>
      <c r="H4136" s="84" t="str">
        <f t="shared" si="64"/>
        <v>Reason Unknown</v>
      </c>
      <c r="I4136" s="63">
        <f>(tbl_raw_data[[#This Row],[Date Actioned]])-(tbl_raw_data[[#This Row],[Date Tagged]])</f>
        <v>9.5949074093368836E-3</v>
      </c>
      <c r="J4136" s="66">
        <f>HOUR(tbl_raw_data[[#This Row],[time_taken]])*60+MINUTE(tbl_raw_data[[#This Row],[time_taken]])+SECOND(tbl_raw_data[[#This Row],[time_taken]])/60</f>
        <v>13.816666666666666</v>
      </c>
      <c r="K4136" s="68">
        <f>DATE(YEAR(tbl_raw_data[[#This Row],[Date Actioned]]),MONTH(tbl_raw_data[[#This Row],[Date Actioned]]),DAY(tbl_raw_data[[#This Row],[Date Actioned]]))</f>
        <v>45160</v>
      </c>
      <c r="L4136" s="65" t="str">
        <f>UPPER(TEXT(tbl_raw_data[[#This Row],[updated_date]],"MMMM"))</f>
        <v>AUGUST</v>
      </c>
      <c r="M4136" s="65" t="str">
        <f>"WEEK "&amp;IF(ROUNDUP(DAY(tbl_raw_data[[#This Row],[updated_date]])/7,0)=5,4,ROUNDUP(DAY(tbl_raw_data[[#This Row],[updated_date]])/7,0))</f>
        <v>WEEK 4</v>
      </c>
      <c r="N4136" s="71" t="str">
        <f>UPPER(VLOOKUP(tbl_raw_data[[#This Row],[Analyst]],settings!$A$1:$B$15,2,0))</f>
        <v>FARDIN</v>
      </c>
      <c r="O4136" s="71" t="str">
        <f>TRIM(UPPER(tbl_raw_data[[#This Row],[Outcome]]))</f>
        <v>APPROVE</v>
      </c>
      <c r="P4136" s="71" t="str">
        <f>TRIM(UPPER(tbl_raw_data[[#This Row],[Queue Name]]))</f>
        <v>CONSUMER EXISTING</v>
      </c>
      <c r="Q4136" s="71" t="str">
        <f>IF(tbl_raw_data[[#This Row],[time_taken_in_min]]&lt;=settings!$D$2,"SLA_MET","SLA_NOT_MET")</f>
        <v>SLA_MET</v>
      </c>
    </row>
    <row r="4137" spans="1:17" hidden="1" x14ac:dyDescent="0.3">
      <c r="A4137" s="5" t="s">
        <v>5100</v>
      </c>
      <c r="B4137" s="36">
        <v>45160.643055555556</v>
      </c>
      <c r="C4137" s="41">
        <v>45160.656307870369</v>
      </c>
      <c r="D4137" s="11" t="s">
        <v>10</v>
      </c>
      <c r="E4137" s="11" t="s">
        <v>11</v>
      </c>
      <c r="F4137" s="11" t="s">
        <v>17</v>
      </c>
      <c r="G4137" s="13"/>
      <c r="H4137" s="84" t="str">
        <f t="shared" si="64"/>
        <v>Reason Unknown</v>
      </c>
      <c r="I4137" s="63">
        <f>(tbl_raw_data[[#This Row],[Date Actioned]])-(tbl_raw_data[[#This Row],[Date Tagged]])</f>
        <v>1.3252314813144039E-2</v>
      </c>
      <c r="J4137" s="66">
        <f>HOUR(tbl_raw_data[[#This Row],[time_taken]])*60+MINUTE(tbl_raw_data[[#This Row],[time_taken]])+SECOND(tbl_raw_data[[#This Row],[time_taken]])/60</f>
        <v>19.083333333333332</v>
      </c>
      <c r="K4137" s="68">
        <f>DATE(YEAR(tbl_raw_data[[#This Row],[Date Actioned]]),MONTH(tbl_raw_data[[#This Row],[Date Actioned]]),DAY(tbl_raw_data[[#This Row],[Date Actioned]]))</f>
        <v>45160</v>
      </c>
      <c r="L4137" s="65" t="str">
        <f>UPPER(TEXT(tbl_raw_data[[#This Row],[updated_date]],"MMMM"))</f>
        <v>AUGUST</v>
      </c>
      <c r="M4137" s="65" t="str">
        <f>"WEEK "&amp;IF(ROUNDUP(DAY(tbl_raw_data[[#This Row],[updated_date]])/7,0)=5,4,ROUNDUP(DAY(tbl_raw_data[[#This Row],[updated_date]])/7,0))</f>
        <v>WEEK 4</v>
      </c>
      <c r="N4137" s="71" t="str">
        <f>UPPER(VLOOKUP(tbl_raw_data[[#This Row],[Analyst]],settings!$A$1:$B$15,2,0))</f>
        <v>MERCEDES</v>
      </c>
      <c r="O4137" s="71" t="str">
        <f>TRIM(UPPER(tbl_raw_data[[#This Row],[Outcome]]))</f>
        <v>APPROVE</v>
      </c>
      <c r="P4137" s="71" t="str">
        <f>TRIM(UPPER(tbl_raw_data[[#This Row],[Queue Name]]))</f>
        <v>CONSUMER EXISTING</v>
      </c>
      <c r="Q4137" s="71" t="str">
        <f>IF(tbl_raw_data[[#This Row],[time_taken_in_min]]&lt;=settings!$D$2,"SLA_MET","SLA_NOT_MET")</f>
        <v>SLA_MET</v>
      </c>
    </row>
    <row r="4138" spans="1:17" hidden="1" x14ac:dyDescent="0.3">
      <c r="A4138" s="7" t="s">
        <v>5101</v>
      </c>
      <c r="B4138" s="34">
        <v>45160.652997685182</v>
      </c>
      <c r="C4138" s="40">
        <v>45160.672303240739</v>
      </c>
      <c r="D4138" s="10" t="s">
        <v>10</v>
      </c>
      <c r="E4138" s="10" t="s">
        <v>18</v>
      </c>
      <c r="F4138" s="10" t="s">
        <v>22</v>
      </c>
      <c r="G4138" s="10" t="s">
        <v>120</v>
      </c>
      <c r="H4138" s="84" t="str">
        <f t="shared" si="64"/>
        <v>Reason Unknown</v>
      </c>
      <c r="I4138" s="63">
        <f>(tbl_raw_data[[#This Row],[Date Actioned]])-(tbl_raw_data[[#This Row],[Date Tagged]])</f>
        <v>1.9305555557366461E-2</v>
      </c>
      <c r="J4138" s="66">
        <f>HOUR(tbl_raw_data[[#This Row],[time_taken]])*60+MINUTE(tbl_raw_data[[#This Row],[time_taken]])+SECOND(tbl_raw_data[[#This Row],[time_taken]])/60</f>
        <v>27.8</v>
      </c>
      <c r="K4138" s="68">
        <f>DATE(YEAR(tbl_raw_data[[#This Row],[Date Actioned]]),MONTH(tbl_raw_data[[#This Row],[Date Actioned]]),DAY(tbl_raw_data[[#This Row],[Date Actioned]]))</f>
        <v>45160</v>
      </c>
      <c r="L4138" s="65" t="str">
        <f>UPPER(TEXT(tbl_raw_data[[#This Row],[updated_date]],"MMMM"))</f>
        <v>AUGUST</v>
      </c>
      <c r="M4138" s="65" t="str">
        <f>"WEEK "&amp;IF(ROUNDUP(DAY(tbl_raw_data[[#This Row],[updated_date]])/7,0)=5,4,ROUNDUP(DAY(tbl_raw_data[[#This Row],[updated_date]])/7,0))</f>
        <v>WEEK 4</v>
      </c>
      <c r="N4138" s="71" t="str">
        <f>UPPER(VLOOKUP(tbl_raw_data[[#This Row],[Analyst]],settings!$A$1:$B$15,2,0))</f>
        <v>ROHAN</v>
      </c>
      <c r="O4138" s="71" t="str">
        <f>TRIM(UPPER(tbl_raw_data[[#This Row],[Outcome]]))</f>
        <v>APPROVE</v>
      </c>
      <c r="P4138" s="71" t="str">
        <f>TRIM(UPPER(tbl_raw_data[[#This Row],[Queue Name]]))</f>
        <v>CONSUMER PRE BUREAU</v>
      </c>
      <c r="Q4138" s="71" t="str">
        <f>IF(tbl_raw_data[[#This Row],[time_taken_in_min]]&lt;=settings!$D$2,"SLA_MET","SLA_NOT_MET")</f>
        <v>SLA_NOT_MET</v>
      </c>
    </row>
    <row r="4139" spans="1:17" hidden="1" x14ac:dyDescent="0.3">
      <c r="A4139" s="1" t="s">
        <v>5102</v>
      </c>
      <c r="B4139" s="36">
        <v>45160.654270833336</v>
      </c>
      <c r="C4139" s="41">
        <v>45160.664039351854</v>
      </c>
      <c r="D4139" s="11" t="s">
        <v>10</v>
      </c>
      <c r="E4139" s="11" t="s">
        <v>18</v>
      </c>
      <c r="F4139" s="11" t="s">
        <v>14</v>
      </c>
      <c r="G4139" s="11" t="s">
        <v>122</v>
      </c>
      <c r="H4139" s="84" t="str">
        <f t="shared" si="64"/>
        <v>Reason Unknown</v>
      </c>
      <c r="I4139" s="63">
        <f>(tbl_raw_data[[#This Row],[Date Actioned]])-(tbl_raw_data[[#This Row],[Date Tagged]])</f>
        <v>9.7685185173759237E-3</v>
      </c>
      <c r="J4139" s="66">
        <f>HOUR(tbl_raw_data[[#This Row],[time_taken]])*60+MINUTE(tbl_raw_data[[#This Row],[time_taken]])+SECOND(tbl_raw_data[[#This Row],[time_taken]])/60</f>
        <v>14.066666666666666</v>
      </c>
      <c r="K4139" s="68">
        <f>DATE(YEAR(tbl_raw_data[[#This Row],[Date Actioned]]),MONTH(tbl_raw_data[[#This Row],[Date Actioned]]),DAY(tbl_raw_data[[#This Row],[Date Actioned]]))</f>
        <v>45160</v>
      </c>
      <c r="L4139" s="65" t="str">
        <f>UPPER(TEXT(tbl_raw_data[[#This Row],[updated_date]],"MMMM"))</f>
        <v>AUGUST</v>
      </c>
      <c r="M4139" s="65" t="str">
        <f>"WEEK "&amp;IF(ROUNDUP(DAY(tbl_raw_data[[#This Row],[updated_date]])/7,0)=5,4,ROUNDUP(DAY(tbl_raw_data[[#This Row],[updated_date]])/7,0))</f>
        <v>WEEK 4</v>
      </c>
      <c r="N4139" s="71" t="str">
        <f>UPPER(VLOOKUP(tbl_raw_data[[#This Row],[Analyst]],settings!$A$1:$B$15,2,0))</f>
        <v>CAMROON</v>
      </c>
      <c r="O4139" s="71" t="str">
        <f>TRIM(UPPER(tbl_raw_data[[#This Row],[Outcome]]))</f>
        <v>APPROVE</v>
      </c>
      <c r="P4139" s="71" t="str">
        <f>TRIM(UPPER(tbl_raw_data[[#This Row],[Queue Name]]))</f>
        <v>CONSUMER PRE BUREAU</v>
      </c>
      <c r="Q4139" s="71" t="str">
        <f>IF(tbl_raw_data[[#This Row],[time_taken_in_min]]&lt;=settings!$D$2,"SLA_MET","SLA_NOT_MET")</f>
        <v>SLA_MET</v>
      </c>
    </row>
    <row r="4140" spans="1:17" hidden="1" x14ac:dyDescent="0.3">
      <c r="A4140" s="5" t="s">
        <v>5103</v>
      </c>
      <c r="B4140" s="34">
        <v>45160.656701388885</v>
      </c>
      <c r="C4140" s="40">
        <v>45160.672199074077</v>
      </c>
      <c r="D4140" s="10" t="s">
        <v>10</v>
      </c>
      <c r="E4140" s="10" t="s">
        <v>18</v>
      </c>
      <c r="F4140" s="10" t="s">
        <v>14</v>
      </c>
      <c r="G4140" s="10" t="s">
        <v>15</v>
      </c>
      <c r="H4140" s="84" t="str">
        <f t="shared" si="64"/>
        <v>Reason Unknown</v>
      </c>
      <c r="I4140" s="63">
        <f>(tbl_raw_data[[#This Row],[Date Actioned]])-(tbl_raw_data[[#This Row],[Date Tagged]])</f>
        <v>1.5497685191803612E-2</v>
      </c>
      <c r="J4140" s="66">
        <f>HOUR(tbl_raw_data[[#This Row],[time_taken]])*60+MINUTE(tbl_raw_data[[#This Row],[time_taken]])+SECOND(tbl_raw_data[[#This Row],[time_taken]])/60</f>
        <v>22.316666666666666</v>
      </c>
      <c r="K4140" s="68">
        <f>DATE(YEAR(tbl_raw_data[[#This Row],[Date Actioned]]),MONTH(tbl_raw_data[[#This Row],[Date Actioned]]),DAY(tbl_raw_data[[#This Row],[Date Actioned]]))</f>
        <v>45160</v>
      </c>
      <c r="L4140" s="65" t="str">
        <f>UPPER(TEXT(tbl_raw_data[[#This Row],[updated_date]],"MMMM"))</f>
        <v>AUGUST</v>
      </c>
      <c r="M4140" s="65" t="str">
        <f>"WEEK "&amp;IF(ROUNDUP(DAY(tbl_raw_data[[#This Row],[updated_date]])/7,0)=5,4,ROUNDUP(DAY(tbl_raw_data[[#This Row],[updated_date]])/7,0))</f>
        <v>WEEK 4</v>
      </c>
      <c r="N4140" s="71" t="str">
        <f>UPPER(VLOOKUP(tbl_raw_data[[#This Row],[Analyst]],settings!$A$1:$B$15,2,0))</f>
        <v>CAMROON</v>
      </c>
      <c r="O4140" s="71" t="str">
        <f>TRIM(UPPER(tbl_raw_data[[#This Row],[Outcome]]))</f>
        <v>APPROVE</v>
      </c>
      <c r="P4140" s="71" t="str">
        <f>TRIM(UPPER(tbl_raw_data[[#This Row],[Queue Name]]))</f>
        <v>CONSUMER PRE BUREAU</v>
      </c>
      <c r="Q4140" s="71" t="str">
        <f>IF(tbl_raw_data[[#This Row],[time_taken_in_min]]&lt;=settings!$D$2,"SLA_MET","SLA_NOT_MET")</f>
        <v>SLA_NOT_MET</v>
      </c>
    </row>
    <row r="4141" spans="1:17" hidden="1" x14ac:dyDescent="0.3">
      <c r="A4141" s="7" t="s">
        <v>5104</v>
      </c>
      <c r="B4141" s="36">
        <v>45160.665127314816</v>
      </c>
      <c r="C4141" s="41">
        <v>45160.6874537037</v>
      </c>
      <c r="D4141" s="11" t="s">
        <v>10</v>
      </c>
      <c r="E4141" s="11" t="s">
        <v>18</v>
      </c>
      <c r="F4141" s="11" t="s">
        <v>12</v>
      </c>
      <c r="G4141" s="11" t="s">
        <v>15</v>
      </c>
      <c r="H4141" s="84" t="str">
        <f t="shared" si="64"/>
        <v>Reason Unknown</v>
      </c>
      <c r="I4141" s="63">
        <f>(tbl_raw_data[[#This Row],[Date Actioned]])-(tbl_raw_data[[#This Row],[Date Tagged]])</f>
        <v>2.2326388883811887E-2</v>
      </c>
      <c r="J4141" s="66">
        <f>HOUR(tbl_raw_data[[#This Row],[time_taken]])*60+MINUTE(tbl_raw_data[[#This Row],[time_taken]])+SECOND(tbl_raw_data[[#This Row],[time_taken]])/60</f>
        <v>32.15</v>
      </c>
      <c r="K4141" s="68">
        <f>DATE(YEAR(tbl_raw_data[[#This Row],[Date Actioned]]),MONTH(tbl_raw_data[[#This Row],[Date Actioned]]),DAY(tbl_raw_data[[#This Row],[Date Actioned]]))</f>
        <v>45160</v>
      </c>
      <c r="L4141" s="65" t="str">
        <f>UPPER(TEXT(tbl_raw_data[[#This Row],[updated_date]],"MMMM"))</f>
        <v>AUGUST</v>
      </c>
      <c r="M4141" s="65" t="str">
        <f>"WEEK "&amp;IF(ROUNDUP(DAY(tbl_raw_data[[#This Row],[updated_date]])/7,0)=5,4,ROUNDUP(DAY(tbl_raw_data[[#This Row],[updated_date]])/7,0))</f>
        <v>WEEK 4</v>
      </c>
      <c r="N4141" s="71" t="str">
        <f>UPPER(VLOOKUP(tbl_raw_data[[#This Row],[Analyst]],settings!$A$1:$B$15,2,0))</f>
        <v>NITESH</v>
      </c>
      <c r="O4141" s="71" t="str">
        <f>TRIM(UPPER(tbl_raw_data[[#This Row],[Outcome]]))</f>
        <v>APPROVE</v>
      </c>
      <c r="P4141" s="71" t="str">
        <f>TRIM(UPPER(tbl_raw_data[[#This Row],[Queue Name]]))</f>
        <v>CONSUMER PRE BUREAU</v>
      </c>
      <c r="Q4141" s="71" t="str">
        <f>IF(tbl_raw_data[[#This Row],[time_taken_in_min]]&lt;=settings!$D$2,"SLA_MET","SLA_NOT_MET")</f>
        <v>SLA_NOT_MET</v>
      </c>
    </row>
    <row r="4142" spans="1:17" hidden="1" x14ac:dyDescent="0.3">
      <c r="A4142" s="1" t="s">
        <v>5105</v>
      </c>
      <c r="B4142" s="34">
        <v>45160.665694444448</v>
      </c>
      <c r="C4142" s="40">
        <v>45160.679710648146</v>
      </c>
      <c r="D4142" s="10" t="s">
        <v>10</v>
      </c>
      <c r="E4142" s="10" t="s">
        <v>11</v>
      </c>
      <c r="F4142" s="10" t="s">
        <v>22</v>
      </c>
      <c r="G4142" s="10" t="s">
        <v>15</v>
      </c>
      <c r="H4142" s="84" t="str">
        <f t="shared" si="64"/>
        <v>Reason Unknown</v>
      </c>
      <c r="I4142" s="63">
        <f>(tbl_raw_data[[#This Row],[Date Actioned]])-(tbl_raw_data[[#This Row],[Date Tagged]])</f>
        <v>1.4016203698702157E-2</v>
      </c>
      <c r="J4142" s="66">
        <f>HOUR(tbl_raw_data[[#This Row],[time_taken]])*60+MINUTE(tbl_raw_data[[#This Row],[time_taken]])+SECOND(tbl_raw_data[[#This Row],[time_taken]])/60</f>
        <v>20.183333333333334</v>
      </c>
      <c r="K4142" s="68">
        <f>DATE(YEAR(tbl_raw_data[[#This Row],[Date Actioned]]),MONTH(tbl_raw_data[[#This Row],[Date Actioned]]),DAY(tbl_raw_data[[#This Row],[Date Actioned]]))</f>
        <v>45160</v>
      </c>
      <c r="L4142" s="65" t="str">
        <f>UPPER(TEXT(tbl_raw_data[[#This Row],[updated_date]],"MMMM"))</f>
        <v>AUGUST</v>
      </c>
      <c r="M4142" s="65" t="str">
        <f>"WEEK "&amp;IF(ROUNDUP(DAY(tbl_raw_data[[#This Row],[updated_date]])/7,0)=5,4,ROUNDUP(DAY(tbl_raw_data[[#This Row],[updated_date]])/7,0))</f>
        <v>WEEK 4</v>
      </c>
      <c r="N4142" s="71" t="str">
        <f>UPPER(VLOOKUP(tbl_raw_data[[#This Row],[Analyst]],settings!$A$1:$B$15,2,0))</f>
        <v>ROHAN</v>
      </c>
      <c r="O4142" s="71" t="str">
        <f>TRIM(UPPER(tbl_raw_data[[#This Row],[Outcome]]))</f>
        <v>APPROVE</v>
      </c>
      <c r="P4142" s="71" t="str">
        <f>TRIM(UPPER(tbl_raw_data[[#This Row],[Queue Name]]))</f>
        <v>CONSUMER EXISTING</v>
      </c>
      <c r="Q4142" s="71" t="str">
        <f>IF(tbl_raw_data[[#This Row],[time_taken_in_min]]&lt;=settings!$D$2,"SLA_MET","SLA_NOT_MET")</f>
        <v>SLA_NOT_MET</v>
      </c>
    </row>
    <row r="4143" spans="1:17" hidden="1" x14ac:dyDescent="0.3">
      <c r="A4143" s="5" t="s">
        <v>5106</v>
      </c>
      <c r="B4143" s="36">
        <v>45160.667407407411</v>
      </c>
      <c r="C4143" s="41">
        <v>45160.681620370371</v>
      </c>
      <c r="D4143" s="11" t="s">
        <v>10</v>
      </c>
      <c r="E4143" s="11" t="s">
        <v>11</v>
      </c>
      <c r="F4143" s="11" t="s">
        <v>114</v>
      </c>
      <c r="G4143" s="11" t="s">
        <v>15</v>
      </c>
      <c r="H4143" s="84" t="str">
        <f t="shared" si="64"/>
        <v>Reason Unknown</v>
      </c>
      <c r="I4143" s="63">
        <f>(tbl_raw_data[[#This Row],[Date Actioned]])-(tbl_raw_data[[#This Row],[Date Tagged]])</f>
        <v>1.4212962960300501E-2</v>
      </c>
      <c r="J4143" s="66">
        <f>HOUR(tbl_raw_data[[#This Row],[time_taken]])*60+MINUTE(tbl_raw_data[[#This Row],[time_taken]])+SECOND(tbl_raw_data[[#This Row],[time_taken]])/60</f>
        <v>20.466666666666665</v>
      </c>
      <c r="K4143" s="68">
        <f>DATE(YEAR(tbl_raw_data[[#This Row],[Date Actioned]]),MONTH(tbl_raw_data[[#This Row],[Date Actioned]]),DAY(tbl_raw_data[[#This Row],[Date Actioned]]))</f>
        <v>45160</v>
      </c>
      <c r="L4143" s="65" t="str">
        <f>UPPER(TEXT(tbl_raw_data[[#This Row],[updated_date]],"MMMM"))</f>
        <v>AUGUST</v>
      </c>
      <c r="M4143" s="65" t="str">
        <f>"WEEK "&amp;IF(ROUNDUP(DAY(tbl_raw_data[[#This Row],[updated_date]])/7,0)=5,4,ROUNDUP(DAY(tbl_raw_data[[#This Row],[updated_date]])/7,0))</f>
        <v>WEEK 4</v>
      </c>
      <c r="N4143" s="71" t="str">
        <f>UPPER(VLOOKUP(tbl_raw_data[[#This Row],[Analyst]],settings!$A$1:$B$15,2,0))</f>
        <v>FARDIN</v>
      </c>
      <c r="O4143" s="71" t="str">
        <f>TRIM(UPPER(tbl_raw_data[[#This Row],[Outcome]]))</f>
        <v>APPROVE</v>
      </c>
      <c r="P4143" s="71" t="str">
        <f>TRIM(UPPER(tbl_raw_data[[#This Row],[Queue Name]]))</f>
        <v>CONSUMER EXISTING</v>
      </c>
      <c r="Q4143" s="71" t="str">
        <f>IF(tbl_raw_data[[#This Row],[time_taken_in_min]]&lt;=settings!$D$2,"SLA_MET","SLA_NOT_MET")</f>
        <v>SLA_NOT_MET</v>
      </c>
    </row>
    <row r="4144" spans="1:17" hidden="1" x14ac:dyDescent="0.3">
      <c r="A4144" s="7" t="s">
        <v>5107</v>
      </c>
      <c r="B4144" s="34">
        <v>45160.667696759258</v>
      </c>
      <c r="C4144" s="40">
        <v>45160.68</v>
      </c>
      <c r="D4144" s="10" t="s">
        <v>10</v>
      </c>
      <c r="E4144" s="10" t="s">
        <v>11</v>
      </c>
      <c r="F4144" s="10" t="s">
        <v>14</v>
      </c>
      <c r="G4144" s="10" t="s">
        <v>26</v>
      </c>
      <c r="H4144" s="84" t="str">
        <f t="shared" si="64"/>
        <v>Reason Unknown</v>
      </c>
      <c r="I4144" s="63">
        <f>(tbl_raw_data[[#This Row],[Date Actioned]])-(tbl_raw_data[[#This Row],[Date Tagged]])</f>
        <v>1.230324074276723E-2</v>
      </c>
      <c r="J4144" s="66">
        <f>HOUR(tbl_raw_data[[#This Row],[time_taken]])*60+MINUTE(tbl_raw_data[[#This Row],[time_taken]])+SECOND(tbl_raw_data[[#This Row],[time_taken]])/60</f>
        <v>17.716666666666665</v>
      </c>
      <c r="K4144" s="68">
        <f>DATE(YEAR(tbl_raw_data[[#This Row],[Date Actioned]]),MONTH(tbl_raw_data[[#This Row],[Date Actioned]]),DAY(tbl_raw_data[[#This Row],[Date Actioned]]))</f>
        <v>45160</v>
      </c>
      <c r="L4144" s="65" t="str">
        <f>UPPER(TEXT(tbl_raw_data[[#This Row],[updated_date]],"MMMM"))</f>
        <v>AUGUST</v>
      </c>
      <c r="M4144" s="65" t="str">
        <f>"WEEK "&amp;IF(ROUNDUP(DAY(tbl_raw_data[[#This Row],[updated_date]])/7,0)=5,4,ROUNDUP(DAY(tbl_raw_data[[#This Row],[updated_date]])/7,0))</f>
        <v>WEEK 4</v>
      </c>
      <c r="N4144" s="71" t="str">
        <f>UPPER(VLOOKUP(tbl_raw_data[[#This Row],[Analyst]],settings!$A$1:$B$15,2,0))</f>
        <v>CAMROON</v>
      </c>
      <c r="O4144" s="71" t="str">
        <f>TRIM(UPPER(tbl_raw_data[[#This Row],[Outcome]]))</f>
        <v>APPROVE</v>
      </c>
      <c r="P4144" s="71" t="str">
        <f>TRIM(UPPER(tbl_raw_data[[#This Row],[Queue Name]]))</f>
        <v>CONSUMER EXISTING</v>
      </c>
      <c r="Q4144" s="71" t="str">
        <f>IF(tbl_raw_data[[#This Row],[time_taken_in_min]]&lt;=settings!$D$2,"SLA_MET","SLA_NOT_MET")</f>
        <v>SLA_MET</v>
      </c>
    </row>
    <row r="4145" spans="1:17" hidden="1" x14ac:dyDescent="0.3">
      <c r="A4145" s="1" t="s">
        <v>5108</v>
      </c>
      <c r="B4145" s="36">
        <v>45160.674247685187</v>
      </c>
      <c r="C4145" s="41">
        <v>45160.68440972222</v>
      </c>
      <c r="D4145" s="11" t="s">
        <v>10</v>
      </c>
      <c r="E4145" s="11" t="s">
        <v>18</v>
      </c>
      <c r="F4145" s="11" t="s">
        <v>14</v>
      </c>
      <c r="G4145" s="11" t="s">
        <v>15</v>
      </c>
      <c r="H4145" s="84" t="str">
        <f t="shared" si="64"/>
        <v>Reason Unknown</v>
      </c>
      <c r="I4145" s="63">
        <f>(tbl_raw_data[[#This Row],[Date Actioned]])-(tbl_raw_data[[#This Row],[Date Tagged]])</f>
        <v>1.0162037033296656E-2</v>
      </c>
      <c r="J4145" s="66">
        <f>HOUR(tbl_raw_data[[#This Row],[time_taken]])*60+MINUTE(tbl_raw_data[[#This Row],[time_taken]])+SECOND(tbl_raw_data[[#This Row],[time_taken]])/60</f>
        <v>14.633333333333333</v>
      </c>
      <c r="K4145" s="68">
        <f>DATE(YEAR(tbl_raw_data[[#This Row],[Date Actioned]]),MONTH(tbl_raw_data[[#This Row],[Date Actioned]]),DAY(tbl_raw_data[[#This Row],[Date Actioned]]))</f>
        <v>45160</v>
      </c>
      <c r="L4145" s="65" t="str">
        <f>UPPER(TEXT(tbl_raw_data[[#This Row],[updated_date]],"MMMM"))</f>
        <v>AUGUST</v>
      </c>
      <c r="M4145" s="65" t="str">
        <f>"WEEK "&amp;IF(ROUNDUP(DAY(tbl_raw_data[[#This Row],[updated_date]])/7,0)=5,4,ROUNDUP(DAY(tbl_raw_data[[#This Row],[updated_date]])/7,0))</f>
        <v>WEEK 4</v>
      </c>
      <c r="N4145" s="71" t="str">
        <f>UPPER(VLOOKUP(tbl_raw_data[[#This Row],[Analyst]],settings!$A$1:$B$15,2,0))</f>
        <v>CAMROON</v>
      </c>
      <c r="O4145" s="71" t="str">
        <f>TRIM(UPPER(tbl_raw_data[[#This Row],[Outcome]]))</f>
        <v>APPROVE</v>
      </c>
      <c r="P4145" s="71" t="str">
        <f>TRIM(UPPER(tbl_raw_data[[#This Row],[Queue Name]]))</f>
        <v>CONSUMER PRE BUREAU</v>
      </c>
      <c r="Q4145" s="71" t="str">
        <f>IF(tbl_raw_data[[#This Row],[time_taken_in_min]]&lt;=settings!$D$2,"SLA_MET","SLA_NOT_MET")</f>
        <v>SLA_MET</v>
      </c>
    </row>
    <row r="4146" spans="1:17" hidden="1" x14ac:dyDescent="0.3">
      <c r="A4146" s="5" t="s">
        <v>5109</v>
      </c>
      <c r="B4146" s="34">
        <v>45160.674988425926</v>
      </c>
      <c r="C4146" s="40">
        <v>45160.682905092595</v>
      </c>
      <c r="D4146" s="10" t="s">
        <v>10</v>
      </c>
      <c r="E4146" s="10" t="s">
        <v>11</v>
      </c>
      <c r="F4146" s="10" t="s">
        <v>17</v>
      </c>
      <c r="G4146" s="12"/>
      <c r="H4146" s="84" t="str">
        <f t="shared" si="64"/>
        <v>Reason Unknown</v>
      </c>
      <c r="I4146" s="63">
        <f>(tbl_raw_data[[#This Row],[Date Actioned]])-(tbl_raw_data[[#This Row],[Date Tagged]])</f>
        <v>7.9166666691889986E-3</v>
      </c>
      <c r="J4146" s="66">
        <f>HOUR(tbl_raw_data[[#This Row],[time_taken]])*60+MINUTE(tbl_raw_data[[#This Row],[time_taken]])+SECOND(tbl_raw_data[[#This Row],[time_taken]])/60</f>
        <v>11.4</v>
      </c>
      <c r="K4146" s="68">
        <f>DATE(YEAR(tbl_raw_data[[#This Row],[Date Actioned]]),MONTH(tbl_raw_data[[#This Row],[Date Actioned]]),DAY(tbl_raw_data[[#This Row],[Date Actioned]]))</f>
        <v>45160</v>
      </c>
      <c r="L4146" s="65" t="str">
        <f>UPPER(TEXT(tbl_raw_data[[#This Row],[updated_date]],"MMMM"))</f>
        <v>AUGUST</v>
      </c>
      <c r="M4146" s="65" t="str">
        <f>"WEEK "&amp;IF(ROUNDUP(DAY(tbl_raw_data[[#This Row],[updated_date]])/7,0)=5,4,ROUNDUP(DAY(tbl_raw_data[[#This Row],[updated_date]])/7,0))</f>
        <v>WEEK 4</v>
      </c>
      <c r="N4146" s="71" t="str">
        <f>UPPER(VLOOKUP(tbl_raw_data[[#This Row],[Analyst]],settings!$A$1:$B$15,2,0))</f>
        <v>MERCEDES</v>
      </c>
      <c r="O4146" s="71" t="str">
        <f>TRIM(UPPER(tbl_raw_data[[#This Row],[Outcome]]))</f>
        <v>APPROVE</v>
      </c>
      <c r="P4146" s="71" t="str">
        <f>TRIM(UPPER(tbl_raw_data[[#This Row],[Queue Name]]))</f>
        <v>CONSUMER EXISTING</v>
      </c>
      <c r="Q4146" s="71" t="str">
        <f>IF(tbl_raw_data[[#This Row],[time_taken_in_min]]&lt;=settings!$D$2,"SLA_MET","SLA_NOT_MET")</f>
        <v>SLA_MET</v>
      </c>
    </row>
    <row r="4147" spans="1:17" hidden="1" x14ac:dyDescent="0.3">
      <c r="A4147" s="7" t="s">
        <v>5110</v>
      </c>
      <c r="B4147" s="36">
        <v>45160.68</v>
      </c>
      <c r="C4147" s="41">
        <v>45160.693530092591</v>
      </c>
      <c r="D4147" s="11" t="s">
        <v>10</v>
      </c>
      <c r="E4147" s="11" t="s">
        <v>11</v>
      </c>
      <c r="F4147" s="11" t="s">
        <v>22</v>
      </c>
      <c r="G4147" s="13"/>
      <c r="H4147" s="84" t="str">
        <f t="shared" si="64"/>
        <v>Reason Unknown</v>
      </c>
      <c r="I4147" s="63">
        <f>(tbl_raw_data[[#This Row],[Date Actioned]])-(tbl_raw_data[[#This Row],[Date Tagged]])</f>
        <v>1.3530092590372078E-2</v>
      </c>
      <c r="J4147" s="66">
        <f>HOUR(tbl_raw_data[[#This Row],[time_taken]])*60+MINUTE(tbl_raw_data[[#This Row],[time_taken]])+SECOND(tbl_raw_data[[#This Row],[time_taken]])/60</f>
        <v>19.483333333333334</v>
      </c>
      <c r="K4147" s="68">
        <f>DATE(YEAR(tbl_raw_data[[#This Row],[Date Actioned]]),MONTH(tbl_raw_data[[#This Row],[Date Actioned]]),DAY(tbl_raw_data[[#This Row],[Date Actioned]]))</f>
        <v>45160</v>
      </c>
      <c r="L4147" s="65" t="str">
        <f>UPPER(TEXT(tbl_raw_data[[#This Row],[updated_date]],"MMMM"))</f>
        <v>AUGUST</v>
      </c>
      <c r="M4147" s="65" t="str">
        <f>"WEEK "&amp;IF(ROUNDUP(DAY(tbl_raw_data[[#This Row],[updated_date]])/7,0)=5,4,ROUNDUP(DAY(tbl_raw_data[[#This Row],[updated_date]])/7,0))</f>
        <v>WEEK 4</v>
      </c>
      <c r="N4147" s="71" t="str">
        <f>UPPER(VLOOKUP(tbl_raw_data[[#This Row],[Analyst]],settings!$A$1:$B$15,2,0))</f>
        <v>ROHAN</v>
      </c>
      <c r="O4147" s="71" t="str">
        <f>TRIM(UPPER(tbl_raw_data[[#This Row],[Outcome]]))</f>
        <v>APPROVE</v>
      </c>
      <c r="P4147" s="71" t="str">
        <f>TRIM(UPPER(tbl_raw_data[[#This Row],[Queue Name]]))</f>
        <v>CONSUMER EXISTING</v>
      </c>
      <c r="Q4147" s="71" t="str">
        <f>IF(tbl_raw_data[[#This Row],[time_taken_in_min]]&lt;=settings!$D$2,"SLA_MET","SLA_NOT_MET")</f>
        <v>SLA_MET</v>
      </c>
    </row>
    <row r="4148" spans="1:17" hidden="1" x14ac:dyDescent="0.3">
      <c r="A4148" s="1" t="s">
        <v>5111</v>
      </c>
      <c r="B4148" s="34">
        <v>45160.684675925928</v>
      </c>
      <c r="C4148" s="40">
        <v>45160.69121527778</v>
      </c>
      <c r="D4148" s="10" t="s">
        <v>10</v>
      </c>
      <c r="E4148" s="10" t="s">
        <v>11</v>
      </c>
      <c r="F4148" s="10" t="s">
        <v>114</v>
      </c>
      <c r="G4148" s="10" t="s">
        <v>123</v>
      </c>
      <c r="H4148" s="84" t="str">
        <f t="shared" si="64"/>
        <v>Reason Unknown</v>
      </c>
      <c r="I4148" s="63">
        <f>(tbl_raw_data[[#This Row],[Date Actioned]])-(tbl_raw_data[[#This Row],[Date Tagged]])</f>
        <v>6.5393518525524996E-3</v>
      </c>
      <c r="J4148" s="66">
        <f>HOUR(tbl_raw_data[[#This Row],[time_taken]])*60+MINUTE(tbl_raw_data[[#This Row],[time_taken]])+SECOND(tbl_raw_data[[#This Row],[time_taken]])/60</f>
        <v>9.4166666666666661</v>
      </c>
      <c r="K4148" s="68">
        <f>DATE(YEAR(tbl_raw_data[[#This Row],[Date Actioned]]),MONTH(tbl_raw_data[[#This Row],[Date Actioned]]),DAY(tbl_raw_data[[#This Row],[Date Actioned]]))</f>
        <v>45160</v>
      </c>
      <c r="L4148" s="65" t="str">
        <f>UPPER(TEXT(tbl_raw_data[[#This Row],[updated_date]],"MMMM"))</f>
        <v>AUGUST</v>
      </c>
      <c r="M4148" s="65" t="str">
        <f>"WEEK "&amp;IF(ROUNDUP(DAY(tbl_raw_data[[#This Row],[updated_date]])/7,0)=5,4,ROUNDUP(DAY(tbl_raw_data[[#This Row],[updated_date]])/7,0))</f>
        <v>WEEK 4</v>
      </c>
      <c r="N4148" s="71" t="str">
        <f>UPPER(VLOOKUP(tbl_raw_data[[#This Row],[Analyst]],settings!$A$1:$B$15,2,0))</f>
        <v>FARDIN</v>
      </c>
      <c r="O4148" s="71" t="str">
        <f>TRIM(UPPER(tbl_raw_data[[#This Row],[Outcome]]))</f>
        <v>APPROVE</v>
      </c>
      <c r="P4148" s="71" t="str">
        <f>TRIM(UPPER(tbl_raw_data[[#This Row],[Queue Name]]))</f>
        <v>CONSUMER EXISTING</v>
      </c>
      <c r="Q4148" s="71" t="str">
        <f>IF(tbl_raw_data[[#This Row],[time_taken_in_min]]&lt;=settings!$D$2,"SLA_MET","SLA_NOT_MET")</f>
        <v>SLA_MET</v>
      </c>
    </row>
    <row r="4149" spans="1:17" hidden="1" x14ac:dyDescent="0.3">
      <c r="A4149" s="5" t="s">
        <v>5112</v>
      </c>
      <c r="B4149" s="36">
        <v>45160.686238425929</v>
      </c>
      <c r="C4149" s="41">
        <v>45160.696759259263</v>
      </c>
      <c r="D4149" s="11" t="s">
        <v>10</v>
      </c>
      <c r="E4149" s="11" t="s">
        <v>8</v>
      </c>
      <c r="F4149" s="11" t="s">
        <v>14</v>
      </c>
      <c r="G4149" s="11" t="s">
        <v>15</v>
      </c>
      <c r="H4149" s="84" t="str">
        <f t="shared" si="64"/>
        <v>Reason Unknown</v>
      </c>
      <c r="I4149" s="63">
        <f>(tbl_raw_data[[#This Row],[Date Actioned]])-(tbl_raw_data[[#This Row],[Date Tagged]])</f>
        <v>1.0520833333430346E-2</v>
      </c>
      <c r="J4149" s="66">
        <f>HOUR(tbl_raw_data[[#This Row],[time_taken]])*60+MINUTE(tbl_raw_data[[#This Row],[time_taken]])+SECOND(tbl_raw_data[[#This Row],[time_taken]])/60</f>
        <v>15.15</v>
      </c>
      <c r="K4149" s="68">
        <f>DATE(YEAR(tbl_raw_data[[#This Row],[Date Actioned]]),MONTH(tbl_raw_data[[#This Row],[Date Actioned]]),DAY(tbl_raw_data[[#This Row],[Date Actioned]]))</f>
        <v>45160</v>
      </c>
      <c r="L4149" s="65" t="str">
        <f>UPPER(TEXT(tbl_raw_data[[#This Row],[updated_date]],"MMMM"))</f>
        <v>AUGUST</v>
      </c>
      <c r="M4149" s="65" t="str">
        <f>"WEEK "&amp;IF(ROUNDUP(DAY(tbl_raw_data[[#This Row],[updated_date]])/7,0)=5,4,ROUNDUP(DAY(tbl_raw_data[[#This Row],[updated_date]])/7,0))</f>
        <v>WEEK 4</v>
      </c>
      <c r="N4149" s="71" t="str">
        <f>UPPER(VLOOKUP(tbl_raw_data[[#This Row],[Analyst]],settings!$A$1:$B$15,2,0))</f>
        <v>CAMROON</v>
      </c>
      <c r="O4149" s="71" t="str">
        <f>TRIM(UPPER(tbl_raw_data[[#This Row],[Outcome]]))</f>
        <v>APPROVE</v>
      </c>
      <c r="P4149" s="71" t="str">
        <f>TRIM(UPPER(tbl_raw_data[[#This Row],[Queue Name]]))</f>
        <v>CONSUMER POST BUREAU</v>
      </c>
      <c r="Q4149" s="71" t="str">
        <f>IF(tbl_raw_data[[#This Row],[time_taken_in_min]]&lt;=settings!$D$2,"SLA_MET","SLA_NOT_MET")</f>
        <v>SLA_MET</v>
      </c>
    </row>
    <row r="4150" spans="1:17" hidden="1" x14ac:dyDescent="0.3">
      <c r="A4150" s="7" t="s">
        <v>5113</v>
      </c>
      <c r="B4150" s="34">
        <v>45160.691516203704</v>
      </c>
      <c r="C4150" s="40">
        <v>45160.702534722222</v>
      </c>
      <c r="D4150" s="10" t="s">
        <v>10</v>
      </c>
      <c r="E4150" s="10" t="s">
        <v>11</v>
      </c>
      <c r="F4150" s="10" t="s">
        <v>14</v>
      </c>
      <c r="G4150" s="10" t="s">
        <v>15</v>
      </c>
      <c r="H4150" s="84" t="str">
        <f t="shared" si="64"/>
        <v>Reason Unknown</v>
      </c>
      <c r="I4150" s="63">
        <f>(tbl_raw_data[[#This Row],[Date Actioned]])-(tbl_raw_data[[#This Row],[Date Tagged]])</f>
        <v>1.1018518518540077E-2</v>
      </c>
      <c r="J4150" s="66">
        <f>HOUR(tbl_raw_data[[#This Row],[time_taken]])*60+MINUTE(tbl_raw_data[[#This Row],[time_taken]])+SECOND(tbl_raw_data[[#This Row],[time_taken]])/60</f>
        <v>15.866666666666667</v>
      </c>
      <c r="K4150" s="68">
        <f>DATE(YEAR(tbl_raw_data[[#This Row],[Date Actioned]]),MONTH(tbl_raw_data[[#This Row],[Date Actioned]]),DAY(tbl_raw_data[[#This Row],[Date Actioned]]))</f>
        <v>45160</v>
      </c>
      <c r="L4150" s="65" t="str">
        <f>UPPER(TEXT(tbl_raw_data[[#This Row],[updated_date]],"MMMM"))</f>
        <v>AUGUST</v>
      </c>
      <c r="M4150" s="65" t="str">
        <f>"WEEK "&amp;IF(ROUNDUP(DAY(tbl_raw_data[[#This Row],[updated_date]])/7,0)=5,4,ROUNDUP(DAY(tbl_raw_data[[#This Row],[updated_date]])/7,0))</f>
        <v>WEEK 4</v>
      </c>
      <c r="N4150" s="71" t="str">
        <f>UPPER(VLOOKUP(tbl_raw_data[[#This Row],[Analyst]],settings!$A$1:$B$15,2,0))</f>
        <v>CAMROON</v>
      </c>
      <c r="O4150" s="71" t="str">
        <f>TRIM(UPPER(tbl_raw_data[[#This Row],[Outcome]]))</f>
        <v>APPROVE</v>
      </c>
      <c r="P4150" s="71" t="str">
        <f>TRIM(UPPER(tbl_raw_data[[#This Row],[Queue Name]]))</f>
        <v>CONSUMER EXISTING</v>
      </c>
      <c r="Q4150" s="71" t="str">
        <f>IF(tbl_raw_data[[#This Row],[time_taken_in_min]]&lt;=settings!$D$2,"SLA_MET","SLA_NOT_MET")</f>
        <v>SLA_MET</v>
      </c>
    </row>
    <row r="4151" spans="1:17" hidden="1" x14ac:dyDescent="0.3">
      <c r="A4151" s="1" t="s">
        <v>5114</v>
      </c>
      <c r="B4151" s="36">
        <v>45160.69258101852</v>
      </c>
      <c r="C4151" s="41">
        <v>45160.708321759259</v>
      </c>
      <c r="D4151" s="11" t="s">
        <v>10</v>
      </c>
      <c r="E4151" s="11" t="s">
        <v>11</v>
      </c>
      <c r="F4151" s="11" t="s">
        <v>14</v>
      </c>
      <c r="G4151" s="11" t="s">
        <v>15</v>
      </c>
      <c r="H4151" s="84" t="str">
        <f t="shared" si="64"/>
        <v>Reason Unknown</v>
      </c>
      <c r="I4151" s="63">
        <f>(tbl_raw_data[[#This Row],[Date Actioned]])-(tbl_raw_data[[#This Row],[Date Tagged]])</f>
        <v>1.5740740738692693E-2</v>
      </c>
      <c r="J4151" s="66">
        <f>HOUR(tbl_raw_data[[#This Row],[time_taken]])*60+MINUTE(tbl_raw_data[[#This Row],[time_taken]])+SECOND(tbl_raw_data[[#This Row],[time_taken]])/60</f>
        <v>22.666666666666668</v>
      </c>
      <c r="K4151" s="68">
        <f>DATE(YEAR(tbl_raw_data[[#This Row],[Date Actioned]]),MONTH(tbl_raw_data[[#This Row],[Date Actioned]]),DAY(tbl_raw_data[[#This Row],[Date Actioned]]))</f>
        <v>45160</v>
      </c>
      <c r="L4151" s="65" t="str">
        <f>UPPER(TEXT(tbl_raw_data[[#This Row],[updated_date]],"MMMM"))</f>
        <v>AUGUST</v>
      </c>
      <c r="M4151" s="65" t="str">
        <f>"WEEK "&amp;IF(ROUNDUP(DAY(tbl_raw_data[[#This Row],[updated_date]])/7,0)=5,4,ROUNDUP(DAY(tbl_raw_data[[#This Row],[updated_date]])/7,0))</f>
        <v>WEEK 4</v>
      </c>
      <c r="N4151" s="71" t="str">
        <f>UPPER(VLOOKUP(tbl_raw_data[[#This Row],[Analyst]],settings!$A$1:$B$15,2,0))</f>
        <v>CAMROON</v>
      </c>
      <c r="O4151" s="71" t="str">
        <f>TRIM(UPPER(tbl_raw_data[[#This Row],[Outcome]]))</f>
        <v>APPROVE</v>
      </c>
      <c r="P4151" s="71" t="str">
        <f>TRIM(UPPER(tbl_raw_data[[#This Row],[Queue Name]]))</f>
        <v>CONSUMER EXISTING</v>
      </c>
      <c r="Q4151" s="71" t="str">
        <f>IF(tbl_raw_data[[#This Row],[time_taken_in_min]]&lt;=settings!$D$2,"SLA_MET","SLA_NOT_MET")</f>
        <v>SLA_NOT_MET</v>
      </c>
    </row>
    <row r="4152" spans="1:17" hidden="1" x14ac:dyDescent="0.3">
      <c r="A4152" s="5" t="s">
        <v>5115</v>
      </c>
      <c r="B4152" s="34">
        <v>45160.692719907405</v>
      </c>
      <c r="C4152" s="40">
        <v>45160.710173611114</v>
      </c>
      <c r="D4152" s="10" t="s">
        <v>10</v>
      </c>
      <c r="E4152" s="10" t="s">
        <v>11</v>
      </c>
      <c r="F4152" s="10" t="s">
        <v>114</v>
      </c>
      <c r="G4152" s="10" t="s">
        <v>796</v>
      </c>
      <c r="H4152" s="84" t="str">
        <f t="shared" si="64"/>
        <v>Reason Unknown</v>
      </c>
      <c r="I4152" s="63">
        <f>(tbl_raw_data[[#This Row],[Date Actioned]])-(tbl_raw_data[[#This Row],[Date Tagged]])</f>
        <v>1.7453703709179536E-2</v>
      </c>
      <c r="J4152" s="66">
        <f>HOUR(tbl_raw_data[[#This Row],[time_taken]])*60+MINUTE(tbl_raw_data[[#This Row],[time_taken]])+SECOND(tbl_raw_data[[#This Row],[time_taken]])/60</f>
        <v>25.133333333333333</v>
      </c>
      <c r="K4152" s="68">
        <f>DATE(YEAR(tbl_raw_data[[#This Row],[Date Actioned]]),MONTH(tbl_raw_data[[#This Row],[Date Actioned]]),DAY(tbl_raw_data[[#This Row],[Date Actioned]]))</f>
        <v>45160</v>
      </c>
      <c r="L4152" s="65" t="str">
        <f>UPPER(TEXT(tbl_raw_data[[#This Row],[updated_date]],"MMMM"))</f>
        <v>AUGUST</v>
      </c>
      <c r="M4152" s="65" t="str">
        <f>"WEEK "&amp;IF(ROUNDUP(DAY(tbl_raw_data[[#This Row],[updated_date]])/7,0)=5,4,ROUNDUP(DAY(tbl_raw_data[[#This Row],[updated_date]])/7,0))</f>
        <v>WEEK 4</v>
      </c>
      <c r="N4152" s="71" t="str">
        <f>UPPER(VLOOKUP(tbl_raw_data[[#This Row],[Analyst]],settings!$A$1:$B$15,2,0))</f>
        <v>FARDIN</v>
      </c>
      <c r="O4152" s="71" t="str">
        <f>TRIM(UPPER(tbl_raw_data[[#This Row],[Outcome]]))</f>
        <v>APPROVE</v>
      </c>
      <c r="P4152" s="71" t="str">
        <f>TRIM(UPPER(tbl_raw_data[[#This Row],[Queue Name]]))</f>
        <v>CONSUMER EXISTING</v>
      </c>
      <c r="Q4152" s="71" t="str">
        <f>IF(tbl_raw_data[[#This Row],[time_taken_in_min]]&lt;=settings!$D$2,"SLA_MET","SLA_NOT_MET")</f>
        <v>SLA_NOT_MET</v>
      </c>
    </row>
    <row r="4153" spans="1:17" hidden="1" x14ac:dyDescent="0.3">
      <c r="A4153" s="7" t="s">
        <v>5116</v>
      </c>
      <c r="B4153" s="36">
        <v>45160.698101851849</v>
      </c>
      <c r="C4153" s="41">
        <v>45160.723194444443</v>
      </c>
      <c r="D4153" s="11" t="s">
        <v>10</v>
      </c>
      <c r="E4153" s="11" t="s">
        <v>8</v>
      </c>
      <c r="F4153" s="11" t="s">
        <v>22</v>
      </c>
      <c r="G4153" s="13"/>
      <c r="H4153" s="84" t="str">
        <f t="shared" si="64"/>
        <v>Reason Unknown</v>
      </c>
      <c r="I4153" s="63">
        <f>(tbl_raw_data[[#This Row],[Date Actioned]])-(tbl_raw_data[[#This Row],[Date Tagged]])</f>
        <v>2.5092592593864538E-2</v>
      </c>
      <c r="J4153" s="66">
        <f>HOUR(tbl_raw_data[[#This Row],[time_taken]])*60+MINUTE(tbl_raw_data[[#This Row],[time_taken]])+SECOND(tbl_raw_data[[#This Row],[time_taken]])/60</f>
        <v>36.133333333333333</v>
      </c>
      <c r="K4153" s="68">
        <f>DATE(YEAR(tbl_raw_data[[#This Row],[Date Actioned]]),MONTH(tbl_raw_data[[#This Row],[Date Actioned]]),DAY(tbl_raw_data[[#This Row],[Date Actioned]]))</f>
        <v>45160</v>
      </c>
      <c r="L4153" s="65" t="str">
        <f>UPPER(TEXT(tbl_raw_data[[#This Row],[updated_date]],"MMMM"))</f>
        <v>AUGUST</v>
      </c>
      <c r="M4153" s="65" t="str">
        <f>"WEEK "&amp;IF(ROUNDUP(DAY(tbl_raw_data[[#This Row],[updated_date]])/7,0)=5,4,ROUNDUP(DAY(tbl_raw_data[[#This Row],[updated_date]])/7,0))</f>
        <v>WEEK 4</v>
      </c>
      <c r="N4153" s="71" t="str">
        <f>UPPER(VLOOKUP(tbl_raw_data[[#This Row],[Analyst]],settings!$A$1:$B$15,2,0))</f>
        <v>ROHAN</v>
      </c>
      <c r="O4153" s="71" t="str">
        <f>TRIM(UPPER(tbl_raw_data[[#This Row],[Outcome]]))</f>
        <v>APPROVE</v>
      </c>
      <c r="P4153" s="71" t="str">
        <f>TRIM(UPPER(tbl_raw_data[[#This Row],[Queue Name]]))</f>
        <v>CONSUMER POST BUREAU</v>
      </c>
      <c r="Q4153" s="71" t="str">
        <f>IF(tbl_raw_data[[#This Row],[time_taken_in_min]]&lt;=settings!$D$2,"SLA_MET","SLA_NOT_MET")</f>
        <v>SLA_NOT_MET</v>
      </c>
    </row>
    <row r="4154" spans="1:17" hidden="1" x14ac:dyDescent="0.3">
      <c r="A4154" s="1" t="s">
        <v>5117</v>
      </c>
      <c r="B4154" s="34">
        <v>45160.715081018519</v>
      </c>
      <c r="C4154" s="40">
        <v>45160.723194444443</v>
      </c>
      <c r="D4154" s="10" t="s">
        <v>10</v>
      </c>
      <c r="E4154" s="10" t="s">
        <v>18</v>
      </c>
      <c r="F4154" s="10" t="s">
        <v>114</v>
      </c>
      <c r="G4154" s="10" t="s">
        <v>16</v>
      </c>
      <c r="H4154" s="84" t="str">
        <f t="shared" si="64"/>
        <v>Reason Unknown</v>
      </c>
      <c r="I4154" s="63">
        <f>(tbl_raw_data[[#This Row],[Date Actioned]])-(tbl_raw_data[[#This Row],[Date Tagged]])</f>
        <v>8.1134259235113859E-3</v>
      </c>
      <c r="J4154" s="66">
        <f>HOUR(tbl_raw_data[[#This Row],[time_taken]])*60+MINUTE(tbl_raw_data[[#This Row],[time_taken]])+SECOND(tbl_raw_data[[#This Row],[time_taken]])/60</f>
        <v>11.683333333333334</v>
      </c>
      <c r="K4154" s="68">
        <f>DATE(YEAR(tbl_raw_data[[#This Row],[Date Actioned]]),MONTH(tbl_raw_data[[#This Row],[Date Actioned]]),DAY(tbl_raw_data[[#This Row],[Date Actioned]]))</f>
        <v>45160</v>
      </c>
      <c r="L4154" s="65" t="str">
        <f>UPPER(TEXT(tbl_raw_data[[#This Row],[updated_date]],"MMMM"))</f>
        <v>AUGUST</v>
      </c>
      <c r="M4154" s="65" t="str">
        <f>"WEEK "&amp;IF(ROUNDUP(DAY(tbl_raw_data[[#This Row],[updated_date]])/7,0)=5,4,ROUNDUP(DAY(tbl_raw_data[[#This Row],[updated_date]])/7,0))</f>
        <v>WEEK 4</v>
      </c>
      <c r="N4154" s="71" t="str">
        <f>UPPER(VLOOKUP(tbl_raw_data[[#This Row],[Analyst]],settings!$A$1:$B$15,2,0))</f>
        <v>FARDIN</v>
      </c>
      <c r="O4154" s="71" t="str">
        <f>TRIM(UPPER(tbl_raw_data[[#This Row],[Outcome]]))</f>
        <v>APPROVE</v>
      </c>
      <c r="P4154" s="71" t="str">
        <f>TRIM(UPPER(tbl_raw_data[[#This Row],[Queue Name]]))</f>
        <v>CONSUMER PRE BUREAU</v>
      </c>
      <c r="Q4154" s="71" t="str">
        <f>IF(tbl_raw_data[[#This Row],[time_taken_in_min]]&lt;=settings!$D$2,"SLA_MET","SLA_NOT_MET")</f>
        <v>SLA_MET</v>
      </c>
    </row>
    <row r="4155" spans="1:17" hidden="1" x14ac:dyDescent="0.3">
      <c r="A4155" s="5" t="s">
        <v>5118</v>
      </c>
      <c r="B4155" s="36">
        <v>45160.716377314813</v>
      </c>
      <c r="C4155" s="41">
        <v>45160.733437499999</v>
      </c>
      <c r="D4155" s="11" t="s">
        <v>10</v>
      </c>
      <c r="E4155" s="11" t="s">
        <v>8</v>
      </c>
      <c r="F4155" s="11" t="s">
        <v>114</v>
      </c>
      <c r="G4155" s="11" t="s">
        <v>15</v>
      </c>
      <c r="H4155" s="84" t="str">
        <f t="shared" si="64"/>
        <v>Reason Unknown</v>
      </c>
      <c r="I4155" s="63">
        <f>(tbl_raw_data[[#This Row],[Date Actioned]])-(tbl_raw_data[[#This Row],[Date Tagged]])</f>
        <v>1.7060185185982846E-2</v>
      </c>
      <c r="J4155" s="66">
        <f>HOUR(tbl_raw_data[[#This Row],[time_taken]])*60+MINUTE(tbl_raw_data[[#This Row],[time_taken]])+SECOND(tbl_raw_data[[#This Row],[time_taken]])/60</f>
        <v>24.566666666666666</v>
      </c>
      <c r="K4155" s="68">
        <f>DATE(YEAR(tbl_raw_data[[#This Row],[Date Actioned]]),MONTH(tbl_raw_data[[#This Row],[Date Actioned]]),DAY(tbl_raw_data[[#This Row],[Date Actioned]]))</f>
        <v>45160</v>
      </c>
      <c r="L4155" s="65" t="str">
        <f>UPPER(TEXT(tbl_raw_data[[#This Row],[updated_date]],"MMMM"))</f>
        <v>AUGUST</v>
      </c>
      <c r="M4155" s="65" t="str">
        <f>"WEEK "&amp;IF(ROUNDUP(DAY(tbl_raw_data[[#This Row],[updated_date]])/7,0)=5,4,ROUNDUP(DAY(tbl_raw_data[[#This Row],[updated_date]])/7,0))</f>
        <v>WEEK 4</v>
      </c>
      <c r="N4155" s="71" t="str">
        <f>UPPER(VLOOKUP(tbl_raw_data[[#This Row],[Analyst]],settings!$A$1:$B$15,2,0))</f>
        <v>FARDIN</v>
      </c>
      <c r="O4155" s="71" t="str">
        <f>TRIM(UPPER(tbl_raw_data[[#This Row],[Outcome]]))</f>
        <v>APPROVE</v>
      </c>
      <c r="P4155" s="71" t="str">
        <f>TRIM(UPPER(tbl_raw_data[[#This Row],[Queue Name]]))</f>
        <v>CONSUMER POST BUREAU</v>
      </c>
      <c r="Q4155" s="71" t="str">
        <f>IF(tbl_raw_data[[#This Row],[time_taken_in_min]]&lt;=settings!$D$2,"SLA_MET","SLA_NOT_MET")</f>
        <v>SLA_NOT_MET</v>
      </c>
    </row>
    <row r="4156" spans="1:17" hidden="1" x14ac:dyDescent="0.3">
      <c r="A4156" s="7" t="s">
        <v>5119</v>
      </c>
      <c r="B4156" s="34">
        <v>45160.727268518516</v>
      </c>
      <c r="C4156" s="40">
        <v>45160.733599537038</v>
      </c>
      <c r="D4156" s="10" t="s">
        <v>10</v>
      </c>
      <c r="E4156" s="10" t="s">
        <v>11</v>
      </c>
      <c r="F4156" s="10" t="s">
        <v>206</v>
      </c>
      <c r="G4156" s="10" t="s">
        <v>15</v>
      </c>
      <c r="H4156" s="84" t="str">
        <f t="shared" si="64"/>
        <v>Reason Unknown</v>
      </c>
      <c r="I4156" s="63">
        <f>(tbl_raw_data[[#This Row],[Date Actioned]])-(tbl_raw_data[[#This Row],[Date Tagged]])</f>
        <v>6.33101852145046E-3</v>
      </c>
      <c r="J4156" s="66">
        <f>HOUR(tbl_raw_data[[#This Row],[time_taken]])*60+MINUTE(tbl_raw_data[[#This Row],[time_taken]])+SECOND(tbl_raw_data[[#This Row],[time_taken]])/60</f>
        <v>9.1166666666666671</v>
      </c>
      <c r="K4156" s="68">
        <f>DATE(YEAR(tbl_raw_data[[#This Row],[Date Actioned]]),MONTH(tbl_raw_data[[#This Row],[Date Actioned]]),DAY(tbl_raw_data[[#This Row],[Date Actioned]]))</f>
        <v>45160</v>
      </c>
      <c r="L4156" s="65" t="str">
        <f>UPPER(TEXT(tbl_raw_data[[#This Row],[updated_date]],"MMMM"))</f>
        <v>AUGUST</v>
      </c>
      <c r="M4156" s="65" t="str">
        <f>"WEEK "&amp;IF(ROUNDUP(DAY(tbl_raw_data[[#This Row],[updated_date]])/7,0)=5,4,ROUNDUP(DAY(tbl_raw_data[[#This Row],[updated_date]])/7,0))</f>
        <v>WEEK 4</v>
      </c>
      <c r="N4156" s="71" t="str">
        <f>UPPER(VLOOKUP(tbl_raw_data[[#This Row],[Analyst]],settings!$A$1:$B$15,2,0))</f>
        <v>HARDIK</v>
      </c>
      <c r="O4156" s="71" t="str">
        <f>TRIM(UPPER(tbl_raw_data[[#This Row],[Outcome]]))</f>
        <v>APPROVE</v>
      </c>
      <c r="P4156" s="71" t="str">
        <f>TRIM(UPPER(tbl_raw_data[[#This Row],[Queue Name]]))</f>
        <v>CONSUMER EXISTING</v>
      </c>
      <c r="Q4156" s="71" t="str">
        <f>IF(tbl_raw_data[[#This Row],[time_taken_in_min]]&lt;=settings!$D$2,"SLA_MET","SLA_NOT_MET")</f>
        <v>SLA_MET</v>
      </c>
    </row>
    <row r="4157" spans="1:17" hidden="1" x14ac:dyDescent="0.3">
      <c r="A4157" s="1" t="s">
        <v>5120</v>
      </c>
      <c r="B4157" s="36">
        <v>45160.734027777777</v>
      </c>
      <c r="C4157" s="41">
        <v>45160.745520833334</v>
      </c>
      <c r="D4157" s="11" t="s">
        <v>10</v>
      </c>
      <c r="E4157" s="11" t="s">
        <v>8</v>
      </c>
      <c r="F4157" s="11" t="s">
        <v>14</v>
      </c>
      <c r="G4157" s="11" t="s">
        <v>15</v>
      </c>
      <c r="H4157" s="84" t="str">
        <f t="shared" si="64"/>
        <v>Reason Unknown</v>
      </c>
      <c r="I4157" s="63">
        <f>(tbl_raw_data[[#This Row],[Date Actioned]])-(tbl_raw_data[[#This Row],[Date Tagged]])</f>
        <v>1.1493055557366461E-2</v>
      </c>
      <c r="J4157" s="66">
        <f>HOUR(tbl_raw_data[[#This Row],[time_taken]])*60+MINUTE(tbl_raw_data[[#This Row],[time_taken]])+SECOND(tbl_raw_data[[#This Row],[time_taken]])/60</f>
        <v>16.55</v>
      </c>
      <c r="K4157" s="68">
        <f>DATE(YEAR(tbl_raw_data[[#This Row],[Date Actioned]]),MONTH(tbl_raw_data[[#This Row],[Date Actioned]]),DAY(tbl_raw_data[[#This Row],[Date Actioned]]))</f>
        <v>45160</v>
      </c>
      <c r="L4157" s="65" t="str">
        <f>UPPER(TEXT(tbl_raw_data[[#This Row],[updated_date]],"MMMM"))</f>
        <v>AUGUST</v>
      </c>
      <c r="M4157" s="65" t="str">
        <f>"WEEK "&amp;IF(ROUNDUP(DAY(tbl_raw_data[[#This Row],[updated_date]])/7,0)=5,4,ROUNDUP(DAY(tbl_raw_data[[#This Row],[updated_date]])/7,0))</f>
        <v>WEEK 4</v>
      </c>
      <c r="N4157" s="71" t="str">
        <f>UPPER(VLOOKUP(tbl_raw_data[[#This Row],[Analyst]],settings!$A$1:$B$15,2,0))</f>
        <v>CAMROON</v>
      </c>
      <c r="O4157" s="71" t="str">
        <f>TRIM(UPPER(tbl_raw_data[[#This Row],[Outcome]]))</f>
        <v>APPROVE</v>
      </c>
      <c r="P4157" s="71" t="str">
        <f>TRIM(UPPER(tbl_raw_data[[#This Row],[Queue Name]]))</f>
        <v>CONSUMER POST BUREAU</v>
      </c>
      <c r="Q4157" s="71" t="str">
        <f>IF(tbl_raw_data[[#This Row],[time_taken_in_min]]&lt;=settings!$D$2,"SLA_MET","SLA_NOT_MET")</f>
        <v>SLA_MET</v>
      </c>
    </row>
    <row r="4158" spans="1:17" hidden="1" x14ac:dyDescent="0.3">
      <c r="A4158" s="5" t="s">
        <v>5121</v>
      </c>
      <c r="B4158" s="34">
        <v>45160.738263888888</v>
      </c>
      <c r="C4158" s="40">
        <v>45160.743726851855</v>
      </c>
      <c r="D4158" s="10" t="s">
        <v>10</v>
      </c>
      <c r="E4158" s="10" t="s">
        <v>18</v>
      </c>
      <c r="F4158" s="10" t="s">
        <v>114</v>
      </c>
      <c r="G4158" s="10" t="s">
        <v>15</v>
      </c>
      <c r="H4158" s="84" t="str">
        <f t="shared" si="64"/>
        <v>Reason Unknown</v>
      </c>
      <c r="I4158" s="63">
        <f>(tbl_raw_data[[#This Row],[Date Actioned]])-(tbl_raw_data[[#This Row],[Date Tagged]])</f>
        <v>5.4629629667033441E-3</v>
      </c>
      <c r="J4158" s="66">
        <f>HOUR(tbl_raw_data[[#This Row],[time_taken]])*60+MINUTE(tbl_raw_data[[#This Row],[time_taken]])+SECOND(tbl_raw_data[[#This Row],[time_taken]])/60</f>
        <v>7.8666666666666671</v>
      </c>
      <c r="K4158" s="68">
        <f>DATE(YEAR(tbl_raw_data[[#This Row],[Date Actioned]]),MONTH(tbl_raw_data[[#This Row],[Date Actioned]]),DAY(tbl_raw_data[[#This Row],[Date Actioned]]))</f>
        <v>45160</v>
      </c>
      <c r="L4158" s="65" t="str">
        <f>UPPER(TEXT(tbl_raw_data[[#This Row],[updated_date]],"MMMM"))</f>
        <v>AUGUST</v>
      </c>
      <c r="M4158" s="65" t="str">
        <f>"WEEK "&amp;IF(ROUNDUP(DAY(tbl_raw_data[[#This Row],[updated_date]])/7,0)=5,4,ROUNDUP(DAY(tbl_raw_data[[#This Row],[updated_date]])/7,0))</f>
        <v>WEEK 4</v>
      </c>
      <c r="N4158" s="71" t="str">
        <f>UPPER(VLOOKUP(tbl_raw_data[[#This Row],[Analyst]],settings!$A$1:$B$15,2,0))</f>
        <v>FARDIN</v>
      </c>
      <c r="O4158" s="71" t="str">
        <f>TRIM(UPPER(tbl_raw_data[[#This Row],[Outcome]]))</f>
        <v>APPROVE</v>
      </c>
      <c r="P4158" s="71" t="str">
        <f>TRIM(UPPER(tbl_raw_data[[#This Row],[Queue Name]]))</f>
        <v>CONSUMER PRE BUREAU</v>
      </c>
      <c r="Q4158" s="71" t="str">
        <f>IF(tbl_raw_data[[#This Row],[time_taken_in_min]]&lt;=settings!$D$2,"SLA_MET","SLA_NOT_MET")</f>
        <v>SLA_MET</v>
      </c>
    </row>
    <row r="4159" spans="1:17" hidden="1" x14ac:dyDescent="0.3">
      <c r="A4159" s="7" t="s">
        <v>5122</v>
      </c>
      <c r="B4159" s="36">
        <v>45160.751388888886</v>
      </c>
      <c r="C4159" s="41">
        <v>45160.757511574076</v>
      </c>
      <c r="D4159" s="11" t="s">
        <v>10</v>
      </c>
      <c r="E4159" s="11" t="s">
        <v>8</v>
      </c>
      <c r="F4159" s="11" t="s">
        <v>114</v>
      </c>
      <c r="G4159" s="13"/>
      <c r="H4159" s="84" t="str">
        <f t="shared" si="64"/>
        <v>Reason Unknown</v>
      </c>
      <c r="I4159" s="63">
        <f>(tbl_raw_data[[#This Row],[Date Actioned]])-(tbl_raw_data[[#This Row],[Date Tagged]])</f>
        <v>6.1226851903484203E-3</v>
      </c>
      <c r="J4159" s="66">
        <f>HOUR(tbl_raw_data[[#This Row],[time_taken]])*60+MINUTE(tbl_raw_data[[#This Row],[time_taken]])+SECOND(tbl_raw_data[[#This Row],[time_taken]])/60</f>
        <v>8.8166666666666664</v>
      </c>
      <c r="K4159" s="68">
        <f>DATE(YEAR(tbl_raw_data[[#This Row],[Date Actioned]]),MONTH(tbl_raw_data[[#This Row],[Date Actioned]]),DAY(tbl_raw_data[[#This Row],[Date Actioned]]))</f>
        <v>45160</v>
      </c>
      <c r="L4159" s="65" t="str">
        <f>UPPER(TEXT(tbl_raw_data[[#This Row],[updated_date]],"MMMM"))</f>
        <v>AUGUST</v>
      </c>
      <c r="M4159" s="65" t="str">
        <f>"WEEK "&amp;IF(ROUNDUP(DAY(tbl_raw_data[[#This Row],[updated_date]])/7,0)=5,4,ROUNDUP(DAY(tbl_raw_data[[#This Row],[updated_date]])/7,0))</f>
        <v>WEEK 4</v>
      </c>
      <c r="N4159" s="71" t="str">
        <f>UPPER(VLOOKUP(tbl_raw_data[[#This Row],[Analyst]],settings!$A$1:$B$15,2,0))</f>
        <v>FARDIN</v>
      </c>
      <c r="O4159" s="71" t="str">
        <f>TRIM(UPPER(tbl_raw_data[[#This Row],[Outcome]]))</f>
        <v>APPROVE</v>
      </c>
      <c r="P4159" s="71" t="str">
        <f>TRIM(UPPER(tbl_raw_data[[#This Row],[Queue Name]]))</f>
        <v>CONSUMER POST BUREAU</v>
      </c>
      <c r="Q4159" s="71" t="str">
        <f>IF(tbl_raw_data[[#This Row],[time_taken_in_min]]&lt;=settings!$D$2,"SLA_MET","SLA_NOT_MET")</f>
        <v>SLA_MET</v>
      </c>
    </row>
    <row r="4160" spans="1:17" hidden="1" x14ac:dyDescent="0.3">
      <c r="A4160" s="1" t="s">
        <v>5123</v>
      </c>
      <c r="B4160" s="34">
        <v>45160.757604166669</v>
      </c>
      <c r="C4160" s="40">
        <v>45160.763113425928</v>
      </c>
      <c r="D4160" s="10" t="s">
        <v>10</v>
      </c>
      <c r="E4160" s="10" t="s">
        <v>11</v>
      </c>
      <c r="F4160" s="10" t="s">
        <v>114</v>
      </c>
      <c r="G4160" s="10" t="s">
        <v>123</v>
      </c>
      <c r="H4160" s="84" t="str">
        <f t="shared" si="64"/>
        <v>Reason Unknown</v>
      </c>
      <c r="I4160" s="63">
        <f>(tbl_raw_data[[#This Row],[Date Actioned]])-(tbl_raw_data[[#This Row],[Date Tagged]])</f>
        <v>5.5092592592700385E-3</v>
      </c>
      <c r="J4160" s="66">
        <f>HOUR(tbl_raw_data[[#This Row],[time_taken]])*60+MINUTE(tbl_raw_data[[#This Row],[time_taken]])+SECOND(tbl_raw_data[[#This Row],[time_taken]])/60</f>
        <v>7.9333333333333336</v>
      </c>
      <c r="K4160" s="68">
        <f>DATE(YEAR(tbl_raw_data[[#This Row],[Date Actioned]]),MONTH(tbl_raw_data[[#This Row],[Date Actioned]]),DAY(tbl_raw_data[[#This Row],[Date Actioned]]))</f>
        <v>45160</v>
      </c>
      <c r="L4160" s="65" t="str">
        <f>UPPER(TEXT(tbl_raw_data[[#This Row],[updated_date]],"MMMM"))</f>
        <v>AUGUST</v>
      </c>
      <c r="M4160" s="65" t="str">
        <f>"WEEK "&amp;IF(ROUNDUP(DAY(tbl_raw_data[[#This Row],[updated_date]])/7,0)=5,4,ROUNDUP(DAY(tbl_raw_data[[#This Row],[updated_date]])/7,0))</f>
        <v>WEEK 4</v>
      </c>
      <c r="N4160" s="71" t="str">
        <f>UPPER(VLOOKUP(tbl_raw_data[[#This Row],[Analyst]],settings!$A$1:$B$15,2,0))</f>
        <v>FARDIN</v>
      </c>
      <c r="O4160" s="71" t="str">
        <f>TRIM(UPPER(tbl_raw_data[[#This Row],[Outcome]]))</f>
        <v>APPROVE</v>
      </c>
      <c r="P4160" s="71" t="str">
        <f>TRIM(UPPER(tbl_raw_data[[#This Row],[Queue Name]]))</f>
        <v>CONSUMER EXISTING</v>
      </c>
      <c r="Q4160" s="71" t="str">
        <f>IF(tbl_raw_data[[#This Row],[time_taken_in_min]]&lt;=settings!$D$2,"SLA_MET","SLA_NOT_MET")</f>
        <v>SLA_MET</v>
      </c>
    </row>
    <row r="4161" spans="1:17" hidden="1" x14ac:dyDescent="0.3">
      <c r="A4161" s="5" t="s">
        <v>5124</v>
      </c>
      <c r="B4161" s="36">
        <v>45160.761874999997</v>
      </c>
      <c r="C4161" s="41">
        <v>45160.76458333333</v>
      </c>
      <c r="D4161" s="11" t="s">
        <v>10</v>
      </c>
      <c r="E4161" s="11" t="s">
        <v>11</v>
      </c>
      <c r="F4161" s="11" t="s">
        <v>206</v>
      </c>
      <c r="G4161" s="11" t="s">
        <v>15</v>
      </c>
      <c r="H4161" s="84" t="str">
        <f t="shared" si="64"/>
        <v>Reason Unknown</v>
      </c>
      <c r="I4161" s="63">
        <f>(tbl_raw_data[[#This Row],[Date Actioned]])-(tbl_raw_data[[#This Row],[Date Tagged]])</f>
        <v>2.7083333334303461E-3</v>
      </c>
      <c r="J4161" s="66">
        <f>HOUR(tbl_raw_data[[#This Row],[time_taken]])*60+MINUTE(tbl_raw_data[[#This Row],[time_taken]])+SECOND(tbl_raw_data[[#This Row],[time_taken]])/60</f>
        <v>3.9</v>
      </c>
      <c r="K4161" s="68">
        <f>DATE(YEAR(tbl_raw_data[[#This Row],[Date Actioned]]),MONTH(tbl_raw_data[[#This Row],[Date Actioned]]),DAY(tbl_raw_data[[#This Row],[Date Actioned]]))</f>
        <v>45160</v>
      </c>
      <c r="L4161" s="65" t="str">
        <f>UPPER(TEXT(tbl_raw_data[[#This Row],[updated_date]],"MMMM"))</f>
        <v>AUGUST</v>
      </c>
      <c r="M4161" s="65" t="str">
        <f>"WEEK "&amp;IF(ROUNDUP(DAY(tbl_raw_data[[#This Row],[updated_date]])/7,0)=5,4,ROUNDUP(DAY(tbl_raw_data[[#This Row],[updated_date]])/7,0))</f>
        <v>WEEK 4</v>
      </c>
      <c r="N4161" s="71" t="str">
        <f>UPPER(VLOOKUP(tbl_raw_data[[#This Row],[Analyst]],settings!$A$1:$B$15,2,0))</f>
        <v>HARDIK</v>
      </c>
      <c r="O4161" s="71" t="str">
        <f>TRIM(UPPER(tbl_raw_data[[#This Row],[Outcome]]))</f>
        <v>APPROVE</v>
      </c>
      <c r="P4161" s="71" t="str">
        <f>TRIM(UPPER(tbl_raw_data[[#This Row],[Queue Name]]))</f>
        <v>CONSUMER EXISTING</v>
      </c>
      <c r="Q4161" s="71" t="str">
        <f>IF(tbl_raw_data[[#This Row],[time_taken_in_min]]&lt;=settings!$D$2,"SLA_MET","SLA_NOT_MET")</f>
        <v>SLA_MET</v>
      </c>
    </row>
    <row r="4162" spans="1:17" hidden="1" x14ac:dyDescent="0.3">
      <c r="A4162" s="7" t="s">
        <v>5125</v>
      </c>
      <c r="B4162" s="34">
        <v>45160.761979166666</v>
      </c>
      <c r="C4162" s="40">
        <v>45160.768611111111</v>
      </c>
      <c r="D4162" s="10" t="s">
        <v>10</v>
      </c>
      <c r="E4162" s="10" t="s">
        <v>11</v>
      </c>
      <c r="F4162" s="10" t="s">
        <v>114</v>
      </c>
      <c r="G4162" s="10" t="s">
        <v>15</v>
      </c>
      <c r="H4162" s="84" t="str">
        <f t="shared" si="64"/>
        <v>Reason Unknown</v>
      </c>
      <c r="I4162" s="63">
        <f>(tbl_raw_data[[#This Row],[Date Actioned]])-(tbl_raw_data[[#This Row],[Date Tagged]])</f>
        <v>6.6319444449618459E-3</v>
      </c>
      <c r="J4162" s="66">
        <f>HOUR(tbl_raw_data[[#This Row],[time_taken]])*60+MINUTE(tbl_raw_data[[#This Row],[time_taken]])+SECOND(tbl_raw_data[[#This Row],[time_taken]])/60</f>
        <v>9.5500000000000007</v>
      </c>
      <c r="K4162" s="68">
        <f>DATE(YEAR(tbl_raw_data[[#This Row],[Date Actioned]]),MONTH(tbl_raw_data[[#This Row],[Date Actioned]]),DAY(tbl_raw_data[[#This Row],[Date Actioned]]))</f>
        <v>45160</v>
      </c>
      <c r="L4162" s="65" t="str">
        <f>UPPER(TEXT(tbl_raw_data[[#This Row],[updated_date]],"MMMM"))</f>
        <v>AUGUST</v>
      </c>
      <c r="M4162" s="65" t="str">
        <f>"WEEK "&amp;IF(ROUNDUP(DAY(tbl_raw_data[[#This Row],[updated_date]])/7,0)=5,4,ROUNDUP(DAY(tbl_raw_data[[#This Row],[updated_date]])/7,0))</f>
        <v>WEEK 4</v>
      </c>
      <c r="N4162" s="71" t="str">
        <f>UPPER(VLOOKUP(tbl_raw_data[[#This Row],[Analyst]],settings!$A$1:$B$15,2,0))</f>
        <v>FARDIN</v>
      </c>
      <c r="O4162" s="71" t="str">
        <f>TRIM(UPPER(tbl_raw_data[[#This Row],[Outcome]]))</f>
        <v>APPROVE</v>
      </c>
      <c r="P4162" s="71" t="str">
        <f>TRIM(UPPER(tbl_raw_data[[#This Row],[Queue Name]]))</f>
        <v>CONSUMER EXISTING</v>
      </c>
      <c r="Q4162" s="71" t="str">
        <f>IF(tbl_raw_data[[#This Row],[time_taken_in_min]]&lt;=settings!$D$2,"SLA_MET","SLA_NOT_MET")</f>
        <v>SLA_MET</v>
      </c>
    </row>
    <row r="4163" spans="1:17" hidden="1" x14ac:dyDescent="0.3">
      <c r="A4163" s="1" t="s">
        <v>5126</v>
      </c>
      <c r="B4163" s="36">
        <v>45160.765810185185</v>
      </c>
      <c r="C4163" s="41">
        <v>45160.769293981481</v>
      </c>
      <c r="D4163" s="11" t="s">
        <v>10</v>
      </c>
      <c r="E4163" s="11" t="s">
        <v>11</v>
      </c>
      <c r="F4163" s="11" t="s">
        <v>14</v>
      </c>
      <c r="G4163" s="11" t="s">
        <v>26</v>
      </c>
      <c r="H4163" s="84" t="str">
        <f t="shared" ref="H4163:H4226" si="65">IF(OR(ISNUMBER(SEARCH("duplicate",G4163)), ISNUMBER(SEARCH("previously",G4163)), ISNUMBER(SEARCH("previously approved",G4163))), "Duplicate Application",
IF(OR(ISNUMBER(SEARCH("incorrect",G4163)), ISNUMBER(SEARCH("remove", G4163))), "Incorrect Details",
IF(ISNUMBER(SEARCH("incomplete",G4163)), "Incomplete Details",
IF(ISNUMBER(SEARCH("overdue",G4163)), "Overdue Bill",
IF(OR(ISNUMBER(SEARCH("resubmit as", G4163)), ISNUMBER(SEARCH("re-submit as", G4163))), "Incorrect Queue",
IF(OR(ISNUMBER(SEARCH("100",G4163)), ISNUMBER(SEARCH("correct", G4163)), ISNUMBER(SEARCH("email", G4163)), ISNUMBER(SEARCH("please submit", G4163)), ISNUMBER(SEARCH("please resubmit",G4163)), ISNUMBER(SEARCH("please re-submit", G4163)), ISNUMBER(SEARCH("please send", G4163))), "Incomplete Details",
IF(ISNUMBER(SEARCH("error", G4163)), "System Error", "Reason Unknown")))))))</f>
        <v>Reason Unknown</v>
      </c>
      <c r="I4163" s="63">
        <f>(tbl_raw_data[[#This Row],[Date Actioned]])-(tbl_raw_data[[#This Row],[Date Tagged]])</f>
        <v>3.4837962957681157E-3</v>
      </c>
      <c r="J4163" s="66">
        <f>HOUR(tbl_raw_data[[#This Row],[time_taken]])*60+MINUTE(tbl_raw_data[[#This Row],[time_taken]])+SECOND(tbl_raw_data[[#This Row],[time_taken]])/60</f>
        <v>5.0166666666666666</v>
      </c>
      <c r="K4163" s="68">
        <f>DATE(YEAR(tbl_raw_data[[#This Row],[Date Actioned]]),MONTH(tbl_raw_data[[#This Row],[Date Actioned]]),DAY(tbl_raw_data[[#This Row],[Date Actioned]]))</f>
        <v>45160</v>
      </c>
      <c r="L4163" s="65" t="str">
        <f>UPPER(TEXT(tbl_raw_data[[#This Row],[updated_date]],"MMMM"))</f>
        <v>AUGUST</v>
      </c>
      <c r="M4163" s="65" t="str">
        <f>"WEEK "&amp;IF(ROUNDUP(DAY(tbl_raw_data[[#This Row],[updated_date]])/7,0)=5,4,ROUNDUP(DAY(tbl_raw_data[[#This Row],[updated_date]])/7,0))</f>
        <v>WEEK 4</v>
      </c>
      <c r="N4163" s="71" t="str">
        <f>UPPER(VLOOKUP(tbl_raw_data[[#This Row],[Analyst]],settings!$A$1:$B$15,2,0))</f>
        <v>CAMROON</v>
      </c>
      <c r="O4163" s="71" t="str">
        <f>TRIM(UPPER(tbl_raw_data[[#This Row],[Outcome]]))</f>
        <v>APPROVE</v>
      </c>
      <c r="P4163" s="71" t="str">
        <f>TRIM(UPPER(tbl_raw_data[[#This Row],[Queue Name]]))</f>
        <v>CONSUMER EXISTING</v>
      </c>
      <c r="Q4163" s="71" t="str">
        <f>IF(tbl_raw_data[[#This Row],[time_taken_in_min]]&lt;=settings!$D$2,"SLA_MET","SLA_NOT_MET")</f>
        <v>SLA_MET</v>
      </c>
    </row>
    <row r="4164" spans="1:17" hidden="1" x14ac:dyDescent="0.3">
      <c r="A4164" s="5" t="s">
        <v>5127</v>
      </c>
      <c r="B4164" s="34">
        <v>45160.766273148147</v>
      </c>
      <c r="C4164" s="40">
        <v>45160.771851851852</v>
      </c>
      <c r="D4164" s="10" t="s">
        <v>10</v>
      </c>
      <c r="E4164" s="10" t="s">
        <v>18</v>
      </c>
      <c r="F4164" s="10" t="s">
        <v>206</v>
      </c>
      <c r="G4164" s="10" t="s">
        <v>16</v>
      </c>
      <c r="H4164" s="84" t="str">
        <f t="shared" si="65"/>
        <v>Reason Unknown</v>
      </c>
      <c r="I4164" s="63">
        <f>(tbl_raw_data[[#This Row],[Date Actioned]])-(tbl_raw_data[[#This Row],[Date Tagged]])</f>
        <v>5.5787037053960375E-3</v>
      </c>
      <c r="J4164" s="66">
        <f>HOUR(tbl_raw_data[[#This Row],[time_taken]])*60+MINUTE(tbl_raw_data[[#This Row],[time_taken]])+SECOND(tbl_raw_data[[#This Row],[time_taken]])/60</f>
        <v>8.0333333333333332</v>
      </c>
      <c r="K4164" s="68">
        <f>DATE(YEAR(tbl_raw_data[[#This Row],[Date Actioned]]),MONTH(tbl_raw_data[[#This Row],[Date Actioned]]),DAY(tbl_raw_data[[#This Row],[Date Actioned]]))</f>
        <v>45160</v>
      </c>
      <c r="L4164" s="65" t="str">
        <f>UPPER(TEXT(tbl_raw_data[[#This Row],[updated_date]],"MMMM"))</f>
        <v>AUGUST</v>
      </c>
      <c r="M4164" s="65" t="str">
        <f>"WEEK "&amp;IF(ROUNDUP(DAY(tbl_raw_data[[#This Row],[updated_date]])/7,0)=5,4,ROUNDUP(DAY(tbl_raw_data[[#This Row],[updated_date]])/7,0))</f>
        <v>WEEK 4</v>
      </c>
      <c r="N4164" s="71" t="str">
        <f>UPPER(VLOOKUP(tbl_raw_data[[#This Row],[Analyst]],settings!$A$1:$B$15,2,0))</f>
        <v>HARDIK</v>
      </c>
      <c r="O4164" s="71" t="str">
        <f>TRIM(UPPER(tbl_raw_data[[#This Row],[Outcome]]))</f>
        <v>APPROVE</v>
      </c>
      <c r="P4164" s="71" t="str">
        <f>TRIM(UPPER(tbl_raw_data[[#This Row],[Queue Name]]))</f>
        <v>CONSUMER PRE BUREAU</v>
      </c>
      <c r="Q4164" s="71" t="str">
        <f>IF(tbl_raw_data[[#This Row],[time_taken_in_min]]&lt;=settings!$D$2,"SLA_MET","SLA_NOT_MET")</f>
        <v>SLA_MET</v>
      </c>
    </row>
    <row r="4165" spans="1:17" hidden="1" x14ac:dyDescent="0.3">
      <c r="A4165" s="7" t="s">
        <v>5128</v>
      </c>
      <c r="B4165" s="36">
        <v>45160.767812500002</v>
      </c>
      <c r="C4165" s="41">
        <v>45160.772476851853</v>
      </c>
      <c r="D4165" s="11" t="s">
        <v>10</v>
      </c>
      <c r="E4165" s="11" t="s">
        <v>8</v>
      </c>
      <c r="F4165" s="11" t="s">
        <v>114</v>
      </c>
      <c r="G4165" s="13"/>
      <c r="H4165" s="84" t="str">
        <f t="shared" si="65"/>
        <v>Reason Unknown</v>
      </c>
      <c r="I4165" s="63">
        <f>(tbl_raw_data[[#This Row],[Date Actioned]])-(tbl_raw_data[[#This Row],[Date Tagged]])</f>
        <v>4.6643518508062698E-3</v>
      </c>
      <c r="J4165" s="66">
        <f>HOUR(tbl_raw_data[[#This Row],[time_taken]])*60+MINUTE(tbl_raw_data[[#This Row],[time_taken]])+SECOND(tbl_raw_data[[#This Row],[time_taken]])/60</f>
        <v>6.7166666666666668</v>
      </c>
      <c r="K4165" s="68">
        <f>DATE(YEAR(tbl_raw_data[[#This Row],[Date Actioned]]),MONTH(tbl_raw_data[[#This Row],[Date Actioned]]),DAY(tbl_raw_data[[#This Row],[Date Actioned]]))</f>
        <v>45160</v>
      </c>
      <c r="L4165" s="65" t="str">
        <f>UPPER(TEXT(tbl_raw_data[[#This Row],[updated_date]],"MMMM"))</f>
        <v>AUGUST</v>
      </c>
      <c r="M4165" s="65" t="str">
        <f>"WEEK "&amp;IF(ROUNDUP(DAY(tbl_raw_data[[#This Row],[updated_date]])/7,0)=5,4,ROUNDUP(DAY(tbl_raw_data[[#This Row],[updated_date]])/7,0))</f>
        <v>WEEK 4</v>
      </c>
      <c r="N4165" s="71" t="str">
        <f>UPPER(VLOOKUP(tbl_raw_data[[#This Row],[Analyst]],settings!$A$1:$B$15,2,0))</f>
        <v>FARDIN</v>
      </c>
      <c r="O4165" s="71" t="str">
        <f>TRIM(UPPER(tbl_raw_data[[#This Row],[Outcome]]))</f>
        <v>APPROVE</v>
      </c>
      <c r="P4165" s="71" t="str">
        <f>TRIM(UPPER(tbl_raw_data[[#This Row],[Queue Name]]))</f>
        <v>CONSUMER POST BUREAU</v>
      </c>
      <c r="Q4165" s="71" t="str">
        <f>IF(tbl_raw_data[[#This Row],[time_taken_in_min]]&lt;=settings!$D$2,"SLA_MET","SLA_NOT_MET")</f>
        <v>SLA_MET</v>
      </c>
    </row>
    <row r="4166" spans="1:17" hidden="1" x14ac:dyDescent="0.3">
      <c r="A4166" s="1" t="s">
        <v>5129</v>
      </c>
      <c r="B4166" s="34">
        <v>45160.784016203703</v>
      </c>
      <c r="C4166" s="40">
        <v>45160.786886574075</v>
      </c>
      <c r="D4166" s="10" t="s">
        <v>10</v>
      </c>
      <c r="E4166" s="10" t="s">
        <v>18</v>
      </c>
      <c r="F4166" s="10" t="s">
        <v>114</v>
      </c>
      <c r="G4166" s="10" t="s">
        <v>123</v>
      </c>
      <c r="H4166" s="84" t="str">
        <f t="shared" si="65"/>
        <v>Reason Unknown</v>
      </c>
      <c r="I4166" s="63">
        <f>(tbl_raw_data[[#This Row],[Date Actioned]])-(tbl_raw_data[[#This Row],[Date Tagged]])</f>
        <v>2.8703703719656914E-3</v>
      </c>
      <c r="J4166" s="66">
        <f>HOUR(tbl_raw_data[[#This Row],[time_taken]])*60+MINUTE(tbl_raw_data[[#This Row],[time_taken]])+SECOND(tbl_raw_data[[#This Row],[time_taken]])/60</f>
        <v>4.1333333333333337</v>
      </c>
      <c r="K4166" s="68">
        <f>DATE(YEAR(tbl_raw_data[[#This Row],[Date Actioned]]),MONTH(tbl_raw_data[[#This Row],[Date Actioned]]),DAY(tbl_raw_data[[#This Row],[Date Actioned]]))</f>
        <v>45160</v>
      </c>
      <c r="L4166" s="65" t="str">
        <f>UPPER(TEXT(tbl_raw_data[[#This Row],[updated_date]],"MMMM"))</f>
        <v>AUGUST</v>
      </c>
      <c r="M4166" s="65" t="str">
        <f>"WEEK "&amp;IF(ROUNDUP(DAY(tbl_raw_data[[#This Row],[updated_date]])/7,0)=5,4,ROUNDUP(DAY(tbl_raw_data[[#This Row],[updated_date]])/7,0))</f>
        <v>WEEK 4</v>
      </c>
      <c r="N4166" s="71" t="str">
        <f>UPPER(VLOOKUP(tbl_raw_data[[#This Row],[Analyst]],settings!$A$1:$B$15,2,0))</f>
        <v>FARDIN</v>
      </c>
      <c r="O4166" s="71" t="str">
        <f>TRIM(UPPER(tbl_raw_data[[#This Row],[Outcome]]))</f>
        <v>APPROVE</v>
      </c>
      <c r="P4166" s="71" t="str">
        <f>TRIM(UPPER(tbl_raw_data[[#This Row],[Queue Name]]))</f>
        <v>CONSUMER PRE BUREAU</v>
      </c>
      <c r="Q4166" s="71" t="str">
        <f>IF(tbl_raw_data[[#This Row],[time_taken_in_min]]&lt;=settings!$D$2,"SLA_MET","SLA_NOT_MET")</f>
        <v>SLA_MET</v>
      </c>
    </row>
    <row r="4167" spans="1:17" hidden="1" x14ac:dyDescent="0.3">
      <c r="A4167" s="5" t="s">
        <v>5130</v>
      </c>
      <c r="B4167" s="36">
        <v>45160.798101851855</v>
      </c>
      <c r="C4167" s="41">
        <v>45160.806956018518</v>
      </c>
      <c r="D4167" s="11" t="s">
        <v>10</v>
      </c>
      <c r="E4167" s="11" t="s">
        <v>11</v>
      </c>
      <c r="F4167" s="11" t="s">
        <v>14</v>
      </c>
      <c r="G4167" s="13"/>
      <c r="H4167" s="84" t="str">
        <f t="shared" si="65"/>
        <v>Reason Unknown</v>
      </c>
      <c r="I4167" s="63">
        <f>(tbl_raw_data[[#This Row],[Date Actioned]])-(tbl_raw_data[[#This Row],[Date Tagged]])</f>
        <v>8.8541666627861559E-3</v>
      </c>
      <c r="J4167" s="66">
        <f>HOUR(tbl_raw_data[[#This Row],[time_taken]])*60+MINUTE(tbl_raw_data[[#This Row],[time_taken]])+SECOND(tbl_raw_data[[#This Row],[time_taken]])/60</f>
        <v>12.75</v>
      </c>
      <c r="K4167" s="68">
        <f>DATE(YEAR(tbl_raw_data[[#This Row],[Date Actioned]]),MONTH(tbl_raw_data[[#This Row],[Date Actioned]]),DAY(tbl_raw_data[[#This Row],[Date Actioned]]))</f>
        <v>45160</v>
      </c>
      <c r="L4167" s="65" t="str">
        <f>UPPER(TEXT(tbl_raw_data[[#This Row],[updated_date]],"MMMM"))</f>
        <v>AUGUST</v>
      </c>
      <c r="M4167" s="65" t="str">
        <f>"WEEK "&amp;IF(ROUNDUP(DAY(tbl_raw_data[[#This Row],[updated_date]])/7,0)=5,4,ROUNDUP(DAY(tbl_raw_data[[#This Row],[updated_date]])/7,0))</f>
        <v>WEEK 4</v>
      </c>
      <c r="N4167" s="71" t="str">
        <f>UPPER(VLOOKUP(tbl_raw_data[[#This Row],[Analyst]],settings!$A$1:$B$15,2,0))</f>
        <v>CAMROON</v>
      </c>
      <c r="O4167" s="71" t="str">
        <f>TRIM(UPPER(tbl_raw_data[[#This Row],[Outcome]]))</f>
        <v>APPROVE</v>
      </c>
      <c r="P4167" s="71" t="str">
        <f>TRIM(UPPER(tbl_raw_data[[#This Row],[Queue Name]]))</f>
        <v>CONSUMER EXISTING</v>
      </c>
      <c r="Q4167" s="71" t="str">
        <f>IF(tbl_raw_data[[#This Row],[time_taken_in_min]]&lt;=settings!$D$2,"SLA_MET","SLA_NOT_MET")</f>
        <v>SLA_MET</v>
      </c>
    </row>
    <row r="4168" spans="1:17" hidden="1" x14ac:dyDescent="0.3">
      <c r="A4168" s="7" t="s">
        <v>5131</v>
      </c>
      <c r="B4168" s="34">
        <v>45160.804942129631</v>
      </c>
      <c r="C4168" s="40">
        <v>45160.809629629628</v>
      </c>
      <c r="D4168" s="10" t="s">
        <v>10</v>
      </c>
      <c r="E4168" s="10" t="s">
        <v>11</v>
      </c>
      <c r="F4168" s="10" t="s">
        <v>206</v>
      </c>
      <c r="G4168" s="10" t="s">
        <v>15</v>
      </c>
      <c r="H4168" s="84" t="str">
        <f t="shared" si="65"/>
        <v>Reason Unknown</v>
      </c>
      <c r="I4168" s="63">
        <f>(tbl_raw_data[[#This Row],[Date Actioned]])-(tbl_raw_data[[#This Row],[Date Tagged]])</f>
        <v>4.687499997089617E-3</v>
      </c>
      <c r="J4168" s="66">
        <f>HOUR(tbl_raw_data[[#This Row],[time_taken]])*60+MINUTE(tbl_raw_data[[#This Row],[time_taken]])+SECOND(tbl_raw_data[[#This Row],[time_taken]])/60</f>
        <v>6.75</v>
      </c>
      <c r="K4168" s="68">
        <f>DATE(YEAR(tbl_raw_data[[#This Row],[Date Actioned]]),MONTH(tbl_raw_data[[#This Row],[Date Actioned]]),DAY(tbl_raw_data[[#This Row],[Date Actioned]]))</f>
        <v>45160</v>
      </c>
      <c r="L4168" s="65" t="str">
        <f>UPPER(TEXT(tbl_raw_data[[#This Row],[updated_date]],"MMMM"))</f>
        <v>AUGUST</v>
      </c>
      <c r="M4168" s="65" t="str">
        <f>"WEEK "&amp;IF(ROUNDUP(DAY(tbl_raw_data[[#This Row],[updated_date]])/7,0)=5,4,ROUNDUP(DAY(tbl_raw_data[[#This Row],[updated_date]])/7,0))</f>
        <v>WEEK 4</v>
      </c>
      <c r="N4168" s="71" t="str">
        <f>UPPER(VLOOKUP(tbl_raw_data[[#This Row],[Analyst]],settings!$A$1:$B$15,2,0))</f>
        <v>HARDIK</v>
      </c>
      <c r="O4168" s="71" t="str">
        <f>TRIM(UPPER(tbl_raw_data[[#This Row],[Outcome]]))</f>
        <v>APPROVE</v>
      </c>
      <c r="P4168" s="71" t="str">
        <f>TRIM(UPPER(tbl_raw_data[[#This Row],[Queue Name]]))</f>
        <v>CONSUMER EXISTING</v>
      </c>
      <c r="Q4168" s="71" t="str">
        <f>IF(tbl_raw_data[[#This Row],[time_taken_in_min]]&lt;=settings!$D$2,"SLA_MET","SLA_NOT_MET")</f>
        <v>SLA_MET</v>
      </c>
    </row>
    <row r="4169" spans="1:17" hidden="1" x14ac:dyDescent="0.3">
      <c r="A4169" s="1" t="s">
        <v>5132</v>
      </c>
      <c r="B4169" s="36">
        <v>45160.817372685182</v>
      </c>
      <c r="C4169" s="41">
        <v>45160.822500000002</v>
      </c>
      <c r="D4169" s="11" t="s">
        <v>10</v>
      </c>
      <c r="E4169" s="11" t="s">
        <v>8</v>
      </c>
      <c r="F4169" s="11" t="s">
        <v>114</v>
      </c>
      <c r="G4169" s="13"/>
      <c r="H4169" s="84" t="str">
        <f t="shared" si="65"/>
        <v>Reason Unknown</v>
      </c>
      <c r="I4169" s="63">
        <f>(tbl_raw_data[[#This Row],[Date Actioned]])-(tbl_raw_data[[#This Row],[Date Tagged]])</f>
        <v>5.1273148201289587E-3</v>
      </c>
      <c r="J4169" s="66">
        <f>HOUR(tbl_raw_data[[#This Row],[time_taken]])*60+MINUTE(tbl_raw_data[[#This Row],[time_taken]])+SECOND(tbl_raw_data[[#This Row],[time_taken]])/60</f>
        <v>7.3833333333333337</v>
      </c>
      <c r="K4169" s="68">
        <f>DATE(YEAR(tbl_raw_data[[#This Row],[Date Actioned]]),MONTH(tbl_raw_data[[#This Row],[Date Actioned]]),DAY(tbl_raw_data[[#This Row],[Date Actioned]]))</f>
        <v>45160</v>
      </c>
      <c r="L4169" s="65" t="str">
        <f>UPPER(TEXT(tbl_raw_data[[#This Row],[updated_date]],"MMMM"))</f>
        <v>AUGUST</v>
      </c>
      <c r="M4169" s="65" t="str">
        <f>"WEEK "&amp;IF(ROUNDUP(DAY(tbl_raw_data[[#This Row],[updated_date]])/7,0)=5,4,ROUNDUP(DAY(tbl_raw_data[[#This Row],[updated_date]])/7,0))</f>
        <v>WEEK 4</v>
      </c>
      <c r="N4169" s="71" t="str">
        <f>UPPER(VLOOKUP(tbl_raw_data[[#This Row],[Analyst]],settings!$A$1:$B$15,2,0))</f>
        <v>FARDIN</v>
      </c>
      <c r="O4169" s="71" t="str">
        <f>TRIM(UPPER(tbl_raw_data[[#This Row],[Outcome]]))</f>
        <v>APPROVE</v>
      </c>
      <c r="P4169" s="71" t="str">
        <f>TRIM(UPPER(tbl_raw_data[[#This Row],[Queue Name]]))</f>
        <v>CONSUMER POST BUREAU</v>
      </c>
      <c r="Q4169" s="71" t="str">
        <f>IF(tbl_raw_data[[#This Row],[time_taken_in_min]]&lt;=settings!$D$2,"SLA_MET","SLA_NOT_MET")</f>
        <v>SLA_MET</v>
      </c>
    </row>
    <row r="4170" spans="1:17" hidden="1" x14ac:dyDescent="0.3">
      <c r="A4170" s="5" t="s">
        <v>5133</v>
      </c>
      <c r="B4170" s="34">
        <v>45160.883912037039</v>
      </c>
      <c r="C4170" s="40">
        <v>45161.360949074071</v>
      </c>
      <c r="D4170" s="10" t="s">
        <v>10</v>
      </c>
      <c r="E4170" s="10" t="s">
        <v>8</v>
      </c>
      <c r="F4170" s="10" t="s">
        <v>21</v>
      </c>
      <c r="G4170" s="12"/>
      <c r="H4170" s="84" t="str">
        <f t="shared" si="65"/>
        <v>Reason Unknown</v>
      </c>
      <c r="I4170" s="63">
        <f>(tbl_raw_data[[#This Row],[Date Actioned]])-(tbl_raw_data[[#This Row],[Date Tagged]])</f>
        <v>0.47703703703155043</v>
      </c>
      <c r="J4170" s="66">
        <f>HOUR(tbl_raw_data[[#This Row],[time_taken]])*60+MINUTE(tbl_raw_data[[#This Row],[time_taken]])+SECOND(tbl_raw_data[[#This Row],[time_taken]])/60</f>
        <v>686.93333333333328</v>
      </c>
      <c r="K4170" s="68">
        <f>DATE(YEAR(tbl_raw_data[[#This Row],[Date Actioned]]),MONTH(tbl_raw_data[[#This Row],[Date Actioned]]),DAY(tbl_raw_data[[#This Row],[Date Actioned]]))</f>
        <v>45161</v>
      </c>
      <c r="L4170" s="65" t="str">
        <f>UPPER(TEXT(tbl_raw_data[[#This Row],[updated_date]],"MMMM"))</f>
        <v>AUGUST</v>
      </c>
      <c r="M4170" s="65" t="str">
        <f>"WEEK "&amp;IF(ROUNDUP(DAY(tbl_raw_data[[#This Row],[updated_date]])/7,0)=5,4,ROUNDUP(DAY(tbl_raw_data[[#This Row],[updated_date]])/7,0))</f>
        <v>WEEK 4</v>
      </c>
      <c r="N4170" s="71" t="str">
        <f>UPPER(VLOOKUP(tbl_raw_data[[#This Row],[Analyst]],settings!$A$1:$B$15,2,0))</f>
        <v>SHAHID</v>
      </c>
      <c r="O4170" s="71" t="str">
        <f>TRIM(UPPER(tbl_raw_data[[#This Row],[Outcome]]))</f>
        <v>APPROVE</v>
      </c>
      <c r="P4170" s="71" t="str">
        <f>TRIM(UPPER(tbl_raw_data[[#This Row],[Queue Name]]))</f>
        <v>CONSUMER POST BUREAU</v>
      </c>
      <c r="Q4170" s="71" t="str">
        <f>IF(tbl_raw_data[[#This Row],[time_taken_in_min]]&lt;=settings!$D$2,"SLA_MET","SLA_NOT_MET")</f>
        <v>SLA_NOT_MET</v>
      </c>
    </row>
    <row r="4171" spans="1:17" hidden="1" x14ac:dyDescent="0.3">
      <c r="A4171" s="7" t="s">
        <v>5134</v>
      </c>
      <c r="B4171" s="36">
        <v>45160.899837962963</v>
      </c>
      <c r="C4171" s="41">
        <v>45161.362986111111</v>
      </c>
      <c r="D4171" s="11" t="s">
        <v>10</v>
      </c>
      <c r="E4171" s="11" t="s">
        <v>8</v>
      </c>
      <c r="F4171" s="11" t="s">
        <v>21</v>
      </c>
      <c r="G4171" s="13"/>
      <c r="H4171" s="84" t="str">
        <f t="shared" si="65"/>
        <v>Reason Unknown</v>
      </c>
      <c r="I4171" s="63">
        <f>(tbl_raw_data[[#This Row],[Date Actioned]])-(tbl_raw_data[[#This Row],[Date Tagged]])</f>
        <v>0.46314814814832062</v>
      </c>
      <c r="J4171" s="66">
        <f>HOUR(tbl_raw_data[[#This Row],[time_taken]])*60+MINUTE(tbl_raw_data[[#This Row],[time_taken]])+SECOND(tbl_raw_data[[#This Row],[time_taken]])/60</f>
        <v>666.93333333333328</v>
      </c>
      <c r="K4171" s="68">
        <f>DATE(YEAR(tbl_raw_data[[#This Row],[Date Actioned]]),MONTH(tbl_raw_data[[#This Row],[Date Actioned]]),DAY(tbl_raw_data[[#This Row],[Date Actioned]]))</f>
        <v>45161</v>
      </c>
      <c r="L4171" s="65" t="str">
        <f>UPPER(TEXT(tbl_raw_data[[#This Row],[updated_date]],"MMMM"))</f>
        <v>AUGUST</v>
      </c>
      <c r="M4171" s="65" t="str">
        <f>"WEEK "&amp;IF(ROUNDUP(DAY(tbl_raw_data[[#This Row],[updated_date]])/7,0)=5,4,ROUNDUP(DAY(tbl_raw_data[[#This Row],[updated_date]])/7,0))</f>
        <v>WEEK 4</v>
      </c>
      <c r="N4171" s="71" t="str">
        <f>UPPER(VLOOKUP(tbl_raw_data[[#This Row],[Analyst]],settings!$A$1:$B$15,2,0))</f>
        <v>SHAHID</v>
      </c>
      <c r="O4171" s="71" t="str">
        <f>TRIM(UPPER(tbl_raw_data[[#This Row],[Outcome]]))</f>
        <v>APPROVE</v>
      </c>
      <c r="P4171" s="71" t="str">
        <f>TRIM(UPPER(tbl_raw_data[[#This Row],[Queue Name]]))</f>
        <v>CONSUMER POST BUREAU</v>
      </c>
      <c r="Q4171" s="71" t="str">
        <f>IF(tbl_raw_data[[#This Row],[time_taken_in_min]]&lt;=settings!$D$2,"SLA_MET","SLA_NOT_MET")</f>
        <v>SLA_NOT_MET</v>
      </c>
    </row>
    <row r="4172" spans="1:17" x14ac:dyDescent="0.3">
      <c r="A4172" s="1" t="s">
        <v>5135</v>
      </c>
      <c r="B4172" s="34">
        <v>45160.397337962961</v>
      </c>
      <c r="C4172" s="40">
        <v>45160.410277777781</v>
      </c>
      <c r="D4172" s="10" t="s">
        <v>33</v>
      </c>
      <c r="E4172" s="10" t="s">
        <v>11</v>
      </c>
      <c r="F4172" s="10" t="s">
        <v>22</v>
      </c>
      <c r="G4172" s="12"/>
      <c r="H4172" s="84" t="str">
        <f t="shared" si="65"/>
        <v>Reason Unknown</v>
      </c>
      <c r="I4172" s="63">
        <f>(tbl_raw_data[[#This Row],[Date Actioned]])-(tbl_raw_data[[#This Row],[Date Tagged]])</f>
        <v>1.2939814820128959E-2</v>
      </c>
      <c r="J4172" s="66">
        <f>HOUR(tbl_raw_data[[#This Row],[time_taken]])*60+MINUTE(tbl_raw_data[[#This Row],[time_taken]])+SECOND(tbl_raw_data[[#This Row],[time_taken]])/60</f>
        <v>18.633333333333333</v>
      </c>
      <c r="K4172" s="68">
        <f>DATE(YEAR(tbl_raw_data[[#This Row],[Date Actioned]]),MONTH(tbl_raw_data[[#This Row],[Date Actioned]]),DAY(tbl_raw_data[[#This Row],[Date Actioned]]))</f>
        <v>45160</v>
      </c>
      <c r="L4172" s="65" t="str">
        <f>UPPER(TEXT(tbl_raw_data[[#This Row],[updated_date]],"MMMM"))</f>
        <v>AUGUST</v>
      </c>
      <c r="M4172" s="65" t="str">
        <f>"WEEK "&amp;IF(ROUNDUP(DAY(tbl_raw_data[[#This Row],[updated_date]])/7,0)=5,4,ROUNDUP(DAY(tbl_raw_data[[#This Row],[updated_date]])/7,0))</f>
        <v>WEEK 4</v>
      </c>
      <c r="N4172" s="71" t="str">
        <f>UPPER(VLOOKUP(tbl_raw_data[[#This Row],[Analyst]],settings!$A$1:$B$15,2,0))</f>
        <v>ROHAN</v>
      </c>
      <c r="O4172" s="71" t="str">
        <f>TRIM(UPPER(tbl_raw_data[[#This Row],[Outcome]]))</f>
        <v>DECLINE</v>
      </c>
      <c r="P4172" s="71" t="str">
        <f>TRIM(UPPER(tbl_raw_data[[#This Row],[Queue Name]]))</f>
        <v>CONSUMER EXISTING</v>
      </c>
      <c r="Q4172" s="71" t="str">
        <f>IF(tbl_raw_data[[#This Row],[time_taken_in_min]]&lt;=settings!$D$2,"SLA_MET","SLA_NOT_MET")</f>
        <v>SLA_MET</v>
      </c>
    </row>
    <row r="4173" spans="1:17" x14ac:dyDescent="0.3">
      <c r="A4173" s="5" t="s">
        <v>5136</v>
      </c>
      <c r="B4173" s="36">
        <v>45160.426759259259</v>
      </c>
      <c r="C4173" s="41">
        <v>45160.441446759258</v>
      </c>
      <c r="D4173" s="11" t="s">
        <v>33</v>
      </c>
      <c r="E4173" s="11" t="s">
        <v>11</v>
      </c>
      <c r="F4173" s="11" t="s">
        <v>22</v>
      </c>
      <c r="G4173" s="11" t="s">
        <v>797</v>
      </c>
      <c r="H4173" s="84" t="str">
        <f t="shared" si="65"/>
        <v>Overdue Bill</v>
      </c>
      <c r="I4173" s="63">
        <f>(tbl_raw_data[[#This Row],[Date Actioned]])-(tbl_raw_data[[#This Row],[Date Tagged]])</f>
        <v>1.4687499999126885E-2</v>
      </c>
      <c r="J4173" s="66">
        <f>HOUR(tbl_raw_data[[#This Row],[time_taken]])*60+MINUTE(tbl_raw_data[[#This Row],[time_taken]])+SECOND(tbl_raw_data[[#This Row],[time_taken]])/60</f>
        <v>21.15</v>
      </c>
      <c r="K4173" s="68">
        <f>DATE(YEAR(tbl_raw_data[[#This Row],[Date Actioned]]),MONTH(tbl_raw_data[[#This Row],[Date Actioned]]),DAY(tbl_raw_data[[#This Row],[Date Actioned]]))</f>
        <v>45160</v>
      </c>
      <c r="L4173" s="65" t="str">
        <f>UPPER(TEXT(tbl_raw_data[[#This Row],[updated_date]],"MMMM"))</f>
        <v>AUGUST</v>
      </c>
      <c r="M4173" s="65" t="str">
        <f>"WEEK "&amp;IF(ROUNDUP(DAY(tbl_raw_data[[#This Row],[updated_date]])/7,0)=5,4,ROUNDUP(DAY(tbl_raw_data[[#This Row],[updated_date]])/7,0))</f>
        <v>WEEK 4</v>
      </c>
      <c r="N4173" s="71" t="str">
        <f>UPPER(VLOOKUP(tbl_raw_data[[#This Row],[Analyst]],settings!$A$1:$B$15,2,0))</f>
        <v>ROHAN</v>
      </c>
      <c r="O4173" s="71" t="str">
        <f>TRIM(UPPER(tbl_raw_data[[#This Row],[Outcome]]))</f>
        <v>DECLINE</v>
      </c>
      <c r="P4173" s="71" t="str">
        <f>TRIM(UPPER(tbl_raw_data[[#This Row],[Queue Name]]))</f>
        <v>CONSUMER EXISTING</v>
      </c>
      <c r="Q4173" s="71" t="str">
        <f>IF(tbl_raw_data[[#This Row],[time_taken_in_min]]&lt;=settings!$D$2,"SLA_MET","SLA_NOT_MET")</f>
        <v>SLA_NOT_MET</v>
      </c>
    </row>
    <row r="4174" spans="1:17" x14ac:dyDescent="0.3">
      <c r="A4174" s="7" t="s">
        <v>5137</v>
      </c>
      <c r="B4174" s="34">
        <v>45160.44263888889</v>
      </c>
      <c r="C4174" s="40">
        <v>45160.451874999999</v>
      </c>
      <c r="D4174" s="10" t="s">
        <v>33</v>
      </c>
      <c r="E4174" s="10" t="s">
        <v>8</v>
      </c>
      <c r="F4174" s="10" t="s">
        <v>206</v>
      </c>
      <c r="G4174" s="10" t="s">
        <v>673</v>
      </c>
      <c r="H4174" s="84" t="str">
        <f t="shared" si="65"/>
        <v>Overdue Bill</v>
      </c>
      <c r="I4174" s="63">
        <f>(tbl_raw_data[[#This Row],[Date Actioned]])-(tbl_raw_data[[#This Row],[Date Tagged]])</f>
        <v>9.2361111092031933E-3</v>
      </c>
      <c r="J4174" s="66">
        <f>HOUR(tbl_raw_data[[#This Row],[time_taken]])*60+MINUTE(tbl_raw_data[[#This Row],[time_taken]])+SECOND(tbl_raw_data[[#This Row],[time_taken]])/60</f>
        <v>13.3</v>
      </c>
      <c r="K4174" s="68">
        <f>DATE(YEAR(tbl_raw_data[[#This Row],[Date Actioned]]),MONTH(tbl_raw_data[[#This Row],[Date Actioned]]),DAY(tbl_raw_data[[#This Row],[Date Actioned]]))</f>
        <v>45160</v>
      </c>
      <c r="L4174" s="65" t="str">
        <f>UPPER(TEXT(tbl_raw_data[[#This Row],[updated_date]],"MMMM"))</f>
        <v>AUGUST</v>
      </c>
      <c r="M4174" s="65" t="str">
        <f>"WEEK "&amp;IF(ROUNDUP(DAY(tbl_raw_data[[#This Row],[updated_date]])/7,0)=5,4,ROUNDUP(DAY(tbl_raw_data[[#This Row],[updated_date]])/7,0))</f>
        <v>WEEK 4</v>
      </c>
      <c r="N4174" s="71" t="str">
        <f>UPPER(VLOOKUP(tbl_raw_data[[#This Row],[Analyst]],settings!$A$1:$B$15,2,0))</f>
        <v>HARDIK</v>
      </c>
      <c r="O4174" s="71" t="str">
        <f>TRIM(UPPER(tbl_raw_data[[#This Row],[Outcome]]))</f>
        <v>DECLINE</v>
      </c>
      <c r="P4174" s="71" t="str">
        <f>TRIM(UPPER(tbl_raw_data[[#This Row],[Queue Name]]))</f>
        <v>CONSUMER POST BUREAU</v>
      </c>
      <c r="Q4174" s="71" t="str">
        <f>IF(tbl_raw_data[[#This Row],[time_taken_in_min]]&lt;=settings!$D$2,"SLA_MET","SLA_NOT_MET")</f>
        <v>SLA_MET</v>
      </c>
    </row>
    <row r="4175" spans="1:17" x14ac:dyDescent="0.3">
      <c r="A4175" s="1" t="s">
        <v>5138</v>
      </c>
      <c r="B4175" s="36">
        <v>45160.529768518521</v>
      </c>
      <c r="C4175" s="41">
        <v>45160.540706018517</v>
      </c>
      <c r="D4175" s="11" t="s">
        <v>33</v>
      </c>
      <c r="E4175" s="11" t="s">
        <v>11</v>
      </c>
      <c r="F4175" s="11" t="s">
        <v>114</v>
      </c>
      <c r="G4175" s="11" t="s">
        <v>735</v>
      </c>
      <c r="H4175" s="84" t="str">
        <f t="shared" si="65"/>
        <v>Reason Unknown</v>
      </c>
      <c r="I4175" s="63">
        <f>(tbl_raw_data[[#This Row],[Date Actioned]])-(tbl_raw_data[[#This Row],[Date Tagged]])</f>
        <v>1.0937499995634425E-2</v>
      </c>
      <c r="J4175" s="66">
        <f>HOUR(tbl_raw_data[[#This Row],[time_taken]])*60+MINUTE(tbl_raw_data[[#This Row],[time_taken]])+SECOND(tbl_raw_data[[#This Row],[time_taken]])/60</f>
        <v>15.75</v>
      </c>
      <c r="K4175" s="68">
        <f>DATE(YEAR(tbl_raw_data[[#This Row],[Date Actioned]]),MONTH(tbl_raw_data[[#This Row],[Date Actioned]]),DAY(tbl_raw_data[[#This Row],[Date Actioned]]))</f>
        <v>45160</v>
      </c>
      <c r="L4175" s="65" t="str">
        <f>UPPER(TEXT(tbl_raw_data[[#This Row],[updated_date]],"MMMM"))</f>
        <v>AUGUST</v>
      </c>
      <c r="M4175" s="65" t="str">
        <f>"WEEK "&amp;IF(ROUNDUP(DAY(tbl_raw_data[[#This Row],[updated_date]])/7,0)=5,4,ROUNDUP(DAY(tbl_raw_data[[#This Row],[updated_date]])/7,0))</f>
        <v>WEEK 4</v>
      </c>
      <c r="N4175" s="71" t="str">
        <f>UPPER(VLOOKUP(tbl_raw_data[[#This Row],[Analyst]],settings!$A$1:$B$15,2,0))</f>
        <v>FARDIN</v>
      </c>
      <c r="O4175" s="71" t="str">
        <f>TRIM(UPPER(tbl_raw_data[[#This Row],[Outcome]]))</f>
        <v>DECLINE</v>
      </c>
      <c r="P4175" s="71" t="str">
        <f>TRIM(UPPER(tbl_raw_data[[#This Row],[Queue Name]]))</f>
        <v>CONSUMER EXISTING</v>
      </c>
      <c r="Q4175" s="71" t="str">
        <f>IF(tbl_raw_data[[#This Row],[time_taken_in_min]]&lt;=settings!$D$2,"SLA_MET","SLA_NOT_MET")</f>
        <v>SLA_MET</v>
      </c>
    </row>
    <row r="4176" spans="1:17" x14ac:dyDescent="0.3">
      <c r="A4176" s="5" t="s">
        <v>5139</v>
      </c>
      <c r="B4176" s="34">
        <v>45160.563136574077</v>
      </c>
      <c r="C4176" s="40">
        <v>45160.577523148146</v>
      </c>
      <c r="D4176" s="10" t="s">
        <v>33</v>
      </c>
      <c r="E4176" s="10" t="s">
        <v>18</v>
      </c>
      <c r="F4176" s="10" t="s">
        <v>114</v>
      </c>
      <c r="G4176" s="10" t="s">
        <v>798</v>
      </c>
      <c r="H4176" s="84" t="str">
        <f t="shared" si="65"/>
        <v>Reason Unknown</v>
      </c>
      <c r="I4176" s="63">
        <f>(tbl_raw_data[[#This Row],[Date Actioned]])-(tbl_raw_data[[#This Row],[Date Tagged]])</f>
        <v>1.4386574068339542E-2</v>
      </c>
      <c r="J4176" s="66">
        <f>HOUR(tbl_raw_data[[#This Row],[time_taken]])*60+MINUTE(tbl_raw_data[[#This Row],[time_taken]])+SECOND(tbl_raw_data[[#This Row],[time_taken]])/60</f>
        <v>20.716666666666665</v>
      </c>
      <c r="K4176" s="68">
        <f>DATE(YEAR(tbl_raw_data[[#This Row],[Date Actioned]]),MONTH(tbl_raw_data[[#This Row],[Date Actioned]]),DAY(tbl_raw_data[[#This Row],[Date Actioned]]))</f>
        <v>45160</v>
      </c>
      <c r="L4176" s="65" t="str">
        <f>UPPER(TEXT(tbl_raw_data[[#This Row],[updated_date]],"MMMM"))</f>
        <v>AUGUST</v>
      </c>
      <c r="M4176" s="65" t="str">
        <f>"WEEK "&amp;IF(ROUNDUP(DAY(tbl_raw_data[[#This Row],[updated_date]])/7,0)=5,4,ROUNDUP(DAY(tbl_raw_data[[#This Row],[updated_date]])/7,0))</f>
        <v>WEEK 4</v>
      </c>
      <c r="N4176" s="71" t="str">
        <f>UPPER(VLOOKUP(tbl_raw_data[[#This Row],[Analyst]],settings!$A$1:$B$15,2,0))</f>
        <v>FARDIN</v>
      </c>
      <c r="O4176" s="71" t="str">
        <f>TRIM(UPPER(tbl_raw_data[[#This Row],[Outcome]]))</f>
        <v>DECLINE</v>
      </c>
      <c r="P4176" s="71" t="str">
        <f>TRIM(UPPER(tbl_raw_data[[#This Row],[Queue Name]]))</f>
        <v>CONSUMER PRE BUREAU</v>
      </c>
      <c r="Q4176" s="71" t="str">
        <f>IF(tbl_raw_data[[#This Row],[time_taken_in_min]]&lt;=settings!$D$2,"SLA_MET","SLA_NOT_MET")</f>
        <v>SLA_NOT_MET</v>
      </c>
    </row>
    <row r="4177" spans="1:17" x14ac:dyDescent="0.3">
      <c r="A4177" s="7" t="s">
        <v>5140</v>
      </c>
      <c r="B4177" s="36">
        <v>45160.576168981483</v>
      </c>
      <c r="C4177" s="41">
        <v>45160.587152777778</v>
      </c>
      <c r="D4177" s="11" t="s">
        <v>33</v>
      </c>
      <c r="E4177" s="11" t="s">
        <v>11</v>
      </c>
      <c r="F4177" s="11" t="s">
        <v>17</v>
      </c>
      <c r="G4177" s="13"/>
      <c r="H4177" s="84" t="str">
        <f t="shared" si="65"/>
        <v>Reason Unknown</v>
      </c>
      <c r="I4177" s="63">
        <f>(tbl_raw_data[[#This Row],[Date Actioned]])-(tbl_raw_data[[#This Row],[Date Tagged]])</f>
        <v>1.0983796295477077E-2</v>
      </c>
      <c r="J4177" s="66">
        <f>HOUR(tbl_raw_data[[#This Row],[time_taken]])*60+MINUTE(tbl_raw_data[[#This Row],[time_taken]])+SECOND(tbl_raw_data[[#This Row],[time_taken]])/60</f>
        <v>15.816666666666666</v>
      </c>
      <c r="K4177" s="68">
        <f>DATE(YEAR(tbl_raw_data[[#This Row],[Date Actioned]]),MONTH(tbl_raw_data[[#This Row],[Date Actioned]]),DAY(tbl_raw_data[[#This Row],[Date Actioned]]))</f>
        <v>45160</v>
      </c>
      <c r="L4177" s="65" t="str">
        <f>UPPER(TEXT(tbl_raw_data[[#This Row],[updated_date]],"MMMM"))</f>
        <v>AUGUST</v>
      </c>
      <c r="M4177" s="65" t="str">
        <f>"WEEK "&amp;IF(ROUNDUP(DAY(tbl_raw_data[[#This Row],[updated_date]])/7,0)=5,4,ROUNDUP(DAY(tbl_raw_data[[#This Row],[updated_date]])/7,0))</f>
        <v>WEEK 4</v>
      </c>
      <c r="N4177" s="71" t="str">
        <f>UPPER(VLOOKUP(tbl_raw_data[[#This Row],[Analyst]],settings!$A$1:$B$15,2,0))</f>
        <v>MERCEDES</v>
      </c>
      <c r="O4177" s="71" t="str">
        <f>TRIM(UPPER(tbl_raw_data[[#This Row],[Outcome]]))</f>
        <v>DECLINE</v>
      </c>
      <c r="P4177" s="71" t="str">
        <f>TRIM(UPPER(tbl_raw_data[[#This Row],[Queue Name]]))</f>
        <v>CONSUMER EXISTING</v>
      </c>
      <c r="Q4177" s="71" t="str">
        <f>IF(tbl_raw_data[[#This Row],[time_taken_in_min]]&lt;=settings!$D$2,"SLA_MET","SLA_NOT_MET")</f>
        <v>SLA_MET</v>
      </c>
    </row>
    <row r="4178" spans="1:17" x14ac:dyDescent="0.3">
      <c r="A4178" s="1" t="s">
        <v>5141</v>
      </c>
      <c r="B4178" s="34">
        <v>45160.583645833336</v>
      </c>
      <c r="C4178" s="40">
        <v>45160.59375</v>
      </c>
      <c r="D4178" s="10" t="s">
        <v>33</v>
      </c>
      <c r="E4178" s="10" t="s">
        <v>11</v>
      </c>
      <c r="F4178" s="10" t="s">
        <v>114</v>
      </c>
      <c r="G4178" s="59" t="s">
        <v>735</v>
      </c>
      <c r="H4178" s="84" t="str">
        <f t="shared" si="65"/>
        <v>Reason Unknown</v>
      </c>
      <c r="I4178" s="63">
        <f>(tbl_raw_data[[#This Row],[Date Actioned]])-(tbl_raw_data[[#This Row],[Date Tagged]])</f>
        <v>1.0104166663950309E-2</v>
      </c>
      <c r="J4178" s="66">
        <f>HOUR(tbl_raw_data[[#This Row],[time_taken]])*60+MINUTE(tbl_raw_data[[#This Row],[time_taken]])+SECOND(tbl_raw_data[[#This Row],[time_taken]])/60</f>
        <v>14.55</v>
      </c>
      <c r="K4178" s="68">
        <f>DATE(YEAR(tbl_raw_data[[#This Row],[Date Actioned]]),MONTH(tbl_raw_data[[#This Row],[Date Actioned]]),DAY(tbl_raw_data[[#This Row],[Date Actioned]]))</f>
        <v>45160</v>
      </c>
      <c r="L4178" s="65" t="str">
        <f>UPPER(TEXT(tbl_raw_data[[#This Row],[updated_date]],"MMMM"))</f>
        <v>AUGUST</v>
      </c>
      <c r="M4178" s="65" t="str">
        <f>"WEEK "&amp;IF(ROUNDUP(DAY(tbl_raw_data[[#This Row],[updated_date]])/7,0)=5,4,ROUNDUP(DAY(tbl_raw_data[[#This Row],[updated_date]])/7,0))</f>
        <v>WEEK 4</v>
      </c>
      <c r="N4178" s="71" t="str">
        <f>UPPER(VLOOKUP(tbl_raw_data[[#This Row],[Analyst]],settings!$A$1:$B$15,2,0))</f>
        <v>FARDIN</v>
      </c>
      <c r="O4178" s="71" t="str">
        <f>TRIM(UPPER(tbl_raw_data[[#This Row],[Outcome]]))</f>
        <v>DECLINE</v>
      </c>
      <c r="P4178" s="71" t="str">
        <f>TRIM(UPPER(tbl_raw_data[[#This Row],[Queue Name]]))</f>
        <v>CONSUMER EXISTING</v>
      </c>
      <c r="Q4178" s="71" t="str">
        <f>IF(tbl_raw_data[[#This Row],[time_taken_in_min]]&lt;=settings!$D$2,"SLA_MET","SLA_NOT_MET")</f>
        <v>SLA_MET</v>
      </c>
    </row>
    <row r="4179" spans="1:17" x14ac:dyDescent="0.3">
      <c r="A4179" s="5" t="s">
        <v>5142</v>
      </c>
      <c r="B4179" s="36">
        <v>45160.597592592596</v>
      </c>
      <c r="C4179" s="41">
        <v>45160.615787037037</v>
      </c>
      <c r="D4179" s="11" t="s">
        <v>33</v>
      </c>
      <c r="E4179" s="11" t="s">
        <v>11</v>
      </c>
      <c r="F4179" s="11" t="s">
        <v>114</v>
      </c>
      <c r="G4179" s="13"/>
      <c r="H4179" s="84" t="str">
        <f t="shared" si="65"/>
        <v>Reason Unknown</v>
      </c>
      <c r="I4179" s="63">
        <f>(tbl_raw_data[[#This Row],[Date Actioned]])-(tbl_raw_data[[#This Row],[Date Tagged]])</f>
        <v>1.8194444441178348E-2</v>
      </c>
      <c r="J4179" s="66">
        <f>HOUR(tbl_raw_data[[#This Row],[time_taken]])*60+MINUTE(tbl_raw_data[[#This Row],[time_taken]])+SECOND(tbl_raw_data[[#This Row],[time_taken]])/60</f>
        <v>26.2</v>
      </c>
      <c r="K4179" s="68">
        <f>DATE(YEAR(tbl_raw_data[[#This Row],[Date Actioned]]),MONTH(tbl_raw_data[[#This Row],[Date Actioned]]),DAY(tbl_raw_data[[#This Row],[Date Actioned]]))</f>
        <v>45160</v>
      </c>
      <c r="L4179" s="65" t="str">
        <f>UPPER(TEXT(tbl_raw_data[[#This Row],[updated_date]],"MMMM"))</f>
        <v>AUGUST</v>
      </c>
      <c r="M4179" s="65" t="str">
        <f>"WEEK "&amp;IF(ROUNDUP(DAY(tbl_raw_data[[#This Row],[updated_date]])/7,0)=5,4,ROUNDUP(DAY(tbl_raw_data[[#This Row],[updated_date]])/7,0))</f>
        <v>WEEK 4</v>
      </c>
      <c r="N4179" s="71" t="str">
        <f>UPPER(VLOOKUP(tbl_raw_data[[#This Row],[Analyst]],settings!$A$1:$B$15,2,0))</f>
        <v>FARDIN</v>
      </c>
      <c r="O4179" s="71" t="str">
        <f>TRIM(UPPER(tbl_raw_data[[#This Row],[Outcome]]))</f>
        <v>DECLINE</v>
      </c>
      <c r="P4179" s="71" t="str">
        <f>TRIM(UPPER(tbl_raw_data[[#This Row],[Queue Name]]))</f>
        <v>CONSUMER EXISTING</v>
      </c>
      <c r="Q4179" s="71" t="str">
        <f>IF(tbl_raw_data[[#This Row],[time_taken_in_min]]&lt;=settings!$D$2,"SLA_MET","SLA_NOT_MET")</f>
        <v>SLA_NOT_MET</v>
      </c>
    </row>
    <row r="4180" spans="1:17" x14ac:dyDescent="0.3">
      <c r="A4180" s="7" t="s">
        <v>5143</v>
      </c>
      <c r="B4180" s="34">
        <v>45160.602037037039</v>
      </c>
      <c r="C4180" s="40">
        <v>45160.608854166669</v>
      </c>
      <c r="D4180" s="10" t="s">
        <v>33</v>
      </c>
      <c r="E4180" s="10" t="s">
        <v>11</v>
      </c>
      <c r="F4180" s="10" t="s">
        <v>114</v>
      </c>
      <c r="G4180" s="10" t="s">
        <v>733</v>
      </c>
      <c r="H4180" s="84" t="str">
        <f t="shared" si="65"/>
        <v>Reason Unknown</v>
      </c>
      <c r="I4180" s="63">
        <f>(tbl_raw_data[[#This Row],[Date Actioned]])-(tbl_raw_data[[#This Row],[Date Tagged]])</f>
        <v>6.8171296297805384E-3</v>
      </c>
      <c r="J4180" s="66">
        <f>HOUR(tbl_raw_data[[#This Row],[time_taken]])*60+MINUTE(tbl_raw_data[[#This Row],[time_taken]])+SECOND(tbl_raw_data[[#This Row],[time_taken]])/60</f>
        <v>9.8166666666666664</v>
      </c>
      <c r="K4180" s="68">
        <f>DATE(YEAR(tbl_raw_data[[#This Row],[Date Actioned]]),MONTH(tbl_raw_data[[#This Row],[Date Actioned]]),DAY(tbl_raw_data[[#This Row],[Date Actioned]]))</f>
        <v>45160</v>
      </c>
      <c r="L4180" s="65" t="str">
        <f>UPPER(TEXT(tbl_raw_data[[#This Row],[updated_date]],"MMMM"))</f>
        <v>AUGUST</v>
      </c>
      <c r="M4180" s="65" t="str">
        <f>"WEEK "&amp;IF(ROUNDUP(DAY(tbl_raw_data[[#This Row],[updated_date]])/7,0)=5,4,ROUNDUP(DAY(tbl_raw_data[[#This Row],[updated_date]])/7,0))</f>
        <v>WEEK 4</v>
      </c>
      <c r="N4180" s="71" t="str">
        <f>UPPER(VLOOKUP(tbl_raw_data[[#This Row],[Analyst]],settings!$A$1:$B$15,2,0))</f>
        <v>FARDIN</v>
      </c>
      <c r="O4180" s="71" t="str">
        <f>TRIM(UPPER(tbl_raw_data[[#This Row],[Outcome]]))</f>
        <v>DECLINE</v>
      </c>
      <c r="P4180" s="71" t="str">
        <f>TRIM(UPPER(tbl_raw_data[[#This Row],[Queue Name]]))</f>
        <v>CONSUMER EXISTING</v>
      </c>
      <c r="Q4180" s="71" t="str">
        <f>IF(tbl_raw_data[[#This Row],[time_taken_in_min]]&lt;=settings!$D$2,"SLA_MET","SLA_NOT_MET")</f>
        <v>SLA_MET</v>
      </c>
    </row>
    <row r="4181" spans="1:17" x14ac:dyDescent="0.3">
      <c r="A4181" s="1" t="s">
        <v>5144</v>
      </c>
      <c r="B4181" s="36">
        <v>45160.610763888886</v>
      </c>
      <c r="C4181" s="41">
        <v>45160.62128472222</v>
      </c>
      <c r="D4181" s="11" t="s">
        <v>33</v>
      </c>
      <c r="E4181" s="11" t="s">
        <v>11</v>
      </c>
      <c r="F4181" s="11" t="s">
        <v>114</v>
      </c>
      <c r="G4181" s="13"/>
      <c r="H4181" s="84" t="str">
        <f t="shared" si="65"/>
        <v>Reason Unknown</v>
      </c>
      <c r="I4181" s="63">
        <f>(tbl_raw_data[[#This Row],[Date Actioned]])-(tbl_raw_data[[#This Row],[Date Tagged]])</f>
        <v>1.0520833333430346E-2</v>
      </c>
      <c r="J4181" s="66">
        <f>HOUR(tbl_raw_data[[#This Row],[time_taken]])*60+MINUTE(tbl_raw_data[[#This Row],[time_taken]])+SECOND(tbl_raw_data[[#This Row],[time_taken]])/60</f>
        <v>15.15</v>
      </c>
      <c r="K4181" s="68">
        <f>DATE(YEAR(tbl_raw_data[[#This Row],[Date Actioned]]),MONTH(tbl_raw_data[[#This Row],[Date Actioned]]),DAY(tbl_raw_data[[#This Row],[Date Actioned]]))</f>
        <v>45160</v>
      </c>
      <c r="L4181" s="65" t="str">
        <f>UPPER(TEXT(tbl_raw_data[[#This Row],[updated_date]],"MMMM"))</f>
        <v>AUGUST</v>
      </c>
      <c r="M4181" s="65" t="str">
        <f>"WEEK "&amp;IF(ROUNDUP(DAY(tbl_raw_data[[#This Row],[updated_date]])/7,0)=5,4,ROUNDUP(DAY(tbl_raw_data[[#This Row],[updated_date]])/7,0))</f>
        <v>WEEK 4</v>
      </c>
      <c r="N4181" s="71" t="str">
        <f>UPPER(VLOOKUP(tbl_raw_data[[#This Row],[Analyst]],settings!$A$1:$B$15,2,0))</f>
        <v>FARDIN</v>
      </c>
      <c r="O4181" s="71" t="str">
        <f>TRIM(UPPER(tbl_raw_data[[#This Row],[Outcome]]))</f>
        <v>DECLINE</v>
      </c>
      <c r="P4181" s="71" t="str">
        <f>TRIM(UPPER(tbl_raw_data[[#This Row],[Queue Name]]))</f>
        <v>CONSUMER EXISTING</v>
      </c>
      <c r="Q4181" s="71" t="str">
        <f>IF(tbl_raw_data[[#This Row],[time_taken_in_min]]&lt;=settings!$D$2,"SLA_MET","SLA_NOT_MET")</f>
        <v>SLA_MET</v>
      </c>
    </row>
    <row r="4182" spans="1:17" x14ac:dyDescent="0.3">
      <c r="A4182" s="5" t="s">
        <v>5145</v>
      </c>
      <c r="B4182" s="34">
        <v>45160.620995370373</v>
      </c>
      <c r="C4182" s="40">
        <v>45160.633576388886</v>
      </c>
      <c r="D4182" s="10" t="s">
        <v>33</v>
      </c>
      <c r="E4182" s="10" t="s">
        <v>18</v>
      </c>
      <c r="F4182" s="10" t="s">
        <v>206</v>
      </c>
      <c r="G4182" s="10" t="s">
        <v>702</v>
      </c>
      <c r="H4182" s="84" t="str">
        <f t="shared" si="65"/>
        <v>Incomplete Details</v>
      </c>
      <c r="I4182" s="63">
        <f>(tbl_raw_data[[#This Row],[Date Actioned]])-(tbl_raw_data[[#This Row],[Date Tagged]])</f>
        <v>1.2581018512719311E-2</v>
      </c>
      <c r="J4182" s="66">
        <f>HOUR(tbl_raw_data[[#This Row],[time_taken]])*60+MINUTE(tbl_raw_data[[#This Row],[time_taken]])+SECOND(tbl_raw_data[[#This Row],[time_taken]])/60</f>
        <v>18.116666666666667</v>
      </c>
      <c r="K4182" s="68">
        <f>DATE(YEAR(tbl_raw_data[[#This Row],[Date Actioned]]),MONTH(tbl_raw_data[[#This Row],[Date Actioned]]),DAY(tbl_raw_data[[#This Row],[Date Actioned]]))</f>
        <v>45160</v>
      </c>
      <c r="L4182" s="65" t="str">
        <f>UPPER(TEXT(tbl_raw_data[[#This Row],[updated_date]],"MMMM"))</f>
        <v>AUGUST</v>
      </c>
      <c r="M4182" s="65" t="str">
        <f>"WEEK "&amp;IF(ROUNDUP(DAY(tbl_raw_data[[#This Row],[updated_date]])/7,0)=5,4,ROUNDUP(DAY(tbl_raw_data[[#This Row],[updated_date]])/7,0))</f>
        <v>WEEK 4</v>
      </c>
      <c r="N4182" s="71" t="str">
        <f>UPPER(VLOOKUP(tbl_raw_data[[#This Row],[Analyst]],settings!$A$1:$B$15,2,0))</f>
        <v>HARDIK</v>
      </c>
      <c r="O4182" s="71" t="str">
        <f>TRIM(UPPER(tbl_raw_data[[#This Row],[Outcome]]))</f>
        <v>DECLINE</v>
      </c>
      <c r="P4182" s="71" t="str">
        <f>TRIM(UPPER(tbl_raw_data[[#This Row],[Queue Name]]))</f>
        <v>CONSUMER PRE BUREAU</v>
      </c>
      <c r="Q4182" s="71" t="str">
        <f>IF(tbl_raw_data[[#This Row],[time_taken_in_min]]&lt;=settings!$D$2,"SLA_MET","SLA_NOT_MET")</f>
        <v>SLA_MET</v>
      </c>
    </row>
    <row r="4183" spans="1:17" x14ac:dyDescent="0.3">
      <c r="A4183" s="7" t="s">
        <v>5146</v>
      </c>
      <c r="B4183" s="36">
        <v>45160.626307870371</v>
      </c>
      <c r="C4183" s="41">
        <v>45160.636458333334</v>
      </c>
      <c r="D4183" s="11" t="s">
        <v>33</v>
      </c>
      <c r="E4183" s="11" t="s">
        <v>11</v>
      </c>
      <c r="F4183" s="11" t="s">
        <v>22</v>
      </c>
      <c r="G4183" s="13"/>
      <c r="H4183" s="84" t="str">
        <f t="shared" si="65"/>
        <v>Reason Unknown</v>
      </c>
      <c r="I4183" s="63">
        <f>(tbl_raw_data[[#This Row],[Date Actioned]])-(tbl_raw_data[[#This Row],[Date Tagged]])</f>
        <v>1.0150462963792961E-2</v>
      </c>
      <c r="J4183" s="66">
        <f>HOUR(tbl_raw_data[[#This Row],[time_taken]])*60+MINUTE(tbl_raw_data[[#This Row],[time_taken]])+SECOND(tbl_raw_data[[#This Row],[time_taken]])/60</f>
        <v>14.616666666666667</v>
      </c>
      <c r="K4183" s="68">
        <f>DATE(YEAR(tbl_raw_data[[#This Row],[Date Actioned]]),MONTH(tbl_raw_data[[#This Row],[Date Actioned]]),DAY(tbl_raw_data[[#This Row],[Date Actioned]]))</f>
        <v>45160</v>
      </c>
      <c r="L4183" s="65" t="str">
        <f>UPPER(TEXT(tbl_raw_data[[#This Row],[updated_date]],"MMMM"))</f>
        <v>AUGUST</v>
      </c>
      <c r="M4183" s="65" t="str">
        <f>"WEEK "&amp;IF(ROUNDUP(DAY(tbl_raw_data[[#This Row],[updated_date]])/7,0)=5,4,ROUNDUP(DAY(tbl_raw_data[[#This Row],[updated_date]])/7,0))</f>
        <v>WEEK 4</v>
      </c>
      <c r="N4183" s="71" t="str">
        <f>UPPER(VLOOKUP(tbl_raw_data[[#This Row],[Analyst]],settings!$A$1:$B$15,2,0))</f>
        <v>ROHAN</v>
      </c>
      <c r="O4183" s="71" t="str">
        <f>TRIM(UPPER(tbl_raw_data[[#This Row],[Outcome]]))</f>
        <v>DECLINE</v>
      </c>
      <c r="P4183" s="71" t="str">
        <f>TRIM(UPPER(tbl_raw_data[[#This Row],[Queue Name]]))</f>
        <v>CONSUMER EXISTING</v>
      </c>
      <c r="Q4183" s="71" t="str">
        <f>IF(tbl_raw_data[[#This Row],[time_taken_in_min]]&lt;=settings!$D$2,"SLA_MET","SLA_NOT_MET")</f>
        <v>SLA_MET</v>
      </c>
    </row>
    <row r="4184" spans="1:17" x14ac:dyDescent="0.3">
      <c r="A4184" s="1" t="s">
        <v>5147</v>
      </c>
      <c r="B4184" s="34">
        <v>45160.629976851851</v>
      </c>
      <c r="C4184" s="40">
        <v>45160.638831018521</v>
      </c>
      <c r="D4184" s="10" t="s">
        <v>33</v>
      </c>
      <c r="E4184" s="10" t="s">
        <v>11</v>
      </c>
      <c r="F4184" s="10" t="s">
        <v>14</v>
      </c>
      <c r="G4184" s="10" t="s">
        <v>735</v>
      </c>
      <c r="H4184" s="84" t="str">
        <f t="shared" si="65"/>
        <v>Reason Unknown</v>
      </c>
      <c r="I4184" s="63">
        <f>(tbl_raw_data[[#This Row],[Date Actioned]])-(tbl_raw_data[[#This Row],[Date Tagged]])</f>
        <v>8.8541666700621136E-3</v>
      </c>
      <c r="J4184" s="66">
        <f>HOUR(tbl_raw_data[[#This Row],[time_taken]])*60+MINUTE(tbl_raw_data[[#This Row],[time_taken]])+SECOND(tbl_raw_data[[#This Row],[time_taken]])/60</f>
        <v>12.75</v>
      </c>
      <c r="K4184" s="68">
        <f>DATE(YEAR(tbl_raw_data[[#This Row],[Date Actioned]]),MONTH(tbl_raw_data[[#This Row],[Date Actioned]]),DAY(tbl_raw_data[[#This Row],[Date Actioned]]))</f>
        <v>45160</v>
      </c>
      <c r="L4184" s="65" t="str">
        <f>UPPER(TEXT(tbl_raw_data[[#This Row],[updated_date]],"MMMM"))</f>
        <v>AUGUST</v>
      </c>
      <c r="M4184" s="65" t="str">
        <f>"WEEK "&amp;IF(ROUNDUP(DAY(tbl_raw_data[[#This Row],[updated_date]])/7,0)=5,4,ROUNDUP(DAY(tbl_raw_data[[#This Row],[updated_date]])/7,0))</f>
        <v>WEEK 4</v>
      </c>
      <c r="N4184" s="71" t="str">
        <f>UPPER(VLOOKUP(tbl_raw_data[[#This Row],[Analyst]],settings!$A$1:$B$15,2,0))</f>
        <v>CAMROON</v>
      </c>
      <c r="O4184" s="71" t="str">
        <f>TRIM(UPPER(tbl_raw_data[[#This Row],[Outcome]]))</f>
        <v>DECLINE</v>
      </c>
      <c r="P4184" s="71" t="str">
        <f>TRIM(UPPER(tbl_raw_data[[#This Row],[Queue Name]]))</f>
        <v>CONSUMER EXISTING</v>
      </c>
      <c r="Q4184" s="71" t="str">
        <f>IF(tbl_raw_data[[#This Row],[time_taken_in_min]]&lt;=settings!$D$2,"SLA_MET","SLA_NOT_MET")</f>
        <v>SLA_MET</v>
      </c>
    </row>
    <row r="4185" spans="1:17" x14ac:dyDescent="0.3">
      <c r="A4185" s="5" t="s">
        <v>5148</v>
      </c>
      <c r="B4185" s="36">
        <v>45160.630196759259</v>
      </c>
      <c r="C4185" s="41">
        <v>45160.637546296297</v>
      </c>
      <c r="D4185" s="11" t="s">
        <v>33</v>
      </c>
      <c r="E4185" s="11" t="s">
        <v>11</v>
      </c>
      <c r="F4185" s="11" t="s">
        <v>206</v>
      </c>
      <c r="G4185" s="11" t="s">
        <v>731</v>
      </c>
      <c r="H4185" s="84" t="str">
        <f t="shared" si="65"/>
        <v>Reason Unknown</v>
      </c>
      <c r="I4185" s="63">
        <f>(tbl_raw_data[[#This Row],[Date Actioned]])-(tbl_raw_data[[#This Row],[Date Tagged]])</f>
        <v>7.3495370379532687E-3</v>
      </c>
      <c r="J4185" s="66">
        <f>HOUR(tbl_raw_data[[#This Row],[time_taken]])*60+MINUTE(tbl_raw_data[[#This Row],[time_taken]])+SECOND(tbl_raw_data[[#This Row],[time_taken]])/60</f>
        <v>10.583333333333334</v>
      </c>
      <c r="K4185" s="68">
        <f>DATE(YEAR(tbl_raw_data[[#This Row],[Date Actioned]]),MONTH(tbl_raw_data[[#This Row],[Date Actioned]]),DAY(tbl_raw_data[[#This Row],[Date Actioned]]))</f>
        <v>45160</v>
      </c>
      <c r="L4185" s="65" t="str">
        <f>UPPER(TEXT(tbl_raw_data[[#This Row],[updated_date]],"MMMM"))</f>
        <v>AUGUST</v>
      </c>
      <c r="M4185" s="65" t="str">
        <f>"WEEK "&amp;IF(ROUNDUP(DAY(tbl_raw_data[[#This Row],[updated_date]])/7,0)=5,4,ROUNDUP(DAY(tbl_raw_data[[#This Row],[updated_date]])/7,0))</f>
        <v>WEEK 4</v>
      </c>
      <c r="N4185" s="71" t="str">
        <f>UPPER(VLOOKUP(tbl_raw_data[[#This Row],[Analyst]],settings!$A$1:$B$15,2,0))</f>
        <v>HARDIK</v>
      </c>
      <c r="O4185" s="71" t="str">
        <f>TRIM(UPPER(tbl_raw_data[[#This Row],[Outcome]]))</f>
        <v>DECLINE</v>
      </c>
      <c r="P4185" s="71" t="str">
        <f>TRIM(UPPER(tbl_raw_data[[#This Row],[Queue Name]]))</f>
        <v>CONSUMER EXISTING</v>
      </c>
      <c r="Q4185" s="71" t="str">
        <f>IF(tbl_raw_data[[#This Row],[time_taken_in_min]]&lt;=settings!$D$2,"SLA_MET","SLA_NOT_MET")</f>
        <v>SLA_MET</v>
      </c>
    </row>
    <row r="4186" spans="1:17" x14ac:dyDescent="0.3">
      <c r="A4186" s="7" t="s">
        <v>5149</v>
      </c>
      <c r="B4186" s="34">
        <v>45160.641585648147</v>
      </c>
      <c r="C4186" s="40">
        <v>45160.657025462962</v>
      </c>
      <c r="D4186" s="10" t="s">
        <v>33</v>
      </c>
      <c r="E4186" s="10" t="s">
        <v>18</v>
      </c>
      <c r="F4186" s="10" t="s">
        <v>12</v>
      </c>
      <c r="G4186" s="10" t="s">
        <v>676</v>
      </c>
      <c r="H4186" s="84" t="str">
        <f t="shared" si="65"/>
        <v>Reason Unknown</v>
      </c>
      <c r="I4186" s="63">
        <f>(tbl_raw_data[[#This Row],[Date Actioned]])-(tbl_raw_data[[#This Row],[Date Tagged]])</f>
        <v>1.5439814815181307E-2</v>
      </c>
      <c r="J4186" s="66">
        <f>HOUR(tbl_raw_data[[#This Row],[time_taken]])*60+MINUTE(tbl_raw_data[[#This Row],[time_taken]])+SECOND(tbl_raw_data[[#This Row],[time_taken]])/60</f>
        <v>22.233333333333334</v>
      </c>
      <c r="K4186" s="68">
        <f>DATE(YEAR(tbl_raw_data[[#This Row],[Date Actioned]]),MONTH(tbl_raw_data[[#This Row],[Date Actioned]]),DAY(tbl_raw_data[[#This Row],[Date Actioned]]))</f>
        <v>45160</v>
      </c>
      <c r="L4186" s="65" t="str">
        <f>UPPER(TEXT(tbl_raw_data[[#This Row],[updated_date]],"MMMM"))</f>
        <v>AUGUST</v>
      </c>
      <c r="M4186" s="65" t="str">
        <f>"WEEK "&amp;IF(ROUNDUP(DAY(tbl_raw_data[[#This Row],[updated_date]])/7,0)=5,4,ROUNDUP(DAY(tbl_raw_data[[#This Row],[updated_date]])/7,0))</f>
        <v>WEEK 4</v>
      </c>
      <c r="N4186" s="71" t="str">
        <f>UPPER(VLOOKUP(tbl_raw_data[[#This Row],[Analyst]],settings!$A$1:$B$15,2,0))</f>
        <v>NITESH</v>
      </c>
      <c r="O4186" s="71" t="str">
        <f>TRIM(UPPER(tbl_raw_data[[#This Row],[Outcome]]))</f>
        <v>DECLINE</v>
      </c>
      <c r="P4186" s="71" t="str">
        <f>TRIM(UPPER(tbl_raw_data[[#This Row],[Queue Name]]))</f>
        <v>CONSUMER PRE BUREAU</v>
      </c>
      <c r="Q4186" s="71" t="str">
        <f>IF(tbl_raw_data[[#This Row],[time_taken_in_min]]&lt;=settings!$D$2,"SLA_MET","SLA_NOT_MET")</f>
        <v>SLA_NOT_MET</v>
      </c>
    </row>
    <row r="4187" spans="1:17" x14ac:dyDescent="0.3">
      <c r="A4187" s="1" t="s">
        <v>5150</v>
      </c>
      <c r="B4187" s="36">
        <v>45160.650590277779</v>
      </c>
      <c r="C4187" s="41">
        <v>45160.658877314818</v>
      </c>
      <c r="D4187" s="11" t="s">
        <v>33</v>
      </c>
      <c r="E4187" s="11" t="s">
        <v>8</v>
      </c>
      <c r="F4187" s="11" t="s">
        <v>114</v>
      </c>
      <c r="G4187" s="11" t="s">
        <v>682</v>
      </c>
      <c r="H4187" s="84" t="str">
        <f t="shared" si="65"/>
        <v>Reason Unknown</v>
      </c>
      <c r="I4187" s="63">
        <f>(tbl_raw_data[[#This Row],[Date Actioned]])-(tbl_raw_data[[#This Row],[Date Tagged]])</f>
        <v>8.2870370388263837E-3</v>
      </c>
      <c r="J4187" s="66">
        <f>HOUR(tbl_raw_data[[#This Row],[time_taken]])*60+MINUTE(tbl_raw_data[[#This Row],[time_taken]])+SECOND(tbl_raw_data[[#This Row],[time_taken]])/60</f>
        <v>11.933333333333334</v>
      </c>
      <c r="K4187" s="68">
        <f>DATE(YEAR(tbl_raw_data[[#This Row],[Date Actioned]]),MONTH(tbl_raw_data[[#This Row],[Date Actioned]]),DAY(tbl_raw_data[[#This Row],[Date Actioned]]))</f>
        <v>45160</v>
      </c>
      <c r="L4187" s="65" t="str">
        <f>UPPER(TEXT(tbl_raw_data[[#This Row],[updated_date]],"MMMM"))</f>
        <v>AUGUST</v>
      </c>
      <c r="M4187" s="65" t="str">
        <f>"WEEK "&amp;IF(ROUNDUP(DAY(tbl_raw_data[[#This Row],[updated_date]])/7,0)=5,4,ROUNDUP(DAY(tbl_raw_data[[#This Row],[updated_date]])/7,0))</f>
        <v>WEEK 4</v>
      </c>
      <c r="N4187" s="71" t="str">
        <f>UPPER(VLOOKUP(tbl_raw_data[[#This Row],[Analyst]],settings!$A$1:$B$15,2,0))</f>
        <v>FARDIN</v>
      </c>
      <c r="O4187" s="71" t="str">
        <f>TRIM(UPPER(tbl_raw_data[[#This Row],[Outcome]]))</f>
        <v>DECLINE</v>
      </c>
      <c r="P4187" s="71" t="str">
        <f>TRIM(UPPER(tbl_raw_data[[#This Row],[Queue Name]]))</f>
        <v>CONSUMER POST BUREAU</v>
      </c>
      <c r="Q4187" s="71" t="str">
        <f>IF(tbl_raw_data[[#This Row],[time_taken_in_min]]&lt;=settings!$D$2,"SLA_MET","SLA_NOT_MET")</f>
        <v>SLA_MET</v>
      </c>
    </row>
    <row r="4188" spans="1:17" x14ac:dyDescent="0.3">
      <c r="A4188" s="5" t="s">
        <v>5151</v>
      </c>
      <c r="B4188" s="34">
        <v>45160.665405092594</v>
      </c>
      <c r="C4188" s="40">
        <v>45160.677499999998</v>
      </c>
      <c r="D4188" s="10" t="s">
        <v>33</v>
      </c>
      <c r="E4188" s="10" t="s">
        <v>11</v>
      </c>
      <c r="F4188" s="10" t="s">
        <v>206</v>
      </c>
      <c r="G4188" s="10" t="s">
        <v>735</v>
      </c>
      <c r="H4188" s="84" t="str">
        <f t="shared" si="65"/>
        <v>Reason Unknown</v>
      </c>
      <c r="I4188" s="63">
        <f>(tbl_raw_data[[#This Row],[Date Actioned]])-(tbl_raw_data[[#This Row],[Date Tagged]])</f>
        <v>1.2094907404389232E-2</v>
      </c>
      <c r="J4188" s="66">
        <f>HOUR(tbl_raw_data[[#This Row],[time_taken]])*60+MINUTE(tbl_raw_data[[#This Row],[time_taken]])+SECOND(tbl_raw_data[[#This Row],[time_taken]])/60</f>
        <v>17.416666666666668</v>
      </c>
      <c r="K4188" s="68">
        <f>DATE(YEAR(tbl_raw_data[[#This Row],[Date Actioned]]),MONTH(tbl_raw_data[[#This Row],[Date Actioned]]),DAY(tbl_raw_data[[#This Row],[Date Actioned]]))</f>
        <v>45160</v>
      </c>
      <c r="L4188" s="65" t="str">
        <f>UPPER(TEXT(tbl_raw_data[[#This Row],[updated_date]],"MMMM"))</f>
        <v>AUGUST</v>
      </c>
      <c r="M4188" s="65" t="str">
        <f>"WEEK "&amp;IF(ROUNDUP(DAY(tbl_raw_data[[#This Row],[updated_date]])/7,0)=5,4,ROUNDUP(DAY(tbl_raw_data[[#This Row],[updated_date]])/7,0))</f>
        <v>WEEK 4</v>
      </c>
      <c r="N4188" s="71" t="str">
        <f>UPPER(VLOOKUP(tbl_raw_data[[#This Row],[Analyst]],settings!$A$1:$B$15,2,0))</f>
        <v>HARDIK</v>
      </c>
      <c r="O4188" s="71" t="str">
        <f>TRIM(UPPER(tbl_raw_data[[#This Row],[Outcome]]))</f>
        <v>DECLINE</v>
      </c>
      <c r="P4188" s="71" t="str">
        <f>TRIM(UPPER(tbl_raw_data[[#This Row],[Queue Name]]))</f>
        <v>CONSUMER EXISTING</v>
      </c>
      <c r="Q4188" s="71" t="str">
        <f>IF(tbl_raw_data[[#This Row],[time_taken_in_min]]&lt;=settings!$D$2,"SLA_MET","SLA_NOT_MET")</f>
        <v>SLA_MET</v>
      </c>
    </row>
    <row r="4189" spans="1:17" x14ac:dyDescent="0.3">
      <c r="A4189" s="7" t="s">
        <v>5152</v>
      </c>
      <c r="B4189" s="36">
        <v>45160.746793981481</v>
      </c>
      <c r="C4189" s="41">
        <v>45160.750405092593</v>
      </c>
      <c r="D4189" s="11" t="s">
        <v>33</v>
      </c>
      <c r="E4189" s="11" t="s">
        <v>11</v>
      </c>
      <c r="F4189" s="11" t="s">
        <v>114</v>
      </c>
      <c r="G4189" s="11" t="s">
        <v>735</v>
      </c>
      <c r="H4189" s="84" t="str">
        <f t="shared" si="65"/>
        <v>Reason Unknown</v>
      </c>
      <c r="I4189" s="63">
        <f>(tbl_raw_data[[#This Row],[Date Actioned]])-(tbl_raw_data[[#This Row],[Date Tagged]])</f>
        <v>3.6111111112404615E-3</v>
      </c>
      <c r="J4189" s="66">
        <f>HOUR(tbl_raw_data[[#This Row],[time_taken]])*60+MINUTE(tbl_raw_data[[#This Row],[time_taken]])+SECOND(tbl_raw_data[[#This Row],[time_taken]])/60</f>
        <v>5.2</v>
      </c>
      <c r="K4189" s="68">
        <f>DATE(YEAR(tbl_raw_data[[#This Row],[Date Actioned]]),MONTH(tbl_raw_data[[#This Row],[Date Actioned]]),DAY(tbl_raw_data[[#This Row],[Date Actioned]]))</f>
        <v>45160</v>
      </c>
      <c r="L4189" s="65" t="str">
        <f>UPPER(TEXT(tbl_raw_data[[#This Row],[updated_date]],"MMMM"))</f>
        <v>AUGUST</v>
      </c>
      <c r="M4189" s="65" t="str">
        <f>"WEEK "&amp;IF(ROUNDUP(DAY(tbl_raw_data[[#This Row],[updated_date]])/7,0)=5,4,ROUNDUP(DAY(tbl_raw_data[[#This Row],[updated_date]])/7,0))</f>
        <v>WEEK 4</v>
      </c>
      <c r="N4189" s="71" t="str">
        <f>UPPER(VLOOKUP(tbl_raw_data[[#This Row],[Analyst]],settings!$A$1:$B$15,2,0))</f>
        <v>FARDIN</v>
      </c>
      <c r="O4189" s="71" t="str">
        <f>TRIM(UPPER(tbl_raw_data[[#This Row],[Outcome]]))</f>
        <v>DECLINE</v>
      </c>
      <c r="P4189" s="71" t="str">
        <f>TRIM(UPPER(tbl_raw_data[[#This Row],[Queue Name]]))</f>
        <v>CONSUMER EXISTING</v>
      </c>
      <c r="Q4189" s="71" t="str">
        <f>IF(tbl_raw_data[[#This Row],[time_taken_in_min]]&lt;=settings!$D$2,"SLA_MET","SLA_NOT_MET")</f>
        <v>SLA_MET</v>
      </c>
    </row>
    <row r="4190" spans="1:17" x14ac:dyDescent="0.3">
      <c r="A4190" s="1" t="s">
        <v>5153</v>
      </c>
      <c r="B4190" s="34">
        <v>45160.757349537038</v>
      </c>
      <c r="C4190" s="40">
        <v>45160.762511574074</v>
      </c>
      <c r="D4190" s="10" t="s">
        <v>33</v>
      </c>
      <c r="E4190" s="10" t="s">
        <v>11</v>
      </c>
      <c r="F4190" s="10" t="s">
        <v>206</v>
      </c>
      <c r="G4190" s="10" t="s">
        <v>682</v>
      </c>
      <c r="H4190" s="84" t="str">
        <f t="shared" si="65"/>
        <v>Reason Unknown</v>
      </c>
      <c r="I4190" s="63">
        <f>(tbl_raw_data[[#This Row],[Date Actioned]])-(tbl_raw_data[[#This Row],[Date Tagged]])</f>
        <v>5.1620370359160006E-3</v>
      </c>
      <c r="J4190" s="66">
        <f>HOUR(tbl_raw_data[[#This Row],[time_taken]])*60+MINUTE(tbl_raw_data[[#This Row],[time_taken]])+SECOND(tbl_raw_data[[#This Row],[time_taken]])/60</f>
        <v>7.4333333333333336</v>
      </c>
      <c r="K4190" s="68">
        <f>DATE(YEAR(tbl_raw_data[[#This Row],[Date Actioned]]),MONTH(tbl_raw_data[[#This Row],[Date Actioned]]),DAY(tbl_raw_data[[#This Row],[Date Actioned]]))</f>
        <v>45160</v>
      </c>
      <c r="L4190" s="65" t="str">
        <f>UPPER(TEXT(tbl_raw_data[[#This Row],[updated_date]],"MMMM"))</f>
        <v>AUGUST</v>
      </c>
      <c r="M4190" s="65" t="str">
        <f>"WEEK "&amp;IF(ROUNDUP(DAY(tbl_raw_data[[#This Row],[updated_date]])/7,0)=5,4,ROUNDUP(DAY(tbl_raw_data[[#This Row],[updated_date]])/7,0))</f>
        <v>WEEK 4</v>
      </c>
      <c r="N4190" s="71" t="str">
        <f>UPPER(VLOOKUP(tbl_raw_data[[#This Row],[Analyst]],settings!$A$1:$B$15,2,0))</f>
        <v>HARDIK</v>
      </c>
      <c r="O4190" s="71" t="str">
        <f>TRIM(UPPER(tbl_raw_data[[#This Row],[Outcome]]))</f>
        <v>DECLINE</v>
      </c>
      <c r="P4190" s="71" t="str">
        <f>TRIM(UPPER(tbl_raw_data[[#This Row],[Queue Name]]))</f>
        <v>CONSUMER EXISTING</v>
      </c>
      <c r="Q4190" s="71" t="str">
        <f>IF(tbl_raw_data[[#This Row],[time_taken_in_min]]&lt;=settings!$D$2,"SLA_MET","SLA_NOT_MET")</f>
        <v>SLA_MET</v>
      </c>
    </row>
    <row r="4191" spans="1:17" x14ac:dyDescent="0.3">
      <c r="A4191" s="5" t="s">
        <v>5154</v>
      </c>
      <c r="B4191" s="36">
        <v>45160.789976851855</v>
      </c>
      <c r="C4191" s="41">
        <v>45160.797037037039</v>
      </c>
      <c r="D4191" s="11" t="s">
        <v>33</v>
      </c>
      <c r="E4191" s="11" t="s">
        <v>11</v>
      </c>
      <c r="F4191" s="11" t="s">
        <v>14</v>
      </c>
      <c r="G4191" s="13"/>
      <c r="H4191" s="84" t="str">
        <f t="shared" si="65"/>
        <v>Reason Unknown</v>
      </c>
      <c r="I4191" s="63">
        <f>(tbl_raw_data[[#This Row],[Date Actioned]])-(tbl_raw_data[[#This Row],[Date Tagged]])</f>
        <v>7.0601851839455776E-3</v>
      </c>
      <c r="J4191" s="66">
        <f>HOUR(tbl_raw_data[[#This Row],[time_taken]])*60+MINUTE(tbl_raw_data[[#This Row],[time_taken]])+SECOND(tbl_raw_data[[#This Row],[time_taken]])/60</f>
        <v>10.166666666666666</v>
      </c>
      <c r="K4191" s="68">
        <f>DATE(YEAR(tbl_raw_data[[#This Row],[Date Actioned]]),MONTH(tbl_raw_data[[#This Row],[Date Actioned]]),DAY(tbl_raw_data[[#This Row],[Date Actioned]]))</f>
        <v>45160</v>
      </c>
      <c r="L4191" s="65" t="str">
        <f>UPPER(TEXT(tbl_raw_data[[#This Row],[updated_date]],"MMMM"))</f>
        <v>AUGUST</v>
      </c>
      <c r="M4191" s="65" t="str">
        <f>"WEEK "&amp;IF(ROUNDUP(DAY(tbl_raw_data[[#This Row],[updated_date]])/7,0)=5,4,ROUNDUP(DAY(tbl_raw_data[[#This Row],[updated_date]])/7,0))</f>
        <v>WEEK 4</v>
      </c>
      <c r="N4191" s="71" t="str">
        <f>UPPER(VLOOKUP(tbl_raw_data[[#This Row],[Analyst]],settings!$A$1:$B$15,2,0))</f>
        <v>CAMROON</v>
      </c>
      <c r="O4191" s="71" t="str">
        <f>TRIM(UPPER(tbl_raw_data[[#This Row],[Outcome]]))</f>
        <v>DECLINE</v>
      </c>
      <c r="P4191" s="71" t="str">
        <f>TRIM(UPPER(tbl_raw_data[[#This Row],[Queue Name]]))</f>
        <v>CONSUMER EXISTING</v>
      </c>
      <c r="Q4191" s="71" t="str">
        <f>IF(tbl_raw_data[[#This Row],[time_taken_in_min]]&lt;=settings!$D$2,"SLA_MET","SLA_NOT_MET")</f>
        <v>SLA_MET</v>
      </c>
    </row>
    <row r="4192" spans="1:17" x14ac:dyDescent="0.3">
      <c r="A4192" s="7" t="s">
        <v>5155</v>
      </c>
      <c r="B4192" s="34">
        <v>45160.800775462965</v>
      </c>
      <c r="C4192" s="40">
        <v>45160.815636574072</v>
      </c>
      <c r="D4192" s="10" t="s">
        <v>33</v>
      </c>
      <c r="E4192" s="10" t="s">
        <v>11</v>
      </c>
      <c r="F4192" s="10" t="s">
        <v>14</v>
      </c>
      <c r="G4192" s="12"/>
      <c r="H4192" s="84" t="str">
        <f t="shared" si="65"/>
        <v>Reason Unknown</v>
      </c>
      <c r="I4192" s="63">
        <f>(tbl_raw_data[[#This Row],[Date Actioned]])-(tbl_raw_data[[#This Row],[Date Tagged]])</f>
        <v>1.4861111107165925E-2</v>
      </c>
      <c r="J4192" s="66">
        <f>HOUR(tbl_raw_data[[#This Row],[time_taken]])*60+MINUTE(tbl_raw_data[[#This Row],[time_taken]])+SECOND(tbl_raw_data[[#This Row],[time_taken]])/60</f>
        <v>21.4</v>
      </c>
      <c r="K4192" s="68">
        <f>DATE(YEAR(tbl_raw_data[[#This Row],[Date Actioned]]),MONTH(tbl_raw_data[[#This Row],[Date Actioned]]),DAY(tbl_raw_data[[#This Row],[Date Actioned]]))</f>
        <v>45160</v>
      </c>
      <c r="L4192" s="65" t="str">
        <f>UPPER(TEXT(tbl_raw_data[[#This Row],[updated_date]],"MMMM"))</f>
        <v>AUGUST</v>
      </c>
      <c r="M4192" s="65" t="str">
        <f>"WEEK "&amp;IF(ROUNDUP(DAY(tbl_raw_data[[#This Row],[updated_date]])/7,0)=5,4,ROUNDUP(DAY(tbl_raw_data[[#This Row],[updated_date]])/7,0))</f>
        <v>WEEK 4</v>
      </c>
      <c r="N4192" s="71" t="str">
        <f>UPPER(VLOOKUP(tbl_raw_data[[#This Row],[Analyst]],settings!$A$1:$B$15,2,0))</f>
        <v>CAMROON</v>
      </c>
      <c r="O4192" s="71" t="str">
        <f>TRIM(UPPER(tbl_raw_data[[#This Row],[Outcome]]))</f>
        <v>DECLINE</v>
      </c>
      <c r="P4192" s="71" t="str">
        <f>TRIM(UPPER(tbl_raw_data[[#This Row],[Queue Name]]))</f>
        <v>CONSUMER EXISTING</v>
      </c>
      <c r="Q4192" s="71" t="str">
        <f>IF(tbl_raw_data[[#This Row],[time_taken_in_min]]&lt;=settings!$D$2,"SLA_MET","SLA_NOT_MET")</f>
        <v>SLA_NOT_MET</v>
      </c>
    </row>
    <row r="4193" spans="1:17" x14ac:dyDescent="0.3">
      <c r="A4193" s="1" t="s">
        <v>5156</v>
      </c>
      <c r="B4193" s="36">
        <v>45160.868923611109</v>
      </c>
      <c r="C4193" s="41">
        <v>45161.356886574074</v>
      </c>
      <c r="D4193" s="11" t="s">
        <v>33</v>
      </c>
      <c r="E4193" s="11" t="s">
        <v>8</v>
      </c>
      <c r="F4193" s="11" t="s">
        <v>21</v>
      </c>
      <c r="G4193" s="13"/>
      <c r="H4193" s="84" t="str">
        <f t="shared" si="65"/>
        <v>Reason Unknown</v>
      </c>
      <c r="I4193" s="63">
        <f>(tbl_raw_data[[#This Row],[Date Actioned]])-(tbl_raw_data[[#This Row],[Date Tagged]])</f>
        <v>0.48796296296495711</v>
      </c>
      <c r="J4193" s="66">
        <f>HOUR(tbl_raw_data[[#This Row],[time_taken]])*60+MINUTE(tbl_raw_data[[#This Row],[time_taken]])+SECOND(tbl_raw_data[[#This Row],[time_taken]])/60</f>
        <v>702.66666666666663</v>
      </c>
      <c r="K4193" s="68">
        <f>DATE(YEAR(tbl_raw_data[[#This Row],[Date Actioned]]),MONTH(tbl_raw_data[[#This Row],[Date Actioned]]),DAY(tbl_raw_data[[#This Row],[Date Actioned]]))</f>
        <v>45161</v>
      </c>
      <c r="L4193" s="65" t="str">
        <f>UPPER(TEXT(tbl_raw_data[[#This Row],[updated_date]],"MMMM"))</f>
        <v>AUGUST</v>
      </c>
      <c r="M4193" s="65" t="str">
        <f>"WEEK "&amp;IF(ROUNDUP(DAY(tbl_raw_data[[#This Row],[updated_date]])/7,0)=5,4,ROUNDUP(DAY(tbl_raw_data[[#This Row],[updated_date]])/7,0))</f>
        <v>WEEK 4</v>
      </c>
      <c r="N4193" s="71" t="str">
        <f>UPPER(VLOOKUP(tbl_raw_data[[#This Row],[Analyst]],settings!$A$1:$B$15,2,0))</f>
        <v>SHAHID</v>
      </c>
      <c r="O4193" s="71" t="str">
        <f>TRIM(UPPER(tbl_raw_data[[#This Row],[Outcome]]))</f>
        <v>DECLINE</v>
      </c>
      <c r="P4193" s="71" t="str">
        <f>TRIM(UPPER(tbl_raw_data[[#This Row],[Queue Name]]))</f>
        <v>CONSUMER POST BUREAU</v>
      </c>
      <c r="Q4193" s="71" t="str">
        <f>IF(tbl_raw_data[[#This Row],[time_taken_in_min]]&lt;=settings!$D$2,"SLA_MET","SLA_NOT_MET")</f>
        <v>SLA_NOT_MET</v>
      </c>
    </row>
    <row r="4194" spans="1:17" x14ac:dyDescent="0.3">
      <c r="A4194" s="5" t="s">
        <v>5157</v>
      </c>
      <c r="B4194" s="34">
        <v>45160.02783564815</v>
      </c>
      <c r="C4194" s="40">
        <v>45160.371168981481</v>
      </c>
      <c r="D4194" s="10" t="s">
        <v>47</v>
      </c>
      <c r="E4194" s="10" t="s">
        <v>8</v>
      </c>
      <c r="F4194" s="10" t="s">
        <v>12</v>
      </c>
      <c r="G4194" s="12"/>
      <c r="H4194" s="84" t="str">
        <f t="shared" si="65"/>
        <v>Reason Unknown</v>
      </c>
      <c r="I4194" s="63">
        <f>(tbl_raw_data[[#This Row],[Date Actioned]])-(tbl_raw_data[[#This Row],[Date Tagged]])</f>
        <v>0.34333333333051996</v>
      </c>
      <c r="J4194" s="66">
        <f>HOUR(tbl_raw_data[[#This Row],[time_taken]])*60+MINUTE(tbl_raw_data[[#This Row],[time_taken]])+SECOND(tbl_raw_data[[#This Row],[time_taken]])/60</f>
        <v>494.4</v>
      </c>
      <c r="K4194" s="68">
        <f>DATE(YEAR(tbl_raw_data[[#This Row],[Date Actioned]]),MONTH(tbl_raw_data[[#This Row],[Date Actioned]]),DAY(tbl_raw_data[[#This Row],[Date Actioned]]))</f>
        <v>45160</v>
      </c>
      <c r="L4194" s="65" t="str">
        <f>UPPER(TEXT(tbl_raw_data[[#This Row],[updated_date]],"MMMM"))</f>
        <v>AUGUST</v>
      </c>
      <c r="M4194" s="65" t="str">
        <f>"WEEK "&amp;IF(ROUNDUP(DAY(tbl_raw_data[[#This Row],[updated_date]])/7,0)=5,4,ROUNDUP(DAY(tbl_raw_data[[#This Row],[updated_date]])/7,0))</f>
        <v>WEEK 4</v>
      </c>
      <c r="N4194" s="71" t="str">
        <f>UPPER(VLOOKUP(tbl_raw_data[[#This Row],[Analyst]],settings!$A$1:$B$15,2,0))</f>
        <v>NITESH</v>
      </c>
      <c r="O4194" s="71" t="str">
        <f>TRIM(UPPER(tbl_raw_data[[#This Row],[Outcome]]))</f>
        <v>WITHDRAW</v>
      </c>
      <c r="P4194" s="71" t="str">
        <f>TRIM(UPPER(tbl_raw_data[[#This Row],[Queue Name]]))</f>
        <v>CONSUMER POST BUREAU</v>
      </c>
      <c r="Q4194" s="71" t="str">
        <f>IF(tbl_raw_data[[#This Row],[time_taken_in_min]]&lt;=settings!$D$2,"SLA_MET","SLA_NOT_MET")</f>
        <v>SLA_NOT_MET</v>
      </c>
    </row>
    <row r="4195" spans="1:17" x14ac:dyDescent="0.3">
      <c r="A4195" s="7" t="s">
        <v>5158</v>
      </c>
      <c r="B4195" s="36">
        <v>45160.382557870369</v>
      </c>
      <c r="C4195" s="41">
        <v>45160.407488425924</v>
      </c>
      <c r="D4195" s="11" t="s">
        <v>47</v>
      </c>
      <c r="E4195" s="11" t="s">
        <v>8</v>
      </c>
      <c r="F4195" s="11" t="s">
        <v>22</v>
      </c>
      <c r="G4195" s="13"/>
      <c r="H4195" s="84" t="str">
        <f t="shared" si="65"/>
        <v>Reason Unknown</v>
      </c>
      <c r="I4195" s="63">
        <f>(tbl_raw_data[[#This Row],[Date Actioned]])-(tbl_raw_data[[#This Row],[Date Tagged]])</f>
        <v>2.4930555555329192E-2</v>
      </c>
      <c r="J4195" s="66">
        <f>HOUR(tbl_raw_data[[#This Row],[time_taken]])*60+MINUTE(tbl_raw_data[[#This Row],[time_taken]])+SECOND(tbl_raw_data[[#This Row],[time_taken]])/60</f>
        <v>35.9</v>
      </c>
      <c r="K4195" s="68">
        <f>DATE(YEAR(tbl_raw_data[[#This Row],[Date Actioned]]),MONTH(tbl_raw_data[[#This Row],[Date Actioned]]),DAY(tbl_raw_data[[#This Row],[Date Actioned]]))</f>
        <v>45160</v>
      </c>
      <c r="L4195" s="65" t="str">
        <f>UPPER(TEXT(tbl_raw_data[[#This Row],[updated_date]],"MMMM"))</f>
        <v>AUGUST</v>
      </c>
      <c r="M4195" s="65" t="str">
        <f>"WEEK "&amp;IF(ROUNDUP(DAY(tbl_raw_data[[#This Row],[updated_date]])/7,0)=5,4,ROUNDUP(DAY(tbl_raw_data[[#This Row],[updated_date]])/7,0))</f>
        <v>WEEK 4</v>
      </c>
      <c r="N4195" s="71" t="str">
        <f>UPPER(VLOOKUP(tbl_raw_data[[#This Row],[Analyst]],settings!$A$1:$B$15,2,0))</f>
        <v>ROHAN</v>
      </c>
      <c r="O4195" s="71" t="str">
        <f>TRIM(UPPER(tbl_raw_data[[#This Row],[Outcome]]))</f>
        <v>WITHDRAW</v>
      </c>
      <c r="P4195" s="71" t="str">
        <f>TRIM(UPPER(tbl_raw_data[[#This Row],[Queue Name]]))</f>
        <v>CONSUMER POST BUREAU</v>
      </c>
      <c r="Q4195" s="71" t="str">
        <f>IF(tbl_raw_data[[#This Row],[time_taken_in_min]]&lt;=settings!$D$2,"SLA_MET","SLA_NOT_MET")</f>
        <v>SLA_NOT_MET</v>
      </c>
    </row>
    <row r="4196" spans="1:17" x14ac:dyDescent="0.3">
      <c r="A4196" s="1" t="s">
        <v>5159</v>
      </c>
      <c r="B4196" s="34">
        <v>45160.3905787037</v>
      </c>
      <c r="C4196" s="40">
        <v>45160.401689814818</v>
      </c>
      <c r="D4196" s="10" t="s">
        <v>47</v>
      </c>
      <c r="E4196" s="10" t="s">
        <v>11</v>
      </c>
      <c r="F4196" s="10" t="s">
        <v>17</v>
      </c>
      <c r="G4196" s="10" t="s">
        <v>705</v>
      </c>
      <c r="H4196" s="84" t="str">
        <f t="shared" si="65"/>
        <v>Overdue Bill</v>
      </c>
      <c r="I4196" s="63">
        <f>(tbl_raw_data[[#This Row],[Date Actioned]])-(tbl_raw_data[[#This Row],[Date Tagged]])</f>
        <v>1.1111111118225381E-2</v>
      </c>
      <c r="J4196" s="66">
        <f>HOUR(tbl_raw_data[[#This Row],[time_taken]])*60+MINUTE(tbl_raw_data[[#This Row],[time_taken]])+SECOND(tbl_raw_data[[#This Row],[time_taken]])/60</f>
        <v>16</v>
      </c>
      <c r="K4196" s="68">
        <f>DATE(YEAR(tbl_raw_data[[#This Row],[Date Actioned]]),MONTH(tbl_raw_data[[#This Row],[Date Actioned]]),DAY(tbl_raw_data[[#This Row],[Date Actioned]]))</f>
        <v>45160</v>
      </c>
      <c r="L4196" s="65" t="str">
        <f>UPPER(TEXT(tbl_raw_data[[#This Row],[updated_date]],"MMMM"))</f>
        <v>AUGUST</v>
      </c>
      <c r="M4196" s="65" t="str">
        <f>"WEEK "&amp;IF(ROUNDUP(DAY(tbl_raw_data[[#This Row],[updated_date]])/7,0)=5,4,ROUNDUP(DAY(tbl_raw_data[[#This Row],[updated_date]])/7,0))</f>
        <v>WEEK 4</v>
      </c>
      <c r="N4196" s="71" t="str">
        <f>UPPER(VLOOKUP(tbl_raw_data[[#This Row],[Analyst]],settings!$A$1:$B$15,2,0))</f>
        <v>MERCEDES</v>
      </c>
      <c r="O4196" s="71" t="str">
        <f>TRIM(UPPER(tbl_raw_data[[#This Row],[Outcome]]))</f>
        <v>WITHDRAW</v>
      </c>
      <c r="P4196" s="71" t="str">
        <f>TRIM(UPPER(tbl_raw_data[[#This Row],[Queue Name]]))</f>
        <v>CONSUMER EXISTING</v>
      </c>
      <c r="Q4196" s="71" t="str">
        <f>IF(tbl_raw_data[[#This Row],[time_taken_in_min]]&lt;=settings!$D$2,"SLA_MET","SLA_NOT_MET")</f>
        <v>SLA_MET</v>
      </c>
    </row>
    <row r="4197" spans="1:17" x14ac:dyDescent="0.3">
      <c r="A4197" s="5" t="s">
        <v>5160</v>
      </c>
      <c r="B4197" s="36">
        <v>45160.393587962964</v>
      </c>
      <c r="C4197" s="41">
        <v>45160.41847222222</v>
      </c>
      <c r="D4197" s="11" t="s">
        <v>47</v>
      </c>
      <c r="E4197" s="11" t="s">
        <v>11</v>
      </c>
      <c r="F4197" s="11" t="s">
        <v>17</v>
      </c>
      <c r="G4197" s="11" t="s">
        <v>667</v>
      </c>
      <c r="H4197" s="84" t="str">
        <f t="shared" si="65"/>
        <v>Incomplete Details</v>
      </c>
      <c r="I4197" s="63">
        <f>(tbl_raw_data[[#This Row],[Date Actioned]])-(tbl_raw_data[[#This Row],[Date Tagged]])</f>
        <v>2.488425925548654E-2</v>
      </c>
      <c r="J4197" s="66">
        <f>HOUR(tbl_raw_data[[#This Row],[time_taken]])*60+MINUTE(tbl_raw_data[[#This Row],[time_taken]])+SECOND(tbl_raw_data[[#This Row],[time_taken]])/60</f>
        <v>35.833333333333336</v>
      </c>
      <c r="K4197" s="68">
        <f>DATE(YEAR(tbl_raw_data[[#This Row],[Date Actioned]]),MONTH(tbl_raw_data[[#This Row],[Date Actioned]]),DAY(tbl_raw_data[[#This Row],[Date Actioned]]))</f>
        <v>45160</v>
      </c>
      <c r="L4197" s="65" t="str">
        <f>UPPER(TEXT(tbl_raw_data[[#This Row],[updated_date]],"MMMM"))</f>
        <v>AUGUST</v>
      </c>
      <c r="M4197" s="65" t="str">
        <f>"WEEK "&amp;IF(ROUNDUP(DAY(tbl_raw_data[[#This Row],[updated_date]])/7,0)=5,4,ROUNDUP(DAY(tbl_raw_data[[#This Row],[updated_date]])/7,0))</f>
        <v>WEEK 4</v>
      </c>
      <c r="N4197" s="71" t="str">
        <f>UPPER(VLOOKUP(tbl_raw_data[[#This Row],[Analyst]],settings!$A$1:$B$15,2,0))</f>
        <v>MERCEDES</v>
      </c>
      <c r="O4197" s="71" t="str">
        <f>TRIM(UPPER(tbl_raw_data[[#This Row],[Outcome]]))</f>
        <v>WITHDRAW</v>
      </c>
      <c r="P4197" s="71" t="str">
        <f>TRIM(UPPER(tbl_raw_data[[#This Row],[Queue Name]]))</f>
        <v>CONSUMER EXISTING</v>
      </c>
      <c r="Q4197" s="71" t="str">
        <f>IF(tbl_raw_data[[#This Row],[time_taken_in_min]]&lt;=settings!$D$2,"SLA_MET","SLA_NOT_MET")</f>
        <v>SLA_NOT_MET</v>
      </c>
    </row>
    <row r="4198" spans="1:17" x14ac:dyDescent="0.3">
      <c r="A4198" s="7" t="s">
        <v>5161</v>
      </c>
      <c r="B4198" s="34">
        <v>45160.415034722224</v>
      </c>
      <c r="C4198" s="40">
        <v>45160.422569444447</v>
      </c>
      <c r="D4198" s="10" t="s">
        <v>47</v>
      </c>
      <c r="E4198" s="10" t="s">
        <v>8</v>
      </c>
      <c r="F4198" s="10" t="s">
        <v>17</v>
      </c>
      <c r="G4198" s="12"/>
      <c r="H4198" s="84" t="str">
        <f t="shared" si="65"/>
        <v>Reason Unknown</v>
      </c>
      <c r="I4198" s="63">
        <f>(tbl_raw_data[[#This Row],[Date Actioned]])-(tbl_raw_data[[#This Row],[Date Tagged]])</f>
        <v>7.5347222227719612E-3</v>
      </c>
      <c r="J4198" s="66">
        <f>HOUR(tbl_raw_data[[#This Row],[time_taken]])*60+MINUTE(tbl_raw_data[[#This Row],[time_taken]])+SECOND(tbl_raw_data[[#This Row],[time_taken]])/60</f>
        <v>10.85</v>
      </c>
      <c r="K4198" s="68">
        <f>DATE(YEAR(tbl_raw_data[[#This Row],[Date Actioned]]),MONTH(tbl_raw_data[[#This Row],[Date Actioned]]),DAY(tbl_raw_data[[#This Row],[Date Actioned]]))</f>
        <v>45160</v>
      </c>
      <c r="L4198" s="65" t="str">
        <f>UPPER(TEXT(tbl_raw_data[[#This Row],[updated_date]],"MMMM"))</f>
        <v>AUGUST</v>
      </c>
      <c r="M4198" s="65" t="str">
        <f>"WEEK "&amp;IF(ROUNDUP(DAY(tbl_raw_data[[#This Row],[updated_date]])/7,0)=5,4,ROUNDUP(DAY(tbl_raw_data[[#This Row],[updated_date]])/7,0))</f>
        <v>WEEK 4</v>
      </c>
      <c r="N4198" s="71" t="str">
        <f>UPPER(VLOOKUP(tbl_raw_data[[#This Row],[Analyst]],settings!$A$1:$B$15,2,0))</f>
        <v>MERCEDES</v>
      </c>
      <c r="O4198" s="71" t="str">
        <f>TRIM(UPPER(tbl_raw_data[[#This Row],[Outcome]]))</f>
        <v>WITHDRAW</v>
      </c>
      <c r="P4198" s="71" t="str">
        <f>TRIM(UPPER(tbl_raw_data[[#This Row],[Queue Name]]))</f>
        <v>CONSUMER POST BUREAU</v>
      </c>
      <c r="Q4198" s="71" t="str">
        <f>IF(tbl_raw_data[[#This Row],[time_taken_in_min]]&lt;=settings!$D$2,"SLA_MET","SLA_NOT_MET")</f>
        <v>SLA_MET</v>
      </c>
    </row>
    <row r="4199" spans="1:17" x14ac:dyDescent="0.3">
      <c r="A4199" s="1" t="s">
        <v>5162</v>
      </c>
      <c r="B4199" s="36">
        <v>45160.454861111109</v>
      </c>
      <c r="C4199" s="41">
        <v>45160.471643518518</v>
      </c>
      <c r="D4199" s="11" t="s">
        <v>47</v>
      </c>
      <c r="E4199" s="11" t="s">
        <v>11</v>
      </c>
      <c r="F4199" s="11" t="s">
        <v>12</v>
      </c>
      <c r="G4199" s="11" t="s">
        <v>667</v>
      </c>
      <c r="H4199" s="84" t="str">
        <f t="shared" si="65"/>
        <v>Incomplete Details</v>
      </c>
      <c r="I4199" s="63">
        <f>(tbl_raw_data[[#This Row],[Date Actioned]])-(tbl_raw_data[[#This Row],[Date Tagged]])</f>
        <v>1.6782407408754807E-2</v>
      </c>
      <c r="J4199" s="66">
        <f>HOUR(tbl_raw_data[[#This Row],[time_taken]])*60+MINUTE(tbl_raw_data[[#This Row],[time_taken]])+SECOND(tbl_raw_data[[#This Row],[time_taken]])/60</f>
        <v>24.166666666666668</v>
      </c>
      <c r="K4199" s="68">
        <f>DATE(YEAR(tbl_raw_data[[#This Row],[Date Actioned]]),MONTH(tbl_raw_data[[#This Row],[Date Actioned]]),DAY(tbl_raw_data[[#This Row],[Date Actioned]]))</f>
        <v>45160</v>
      </c>
      <c r="L4199" s="65" t="str">
        <f>UPPER(TEXT(tbl_raw_data[[#This Row],[updated_date]],"MMMM"))</f>
        <v>AUGUST</v>
      </c>
      <c r="M4199" s="65" t="str">
        <f>"WEEK "&amp;IF(ROUNDUP(DAY(tbl_raw_data[[#This Row],[updated_date]])/7,0)=5,4,ROUNDUP(DAY(tbl_raw_data[[#This Row],[updated_date]])/7,0))</f>
        <v>WEEK 4</v>
      </c>
      <c r="N4199" s="71" t="str">
        <f>UPPER(VLOOKUP(tbl_raw_data[[#This Row],[Analyst]],settings!$A$1:$B$15,2,0))</f>
        <v>NITESH</v>
      </c>
      <c r="O4199" s="71" t="str">
        <f>TRIM(UPPER(tbl_raw_data[[#This Row],[Outcome]]))</f>
        <v>WITHDRAW</v>
      </c>
      <c r="P4199" s="71" t="str">
        <f>TRIM(UPPER(tbl_raw_data[[#This Row],[Queue Name]]))</f>
        <v>CONSUMER EXISTING</v>
      </c>
      <c r="Q4199" s="71" t="str">
        <f>IF(tbl_raw_data[[#This Row],[time_taken_in_min]]&lt;=settings!$D$2,"SLA_MET","SLA_NOT_MET")</f>
        <v>SLA_NOT_MET</v>
      </c>
    </row>
    <row r="4200" spans="1:17" x14ac:dyDescent="0.3">
      <c r="A4200" s="5" t="s">
        <v>5163</v>
      </c>
      <c r="B4200" s="34">
        <v>45160.454988425925</v>
      </c>
      <c r="C4200" s="40">
        <v>45160.467534722222</v>
      </c>
      <c r="D4200" s="10" t="s">
        <v>47</v>
      </c>
      <c r="E4200" s="10" t="s">
        <v>18</v>
      </c>
      <c r="F4200" s="10" t="s">
        <v>206</v>
      </c>
      <c r="G4200" s="10" t="s">
        <v>799</v>
      </c>
      <c r="H4200" s="84" t="str">
        <f t="shared" si="65"/>
        <v>Incorrect Details</v>
      </c>
      <c r="I4200" s="63">
        <f>(tbl_raw_data[[#This Row],[Date Actioned]])-(tbl_raw_data[[#This Row],[Date Tagged]])</f>
        <v>1.2546296296932269E-2</v>
      </c>
      <c r="J4200" s="66">
        <f>HOUR(tbl_raw_data[[#This Row],[time_taken]])*60+MINUTE(tbl_raw_data[[#This Row],[time_taken]])+SECOND(tbl_raw_data[[#This Row],[time_taken]])/60</f>
        <v>18.066666666666666</v>
      </c>
      <c r="K4200" s="68">
        <f>DATE(YEAR(tbl_raw_data[[#This Row],[Date Actioned]]),MONTH(tbl_raw_data[[#This Row],[Date Actioned]]),DAY(tbl_raw_data[[#This Row],[Date Actioned]]))</f>
        <v>45160</v>
      </c>
      <c r="L4200" s="65" t="str">
        <f>UPPER(TEXT(tbl_raw_data[[#This Row],[updated_date]],"MMMM"))</f>
        <v>AUGUST</v>
      </c>
      <c r="M4200" s="65" t="str">
        <f>"WEEK "&amp;IF(ROUNDUP(DAY(tbl_raw_data[[#This Row],[updated_date]])/7,0)=5,4,ROUNDUP(DAY(tbl_raw_data[[#This Row],[updated_date]])/7,0))</f>
        <v>WEEK 4</v>
      </c>
      <c r="N4200" s="71" t="str">
        <f>UPPER(VLOOKUP(tbl_raw_data[[#This Row],[Analyst]],settings!$A$1:$B$15,2,0))</f>
        <v>HARDIK</v>
      </c>
      <c r="O4200" s="71" t="str">
        <f>TRIM(UPPER(tbl_raw_data[[#This Row],[Outcome]]))</f>
        <v>WITHDRAW</v>
      </c>
      <c r="P4200" s="71" t="str">
        <f>TRIM(UPPER(tbl_raw_data[[#This Row],[Queue Name]]))</f>
        <v>CONSUMER PRE BUREAU</v>
      </c>
      <c r="Q4200" s="71" t="str">
        <f>IF(tbl_raw_data[[#This Row],[time_taken_in_min]]&lt;=settings!$D$2,"SLA_MET","SLA_NOT_MET")</f>
        <v>SLA_MET</v>
      </c>
    </row>
    <row r="4201" spans="1:17" x14ac:dyDescent="0.3">
      <c r="A4201" s="7" t="s">
        <v>5164</v>
      </c>
      <c r="B4201" s="36">
        <v>45160.471030092594</v>
      </c>
      <c r="C4201" s="41">
        <v>45160.483553240738</v>
      </c>
      <c r="D4201" s="11" t="s">
        <v>47</v>
      </c>
      <c r="E4201" s="11" t="s">
        <v>8</v>
      </c>
      <c r="F4201" s="11" t="s">
        <v>12</v>
      </c>
      <c r="G4201" s="11" t="s">
        <v>667</v>
      </c>
      <c r="H4201" s="84" t="str">
        <f t="shared" si="65"/>
        <v>Incomplete Details</v>
      </c>
      <c r="I4201" s="63">
        <f>(tbl_raw_data[[#This Row],[Date Actioned]])-(tbl_raw_data[[#This Row],[Date Tagged]])</f>
        <v>1.2523148143372964E-2</v>
      </c>
      <c r="J4201" s="66">
        <f>HOUR(tbl_raw_data[[#This Row],[time_taken]])*60+MINUTE(tbl_raw_data[[#This Row],[time_taken]])+SECOND(tbl_raw_data[[#This Row],[time_taken]])/60</f>
        <v>18.033333333333335</v>
      </c>
      <c r="K4201" s="68">
        <f>DATE(YEAR(tbl_raw_data[[#This Row],[Date Actioned]]),MONTH(tbl_raw_data[[#This Row],[Date Actioned]]),DAY(tbl_raw_data[[#This Row],[Date Actioned]]))</f>
        <v>45160</v>
      </c>
      <c r="L4201" s="65" t="str">
        <f>UPPER(TEXT(tbl_raw_data[[#This Row],[updated_date]],"MMMM"))</f>
        <v>AUGUST</v>
      </c>
      <c r="M4201" s="65" t="str">
        <f>"WEEK "&amp;IF(ROUNDUP(DAY(tbl_raw_data[[#This Row],[updated_date]])/7,0)=5,4,ROUNDUP(DAY(tbl_raw_data[[#This Row],[updated_date]])/7,0))</f>
        <v>WEEK 4</v>
      </c>
      <c r="N4201" s="71" t="str">
        <f>UPPER(VLOOKUP(tbl_raw_data[[#This Row],[Analyst]],settings!$A$1:$B$15,2,0))</f>
        <v>NITESH</v>
      </c>
      <c r="O4201" s="71" t="str">
        <f>TRIM(UPPER(tbl_raw_data[[#This Row],[Outcome]]))</f>
        <v>WITHDRAW</v>
      </c>
      <c r="P4201" s="71" t="str">
        <f>TRIM(UPPER(tbl_raw_data[[#This Row],[Queue Name]]))</f>
        <v>CONSUMER POST BUREAU</v>
      </c>
      <c r="Q4201" s="71" t="str">
        <f>IF(tbl_raw_data[[#This Row],[time_taken_in_min]]&lt;=settings!$D$2,"SLA_MET","SLA_NOT_MET")</f>
        <v>SLA_MET</v>
      </c>
    </row>
    <row r="4202" spans="1:17" x14ac:dyDescent="0.3">
      <c r="A4202" s="1" t="s">
        <v>5165</v>
      </c>
      <c r="B4202" s="34">
        <v>45160.477569444447</v>
      </c>
      <c r="C4202" s="40">
        <v>45160.487083333333</v>
      </c>
      <c r="D4202" s="10" t="s">
        <v>47</v>
      </c>
      <c r="E4202" s="10" t="s">
        <v>11</v>
      </c>
      <c r="F4202" s="10" t="s">
        <v>114</v>
      </c>
      <c r="G4202" s="10" t="s">
        <v>800</v>
      </c>
      <c r="H4202" s="84" t="str">
        <f t="shared" si="65"/>
        <v>Incomplete Details</v>
      </c>
      <c r="I4202" s="63">
        <f>(tbl_raw_data[[#This Row],[Date Actioned]])-(tbl_raw_data[[#This Row],[Date Tagged]])</f>
        <v>9.5138888864312321E-3</v>
      </c>
      <c r="J4202" s="66">
        <f>HOUR(tbl_raw_data[[#This Row],[time_taken]])*60+MINUTE(tbl_raw_data[[#This Row],[time_taken]])+SECOND(tbl_raw_data[[#This Row],[time_taken]])/60</f>
        <v>13.7</v>
      </c>
      <c r="K4202" s="68">
        <f>DATE(YEAR(tbl_raw_data[[#This Row],[Date Actioned]]),MONTH(tbl_raw_data[[#This Row],[Date Actioned]]),DAY(tbl_raw_data[[#This Row],[Date Actioned]]))</f>
        <v>45160</v>
      </c>
      <c r="L4202" s="65" t="str">
        <f>UPPER(TEXT(tbl_raw_data[[#This Row],[updated_date]],"MMMM"))</f>
        <v>AUGUST</v>
      </c>
      <c r="M4202" s="65" t="str">
        <f>"WEEK "&amp;IF(ROUNDUP(DAY(tbl_raw_data[[#This Row],[updated_date]])/7,0)=5,4,ROUNDUP(DAY(tbl_raw_data[[#This Row],[updated_date]])/7,0))</f>
        <v>WEEK 4</v>
      </c>
      <c r="N4202" s="71" t="str">
        <f>UPPER(VLOOKUP(tbl_raw_data[[#This Row],[Analyst]],settings!$A$1:$B$15,2,0))</f>
        <v>FARDIN</v>
      </c>
      <c r="O4202" s="71" t="str">
        <f>TRIM(UPPER(tbl_raw_data[[#This Row],[Outcome]]))</f>
        <v>WITHDRAW</v>
      </c>
      <c r="P4202" s="71" t="str">
        <f>TRIM(UPPER(tbl_raw_data[[#This Row],[Queue Name]]))</f>
        <v>CONSUMER EXISTING</v>
      </c>
      <c r="Q4202" s="71" t="str">
        <f>IF(tbl_raw_data[[#This Row],[time_taken_in_min]]&lt;=settings!$D$2,"SLA_MET","SLA_NOT_MET")</f>
        <v>SLA_MET</v>
      </c>
    </row>
    <row r="4203" spans="1:17" x14ac:dyDescent="0.3">
      <c r="A4203" s="5" t="s">
        <v>5166</v>
      </c>
      <c r="B4203" s="36">
        <v>45160.482476851852</v>
      </c>
      <c r="C4203" s="41">
        <v>45160.494293981479</v>
      </c>
      <c r="D4203" s="11" t="s">
        <v>47</v>
      </c>
      <c r="E4203" s="11" t="s">
        <v>18</v>
      </c>
      <c r="F4203" s="11" t="s">
        <v>206</v>
      </c>
      <c r="G4203" s="11" t="s">
        <v>801</v>
      </c>
      <c r="H4203" s="84" t="str">
        <f t="shared" si="65"/>
        <v>Incomplete Details</v>
      </c>
      <c r="I4203" s="63">
        <f>(tbl_raw_data[[#This Row],[Date Actioned]])-(tbl_raw_data[[#This Row],[Date Tagged]])</f>
        <v>1.1817129627161194E-2</v>
      </c>
      <c r="J4203" s="66">
        <f>HOUR(tbl_raw_data[[#This Row],[time_taken]])*60+MINUTE(tbl_raw_data[[#This Row],[time_taken]])+SECOND(tbl_raw_data[[#This Row],[time_taken]])/60</f>
        <v>17.016666666666666</v>
      </c>
      <c r="K4203" s="68">
        <f>DATE(YEAR(tbl_raw_data[[#This Row],[Date Actioned]]),MONTH(tbl_raw_data[[#This Row],[Date Actioned]]),DAY(tbl_raw_data[[#This Row],[Date Actioned]]))</f>
        <v>45160</v>
      </c>
      <c r="L4203" s="65" t="str">
        <f>UPPER(TEXT(tbl_raw_data[[#This Row],[updated_date]],"MMMM"))</f>
        <v>AUGUST</v>
      </c>
      <c r="M4203" s="65" t="str">
        <f>"WEEK "&amp;IF(ROUNDUP(DAY(tbl_raw_data[[#This Row],[updated_date]])/7,0)=5,4,ROUNDUP(DAY(tbl_raw_data[[#This Row],[updated_date]])/7,0))</f>
        <v>WEEK 4</v>
      </c>
      <c r="N4203" s="71" t="str">
        <f>UPPER(VLOOKUP(tbl_raw_data[[#This Row],[Analyst]],settings!$A$1:$B$15,2,0))</f>
        <v>HARDIK</v>
      </c>
      <c r="O4203" s="71" t="str">
        <f>TRIM(UPPER(tbl_raw_data[[#This Row],[Outcome]]))</f>
        <v>WITHDRAW</v>
      </c>
      <c r="P4203" s="71" t="str">
        <f>TRIM(UPPER(tbl_raw_data[[#This Row],[Queue Name]]))</f>
        <v>CONSUMER PRE BUREAU</v>
      </c>
      <c r="Q4203" s="71" t="str">
        <f>IF(tbl_raw_data[[#This Row],[time_taken_in_min]]&lt;=settings!$D$2,"SLA_MET","SLA_NOT_MET")</f>
        <v>SLA_MET</v>
      </c>
    </row>
    <row r="4204" spans="1:17" x14ac:dyDescent="0.3">
      <c r="A4204" s="7" t="s">
        <v>5167</v>
      </c>
      <c r="B4204" s="34">
        <v>45160.485752314817</v>
      </c>
      <c r="C4204" s="40">
        <v>45160.497604166667</v>
      </c>
      <c r="D4204" s="10" t="s">
        <v>47</v>
      </c>
      <c r="E4204" s="10" t="s">
        <v>18</v>
      </c>
      <c r="F4204" s="10" t="s">
        <v>114</v>
      </c>
      <c r="G4204" s="10" t="s">
        <v>802</v>
      </c>
      <c r="H4204" s="84" t="str">
        <f t="shared" si="65"/>
        <v>Incomplete Details</v>
      </c>
      <c r="I4204" s="63">
        <f>(tbl_raw_data[[#This Row],[Date Actioned]])-(tbl_raw_data[[#This Row],[Date Tagged]])</f>
        <v>1.1851851850224193E-2</v>
      </c>
      <c r="J4204" s="66">
        <f>HOUR(tbl_raw_data[[#This Row],[time_taken]])*60+MINUTE(tbl_raw_data[[#This Row],[time_taken]])+SECOND(tbl_raw_data[[#This Row],[time_taken]])/60</f>
        <v>17.066666666666666</v>
      </c>
      <c r="K4204" s="68">
        <f>DATE(YEAR(tbl_raw_data[[#This Row],[Date Actioned]]),MONTH(tbl_raw_data[[#This Row],[Date Actioned]]),DAY(tbl_raw_data[[#This Row],[Date Actioned]]))</f>
        <v>45160</v>
      </c>
      <c r="L4204" s="65" t="str">
        <f>UPPER(TEXT(tbl_raw_data[[#This Row],[updated_date]],"MMMM"))</f>
        <v>AUGUST</v>
      </c>
      <c r="M4204" s="65" t="str">
        <f>"WEEK "&amp;IF(ROUNDUP(DAY(tbl_raw_data[[#This Row],[updated_date]])/7,0)=5,4,ROUNDUP(DAY(tbl_raw_data[[#This Row],[updated_date]])/7,0))</f>
        <v>WEEK 4</v>
      </c>
      <c r="N4204" s="71" t="str">
        <f>UPPER(VLOOKUP(tbl_raw_data[[#This Row],[Analyst]],settings!$A$1:$B$15,2,0))</f>
        <v>FARDIN</v>
      </c>
      <c r="O4204" s="71" t="str">
        <f>TRIM(UPPER(tbl_raw_data[[#This Row],[Outcome]]))</f>
        <v>WITHDRAW</v>
      </c>
      <c r="P4204" s="71" t="str">
        <f>TRIM(UPPER(tbl_raw_data[[#This Row],[Queue Name]]))</f>
        <v>CONSUMER PRE BUREAU</v>
      </c>
      <c r="Q4204" s="71" t="str">
        <f>IF(tbl_raw_data[[#This Row],[time_taken_in_min]]&lt;=settings!$D$2,"SLA_MET","SLA_NOT_MET")</f>
        <v>SLA_MET</v>
      </c>
    </row>
    <row r="4205" spans="1:17" x14ac:dyDescent="0.3">
      <c r="A4205" s="1" t="s">
        <v>5168</v>
      </c>
      <c r="B4205" s="36">
        <v>45160.492708333331</v>
      </c>
      <c r="C4205" s="41">
        <v>45160.502245370371</v>
      </c>
      <c r="D4205" s="11" t="s">
        <v>47</v>
      </c>
      <c r="E4205" s="11" t="s">
        <v>18</v>
      </c>
      <c r="F4205" s="11" t="s">
        <v>14</v>
      </c>
      <c r="G4205" s="11" t="s">
        <v>803</v>
      </c>
      <c r="H4205" s="84" t="str">
        <f t="shared" si="65"/>
        <v>Incomplete Details</v>
      </c>
      <c r="I4205" s="63">
        <f>(tbl_raw_data[[#This Row],[Date Actioned]])-(tbl_raw_data[[#This Row],[Date Tagged]])</f>
        <v>9.5370370399905369E-3</v>
      </c>
      <c r="J4205" s="66">
        <f>HOUR(tbl_raw_data[[#This Row],[time_taken]])*60+MINUTE(tbl_raw_data[[#This Row],[time_taken]])+SECOND(tbl_raw_data[[#This Row],[time_taken]])/60</f>
        <v>13.733333333333333</v>
      </c>
      <c r="K4205" s="68">
        <f>DATE(YEAR(tbl_raw_data[[#This Row],[Date Actioned]]),MONTH(tbl_raw_data[[#This Row],[Date Actioned]]),DAY(tbl_raw_data[[#This Row],[Date Actioned]]))</f>
        <v>45160</v>
      </c>
      <c r="L4205" s="65" t="str">
        <f>UPPER(TEXT(tbl_raw_data[[#This Row],[updated_date]],"MMMM"))</f>
        <v>AUGUST</v>
      </c>
      <c r="M4205" s="65" t="str">
        <f>"WEEK "&amp;IF(ROUNDUP(DAY(tbl_raw_data[[#This Row],[updated_date]])/7,0)=5,4,ROUNDUP(DAY(tbl_raw_data[[#This Row],[updated_date]])/7,0))</f>
        <v>WEEK 4</v>
      </c>
      <c r="N4205" s="71" t="str">
        <f>UPPER(VLOOKUP(tbl_raw_data[[#This Row],[Analyst]],settings!$A$1:$B$15,2,0))</f>
        <v>CAMROON</v>
      </c>
      <c r="O4205" s="71" t="str">
        <f>TRIM(UPPER(tbl_raw_data[[#This Row],[Outcome]]))</f>
        <v>WITHDRAW</v>
      </c>
      <c r="P4205" s="71" t="str">
        <f>TRIM(UPPER(tbl_raw_data[[#This Row],[Queue Name]]))</f>
        <v>CONSUMER PRE BUREAU</v>
      </c>
      <c r="Q4205" s="71" t="str">
        <f>IF(tbl_raw_data[[#This Row],[time_taken_in_min]]&lt;=settings!$D$2,"SLA_MET","SLA_NOT_MET")</f>
        <v>SLA_MET</v>
      </c>
    </row>
    <row r="4206" spans="1:17" x14ac:dyDescent="0.3">
      <c r="A4206" s="5" t="s">
        <v>5169</v>
      </c>
      <c r="B4206" s="34">
        <v>45160.500775462962</v>
      </c>
      <c r="C4206" s="40">
        <v>45160.508043981485</v>
      </c>
      <c r="D4206" s="10" t="s">
        <v>47</v>
      </c>
      <c r="E4206" s="10" t="s">
        <v>8</v>
      </c>
      <c r="F4206" s="10" t="s">
        <v>114</v>
      </c>
      <c r="G4206" s="12"/>
      <c r="H4206" s="84" t="str">
        <f t="shared" si="65"/>
        <v>Reason Unknown</v>
      </c>
      <c r="I4206" s="63">
        <f>(tbl_raw_data[[#This Row],[Date Actioned]])-(tbl_raw_data[[#This Row],[Date Tagged]])</f>
        <v>7.2685185223235749E-3</v>
      </c>
      <c r="J4206" s="66">
        <f>HOUR(tbl_raw_data[[#This Row],[time_taken]])*60+MINUTE(tbl_raw_data[[#This Row],[time_taken]])+SECOND(tbl_raw_data[[#This Row],[time_taken]])/60</f>
        <v>10.466666666666667</v>
      </c>
      <c r="K4206" s="68">
        <f>DATE(YEAR(tbl_raw_data[[#This Row],[Date Actioned]]),MONTH(tbl_raw_data[[#This Row],[Date Actioned]]),DAY(tbl_raw_data[[#This Row],[Date Actioned]]))</f>
        <v>45160</v>
      </c>
      <c r="L4206" s="65" t="str">
        <f>UPPER(TEXT(tbl_raw_data[[#This Row],[updated_date]],"MMMM"))</f>
        <v>AUGUST</v>
      </c>
      <c r="M4206" s="65" t="str">
        <f>"WEEK "&amp;IF(ROUNDUP(DAY(tbl_raw_data[[#This Row],[updated_date]])/7,0)=5,4,ROUNDUP(DAY(tbl_raw_data[[#This Row],[updated_date]])/7,0))</f>
        <v>WEEK 4</v>
      </c>
      <c r="N4206" s="71" t="str">
        <f>UPPER(VLOOKUP(tbl_raw_data[[#This Row],[Analyst]],settings!$A$1:$B$15,2,0))</f>
        <v>FARDIN</v>
      </c>
      <c r="O4206" s="71" t="str">
        <f>TRIM(UPPER(tbl_raw_data[[#This Row],[Outcome]]))</f>
        <v>WITHDRAW</v>
      </c>
      <c r="P4206" s="71" t="str">
        <f>TRIM(UPPER(tbl_raw_data[[#This Row],[Queue Name]]))</f>
        <v>CONSUMER POST BUREAU</v>
      </c>
      <c r="Q4206" s="71" t="str">
        <f>IF(tbl_raw_data[[#This Row],[time_taken_in_min]]&lt;=settings!$D$2,"SLA_MET","SLA_NOT_MET")</f>
        <v>SLA_MET</v>
      </c>
    </row>
    <row r="4207" spans="1:17" x14ac:dyDescent="0.3">
      <c r="A4207" s="7" t="s">
        <v>5170</v>
      </c>
      <c r="B4207" s="36">
        <v>45160.503287037034</v>
      </c>
      <c r="C4207" s="41">
        <v>45160.509409722225</v>
      </c>
      <c r="D4207" s="11" t="s">
        <v>47</v>
      </c>
      <c r="E4207" s="11" t="s">
        <v>8</v>
      </c>
      <c r="F4207" s="11" t="s">
        <v>14</v>
      </c>
      <c r="G4207" s="11" t="s">
        <v>667</v>
      </c>
      <c r="H4207" s="84" t="str">
        <f t="shared" si="65"/>
        <v>Incomplete Details</v>
      </c>
      <c r="I4207" s="63">
        <f>(tbl_raw_data[[#This Row],[Date Actioned]])-(tbl_raw_data[[#This Row],[Date Tagged]])</f>
        <v>6.1226851903484203E-3</v>
      </c>
      <c r="J4207" s="66">
        <f>HOUR(tbl_raw_data[[#This Row],[time_taken]])*60+MINUTE(tbl_raw_data[[#This Row],[time_taken]])+SECOND(tbl_raw_data[[#This Row],[time_taken]])/60</f>
        <v>8.8166666666666664</v>
      </c>
      <c r="K4207" s="68">
        <f>DATE(YEAR(tbl_raw_data[[#This Row],[Date Actioned]]),MONTH(tbl_raw_data[[#This Row],[Date Actioned]]),DAY(tbl_raw_data[[#This Row],[Date Actioned]]))</f>
        <v>45160</v>
      </c>
      <c r="L4207" s="65" t="str">
        <f>UPPER(TEXT(tbl_raw_data[[#This Row],[updated_date]],"MMMM"))</f>
        <v>AUGUST</v>
      </c>
      <c r="M4207" s="65" t="str">
        <f>"WEEK "&amp;IF(ROUNDUP(DAY(tbl_raw_data[[#This Row],[updated_date]])/7,0)=5,4,ROUNDUP(DAY(tbl_raw_data[[#This Row],[updated_date]])/7,0))</f>
        <v>WEEK 4</v>
      </c>
      <c r="N4207" s="71" t="str">
        <f>UPPER(VLOOKUP(tbl_raw_data[[#This Row],[Analyst]],settings!$A$1:$B$15,2,0))</f>
        <v>CAMROON</v>
      </c>
      <c r="O4207" s="71" t="str">
        <f>TRIM(UPPER(tbl_raw_data[[#This Row],[Outcome]]))</f>
        <v>WITHDRAW</v>
      </c>
      <c r="P4207" s="71" t="str">
        <f>TRIM(UPPER(tbl_raw_data[[#This Row],[Queue Name]]))</f>
        <v>CONSUMER POST BUREAU</v>
      </c>
      <c r="Q4207" s="71" t="str">
        <f>IF(tbl_raw_data[[#This Row],[time_taken_in_min]]&lt;=settings!$D$2,"SLA_MET","SLA_NOT_MET")</f>
        <v>SLA_MET</v>
      </c>
    </row>
    <row r="4208" spans="1:17" x14ac:dyDescent="0.3">
      <c r="A4208" s="1" t="s">
        <v>5171</v>
      </c>
      <c r="B4208" s="34">
        <v>45160.513784722221</v>
      </c>
      <c r="C4208" s="40">
        <v>45160.524189814816</v>
      </c>
      <c r="D4208" s="10" t="s">
        <v>47</v>
      </c>
      <c r="E4208" s="10" t="s">
        <v>11</v>
      </c>
      <c r="F4208" s="10" t="s">
        <v>206</v>
      </c>
      <c r="G4208" s="10" t="s">
        <v>721</v>
      </c>
      <c r="H4208" s="84" t="str">
        <f t="shared" si="65"/>
        <v>Incomplete Details</v>
      </c>
      <c r="I4208" s="63">
        <f>(tbl_raw_data[[#This Row],[Date Actioned]])-(tbl_raw_data[[#This Row],[Date Tagged]])</f>
        <v>1.0405092594737653E-2</v>
      </c>
      <c r="J4208" s="66">
        <f>HOUR(tbl_raw_data[[#This Row],[time_taken]])*60+MINUTE(tbl_raw_data[[#This Row],[time_taken]])+SECOND(tbl_raw_data[[#This Row],[time_taken]])/60</f>
        <v>14.983333333333333</v>
      </c>
      <c r="K4208" s="68">
        <f>DATE(YEAR(tbl_raw_data[[#This Row],[Date Actioned]]),MONTH(tbl_raw_data[[#This Row],[Date Actioned]]),DAY(tbl_raw_data[[#This Row],[Date Actioned]]))</f>
        <v>45160</v>
      </c>
      <c r="L4208" s="65" t="str">
        <f>UPPER(TEXT(tbl_raw_data[[#This Row],[updated_date]],"MMMM"))</f>
        <v>AUGUST</v>
      </c>
      <c r="M4208" s="65" t="str">
        <f>"WEEK "&amp;IF(ROUNDUP(DAY(tbl_raw_data[[#This Row],[updated_date]])/7,0)=5,4,ROUNDUP(DAY(tbl_raw_data[[#This Row],[updated_date]])/7,0))</f>
        <v>WEEK 4</v>
      </c>
      <c r="N4208" s="71" t="str">
        <f>UPPER(VLOOKUP(tbl_raw_data[[#This Row],[Analyst]],settings!$A$1:$B$15,2,0))</f>
        <v>HARDIK</v>
      </c>
      <c r="O4208" s="71" t="str">
        <f>TRIM(UPPER(tbl_raw_data[[#This Row],[Outcome]]))</f>
        <v>WITHDRAW</v>
      </c>
      <c r="P4208" s="71" t="str">
        <f>TRIM(UPPER(tbl_raw_data[[#This Row],[Queue Name]]))</f>
        <v>CONSUMER EXISTING</v>
      </c>
      <c r="Q4208" s="71" t="str">
        <f>IF(tbl_raw_data[[#This Row],[time_taken_in_min]]&lt;=settings!$D$2,"SLA_MET","SLA_NOT_MET")</f>
        <v>SLA_MET</v>
      </c>
    </row>
    <row r="4209" spans="1:17" x14ac:dyDescent="0.3">
      <c r="A4209" s="5" t="s">
        <v>5172</v>
      </c>
      <c r="B4209" s="36">
        <v>45160.513819444444</v>
      </c>
      <c r="C4209" s="41">
        <v>45160.525752314818</v>
      </c>
      <c r="D4209" s="11" t="s">
        <v>47</v>
      </c>
      <c r="E4209" s="11" t="s">
        <v>8</v>
      </c>
      <c r="F4209" s="11" t="s">
        <v>114</v>
      </c>
      <c r="G4209" s="13"/>
      <c r="H4209" s="84" t="str">
        <f t="shared" si="65"/>
        <v>Reason Unknown</v>
      </c>
      <c r="I4209" s="63">
        <f>(tbl_raw_data[[#This Row],[Date Actioned]])-(tbl_raw_data[[#This Row],[Date Tagged]])</f>
        <v>1.1932870373129845E-2</v>
      </c>
      <c r="J4209" s="66">
        <f>HOUR(tbl_raw_data[[#This Row],[time_taken]])*60+MINUTE(tbl_raw_data[[#This Row],[time_taken]])+SECOND(tbl_raw_data[[#This Row],[time_taken]])/60</f>
        <v>17.183333333333334</v>
      </c>
      <c r="K4209" s="68">
        <f>DATE(YEAR(tbl_raw_data[[#This Row],[Date Actioned]]),MONTH(tbl_raw_data[[#This Row],[Date Actioned]]),DAY(tbl_raw_data[[#This Row],[Date Actioned]]))</f>
        <v>45160</v>
      </c>
      <c r="L4209" s="65" t="str">
        <f>UPPER(TEXT(tbl_raw_data[[#This Row],[updated_date]],"MMMM"))</f>
        <v>AUGUST</v>
      </c>
      <c r="M4209" s="65" t="str">
        <f>"WEEK "&amp;IF(ROUNDUP(DAY(tbl_raw_data[[#This Row],[updated_date]])/7,0)=5,4,ROUNDUP(DAY(tbl_raw_data[[#This Row],[updated_date]])/7,0))</f>
        <v>WEEK 4</v>
      </c>
      <c r="N4209" s="71" t="str">
        <f>UPPER(VLOOKUP(tbl_raw_data[[#This Row],[Analyst]],settings!$A$1:$B$15,2,0))</f>
        <v>FARDIN</v>
      </c>
      <c r="O4209" s="71" t="str">
        <f>TRIM(UPPER(tbl_raw_data[[#This Row],[Outcome]]))</f>
        <v>WITHDRAW</v>
      </c>
      <c r="P4209" s="71" t="str">
        <f>TRIM(UPPER(tbl_raw_data[[#This Row],[Queue Name]]))</f>
        <v>CONSUMER POST BUREAU</v>
      </c>
      <c r="Q4209" s="71" t="str">
        <f>IF(tbl_raw_data[[#This Row],[time_taken_in_min]]&lt;=settings!$D$2,"SLA_MET","SLA_NOT_MET")</f>
        <v>SLA_MET</v>
      </c>
    </row>
    <row r="4210" spans="1:17" x14ac:dyDescent="0.3">
      <c r="A4210" s="7" t="s">
        <v>5173</v>
      </c>
      <c r="B4210" s="34">
        <v>45160.526666666665</v>
      </c>
      <c r="C4210" s="40">
        <v>45160.53329861111</v>
      </c>
      <c r="D4210" s="10" t="s">
        <v>47</v>
      </c>
      <c r="E4210" s="10" t="s">
        <v>11</v>
      </c>
      <c r="F4210" s="10" t="s">
        <v>14</v>
      </c>
      <c r="G4210" s="10" t="s">
        <v>804</v>
      </c>
      <c r="H4210" s="84" t="str">
        <f t="shared" si="65"/>
        <v>Incorrect Queue</v>
      </c>
      <c r="I4210" s="63">
        <f>(tbl_raw_data[[#This Row],[Date Actioned]])-(tbl_raw_data[[#This Row],[Date Tagged]])</f>
        <v>6.6319444449618459E-3</v>
      </c>
      <c r="J4210" s="66">
        <f>HOUR(tbl_raw_data[[#This Row],[time_taken]])*60+MINUTE(tbl_raw_data[[#This Row],[time_taken]])+SECOND(tbl_raw_data[[#This Row],[time_taken]])/60</f>
        <v>9.5500000000000007</v>
      </c>
      <c r="K4210" s="68">
        <f>DATE(YEAR(tbl_raw_data[[#This Row],[Date Actioned]]),MONTH(tbl_raw_data[[#This Row],[Date Actioned]]),DAY(tbl_raw_data[[#This Row],[Date Actioned]]))</f>
        <v>45160</v>
      </c>
      <c r="L4210" s="65" t="str">
        <f>UPPER(TEXT(tbl_raw_data[[#This Row],[updated_date]],"MMMM"))</f>
        <v>AUGUST</v>
      </c>
      <c r="M4210" s="65" t="str">
        <f>"WEEK "&amp;IF(ROUNDUP(DAY(tbl_raw_data[[#This Row],[updated_date]])/7,0)=5,4,ROUNDUP(DAY(tbl_raw_data[[#This Row],[updated_date]])/7,0))</f>
        <v>WEEK 4</v>
      </c>
      <c r="N4210" s="71" t="str">
        <f>UPPER(VLOOKUP(tbl_raw_data[[#This Row],[Analyst]],settings!$A$1:$B$15,2,0))</f>
        <v>CAMROON</v>
      </c>
      <c r="O4210" s="71" t="str">
        <f>TRIM(UPPER(tbl_raw_data[[#This Row],[Outcome]]))</f>
        <v>WITHDRAW</v>
      </c>
      <c r="P4210" s="71" t="str">
        <f>TRIM(UPPER(tbl_raw_data[[#This Row],[Queue Name]]))</f>
        <v>CONSUMER EXISTING</v>
      </c>
      <c r="Q4210" s="71" t="str">
        <f>IF(tbl_raw_data[[#This Row],[time_taken_in_min]]&lt;=settings!$D$2,"SLA_MET","SLA_NOT_MET")</f>
        <v>SLA_MET</v>
      </c>
    </row>
    <row r="4211" spans="1:17" x14ac:dyDescent="0.3">
      <c r="A4211" s="1" t="s">
        <v>5174</v>
      </c>
      <c r="B4211" s="36">
        <v>45160.529097222221</v>
      </c>
      <c r="C4211" s="41">
        <v>45160.54109953704</v>
      </c>
      <c r="D4211" s="11" t="s">
        <v>47</v>
      </c>
      <c r="E4211" s="11" t="s">
        <v>8</v>
      </c>
      <c r="F4211" s="11" t="s">
        <v>14</v>
      </c>
      <c r="G4211" s="11" t="s">
        <v>805</v>
      </c>
      <c r="H4211" s="84" t="str">
        <f t="shared" si="65"/>
        <v>Incomplete Details</v>
      </c>
      <c r="I4211" s="63">
        <f>(tbl_raw_data[[#This Row],[Date Actioned]])-(tbl_raw_data[[#This Row],[Date Tagged]])</f>
        <v>1.2002314819255844E-2</v>
      </c>
      <c r="J4211" s="66">
        <f>HOUR(tbl_raw_data[[#This Row],[time_taken]])*60+MINUTE(tbl_raw_data[[#This Row],[time_taken]])+SECOND(tbl_raw_data[[#This Row],[time_taken]])/60</f>
        <v>17.283333333333335</v>
      </c>
      <c r="K4211" s="68">
        <f>DATE(YEAR(tbl_raw_data[[#This Row],[Date Actioned]]),MONTH(tbl_raw_data[[#This Row],[Date Actioned]]),DAY(tbl_raw_data[[#This Row],[Date Actioned]]))</f>
        <v>45160</v>
      </c>
      <c r="L4211" s="65" t="str">
        <f>UPPER(TEXT(tbl_raw_data[[#This Row],[updated_date]],"MMMM"))</f>
        <v>AUGUST</v>
      </c>
      <c r="M4211" s="65" t="str">
        <f>"WEEK "&amp;IF(ROUNDUP(DAY(tbl_raw_data[[#This Row],[updated_date]])/7,0)=5,4,ROUNDUP(DAY(tbl_raw_data[[#This Row],[updated_date]])/7,0))</f>
        <v>WEEK 4</v>
      </c>
      <c r="N4211" s="71" t="str">
        <f>UPPER(VLOOKUP(tbl_raw_data[[#This Row],[Analyst]],settings!$A$1:$B$15,2,0))</f>
        <v>CAMROON</v>
      </c>
      <c r="O4211" s="71" t="str">
        <f>TRIM(UPPER(tbl_raw_data[[#This Row],[Outcome]]))</f>
        <v>WITHDRAW</v>
      </c>
      <c r="P4211" s="71" t="str">
        <f>TRIM(UPPER(tbl_raw_data[[#This Row],[Queue Name]]))</f>
        <v>CONSUMER POST BUREAU</v>
      </c>
      <c r="Q4211" s="71" t="str">
        <f>IF(tbl_raw_data[[#This Row],[time_taken_in_min]]&lt;=settings!$D$2,"SLA_MET","SLA_NOT_MET")</f>
        <v>SLA_MET</v>
      </c>
    </row>
    <row r="4212" spans="1:17" x14ac:dyDescent="0.3">
      <c r="A4212" s="5" t="s">
        <v>5175</v>
      </c>
      <c r="B4212" s="34">
        <v>45160.538182870368</v>
      </c>
      <c r="C4212" s="40">
        <v>45160.544583333336</v>
      </c>
      <c r="D4212" s="10" t="s">
        <v>47</v>
      </c>
      <c r="E4212" s="10" t="s">
        <v>18</v>
      </c>
      <c r="F4212" s="10" t="s">
        <v>114</v>
      </c>
      <c r="G4212" s="10" t="s">
        <v>667</v>
      </c>
      <c r="H4212" s="84" t="str">
        <f t="shared" si="65"/>
        <v>Incomplete Details</v>
      </c>
      <c r="I4212" s="63">
        <f>(tbl_raw_data[[#This Row],[Date Actioned]])-(tbl_raw_data[[#This Row],[Date Tagged]])</f>
        <v>6.4004629675764591E-3</v>
      </c>
      <c r="J4212" s="66">
        <f>HOUR(tbl_raw_data[[#This Row],[time_taken]])*60+MINUTE(tbl_raw_data[[#This Row],[time_taken]])+SECOND(tbl_raw_data[[#This Row],[time_taken]])/60</f>
        <v>9.2166666666666668</v>
      </c>
      <c r="K4212" s="68">
        <f>DATE(YEAR(tbl_raw_data[[#This Row],[Date Actioned]]),MONTH(tbl_raw_data[[#This Row],[Date Actioned]]),DAY(tbl_raw_data[[#This Row],[Date Actioned]]))</f>
        <v>45160</v>
      </c>
      <c r="L4212" s="65" t="str">
        <f>UPPER(TEXT(tbl_raw_data[[#This Row],[updated_date]],"MMMM"))</f>
        <v>AUGUST</v>
      </c>
      <c r="M4212" s="65" t="str">
        <f>"WEEK "&amp;IF(ROUNDUP(DAY(tbl_raw_data[[#This Row],[updated_date]])/7,0)=5,4,ROUNDUP(DAY(tbl_raw_data[[#This Row],[updated_date]])/7,0))</f>
        <v>WEEK 4</v>
      </c>
      <c r="N4212" s="71" t="str">
        <f>UPPER(VLOOKUP(tbl_raw_data[[#This Row],[Analyst]],settings!$A$1:$B$15,2,0))</f>
        <v>FARDIN</v>
      </c>
      <c r="O4212" s="71" t="str">
        <f>TRIM(UPPER(tbl_raw_data[[#This Row],[Outcome]]))</f>
        <v>WITHDRAW</v>
      </c>
      <c r="P4212" s="71" t="str">
        <f>TRIM(UPPER(tbl_raw_data[[#This Row],[Queue Name]]))</f>
        <v>CONSUMER PRE BUREAU</v>
      </c>
      <c r="Q4212" s="71" t="str">
        <f>IF(tbl_raw_data[[#This Row],[time_taken_in_min]]&lt;=settings!$D$2,"SLA_MET","SLA_NOT_MET")</f>
        <v>SLA_MET</v>
      </c>
    </row>
    <row r="4213" spans="1:17" x14ac:dyDescent="0.3">
      <c r="A4213" s="7" t="s">
        <v>5176</v>
      </c>
      <c r="B4213" s="36">
        <v>45160.543067129627</v>
      </c>
      <c r="C4213" s="41">
        <v>45160.55023148148</v>
      </c>
      <c r="D4213" s="11" t="s">
        <v>47</v>
      </c>
      <c r="E4213" s="11" t="s">
        <v>18</v>
      </c>
      <c r="F4213" s="11" t="s">
        <v>206</v>
      </c>
      <c r="G4213" s="11" t="s">
        <v>696</v>
      </c>
      <c r="H4213" s="84" t="str">
        <f t="shared" si="65"/>
        <v>Incomplete Details</v>
      </c>
      <c r="I4213" s="63">
        <f>(tbl_raw_data[[#This Row],[Date Actioned]])-(tbl_raw_data[[#This Row],[Date Tagged]])</f>
        <v>7.1643518531345762E-3</v>
      </c>
      <c r="J4213" s="66">
        <f>HOUR(tbl_raw_data[[#This Row],[time_taken]])*60+MINUTE(tbl_raw_data[[#This Row],[time_taken]])+SECOND(tbl_raw_data[[#This Row],[time_taken]])/60</f>
        <v>10.316666666666666</v>
      </c>
      <c r="K4213" s="68">
        <f>DATE(YEAR(tbl_raw_data[[#This Row],[Date Actioned]]),MONTH(tbl_raw_data[[#This Row],[Date Actioned]]),DAY(tbl_raw_data[[#This Row],[Date Actioned]]))</f>
        <v>45160</v>
      </c>
      <c r="L4213" s="65" t="str">
        <f>UPPER(TEXT(tbl_raw_data[[#This Row],[updated_date]],"MMMM"))</f>
        <v>AUGUST</v>
      </c>
      <c r="M4213" s="65" t="str">
        <f>"WEEK "&amp;IF(ROUNDUP(DAY(tbl_raw_data[[#This Row],[updated_date]])/7,0)=5,4,ROUNDUP(DAY(tbl_raw_data[[#This Row],[updated_date]])/7,0))</f>
        <v>WEEK 4</v>
      </c>
      <c r="N4213" s="71" t="str">
        <f>UPPER(VLOOKUP(tbl_raw_data[[#This Row],[Analyst]],settings!$A$1:$B$15,2,0))</f>
        <v>HARDIK</v>
      </c>
      <c r="O4213" s="71" t="str">
        <f>TRIM(UPPER(tbl_raw_data[[#This Row],[Outcome]]))</f>
        <v>WITHDRAW</v>
      </c>
      <c r="P4213" s="71" t="str">
        <f>TRIM(UPPER(tbl_raw_data[[#This Row],[Queue Name]]))</f>
        <v>CONSUMER PRE BUREAU</v>
      </c>
      <c r="Q4213" s="71" t="str">
        <f>IF(tbl_raw_data[[#This Row],[time_taken_in_min]]&lt;=settings!$D$2,"SLA_MET","SLA_NOT_MET")</f>
        <v>SLA_MET</v>
      </c>
    </row>
    <row r="4214" spans="1:17" x14ac:dyDescent="0.3">
      <c r="A4214" s="1" t="s">
        <v>5177</v>
      </c>
      <c r="B4214" s="34">
        <v>45160.547581018516</v>
      </c>
      <c r="C4214" s="40">
        <v>45160.553460648145</v>
      </c>
      <c r="D4214" s="10" t="s">
        <v>47</v>
      </c>
      <c r="E4214" s="10" t="s">
        <v>18</v>
      </c>
      <c r="F4214" s="10" t="s">
        <v>14</v>
      </c>
      <c r="G4214" s="10" t="s">
        <v>696</v>
      </c>
      <c r="H4214" s="84" t="str">
        <f t="shared" si="65"/>
        <v>Incomplete Details</v>
      </c>
      <c r="I4214" s="63">
        <f>(tbl_raw_data[[#This Row],[Date Actioned]])-(tbl_raw_data[[#This Row],[Date Tagged]])</f>
        <v>5.8796296289074235E-3</v>
      </c>
      <c r="J4214" s="66">
        <f>HOUR(tbl_raw_data[[#This Row],[time_taken]])*60+MINUTE(tbl_raw_data[[#This Row],[time_taken]])+SECOND(tbl_raw_data[[#This Row],[time_taken]])/60</f>
        <v>8.4666666666666668</v>
      </c>
      <c r="K4214" s="68">
        <f>DATE(YEAR(tbl_raw_data[[#This Row],[Date Actioned]]),MONTH(tbl_raw_data[[#This Row],[Date Actioned]]),DAY(tbl_raw_data[[#This Row],[Date Actioned]]))</f>
        <v>45160</v>
      </c>
      <c r="L4214" s="65" t="str">
        <f>UPPER(TEXT(tbl_raw_data[[#This Row],[updated_date]],"MMMM"))</f>
        <v>AUGUST</v>
      </c>
      <c r="M4214" s="65" t="str">
        <f>"WEEK "&amp;IF(ROUNDUP(DAY(tbl_raw_data[[#This Row],[updated_date]])/7,0)=5,4,ROUNDUP(DAY(tbl_raw_data[[#This Row],[updated_date]])/7,0))</f>
        <v>WEEK 4</v>
      </c>
      <c r="N4214" s="71" t="str">
        <f>UPPER(VLOOKUP(tbl_raw_data[[#This Row],[Analyst]],settings!$A$1:$B$15,2,0))</f>
        <v>CAMROON</v>
      </c>
      <c r="O4214" s="71" t="str">
        <f>TRIM(UPPER(tbl_raw_data[[#This Row],[Outcome]]))</f>
        <v>WITHDRAW</v>
      </c>
      <c r="P4214" s="71" t="str">
        <f>TRIM(UPPER(tbl_raw_data[[#This Row],[Queue Name]]))</f>
        <v>CONSUMER PRE BUREAU</v>
      </c>
      <c r="Q4214" s="71" t="str">
        <f>IF(tbl_raw_data[[#This Row],[time_taken_in_min]]&lt;=settings!$D$2,"SLA_MET","SLA_NOT_MET")</f>
        <v>SLA_MET</v>
      </c>
    </row>
    <row r="4215" spans="1:17" x14ac:dyDescent="0.3">
      <c r="A4215" s="5" t="s">
        <v>5178</v>
      </c>
      <c r="B4215" s="36">
        <v>45160.549560185187</v>
      </c>
      <c r="C4215" s="41">
        <v>45160.56287037037</v>
      </c>
      <c r="D4215" s="11" t="s">
        <v>47</v>
      </c>
      <c r="E4215" s="11" t="s">
        <v>11</v>
      </c>
      <c r="F4215" s="11" t="s">
        <v>14</v>
      </c>
      <c r="G4215" s="11" t="s">
        <v>667</v>
      </c>
      <c r="H4215" s="84" t="str">
        <f t="shared" si="65"/>
        <v>Incomplete Details</v>
      </c>
      <c r="I4215" s="63">
        <f>(tbl_raw_data[[#This Row],[Date Actioned]])-(tbl_raw_data[[#This Row],[Date Tagged]])</f>
        <v>1.3310185182490386E-2</v>
      </c>
      <c r="J4215" s="66">
        <f>HOUR(tbl_raw_data[[#This Row],[time_taken]])*60+MINUTE(tbl_raw_data[[#This Row],[time_taken]])+SECOND(tbl_raw_data[[#This Row],[time_taken]])/60</f>
        <v>19.166666666666668</v>
      </c>
      <c r="K4215" s="68">
        <f>DATE(YEAR(tbl_raw_data[[#This Row],[Date Actioned]]),MONTH(tbl_raw_data[[#This Row],[Date Actioned]]),DAY(tbl_raw_data[[#This Row],[Date Actioned]]))</f>
        <v>45160</v>
      </c>
      <c r="L4215" s="65" t="str">
        <f>UPPER(TEXT(tbl_raw_data[[#This Row],[updated_date]],"MMMM"))</f>
        <v>AUGUST</v>
      </c>
      <c r="M4215" s="65" t="str">
        <f>"WEEK "&amp;IF(ROUNDUP(DAY(tbl_raw_data[[#This Row],[updated_date]])/7,0)=5,4,ROUNDUP(DAY(tbl_raw_data[[#This Row],[updated_date]])/7,0))</f>
        <v>WEEK 4</v>
      </c>
      <c r="N4215" s="71" t="str">
        <f>UPPER(VLOOKUP(tbl_raw_data[[#This Row],[Analyst]],settings!$A$1:$B$15,2,0))</f>
        <v>CAMROON</v>
      </c>
      <c r="O4215" s="71" t="str">
        <f>TRIM(UPPER(tbl_raw_data[[#This Row],[Outcome]]))</f>
        <v>WITHDRAW</v>
      </c>
      <c r="P4215" s="71" t="str">
        <f>TRIM(UPPER(tbl_raw_data[[#This Row],[Queue Name]]))</f>
        <v>CONSUMER EXISTING</v>
      </c>
      <c r="Q4215" s="71" t="str">
        <f>IF(tbl_raw_data[[#This Row],[time_taken_in_min]]&lt;=settings!$D$2,"SLA_MET","SLA_NOT_MET")</f>
        <v>SLA_MET</v>
      </c>
    </row>
    <row r="4216" spans="1:17" x14ac:dyDescent="0.3">
      <c r="A4216" s="7" t="s">
        <v>5179</v>
      </c>
      <c r="B4216" s="34">
        <v>45160.549976851849</v>
      </c>
      <c r="C4216" s="40">
        <v>45160.558240740742</v>
      </c>
      <c r="D4216" s="10" t="s">
        <v>47</v>
      </c>
      <c r="E4216" s="10" t="s">
        <v>8</v>
      </c>
      <c r="F4216" s="10" t="s">
        <v>206</v>
      </c>
      <c r="G4216" s="10" t="s">
        <v>806</v>
      </c>
      <c r="H4216" s="84" t="str">
        <f t="shared" si="65"/>
        <v>Incorrect Queue</v>
      </c>
      <c r="I4216" s="63">
        <f>(tbl_raw_data[[#This Row],[Date Actioned]])-(tbl_raw_data[[#This Row],[Date Tagged]])</f>
        <v>8.2638888925430365E-3</v>
      </c>
      <c r="J4216" s="66">
        <f>HOUR(tbl_raw_data[[#This Row],[time_taken]])*60+MINUTE(tbl_raw_data[[#This Row],[time_taken]])+SECOND(tbl_raw_data[[#This Row],[time_taken]])/60</f>
        <v>11.9</v>
      </c>
      <c r="K4216" s="68">
        <f>DATE(YEAR(tbl_raw_data[[#This Row],[Date Actioned]]),MONTH(tbl_raw_data[[#This Row],[Date Actioned]]),DAY(tbl_raw_data[[#This Row],[Date Actioned]]))</f>
        <v>45160</v>
      </c>
      <c r="L4216" s="65" t="str">
        <f>UPPER(TEXT(tbl_raw_data[[#This Row],[updated_date]],"MMMM"))</f>
        <v>AUGUST</v>
      </c>
      <c r="M4216" s="65" t="str">
        <f>"WEEK "&amp;IF(ROUNDUP(DAY(tbl_raw_data[[#This Row],[updated_date]])/7,0)=5,4,ROUNDUP(DAY(tbl_raw_data[[#This Row],[updated_date]])/7,0))</f>
        <v>WEEK 4</v>
      </c>
      <c r="N4216" s="71" t="str">
        <f>UPPER(VLOOKUP(tbl_raw_data[[#This Row],[Analyst]],settings!$A$1:$B$15,2,0))</f>
        <v>HARDIK</v>
      </c>
      <c r="O4216" s="71" t="str">
        <f>TRIM(UPPER(tbl_raw_data[[#This Row],[Outcome]]))</f>
        <v>WITHDRAW</v>
      </c>
      <c r="P4216" s="71" t="str">
        <f>TRIM(UPPER(tbl_raw_data[[#This Row],[Queue Name]]))</f>
        <v>CONSUMER POST BUREAU</v>
      </c>
      <c r="Q4216" s="71" t="str">
        <f>IF(tbl_raw_data[[#This Row],[time_taken_in_min]]&lt;=settings!$D$2,"SLA_MET","SLA_NOT_MET")</f>
        <v>SLA_MET</v>
      </c>
    </row>
    <row r="4217" spans="1:17" x14ac:dyDescent="0.3">
      <c r="A4217" s="1" t="s">
        <v>5180</v>
      </c>
      <c r="B4217" s="36">
        <v>45160.552905092591</v>
      </c>
      <c r="C4217" s="41">
        <v>45160.567881944444</v>
      </c>
      <c r="D4217" s="11" t="s">
        <v>47</v>
      </c>
      <c r="E4217" s="11" t="s">
        <v>18</v>
      </c>
      <c r="F4217" s="11" t="s">
        <v>206</v>
      </c>
      <c r="G4217" s="11" t="s">
        <v>706</v>
      </c>
      <c r="H4217" s="84" t="str">
        <f t="shared" si="65"/>
        <v>Incomplete Details</v>
      </c>
      <c r="I4217" s="63">
        <f>(tbl_raw_data[[#This Row],[Date Actioned]])-(tbl_raw_data[[#This Row],[Date Tagged]])</f>
        <v>1.4976851853134576E-2</v>
      </c>
      <c r="J4217" s="66">
        <f>HOUR(tbl_raw_data[[#This Row],[time_taken]])*60+MINUTE(tbl_raw_data[[#This Row],[time_taken]])+SECOND(tbl_raw_data[[#This Row],[time_taken]])/60</f>
        <v>21.566666666666666</v>
      </c>
      <c r="K4217" s="68">
        <f>DATE(YEAR(tbl_raw_data[[#This Row],[Date Actioned]]),MONTH(tbl_raw_data[[#This Row],[Date Actioned]]),DAY(tbl_raw_data[[#This Row],[Date Actioned]]))</f>
        <v>45160</v>
      </c>
      <c r="L4217" s="65" t="str">
        <f>UPPER(TEXT(tbl_raw_data[[#This Row],[updated_date]],"MMMM"))</f>
        <v>AUGUST</v>
      </c>
      <c r="M4217" s="65" t="str">
        <f>"WEEK "&amp;IF(ROUNDUP(DAY(tbl_raw_data[[#This Row],[updated_date]])/7,0)=5,4,ROUNDUP(DAY(tbl_raw_data[[#This Row],[updated_date]])/7,0))</f>
        <v>WEEK 4</v>
      </c>
      <c r="N4217" s="71" t="str">
        <f>UPPER(VLOOKUP(tbl_raw_data[[#This Row],[Analyst]],settings!$A$1:$B$15,2,0))</f>
        <v>HARDIK</v>
      </c>
      <c r="O4217" s="71" t="str">
        <f>TRIM(UPPER(tbl_raw_data[[#This Row],[Outcome]]))</f>
        <v>WITHDRAW</v>
      </c>
      <c r="P4217" s="71" t="str">
        <f>TRIM(UPPER(tbl_raw_data[[#This Row],[Queue Name]]))</f>
        <v>CONSUMER PRE BUREAU</v>
      </c>
      <c r="Q4217" s="71" t="str">
        <f>IF(tbl_raw_data[[#This Row],[time_taken_in_min]]&lt;=settings!$D$2,"SLA_MET","SLA_NOT_MET")</f>
        <v>SLA_NOT_MET</v>
      </c>
    </row>
    <row r="4218" spans="1:17" x14ac:dyDescent="0.3">
      <c r="A4218" s="5" t="s">
        <v>5181</v>
      </c>
      <c r="B4218" s="34">
        <v>45160.557280092595</v>
      </c>
      <c r="C4218" s="40">
        <v>45160.56658564815</v>
      </c>
      <c r="D4218" s="10" t="s">
        <v>47</v>
      </c>
      <c r="E4218" s="10" t="s">
        <v>18</v>
      </c>
      <c r="F4218" s="10" t="s">
        <v>114</v>
      </c>
      <c r="G4218" s="10" t="s">
        <v>231</v>
      </c>
      <c r="H4218" s="84" t="str">
        <f t="shared" si="65"/>
        <v>System Error</v>
      </c>
      <c r="I4218" s="63">
        <f>(tbl_raw_data[[#This Row],[Date Actioned]])-(tbl_raw_data[[#This Row],[Date Tagged]])</f>
        <v>9.3055555553291924E-3</v>
      </c>
      <c r="J4218" s="66">
        <f>HOUR(tbl_raw_data[[#This Row],[time_taken]])*60+MINUTE(tbl_raw_data[[#This Row],[time_taken]])+SECOND(tbl_raw_data[[#This Row],[time_taken]])/60</f>
        <v>13.4</v>
      </c>
      <c r="K4218" s="68">
        <f>DATE(YEAR(tbl_raw_data[[#This Row],[Date Actioned]]),MONTH(tbl_raw_data[[#This Row],[Date Actioned]]),DAY(tbl_raw_data[[#This Row],[Date Actioned]]))</f>
        <v>45160</v>
      </c>
      <c r="L4218" s="65" t="str">
        <f>UPPER(TEXT(tbl_raw_data[[#This Row],[updated_date]],"MMMM"))</f>
        <v>AUGUST</v>
      </c>
      <c r="M4218" s="65" t="str">
        <f>"WEEK "&amp;IF(ROUNDUP(DAY(tbl_raw_data[[#This Row],[updated_date]])/7,0)=5,4,ROUNDUP(DAY(tbl_raw_data[[#This Row],[updated_date]])/7,0))</f>
        <v>WEEK 4</v>
      </c>
      <c r="N4218" s="71" t="str">
        <f>UPPER(VLOOKUP(tbl_raw_data[[#This Row],[Analyst]],settings!$A$1:$B$15,2,0))</f>
        <v>FARDIN</v>
      </c>
      <c r="O4218" s="71" t="str">
        <f>TRIM(UPPER(tbl_raw_data[[#This Row],[Outcome]]))</f>
        <v>WITHDRAW</v>
      </c>
      <c r="P4218" s="71" t="str">
        <f>TRIM(UPPER(tbl_raw_data[[#This Row],[Queue Name]]))</f>
        <v>CONSUMER PRE BUREAU</v>
      </c>
      <c r="Q4218" s="71" t="str">
        <f>IF(tbl_raw_data[[#This Row],[time_taken_in_min]]&lt;=settings!$D$2,"SLA_MET","SLA_NOT_MET")</f>
        <v>SLA_MET</v>
      </c>
    </row>
    <row r="4219" spans="1:17" x14ac:dyDescent="0.3">
      <c r="A4219" s="7" t="s">
        <v>5182</v>
      </c>
      <c r="B4219" s="36">
        <v>45160.559259259258</v>
      </c>
      <c r="C4219" s="41">
        <v>45160.566203703704</v>
      </c>
      <c r="D4219" s="11" t="s">
        <v>47</v>
      </c>
      <c r="E4219" s="11" t="s">
        <v>18</v>
      </c>
      <c r="F4219" s="11" t="s">
        <v>191</v>
      </c>
      <c r="G4219" s="11" t="s">
        <v>807</v>
      </c>
      <c r="H4219" s="84" t="str">
        <f t="shared" si="65"/>
        <v>Incomplete Details</v>
      </c>
      <c r="I4219" s="63">
        <f>(tbl_raw_data[[#This Row],[Date Actioned]])-(tbl_raw_data[[#This Row],[Date Tagged]])</f>
        <v>6.9444444452528842E-3</v>
      </c>
      <c r="J4219" s="66">
        <f>HOUR(tbl_raw_data[[#This Row],[time_taken]])*60+MINUTE(tbl_raw_data[[#This Row],[time_taken]])+SECOND(tbl_raw_data[[#This Row],[time_taken]])/60</f>
        <v>10</v>
      </c>
      <c r="K4219" s="68">
        <f>DATE(YEAR(tbl_raw_data[[#This Row],[Date Actioned]]),MONTH(tbl_raw_data[[#This Row],[Date Actioned]]),DAY(tbl_raw_data[[#This Row],[Date Actioned]]))</f>
        <v>45160</v>
      </c>
      <c r="L4219" s="65" t="str">
        <f>UPPER(TEXT(tbl_raw_data[[#This Row],[updated_date]],"MMMM"))</f>
        <v>AUGUST</v>
      </c>
      <c r="M4219" s="65" t="str">
        <f>"WEEK "&amp;IF(ROUNDUP(DAY(tbl_raw_data[[#This Row],[updated_date]])/7,0)=5,4,ROUNDUP(DAY(tbl_raw_data[[#This Row],[updated_date]])/7,0))</f>
        <v>WEEK 4</v>
      </c>
      <c r="N4219" s="71" t="str">
        <f>UPPER(VLOOKUP(tbl_raw_data[[#This Row],[Analyst]],settings!$A$1:$B$15,2,0))</f>
        <v>JULIA</v>
      </c>
      <c r="O4219" s="71" t="str">
        <f>TRIM(UPPER(tbl_raw_data[[#This Row],[Outcome]]))</f>
        <v>WITHDRAW</v>
      </c>
      <c r="P4219" s="71" t="str">
        <f>TRIM(UPPER(tbl_raw_data[[#This Row],[Queue Name]]))</f>
        <v>CONSUMER PRE BUREAU</v>
      </c>
      <c r="Q4219" s="71" t="str">
        <f>IF(tbl_raw_data[[#This Row],[time_taken_in_min]]&lt;=settings!$D$2,"SLA_MET","SLA_NOT_MET")</f>
        <v>SLA_MET</v>
      </c>
    </row>
    <row r="4220" spans="1:17" x14ac:dyDescent="0.3">
      <c r="A4220" s="1" t="s">
        <v>5183</v>
      </c>
      <c r="B4220" s="34">
        <v>45160.56181712963</v>
      </c>
      <c r="C4220" s="40">
        <v>45160.577280092592</v>
      </c>
      <c r="D4220" s="10" t="s">
        <v>47</v>
      </c>
      <c r="E4220" s="10" t="s">
        <v>11</v>
      </c>
      <c r="F4220" s="10" t="s">
        <v>12</v>
      </c>
      <c r="G4220" s="10" t="s">
        <v>808</v>
      </c>
      <c r="H4220" s="84" t="str">
        <f t="shared" si="65"/>
        <v>Incomplete Details</v>
      </c>
      <c r="I4220" s="63">
        <f>(tbl_raw_data[[#This Row],[Date Actioned]])-(tbl_raw_data[[#This Row],[Date Tagged]])</f>
        <v>1.5462962961464655E-2</v>
      </c>
      <c r="J4220" s="66">
        <f>HOUR(tbl_raw_data[[#This Row],[time_taken]])*60+MINUTE(tbl_raw_data[[#This Row],[time_taken]])+SECOND(tbl_raw_data[[#This Row],[time_taken]])/60</f>
        <v>22.266666666666666</v>
      </c>
      <c r="K4220" s="68">
        <f>DATE(YEAR(tbl_raw_data[[#This Row],[Date Actioned]]),MONTH(tbl_raw_data[[#This Row],[Date Actioned]]),DAY(tbl_raw_data[[#This Row],[Date Actioned]]))</f>
        <v>45160</v>
      </c>
      <c r="L4220" s="65" t="str">
        <f>UPPER(TEXT(tbl_raw_data[[#This Row],[updated_date]],"MMMM"))</f>
        <v>AUGUST</v>
      </c>
      <c r="M4220" s="65" t="str">
        <f>"WEEK "&amp;IF(ROUNDUP(DAY(tbl_raw_data[[#This Row],[updated_date]])/7,0)=5,4,ROUNDUP(DAY(tbl_raw_data[[#This Row],[updated_date]])/7,0))</f>
        <v>WEEK 4</v>
      </c>
      <c r="N4220" s="71" t="str">
        <f>UPPER(VLOOKUP(tbl_raw_data[[#This Row],[Analyst]],settings!$A$1:$B$15,2,0))</f>
        <v>NITESH</v>
      </c>
      <c r="O4220" s="71" t="str">
        <f>TRIM(UPPER(tbl_raw_data[[#This Row],[Outcome]]))</f>
        <v>WITHDRAW</v>
      </c>
      <c r="P4220" s="71" t="str">
        <f>TRIM(UPPER(tbl_raw_data[[#This Row],[Queue Name]]))</f>
        <v>CONSUMER EXISTING</v>
      </c>
      <c r="Q4220" s="71" t="str">
        <f>IF(tbl_raw_data[[#This Row],[time_taken_in_min]]&lt;=settings!$D$2,"SLA_MET","SLA_NOT_MET")</f>
        <v>SLA_NOT_MET</v>
      </c>
    </row>
    <row r="4221" spans="1:17" x14ac:dyDescent="0.3">
      <c r="A4221" s="5" t="s">
        <v>5184</v>
      </c>
      <c r="B4221" s="36">
        <v>45160.576180555552</v>
      </c>
      <c r="C4221" s="41">
        <v>45160.591168981482</v>
      </c>
      <c r="D4221" s="11" t="s">
        <v>47</v>
      </c>
      <c r="E4221" s="11" t="s">
        <v>18</v>
      </c>
      <c r="F4221" s="11" t="s">
        <v>12</v>
      </c>
      <c r="G4221" s="11" t="s">
        <v>667</v>
      </c>
      <c r="H4221" s="84" t="str">
        <f t="shared" si="65"/>
        <v>Incomplete Details</v>
      </c>
      <c r="I4221" s="63">
        <f>(tbl_raw_data[[#This Row],[Date Actioned]])-(tbl_raw_data[[#This Row],[Date Tagged]])</f>
        <v>1.4988425929914229E-2</v>
      </c>
      <c r="J4221" s="66">
        <f>HOUR(tbl_raw_data[[#This Row],[time_taken]])*60+MINUTE(tbl_raw_data[[#This Row],[time_taken]])+SECOND(tbl_raw_data[[#This Row],[time_taken]])/60</f>
        <v>21.583333333333332</v>
      </c>
      <c r="K4221" s="68">
        <f>DATE(YEAR(tbl_raw_data[[#This Row],[Date Actioned]]),MONTH(tbl_raw_data[[#This Row],[Date Actioned]]),DAY(tbl_raw_data[[#This Row],[Date Actioned]]))</f>
        <v>45160</v>
      </c>
      <c r="L4221" s="65" t="str">
        <f>UPPER(TEXT(tbl_raw_data[[#This Row],[updated_date]],"MMMM"))</f>
        <v>AUGUST</v>
      </c>
      <c r="M4221" s="65" t="str">
        <f>"WEEK "&amp;IF(ROUNDUP(DAY(tbl_raw_data[[#This Row],[updated_date]])/7,0)=5,4,ROUNDUP(DAY(tbl_raw_data[[#This Row],[updated_date]])/7,0))</f>
        <v>WEEK 4</v>
      </c>
      <c r="N4221" s="71" t="str">
        <f>UPPER(VLOOKUP(tbl_raw_data[[#This Row],[Analyst]],settings!$A$1:$B$15,2,0))</f>
        <v>NITESH</v>
      </c>
      <c r="O4221" s="71" t="str">
        <f>TRIM(UPPER(tbl_raw_data[[#This Row],[Outcome]]))</f>
        <v>WITHDRAW</v>
      </c>
      <c r="P4221" s="71" t="str">
        <f>TRIM(UPPER(tbl_raw_data[[#This Row],[Queue Name]]))</f>
        <v>CONSUMER PRE BUREAU</v>
      </c>
      <c r="Q4221" s="71" t="str">
        <f>IF(tbl_raw_data[[#This Row],[time_taken_in_min]]&lt;=settings!$D$2,"SLA_MET","SLA_NOT_MET")</f>
        <v>SLA_NOT_MET</v>
      </c>
    </row>
    <row r="4222" spans="1:17" x14ac:dyDescent="0.3">
      <c r="A4222" s="7" t="s">
        <v>5185</v>
      </c>
      <c r="B4222" s="34">
        <v>45160.59003472222</v>
      </c>
      <c r="C4222" s="40">
        <v>45160.599108796298</v>
      </c>
      <c r="D4222" s="10" t="s">
        <v>47</v>
      </c>
      <c r="E4222" s="10" t="s">
        <v>18</v>
      </c>
      <c r="F4222" s="10" t="s">
        <v>14</v>
      </c>
      <c r="G4222" s="10" t="s">
        <v>809</v>
      </c>
      <c r="H4222" s="84" t="str">
        <f t="shared" si="65"/>
        <v>Incomplete Details</v>
      </c>
      <c r="I4222" s="63">
        <f>(tbl_raw_data[[#This Row],[Date Actioned]])-(tbl_raw_data[[#This Row],[Date Tagged]])</f>
        <v>9.0740740779438056E-3</v>
      </c>
      <c r="J4222" s="66">
        <f>HOUR(tbl_raw_data[[#This Row],[time_taken]])*60+MINUTE(tbl_raw_data[[#This Row],[time_taken]])+SECOND(tbl_raw_data[[#This Row],[time_taken]])/60</f>
        <v>13.066666666666666</v>
      </c>
      <c r="K4222" s="68">
        <f>DATE(YEAR(tbl_raw_data[[#This Row],[Date Actioned]]),MONTH(tbl_raw_data[[#This Row],[Date Actioned]]),DAY(tbl_raw_data[[#This Row],[Date Actioned]]))</f>
        <v>45160</v>
      </c>
      <c r="L4222" s="65" t="str">
        <f>UPPER(TEXT(tbl_raw_data[[#This Row],[updated_date]],"MMMM"))</f>
        <v>AUGUST</v>
      </c>
      <c r="M4222" s="65" t="str">
        <f>"WEEK "&amp;IF(ROUNDUP(DAY(tbl_raw_data[[#This Row],[updated_date]])/7,0)=5,4,ROUNDUP(DAY(tbl_raw_data[[#This Row],[updated_date]])/7,0))</f>
        <v>WEEK 4</v>
      </c>
      <c r="N4222" s="71" t="str">
        <f>UPPER(VLOOKUP(tbl_raw_data[[#This Row],[Analyst]],settings!$A$1:$B$15,2,0))</f>
        <v>CAMROON</v>
      </c>
      <c r="O4222" s="71" t="str">
        <f>TRIM(UPPER(tbl_raw_data[[#This Row],[Outcome]]))</f>
        <v>WITHDRAW</v>
      </c>
      <c r="P4222" s="71" t="str">
        <f>TRIM(UPPER(tbl_raw_data[[#This Row],[Queue Name]]))</f>
        <v>CONSUMER PRE BUREAU</v>
      </c>
      <c r="Q4222" s="71" t="str">
        <f>IF(tbl_raw_data[[#This Row],[time_taken_in_min]]&lt;=settings!$D$2,"SLA_MET","SLA_NOT_MET")</f>
        <v>SLA_MET</v>
      </c>
    </row>
    <row r="4223" spans="1:17" x14ac:dyDescent="0.3">
      <c r="A4223" s="1" t="s">
        <v>5186</v>
      </c>
      <c r="B4223" s="36">
        <v>45160.591631944444</v>
      </c>
      <c r="C4223" s="41">
        <v>45160.607731481483</v>
      </c>
      <c r="D4223" s="11" t="s">
        <v>47</v>
      </c>
      <c r="E4223" s="11" t="s">
        <v>8</v>
      </c>
      <c r="F4223" s="11" t="s">
        <v>206</v>
      </c>
      <c r="G4223" s="13"/>
      <c r="H4223" s="84" t="str">
        <f t="shared" si="65"/>
        <v>Reason Unknown</v>
      </c>
      <c r="I4223" s="63">
        <f>(tbl_raw_data[[#This Row],[Date Actioned]])-(tbl_raw_data[[#This Row],[Date Tagged]])</f>
        <v>1.6099537038826384E-2</v>
      </c>
      <c r="J4223" s="66">
        <f>HOUR(tbl_raw_data[[#This Row],[time_taken]])*60+MINUTE(tbl_raw_data[[#This Row],[time_taken]])+SECOND(tbl_raw_data[[#This Row],[time_taken]])/60</f>
        <v>23.183333333333334</v>
      </c>
      <c r="K4223" s="68">
        <f>DATE(YEAR(tbl_raw_data[[#This Row],[Date Actioned]]),MONTH(tbl_raw_data[[#This Row],[Date Actioned]]),DAY(tbl_raw_data[[#This Row],[Date Actioned]]))</f>
        <v>45160</v>
      </c>
      <c r="L4223" s="65" t="str">
        <f>UPPER(TEXT(tbl_raw_data[[#This Row],[updated_date]],"MMMM"))</f>
        <v>AUGUST</v>
      </c>
      <c r="M4223" s="65" t="str">
        <f>"WEEK "&amp;IF(ROUNDUP(DAY(tbl_raw_data[[#This Row],[updated_date]])/7,0)=5,4,ROUNDUP(DAY(tbl_raw_data[[#This Row],[updated_date]])/7,0))</f>
        <v>WEEK 4</v>
      </c>
      <c r="N4223" s="71" t="str">
        <f>UPPER(VLOOKUP(tbl_raw_data[[#This Row],[Analyst]],settings!$A$1:$B$15,2,0))</f>
        <v>HARDIK</v>
      </c>
      <c r="O4223" s="71" t="str">
        <f>TRIM(UPPER(tbl_raw_data[[#This Row],[Outcome]]))</f>
        <v>WITHDRAW</v>
      </c>
      <c r="P4223" s="71" t="str">
        <f>TRIM(UPPER(tbl_raw_data[[#This Row],[Queue Name]]))</f>
        <v>CONSUMER POST BUREAU</v>
      </c>
      <c r="Q4223" s="71" t="str">
        <f>IF(tbl_raw_data[[#This Row],[time_taken_in_min]]&lt;=settings!$D$2,"SLA_MET","SLA_NOT_MET")</f>
        <v>SLA_NOT_MET</v>
      </c>
    </row>
    <row r="4224" spans="1:17" x14ac:dyDescent="0.3">
      <c r="A4224" s="5" t="s">
        <v>5187</v>
      </c>
      <c r="B4224" s="34">
        <v>45160.597638888888</v>
      </c>
      <c r="C4224" s="40">
        <v>45160.609895833331</v>
      </c>
      <c r="D4224" s="10" t="s">
        <v>47</v>
      </c>
      <c r="E4224" s="10" t="s">
        <v>18</v>
      </c>
      <c r="F4224" s="10" t="s">
        <v>22</v>
      </c>
      <c r="G4224" s="10" t="s">
        <v>810</v>
      </c>
      <c r="H4224" s="84" t="str">
        <f t="shared" si="65"/>
        <v>Incorrect Details</v>
      </c>
      <c r="I4224" s="63">
        <f>(tbl_raw_data[[#This Row],[Date Actioned]])-(tbl_raw_data[[#This Row],[Date Tagged]])</f>
        <v>1.2256944442924578E-2</v>
      </c>
      <c r="J4224" s="66">
        <f>HOUR(tbl_raw_data[[#This Row],[time_taken]])*60+MINUTE(tbl_raw_data[[#This Row],[time_taken]])+SECOND(tbl_raw_data[[#This Row],[time_taken]])/60</f>
        <v>17.649999999999999</v>
      </c>
      <c r="K4224" s="68">
        <f>DATE(YEAR(tbl_raw_data[[#This Row],[Date Actioned]]),MONTH(tbl_raw_data[[#This Row],[Date Actioned]]),DAY(tbl_raw_data[[#This Row],[Date Actioned]]))</f>
        <v>45160</v>
      </c>
      <c r="L4224" s="65" t="str">
        <f>UPPER(TEXT(tbl_raw_data[[#This Row],[updated_date]],"MMMM"))</f>
        <v>AUGUST</v>
      </c>
      <c r="M4224" s="65" t="str">
        <f>"WEEK "&amp;IF(ROUNDUP(DAY(tbl_raw_data[[#This Row],[updated_date]])/7,0)=5,4,ROUNDUP(DAY(tbl_raw_data[[#This Row],[updated_date]])/7,0))</f>
        <v>WEEK 4</v>
      </c>
      <c r="N4224" s="71" t="str">
        <f>UPPER(VLOOKUP(tbl_raw_data[[#This Row],[Analyst]],settings!$A$1:$B$15,2,0))</f>
        <v>ROHAN</v>
      </c>
      <c r="O4224" s="71" t="str">
        <f>TRIM(UPPER(tbl_raw_data[[#This Row],[Outcome]]))</f>
        <v>WITHDRAW</v>
      </c>
      <c r="P4224" s="71" t="str">
        <f>TRIM(UPPER(tbl_raw_data[[#This Row],[Queue Name]]))</f>
        <v>CONSUMER PRE BUREAU</v>
      </c>
      <c r="Q4224" s="71" t="str">
        <f>IF(tbl_raw_data[[#This Row],[time_taken_in_min]]&lt;=settings!$D$2,"SLA_MET","SLA_NOT_MET")</f>
        <v>SLA_MET</v>
      </c>
    </row>
    <row r="4225" spans="1:17" x14ac:dyDescent="0.3">
      <c r="A4225" s="7" t="s">
        <v>5188</v>
      </c>
      <c r="B4225" s="36">
        <v>45160.597962962966</v>
      </c>
      <c r="C4225" s="41">
        <v>45160.60497685185</v>
      </c>
      <c r="D4225" s="11" t="s">
        <v>47</v>
      </c>
      <c r="E4225" s="11" t="s">
        <v>8</v>
      </c>
      <c r="F4225" s="11" t="s">
        <v>14</v>
      </c>
      <c r="G4225" s="11" t="s">
        <v>811</v>
      </c>
      <c r="H4225" s="84" t="str">
        <f t="shared" si="65"/>
        <v>Incomplete Details</v>
      </c>
      <c r="I4225" s="63">
        <f>(tbl_raw_data[[#This Row],[Date Actioned]])-(tbl_raw_data[[#This Row],[Date Tagged]])</f>
        <v>7.0138888841029257E-3</v>
      </c>
      <c r="J4225" s="66">
        <f>HOUR(tbl_raw_data[[#This Row],[time_taken]])*60+MINUTE(tbl_raw_data[[#This Row],[time_taken]])+SECOND(tbl_raw_data[[#This Row],[time_taken]])/60</f>
        <v>10.1</v>
      </c>
      <c r="K4225" s="68">
        <f>DATE(YEAR(tbl_raw_data[[#This Row],[Date Actioned]]),MONTH(tbl_raw_data[[#This Row],[Date Actioned]]),DAY(tbl_raw_data[[#This Row],[Date Actioned]]))</f>
        <v>45160</v>
      </c>
      <c r="L4225" s="65" t="str">
        <f>UPPER(TEXT(tbl_raw_data[[#This Row],[updated_date]],"MMMM"))</f>
        <v>AUGUST</v>
      </c>
      <c r="M4225" s="65" t="str">
        <f>"WEEK "&amp;IF(ROUNDUP(DAY(tbl_raw_data[[#This Row],[updated_date]])/7,0)=5,4,ROUNDUP(DAY(tbl_raw_data[[#This Row],[updated_date]])/7,0))</f>
        <v>WEEK 4</v>
      </c>
      <c r="N4225" s="71" t="str">
        <f>UPPER(VLOOKUP(tbl_raw_data[[#This Row],[Analyst]],settings!$A$1:$B$15,2,0))</f>
        <v>CAMROON</v>
      </c>
      <c r="O4225" s="71" t="str">
        <f>TRIM(UPPER(tbl_raw_data[[#This Row],[Outcome]]))</f>
        <v>WITHDRAW</v>
      </c>
      <c r="P4225" s="71" t="str">
        <f>TRIM(UPPER(tbl_raw_data[[#This Row],[Queue Name]]))</f>
        <v>CONSUMER POST BUREAU</v>
      </c>
      <c r="Q4225" s="71" t="str">
        <f>IF(tbl_raw_data[[#This Row],[time_taken_in_min]]&lt;=settings!$D$2,"SLA_MET","SLA_NOT_MET")</f>
        <v>SLA_MET</v>
      </c>
    </row>
    <row r="4226" spans="1:17" x14ac:dyDescent="0.3">
      <c r="A4226" s="1" t="s">
        <v>5189</v>
      </c>
      <c r="B4226" s="34">
        <v>45160.600439814814</v>
      </c>
      <c r="C4226" s="40">
        <v>45160.616886574076</v>
      </c>
      <c r="D4226" s="10" t="s">
        <v>47</v>
      </c>
      <c r="E4226" s="10" t="s">
        <v>8</v>
      </c>
      <c r="F4226" s="10" t="s">
        <v>12</v>
      </c>
      <c r="G4226" s="10" t="s">
        <v>781</v>
      </c>
      <c r="H4226" s="84" t="str">
        <f t="shared" si="65"/>
        <v>Incomplete Details</v>
      </c>
      <c r="I4226" s="63">
        <f>(tbl_raw_data[[#This Row],[Date Actioned]])-(tbl_raw_data[[#This Row],[Date Tagged]])</f>
        <v>1.6446759262180422E-2</v>
      </c>
      <c r="J4226" s="66">
        <f>HOUR(tbl_raw_data[[#This Row],[time_taken]])*60+MINUTE(tbl_raw_data[[#This Row],[time_taken]])+SECOND(tbl_raw_data[[#This Row],[time_taken]])/60</f>
        <v>23.683333333333334</v>
      </c>
      <c r="K4226" s="68">
        <f>DATE(YEAR(tbl_raw_data[[#This Row],[Date Actioned]]),MONTH(tbl_raw_data[[#This Row],[Date Actioned]]),DAY(tbl_raw_data[[#This Row],[Date Actioned]]))</f>
        <v>45160</v>
      </c>
      <c r="L4226" s="65" t="str">
        <f>UPPER(TEXT(tbl_raw_data[[#This Row],[updated_date]],"MMMM"))</f>
        <v>AUGUST</v>
      </c>
      <c r="M4226" s="65" t="str">
        <f>"WEEK "&amp;IF(ROUNDUP(DAY(tbl_raw_data[[#This Row],[updated_date]])/7,0)=5,4,ROUNDUP(DAY(tbl_raw_data[[#This Row],[updated_date]])/7,0))</f>
        <v>WEEK 4</v>
      </c>
      <c r="N4226" s="71" t="str">
        <f>UPPER(VLOOKUP(tbl_raw_data[[#This Row],[Analyst]],settings!$A$1:$B$15,2,0))</f>
        <v>NITESH</v>
      </c>
      <c r="O4226" s="71" t="str">
        <f>TRIM(UPPER(tbl_raw_data[[#This Row],[Outcome]]))</f>
        <v>WITHDRAW</v>
      </c>
      <c r="P4226" s="71" t="str">
        <f>TRIM(UPPER(tbl_raw_data[[#This Row],[Queue Name]]))</f>
        <v>CONSUMER POST BUREAU</v>
      </c>
      <c r="Q4226" s="71" t="str">
        <f>IF(tbl_raw_data[[#This Row],[time_taken_in_min]]&lt;=settings!$D$2,"SLA_MET","SLA_NOT_MET")</f>
        <v>SLA_NOT_MET</v>
      </c>
    </row>
    <row r="4227" spans="1:17" x14ac:dyDescent="0.3">
      <c r="A4227" s="5" t="s">
        <v>5190</v>
      </c>
      <c r="B4227" s="36">
        <v>45160.601215277777</v>
      </c>
      <c r="C4227" s="41">
        <v>45160.613240740742</v>
      </c>
      <c r="D4227" s="11" t="s">
        <v>47</v>
      </c>
      <c r="E4227" s="11" t="s">
        <v>18</v>
      </c>
      <c r="F4227" s="11" t="s">
        <v>14</v>
      </c>
      <c r="G4227" s="11" t="s">
        <v>812</v>
      </c>
      <c r="H4227" s="84" t="str">
        <f t="shared" ref="H4227:H4290" si="66">IF(OR(ISNUMBER(SEARCH("duplicate",G4227)), ISNUMBER(SEARCH("previously",G4227)), ISNUMBER(SEARCH("previously approved",G4227))), "Duplicate Application",
IF(OR(ISNUMBER(SEARCH("incorrect",G4227)), ISNUMBER(SEARCH("remove", G4227))), "Incorrect Details",
IF(ISNUMBER(SEARCH("incomplete",G4227)), "Incomplete Details",
IF(ISNUMBER(SEARCH("overdue",G4227)), "Overdue Bill",
IF(OR(ISNUMBER(SEARCH("resubmit as", G4227)), ISNUMBER(SEARCH("re-submit as", G4227))), "Incorrect Queue",
IF(OR(ISNUMBER(SEARCH("100",G4227)), ISNUMBER(SEARCH("correct", G4227)), ISNUMBER(SEARCH("email", G4227)), ISNUMBER(SEARCH("please submit", G4227)), ISNUMBER(SEARCH("please resubmit",G4227)), ISNUMBER(SEARCH("please re-submit", G4227)), ISNUMBER(SEARCH("please send", G4227))), "Incomplete Details",
IF(ISNUMBER(SEARCH("error", G4227)), "System Error", "Reason Unknown")))))))</f>
        <v>Incomplete Details</v>
      </c>
      <c r="I4227" s="63">
        <f>(tbl_raw_data[[#This Row],[Date Actioned]])-(tbl_raw_data[[#This Row],[Date Tagged]])</f>
        <v>1.2025462965539191E-2</v>
      </c>
      <c r="J4227" s="66">
        <f>HOUR(tbl_raw_data[[#This Row],[time_taken]])*60+MINUTE(tbl_raw_data[[#This Row],[time_taken]])+SECOND(tbl_raw_data[[#This Row],[time_taken]])/60</f>
        <v>17.316666666666666</v>
      </c>
      <c r="K4227" s="68">
        <f>DATE(YEAR(tbl_raw_data[[#This Row],[Date Actioned]]),MONTH(tbl_raw_data[[#This Row],[Date Actioned]]),DAY(tbl_raw_data[[#This Row],[Date Actioned]]))</f>
        <v>45160</v>
      </c>
      <c r="L4227" s="65" t="str">
        <f>UPPER(TEXT(tbl_raw_data[[#This Row],[updated_date]],"MMMM"))</f>
        <v>AUGUST</v>
      </c>
      <c r="M4227" s="65" t="str">
        <f>"WEEK "&amp;IF(ROUNDUP(DAY(tbl_raw_data[[#This Row],[updated_date]])/7,0)=5,4,ROUNDUP(DAY(tbl_raw_data[[#This Row],[updated_date]])/7,0))</f>
        <v>WEEK 4</v>
      </c>
      <c r="N4227" s="71" t="str">
        <f>UPPER(VLOOKUP(tbl_raw_data[[#This Row],[Analyst]],settings!$A$1:$B$15,2,0))</f>
        <v>CAMROON</v>
      </c>
      <c r="O4227" s="71" t="str">
        <f>TRIM(UPPER(tbl_raw_data[[#This Row],[Outcome]]))</f>
        <v>WITHDRAW</v>
      </c>
      <c r="P4227" s="71" t="str">
        <f>TRIM(UPPER(tbl_raw_data[[#This Row],[Queue Name]]))</f>
        <v>CONSUMER PRE BUREAU</v>
      </c>
      <c r="Q4227" s="71" t="str">
        <f>IF(tbl_raw_data[[#This Row],[time_taken_in_min]]&lt;=settings!$D$2,"SLA_MET","SLA_NOT_MET")</f>
        <v>SLA_MET</v>
      </c>
    </row>
    <row r="4228" spans="1:17" x14ac:dyDescent="0.3">
      <c r="A4228" s="7" t="s">
        <v>5191</v>
      </c>
      <c r="B4228" s="34">
        <v>45160.61818287037</v>
      </c>
      <c r="C4228" s="40">
        <v>45160.627013888887</v>
      </c>
      <c r="D4228" s="10" t="s">
        <v>47</v>
      </c>
      <c r="E4228" s="10" t="s">
        <v>18</v>
      </c>
      <c r="F4228" s="10" t="s">
        <v>12</v>
      </c>
      <c r="G4228" s="10" t="s">
        <v>667</v>
      </c>
      <c r="H4228" s="84" t="str">
        <f t="shared" si="66"/>
        <v>Incomplete Details</v>
      </c>
      <c r="I4228" s="63">
        <f>(tbl_raw_data[[#This Row],[Date Actioned]])-(tbl_raw_data[[#This Row],[Date Tagged]])</f>
        <v>8.8310185165028088E-3</v>
      </c>
      <c r="J4228" s="66">
        <f>HOUR(tbl_raw_data[[#This Row],[time_taken]])*60+MINUTE(tbl_raw_data[[#This Row],[time_taken]])+SECOND(tbl_raw_data[[#This Row],[time_taken]])/60</f>
        <v>12.716666666666667</v>
      </c>
      <c r="K4228" s="68">
        <f>DATE(YEAR(tbl_raw_data[[#This Row],[Date Actioned]]),MONTH(tbl_raw_data[[#This Row],[Date Actioned]]),DAY(tbl_raw_data[[#This Row],[Date Actioned]]))</f>
        <v>45160</v>
      </c>
      <c r="L4228" s="65" t="str">
        <f>UPPER(TEXT(tbl_raw_data[[#This Row],[updated_date]],"MMMM"))</f>
        <v>AUGUST</v>
      </c>
      <c r="M4228" s="65" t="str">
        <f>"WEEK "&amp;IF(ROUNDUP(DAY(tbl_raw_data[[#This Row],[updated_date]])/7,0)=5,4,ROUNDUP(DAY(tbl_raw_data[[#This Row],[updated_date]])/7,0))</f>
        <v>WEEK 4</v>
      </c>
      <c r="N4228" s="71" t="str">
        <f>UPPER(VLOOKUP(tbl_raw_data[[#This Row],[Analyst]],settings!$A$1:$B$15,2,0))</f>
        <v>NITESH</v>
      </c>
      <c r="O4228" s="71" t="str">
        <f>TRIM(UPPER(tbl_raw_data[[#This Row],[Outcome]]))</f>
        <v>WITHDRAW</v>
      </c>
      <c r="P4228" s="71" t="str">
        <f>TRIM(UPPER(tbl_raw_data[[#This Row],[Queue Name]]))</f>
        <v>CONSUMER PRE BUREAU</v>
      </c>
      <c r="Q4228" s="71" t="str">
        <f>IF(tbl_raw_data[[#This Row],[time_taken_in_min]]&lt;=settings!$D$2,"SLA_MET","SLA_NOT_MET")</f>
        <v>SLA_MET</v>
      </c>
    </row>
    <row r="4229" spans="1:17" x14ac:dyDescent="0.3">
      <c r="A4229" s="1" t="s">
        <v>5192</v>
      </c>
      <c r="B4229" s="36">
        <v>45160.619641203702</v>
      </c>
      <c r="C4229" s="41">
        <v>45160.628182870372</v>
      </c>
      <c r="D4229" s="11" t="s">
        <v>47</v>
      </c>
      <c r="E4229" s="11" t="s">
        <v>11</v>
      </c>
      <c r="F4229" s="11" t="s">
        <v>14</v>
      </c>
      <c r="G4229" s="11" t="s">
        <v>705</v>
      </c>
      <c r="H4229" s="84" t="str">
        <f t="shared" si="66"/>
        <v>Overdue Bill</v>
      </c>
      <c r="I4229" s="63">
        <f>(tbl_raw_data[[#This Row],[Date Actioned]])-(tbl_raw_data[[#This Row],[Date Tagged]])</f>
        <v>8.5416666697710752E-3</v>
      </c>
      <c r="J4229" s="66">
        <f>HOUR(tbl_raw_data[[#This Row],[time_taken]])*60+MINUTE(tbl_raw_data[[#This Row],[time_taken]])+SECOND(tbl_raw_data[[#This Row],[time_taken]])/60</f>
        <v>12.3</v>
      </c>
      <c r="K4229" s="68">
        <f>DATE(YEAR(tbl_raw_data[[#This Row],[Date Actioned]]),MONTH(tbl_raw_data[[#This Row],[Date Actioned]]),DAY(tbl_raw_data[[#This Row],[Date Actioned]]))</f>
        <v>45160</v>
      </c>
      <c r="L4229" s="65" t="str">
        <f>UPPER(TEXT(tbl_raw_data[[#This Row],[updated_date]],"MMMM"))</f>
        <v>AUGUST</v>
      </c>
      <c r="M4229" s="65" t="str">
        <f>"WEEK "&amp;IF(ROUNDUP(DAY(tbl_raw_data[[#This Row],[updated_date]])/7,0)=5,4,ROUNDUP(DAY(tbl_raw_data[[#This Row],[updated_date]])/7,0))</f>
        <v>WEEK 4</v>
      </c>
      <c r="N4229" s="71" t="str">
        <f>UPPER(VLOOKUP(tbl_raw_data[[#This Row],[Analyst]],settings!$A$1:$B$15,2,0))</f>
        <v>CAMROON</v>
      </c>
      <c r="O4229" s="71" t="str">
        <f>TRIM(UPPER(tbl_raw_data[[#This Row],[Outcome]]))</f>
        <v>WITHDRAW</v>
      </c>
      <c r="P4229" s="71" t="str">
        <f>TRIM(UPPER(tbl_raw_data[[#This Row],[Queue Name]]))</f>
        <v>CONSUMER EXISTING</v>
      </c>
      <c r="Q4229" s="71" t="str">
        <f>IF(tbl_raw_data[[#This Row],[time_taken_in_min]]&lt;=settings!$D$2,"SLA_MET","SLA_NOT_MET")</f>
        <v>SLA_MET</v>
      </c>
    </row>
    <row r="4230" spans="1:17" x14ac:dyDescent="0.3">
      <c r="A4230" s="5" t="s">
        <v>5193</v>
      </c>
      <c r="B4230" s="34">
        <v>45160.633530092593</v>
      </c>
      <c r="C4230" s="40">
        <v>45160.647858796299</v>
      </c>
      <c r="D4230" s="10" t="s">
        <v>47</v>
      </c>
      <c r="E4230" s="10" t="s">
        <v>8</v>
      </c>
      <c r="F4230" s="10" t="s">
        <v>206</v>
      </c>
      <c r="G4230" s="10" t="s">
        <v>779</v>
      </c>
      <c r="H4230" s="84" t="str">
        <f t="shared" si="66"/>
        <v>Incomplete Details</v>
      </c>
      <c r="I4230" s="63">
        <f>(tbl_raw_data[[#This Row],[Date Actioned]])-(tbl_raw_data[[#This Row],[Date Tagged]])</f>
        <v>1.4328703706269152E-2</v>
      </c>
      <c r="J4230" s="66">
        <f>HOUR(tbl_raw_data[[#This Row],[time_taken]])*60+MINUTE(tbl_raw_data[[#This Row],[time_taken]])+SECOND(tbl_raw_data[[#This Row],[time_taken]])/60</f>
        <v>20.633333333333333</v>
      </c>
      <c r="K4230" s="68">
        <f>DATE(YEAR(tbl_raw_data[[#This Row],[Date Actioned]]),MONTH(tbl_raw_data[[#This Row],[Date Actioned]]),DAY(tbl_raw_data[[#This Row],[Date Actioned]]))</f>
        <v>45160</v>
      </c>
      <c r="L4230" s="65" t="str">
        <f>UPPER(TEXT(tbl_raw_data[[#This Row],[updated_date]],"MMMM"))</f>
        <v>AUGUST</v>
      </c>
      <c r="M4230" s="65" t="str">
        <f>"WEEK "&amp;IF(ROUNDUP(DAY(tbl_raw_data[[#This Row],[updated_date]])/7,0)=5,4,ROUNDUP(DAY(tbl_raw_data[[#This Row],[updated_date]])/7,0))</f>
        <v>WEEK 4</v>
      </c>
      <c r="N4230" s="71" t="str">
        <f>UPPER(VLOOKUP(tbl_raw_data[[#This Row],[Analyst]],settings!$A$1:$B$15,2,0))</f>
        <v>HARDIK</v>
      </c>
      <c r="O4230" s="71" t="str">
        <f>TRIM(UPPER(tbl_raw_data[[#This Row],[Outcome]]))</f>
        <v>WITHDRAW</v>
      </c>
      <c r="P4230" s="71" t="str">
        <f>TRIM(UPPER(tbl_raw_data[[#This Row],[Queue Name]]))</f>
        <v>CONSUMER POST BUREAU</v>
      </c>
      <c r="Q4230" s="71" t="str">
        <f>IF(tbl_raw_data[[#This Row],[time_taken_in_min]]&lt;=settings!$D$2,"SLA_MET","SLA_NOT_MET")</f>
        <v>SLA_NOT_MET</v>
      </c>
    </row>
    <row r="4231" spans="1:17" x14ac:dyDescent="0.3">
      <c r="A4231" s="7" t="s">
        <v>5194</v>
      </c>
      <c r="B4231" s="36">
        <v>45160.642013888886</v>
      </c>
      <c r="C4231" s="41">
        <v>45160.653113425928</v>
      </c>
      <c r="D4231" s="11" t="s">
        <v>47</v>
      </c>
      <c r="E4231" s="11" t="s">
        <v>18</v>
      </c>
      <c r="F4231" s="11" t="s">
        <v>206</v>
      </c>
      <c r="G4231" s="11" t="s">
        <v>813</v>
      </c>
      <c r="H4231" s="84" t="str">
        <f t="shared" si="66"/>
        <v>Incomplete Details</v>
      </c>
      <c r="I4231" s="63">
        <f>(tbl_raw_data[[#This Row],[Date Actioned]])-(tbl_raw_data[[#This Row],[Date Tagged]])</f>
        <v>1.1099537041445728E-2</v>
      </c>
      <c r="J4231" s="66">
        <f>HOUR(tbl_raw_data[[#This Row],[time_taken]])*60+MINUTE(tbl_raw_data[[#This Row],[time_taken]])+SECOND(tbl_raw_data[[#This Row],[time_taken]])/60</f>
        <v>15.983333333333333</v>
      </c>
      <c r="K4231" s="68">
        <f>DATE(YEAR(tbl_raw_data[[#This Row],[Date Actioned]]),MONTH(tbl_raw_data[[#This Row],[Date Actioned]]),DAY(tbl_raw_data[[#This Row],[Date Actioned]]))</f>
        <v>45160</v>
      </c>
      <c r="L4231" s="65" t="str">
        <f>UPPER(TEXT(tbl_raw_data[[#This Row],[updated_date]],"MMMM"))</f>
        <v>AUGUST</v>
      </c>
      <c r="M4231" s="65" t="str">
        <f>"WEEK "&amp;IF(ROUNDUP(DAY(tbl_raw_data[[#This Row],[updated_date]])/7,0)=5,4,ROUNDUP(DAY(tbl_raw_data[[#This Row],[updated_date]])/7,0))</f>
        <v>WEEK 4</v>
      </c>
      <c r="N4231" s="71" t="str">
        <f>UPPER(VLOOKUP(tbl_raw_data[[#This Row],[Analyst]],settings!$A$1:$B$15,2,0))</f>
        <v>HARDIK</v>
      </c>
      <c r="O4231" s="71" t="str">
        <f>TRIM(UPPER(tbl_raw_data[[#This Row],[Outcome]]))</f>
        <v>WITHDRAW</v>
      </c>
      <c r="P4231" s="71" t="str">
        <f>TRIM(UPPER(tbl_raw_data[[#This Row],[Queue Name]]))</f>
        <v>CONSUMER PRE BUREAU</v>
      </c>
      <c r="Q4231" s="71" t="str">
        <f>IF(tbl_raw_data[[#This Row],[time_taken_in_min]]&lt;=settings!$D$2,"SLA_MET","SLA_NOT_MET")</f>
        <v>SLA_MET</v>
      </c>
    </row>
    <row r="4232" spans="1:17" x14ac:dyDescent="0.3">
      <c r="A4232" s="1" t="s">
        <v>5195</v>
      </c>
      <c r="B4232" s="34">
        <v>45160.643425925926</v>
      </c>
      <c r="C4232" s="40">
        <v>45160.652777777781</v>
      </c>
      <c r="D4232" s="10" t="s">
        <v>47</v>
      </c>
      <c r="E4232" s="10" t="s">
        <v>18</v>
      </c>
      <c r="F4232" s="10" t="s">
        <v>14</v>
      </c>
      <c r="G4232" s="10" t="s">
        <v>706</v>
      </c>
      <c r="H4232" s="84" t="str">
        <f t="shared" si="66"/>
        <v>Incomplete Details</v>
      </c>
      <c r="I4232" s="63">
        <f>(tbl_raw_data[[#This Row],[Date Actioned]])-(tbl_raw_data[[#This Row],[Date Tagged]])</f>
        <v>9.3518518551718444E-3</v>
      </c>
      <c r="J4232" s="66">
        <f>HOUR(tbl_raw_data[[#This Row],[time_taken]])*60+MINUTE(tbl_raw_data[[#This Row],[time_taken]])+SECOND(tbl_raw_data[[#This Row],[time_taken]])/60</f>
        <v>13.466666666666667</v>
      </c>
      <c r="K4232" s="68">
        <f>DATE(YEAR(tbl_raw_data[[#This Row],[Date Actioned]]),MONTH(tbl_raw_data[[#This Row],[Date Actioned]]),DAY(tbl_raw_data[[#This Row],[Date Actioned]]))</f>
        <v>45160</v>
      </c>
      <c r="L4232" s="65" t="str">
        <f>UPPER(TEXT(tbl_raw_data[[#This Row],[updated_date]],"MMMM"))</f>
        <v>AUGUST</v>
      </c>
      <c r="M4232" s="65" t="str">
        <f>"WEEK "&amp;IF(ROUNDUP(DAY(tbl_raw_data[[#This Row],[updated_date]])/7,0)=5,4,ROUNDUP(DAY(tbl_raw_data[[#This Row],[updated_date]])/7,0))</f>
        <v>WEEK 4</v>
      </c>
      <c r="N4232" s="71" t="str">
        <f>UPPER(VLOOKUP(tbl_raw_data[[#This Row],[Analyst]],settings!$A$1:$B$15,2,0))</f>
        <v>CAMROON</v>
      </c>
      <c r="O4232" s="71" t="str">
        <f>TRIM(UPPER(tbl_raw_data[[#This Row],[Outcome]]))</f>
        <v>WITHDRAW</v>
      </c>
      <c r="P4232" s="71" t="str">
        <f>TRIM(UPPER(tbl_raw_data[[#This Row],[Queue Name]]))</f>
        <v>CONSUMER PRE BUREAU</v>
      </c>
      <c r="Q4232" s="71" t="str">
        <f>IF(tbl_raw_data[[#This Row],[time_taken_in_min]]&lt;=settings!$D$2,"SLA_MET","SLA_NOT_MET")</f>
        <v>SLA_MET</v>
      </c>
    </row>
    <row r="4233" spans="1:17" x14ac:dyDescent="0.3">
      <c r="A4233" s="5" t="s">
        <v>5196</v>
      </c>
      <c r="B4233" s="36">
        <v>45160.644178240742</v>
      </c>
      <c r="C4233" s="41">
        <v>45160.660115740742</v>
      </c>
      <c r="D4233" s="11" t="s">
        <v>47</v>
      </c>
      <c r="E4233" s="11" t="s">
        <v>11</v>
      </c>
      <c r="F4233" s="11" t="s">
        <v>14</v>
      </c>
      <c r="G4233" s="11" t="s">
        <v>814</v>
      </c>
      <c r="H4233" s="84" t="str">
        <f t="shared" si="66"/>
        <v>Overdue Bill</v>
      </c>
      <c r="I4233" s="63">
        <f>(tbl_raw_data[[#This Row],[Date Actioned]])-(tbl_raw_data[[#This Row],[Date Tagged]])</f>
        <v>1.5937500000291038E-2</v>
      </c>
      <c r="J4233" s="66">
        <f>HOUR(tbl_raw_data[[#This Row],[time_taken]])*60+MINUTE(tbl_raw_data[[#This Row],[time_taken]])+SECOND(tbl_raw_data[[#This Row],[time_taken]])/60</f>
        <v>22.95</v>
      </c>
      <c r="K4233" s="68">
        <f>DATE(YEAR(tbl_raw_data[[#This Row],[Date Actioned]]),MONTH(tbl_raw_data[[#This Row],[Date Actioned]]),DAY(tbl_raw_data[[#This Row],[Date Actioned]]))</f>
        <v>45160</v>
      </c>
      <c r="L4233" s="65" t="str">
        <f>UPPER(TEXT(tbl_raw_data[[#This Row],[updated_date]],"MMMM"))</f>
        <v>AUGUST</v>
      </c>
      <c r="M4233" s="65" t="str">
        <f>"WEEK "&amp;IF(ROUNDUP(DAY(tbl_raw_data[[#This Row],[updated_date]])/7,0)=5,4,ROUNDUP(DAY(tbl_raw_data[[#This Row],[updated_date]])/7,0))</f>
        <v>WEEK 4</v>
      </c>
      <c r="N4233" s="71" t="str">
        <f>UPPER(VLOOKUP(tbl_raw_data[[#This Row],[Analyst]],settings!$A$1:$B$15,2,0))</f>
        <v>CAMROON</v>
      </c>
      <c r="O4233" s="71" t="str">
        <f>TRIM(UPPER(tbl_raw_data[[#This Row],[Outcome]]))</f>
        <v>WITHDRAW</v>
      </c>
      <c r="P4233" s="71" t="str">
        <f>TRIM(UPPER(tbl_raw_data[[#This Row],[Queue Name]]))</f>
        <v>CONSUMER EXISTING</v>
      </c>
      <c r="Q4233" s="71" t="str">
        <f>IF(tbl_raw_data[[#This Row],[time_taken_in_min]]&lt;=settings!$D$2,"SLA_MET","SLA_NOT_MET")</f>
        <v>SLA_NOT_MET</v>
      </c>
    </row>
    <row r="4234" spans="1:17" x14ac:dyDescent="0.3">
      <c r="A4234" s="7" t="s">
        <v>5197</v>
      </c>
      <c r="B4234" s="34">
        <v>45160.648182870369</v>
      </c>
      <c r="C4234" s="40">
        <v>45160.661192129628</v>
      </c>
      <c r="D4234" s="10" t="s">
        <v>47</v>
      </c>
      <c r="E4234" s="10" t="s">
        <v>18</v>
      </c>
      <c r="F4234" s="10" t="s">
        <v>206</v>
      </c>
      <c r="G4234" s="10" t="s">
        <v>779</v>
      </c>
      <c r="H4234" s="84" t="str">
        <f t="shared" si="66"/>
        <v>Incomplete Details</v>
      </c>
      <c r="I4234" s="63">
        <f>(tbl_raw_data[[#This Row],[Date Actioned]])-(tbl_raw_data[[#This Row],[Date Tagged]])</f>
        <v>1.3009259258979E-2</v>
      </c>
      <c r="J4234" s="66">
        <f>HOUR(tbl_raw_data[[#This Row],[time_taken]])*60+MINUTE(tbl_raw_data[[#This Row],[time_taken]])+SECOND(tbl_raw_data[[#This Row],[time_taken]])/60</f>
        <v>18.733333333333334</v>
      </c>
      <c r="K4234" s="68">
        <f>DATE(YEAR(tbl_raw_data[[#This Row],[Date Actioned]]),MONTH(tbl_raw_data[[#This Row],[Date Actioned]]),DAY(tbl_raw_data[[#This Row],[Date Actioned]]))</f>
        <v>45160</v>
      </c>
      <c r="L4234" s="65" t="str">
        <f>UPPER(TEXT(tbl_raw_data[[#This Row],[updated_date]],"MMMM"))</f>
        <v>AUGUST</v>
      </c>
      <c r="M4234" s="65" t="str">
        <f>"WEEK "&amp;IF(ROUNDUP(DAY(tbl_raw_data[[#This Row],[updated_date]])/7,0)=5,4,ROUNDUP(DAY(tbl_raw_data[[#This Row],[updated_date]])/7,0))</f>
        <v>WEEK 4</v>
      </c>
      <c r="N4234" s="71" t="str">
        <f>UPPER(VLOOKUP(tbl_raw_data[[#This Row],[Analyst]],settings!$A$1:$B$15,2,0))</f>
        <v>HARDIK</v>
      </c>
      <c r="O4234" s="71" t="str">
        <f>TRIM(UPPER(tbl_raw_data[[#This Row],[Outcome]]))</f>
        <v>WITHDRAW</v>
      </c>
      <c r="P4234" s="71" t="str">
        <f>TRIM(UPPER(tbl_raw_data[[#This Row],[Queue Name]]))</f>
        <v>CONSUMER PRE BUREAU</v>
      </c>
      <c r="Q4234" s="71" t="str">
        <f>IF(tbl_raw_data[[#This Row],[time_taken_in_min]]&lt;=settings!$D$2,"SLA_MET","SLA_NOT_MET")</f>
        <v>SLA_MET</v>
      </c>
    </row>
    <row r="4235" spans="1:17" x14ac:dyDescent="0.3">
      <c r="A4235" s="1" t="s">
        <v>5198</v>
      </c>
      <c r="B4235" s="36">
        <v>45160.654328703706</v>
      </c>
      <c r="C4235" s="41">
        <v>45160.667372685188</v>
      </c>
      <c r="D4235" s="11" t="s">
        <v>47</v>
      </c>
      <c r="E4235" s="11" t="s">
        <v>18</v>
      </c>
      <c r="F4235" s="11" t="s">
        <v>206</v>
      </c>
      <c r="G4235" s="11" t="s">
        <v>815</v>
      </c>
      <c r="H4235" s="84" t="str">
        <f t="shared" si="66"/>
        <v>Incomplete Details</v>
      </c>
      <c r="I4235" s="63">
        <f>(tbl_raw_data[[#This Row],[Date Actioned]])-(tbl_raw_data[[#This Row],[Date Tagged]])</f>
        <v>1.3043981482042E-2</v>
      </c>
      <c r="J4235" s="66">
        <f>HOUR(tbl_raw_data[[#This Row],[time_taken]])*60+MINUTE(tbl_raw_data[[#This Row],[time_taken]])+SECOND(tbl_raw_data[[#This Row],[time_taken]])/60</f>
        <v>18.783333333333335</v>
      </c>
      <c r="K4235" s="68">
        <f>DATE(YEAR(tbl_raw_data[[#This Row],[Date Actioned]]),MONTH(tbl_raw_data[[#This Row],[Date Actioned]]),DAY(tbl_raw_data[[#This Row],[Date Actioned]]))</f>
        <v>45160</v>
      </c>
      <c r="L4235" s="65" t="str">
        <f>UPPER(TEXT(tbl_raw_data[[#This Row],[updated_date]],"MMMM"))</f>
        <v>AUGUST</v>
      </c>
      <c r="M4235" s="65" t="str">
        <f>"WEEK "&amp;IF(ROUNDUP(DAY(tbl_raw_data[[#This Row],[updated_date]])/7,0)=5,4,ROUNDUP(DAY(tbl_raw_data[[#This Row],[updated_date]])/7,0))</f>
        <v>WEEK 4</v>
      </c>
      <c r="N4235" s="71" t="str">
        <f>UPPER(VLOOKUP(tbl_raw_data[[#This Row],[Analyst]],settings!$A$1:$B$15,2,0))</f>
        <v>HARDIK</v>
      </c>
      <c r="O4235" s="71" t="str">
        <f>TRIM(UPPER(tbl_raw_data[[#This Row],[Outcome]]))</f>
        <v>WITHDRAW</v>
      </c>
      <c r="P4235" s="71" t="str">
        <f>TRIM(UPPER(tbl_raw_data[[#This Row],[Queue Name]]))</f>
        <v>CONSUMER PRE BUREAU</v>
      </c>
      <c r="Q4235" s="71" t="str">
        <f>IF(tbl_raw_data[[#This Row],[time_taken_in_min]]&lt;=settings!$D$2,"SLA_MET","SLA_NOT_MET")</f>
        <v>SLA_MET</v>
      </c>
    </row>
    <row r="4236" spans="1:17" x14ac:dyDescent="0.3">
      <c r="A4236" s="5" t="s">
        <v>5199</v>
      </c>
      <c r="B4236" s="34">
        <v>45160.659826388888</v>
      </c>
      <c r="C4236" s="40">
        <v>45160.674537037034</v>
      </c>
      <c r="D4236" s="10" t="s">
        <v>47</v>
      </c>
      <c r="E4236" s="10" t="s">
        <v>18</v>
      </c>
      <c r="F4236" s="10" t="s">
        <v>206</v>
      </c>
      <c r="G4236" s="10" t="s">
        <v>667</v>
      </c>
      <c r="H4236" s="84" t="str">
        <f t="shared" si="66"/>
        <v>Incomplete Details</v>
      </c>
      <c r="I4236" s="63">
        <f>(tbl_raw_data[[#This Row],[Date Actioned]])-(tbl_raw_data[[#This Row],[Date Tagged]])</f>
        <v>1.4710648145410232E-2</v>
      </c>
      <c r="J4236" s="66">
        <f>HOUR(tbl_raw_data[[#This Row],[time_taken]])*60+MINUTE(tbl_raw_data[[#This Row],[time_taken]])+SECOND(tbl_raw_data[[#This Row],[time_taken]])/60</f>
        <v>21.183333333333334</v>
      </c>
      <c r="K4236" s="68">
        <f>DATE(YEAR(tbl_raw_data[[#This Row],[Date Actioned]]),MONTH(tbl_raw_data[[#This Row],[Date Actioned]]),DAY(tbl_raw_data[[#This Row],[Date Actioned]]))</f>
        <v>45160</v>
      </c>
      <c r="L4236" s="65" t="str">
        <f>UPPER(TEXT(tbl_raw_data[[#This Row],[updated_date]],"MMMM"))</f>
        <v>AUGUST</v>
      </c>
      <c r="M4236" s="65" t="str">
        <f>"WEEK "&amp;IF(ROUNDUP(DAY(tbl_raw_data[[#This Row],[updated_date]])/7,0)=5,4,ROUNDUP(DAY(tbl_raw_data[[#This Row],[updated_date]])/7,0))</f>
        <v>WEEK 4</v>
      </c>
      <c r="N4236" s="71" t="str">
        <f>UPPER(VLOOKUP(tbl_raw_data[[#This Row],[Analyst]],settings!$A$1:$B$15,2,0))</f>
        <v>HARDIK</v>
      </c>
      <c r="O4236" s="71" t="str">
        <f>TRIM(UPPER(tbl_raw_data[[#This Row],[Outcome]]))</f>
        <v>WITHDRAW</v>
      </c>
      <c r="P4236" s="71" t="str">
        <f>TRIM(UPPER(tbl_raw_data[[#This Row],[Queue Name]]))</f>
        <v>CONSUMER PRE BUREAU</v>
      </c>
      <c r="Q4236" s="71" t="str">
        <f>IF(tbl_raw_data[[#This Row],[time_taken_in_min]]&lt;=settings!$D$2,"SLA_MET","SLA_NOT_MET")</f>
        <v>SLA_NOT_MET</v>
      </c>
    </row>
    <row r="4237" spans="1:17" x14ac:dyDescent="0.3">
      <c r="A4237" s="7" t="s">
        <v>5200</v>
      </c>
      <c r="B4237" s="36">
        <v>45160.664236111108</v>
      </c>
      <c r="C4237" s="41">
        <v>45160.675879629627</v>
      </c>
      <c r="D4237" s="11" t="s">
        <v>47</v>
      </c>
      <c r="E4237" s="11" t="s">
        <v>11</v>
      </c>
      <c r="F4237" s="11" t="s">
        <v>14</v>
      </c>
      <c r="G4237" s="11" t="s">
        <v>814</v>
      </c>
      <c r="H4237" s="84" t="str">
        <f t="shared" si="66"/>
        <v>Overdue Bill</v>
      </c>
      <c r="I4237" s="63">
        <f>(tbl_raw_data[[#This Row],[Date Actioned]])-(tbl_raw_data[[#This Row],[Date Tagged]])</f>
        <v>1.1643518519122154E-2</v>
      </c>
      <c r="J4237" s="66">
        <f>HOUR(tbl_raw_data[[#This Row],[time_taken]])*60+MINUTE(tbl_raw_data[[#This Row],[time_taken]])+SECOND(tbl_raw_data[[#This Row],[time_taken]])/60</f>
        <v>16.766666666666666</v>
      </c>
      <c r="K4237" s="68">
        <f>DATE(YEAR(tbl_raw_data[[#This Row],[Date Actioned]]),MONTH(tbl_raw_data[[#This Row],[Date Actioned]]),DAY(tbl_raw_data[[#This Row],[Date Actioned]]))</f>
        <v>45160</v>
      </c>
      <c r="L4237" s="65" t="str">
        <f>UPPER(TEXT(tbl_raw_data[[#This Row],[updated_date]],"MMMM"))</f>
        <v>AUGUST</v>
      </c>
      <c r="M4237" s="65" t="str">
        <f>"WEEK "&amp;IF(ROUNDUP(DAY(tbl_raw_data[[#This Row],[updated_date]])/7,0)=5,4,ROUNDUP(DAY(tbl_raw_data[[#This Row],[updated_date]])/7,0))</f>
        <v>WEEK 4</v>
      </c>
      <c r="N4237" s="71" t="str">
        <f>UPPER(VLOOKUP(tbl_raw_data[[#This Row],[Analyst]],settings!$A$1:$B$15,2,0))</f>
        <v>CAMROON</v>
      </c>
      <c r="O4237" s="71" t="str">
        <f>TRIM(UPPER(tbl_raw_data[[#This Row],[Outcome]]))</f>
        <v>WITHDRAW</v>
      </c>
      <c r="P4237" s="71" t="str">
        <f>TRIM(UPPER(tbl_raw_data[[#This Row],[Queue Name]]))</f>
        <v>CONSUMER EXISTING</v>
      </c>
      <c r="Q4237" s="71" t="str">
        <f>IF(tbl_raw_data[[#This Row],[time_taken_in_min]]&lt;=settings!$D$2,"SLA_MET","SLA_NOT_MET")</f>
        <v>SLA_MET</v>
      </c>
    </row>
    <row r="4238" spans="1:17" x14ac:dyDescent="0.3">
      <c r="A4238" s="1" t="s">
        <v>5201</v>
      </c>
      <c r="B4238" s="34">
        <v>45160.665462962963</v>
      </c>
      <c r="C4238" s="40">
        <v>45160.678622685184</v>
      </c>
      <c r="D4238" s="10" t="s">
        <v>47</v>
      </c>
      <c r="E4238" s="10" t="s">
        <v>11</v>
      </c>
      <c r="F4238" s="10" t="s">
        <v>17</v>
      </c>
      <c r="G4238" s="12"/>
      <c r="H4238" s="84" t="str">
        <f t="shared" si="66"/>
        <v>Reason Unknown</v>
      </c>
      <c r="I4238" s="63">
        <f>(tbl_raw_data[[#This Row],[Date Actioned]])-(tbl_raw_data[[#This Row],[Date Tagged]])</f>
        <v>1.3159722220734693E-2</v>
      </c>
      <c r="J4238" s="66">
        <f>HOUR(tbl_raw_data[[#This Row],[time_taken]])*60+MINUTE(tbl_raw_data[[#This Row],[time_taken]])+SECOND(tbl_raw_data[[#This Row],[time_taken]])/60</f>
        <v>18.95</v>
      </c>
      <c r="K4238" s="68">
        <f>DATE(YEAR(tbl_raw_data[[#This Row],[Date Actioned]]),MONTH(tbl_raw_data[[#This Row],[Date Actioned]]),DAY(tbl_raw_data[[#This Row],[Date Actioned]]))</f>
        <v>45160</v>
      </c>
      <c r="L4238" s="65" t="str">
        <f>UPPER(TEXT(tbl_raw_data[[#This Row],[updated_date]],"MMMM"))</f>
        <v>AUGUST</v>
      </c>
      <c r="M4238" s="65" t="str">
        <f>"WEEK "&amp;IF(ROUNDUP(DAY(tbl_raw_data[[#This Row],[updated_date]])/7,0)=5,4,ROUNDUP(DAY(tbl_raw_data[[#This Row],[updated_date]])/7,0))</f>
        <v>WEEK 4</v>
      </c>
      <c r="N4238" s="71" t="str">
        <f>UPPER(VLOOKUP(tbl_raw_data[[#This Row],[Analyst]],settings!$A$1:$B$15,2,0))</f>
        <v>MERCEDES</v>
      </c>
      <c r="O4238" s="71" t="str">
        <f>TRIM(UPPER(tbl_raw_data[[#This Row],[Outcome]]))</f>
        <v>WITHDRAW</v>
      </c>
      <c r="P4238" s="71" t="str">
        <f>TRIM(UPPER(tbl_raw_data[[#This Row],[Queue Name]]))</f>
        <v>CONSUMER EXISTING</v>
      </c>
      <c r="Q4238" s="71" t="str">
        <f>IF(tbl_raw_data[[#This Row],[time_taken_in_min]]&lt;=settings!$D$2,"SLA_MET","SLA_NOT_MET")</f>
        <v>SLA_MET</v>
      </c>
    </row>
    <row r="4239" spans="1:17" x14ac:dyDescent="0.3">
      <c r="A4239" s="5" t="s">
        <v>5202</v>
      </c>
      <c r="B4239" s="36">
        <v>45160.670497685183</v>
      </c>
      <c r="C4239" s="41">
        <v>45160.681145833332</v>
      </c>
      <c r="D4239" s="11" t="s">
        <v>47</v>
      </c>
      <c r="E4239" s="11" t="s">
        <v>18</v>
      </c>
      <c r="F4239" s="11" t="s">
        <v>206</v>
      </c>
      <c r="G4239" s="11" t="s">
        <v>816</v>
      </c>
      <c r="H4239" s="84" t="str">
        <f t="shared" si="66"/>
        <v>Incomplete Details</v>
      </c>
      <c r="I4239" s="63">
        <f>(tbl_raw_data[[#This Row],[Date Actioned]])-(tbl_raw_data[[#This Row],[Date Tagged]])</f>
        <v>1.0648148148902692E-2</v>
      </c>
      <c r="J4239" s="66">
        <f>HOUR(tbl_raw_data[[#This Row],[time_taken]])*60+MINUTE(tbl_raw_data[[#This Row],[time_taken]])+SECOND(tbl_raw_data[[#This Row],[time_taken]])/60</f>
        <v>15.333333333333334</v>
      </c>
      <c r="K4239" s="68">
        <f>DATE(YEAR(tbl_raw_data[[#This Row],[Date Actioned]]),MONTH(tbl_raw_data[[#This Row],[Date Actioned]]),DAY(tbl_raw_data[[#This Row],[Date Actioned]]))</f>
        <v>45160</v>
      </c>
      <c r="L4239" s="65" t="str">
        <f>UPPER(TEXT(tbl_raw_data[[#This Row],[updated_date]],"MMMM"))</f>
        <v>AUGUST</v>
      </c>
      <c r="M4239" s="65" t="str">
        <f>"WEEK "&amp;IF(ROUNDUP(DAY(tbl_raw_data[[#This Row],[updated_date]])/7,0)=5,4,ROUNDUP(DAY(tbl_raw_data[[#This Row],[updated_date]])/7,0))</f>
        <v>WEEK 4</v>
      </c>
      <c r="N4239" s="71" t="str">
        <f>UPPER(VLOOKUP(tbl_raw_data[[#This Row],[Analyst]],settings!$A$1:$B$15,2,0))</f>
        <v>HARDIK</v>
      </c>
      <c r="O4239" s="71" t="str">
        <f>TRIM(UPPER(tbl_raw_data[[#This Row],[Outcome]]))</f>
        <v>WITHDRAW</v>
      </c>
      <c r="P4239" s="71" t="str">
        <f>TRIM(UPPER(tbl_raw_data[[#This Row],[Queue Name]]))</f>
        <v>CONSUMER PRE BUREAU</v>
      </c>
      <c r="Q4239" s="71" t="str">
        <f>IF(tbl_raw_data[[#This Row],[time_taken_in_min]]&lt;=settings!$D$2,"SLA_MET","SLA_NOT_MET")</f>
        <v>SLA_MET</v>
      </c>
    </row>
    <row r="4240" spans="1:17" x14ac:dyDescent="0.3">
      <c r="A4240" s="7" t="s">
        <v>5203</v>
      </c>
      <c r="B4240" s="34">
        <v>45160.689768518518</v>
      </c>
      <c r="C4240" s="40">
        <v>45160.701840277776</v>
      </c>
      <c r="D4240" s="10" t="s">
        <v>47</v>
      </c>
      <c r="E4240" s="10" t="s">
        <v>8</v>
      </c>
      <c r="F4240" s="10" t="s">
        <v>12</v>
      </c>
      <c r="G4240" s="10" t="s">
        <v>667</v>
      </c>
      <c r="H4240" s="84" t="str">
        <f t="shared" si="66"/>
        <v>Incomplete Details</v>
      </c>
      <c r="I4240" s="63">
        <f>(tbl_raw_data[[#This Row],[Date Actioned]])-(tbl_raw_data[[#This Row],[Date Tagged]])</f>
        <v>1.2071759258105885E-2</v>
      </c>
      <c r="J4240" s="66">
        <f>HOUR(tbl_raw_data[[#This Row],[time_taken]])*60+MINUTE(tbl_raw_data[[#This Row],[time_taken]])+SECOND(tbl_raw_data[[#This Row],[time_taken]])/60</f>
        <v>17.383333333333333</v>
      </c>
      <c r="K4240" s="68">
        <f>DATE(YEAR(tbl_raw_data[[#This Row],[Date Actioned]]),MONTH(tbl_raw_data[[#This Row],[Date Actioned]]),DAY(tbl_raw_data[[#This Row],[Date Actioned]]))</f>
        <v>45160</v>
      </c>
      <c r="L4240" s="65" t="str">
        <f>UPPER(TEXT(tbl_raw_data[[#This Row],[updated_date]],"MMMM"))</f>
        <v>AUGUST</v>
      </c>
      <c r="M4240" s="65" t="str">
        <f>"WEEK "&amp;IF(ROUNDUP(DAY(tbl_raw_data[[#This Row],[updated_date]])/7,0)=5,4,ROUNDUP(DAY(tbl_raw_data[[#This Row],[updated_date]])/7,0))</f>
        <v>WEEK 4</v>
      </c>
      <c r="N4240" s="71" t="str">
        <f>UPPER(VLOOKUP(tbl_raw_data[[#This Row],[Analyst]],settings!$A$1:$B$15,2,0))</f>
        <v>NITESH</v>
      </c>
      <c r="O4240" s="71" t="str">
        <f>TRIM(UPPER(tbl_raw_data[[#This Row],[Outcome]]))</f>
        <v>WITHDRAW</v>
      </c>
      <c r="P4240" s="71" t="str">
        <f>TRIM(UPPER(tbl_raw_data[[#This Row],[Queue Name]]))</f>
        <v>CONSUMER POST BUREAU</v>
      </c>
      <c r="Q4240" s="71" t="str">
        <f>IF(tbl_raw_data[[#This Row],[time_taken_in_min]]&lt;=settings!$D$2,"SLA_MET","SLA_NOT_MET")</f>
        <v>SLA_MET</v>
      </c>
    </row>
    <row r="4241" spans="1:17" x14ac:dyDescent="0.3">
      <c r="A4241" s="1" t="s">
        <v>5204</v>
      </c>
      <c r="B4241" s="36">
        <v>45160.690439814818</v>
      </c>
      <c r="C4241" s="41">
        <v>45160.702037037037</v>
      </c>
      <c r="D4241" s="11" t="s">
        <v>47</v>
      </c>
      <c r="E4241" s="11" t="s">
        <v>18</v>
      </c>
      <c r="F4241" s="11" t="s">
        <v>114</v>
      </c>
      <c r="G4241" s="11" t="s">
        <v>817</v>
      </c>
      <c r="H4241" s="84" t="str">
        <f t="shared" si="66"/>
        <v>Incomplete Details</v>
      </c>
      <c r="I4241" s="63">
        <f>(tbl_raw_data[[#This Row],[Date Actioned]])-(tbl_raw_data[[#This Row],[Date Tagged]])</f>
        <v>1.1597222219279502E-2</v>
      </c>
      <c r="J4241" s="66">
        <f>HOUR(tbl_raw_data[[#This Row],[time_taken]])*60+MINUTE(tbl_raw_data[[#This Row],[time_taken]])+SECOND(tbl_raw_data[[#This Row],[time_taken]])/60</f>
        <v>16.7</v>
      </c>
      <c r="K4241" s="68">
        <f>DATE(YEAR(tbl_raw_data[[#This Row],[Date Actioned]]),MONTH(tbl_raw_data[[#This Row],[Date Actioned]]),DAY(tbl_raw_data[[#This Row],[Date Actioned]]))</f>
        <v>45160</v>
      </c>
      <c r="L4241" s="65" t="str">
        <f>UPPER(TEXT(tbl_raw_data[[#This Row],[updated_date]],"MMMM"))</f>
        <v>AUGUST</v>
      </c>
      <c r="M4241" s="65" t="str">
        <f>"WEEK "&amp;IF(ROUNDUP(DAY(tbl_raw_data[[#This Row],[updated_date]])/7,0)=5,4,ROUNDUP(DAY(tbl_raw_data[[#This Row],[updated_date]])/7,0))</f>
        <v>WEEK 4</v>
      </c>
      <c r="N4241" s="71" t="str">
        <f>UPPER(VLOOKUP(tbl_raw_data[[#This Row],[Analyst]],settings!$A$1:$B$15,2,0))</f>
        <v>FARDIN</v>
      </c>
      <c r="O4241" s="71" t="str">
        <f>TRIM(UPPER(tbl_raw_data[[#This Row],[Outcome]]))</f>
        <v>WITHDRAW</v>
      </c>
      <c r="P4241" s="71" t="str">
        <f>TRIM(UPPER(tbl_raw_data[[#This Row],[Queue Name]]))</f>
        <v>CONSUMER PRE BUREAU</v>
      </c>
      <c r="Q4241" s="71" t="str">
        <f>IF(tbl_raw_data[[#This Row],[time_taken_in_min]]&lt;=settings!$D$2,"SLA_MET","SLA_NOT_MET")</f>
        <v>SLA_MET</v>
      </c>
    </row>
    <row r="4242" spans="1:17" x14ac:dyDescent="0.3">
      <c r="A4242" s="5" t="s">
        <v>5205</v>
      </c>
      <c r="B4242" s="34">
        <v>45160.690983796296</v>
      </c>
      <c r="C4242" s="40">
        <v>45160.708506944444</v>
      </c>
      <c r="D4242" s="10" t="s">
        <v>47</v>
      </c>
      <c r="E4242" s="10" t="s">
        <v>8</v>
      </c>
      <c r="F4242" s="10" t="s">
        <v>206</v>
      </c>
      <c r="G4242" s="10" t="s">
        <v>818</v>
      </c>
      <c r="H4242" s="84" t="str">
        <f t="shared" si="66"/>
        <v>Incomplete Details</v>
      </c>
      <c r="I4242" s="63">
        <f>(tbl_raw_data[[#This Row],[Date Actioned]])-(tbl_raw_data[[#This Row],[Date Tagged]])</f>
        <v>1.7523148148029577E-2</v>
      </c>
      <c r="J4242" s="66">
        <f>HOUR(tbl_raw_data[[#This Row],[time_taken]])*60+MINUTE(tbl_raw_data[[#This Row],[time_taken]])+SECOND(tbl_raw_data[[#This Row],[time_taken]])/60</f>
        <v>25.233333333333334</v>
      </c>
      <c r="K4242" s="68">
        <f>DATE(YEAR(tbl_raw_data[[#This Row],[Date Actioned]]),MONTH(tbl_raw_data[[#This Row],[Date Actioned]]),DAY(tbl_raw_data[[#This Row],[Date Actioned]]))</f>
        <v>45160</v>
      </c>
      <c r="L4242" s="65" t="str">
        <f>UPPER(TEXT(tbl_raw_data[[#This Row],[updated_date]],"MMMM"))</f>
        <v>AUGUST</v>
      </c>
      <c r="M4242" s="65" t="str">
        <f>"WEEK "&amp;IF(ROUNDUP(DAY(tbl_raw_data[[#This Row],[updated_date]])/7,0)=5,4,ROUNDUP(DAY(tbl_raw_data[[#This Row],[updated_date]])/7,0))</f>
        <v>WEEK 4</v>
      </c>
      <c r="N4242" s="71" t="str">
        <f>UPPER(VLOOKUP(tbl_raw_data[[#This Row],[Analyst]],settings!$A$1:$B$15,2,0))</f>
        <v>HARDIK</v>
      </c>
      <c r="O4242" s="71" t="str">
        <f>TRIM(UPPER(tbl_raw_data[[#This Row],[Outcome]]))</f>
        <v>WITHDRAW</v>
      </c>
      <c r="P4242" s="71" t="str">
        <f>TRIM(UPPER(tbl_raw_data[[#This Row],[Queue Name]]))</f>
        <v>CONSUMER POST BUREAU</v>
      </c>
      <c r="Q4242" s="71" t="str">
        <f>IF(tbl_raw_data[[#This Row],[time_taken_in_min]]&lt;=settings!$D$2,"SLA_MET","SLA_NOT_MET")</f>
        <v>SLA_NOT_MET</v>
      </c>
    </row>
    <row r="4243" spans="1:17" x14ac:dyDescent="0.3">
      <c r="A4243" s="7" t="s">
        <v>5206</v>
      </c>
      <c r="B4243" s="36">
        <v>45160.693148148152</v>
      </c>
      <c r="C4243" s="41">
        <v>45160.712106481478</v>
      </c>
      <c r="D4243" s="11" t="s">
        <v>47</v>
      </c>
      <c r="E4243" s="11" t="s">
        <v>11</v>
      </c>
      <c r="F4243" s="11" t="s">
        <v>12</v>
      </c>
      <c r="G4243" s="11" t="s">
        <v>819</v>
      </c>
      <c r="H4243" s="84" t="str">
        <f t="shared" si="66"/>
        <v>Incorrect Details</v>
      </c>
      <c r="I4243" s="63">
        <f>(tbl_raw_data[[#This Row],[Date Actioned]])-(tbl_raw_data[[#This Row],[Date Tagged]])</f>
        <v>1.8958333326736465E-2</v>
      </c>
      <c r="J4243" s="66">
        <f>HOUR(tbl_raw_data[[#This Row],[time_taken]])*60+MINUTE(tbl_raw_data[[#This Row],[time_taken]])+SECOND(tbl_raw_data[[#This Row],[time_taken]])/60</f>
        <v>27.3</v>
      </c>
      <c r="K4243" s="68">
        <f>DATE(YEAR(tbl_raw_data[[#This Row],[Date Actioned]]),MONTH(tbl_raw_data[[#This Row],[Date Actioned]]),DAY(tbl_raw_data[[#This Row],[Date Actioned]]))</f>
        <v>45160</v>
      </c>
      <c r="L4243" s="65" t="str">
        <f>UPPER(TEXT(tbl_raw_data[[#This Row],[updated_date]],"MMMM"))</f>
        <v>AUGUST</v>
      </c>
      <c r="M4243" s="65" t="str">
        <f>"WEEK "&amp;IF(ROUNDUP(DAY(tbl_raw_data[[#This Row],[updated_date]])/7,0)=5,4,ROUNDUP(DAY(tbl_raw_data[[#This Row],[updated_date]])/7,0))</f>
        <v>WEEK 4</v>
      </c>
      <c r="N4243" s="71" t="str">
        <f>UPPER(VLOOKUP(tbl_raw_data[[#This Row],[Analyst]],settings!$A$1:$B$15,2,0))</f>
        <v>NITESH</v>
      </c>
      <c r="O4243" s="71" t="str">
        <f>TRIM(UPPER(tbl_raw_data[[#This Row],[Outcome]]))</f>
        <v>WITHDRAW</v>
      </c>
      <c r="P4243" s="71" t="str">
        <f>TRIM(UPPER(tbl_raw_data[[#This Row],[Queue Name]]))</f>
        <v>CONSUMER EXISTING</v>
      </c>
      <c r="Q4243" s="71" t="str">
        <f>IF(tbl_raw_data[[#This Row],[time_taken_in_min]]&lt;=settings!$D$2,"SLA_MET","SLA_NOT_MET")</f>
        <v>SLA_NOT_MET</v>
      </c>
    </row>
    <row r="4244" spans="1:17" x14ac:dyDescent="0.3">
      <c r="A4244" s="1" t="s">
        <v>5207</v>
      </c>
      <c r="B4244" s="34">
        <v>45160.693391203706</v>
      </c>
      <c r="C4244" s="40">
        <v>45160.713946759257</v>
      </c>
      <c r="D4244" s="10" t="s">
        <v>47</v>
      </c>
      <c r="E4244" s="10" t="s">
        <v>8</v>
      </c>
      <c r="F4244" s="10" t="s">
        <v>14</v>
      </c>
      <c r="G4244" s="10" t="s">
        <v>667</v>
      </c>
      <c r="H4244" s="84" t="str">
        <f t="shared" si="66"/>
        <v>Incomplete Details</v>
      </c>
      <c r="I4244" s="63">
        <f>(tbl_raw_data[[#This Row],[Date Actioned]])-(tbl_raw_data[[#This Row],[Date Tagged]])</f>
        <v>2.0555555551254656E-2</v>
      </c>
      <c r="J4244" s="66">
        <f>HOUR(tbl_raw_data[[#This Row],[time_taken]])*60+MINUTE(tbl_raw_data[[#This Row],[time_taken]])+SECOND(tbl_raw_data[[#This Row],[time_taken]])/60</f>
        <v>29.6</v>
      </c>
      <c r="K4244" s="68">
        <f>DATE(YEAR(tbl_raw_data[[#This Row],[Date Actioned]]),MONTH(tbl_raw_data[[#This Row],[Date Actioned]]),DAY(tbl_raw_data[[#This Row],[Date Actioned]]))</f>
        <v>45160</v>
      </c>
      <c r="L4244" s="65" t="str">
        <f>UPPER(TEXT(tbl_raw_data[[#This Row],[updated_date]],"MMMM"))</f>
        <v>AUGUST</v>
      </c>
      <c r="M4244" s="65" t="str">
        <f>"WEEK "&amp;IF(ROUNDUP(DAY(tbl_raw_data[[#This Row],[updated_date]])/7,0)=5,4,ROUNDUP(DAY(tbl_raw_data[[#This Row],[updated_date]])/7,0))</f>
        <v>WEEK 4</v>
      </c>
      <c r="N4244" s="71" t="str">
        <f>UPPER(VLOOKUP(tbl_raw_data[[#This Row],[Analyst]],settings!$A$1:$B$15,2,0))</f>
        <v>CAMROON</v>
      </c>
      <c r="O4244" s="71" t="str">
        <f>TRIM(UPPER(tbl_raw_data[[#This Row],[Outcome]]))</f>
        <v>WITHDRAW</v>
      </c>
      <c r="P4244" s="71" t="str">
        <f>TRIM(UPPER(tbl_raw_data[[#This Row],[Queue Name]]))</f>
        <v>CONSUMER POST BUREAU</v>
      </c>
      <c r="Q4244" s="71" t="str">
        <f>IF(tbl_raw_data[[#This Row],[time_taken_in_min]]&lt;=settings!$D$2,"SLA_MET","SLA_NOT_MET")</f>
        <v>SLA_NOT_MET</v>
      </c>
    </row>
    <row r="4245" spans="1:17" x14ac:dyDescent="0.3">
      <c r="A4245" s="5" t="s">
        <v>5208</v>
      </c>
      <c r="B4245" s="36">
        <v>45160.695949074077</v>
      </c>
      <c r="C4245" s="41">
        <v>45160.71471064815</v>
      </c>
      <c r="D4245" s="11" t="s">
        <v>47</v>
      </c>
      <c r="E4245" s="11" t="s">
        <v>11</v>
      </c>
      <c r="F4245" s="11" t="s">
        <v>206</v>
      </c>
      <c r="G4245" s="11" t="s">
        <v>667</v>
      </c>
      <c r="H4245" s="84" t="str">
        <f t="shared" si="66"/>
        <v>Incomplete Details</v>
      </c>
      <c r="I4245" s="63">
        <f>(tbl_raw_data[[#This Row],[Date Actioned]])-(tbl_raw_data[[#This Row],[Date Tagged]])</f>
        <v>1.8761574072414078E-2</v>
      </c>
      <c r="J4245" s="66">
        <f>HOUR(tbl_raw_data[[#This Row],[time_taken]])*60+MINUTE(tbl_raw_data[[#This Row],[time_taken]])+SECOND(tbl_raw_data[[#This Row],[time_taken]])/60</f>
        <v>27.016666666666666</v>
      </c>
      <c r="K4245" s="68">
        <f>DATE(YEAR(tbl_raw_data[[#This Row],[Date Actioned]]),MONTH(tbl_raw_data[[#This Row],[Date Actioned]]),DAY(tbl_raw_data[[#This Row],[Date Actioned]]))</f>
        <v>45160</v>
      </c>
      <c r="L4245" s="65" t="str">
        <f>UPPER(TEXT(tbl_raw_data[[#This Row],[updated_date]],"MMMM"))</f>
        <v>AUGUST</v>
      </c>
      <c r="M4245" s="65" t="str">
        <f>"WEEK "&amp;IF(ROUNDUP(DAY(tbl_raw_data[[#This Row],[updated_date]])/7,0)=5,4,ROUNDUP(DAY(tbl_raw_data[[#This Row],[updated_date]])/7,0))</f>
        <v>WEEK 4</v>
      </c>
      <c r="N4245" s="71" t="str">
        <f>UPPER(VLOOKUP(tbl_raw_data[[#This Row],[Analyst]],settings!$A$1:$B$15,2,0))</f>
        <v>HARDIK</v>
      </c>
      <c r="O4245" s="71" t="str">
        <f>TRIM(UPPER(tbl_raw_data[[#This Row],[Outcome]]))</f>
        <v>WITHDRAW</v>
      </c>
      <c r="P4245" s="71" t="str">
        <f>TRIM(UPPER(tbl_raw_data[[#This Row],[Queue Name]]))</f>
        <v>CONSUMER EXISTING</v>
      </c>
      <c r="Q4245" s="71" t="str">
        <f>IF(tbl_raw_data[[#This Row],[time_taken_in_min]]&lt;=settings!$D$2,"SLA_MET","SLA_NOT_MET")</f>
        <v>SLA_NOT_MET</v>
      </c>
    </row>
    <row r="4246" spans="1:17" x14ac:dyDescent="0.3">
      <c r="A4246" s="7" t="s">
        <v>5209</v>
      </c>
      <c r="B4246" s="34">
        <v>45160.701342592591</v>
      </c>
      <c r="C4246" s="40">
        <v>45160.720393518517</v>
      </c>
      <c r="D4246" s="10" t="s">
        <v>47</v>
      </c>
      <c r="E4246" s="10" t="s">
        <v>8</v>
      </c>
      <c r="F4246" s="10" t="s">
        <v>17</v>
      </c>
      <c r="G4246" s="12"/>
      <c r="H4246" s="84" t="str">
        <f t="shared" si="66"/>
        <v>Reason Unknown</v>
      </c>
      <c r="I4246" s="63">
        <f>(tbl_raw_data[[#This Row],[Date Actioned]])-(tbl_raw_data[[#This Row],[Date Tagged]])</f>
        <v>1.9050925926421769E-2</v>
      </c>
      <c r="J4246" s="66">
        <f>HOUR(tbl_raw_data[[#This Row],[time_taken]])*60+MINUTE(tbl_raw_data[[#This Row],[time_taken]])+SECOND(tbl_raw_data[[#This Row],[time_taken]])/60</f>
        <v>27.433333333333334</v>
      </c>
      <c r="K4246" s="68">
        <f>DATE(YEAR(tbl_raw_data[[#This Row],[Date Actioned]]),MONTH(tbl_raw_data[[#This Row],[Date Actioned]]),DAY(tbl_raw_data[[#This Row],[Date Actioned]]))</f>
        <v>45160</v>
      </c>
      <c r="L4246" s="65" t="str">
        <f>UPPER(TEXT(tbl_raw_data[[#This Row],[updated_date]],"MMMM"))</f>
        <v>AUGUST</v>
      </c>
      <c r="M4246" s="65" t="str">
        <f>"WEEK "&amp;IF(ROUNDUP(DAY(tbl_raw_data[[#This Row],[updated_date]])/7,0)=5,4,ROUNDUP(DAY(tbl_raw_data[[#This Row],[updated_date]])/7,0))</f>
        <v>WEEK 4</v>
      </c>
      <c r="N4246" s="71" t="str">
        <f>UPPER(VLOOKUP(tbl_raw_data[[#This Row],[Analyst]],settings!$A$1:$B$15,2,0))</f>
        <v>MERCEDES</v>
      </c>
      <c r="O4246" s="71" t="str">
        <f>TRIM(UPPER(tbl_raw_data[[#This Row],[Outcome]]))</f>
        <v>WITHDRAW</v>
      </c>
      <c r="P4246" s="71" t="str">
        <f>TRIM(UPPER(tbl_raw_data[[#This Row],[Queue Name]]))</f>
        <v>CONSUMER POST BUREAU</v>
      </c>
      <c r="Q4246" s="71" t="str">
        <f>IF(tbl_raw_data[[#This Row],[time_taken_in_min]]&lt;=settings!$D$2,"SLA_MET","SLA_NOT_MET")</f>
        <v>SLA_NOT_MET</v>
      </c>
    </row>
    <row r="4247" spans="1:17" x14ac:dyDescent="0.3">
      <c r="A4247" s="1" t="s">
        <v>5210</v>
      </c>
      <c r="B4247" s="36">
        <v>45160.704675925925</v>
      </c>
      <c r="C4247" s="41">
        <v>45160.71565972222</v>
      </c>
      <c r="D4247" s="11" t="s">
        <v>47</v>
      </c>
      <c r="E4247" s="11" t="s">
        <v>11</v>
      </c>
      <c r="F4247" s="11" t="s">
        <v>114</v>
      </c>
      <c r="G4247" s="11" t="s">
        <v>781</v>
      </c>
      <c r="H4247" s="84" t="str">
        <f t="shared" si="66"/>
        <v>Incomplete Details</v>
      </c>
      <c r="I4247" s="63">
        <f>(tbl_raw_data[[#This Row],[Date Actioned]])-(tbl_raw_data[[#This Row],[Date Tagged]])</f>
        <v>1.0983796295477077E-2</v>
      </c>
      <c r="J4247" s="66">
        <f>HOUR(tbl_raw_data[[#This Row],[time_taken]])*60+MINUTE(tbl_raw_data[[#This Row],[time_taken]])+SECOND(tbl_raw_data[[#This Row],[time_taken]])/60</f>
        <v>15.816666666666666</v>
      </c>
      <c r="K4247" s="68">
        <f>DATE(YEAR(tbl_raw_data[[#This Row],[Date Actioned]]),MONTH(tbl_raw_data[[#This Row],[Date Actioned]]),DAY(tbl_raw_data[[#This Row],[Date Actioned]]))</f>
        <v>45160</v>
      </c>
      <c r="L4247" s="65" t="str">
        <f>UPPER(TEXT(tbl_raw_data[[#This Row],[updated_date]],"MMMM"))</f>
        <v>AUGUST</v>
      </c>
      <c r="M4247" s="65" t="str">
        <f>"WEEK "&amp;IF(ROUNDUP(DAY(tbl_raw_data[[#This Row],[updated_date]])/7,0)=5,4,ROUNDUP(DAY(tbl_raw_data[[#This Row],[updated_date]])/7,0))</f>
        <v>WEEK 4</v>
      </c>
      <c r="N4247" s="71" t="str">
        <f>UPPER(VLOOKUP(tbl_raw_data[[#This Row],[Analyst]],settings!$A$1:$B$15,2,0))</f>
        <v>FARDIN</v>
      </c>
      <c r="O4247" s="71" t="str">
        <f>TRIM(UPPER(tbl_raw_data[[#This Row],[Outcome]]))</f>
        <v>WITHDRAW</v>
      </c>
      <c r="P4247" s="71" t="str">
        <f>TRIM(UPPER(tbl_raw_data[[#This Row],[Queue Name]]))</f>
        <v>CONSUMER EXISTING</v>
      </c>
      <c r="Q4247" s="71" t="str">
        <f>IF(tbl_raw_data[[#This Row],[time_taken_in_min]]&lt;=settings!$D$2,"SLA_MET","SLA_NOT_MET")</f>
        <v>SLA_MET</v>
      </c>
    </row>
    <row r="4248" spans="1:17" x14ac:dyDescent="0.3">
      <c r="A4248" s="5" t="s">
        <v>5211</v>
      </c>
      <c r="B4248" s="34">
        <v>45160.705034722225</v>
      </c>
      <c r="C4248" s="40">
        <v>45160.720057870371</v>
      </c>
      <c r="D4248" s="10" t="s">
        <v>47</v>
      </c>
      <c r="E4248" s="10" t="s">
        <v>18</v>
      </c>
      <c r="F4248" s="10" t="s">
        <v>12</v>
      </c>
      <c r="G4248" s="10" t="s">
        <v>706</v>
      </c>
      <c r="H4248" s="84" t="str">
        <f t="shared" si="66"/>
        <v>Incomplete Details</v>
      </c>
      <c r="I4248" s="63">
        <f>(tbl_raw_data[[#This Row],[Date Actioned]])-(tbl_raw_data[[#This Row],[Date Tagged]])</f>
        <v>1.5023148145701271E-2</v>
      </c>
      <c r="J4248" s="66">
        <f>HOUR(tbl_raw_data[[#This Row],[time_taken]])*60+MINUTE(tbl_raw_data[[#This Row],[time_taken]])+SECOND(tbl_raw_data[[#This Row],[time_taken]])/60</f>
        <v>21.633333333333333</v>
      </c>
      <c r="K4248" s="68">
        <f>DATE(YEAR(tbl_raw_data[[#This Row],[Date Actioned]]),MONTH(tbl_raw_data[[#This Row],[Date Actioned]]),DAY(tbl_raw_data[[#This Row],[Date Actioned]]))</f>
        <v>45160</v>
      </c>
      <c r="L4248" s="65" t="str">
        <f>UPPER(TEXT(tbl_raw_data[[#This Row],[updated_date]],"MMMM"))</f>
        <v>AUGUST</v>
      </c>
      <c r="M4248" s="65" t="str">
        <f>"WEEK "&amp;IF(ROUNDUP(DAY(tbl_raw_data[[#This Row],[updated_date]])/7,0)=5,4,ROUNDUP(DAY(tbl_raw_data[[#This Row],[updated_date]])/7,0))</f>
        <v>WEEK 4</v>
      </c>
      <c r="N4248" s="71" t="str">
        <f>UPPER(VLOOKUP(tbl_raw_data[[#This Row],[Analyst]],settings!$A$1:$B$15,2,0))</f>
        <v>NITESH</v>
      </c>
      <c r="O4248" s="71" t="str">
        <f>TRIM(UPPER(tbl_raw_data[[#This Row],[Outcome]]))</f>
        <v>WITHDRAW</v>
      </c>
      <c r="P4248" s="71" t="str">
        <f>TRIM(UPPER(tbl_raw_data[[#This Row],[Queue Name]]))</f>
        <v>CONSUMER PRE BUREAU</v>
      </c>
      <c r="Q4248" s="71" t="str">
        <f>IF(tbl_raw_data[[#This Row],[time_taken_in_min]]&lt;=settings!$D$2,"SLA_MET","SLA_NOT_MET")</f>
        <v>SLA_NOT_MET</v>
      </c>
    </row>
    <row r="4249" spans="1:17" x14ac:dyDescent="0.3">
      <c r="A4249" s="7" t="s">
        <v>5212</v>
      </c>
      <c r="B4249" s="36">
        <v>45160.712314814817</v>
      </c>
      <c r="C4249" s="41">
        <v>45160.718217592592</v>
      </c>
      <c r="D4249" s="11" t="s">
        <v>47</v>
      </c>
      <c r="E4249" s="11" t="s">
        <v>11</v>
      </c>
      <c r="F4249" s="11" t="s">
        <v>14</v>
      </c>
      <c r="G4249" s="11" t="s">
        <v>705</v>
      </c>
      <c r="H4249" s="84" t="str">
        <f t="shared" si="66"/>
        <v>Overdue Bill</v>
      </c>
      <c r="I4249" s="63">
        <f>(tbl_raw_data[[#This Row],[Date Actioned]])-(tbl_raw_data[[#This Row],[Date Tagged]])</f>
        <v>5.9027777751907706E-3</v>
      </c>
      <c r="J4249" s="66">
        <f>HOUR(tbl_raw_data[[#This Row],[time_taken]])*60+MINUTE(tbl_raw_data[[#This Row],[time_taken]])+SECOND(tbl_raw_data[[#This Row],[time_taken]])/60</f>
        <v>8.5</v>
      </c>
      <c r="K4249" s="68">
        <f>DATE(YEAR(tbl_raw_data[[#This Row],[Date Actioned]]),MONTH(tbl_raw_data[[#This Row],[Date Actioned]]),DAY(tbl_raw_data[[#This Row],[Date Actioned]]))</f>
        <v>45160</v>
      </c>
      <c r="L4249" s="65" t="str">
        <f>UPPER(TEXT(tbl_raw_data[[#This Row],[updated_date]],"MMMM"))</f>
        <v>AUGUST</v>
      </c>
      <c r="M4249" s="65" t="str">
        <f>"WEEK "&amp;IF(ROUNDUP(DAY(tbl_raw_data[[#This Row],[updated_date]])/7,0)=5,4,ROUNDUP(DAY(tbl_raw_data[[#This Row],[updated_date]])/7,0))</f>
        <v>WEEK 4</v>
      </c>
      <c r="N4249" s="71" t="str">
        <f>UPPER(VLOOKUP(tbl_raw_data[[#This Row],[Analyst]],settings!$A$1:$B$15,2,0))</f>
        <v>CAMROON</v>
      </c>
      <c r="O4249" s="71" t="str">
        <f>TRIM(UPPER(tbl_raw_data[[#This Row],[Outcome]]))</f>
        <v>WITHDRAW</v>
      </c>
      <c r="P4249" s="71" t="str">
        <f>TRIM(UPPER(tbl_raw_data[[#This Row],[Queue Name]]))</f>
        <v>CONSUMER EXISTING</v>
      </c>
      <c r="Q4249" s="71" t="str">
        <f>IF(tbl_raw_data[[#This Row],[time_taken_in_min]]&lt;=settings!$D$2,"SLA_MET","SLA_NOT_MET")</f>
        <v>SLA_MET</v>
      </c>
    </row>
    <row r="4250" spans="1:17" x14ac:dyDescent="0.3">
      <c r="A4250" s="1" t="s">
        <v>5213</v>
      </c>
      <c r="B4250" s="34">
        <v>45160.715138888889</v>
      </c>
      <c r="C4250" s="40">
        <v>45160.718831018516</v>
      </c>
      <c r="D4250" s="10" t="s">
        <v>47</v>
      </c>
      <c r="E4250" s="10" t="s">
        <v>8</v>
      </c>
      <c r="F4250" s="10" t="s">
        <v>206</v>
      </c>
      <c r="G4250" s="10" t="s">
        <v>820</v>
      </c>
      <c r="H4250" s="84" t="str">
        <f t="shared" si="66"/>
        <v>Incorrect Queue</v>
      </c>
      <c r="I4250" s="63">
        <f>(tbl_raw_data[[#This Row],[Date Actioned]])-(tbl_raw_data[[#This Row],[Date Tagged]])</f>
        <v>3.6921296268701553E-3</v>
      </c>
      <c r="J4250" s="66">
        <f>HOUR(tbl_raw_data[[#This Row],[time_taken]])*60+MINUTE(tbl_raw_data[[#This Row],[time_taken]])+SECOND(tbl_raw_data[[#This Row],[time_taken]])/60</f>
        <v>5.3166666666666664</v>
      </c>
      <c r="K4250" s="68">
        <f>DATE(YEAR(tbl_raw_data[[#This Row],[Date Actioned]]),MONTH(tbl_raw_data[[#This Row],[Date Actioned]]),DAY(tbl_raw_data[[#This Row],[Date Actioned]]))</f>
        <v>45160</v>
      </c>
      <c r="L4250" s="65" t="str">
        <f>UPPER(TEXT(tbl_raw_data[[#This Row],[updated_date]],"MMMM"))</f>
        <v>AUGUST</v>
      </c>
      <c r="M4250" s="65" t="str">
        <f>"WEEK "&amp;IF(ROUNDUP(DAY(tbl_raw_data[[#This Row],[updated_date]])/7,0)=5,4,ROUNDUP(DAY(tbl_raw_data[[#This Row],[updated_date]])/7,0))</f>
        <v>WEEK 4</v>
      </c>
      <c r="N4250" s="71" t="str">
        <f>UPPER(VLOOKUP(tbl_raw_data[[#This Row],[Analyst]],settings!$A$1:$B$15,2,0))</f>
        <v>HARDIK</v>
      </c>
      <c r="O4250" s="71" t="str">
        <f>TRIM(UPPER(tbl_raw_data[[#This Row],[Outcome]]))</f>
        <v>WITHDRAW</v>
      </c>
      <c r="P4250" s="71" t="str">
        <f>TRIM(UPPER(tbl_raw_data[[#This Row],[Queue Name]]))</f>
        <v>CONSUMER POST BUREAU</v>
      </c>
      <c r="Q4250" s="71" t="str">
        <f>IF(tbl_raw_data[[#This Row],[time_taken_in_min]]&lt;=settings!$D$2,"SLA_MET","SLA_NOT_MET")</f>
        <v>SLA_MET</v>
      </c>
    </row>
    <row r="4251" spans="1:17" x14ac:dyDescent="0.3">
      <c r="A4251" s="5" t="s">
        <v>5214</v>
      </c>
      <c r="B4251" s="36">
        <v>45160.715509259258</v>
      </c>
      <c r="C4251" s="41">
        <v>45160.731111111112</v>
      </c>
      <c r="D4251" s="11" t="s">
        <v>47</v>
      </c>
      <c r="E4251" s="11" t="s">
        <v>11</v>
      </c>
      <c r="F4251" s="11" t="s">
        <v>206</v>
      </c>
      <c r="G4251" s="11" t="s">
        <v>667</v>
      </c>
      <c r="H4251" s="84" t="str">
        <f t="shared" si="66"/>
        <v>Incomplete Details</v>
      </c>
      <c r="I4251" s="63">
        <f>(tbl_raw_data[[#This Row],[Date Actioned]])-(tbl_raw_data[[#This Row],[Date Tagged]])</f>
        <v>1.5601851853716653E-2</v>
      </c>
      <c r="J4251" s="66">
        <f>HOUR(tbl_raw_data[[#This Row],[time_taken]])*60+MINUTE(tbl_raw_data[[#This Row],[time_taken]])+SECOND(tbl_raw_data[[#This Row],[time_taken]])/60</f>
        <v>22.466666666666665</v>
      </c>
      <c r="K4251" s="68">
        <f>DATE(YEAR(tbl_raw_data[[#This Row],[Date Actioned]]),MONTH(tbl_raw_data[[#This Row],[Date Actioned]]),DAY(tbl_raw_data[[#This Row],[Date Actioned]]))</f>
        <v>45160</v>
      </c>
      <c r="L4251" s="65" t="str">
        <f>UPPER(TEXT(tbl_raw_data[[#This Row],[updated_date]],"MMMM"))</f>
        <v>AUGUST</v>
      </c>
      <c r="M4251" s="65" t="str">
        <f>"WEEK "&amp;IF(ROUNDUP(DAY(tbl_raw_data[[#This Row],[updated_date]])/7,0)=5,4,ROUNDUP(DAY(tbl_raw_data[[#This Row],[updated_date]])/7,0))</f>
        <v>WEEK 4</v>
      </c>
      <c r="N4251" s="71" t="str">
        <f>UPPER(VLOOKUP(tbl_raw_data[[#This Row],[Analyst]],settings!$A$1:$B$15,2,0))</f>
        <v>HARDIK</v>
      </c>
      <c r="O4251" s="71" t="str">
        <f>TRIM(UPPER(tbl_raw_data[[#This Row],[Outcome]]))</f>
        <v>WITHDRAW</v>
      </c>
      <c r="P4251" s="71" t="str">
        <f>TRIM(UPPER(tbl_raw_data[[#This Row],[Queue Name]]))</f>
        <v>CONSUMER EXISTING</v>
      </c>
      <c r="Q4251" s="71" t="str">
        <f>IF(tbl_raw_data[[#This Row],[time_taken_in_min]]&lt;=settings!$D$2,"SLA_MET","SLA_NOT_MET")</f>
        <v>SLA_NOT_MET</v>
      </c>
    </row>
    <row r="4252" spans="1:17" x14ac:dyDescent="0.3">
      <c r="A4252" s="7" t="s">
        <v>5215</v>
      </c>
      <c r="B4252" s="34">
        <v>45160.724780092591</v>
      </c>
      <c r="C4252" s="40">
        <v>45160.734224537038</v>
      </c>
      <c r="D4252" s="10" t="s">
        <v>47</v>
      </c>
      <c r="E4252" s="10" t="s">
        <v>18</v>
      </c>
      <c r="F4252" s="10" t="s">
        <v>12</v>
      </c>
      <c r="G4252" s="10" t="s">
        <v>821</v>
      </c>
      <c r="H4252" s="84" t="str">
        <f t="shared" si="66"/>
        <v>Incomplete Details</v>
      </c>
      <c r="I4252" s="63">
        <f>(tbl_raw_data[[#This Row],[Date Actioned]])-(tbl_raw_data[[#This Row],[Date Tagged]])</f>
        <v>9.4444444475811906E-3</v>
      </c>
      <c r="J4252" s="66">
        <f>HOUR(tbl_raw_data[[#This Row],[time_taken]])*60+MINUTE(tbl_raw_data[[#This Row],[time_taken]])+SECOND(tbl_raw_data[[#This Row],[time_taken]])/60</f>
        <v>13.6</v>
      </c>
      <c r="K4252" s="68">
        <f>DATE(YEAR(tbl_raw_data[[#This Row],[Date Actioned]]),MONTH(tbl_raw_data[[#This Row],[Date Actioned]]),DAY(tbl_raw_data[[#This Row],[Date Actioned]]))</f>
        <v>45160</v>
      </c>
      <c r="L4252" s="65" t="str">
        <f>UPPER(TEXT(tbl_raw_data[[#This Row],[updated_date]],"MMMM"))</f>
        <v>AUGUST</v>
      </c>
      <c r="M4252" s="65" t="str">
        <f>"WEEK "&amp;IF(ROUNDUP(DAY(tbl_raw_data[[#This Row],[updated_date]])/7,0)=5,4,ROUNDUP(DAY(tbl_raw_data[[#This Row],[updated_date]])/7,0))</f>
        <v>WEEK 4</v>
      </c>
      <c r="N4252" s="71" t="str">
        <f>UPPER(VLOOKUP(tbl_raw_data[[#This Row],[Analyst]],settings!$A$1:$B$15,2,0))</f>
        <v>NITESH</v>
      </c>
      <c r="O4252" s="71" t="str">
        <f>TRIM(UPPER(tbl_raw_data[[#This Row],[Outcome]]))</f>
        <v>WITHDRAW</v>
      </c>
      <c r="P4252" s="71" t="str">
        <f>TRIM(UPPER(tbl_raw_data[[#This Row],[Queue Name]]))</f>
        <v>CONSUMER PRE BUREAU</v>
      </c>
      <c r="Q4252" s="71" t="str">
        <f>IF(tbl_raw_data[[#This Row],[time_taken_in_min]]&lt;=settings!$D$2,"SLA_MET","SLA_NOT_MET")</f>
        <v>SLA_MET</v>
      </c>
    </row>
    <row r="4253" spans="1:17" x14ac:dyDescent="0.3">
      <c r="A4253" s="1" t="s">
        <v>5216</v>
      </c>
      <c r="B4253" s="36">
        <v>45160.729409722226</v>
      </c>
      <c r="C4253" s="41">
        <v>45160.737557870372</v>
      </c>
      <c r="D4253" s="11" t="s">
        <v>47</v>
      </c>
      <c r="E4253" s="11" t="s">
        <v>18</v>
      </c>
      <c r="F4253" s="11" t="s">
        <v>114</v>
      </c>
      <c r="G4253" s="11" t="s">
        <v>706</v>
      </c>
      <c r="H4253" s="84" t="str">
        <f t="shared" si="66"/>
        <v>Incomplete Details</v>
      </c>
      <c r="I4253" s="63">
        <f>(tbl_raw_data[[#This Row],[Date Actioned]])-(tbl_raw_data[[#This Row],[Date Tagged]])</f>
        <v>8.1481481465743855E-3</v>
      </c>
      <c r="J4253" s="66">
        <f>HOUR(tbl_raw_data[[#This Row],[time_taken]])*60+MINUTE(tbl_raw_data[[#This Row],[time_taken]])+SECOND(tbl_raw_data[[#This Row],[time_taken]])/60</f>
        <v>11.733333333333333</v>
      </c>
      <c r="K4253" s="68">
        <f>DATE(YEAR(tbl_raw_data[[#This Row],[Date Actioned]]),MONTH(tbl_raw_data[[#This Row],[Date Actioned]]),DAY(tbl_raw_data[[#This Row],[Date Actioned]]))</f>
        <v>45160</v>
      </c>
      <c r="L4253" s="65" t="str">
        <f>UPPER(TEXT(tbl_raw_data[[#This Row],[updated_date]],"MMMM"))</f>
        <v>AUGUST</v>
      </c>
      <c r="M4253" s="65" t="str">
        <f>"WEEK "&amp;IF(ROUNDUP(DAY(tbl_raw_data[[#This Row],[updated_date]])/7,0)=5,4,ROUNDUP(DAY(tbl_raw_data[[#This Row],[updated_date]])/7,0))</f>
        <v>WEEK 4</v>
      </c>
      <c r="N4253" s="71" t="str">
        <f>UPPER(VLOOKUP(tbl_raw_data[[#This Row],[Analyst]],settings!$A$1:$B$15,2,0))</f>
        <v>FARDIN</v>
      </c>
      <c r="O4253" s="71" t="str">
        <f>TRIM(UPPER(tbl_raw_data[[#This Row],[Outcome]]))</f>
        <v>WITHDRAW</v>
      </c>
      <c r="P4253" s="71" t="str">
        <f>TRIM(UPPER(tbl_raw_data[[#This Row],[Queue Name]]))</f>
        <v>CONSUMER PRE BUREAU</v>
      </c>
      <c r="Q4253" s="71" t="str">
        <f>IF(tbl_raw_data[[#This Row],[time_taken_in_min]]&lt;=settings!$D$2,"SLA_MET","SLA_NOT_MET")</f>
        <v>SLA_MET</v>
      </c>
    </row>
    <row r="4254" spans="1:17" x14ac:dyDescent="0.3">
      <c r="A4254" s="5" t="s">
        <v>5217</v>
      </c>
      <c r="B4254" s="34">
        <v>45160.730266203704</v>
      </c>
      <c r="C4254" s="40">
        <v>45160.738877314812</v>
      </c>
      <c r="D4254" s="10" t="s">
        <v>47</v>
      </c>
      <c r="E4254" s="10" t="s">
        <v>18</v>
      </c>
      <c r="F4254" s="10" t="s">
        <v>206</v>
      </c>
      <c r="G4254" s="10" t="s">
        <v>667</v>
      </c>
      <c r="H4254" s="84" t="str">
        <f t="shared" si="66"/>
        <v>Incomplete Details</v>
      </c>
      <c r="I4254" s="63">
        <f>(tbl_raw_data[[#This Row],[Date Actioned]])-(tbl_raw_data[[#This Row],[Date Tagged]])</f>
        <v>8.6111111086211167E-3</v>
      </c>
      <c r="J4254" s="66">
        <f>HOUR(tbl_raw_data[[#This Row],[time_taken]])*60+MINUTE(tbl_raw_data[[#This Row],[time_taken]])+SECOND(tbl_raw_data[[#This Row],[time_taken]])/60</f>
        <v>12.4</v>
      </c>
      <c r="K4254" s="68">
        <f>DATE(YEAR(tbl_raw_data[[#This Row],[Date Actioned]]),MONTH(tbl_raw_data[[#This Row],[Date Actioned]]),DAY(tbl_raw_data[[#This Row],[Date Actioned]]))</f>
        <v>45160</v>
      </c>
      <c r="L4254" s="65" t="str">
        <f>UPPER(TEXT(tbl_raw_data[[#This Row],[updated_date]],"MMMM"))</f>
        <v>AUGUST</v>
      </c>
      <c r="M4254" s="65" t="str">
        <f>"WEEK "&amp;IF(ROUNDUP(DAY(tbl_raw_data[[#This Row],[updated_date]])/7,0)=5,4,ROUNDUP(DAY(tbl_raw_data[[#This Row],[updated_date]])/7,0))</f>
        <v>WEEK 4</v>
      </c>
      <c r="N4254" s="71" t="str">
        <f>UPPER(VLOOKUP(tbl_raw_data[[#This Row],[Analyst]],settings!$A$1:$B$15,2,0))</f>
        <v>HARDIK</v>
      </c>
      <c r="O4254" s="71" t="str">
        <f>TRIM(UPPER(tbl_raw_data[[#This Row],[Outcome]]))</f>
        <v>WITHDRAW</v>
      </c>
      <c r="P4254" s="71" t="str">
        <f>TRIM(UPPER(tbl_raw_data[[#This Row],[Queue Name]]))</f>
        <v>CONSUMER PRE BUREAU</v>
      </c>
      <c r="Q4254" s="71" t="str">
        <f>IF(tbl_raw_data[[#This Row],[time_taken_in_min]]&lt;=settings!$D$2,"SLA_MET","SLA_NOT_MET")</f>
        <v>SLA_MET</v>
      </c>
    </row>
    <row r="4255" spans="1:17" x14ac:dyDescent="0.3">
      <c r="A4255" s="7" t="s">
        <v>5218</v>
      </c>
      <c r="B4255" s="36">
        <v>45160.755590277775</v>
      </c>
      <c r="C4255" s="41">
        <v>45160.758634259262</v>
      </c>
      <c r="D4255" s="11" t="s">
        <v>47</v>
      </c>
      <c r="E4255" s="11" t="s">
        <v>8</v>
      </c>
      <c r="F4255" s="11" t="s">
        <v>14</v>
      </c>
      <c r="G4255" s="11" t="s">
        <v>822</v>
      </c>
      <c r="H4255" s="84" t="str">
        <f t="shared" si="66"/>
        <v>Incorrect Queue</v>
      </c>
      <c r="I4255" s="63">
        <f>(tbl_raw_data[[#This Row],[Date Actioned]])-(tbl_raw_data[[#This Row],[Date Tagged]])</f>
        <v>3.0439814872806892E-3</v>
      </c>
      <c r="J4255" s="66">
        <f>HOUR(tbl_raw_data[[#This Row],[time_taken]])*60+MINUTE(tbl_raw_data[[#This Row],[time_taken]])+SECOND(tbl_raw_data[[#This Row],[time_taken]])/60</f>
        <v>4.3833333333333337</v>
      </c>
      <c r="K4255" s="68">
        <f>DATE(YEAR(tbl_raw_data[[#This Row],[Date Actioned]]),MONTH(tbl_raw_data[[#This Row],[Date Actioned]]),DAY(tbl_raw_data[[#This Row],[Date Actioned]]))</f>
        <v>45160</v>
      </c>
      <c r="L4255" s="65" t="str">
        <f>UPPER(TEXT(tbl_raw_data[[#This Row],[updated_date]],"MMMM"))</f>
        <v>AUGUST</v>
      </c>
      <c r="M4255" s="65" t="str">
        <f>"WEEK "&amp;IF(ROUNDUP(DAY(tbl_raw_data[[#This Row],[updated_date]])/7,0)=5,4,ROUNDUP(DAY(tbl_raw_data[[#This Row],[updated_date]])/7,0))</f>
        <v>WEEK 4</v>
      </c>
      <c r="N4255" s="71" t="str">
        <f>UPPER(VLOOKUP(tbl_raw_data[[#This Row],[Analyst]],settings!$A$1:$B$15,2,0))</f>
        <v>CAMROON</v>
      </c>
      <c r="O4255" s="71" t="str">
        <f>TRIM(UPPER(tbl_raw_data[[#This Row],[Outcome]]))</f>
        <v>WITHDRAW</v>
      </c>
      <c r="P4255" s="71" t="str">
        <f>TRIM(UPPER(tbl_raw_data[[#This Row],[Queue Name]]))</f>
        <v>CONSUMER POST BUREAU</v>
      </c>
      <c r="Q4255" s="71" t="str">
        <f>IF(tbl_raw_data[[#This Row],[time_taken_in_min]]&lt;=settings!$D$2,"SLA_MET","SLA_NOT_MET")</f>
        <v>SLA_MET</v>
      </c>
    </row>
    <row r="4256" spans="1:17" x14ac:dyDescent="0.3">
      <c r="A4256" s="1" t="s">
        <v>5219</v>
      </c>
      <c r="B4256" s="34">
        <v>45160.761550925927</v>
      </c>
      <c r="C4256" s="40">
        <v>45160.766469907408</v>
      </c>
      <c r="D4256" s="10" t="s">
        <v>47</v>
      </c>
      <c r="E4256" s="10" t="s">
        <v>18</v>
      </c>
      <c r="F4256" s="10" t="s">
        <v>14</v>
      </c>
      <c r="G4256" s="10" t="s">
        <v>706</v>
      </c>
      <c r="H4256" s="84" t="str">
        <f t="shared" si="66"/>
        <v>Incomplete Details</v>
      </c>
      <c r="I4256" s="63">
        <f>(tbl_raw_data[[#This Row],[Date Actioned]])-(tbl_raw_data[[#This Row],[Date Tagged]])</f>
        <v>4.9189814817509614E-3</v>
      </c>
      <c r="J4256" s="66">
        <f>HOUR(tbl_raw_data[[#This Row],[time_taken]])*60+MINUTE(tbl_raw_data[[#This Row],[time_taken]])+SECOND(tbl_raw_data[[#This Row],[time_taken]])/60</f>
        <v>7.083333333333333</v>
      </c>
      <c r="K4256" s="68">
        <f>DATE(YEAR(tbl_raw_data[[#This Row],[Date Actioned]]),MONTH(tbl_raw_data[[#This Row],[Date Actioned]]),DAY(tbl_raw_data[[#This Row],[Date Actioned]]))</f>
        <v>45160</v>
      </c>
      <c r="L4256" s="65" t="str">
        <f>UPPER(TEXT(tbl_raw_data[[#This Row],[updated_date]],"MMMM"))</f>
        <v>AUGUST</v>
      </c>
      <c r="M4256" s="65" t="str">
        <f>"WEEK "&amp;IF(ROUNDUP(DAY(tbl_raw_data[[#This Row],[updated_date]])/7,0)=5,4,ROUNDUP(DAY(tbl_raw_data[[#This Row],[updated_date]])/7,0))</f>
        <v>WEEK 4</v>
      </c>
      <c r="N4256" s="71" t="str">
        <f>UPPER(VLOOKUP(tbl_raw_data[[#This Row],[Analyst]],settings!$A$1:$B$15,2,0))</f>
        <v>CAMROON</v>
      </c>
      <c r="O4256" s="71" t="str">
        <f>TRIM(UPPER(tbl_raw_data[[#This Row],[Outcome]]))</f>
        <v>WITHDRAW</v>
      </c>
      <c r="P4256" s="71" t="str">
        <f>TRIM(UPPER(tbl_raw_data[[#This Row],[Queue Name]]))</f>
        <v>CONSUMER PRE BUREAU</v>
      </c>
      <c r="Q4256" s="71" t="str">
        <f>IF(tbl_raw_data[[#This Row],[time_taken_in_min]]&lt;=settings!$D$2,"SLA_MET","SLA_NOT_MET")</f>
        <v>SLA_MET</v>
      </c>
    </row>
    <row r="4257" spans="1:17" x14ac:dyDescent="0.3">
      <c r="A4257" s="5" t="s">
        <v>5220</v>
      </c>
      <c r="B4257" s="36">
        <v>45160.774722222224</v>
      </c>
      <c r="C4257" s="41">
        <v>45160.779189814813</v>
      </c>
      <c r="D4257" s="11" t="s">
        <v>47</v>
      </c>
      <c r="E4257" s="11" t="s">
        <v>18</v>
      </c>
      <c r="F4257" s="11" t="s">
        <v>206</v>
      </c>
      <c r="G4257" s="11" t="s">
        <v>667</v>
      </c>
      <c r="H4257" s="84" t="str">
        <f t="shared" si="66"/>
        <v>Incomplete Details</v>
      </c>
      <c r="I4257" s="63">
        <f>(tbl_raw_data[[#This Row],[Date Actioned]])-(tbl_raw_data[[#This Row],[Date Tagged]])</f>
        <v>4.4675925892079249E-3</v>
      </c>
      <c r="J4257" s="66">
        <f>HOUR(tbl_raw_data[[#This Row],[time_taken]])*60+MINUTE(tbl_raw_data[[#This Row],[time_taken]])+SECOND(tbl_raw_data[[#This Row],[time_taken]])/60</f>
        <v>6.4333333333333336</v>
      </c>
      <c r="K4257" s="68">
        <f>DATE(YEAR(tbl_raw_data[[#This Row],[Date Actioned]]),MONTH(tbl_raw_data[[#This Row],[Date Actioned]]),DAY(tbl_raw_data[[#This Row],[Date Actioned]]))</f>
        <v>45160</v>
      </c>
      <c r="L4257" s="65" t="str">
        <f>UPPER(TEXT(tbl_raw_data[[#This Row],[updated_date]],"MMMM"))</f>
        <v>AUGUST</v>
      </c>
      <c r="M4257" s="65" t="str">
        <f>"WEEK "&amp;IF(ROUNDUP(DAY(tbl_raw_data[[#This Row],[updated_date]])/7,0)=5,4,ROUNDUP(DAY(tbl_raw_data[[#This Row],[updated_date]])/7,0))</f>
        <v>WEEK 4</v>
      </c>
      <c r="N4257" s="71" t="str">
        <f>UPPER(VLOOKUP(tbl_raw_data[[#This Row],[Analyst]],settings!$A$1:$B$15,2,0))</f>
        <v>HARDIK</v>
      </c>
      <c r="O4257" s="71" t="str">
        <f>TRIM(UPPER(tbl_raw_data[[#This Row],[Outcome]]))</f>
        <v>WITHDRAW</v>
      </c>
      <c r="P4257" s="71" t="str">
        <f>TRIM(UPPER(tbl_raw_data[[#This Row],[Queue Name]]))</f>
        <v>CONSUMER PRE BUREAU</v>
      </c>
      <c r="Q4257" s="71" t="str">
        <f>IF(tbl_raw_data[[#This Row],[time_taken_in_min]]&lt;=settings!$D$2,"SLA_MET","SLA_NOT_MET")</f>
        <v>SLA_MET</v>
      </c>
    </row>
    <row r="4258" spans="1:17" x14ac:dyDescent="0.3">
      <c r="A4258" s="7" t="s">
        <v>5221</v>
      </c>
      <c r="B4258" s="34">
        <v>45160.776944444442</v>
      </c>
      <c r="C4258" s="40">
        <v>45160.780555555553</v>
      </c>
      <c r="D4258" s="10" t="s">
        <v>47</v>
      </c>
      <c r="E4258" s="10" t="s">
        <v>18</v>
      </c>
      <c r="F4258" s="10" t="s">
        <v>14</v>
      </c>
      <c r="G4258" s="10" t="s">
        <v>706</v>
      </c>
      <c r="H4258" s="84" t="str">
        <f t="shared" si="66"/>
        <v>Incomplete Details</v>
      </c>
      <c r="I4258" s="63">
        <f>(tbl_raw_data[[#This Row],[Date Actioned]])-(tbl_raw_data[[#This Row],[Date Tagged]])</f>
        <v>3.6111111112404615E-3</v>
      </c>
      <c r="J4258" s="66">
        <f>HOUR(tbl_raw_data[[#This Row],[time_taken]])*60+MINUTE(tbl_raw_data[[#This Row],[time_taken]])+SECOND(tbl_raw_data[[#This Row],[time_taken]])/60</f>
        <v>5.2</v>
      </c>
      <c r="K4258" s="68">
        <f>DATE(YEAR(tbl_raw_data[[#This Row],[Date Actioned]]),MONTH(tbl_raw_data[[#This Row],[Date Actioned]]),DAY(tbl_raw_data[[#This Row],[Date Actioned]]))</f>
        <v>45160</v>
      </c>
      <c r="L4258" s="65" t="str">
        <f>UPPER(TEXT(tbl_raw_data[[#This Row],[updated_date]],"MMMM"))</f>
        <v>AUGUST</v>
      </c>
      <c r="M4258" s="65" t="str">
        <f>"WEEK "&amp;IF(ROUNDUP(DAY(tbl_raw_data[[#This Row],[updated_date]])/7,0)=5,4,ROUNDUP(DAY(tbl_raw_data[[#This Row],[updated_date]])/7,0))</f>
        <v>WEEK 4</v>
      </c>
      <c r="N4258" s="71" t="str">
        <f>UPPER(VLOOKUP(tbl_raw_data[[#This Row],[Analyst]],settings!$A$1:$B$15,2,0))</f>
        <v>CAMROON</v>
      </c>
      <c r="O4258" s="71" t="str">
        <f>TRIM(UPPER(tbl_raw_data[[#This Row],[Outcome]]))</f>
        <v>WITHDRAW</v>
      </c>
      <c r="P4258" s="71" t="str">
        <f>TRIM(UPPER(tbl_raw_data[[#This Row],[Queue Name]]))</f>
        <v>CONSUMER PRE BUREAU</v>
      </c>
      <c r="Q4258" s="71" t="str">
        <f>IF(tbl_raw_data[[#This Row],[time_taken_in_min]]&lt;=settings!$D$2,"SLA_MET","SLA_NOT_MET")</f>
        <v>SLA_MET</v>
      </c>
    </row>
    <row r="4259" spans="1:17" x14ac:dyDescent="0.3">
      <c r="A4259" s="1" t="s">
        <v>5222</v>
      </c>
      <c r="B4259" s="36">
        <v>45160.781215277777</v>
      </c>
      <c r="C4259" s="41">
        <v>45160.787511574075</v>
      </c>
      <c r="D4259" s="11" t="s">
        <v>47</v>
      </c>
      <c r="E4259" s="11" t="s">
        <v>11</v>
      </c>
      <c r="F4259" s="11" t="s">
        <v>206</v>
      </c>
      <c r="G4259" s="11" t="s">
        <v>667</v>
      </c>
      <c r="H4259" s="84" t="str">
        <f t="shared" si="66"/>
        <v>Incomplete Details</v>
      </c>
      <c r="I4259" s="63">
        <f>(tbl_raw_data[[#This Row],[Date Actioned]])-(tbl_raw_data[[#This Row],[Date Tagged]])</f>
        <v>6.2962962983874604E-3</v>
      </c>
      <c r="J4259" s="66">
        <f>HOUR(tbl_raw_data[[#This Row],[time_taken]])*60+MINUTE(tbl_raw_data[[#This Row],[time_taken]])+SECOND(tbl_raw_data[[#This Row],[time_taken]])/60</f>
        <v>9.0666666666666664</v>
      </c>
      <c r="K4259" s="68">
        <f>DATE(YEAR(tbl_raw_data[[#This Row],[Date Actioned]]),MONTH(tbl_raw_data[[#This Row],[Date Actioned]]),DAY(tbl_raw_data[[#This Row],[Date Actioned]]))</f>
        <v>45160</v>
      </c>
      <c r="L4259" s="65" t="str">
        <f>UPPER(TEXT(tbl_raw_data[[#This Row],[updated_date]],"MMMM"))</f>
        <v>AUGUST</v>
      </c>
      <c r="M4259" s="65" t="str">
        <f>"WEEK "&amp;IF(ROUNDUP(DAY(tbl_raw_data[[#This Row],[updated_date]])/7,0)=5,4,ROUNDUP(DAY(tbl_raw_data[[#This Row],[updated_date]])/7,0))</f>
        <v>WEEK 4</v>
      </c>
      <c r="N4259" s="71" t="str">
        <f>UPPER(VLOOKUP(tbl_raw_data[[#This Row],[Analyst]],settings!$A$1:$B$15,2,0))</f>
        <v>HARDIK</v>
      </c>
      <c r="O4259" s="71" t="str">
        <f>TRIM(UPPER(tbl_raw_data[[#This Row],[Outcome]]))</f>
        <v>WITHDRAW</v>
      </c>
      <c r="P4259" s="71" t="str">
        <f>TRIM(UPPER(tbl_raw_data[[#This Row],[Queue Name]]))</f>
        <v>CONSUMER EXISTING</v>
      </c>
      <c r="Q4259" s="71" t="str">
        <f>IF(tbl_raw_data[[#This Row],[time_taken_in_min]]&lt;=settings!$D$2,"SLA_MET","SLA_NOT_MET")</f>
        <v>SLA_MET</v>
      </c>
    </row>
    <row r="4260" spans="1:17" hidden="1" x14ac:dyDescent="0.3">
      <c r="A4260" s="5" t="s">
        <v>5223</v>
      </c>
      <c r="B4260" s="34">
        <v>45161.350925925923</v>
      </c>
      <c r="C4260" s="40">
        <v>45161.356423611112</v>
      </c>
      <c r="D4260" s="10" t="s">
        <v>10</v>
      </c>
      <c r="E4260" s="10" t="s">
        <v>11</v>
      </c>
      <c r="F4260" s="10" t="s">
        <v>24</v>
      </c>
      <c r="G4260" s="10" t="s">
        <v>123</v>
      </c>
      <c r="H4260" s="84" t="str">
        <f t="shared" si="66"/>
        <v>Reason Unknown</v>
      </c>
      <c r="I4260" s="63">
        <f>(tbl_raw_data[[#This Row],[Date Actioned]])-(tbl_raw_data[[#This Row],[Date Tagged]])</f>
        <v>5.4976851897663437E-3</v>
      </c>
      <c r="J4260" s="66">
        <f>HOUR(tbl_raw_data[[#This Row],[time_taken]])*60+MINUTE(tbl_raw_data[[#This Row],[time_taken]])+SECOND(tbl_raw_data[[#This Row],[time_taken]])/60</f>
        <v>7.916666666666667</v>
      </c>
      <c r="K4260" s="68">
        <f>DATE(YEAR(tbl_raw_data[[#This Row],[Date Actioned]]),MONTH(tbl_raw_data[[#This Row],[Date Actioned]]),DAY(tbl_raw_data[[#This Row],[Date Actioned]]))</f>
        <v>45161</v>
      </c>
      <c r="L4260" s="65" t="str">
        <f>UPPER(TEXT(tbl_raw_data[[#This Row],[updated_date]],"MMMM"))</f>
        <v>AUGUST</v>
      </c>
      <c r="M4260" s="65" t="str">
        <f>"WEEK "&amp;IF(ROUNDUP(DAY(tbl_raw_data[[#This Row],[updated_date]])/7,0)=5,4,ROUNDUP(DAY(tbl_raw_data[[#This Row],[updated_date]])/7,0))</f>
        <v>WEEK 4</v>
      </c>
      <c r="N4260" s="71" t="str">
        <f>UPPER(VLOOKUP(tbl_raw_data[[#This Row],[Analyst]],settings!$A$1:$B$15,2,0))</f>
        <v>SAM</v>
      </c>
      <c r="O4260" s="71" t="str">
        <f>TRIM(UPPER(tbl_raw_data[[#This Row],[Outcome]]))</f>
        <v>APPROVE</v>
      </c>
      <c r="P4260" s="71" t="str">
        <f>TRIM(UPPER(tbl_raw_data[[#This Row],[Queue Name]]))</f>
        <v>CONSUMER EXISTING</v>
      </c>
      <c r="Q4260" s="71" t="str">
        <f>IF(tbl_raw_data[[#This Row],[time_taken_in_min]]&lt;=settings!$D$2,"SLA_MET","SLA_NOT_MET")</f>
        <v>SLA_MET</v>
      </c>
    </row>
    <row r="4261" spans="1:17" hidden="1" x14ac:dyDescent="0.3">
      <c r="A4261" s="7" t="s">
        <v>5224</v>
      </c>
      <c r="B4261" s="36">
        <v>45161.357187499998</v>
      </c>
      <c r="C4261" s="41">
        <v>45161.367858796293</v>
      </c>
      <c r="D4261" s="11" t="s">
        <v>10</v>
      </c>
      <c r="E4261" s="11" t="s">
        <v>11</v>
      </c>
      <c r="F4261" s="11" t="s">
        <v>24</v>
      </c>
      <c r="G4261" s="11" t="s">
        <v>823</v>
      </c>
      <c r="H4261" s="84" t="str">
        <f t="shared" si="66"/>
        <v>Reason Unknown</v>
      </c>
      <c r="I4261" s="63">
        <f>(tbl_raw_data[[#This Row],[Date Actioned]])-(tbl_raw_data[[#This Row],[Date Tagged]])</f>
        <v>1.0671296295186039E-2</v>
      </c>
      <c r="J4261" s="66">
        <f>HOUR(tbl_raw_data[[#This Row],[time_taken]])*60+MINUTE(tbl_raw_data[[#This Row],[time_taken]])+SECOND(tbl_raw_data[[#This Row],[time_taken]])/60</f>
        <v>15.366666666666667</v>
      </c>
      <c r="K4261" s="68">
        <f>DATE(YEAR(tbl_raw_data[[#This Row],[Date Actioned]]),MONTH(tbl_raw_data[[#This Row],[Date Actioned]]),DAY(tbl_raw_data[[#This Row],[Date Actioned]]))</f>
        <v>45161</v>
      </c>
      <c r="L4261" s="65" t="str">
        <f>UPPER(TEXT(tbl_raw_data[[#This Row],[updated_date]],"MMMM"))</f>
        <v>AUGUST</v>
      </c>
      <c r="M4261" s="65" t="str">
        <f>"WEEK "&amp;IF(ROUNDUP(DAY(tbl_raw_data[[#This Row],[updated_date]])/7,0)=5,4,ROUNDUP(DAY(tbl_raw_data[[#This Row],[updated_date]])/7,0))</f>
        <v>WEEK 4</v>
      </c>
      <c r="N4261" s="71" t="str">
        <f>UPPER(VLOOKUP(tbl_raw_data[[#This Row],[Analyst]],settings!$A$1:$B$15,2,0))</f>
        <v>SAM</v>
      </c>
      <c r="O4261" s="71" t="str">
        <f>TRIM(UPPER(tbl_raw_data[[#This Row],[Outcome]]))</f>
        <v>APPROVE</v>
      </c>
      <c r="P4261" s="71" t="str">
        <f>TRIM(UPPER(tbl_raw_data[[#This Row],[Queue Name]]))</f>
        <v>CONSUMER EXISTING</v>
      </c>
      <c r="Q4261" s="71" t="str">
        <f>IF(tbl_raw_data[[#This Row],[time_taken_in_min]]&lt;=settings!$D$2,"SLA_MET","SLA_NOT_MET")</f>
        <v>SLA_MET</v>
      </c>
    </row>
    <row r="4262" spans="1:17" hidden="1" x14ac:dyDescent="0.3">
      <c r="A4262" s="1" t="s">
        <v>5225</v>
      </c>
      <c r="B4262" s="34">
        <v>45161.3750462963</v>
      </c>
      <c r="C4262" s="40">
        <v>45161.379629629628</v>
      </c>
      <c r="D4262" s="10" t="s">
        <v>10</v>
      </c>
      <c r="E4262" s="10" t="s">
        <v>11</v>
      </c>
      <c r="F4262" s="10" t="s">
        <v>24</v>
      </c>
      <c r="G4262" s="10" t="s">
        <v>517</v>
      </c>
      <c r="H4262" s="84" t="str">
        <f t="shared" si="66"/>
        <v>Reason Unknown</v>
      </c>
      <c r="I4262" s="63">
        <f>(tbl_raw_data[[#This Row],[Date Actioned]])-(tbl_raw_data[[#This Row],[Date Tagged]])</f>
        <v>4.5833333279006183E-3</v>
      </c>
      <c r="J4262" s="66">
        <f>HOUR(tbl_raw_data[[#This Row],[time_taken]])*60+MINUTE(tbl_raw_data[[#This Row],[time_taken]])+SECOND(tbl_raw_data[[#This Row],[time_taken]])/60</f>
        <v>6.6</v>
      </c>
      <c r="K4262" s="68">
        <f>DATE(YEAR(tbl_raw_data[[#This Row],[Date Actioned]]),MONTH(tbl_raw_data[[#This Row],[Date Actioned]]),DAY(tbl_raw_data[[#This Row],[Date Actioned]]))</f>
        <v>45161</v>
      </c>
      <c r="L4262" s="65" t="str">
        <f>UPPER(TEXT(tbl_raw_data[[#This Row],[updated_date]],"MMMM"))</f>
        <v>AUGUST</v>
      </c>
      <c r="M4262" s="65" t="str">
        <f>"WEEK "&amp;IF(ROUNDUP(DAY(tbl_raw_data[[#This Row],[updated_date]])/7,0)=5,4,ROUNDUP(DAY(tbl_raw_data[[#This Row],[updated_date]])/7,0))</f>
        <v>WEEK 4</v>
      </c>
      <c r="N4262" s="71" t="str">
        <f>UPPER(VLOOKUP(tbl_raw_data[[#This Row],[Analyst]],settings!$A$1:$B$15,2,0))</f>
        <v>SAM</v>
      </c>
      <c r="O4262" s="71" t="str">
        <f>TRIM(UPPER(tbl_raw_data[[#This Row],[Outcome]]))</f>
        <v>APPROVE</v>
      </c>
      <c r="P4262" s="71" t="str">
        <f>TRIM(UPPER(tbl_raw_data[[#This Row],[Queue Name]]))</f>
        <v>CONSUMER EXISTING</v>
      </c>
      <c r="Q4262" s="71" t="str">
        <f>IF(tbl_raw_data[[#This Row],[time_taken_in_min]]&lt;=settings!$D$2,"SLA_MET","SLA_NOT_MET")</f>
        <v>SLA_MET</v>
      </c>
    </row>
    <row r="4263" spans="1:17" hidden="1" x14ac:dyDescent="0.3">
      <c r="A4263" s="5" t="s">
        <v>5226</v>
      </c>
      <c r="B4263" s="36">
        <v>45161.379942129628</v>
      </c>
      <c r="C4263" s="41">
        <v>45161.386412037034</v>
      </c>
      <c r="D4263" s="11" t="s">
        <v>10</v>
      </c>
      <c r="E4263" s="11" t="s">
        <v>8</v>
      </c>
      <c r="F4263" s="11" t="s">
        <v>21</v>
      </c>
      <c r="G4263" s="13"/>
      <c r="H4263" s="84" t="str">
        <f t="shared" si="66"/>
        <v>Reason Unknown</v>
      </c>
      <c r="I4263" s="63">
        <f>(tbl_raw_data[[#This Row],[Date Actioned]])-(tbl_raw_data[[#This Row],[Date Tagged]])</f>
        <v>6.4699074064265005E-3</v>
      </c>
      <c r="J4263" s="66">
        <f>HOUR(tbl_raw_data[[#This Row],[time_taken]])*60+MINUTE(tbl_raw_data[[#This Row],[time_taken]])+SECOND(tbl_raw_data[[#This Row],[time_taken]])/60</f>
        <v>9.3166666666666664</v>
      </c>
      <c r="K4263" s="68">
        <f>DATE(YEAR(tbl_raw_data[[#This Row],[Date Actioned]]),MONTH(tbl_raw_data[[#This Row],[Date Actioned]]),DAY(tbl_raw_data[[#This Row],[Date Actioned]]))</f>
        <v>45161</v>
      </c>
      <c r="L4263" s="65" t="str">
        <f>UPPER(TEXT(tbl_raw_data[[#This Row],[updated_date]],"MMMM"))</f>
        <v>AUGUST</v>
      </c>
      <c r="M4263" s="65" t="str">
        <f>"WEEK "&amp;IF(ROUNDUP(DAY(tbl_raw_data[[#This Row],[updated_date]])/7,0)=5,4,ROUNDUP(DAY(tbl_raw_data[[#This Row],[updated_date]])/7,0))</f>
        <v>WEEK 4</v>
      </c>
      <c r="N4263" s="71" t="str">
        <f>UPPER(VLOOKUP(tbl_raw_data[[#This Row],[Analyst]],settings!$A$1:$B$15,2,0))</f>
        <v>SHAHID</v>
      </c>
      <c r="O4263" s="71" t="str">
        <f>TRIM(UPPER(tbl_raw_data[[#This Row],[Outcome]]))</f>
        <v>APPROVE</v>
      </c>
      <c r="P4263" s="71" t="str">
        <f>TRIM(UPPER(tbl_raw_data[[#This Row],[Queue Name]]))</f>
        <v>CONSUMER POST BUREAU</v>
      </c>
      <c r="Q4263" s="71" t="str">
        <f>IF(tbl_raw_data[[#This Row],[time_taken_in_min]]&lt;=settings!$D$2,"SLA_MET","SLA_NOT_MET")</f>
        <v>SLA_MET</v>
      </c>
    </row>
    <row r="4264" spans="1:17" hidden="1" x14ac:dyDescent="0.3">
      <c r="A4264" s="7" t="s">
        <v>5227</v>
      </c>
      <c r="B4264" s="34">
        <v>45161.38484953704</v>
      </c>
      <c r="C4264" s="40">
        <v>45161.393750000003</v>
      </c>
      <c r="D4264" s="10" t="s">
        <v>10</v>
      </c>
      <c r="E4264" s="10" t="s">
        <v>11</v>
      </c>
      <c r="F4264" s="10" t="s">
        <v>24</v>
      </c>
      <c r="G4264" s="10" t="s">
        <v>123</v>
      </c>
      <c r="H4264" s="84" t="str">
        <f t="shared" si="66"/>
        <v>Reason Unknown</v>
      </c>
      <c r="I4264" s="63">
        <f>(tbl_raw_data[[#This Row],[Date Actioned]])-(tbl_raw_data[[#This Row],[Date Tagged]])</f>
        <v>8.9004629626288079E-3</v>
      </c>
      <c r="J4264" s="66">
        <f>HOUR(tbl_raw_data[[#This Row],[time_taken]])*60+MINUTE(tbl_raw_data[[#This Row],[time_taken]])+SECOND(tbl_raw_data[[#This Row],[time_taken]])/60</f>
        <v>12.816666666666666</v>
      </c>
      <c r="K4264" s="68">
        <f>DATE(YEAR(tbl_raw_data[[#This Row],[Date Actioned]]),MONTH(tbl_raw_data[[#This Row],[Date Actioned]]),DAY(tbl_raw_data[[#This Row],[Date Actioned]]))</f>
        <v>45161</v>
      </c>
      <c r="L4264" s="65" t="str">
        <f>UPPER(TEXT(tbl_raw_data[[#This Row],[updated_date]],"MMMM"))</f>
        <v>AUGUST</v>
      </c>
      <c r="M4264" s="65" t="str">
        <f>"WEEK "&amp;IF(ROUNDUP(DAY(tbl_raw_data[[#This Row],[updated_date]])/7,0)=5,4,ROUNDUP(DAY(tbl_raw_data[[#This Row],[updated_date]])/7,0))</f>
        <v>WEEK 4</v>
      </c>
      <c r="N4264" s="71" t="str">
        <f>UPPER(VLOOKUP(tbl_raw_data[[#This Row],[Analyst]],settings!$A$1:$B$15,2,0))</f>
        <v>SAM</v>
      </c>
      <c r="O4264" s="71" t="str">
        <f>TRIM(UPPER(tbl_raw_data[[#This Row],[Outcome]]))</f>
        <v>APPROVE</v>
      </c>
      <c r="P4264" s="71" t="str">
        <f>TRIM(UPPER(tbl_raw_data[[#This Row],[Queue Name]]))</f>
        <v>CONSUMER EXISTING</v>
      </c>
      <c r="Q4264" s="71" t="str">
        <f>IF(tbl_raw_data[[#This Row],[time_taken_in_min]]&lt;=settings!$D$2,"SLA_MET","SLA_NOT_MET")</f>
        <v>SLA_MET</v>
      </c>
    </row>
    <row r="4265" spans="1:17" hidden="1" x14ac:dyDescent="0.3">
      <c r="A4265" s="1" t="s">
        <v>5228</v>
      </c>
      <c r="B4265" s="36">
        <v>45161.390300925923</v>
      </c>
      <c r="C4265" s="41">
        <v>45161.399467592593</v>
      </c>
      <c r="D4265" s="11" t="s">
        <v>10</v>
      </c>
      <c r="E4265" s="11" t="s">
        <v>11</v>
      </c>
      <c r="F4265" s="11" t="s">
        <v>24</v>
      </c>
      <c r="G4265" s="11" t="s">
        <v>766</v>
      </c>
      <c r="H4265" s="84" t="str">
        <f t="shared" si="66"/>
        <v>Reason Unknown</v>
      </c>
      <c r="I4265" s="63">
        <f>(tbl_raw_data[[#This Row],[Date Actioned]])-(tbl_raw_data[[#This Row],[Date Tagged]])</f>
        <v>9.1666666703531519E-3</v>
      </c>
      <c r="J4265" s="66">
        <f>HOUR(tbl_raw_data[[#This Row],[time_taken]])*60+MINUTE(tbl_raw_data[[#This Row],[time_taken]])+SECOND(tbl_raw_data[[#This Row],[time_taken]])/60</f>
        <v>13.2</v>
      </c>
      <c r="K4265" s="68">
        <f>DATE(YEAR(tbl_raw_data[[#This Row],[Date Actioned]]),MONTH(tbl_raw_data[[#This Row],[Date Actioned]]),DAY(tbl_raw_data[[#This Row],[Date Actioned]]))</f>
        <v>45161</v>
      </c>
      <c r="L4265" s="65" t="str">
        <f>UPPER(TEXT(tbl_raw_data[[#This Row],[updated_date]],"MMMM"))</f>
        <v>AUGUST</v>
      </c>
      <c r="M4265" s="65" t="str">
        <f>"WEEK "&amp;IF(ROUNDUP(DAY(tbl_raw_data[[#This Row],[updated_date]])/7,0)=5,4,ROUNDUP(DAY(tbl_raw_data[[#This Row],[updated_date]])/7,0))</f>
        <v>WEEK 4</v>
      </c>
      <c r="N4265" s="71" t="str">
        <f>UPPER(VLOOKUP(tbl_raw_data[[#This Row],[Analyst]],settings!$A$1:$B$15,2,0))</f>
        <v>SAM</v>
      </c>
      <c r="O4265" s="71" t="str">
        <f>TRIM(UPPER(tbl_raw_data[[#This Row],[Outcome]]))</f>
        <v>APPROVE</v>
      </c>
      <c r="P4265" s="71" t="str">
        <f>TRIM(UPPER(tbl_raw_data[[#This Row],[Queue Name]]))</f>
        <v>CONSUMER EXISTING</v>
      </c>
      <c r="Q4265" s="71" t="str">
        <f>IF(tbl_raw_data[[#This Row],[time_taken_in_min]]&lt;=settings!$D$2,"SLA_MET","SLA_NOT_MET")</f>
        <v>SLA_MET</v>
      </c>
    </row>
    <row r="4266" spans="1:17" hidden="1" x14ac:dyDescent="0.3">
      <c r="A4266" s="5" t="s">
        <v>5229</v>
      </c>
      <c r="B4266" s="34">
        <v>45161.400057870371</v>
      </c>
      <c r="C4266" s="40">
        <v>45161.404699074075</v>
      </c>
      <c r="D4266" s="10" t="s">
        <v>10</v>
      </c>
      <c r="E4266" s="10" t="s">
        <v>11</v>
      </c>
      <c r="F4266" s="10" t="s">
        <v>24</v>
      </c>
      <c r="G4266" s="10" t="s">
        <v>123</v>
      </c>
      <c r="H4266" s="84" t="str">
        <f t="shared" si="66"/>
        <v>Reason Unknown</v>
      </c>
      <c r="I4266" s="63">
        <f>(tbl_raw_data[[#This Row],[Date Actioned]])-(tbl_raw_data[[#This Row],[Date Tagged]])</f>
        <v>4.6412037045229226E-3</v>
      </c>
      <c r="J4266" s="66">
        <f>HOUR(tbl_raw_data[[#This Row],[time_taken]])*60+MINUTE(tbl_raw_data[[#This Row],[time_taken]])+SECOND(tbl_raw_data[[#This Row],[time_taken]])/60</f>
        <v>6.6833333333333336</v>
      </c>
      <c r="K4266" s="68">
        <f>DATE(YEAR(tbl_raw_data[[#This Row],[Date Actioned]]),MONTH(tbl_raw_data[[#This Row],[Date Actioned]]),DAY(tbl_raw_data[[#This Row],[Date Actioned]]))</f>
        <v>45161</v>
      </c>
      <c r="L4266" s="65" t="str">
        <f>UPPER(TEXT(tbl_raw_data[[#This Row],[updated_date]],"MMMM"))</f>
        <v>AUGUST</v>
      </c>
      <c r="M4266" s="65" t="str">
        <f>"WEEK "&amp;IF(ROUNDUP(DAY(tbl_raw_data[[#This Row],[updated_date]])/7,0)=5,4,ROUNDUP(DAY(tbl_raw_data[[#This Row],[updated_date]])/7,0))</f>
        <v>WEEK 4</v>
      </c>
      <c r="N4266" s="71" t="str">
        <f>UPPER(VLOOKUP(tbl_raw_data[[#This Row],[Analyst]],settings!$A$1:$B$15,2,0))</f>
        <v>SAM</v>
      </c>
      <c r="O4266" s="71" t="str">
        <f>TRIM(UPPER(tbl_raw_data[[#This Row],[Outcome]]))</f>
        <v>APPROVE</v>
      </c>
      <c r="P4266" s="71" t="str">
        <f>TRIM(UPPER(tbl_raw_data[[#This Row],[Queue Name]]))</f>
        <v>CONSUMER EXISTING</v>
      </c>
      <c r="Q4266" s="71" t="str">
        <f>IF(tbl_raw_data[[#This Row],[time_taken_in_min]]&lt;=settings!$D$2,"SLA_MET","SLA_NOT_MET")</f>
        <v>SLA_MET</v>
      </c>
    </row>
    <row r="4267" spans="1:17" hidden="1" x14ac:dyDescent="0.3">
      <c r="A4267" s="7" t="s">
        <v>5230</v>
      </c>
      <c r="B4267" s="36">
        <v>45161.408946759257</v>
      </c>
      <c r="C4267" s="41">
        <v>45161.411041666666</v>
      </c>
      <c r="D4267" s="11" t="s">
        <v>10</v>
      </c>
      <c r="E4267" s="11" t="s">
        <v>11</v>
      </c>
      <c r="F4267" s="11" t="s">
        <v>24</v>
      </c>
      <c r="G4267" s="11" t="s">
        <v>26</v>
      </c>
      <c r="H4267" s="84" t="str">
        <f t="shared" si="66"/>
        <v>Reason Unknown</v>
      </c>
      <c r="I4267" s="63">
        <f>(tbl_raw_data[[#This Row],[Date Actioned]])-(tbl_raw_data[[#This Row],[Date Tagged]])</f>
        <v>2.0949074096279219E-3</v>
      </c>
      <c r="J4267" s="66">
        <f>HOUR(tbl_raw_data[[#This Row],[time_taken]])*60+MINUTE(tbl_raw_data[[#This Row],[time_taken]])+SECOND(tbl_raw_data[[#This Row],[time_taken]])/60</f>
        <v>3.0166666666666666</v>
      </c>
      <c r="K4267" s="68">
        <f>DATE(YEAR(tbl_raw_data[[#This Row],[Date Actioned]]),MONTH(tbl_raw_data[[#This Row],[Date Actioned]]),DAY(tbl_raw_data[[#This Row],[Date Actioned]]))</f>
        <v>45161</v>
      </c>
      <c r="L4267" s="65" t="str">
        <f>UPPER(TEXT(tbl_raw_data[[#This Row],[updated_date]],"MMMM"))</f>
        <v>AUGUST</v>
      </c>
      <c r="M4267" s="65" t="str">
        <f>"WEEK "&amp;IF(ROUNDUP(DAY(tbl_raw_data[[#This Row],[updated_date]])/7,0)=5,4,ROUNDUP(DAY(tbl_raw_data[[#This Row],[updated_date]])/7,0))</f>
        <v>WEEK 4</v>
      </c>
      <c r="N4267" s="71" t="str">
        <f>UPPER(VLOOKUP(tbl_raw_data[[#This Row],[Analyst]],settings!$A$1:$B$15,2,0))</f>
        <v>SAM</v>
      </c>
      <c r="O4267" s="71" t="str">
        <f>TRIM(UPPER(tbl_raw_data[[#This Row],[Outcome]]))</f>
        <v>APPROVE</v>
      </c>
      <c r="P4267" s="71" t="str">
        <f>TRIM(UPPER(tbl_raw_data[[#This Row],[Queue Name]]))</f>
        <v>CONSUMER EXISTING</v>
      </c>
      <c r="Q4267" s="71" t="str">
        <f>IF(tbl_raw_data[[#This Row],[time_taken_in_min]]&lt;=settings!$D$2,"SLA_MET","SLA_NOT_MET")</f>
        <v>SLA_MET</v>
      </c>
    </row>
    <row r="4268" spans="1:17" hidden="1" x14ac:dyDescent="0.3">
      <c r="A4268" s="1" t="s">
        <v>5231</v>
      </c>
      <c r="B4268" s="34">
        <v>45161.420451388891</v>
      </c>
      <c r="C4268" s="40">
        <v>45161.423703703702</v>
      </c>
      <c r="D4268" s="10" t="s">
        <v>10</v>
      </c>
      <c r="E4268" s="10" t="s">
        <v>18</v>
      </c>
      <c r="F4268" s="10" t="s">
        <v>25</v>
      </c>
      <c r="G4268" s="10" t="s">
        <v>118</v>
      </c>
      <c r="H4268" s="84" t="str">
        <f t="shared" si="66"/>
        <v>Reason Unknown</v>
      </c>
      <c r="I4268" s="63">
        <f>(tbl_raw_data[[#This Row],[Date Actioned]])-(tbl_raw_data[[#This Row],[Date Tagged]])</f>
        <v>3.2523148111067712E-3</v>
      </c>
      <c r="J4268" s="66">
        <f>HOUR(tbl_raw_data[[#This Row],[time_taken]])*60+MINUTE(tbl_raw_data[[#This Row],[time_taken]])+SECOND(tbl_raw_data[[#This Row],[time_taken]])/60</f>
        <v>4.6833333333333336</v>
      </c>
      <c r="K4268" s="68">
        <f>DATE(YEAR(tbl_raw_data[[#This Row],[Date Actioned]]),MONTH(tbl_raw_data[[#This Row],[Date Actioned]]),DAY(tbl_raw_data[[#This Row],[Date Actioned]]))</f>
        <v>45161</v>
      </c>
      <c r="L4268" s="65" t="str">
        <f>UPPER(TEXT(tbl_raw_data[[#This Row],[updated_date]],"MMMM"))</f>
        <v>AUGUST</v>
      </c>
      <c r="M4268" s="65" t="str">
        <f>"WEEK "&amp;IF(ROUNDUP(DAY(tbl_raw_data[[#This Row],[updated_date]])/7,0)=5,4,ROUNDUP(DAY(tbl_raw_data[[#This Row],[updated_date]])/7,0))</f>
        <v>WEEK 4</v>
      </c>
      <c r="N4268" s="71" t="str">
        <f>UPPER(VLOOKUP(tbl_raw_data[[#This Row],[Analyst]],settings!$A$1:$B$15,2,0))</f>
        <v>ASIF</v>
      </c>
      <c r="O4268" s="71" t="str">
        <f>TRIM(UPPER(tbl_raw_data[[#This Row],[Outcome]]))</f>
        <v>APPROVE</v>
      </c>
      <c r="P4268" s="71" t="str">
        <f>TRIM(UPPER(tbl_raw_data[[#This Row],[Queue Name]]))</f>
        <v>CONSUMER PRE BUREAU</v>
      </c>
      <c r="Q4268" s="71" t="str">
        <f>IF(tbl_raw_data[[#This Row],[time_taken_in_min]]&lt;=settings!$D$2,"SLA_MET","SLA_NOT_MET")</f>
        <v>SLA_MET</v>
      </c>
    </row>
    <row r="4269" spans="1:17" hidden="1" x14ac:dyDescent="0.3">
      <c r="A4269" s="5" t="s">
        <v>5232</v>
      </c>
      <c r="B4269" s="36">
        <v>45161.42765046296</v>
      </c>
      <c r="C4269" s="41">
        <v>45161.432534722226</v>
      </c>
      <c r="D4269" s="11" t="s">
        <v>10</v>
      </c>
      <c r="E4269" s="11" t="s">
        <v>11</v>
      </c>
      <c r="F4269" s="11" t="s">
        <v>25</v>
      </c>
      <c r="G4269" s="11" t="s">
        <v>766</v>
      </c>
      <c r="H4269" s="84" t="str">
        <f t="shared" si="66"/>
        <v>Reason Unknown</v>
      </c>
      <c r="I4269" s="63">
        <f>(tbl_raw_data[[#This Row],[Date Actioned]])-(tbl_raw_data[[#This Row],[Date Tagged]])</f>
        <v>4.8842592659639195E-3</v>
      </c>
      <c r="J4269" s="66">
        <f>HOUR(tbl_raw_data[[#This Row],[time_taken]])*60+MINUTE(tbl_raw_data[[#This Row],[time_taken]])+SECOND(tbl_raw_data[[#This Row],[time_taken]])/60</f>
        <v>7.0333333333333332</v>
      </c>
      <c r="K4269" s="68">
        <f>DATE(YEAR(tbl_raw_data[[#This Row],[Date Actioned]]),MONTH(tbl_raw_data[[#This Row],[Date Actioned]]),DAY(tbl_raw_data[[#This Row],[Date Actioned]]))</f>
        <v>45161</v>
      </c>
      <c r="L4269" s="65" t="str">
        <f>UPPER(TEXT(tbl_raw_data[[#This Row],[updated_date]],"MMMM"))</f>
        <v>AUGUST</v>
      </c>
      <c r="M4269" s="65" t="str">
        <f>"WEEK "&amp;IF(ROUNDUP(DAY(tbl_raw_data[[#This Row],[updated_date]])/7,0)=5,4,ROUNDUP(DAY(tbl_raw_data[[#This Row],[updated_date]])/7,0))</f>
        <v>WEEK 4</v>
      </c>
      <c r="N4269" s="71" t="str">
        <f>UPPER(VLOOKUP(tbl_raw_data[[#This Row],[Analyst]],settings!$A$1:$B$15,2,0))</f>
        <v>ASIF</v>
      </c>
      <c r="O4269" s="71" t="str">
        <f>TRIM(UPPER(tbl_raw_data[[#This Row],[Outcome]]))</f>
        <v>APPROVE</v>
      </c>
      <c r="P4269" s="71" t="str">
        <f>TRIM(UPPER(tbl_raw_data[[#This Row],[Queue Name]]))</f>
        <v>CONSUMER EXISTING</v>
      </c>
      <c r="Q4269" s="71" t="str">
        <f>IF(tbl_raw_data[[#This Row],[time_taken_in_min]]&lt;=settings!$D$2,"SLA_MET","SLA_NOT_MET")</f>
        <v>SLA_MET</v>
      </c>
    </row>
    <row r="4270" spans="1:17" hidden="1" x14ac:dyDescent="0.3">
      <c r="A4270" s="7" t="s">
        <v>5233</v>
      </c>
      <c r="B4270" s="34">
        <v>45161.449259259258</v>
      </c>
      <c r="C4270" s="40">
        <v>45161.453344907408</v>
      </c>
      <c r="D4270" s="10" t="s">
        <v>10</v>
      </c>
      <c r="E4270" s="10" t="s">
        <v>11</v>
      </c>
      <c r="F4270" s="10" t="s">
        <v>25</v>
      </c>
      <c r="G4270" s="10" t="s">
        <v>766</v>
      </c>
      <c r="H4270" s="84" t="str">
        <f t="shared" si="66"/>
        <v>Reason Unknown</v>
      </c>
      <c r="I4270" s="63">
        <f>(tbl_raw_data[[#This Row],[Date Actioned]])-(tbl_raw_data[[#This Row],[Date Tagged]])</f>
        <v>4.0856481500668451E-3</v>
      </c>
      <c r="J4270" s="66">
        <f>HOUR(tbl_raw_data[[#This Row],[time_taken]])*60+MINUTE(tbl_raw_data[[#This Row],[time_taken]])+SECOND(tbl_raw_data[[#This Row],[time_taken]])/60</f>
        <v>5.8833333333333329</v>
      </c>
      <c r="K4270" s="68">
        <f>DATE(YEAR(tbl_raw_data[[#This Row],[Date Actioned]]),MONTH(tbl_raw_data[[#This Row],[Date Actioned]]),DAY(tbl_raw_data[[#This Row],[Date Actioned]]))</f>
        <v>45161</v>
      </c>
      <c r="L4270" s="65" t="str">
        <f>UPPER(TEXT(tbl_raw_data[[#This Row],[updated_date]],"MMMM"))</f>
        <v>AUGUST</v>
      </c>
      <c r="M4270" s="65" t="str">
        <f>"WEEK "&amp;IF(ROUNDUP(DAY(tbl_raw_data[[#This Row],[updated_date]])/7,0)=5,4,ROUNDUP(DAY(tbl_raw_data[[#This Row],[updated_date]])/7,0))</f>
        <v>WEEK 4</v>
      </c>
      <c r="N4270" s="71" t="str">
        <f>UPPER(VLOOKUP(tbl_raw_data[[#This Row],[Analyst]],settings!$A$1:$B$15,2,0))</f>
        <v>ASIF</v>
      </c>
      <c r="O4270" s="71" t="str">
        <f>TRIM(UPPER(tbl_raw_data[[#This Row],[Outcome]]))</f>
        <v>APPROVE</v>
      </c>
      <c r="P4270" s="71" t="str">
        <f>TRIM(UPPER(tbl_raw_data[[#This Row],[Queue Name]]))</f>
        <v>CONSUMER EXISTING</v>
      </c>
      <c r="Q4270" s="71" t="str">
        <f>IF(tbl_raw_data[[#This Row],[time_taken_in_min]]&lt;=settings!$D$2,"SLA_MET","SLA_NOT_MET")</f>
        <v>SLA_MET</v>
      </c>
    </row>
    <row r="4271" spans="1:17" hidden="1" x14ac:dyDescent="0.3">
      <c r="A4271" s="1" t="s">
        <v>5234</v>
      </c>
      <c r="B4271" s="36">
        <v>45161.453275462962</v>
      </c>
      <c r="C4271" s="41">
        <v>45161.457453703704</v>
      </c>
      <c r="D4271" s="11" t="s">
        <v>10</v>
      </c>
      <c r="E4271" s="11" t="s">
        <v>11</v>
      </c>
      <c r="F4271" s="11" t="s">
        <v>25</v>
      </c>
      <c r="G4271" s="13"/>
      <c r="H4271" s="84" t="str">
        <f t="shared" si="66"/>
        <v>Reason Unknown</v>
      </c>
      <c r="I4271" s="63">
        <f>(tbl_raw_data[[#This Row],[Date Actioned]])-(tbl_raw_data[[#This Row],[Date Tagged]])</f>
        <v>4.1782407424761914E-3</v>
      </c>
      <c r="J4271" s="66">
        <f>HOUR(tbl_raw_data[[#This Row],[time_taken]])*60+MINUTE(tbl_raw_data[[#This Row],[time_taken]])+SECOND(tbl_raw_data[[#This Row],[time_taken]])/60</f>
        <v>6.0166666666666666</v>
      </c>
      <c r="K4271" s="68">
        <f>DATE(YEAR(tbl_raw_data[[#This Row],[Date Actioned]]),MONTH(tbl_raw_data[[#This Row],[Date Actioned]]),DAY(tbl_raw_data[[#This Row],[Date Actioned]]))</f>
        <v>45161</v>
      </c>
      <c r="L4271" s="65" t="str">
        <f>UPPER(TEXT(tbl_raw_data[[#This Row],[updated_date]],"MMMM"))</f>
        <v>AUGUST</v>
      </c>
      <c r="M4271" s="65" t="str">
        <f>"WEEK "&amp;IF(ROUNDUP(DAY(tbl_raw_data[[#This Row],[updated_date]])/7,0)=5,4,ROUNDUP(DAY(tbl_raw_data[[#This Row],[updated_date]])/7,0))</f>
        <v>WEEK 4</v>
      </c>
      <c r="N4271" s="71" t="str">
        <f>UPPER(VLOOKUP(tbl_raw_data[[#This Row],[Analyst]],settings!$A$1:$B$15,2,0))</f>
        <v>ASIF</v>
      </c>
      <c r="O4271" s="71" t="str">
        <f>TRIM(UPPER(tbl_raw_data[[#This Row],[Outcome]]))</f>
        <v>APPROVE</v>
      </c>
      <c r="P4271" s="71" t="str">
        <f>TRIM(UPPER(tbl_raw_data[[#This Row],[Queue Name]]))</f>
        <v>CONSUMER EXISTING</v>
      </c>
      <c r="Q4271" s="71" t="str">
        <f>IF(tbl_raw_data[[#This Row],[time_taken_in_min]]&lt;=settings!$D$2,"SLA_MET","SLA_NOT_MET")</f>
        <v>SLA_MET</v>
      </c>
    </row>
    <row r="4272" spans="1:17" hidden="1" x14ac:dyDescent="0.3">
      <c r="A4272" s="5" t="s">
        <v>5235</v>
      </c>
      <c r="B4272" s="34">
        <v>45161.454108796293</v>
      </c>
      <c r="C4272" s="40">
        <v>45161.462395833332</v>
      </c>
      <c r="D4272" s="10" t="s">
        <v>10</v>
      </c>
      <c r="E4272" s="10" t="s">
        <v>18</v>
      </c>
      <c r="F4272" s="10" t="s">
        <v>24</v>
      </c>
      <c r="G4272" s="10" t="s">
        <v>123</v>
      </c>
      <c r="H4272" s="84" t="str">
        <f t="shared" si="66"/>
        <v>Reason Unknown</v>
      </c>
      <c r="I4272" s="63">
        <f>(tbl_raw_data[[#This Row],[Date Actioned]])-(tbl_raw_data[[#This Row],[Date Tagged]])</f>
        <v>8.2870370388263837E-3</v>
      </c>
      <c r="J4272" s="66">
        <f>HOUR(tbl_raw_data[[#This Row],[time_taken]])*60+MINUTE(tbl_raw_data[[#This Row],[time_taken]])+SECOND(tbl_raw_data[[#This Row],[time_taken]])/60</f>
        <v>11.933333333333334</v>
      </c>
      <c r="K4272" s="68">
        <f>DATE(YEAR(tbl_raw_data[[#This Row],[Date Actioned]]),MONTH(tbl_raw_data[[#This Row],[Date Actioned]]),DAY(tbl_raw_data[[#This Row],[Date Actioned]]))</f>
        <v>45161</v>
      </c>
      <c r="L4272" s="65" t="str">
        <f>UPPER(TEXT(tbl_raw_data[[#This Row],[updated_date]],"MMMM"))</f>
        <v>AUGUST</v>
      </c>
      <c r="M4272" s="65" t="str">
        <f>"WEEK "&amp;IF(ROUNDUP(DAY(tbl_raw_data[[#This Row],[updated_date]])/7,0)=5,4,ROUNDUP(DAY(tbl_raw_data[[#This Row],[updated_date]])/7,0))</f>
        <v>WEEK 4</v>
      </c>
      <c r="N4272" s="71" t="str">
        <f>UPPER(VLOOKUP(tbl_raw_data[[#This Row],[Analyst]],settings!$A$1:$B$15,2,0))</f>
        <v>SAM</v>
      </c>
      <c r="O4272" s="71" t="str">
        <f>TRIM(UPPER(tbl_raw_data[[#This Row],[Outcome]]))</f>
        <v>APPROVE</v>
      </c>
      <c r="P4272" s="71" t="str">
        <f>TRIM(UPPER(tbl_raw_data[[#This Row],[Queue Name]]))</f>
        <v>CONSUMER PRE BUREAU</v>
      </c>
      <c r="Q4272" s="71" t="str">
        <f>IF(tbl_raw_data[[#This Row],[time_taken_in_min]]&lt;=settings!$D$2,"SLA_MET","SLA_NOT_MET")</f>
        <v>SLA_MET</v>
      </c>
    </row>
    <row r="4273" spans="1:17" hidden="1" x14ac:dyDescent="0.3">
      <c r="A4273" s="7" t="s">
        <v>5236</v>
      </c>
      <c r="B4273" s="36">
        <v>45161.454641203702</v>
      </c>
      <c r="C4273" s="41">
        <v>45161.462812500002</v>
      </c>
      <c r="D4273" s="11" t="s">
        <v>10</v>
      </c>
      <c r="E4273" s="11" t="s">
        <v>18</v>
      </c>
      <c r="F4273" s="11" t="s">
        <v>25</v>
      </c>
      <c r="G4273" s="11" t="s">
        <v>15</v>
      </c>
      <c r="H4273" s="84" t="str">
        <f t="shared" si="66"/>
        <v>Reason Unknown</v>
      </c>
      <c r="I4273" s="63">
        <f>(tbl_raw_data[[#This Row],[Date Actioned]])-(tbl_raw_data[[#This Row],[Date Tagged]])</f>
        <v>8.1712963001336902E-3</v>
      </c>
      <c r="J4273" s="66">
        <f>HOUR(tbl_raw_data[[#This Row],[time_taken]])*60+MINUTE(tbl_raw_data[[#This Row],[time_taken]])+SECOND(tbl_raw_data[[#This Row],[time_taken]])/60</f>
        <v>11.766666666666667</v>
      </c>
      <c r="K4273" s="68">
        <f>DATE(YEAR(tbl_raw_data[[#This Row],[Date Actioned]]),MONTH(tbl_raw_data[[#This Row],[Date Actioned]]),DAY(tbl_raw_data[[#This Row],[Date Actioned]]))</f>
        <v>45161</v>
      </c>
      <c r="L4273" s="65" t="str">
        <f>UPPER(TEXT(tbl_raw_data[[#This Row],[updated_date]],"MMMM"))</f>
        <v>AUGUST</v>
      </c>
      <c r="M4273" s="65" t="str">
        <f>"WEEK "&amp;IF(ROUNDUP(DAY(tbl_raw_data[[#This Row],[updated_date]])/7,0)=5,4,ROUNDUP(DAY(tbl_raw_data[[#This Row],[updated_date]])/7,0))</f>
        <v>WEEK 4</v>
      </c>
      <c r="N4273" s="71" t="str">
        <f>UPPER(VLOOKUP(tbl_raw_data[[#This Row],[Analyst]],settings!$A$1:$B$15,2,0))</f>
        <v>ASIF</v>
      </c>
      <c r="O4273" s="71" t="str">
        <f>TRIM(UPPER(tbl_raw_data[[#This Row],[Outcome]]))</f>
        <v>APPROVE</v>
      </c>
      <c r="P4273" s="71" t="str">
        <f>TRIM(UPPER(tbl_raw_data[[#This Row],[Queue Name]]))</f>
        <v>CONSUMER PRE BUREAU</v>
      </c>
      <c r="Q4273" s="71" t="str">
        <f>IF(tbl_raw_data[[#This Row],[time_taken_in_min]]&lt;=settings!$D$2,"SLA_MET","SLA_NOT_MET")</f>
        <v>SLA_MET</v>
      </c>
    </row>
    <row r="4274" spans="1:17" hidden="1" x14ac:dyDescent="0.3">
      <c r="A4274" s="1" t="s">
        <v>5237</v>
      </c>
      <c r="B4274" s="34">
        <v>45161.456597222219</v>
      </c>
      <c r="C4274" s="40">
        <v>45161.469490740739</v>
      </c>
      <c r="D4274" s="10" t="s">
        <v>10</v>
      </c>
      <c r="E4274" s="10" t="s">
        <v>11</v>
      </c>
      <c r="F4274" s="10" t="s">
        <v>12</v>
      </c>
      <c r="G4274" s="10" t="s">
        <v>15</v>
      </c>
      <c r="H4274" s="84" t="str">
        <f t="shared" si="66"/>
        <v>Reason Unknown</v>
      </c>
      <c r="I4274" s="63">
        <f>(tbl_raw_data[[#This Row],[Date Actioned]])-(tbl_raw_data[[#This Row],[Date Tagged]])</f>
        <v>1.2893518520286307E-2</v>
      </c>
      <c r="J4274" s="66">
        <f>HOUR(tbl_raw_data[[#This Row],[time_taken]])*60+MINUTE(tbl_raw_data[[#This Row],[time_taken]])+SECOND(tbl_raw_data[[#This Row],[time_taken]])/60</f>
        <v>18.566666666666666</v>
      </c>
      <c r="K4274" s="68">
        <f>DATE(YEAR(tbl_raw_data[[#This Row],[Date Actioned]]),MONTH(tbl_raw_data[[#This Row],[Date Actioned]]),DAY(tbl_raw_data[[#This Row],[Date Actioned]]))</f>
        <v>45161</v>
      </c>
      <c r="L4274" s="65" t="str">
        <f>UPPER(TEXT(tbl_raw_data[[#This Row],[updated_date]],"MMMM"))</f>
        <v>AUGUST</v>
      </c>
      <c r="M4274" s="65" t="str">
        <f>"WEEK "&amp;IF(ROUNDUP(DAY(tbl_raw_data[[#This Row],[updated_date]])/7,0)=5,4,ROUNDUP(DAY(tbl_raw_data[[#This Row],[updated_date]])/7,0))</f>
        <v>WEEK 4</v>
      </c>
      <c r="N4274" s="71" t="str">
        <f>UPPER(VLOOKUP(tbl_raw_data[[#This Row],[Analyst]],settings!$A$1:$B$15,2,0))</f>
        <v>NITESH</v>
      </c>
      <c r="O4274" s="71" t="str">
        <f>TRIM(UPPER(tbl_raw_data[[#This Row],[Outcome]]))</f>
        <v>APPROVE</v>
      </c>
      <c r="P4274" s="71" t="str">
        <f>TRIM(UPPER(tbl_raw_data[[#This Row],[Queue Name]]))</f>
        <v>CONSUMER EXISTING</v>
      </c>
      <c r="Q4274" s="71" t="str">
        <f>IF(tbl_raw_data[[#This Row],[time_taken_in_min]]&lt;=settings!$D$2,"SLA_MET","SLA_NOT_MET")</f>
        <v>SLA_MET</v>
      </c>
    </row>
    <row r="4275" spans="1:17" hidden="1" x14ac:dyDescent="0.3">
      <c r="A4275" s="5" t="s">
        <v>5238</v>
      </c>
      <c r="B4275" s="36">
        <v>45161.469837962963</v>
      </c>
      <c r="C4275" s="41">
        <v>45161.475578703707</v>
      </c>
      <c r="D4275" s="11" t="s">
        <v>10</v>
      </c>
      <c r="E4275" s="11" t="s">
        <v>11</v>
      </c>
      <c r="F4275" s="11" t="s">
        <v>25</v>
      </c>
      <c r="G4275" s="13"/>
      <c r="H4275" s="84" t="str">
        <f t="shared" si="66"/>
        <v>Reason Unknown</v>
      </c>
      <c r="I4275" s="63">
        <f>(tbl_raw_data[[#This Row],[Date Actioned]])-(tbl_raw_data[[#This Row],[Date Tagged]])</f>
        <v>5.7407407439313829E-3</v>
      </c>
      <c r="J4275" s="66">
        <f>HOUR(tbl_raw_data[[#This Row],[time_taken]])*60+MINUTE(tbl_raw_data[[#This Row],[time_taken]])+SECOND(tbl_raw_data[[#This Row],[time_taken]])/60</f>
        <v>8.2666666666666675</v>
      </c>
      <c r="K4275" s="68">
        <f>DATE(YEAR(tbl_raw_data[[#This Row],[Date Actioned]]),MONTH(tbl_raw_data[[#This Row],[Date Actioned]]),DAY(tbl_raw_data[[#This Row],[Date Actioned]]))</f>
        <v>45161</v>
      </c>
      <c r="L4275" s="65" t="str">
        <f>UPPER(TEXT(tbl_raw_data[[#This Row],[updated_date]],"MMMM"))</f>
        <v>AUGUST</v>
      </c>
      <c r="M4275" s="65" t="str">
        <f>"WEEK "&amp;IF(ROUNDUP(DAY(tbl_raw_data[[#This Row],[updated_date]])/7,0)=5,4,ROUNDUP(DAY(tbl_raw_data[[#This Row],[updated_date]])/7,0))</f>
        <v>WEEK 4</v>
      </c>
      <c r="N4275" s="71" t="str">
        <f>UPPER(VLOOKUP(tbl_raw_data[[#This Row],[Analyst]],settings!$A$1:$B$15,2,0))</f>
        <v>ASIF</v>
      </c>
      <c r="O4275" s="71" t="str">
        <f>TRIM(UPPER(tbl_raw_data[[#This Row],[Outcome]]))</f>
        <v>APPROVE</v>
      </c>
      <c r="P4275" s="71" t="str">
        <f>TRIM(UPPER(tbl_raw_data[[#This Row],[Queue Name]]))</f>
        <v>CONSUMER EXISTING</v>
      </c>
      <c r="Q4275" s="71" t="str">
        <f>IF(tbl_raw_data[[#This Row],[time_taken_in_min]]&lt;=settings!$D$2,"SLA_MET","SLA_NOT_MET")</f>
        <v>SLA_MET</v>
      </c>
    </row>
    <row r="4276" spans="1:17" hidden="1" x14ac:dyDescent="0.3">
      <c r="A4276" s="7" t="s">
        <v>5239</v>
      </c>
      <c r="B4276" s="34">
        <v>45161.477129629631</v>
      </c>
      <c r="C4276" s="40">
        <v>45161.483414351853</v>
      </c>
      <c r="D4276" s="10" t="s">
        <v>10</v>
      </c>
      <c r="E4276" s="10" t="s">
        <v>8</v>
      </c>
      <c r="F4276" s="10" t="s">
        <v>9</v>
      </c>
      <c r="G4276" s="12"/>
      <c r="H4276" s="84" t="str">
        <f t="shared" si="66"/>
        <v>Reason Unknown</v>
      </c>
      <c r="I4276" s="63">
        <f>(tbl_raw_data[[#This Row],[Date Actioned]])-(tbl_raw_data[[#This Row],[Date Tagged]])</f>
        <v>6.284722221607808E-3</v>
      </c>
      <c r="J4276" s="66">
        <f>HOUR(tbl_raw_data[[#This Row],[time_taken]])*60+MINUTE(tbl_raw_data[[#This Row],[time_taken]])+SECOND(tbl_raw_data[[#This Row],[time_taken]])/60</f>
        <v>9.0500000000000007</v>
      </c>
      <c r="K4276" s="68">
        <f>DATE(YEAR(tbl_raw_data[[#This Row],[Date Actioned]]),MONTH(tbl_raw_data[[#This Row],[Date Actioned]]),DAY(tbl_raw_data[[#This Row],[Date Actioned]]))</f>
        <v>45161</v>
      </c>
      <c r="L4276" s="65" t="str">
        <f>UPPER(TEXT(tbl_raw_data[[#This Row],[updated_date]],"MMMM"))</f>
        <v>AUGUST</v>
      </c>
      <c r="M4276" s="65" t="str">
        <f>"WEEK "&amp;IF(ROUNDUP(DAY(tbl_raw_data[[#This Row],[updated_date]])/7,0)=5,4,ROUNDUP(DAY(tbl_raw_data[[#This Row],[updated_date]])/7,0))</f>
        <v>WEEK 4</v>
      </c>
      <c r="N4276" s="71" t="str">
        <f>UPPER(VLOOKUP(tbl_raw_data[[#This Row],[Analyst]],settings!$A$1:$B$15,2,0))</f>
        <v>QUADIR</v>
      </c>
      <c r="O4276" s="71" t="str">
        <f>TRIM(UPPER(tbl_raw_data[[#This Row],[Outcome]]))</f>
        <v>APPROVE</v>
      </c>
      <c r="P4276" s="71" t="str">
        <f>TRIM(UPPER(tbl_raw_data[[#This Row],[Queue Name]]))</f>
        <v>CONSUMER POST BUREAU</v>
      </c>
      <c r="Q4276" s="71" t="str">
        <f>IF(tbl_raw_data[[#This Row],[time_taken_in_min]]&lt;=settings!$D$2,"SLA_MET","SLA_NOT_MET")</f>
        <v>SLA_MET</v>
      </c>
    </row>
    <row r="4277" spans="1:17" hidden="1" x14ac:dyDescent="0.3">
      <c r="A4277" s="1" t="s">
        <v>5240</v>
      </c>
      <c r="B4277" s="36">
        <v>45161.486122685186</v>
      </c>
      <c r="C4277" s="41">
        <v>45161.488807870373</v>
      </c>
      <c r="D4277" s="11" t="s">
        <v>10</v>
      </c>
      <c r="E4277" s="11" t="s">
        <v>8</v>
      </c>
      <c r="F4277" s="11" t="s">
        <v>9</v>
      </c>
      <c r="G4277" s="13"/>
      <c r="H4277" s="84" t="str">
        <f t="shared" si="66"/>
        <v>Reason Unknown</v>
      </c>
      <c r="I4277" s="63">
        <f>(tbl_raw_data[[#This Row],[Date Actioned]])-(tbl_raw_data[[#This Row],[Date Tagged]])</f>
        <v>2.6851851871469989E-3</v>
      </c>
      <c r="J4277" s="66">
        <f>HOUR(tbl_raw_data[[#This Row],[time_taken]])*60+MINUTE(tbl_raw_data[[#This Row],[time_taken]])+SECOND(tbl_raw_data[[#This Row],[time_taken]])/60</f>
        <v>3.8666666666666667</v>
      </c>
      <c r="K4277" s="68">
        <f>DATE(YEAR(tbl_raw_data[[#This Row],[Date Actioned]]),MONTH(tbl_raw_data[[#This Row],[Date Actioned]]),DAY(tbl_raw_data[[#This Row],[Date Actioned]]))</f>
        <v>45161</v>
      </c>
      <c r="L4277" s="65" t="str">
        <f>UPPER(TEXT(tbl_raw_data[[#This Row],[updated_date]],"MMMM"))</f>
        <v>AUGUST</v>
      </c>
      <c r="M4277" s="65" t="str">
        <f>"WEEK "&amp;IF(ROUNDUP(DAY(tbl_raw_data[[#This Row],[updated_date]])/7,0)=5,4,ROUNDUP(DAY(tbl_raw_data[[#This Row],[updated_date]])/7,0))</f>
        <v>WEEK 4</v>
      </c>
      <c r="N4277" s="71" t="str">
        <f>UPPER(VLOOKUP(tbl_raw_data[[#This Row],[Analyst]],settings!$A$1:$B$15,2,0))</f>
        <v>QUADIR</v>
      </c>
      <c r="O4277" s="71" t="str">
        <f>TRIM(UPPER(tbl_raw_data[[#This Row],[Outcome]]))</f>
        <v>APPROVE</v>
      </c>
      <c r="P4277" s="71" t="str">
        <f>TRIM(UPPER(tbl_raw_data[[#This Row],[Queue Name]]))</f>
        <v>CONSUMER POST BUREAU</v>
      </c>
      <c r="Q4277" s="71" t="str">
        <f>IF(tbl_raw_data[[#This Row],[time_taken_in_min]]&lt;=settings!$D$2,"SLA_MET","SLA_NOT_MET")</f>
        <v>SLA_MET</v>
      </c>
    </row>
    <row r="4278" spans="1:17" hidden="1" x14ac:dyDescent="0.3">
      <c r="A4278" s="5" t="s">
        <v>5241</v>
      </c>
      <c r="B4278" s="34">
        <v>45161.486701388887</v>
      </c>
      <c r="C4278" s="40">
        <v>45161.48945601852</v>
      </c>
      <c r="D4278" s="10" t="s">
        <v>10</v>
      </c>
      <c r="E4278" s="10" t="s">
        <v>11</v>
      </c>
      <c r="F4278" s="10" t="s">
        <v>24</v>
      </c>
      <c r="G4278" s="10" t="s">
        <v>23</v>
      </c>
      <c r="H4278" s="84" t="str">
        <f t="shared" si="66"/>
        <v>Reason Unknown</v>
      </c>
      <c r="I4278" s="63">
        <f>(tbl_raw_data[[#This Row],[Date Actioned]])-(tbl_raw_data[[#This Row],[Date Tagged]])</f>
        <v>2.754629633272998E-3</v>
      </c>
      <c r="J4278" s="66">
        <f>HOUR(tbl_raw_data[[#This Row],[time_taken]])*60+MINUTE(tbl_raw_data[[#This Row],[time_taken]])+SECOND(tbl_raw_data[[#This Row],[time_taken]])/60</f>
        <v>3.9666666666666668</v>
      </c>
      <c r="K4278" s="68">
        <f>DATE(YEAR(tbl_raw_data[[#This Row],[Date Actioned]]),MONTH(tbl_raw_data[[#This Row],[Date Actioned]]),DAY(tbl_raw_data[[#This Row],[Date Actioned]]))</f>
        <v>45161</v>
      </c>
      <c r="L4278" s="65" t="str">
        <f>UPPER(TEXT(tbl_raw_data[[#This Row],[updated_date]],"MMMM"))</f>
        <v>AUGUST</v>
      </c>
      <c r="M4278" s="65" t="str">
        <f>"WEEK "&amp;IF(ROUNDUP(DAY(tbl_raw_data[[#This Row],[updated_date]])/7,0)=5,4,ROUNDUP(DAY(tbl_raw_data[[#This Row],[updated_date]])/7,0))</f>
        <v>WEEK 4</v>
      </c>
      <c r="N4278" s="71" t="str">
        <f>UPPER(VLOOKUP(tbl_raw_data[[#This Row],[Analyst]],settings!$A$1:$B$15,2,0))</f>
        <v>SAM</v>
      </c>
      <c r="O4278" s="71" t="str">
        <f>TRIM(UPPER(tbl_raw_data[[#This Row],[Outcome]]))</f>
        <v>APPROVE</v>
      </c>
      <c r="P4278" s="71" t="str">
        <f>TRIM(UPPER(tbl_raw_data[[#This Row],[Queue Name]]))</f>
        <v>CONSUMER EXISTING</v>
      </c>
      <c r="Q4278" s="71" t="str">
        <f>IF(tbl_raw_data[[#This Row],[time_taken_in_min]]&lt;=settings!$D$2,"SLA_MET","SLA_NOT_MET")</f>
        <v>SLA_MET</v>
      </c>
    </row>
    <row r="4279" spans="1:17" hidden="1" x14ac:dyDescent="0.3">
      <c r="A4279" s="7" t="s">
        <v>5242</v>
      </c>
      <c r="B4279" s="36">
        <v>45161.488668981481</v>
      </c>
      <c r="C4279" s="41">
        <v>45161.49790509259</v>
      </c>
      <c r="D4279" s="11" t="s">
        <v>10</v>
      </c>
      <c r="E4279" s="11" t="s">
        <v>8</v>
      </c>
      <c r="F4279" s="11" t="s">
        <v>206</v>
      </c>
      <c r="G4279" s="11" t="s">
        <v>15</v>
      </c>
      <c r="H4279" s="84" t="str">
        <f t="shared" si="66"/>
        <v>Reason Unknown</v>
      </c>
      <c r="I4279" s="63">
        <f>(tbl_raw_data[[#This Row],[Date Actioned]])-(tbl_raw_data[[#This Row],[Date Tagged]])</f>
        <v>9.2361111092031933E-3</v>
      </c>
      <c r="J4279" s="66">
        <f>HOUR(tbl_raw_data[[#This Row],[time_taken]])*60+MINUTE(tbl_raw_data[[#This Row],[time_taken]])+SECOND(tbl_raw_data[[#This Row],[time_taken]])/60</f>
        <v>13.3</v>
      </c>
      <c r="K4279" s="68">
        <f>DATE(YEAR(tbl_raw_data[[#This Row],[Date Actioned]]),MONTH(tbl_raw_data[[#This Row],[Date Actioned]]),DAY(tbl_raw_data[[#This Row],[Date Actioned]]))</f>
        <v>45161</v>
      </c>
      <c r="L4279" s="65" t="str">
        <f>UPPER(TEXT(tbl_raw_data[[#This Row],[updated_date]],"MMMM"))</f>
        <v>AUGUST</v>
      </c>
      <c r="M4279" s="65" t="str">
        <f>"WEEK "&amp;IF(ROUNDUP(DAY(tbl_raw_data[[#This Row],[updated_date]])/7,0)=5,4,ROUNDUP(DAY(tbl_raw_data[[#This Row],[updated_date]])/7,0))</f>
        <v>WEEK 4</v>
      </c>
      <c r="N4279" s="71" t="str">
        <f>UPPER(VLOOKUP(tbl_raw_data[[#This Row],[Analyst]],settings!$A$1:$B$15,2,0))</f>
        <v>HARDIK</v>
      </c>
      <c r="O4279" s="71" t="str">
        <f>TRIM(UPPER(tbl_raw_data[[#This Row],[Outcome]]))</f>
        <v>APPROVE</v>
      </c>
      <c r="P4279" s="71" t="str">
        <f>TRIM(UPPER(tbl_raw_data[[#This Row],[Queue Name]]))</f>
        <v>CONSUMER POST BUREAU</v>
      </c>
      <c r="Q4279" s="71" t="str">
        <f>IF(tbl_raw_data[[#This Row],[time_taken_in_min]]&lt;=settings!$D$2,"SLA_MET","SLA_NOT_MET")</f>
        <v>SLA_MET</v>
      </c>
    </row>
    <row r="4280" spans="1:17" hidden="1" x14ac:dyDescent="0.3">
      <c r="A4280" s="1" t="s">
        <v>5243</v>
      </c>
      <c r="B4280" s="34">
        <v>45161.492199074077</v>
      </c>
      <c r="C4280" s="40">
        <v>45161.495300925926</v>
      </c>
      <c r="D4280" s="10" t="s">
        <v>10</v>
      </c>
      <c r="E4280" s="10" t="s">
        <v>11</v>
      </c>
      <c r="F4280" s="10" t="s">
        <v>24</v>
      </c>
      <c r="G4280" s="10" t="s">
        <v>123</v>
      </c>
      <c r="H4280" s="84" t="str">
        <f t="shared" si="66"/>
        <v>Reason Unknown</v>
      </c>
      <c r="I4280" s="63">
        <f>(tbl_raw_data[[#This Row],[Date Actioned]])-(tbl_raw_data[[#This Row],[Date Tagged]])</f>
        <v>3.1018518493510783E-3</v>
      </c>
      <c r="J4280" s="66">
        <f>HOUR(tbl_raw_data[[#This Row],[time_taken]])*60+MINUTE(tbl_raw_data[[#This Row],[time_taken]])+SECOND(tbl_raw_data[[#This Row],[time_taken]])/60</f>
        <v>4.4666666666666668</v>
      </c>
      <c r="K4280" s="68">
        <f>DATE(YEAR(tbl_raw_data[[#This Row],[Date Actioned]]),MONTH(tbl_raw_data[[#This Row],[Date Actioned]]),DAY(tbl_raw_data[[#This Row],[Date Actioned]]))</f>
        <v>45161</v>
      </c>
      <c r="L4280" s="65" t="str">
        <f>UPPER(TEXT(tbl_raw_data[[#This Row],[updated_date]],"MMMM"))</f>
        <v>AUGUST</v>
      </c>
      <c r="M4280" s="65" t="str">
        <f>"WEEK "&amp;IF(ROUNDUP(DAY(tbl_raw_data[[#This Row],[updated_date]])/7,0)=5,4,ROUNDUP(DAY(tbl_raw_data[[#This Row],[updated_date]])/7,0))</f>
        <v>WEEK 4</v>
      </c>
      <c r="N4280" s="71" t="str">
        <f>UPPER(VLOOKUP(tbl_raw_data[[#This Row],[Analyst]],settings!$A$1:$B$15,2,0))</f>
        <v>SAM</v>
      </c>
      <c r="O4280" s="71" t="str">
        <f>TRIM(UPPER(tbl_raw_data[[#This Row],[Outcome]]))</f>
        <v>APPROVE</v>
      </c>
      <c r="P4280" s="71" t="str">
        <f>TRIM(UPPER(tbl_raw_data[[#This Row],[Queue Name]]))</f>
        <v>CONSUMER EXISTING</v>
      </c>
      <c r="Q4280" s="71" t="str">
        <f>IF(tbl_raw_data[[#This Row],[time_taken_in_min]]&lt;=settings!$D$2,"SLA_MET","SLA_NOT_MET")</f>
        <v>SLA_MET</v>
      </c>
    </row>
    <row r="4281" spans="1:17" hidden="1" x14ac:dyDescent="0.3">
      <c r="A4281" s="5" t="s">
        <v>5244</v>
      </c>
      <c r="B4281" s="36">
        <v>45161.492615740739</v>
      </c>
      <c r="C4281" s="41">
        <v>45161.497013888889</v>
      </c>
      <c r="D4281" s="11" t="s">
        <v>10</v>
      </c>
      <c r="E4281" s="11" t="s">
        <v>11</v>
      </c>
      <c r="F4281" s="11" t="s">
        <v>14</v>
      </c>
      <c r="G4281" s="11" t="s">
        <v>15</v>
      </c>
      <c r="H4281" s="84" t="str">
        <f t="shared" si="66"/>
        <v>Reason Unknown</v>
      </c>
      <c r="I4281" s="63">
        <f>(tbl_raw_data[[#This Row],[Date Actioned]])-(tbl_raw_data[[#This Row],[Date Tagged]])</f>
        <v>4.3981481503578834E-3</v>
      </c>
      <c r="J4281" s="66">
        <f>HOUR(tbl_raw_data[[#This Row],[time_taken]])*60+MINUTE(tbl_raw_data[[#This Row],[time_taken]])+SECOND(tbl_raw_data[[#This Row],[time_taken]])/60</f>
        <v>6.333333333333333</v>
      </c>
      <c r="K4281" s="68">
        <f>DATE(YEAR(tbl_raw_data[[#This Row],[Date Actioned]]),MONTH(tbl_raw_data[[#This Row],[Date Actioned]]),DAY(tbl_raw_data[[#This Row],[Date Actioned]]))</f>
        <v>45161</v>
      </c>
      <c r="L4281" s="65" t="str">
        <f>UPPER(TEXT(tbl_raw_data[[#This Row],[updated_date]],"MMMM"))</f>
        <v>AUGUST</v>
      </c>
      <c r="M4281" s="65" t="str">
        <f>"WEEK "&amp;IF(ROUNDUP(DAY(tbl_raw_data[[#This Row],[updated_date]])/7,0)=5,4,ROUNDUP(DAY(tbl_raw_data[[#This Row],[updated_date]])/7,0))</f>
        <v>WEEK 4</v>
      </c>
      <c r="N4281" s="71" t="str">
        <f>UPPER(VLOOKUP(tbl_raw_data[[#This Row],[Analyst]],settings!$A$1:$B$15,2,0))</f>
        <v>CAMROON</v>
      </c>
      <c r="O4281" s="71" t="str">
        <f>TRIM(UPPER(tbl_raw_data[[#This Row],[Outcome]]))</f>
        <v>APPROVE</v>
      </c>
      <c r="P4281" s="71" t="str">
        <f>TRIM(UPPER(tbl_raw_data[[#This Row],[Queue Name]]))</f>
        <v>CONSUMER EXISTING</v>
      </c>
      <c r="Q4281" s="71" t="str">
        <f>IF(tbl_raw_data[[#This Row],[time_taken_in_min]]&lt;=settings!$D$2,"SLA_MET","SLA_NOT_MET")</f>
        <v>SLA_MET</v>
      </c>
    </row>
    <row r="4282" spans="1:17" hidden="1" x14ac:dyDescent="0.3">
      <c r="A4282" s="7" t="s">
        <v>5245</v>
      </c>
      <c r="B4282" s="34">
        <v>45161.495509259257</v>
      </c>
      <c r="C4282" s="40">
        <v>45161.509444444448</v>
      </c>
      <c r="D4282" s="10" t="s">
        <v>10</v>
      </c>
      <c r="E4282" s="10" t="s">
        <v>11</v>
      </c>
      <c r="F4282" s="10" t="s">
        <v>9</v>
      </c>
      <c r="G4282" s="10" t="s">
        <v>23</v>
      </c>
      <c r="H4282" s="84" t="str">
        <f t="shared" si="66"/>
        <v>Reason Unknown</v>
      </c>
      <c r="I4282" s="63">
        <f>(tbl_raw_data[[#This Row],[Date Actioned]])-(tbl_raw_data[[#This Row],[Date Tagged]])</f>
        <v>1.393518519034842E-2</v>
      </c>
      <c r="J4282" s="66">
        <f>HOUR(tbl_raw_data[[#This Row],[time_taken]])*60+MINUTE(tbl_raw_data[[#This Row],[time_taken]])+SECOND(tbl_raw_data[[#This Row],[time_taken]])/60</f>
        <v>20.066666666666666</v>
      </c>
      <c r="K4282" s="68">
        <f>DATE(YEAR(tbl_raw_data[[#This Row],[Date Actioned]]),MONTH(tbl_raw_data[[#This Row],[Date Actioned]]),DAY(tbl_raw_data[[#This Row],[Date Actioned]]))</f>
        <v>45161</v>
      </c>
      <c r="L4282" s="65" t="str">
        <f>UPPER(TEXT(tbl_raw_data[[#This Row],[updated_date]],"MMMM"))</f>
        <v>AUGUST</v>
      </c>
      <c r="M4282" s="65" t="str">
        <f>"WEEK "&amp;IF(ROUNDUP(DAY(tbl_raw_data[[#This Row],[updated_date]])/7,0)=5,4,ROUNDUP(DAY(tbl_raw_data[[#This Row],[updated_date]])/7,0))</f>
        <v>WEEK 4</v>
      </c>
      <c r="N4282" s="71" t="str">
        <f>UPPER(VLOOKUP(tbl_raw_data[[#This Row],[Analyst]],settings!$A$1:$B$15,2,0))</f>
        <v>QUADIR</v>
      </c>
      <c r="O4282" s="71" t="str">
        <f>TRIM(UPPER(tbl_raw_data[[#This Row],[Outcome]]))</f>
        <v>APPROVE</v>
      </c>
      <c r="P4282" s="71" t="str">
        <f>TRIM(UPPER(tbl_raw_data[[#This Row],[Queue Name]]))</f>
        <v>CONSUMER EXISTING</v>
      </c>
      <c r="Q4282" s="71" t="str">
        <f>IF(tbl_raw_data[[#This Row],[time_taken_in_min]]&lt;=settings!$D$2,"SLA_MET","SLA_NOT_MET")</f>
        <v>SLA_NOT_MET</v>
      </c>
    </row>
    <row r="4283" spans="1:17" hidden="1" x14ac:dyDescent="0.3">
      <c r="A4283" s="1" t="s">
        <v>5246</v>
      </c>
      <c r="B4283" s="36">
        <v>45161.496631944443</v>
      </c>
      <c r="C4283" s="41">
        <v>45161.503425925926</v>
      </c>
      <c r="D4283" s="11" t="s">
        <v>10</v>
      </c>
      <c r="E4283" s="11" t="s">
        <v>11</v>
      </c>
      <c r="F4283" s="11" t="s">
        <v>25</v>
      </c>
      <c r="G4283" s="11" t="s">
        <v>824</v>
      </c>
      <c r="H4283" s="84" t="str">
        <f t="shared" si="66"/>
        <v>Reason Unknown</v>
      </c>
      <c r="I4283" s="63">
        <f>(tbl_raw_data[[#This Row],[Date Actioned]])-(tbl_raw_data[[#This Row],[Date Tagged]])</f>
        <v>6.7939814834971912E-3</v>
      </c>
      <c r="J4283" s="66">
        <f>HOUR(tbl_raw_data[[#This Row],[time_taken]])*60+MINUTE(tbl_raw_data[[#This Row],[time_taken]])+SECOND(tbl_raw_data[[#This Row],[time_taken]])/60</f>
        <v>9.7833333333333332</v>
      </c>
      <c r="K4283" s="68">
        <f>DATE(YEAR(tbl_raw_data[[#This Row],[Date Actioned]]),MONTH(tbl_raw_data[[#This Row],[Date Actioned]]),DAY(tbl_raw_data[[#This Row],[Date Actioned]]))</f>
        <v>45161</v>
      </c>
      <c r="L4283" s="65" t="str">
        <f>UPPER(TEXT(tbl_raw_data[[#This Row],[updated_date]],"MMMM"))</f>
        <v>AUGUST</v>
      </c>
      <c r="M4283" s="65" t="str">
        <f>"WEEK "&amp;IF(ROUNDUP(DAY(tbl_raw_data[[#This Row],[updated_date]])/7,0)=5,4,ROUNDUP(DAY(tbl_raw_data[[#This Row],[updated_date]])/7,0))</f>
        <v>WEEK 4</v>
      </c>
      <c r="N4283" s="71" t="str">
        <f>UPPER(VLOOKUP(tbl_raw_data[[#This Row],[Analyst]],settings!$A$1:$B$15,2,0))</f>
        <v>ASIF</v>
      </c>
      <c r="O4283" s="71" t="str">
        <f>TRIM(UPPER(tbl_raw_data[[#This Row],[Outcome]]))</f>
        <v>APPROVE</v>
      </c>
      <c r="P4283" s="71" t="str">
        <f>TRIM(UPPER(tbl_raw_data[[#This Row],[Queue Name]]))</f>
        <v>CONSUMER EXISTING</v>
      </c>
      <c r="Q4283" s="71" t="str">
        <f>IF(tbl_raw_data[[#This Row],[time_taken_in_min]]&lt;=settings!$D$2,"SLA_MET","SLA_NOT_MET")</f>
        <v>SLA_MET</v>
      </c>
    </row>
    <row r="4284" spans="1:17" hidden="1" x14ac:dyDescent="0.3">
      <c r="A4284" s="5" t="s">
        <v>5247</v>
      </c>
      <c r="B4284" s="34">
        <v>45161.501909722225</v>
      </c>
      <c r="C4284" s="40">
        <v>45161.507638888892</v>
      </c>
      <c r="D4284" s="10" t="s">
        <v>10</v>
      </c>
      <c r="E4284" s="10" t="s">
        <v>18</v>
      </c>
      <c r="F4284" s="10" t="s">
        <v>206</v>
      </c>
      <c r="G4284" s="10" t="s">
        <v>16</v>
      </c>
      <c r="H4284" s="84" t="str">
        <f t="shared" si="66"/>
        <v>Reason Unknown</v>
      </c>
      <c r="I4284" s="63">
        <f>(tbl_raw_data[[#This Row],[Date Actioned]])-(tbl_raw_data[[#This Row],[Date Tagged]])</f>
        <v>5.7291666671517305E-3</v>
      </c>
      <c r="J4284" s="66">
        <f>HOUR(tbl_raw_data[[#This Row],[time_taken]])*60+MINUTE(tbl_raw_data[[#This Row],[time_taken]])+SECOND(tbl_raw_data[[#This Row],[time_taken]])/60</f>
        <v>8.25</v>
      </c>
      <c r="K4284" s="68">
        <f>DATE(YEAR(tbl_raw_data[[#This Row],[Date Actioned]]),MONTH(tbl_raw_data[[#This Row],[Date Actioned]]),DAY(tbl_raw_data[[#This Row],[Date Actioned]]))</f>
        <v>45161</v>
      </c>
      <c r="L4284" s="65" t="str">
        <f>UPPER(TEXT(tbl_raw_data[[#This Row],[updated_date]],"MMMM"))</f>
        <v>AUGUST</v>
      </c>
      <c r="M4284" s="65" t="str">
        <f>"WEEK "&amp;IF(ROUNDUP(DAY(tbl_raw_data[[#This Row],[updated_date]])/7,0)=5,4,ROUNDUP(DAY(tbl_raw_data[[#This Row],[updated_date]])/7,0))</f>
        <v>WEEK 4</v>
      </c>
      <c r="N4284" s="71" t="str">
        <f>UPPER(VLOOKUP(tbl_raw_data[[#This Row],[Analyst]],settings!$A$1:$B$15,2,0))</f>
        <v>HARDIK</v>
      </c>
      <c r="O4284" s="71" t="str">
        <f>TRIM(UPPER(tbl_raw_data[[#This Row],[Outcome]]))</f>
        <v>APPROVE</v>
      </c>
      <c r="P4284" s="71" t="str">
        <f>TRIM(UPPER(tbl_raw_data[[#This Row],[Queue Name]]))</f>
        <v>CONSUMER PRE BUREAU</v>
      </c>
      <c r="Q4284" s="71" t="str">
        <f>IF(tbl_raw_data[[#This Row],[time_taken_in_min]]&lt;=settings!$D$2,"SLA_MET","SLA_NOT_MET")</f>
        <v>SLA_MET</v>
      </c>
    </row>
    <row r="4285" spans="1:17" hidden="1" x14ac:dyDescent="0.3">
      <c r="A4285" s="7" t="s">
        <v>5248</v>
      </c>
      <c r="B4285" s="36">
        <v>45161.510370370372</v>
      </c>
      <c r="C4285" s="41">
        <v>45161.519606481481</v>
      </c>
      <c r="D4285" s="11" t="s">
        <v>10</v>
      </c>
      <c r="E4285" s="11" t="s">
        <v>11</v>
      </c>
      <c r="F4285" s="11" t="s">
        <v>9</v>
      </c>
      <c r="G4285" s="13"/>
      <c r="H4285" s="84" t="str">
        <f t="shared" si="66"/>
        <v>Reason Unknown</v>
      </c>
      <c r="I4285" s="63">
        <f>(tbl_raw_data[[#This Row],[Date Actioned]])-(tbl_raw_data[[#This Row],[Date Tagged]])</f>
        <v>9.2361111092031933E-3</v>
      </c>
      <c r="J4285" s="66">
        <f>HOUR(tbl_raw_data[[#This Row],[time_taken]])*60+MINUTE(tbl_raw_data[[#This Row],[time_taken]])+SECOND(tbl_raw_data[[#This Row],[time_taken]])/60</f>
        <v>13.3</v>
      </c>
      <c r="K4285" s="68">
        <f>DATE(YEAR(tbl_raw_data[[#This Row],[Date Actioned]]),MONTH(tbl_raw_data[[#This Row],[Date Actioned]]),DAY(tbl_raw_data[[#This Row],[Date Actioned]]))</f>
        <v>45161</v>
      </c>
      <c r="L4285" s="65" t="str">
        <f>UPPER(TEXT(tbl_raw_data[[#This Row],[updated_date]],"MMMM"))</f>
        <v>AUGUST</v>
      </c>
      <c r="M4285" s="65" t="str">
        <f>"WEEK "&amp;IF(ROUNDUP(DAY(tbl_raw_data[[#This Row],[updated_date]])/7,0)=5,4,ROUNDUP(DAY(tbl_raw_data[[#This Row],[updated_date]])/7,0))</f>
        <v>WEEK 4</v>
      </c>
      <c r="N4285" s="71" t="str">
        <f>UPPER(VLOOKUP(tbl_raw_data[[#This Row],[Analyst]],settings!$A$1:$B$15,2,0))</f>
        <v>QUADIR</v>
      </c>
      <c r="O4285" s="71" t="str">
        <f>TRIM(UPPER(tbl_raw_data[[#This Row],[Outcome]]))</f>
        <v>APPROVE</v>
      </c>
      <c r="P4285" s="71" t="str">
        <f>TRIM(UPPER(tbl_raw_data[[#This Row],[Queue Name]]))</f>
        <v>CONSUMER EXISTING</v>
      </c>
      <c r="Q4285" s="71" t="str">
        <f>IF(tbl_raw_data[[#This Row],[time_taken_in_min]]&lt;=settings!$D$2,"SLA_MET","SLA_NOT_MET")</f>
        <v>SLA_MET</v>
      </c>
    </row>
    <row r="4286" spans="1:17" hidden="1" x14ac:dyDescent="0.3">
      <c r="A4286" s="1" t="s">
        <v>5249</v>
      </c>
      <c r="B4286" s="34">
        <v>45161.518483796295</v>
      </c>
      <c r="C4286" s="40">
        <v>45161.523136574076</v>
      </c>
      <c r="D4286" s="10" t="s">
        <v>10</v>
      </c>
      <c r="E4286" s="10" t="s">
        <v>11</v>
      </c>
      <c r="F4286" s="10" t="s">
        <v>21</v>
      </c>
      <c r="G4286" s="12"/>
      <c r="H4286" s="84" t="str">
        <f t="shared" si="66"/>
        <v>Reason Unknown</v>
      </c>
      <c r="I4286" s="63">
        <f>(tbl_raw_data[[#This Row],[Date Actioned]])-(tbl_raw_data[[#This Row],[Date Tagged]])</f>
        <v>4.652777781302575E-3</v>
      </c>
      <c r="J4286" s="66">
        <f>HOUR(tbl_raw_data[[#This Row],[time_taken]])*60+MINUTE(tbl_raw_data[[#This Row],[time_taken]])+SECOND(tbl_raw_data[[#This Row],[time_taken]])/60</f>
        <v>6.7</v>
      </c>
      <c r="K4286" s="68">
        <f>DATE(YEAR(tbl_raw_data[[#This Row],[Date Actioned]]),MONTH(tbl_raw_data[[#This Row],[Date Actioned]]),DAY(tbl_raw_data[[#This Row],[Date Actioned]]))</f>
        <v>45161</v>
      </c>
      <c r="L4286" s="65" t="str">
        <f>UPPER(TEXT(tbl_raw_data[[#This Row],[updated_date]],"MMMM"))</f>
        <v>AUGUST</v>
      </c>
      <c r="M4286" s="65" t="str">
        <f>"WEEK "&amp;IF(ROUNDUP(DAY(tbl_raw_data[[#This Row],[updated_date]])/7,0)=5,4,ROUNDUP(DAY(tbl_raw_data[[#This Row],[updated_date]])/7,0))</f>
        <v>WEEK 4</v>
      </c>
      <c r="N4286" s="71" t="str">
        <f>UPPER(VLOOKUP(tbl_raw_data[[#This Row],[Analyst]],settings!$A$1:$B$15,2,0))</f>
        <v>SHAHID</v>
      </c>
      <c r="O4286" s="71" t="str">
        <f>TRIM(UPPER(tbl_raw_data[[#This Row],[Outcome]]))</f>
        <v>APPROVE</v>
      </c>
      <c r="P4286" s="71" t="str">
        <f>TRIM(UPPER(tbl_raw_data[[#This Row],[Queue Name]]))</f>
        <v>CONSUMER EXISTING</v>
      </c>
      <c r="Q4286" s="71" t="str">
        <f>IF(tbl_raw_data[[#This Row],[time_taken_in_min]]&lt;=settings!$D$2,"SLA_MET","SLA_NOT_MET")</f>
        <v>SLA_MET</v>
      </c>
    </row>
    <row r="4287" spans="1:17" hidden="1" x14ac:dyDescent="0.3">
      <c r="A4287" s="5" t="s">
        <v>5250</v>
      </c>
      <c r="B4287" s="36">
        <v>45161.522083333337</v>
      </c>
      <c r="C4287" s="41">
        <v>45161.529120370367</v>
      </c>
      <c r="D4287" s="11" t="s">
        <v>10</v>
      </c>
      <c r="E4287" s="11" t="s">
        <v>8</v>
      </c>
      <c r="F4287" s="11" t="s">
        <v>17</v>
      </c>
      <c r="G4287" s="13"/>
      <c r="H4287" s="84" t="str">
        <f t="shared" si="66"/>
        <v>Reason Unknown</v>
      </c>
      <c r="I4287" s="63">
        <f>(tbl_raw_data[[#This Row],[Date Actioned]])-(tbl_raw_data[[#This Row],[Date Tagged]])</f>
        <v>7.0370370303862728E-3</v>
      </c>
      <c r="J4287" s="66">
        <f>HOUR(tbl_raw_data[[#This Row],[time_taken]])*60+MINUTE(tbl_raw_data[[#This Row],[time_taken]])+SECOND(tbl_raw_data[[#This Row],[time_taken]])/60</f>
        <v>10.133333333333333</v>
      </c>
      <c r="K4287" s="68">
        <f>DATE(YEAR(tbl_raw_data[[#This Row],[Date Actioned]]),MONTH(tbl_raw_data[[#This Row],[Date Actioned]]),DAY(tbl_raw_data[[#This Row],[Date Actioned]]))</f>
        <v>45161</v>
      </c>
      <c r="L4287" s="65" t="str">
        <f>UPPER(TEXT(tbl_raw_data[[#This Row],[updated_date]],"MMMM"))</f>
        <v>AUGUST</v>
      </c>
      <c r="M4287" s="65" t="str">
        <f>"WEEK "&amp;IF(ROUNDUP(DAY(tbl_raw_data[[#This Row],[updated_date]])/7,0)=5,4,ROUNDUP(DAY(tbl_raw_data[[#This Row],[updated_date]])/7,0))</f>
        <v>WEEK 4</v>
      </c>
      <c r="N4287" s="71" t="str">
        <f>UPPER(VLOOKUP(tbl_raw_data[[#This Row],[Analyst]],settings!$A$1:$B$15,2,0))</f>
        <v>MERCEDES</v>
      </c>
      <c r="O4287" s="71" t="str">
        <f>TRIM(UPPER(tbl_raw_data[[#This Row],[Outcome]]))</f>
        <v>APPROVE</v>
      </c>
      <c r="P4287" s="71" t="str">
        <f>TRIM(UPPER(tbl_raw_data[[#This Row],[Queue Name]]))</f>
        <v>CONSUMER POST BUREAU</v>
      </c>
      <c r="Q4287" s="71" t="str">
        <f>IF(tbl_raw_data[[#This Row],[time_taken_in_min]]&lt;=settings!$D$2,"SLA_MET","SLA_NOT_MET")</f>
        <v>SLA_MET</v>
      </c>
    </row>
    <row r="4288" spans="1:17" hidden="1" x14ac:dyDescent="0.3">
      <c r="A4288" s="7" t="s">
        <v>5251</v>
      </c>
      <c r="B4288" s="34">
        <v>45161.522557870368</v>
      </c>
      <c r="C4288" s="40">
        <v>45161.526979166665</v>
      </c>
      <c r="D4288" s="10" t="s">
        <v>10</v>
      </c>
      <c r="E4288" s="10" t="s">
        <v>8</v>
      </c>
      <c r="F4288" s="10" t="s">
        <v>206</v>
      </c>
      <c r="G4288" s="10" t="s">
        <v>15</v>
      </c>
      <c r="H4288" s="84" t="str">
        <f t="shared" si="66"/>
        <v>Reason Unknown</v>
      </c>
      <c r="I4288" s="63">
        <f>(tbl_raw_data[[#This Row],[Date Actioned]])-(tbl_raw_data[[#This Row],[Date Tagged]])</f>
        <v>4.4212962966412306E-3</v>
      </c>
      <c r="J4288" s="66">
        <f>HOUR(tbl_raw_data[[#This Row],[time_taken]])*60+MINUTE(tbl_raw_data[[#This Row],[time_taken]])+SECOND(tbl_raw_data[[#This Row],[time_taken]])/60</f>
        <v>6.3666666666666663</v>
      </c>
      <c r="K4288" s="68">
        <f>DATE(YEAR(tbl_raw_data[[#This Row],[Date Actioned]]),MONTH(tbl_raw_data[[#This Row],[Date Actioned]]),DAY(tbl_raw_data[[#This Row],[Date Actioned]]))</f>
        <v>45161</v>
      </c>
      <c r="L4288" s="65" t="str">
        <f>UPPER(TEXT(tbl_raw_data[[#This Row],[updated_date]],"MMMM"))</f>
        <v>AUGUST</v>
      </c>
      <c r="M4288" s="65" t="str">
        <f>"WEEK "&amp;IF(ROUNDUP(DAY(tbl_raw_data[[#This Row],[updated_date]])/7,0)=5,4,ROUNDUP(DAY(tbl_raw_data[[#This Row],[updated_date]])/7,0))</f>
        <v>WEEK 4</v>
      </c>
      <c r="N4288" s="71" t="str">
        <f>UPPER(VLOOKUP(tbl_raw_data[[#This Row],[Analyst]],settings!$A$1:$B$15,2,0))</f>
        <v>HARDIK</v>
      </c>
      <c r="O4288" s="71" t="str">
        <f>TRIM(UPPER(tbl_raw_data[[#This Row],[Outcome]]))</f>
        <v>APPROVE</v>
      </c>
      <c r="P4288" s="71" t="str">
        <f>TRIM(UPPER(tbl_raw_data[[#This Row],[Queue Name]]))</f>
        <v>CONSUMER POST BUREAU</v>
      </c>
      <c r="Q4288" s="71" t="str">
        <f>IF(tbl_raw_data[[#This Row],[time_taken_in_min]]&lt;=settings!$D$2,"SLA_MET","SLA_NOT_MET")</f>
        <v>SLA_MET</v>
      </c>
    </row>
    <row r="4289" spans="1:17" hidden="1" x14ac:dyDescent="0.3">
      <c r="A4289" s="1" t="s">
        <v>5252</v>
      </c>
      <c r="B4289" s="36">
        <v>45161.527048611111</v>
      </c>
      <c r="C4289" s="41">
        <v>45161.533576388887</v>
      </c>
      <c r="D4289" s="11" t="s">
        <v>10</v>
      </c>
      <c r="E4289" s="11" t="s">
        <v>18</v>
      </c>
      <c r="F4289" s="11" t="s">
        <v>206</v>
      </c>
      <c r="G4289" s="11" t="s">
        <v>23</v>
      </c>
      <c r="H4289" s="84" t="str">
        <f t="shared" si="66"/>
        <v>Reason Unknown</v>
      </c>
      <c r="I4289" s="63">
        <f>(tbl_raw_data[[#This Row],[Date Actioned]])-(tbl_raw_data[[#This Row],[Date Tagged]])</f>
        <v>6.5277777757728472E-3</v>
      </c>
      <c r="J4289" s="66">
        <f>HOUR(tbl_raw_data[[#This Row],[time_taken]])*60+MINUTE(tbl_raw_data[[#This Row],[time_taken]])+SECOND(tbl_raw_data[[#This Row],[time_taken]])/60</f>
        <v>9.4</v>
      </c>
      <c r="K4289" s="68">
        <f>DATE(YEAR(tbl_raw_data[[#This Row],[Date Actioned]]),MONTH(tbl_raw_data[[#This Row],[Date Actioned]]),DAY(tbl_raw_data[[#This Row],[Date Actioned]]))</f>
        <v>45161</v>
      </c>
      <c r="L4289" s="65" t="str">
        <f>UPPER(TEXT(tbl_raw_data[[#This Row],[updated_date]],"MMMM"))</f>
        <v>AUGUST</v>
      </c>
      <c r="M4289" s="65" t="str">
        <f>"WEEK "&amp;IF(ROUNDUP(DAY(tbl_raw_data[[#This Row],[updated_date]])/7,0)=5,4,ROUNDUP(DAY(tbl_raw_data[[#This Row],[updated_date]])/7,0))</f>
        <v>WEEK 4</v>
      </c>
      <c r="N4289" s="71" t="str">
        <f>UPPER(VLOOKUP(tbl_raw_data[[#This Row],[Analyst]],settings!$A$1:$B$15,2,0))</f>
        <v>HARDIK</v>
      </c>
      <c r="O4289" s="71" t="str">
        <f>TRIM(UPPER(tbl_raw_data[[#This Row],[Outcome]]))</f>
        <v>APPROVE</v>
      </c>
      <c r="P4289" s="71" t="str">
        <f>TRIM(UPPER(tbl_raw_data[[#This Row],[Queue Name]]))</f>
        <v>CONSUMER PRE BUREAU</v>
      </c>
      <c r="Q4289" s="71" t="str">
        <f>IF(tbl_raw_data[[#This Row],[time_taken_in_min]]&lt;=settings!$D$2,"SLA_MET","SLA_NOT_MET")</f>
        <v>SLA_MET</v>
      </c>
    </row>
    <row r="4290" spans="1:17" hidden="1" x14ac:dyDescent="0.3">
      <c r="A4290" s="5" t="s">
        <v>5253</v>
      </c>
      <c r="B4290" s="34">
        <v>45161.529664351852</v>
      </c>
      <c r="C4290" s="40">
        <v>45161.533680555556</v>
      </c>
      <c r="D4290" s="10" t="s">
        <v>10</v>
      </c>
      <c r="E4290" s="10" t="s">
        <v>11</v>
      </c>
      <c r="F4290" s="10" t="s">
        <v>25</v>
      </c>
      <c r="G4290" s="10" t="s">
        <v>26</v>
      </c>
      <c r="H4290" s="84" t="str">
        <f t="shared" si="66"/>
        <v>Reason Unknown</v>
      </c>
      <c r="I4290" s="63">
        <f>(tbl_raw_data[[#This Row],[Date Actioned]])-(tbl_raw_data[[#This Row],[Date Tagged]])</f>
        <v>4.016203703940846E-3</v>
      </c>
      <c r="J4290" s="66">
        <f>HOUR(tbl_raw_data[[#This Row],[time_taken]])*60+MINUTE(tbl_raw_data[[#This Row],[time_taken]])+SECOND(tbl_raw_data[[#This Row],[time_taken]])/60</f>
        <v>5.7833333333333332</v>
      </c>
      <c r="K4290" s="68">
        <f>DATE(YEAR(tbl_raw_data[[#This Row],[Date Actioned]]),MONTH(tbl_raw_data[[#This Row],[Date Actioned]]),DAY(tbl_raw_data[[#This Row],[Date Actioned]]))</f>
        <v>45161</v>
      </c>
      <c r="L4290" s="65" t="str">
        <f>UPPER(TEXT(tbl_raw_data[[#This Row],[updated_date]],"MMMM"))</f>
        <v>AUGUST</v>
      </c>
      <c r="M4290" s="65" t="str">
        <f>"WEEK "&amp;IF(ROUNDUP(DAY(tbl_raw_data[[#This Row],[updated_date]])/7,0)=5,4,ROUNDUP(DAY(tbl_raw_data[[#This Row],[updated_date]])/7,0))</f>
        <v>WEEK 4</v>
      </c>
      <c r="N4290" s="71" t="str">
        <f>UPPER(VLOOKUP(tbl_raw_data[[#This Row],[Analyst]],settings!$A$1:$B$15,2,0))</f>
        <v>ASIF</v>
      </c>
      <c r="O4290" s="71" t="str">
        <f>TRIM(UPPER(tbl_raw_data[[#This Row],[Outcome]]))</f>
        <v>APPROVE</v>
      </c>
      <c r="P4290" s="71" t="str">
        <f>TRIM(UPPER(tbl_raw_data[[#This Row],[Queue Name]]))</f>
        <v>CONSUMER EXISTING</v>
      </c>
      <c r="Q4290" s="71" t="str">
        <f>IF(tbl_raw_data[[#This Row],[time_taken_in_min]]&lt;=settings!$D$2,"SLA_MET","SLA_NOT_MET")</f>
        <v>SLA_MET</v>
      </c>
    </row>
    <row r="4291" spans="1:17" hidden="1" x14ac:dyDescent="0.3">
      <c r="A4291" s="7" t="s">
        <v>5254</v>
      </c>
      <c r="B4291" s="36">
        <v>45161.530138888891</v>
      </c>
      <c r="C4291" s="41">
        <v>45161.538483796299</v>
      </c>
      <c r="D4291" s="11" t="s">
        <v>10</v>
      </c>
      <c r="E4291" s="11" t="s">
        <v>18</v>
      </c>
      <c r="F4291" s="11" t="s">
        <v>206</v>
      </c>
      <c r="G4291" s="11" t="s">
        <v>16</v>
      </c>
      <c r="H4291" s="84" t="str">
        <f t="shared" ref="H4291:H4354" si="67">IF(OR(ISNUMBER(SEARCH("duplicate",G4291)), ISNUMBER(SEARCH("previously",G4291)), ISNUMBER(SEARCH("previously approved",G4291))), "Duplicate Application",
IF(OR(ISNUMBER(SEARCH("incorrect",G4291)), ISNUMBER(SEARCH("remove", G4291))), "Incorrect Details",
IF(ISNUMBER(SEARCH("incomplete",G4291)), "Incomplete Details",
IF(ISNUMBER(SEARCH("overdue",G4291)), "Overdue Bill",
IF(OR(ISNUMBER(SEARCH("resubmit as", G4291)), ISNUMBER(SEARCH("re-submit as", G4291))), "Incorrect Queue",
IF(OR(ISNUMBER(SEARCH("100",G4291)), ISNUMBER(SEARCH("correct", G4291)), ISNUMBER(SEARCH("email", G4291)), ISNUMBER(SEARCH("please submit", G4291)), ISNUMBER(SEARCH("please resubmit",G4291)), ISNUMBER(SEARCH("please re-submit", G4291)), ISNUMBER(SEARCH("please send", G4291))), "Incomplete Details",
IF(ISNUMBER(SEARCH("error", G4291)), "System Error", "Reason Unknown")))))))</f>
        <v>Reason Unknown</v>
      </c>
      <c r="I4291" s="63">
        <f>(tbl_raw_data[[#This Row],[Date Actioned]])-(tbl_raw_data[[#This Row],[Date Tagged]])</f>
        <v>8.3449074081727304E-3</v>
      </c>
      <c r="J4291" s="66">
        <f>HOUR(tbl_raw_data[[#This Row],[time_taken]])*60+MINUTE(tbl_raw_data[[#This Row],[time_taken]])+SECOND(tbl_raw_data[[#This Row],[time_taken]])/60</f>
        <v>12.016666666666667</v>
      </c>
      <c r="K4291" s="68">
        <f>DATE(YEAR(tbl_raw_data[[#This Row],[Date Actioned]]),MONTH(tbl_raw_data[[#This Row],[Date Actioned]]),DAY(tbl_raw_data[[#This Row],[Date Actioned]]))</f>
        <v>45161</v>
      </c>
      <c r="L4291" s="65" t="str">
        <f>UPPER(TEXT(tbl_raw_data[[#This Row],[updated_date]],"MMMM"))</f>
        <v>AUGUST</v>
      </c>
      <c r="M4291" s="65" t="str">
        <f>"WEEK "&amp;IF(ROUNDUP(DAY(tbl_raw_data[[#This Row],[updated_date]])/7,0)=5,4,ROUNDUP(DAY(tbl_raw_data[[#This Row],[updated_date]])/7,0))</f>
        <v>WEEK 4</v>
      </c>
      <c r="N4291" s="71" t="str">
        <f>UPPER(VLOOKUP(tbl_raw_data[[#This Row],[Analyst]],settings!$A$1:$B$15,2,0))</f>
        <v>HARDIK</v>
      </c>
      <c r="O4291" s="71" t="str">
        <f>TRIM(UPPER(tbl_raw_data[[#This Row],[Outcome]]))</f>
        <v>APPROVE</v>
      </c>
      <c r="P4291" s="71" t="str">
        <f>TRIM(UPPER(tbl_raw_data[[#This Row],[Queue Name]]))</f>
        <v>CONSUMER PRE BUREAU</v>
      </c>
      <c r="Q4291" s="71" t="str">
        <f>IF(tbl_raw_data[[#This Row],[time_taken_in_min]]&lt;=settings!$D$2,"SLA_MET","SLA_NOT_MET")</f>
        <v>SLA_MET</v>
      </c>
    </row>
    <row r="4292" spans="1:17" hidden="1" x14ac:dyDescent="0.3">
      <c r="A4292" s="1" t="s">
        <v>5255</v>
      </c>
      <c r="B4292" s="34">
        <v>45161.534432870372</v>
      </c>
      <c r="C4292" s="40">
        <v>45161.540138888886</v>
      </c>
      <c r="D4292" s="10" t="s">
        <v>10</v>
      </c>
      <c r="E4292" s="10" t="s">
        <v>18</v>
      </c>
      <c r="F4292" s="10" t="s">
        <v>25</v>
      </c>
      <c r="G4292" s="10" t="s">
        <v>15</v>
      </c>
      <c r="H4292" s="84" t="str">
        <f t="shared" si="67"/>
        <v>Reason Unknown</v>
      </c>
      <c r="I4292" s="63">
        <f>(tbl_raw_data[[#This Row],[Date Actioned]])-(tbl_raw_data[[#This Row],[Date Tagged]])</f>
        <v>5.7060185135924257E-3</v>
      </c>
      <c r="J4292" s="66">
        <f>HOUR(tbl_raw_data[[#This Row],[time_taken]])*60+MINUTE(tbl_raw_data[[#This Row],[time_taken]])+SECOND(tbl_raw_data[[#This Row],[time_taken]])/60</f>
        <v>8.2166666666666668</v>
      </c>
      <c r="K4292" s="68">
        <f>DATE(YEAR(tbl_raw_data[[#This Row],[Date Actioned]]),MONTH(tbl_raw_data[[#This Row],[Date Actioned]]),DAY(tbl_raw_data[[#This Row],[Date Actioned]]))</f>
        <v>45161</v>
      </c>
      <c r="L4292" s="65" t="str">
        <f>UPPER(TEXT(tbl_raw_data[[#This Row],[updated_date]],"MMMM"))</f>
        <v>AUGUST</v>
      </c>
      <c r="M4292" s="65" t="str">
        <f>"WEEK "&amp;IF(ROUNDUP(DAY(tbl_raw_data[[#This Row],[updated_date]])/7,0)=5,4,ROUNDUP(DAY(tbl_raw_data[[#This Row],[updated_date]])/7,0))</f>
        <v>WEEK 4</v>
      </c>
      <c r="N4292" s="71" t="str">
        <f>UPPER(VLOOKUP(tbl_raw_data[[#This Row],[Analyst]],settings!$A$1:$B$15,2,0))</f>
        <v>ASIF</v>
      </c>
      <c r="O4292" s="71" t="str">
        <f>TRIM(UPPER(tbl_raw_data[[#This Row],[Outcome]]))</f>
        <v>APPROVE</v>
      </c>
      <c r="P4292" s="71" t="str">
        <f>TRIM(UPPER(tbl_raw_data[[#This Row],[Queue Name]]))</f>
        <v>CONSUMER PRE BUREAU</v>
      </c>
      <c r="Q4292" s="71" t="str">
        <f>IF(tbl_raw_data[[#This Row],[time_taken_in_min]]&lt;=settings!$D$2,"SLA_MET","SLA_NOT_MET")</f>
        <v>SLA_MET</v>
      </c>
    </row>
    <row r="4293" spans="1:17" hidden="1" x14ac:dyDescent="0.3">
      <c r="A4293" s="5" t="s">
        <v>5256</v>
      </c>
      <c r="B4293" s="36">
        <v>45161.558599537035</v>
      </c>
      <c r="C4293" s="41">
        <v>45161.564201388886</v>
      </c>
      <c r="D4293" s="11" t="s">
        <v>10</v>
      </c>
      <c r="E4293" s="11" t="s">
        <v>18</v>
      </c>
      <c r="F4293" s="11" t="s">
        <v>206</v>
      </c>
      <c r="G4293" s="11" t="s">
        <v>15</v>
      </c>
      <c r="H4293" s="84" t="str">
        <f t="shared" si="67"/>
        <v>Reason Unknown</v>
      </c>
      <c r="I4293" s="63">
        <f>(tbl_raw_data[[#This Row],[Date Actioned]])-(tbl_raw_data[[#This Row],[Date Tagged]])</f>
        <v>5.6018518516793847E-3</v>
      </c>
      <c r="J4293" s="66">
        <f>HOUR(tbl_raw_data[[#This Row],[time_taken]])*60+MINUTE(tbl_raw_data[[#This Row],[time_taken]])+SECOND(tbl_raw_data[[#This Row],[time_taken]])/60</f>
        <v>8.0666666666666664</v>
      </c>
      <c r="K4293" s="68">
        <f>DATE(YEAR(tbl_raw_data[[#This Row],[Date Actioned]]),MONTH(tbl_raw_data[[#This Row],[Date Actioned]]),DAY(tbl_raw_data[[#This Row],[Date Actioned]]))</f>
        <v>45161</v>
      </c>
      <c r="L4293" s="65" t="str">
        <f>UPPER(TEXT(tbl_raw_data[[#This Row],[updated_date]],"MMMM"))</f>
        <v>AUGUST</v>
      </c>
      <c r="M4293" s="65" t="str">
        <f>"WEEK "&amp;IF(ROUNDUP(DAY(tbl_raw_data[[#This Row],[updated_date]])/7,0)=5,4,ROUNDUP(DAY(tbl_raw_data[[#This Row],[updated_date]])/7,0))</f>
        <v>WEEK 4</v>
      </c>
      <c r="N4293" s="71" t="str">
        <f>UPPER(VLOOKUP(tbl_raw_data[[#This Row],[Analyst]],settings!$A$1:$B$15,2,0))</f>
        <v>HARDIK</v>
      </c>
      <c r="O4293" s="71" t="str">
        <f>TRIM(UPPER(tbl_raw_data[[#This Row],[Outcome]]))</f>
        <v>APPROVE</v>
      </c>
      <c r="P4293" s="71" t="str">
        <f>TRIM(UPPER(tbl_raw_data[[#This Row],[Queue Name]]))</f>
        <v>CONSUMER PRE BUREAU</v>
      </c>
      <c r="Q4293" s="71" t="str">
        <f>IF(tbl_raw_data[[#This Row],[time_taken_in_min]]&lt;=settings!$D$2,"SLA_MET","SLA_NOT_MET")</f>
        <v>SLA_MET</v>
      </c>
    </row>
    <row r="4294" spans="1:17" hidden="1" x14ac:dyDescent="0.3">
      <c r="A4294" s="7" t="s">
        <v>5257</v>
      </c>
      <c r="B4294" s="34">
        <v>45161.559490740743</v>
      </c>
      <c r="C4294" s="40">
        <v>45161.569236111114</v>
      </c>
      <c r="D4294" s="10" t="s">
        <v>10</v>
      </c>
      <c r="E4294" s="10" t="s">
        <v>8</v>
      </c>
      <c r="F4294" s="10" t="s">
        <v>17</v>
      </c>
      <c r="G4294" s="12"/>
      <c r="H4294" s="84" t="str">
        <f t="shared" si="67"/>
        <v>Reason Unknown</v>
      </c>
      <c r="I4294" s="63">
        <f>(tbl_raw_data[[#This Row],[Date Actioned]])-(tbl_raw_data[[#This Row],[Date Tagged]])</f>
        <v>9.7453703710925765E-3</v>
      </c>
      <c r="J4294" s="66">
        <f>HOUR(tbl_raw_data[[#This Row],[time_taken]])*60+MINUTE(tbl_raw_data[[#This Row],[time_taken]])+SECOND(tbl_raw_data[[#This Row],[time_taken]])/60</f>
        <v>14.033333333333333</v>
      </c>
      <c r="K4294" s="68">
        <f>DATE(YEAR(tbl_raw_data[[#This Row],[Date Actioned]]),MONTH(tbl_raw_data[[#This Row],[Date Actioned]]),DAY(tbl_raw_data[[#This Row],[Date Actioned]]))</f>
        <v>45161</v>
      </c>
      <c r="L4294" s="65" t="str">
        <f>UPPER(TEXT(tbl_raw_data[[#This Row],[updated_date]],"MMMM"))</f>
        <v>AUGUST</v>
      </c>
      <c r="M4294" s="65" t="str">
        <f>"WEEK "&amp;IF(ROUNDUP(DAY(tbl_raw_data[[#This Row],[updated_date]])/7,0)=5,4,ROUNDUP(DAY(tbl_raw_data[[#This Row],[updated_date]])/7,0))</f>
        <v>WEEK 4</v>
      </c>
      <c r="N4294" s="71" t="str">
        <f>UPPER(VLOOKUP(tbl_raw_data[[#This Row],[Analyst]],settings!$A$1:$B$15,2,0))</f>
        <v>MERCEDES</v>
      </c>
      <c r="O4294" s="71" t="str">
        <f>TRIM(UPPER(tbl_raw_data[[#This Row],[Outcome]]))</f>
        <v>APPROVE</v>
      </c>
      <c r="P4294" s="71" t="str">
        <f>TRIM(UPPER(tbl_raw_data[[#This Row],[Queue Name]]))</f>
        <v>CONSUMER POST BUREAU</v>
      </c>
      <c r="Q4294" s="71" t="str">
        <f>IF(tbl_raw_data[[#This Row],[time_taken_in_min]]&lt;=settings!$D$2,"SLA_MET","SLA_NOT_MET")</f>
        <v>SLA_MET</v>
      </c>
    </row>
    <row r="4295" spans="1:17" hidden="1" x14ac:dyDescent="0.3">
      <c r="A4295" s="1" t="s">
        <v>5258</v>
      </c>
      <c r="B4295" s="36">
        <v>45161.561157407406</v>
      </c>
      <c r="C4295" s="41">
        <v>45161.564826388887</v>
      </c>
      <c r="D4295" s="11" t="s">
        <v>10</v>
      </c>
      <c r="E4295" s="11" t="s">
        <v>11</v>
      </c>
      <c r="F4295" s="11" t="s">
        <v>25</v>
      </c>
      <c r="G4295" s="11" t="s">
        <v>15</v>
      </c>
      <c r="H4295" s="84" t="str">
        <f t="shared" si="67"/>
        <v>Reason Unknown</v>
      </c>
      <c r="I4295" s="63">
        <f>(tbl_raw_data[[#This Row],[Date Actioned]])-(tbl_raw_data[[#This Row],[Date Tagged]])</f>
        <v>3.6689814805868082E-3</v>
      </c>
      <c r="J4295" s="66">
        <f>HOUR(tbl_raw_data[[#This Row],[time_taken]])*60+MINUTE(tbl_raw_data[[#This Row],[time_taken]])+SECOND(tbl_raw_data[[#This Row],[time_taken]])/60</f>
        <v>5.2833333333333332</v>
      </c>
      <c r="K4295" s="68">
        <f>DATE(YEAR(tbl_raw_data[[#This Row],[Date Actioned]]),MONTH(tbl_raw_data[[#This Row],[Date Actioned]]),DAY(tbl_raw_data[[#This Row],[Date Actioned]]))</f>
        <v>45161</v>
      </c>
      <c r="L4295" s="65" t="str">
        <f>UPPER(TEXT(tbl_raw_data[[#This Row],[updated_date]],"MMMM"))</f>
        <v>AUGUST</v>
      </c>
      <c r="M4295" s="65" t="str">
        <f>"WEEK "&amp;IF(ROUNDUP(DAY(tbl_raw_data[[#This Row],[updated_date]])/7,0)=5,4,ROUNDUP(DAY(tbl_raw_data[[#This Row],[updated_date]])/7,0))</f>
        <v>WEEK 4</v>
      </c>
      <c r="N4295" s="71" t="str">
        <f>UPPER(VLOOKUP(tbl_raw_data[[#This Row],[Analyst]],settings!$A$1:$B$15,2,0))</f>
        <v>ASIF</v>
      </c>
      <c r="O4295" s="71" t="str">
        <f>TRIM(UPPER(tbl_raw_data[[#This Row],[Outcome]]))</f>
        <v>APPROVE</v>
      </c>
      <c r="P4295" s="71" t="str">
        <f>TRIM(UPPER(tbl_raw_data[[#This Row],[Queue Name]]))</f>
        <v>CONSUMER EXISTING</v>
      </c>
      <c r="Q4295" s="71" t="str">
        <f>IF(tbl_raw_data[[#This Row],[time_taken_in_min]]&lt;=settings!$D$2,"SLA_MET","SLA_NOT_MET")</f>
        <v>SLA_MET</v>
      </c>
    </row>
    <row r="4296" spans="1:17" hidden="1" x14ac:dyDescent="0.3">
      <c r="A4296" s="5" t="s">
        <v>5259</v>
      </c>
      <c r="B4296" s="34">
        <v>45161.563472222224</v>
      </c>
      <c r="C4296" s="40">
        <v>45161.570416666669</v>
      </c>
      <c r="D4296" s="10" t="s">
        <v>10</v>
      </c>
      <c r="E4296" s="10" t="s">
        <v>8</v>
      </c>
      <c r="F4296" s="10" t="s">
        <v>21</v>
      </c>
      <c r="G4296" s="12"/>
      <c r="H4296" s="84" t="str">
        <f t="shared" si="67"/>
        <v>Reason Unknown</v>
      </c>
      <c r="I4296" s="63">
        <f>(tbl_raw_data[[#This Row],[Date Actioned]])-(tbl_raw_data[[#This Row],[Date Tagged]])</f>
        <v>6.9444444452528842E-3</v>
      </c>
      <c r="J4296" s="66">
        <f>HOUR(tbl_raw_data[[#This Row],[time_taken]])*60+MINUTE(tbl_raw_data[[#This Row],[time_taken]])+SECOND(tbl_raw_data[[#This Row],[time_taken]])/60</f>
        <v>10</v>
      </c>
      <c r="K4296" s="68">
        <f>DATE(YEAR(tbl_raw_data[[#This Row],[Date Actioned]]),MONTH(tbl_raw_data[[#This Row],[Date Actioned]]),DAY(tbl_raw_data[[#This Row],[Date Actioned]]))</f>
        <v>45161</v>
      </c>
      <c r="L4296" s="65" t="str">
        <f>UPPER(TEXT(tbl_raw_data[[#This Row],[updated_date]],"MMMM"))</f>
        <v>AUGUST</v>
      </c>
      <c r="M4296" s="65" t="str">
        <f>"WEEK "&amp;IF(ROUNDUP(DAY(tbl_raw_data[[#This Row],[updated_date]])/7,0)=5,4,ROUNDUP(DAY(tbl_raw_data[[#This Row],[updated_date]])/7,0))</f>
        <v>WEEK 4</v>
      </c>
      <c r="N4296" s="71" t="str">
        <f>UPPER(VLOOKUP(tbl_raw_data[[#This Row],[Analyst]],settings!$A$1:$B$15,2,0))</f>
        <v>SHAHID</v>
      </c>
      <c r="O4296" s="71" t="str">
        <f>TRIM(UPPER(tbl_raw_data[[#This Row],[Outcome]]))</f>
        <v>APPROVE</v>
      </c>
      <c r="P4296" s="71" t="str">
        <f>TRIM(UPPER(tbl_raw_data[[#This Row],[Queue Name]]))</f>
        <v>CONSUMER POST BUREAU</v>
      </c>
      <c r="Q4296" s="71" t="str">
        <f>IF(tbl_raw_data[[#This Row],[time_taken_in_min]]&lt;=settings!$D$2,"SLA_MET","SLA_NOT_MET")</f>
        <v>SLA_MET</v>
      </c>
    </row>
    <row r="4297" spans="1:17" hidden="1" x14ac:dyDescent="0.3">
      <c r="A4297" s="7" t="s">
        <v>5260</v>
      </c>
      <c r="B4297" s="36">
        <v>45161.578321759262</v>
      </c>
      <c r="C4297" s="41">
        <v>45161.583368055559</v>
      </c>
      <c r="D4297" s="11" t="s">
        <v>10</v>
      </c>
      <c r="E4297" s="11" t="s">
        <v>11</v>
      </c>
      <c r="F4297" s="11" t="s">
        <v>9</v>
      </c>
      <c r="G4297" s="13"/>
      <c r="H4297" s="84" t="str">
        <f t="shared" si="67"/>
        <v>Reason Unknown</v>
      </c>
      <c r="I4297" s="63">
        <f>(tbl_raw_data[[#This Row],[Date Actioned]])-(tbl_raw_data[[#This Row],[Date Tagged]])</f>
        <v>5.0462962972233072E-3</v>
      </c>
      <c r="J4297" s="66">
        <f>HOUR(tbl_raw_data[[#This Row],[time_taken]])*60+MINUTE(tbl_raw_data[[#This Row],[time_taken]])+SECOND(tbl_raw_data[[#This Row],[time_taken]])/60</f>
        <v>7.2666666666666666</v>
      </c>
      <c r="K4297" s="68">
        <f>DATE(YEAR(tbl_raw_data[[#This Row],[Date Actioned]]),MONTH(tbl_raw_data[[#This Row],[Date Actioned]]),DAY(tbl_raw_data[[#This Row],[Date Actioned]]))</f>
        <v>45161</v>
      </c>
      <c r="L4297" s="65" t="str">
        <f>UPPER(TEXT(tbl_raw_data[[#This Row],[updated_date]],"MMMM"))</f>
        <v>AUGUST</v>
      </c>
      <c r="M4297" s="65" t="str">
        <f>"WEEK "&amp;IF(ROUNDUP(DAY(tbl_raw_data[[#This Row],[updated_date]])/7,0)=5,4,ROUNDUP(DAY(tbl_raw_data[[#This Row],[updated_date]])/7,0))</f>
        <v>WEEK 4</v>
      </c>
      <c r="N4297" s="71" t="str">
        <f>UPPER(VLOOKUP(tbl_raw_data[[#This Row],[Analyst]],settings!$A$1:$B$15,2,0))</f>
        <v>QUADIR</v>
      </c>
      <c r="O4297" s="71" t="str">
        <f>TRIM(UPPER(tbl_raw_data[[#This Row],[Outcome]]))</f>
        <v>APPROVE</v>
      </c>
      <c r="P4297" s="71" t="str">
        <f>TRIM(UPPER(tbl_raw_data[[#This Row],[Queue Name]]))</f>
        <v>CONSUMER EXISTING</v>
      </c>
      <c r="Q4297" s="71" t="str">
        <f>IF(tbl_raw_data[[#This Row],[time_taken_in_min]]&lt;=settings!$D$2,"SLA_MET","SLA_NOT_MET")</f>
        <v>SLA_MET</v>
      </c>
    </row>
    <row r="4298" spans="1:17" hidden="1" x14ac:dyDescent="0.3">
      <c r="A4298" s="1" t="s">
        <v>5261</v>
      </c>
      <c r="B4298" s="34">
        <v>45161.594004629631</v>
      </c>
      <c r="C4298" s="40">
        <v>45161.598877314813</v>
      </c>
      <c r="D4298" s="10" t="s">
        <v>10</v>
      </c>
      <c r="E4298" s="10" t="s">
        <v>8</v>
      </c>
      <c r="F4298" s="10" t="s">
        <v>21</v>
      </c>
      <c r="G4298" s="12"/>
      <c r="H4298" s="84" t="str">
        <f t="shared" si="67"/>
        <v>Reason Unknown</v>
      </c>
      <c r="I4298" s="63">
        <f>(tbl_raw_data[[#This Row],[Date Actioned]])-(tbl_raw_data[[#This Row],[Date Tagged]])</f>
        <v>4.8726851819083095E-3</v>
      </c>
      <c r="J4298" s="66">
        <f>HOUR(tbl_raw_data[[#This Row],[time_taken]])*60+MINUTE(tbl_raw_data[[#This Row],[time_taken]])+SECOND(tbl_raw_data[[#This Row],[time_taken]])/60</f>
        <v>7.0166666666666666</v>
      </c>
      <c r="K4298" s="68">
        <f>DATE(YEAR(tbl_raw_data[[#This Row],[Date Actioned]]),MONTH(tbl_raw_data[[#This Row],[Date Actioned]]),DAY(tbl_raw_data[[#This Row],[Date Actioned]]))</f>
        <v>45161</v>
      </c>
      <c r="L4298" s="65" t="str">
        <f>UPPER(TEXT(tbl_raw_data[[#This Row],[updated_date]],"MMMM"))</f>
        <v>AUGUST</v>
      </c>
      <c r="M4298" s="65" t="str">
        <f>"WEEK "&amp;IF(ROUNDUP(DAY(tbl_raw_data[[#This Row],[updated_date]])/7,0)=5,4,ROUNDUP(DAY(tbl_raw_data[[#This Row],[updated_date]])/7,0))</f>
        <v>WEEK 4</v>
      </c>
      <c r="N4298" s="71" t="str">
        <f>UPPER(VLOOKUP(tbl_raw_data[[#This Row],[Analyst]],settings!$A$1:$B$15,2,0))</f>
        <v>SHAHID</v>
      </c>
      <c r="O4298" s="71" t="str">
        <f>TRIM(UPPER(tbl_raw_data[[#This Row],[Outcome]]))</f>
        <v>APPROVE</v>
      </c>
      <c r="P4298" s="71" t="str">
        <f>TRIM(UPPER(tbl_raw_data[[#This Row],[Queue Name]]))</f>
        <v>CONSUMER POST BUREAU</v>
      </c>
      <c r="Q4298" s="71" t="str">
        <f>IF(tbl_raw_data[[#This Row],[time_taken_in_min]]&lt;=settings!$D$2,"SLA_MET","SLA_NOT_MET")</f>
        <v>SLA_MET</v>
      </c>
    </row>
    <row r="4299" spans="1:17" hidden="1" x14ac:dyDescent="0.3">
      <c r="A4299" s="5" t="s">
        <v>5262</v>
      </c>
      <c r="B4299" s="36">
        <v>45161.59652777778</v>
      </c>
      <c r="C4299" s="41">
        <v>45161.603854166664</v>
      </c>
      <c r="D4299" s="11" t="s">
        <v>10</v>
      </c>
      <c r="E4299" s="11" t="s">
        <v>8</v>
      </c>
      <c r="F4299" s="11" t="s">
        <v>17</v>
      </c>
      <c r="G4299" s="13"/>
      <c r="H4299" s="84" t="str">
        <f t="shared" si="67"/>
        <v>Reason Unknown</v>
      </c>
      <c r="I4299" s="63">
        <f>(tbl_raw_data[[#This Row],[Date Actioned]])-(tbl_raw_data[[#This Row],[Date Tagged]])</f>
        <v>7.326388884393964E-3</v>
      </c>
      <c r="J4299" s="66">
        <f>HOUR(tbl_raw_data[[#This Row],[time_taken]])*60+MINUTE(tbl_raw_data[[#This Row],[time_taken]])+SECOND(tbl_raw_data[[#This Row],[time_taken]])/60</f>
        <v>10.55</v>
      </c>
      <c r="K4299" s="68">
        <f>DATE(YEAR(tbl_raw_data[[#This Row],[Date Actioned]]),MONTH(tbl_raw_data[[#This Row],[Date Actioned]]),DAY(tbl_raw_data[[#This Row],[Date Actioned]]))</f>
        <v>45161</v>
      </c>
      <c r="L4299" s="65" t="str">
        <f>UPPER(TEXT(tbl_raw_data[[#This Row],[updated_date]],"MMMM"))</f>
        <v>AUGUST</v>
      </c>
      <c r="M4299" s="65" t="str">
        <f>"WEEK "&amp;IF(ROUNDUP(DAY(tbl_raw_data[[#This Row],[updated_date]])/7,0)=5,4,ROUNDUP(DAY(tbl_raw_data[[#This Row],[updated_date]])/7,0))</f>
        <v>WEEK 4</v>
      </c>
      <c r="N4299" s="71" t="str">
        <f>UPPER(VLOOKUP(tbl_raw_data[[#This Row],[Analyst]],settings!$A$1:$B$15,2,0))</f>
        <v>MERCEDES</v>
      </c>
      <c r="O4299" s="71" t="str">
        <f>TRIM(UPPER(tbl_raw_data[[#This Row],[Outcome]]))</f>
        <v>APPROVE</v>
      </c>
      <c r="P4299" s="71" t="str">
        <f>TRIM(UPPER(tbl_raw_data[[#This Row],[Queue Name]]))</f>
        <v>CONSUMER POST BUREAU</v>
      </c>
      <c r="Q4299" s="71" t="str">
        <f>IF(tbl_raw_data[[#This Row],[time_taken_in_min]]&lt;=settings!$D$2,"SLA_MET","SLA_NOT_MET")</f>
        <v>SLA_MET</v>
      </c>
    </row>
    <row r="4300" spans="1:17" hidden="1" x14ac:dyDescent="0.3">
      <c r="A4300" s="7" t="s">
        <v>5263</v>
      </c>
      <c r="B4300" s="34">
        <v>45161.603148148148</v>
      </c>
      <c r="C4300" s="40">
        <v>45161.608877314815</v>
      </c>
      <c r="D4300" s="10" t="s">
        <v>10</v>
      </c>
      <c r="E4300" s="10" t="s">
        <v>11</v>
      </c>
      <c r="F4300" s="10" t="s">
        <v>14</v>
      </c>
      <c r="G4300" s="10" t="s">
        <v>15</v>
      </c>
      <c r="H4300" s="84" t="str">
        <f t="shared" si="67"/>
        <v>Reason Unknown</v>
      </c>
      <c r="I4300" s="63">
        <f>(tbl_raw_data[[#This Row],[Date Actioned]])-(tbl_raw_data[[#This Row],[Date Tagged]])</f>
        <v>5.7291666671517305E-3</v>
      </c>
      <c r="J4300" s="66">
        <f>HOUR(tbl_raw_data[[#This Row],[time_taken]])*60+MINUTE(tbl_raw_data[[#This Row],[time_taken]])+SECOND(tbl_raw_data[[#This Row],[time_taken]])/60</f>
        <v>8.25</v>
      </c>
      <c r="K4300" s="68">
        <f>DATE(YEAR(tbl_raw_data[[#This Row],[Date Actioned]]),MONTH(tbl_raw_data[[#This Row],[Date Actioned]]),DAY(tbl_raw_data[[#This Row],[Date Actioned]]))</f>
        <v>45161</v>
      </c>
      <c r="L4300" s="65" t="str">
        <f>UPPER(TEXT(tbl_raw_data[[#This Row],[updated_date]],"MMMM"))</f>
        <v>AUGUST</v>
      </c>
      <c r="M4300" s="65" t="str">
        <f>"WEEK "&amp;IF(ROUNDUP(DAY(tbl_raw_data[[#This Row],[updated_date]])/7,0)=5,4,ROUNDUP(DAY(tbl_raw_data[[#This Row],[updated_date]])/7,0))</f>
        <v>WEEK 4</v>
      </c>
      <c r="N4300" s="71" t="str">
        <f>UPPER(VLOOKUP(tbl_raw_data[[#This Row],[Analyst]],settings!$A$1:$B$15,2,0))</f>
        <v>CAMROON</v>
      </c>
      <c r="O4300" s="71" t="str">
        <f>TRIM(UPPER(tbl_raw_data[[#This Row],[Outcome]]))</f>
        <v>APPROVE</v>
      </c>
      <c r="P4300" s="71" t="str">
        <f>TRIM(UPPER(tbl_raw_data[[#This Row],[Queue Name]]))</f>
        <v>CONSUMER EXISTING</v>
      </c>
      <c r="Q4300" s="71" t="str">
        <f>IF(tbl_raw_data[[#This Row],[time_taken_in_min]]&lt;=settings!$D$2,"SLA_MET","SLA_NOT_MET")</f>
        <v>SLA_MET</v>
      </c>
    </row>
    <row r="4301" spans="1:17" hidden="1" x14ac:dyDescent="0.3">
      <c r="A4301" s="1" t="s">
        <v>5264</v>
      </c>
      <c r="B4301" s="36">
        <v>45161.604745370372</v>
      </c>
      <c r="C4301" s="41">
        <v>45161.608715277776</v>
      </c>
      <c r="D4301" s="11" t="s">
        <v>10</v>
      </c>
      <c r="E4301" s="11" t="s">
        <v>11</v>
      </c>
      <c r="F4301" s="11" t="s">
        <v>206</v>
      </c>
      <c r="G4301" s="11" t="s">
        <v>15</v>
      </c>
      <c r="H4301" s="84" t="str">
        <f t="shared" si="67"/>
        <v>Reason Unknown</v>
      </c>
      <c r="I4301" s="63">
        <f>(tbl_raw_data[[#This Row],[Date Actioned]])-(tbl_raw_data[[#This Row],[Date Tagged]])</f>
        <v>3.9699074040981941E-3</v>
      </c>
      <c r="J4301" s="66">
        <f>HOUR(tbl_raw_data[[#This Row],[time_taken]])*60+MINUTE(tbl_raw_data[[#This Row],[time_taken]])+SECOND(tbl_raw_data[[#This Row],[time_taken]])/60</f>
        <v>5.7166666666666668</v>
      </c>
      <c r="K4301" s="68">
        <f>DATE(YEAR(tbl_raw_data[[#This Row],[Date Actioned]]),MONTH(tbl_raw_data[[#This Row],[Date Actioned]]),DAY(tbl_raw_data[[#This Row],[Date Actioned]]))</f>
        <v>45161</v>
      </c>
      <c r="L4301" s="65" t="str">
        <f>UPPER(TEXT(tbl_raw_data[[#This Row],[updated_date]],"MMMM"))</f>
        <v>AUGUST</v>
      </c>
      <c r="M4301" s="65" t="str">
        <f>"WEEK "&amp;IF(ROUNDUP(DAY(tbl_raw_data[[#This Row],[updated_date]])/7,0)=5,4,ROUNDUP(DAY(tbl_raw_data[[#This Row],[updated_date]])/7,0))</f>
        <v>WEEK 4</v>
      </c>
      <c r="N4301" s="71" t="str">
        <f>UPPER(VLOOKUP(tbl_raw_data[[#This Row],[Analyst]],settings!$A$1:$B$15,2,0))</f>
        <v>HARDIK</v>
      </c>
      <c r="O4301" s="71" t="str">
        <f>TRIM(UPPER(tbl_raw_data[[#This Row],[Outcome]]))</f>
        <v>APPROVE</v>
      </c>
      <c r="P4301" s="71" t="str">
        <f>TRIM(UPPER(tbl_raw_data[[#This Row],[Queue Name]]))</f>
        <v>CONSUMER EXISTING</v>
      </c>
      <c r="Q4301" s="71" t="str">
        <f>IF(tbl_raw_data[[#This Row],[time_taken_in_min]]&lt;=settings!$D$2,"SLA_MET","SLA_NOT_MET")</f>
        <v>SLA_MET</v>
      </c>
    </row>
    <row r="4302" spans="1:17" hidden="1" x14ac:dyDescent="0.3">
      <c r="A4302" s="5" t="s">
        <v>5265</v>
      </c>
      <c r="B4302" s="34">
        <v>45161.607858796298</v>
      </c>
      <c r="C4302" s="40">
        <v>45161.613541666666</v>
      </c>
      <c r="D4302" s="10" t="s">
        <v>10</v>
      </c>
      <c r="E4302" s="10" t="s">
        <v>11</v>
      </c>
      <c r="F4302" s="10" t="s">
        <v>17</v>
      </c>
      <c r="G4302" s="12"/>
      <c r="H4302" s="84" t="str">
        <f t="shared" si="67"/>
        <v>Reason Unknown</v>
      </c>
      <c r="I4302" s="63">
        <f>(tbl_raw_data[[#This Row],[Date Actioned]])-(tbl_raw_data[[#This Row],[Date Tagged]])</f>
        <v>5.6828703673090786E-3</v>
      </c>
      <c r="J4302" s="66">
        <f>HOUR(tbl_raw_data[[#This Row],[time_taken]])*60+MINUTE(tbl_raw_data[[#This Row],[time_taken]])+SECOND(tbl_raw_data[[#This Row],[time_taken]])/60</f>
        <v>8.1833333333333336</v>
      </c>
      <c r="K4302" s="68">
        <f>DATE(YEAR(tbl_raw_data[[#This Row],[Date Actioned]]),MONTH(tbl_raw_data[[#This Row],[Date Actioned]]),DAY(tbl_raw_data[[#This Row],[Date Actioned]]))</f>
        <v>45161</v>
      </c>
      <c r="L4302" s="65" t="str">
        <f>UPPER(TEXT(tbl_raw_data[[#This Row],[updated_date]],"MMMM"))</f>
        <v>AUGUST</v>
      </c>
      <c r="M4302" s="65" t="str">
        <f>"WEEK "&amp;IF(ROUNDUP(DAY(tbl_raw_data[[#This Row],[updated_date]])/7,0)=5,4,ROUNDUP(DAY(tbl_raw_data[[#This Row],[updated_date]])/7,0))</f>
        <v>WEEK 4</v>
      </c>
      <c r="N4302" s="71" t="str">
        <f>UPPER(VLOOKUP(tbl_raw_data[[#This Row],[Analyst]],settings!$A$1:$B$15,2,0))</f>
        <v>MERCEDES</v>
      </c>
      <c r="O4302" s="71" t="str">
        <f>TRIM(UPPER(tbl_raw_data[[#This Row],[Outcome]]))</f>
        <v>APPROVE</v>
      </c>
      <c r="P4302" s="71" t="str">
        <f>TRIM(UPPER(tbl_raw_data[[#This Row],[Queue Name]]))</f>
        <v>CONSUMER EXISTING</v>
      </c>
      <c r="Q4302" s="71" t="str">
        <f>IF(tbl_raw_data[[#This Row],[time_taken_in_min]]&lt;=settings!$D$2,"SLA_MET","SLA_NOT_MET")</f>
        <v>SLA_MET</v>
      </c>
    </row>
    <row r="4303" spans="1:17" hidden="1" x14ac:dyDescent="0.3">
      <c r="A4303" s="7" t="s">
        <v>5266</v>
      </c>
      <c r="B4303" s="36">
        <v>45161.614224537036</v>
      </c>
      <c r="C4303" s="41">
        <v>45161.618935185186</v>
      </c>
      <c r="D4303" s="11" t="s">
        <v>10</v>
      </c>
      <c r="E4303" s="11" t="s">
        <v>11</v>
      </c>
      <c r="F4303" s="11" t="s">
        <v>206</v>
      </c>
      <c r="G4303" s="11" t="s">
        <v>15</v>
      </c>
      <c r="H4303" s="84" t="str">
        <f t="shared" si="67"/>
        <v>Reason Unknown</v>
      </c>
      <c r="I4303" s="63">
        <f>(tbl_raw_data[[#This Row],[Date Actioned]])-(tbl_raw_data[[#This Row],[Date Tagged]])</f>
        <v>4.7106481506489217E-3</v>
      </c>
      <c r="J4303" s="66">
        <f>HOUR(tbl_raw_data[[#This Row],[time_taken]])*60+MINUTE(tbl_raw_data[[#This Row],[time_taken]])+SECOND(tbl_raw_data[[#This Row],[time_taken]])/60</f>
        <v>6.7833333333333332</v>
      </c>
      <c r="K4303" s="68">
        <f>DATE(YEAR(tbl_raw_data[[#This Row],[Date Actioned]]),MONTH(tbl_raw_data[[#This Row],[Date Actioned]]),DAY(tbl_raw_data[[#This Row],[Date Actioned]]))</f>
        <v>45161</v>
      </c>
      <c r="L4303" s="65" t="str">
        <f>UPPER(TEXT(tbl_raw_data[[#This Row],[updated_date]],"MMMM"))</f>
        <v>AUGUST</v>
      </c>
      <c r="M4303" s="65" t="str">
        <f>"WEEK "&amp;IF(ROUNDUP(DAY(tbl_raw_data[[#This Row],[updated_date]])/7,0)=5,4,ROUNDUP(DAY(tbl_raw_data[[#This Row],[updated_date]])/7,0))</f>
        <v>WEEK 4</v>
      </c>
      <c r="N4303" s="71" t="str">
        <f>UPPER(VLOOKUP(tbl_raw_data[[#This Row],[Analyst]],settings!$A$1:$B$15,2,0))</f>
        <v>HARDIK</v>
      </c>
      <c r="O4303" s="71" t="str">
        <f>TRIM(UPPER(tbl_raw_data[[#This Row],[Outcome]]))</f>
        <v>APPROVE</v>
      </c>
      <c r="P4303" s="71" t="str">
        <f>TRIM(UPPER(tbl_raw_data[[#This Row],[Queue Name]]))</f>
        <v>CONSUMER EXISTING</v>
      </c>
      <c r="Q4303" s="71" t="str">
        <f>IF(tbl_raw_data[[#This Row],[time_taken_in_min]]&lt;=settings!$D$2,"SLA_MET","SLA_NOT_MET")</f>
        <v>SLA_MET</v>
      </c>
    </row>
    <row r="4304" spans="1:17" hidden="1" x14ac:dyDescent="0.3">
      <c r="A4304" s="1" t="s">
        <v>5267</v>
      </c>
      <c r="B4304" s="34">
        <v>45161.615474537037</v>
      </c>
      <c r="C4304" s="40">
        <v>45161.622858796298</v>
      </c>
      <c r="D4304" s="10" t="s">
        <v>10</v>
      </c>
      <c r="E4304" s="10" t="s">
        <v>11</v>
      </c>
      <c r="F4304" s="10" t="s">
        <v>114</v>
      </c>
      <c r="G4304" s="10" t="s">
        <v>15</v>
      </c>
      <c r="H4304" s="84" t="str">
        <f t="shared" si="67"/>
        <v>Reason Unknown</v>
      </c>
      <c r="I4304" s="63">
        <f>(tbl_raw_data[[#This Row],[Date Actioned]])-(tbl_raw_data[[#This Row],[Date Tagged]])</f>
        <v>7.3842592610162683E-3</v>
      </c>
      <c r="J4304" s="66">
        <f>HOUR(tbl_raw_data[[#This Row],[time_taken]])*60+MINUTE(tbl_raw_data[[#This Row],[time_taken]])+SECOND(tbl_raw_data[[#This Row],[time_taken]])/60</f>
        <v>10.633333333333333</v>
      </c>
      <c r="K4304" s="68">
        <f>DATE(YEAR(tbl_raw_data[[#This Row],[Date Actioned]]),MONTH(tbl_raw_data[[#This Row],[Date Actioned]]),DAY(tbl_raw_data[[#This Row],[Date Actioned]]))</f>
        <v>45161</v>
      </c>
      <c r="L4304" s="65" t="str">
        <f>UPPER(TEXT(tbl_raw_data[[#This Row],[updated_date]],"MMMM"))</f>
        <v>AUGUST</v>
      </c>
      <c r="M4304" s="65" t="str">
        <f>"WEEK "&amp;IF(ROUNDUP(DAY(tbl_raw_data[[#This Row],[updated_date]])/7,0)=5,4,ROUNDUP(DAY(tbl_raw_data[[#This Row],[updated_date]])/7,0))</f>
        <v>WEEK 4</v>
      </c>
      <c r="N4304" s="71" t="str">
        <f>UPPER(VLOOKUP(tbl_raw_data[[#This Row],[Analyst]],settings!$A$1:$B$15,2,0))</f>
        <v>FARDIN</v>
      </c>
      <c r="O4304" s="71" t="str">
        <f>TRIM(UPPER(tbl_raw_data[[#This Row],[Outcome]]))</f>
        <v>APPROVE</v>
      </c>
      <c r="P4304" s="71" t="str">
        <f>TRIM(UPPER(tbl_raw_data[[#This Row],[Queue Name]]))</f>
        <v>CONSUMER EXISTING</v>
      </c>
      <c r="Q4304" s="71" t="str">
        <f>IF(tbl_raw_data[[#This Row],[time_taken_in_min]]&lt;=settings!$D$2,"SLA_MET","SLA_NOT_MET")</f>
        <v>SLA_MET</v>
      </c>
    </row>
    <row r="4305" spans="1:17" hidden="1" x14ac:dyDescent="0.3">
      <c r="A4305" s="5" t="s">
        <v>5268</v>
      </c>
      <c r="B4305" s="36">
        <v>45161.618090277778</v>
      </c>
      <c r="C4305" s="41">
        <v>45161.629513888889</v>
      </c>
      <c r="D4305" s="11" t="s">
        <v>10</v>
      </c>
      <c r="E4305" s="11" t="s">
        <v>11</v>
      </c>
      <c r="F4305" s="11" t="s">
        <v>9</v>
      </c>
      <c r="G4305" s="13"/>
      <c r="H4305" s="84" t="str">
        <f t="shared" si="67"/>
        <v>Reason Unknown</v>
      </c>
      <c r="I4305" s="63">
        <f>(tbl_raw_data[[#This Row],[Date Actioned]])-(tbl_raw_data[[#This Row],[Date Tagged]])</f>
        <v>1.1423611111240461E-2</v>
      </c>
      <c r="J4305" s="66">
        <f>HOUR(tbl_raw_data[[#This Row],[time_taken]])*60+MINUTE(tbl_raw_data[[#This Row],[time_taken]])+SECOND(tbl_raw_data[[#This Row],[time_taken]])/60</f>
        <v>16.45</v>
      </c>
      <c r="K4305" s="68">
        <f>DATE(YEAR(tbl_raw_data[[#This Row],[Date Actioned]]),MONTH(tbl_raw_data[[#This Row],[Date Actioned]]),DAY(tbl_raw_data[[#This Row],[Date Actioned]]))</f>
        <v>45161</v>
      </c>
      <c r="L4305" s="65" t="str">
        <f>UPPER(TEXT(tbl_raw_data[[#This Row],[updated_date]],"MMMM"))</f>
        <v>AUGUST</v>
      </c>
      <c r="M4305" s="65" t="str">
        <f>"WEEK "&amp;IF(ROUNDUP(DAY(tbl_raw_data[[#This Row],[updated_date]])/7,0)=5,4,ROUNDUP(DAY(tbl_raw_data[[#This Row],[updated_date]])/7,0))</f>
        <v>WEEK 4</v>
      </c>
      <c r="N4305" s="71" t="str">
        <f>UPPER(VLOOKUP(tbl_raw_data[[#This Row],[Analyst]],settings!$A$1:$B$15,2,0))</f>
        <v>QUADIR</v>
      </c>
      <c r="O4305" s="71" t="str">
        <f>TRIM(UPPER(tbl_raw_data[[#This Row],[Outcome]]))</f>
        <v>APPROVE</v>
      </c>
      <c r="P4305" s="71" t="str">
        <f>TRIM(UPPER(tbl_raw_data[[#This Row],[Queue Name]]))</f>
        <v>CONSUMER EXISTING</v>
      </c>
      <c r="Q4305" s="71" t="str">
        <f>IF(tbl_raw_data[[#This Row],[time_taken_in_min]]&lt;=settings!$D$2,"SLA_MET","SLA_NOT_MET")</f>
        <v>SLA_MET</v>
      </c>
    </row>
    <row r="4306" spans="1:17" hidden="1" x14ac:dyDescent="0.3">
      <c r="A4306" s="7" t="s">
        <v>5269</v>
      </c>
      <c r="B4306" s="34">
        <v>45161.619583333333</v>
      </c>
      <c r="C4306" s="40">
        <v>45161.624155092592</v>
      </c>
      <c r="D4306" s="10" t="s">
        <v>10</v>
      </c>
      <c r="E4306" s="10" t="s">
        <v>18</v>
      </c>
      <c r="F4306" s="10" t="s">
        <v>206</v>
      </c>
      <c r="G4306" s="10" t="s">
        <v>15</v>
      </c>
      <c r="H4306" s="84" t="str">
        <f t="shared" si="67"/>
        <v>Reason Unknown</v>
      </c>
      <c r="I4306" s="63">
        <f>(tbl_raw_data[[#This Row],[Date Actioned]])-(tbl_raw_data[[#This Row],[Date Tagged]])</f>
        <v>4.5717592583969235E-3</v>
      </c>
      <c r="J4306" s="66">
        <f>HOUR(tbl_raw_data[[#This Row],[time_taken]])*60+MINUTE(tbl_raw_data[[#This Row],[time_taken]])+SECOND(tbl_raw_data[[#This Row],[time_taken]])/60</f>
        <v>6.583333333333333</v>
      </c>
      <c r="K4306" s="68">
        <f>DATE(YEAR(tbl_raw_data[[#This Row],[Date Actioned]]),MONTH(tbl_raw_data[[#This Row],[Date Actioned]]),DAY(tbl_raw_data[[#This Row],[Date Actioned]]))</f>
        <v>45161</v>
      </c>
      <c r="L4306" s="65" t="str">
        <f>UPPER(TEXT(tbl_raw_data[[#This Row],[updated_date]],"MMMM"))</f>
        <v>AUGUST</v>
      </c>
      <c r="M4306" s="65" t="str">
        <f>"WEEK "&amp;IF(ROUNDUP(DAY(tbl_raw_data[[#This Row],[updated_date]])/7,0)=5,4,ROUNDUP(DAY(tbl_raw_data[[#This Row],[updated_date]])/7,0))</f>
        <v>WEEK 4</v>
      </c>
      <c r="N4306" s="71" t="str">
        <f>UPPER(VLOOKUP(tbl_raw_data[[#This Row],[Analyst]],settings!$A$1:$B$15,2,0))</f>
        <v>HARDIK</v>
      </c>
      <c r="O4306" s="71" t="str">
        <f>TRIM(UPPER(tbl_raw_data[[#This Row],[Outcome]]))</f>
        <v>APPROVE</v>
      </c>
      <c r="P4306" s="71" t="str">
        <f>TRIM(UPPER(tbl_raw_data[[#This Row],[Queue Name]]))</f>
        <v>CONSUMER PRE BUREAU</v>
      </c>
      <c r="Q4306" s="71" t="str">
        <f>IF(tbl_raw_data[[#This Row],[time_taken_in_min]]&lt;=settings!$D$2,"SLA_MET","SLA_NOT_MET")</f>
        <v>SLA_MET</v>
      </c>
    </row>
    <row r="4307" spans="1:17" hidden="1" x14ac:dyDescent="0.3">
      <c r="A4307" s="1" t="s">
        <v>5270</v>
      </c>
      <c r="B4307" s="36">
        <v>45161.624085648145</v>
      </c>
      <c r="C4307" s="41">
        <v>45161.634398148148</v>
      </c>
      <c r="D4307" s="11" t="s">
        <v>10</v>
      </c>
      <c r="E4307" s="11" t="s">
        <v>8</v>
      </c>
      <c r="F4307" s="11" t="s">
        <v>114</v>
      </c>
      <c r="G4307" s="13"/>
      <c r="H4307" s="84" t="str">
        <f t="shared" si="67"/>
        <v>Reason Unknown</v>
      </c>
      <c r="I4307" s="63">
        <f>(tbl_raw_data[[#This Row],[Date Actioned]])-(tbl_raw_data[[#This Row],[Date Tagged]])</f>
        <v>1.0312500002328306E-2</v>
      </c>
      <c r="J4307" s="66">
        <f>HOUR(tbl_raw_data[[#This Row],[time_taken]])*60+MINUTE(tbl_raw_data[[#This Row],[time_taken]])+SECOND(tbl_raw_data[[#This Row],[time_taken]])/60</f>
        <v>14.85</v>
      </c>
      <c r="K4307" s="68">
        <f>DATE(YEAR(tbl_raw_data[[#This Row],[Date Actioned]]),MONTH(tbl_raw_data[[#This Row],[Date Actioned]]),DAY(tbl_raw_data[[#This Row],[Date Actioned]]))</f>
        <v>45161</v>
      </c>
      <c r="L4307" s="65" t="str">
        <f>UPPER(TEXT(tbl_raw_data[[#This Row],[updated_date]],"MMMM"))</f>
        <v>AUGUST</v>
      </c>
      <c r="M4307" s="65" t="str">
        <f>"WEEK "&amp;IF(ROUNDUP(DAY(tbl_raw_data[[#This Row],[updated_date]])/7,0)=5,4,ROUNDUP(DAY(tbl_raw_data[[#This Row],[updated_date]])/7,0))</f>
        <v>WEEK 4</v>
      </c>
      <c r="N4307" s="71" t="str">
        <f>UPPER(VLOOKUP(tbl_raw_data[[#This Row],[Analyst]],settings!$A$1:$B$15,2,0))</f>
        <v>FARDIN</v>
      </c>
      <c r="O4307" s="71" t="str">
        <f>TRIM(UPPER(tbl_raw_data[[#This Row],[Outcome]]))</f>
        <v>APPROVE</v>
      </c>
      <c r="P4307" s="71" t="str">
        <f>TRIM(UPPER(tbl_raw_data[[#This Row],[Queue Name]]))</f>
        <v>CONSUMER POST BUREAU</v>
      </c>
      <c r="Q4307" s="71" t="str">
        <f>IF(tbl_raw_data[[#This Row],[time_taken_in_min]]&lt;=settings!$D$2,"SLA_MET","SLA_NOT_MET")</f>
        <v>SLA_MET</v>
      </c>
    </row>
    <row r="4308" spans="1:17" hidden="1" x14ac:dyDescent="0.3">
      <c r="A4308" s="5" t="s">
        <v>5271</v>
      </c>
      <c r="B4308" s="34">
        <v>45161.632395833331</v>
      </c>
      <c r="C4308" s="40">
        <v>45161.639965277776</v>
      </c>
      <c r="D4308" s="10" t="s">
        <v>10</v>
      </c>
      <c r="E4308" s="10" t="s">
        <v>18</v>
      </c>
      <c r="F4308" s="10" t="s">
        <v>14</v>
      </c>
      <c r="G4308" s="10" t="s">
        <v>15</v>
      </c>
      <c r="H4308" s="84" t="str">
        <f t="shared" si="67"/>
        <v>Reason Unknown</v>
      </c>
      <c r="I4308" s="63">
        <f>(tbl_raw_data[[#This Row],[Date Actioned]])-(tbl_raw_data[[#This Row],[Date Tagged]])</f>
        <v>7.5694444458349608E-3</v>
      </c>
      <c r="J4308" s="66">
        <f>HOUR(tbl_raw_data[[#This Row],[time_taken]])*60+MINUTE(tbl_raw_data[[#This Row],[time_taken]])+SECOND(tbl_raw_data[[#This Row],[time_taken]])/60</f>
        <v>10.9</v>
      </c>
      <c r="K4308" s="68">
        <f>DATE(YEAR(tbl_raw_data[[#This Row],[Date Actioned]]),MONTH(tbl_raw_data[[#This Row],[Date Actioned]]),DAY(tbl_raw_data[[#This Row],[Date Actioned]]))</f>
        <v>45161</v>
      </c>
      <c r="L4308" s="65" t="str">
        <f>UPPER(TEXT(tbl_raw_data[[#This Row],[updated_date]],"MMMM"))</f>
        <v>AUGUST</v>
      </c>
      <c r="M4308" s="65" t="str">
        <f>"WEEK "&amp;IF(ROUNDUP(DAY(tbl_raw_data[[#This Row],[updated_date]])/7,0)=5,4,ROUNDUP(DAY(tbl_raw_data[[#This Row],[updated_date]])/7,0))</f>
        <v>WEEK 4</v>
      </c>
      <c r="N4308" s="71" t="str">
        <f>UPPER(VLOOKUP(tbl_raw_data[[#This Row],[Analyst]],settings!$A$1:$B$15,2,0))</f>
        <v>CAMROON</v>
      </c>
      <c r="O4308" s="71" t="str">
        <f>TRIM(UPPER(tbl_raw_data[[#This Row],[Outcome]]))</f>
        <v>APPROVE</v>
      </c>
      <c r="P4308" s="71" t="str">
        <f>TRIM(UPPER(tbl_raw_data[[#This Row],[Queue Name]]))</f>
        <v>CONSUMER PRE BUREAU</v>
      </c>
      <c r="Q4308" s="71" t="str">
        <f>IF(tbl_raw_data[[#This Row],[time_taken_in_min]]&lt;=settings!$D$2,"SLA_MET","SLA_NOT_MET")</f>
        <v>SLA_MET</v>
      </c>
    </row>
    <row r="4309" spans="1:17" hidden="1" x14ac:dyDescent="0.3">
      <c r="A4309" s="7" t="s">
        <v>5272</v>
      </c>
      <c r="B4309" s="36">
        <v>45161.641226851854</v>
      </c>
      <c r="C4309" s="41">
        <v>45161.648275462961</v>
      </c>
      <c r="D4309" s="11" t="s">
        <v>10</v>
      </c>
      <c r="E4309" s="11" t="s">
        <v>11</v>
      </c>
      <c r="F4309" s="11" t="s">
        <v>114</v>
      </c>
      <c r="G4309" s="11" t="s">
        <v>15</v>
      </c>
      <c r="H4309" s="84" t="str">
        <f t="shared" si="67"/>
        <v>Reason Unknown</v>
      </c>
      <c r="I4309" s="63">
        <f>(tbl_raw_data[[#This Row],[Date Actioned]])-(tbl_raw_data[[#This Row],[Date Tagged]])</f>
        <v>7.0486111071659252E-3</v>
      </c>
      <c r="J4309" s="66">
        <f>HOUR(tbl_raw_data[[#This Row],[time_taken]])*60+MINUTE(tbl_raw_data[[#This Row],[time_taken]])+SECOND(tbl_raw_data[[#This Row],[time_taken]])/60</f>
        <v>10.15</v>
      </c>
      <c r="K4309" s="68">
        <f>DATE(YEAR(tbl_raw_data[[#This Row],[Date Actioned]]),MONTH(tbl_raw_data[[#This Row],[Date Actioned]]),DAY(tbl_raw_data[[#This Row],[Date Actioned]]))</f>
        <v>45161</v>
      </c>
      <c r="L4309" s="65" t="str">
        <f>UPPER(TEXT(tbl_raw_data[[#This Row],[updated_date]],"MMMM"))</f>
        <v>AUGUST</v>
      </c>
      <c r="M4309" s="65" t="str">
        <f>"WEEK "&amp;IF(ROUNDUP(DAY(tbl_raw_data[[#This Row],[updated_date]])/7,0)=5,4,ROUNDUP(DAY(tbl_raw_data[[#This Row],[updated_date]])/7,0))</f>
        <v>WEEK 4</v>
      </c>
      <c r="N4309" s="71" t="str">
        <f>UPPER(VLOOKUP(tbl_raw_data[[#This Row],[Analyst]],settings!$A$1:$B$15,2,0))</f>
        <v>FARDIN</v>
      </c>
      <c r="O4309" s="71" t="str">
        <f>TRIM(UPPER(tbl_raw_data[[#This Row],[Outcome]]))</f>
        <v>APPROVE</v>
      </c>
      <c r="P4309" s="71" t="str">
        <f>TRIM(UPPER(tbl_raw_data[[#This Row],[Queue Name]]))</f>
        <v>CONSUMER EXISTING</v>
      </c>
      <c r="Q4309" s="71" t="str">
        <f>IF(tbl_raw_data[[#This Row],[time_taken_in_min]]&lt;=settings!$D$2,"SLA_MET","SLA_NOT_MET")</f>
        <v>SLA_MET</v>
      </c>
    </row>
    <row r="4310" spans="1:17" hidden="1" x14ac:dyDescent="0.3">
      <c r="A4310" s="1" t="s">
        <v>5273</v>
      </c>
      <c r="B4310" s="34">
        <v>45161.647141203706</v>
      </c>
      <c r="C4310" s="40">
        <v>45161.659641203703</v>
      </c>
      <c r="D4310" s="10" t="s">
        <v>10</v>
      </c>
      <c r="E4310" s="10" t="s">
        <v>8</v>
      </c>
      <c r="F4310" s="10" t="s">
        <v>206</v>
      </c>
      <c r="G4310" s="12"/>
      <c r="H4310" s="84" t="str">
        <f t="shared" si="67"/>
        <v>Reason Unknown</v>
      </c>
      <c r="I4310" s="63">
        <f>(tbl_raw_data[[#This Row],[Date Actioned]])-(tbl_raw_data[[#This Row],[Date Tagged]])</f>
        <v>1.2499999997089617E-2</v>
      </c>
      <c r="J4310" s="66">
        <f>HOUR(tbl_raw_data[[#This Row],[time_taken]])*60+MINUTE(tbl_raw_data[[#This Row],[time_taken]])+SECOND(tbl_raw_data[[#This Row],[time_taken]])/60</f>
        <v>18</v>
      </c>
      <c r="K4310" s="68">
        <f>DATE(YEAR(tbl_raw_data[[#This Row],[Date Actioned]]),MONTH(tbl_raw_data[[#This Row],[Date Actioned]]),DAY(tbl_raw_data[[#This Row],[Date Actioned]]))</f>
        <v>45161</v>
      </c>
      <c r="L4310" s="65" t="str">
        <f>UPPER(TEXT(tbl_raw_data[[#This Row],[updated_date]],"MMMM"))</f>
        <v>AUGUST</v>
      </c>
      <c r="M4310" s="65" t="str">
        <f>"WEEK "&amp;IF(ROUNDUP(DAY(tbl_raw_data[[#This Row],[updated_date]])/7,0)=5,4,ROUNDUP(DAY(tbl_raw_data[[#This Row],[updated_date]])/7,0))</f>
        <v>WEEK 4</v>
      </c>
      <c r="N4310" s="71" t="str">
        <f>UPPER(VLOOKUP(tbl_raw_data[[#This Row],[Analyst]],settings!$A$1:$B$15,2,0))</f>
        <v>HARDIK</v>
      </c>
      <c r="O4310" s="71" t="str">
        <f>TRIM(UPPER(tbl_raw_data[[#This Row],[Outcome]]))</f>
        <v>APPROVE</v>
      </c>
      <c r="P4310" s="71" t="str">
        <f>TRIM(UPPER(tbl_raw_data[[#This Row],[Queue Name]]))</f>
        <v>CONSUMER POST BUREAU</v>
      </c>
      <c r="Q4310" s="71" t="str">
        <f>IF(tbl_raw_data[[#This Row],[time_taken_in_min]]&lt;=settings!$D$2,"SLA_MET","SLA_NOT_MET")</f>
        <v>SLA_MET</v>
      </c>
    </row>
    <row r="4311" spans="1:17" hidden="1" x14ac:dyDescent="0.3">
      <c r="A4311" s="5" t="s">
        <v>5274</v>
      </c>
      <c r="B4311" s="36">
        <v>45161.653055555558</v>
      </c>
      <c r="C4311" s="41">
        <v>45161.658460648148</v>
      </c>
      <c r="D4311" s="11" t="s">
        <v>10</v>
      </c>
      <c r="E4311" s="11" t="s">
        <v>8</v>
      </c>
      <c r="F4311" s="11" t="s">
        <v>14</v>
      </c>
      <c r="G4311" s="11" t="s">
        <v>15</v>
      </c>
      <c r="H4311" s="84" t="str">
        <f t="shared" si="67"/>
        <v>Reason Unknown</v>
      </c>
      <c r="I4311" s="63">
        <f>(tbl_raw_data[[#This Row],[Date Actioned]])-(tbl_raw_data[[#This Row],[Date Tagged]])</f>
        <v>5.4050925900810398E-3</v>
      </c>
      <c r="J4311" s="66">
        <f>HOUR(tbl_raw_data[[#This Row],[time_taken]])*60+MINUTE(tbl_raw_data[[#This Row],[time_taken]])+SECOND(tbl_raw_data[[#This Row],[time_taken]])/60</f>
        <v>7.7833333333333332</v>
      </c>
      <c r="K4311" s="68">
        <f>DATE(YEAR(tbl_raw_data[[#This Row],[Date Actioned]]),MONTH(tbl_raw_data[[#This Row],[Date Actioned]]),DAY(tbl_raw_data[[#This Row],[Date Actioned]]))</f>
        <v>45161</v>
      </c>
      <c r="L4311" s="65" t="str">
        <f>UPPER(TEXT(tbl_raw_data[[#This Row],[updated_date]],"MMMM"))</f>
        <v>AUGUST</v>
      </c>
      <c r="M4311" s="65" t="str">
        <f>"WEEK "&amp;IF(ROUNDUP(DAY(tbl_raw_data[[#This Row],[updated_date]])/7,0)=5,4,ROUNDUP(DAY(tbl_raw_data[[#This Row],[updated_date]])/7,0))</f>
        <v>WEEK 4</v>
      </c>
      <c r="N4311" s="71" t="str">
        <f>UPPER(VLOOKUP(tbl_raw_data[[#This Row],[Analyst]],settings!$A$1:$B$15,2,0))</f>
        <v>CAMROON</v>
      </c>
      <c r="O4311" s="71" t="str">
        <f>TRIM(UPPER(tbl_raw_data[[#This Row],[Outcome]]))</f>
        <v>APPROVE</v>
      </c>
      <c r="P4311" s="71" t="str">
        <f>TRIM(UPPER(tbl_raw_data[[#This Row],[Queue Name]]))</f>
        <v>CONSUMER POST BUREAU</v>
      </c>
      <c r="Q4311" s="71" t="str">
        <f>IF(tbl_raw_data[[#This Row],[time_taken_in_min]]&lt;=settings!$D$2,"SLA_MET","SLA_NOT_MET")</f>
        <v>SLA_MET</v>
      </c>
    </row>
    <row r="4312" spans="1:17" hidden="1" x14ac:dyDescent="0.3">
      <c r="A4312" s="7" t="s">
        <v>5275</v>
      </c>
      <c r="B4312" s="34">
        <v>45161.655682870369</v>
      </c>
      <c r="C4312" s="40">
        <v>45161.665949074071</v>
      </c>
      <c r="D4312" s="10" t="s">
        <v>10</v>
      </c>
      <c r="E4312" s="10" t="s">
        <v>11</v>
      </c>
      <c r="F4312" s="10" t="s">
        <v>14</v>
      </c>
      <c r="G4312" s="10" t="s">
        <v>390</v>
      </c>
      <c r="H4312" s="84" t="str">
        <f t="shared" si="67"/>
        <v>Reason Unknown</v>
      </c>
      <c r="I4312" s="63">
        <f>(tbl_raw_data[[#This Row],[Date Actioned]])-(tbl_raw_data[[#This Row],[Date Tagged]])</f>
        <v>1.0266203702485655E-2</v>
      </c>
      <c r="J4312" s="66">
        <f>HOUR(tbl_raw_data[[#This Row],[time_taken]])*60+MINUTE(tbl_raw_data[[#This Row],[time_taken]])+SECOND(tbl_raw_data[[#This Row],[time_taken]])/60</f>
        <v>14.783333333333333</v>
      </c>
      <c r="K4312" s="68">
        <f>DATE(YEAR(tbl_raw_data[[#This Row],[Date Actioned]]),MONTH(tbl_raw_data[[#This Row],[Date Actioned]]),DAY(tbl_raw_data[[#This Row],[Date Actioned]]))</f>
        <v>45161</v>
      </c>
      <c r="L4312" s="65" t="str">
        <f>UPPER(TEXT(tbl_raw_data[[#This Row],[updated_date]],"MMMM"))</f>
        <v>AUGUST</v>
      </c>
      <c r="M4312" s="65" t="str">
        <f>"WEEK "&amp;IF(ROUNDUP(DAY(tbl_raw_data[[#This Row],[updated_date]])/7,0)=5,4,ROUNDUP(DAY(tbl_raw_data[[#This Row],[updated_date]])/7,0))</f>
        <v>WEEK 4</v>
      </c>
      <c r="N4312" s="71" t="str">
        <f>UPPER(VLOOKUP(tbl_raw_data[[#This Row],[Analyst]],settings!$A$1:$B$15,2,0))</f>
        <v>CAMROON</v>
      </c>
      <c r="O4312" s="71" t="str">
        <f>TRIM(UPPER(tbl_raw_data[[#This Row],[Outcome]]))</f>
        <v>APPROVE</v>
      </c>
      <c r="P4312" s="71" t="str">
        <f>TRIM(UPPER(tbl_raw_data[[#This Row],[Queue Name]]))</f>
        <v>CONSUMER EXISTING</v>
      </c>
      <c r="Q4312" s="71" t="str">
        <f>IF(tbl_raw_data[[#This Row],[time_taken_in_min]]&lt;=settings!$D$2,"SLA_MET","SLA_NOT_MET")</f>
        <v>SLA_MET</v>
      </c>
    </row>
    <row r="4313" spans="1:17" hidden="1" x14ac:dyDescent="0.3">
      <c r="A4313" s="1" t="s">
        <v>5276</v>
      </c>
      <c r="B4313" s="36">
        <v>45161.658692129633</v>
      </c>
      <c r="C4313" s="41">
        <v>45161.669710648152</v>
      </c>
      <c r="D4313" s="11" t="s">
        <v>10</v>
      </c>
      <c r="E4313" s="11" t="s">
        <v>8</v>
      </c>
      <c r="F4313" s="11" t="s">
        <v>206</v>
      </c>
      <c r="G4313" s="11" t="s">
        <v>15</v>
      </c>
      <c r="H4313" s="84" t="str">
        <f t="shared" si="67"/>
        <v>Reason Unknown</v>
      </c>
      <c r="I4313" s="63">
        <f>(tbl_raw_data[[#This Row],[Date Actioned]])-(tbl_raw_data[[#This Row],[Date Tagged]])</f>
        <v>1.1018518518540077E-2</v>
      </c>
      <c r="J4313" s="66">
        <f>HOUR(tbl_raw_data[[#This Row],[time_taken]])*60+MINUTE(tbl_raw_data[[#This Row],[time_taken]])+SECOND(tbl_raw_data[[#This Row],[time_taken]])/60</f>
        <v>15.866666666666667</v>
      </c>
      <c r="K4313" s="68">
        <f>DATE(YEAR(tbl_raw_data[[#This Row],[Date Actioned]]),MONTH(tbl_raw_data[[#This Row],[Date Actioned]]),DAY(tbl_raw_data[[#This Row],[Date Actioned]]))</f>
        <v>45161</v>
      </c>
      <c r="L4313" s="65" t="str">
        <f>UPPER(TEXT(tbl_raw_data[[#This Row],[updated_date]],"MMMM"))</f>
        <v>AUGUST</v>
      </c>
      <c r="M4313" s="65" t="str">
        <f>"WEEK "&amp;IF(ROUNDUP(DAY(tbl_raw_data[[#This Row],[updated_date]])/7,0)=5,4,ROUNDUP(DAY(tbl_raw_data[[#This Row],[updated_date]])/7,0))</f>
        <v>WEEK 4</v>
      </c>
      <c r="N4313" s="71" t="str">
        <f>UPPER(VLOOKUP(tbl_raw_data[[#This Row],[Analyst]],settings!$A$1:$B$15,2,0))</f>
        <v>HARDIK</v>
      </c>
      <c r="O4313" s="71" t="str">
        <f>TRIM(UPPER(tbl_raw_data[[#This Row],[Outcome]]))</f>
        <v>APPROVE</v>
      </c>
      <c r="P4313" s="71" t="str">
        <f>TRIM(UPPER(tbl_raw_data[[#This Row],[Queue Name]]))</f>
        <v>CONSUMER POST BUREAU</v>
      </c>
      <c r="Q4313" s="71" t="str">
        <f>IF(tbl_raw_data[[#This Row],[time_taken_in_min]]&lt;=settings!$D$2,"SLA_MET","SLA_NOT_MET")</f>
        <v>SLA_MET</v>
      </c>
    </row>
    <row r="4314" spans="1:17" hidden="1" x14ac:dyDescent="0.3">
      <c r="A4314" s="5" t="s">
        <v>5277</v>
      </c>
      <c r="B4314" s="34">
        <v>45161.663761574076</v>
      </c>
      <c r="C4314" s="40">
        <v>45161.672164351854</v>
      </c>
      <c r="D4314" s="10" t="s">
        <v>10</v>
      </c>
      <c r="E4314" s="10" t="s">
        <v>8</v>
      </c>
      <c r="F4314" s="10" t="s">
        <v>114</v>
      </c>
      <c r="G4314" s="10" t="s">
        <v>766</v>
      </c>
      <c r="H4314" s="84" t="str">
        <f t="shared" si="67"/>
        <v>Reason Unknown</v>
      </c>
      <c r="I4314" s="63">
        <f>(tbl_raw_data[[#This Row],[Date Actioned]])-(tbl_raw_data[[#This Row],[Date Tagged]])</f>
        <v>8.4027777775190771E-3</v>
      </c>
      <c r="J4314" s="66">
        <f>HOUR(tbl_raw_data[[#This Row],[time_taken]])*60+MINUTE(tbl_raw_data[[#This Row],[time_taken]])+SECOND(tbl_raw_data[[#This Row],[time_taken]])/60</f>
        <v>12.1</v>
      </c>
      <c r="K4314" s="68">
        <f>DATE(YEAR(tbl_raw_data[[#This Row],[Date Actioned]]),MONTH(tbl_raw_data[[#This Row],[Date Actioned]]),DAY(tbl_raw_data[[#This Row],[Date Actioned]]))</f>
        <v>45161</v>
      </c>
      <c r="L4314" s="65" t="str">
        <f>UPPER(TEXT(tbl_raw_data[[#This Row],[updated_date]],"MMMM"))</f>
        <v>AUGUST</v>
      </c>
      <c r="M4314" s="65" t="str">
        <f>"WEEK "&amp;IF(ROUNDUP(DAY(tbl_raw_data[[#This Row],[updated_date]])/7,0)=5,4,ROUNDUP(DAY(tbl_raw_data[[#This Row],[updated_date]])/7,0))</f>
        <v>WEEK 4</v>
      </c>
      <c r="N4314" s="71" t="str">
        <f>UPPER(VLOOKUP(tbl_raw_data[[#This Row],[Analyst]],settings!$A$1:$B$15,2,0))</f>
        <v>FARDIN</v>
      </c>
      <c r="O4314" s="71" t="str">
        <f>TRIM(UPPER(tbl_raw_data[[#This Row],[Outcome]]))</f>
        <v>APPROVE</v>
      </c>
      <c r="P4314" s="71" t="str">
        <f>TRIM(UPPER(tbl_raw_data[[#This Row],[Queue Name]]))</f>
        <v>CONSUMER POST BUREAU</v>
      </c>
      <c r="Q4314" s="71" t="str">
        <f>IF(tbl_raw_data[[#This Row],[time_taken_in_min]]&lt;=settings!$D$2,"SLA_MET","SLA_NOT_MET")</f>
        <v>SLA_MET</v>
      </c>
    </row>
    <row r="4315" spans="1:17" hidden="1" x14ac:dyDescent="0.3">
      <c r="A4315" s="7" t="s">
        <v>5278</v>
      </c>
      <c r="B4315" s="36">
        <v>45161.666365740741</v>
      </c>
      <c r="C4315" s="41">
        <v>45161.667916666665</v>
      </c>
      <c r="D4315" s="11" t="s">
        <v>10</v>
      </c>
      <c r="E4315" s="11" t="s">
        <v>8</v>
      </c>
      <c r="F4315" s="11" t="s">
        <v>21</v>
      </c>
      <c r="G4315" s="13"/>
      <c r="H4315" s="84" t="str">
        <f t="shared" si="67"/>
        <v>Reason Unknown</v>
      </c>
      <c r="I4315" s="63">
        <f>(tbl_raw_data[[#This Row],[Date Actioned]])-(tbl_raw_data[[#This Row],[Date Tagged]])</f>
        <v>1.5509259246755391E-3</v>
      </c>
      <c r="J4315" s="66">
        <f>HOUR(tbl_raw_data[[#This Row],[time_taken]])*60+MINUTE(tbl_raw_data[[#This Row],[time_taken]])+SECOND(tbl_raw_data[[#This Row],[time_taken]])/60</f>
        <v>2.2333333333333334</v>
      </c>
      <c r="K4315" s="68">
        <f>DATE(YEAR(tbl_raw_data[[#This Row],[Date Actioned]]),MONTH(tbl_raw_data[[#This Row],[Date Actioned]]),DAY(tbl_raw_data[[#This Row],[Date Actioned]]))</f>
        <v>45161</v>
      </c>
      <c r="L4315" s="65" t="str">
        <f>UPPER(TEXT(tbl_raw_data[[#This Row],[updated_date]],"MMMM"))</f>
        <v>AUGUST</v>
      </c>
      <c r="M4315" s="65" t="str">
        <f>"WEEK "&amp;IF(ROUNDUP(DAY(tbl_raw_data[[#This Row],[updated_date]])/7,0)=5,4,ROUNDUP(DAY(tbl_raw_data[[#This Row],[updated_date]])/7,0))</f>
        <v>WEEK 4</v>
      </c>
      <c r="N4315" s="71" t="str">
        <f>UPPER(VLOOKUP(tbl_raw_data[[#This Row],[Analyst]],settings!$A$1:$B$15,2,0))</f>
        <v>SHAHID</v>
      </c>
      <c r="O4315" s="71" t="str">
        <f>TRIM(UPPER(tbl_raw_data[[#This Row],[Outcome]]))</f>
        <v>APPROVE</v>
      </c>
      <c r="P4315" s="71" t="str">
        <f>TRIM(UPPER(tbl_raw_data[[#This Row],[Queue Name]]))</f>
        <v>CONSUMER POST BUREAU</v>
      </c>
      <c r="Q4315" s="71" t="str">
        <f>IF(tbl_raw_data[[#This Row],[time_taken_in_min]]&lt;=settings!$D$2,"SLA_MET","SLA_NOT_MET")</f>
        <v>SLA_MET</v>
      </c>
    </row>
    <row r="4316" spans="1:17" hidden="1" x14ac:dyDescent="0.3">
      <c r="A4316" s="1" t="s">
        <v>5279</v>
      </c>
      <c r="B4316" s="34">
        <v>45161.68540509259</v>
      </c>
      <c r="C4316" s="40">
        <v>45161.696770833332</v>
      </c>
      <c r="D4316" s="10" t="s">
        <v>10</v>
      </c>
      <c r="E4316" s="10" t="s">
        <v>8</v>
      </c>
      <c r="F4316" s="10" t="s">
        <v>12</v>
      </c>
      <c r="G4316" s="10" t="s">
        <v>15</v>
      </c>
      <c r="H4316" s="84" t="str">
        <f t="shared" si="67"/>
        <v>Reason Unknown</v>
      </c>
      <c r="I4316" s="63">
        <f>(tbl_raw_data[[#This Row],[Date Actioned]])-(tbl_raw_data[[#This Row],[Date Tagged]])</f>
        <v>1.1365740741894115E-2</v>
      </c>
      <c r="J4316" s="66">
        <f>HOUR(tbl_raw_data[[#This Row],[time_taken]])*60+MINUTE(tbl_raw_data[[#This Row],[time_taken]])+SECOND(tbl_raw_data[[#This Row],[time_taken]])/60</f>
        <v>16.366666666666667</v>
      </c>
      <c r="K4316" s="68">
        <f>DATE(YEAR(tbl_raw_data[[#This Row],[Date Actioned]]),MONTH(tbl_raw_data[[#This Row],[Date Actioned]]),DAY(tbl_raw_data[[#This Row],[Date Actioned]]))</f>
        <v>45161</v>
      </c>
      <c r="L4316" s="65" t="str">
        <f>UPPER(TEXT(tbl_raw_data[[#This Row],[updated_date]],"MMMM"))</f>
        <v>AUGUST</v>
      </c>
      <c r="M4316" s="65" t="str">
        <f>"WEEK "&amp;IF(ROUNDUP(DAY(tbl_raw_data[[#This Row],[updated_date]])/7,0)=5,4,ROUNDUP(DAY(tbl_raw_data[[#This Row],[updated_date]])/7,0))</f>
        <v>WEEK 4</v>
      </c>
      <c r="N4316" s="71" t="str">
        <f>UPPER(VLOOKUP(tbl_raw_data[[#This Row],[Analyst]],settings!$A$1:$B$15,2,0))</f>
        <v>NITESH</v>
      </c>
      <c r="O4316" s="71" t="str">
        <f>TRIM(UPPER(tbl_raw_data[[#This Row],[Outcome]]))</f>
        <v>APPROVE</v>
      </c>
      <c r="P4316" s="71" t="str">
        <f>TRIM(UPPER(tbl_raw_data[[#This Row],[Queue Name]]))</f>
        <v>CONSUMER POST BUREAU</v>
      </c>
      <c r="Q4316" s="71" t="str">
        <f>IF(tbl_raw_data[[#This Row],[time_taken_in_min]]&lt;=settings!$D$2,"SLA_MET","SLA_NOT_MET")</f>
        <v>SLA_MET</v>
      </c>
    </row>
    <row r="4317" spans="1:17" hidden="1" x14ac:dyDescent="0.3">
      <c r="A4317" s="5" t="s">
        <v>5280</v>
      </c>
      <c r="B4317" s="36">
        <v>45161.690196759257</v>
      </c>
      <c r="C4317" s="41">
        <v>45161.696168981478</v>
      </c>
      <c r="D4317" s="11" t="s">
        <v>10</v>
      </c>
      <c r="E4317" s="11" t="s">
        <v>18</v>
      </c>
      <c r="F4317" s="11" t="s">
        <v>206</v>
      </c>
      <c r="G4317" s="11" t="s">
        <v>15</v>
      </c>
      <c r="H4317" s="84" t="str">
        <f t="shared" si="67"/>
        <v>Reason Unknown</v>
      </c>
      <c r="I4317" s="63">
        <f>(tbl_raw_data[[#This Row],[Date Actioned]])-(tbl_raw_data[[#This Row],[Date Tagged]])</f>
        <v>5.9722222213167697E-3</v>
      </c>
      <c r="J4317" s="66">
        <f>HOUR(tbl_raw_data[[#This Row],[time_taken]])*60+MINUTE(tbl_raw_data[[#This Row],[time_taken]])+SECOND(tbl_raw_data[[#This Row],[time_taken]])/60</f>
        <v>8.6</v>
      </c>
      <c r="K4317" s="68">
        <f>DATE(YEAR(tbl_raw_data[[#This Row],[Date Actioned]]),MONTH(tbl_raw_data[[#This Row],[Date Actioned]]),DAY(tbl_raw_data[[#This Row],[Date Actioned]]))</f>
        <v>45161</v>
      </c>
      <c r="L4317" s="65" t="str">
        <f>UPPER(TEXT(tbl_raw_data[[#This Row],[updated_date]],"MMMM"))</f>
        <v>AUGUST</v>
      </c>
      <c r="M4317" s="65" t="str">
        <f>"WEEK "&amp;IF(ROUNDUP(DAY(tbl_raw_data[[#This Row],[updated_date]])/7,0)=5,4,ROUNDUP(DAY(tbl_raw_data[[#This Row],[updated_date]])/7,0))</f>
        <v>WEEK 4</v>
      </c>
      <c r="N4317" s="71" t="str">
        <f>UPPER(VLOOKUP(tbl_raw_data[[#This Row],[Analyst]],settings!$A$1:$B$15,2,0))</f>
        <v>HARDIK</v>
      </c>
      <c r="O4317" s="71" t="str">
        <f>TRIM(UPPER(tbl_raw_data[[#This Row],[Outcome]]))</f>
        <v>APPROVE</v>
      </c>
      <c r="P4317" s="71" t="str">
        <f>TRIM(UPPER(tbl_raw_data[[#This Row],[Queue Name]]))</f>
        <v>CONSUMER PRE BUREAU</v>
      </c>
      <c r="Q4317" s="71" t="str">
        <f>IF(tbl_raw_data[[#This Row],[time_taken_in_min]]&lt;=settings!$D$2,"SLA_MET","SLA_NOT_MET")</f>
        <v>SLA_MET</v>
      </c>
    </row>
    <row r="4318" spans="1:17" hidden="1" x14ac:dyDescent="0.3">
      <c r="A4318" s="7" t="s">
        <v>5281</v>
      </c>
      <c r="B4318" s="34">
        <v>45161.701053240744</v>
      </c>
      <c r="C4318" s="40">
        <v>45161.707233796296</v>
      </c>
      <c r="D4318" s="10" t="s">
        <v>10</v>
      </c>
      <c r="E4318" s="10" t="s">
        <v>8</v>
      </c>
      <c r="F4318" s="10" t="s">
        <v>21</v>
      </c>
      <c r="G4318" s="12"/>
      <c r="H4318" s="84" t="str">
        <f t="shared" si="67"/>
        <v>Reason Unknown</v>
      </c>
      <c r="I4318" s="63">
        <f>(tbl_raw_data[[#This Row],[Date Actioned]])-(tbl_raw_data[[#This Row],[Date Tagged]])</f>
        <v>6.1805555524188094E-3</v>
      </c>
      <c r="J4318" s="66">
        <f>HOUR(tbl_raw_data[[#This Row],[time_taken]])*60+MINUTE(tbl_raw_data[[#This Row],[time_taken]])+SECOND(tbl_raw_data[[#This Row],[time_taken]])/60</f>
        <v>8.9</v>
      </c>
      <c r="K4318" s="68">
        <f>DATE(YEAR(tbl_raw_data[[#This Row],[Date Actioned]]),MONTH(tbl_raw_data[[#This Row],[Date Actioned]]),DAY(tbl_raw_data[[#This Row],[Date Actioned]]))</f>
        <v>45161</v>
      </c>
      <c r="L4318" s="65" t="str">
        <f>UPPER(TEXT(tbl_raw_data[[#This Row],[updated_date]],"MMMM"))</f>
        <v>AUGUST</v>
      </c>
      <c r="M4318" s="65" t="str">
        <f>"WEEK "&amp;IF(ROUNDUP(DAY(tbl_raw_data[[#This Row],[updated_date]])/7,0)=5,4,ROUNDUP(DAY(tbl_raw_data[[#This Row],[updated_date]])/7,0))</f>
        <v>WEEK 4</v>
      </c>
      <c r="N4318" s="71" t="str">
        <f>UPPER(VLOOKUP(tbl_raw_data[[#This Row],[Analyst]],settings!$A$1:$B$15,2,0))</f>
        <v>SHAHID</v>
      </c>
      <c r="O4318" s="71" t="str">
        <f>TRIM(UPPER(tbl_raw_data[[#This Row],[Outcome]]))</f>
        <v>APPROVE</v>
      </c>
      <c r="P4318" s="71" t="str">
        <f>TRIM(UPPER(tbl_raw_data[[#This Row],[Queue Name]]))</f>
        <v>CONSUMER POST BUREAU</v>
      </c>
      <c r="Q4318" s="71" t="str">
        <f>IF(tbl_raw_data[[#This Row],[time_taken_in_min]]&lt;=settings!$D$2,"SLA_MET","SLA_NOT_MET")</f>
        <v>SLA_MET</v>
      </c>
    </row>
    <row r="4319" spans="1:17" hidden="1" x14ac:dyDescent="0.3">
      <c r="A4319" s="1" t="s">
        <v>5282</v>
      </c>
      <c r="B4319" s="36">
        <v>45161.703634259262</v>
      </c>
      <c r="C4319" s="41">
        <v>45161.708912037036</v>
      </c>
      <c r="D4319" s="11" t="s">
        <v>10</v>
      </c>
      <c r="E4319" s="11" t="s">
        <v>11</v>
      </c>
      <c r="F4319" s="11" t="s">
        <v>206</v>
      </c>
      <c r="G4319" s="11" t="s">
        <v>23</v>
      </c>
      <c r="H4319" s="84" t="str">
        <f t="shared" si="67"/>
        <v>Reason Unknown</v>
      </c>
      <c r="I4319" s="63">
        <f>(tbl_raw_data[[#This Row],[Date Actioned]])-(tbl_raw_data[[#This Row],[Date Tagged]])</f>
        <v>5.277777774608694E-3</v>
      </c>
      <c r="J4319" s="66">
        <f>HOUR(tbl_raw_data[[#This Row],[time_taken]])*60+MINUTE(tbl_raw_data[[#This Row],[time_taken]])+SECOND(tbl_raw_data[[#This Row],[time_taken]])/60</f>
        <v>7.6</v>
      </c>
      <c r="K4319" s="68">
        <f>DATE(YEAR(tbl_raw_data[[#This Row],[Date Actioned]]),MONTH(tbl_raw_data[[#This Row],[Date Actioned]]),DAY(tbl_raw_data[[#This Row],[Date Actioned]]))</f>
        <v>45161</v>
      </c>
      <c r="L4319" s="65" t="str">
        <f>UPPER(TEXT(tbl_raw_data[[#This Row],[updated_date]],"MMMM"))</f>
        <v>AUGUST</v>
      </c>
      <c r="M4319" s="65" t="str">
        <f>"WEEK "&amp;IF(ROUNDUP(DAY(tbl_raw_data[[#This Row],[updated_date]])/7,0)=5,4,ROUNDUP(DAY(tbl_raw_data[[#This Row],[updated_date]])/7,0))</f>
        <v>WEEK 4</v>
      </c>
      <c r="N4319" s="71" t="str">
        <f>UPPER(VLOOKUP(tbl_raw_data[[#This Row],[Analyst]],settings!$A$1:$B$15,2,0))</f>
        <v>HARDIK</v>
      </c>
      <c r="O4319" s="71" t="str">
        <f>TRIM(UPPER(tbl_raw_data[[#This Row],[Outcome]]))</f>
        <v>APPROVE</v>
      </c>
      <c r="P4319" s="71" t="str">
        <f>TRIM(UPPER(tbl_raw_data[[#This Row],[Queue Name]]))</f>
        <v>CONSUMER EXISTING</v>
      </c>
      <c r="Q4319" s="71" t="str">
        <f>IF(tbl_raw_data[[#This Row],[time_taken_in_min]]&lt;=settings!$D$2,"SLA_MET","SLA_NOT_MET")</f>
        <v>SLA_MET</v>
      </c>
    </row>
    <row r="4320" spans="1:17" hidden="1" x14ac:dyDescent="0.3">
      <c r="A4320" s="5" t="s">
        <v>5283</v>
      </c>
      <c r="B4320" s="34">
        <v>45161.704513888886</v>
      </c>
      <c r="C4320" s="40">
        <v>45161.718101851853</v>
      </c>
      <c r="D4320" s="10" t="s">
        <v>10</v>
      </c>
      <c r="E4320" s="10" t="s">
        <v>18</v>
      </c>
      <c r="F4320" s="10" t="s">
        <v>12</v>
      </c>
      <c r="G4320" s="10" t="s">
        <v>825</v>
      </c>
      <c r="H4320" s="84" t="str">
        <f t="shared" si="67"/>
        <v>Reason Unknown</v>
      </c>
      <c r="I4320" s="63">
        <f>(tbl_raw_data[[#This Row],[Date Actioned]])-(tbl_raw_data[[#This Row],[Date Tagged]])</f>
        <v>1.3587962966994382E-2</v>
      </c>
      <c r="J4320" s="66">
        <f>HOUR(tbl_raw_data[[#This Row],[time_taken]])*60+MINUTE(tbl_raw_data[[#This Row],[time_taken]])+SECOND(tbl_raw_data[[#This Row],[time_taken]])/60</f>
        <v>19.566666666666666</v>
      </c>
      <c r="K4320" s="68">
        <f>DATE(YEAR(tbl_raw_data[[#This Row],[Date Actioned]]),MONTH(tbl_raw_data[[#This Row],[Date Actioned]]),DAY(tbl_raw_data[[#This Row],[Date Actioned]]))</f>
        <v>45161</v>
      </c>
      <c r="L4320" s="65" t="str">
        <f>UPPER(TEXT(tbl_raw_data[[#This Row],[updated_date]],"MMMM"))</f>
        <v>AUGUST</v>
      </c>
      <c r="M4320" s="65" t="str">
        <f>"WEEK "&amp;IF(ROUNDUP(DAY(tbl_raw_data[[#This Row],[updated_date]])/7,0)=5,4,ROUNDUP(DAY(tbl_raw_data[[#This Row],[updated_date]])/7,0))</f>
        <v>WEEK 4</v>
      </c>
      <c r="N4320" s="71" t="str">
        <f>UPPER(VLOOKUP(tbl_raw_data[[#This Row],[Analyst]],settings!$A$1:$B$15,2,0))</f>
        <v>NITESH</v>
      </c>
      <c r="O4320" s="71" t="str">
        <f>TRIM(UPPER(tbl_raw_data[[#This Row],[Outcome]]))</f>
        <v>APPROVE</v>
      </c>
      <c r="P4320" s="71" t="str">
        <f>TRIM(UPPER(tbl_raw_data[[#This Row],[Queue Name]]))</f>
        <v>CONSUMER PRE BUREAU</v>
      </c>
      <c r="Q4320" s="71" t="str">
        <f>IF(tbl_raw_data[[#This Row],[time_taken_in_min]]&lt;=settings!$D$2,"SLA_MET","SLA_NOT_MET")</f>
        <v>SLA_MET</v>
      </c>
    </row>
    <row r="4321" spans="1:17" hidden="1" x14ac:dyDescent="0.3">
      <c r="A4321" s="7" t="s">
        <v>5284</v>
      </c>
      <c r="B4321" s="36">
        <v>45161.70648148148</v>
      </c>
      <c r="C4321" s="41">
        <v>45161.71230324074</v>
      </c>
      <c r="D4321" s="11" t="s">
        <v>10</v>
      </c>
      <c r="E4321" s="11" t="s">
        <v>11</v>
      </c>
      <c r="F4321" s="11" t="s">
        <v>9</v>
      </c>
      <c r="G4321" s="13"/>
      <c r="H4321" s="84" t="str">
        <f t="shared" si="67"/>
        <v>Reason Unknown</v>
      </c>
      <c r="I4321" s="63">
        <f>(tbl_raw_data[[#This Row],[Date Actioned]])-(tbl_raw_data[[#This Row],[Date Tagged]])</f>
        <v>5.8217592595610768E-3</v>
      </c>
      <c r="J4321" s="66">
        <f>HOUR(tbl_raw_data[[#This Row],[time_taken]])*60+MINUTE(tbl_raw_data[[#This Row],[time_taken]])+SECOND(tbl_raw_data[[#This Row],[time_taken]])/60</f>
        <v>8.3833333333333329</v>
      </c>
      <c r="K4321" s="68">
        <f>DATE(YEAR(tbl_raw_data[[#This Row],[Date Actioned]]),MONTH(tbl_raw_data[[#This Row],[Date Actioned]]),DAY(tbl_raw_data[[#This Row],[Date Actioned]]))</f>
        <v>45161</v>
      </c>
      <c r="L4321" s="65" t="str">
        <f>UPPER(TEXT(tbl_raw_data[[#This Row],[updated_date]],"MMMM"))</f>
        <v>AUGUST</v>
      </c>
      <c r="M4321" s="65" t="str">
        <f>"WEEK "&amp;IF(ROUNDUP(DAY(tbl_raw_data[[#This Row],[updated_date]])/7,0)=5,4,ROUNDUP(DAY(tbl_raw_data[[#This Row],[updated_date]])/7,0))</f>
        <v>WEEK 4</v>
      </c>
      <c r="N4321" s="71" t="str">
        <f>UPPER(VLOOKUP(tbl_raw_data[[#This Row],[Analyst]],settings!$A$1:$B$15,2,0))</f>
        <v>QUADIR</v>
      </c>
      <c r="O4321" s="71" t="str">
        <f>TRIM(UPPER(tbl_raw_data[[#This Row],[Outcome]]))</f>
        <v>APPROVE</v>
      </c>
      <c r="P4321" s="71" t="str">
        <f>TRIM(UPPER(tbl_raw_data[[#This Row],[Queue Name]]))</f>
        <v>CONSUMER EXISTING</v>
      </c>
      <c r="Q4321" s="71" t="str">
        <f>IF(tbl_raw_data[[#This Row],[time_taken_in_min]]&lt;=settings!$D$2,"SLA_MET","SLA_NOT_MET")</f>
        <v>SLA_MET</v>
      </c>
    </row>
    <row r="4322" spans="1:17" hidden="1" x14ac:dyDescent="0.3">
      <c r="A4322" s="1" t="s">
        <v>5285</v>
      </c>
      <c r="B4322" s="34">
        <v>45161.709618055553</v>
      </c>
      <c r="C4322" s="40">
        <v>45161.716863425929</v>
      </c>
      <c r="D4322" s="10" t="s">
        <v>10</v>
      </c>
      <c r="E4322" s="10" t="s">
        <v>11</v>
      </c>
      <c r="F4322" s="10" t="s">
        <v>25</v>
      </c>
      <c r="G4322" s="10" t="s">
        <v>15</v>
      </c>
      <c r="H4322" s="84" t="str">
        <f t="shared" si="67"/>
        <v>Reason Unknown</v>
      </c>
      <c r="I4322" s="63">
        <f>(tbl_raw_data[[#This Row],[Date Actioned]])-(tbl_raw_data[[#This Row],[Date Tagged]])</f>
        <v>7.2453703760402277E-3</v>
      </c>
      <c r="J4322" s="66">
        <f>HOUR(tbl_raw_data[[#This Row],[time_taken]])*60+MINUTE(tbl_raw_data[[#This Row],[time_taken]])+SECOND(tbl_raw_data[[#This Row],[time_taken]])/60</f>
        <v>10.433333333333334</v>
      </c>
      <c r="K4322" s="68">
        <f>DATE(YEAR(tbl_raw_data[[#This Row],[Date Actioned]]),MONTH(tbl_raw_data[[#This Row],[Date Actioned]]),DAY(tbl_raw_data[[#This Row],[Date Actioned]]))</f>
        <v>45161</v>
      </c>
      <c r="L4322" s="65" t="str">
        <f>UPPER(TEXT(tbl_raw_data[[#This Row],[updated_date]],"MMMM"))</f>
        <v>AUGUST</v>
      </c>
      <c r="M4322" s="65" t="str">
        <f>"WEEK "&amp;IF(ROUNDUP(DAY(tbl_raw_data[[#This Row],[updated_date]])/7,0)=5,4,ROUNDUP(DAY(tbl_raw_data[[#This Row],[updated_date]])/7,0))</f>
        <v>WEEK 4</v>
      </c>
      <c r="N4322" s="71" t="str">
        <f>UPPER(VLOOKUP(tbl_raw_data[[#This Row],[Analyst]],settings!$A$1:$B$15,2,0))</f>
        <v>ASIF</v>
      </c>
      <c r="O4322" s="71" t="str">
        <f>TRIM(UPPER(tbl_raw_data[[#This Row],[Outcome]]))</f>
        <v>APPROVE</v>
      </c>
      <c r="P4322" s="71" t="str">
        <f>TRIM(UPPER(tbl_raw_data[[#This Row],[Queue Name]]))</f>
        <v>CONSUMER EXISTING</v>
      </c>
      <c r="Q4322" s="71" t="str">
        <f>IF(tbl_raw_data[[#This Row],[time_taken_in_min]]&lt;=settings!$D$2,"SLA_MET","SLA_NOT_MET")</f>
        <v>SLA_MET</v>
      </c>
    </row>
    <row r="4323" spans="1:17" hidden="1" x14ac:dyDescent="0.3">
      <c r="A4323" s="5" t="s">
        <v>5286</v>
      </c>
      <c r="B4323" s="36">
        <v>45161.714699074073</v>
      </c>
      <c r="C4323" s="41">
        <v>45161.722083333334</v>
      </c>
      <c r="D4323" s="11" t="s">
        <v>10</v>
      </c>
      <c r="E4323" s="11" t="s">
        <v>18</v>
      </c>
      <c r="F4323" s="11" t="s">
        <v>206</v>
      </c>
      <c r="G4323" s="11" t="s">
        <v>16</v>
      </c>
      <c r="H4323" s="84" t="str">
        <f t="shared" si="67"/>
        <v>Reason Unknown</v>
      </c>
      <c r="I4323" s="63">
        <f>(tbl_raw_data[[#This Row],[Date Actioned]])-(tbl_raw_data[[#This Row],[Date Tagged]])</f>
        <v>7.3842592610162683E-3</v>
      </c>
      <c r="J4323" s="66">
        <f>HOUR(tbl_raw_data[[#This Row],[time_taken]])*60+MINUTE(tbl_raw_data[[#This Row],[time_taken]])+SECOND(tbl_raw_data[[#This Row],[time_taken]])/60</f>
        <v>10.633333333333333</v>
      </c>
      <c r="K4323" s="68">
        <f>DATE(YEAR(tbl_raw_data[[#This Row],[Date Actioned]]),MONTH(tbl_raw_data[[#This Row],[Date Actioned]]),DAY(tbl_raw_data[[#This Row],[Date Actioned]]))</f>
        <v>45161</v>
      </c>
      <c r="L4323" s="65" t="str">
        <f>UPPER(TEXT(tbl_raw_data[[#This Row],[updated_date]],"MMMM"))</f>
        <v>AUGUST</v>
      </c>
      <c r="M4323" s="65" t="str">
        <f>"WEEK "&amp;IF(ROUNDUP(DAY(tbl_raw_data[[#This Row],[updated_date]])/7,0)=5,4,ROUNDUP(DAY(tbl_raw_data[[#This Row],[updated_date]])/7,0))</f>
        <v>WEEK 4</v>
      </c>
      <c r="N4323" s="71" t="str">
        <f>UPPER(VLOOKUP(tbl_raw_data[[#This Row],[Analyst]],settings!$A$1:$B$15,2,0))</f>
        <v>HARDIK</v>
      </c>
      <c r="O4323" s="71" t="str">
        <f>TRIM(UPPER(tbl_raw_data[[#This Row],[Outcome]]))</f>
        <v>APPROVE</v>
      </c>
      <c r="P4323" s="71" t="str">
        <f>TRIM(UPPER(tbl_raw_data[[#This Row],[Queue Name]]))</f>
        <v>CONSUMER PRE BUREAU</v>
      </c>
      <c r="Q4323" s="71" t="str">
        <f>IF(tbl_raw_data[[#This Row],[time_taken_in_min]]&lt;=settings!$D$2,"SLA_MET","SLA_NOT_MET")</f>
        <v>SLA_MET</v>
      </c>
    </row>
    <row r="4324" spans="1:17" hidden="1" x14ac:dyDescent="0.3">
      <c r="A4324" s="7" t="s">
        <v>5287</v>
      </c>
      <c r="B4324" s="34">
        <v>45161.72</v>
      </c>
      <c r="C4324" s="40">
        <v>45161.727777777778</v>
      </c>
      <c r="D4324" s="10" t="s">
        <v>10</v>
      </c>
      <c r="E4324" s="10" t="s">
        <v>8</v>
      </c>
      <c r="F4324" s="10" t="s">
        <v>9</v>
      </c>
      <c r="G4324" s="12"/>
      <c r="H4324" s="84" t="str">
        <f t="shared" si="67"/>
        <v>Reason Unknown</v>
      </c>
      <c r="I4324" s="63">
        <f>(tbl_raw_data[[#This Row],[Date Actioned]])-(tbl_raw_data[[#This Row],[Date Tagged]])</f>
        <v>7.7777777769370005E-3</v>
      </c>
      <c r="J4324" s="66">
        <f>HOUR(tbl_raw_data[[#This Row],[time_taken]])*60+MINUTE(tbl_raw_data[[#This Row],[time_taken]])+SECOND(tbl_raw_data[[#This Row],[time_taken]])/60</f>
        <v>11.2</v>
      </c>
      <c r="K4324" s="68">
        <f>DATE(YEAR(tbl_raw_data[[#This Row],[Date Actioned]]),MONTH(tbl_raw_data[[#This Row],[Date Actioned]]),DAY(tbl_raw_data[[#This Row],[Date Actioned]]))</f>
        <v>45161</v>
      </c>
      <c r="L4324" s="65" t="str">
        <f>UPPER(TEXT(tbl_raw_data[[#This Row],[updated_date]],"MMMM"))</f>
        <v>AUGUST</v>
      </c>
      <c r="M4324" s="65" t="str">
        <f>"WEEK "&amp;IF(ROUNDUP(DAY(tbl_raw_data[[#This Row],[updated_date]])/7,0)=5,4,ROUNDUP(DAY(tbl_raw_data[[#This Row],[updated_date]])/7,0))</f>
        <v>WEEK 4</v>
      </c>
      <c r="N4324" s="71" t="str">
        <f>UPPER(VLOOKUP(tbl_raw_data[[#This Row],[Analyst]],settings!$A$1:$B$15,2,0))</f>
        <v>QUADIR</v>
      </c>
      <c r="O4324" s="71" t="str">
        <f>TRIM(UPPER(tbl_raw_data[[#This Row],[Outcome]]))</f>
        <v>APPROVE</v>
      </c>
      <c r="P4324" s="71" t="str">
        <f>TRIM(UPPER(tbl_raw_data[[#This Row],[Queue Name]]))</f>
        <v>CONSUMER POST BUREAU</v>
      </c>
      <c r="Q4324" s="71" t="str">
        <f>IF(tbl_raw_data[[#This Row],[time_taken_in_min]]&lt;=settings!$D$2,"SLA_MET","SLA_NOT_MET")</f>
        <v>SLA_MET</v>
      </c>
    </row>
    <row r="4325" spans="1:17" hidden="1" x14ac:dyDescent="0.3">
      <c r="A4325" s="1" t="s">
        <v>5288</v>
      </c>
      <c r="B4325" s="36">
        <v>45161.721041666664</v>
      </c>
      <c r="C4325" s="41">
        <v>45161.725844907407</v>
      </c>
      <c r="D4325" s="11" t="s">
        <v>10</v>
      </c>
      <c r="E4325" s="11" t="s">
        <v>8</v>
      </c>
      <c r="F4325" s="11" t="s">
        <v>21</v>
      </c>
      <c r="G4325" s="13"/>
      <c r="H4325" s="84" t="str">
        <f t="shared" si="67"/>
        <v>Reason Unknown</v>
      </c>
      <c r="I4325" s="63">
        <f>(tbl_raw_data[[#This Row],[Date Actioned]])-(tbl_raw_data[[#This Row],[Date Tagged]])</f>
        <v>4.803240743058268E-3</v>
      </c>
      <c r="J4325" s="66">
        <f>HOUR(tbl_raw_data[[#This Row],[time_taken]])*60+MINUTE(tbl_raw_data[[#This Row],[time_taken]])+SECOND(tbl_raw_data[[#This Row],[time_taken]])/60</f>
        <v>6.916666666666667</v>
      </c>
      <c r="K4325" s="68">
        <f>DATE(YEAR(tbl_raw_data[[#This Row],[Date Actioned]]),MONTH(tbl_raw_data[[#This Row],[Date Actioned]]),DAY(tbl_raw_data[[#This Row],[Date Actioned]]))</f>
        <v>45161</v>
      </c>
      <c r="L4325" s="65" t="str">
        <f>UPPER(TEXT(tbl_raw_data[[#This Row],[updated_date]],"MMMM"))</f>
        <v>AUGUST</v>
      </c>
      <c r="M4325" s="65" t="str">
        <f>"WEEK "&amp;IF(ROUNDUP(DAY(tbl_raw_data[[#This Row],[updated_date]])/7,0)=5,4,ROUNDUP(DAY(tbl_raw_data[[#This Row],[updated_date]])/7,0))</f>
        <v>WEEK 4</v>
      </c>
      <c r="N4325" s="71" t="str">
        <f>UPPER(VLOOKUP(tbl_raw_data[[#This Row],[Analyst]],settings!$A$1:$B$15,2,0))</f>
        <v>SHAHID</v>
      </c>
      <c r="O4325" s="71" t="str">
        <f>TRIM(UPPER(tbl_raw_data[[#This Row],[Outcome]]))</f>
        <v>APPROVE</v>
      </c>
      <c r="P4325" s="71" t="str">
        <f>TRIM(UPPER(tbl_raw_data[[#This Row],[Queue Name]]))</f>
        <v>CONSUMER POST BUREAU</v>
      </c>
      <c r="Q4325" s="71" t="str">
        <f>IF(tbl_raw_data[[#This Row],[time_taken_in_min]]&lt;=settings!$D$2,"SLA_MET","SLA_NOT_MET")</f>
        <v>SLA_MET</v>
      </c>
    </row>
    <row r="4326" spans="1:17" hidden="1" x14ac:dyDescent="0.3">
      <c r="A4326" s="5" t="s">
        <v>5289</v>
      </c>
      <c r="B4326" s="34">
        <v>45161.721192129633</v>
      </c>
      <c r="C4326" s="40">
        <v>45161.72761574074</v>
      </c>
      <c r="D4326" s="10" t="s">
        <v>10</v>
      </c>
      <c r="E4326" s="10" t="s">
        <v>11</v>
      </c>
      <c r="F4326" s="10" t="s">
        <v>12</v>
      </c>
      <c r="G4326" s="10" t="s">
        <v>15</v>
      </c>
      <c r="H4326" s="84" t="str">
        <f t="shared" si="67"/>
        <v>Reason Unknown</v>
      </c>
      <c r="I4326" s="63">
        <f>(tbl_raw_data[[#This Row],[Date Actioned]])-(tbl_raw_data[[#This Row],[Date Tagged]])</f>
        <v>6.4236111065838486E-3</v>
      </c>
      <c r="J4326" s="66">
        <f>HOUR(tbl_raw_data[[#This Row],[time_taken]])*60+MINUTE(tbl_raw_data[[#This Row],[time_taken]])+SECOND(tbl_raw_data[[#This Row],[time_taken]])/60</f>
        <v>9.25</v>
      </c>
      <c r="K4326" s="68">
        <f>DATE(YEAR(tbl_raw_data[[#This Row],[Date Actioned]]),MONTH(tbl_raw_data[[#This Row],[Date Actioned]]),DAY(tbl_raw_data[[#This Row],[Date Actioned]]))</f>
        <v>45161</v>
      </c>
      <c r="L4326" s="65" t="str">
        <f>UPPER(TEXT(tbl_raw_data[[#This Row],[updated_date]],"MMMM"))</f>
        <v>AUGUST</v>
      </c>
      <c r="M4326" s="65" t="str">
        <f>"WEEK "&amp;IF(ROUNDUP(DAY(tbl_raw_data[[#This Row],[updated_date]])/7,0)=5,4,ROUNDUP(DAY(tbl_raw_data[[#This Row],[updated_date]])/7,0))</f>
        <v>WEEK 4</v>
      </c>
      <c r="N4326" s="71" t="str">
        <f>UPPER(VLOOKUP(tbl_raw_data[[#This Row],[Analyst]],settings!$A$1:$B$15,2,0))</f>
        <v>NITESH</v>
      </c>
      <c r="O4326" s="71" t="str">
        <f>TRIM(UPPER(tbl_raw_data[[#This Row],[Outcome]]))</f>
        <v>APPROVE</v>
      </c>
      <c r="P4326" s="71" t="str">
        <f>TRIM(UPPER(tbl_raw_data[[#This Row],[Queue Name]]))</f>
        <v>CONSUMER EXISTING</v>
      </c>
      <c r="Q4326" s="71" t="str">
        <f>IF(tbl_raw_data[[#This Row],[time_taken_in_min]]&lt;=settings!$D$2,"SLA_MET","SLA_NOT_MET")</f>
        <v>SLA_MET</v>
      </c>
    </row>
    <row r="4327" spans="1:17" hidden="1" x14ac:dyDescent="0.3">
      <c r="A4327" s="7" t="s">
        <v>5290</v>
      </c>
      <c r="B4327" s="36">
        <v>45161.723333333335</v>
      </c>
      <c r="C4327" s="41">
        <v>45161.732557870368</v>
      </c>
      <c r="D4327" s="11" t="s">
        <v>10</v>
      </c>
      <c r="E4327" s="11" t="s">
        <v>11</v>
      </c>
      <c r="F4327" s="11" t="s">
        <v>14</v>
      </c>
      <c r="G4327" s="11" t="s">
        <v>15</v>
      </c>
      <c r="H4327" s="84" t="str">
        <f t="shared" si="67"/>
        <v>Reason Unknown</v>
      </c>
      <c r="I4327" s="63">
        <f>(tbl_raw_data[[#This Row],[Date Actioned]])-(tbl_raw_data[[#This Row],[Date Tagged]])</f>
        <v>9.2245370324235409E-3</v>
      </c>
      <c r="J4327" s="66">
        <f>HOUR(tbl_raw_data[[#This Row],[time_taken]])*60+MINUTE(tbl_raw_data[[#This Row],[time_taken]])+SECOND(tbl_raw_data[[#This Row],[time_taken]])/60</f>
        <v>13.283333333333333</v>
      </c>
      <c r="K4327" s="68">
        <f>DATE(YEAR(tbl_raw_data[[#This Row],[Date Actioned]]),MONTH(tbl_raw_data[[#This Row],[Date Actioned]]),DAY(tbl_raw_data[[#This Row],[Date Actioned]]))</f>
        <v>45161</v>
      </c>
      <c r="L4327" s="65" t="str">
        <f>UPPER(TEXT(tbl_raw_data[[#This Row],[updated_date]],"MMMM"))</f>
        <v>AUGUST</v>
      </c>
      <c r="M4327" s="65" t="str">
        <f>"WEEK "&amp;IF(ROUNDUP(DAY(tbl_raw_data[[#This Row],[updated_date]])/7,0)=5,4,ROUNDUP(DAY(tbl_raw_data[[#This Row],[updated_date]])/7,0))</f>
        <v>WEEK 4</v>
      </c>
      <c r="N4327" s="71" t="str">
        <f>UPPER(VLOOKUP(tbl_raw_data[[#This Row],[Analyst]],settings!$A$1:$B$15,2,0))</f>
        <v>CAMROON</v>
      </c>
      <c r="O4327" s="71" t="str">
        <f>TRIM(UPPER(tbl_raw_data[[#This Row],[Outcome]]))</f>
        <v>APPROVE</v>
      </c>
      <c r="P4327" s="71" t="str">
        <f>TRIM(UPPER(tbl_raw_data[[#This Row],[Queue Name]]))</f>
        <v>CONSUMER EXISTING</v>
      </c>
      <c r="Q4327" s="71" t="str">
        <f>IF(tbl_raw_data[[#This Row],[time_taken_in_min]]&lt;=settings!$D$2,"SLA_MET","SLA_NOT_MET")</f>
        <v>SLA_MET</v>
      </c>
    </row>
    <row r="4328" spans="1:17" hidden="1" x14ac:dyDescent="0.3">
      <c r="A4328" s="1" t="s">
        <v>5291</v>
      </c>
      <c r="B4328" s="34">
        <v>45161.724351851852</v>
      </c>
      <c r="C4328" s="40">
        <v>45161.727951388886</v>
      </c>
      <c r="D4328" s="10" t="s">
        <v>10</v>
      </c>
      <c r="E4328" s="10" t="s">
        <v>11</v>
      </c>
      <c r="F4328" s="10" t="s">
        <v>14</v>
      </c>
      <c r="G4328" s="10" t="s">
        <v>15</v>
      </c>
      <c r="H4328" s="84" t="str">
        <f t="shared" si="67"/>
        <v>Reason Unknown</v>
      </c>
      <c r="I4328" s="63">
        <f>(tbl_raw_data[[#This Row],[Date Actioned]])-(tbl_raw_data[[#This Row],[Date Tagged]])</f>
        <v>3.5995370344608091E-3</v>
      </c>
      <c r="J4328" s="66">
        <f>HOUR(tbl_raw_data[[#This Row],[time_taken]])*60+MINUTE(tbl_raw_data[[#This Row],[time_taken]])+SECOND(tbl_raw_data[[#This Row],[time_taken]])/60</f>
        <v>5.1833333333333336</v>
      </c>
      <c r="K4328" s="68">
        <f>DATE(YEAR(tbl_raw_data[[#This Row],[Date Actioned]]),MONTH(tbl_raw_data[[#This Row],[Date Actioned]]),DAY(tbl_raw_data[[#This Row],[Date Actioned]]))</f>
        <v>45161</v>
      </c>
      <c r="L4328" s="65" t="str">
        <f>UPPER(TEXT(tbl_raw_data[[#This Row],[updated_date]],"MMMM"))</f>
        <v>AUGUST</v>
      </c>
      <c r="M4328" s="65" t="str">
        <f>"WEEK "&amp;IF(ROUNDUP(DAY(tbl_raw_data[[#This Row],[updated_date]])/7,0)=5,4,ROUNDUP(DAY(tbl_raw_data[[#This Row],[updated_date]])/7,0))</f>
        <v>WEEK 4</v>
      </c>
      <c r="N4328" s="71" t="str">
        <f>UPPER(VLOOKUP(tbl_raw_data[[#This Row],[Analyst]],settings!$A$1:$B$15,2,0))</f>
        <v>CAMROON</v>
      </c>
      <c r="O4328" s="71" t="str">
        <f>TRIM(UPPER(tbl_raw_data[[#This Row],[Outcome]]))</f>
        <v>APPROVE</v>
      </c>
      <c r="P4328" s="71" t="str">
        <f>TRIM(UPPER(tbl_raw_data[[#This Row],[Queue Name]]))</f>
        <v>CONSUMER EXISTING</v>
      </c>
      <c r="Q4328" s="71" t="str">
        <f>IF(tbl_raw_data[[#This Row],[time_taken_in_min]]&lt;=settings!$D$2,"SLA_MET","SLA_NOT_MET")</f>
        <v>SLA_MET</v>
      </c>
    </row>
    <row r="4329" spans="1:17" hidden="1" x14ac:dyDescent="0.3">
      <c r="A4329" s="5" t="s">
        <v>5292</v>
      </c>
      <c r="B4329" s="36">
        <v>45161.727731481478</v>
      </c>
      <c r="C4329" s="41">
        <v>45161.738287037035</v>
      </c>
      <c r="D4329" s="11" t="s">
        <v>10</v>
      </c>
      <c r="E4329" s="11" t="s">
        <v>18</v>
      </c>
      <c r="F4329" s="11" t="s">
        <v>25</v>
      </c>
      <c r="G4329" s="11" t="s">
        <v>15</v>
      </c>
      <c r="H4329" s="84" t="str">
        <f t="shared" si="67"/>
        <v>Reason Unknown</v>
      </c>
      <c r="I4329" s="63">
        <f>(tbl_raw_data[[#This Row],[Date Actioned]])-(tbl_raw_data[[#This Row],[Date Tagged]])</f>
        <v>1.0555555556493346E-2</v>
      </c>
      <c r="J4329" s="66">
        <f>HOUR(tbl_raw_data[[#This Row],[time_taken]])*60+MINUTE(tbl_raw_data[[#This Row],[time_taken]])+SECOND(tbl_raw_data[[#This Row],[time_taken]])/60</f>
        <v>15.2</v>
      </c>
      <c r="K4329" s="68">
        <f>DATE(YEAR(tbl_raw_data[[#This Row],[Date Actioned]]),MONTH(tbl_raw_data[[#This Row],[Date Actioned]]),DAY(tbl_raw_data[[#This Row],[Date Actioned]]))</f>
        <v>45161</v>
      </c>
      <c r="L4329" s="65" t="str">
        <f>UPPER(TEXT(tbl_raw_data[[#This Row],[updated_date]],"MMMM"))</f>
        <v>AUGUST</v>
      </c>
      <c r="M4329" s="65" t="str">
        <f>"WEEK "&amp;IF(ROUNDUP(DAY(tbl_raw_data[[#This Row],[updated_date]])/7,0)=5,4,ROUNDUP(DAY(tbl_raw_data[[#This Row],[updated_date]])/7,0))</f>
        <v>WEEK 4</v>
      </c>
      <c r="N4329" s="71" t="str">
        <f>UPPER(VLOOKUP(tbl_raw_data[[#This Row],[Analyst]],settings!$A$1:$B$15,2,0))</f>
        <v>ASIF</v>
      </c>
      <c r="O4329" s="71" t="str">
        <f>TRIM(UPPER(tbl_raw_data[[#This Row],[Outcome]]))</f>
        <v>APPROVE</v>
      </c>
      <c r="P4329" s="71" t="str">
        <f>TRIM(UPPER(tbl_raw_data[[#This Row],[Queue Name]]))</f>
        <v>CONSUMER PRE BUREAU</v>
      </c>
      <c r="Q4329" s="71" t="str">
        <f>IF(tbl_raw_data[[#This Row],[time_taken_in_min]]&lt;=settings!$D$2,"SLA_MET","SLA_NOT_MET")</f>
        <v>SLA_MET</v>
      </c>
    </row>
    <row r="4330" spans="1:17" hidden="1" x14ac:dyDescent="0.3">
      <c r="A4330" s="7" t="s">
        <v>5293</v>
      </c>
      <c r="B4330" s="34">
        <v>45161.731423611112</v>
      </c>
      <c r="C4330" s="40">
        <v>45161.740659722222</v>
      </c>
      <c r="D4330" s="10" t="s">
        <v>10</v>
      </c>
      <c r="E4330" s="10" t="s">
        <v>18</v>
      </c>
      <c r="F4330" s="10" t="s">
        <v>114</v>
      </c>
      <c r="G4330" s="10" t="s">
        <v>15</v>
      </c>
      <c r="H4330" s="84" t="str">
        <f t="shared" si="67"/>
        <v>Reason Unknown</v>
      </c>
      <c r="I4330" s="63">
        <f>(tbl_raw_data[[#This Row],[Date Actioned]])-(tbl_raw_data[[#This Row],[Date Tagged]])</f>
        <v>9.2361111092031933E-3</v>
      </c>
      <c r="J4330" s="66">
        <f>HOUR(tbl_raw_data[[#This Row],[time_taken]])*60+MINUTE(tbl_raw_data[[#This Row],[time_taken]])+SECOND(tbl_raw_data[[#This Row],[time_taken]])/60</f>
        <v>13.3</v>
      </c>
      <c r="K4330" s="68">
        <f>DATE(YEAR(tbl_raw_data[[#This Row],[Date Actioned]]),MONTH(tbl_raw_data[[#This Row],[Date Actioned]]),DAY(tbl_raw_data[[#This Row],[Date Actioned]]))</f>
        <v>45161</v>
      </c>
      <c r="L4330" s="65" t="str">
        <f>UPPER(TEXT(tbl_raw_data[[#This Row],[updated_date]],"MMMM"))</f>
        <v>AUGUST</v>
      </c>
      <c r="M4330" s="65" t="str">
        <f>"WEEK "&amp;IF(ROUNDUP(DAY(tbl_raw_data[[#This Row],[updated_date]])/7,0)=5,4,ROUNDUP(DAY(tbl_raw_data[[#This Row],[updated_date]])/7,0))</f>
        <v>WEEK 4</v>
      </c>
      <c r="N4330" s="71" t="str">
        <f>UPPER(VLOOKUP(tbl_raw_data[[#This Row],[Analyst]],settings!$A$1:$B$15,2,0))</f>
        <v>FARDIN</v>
      </c>
      <c r="O4330" s="71" t="str">
        <f>TRIM(UPPER(tbl_raw_data[[#This Row],[Outcome]]))</f>
        <v>APPROVE</v>
      </c>
      <c r="P4330" s="71" t="str">
        <f>TRIM(UPPER(tbl_raw_data[[#This Row],[Queue Name]]))</f>
        <v>CONSUMER PRE BUREAU</v>
      </c>
      <c r="Q4330" s="71" t="str">
        <f>IF(tbl_raw_data[[#This Row],[time_taken_in_min]]&lt;=settings!$D$2,"SLA_MET","SLA_NOT_MET")</f>
        <v>SLA_MET</v>
      </c>
    </row>
    <row r="4331" spans="1:17" hidden="1" x14ac:dyDescent="0.3">
      <c r="A4331" s="1" t="s">
        <v>5294</v>
      </c>
      <c r="B4331" s="36">
        <v>45161.733032407406</v>
      </c>
      <c r="C4331" s="41">
        <v>45161.746041666665</v>
      </c>
      <c r="D4331" s="11" t="s">
        <v>10</v>
      </c>
      <c r="E4331" s="11" t="s">
        <v>8</v>
      </c>
      <c r="F4331" s="11" t="s">
        <v>14</v>
      </c>
      <c r="G4331" s="11" t="s">
        <v>15</v>
      </c>
      <c r="H4331" s="84" t="str">
        <f t="shared" si="67"/>
        <v>Reason Unknown</v>
      </c>
      <c r="I4331" s="63">
        <f>(tbl_raw_data[[#This Row],[Date Actioned]])-(tbl_raw_data[[#This Row],[Date Tagged]])</f>
        <v>1.3009259258979E-2</v>
      </c>
      <c r="J4331" s="66">
        <f>HOUR(tbl_raw_data[[#This Row],[time_taken]])*60+MINUTE(tbl_raw_data[[#This Row],[time_taken]])+SECOND(tbl_raw_data[[#This Row],[time_taken]])/60</f>
        <v>18.733333333333334</v>
      </c>
      <c r="K4331" s="68">
        <f>DATE(YEAR(tbl_raw_data[[#This Row],[Date Actioned]]),MONTH(tbl_raw_data[[#This Row],[Date Actioned]]),DAY(tbl_raw_data[[#This Row],[Date Actioned]]))</f>
        <v>45161</v>
      </c>
      <c r="L4331" s="65" t="str">
        <f>UPPER(TEXT(tbl_raw_data[[#This Row],[updated_date]],"MMMM"))</f>
        <v>AUGUST</v>
      </c>
      <c r="M4331" s="65" t="str">
        <f>"WEEK "&amp;IF(ROUNDUP(DAY(tbl_raw_data[[#This Row],[updated_date]])/7,0)=5,4,ROUNDUP(DAY(tbl_raw_data[[#This Row],[updated_date]])/7,0))</f>
        <v>WEEK 4</v>
      </c>
      <c r="N4331" s="71" t="str">
        <f>UPPER(VLOOKUP(tbl_raw_data[[#This Row],[Analyst]],settings!$A$1:$B$15,2,0))</f>
        <v>CAMROON</v>
      </c>
      <c r="O4331" s="71" t="str">
        <f>TRIM(UPPER(tbl_raw_data[[#This Row],[Outcome]]))</f>
        <v>APPROVE</v>
      </c>
      <c r="P4331" s="71" t="str">
        <f>TRIM(UPPER(tbl_raw_data[[#This Row],[Queue Name]]))</f>
        <v>CONSUMER POST BUREAU</v>
      </c>
      <c r="Q4331" s="71" t="str">
        <f>IF(tbl_raw_data[[#This Row],[time_taken_in_min]]&lt;=settings!$D$2,"SLA_MET","SLA_NOT_MET")</f>
        <v>SLA_MET</v>
      </c>
    </row>
    <row r="4332" spans="1:17" hidden="1" x14ac:dyDescent="0.3">
      <c r="A4332" s="5" t="s">
        <v>5295</v>
      </c>
      <c r="B4332" s="34">
        <v>45161.733287037037</v>
      </c>
      <c r="C4332" s="40">
        <v>45161.740763888891</v>
      </c>
      <c r="D4332" s="10" t="s">
        <v>10</v>
      </c>
      <c r="E4332" s="10" t="s">
        <v>18</v>
      </c>
      <c r="F4332" s="10" t="s">
        <v>25</v>
      </c>
      <c r="G4332" s="10" t="s">
        <v>15</v>
      </c>
      <c r="H4332" s="84" t="str">
        <f t="shared" si="67"/>
        <v>Reason Unknown</v>
      </c>
      <c r="I4332" s="63">
        <f>(tbl_raw_data[[#This Row],[Date Actioned]])-(tbl_raw_data[[#This Row],[Date Tagged]])</f>
        <v>7.4768518534256145E-3</v>
      </c>
      <c r="J4332" s="66">
        <f>HOUR(tbl_raw_data[[#This Row],[time_taken]])*60+MINUTE(tbl_raw_data[[#This Row],[time_taken]])+SECOND(tbl_raw_data[[#This Row],[time_taken]])/60</f>
        <v>10.766666666666667</v>
      </c>
      <c r="K4332" s="68">
        <f>DATE(YEAR(tbl_raw_data[[#This Row],[Date Actioned]]),MONTH(tbl_raw_data[[#This Row],[Date Actioned]]),DAY(tbl_raw_data[[#This Row],[Date Actioned]]))</f>
        <v>45161</v>
      </c>
      <c r="L4332" s="65" t="str">
        <f>UPPER(TEXT(tbl_raw_data[[#This Row],[updated_date]],"MMMM"))</f>
        <v>AUGUST</v>
      </c>
      <c r="M4332" s="65" t="str">
        <f>"WEEK "&amp;IF(ROUNDUP(DAY(tbl_raw_data[[#This Row],[updated_date]])/7,0)=5,4,ROUNDUP(DAY(tbl_raw_data[[#This Row],[updated_date]])/7,0))</f>
        <v>WEEK 4</v>
      </c>
      <c r="N4332" s="71" t="str">
        <f>UPPER(VLOOKUP(tbl_raw_data[[#This Row],[Analyst]],settings!$A$1:$B$15,2,0))</f>
        <v>ASIF</v>
      </c>
      <c r="O4332" s="71" t="str">
        <f>TRIM(UPPER(tbl_raw_data[[#This Row],[Outcome]]))</f>
        <v>APPROVE</v>
      </c>
      <c r="P4332" s="71" t="str">
        <f>TRIM(UPPER(tbl_raw_data[[#This Row],[Queue Name]]))</f>
        <v>CONSUMER PRE BUREAU</v>
      </c>
      <c r="Q4332" s="71" t="str">
        <f>IF(tbl_raw_data[[#This Row],[time_taken_in_min]]&lt;=settings!$D$2,"SLA_MET","SLA_NOT_MET")</f>
        <v>SLA_MET</v>
      </c>
    </row>
    <row r="4333" spans="1:17" hidden="1" x14ac:dyDescent="0.3">
      <c r="A4333" s="7" t="s">
        <v>5296</v>
      </c>
      <c r="B4333" s="36">
        <v>45161.738240740742</v>
      </c>
      <c r="C4333" s="41">
        <v>45161.7421875</v>
      </c>
      <c r="D4333" s="11" t="s">
        <v>10</v>
      </c>
      <c r="E4333" s="11" t="s">
        <v>8</v>
      </c>
      <c r="F4333" s="11" t="s">
        <v>9</v>
      </c>
      <c r="G4333" s="13"/>
      <c r="H4333" s="84" t="str">
        <f t="shared" si="67"/>
        <v>Reason Unknown</v>
      </c>
      <c r="I4333" s="63">
        <f>(tbl_raw_data[[#This Row],[Date Actioned]])-(tbl_raw_data[[#This Row],[Date Tagged]])</f>
        <v>3.9467592578148469E-3</v>
      </c>
      <c r="J4333" s="66">
        <f>HOUR(tbl_raw_data[[#This Row],[time_taken]])*60+MINUTE(tbl_raw_data[[#This Row],[time_taken]])+SECOND(tbl_raw_data[[#This Row],[time_taken]])/60</f>
        <v>5.6833333333333336</v>
      </c>
      <c r="K4333" s="68">
        <f>DATE(YEAR(tbl_raw_data[[#This Row],[Date Actioned]]),MONTH(tbl_raw_data[[#This Row],[Date Actioned]]),DAY(tbl_raw_data[[#This Row],[Date Actioned]]))</f>
        <v>45161</v>
      </c>
      <c r="L4333" s="65" t="str">
        <f>UPPER(TEXT(tbl_raw_data[[#This Row],[updated_date]],"MMMM"))</f>
        <v>AUGUST</v>
      </c>
      <c r="M4333" s="65" t="str">
        <f>"WEEK "&amp;IF(ROUNDUP(DAY(tbl_raw_data[[#This Row],[updated_date]])/7,0)=5,4,ROUNDUP(DAY(tbl_raw_data[[#This Row],[updated_date]])/7,0))</f>
        <v>WEEK 4</v>
      </c>
      <c r="N4333" s="71" t="str">
        <f>UPPER(VLOOKUP(tbl_raw_data[[#This Row],[Analyst]],settings!$A$1:$B$15,2,0))</f>
        <v>QUADIR</v>
      </c>
      <c r="O4333" s="71" t="str">
        <f>TRIM(UPPER(tbl_raw_data[[#This Row],[Outcome]]))</f>
        <v>APPROVE</v>
      </c>
      <c r="P4333" s="71" t="str">
        <f>TRIM(UPPER(tbl_raw_data[[#This Row],[Queue Name]]))</f>
        <v>CONSUMER POST BUREAU</v>
      </c>
      <c r="Q4333" s="71" t="str">
        <f>IF(tbl_raw_data[[#This Row],[time_taken_in_min]]&lt;=settings!$D$2,"SLA_MET","SLA_NOT_MET")</f>
        <v>SLA_MET</v>
      </c>
    </row>
    <row r="4334" spans="1:17" hidden="1" x14ac:dyDescent="0.3">
      <c r="A4334" s="1" t="s">
        <v>5297</v>
      </c>
      <c r="B4334" s="34">
        <v>45161.738981481481</v>
      </c>
      <c r="C4334" s="40">
        <v>45161.745995370373</v>
      </c>
      <c r="D4334" s="10" t="s">
        <v>10</v>
      </c>
      <c r="E4334" s="10" t="s">
        <v>11</v>
      </c>
      <c r="F4334" s="10" t="s">
        <v>17</v>
      </c>
      <c r="G4334" s="12"/>
      <c r="H4334" s="84" t="str">
        <f t="shared" si="67"/>
        <v>Reason Unknown</v>
      </c>
      <c r="I4334" s="63">
        <f>(tbl_raw_data[[#This Row],[Date Actioned]])-(tbl_raw_data[[#This Row],[Date Tagged]])</f>
        <v>7.0138888913788833E-3</v>
      </c>
      <c r="J4334" s="66">
        <f>HOUR(tbl_raw_data[[#This Row],[time_taken]])*60+MINUTE(tbl_raw_data[[#This Row],[time_taken]])+SECOND(tbl_raw_data[[#This Row],[time_taken]])/60</f>
        <v>10.1</v>
      </c>
      <c r="K4334" s="68">
        <f>DATE(YEAR(tbl_raw_data[[#This Row],[Date Actioned]]),MONTH(tbl_raw_data[[#This Row],[Date Actioned]]),DAY(tbl_raw_data[[#This Row],[Date Actioned]]))</f>
        <v>45161</v>
      </c>
      <c r="L4334" s="65" t="str">
        <f>UPPER(TEXT(tbl_raw_data[[#This Row],[updated_date]],"MMMM"))</f>
        <v>AUGUST</v>
      </c>
      <c r="M4334" s="65" t="str">
        <f>"WEEK "&amp;IF(ROUNDUP(DAY(tbl_raw_data[[#This Row],[updated_date]])/7,0)=5,4,ROUNDUP(DAY(tbl_raw_data[[#This Row],[updated_date]])/7,0))</f>
        <v>WEEK 4</v>
      </c>
      <c r="N4334" s="71" t="str">
        <f>UPPER(VLOOKUP(tbl_raw_data[[#This Row],[Analyst]],settings!$A$1:$B$15,2,0))</f>
        <v>MERCEDES</v>
      </c>
      <c r="O4334" s="71" t="str">
        <f>TRIM(UPPER(tbl_raw_data[[#This Row],[Outcome]]))</f>
        <v>APPROVE</v>
      </c>
      <c r="P4334" s="71" t="str">
        <f>TRIM(UPPER(tbl_raw_data[[#This Row],[Queue Name]]))</f>
        <v>CONSUMER EXISTING</v>
      </c>
      <c r="Q4334" s="71" t="str">
        <f>IF(tbl_raw_data[[#This Row],[time_taken_in_min]]&lt;=settings!$D$2,"SLA_MET","SLA_NOT_MET")</f>
        <v>SLA_MET</v>
      </c>
    </row>
    <row r="4335" spans="1:17" hidden="1" x14ac:dyDescent="0.3">
      <c r="A4335" s="5" t="s">
        <v>5298</v>
      </c>
      <c r="B4335" s="36">
        <v>45161.740312499998</v>
      </c>
      <c r="C4335" s="41">
        <v>45161.745694444442</v>
      </c>
      <c r="D4335" s="11" t="s">
        <v>10</v>
      </c>
      <c r="E4335" s="11" t="s">
        <v>11</v>
      </c>
      <c r="F4335" s="11" t="s">
        <v>206</v>
      </c>
      <c r="G4335" s="11" t="s">
        <v>15</v>
      </c>
      <c r="H4335" s="84" t="str">
        <f t="shared" si="67"/>
        <v>Reason Unknown</v>
      </c>
      <c r="I4335" s="63">
        <f>(tbl_raw_data[[#This Row],[Date Actioned]])-(tbl_raw_data[[#This Row],[Date Tagged]])</f>
        <v>5.3819444437976927E-3</v>
      </c>
      <c r="J4335" s="66">
        <f>HOUR(tbl_raw_data[[#This Row],[time_taken]])*60+MINUTE(tbl_raw_data[[#This Row],[time_taken]])+SECOND(tbl_raw_data[[#This Row],[time_taken]])/60</f>
        <v>7.75</v>
      </c>
      <c r="K4335" s="68">
        <f>DATE(YEAR(tbl_raw_data[[#This Row],[Date Actioned]]),MONTH(tbl_raw_data[[#This Row],[Date Actioned]]),DAY(tbl_raw_data[[#This Row],[Date Actioned]]))</f>
        <v>45161</v>
      </c>
      <c r="L4335" s="65" t="str">
        <f>UPPER(TEXT(tbl_raw_data[[#This Row],[updated_date]],"MMMM"))</f>
        <v>AUGUST</v>
      </c>
      <c r="M4335" s="65" t="str">
        <f>"WEEK "&amp;IF(ROUNDUP(DAY(tbl_raw_data[[#This Row],[updated_date]])/7,0)=5,4,ROUNDUP(DAY(tbl_raw_data[[#This Row],[updated_date]])/7,0))</f>
        <v>WEEK 4</v>
      </c>
      <c r="N4335" s="71" t="str">
        <f>UPPER(VLOOKUP(tbl_raw_data[[#This Row],[Analyst]],settings!$A$1:$B$15,2,0))</f>
        <v>HARDIK</v>
      </c>
      <c r="O4335" s="71" t="str">
        <f>TRIM(UPPER(tbl_raw_data[[#This Row],[Outcome]]))</f>
        <v>APPROVE</v>
      </c>
      <c r="P4335" s="71" t="str">
        <f>TRIM(UPPER(tbl_raw_data[[#This Row],[Queue Name]]))</f>
        <v>CONSUMER EXISTING</v>
      </c>
      <c r="Q4335" s="71" t="str">
        <f>IF(tbl_raw_data[[#This Row],[time_taken_in_min]]&lt;=settings!$D$2,"SLA_MET","SLA_NOT_MET")</f>
        <v>SLA_MET</v>
      </c>
    </row>
    <row r="4336" spans="1:17" hidden="1" x14ac:dyDescent="0.3">
      <c r="A4336" s="7" t="s">
        <v>5299</v>
      </c>
      <c r="B4336" s="34">
        <v>45161.740868055553</v>
      </c>
      <c r="C4336" s="40">
        <v>45161.751018518517</v>
      </c>
      <c r="D4336" s="10" t="s">
        <v>10</v>
      </c>
      <c r="E4336" s="10" t="s">
        <v>18</v>
      </c>
      <c r="F4336" s="10" t="s">
        <v>114</v>
      </c>
      <c r="G4336" s="10" t="s">
        <v>123</v>
      </c>
      <c r="H4336" s="84" t="str">
        <f t="shared" si="67"/>
        <v>Reason Unknown</v>
      </c>
      <c r="I4336" s="63">
        <f>(tbl_raw_data[[#This Row],[Date Actioned]])-(tbl_raw_data[[#This Row],[Date Tagged]])</f>
        <v>1.0150462963792961E-2</v>
      </c>
      <c r="J4336" s="66">
        <f>HOUR(tbl_raw_data[[#This Row],[time_taken]])*60+MINUTE(tbl_raw_data[[#This Row],[time_taken]])+SECOND(tbl_raw_data[[#This Row],[time_taken]])/60</f>
        <v>14.616666666666667</v>
      </c>
      <c r="K4336" s="68">
        <f>DATE(YEAR(tbl_raw_data[[#This Row],[Date Actioned]]),MONTH(tbl_raw_data[[#This Row],[Date Actioned]]),DAY(tbl_raw_data[[#This Row],[Date Actioned]]))</f>
        <v>45161</v>
      </c>
      <c r="L4336" s="65" t="str">
        <f>UPPER(TEXT(tbl_raw_data[[#This Row],[updated_date]],"MMMM"))</f>
        <v>AUGUST</v>
      </c>
      <c r="M4336" s="65" t="str">
        <f>"WEEK "&amp;IF(ROUNDUP(DAY(tbl_raw_data[[#This Row],[updated_date]])/7,0)=5,4,ROUNDUP(DAY(tbl_raw_data[[#This Row],[updated_date]])/7,0))</f>
        <v>WEEK 4</v>
      </c>
      <c r="N4336" s="71" t="str">
        <f>UPPER(VLOOKUP(tbl_raw_data[[#This Row],[Analyst]],settings!$A$1:$B$15,2,0))</f>
        <v>FARDIN</v>
      </c>
      <c r="O4336" s="71" t="str">
        <f>TRIM(UPPER(tbl_raw_data[[#This Row],[Outcome]]))</f>
        <v>APPROVE</v>
      </c>
      <c r="P4336" s="71" t="str">
        <f>TRIM(UPPER(tbl_raw_data[[#This Row],[Queue Name]]))</f>
        <v>CONSUMER PRE BUREAU</v>
      </c>
      <c r="Q4336" s="71" t="str">
        <f>IF(tbl_raw_data[[#This Row],[time_taken_in_min]]&lt;=settings!$D$2,"SLA_MET","SLA_NOT_MET")</f>
        <v>SLA_MET</v>
      </c>
    </row>
    <row r="4337" spans="1:17" hidden="1" x14ac:dyDescent="0.3">
      <c r="A4337" s="1" t="s">
        <v>5300</v>
      </c>
      <c r="B4337" s="36">
        <v>45161.749120370368</v>
      </c>
      <c r="C4337" s="41">
        <v>45161.75509259259</v>
      </c>
      <c r="D4337" s="11" t="s">
        <v>10</v>
      </c>
      <c r="E4337" s="11" t="s">
        <v>11</v>
      </c>
      <c r="F4337" s="11" t="s">
        <v>17</v>
      </c>
      <c r="G4337" s="13"/>
      <c r="H4337" s="84" t="str">
        <f t="shared" si="67"/>
        <v>Reason Unknown</v>
      </c>
      <c r="I4337" s="63">
        <f>(tbl_raw_data[[#This Row],[Date Actioned]])-(tbl_raw_data[[#This Row],[Date Tagged]])</f>
        <v>5.9722222213167697E-3</v>
      </c>
      <c r="J4337" s="66">
        <f>HOUR(tbl_raw_data[[#This Row],[time_taken]])*60+MINUTE(tbl_raw_data[[#This Row],[time_taken]])+SECOND(tbl_raw_data[[#This Row],[time_taken]])/60</f>
        <v>8.6</v>
      </c>
      <c r="K4337" s="68">
        <f>DATE(YEAR(tbl_raw_data[[#This Row],[Date Actioned]]),MONTH(tbl_raw_data[[#This Row],[Date Actioned]]),DAY(tbl_raw_data[[#This Row],[Date Actioned]]))</f>
        <v>45161</v>
      </c>
      <c r="L4337" s="65" t="str">
        <f>UPPER(TEXT(tbl_raw_data[[#This Row],[updated_date]],"MMMM"))</f>
        <v>AUGUST</v>
      </c>
      <c r="M4337" s="65" t="str">
        <f>"WEEK "&amp;IF(ROUNDUP(DAY(tbl_raw_data[[#This Row],[updated_date]])/7,0)=5,4,ROUNDUP(DAY(tbl_raw_data[[#This Row],[updated_date]])/7,0))</f>
        <v>WEEK 4</v>
      </c>
      <c r="N4337" s="71" t="str">
        <f>UPPER(VLOOKUP(tbl_raw_data[[#This Row],[Analyst]],settings!$A$1:$B$15,2,0))</f>
        <v>MERCEDES</v>
      </c>
      <c r="O4337" s="71" t="str">
        <f>TRIM(UPPER(tbl_raw_data[[#This Row],[Outcome]]))</f>
        <v>APPROVE</v>
      </c>
      <c r="P4337" s="71" t="str">
        <f>TRIM(UPPER(tbl_raw_data[[#This Row],[Queue Name]]))</f>
        <v>CONSUMER EXISTING</v>
      </c>
      <c r="Q4337" s="71" t="str">
        <f>IF(tbl_raw_data[[#This Row],[time_taken_in_min]]&lt;=settings!$D$2,"SLA_MET","SLA_NOT_MET")</f>
        <v>SLA_MET</v>
      </c>
    </row>
    <row r="4338" spans="1:17" hidden="1" x14ac:dyDescent="0.3">
      <c r="A4338" s="5" t="s">
        <v>5301</v>
      </c>
      <c r="B4338" s="34">
        <v>45161.751712962963</v>
      </c>
      <c r="C4338" s="40">
        <v>45161.76085648148</v>
      </c>
      <c r="D4338" s="10" t="s">
        <v>10</v>
      </c>
      <c r="E4338" s="10" t="s">
        <v>8</v>
      </c>
      <c r="F4338" s="10" t="s">
        <v>114</v>
      </c>
      <c r="G4338" s="10" t="s">
        <v>23</v>
      </c>
      <c r="H4338" s="84" t="str">
        <f t="shared" si="67"/>
        <v>Reason Unknown</v>
      </c>
      <c r="I4338" s="63">
        <f>(tbl_raw_data[[#This Row],[Date Actioned]])-(tbl_raw_data[[#This Row],[Date Tagged]])</f>
        <v>9.1435185167938471E-3</v>
      </c>
      <c r="J4338" s="66">
        <f>HOUR(tbl_raw_data[[#This Row],[time_taken]])*60+MINUTE(tbl_raw_data[[#This Row],[time_taken]])+SECOND(tbl_raw_data[[#This Row],[time_taken]])/60</f>
        <v>13.166666666666666</v>
      </c>
      <c r="K4338" s="68">
        <f>DATE(YEAR(tbl_raw_data[[#This Row],[Date Actioned]]),MONTH(tbl_raw_data[[#This Row],[Date Actioned]]),DAY(tbl_raw_data[[#This Row],[Date Actioned]]))</f>
        <v>45161</v>
      </c>
      <c r="L4338" s="65" t="str">
        <f>UPPER(TEXT(tbl_raw_data[[#This Row],[updated_date]],"MMMM"))</f>
        <v>AUGUST</v>
      </c>
      <c r="M4338" s="65" t="str">
        <f>"WEEK "&amp;IF(ROUNDUP(DAY(tbl_raw_data[[#This Row],[updated_date]])/7,0)=5,4,ROUNDUP(DAY(tbl_raw_data[[#This Row],[updated_date]])/7,0))</f>
        <v>WEEK 4</v>
      </c>
      <c r="N4338" s="71" t="str">
        <f>UPPER(VLOOKUP(tbl_raw_data[[#This Row],[Analyst]],settings!$A$1:$B$15,2,0))</f>
        <v>FARDIN</v>
      </c>
      <c r="O4338" s="71" t="str">
        <f>TRIM(UPPER(tbl_raw_data[[#This Row],[Outcome]]))</f>
        <v>APPROVE</v>
      </c>
      <c r="P4338" s="71" t="str">
        <f>TRIM(UPPER(tbl_raw_data[[#This Row],[Queue Name]]))</f>
        <v>CONSUMER POST BUREAU</v>
      </c>
      <c r="Q4338" s="71" t="str">
        <f>IF(tbl_raw_data[[#This Row],[time_taken_in_min]]&lt;=settings!$D$2,"SLA_MET","SLA_NOT_MET")</f>
        <v>SLA_MET</v>
      </c>
    </row>
    <row r="4339" spans="1:17" hidden="1" x14ac:dyDescent="0.3">
      <c r="A4339" s="7" t="s">
        <v>5302</v>
      </c>
      <c r="B4339" s="36">
        <v>45161.758472222224</v>
      </c>
      <c r="C4339" s="41">
        <v>45161.769548611112</v>
      </c>
      <c r="D4339" s="11" t="s">
        <v>10</v>
      </c>
      <c r="E4339" s="11" t="s">
        <v>8</v>
      </c>
      <c r="F4339" s="11" t="s">
        <v>25</v>
      </c>
      <c r="G4339" s="13"/>
      <c r="H4339" s="84" t="str">
        <f t="shared" si="67"/>
        <v>Reason Unknown</v>
      </c>
      <c r="I4339" s="63">
        <f>(tbl_raw_data[[#This Row],[Date Actioned]])-(tbl_raw_data[[#This Row],[Date Tagged]])</f>
        <v>1.1076388887886424E-2</v>
      </c>
      <c r="J4339" s="66">
        <f>HOUR(tbl_raw_data[[#This Row],[time_taken]])*60+MINUTE(tbl_raw_data[[#This Row],[time_taken]])+SECOND(tbl_raw_data[[#This Row],[time_taken]])/60</f>
        <v>15.95</v>
      </c>
      <c r="K4339" s="68">
        <f>DATE(YEAR(tbl_raw_data[[#This Row],[Date Actioned]]),MONTH(tbl_raw_data[[#This Row],[Date Actioned]]),DAY(tbl_raw_data[[#This Row],[Date Actioned]]))</f>
        <v>45161</v>
      </c>
      <c r="L4339" s="65" t="str">
        <f>UPPER(TEXT(tbl_raw_data[[#This Row],[updated_date]],"MMMM"))</f>
        <v>AUGUST</v>
      </c>
      <c r="M4339" s="65" t="str">
        <f>"WEEK "&amp;IF(ROUNDUP(DAY(tbl_raw_data[[#This Row],[updated_date]])/7,0)=5,4,ROUNDUP(DAY(tbl_raw_data[[#This Row],[updated_date]])/7,0))</f>
        <v>WEEK 4</v>
      </c>
      <c r="N4339" s="71" t="str">
        <f>UPPER(VLOOKUP(tbl_raw_data[[#This Row],[Analyst]],settings!$A$1:$B$15,2,0))</f>
        <v>ASIF</v>
      </c>
      <c r="O4339" s="71" t="str">
        <f>TRIM(UPPER(tbl_raw_data[[#This Row],[Outcome]]))</f>
        <v>APPROVE</v>
      </c>
      <c r="P4339" s="71" t="str">
        <f>TRIM(UPPER(tbl_raw_data[[#This Row],[Queue Name]]))</f>
        <v>CONSUMER POST BUREAU</v>
      </c>
      <c r="Q4339" s="71" t="str">
        <f>IF(tbl_raw_data[[#This Row],[time_taken_in_min]]&lt;=settings!$D$2,"SLA_MET","SLA_NOT_MET")</f>
        <v>SLA_MET</v>
      </c>
    </row>
    <row r="4340" spans="1:17" hidden="1" x14ac:dyDescent="0.3">
      <c r="A4340" s="1" t="s">
        <v>5303</v>
      </c>
      <c r="B4340" s="34">
        <v>45161.761689814812</v>
      </c>
      <c r="C4340" s="40">
        <v>45161.76730324074</v>
      </c>
      <c r="D4340" s="10" t="s">
        <v>10</v>
      </c>
      <c r="E4340" s="10" t="s">
        <v>8</v>
      </c>
      <c r="F4340" s="10" t="s">
        <v>114</v>
      </c>
      <c r="G4340" s="12"/>
      <c r="H4340" s="84" t="str">
        <f t="shared" si="67"/>
        <v>Reason Unknown</v>
      </c>
      <c r="I4340" s="63">
        <f>(tbl_raw_data[[#This Row],[Date Actioned]])-(tbl_raw_data[[#This Row],[Date Tagged]])</f>
        <v>5.6134259284590371E-3</v>
      </c>
      <c r="J4340" s="66">
        <f>HOUR(tbl_raw_data[[#This Row],[time_taken]])*60+MINUTE(tbl_raw_data[[#This Row],[time_taken]])+SECOND(tbl_raw_data[[#This Row],[time_taken]])/60</f>
        <v>8.0833333333333339</v>
      </c>
      <c r="K4340" s="68">
        <f>DATE(YEAR(tbl_raw_data[[#This Row],[Date Actioned]]),MONTH(tbl_raw_data[[#This Row],[Date Actioned]]),DAY(tbl_raw_data[[#This Row],[Date Actioned]]))</f>
        <v>45161</v>
      </c>
      <c r="L4340" s="65" t="str">
        <f>UPPER(TEXT(tbl_raw_data[[#This Row],[updated_date]],"MMMM"))</f>
        <v>AUGUST</v>
      </c>
      <c r="M4340" s="65" t="str">
        <f>"WEEK "&amp;IF(ROUNDUP(DAY(tbl_raw_data[[#This Row],[updated_date]])/7,0)=5,4,ROUNDUP(DAY(tbl_raw_data[[#This Row],[updated_date]])/7,0))</f>
        <v>WEEK 4</v>
      </c>
      <c r="N4340" s="71" t="str">
        <f>UPPER(VLOOKUP(tbl_raw_data[[#This Row],[Analyst]],settings!$A$1:$B$15,2,0))</f>
        <v>FARDIN</v>
      </c>
      <c r="O4340" s="71" t="str">
        <f>TRIM(UPPER(tbl_raw_data[[#This Row],[Outcome]]))</f>
        <v>APPROVE</v>
      </c>
      <c r="P4340" s="71" t="str">
        <f>TRIM(UPPER(tbl_raw_data[[#This Row],[Queue Name]]))</f>
        <v>CONSUMER POST BUREAU</v>
      </c>
      <c r="Q4340" s="71" t="str">
        <f>IF(tbl_raw_data[[#This Row],[time_taken_in_min]]&lt;=settings!$D$2,"SLA_MET","SLA_NOT_MET")</f>
        <v>SLA_MET</v>
      </c>
    </row>
    <row r="4341" spans="1:17" hidden="1" x14ac:dyDescent="0.3">
      <c r="A4341" s="5" t="s">
        <v>5304</v>
      </c>
      <c r="B4341" s="36">
        <v>45161.769189814811</v>
      </c>
      <c r="C4341" s="41">
        <v>45161.77484953704</v>
      </c>
      <c r="D4341" s="11" t="s">
        <v>10</v>
      </c>
      <c r="E4341" s="11" t="s">
        <v>18</v>
      </c>
      <c r="F4341" s="11" t="s">
        <v>114</v>
      </c>
      <c r="G4341" s="11" t="s">
        <v>115</v>
      </c>
      <c r="H4341" s="84" t="str">
        <f t="shared" si="67"/>
        <v>Reason Unknown</v>
      </c>
      <c r="I4341" s="63">
        <f>(tbl_raw_data[[#This Row],[Date Actioned]])-(tbl_raw_data[[#This Row],[Date Tagged]])</f>
        <v>5.659722228301689E-3</v>
      </c>
      <c r="J4341" s="66">
        <f>HOUR(tbl_raw_data[[#This Row],[time_taken]])*60+MINUTE(tbl_raw_data[[#This Row],[time_taken]])+SECOND(tbl_raw_data[[#This Row],[time_taken]])/60</f>
        <v>8.15</v>
      </c>
      <c r="K4341" s="68">
        <f>DATE(YEAR(tbl_raw_data[[#This Row],[Date Actioned]]),MONTH(tbl_raw_data[[#This Row],[Date Actioned]]),DAY(tbl_raw_data[[#This Row],[Date Actioned]]))</f>
        <v>45161</v>
      </c>
      <c r="L4341" s="65" t="str">
        <f>UPPER(TEXT(tbl_raw_data[[#This Row],[updated_date]],"MMMM"))</f>
        <v>AUGUST</v>
      </c>
      <c r="M4341" s="65" t="str">
        <f>"WEEK "&amp;IF(ROUNDUP(DAY(tbl_raw_data[[#This Row],[updated_date]])/7,0)=5,4,ROUNDUP(DAY(tbl_raw_data[[#This Row],[updated_date]])/7,0))</f>
        <v>WEEK 4</v>
      </c>
      <c r="N4341" s="71" t="str">
        <f>UPPER(VLOOKUP(tbl_raw_data[[#This Row],[Analyst]],settings!$A$1:$B$15,2,0))</f>
        <v>FARDIN</v>
      </c>
      <c r="O4341" s="71" t="str">
        <f>TRIM(UPPER(tbl_raw_data[[#This Row],[Outcome]]))</f>
        <v>APPROVE</v>
      </c>
      <c r="P4341" s="71" t="str">
        <f>TRIM(UPPER(tbl_raw_data[[#This Row],[Queue Name]]))</f>
        <v>CONSUMER PRE BUREAU</v>
      </c>
      <c r="Q4341" s="71" t="str">
        <f>IF(tbl_raw_data[[#This Row],[time_taken_in_min]]&lt;=settings!$D$2,"SLA_MET","SLA_NOT_MET")</f>
        <v>SLA_MET</v>
      </c>
    </row>
    <row r="4342" spans="1:17" hidden="1" x14ac:dyDescent="0.3">
      <c r="A4342" s="7" t="s">
        <v>5305</v>
      </c>
      <c r="B4342" s="34">
        <v>45161.770439814813</v>
      </c>
      <c r="C4342" s="40">
        <v>45161.776863425926</v>
      </c>
      <c r="D4342" s="10" t="s">
        <v>10</v>
      </c>
      <c r="E4342" s="10" t="s">
        <v>8</v>
      </c>
      <c r="F4342" s="10" t="s">
        <v>17</v>
      </c>
      <c r="G4342" s="12"/>
      <c r="H4342" s="84" t="str">
        <f t="shared" si="67"/>
        <v>Reason Unknown</v>
      </c>
      <c r="I4342" s="63">
        <f>(tbl_raw_data[[#This Row],[Date Actioned]])-(tbl_raw_data[[#This Row],[Date Tagged]])</f>
        <v>6.4236111138598062E-3</v>
      </c>
      <c r="J4342" s="66">
        <f>HOUR(tbl_raw_data[[#This Row],[time_taken]])*60+MINUTE(tbl_raw_data[[#This Row],[time_taken]])+SECOND(tbl_raw_data[[#This Row],[time_taken]])/60</f>
        <v>9.25</v>
      </c>
      <c r="K4342" s="68">
        <f>DATE(YEAR(tbl_raw_data[[#This Row],[Date Actioned]]),MONTH(tbl_raw_data[[#This Row],[Date Actioned]]),DAY(tbl_raw_data[[#This Row],[Date Actioned]]))</f>
        <v>45161</v>
      </c>
      <c r="L4342" s="65" t="str">
        <f>UPPER(TEXT(tbl_raw_data[[#This Row],[updated_date]],"MMMM"))</f>
        <v>AUGUST</v>
      </c>
      <c r="M4342" s="65" t="str">
        <f>"WEEK "&amp;IF(ROUNDUP(DAY(tbl_raw_data[[#This Row],[updated_date]])/7,0)=5,4,ROUNDUP(DAY(tbl_raw_data[[#This Row],[updated_date]])/7,0))</f>
        <v>WEEK 4</v>
      </c>
      <c r="N4342" s="71" t="str">
        <f>UPPER(VLOOKUP(tbl_raw_data[[#This Row],[Analyst]],settings!$A$1:$B$15,2,0))</f>
        <v>MERCEDES</v>
      </c>
      <c r="O4342" s="71" t="str">
        <f>TRIM(UPPER(tbl_raw_data[[#This Row],[Outcome]]))</f>
        <v>APPROVE</v>
      </c>
      <c r="P4342" s="71" t="str">
        <f>TRIM(UPPER(tbl_raw_data[[#This Row],[Queue Name]]))</f>
        <v>CONSUMER POST BUREAU</v>
      </c>
      <c r="Q4342" s="71" t="str">
        <f>IF(tbl_raw_data[[#This Row],[time_taken_in_min]]&lt;=settings!$D$2,"SLA_MET","SLA_NOT_MET")</f>
        <v>SLA_MET</v>
      </c>
    </row>
    <row r="4343" spans="1:17" hidden="1" x14ac:dyDescent="0.3">
      <c r="A4343" s="1" t="s">
        <v>5306</v>
      </c>
      <c r="B4343" s="36">
        <v>45161.771724537037</v>
      </c>
      <c r="C4343" s="41">
        <v>45161.779004629629</v>
      </c>
      <c r="D4343" s="11" t="s">
        <v>10</v>
      </c>
      <c r="E4343" s="11" t="s">
        <v>18</v>
      </c>
      <c r="F4343" s="11" t="s">
        <v>14</v>
      </c>
      <c r="G4343" s="11" t="s">
        <v>15</v>
      </c>
      <c r="H4343" s="84" t="str">
        <f t="shared" si="67"/>
        <v>Reason Unknown</v>
      </c>
      <c r="I4343" s="63">
        <f>(tbl_raw_data[[#This Row],[Date Actioned]])-(tbl_raw_data[[#This Row],[Date Tagged]])</f>
        <v>7.2800925918272696E-3</v>
      </c>
      <c r="J4343" s="66">
        <f>HOUR(tbl_raw_data[[#This Row],[time_taken]])*60+MINUTE(tbl_raw_data[[#This Row],[time_taken]])+SECOND(tbl_raw_data[[#This Row],[time_taken]])/60</f>
        <v>10.483333333333333</v>
      </c>
      <c r="K4343" s="68">
        <f>DATE(YEAR(tbl_raw_data[[#This Row],[Date Actioned]]),MONTH(tbl_raw_data[[#This Row],[Date Actioned]]),DAY(tbl_raw_data[[#This Row],[Date Actioned]]))</f>
        <v>45161</v>
      </c>
      <c r="L4343" s="65" t="str">
        <f>UPPER(TEXT(tbl_raw_data[[#This Row],[updated_date]],"MMMM"))</f>
        <v>AUGUST</v>
      </c>
      <c r="M4343" s="65" t="str">
        <f>"WEEK "&amp;IF(ROUNDUP(DAY(tbl_raw_data[[#This Row],[updated_date]])/7,0)=5,4,ROUNDUP(DAY(tbl_raw_data[[#This Row],[updated_date]])/7,0))</f>
        <v>WEEK 4</v>
      </c>
      <c r="N4343" s="71" t="str">
        <f>UPPER(VLOOKUP(tbl_raw_data[[#This Row],[Analyst]],settings!$A$1:$B$15,2,0))</f>
        <v>CAMROON</v>
      </c>
      <c r="O4343" s="71" t="str">
        <f>TRIM(UPPER(tbl_raw_data[[#This Row],[Outcome]]))</f>
        <v>APPROVE</v>
      </c>
      <c r="P4343" s="71" t="str">
        <f>TRIM(UPPER(tbl_raw_data[[#This Row],[Queue Name]]))</f>
        <v>CONSUMER PRE BUREAU</v>
      </c>
      <c r="Q4343" s="71" t="str">
        <f>IF(tbl_raw_data[[#This Row],[time_taken_in_min]]&lt;=settings!$D$2,"SLA_MET","SLA_NOT_MET")</f>
        <v>SLA_MET</v>
      </c>
    </row>
    <row r="4344" spans="1:17" hidden="1" x14ac:dyDescent="0.3">
      <c r="A4344" s="5" t="s">
        <v>5307</v>
      </c>
      <c r="B4344" s="34">
        <v>45161.781782407408</v>
      </c>
      <c r="C4344" s="40">
        <v>45161.789814814816</v>
      </c>
      <c r="D4344" s="10" t="s">
        <v>10</v>
      </c>
      <c r="E4344" s="10" t="s">
        <v>8</v>
      </c>
      <c r="F4344" s="10" t="s">
        <v>17</v>
      </c>
      <c r="G4344" s="12"/>
      <c r="H4344" s="84" t="str">
        <f t="shared" si="67"/>
        <v>Reason Unknown</v>
      </c>
      <c r="I4344" s="63">
        <f>(tbl_raw_data[[#This Row],[Date Actioned]])-(tbl_raw_data[[#This Row],[Date Tagged]])</f>
        <v>8.0324074078816921E-3</v>
      </c>
      <c r="J4344" s="66">
        <f>HOUR(tbl_raw_data[[#This Row],[time_taken]])*60+MINUTE(tbl_raw_data[[#This Row],[time_taken]])+SECOND(tbl_raw_data[[#This Row],[time_taken]])/60</f>
        <v>11.566666666666666</v>
      </c>
      <c r="K4344" s="68">
        <f>DATE(YEAR(tbl_raw_data[[#This Row],[Date Actioned]]),MONTH(tbl_raw_data[[#This Row],[Date Actioned]]),DAY(tbl_raw_data[[#This Row],[Date Actioned]]))</f>
        <v>45161</v>
      </c>
      <c r="L4344" s="65" t="str">
        <f>UPPER(TEXT(tbl_raw_data[[#This Row],[updated_date]],"MMMM"))</f>
        <v>AUGUST</v>
      </c>
      <c r="M4344" s="65" t="str">
        <f>"WEEK "&amp;IF(ROUNDUP(DAY(tbl_raw_data[[#This Row],[updated_date]])/7,0)=5,4,ROUNDUP(DAY(tbl_raw_data[[#This Row],[updated_date]])/7,0))</f>
        <v>WEEK 4</v>
      </c>
      <c r="N4344" s="71" t="str">
        <f>UPPER(VLOOKUP(tbl_raw_data[[#This Row],[Analyst]],settings!$A$1:$B$15,2,0))</f>
        <v>MERCEDES</v>
      </c>
      <c r="O4344" s="71" t="str">
        <f>TRIM(UPPER(tbl_raw_data[[#This Row],[Outcome]]))</f>
        <v>APPROVE</v>
      </c>
      <c r="P4344" s="71" t="str">
        <f>TRIM(UPPER(tbl_raw_data[[#This Row],[Queue Name]]))</f>
        <v>CONSUMER POST BUREAU</v>
      </c>
      <c r="Q4344" s="71" t="str">
        <f>IF(tbl_raw_data[[#This Row],[time_taken_in_min]]&lt;=settings!$D$2,"SLA_MET","SLA_NOT_MET")</f>
        <v>SLA_MET</v>
      </c>
    </row>
    <row r="4345" spans="1:17" hidden="1" x14ac:dyDescent="0.3">
      <c r="A4345" s="7" t="s">
        <v>5308</v>
      </c>
      <c r="B4345" s="36">
        <v>45161.781886574077</v>
      </c>
      <c r="C4345" s="41">
        <v>45161.786909722221</v>
      </c>
      <c r="D4345" s="11" t="s">
        <v>10</v>
      </c>
      <c r="E4345" s="11" t="s">
        <v>11</v>
      </c>
      <c r="F4345" s="11" t="s">
        <v>206</v>
      </c>
      <c r="G4345" s="11" t="s">
        <v>15</v>
      </c>
      <c r="H4345" s="84" t="str">
        <f t="shared" si="67"/>
        <v>Reason Unknown</v>
      </c>
      <c r="I4345" s="63">
        <f>(tbl_raw_data[[#This Row],[Date Actioned]])-(tbl_raw_data[[#This Row],[Date Tagged]])</f>
        <v>5.0231481436640024E-3</v>
      </c>
      <c r="J4345" s="66">
        <f>HOUR(tbl_raw_data[[#This Row],[time_taken]])*60+MINUTE(tbl_raw_data[[#This Row],[time_taken]])+SECOND(tbl_raw_data[[#This Row],[time_taken]])/60</f>
        <v>7.2333333333333334</v>
      </c>
      <c r="K4345" s="68">
        <f>DATE(YEAR(tbl_raw_data[[#This Row],[Date Actioned]]),MONTH(tbl_raw_data[[#This Row],[Date Actioned]]),DAY(tbl_raw_data[[#This Row],[Date Actioned]]))</f>
        <v>45161</v>
      </c>
      <c r="L4345" s="65" t="str">
        <f>UPPER(TEXT(tbl_raw_data[[#This Row],[updated_date]],"MMMM"))</f>
        <v>AUGUST</v>
      </c>
      <c r="M4345" s="65" t="str">
        <f>"WEEK "&amp;IF(ROUNDUP(DAY(tbl_raw_data[[#This Row],[updated_date]])/7,0)=5,4,ROUNDUP(DAY(tbl_raw_data[[#This Row],[updated_date]])/7,0))</f>
        <v>WEEK 4</v>
      </c>
      <c r="N4345" s="71" t="str">
        <f>UPPER(VLOOKUP(tbl_raw_data[[#This Row],[Analyst]],settings!$A$1:$B$15,2,0))</f>
        <v>HARDIK</v>
      </c>
      <c r="O4345" s="71" t="str">
        <f>TRIM(UPPER(tbl_raw_data[[#This Row],[Outcome]]))</f>
        <v>APPROVE</v>
      </c>
      <c r="P4345" s="71" t="str">
        <f>TRIM(UPPER(tbl_raw_data[[#This Row],[Queue Name]]))</f>
        <v>CONSUMER EXISTING</v>
      </c>
      <c r="Q4345" s="71" t="str">
        <f>IF(tbl_raw_data[[#This Row],[time_taken_in_min]]&lt;=settings!$D$2,"SLA_MET","SLA_NOT_MET")</f>
        <v>SLA_MET</v>
      </c>
    </row>
    <row r="4346" spans="1:17" hidden="1" x14ac:dyDescent="0.3">
      <c r="A4346" s="1" t="s">
        <v>5309</v>
      </c>
      <c r="B4346" s="34">
        <v>45161.783553240741</v>
      </c>
      <c r="C4346" s="40">
        <v>45161.79047453704</v>
      </c>
      <c r="D4346" s="10" t="s">
        <v>10</v>
      </c>
      <c r="E4346" s="10" t="s">
        <v>11</v>
      </c>
      <c r="F4346" s="10" t="s">
        <v>114</v>
      </c>
      <c r="G4346" s="10" t="s">
        <v>15</v>
      </c>
      <c r="H4346" s="84" t="str">
        <f t="shared" si="67"/>
        <v>Reason Unknown</v>
      </c>
      <c r="I4346" s="63">
        <f>(tbl_raw_data[[#This Row],[Date Actioned]])-(tbl_raw_data[[#This Row],[Date Tagged]])</f>
        <v>6.921296298969537E-3</v>
      </c>
      <c r="J4346" s="66">
        <f>HOUR(tbl_raw_data[[#This Row],[time_taken]])*60+MINUTE(tbl_raw_data[[#This Row],[time_taken]])+SECOND(tbl_raw_data[[#This Row],[time_taken]])/60</f>
        <v>9.9666666666666668</v>
      </c>
      <c r="K4346" s="68">
        <f>DATE(YEAR(tbl_raw_data[[#This Row],[Date Actioned]]),MONTH(tbl_raw_data[[#This Row],[Date Actioned]]),DAY(tbl_raw_data[[#This Row],[Date Actioned]]))</f>
        <v>45161</v>
      </c>
      <c r="L4346" s="65" t="str">
        <f>UPPER(TEXT(tbl_raw_data[[#This Row],[updated_date]],"MMMM"))</f>
        <v>AUGUST</v>
      </c>
      <c r="M4346" s="65" t="str">
        <f>"WEEK "&amp;IF(ROUNDUP(DAY(tbl_raw_data[[#This Row],[updated_date]])/7,0)=5,4,ROUNDUP(DAY(tbl_raw_data[[#This Row],[updated_date]])/7,0))</f>
        <v>WEEK 4</v>
      </c>
      <c r="N4346" s="71" t="str">
        <f>UPPER(VLOOKUP(tbl_raw_data[[#This Row],[Analyst]],settings!$A$1:$B$15,2,0))</f>
        <v>FARDIN</v>
      </c>
      <c r="O4346" s="71" t="str">
        <f>TRIM(UPPER(tbl_raw_data[[#This Row],[Outcome]]))</f>
        <v>APPROVE</v>
      </c>
      <c r="P4346" s="71" t="str">
        <f>TRIM(UPPER(tbl_raw_data[[#This Row],[Queue Name]]))</f>
        <v>CONSUMER EXISTING</v>
      </c>
      <c r="Q4346" s="71" t="str">
        <f>IF(tbl_raw_data[[#This Row],[time_taken_in_min]]&lt;=settings!$D$2,"SLA_MET","SLA_NOT_MET")</f>
        <v>SLA_MET</v>
      </c>
    </row>
    <row r="4347" spans="1:17" hidden="1" x14ac:dyDescent="0.3">
      <c r="A4347" s="5" t="s">
        <v>5310</v>
      </c>
      <c r="B4347" s="36">
        <v>45161.78528935185</v>
      </c>
      <c r="C4347" s="41">
        <v>45161.789722222224</v>
      </c>
      <c r="D4347" s="11" t="s">
        <v>10</v>
      </c>
      <c r="E4347" s="11" t="s">
        <v>11</v>
      </c>
      <c r="F4347" s="11" t="s">
        <v>14</v>
      </c>
      <c r="G4347" s="11" t="s">
        <v>15</v>
      </c>
      <c r="H4347" s="84" t="str">
        <f t="shared" si="67"/>
        <v>Reason Unknown</v>
      </c>
      <c r="I4347" s="63">
        <f>(tbl_raw_data[[#This Row],[Date Actioned]])-(tbl_raw_data[[#This Row],[Date Tagged]])</f>
        <v>4.432870373420883E-3</v>
      </c>
      <c r="J4347" s="66">
        <f>HOUR(tbl_raw_data[[#This Row],[time_taken]])*60+MINUTE(tbl_raw_data[[#This Row],[time_taken]])+SECOND(tbl_raw_data[[#This Row],[time_taken]])/60</f>
        <v>6.3833333333333337</v>
      </c>
      <c r="K4347" s="68">
        <f>DATE(YEAR(tbl_raw_data[[#This Row],[Date Actioned]]),MONTH(tbl_raw_data[[#This Row],[Date Actioned]]),DAY(tbl_raw_data[[#This Row],[Date Actioned]]))</f>
        <v>45161</v>
      </c>
      <c r="L4347" s="65" t="str">
        <f>UPPER(TEXT(tbl_raw_data[[#This Row],[updated_date]],"MMMM"))</f>
        <v>AUGUST</v>
      </c>
      <c r="M4347" s="65" t="str">
        <f>"WEEK "&amp;IF(ROUNDUP(DAY(tbl_raw_data[[#This Row],[updated_date]])/7,0)=5,4,ROUNDUP(DAY(tbl_raw_data[[#This Row],[updated_date]])/7,0))</f>
        <v>WEEK 4</v>
      </c>
      <c r="N4347" s="71" t="str">
        <f>UPPER(VLOOKUP(tbl_raw_data[[#This Row],[Analyst]],settings!$A$1:$B$15,2,0))</f>
        <v>CAMROON</v>
      </c>
      <c r="O4347" s="71" t="str">
        <f>TRIM(UPPER(tbl_raw_data[[#This Row],[Outcome]]))</f>
        <v>APPROVE</v>
      </c>
      <c r="P4347" s="71" t="str">
        <f>TRIM(UPPER(tbl_raw_data[[#This Row],[Queue Name]]))</f>
        <v>CONSUMER EXISTING</v>
      </c>
      <c r="Q4347" s="71" t="str">
        <f>IF(tbl_raw_data[[#This Row],[time_taken_in_min]]&lt;=settings!$D$2,"SLA_MET","SLA_NOT_MET")</f>
        <v>SLA_MET</v>
      </c>
    </row>
    <row r="4348" spans="1:17" hidden="1" x14ac:dyDescent="0.3">
      <c r="A4348" s="7" t="s">
        <v>5311</v>
      </c>
      <c r="B4348" s="34">
        <v>45161.788078703707</v>
      </c>
      <c r="C4348" s="40">
        <v>45161.792905092596</v>
      </c>
      <c r="D4348" s="10" t="s">
        <v>10</v>
      </c>
      <c r="E4348" s="10" t="s">
        <v>11</v>
      </c>
      <c r="F4348" s="10" t="s">
        <v>14</v>
      </c>
      <c r="G4348" s="10" t="s">
        <v>15</v>
      </c>
      <c r="H4348" s="84" t="str">
        <f t="shared" si="67"/>
        <v>Reason Unknown</v>
      </c>
      <c r="I4348" s="63">
        <f>(tbl_raw_data[[#This Row],[Date Actioned]])-(tbl_raw_data[[#This Row],[Date Tagged]])</f>
        <v>4.8263888893416151E-3</v>
      </c>
      <c r="J4348" s="66">
        <f>HOUR(tbl_raw_data[[#This Row],[time_taken]])*60+MINUTE(tbl_raw_data[[#This Row],[time_taken]])+SECOND(tbl_raw_data[[#This Row],[time_taken]])/60</f>
        <v>6.95</v>
      </c>
      <c r="K4348" s="68">
        <f>DATE(YEAR(tbl_raw_data[[#This Row],[Date Actioned]]),MONTH(tbl_raw_data[[#This Row],[Date Actioned]]),DAY(tbl_raw_data[[#This Row],[Date Actioned]]))</f>
        <v>45161</v>
      </c>
      <c r="L4348" s="65" t="str">
        <f>UPPER(TEXT(tbl_raw_data[[#This Row],[updated_date]],"MMMM"))</f>
        <v>AUGUST</v>
      </c>
      <c r="M4348" s="65" t="str">
        <f>"WEEK "&amp;IF(ROUNDUP(DAY(tbl_raw_data[[#This Row],[updated_date]])/7,0)=5,4,ROUNDUP(DAY(tbl_raw_data[[#This Row],[updated_date]])/7,0))</f>
        <v>WEEK 4</v>
      </c>
      <c r="N4348" s="71" t="str">
        <f>UPPER(VLOOKUP(tbl_raw_data[[#This Row],[Analyst]],settings!$A$1:$B$15,2,0))</f>
        <v>CAMROON</v>
      </c>
      <c r="O4348" s="71" t="str">
        <f>TRIM(UPPER(tbl_raw_data[[#This Row],[Outcome]]))</f>
        <v>APPROVE</v>
      </c>
      <c r="P4348" s="71" t="str">
        <f>TRIM(UPPER(tbl_raw_data[[#This Row],[Queue Name]]))</f>
        <v>CONSUMER EXISTING</v>
      </c>
      <c r="Q4348" s="71" t="str">
        <f>IF(tbl_raw_data[[#This Row],[time_taken_in_min]]&lt;=settings!$D$2,"SLA_MET","SLA_NOT_MET")</f>
        <v>SLA_MET</v>
      </c>
    </row>
    <row r="4349" spans="1:17" hidden="1" x14ac:dyDescent="0.3">
      <c r="A4349" s="1" t="s">
        <v>5312</v>
      </c>
      <c r="B4349" s="36">
        <v>45161.79346064815</v>
      </c>
      <c r="C4349" s="41">
        <v>45161.797222222223</v>
      </c>
      <c r="D4349" s="11" t="s">
        <v>10</v>
      </c>
      <c r="E4349" s="11" t="s">
        <v>11</v>
      </c>
      <c r="F4349" s="11" t="s">
        <v>206</v>
      </c>
      <c r="G4349" s="11" t="s">
        <v>15</v>
      </c>
      <c r="H4349" s="84" t="str">
        <f t="shared" si="67"/>
        <v>Reason Unknown</v>
      </c>
      <c r="I4349" s="63">
        <f>(tbl_raw_data[[#This Row],[Date Actioned]])-(tbl_raw_data[[#This Row],[Date Tagged]])</f>
        <v>3.7615740729961544E-3</v>
      </c>
      <c r="J4349" s="66">
        <f>HOUR(tbl_raw_data[[#This Row],[time_taken]])*60+MINUTE(tbl_raw_data[[#This Row],[time_taken]])+SECOND(tbl_raw_data[[#This Row],[time_taken]])/60</f>
        <v>5.416666666666667</v>
      </c>
      <c r="K4349" s="68">
        <f>DATE(YEAR(tbl_raw_data[[#This Row],[Date Actioned]]),MONTH(tbl_raw_data[[#This Row],[Date Actioned]]),DAY(tbl_raw_data[[#This Row],[Date Actioned]]))</f>
        <v>45161</v>
      </c>
      <c r="L4349" s="65" t="str">
        <f>UPPER(TEXT(tbl_raw_data[[#This Row],[updated_date]],"MMMM"))</f>
        <v>AUGUST</v>
      </c>
      <c r="M4349" s="65" t="str">
        <f>"WEEK "&amp;IF(ROUNDUP(DAY(tbl_raw_data[[#This Row],[updated_date]])/7,0)=5,4,ROUNDUP(DAY(tbl_raw_data[[#This Row],[updated_date]])/7,0))</f>
        <v>WEEK 4</v>
      </c>
      <c r="N4349" s="71" t="str">
        <f>UPPER(VLOOKUP(tbl_raw_data[[#This Row],[Analyst]],settings!$A$1:$B$15,2,0))</f>
        <v>HARDIK</v>
      </c>
      <c r="O4349" s="71" t="str">
        <f>TRIM(UPPER(tbl_raw_data[[#This Row],[Outcome]]))</f>
        <v>APPROVE</v>
      </c>
      <c r="P4349" s="71" t="str">
        <f>TRIM(UPPER(tbl_raw_data[[#This Row],[Queue Name]]))</f>
        <v>CONSUMER EXISTING</v>
      </c>
      <c r="Q4349" s="71" t="str">
        <f>IF(tbl_raw_data[[#This Row],[time_taken_in_min]]&lt;=settings!$D$2,"SLA_MET","SLA_NOT_MET")</f>
        <v>SLA_MET</v>
      </c>
    </row>
    <row r="4350" spans="1:17" hidden="1" x14ac:dyDescent="0.3">
      <c r="A4350" s="5" t="s">
        <v>5313</v>
      </c>
      <c r="B4350" s="34">
        <v>45161.797303240739</v>
      </c>
      <c r="C4350" s="40">
        <v>45161.804745370369</v>
      </c>
      <c r="D4350" s="10" t="s">
        <v>10</v>
      </c>
      <c r="E4350" s="10" t="s">
        <v>11</v>
      </c>
      <c r="F4350" s="10" t="s">
        <v>114</v>
      </c>
      <c r="G4350" s="12"/>
      <c r="H4350" s="84" t="str">
        <f t="shared" si="67"/>
        <v>Reason Unknown</v>
      </c>
      <c r="I4350" s="63">
        <f>(tbl_raw_data[[#This Row],[Date Actioned]])-(tbl_raw_data[[#This Row],[Date Tagged]])</f>
        <v>7.442129630362615E-3</v>
      </c>
      <c r="J4350" s="66">
        <f>HOUR(tbl_raw_data[[#This Row],[time_taken]])*60+MINUTE(tbl_raw_data[[#This Row],[time_taken]])+SECOND(tbl_raw_data[[#This Row],[time_taken]])/60</f>
        <v>10.716666666666667</v>
      </c>
      <c r="K4350" s="68">
        <f>DATE(YEAR(tbl_raw_data[[#This Row],[Date Actioned]]),MONTH(tbl_raw_data[[#This Row],[Date Actioned]]),DAY(tbl_raw_data[[#This Row],[Date Actioned]]))</f>
        <v>45161</v>
      </c>
      <c r="L4350" s="65" t="str">
        <f>UPPER(TEXT(tbl_raw_data[[#This Row],[updated_date]],"MMMM"))</f>
        <v>AUGUST</v>
      </c>
      <c r="M4350" s="65" t="str">
        <f>"WEEK "&amp;IF(ROUNDUP(DAY(tbl_raw_data[[#This Row],[updated_date]])/7,0)=5,4,ROUNDUP(DAY(tbl_raw_data[[#This Row],[updated_date]])/7,0))</f>
        <v>WEEK 4</v>
      </c>
      <c r="N4350" s="71" t="str">
        <f>UPPER(VLOOKUP(tbl_raw_data[[#This Row],[Analyst]],settings!$A$1:$B$15,2,0))</f>
        <v>FARDIN</v>
      </c>
      <c r="O4350" s="71" t="str">
        <f>TRIM(UPPER(tbl_raw_data[[#This Row],[Outcome]]))</f>
        <v>APPROVE</v>
      </c>
      <c r="P4350" s="71" t="str">
        <f>TRIM(UPPER(tbl_raw_data[[#This Row],[Queue Name]]))</f>
        <v>CONSUMER EXISTING</v>
      </c>
      <c r="Q4350" s="71" t="str">
        <f>IF(tbl_raw_data[[#This Row],[time_taken_in_min]]&lt;=settings!$D$2,"SLA_MET","SLA_NOT_MET")</f>
        <v>SLA_MET</v>
      </c>
    </row>
    <row r="4351" spans="1:17" hidden="1" x14ac:dyDescent="0.3">
      <c r="A4351" s="7" t="s">
        <v>5314</v>
      </c>
      <c r="B4351" s="36">
        <v>45161.798136574071</v>
      </c>
      <c r="C4351" s="41">
        <v>45161.807824074072</v>
      </c>
      <c r="D4351" s="11" t="s">
        <v>10</v>
      </c>
      <c r="E4351" s="11" t="s">
        <v>11</v>
      </c>
      <c r="F4351" s="11" t="s">
        <v>17</v>
      </c>
      <c r="G4351" s="13"/>
      <c r="H4351" s="84" t="str">
        <f t="shared" si="67"/>
        <v>Reason Unknown</v>
      </c>
      <c r="I4351" s="63">
        <f>(tbl_raw_data[[#This Row],[Date Actioned]])-(tbl_raw_data[[#This Row],[Date Tagged]])</f>
        <v>9.6875000017462298E-3</v>
      </c>
      <c r="J4351" s="66">
        <f>HOUR(tbl_raw_data[[#This Row],[time_taken]])*60+MINUTE(tbl_raw_data[[#This Row],[time_taken]])+SECOND(tbl_raw_data[[#This Row],[time_taken]])/60</f>
        <v>13.95</v>
      </c>
      <c r="K4351" s="68">
        <f>DATE(YEAR(tbl_raw_data[[#This Row],[Date Actioned]]),MONTH(tbl_raw_data[[#This Row],[Date Actioned]]),DAY(tbl_raw_data[[#This Row],[Date Actioned]]))</f>
        <v>45161</v>
      </c>
      <c r="L4351" s="65" t="str">
        <f>UPPER(TEXT(tbl_raw_data[[#This Row],[updated_date]],"MMMM"))</f>
        <v>AUGUST</v>
      </c>
      <c r="M4351" s="65" t="str">
        <f>"WEEK "&amp;IF(ROUNDUP(DAY(tbl_raw_data[[#This Row],[updated_date]])/7,0)=5,4,ROUNDUP(DAY(tbl_raw_data[[#This Row],[updated_date]])/7,0))</f>
        <v>WEEK 4</v>
      </c>
      <c r="N4351" s="71" t="str">
        <f>UPPER(VLOOKUP(tbl_raw_data[[#This Row],[Analyst]],settings!$A$1:$B$15,2,0))</f>
        <v>MERCEDES</v>
      </c>
      <c r="O4351" s="71" t="str">
        <f>TRIM(UPPER(tbl_raw_data[[#This Row],[Outcome]]))</f>
        <v>APPROVE</v>
      </c>
      <c r="P4351" s="71" t="str">
        <f>TRIM(UPPER(tbl_raw_data[[#This Row],[Queue Name]]))</f>
        <v>CONSUMER EXISTING</v>
      </c>
      <c r="Q4351" s="71" t="str">
        <f>IF(tbl_raw_data[[#This Row],[time_taken_in_min]]&lt;=settings!$D$2,"SLA_MET","SLA_NOT_MET")</f>
        <v>SLA_MET</v>
      </c>
    </row>
    <row r="4352" spans="1:17" hidden="1" x14ac:dyDescent="0.3">
      <c r="A4352" s="1" t="s">
        <v>5315</v>
      </c>
      <c r="B4352" s="34">
        <v>45161.802361111113</v>
      </c>
      <c r="C4352" s="40">
        <v>45161.809849537036</v>
      </c>
      <c r="D4352" s="10" t="s">
        <v>10</v>
      </c>
      <c r="E4352" s="10" t="s">
        <v>11</v>
      </c>
      <c r="F4352" s="10" t="s">
        <v>206</v>
      </c>
      <c r="G4352" s="10" t="s">
        <v>15</v>
      </c>
      <c r="H4352" s="84" t="str">
        <f t="shared" si="67"/>
        <v>Reason Unknown</v>
      </c>
      <c r="I4352" s="63">
        <f>(tbl_raw_data[[#This Row],[Date Actioned]])-(tbl_raw_data[[#This Row],[Date Tagged]])</f>
        <v>7.4884259229293093E-3</v>
      </c>
      <c r="J4352" s="66">
        <f>HOUR(tbl_raw_data[[#This Row],[time_taken]])*60+MINUTE(tbl_raw_data[[#This Row],[time_taken]])+SECOND(tbl_raw_data[[#This Row],[time_taken]])/60</f>
        <v>10.783333333333333</v>
      </c>
      <c r="K4352" s="68">
        <f>DATE(YEAR(tbl_raw_data[[#This Row],[Date Actioned]]),MONTH(tbl_raw_data[[#This Row],[Date Actioned]]),DAY(tbl_raw_data[[#This Row],[Date Actioned]]))</f>
        <v>45161</v>
      </c>
      <c r="L4352" s="65" t="str">
        <f>UPPER(TEXT(tbl_raw_data[[#This Row],[updated_date]],"MMMM"))</f>
        <v>AUGUST</v>
      </c>
      <c r="M4352" s="65" t="str">
        <f>"WEEK "&amp;IF(ROUNDUP(DAY(tbl_raw_data[[#This Row],[updated_date]])/7,0)=5,4,ROUNDUP(DAY(tbl_raw_data[[#This Row],[updated_date]])/7,0))</f>
        <v>WEEK 4</v>
      </c>
      <c r="N4352" s="71" t="str">
        <f>UPPER(VLOOKUP(tbl_raw_data[[#This Row],[Analyst]],settings!$A$1:$B$15,2,0))</f>
        <v>HARDIK</v>
      </c>
      <c r="O4352" s="71" t="str">
        <f>TRIM(UPPER(tbl_raw_data[[#This Row],[Outcome]]))</f>
        <v>APPROVE</v>
      </c>
      <c r="P4352" s="71" t="str">
        <f>TRIM(UPPER(tbl_raw_data[[#This Row],[Queue Name]]))</f>
        <v>CONSUMER EXISTING</v>
      </c>
      <c r="Q4352" s="71" t="str">
        <f>IF(tbl_raw_data[[#This Row],[time_taken_in_min]]&lt;=settings!$D$2,"SLA_MET","SLA_NOT_MET")</f>
        <v>SLA_MET</v>
      </c>
    </row>
    <row r="4353" spans="1:17" hidden="1" x14ac:dyDescent="0.3">
      <c r="A4353" s="5" t="s">
        <v>5316</v>
      </c>
      <c r="B4353" s="36">
        <v>45161.803310185183</v>
      </c>
      <c r="C4353" s="41">
        <v>45161.811979166669</v>
      </c>
      <c r="D4353" s="11" t="s">
        <v>10</v>
      </c>
      <c r="E4353" s="11" t="s">
        <v>11</v>
      </c>
      <c r="F4353" s="11" t="s">
        <v>114</v>
      </c>
      <c r="G4353" s="13"/>
      <c r="H4353" s="84" t="str">
        <f t="shared" si="67"/>
        <v>Reason Unknown</v>
      </c>
      <c r="I4353" s="63">
        <f>(tbl_raw_data[[#This Row],[Date Actioned]])-(tbl_raw_data[[#This Row],[Date Tagged]])</f>
        <v>8.668981485243421E-3</v>
      </c>
      <c r="J4353" s="66">
        <f>HOUR(tbl_raw_data[[#This Row],[time_taken]])*60+MINUTE(tbl_raw_data[[#This Row],[time_taken]])+SECOND(tbl_raw_data[[#This Row],[time_taken]])/60</f>
        <v>12.483333333333333</v>
      </c>
      <c r="K4353" s="68">
        <f>DATE(YEAR(tbl_raw_data[[#This Row],[Date Actioned]]),MONTH(tbl_raw_data[[#This Row],[Date Actioned]]),DAY(tbl_raw_data[[#This Row],[Date Actioned]]))</f>
        <v>45161</v>
      </c>
      <c r="L4353" s="65" t="str">
        <f>UPPER(TEXT(tbl_raw_data[[#This Row],[updated_date]],"MMMM"))</f>
        <v>AUGUST</v>
      </c>
      <c r="M4353" s="65" t="str">
        <f>"WEEK "&amp;IF(ROUNDUP(DAY(tbl_raw_data[[#This Row],[updated_date]])/7,0)=5,4,ROUNDUP(DAY(tbl_raw_data[[#This Row],[updated_date]])/7,0))</f>
        <v>WEEK 4</v>
      </c>
      <c r="N4353" s="71" t="str">
        <f>UPPER(VLOOKUP(tbl_raw_data[[#This Row],[Analyst]],settings!$A$1:$B$15,2,0))</f>
        <v>FARDIN</v>
      </c>
      <c r="O4353" s="71" t="str">
        <f>TRIM(UPPER(tbl_raw_data[[#This Row],[Outcome]]))</f>
        <v>APPROVE</v>
      </c>
      <c r="P4353" s="71" t="str">
        <f>TRIM(UPPER(tbl_raw_data[[#This Row],[Queue Name]]))</f>
        <v>CONSUMER EXISTING</v>
      </c>
      <c r="Q4353" s="71" t="str">
        <f>IF(tbl_raw_data[[#This Row],[time_taken_in_min]]&lt;=settings!$D$2,"SLA_MET","SLA_NOT_MET")</f>
        <v>SLA_MET</v>
      </c>
    </row>
    <row r="4354" spans="1:17" hidden="1" x14ac:dyDescent="0.3">
      <c r="A4354" s="7" t="s">
        <v>5317</v>
      </c>
      <c r="B4354" s="34">
        <v>45161.803368055553</v>
      </c>
      <c r="C4354" s="40">
        <v>45161.811041666668</v>
      </c>
      <c r="D4354" s="10" t="s">
        <v>10</v>
      </c>
      <c r="E4354" s="10" t="s">
        <v>8</v>
      </c>
      <c r="F4354" s="10" t="s">
        <v>17</v>
      </c>
      <c r="G4354" s="12"/>
      <c r="H4354" s="84" t="str">
        <f t="shared" si="67"/>
        <v>Reason Unknown</v>
      </c>
      <c r="I4354" s="63">
        <f>(tbl_raw_data[[#This Row],[Date Actioned]])-(tbl_raw_data[[#This Row],[Date Tagged]])</f>
        <v>7.6736111150239594E-3</v>
      </c>
      <c r="J4354" s="66">
        <f>HOUR(tbl_raw_data[[#This Row],[time_taken]])*60+MINUTE(tbl_raw_data[[#This Row],[time_taken]])+SECOND(tbl_raw_data[[#This Row],[time_taken]])/60</f>
        <v>11.05</v>
      </c>
      <c r="K4354" s="68">
        <f>DATE(YEAR(tbl_raw_data[[#This Row],[Date Actioned]]),MONTH(tbl_raw_data[[#This Row],[Date Actioned]]),DAY(tbl_raw_data[[#This Row],[Date Actioned]]))</f>
        <v>45161</v>
      </c>
      <c r="L4354" s="65" t="str">
        <f>UPPER(TEXT(tbl_raw_data[[#This Row],[updated_date]],"MMMM"))</f>
        <v>AUGUST</v>
      </c>
      <c r="M4354" s="65" t="str">
        <f>"WEEK "&amp;IF(ROUNDUP(DAY(tbl_raw_data[[#This Row],[updated_date]])/7,0)=5,4,ROUNDUP(DAY(tbl_raw_data[[#This Row],[updated_date]])/7,0))</f>
        <v>WEEK 4</v>
      </c>
      <c r="N4354" s="71" t="str">
        <f>UPPER(VLOOKUP(tbl_raw_data[[#This Row],[Analyst]],settings!$A$1:$B$15,2,0))</f>
        <v>MERCEDES</v>
      </c>
      <c r="O4354" s="71" t="str">
        <f>TRIM(UPPER(tbl_raw_data[[#This Row],[Outcome]]))</f>
        <v>APPROVE</v>
      </c>
      <c r="P4354" s="71" t="str">
        <f>TRIM(UPPER(tbl_raw_data[[#This Row],[Queue Name]]))</f>
        <v>CONSUMER POST BUREAU</v>
      </c>
      <c r="Q4354" s="71" t="str">
        <f>IF(tbl_raw_data[[#This Row],[time_taken_in_min]]&lt;=settings!$D$2,"SLA_MET","SLA_NOT_MET")</f>
        <v>SLA_MET</v>
      </c>
    </row>
    <row r="4355" spans="1:17" hidden="1" x14ac:dyDescent="0.3">
      <c r="A4355" s="1" t="s">
        <v>5318</v>
      </c>
      <c r="B4355" s="36">
        <v>45161.803993055553</v>
      </c>
      <c r="C4355" s="41">
        <v>45161.816412037035</v>
      </c>
      <c r="D4355" s="11" t="s">
        <v>10</v>
      </c>
      <c r="E4355" s="11" t="s">
        <v>8</v>
      </c>
      <c r="F4355" s="11" t="s">
        <v>14</v>
      </c>
      <c r="G4355" s="13"/>
      <c r="H4355" s="84" t="str">
        <f t="shared" ref="H4355:H4418" si="68">IF(OR(ISNUMBER(SEARCH("duplicate",G4355)), ISNUMBER(SEARCH("previously",G4355)), ISNUMBER(SEARCH("previously approved",G4355))), "Duplicate Application",
IF(OR(ISNUMBER(SEARCH("incorrect",G4355)), ISNUMBER(SEARCH("remove", G4355))), "Incorrect Details",
IF(ISNUMBER(SEARCH("incomplete",G4355)), "Incomplete Details",
IF(ISNUMBER(SEARCH("overdue",G4355)), "Overdue Bill",
IF(OR(ISNUMBER(SEARCH("resubmit as", G4355)), ISNUMBER(SEARCH("re-submit as", G4355))), "Incorrect Queue",
IF(OR(ISNUMBER(SEARCH("100",G4355)), ISNUMBER(SEARCH("correct", G4355)), ISNUMBER(SEARCH("email", G4355)), ISNUMBER(SEARCH("please submit", G4355)), ISNUMBER(SEARCH("please resubmit",G4355)), ISNUMBER(SEARCH("please re-submit", G4355)), ISNUMBER(SEARCH("please send", G4355))), "Incomplete Details",
IF(ISNUMBER(SEARCH("error", G4355)), "System Error", "Reason Unknown")))))))</f>
        <v>Reason Unknown</v>
      </c>
      <c r="I4355" s="63">
        <f>(tbl_raw_data[[#This Row],[Date Actioned]])-(tbl_raw_data[[#This Row],[Date Tagged]])</f>
        <v>1.2418981481459923E-2</v>
      </c>
      <c r="J4355" s="66">
        <f>HOUR(tbl_raw_data[[#This Row],[time_taken]])*60+MINUTE(tbl_raw_data[[#This Row],[time_taken]])+SECOND(tbl_raw_data[[#This Row],[time_taken]])/60</f>
        <v>17.883333333333333</v>
      </c>
      <c r="K4355" s="68">
        <f>DATE(YEAR(tbl_raw_data[[#This Row],[Date Actioned]]),MONTH(tbl_raw_data[[#This Row],[Date Actioned]]),DAY(tbl_raw_data[[#This Row],[Date Actioned]]))</f>
        <v>45161</v>
      </c>
      <c r="L4355" s="65" t="str">
        <f>UPPER(TEXT(tbl_raw_data[[#This Row],[updated_date]],"MMMM"))</f>
        <v>AUGUST</v>
      </c>
      <c r="M4355" s="65" t="str">
        <f>"WEEK "&amp;IF(ROUNDUP(DAY(tbl_raw_data[[#This Row],[updated_date]])/7,0)=5,4,ROUNDUP(DAY(tbl_raw_data[[#This Row],[updated_date]])/7,0))</f>
        <v>WEEK 4</v>
      </c>
      <c r="N4355" s="71" t="str">
        <f>UPPER(VLOOKUP(tbl_raw_data[[#This Row],[Analyst]],settings!$A$1:$B$15,2,0))</f>
        <v>CAMROON</v>
      </c>
      <c r="O4355" s="71" t="str">
        <f>TRIM(UPPER(tbl_raw_data[[#This Row],[Outcome]]))</f>
        <v>APPROVE</v>
      </c>
      <c r="P4355" s="71" t="str">
        <f>TRIM(UPPER(tbl_raw_data[[#This Row],[Queue Name]]))</f>
        <v>CONSUMER POST BUREAU</v>
      </c>
      <c r="Q4355" s="71" t="str">
        <f>IF(tbl_raw_data[[#This Row],[time_taken_in_min]]&lt;=settings!$D$2,"SLA_MET","SLA_NOT_MET")</f>
        <v>SLA_MET</v>
      </c>
    </row>
    <row r="4356" spans="1:17" hidden="1" x14ac:dyDescent="0.3">
      <c r="A4356" s="5" t="s">
        <v>5319</v>
      </c>
      <c r="B4356" s="34">
        <v>45161.804293981484</v>
      </c>
      <c r="C4356" s="40">
        <v>45161.819236111114</v>
      </c>
      <c r="D4356" s="10" t="s">
        <v>10</v>
      </c>
      <c r="E4356" s="10" t="s">
        <v>11</v>
      </c>
      <c r="F4356" s="10" t="s">
        <v>114</v>
      </c>
      <c r="G4356" s="12"/>
      <c r="H4356" s="84" t="str">
        <f t="shared" si="68"/>
        <v>Reason Unknown</v>
      </c>
      <c r="I4356" s="63">
        <f>(tbl_raw_data[[#This Row],[Date Actioned]])-(tbl_raw_data[[#This Row],[Date Tagged]])</f>
        <v>1.4942129630071577E-2</v>
      </c>
      <c r="J4356" s="66">
        <f>HOUR(tbl_raw_data[[#This Row],[time_taken]])*60+MINUTE(tbl_raw_data[[#This Row],[time_taken]])+SECOND(tbl_raw_data[[#This Row],[time_taken]])/60</f>
        <v>21.516666666666666</v>
      </c>
      <c r="K4356" s="68">
        <f>DATE(YEAR(tbl_raw_data[[#This Row],[Date Actioned]]),MONTH(tbl_raw_data[[#This Row],[Date Actioned]]),DAY(tbl_raw_data[[#This Row],[Date Actioned]]))</f>
        <v>45161</v>
      </c>
      <c r="L4356" s="65" t="str">
        <f>UPPER(TEXT(tbl_raw_data[[#This Row],[updated_date]],"MMMM"))</f>
        <v>AUGUST</v>
      </c>
      <c r="M4356" s="65" t="str">
        <f>"WEEK "&amp;IF(ROUNDUP(DAY(tbl_raw_data[[#This Row],[updated_date]])/7,0)=5,4,ROUNDUP(DAY(tbl_raw_data[[#This Row],[updated_date]])/7,0))</f>
        <v>WEEK 4</v>
      </c>
      <c r="N4356" s="71" t="str">
        <f>UPPER(VLOOKUP(tbl_raw_data[[#This Row],[Analyst]],settings!$A$1:$B$15,2,0))</f>
        <v>FARDIN</v>
      </c>
      <c r="O4356" s="71" t="str">
        <f>TRIM(UPPER(tbl_raw_data[[#This Row],[Outcome]]))</f>
        <v>APPROVE</v>
      </c>
      <c r="P4356" s="71" t="str">
        <f>TRIM(UPPER(tbl_raw_data[[#This Row],[Queue Name]]))</f>
        <v>CONSUMER EXISTING</v>
      </c>
      <c r="Q4356" s="71" t="str">
        <f>IF(tbl_raw_data[[#This Row],[time_taken_in_min]]&lt;=settings!$D$2,"SLA_MET","SLA_NOT_MET")</f>
        <v>SLA_NOT_MET</v>
      </c>
    </row>
    <row r="4357" spans="1:17" hidden="1" x14ac:dyDescent="0.3">
      <c r="A4357" s="7" t="s">
        <v>5320</v>
      </c>
      <c r="B4357" s="36">
        <v>45161.813078703701</v>
      </c>
      <c r="C4357" s="41">
        <v>45161.816701388889</v>
      </c>
      <c r="D4357" s="11" t="s">
        <v>10</v>
      </c>
      <c r="E4357" s="11" t="s">
        <v>18</v>
      </c>
      <c r="F4357" s="11" t="s">
        <v>206</v>
      </c>
      <c r="G4357" s="11" t="s">
        <v>16</v>
      </c>
      <c r="H4357" s="84" t="str">
        <f t="shared" si="68"/>
        <v>Reason Unknown</v>
      </c>
      <c r="I4357" s="63">
        <f>(tbl_raw_data[[#This Row],[Date Actioned]])-(tbl_raw_data[[#This Row],[Date Tagged]])</f>
        <v>3.6226851880201139E-3</v>
      </c>
      <c r="J4357" s="66">
        <f>HOUR(tbl_raw_data[[#This Row],[time_taken]])*60+MINUTE(tbl_raw_data[[#This Row],[time_taken]])+SECOND(tbl_raw_data[[#This Row],[time_taken]])/60</f>
        <v>5.2166666666666668</v>
      </c>
      <c r="K4357" s="68">
        <f>DATE(YEAR(tbl_raw_data[[#This Row],[Date Actioned]]),MONTH(tbl_raw_data[[#This Row],[Date Actioned]]),DAY(tbl_raw_data[[#This Row],[Date Actioned]]))</f>
        <v>45161</v>
      </c>
      <c r="L4357" s="65" t="str">
        <f>UPPER(TEXT(tbl_raw_data[[#This Row],[updated_date]],"MMMM"))</f>
        <v>AUGUST</v>
      </c>
      <c r="M4357" s="65" t="str">
        <f>"WEEK "&amp;IF(ROUNDUP(DAY(tbl_raw_data[[#This Row],[updated_date]])/7,0)=5,4,ROUNDUP(DAY(tbl_raw_data[[#This Row],[updated_date]])/7,0))</f>
        <v>WEEK 4</v>
      </c>
      <c r="N4357" s="71" t="str">
        <f>UPPER(VLOOKUP(tbl_raw_data[[#This Row],[Analyst]],settings!$A$1:$B$15,2,0))</f>
        <v>HARDIK</v>
      </c>
      <c r="O4357" s="71" t="str">
        <f>TRIM(UPPER(tbl_raw_data[[#This Row],[Outcome]]))</f>
        <v>APPROVE</v>
      </c>
      <c r="P4357" s="71" t="str">
        <f>TRIM(UPPER(tbl_raw_data[[#This Row],[Queue Name]]))</f>
        <v>CONSUMER PRE BUREAU</v>
      </c>
      <c r="Q4357" s="71" t="str">
        <f>IF(tbl_raw_data[[#This Row],[time_taken_in_min]]&lt;=settings!$D$2,"SLA_MET","SLA_NOT_MET")</f>
        <v>SLA_MET</v>
      </c>
    </row>
    <row r="4358" spans="1:17" hidden="1" x14ac:dyDescent="0.3">
      <c r="A4358" s="1" t="s">
        <v>5321</v>
      </c>
      <c r="B4358" s="34">
        <v>45161.820034722223</v>
      </c>
      <c r="C4358" s="40">
        <v>45161.826203703706</v>
      </c>
      <c r="D4358" s="10" t="s">
        <v>10</v>
      </c>
      <c r="E4358" s="10" t="s">
        <v>11</v>
      </c>
      <c r="F4358" s="10" t="s">
        <v>206</v>
      </c>
      <c r="G4358" s="10" t="s">
        <v>15</v>
      </c>
      <c r="H4358" s="84" t="str">
        <f t="shared" si="68"/>
        <v>Reason Unknown</v>
      </c>
      <c r="I4358" s="63">
        <f>(tbl_raw_data[[#This Row],[Date Actioned]])-(tbl_raw_data[[#This Row],[Date Tagged]])</f>
        <v>6.1689814829151146E-3</v>
      </c>
      <c r="J4358" s="66">
        <f>HOUR(tbl_raw_data[[#This Row],[time_taken]])*60+MINUTE(tbl_raw_data[[#This Row],[time_taken]])+SECOND(tbl_raw_data[[#This Row],[time_taken]])/60</f>
        <v>8.8833333333333329</v>
      </c>
      <c r="K4358" s="68">
        <f>DATE(YEAR(tbl_raw_data[[#This Row],[Date Actioned]]),MONTH(tbl_raw_data[[#This Row],[Date Actioned]]),DAY(tbl_raw_data[[#This Row],[Date Actioned]]))</f>
        <v>45161</v>
      </c>
      <c r="L4358" s="65" t="str">
        <f>UPPER(TEXT(tbl_raw_data[[#This Row],[updated_date]],"MMMM"))</f>
        <v>AUGUST</v>
      </c>
      <c r="M4358" s="65" t="str">
        <f>"WEEK "&amp;IF(ROUNDUP(DAY(tbl_raw_data[[#This Row],[updated_date]])/7,0)=5,4,ROUNDUP(DAY(tbl_raw_data[[#This Row],[updated_date]])/7,0))</f>
        <v>WEEK 4</v>
      </c>
      <c r="N4358" s="71" t="str">
        <f>UPPER(VLOOKUP(tbl_raw_data[[#This Row],[Analyst]],settings!$A$1:$B$15,2,0))</f>
        <v>HARDIK</v>
      </c>
      <c r="O4358" s="71" t="str">
        <f>TRIM(UPPER(tbl_raw_data[[#This Row],[Outcome]]))</f>
        <v>APPROVE</v>
      </c>
      <c r="P4358" s="71" t="str">
        <f>TRIM(UPPER(tbl_raw_data[[#This Row],[Queue Name]]))</f>
        <v>CONSUMER EXISTING</v>
      </c>
      <c r="Q4358" s="71" t="str">
        <f>IF(tbl_raw_data[[#This Row],[time_taken_in_min]]&lt;=settings!$D$2,"SLA_MET","SLA_NOT_MET")</f>
        <v>SLA_MET</v>
      </c>
    </row>
    <row r="4359" spans="1:17" hidden="1" x14ac:dyDescent="0.3">
      <c r="A4359" s="5" t="s">
        <v>5322</v>
      </c>
      <c r="B4359" s="36">
        <v>45161.827488425923</v>
      </c>
      <c r="C4359" s="41">
        <v>45161.833877314813</v>
      </c>
      <c r="D4359" s="11" t="s">
        <v>10</v>
      </c>
      <c r="E4359" s="11" t="s">
        <v>11</v>
      </c>
      <c r="F4359" s="11" t="s">
        <v>114</v>
      </c>
      <c r="G4359" s="11" t="s">
        <v>15</v>
      </c>
      <c r="H4359" s="84" t="str">
        <f t="shared" si="68"/>
        <v>Reason Unknown</v>
      </c>
      <c r="I4359" s="63">
        <f>(tbl_raw_data[[#This Row],[Date Actioned]])-(tbl_raw_data[[#This Row],[Date Tagged]])</f>
        <v>6.3888888907968067E-3</v>
      </c>
      <c r="J4359" s="66">
        <f>HOUR(tbl_raw_data[[#This Row],[time_taken]])*60+MINUTE(tbl_raw_data[[#This Row],[time_taken]])+SECOND(tbl_raw_data[[#This Row],[time_taken]])/60</f>
        <v>9.1999999999999993</v>
      </c>
      <c r="K4359" s="68">
        <f>DATE(YEAR(tbl_raw_data[[#This Row],[Date Actioned]]),MONTH(tbl_raw_data[[#This Row],[Date Actioned]]),DAY(tbl_raw_data[[#This Row],[Date Actioned]]))</f>
        <v>45161</v>
      </c>
      <c r="L4359" s="65" t="str">
        <f>UPPER(TEXT(tbl_raw_data[[#This Row],[updated_date]],"MMMM"))</f>
        <v>AUGUST</v>
      </c>
      <c r="M4359" s="65" t="str">
        <f>"WEEK "&amp;IF(ROUNDUP(DAY(tbl_raw_data[[#This Row],[updated_date]])/7,0)=5,4,ROUNDUP(DAY(tbl_raw_data[[#This Row],[updated_date]])/7,0))</f>
        <v>WEEK 4</v>
      </c>
      <c r="N4359" s="71" t="str">
        <f>UPPER(VLOOKUP(tbl_raw_data[[#This Row],[Analyst]],settings!$A$1:$B$15,2,0))</f>
        <v>FARDIN</v>
      </c>
      <c r="O4359" s="71" t="str">
        <f>TRIM(UPPER(tbl_raw_data[[#This Row],[Outcome]]))</f>
        <v>APPROVE</v>
      </c>
      <c r="P4359" s="71" t="str">
        <f>TRIM(UPPER(tbl_raw_data[[#This Row],[Queue Name]]))</f>
        <v>CONSUMER EXISTING</v>
      </c>
      <c r="Q4359" s="71" t="str">
        <f>IF(tbl_raw_data[[#This Row],[time_taken_in_min]]&lt;=settings!$D$2,"SLA_MET","SLA_NOT_MET")</f>
        <v>SLA_MET</v>
      </c>
    </row>
    <row r="4360" spans="1:17" hidden="1" x14ac:dyDescent="0.3">
      <c r="A4360" s="7" t="s">
        <v>5323</v>
      </c>
      <c r="B4360" s="34">
        <v>45161.831817129627</v>
      </c>
      <c r="C4360" s="40">
        <v>45161.847326388888</v>
      </c>
      <c r="D4360" s="10" t="s">
        <v>10</v>
      </c>
      <c r="E4360" s="10" t="s">
        <v>11</v>
      </c>
      <c r="F4360" s="10" t="s">
        <v>114</v>
      </c>
      <c r="G4360" s="12"/>
      <c r="H4360" s="84" t="str">
        <f t="shared" si="68"/>
        <v>Reason Unknown</v>
      </c>
      <c r="I4360" s="63">
        <f>(tbl_raw_data[[#This Row],[Date Actioned]])-(tbl_raw_data[[#This Row],[Date Tagged]])</f>
        <v>1.5509259261307307E-2</v>
      </c>
      <c r="J4360" s="66">
        <f>HOUR(tbl_raw_data[[#This Row],[time_taken]])*60+MINUTE(tbl_raw_data[[#This Row],[time_taken]])+SECOND(tbl_raw_data[[#This Row],[time_taken]])/60</f>
        <v>22.333333333333332</v>
      </c>
      <c r="K4360" s="68">
        <f>DATE(YEAR(tbl_raw_data[[#This Row],[Date Actioned]]),MONTH(tbl_raw_data[[#This Row],[Date Actioned]]),DAY(tbl_raw_data[[#This Row],[Date Actioned]]))</f>
        <v>45161</v>
      </c>
      <c r="L4360" s="65" t="str">
        <f>UPPER(TEXT(tbl_raw_data[[#This Row],[updated_date]],"MMMM"))</f>
        <v>AUGUST</v>
      </c>
      <c r="M4360" s="65" t="str">
        <f>"WEEK "&amp;IF(ROUNDUP(DAY(tbl_raw_data[[#This Row],[updated_date]])/7,0)=5,4,ROUNDUP(DAY(tbl_raw_data[[#This Row],[updated_date]])/7,0))</f>
        <v>WEEK 4</v>
      </c>
      <c r="N4360" s="71" t="str">
        <f>UPPER(VLOOKUP(tbl_raw_data[[#This Row],[Analyst]],settings!$A$1:$B$15,2,0))</f>
        <v>FARDIN</v>
      </c>
      <c r="O4360" s="71" t="str">
        <f>TRIM(UPPER(tbl_raw_data[[#This Row],[Outcome]]))</f>
        <v>APPROVE</v>
      </c>
      <c r="P4360" s="71" t="str">
        <f>TRIM(UPPER(tbl_raw_data[[#This Row],[Queue Name]]))</f>
        <v>CONSUMER EXISTING</v>
      </c>
      <c r="Q4360" s="71" t="str">
        <f>IF(tbl_raw_data[[#This Row],[time_taken_in_min]]&lt;=settings!$D$2,"SLA_MET","SLA_NOT_MET")</f>
        <v>SLA_NOT_MET</v>
      </c>
    </row>
    <row r="4361" spans="1:17" hidden="1" x14ac:dyDescent="0.3">
      <c r="A4361" s="1" t="s">
        <v>5324</v>
      </c>
      <c r="B4361" s="36">
        <v>45161.832488425927</v>
      </c>
      <c r="C4361" s="41">
        <v>45161.849641203706</v>
      </c>
      <c r="D4361" s="11" t="s">
        <v>10</v>
      </c>
      <c r="E4361" s="11" t="s">
        <v>8</v>
      </c>
      <c r="F4361" s="11" t="s">
        <v>17</v>
      </c>
      <c r="G4361" s="13"/>
      <c r="H4361" s="84" t="str">
        <f t="shared" si="68"/>
        <v>Reason Unknown</v>
      </c>
      <c r="I4361" s="63">
        <f>(tbl_raw_data[[#This Row],[Date Actioned]])-(tbl_raw_data[[#This Row],[Date Tagged]])</f>
        <v>1.7152777778392192E-2</v>
      </c>
      <c r="J4361" s="66">
        <f>HOUR(tbl_raw_data[[#This Row],[time_taken]])*60+MINUTE(tbl_raw_data[[#This Row],[time_taken]])+SECOND(tbl_raw_data[[#This Row],[time_taken]])/60</f>
        <v>24.7</v>
      </c>
      <c r="K4361" s="68">
        <f>DATE(YEAR(tbl_raw_data[[#This Row],[Date Actioned]]),MONTH(tbl_raw_data[[#This Row],[Date Actioned]]),DAY(tbl_raw_data[[#This Row],[Date Actioned]]))</f>
        <v>45161</v>
      </c>
      <c r="L4361" s="65" t="str">
        <f>UPPER(TEXT(tbl_raw_data[[#This Row],[updated_date]],"MMMM"))</f>
        <v>AUGUST</v>
      </c>
      <c r="M4361" s="65" t="str">
        <f>"WEEK "&amp;IF(ROUNDUP(DAY(tbl_raw_data[[#This Row],[updated_date]])/7,0)=5,4,ROUNDUP(DAY(tbl_raw_data[[#This Row],[updated_date]])/7,0))</f>
        <v>WEEK 4</v>
      </c>
      <c r="N4361" s="71" t="str">
        <f>UPPER(VLOOKUP(tbl_raw_data[[#This Row],[Analyst]],settings!$A$1:$B$15,2,0))</f>
        <v>MERCEDES</v>
      </c>
      <c r="O4361" s="71" t="str">
        <f>TRIM(UPPER(tbl_raw_data[[#This Row],[Outcome]]))</f>
        <v>APPROVE</v>
      </c>
      <c r="P4361" s="71" t="str">
        <f>TRIM(UPPER(tbl_raw_data[[#This Row],[Queue Name]]))</f>
        <v>CONSUMER POST BUREAU</v>
      </c>
      <c r="Q4361" s="71" t="str">
        <f>IF(tbl_raw_data[[#This Row],[time_taken_in_min]]&lt;=settings!$D$2,"SLA_MET","SLA_NOT_MET")</f>
        <v>SLA_NOT_MET</v>
      </c>
    </row>
    <row r="4362" spans="1:17" hidden="1" x14ac:dyDescent="0.3">
      <c r="A4362" s="5" t="s">
        <v>5325</v>
      </c>
      <c r="B4362" s="34">
        <v>45161.835231481484</v>
      </c>
      <c r="C4362" s="40">
        <v>45161.851493055554</v>
      </c>
      <c r="D4362" s="10" t="s">
        <v>10</v>
      </c>
      <c r="E4362" s="10" t="s">
        <v>8</v>
      </c>
      <c r="F4362" s="10" t="s">
        <v>114</v>
      </c>
      <c r="G4362" s="12"/>
      <c r="H4362" s="84" t="str">
        <f t="shared" si="68"/>
        <v>Reason Unknown</v>
      </c>
      <c r="I4362" s="63">
        <f>(tbl_raw_data[[#This Row],[Date Actioned]])-(tbl_raw_data[[#This Row],[Date Tagged]])</f>
        <v>1.6261574070085771E-2</v>
      </c>
      <c r="J4362" s="66">
        <f>HOUR(tbl_raw_data[[#This Row],[time_taken]])*60+MINUTE(tbl_raw_data[[#This Row],[time_taken]])+SECOND(tbl_raw_data[[#This Row],[time_taken]])/60</f>
        <v>23.416666666666668</v>
      </c>
      <c r="K4362" s="68">
        <f>DATE(YEAR(tbl_raw_data[[#This Row],[Date Actioned]]),MONTH(tbl_raw_data[[#This Row],[Date Actioned]]),DAY(tbl_raw_data[[#This Row],[Date Actioned]]))</f>
        <v>45161</v>
      </c>
      <c r="L4362" s="65" t="str">
        <f>UPPER(TEXT(tbl_raw_data[[#This Row],[updated_date]],"MMMM"))</f>
        <v>AUGUST</v>
      </c>
      <c r="M4362" s="65" t="str">
        <f>"WEEK "&amp;IF(ROUNDUP(DAY(tbl_raw_data[[#This Row],[updated_date]])/7,0)=5,4,ROUNDUP(DAY(tbl_raw_data[[#This Row],[updated_date]])/7,0))</f>
        <v>WEEK 4</v>
      </c>
      <c r="N4362" s="71" t="str">
        <f>UPPER(VLOOKUP(tbl_raw_data[[#This Row],[Analyst]],settings!$A$1:$B$15,2,0))</f>
        <v>FARDIN</v>
      </c>
      <c r="O4362" s="71" t="str">
        <f>TRIM(UPPER(tbl_raw_data[[#This Row],[Outcome]]))</f>
        <v>APPROVE</v>
      </c>
      <c r="P4362" s="71" t="str">
        <f>TRIM(UPPER(tbl_raw_data[[#This Row],[Queue Name]]))</f>
        <v>CONSUMER POST BUREAU</v>
      </c>
      <c r="Q4362" s="71" t="str">
        <f>IF(tbl_raw_data[[#This Row],[time_taken_in_min]]&lt;=settings!$D$2,"SLA_MET","SLA_NOT_MET")</f>
        <v>SLA_NOT_MET</v>
      </c>
    </row>
    <row r="4363" spans="1:17" hidden="1" x14ac:dyDescent="0.3">
      <c r="A4363" s="7" t="s">
        <v>5326</v>
      </c>
      <c r="B4363" s="36">
        <v>45161.836377314816</v>
      </c>
      <c r="C4363" s="41">
        <v>45161.843229166669</v>
      </c>
      <c r="D4363" s="11" t="s">
        <v>10</v>
      </c>
      <c r="E4363" s="11" t="s">
        <v>11</v>
      </c>
      <c r="F4363" s="11" t="s">
        <v>206</v>
      </c>
      <c r="G4363" s="11" t="s">
        <v>15</v>
      </c>
      <c r="H4363" s="84" t="str">
        <f t="shared" si="68"/>
        <v>Reason Unknown</v>
      </c>
      <c r="I4363" s="63">
        <f>(tbl_raw_data[[#This Row],[Date Actioned]])-(tbl_raw_data[[#This Row],[Date Tagged]])</f>
        <v>6.8518518528435379E-3</v>
      </c>
      <c r="J4363" s="66">
        <f>HOUR(tbl_raw_data[[#This Row],[time_taken]])*60+MINUTE(tbl_raw_data[[#This Row],[time_taken]])+SECOND(tbl_raw_data[[#This Row],[time_taken]])/60</f>
        <v>9.8666666666666671</v>
      </c>
      <c r="K4363" s="68">
        <f>DATE(YEAR(tbl_raw_data[[#This Row],[Date Actioned]]),MONTH(tbl_raw_data[[#This Row],[Date Actioned]]),DAY(tbl_raw_data[[#This Row],[Date Actioned]]))</f>
        <v>45161</v>
      </c>
      <c r="L4363" s="65" t="str">
        <f>UPPER(TEXT(tbl_raw_data[[#This Row],[updated_date]],"MMMM"))</f>
        <v>AUGUST</v>
      </c>
      <c r="M4363" s="65" t="str">
        <f>"WEEK "&amp;IF(ROUNDUP(DAY(tbl_raw_data[[#This Row],[updated_date]])/7,0)=5,4,ROUNDUP(DAY(tbl_raw_data[[#This Row],[updated_date]])/7,0))</f>
        <v>WEEK 4</v>
      </c>
      <c r="N4363" s="71" t="str">
        <f>UPPER(VLOOKUP(tbl_raw_data[[#This Row],[Analyst]],settings!$A$1:$B$15,2,0))</f>
        <v>HARDIK</v>
      </c>
      <c r="O4363" s="71" t="str">
        <f>TRIM(UPPER(tbl_raw_data[[#This Row],[Outcome]]))</f>
        <v>APPROVE</v>
      </c>
      <c r="P4363" s="71" t="str">
        <f>TRIM(UPPER(tbl_raw_data[[#This Row],[Queue Name]]))</f>
        <v>CONSUMER EXISTING</v>
      </c>
      <c r="Q4363" s="71" t="str">
        <f>IF(tbl_raw_data[[#This Row],[time_taken_in_min]]&lt;=settings!$D$2,"SLA_MET","SLA_NOT_MET")</f>
        <v>SLA_MET</v>
      </c>
    </row>
    <row r="4364" spans="1:17" hidden="1" x14ac:dyDescent="0.3">
      <c r="A4364" s="1" t="s">
        <v>5327</v>
      </c>
      <c r="B4364" s="34">
        <v>45161.843229166669</v>
      </c>
      <c r="C4364" s="40">
        <v>45161.859293981484</v>
      </c>
      <c r="D4364" s="10" t="s">
        <v>10</v>
      </c>
      <c r="E4364" s="10" t="s">
        <v>11</v>
      </c>
      <c r="F4364" s="10" t="s">
        <v>114</v>
      </c>
      <c r="G4364" s="12"/>
      <c r="H4364" s="84" t="str">
        <f t="shared" si="68"/>
        <v>Reason Unknown</v>
      </c>
      <c r="I4364" s="63">
        <f>(tbl_raw_data[[#This Row],[Date Actioned]])-(tbl_raw_data[[#This Row],[Date Tagged]])</f>
        <v>1.6064814815763384E-2</v>
      </c>
      <c r="J4364" s="66">
        <f>HOUR(tbl_raw_data[[#This Row],[time_taken]])*60+MINUTE(tbl_raw_data[[#This Row],[time_taken]])+SECOND(tbl_raw_data[[#This Row],[time_taken]])/60</f>
        <v>23.133333333333333</v>
      </c>
      <c r="K4364" s="68">
        <f>DATE(YEAR(tbl_raw_data[[#This Row],[Date Actioned]]),MONTH(tbl_raw_data[[#This Row],[Date Actioned]]),DAY(tbl_raw_data[[#This Row],[Date Actioned]]))</f>
        <v>45161</v>
      </c>
      <c r="L4364" s="65" t="str">
        <f>UPPER(TEXT(tbl_raw_data[[#This Row],[updated_date]],"MMMM"))</f>
        <v>AUGUST</v>
      </c>
      <c r="M4364" s="65" t="str">
        <f>"WEEK "&amp;IF(ROUNDUP(DAY(tbl_raw_data[[#This Row],[updated_date]])/7,0)=5,4,ROUNDUP(DAY(tbl_raw_data[[#This Row],[updated_date]])/7,0))</f>
        <v>WEEK 4</v>
      </c>
      <c r="N4364" s="71" t="str">
        <f>UPPER(VLOOKUP(tbl_raw_data[[#This Row],[Analyst]],settings!$A$1:$B$15,2,0))</f>
        <v>FARDIN</v>
      </c>
      <c r="O4364" s="71" t="str">
        <f>TRIM(UPPER(tbl_raw_data[[#This Row],[Outcome]]))</f>
        <v>APPROVE</v>
      </c>
      <c r="P4364" s="71" t="str">
        <f>TRIM(UPPER(tbl_raw_data[[#This Row],[Queue Name]]))</f>
        <v>CONSUMER EXISTING</v>
      </c>
      <c r="Q4364" s="71" t="str">
        <f>IF(tbl_raw_data[[#This Row],[time_taken_in_min]]&lt;=settings!$D$2,"SLA_MET","SLA_NOT_MET")</f>
        <v>SLA_NOT_MET</v>
      </c>
    </row>
    <row r="4365" spans="1:17" hidden="1" x14ac:dyDescent="0.3">
      <c r="A4365" s="5" t="s">
        <v>5328</v>
      </c>
      <c r="B4365" s="36">
        <v>45161.849004629628</v>
      </c>
      <c r="C4365" s="41">
        <v>45161.861689814818</v>
      </c>
      <c r="D4365" s="11" t="s">
        <v>10</v>
      </c>
      <c r="E4365" s="11" t="s">
        <v>11</v>
      </c>
      <c r="F4365" s="11" t="s">
        <v>206</v>
      </c>
      <c r="G4365" s="13"/>
      <c r="H4365" s="84" t="str">
        <f t="shared" si="68"/>
        <v>Reason Unknown</v>
      </c>
      <c r="I4365" s="63">
        <f>(tbl_raw_data[[#This Row],[Date Actioned]])-(tbl_raw_data[[#This Row],[Date Tagged]])</f>
        <v>1.2685185189184267E-2</v>
      </c>
      <c r="J4365" s="66">
        <f>HOUR(tbl_raw_data[[#This Row],[time_taken]])*60+MINUTE(tbl_raw_data[[#This Row],[time_taken]])+SECOND(tbl_raw_data[[#This Row],[time_taken]])/60</f>
        <v>18.266666666666666</v>
      </c>
      <c r="K4365" s="68">
        <f>DATE(YEAR(tbl_raw_data[[#This Row],[Date Actioned]]),MONTH(tbl_raw_data[[#This Row],[Date Actioned]]),DAY(tbl_raw_data[[#This Row],[Date Actioned]]))</f>
        <v>45161</v>
      </c>
      <c r="L4365" s="65" t="str">
        <f>UPPER(TEXT(tbl_raw_data[[#This Row],[updated_date]],"MMMM"))</f>
        <v>AUGUST</v>
      </c>
      <c r="M4365" s="65" t="str">
        <f>"WEEK "&amp;IF(ROUNDUP(DAY(tbl_raw_data[[#This Row],[updated_date]])/7,0)=5,4,ROUNDUP(DAY(tbl_raw_data[[#This Row],[updated_date]])/7,0))</f>
        <v>WEEK 4</v>
      </c>
      <c r="N4365" s="71" t="str">
        <f>UPPER(VLOOKUP(tbl_raw_data[[#This Row],[Analyst]],settings!$A$1:$B$15,2,0))</f>
        <v>HARDIK</v>
      </c>
      <c r="O4365" s="71" t="str">
        <f>TRIM(UPPER(tbl_raw_data[[#This Row],[Outcome]]))</f>
        <v>APPROVE</v>
      </c>
      <c r="P4365" s="71" t="str">
        <f>TRIM(UPPER(tbl_raw_data[[#This Row],[Queue Name]]))</f>
        <v>CONSUMER EXISTING</v>
      </c>
      <c r="Q4365" s="71" t="str">
        <f>IF(tbl_raw_data[[#This Row],[time_taken_in_min]]&lt;=settings!$D$2,"SLA_MET","SLA_NOT_MET")</f>
        <v>SLA_MET</v>
      </c>
    </row>
    <row r="4366" spans="1:17" hidden="1" x14ac:dyDescent="0.3">
      <c r="A4366" s="7" t="s">
        <v>5329</v>
      </c>
      <c r="B4366" s="34">
        <v>45161.864166666666</v>
      </c>
      <c r="C4366" s="40">
        <v>45161.872986111113</v>
      </c>
      <c r="D4366" s="10" t="s">
        <v>10</v>
      </c>
      <c r="E4366" s="10" t="s">
        <v>11</v>
      </c>
      <c r="F4366" s="10" t="s">
        <v>17</v>
      </c>
      <c r="G4366" s="12"/>
      <c r="H4366" s="84" t="str">
        <f t="shared" si="68"/>
        <v>Reason Unknown</v>
      </c>
      <c r="I4366" s="63">
        <f>(tbl_raw_data[[#This Row],[Date Actioned]])-(tbl_raw_data[[#This Row],[Date Tagged]])</f>
        <v>8.819444446999114E-3</v>
      </c>
      <c r="J4366" s="66">
        <f>HOUR(tbl_raw_data[[#This Row],[time_taken]])*60+MINUTE(tbl_raw_data[[#This Row],[time_taken]])+SECOND(tbl_raw_data[[#This Row],[time_taken]])/60</f>
        <v>12.7</v>
      </c>
      <c r="K4366" s="68">
        <f>DATE(YEAR(tbl_raw_data[[#This Row],[Date Actioned]]),MONTH(tbl_raw_data[[#This Row],[Date Actioned]]),DAY(tbl_raw_data[[#This Row],[Date Actioned]]))</f>
        <v>45161</v>
      </c>
      <c r="L4366" s="65" t="str">
        <f>UPPER(TEXT(tbl_raw_data[[#This Row],[updated_date]],"MMMM"))</f>
        <v>AUGUST</v>
      </c>
      <c r="M4366" s="65" t="str">
        <f>"WEEK "&amp;IF(ROUNDUP(DAY(tbl_raw_data[[#This Row],[updated_date]])/7,0)=5,4,ROUNDUP(DAY(tbl_raw_data[[#This Row],[updated_date]])/7,0))</f>
        <v>WEEK 4</v>
      </c>
      <c r="N4366" s="71" t="str">
        <f>UPPER(VLOOKUP(tbl_raw_data[[#This Row],[Analyst]],settings!$A$1:$B$15,2,0))</f>
        <v>MERCEDES</v>
      </c>
      <c r="O4366" s="71" t="str">
        <f>TRIM(UPPER(tbl_raw_data[[#This Row],[Outcome]]))</f>
        <v>APPROVE</v>
      </c>
      <c r="P4366" s="71" t="str">
        <f>TRIM(UPPER(tbl_raw_data[[#This Row],[Queue Name]]))</f>
        <v>CONSUMER EXISTING</v>
      </c>
      <c r="Q4366" s="71" t="str">
        <f>IF(tbl_raw_data[[#This Row],[time_taken_in_min]]&lt;=settings!$D$2,"SLA_MET","SLA_NOT_MET")</f>
        <v>SLA_MET</v>
      </c>
    </row>
    <row r="4367" spans="1:17" hidden="1" x14ac:dyDescent="0.3">
      <c r="A4367" s="1" t="s">
        <v>5330</v>
      </c>
      <c r="B4367" s="36">
        <v>45161.870347222219</v>
      </c>
      <c r="C4367" s="41">
        <v>45161.876469907409</v>
      </c>
      <c r="D4367" s="11" t="s">
        <v>10</v>
      </c>
      <c r="E4367" s="11" t="s">
        <v>11</v>
      </c>
      <c r="F4367" s="11" t="s">
        <v>114</v>
      </c>
      <c r="G4367" s="11" t="s">
        <v>15</v>
      </c>
      <c r="H4367" s="84" t="str">
        <f t="shared" si="68"/>
        <v>Reason Unknown</v>
      </c>
      <c r="I4367" s="63">
        <f>(tbl_raw_data[[#This Row],[Date Actioned]])-(tbl_raw_data[[#This Row],[Date Tagged]])</f>
        <v>6.1226851903484203E-3</v>
      </c>
      <c r="J4367" s="66">
        <f>HOUR(tbl_raw_data[[#This Row],[time_taken]])*60+MINUTE(tbl_raw_data[[#This Row],[time_taken]])+SECOND(tbl_raw_data[[#This Row],[time_taken]])/60</f>
        <v>8.8166666666666664</v>
      </c>
      <c r="K4367" s="68">
        <f>DATE(YEAR(tbl_raw_data[[#This Row],[Date Actioned]]),MONTH(tbl_raw_data[[#This Row],[Date Actioned]]),DAY(tbl_raw_data[[#This Row],[Date Actioned]]))</f>
        <v>45161</v>
      </c>
      <c r="L4367" s="65" t="str">
        <f>UPPER(TEXT(tbl_raw_data[[#This Row],[updated_date]],"MMMM"))</f>
        <v>AUGUST</v>
      </c>
      <c r="M4367" s="65" t="str">
        <f>"WEEK "&amp;IF(ROUNDUP(DAY(tbl_raw_data[[#This Row],[updated_date]])/7,0)=5,4,ROUNDUP(DAY(tbl_raw_data[[#This Row],[updated_date]])/7,0))</f>
        <v>WEEK 4</v>
      </c>
      <c r="N4367" s="71" t="str">
        <f>UPPER(VLOOKUP(tbl_raw_data[[#This Row],[Analyst]],settings!$A$1:$B$15,2,0))</f>
        <v>FARDIN</v>
      </c>
      <c r="O4367" s="71" t="str">
        <f>TRIM(UPPER(tbl_raw_data[[#This Row],[Outcome]]))</f>
        <v>APPROVE</v>
      </c>
      <c r="P4367" s="71" t="str">
        <f>TRIM(UPPER(tbl_raw_data[[#This Row],[Queue Name]]))</f>
        <v>CONSUMER EXISTING</v>
      </c>
      <c r="Q4367" s="71" t="str">
        <f>IF(tbl_raw_data[[#This Row],[time_taken_in_min]]&lt;=settings!$D$2,"SLA_MET","SLA_NOT_MET")</f>
        <v>SLA_MET</v>
      </c>
    </row>
    <row r="4368" spans="1:17" hidden="1" x14ac:dyDescent="0.3">
      <c r="A4368" s="5" t="s">
        <v>5331</v>
      </c>
      <c r="B4368" s="34">
        <v>45161.872488425928</v>
      </c>
      <c r="C4368" s="40">
        <v>45161.87703703704</v>
      </c>
      <c r="D4368" s="10" t="s">
        <v>10</v>
      </c>
      <c r="E4368" s="10" t="s">
        <v>11</v>
      </c>
      <c r="F4368" s="10" t="s">
        <v>17</v>
      </c>
      <c r="G4368" s="12"/>
      <c r="H4368" s="84" t="str">
        <f t="shared" si="68"/>
        <v>Reason Unknown</v>
      </c>
      <c r="I4368" s="63">
        <f>(tbl_raw_data[[#This Row],[Date Actioned]])-(tbl_raw_data[[#This Row],[Date Tagged]])</f>
        <v>4.5486111121135764E-3</v>
      </c>
      <c r="J4368" s="66">
        <f>HOUR(tbl_raw_data[[#This Row],[time_taken]])*60+MINUTE(tbl_raw_data[[#This Row],[time_taken]])+SECOND(tbl_raw_data[[#This Row],[time_taken]])/60</f>
        <v>6.55</v>
      </c>
      <c r="K4368" s="68">
        <f>DATE(YEAR(tbl_raw_data[[#This Row],[Date Actioned]]),MONTH(tbl_raw_data[[#This Row],[Date Actioned]]),DAY(tbl_raw_data[[#This Row],[Date Actioned]]))</f>
        <v>45161</v>
      </c>
      <c r="L4368" s="65" t="str">
        <f>UPPER(TEXT(tbl_raw_data[[#This Row],[updated_date]],"MMMM"))</f>
        <v>AUGUST</v>
      </c>
      <c r="M4368" s="65" t="str">
        <f>"WEEK "&amp;IF(ROUNDUP(DAY(tbl_raw_data[[#This Row],[updated_date]])/7,0)=5,4,ROUNDUP(DAY(tbl_raw_data[[#This Row],[updated_date]])/7,0))</f>
        <v>WEEK 4</v>
      </c>
      <c r="N4368" s="71" t="str">
        <f>UPPER(VLOOKUP(tbl_raw_data[[#This Row],[Analyst]],settings!$A$1:$B$15,2,0))</f>
        <v>MERCEDES</v>
      </c>
      <c r="O4368" s="71" t="str">
        <f>TRIM(UPPER(tbl_raw_data[[#This Row],[Outcome]]))</f>
        <v>APPROVE</v>
      </c>
      <c r="P4368" s="71" t="str">
        <f>TRIM(UPPER(tbl_raw_data[[#This Row],[Queue Name]]))</f>
        <v>CONSUMER EXISTING</v>
      </c>
      <c r="Q4368" s="71" t="str">
        <f>IF(tbl_raw_data[[#This Row],[time_taken_in_min]]&lt;=settings!$D$2,"SLA_MET","SLA_NOT_MET")</f>
        <v>SLA_MET</v>
      </c>
    </row>
    <row r="4369" spans="1:17" hidden="1" x14ac:dyDescent="0.3">
      <c r="A4369" s="7" t="s">
        <v>5332</v>
      </c>
      <c r="B4369" s="36">
        <v>45161.881574074076</v>
      </c>
      <c r="C4369" s="41">
        <v>45161.890555555554</v>
      </c>
      <c r="D4369" s="11" t="s">
        <v>10</v>
      </c>
      <c r="E4369" s="11" t="s">
        <v>8</v>
      </c>
      <c r="F4369" s="11" t="s">
        <v>114</v>
      </c>
      <c r="G4369" s="11" t="s">
        <v>15</v>
      </c>
      <c r="H4369" s="84" t="str">
        <f t="shared" si="68"/>
        <v>Reason Unknown</v>
      </c>
      <c r="I4369" s="63">
        <f>(tbl_raw_data[[#This Row],[Date Actioned]])-(tbl_raw_data[[#This Row],[Date Tagged]])</f>
        <v>8.9814814782585017E-3</v>
      </c>
      <c r="J4369" s="66">
        <f>HOUR(tbl_raw_data[[#This Row],[time_taken]])*60+MINUTE(tbl_raw_data[[#This Row],[time_taken]])+SECOND(tbl_raw_data[[#This Row],[time_taken]])/60</f>
        <v>12.933333333333334</v>
      </c>
      <c r="K4369" s="68">
        <f>DATE(YEAR(tbl_raw_data[[#This Row],[Date Actioned]]),MONTH(tbl_raw_data[[#This Row],[Date Actioned]]),DAY(tbl_raw_data[[#This Row],[Date Actioned]]))</f>
        <v>45161</v>
      </c>
      <c r="L4369" s="65" t="str">
        <f>UPPER(TEXT(tbl_raw_data[[#This Row],[updated_date]],"MMMM"))</f>
        <v>AUGUST</v>
      </c>
      <c r="M4369" s="65" t="str">
        <f>"WEEK "&amp;IF(ROUNDUP(DAY(tbl_raw_data[[#This Row],[updated_date]])/7,0)=5,4,ROUNDUP(DAY(tbl_raw_data[[#This Row],[updated_date]])/7,0))</f>
        <v>WEEK 4</v>
      </c>
      <c r="N4369" s="71" t="str">
        <f>UPPER(VLOOKUP(tbl_raw_data[[#This Row],[Analyst]],settings!$A$1:$B$15,2,0))</f>
        <v>FARDIN</v>
      </c>
      <c r="O4369" s="71" t="str">
        <f>TRIM(UPPER(tbl_raw_data[[#This Row],[Outcome]]))</f>
        <v>APPROVE</v>
      </c>
      <c r="P4369" s="71" t="str">
        <f>TRIM(UPPER(tbl_raw_data[[#This Row],[Queue Name]]))</f>
        <v>CONSUMER POST BUREAU</v>
      </c>
      <c r="Q4369" s="71" t="str">
        <f>IF(tbl_raw_data[[#This Row],[time_taken_in_min]]&lt;=settings!$D$2,"SLA_MET","SLA_NOT_MET")</f>
        <v>SLA_MET</v>
      </c>
    </row>
    <row r="4370" spans="1:17" hidden="1" x14ac:dyDescent="0.3">
      <c r="A4370" s="1" t="s">
        <v>5333</v>
      </c>
      <c r="B4370" s="34">
        <v>45161.895601851851</v>
      </c>
      <c r="C4370" s="40">
        <v>45161.900937500002</v>
      </c>
      <c r="D4370" s="10" t="s">
        <v>10</v>
      </c>
      <c r="E4370" s="10" t="s">
        <v>11</v>
      </c>
      <c r="F4370" s="10" t="s">
        <v>114</v>
      </c>
      <c r="G4370" s="12"/>
      <c r="H4370" s="84" t="str">
        <f t="shared" si="68"/>
        <v>Reason Unknown</v>
      </c>
      <c r="I4370" s="63">
        <f>(tbl_raw_data[[#This Row],[Date Actioned]])-(tbl_raw_data[[#This Row],[Date Tagged]])</f>
        <v>5.3356481512309983E-3</v>
      </c>
      <c r="J4370" s="66">
        <f>HOUR(tbl_raw_data[[#This Row],[time_taken]])*60+MINUTE(tbl_raw_data[[#This Row],[time_taken]])+SECOND(tbl_raw_data[[#This Row],[time_taken]])/60</f>
        <v>7.6833333333333336</v>
      </c>
      <c r="K4370" s="68">
        <f>DATE(YEAR(tbl_raw_data[[#This Row],[Date Actioned]]),MONTH(tbl_raw_data[[#This Row],[Date Actioned]]),DAY(tbl_raw_data[[#This Row],[Date Actioned]]))</f>
        <v>45161</v>
      </c>
      <c r="L4370" s="65" t="str">
        <f>UPPER(TEXT(tbl_raw_data[[#This Row],[updated_date]],"MMMM"))</f>
        <v>AUGUST</v>
      </c>
      <c r="M4370" s="65" t="str">
        <f>"WEEK "&amp;IF(ROUNDUP(DAY(tbl_raw_data[[#This Row],[updated_date]])/7,0)=5,4,ROUNDUP(DAY(tbl_raw_data[[#This Row],[updated_date]])/7,0))</f>
        <v>WEEK 4</v>
      </c>
      <c r="N4370" s="71" t="str">
        <f>UPPER(VLOOKUP(tbl_raw_data[[#This Row],[Analyst]],settings!$A$1:$B$15,2,0))</f>
        <v>FARDIN</v>
      </c>
      <c r="O4370" s="71" t="str">
        <f>TRIM(UPPER(tbl_raw_data[[#This Row],[Outcome]]))</f>
        <v>APPROVE</v>
      </c>
      <c r="P4370" s="71" t="str">
        <f>TRIM(UPPER(tbl_raw_data[[#This Row],[Queue Name]]))</f>
        <v>CONSUMER EXISTING</v>
      </c>
      <c r="Q4370" s="71" t="str">
        <f>IF(tbl_raw_data[[#This Row],[time_taken_in_min]]&lt;=settings!$D$2,"SLA_MET","SLA_NOT_MET")</f>
        <v>SLA_MET</v>
      </c>
    </row>
    <row r="4371" spans="1:17" hidden="1" x14ac:dyDescent="0.3">
      <c r="A4371" s="5" t="s">
        <v>5334</v>
      </c>
      <c r="B4371" s="36">
        <v>45161.926238425927</v>
      </c>
      <c r="C4371" s="41">
        <v>45161.93041666667</v>
      </c>
      <c r="D4371" s="11" t="s">
        <v>10</v>
      </c>
      <c r="E4371" s="11" t="s">
        <v>11</v>
      </c>
      <c r="F4371" s="11" t="s">
        <v>114</v>
      </c>
      <c r="G4371" s="11" t="s">
        <v>15</v>
      </c>
      <c r="H4371" s="84" t="str">
        <f t="shared" si="68"/>
        <v>Reason Unknown</v>
      </c>
      <c r="I4371" s="63">
        <f>(tbl_raw_data[[#This Row],[Date Actioned]])-(tbl_raw_data[[#This Row],[Date Tagged]])</f>
        <v>4.1782407424761914E-3</v>
      </c>
      <c r="J4371" s="66">
        <f>HOUR(tbl_raw_data[[#This Row],[time_taken]])*60+MINUTE(tbl_raw_data[[#This Row],[time_taken]])+SECOND(tbl_raw_data[[#This Row],[time_taken]])/60</f>
        <v>6.0166666666666666</v>
      </c>
      <c r="K4371" s="68">
        <f>DATE(YEAR(tbl_raw_data[[#This Row],[Date Actioned]]),MONTH(tbl_raw_data[[#This Row],[Date Actioned]]),DAY(tbl_raw_data[[#This Row],[Date Actioned]]))</f>
        <v>45161</v>
      </c>
      <c r="L4371" s="65" t="str">
        <f>UPPER(TEXT(tbl_raw_data[[#This Row],[updated_date]],"MMMM"))</f>
        <v>AUGUST</v>
      </c>
      <c r="M4371" s="65" t="str">
        <f>"WEEK "&amp;IF(ROUNDUP(DAY(tbl_raw_data[[#This Row],[updated_date]])/7,0)=5,4,ROUNDUP(DAY(tbl_raw_data[[#This Row],[updated_date]])/7,0))</f>
        <v>WEEK 4</v>
      </c>
      <c r="N4371" s="71" t="str">
        <f>UPPER(VLOOKUP(tbl_raw_data[[#This Row],[Analyst]],settings!$A$1:$B$15,2,0))</f>
        <v>FARDIN</v>
      </c>
      <c r="O4371" s="71" t="str">
        <f>TRIM(UPPER(tbl_raw_data[[#This Row],[Outcome]]))</f>
        <v>APPROVE</v>
      </c>
      <c r="P4371" s="71" t="str">
        <f>TRIM(UPPER(tbl_raw_data[[#This Row],[Queue Name]]))</f>
        <v>CONSUMER EXISTING</v>
      </c>
      <c r="Q4371" s="71" t="str">
        <f>IF(tbl_raw_data[[#This Row],[time_taken_in_min]]&lt;=settings!$D$2,"SLA_MET","SLA_NOT_MET")</f>
        <v>SLA_MET</v>
      </c>
    </row>
    <row r="4372" spans="1:17" hidden="1" x14ac:dyDescent="0.3">
      <c r="A4372" s="7" t="s">
        <v>5335</v>
      </c>
      <c r="B4372" s="34">
        <v>45161.965740740743</v>
      </c>
      <c r="C4372" s="40">
        <v>45161.972037037034</v>
      </c>
      <c r="D4372" s="10" t="s">
        <v>10</v>
      </c>
      <c r="E4372" s="10" t="s">
        <v>8</v>
      </c>
      <c r="F4372" s="10" t="s">
        <v>114</v>
      </c>
      <c r="G4372" s="12"/>
      <c r="H4372" s="84" t="str">
        <f t="shared" si="68"/>
        <v>Reason Unknown</v>
      </c>
      <c r="I4372" s="63">
        <f>(tbl_raw_data[[#This Row],[Date Actioned]])-(tbl_raw_data[[#This Row],[Date Tagged]])</f>
        <v>6.2962962911115028E-3</v>
      </c>
      <c r="J4372" s="66">
        <f>HOUR(tbl_raw_data[[#This Row],[time_taken]])*60+MINUTE(tbl_raw_data[[#This Row],[time_taken]])+SECOND(tbl_raw_data[[#This Row],[time_taken]])/60</f>
        <v>9.0666666666666664</v>
      </c>
      <c r="K4372" s="68">
        <f>DATE(YEAR(tbl_raw_data[[#This Row],[Date Actioned]]),MONTH(tbl_raw_data[[#This Row],[Date Actioned]]),DAY(tbl_raw_data[[#This Row],[Date Actioned]]))</f>
        <v>45161</v>
      </c>
      <c r="L4372" s="65" t="str">
        <f>UPPER(TEXT(tbl_raw_data[[#This Row],[updated_date]],"MMMM"))</f>
        <v>AUGUST</v>
      </c>
      <c r="M4372" s="65" t="str">
        <f>"WEEK "&amp;IF(ROUNDUP(DAY(tbl_raw_data[[#This Row],[updated_date]])/7,0)=5,4,ROUNDUP(DAY(tbl_raw_data[[#This Row],[updated_date]])/7,0))</f>
        <v>WEEK 4</v>
      </c>
      <c r="N4372" s="71" t="str">
        <f>UPPER(VLOOKUP(tbl_raw_data[[#This Row],[Analyst]],settings!$A$1:$B$15,2,0))</f>
        <v>FARDIN</v>
      </c>
      <c r="O4372" s="71" t="str">
        <f>TRIM(UPPER(tbl_raw_data[[#This Row],[Outcome]]))</f>
        <v>APPROVE</v>
      </c>
      <c r="P4372" s="71" t="str">
        <f>TRIM(UPPER(tbl_raw_data[[#This Row],[Queue Name]]))</f>
        <v>CONSUMER POST BUREAU</v>
      </c>
      <c r="Q4372" s="71" t="str">
        <f>IF(tbl_raw_data[[#This Row],[time_taken_in_min]]&lt;=settings!$D$2,"SLA_MET","SLA_NOT_MET")</f>
        <v>SLA_MET</v>
      </c>
    </row>
    <row r="4373" spans="1:17" x14ac:dyDescent="0.3">
      <c r="A4373" s="1" t="s">
        <v>5336</v>
      </c>
      <c r="B4373" s="36">
        <v>45161.430266203701</v>
      </c>
      <c r="C4373" s="41">
        <v>45161.432673611111</v>
      </c>
      <c r="D4373" s="11" t="s">
        <v>33</v>
      </c>
      <c r="E4373" s="11" t="s">
        <v>11</v>
      </c>
      <c r="F4373" s="11" t="s">
        <v>24</v>
      </c>
      <c r="G4373" s="11" t="s">
        <v>702</v>
      </c>
      <c r="H4373" s="84" t="str">
        <f t="shared" si="68"/>
        <v>Incomplete Details</v>
      </c>
      <c r="I4373" s="63">
        <f>(tbl_raw_data[[#This Row],[Date Actioned]])-(tbl_raw_data[[#This Row],[Date Tagged]])</f>
        <v>2.4074074099189602E-3</v>
      </c>
      <c r="J4373" s="66">
        <f>HOUR(tbl_raw_data[[#This Row],[time_taken]])*60+MINUTE(tbl_raw_data[[#This Row],[time_taken]])+SECOND(tbl_raw_data[[#This Row],[time_taken]])/60</f>
        <v>3.4666666666666668</v>
      </c>
      <c r="K4373" s="68">
        <f>DATE(YEAR(tbl_raw_data[[#This Row],[Date Actioned]]),MONTH(tbl_raw_data[[#This Row],[Date Actioned]]),DAY(tbl_raw_data[[#This Row],[Date Actioned]]))</f>
        <v>45161</v>
      </c>
      <c r="L4373" s="65" t="str">
        <f>UPPER(TEXT(tbl_raw_data[[#This Row],[updated_date]],"MMMM"))</f>
        <v>AUGUST</v>
      </c>
      <c r="M4373" s="65" t="str">
        <f>"WEEK "&amp;IF(ROUNDUP(DAY(tbl_raw_data[[#This Row],[updated_date]])/7,0)=5,4,ROUNDUP(DAY(tbl_raw_data[[#This Row],[updated_date]])/7,0))</f>
        <v>WEEK 4</v>
      </c>
      <c r="N4373" s="71" t="str">
        <f>UPPER(VLOOKUP(tbl_raw_data[[#This Row],[Analyst]],settings!$A$1:$B$15,2,0))</f>
        <v>SAM</v>
      </c>
      <c r="O4373" s="71" t="str">
        <f>TRIM(UPPER(tbl_raw_data[[#This Row],[Outcome]]))</f>
        <v>DECLINE</v>
      </c>
      <c r="P4373" s="71" t="str">
        <f>TRIM(UPPER(tbl_raw_data[[#This Row],[Queue Name]]))</f>
        <v>CONSUMER EXISTING</v>
      </c>
      <c r="Q4373" s="71" t="str">
        <f>IF(tbl_raw_data[[#This Row],[time_taken_in_min]]&lt;=settings!$D$2,"SLA_MET","SLA_NOT_MET")</f>
        <v>SLA_MET</v>
      </c>
    </row>
    <row r="4374" spans="1:17" x14ac:dyDescent="0.3">
      <c r="A4374" s="5" t="s">
        <v>5337</v>
      </c>
      <c r="B4374" s="34">
        <v>45161.518518518518</v>
      </c>
      <c r="C4374" s="40">
        <v>45161.524270833332</v>
      </c>
      <c r="D4374" s="10" t="s">
        <v>33</v>
      </c>
      <c r="E4374" s="10" t="s">
        <v>11</v>
      </c>
      <c r="F4374" s="10" t="s">
        <v>9</v>
      </c>
      <c r="G4374" s="12"/>
      <c r="H4374" s="84" t="str">
        <f t="shared" si="68"/>
        <v>Reason Unknown</v>
      </c>
      <c r="I4374" s="63">
        <f>(tbl_raw_data[[#This Row],[Date Actioned]])-(tbl_raw_data[[#This Row],[Date Tagged]])</f>
        <v>5.7523148134350777E-3</v>
      </c>
      <c r="J4374" s="66">
        <f>HOUR(tbl_raw_data[[#This Row],[time_taken]])*60+MINUTE(tbl_raw_data[[#This Row],[time_taken]])+SECOND(tbl_raw_data[[#This Row],[time_taken]])/60</f>
        <v>8.2833333333333332</v>
      </c>
      <c r="K4374" s="68">
        <f>DATE(YEAR(tbl_raw_data[[#This Row],[Date Actioned]]),MONTH(tbl_raw_data[[#This Row],[Date Actioned]]),DAY(tbl_raw_data[[#This Row],[Date Actioned]]))</f>
        <v>45161</v>
      </c>
      <c r="L4374" s="65" t="str">
        <f>UPPER(TEXT(tbl_raw_data[[#This Row],[updated_date]],"MMMM"))</f>
        <v>AUGUST</v>
      </c>
      <c r="M4374" s="65" t="str">
        <f>"WEEK "&amp;IF(ROUNDUP(DAY(tbl_raw_data[[#This Row],[updated_date]])/7,0)=5,4,ROUNDUP(DAY(tbl_raw_data[[#This Row],[updated_date]])/7,0))</f>
        <v>WEEK 4</v>
      </c>
      <c r="N4374" s="71" t="str">
        <f>UPPER(VLOOKUP(tbl_raw_data[[#This Row],[Analyst]],settings!$A$1:$B$15,2,0))</f>
        <v>QUADIR</v>
      </c>
      <c r="O4374" s="71" t="str">
        <f>TRIM(UPPER(tbl_raw_data[[#This Row],[Outcome]]))</f>
        <v>DECLINE</v>
      </c>
      <c r="P4374" s="71" t="str">
        <f>TRIM(UPPER(tbl_raw_data[[#This Row],[Queue Name]]))</f>
        <v>CONSUMER EXISTING</v>
      </c>
      <c r="Q4374" s="71" t="str">
        <f>IF(tbl_raw_data[[#This Row],[time_taken_in_min]]&lt;=settings!$D$2,"SLA_MET","SLA_NOT_MET")</f>
        <v>SLA_MET</v>
      </c>
    </row>
    <row r="4375" spans="1:17" x14ac:dyDescent="0.3">
      <c r="A4375" s="7" t="s">
        <v>5338</v>
      </c>
      <c r="B4375" s="36">
        <v>45161.522962962961</v>
      </c>
      <c r="C4375" s="41">
        <v>45161.526145833333</v>
      </c>
      <c r="D4375" s="11" t="s">
        <v>33</v>
      </c>
      <c r="E4375" s="11" t="s">
        <v>11</v>
      </c>
      <c r="F4375" s="11" t="s">
        <v>25</v>
      </c>
      <c r="G4375" s="11" t="s">
        <v>826</v>
      </c>
      <c r="H4375" s="84" t="str">
        <f t="shared" si="68"/>
        <v>Reason Unknown</v>
      </c>
      <c r="I4375" s="63">
        <f>(tbl_raw_data[[#This Row],[Date Actioned]])-(tbl_raw_data[[#This Row],[Date Tagged]])</f>
        <v>3.1828703722567298E-3</v>
      </c>
      <c r="J4375" s="66">
        <f>HOUR(tbl_raw_data[[#This Row],[time_taken]])*60+MINUTE(tbl_raw_data[[#This Row],[time_taken]])+SECOND(tbl_raw_data[[#This Row],[time_taken]])/60</f>
        <v>4.583333333333333</v>
      </c>
      <c r="K4375" s="68">
        <f>DATE(YEAR(tbl_raw_data[[#This Row],[Date Actioned]]),MONTH(tbl_raw_data[[#This Row],[Date Actioned]]),DAY(tbl_raw_data[[#This Row],[Date Actioned]]))</f>
        <v>45161</v>
      </c>
      <c r="L4375" s="65" t="str">
        <f>UPPER(TEXT(tbl_raw_data[[#This Row],[updated_date]],"MMMM"))</f>
        <v>AUGUST</v>
      </c>
      <c r="M4375" s="65" t="str">
        <f>"WEEK "&amp;IF(ROUNDUP(DAY(tbl_raw_data[[#This Row],[updated_date]])/7,0)=5,4,ROUNDUP(DAY(tbl_raw_data[[#This Row],[updated_date]])/7,0))</f>
        <v>WEEK 4</v>
      </c>
      <c r="N4375" s="71" t="str">
        <f>UPPER(VLOOKUP(tbl_raw_data[[#This Row],[Analyst]],settings!$A$1:$B$15,2,0))</f>
        <v>ASIF</v>
      </c>
      <c r="O4375" s="71" t="str">
        <f>TRIM(UPPER(tbl_raw_data[[#This Row],[Outcome]]))</f>
        <v>DECLINE</v>
      </c>
      <c r="P4375" s="71" t="str">
        <f>TRIM(UPPER(tbl_raw_data[[#This Row],[Queue Name]]))</f>
        <v>CONSUMER EXISTING</v>
      </c>
      <c r="Q4375" s="71" t="str">
        <f>IF(tbl_raw_data[[#This Row],[time_taken_in_min]]&lt;=settings!$D$2,"SLA_MET","SLA_NOT_MET")</f>
        <v>SLA_MET</v>
      </c>
    </row>
    <row r="4376" spans="1:17" x14ac:dyDescent="0.3">
      <c r="A4376" s="1" t="s">
        <v>5339</v>
      </c>
      <c r="B4376" s="34">
        <v>45161.542534722219</v>
      </c>
      <c r="C4376" s="40">
        <v>45161.552430555559</v>
      </c>
      <c r="D4376" s="10" t="s">
        <v>33</v>
      </c>
      <c r="E4376" s="10" t="s">
        <v>11</v>
      </c>
      <c r="F4376" s="10" t="s">
        <v>14</v>
      </c>
      <c r="G4376" s="10" t="s">
        <v>678</v>
      </c>
      <c r="H4376" s="84" t="str">
        <f t="shared" si="68"/>
        <v>Reason Unknown</v>
      </c>
      <c r="I4376" s="63">
        <f>(tbl_raw_data[[#This Row],[Date Actioned]])-(tbl_raw_data[[#This Row],[Date Tagged]])</f>
        <v>9.8958333401242271E-3</v>
      </c>
      <c r="J4376" s="66">
        <f>HOUR(tbl_raw_data[[#This Row],[time_taken]])*60+MINUTE(tbl_raw_data[[#This Row],[time_taken]])+SECOND(tbl_raw_data[[#This Row],[time_taken]])/60</f>
        <v>14.25</v>
      </c>
      <c r="K4376" s="68">
        <f>DATE(YEAR(tbl_raw_data[[#This Row],[Date Actioned]]),MONTH(tbl_raw_data[[#This Row],[Date Actioned]]),DAY(tbl_raw_data[[#This Row],[Date Actioned]]))</f>
        <v>45161</v>
      </c>
      <c r="L4376" s="65" t="str">
        <f>UPPER(TEXT(tbl_raw_data[[#This Row],[updated_date]],"MMMM"))</f>
        <v>AUGUST</v>
      </c>
      <c r="M4376" s="65" t="str">
        <f>"WEEK "&amp;IF(ROUNDUP(DAY(tbl_raw_data[[#This Row],[updated_date]])/7,0)=5,4,ROUNDUP(DAY(tbl_raw_data[[#This Row],[updated_date]])/7,0))</f>
        <v>WEEK 4</v>
      </c>
      <c r="N4376" s="71" t="str">
        <f>UPPER(VLOOKUP(tbl_raw_data[[#This Row],[Analyst]],settings!$A$1:$B$15,2,0))</f>
        <v>CAMROON</v>
      </c>
      <c r="O4376" s="71" t="str">
        <f>TRIM(UPPER(tbl_raw_data[[#This Row],[Outcome]]))</f>
        <v>DECLINE</v>
      </c>
      <c r="P4376" s="71" t="str">
        <f>TRIM(UPPER(tbl_raw_data[[#This Row],[Queue Name]]))</f>
        <v>CONSUMER EXISTING</v>
      </c>
      <c r="Q4376" s="71" t="str">
        <f>IF(tbl_raw_data[[#This Row],[time_taken_in_min]]&lt;=settings!$D$2,"SLA_MET","SLA_NOT_MET")</f>
        <v>SLA_MET</v>
      </c>
    </row>
    <row r="4377" spans="1:17" x14ac:dyDescent="0.3">
      <c r="A4377" s="5" t="s">
        <v>5340</v>
      </c>
      <c r="B4377" s="36">
        <v>45161.549340277779</v>
      </c>
      <c r="C4377" s="41">
        <v>45161.551851851851</v>
      </c>
      <c r="D4377" s="11" t="s">
        <v>33</v>
      </c>
      <c r="E4377" s="11" t="s">
        <v>11</v>
      </c>
      <c r="F4377" s="11" t="s">
        <v>25</v>
      </c>
      <c r="G4377" s="11" t="s">
        <v>682</v>
      </c>
      <c r="H4377" s="84" t="str">
        <f t="shared" si="68"/>
        <v>Reason Unknown</v>
      </c>
      <c r="I4377" s="63">
        <f>(tbl_raw_data[[#This Row],[Date Actioned]])-(tbl_raw_data[[#This Row],[Date Tagged]])</f>
        <v>2.5115740718320012E-3</v>
      </c>
      <c r="J4377" s="66">
        <f>HOUR(tbl_raw_data[[#This Row],[time_taken]])*60+MINUTE(tbl_raw_data[[#This Row],[time_taken]])+SECOND(tbl_raw_data[[#This Row],[time_taken]])/60</f>
        <v>3.6166666666666667</v>
      </c>
      <c r="K4377" s="68">
        <f>DATE(YEAR(tbl_raw_data[[#This Row],[Date Actioned]]),MONTH(tbl_raw_data[[#This Row],[Date Actioned]]),DAY(tbl_raw_data[[#This Row],[Date Actioned]]))</f>
        <v>45161</v>
      </c>
      <c r="L4377" s="65" t="str">
        <f>UPPER(TEXT(tbl_raw_data[[#This Row],[updated_date]],"MMMM"))</f>
        <v>AUGUST</v>
      </c>
      <c r="M4377" s="65" t="str">
        <f>"WEEK "&amp;IF(ROUNDUP(DAY(tbl_raw_data[[#This Row],[updated_date]])/7,0)=5,4,ROUNDUP(DAY(tbl_raw_data[[#This Row],[updated_date]])/7,0))</f>
        <v>WEEK 4</v>
      </c>
      <c r="N4377" s="71" t="str">
        <f>UPPER(VLOOKUP(tbl_raw_data[[#This Row],[Analyst]],settings!$A$1:$B$15,2,0))</f>
        <v>ASIF</v>
      </c>
      <c r="O4377" s="71" t="str">
        <f>TRIM(UPPER(tbl_raw_data[[#This Row],[Outcome]]))</f>
        <v>DECLINE</v>
      </c>
      <c r="P4377" s="71" t="str">
        <f>TRIM(UPPER(tbl_raw_data[[#This Row],[Queue Name]]))</f>
        <v>CONSUMER EXISTING</v>
      </c>
      <c r="Q4377" s="71" t="str">
        <f>IF(tbl_raw_data[[#This Row],[time_taken_in_min]]&lt;=settings!$D$2,"SLA_MET","SLA_NOT_MET")</f>
        <v>SLA_MET</v>
      </c>
    </row>
    <row r="4378" spans="1:17" x14ac:dyDescent="0.3">
      <c r="A4378" s="7" t="s">
        <v>5341</v>
      </c>
      <c r="B4378" s="34">
        <v>45161.554803240739</v>
      </c>
      <c r="C4378" s="40">
        <v>45161.561296296299</v>
      </c>
      <c r="D4378" s="10" t="s">
        <v>33</v>
      </c>
      <c r="E4378" s="10" t="s">
        <v>11</v>
      </c>
      <c r="F4378" s="10" t="s">
        <v>25</v>
      </c>
      <c r="G4378" s="10" t="s">
        <v>734</v>
      </c>
      <c r="H4378" s="84" t="str">
        <f t="shared" si="68"/>
        <v>Reason Unknown</v>
      </c>
      <c r="I4378" s="63">
        <f>(tbl_raw_data[[#This Row],[Date Actioned]])-(tbl_raw_data[[#This Row],[Date Tagged]])</f>
        <v>6.4930555599858053E-3</v>
      </c>
      <c r="J4378" s="66">
        <f>HOUR(tbl_raw_data[[#This Row],[time_taken]])*60+MINUTE(tbl_raw_data[[#This Row],[time_taken]])+SECOND(tbl_raw_data[[#This Row],[time_taken]])/60</f>
        <v>9.35</v>
      </c>
      <c r="K4378" s="68">
        <f>DATE(YEAR(tbl_raw_data[[#This Row],[Date Actioned]]),MONTH(tbl_raw_data[[#This Row],[Date Actioned]]),DAY(tbl_raw_data[[#This Row],[Date Actioned]]))</f>
        <v>45161</v>
      </c>
      <c r="L4378" s="65" t="str">
        <f>UPPER(TEXT(tbl_raw_data[[#This Row],[updated_date]],"MMMM"))</f>
        <v>AUGUST</v>
      </c>
      <c r="M4378" s="65" t="str">
        <f>"WEEK "&amp;IF(ROUNDUP(DAY(tbl_raw_data[[#This Row],[updated_date]])/7,0)=5,4,ROUNDUP(DAY(tbl_raw_data[[#This Row],[updated_date]])/7,0))</f>
        <v>WEEK 4</v>
      </c>
      <c r="N4378" s="71" t="str">
        <f>UPPER(VLOOKUP(tbl_raw_data[[#This Row],[Analyst]],settings!$A$1:$B$15,2,0))</f>
        <v>ASIF</v>
      </c>
      <c r="O4378" s="71" t="str">
        <f>TRIM(UPPER(tbl_raw_data[[#This Row],[Outcome]]))</f>
        <v>DECLINE</v>
      </c>
      <c r="P4378" s="71" t="str">
        <f>TRIM(UPPER(tbl_raw_data[[#This Row],[Queue Name]]))</f>
        <v>CONSUMER EXISTING</v>
      </c>
      <c r="Q4378" s="71" t="str">
        <f>IF(tbl_raw_data[[#This Row],[time_taken_in_min]]&lt;=settings!$D$2,"SLA_MET","SLA_NOT_MET")</f>
        <v>SLA_MET</v>
      </c>
    </row>
    <row r="4379" spans="1:17" x14ac:dyDescent="0.3">
      <c r="A4379" s="1" t="s">
        <v>5342</v>
      </c>
      <c r="B4379" s="36">
        <v>45161.561400462961</v>
      </c>
      <c r="C4379" s="41">
        <v>45161.566863425927</v>
      </c>
      <c r="D4379" s="11" t="s">
        <v>33</v>
      </c>
      <c r="E4379" s="11" t="s">
        <v>11</v>
      </c>
      <c r="F4379" s="11" t="s">
        <v>25</v>
      </c>
      <c r="G4379" s="11" t="s">
        <v>702</v>
      </c>
      <c r="H4379" s="84" t="str">
        <f t="shared" si="68"/>
        <v>Incomplete Details</v>
      </c>
      <c r="I4379" s="63">
        <f>(tbl_raw_data[[#This Row],[Date Actioned]])-(tbl_raw_data[[#This Row],[Date Tagged]])</f>
        <v>5.4629629667033441E-3</v>
      </c>
      <c r="J4379" s="66">
        <f>HOUR(tbl_raw_data[[#This Row],[time_taken]])*60+MINUTE(tbl_raw_data[[#This Row],[time_taken]])+SECOND(tbl_raw_data[[#This Row],[time_taken]])/60</f>
        <v>7.8666666666666671</v>
      </c>
      <c r="K4379" s="68">
        <f>DATE(YEAR(tbl_raw_data[[#This Row],[Date Actioned]]),MONTH(tbl_raw_data[[#This Row],[Date Actioned]]),DAY(tbl_raw_data[[#This Row],[Date Actioned]]))</f>
        <v>45161</v>
      </c>
      <c r="L4379" s="65" t="str">
        <f>UPPER(TEXT(tbl_raw_data[[#This Row],[updated_date]],"MMMM"))</f>
        <v>AUGUST</v>
      </c>
      <c r="M4379" s="65" t="str">
        <f>"WEEK "&amp;IF(ROUNDUP(DAY(tbl_raw_data[[#This Row],[updated_date]])/7,0)=5,4,ROUNDUP(DAY(tbl_raw_data[[#This Row],[updated_date]])/7,0))</f>
        <v>WEEK 4</v>
      </c>
      <c r="N4379" s="71" t="str">
        <f>UPPER(VLOOKUP(tbl_raw_data[[#This Row],[Analyst]],settings!$A$1:$B$15,2,0))</f>
        <v>ASIF</v>
      </c>
      <c r="O4379" s="71" t="str">
        <f>TRIM(UPPER(tbl_raw_data[[#This Row],[Outcome]]))</f>
        <v>DECLINE</v>
      </c>
      <c r="P4379" s="71" t="str">
        <f>TRIM(UPPER(tbl_raw_data[[#This Row],[Queue Name]]))</f>
        <v>CONSUMER EXISTING</v>
      </c>
      <c r="Q4379" s="71" t="str">
        <f>IF(tbl_raw_data[[#This Row],[time_taken_in_min]]&lt;=settings!$D$2,"SLA_MET","SLA_NOT_MET")</f>
        <v>SLA_MET</v>
      </c>
    </row>
    <row r="4380" spans="1:17" x14ac:dyDescent="0.3">
      <c r="A4380" s="5" t="s">
        <v>5343</v>
      </c>
      <c r="B4380" s="34">
        <v>45161.563310185185</v>
      </c>
      <c r="C4380" s="40">
        <v>45161.573125000003</v>
      </c>
      <c r="D4380" s="10" t="s">
        <v>33</v>
      </c>
      <c r="E4380" s="10" t="s">
        <v>11</v>
      </c>
      <c r="F4380" s="10" t="s">
        <v>9</v>
      </c>
      <c r="G4380" s="12"/>
      <c r="H4380" s="84" t="str">
        <f t="shared" si="68"/>
        <v>Reason Unknown</v>
      </c>
      <c r="I4380" s="63">
        <f>(tbl_raw_data[[#This Row],[Date Actioned]])-(tbl_raw_data[[#This Row],[Date Tagged]])</f>
        <v>9.8148148172185756E-3</v>
      </c>
      <c r="J4380" s="66">
        <f>HOUR(tbl_raw_data[[#This Row],[time_taken]])*60+MINUTE(tbl_raw_data[[#This Row],[time_taken]])+SECOND(tbl_raw_data[[#This Row],[time_taken]])/60</f>
        <v>14.133333333333333</v>
      </c>
      <c r="K4380" s="68">
        <f>DATE(YEAR(tbl_raw_data[[#This Row],[Date Actioned]]),MONTH(tbl_raw_data[[#This Row],[Date Actioned]]),DAY(tbl_raw_data[[#This Row],[Date Actioned]]))</f>
        <v>45161</v>
      </c>
      <c r="L4380" s="65" t="str">
        <f>UPPER(TEXT(tbl_raw_data[[#This Row],[updated_date]],"MMMM"))</f>
        <v>AUGUST</v>
      </c>
      <c r="M4380" s="65" t="str">
        <f>"WEEK "&amp;IF(ROUNDUP(DAY(tbl_raw_data[[#This Row],[updated_date]])/7,0)=5,4,ROUNDUP(DAY(tbl_raw_data[[#This Row],[updated_date]])/7,0))</f>
        <v>WEEK 4</v>
      </c>
      <c r="N4380" s="71" t="str">
        <f>UPPER(VLOOKUP(tbl_raw_data[[#This Row],[Analyst]],settings!$A$1:$B$15,2,0))</f>
        <v>QUADIR</v>
      </c>
      <c r="O4380" s="71" t="str">
        <f>TRIM(UPPER(tbl_raw_data[[#This Row],[Outcome]]))</f>
        <v>DECLINE</v>
      </c>
      <c r="P4380" s="71" t="str">
        <f>TRIM(UPPER(tbl_raw_data[[#This Row],[Queue Name]]))</f>
        <v>CONSUMER EXISTING</v>
      </c>
      <c r="Q4380" s="71" t="str">
        <f>IF(tbl_raw_data[[#This Row],[time_taken_in_min]]&lt;=settings!$D$2,"SLA_MET","SLA_NOT_MET")</f>
        <v>SLA_MET</v>
      </c>
    </row>
    <row r="4381" spans="1:17" x14ac:dyDescent="0.3">
      <c r="A4381" s="7" t="s">
        <v>5344</v>
      </c>
      <c r="B4381" s="36">
        <v>45161.565115740741</v>
      </c>
      <c r="C4381" s="41">
        <v>45161.569849537038</v>
      </c>
      <c r="D4381" s="11" t="s">
        <v>33</v>
      </c>
      <c r="E4381" s="11" t="s">
        <v>11</v>
      </c>
      <c r="F4381" s="11" t="s">
        <v>25</v>
      </c>
      <c r="G4381" s="11" t="s">
        <v>827</v>
      </c>
      <c r="H4381" s="84" t="str">
        <f t="shared" si="68"/>
        <v>Reason Unknown</v>
      </c>
      <c r="I4381" s="63">
        <f>(tbl_raw_data[[#This Row],[Date Actioned]])-(tbl_raw_data[[#This Row],[Date Tagged]])</f>
        <v>4.7337962969322689E-3</v>
      </c>
      <c r="J4381" s="66">
        <f>HOUR(tbl_raw_data[[#This Row],[time_taken]])*60+MINUTE(tbl_raw_data[[#This Row],[time_taken]])+SECOND(tbl_raw_data[[#This Row],[time_taken]])/60</f>
        <v>6.8166666666666664</v>
      </c>
      <c r="K4381" s="68">
        <f>DATE(YEAR(tbl_raw_data[[#This Row],[Date Actioned]]),MONTH(tbl_raw_data[[#This Row],[Date Actioned]]),DAY(tbl_raw_data[[#This Row],[Date Actioned]]))</f>
        <v>45161</v>
      </c>
      <c r="L4381" s="65" t="str">
        <f>UPPER(TEXT(tbl_raw_data[[#This Row],[updated_date]],"MMMM"))</f>
        <v>AUGUST</v>
      </c>
      <c r="M4381" s="65" t="str">
        <f>"WEEK "&amp;IF(ROUNDUP(DAY(tbl_raw_data[[#This Row],[updated_date]])/7,0)=5,4,ROUNDUP(DAY(tbl_raw_data[[#This Row],[updated_date]])/7,0))</f>
        <v>WEEK 4</v>
      </c>
      <c r="N4381" s="71" t="str">
        <f>UPPER(VLOOKUP(tbl_raw_data[[#This Row],[Analyst]],settings!$A$1:$B$15,2,0))</f>
        <v>ASIF</v>
      </c>
      <c r="O4381" s="71" t="str">
        <f>TRIM(UPPER(tbl_raw_data[[#This Row],[Outcome]]))</f>
        <v>DECLINE</v>
      </c>
      <c r="P4381" s="71" t="str">
        <f>TRIM(UPPER(tbl_raw_data[[#This Row],[Queue Name]]))</f>
        <v>CONSUMER EXISTING</v>
      </c>
      <c r="Q4381" s="71" t="str">
        <f>IF(tbl_raw_data[[#This Row],[time_taken_in_min]]&lt;=settings!$D$2,"SLA_MET","SLA_NOT_MET")</f>
        <v>SLA_MET</v>
      </c>
    </row>
    <row r="4382" spans="1:17" x14ac:dyDescent="0.3">
      <c r="A4382" s="1" t="s">
        <v>5345</v>
      </c>
      <c r="B4382" s="34">
        <v>45161.579988425925</v>
      </c>
      <c r="C4382" s="40">
        <v>45161.58488425926</v>
      </c>
      <c r="D4382" s="10" t="s">
        <v>33</v>
      </c>
      <c r="E4382" s="10" t="s">
        <v>11</v>
      </c>
      <c r="F4382" s="10" t="s">
        <v>21</v>
      </c>
      <c r="G4382" s="12"/>
      <c r="H4382" s="84" t="str">
        <f t="shared" si="68"/>
        <v>Reason Unknown</v>
      </c>
      <c r="I4382" s="63">
        <f>(tbl_raw_data[[#This Row],[Date Actioned]])-(tbl_raw_data[[#This Row],[Date Tagged]])</f>
        <v>4.8958333354676142E-3</v>
      </c>
      <c r="J4382" s="66">
        <f>HOUR(tbl_raw_data[[#This Row],[time_taken]])*60+MINUTE(tbl_raw_data[[#This Row],[time_taken]])+SECOND(tbl_raw_data[[#This Row],[time_taken]])/60</f>
        <v>7.05</v>
      </c>
      <c r="K4382" s="68">
        <f>DATE(YEAR(tbl_raw_data[[#This Row],[Date Actioned]]),MONTH(tbl_raw_data[[#This Row],[Date Actioned]]),DAY(tbl_raw_data[[#This Row],[Date Actioned]]))</f>
        <v>45161</v>
      </c>
      <c r="L4382" s="65" t="str">
        <f>UPPER(TEXT(tbl_raw_data[[#This Row],[updated_date]],"MMMM"))</f>
        <v>AUGUST</v>
      </c>
      <c r="M4382" s="65" t="str">
        <f>"WEEK "&amp;IF(ROUNDUP(DAY(tbl_raw_data[[#This Row],[updated_date]])/7,0)=5,4,ROUNDUP(DAY(tbl_raw_data[[#This Row],[updated_date]])/7,0))</f>
        <v>WEEK 4</v>
      </c>
      <c r="N4382" s="71" t="str">
        <f>UPPER(VLOOKUP(tbl_raw_data[[#This Row],[Analyst]],settings!$A$1:$B$15,2,0))</f>
        <v>SHAHID</v>
      </c>
      <c r="O4382" s="71" t="str">
        <f>TRIM(UPPER(tbl_raw_data[[#This Row],[Outcome]]))</f>
        <v>DECLINE</v>
      </c>
      <c r="P4382" s="71" t="str">
        <f>TRIM(UPPER(tbl_raw_data[[#This Row],[Queue Name]]))</f>
        <v>CONSUMER EXISTING</v>
      </c>
      <c r="Q4382" s="71" t="str">
        <f>IF(tbl_raw_data[[#This Row],[time_taken_in_min]]&lt;=settings!$D$2,"SLA_MET","SLA_NOT_MET")</f>
        <v>SLA_MET</v>
      </c>
    </row>
    <row r="4383" spans="1:17" x14ac:dyDescent="0.3">
      <c r="A4383" s="5" t="s">
        <v>5346</v>
      </c>
      <c r="B4383" s="36">
        <v>45161.586319444446</v>
      </c>
      <c r="C4383" s="41">
        <v>45161.589155092595</v>
      </c>
      <c r="D4383" s="11" t="s">
        <v>33</v>
      </c>
      <c r="E4383" s="11" t="s">
        <v>11</v>
      </c>
      <c r="F4383" s="11" t="s">
        <v>25</v>
      </c>
      <c r="G4383" s="11" t="s">
        <v>702</v>
      </c>
      <c r="H4383" s="84" t="str">
        <f t="shared" si="68"/>
        <v>Incomplete Details</v>
      </c>
      <c r="I4383" s="63">
        <f>(tbl_raw_data[[#This Row],[Date Actioned]])-(tbl_raw_data[[#This Row],[Date Tagged]])</f>
        <v>2.8356481489026919E-3</v>
      </c>
      <c r="J4383" s="66">
        <f>HOUR(tbl_raw_data[[#This Row],[time_taken]])*60+MINUTE(tbl_raw_data[[#This Row],[time_taken]])+SECOND(tbl_raw_data[[#This Row],[time_taken]])/60</f>
        <v>4.083333333333333</v>
      </c>
      <c r="K4383" s="68">
        <f>DATE(YEAR(tbl_raw_data[[#This Row],[Date Actioned]]),MONTH(tbl_raw_data[[#This Row],[Date Actioned]]),DAY(tbl_raw_data[[#This Row],[Date Actioned]]))</f>
        <v>45161</v>
      </c>
      <c r="L4383" s="65" t="str">
        <f>UPPER(TEXT(tbl_raw_data[[#This Row],[updated_date]],"MMMM"))</f>
        <v>AUGUST</v>
      </c>
      <c r="M4383" s="65" t="str">
        <f>"WEEK "&amp;IF(ROUNDUP(DAY(tbl_raw_data[[#This Row],[updated_date]])/7,0)=5,4,ROUNDUP(DAY(tbl_raw_data[[#This Row],[updated_date]])/7,0))</f>
        <v>WEEK 4</v>
      </c>
      <c r="N4383" s="71" t="str">
        <f>UPPER(VLOOKUP(tbl_raw_data[[#This Row],[Analyst]],settings!$A$1:$B$15,2,0))</f>
        <v>ASIF</v>
      </c>
      <c r="O4383" s="71" t="str">
        <f>TRIM(UPPER(tbl_raw_data[[#This Row],[Outcome]]))</f>
        <v>DECLINE</v>
      </c>
      <c r="P4383" s="71" t="str">
        <f>TRIM(UPPER(tbl_raw_data[[#This Row],[Queue Name]]))</f>
        <v>CONSUMER EXISTING</v>
      </c>
      <c r="Q4383" s="71" t="str">
        <f>IF(tbl_raw_data[[#This Row],[time_taken_in_min]]&lt;=settings!$D$2,"SLA_MET","SLA_NOT_MET")</f>
        <v>SLA_MET</v>
      </c>
    </row>
    <row r="4384" spans="1:17" x14ac:dyDescent="0.3">
      <c r="A4384" s="7" t="s">
        <v>5347</v>
      </c>
      <c r="B4384" s="34">
        <v>45161.586712962962</v>
      </c>
      <c r="C4384" s="40">
        <v>45161.590173611112</v>
      </c>
      <c r="D4384" s="10" t="s">
        <v>33</v>
      </c>
      <c r="E4384" s="10" t="s">
        <v>11</v>
      </c>
      <c r="F4384" s="10" t="s">
        <v>14</v>
      </c>
      <c r="G4384" s="10" t="s">
        <v>735</v>
      </c>
      <c r="H4384" s="84" t="str">
        <f t="shared" si="68"/>
        <v>Reason Unknown</v>
      </c>
      <c r="I4384" s="63">
        <f>(tbl_raw_data[[#This Row],[Date Actioned]])-(tbl_raw_data[[#This Row],[Date Tagged]])</f>
        <v>3.4606481494847685E-3</v>
      </c>
      <c r="J4384" s="66">
        <f>HOUR(tbl_raw_data[[#This Row],[time_taken]])*60+MINUTE(tbl_raw_data[[#This Row],[time_taken]])+SECOND(tbl_raw_data[[#This Row],[time_taken]])/60</f>
        <v>4.9833333333333334</v>
      </c>
      <c r="K4384" s="68">
        <f>DATE(YEAR(tbl_raw_data[[#This Row],[Date Actioned]]),MONTH(tbl_raw_data[[#This Row],[Date Actioned]]),DAY(tbl_raw_data[[#This Row],[Date Actioned]]))</f>
        <v>45161</v>
      </c>
      <c r="L4384" s="65" t="str">
        <f>UPPER(TEXT(tbl_raw_data[[#This Row],[updated_date]],"MMMM"))</f>
        <v>AUGUST</v>
      </c>
      <c r="M4384" s="65" t="str">
        <f>"WEEK "&amp;IF(ROUNDUP(DAY(tbl_raw_data[[#This Row],[updated_date]])/7,0)=5,4,ROUNDUP(DAY(tbl_raw_data[[#This Row],[updated_date]])/7,0))</f>
        <v>WEEK 4</v>
      </c>
      <c r="N4384" s="71" t="str">
        <f>UPPER(VLOOKUP(tbl_raw_data[[#This Row],[Analyst]],settings!$A$1:$B$15,2,0))</f>
        <v>CAMROON</v>
      </c>
      <c r="O4384" s="71" t="str">
        <f>TRIM(UPPER(tbl_raw_data[[#This Row],[Outcome]]))</f>
        <v>DECLINE</v>
      </c>
      <c r="P4384" s="71" t="str">
        <f>TRIM(UPPER(tbl_raw_data[[#This Row],[Queue Name]]))</f>
        <v>CONSUMER EXISTING</v>
      </c>
      <c r="Q4384" s="71" t="str">
        <f>IF(tbl_raw_data[[#This Row],[time_taken_in_min]]&lt;=settings!$D$2,"SLA_MET","SLA_NOT_MET")</f>
        <v>SLA_MET</v>
      </c>
    </row>
    <row r="4385" spans="1:17" x14ac:dyDescent="0.3">
      <c r="A4385" s="1" t="s">
        <v>5348</v>
      </c>
      <c r="B4385" s="36">
        <v>45161.587858796294</v>
      </c>
      <c r="C4385" s="41">
        <v>45161.594664351855</v>
      </c>
      <c r="D4385" s="11" t="s">
        <v>33</v>
      </c>
      <c r="E4385" s="11" t="s">
        <v>11</v>
      </c>
      <c r="F4385" s="11" t="s">
        <v>114</v>
      </c>
      <c r="G4385" s="11" t="s">
        <v>737</v>
      </c>
      <c r="H4385" s="84" t="str">
        <f t="shared" si="68"/>
        <v>Reason Unknown</v>
      </c>
      <c r="I4385" s="63">
        <f>(tbl_raw_data[[#This Row],[Date Actioned]])-(tbl_raw_data[[#This Row],[Date Tagged]])</f>
        <v>6.8055555602768436E-3</v>
      </c>
      <c r="J4385" s="66">
        <f>HOUR(tbl_raw_data[[#This Row],[time_taken]])*60+MINUTE(tbl_raw_data[[#This Row],[time_taken]])+SECOND(tbl_raw_data[[#This Row],[time_taken]])/60</f>
        <v>9.8000000000000007</v>
      </c>
      <c r="K4385" s="68">
        <f>DATE(YEAR(tbl_raw_data[[#This Row],[Date Actioned]]),MONTH(tbl_raw_data[[#This Row],[Date Actioned]]),DAY(tbl_raw_data[[#This Row],[Date Actioned]]))</f>
        <v>45161</v>
      </c>
      <c r="L4385" s="65" t="str">
        <f>UPPER(TEXT(tbl_raw_data[[#This Row],[updated_date]],"MMMM"))</f>
        <v>AUGUST</v>
      </c>
      <c r="M4385" s="65" t="str">
        <f>"WEEK "&amp;IF(ROUNDUP(DAY(tbl_raw_data[[#This Row],[updated_date]])/7,0)=5,4,ROUNDUP(DAY(tbl_raw_data[[#This Row],[updated_date]])/7,0))</f>
        <v>WEEK 4</v>
      </c>
      <c r="N4385" s="71" t="str">
        <f>UPPER(VLOOKUP(tbl_raw_data[[#This Row],[Analyst]],settings!$A$1:$B$15,2,0))</f>
        <v>FARDIN</v>
      </c>
      <c r="O4385" s="71" t="str">
        <f>TRIM(UPPER(tbl_raw_data[[#This Row],[Outcome]]))</f>
        <v>DECLINE</v>
      </c>
      <c r="P4385" s="71" t="str">
        <f>TRIM(UPPER(tbl_raw_data[[#This Row],[Queue Name]]))</f>
        <v>CONSUMER EXISTING</v>
      </c>
      <c r="Q4385" s="71" t="str">
        <f>IF(tbl_raw_data[[#This Row],[time_taken_in_min]]&lt;=settings!$D$2,"SLA_MET","SLA_NOT_MET")</f>
        <v>SLA_MET</v>
      </c>
    </row>
    <row r="4386" spans="1:17" x14ac:dyDescent="0.3">
      <c r="A4386" s="5" t="s">
        <v>5349</v>
      </c>
      <c r="B4386" s="34">
        <v>45161.587997685187</v>
      </c>
      <c r="C4386" s="40">
        <v>45161.591898148145</v>
      </c>
      <c r="D4386" s="10" t="s">
        <v>33</v>
      </c>
      <c r="E4386" s="10" t="s">
        <v>11</v>
      </c>
      <c r="F4386" s="10" t="s">
        <v>25</v>
      </c>
      <c r="G4386" s="10" t="s">
        <v>678</v>
      </c>
      <c r="H4386" s="84" t="str">
        <f t="shared" si="68"/>
        <v>Reason Unknown</v>
      </c>
      <c r="I4386" s="63">
        <f>(tbl_raw_data[[#This Row],[Date Actioned]])-(tbl_raw_data[[#This Row],[Date Tagged]])</f>
        <v>3.900462957972195E-3</v>
      </c>
      <c r="J4386" s="66">
        <f>HOUR(tbl_raw_data[[#This Row],[time_taken]])*60+MINUTE(tbl_raw_data[[#This Row],[time_taken]])+SECOND(tbl_raw_data[[#This Row],[time_taken]])/60</f>
        <v>5.6166666666666671</v>
      </c>
      <c r="K4386" s="68">
        <f>DATE(YEAR(tbl_raw_data[[#This Row],[Date Actioned]]),MONTH(tbl_raw_data[[#This Row],[Date Actioned]]),DAY(tbl_raw_data[[#This Row],[Date Actioned]]))</f>
        <v>45161</v>
      </c>
      <c r="L4386" s="65" t="str">
        <f>UPPER(TEXT(tbl_raw_data[[#This Row],[updated_date]],"MMMM"))</f>
        <v>AUGUST</v>
      </c>
      <c r="M4386" s="65" t="str">
        <f>"WEEK "&amp;IF(ROUNDUP(DAY(tbl_raw_data[[#This Row],[updated_date]])/7,0)=5,4,ROUNDUP(DAY(tbl_raw_data[[#This Row],[updated_date]])/7,0))</f>
        <v>WEEK 4</v>
      </c>
      <c r="N4386" s="71" t="str">
        <f>UPPER(VLOOKUP(tbl_raw_data[[#This Row],[Analyst]],settings!$A$1:$B$15,2,0))</f>
        <v>ASIF</v>
      </c>
      <c r="O4386" s="71" t="str">
        <f>TRIM(UPPER(tbl_raw_data[[#This Row],[Outcome]]))</f>
        <v>DECLINE</v>
      </c>
      <c r="P4386" s="71" t="str">
        <f>TRIM(UPPER(tbl_raw_data[[#This Row],[Queue Name]]))</f>
        <v>CONSUMER EXISTING</v>
      </c>
      <c r="Q4386" s="71" t="str">
        <f>IF(tbl_raw_data[[#This Row],[time_taken_in_min]]&lt;=settings!$D$2,"SLA_MET","SLA_NOT_MET")</f>
        <v>SLA_MET</v>
      </c>
    </row>
    <row r="4387" spans="1:17" x14ac:dyDescent="0.3">
      <c r="A4387" s="7" t="s">
        <v>5350</v>
      </c>
      <c r="B4387" s="36">
        <v>45161.588553240741</v>
      </c>
      <c r="C4387" s="41">
        <v>45161.594895833332</v>
      </c>
      <c r="D4387" s="11" t="s">
        <v>33</v>
      </c>
      <c r="E4387" s="11" t="s">
        <v>11</v>
      </c>
      <c r="F4387" s="11" t="s">
        <v>14</v>
      </c>
      <c r="G4387" s="11" t="s">
        <v>676</v>
      </c>
      <c r="H4387" s="84" t="str">
        <f t="shared" si="68"/>
        <v>Reason Unknown</v>
      </c>
      <c r="I4387" s="63">
        <f>(tbl_raw_data[[#This Row],[Date Actioned]])-(tbl_raw_data[[#This Row],[Date Tagged]])</f>
        <v>6.3425925909541547E-3</v>
      </c>
      <c r="J4387" s="66">
        <f>HOUR(tbl_raw_data[[#This Row],[time_taken]])*60+MINUTE(tbl_raw_data[[#This Row],[time_taken]])+SECOND(tbl_raw_data[[#This Row],[time_taken]])/60</f>
        <v>9.1333333333333329</v>
      </c>
      <c r="K4387" s="68">
        <f>DATE(YEAR(tbl_raw_data[[#This Row],[Date Actioned]]),MONTH(tbl_raw_data[[#This Row],[Date Actioned]]),DAY(tbl_raw_data[[#This Row],[Date Actioned]]))</f>
        <v>45161</v>
      </c>
      <c r="L4387" s="65" t="str">
        <f>UPPER(TEXT(tbl_raw_data[[#This Row],[updated_date]],"MMMM"))</f>
        <v>AUGUST</v>
      </c>
      <c r="M4387" s="65" t="str">
        <f>"WEEK "&amp;IF(ROUNDUP(DAY(tbl_raw_data[[#This Row],[updated_date]])/7,0)=5,4,ROUNDUP(DAY(tbl_raw_data[[#This Row],[updated_date]])/7,0))</f>
        <v>WEEK 4</v>
      </c>
      <c r="N4387" s="71" t="str">
        <f>UPPER(VLOOKUP(tbl_raw_data[[#This Row],[Analyst]],settings!$A$1:$B$15,2,0))</f>
        <v>CAMROON</v>
      </c>
      <c r="O4387" s="71" t="str">
        <f>TRIM(UPPER(tbl_raw_data[[#This Row],[Outcome]]))</f>
        <v>DECLINE</v>
      </c>
      <c r="P4387" s="71" t="str">
        <f>TRIM(UPPER(tbl_raw_data[[#This Row],[Queue Name]]))</f>
        <v>CONSUMER EXISTING</v>
      </c>
      <c r="Q4387" s="71" t="str">
        <f>IF(tbl_raw_data[[#This Row],[time_taken_in_min]]&lt;=settings!$D$2,"SLA_MET","SLA_NOT_MET")</f>
        <v>SLA_MET</v>
      </c>
    </row>
    <row r="4388" spans="1:17" x14ac:dyDescent="0.3">
      <c r="A4388" s="1" t="s">
        <v>5351</v>
      </c>
      <c r="B4388" s="34">
        <v>45161.597581018519</v>
      </c>
      <c r="C4388" s="40">
        <v>45161.603090277778</v>
      </c>
      <c r="D4388" s="10" t="s">
        <v>33</v>
      </c>
      <c r="E4388" s="10" t="s">
        <v>18</v>
      </c>
      <c r="F4388" s="10" t="s">
        <v>206</v>
      </c>
      <c r="G4388" s="10" t="s">
        <v>644</v>
      </c>
      <c r="H4388" s="84" t="str">
        <f t="shared" si="68"/>
        <v>Reason Unknown</v>
      </c>
      <c r="I4388" s="63">
        <f>(tbl_raw_data[[#This Row],[Date Actioned]])-(tbl_raw_data[[#This Row],[Date Tagged]])</f>
        <v>5.5092592592700385E-3</v>
      </c>
      <c r="J4388" s="66">
        <f>HOUR(tbl_raw_data[[#This Row],[time_taken]])*60+MINUTE(tbl_raw_data[[#This Row],[time_taken]])+SECOND(tbl_raw_data[[#This Row],[time_taken]])/60</f>
        <v>7.9333333333333336</v>
      </c>
      <c r="K4388" s="68">
        <f>DATE(YEAR(tbl_raw_data[[#This Row],[Date Actioned]]),MONTH(tbl_raw_data[[#This Row],[Date Actioned]]),DAY(tbl_raw_data[[#This Row],[Date Actioned]]))</f>
        <v>45161</v>
      </c>
      <c r="L4388" s="65" t="str">
        <f>UPPER(TEXT(tbl_raw_data[[#This Row],[updated_date]],"MMMM"))</f>
        <v>AUGUST</v>
      </c>
      <c r="M4388" s="65" t="str">
        <f>"WEEK "&amp;IF(ROUNDUP(DAY(tbl_raw_data[[#This Row],[updated_date]])/7,0)=5,4,ROUNDUP(DAY(tbl_raw_data[[#This Row],[updated_date]])/7,0))</f>
        <v>WEEK 4</v>
      </c>
      <c r="N4388" s="71" t="str">
        <f>UPPER(VLOOKUP(tbl_raw_data[[#This Row],[Analyst]],settings!$A$1:$B$15,2,0))</f>
        <v>HARDIK</v>
      </c>
      <c r="O4388" s="71" t="str">
        <f>TRIM(UPPER(tbl_raw_data[[#This Row],[Outcome]]))</f>
        <v>DECLINE</v>
      </c>
      <c r="P4388" s="71" t="str">
        <f>TRIM(UPPER(tbl_raw_data[[#This Row],[Queue Name]]))</f>
        <v>CONSUMER PRE BUREAU</v>
      </c>
      <c r="Q4388" s="71" t="str">
        <f>IF(tbl_raw_data[[#This Row],[time_taken_in_min]]&lt;=settings!$D$2,"SLA_MET","SLA_NOT_MET")</f>
        <v>SLA_MET</v>
      </c>
    </row>
    <row r="4389" spans="1:17" x14ac:dyDescent="0.3">
      <c r="A4389" s="5" t="s">
        <v>5352</v>
      </c>
      <c r="B4389" s="36">
        <v>45161.598854166667</v>
      </c>
      <c r="C4389" s="41">
        <v>45161.604502314818</v>
      </c>
      <c r="D4389" s="11" t="s">
        <v>33</v>
      </c>
      <c r="E4389" s="11" t="s">
        <v>11</v>
      </c>
      <c r="F4389" s="11" t="s">
        <v>9</v>
      </c>
      <c r="G4389" s="13"/>
      <c r="H4389" s="84" t="str">
        <f t="shared" si="68"/>
        <v>Reason Unknown</v>
      </c>
      <c r="I4389" s="63">
        <f>(tbl_raw_data[[#This Row],[Date Actioned]])-(tbl_raw_data[[#This Row],[Date Tagged]])</f>
        <v>5.6481481515220366E-3</v>
      </c>
      <c r="J4389" s="66">
        <f>HOUR(tbl_raw_data[[#This Row],[time_taken]])*60+MINUTE(tbl_raw_data[[#This Row],[time_taken]])+SECOND(tbl_raw_data[[#This Row],[time_taken]])/60</f>
        <v>8.1333333333333329</v>
      </c>
      <c r="K4389" s="68">
        <f>DATE(YEAR(tbl_raw_data[[#This Row],[Date Actioned]]),MONTH(tbl_raw_data[[#This Row],[Date Actioned]]),DAY(tbl_raw_data[[#This Row],[Date Actioned]]))</f>
        <v>45161</v>
      </c>
      <c r="L4389" s="65" t="str">
        <f>UPPER(TEXT(tbl_raw_data[[#This Row],[updated_date]],"MMMM"))</f>
        <v>AUGUST</v>
      </c>
      <c r="M4389" s="65" t="str">
        <f>"WEEK "&amp;IF(ROUNDUP(DAY(tbl_raw_data[[#This Row],[updated_date]])/7,0)=5,4,ROUNDUP(DAY(tbl_raw_data[[#This Row],[updated_date]])/7,0))</f>
        <v>WEEK 4</v>
      </c>
      <c r="N4389" s="71" t="str">
        <f>UPPER(VLOOKUP(tbl_raw_data[[#This Row],[Analyst]],settings!$A$1:$B$15,2,0))</f>
        <v>QUADIR</v>
      </c>
      <c r="O4389" s="71" t="str">
        <f>TRIM(UPPER(tbl_raw_data[[#This Row],[Outcome]]))</f>
        <v>DECLINE</v>
      </c>
      <c r="P4389" s="71" t="str">
        <f>TRIM(UPPER(tbl_raw_data[[#This Row],[Queue Name]]))</f>
        <v>CONSUMER EXISTING</v>
      </c>
      <c r="Q4389" s="71" t="str">
        <f>IF(tbl_raw_data[[#This Row],[time_taken_in_min]]&lt;=settings!$D$2,"SLA_MET","SLA_NOT_MET")</f>
        <v>SLA_MET</v>
      </c>
    </row>
    <row r="4390" spans="1:17" x14ac:dyDescent="0.3">
      <c r="A4390" s="7" t="s">
        <v>5353</v>
      </c>
      <c r="B4390" s="34">
        <v>45161.620787037034</v>
      </c>
      <c r="C4390" s="40">
        <v>45161.624745370369</v>
      </c>
      <c r="D4390" s="10" t="s">
        <v>33</v>
      </c>
      <c r="E4390" s="10" t="s">
        <v>8</v>
      </c>
      <c r="F4390" s="10" t="s">
        <v>25</v>
      </c>
      <c r="G4390" s="10" t="s">
        <v>828</v>
      </c>
      <c r="H4390" s="84" t="str">
        <f t="shared" si="68"/>
        <v>Overdue Bill</v>
      </c>
      <c r="I4390" s="63">
        <f>(tbl_raw_data[[#This Row],[Date Actioned]])-(tbl_raw_data[[#This Row],[Date Tagged]])</f>
        <v>3.9583333345944993E-3</v>
      </c>
      <c r="J4390" s="66">
        <f>HOUR(tbl_raw_data[[#This Row],[time_taken]])*60+MINUTE(tbl_raw_data[[#This Row],[time_taken]])+SECOND(tbl_raw_data[[#This Row],[time_taken]])/60</f>
        <v>5.7</v>
      </c>
      <c r="K4390" s="68">
        <f>DATE(YEAR(tbl_raw_data[[#This Row],[Date Actioned]]),MONTH(tbl_raw_data[[#This Row],[Date Actioned]]),DAY(tbl_raw_data[[#This Row],[Date Actioned]]))</f>
        <v>45161</v>
      </c>
      <c r="L4390" s="65" t="str">
        <f>UPPER(TEXT(tbl_raw_data[[#This Row],[updated_date]],"MMMM"))</f>
        <v>AUGUST</v>
      </c>
      <c r="M4390" s="65" t="str">
        <f>"WEEK "&amp;IF(ROUNDUP(DAY(tbl_raw_data[[#This Row],[updated_date]])/7,0)=5,4,ROUNDUP(DAY(tbl_raw_data[[#This Row],[updated_date]])/7,0))</f>
        <v>WEEK 4</v>
      </c>
      <c r="N4390" s="71" t="str">
        <f>UPPER(VLOOKUP(tbl_raw_data[[#This Row],[Analyst]],settings!$A$1:$B$15,2,0))</f>
        <v>ASIF</v>
      </c>
      <c r="O4390" s="71" t="str">
        <f>TRIM(UPPER(tbl_raw_data[[#This Row],[Outcome]]))</f>
        <v>DECLINE</v>
      </c>
      <c r="P4390" s="71" t="str">
        <f>TRIM(UPPER(tbl_raw_data[[#This Row],[Queue Name]]))</f>
        <v>CONSUMER POST BUREAU</v>
      </c>
      <c r="Q4390" s="71" t="str">
        <f>IF(tbl_raw_data[[#This Row],[time_taken_in_min]]&lt;=settings!$D$2,"SLA_MET","SLA_NOT_MET")</f>
        <v>SLA_MET</v>
      </c>
    </row>
    <row r="4391" spans="1:17" x14ac:dyDescent="0.3">
      <c r="A4391" s="1" t="s">
        <v>5354</v>
      </c>
      <c r="B4391" s="36">
        <v>45161.623298611114</v>
      </c>
      <c r="C4391" s="41">
        <v>45161.625949074078</v>
      </c>
      <c r="D4391" s="11" t="s">
        <v>33</v>
      </c>
      <c r="E4391" s="11" t="s">
        <v>11</v>
      </c>
      <c r="F4391" s="11" t="s">
        <v>14</v>
      </c>
      <c r="G4391" s="11" t="s">
        <v>702</v>
      </c>
      <c r="H4391" s="84" t="str">
        <f t="shared" si="68"/>
        <v>Incomplete Details</v>
      </c>
      <c r="I4391" s="63">
        <f>(tbl_raw_data[[#This Row],[Date Actioned]])-(tbl_raw_data[[#This Row],[Date Tagged]])</f>
        <v>2.6504629640839994E-3</v>
      </c>
      <c r="J4391" s="66">
        <f>HOUR(tbl_raw_data[[#This Row],[time_taken]])*60+MINUTE(tbl_raw_data[[#This Row],[time_taken]])+SECOND(tbl_raw_data[[#This Row],[time_taken]])/60</f>
        <v>3.8166666666666664</v>
      </c>
      <c r="K4391" s="68">
        <f>DATE(YEAR(tbl_raw_data[[#This Row],[Date Actioned]]),MONTH(tbl_raw_data[[#This Row],[Date Actioned]]),DAY(tbl_raw_data[[#This Row],[Date Actioned]]))</f>
        <v>45161</v>
      </c>
      <c r="L4391" s="65" t="str">
        <f>UPPER(TEXT(tbl_raw_data[[#This Row],[updated_date]],"MMMM"))</f>
        <v>AUGUST</v>
      </c>
      <c r="M4391" s="65" t="str">
        <f>"WEEK "&amp;IF(ROUNDUP(DAY(tbl_raw_data[[#This Row],[updated_date]])/7,0)=5,4,ROUNDUP(DAY(tbl_raw_data[[#This Row],[updated_date]])/7,0))</f>
        <v>WEEK 4</v>
      </c>
      <c r="N4391" s="71" t="str">
        <f>UPPER(VLOOKUP(tbl_raw_data[[#This Row],[Analyst]],settings!$A$1:$B$15,2,0))</f>
        <v>CAMROON</v>
      </c>
      <c r="O4391" s="71" t="str">
        <f>TRIM(UPPER(tbl_raw_data[[#This Row],[Outcome]]))</f>
        <v>DECLINE</v>
      </c>
      <c r="P4391" s="71" t="str">
        <f>TRIM(UPPER(tbl_raw_data[[#This Row],[Queue Name]]))</f>
        <v>CONSUMER EXISTING</v>
      </c>
      <c r="Q4391" s="71" t="str">
        <f>IF(tbl_raw_data[[#This Row],[time_taken_in_min]]&lt;=settings!$D$2,"SLA_MET","SLA_NOT_MET")</f>
        <v>SLA_MET</v>
      </c>
    </row>
    <row r="4392" spans="1:17" x14ac:dyDescent="0.3">
      <c r="A4392" s="5" t="s">
        <v>5355</v>
      </c>
      <c r="B4392" s="34">
        <v>45161.627789351849</v>
      </c>
      <c r="C4392" s="40">
        <v>45161.633472222224</v>
      </c>
      <c r="D4392" s="10" t="s">
        <v>33</v>
      </c>
      <c r="E4392" s="10" t="s">
        <v>11</v>
      </c>
      <c r="F4392" s="10" t="s">
        <v>21</v>
      </c>
      <c r="G4392" s="12"/>
      <c r="H4392" s="84" t="str">
        <f t="shared" si="68"/>
        <v>Reason Unknown</v>
      </c>
      <c r="I4392" s="63">
        <f>(tbl_raw_data[[#This Row],[Date Actioned]])-(tbl_raw_data[[#This Row],[Date Tagged]])</f>
        <v>5.6828703745850362E-3</v>
      </c>
      <c r="J4392" s="66">
        <f>HOUR(tbl_raw_data[[#This Row],[time_taken]])*60+MINUTE(tbl_raw_data[[#This Row],[time_taken]])+SECOND(tbl_raw_data[[#This Row],[time_taken]])/60</f>
        <v>8.1833333333333336</v>
      </c>
      <c r="K4392" s="68">
        <f>DATE(YEAR(tbl_raw_data[[#This Row],[Date Actioned]]),MONTH(tbl_raw_data[[#This Row],[Date Actioned]]),DAY(tbl_raw_data[[#This Row],[Date Actioned]]))</f>
        <v>45161</v>
      </c>
      <c r="L4392" s="65" t="str">
        <f>UPPER(TEXT(tbl_raw_data[[#This Row],[updated_date]],"MMMM"))</f>
        <v>AUGUST</v>
      </c>
      <c r="M4392" s="65" t="str">
        <f>"WEEK "&amp;IF(ROUNDUP(DAY(tbl_raw_data[[#This Row],[updated_date]])/7,0)=5,4,ROUNDUP(DAY(tbl_raw_data[[#This Row],[updated_date]])/7,0))</f>
        <v>WEEK 4</v>
      </c>
      <c r="N4392" s="71" t="str">
        <f>UPPER(VLOOKUP(tbl_raw_data[[#This Row],[Analyst]],settings!$A$1:$B$15,2,0))</f>
        <v>SHAHID</v>
      </c>
      <c r="O4392" s="71" t="str">
        <f>TRIM(UPPER(tbl_raw_data[[#This Row],[Outcome]]))</f>
        <v>DECLINE</v>
      </c>
      <c r="P4392" s="71" t="str">
        <f>TRIM(UPPER(tbl_raw_data[[#This Row],[Queue Name]]))</f>
        <v>CONSUMER EXISTING</v>
      </c>
      <c r="Q4392" s="71" t="str">
        <f>IF(tbl_raw_data[[#This Row],[time_taken_in_min]]&lt;=settings!$D$2,"SLA_MET","SLA_NOT_MET")</f>
        <v>SLA_MET</v>
      </c>
    </row>
    <row r="4393" spans="1:17" x14ac:dyDescent="0.3">
      <c r="A4393" s="7" t="s">
        <v>5356</v>
      </c>
      <c r="B4393" s="36">
        <v>45161.635520833333</v>
      </c>
      <c r="C4393" s="41">
        <v>45161.640069444446</v>
      </c>
      <c r="D4393" s="11" t="s">
        <v>33</v>
      </c>
      <c r="E4393" s="11" t="s">
        <v>11</v>
      </c>
      <c r="F4393" s="11" t="s">
        <v>25</v>
      </c>
      <c r="G4393" s="11" t="s">
        <v>737</v>
      </c>
      <c r="H4393" s="84" t="str">
        <f t="shared" si="68"/>
        <v>Reason Unknown</v>
      </c>
      <c r="I4393" s="63">
        <f>(tbl_raw_data[[#This Row],[Date Actioned]])-(tbl_raw_data[[#This Row],[Date Tagged]])</f>
        <v>4.5486111121135764E-3</v>
      </c>
      <c r="J4393" s="66">
        <f>HOUR(tbl_raw_data[[#This Row],[time_taken]])*60+MINUTE(tbl_raw_data[[#This Row],[time_taken]])+SECOND(tbl_raw_data[[#This Row],[time_taken]])/60</f>
        <v>6.55</v>
      </c>
      <c r="K4393" s="68">
        <f>DATE(YEAR(tbl_raw_data[[#This Row],[Date Actioned]]),MONTH(tbl_raw_data[[#This Row],[Date Actioned]]),DAY(tbl_raw_data[[#This Row],[Date Actioned]]))</f>
        <v>45161</v>
      </c>
      <c r="L4393" s="65" t="str">
        <f>UPPER(TEXT(tbl_raw_data[[#This Row],[updated_date]],"MMMM"))</f>
        <v>AUGUST</v>
      </c>
      <c r="M4393" s="65" t="str">
        <f>"WEEK "&amp;IF(ROUNDUP(DAY(tbl_raw_data[[#This Row],[updated_date]])/7,0)=5,4,ROUNDUP(DAY(tbl_raw_data[[#This Row],[updated_date]])/7,0))</f>
        <v>WEEK 4</v>
      </c>
      <c r="N4393" s="71" t="str">
        <f>UPPER(VLOOKUP(tbl_raw_data[[#This Row],[Analyst]],settings!$A$1:$B$15,2,0))</f>
        <v>ASIF</v>
      </c>
      <c r="O4393" s="71" t="str">
        <f>TRIM(UPPER(tbl_raw_data[[#This Row],[Outcome]]))</f>
        <v>DECLINE</v>
      </c>
      <c r="P4393" s="71" t="str">
        <f>TRIM(UPPER(tbl_raw_data[[#This Row],[Queue Name]]))</f>
        <v>CONSUMER EXISTING</v>
      </c>
      <c r="Q4393" s="71" t="str">
        <f>IF(tbl_raw_data[[#This Row],[time_taken_in_min]]&lt;=settings!$D$2,"SLA_MET","SLA_NOT_MET")</f>
        <v>SLA_MET</v>
      </c>
    </row>
    <row r="4394" spans="1:17" x14ac:dyDescent="0.3">
      <c r="A4394" s="1" t="s">
        <v>5357</v>
      </c>
      <c r="B4394" s="34">
        <v>45161.645208333335</v>
      </c>
      <c r="C4394" s="40">
        <v>45161.666759259257</v>
      </c>
      <c r="D4394" s="10" t="s">
        <v>33</v>
      </c>
      <c r="E4394" s="10" t="s">
        <v>11</v>
      </c>
      <c r="F4394" s="10" t="s">
        <v>12</v>
      </c>
      <c r="G4394" s="10" t="s">
        <v>673</v>
      </c>
      <c r="H4394" s="84" t="str">
        <f t="shared" si="68"/>
        <v>Overdue Bill</v>
      </c>
      <c r="I4394" s="63">
        <f>(tbl_raw_data[[#This Row],[Date Actioned]])-(tbl_raw_data[[#This Row],[Date Tagged]])</f>
        <v>2.1550925921474118E-2</v>
      </c>
      <c r="J4394" s="66">
        <f>HOUR(tbl_raw_data[[#This Row],[time_taken]])*60+MINUTE(tbl_raw_data[[#This Row],[time_taken]])+SECOND(tbl_raw_data[[#This Row],[time_taken]])/60</f>
        <v>31.033333333333335</v>
      </c>
      <c r="K4394" s="68">
        <f>DATE(YEAR(tbl_raw_data[[#This Row],[Date Actioned]]),MONTH(tbl_raw_data[[#This Row],[Date Actioned]]),DAY(tbl_raw_data[[#This Row],[Date Actioned]]))</f>
        <v>45161</v>
      </c>
      <c r="L4394" s="65" t="str">
        <f>UPPER(TEXT(tbl_raw_data[[#This Row],[updated_date]],"MMMM"))</f>
        <v>AUGUST</v>
      </c>
      <c r="M4394" s="65" t="str">
        <f>"WEEK "&amp;IF(ROUNDUP(DAY(tbl_raw_data[[#This Row],[updated_date]])/7,0)=5,4,ROUNDUP(DAY(tbl_raw_data[[#This Row],[updated_date]])/7,0))</f>
        <v>WEEK 4</v>
      </c>
      <c r="N4394" s="71" t="str">
        <f>UPPER(VLOOKUP(tbl_raw_data[[#This Row],[Analyst]],settings!$A$1:$B$15,2,0))</f>
        <v>NITESH</v>
      </c>
      <c r="O4394" s="71" t="str">
        <f>TRIM(UPPER(tbl_raw_data[[#This Row],[Outcome]]))</f>
        <v>DECLINE</v>
      </c>
      <c r="P4394" s="71" t="str">
        <f>TRIM(UPPER(tbl_raw_data[[#This Row],[Queue Name]]))</f>
        <v>CONSUMER EXISTING</v>
      </c>
      <c r="Q4394" s="71" t="str">
        <f>IF(tbl_raw_data[[#This Row],[time_taken_in_min]]&lt;=settings!$D$2,"SLA_MET","SLA_NOT_MET")</f>
        <v>SLA_NOT_MET</v>
      </c>
    </row>
    <row r="4395" spans="1:17" x14ac:dyDescent="0.3">
      <c r="A4395" s="5" t="s">
        <v>5358</v>
      </c>
      <c r="B4395" s="36">
        <v>45161.645335648151</v>
      </c>
      <c r="C4395" s="41">
        <v>45161.653715277775</v>
      </c>
      <c r="D4395" s="11" t="s">
        <v>33</v>
      </c>
      <c r="E4395" s="11" t="s">
        <v>11</v>
      </c>
      <c r="F4395" s="11" t="s">
        <v>9</v>
      </c>
      <c r="G4395" s="13"/>
      <c r="H4395" s="84" t="str">
        <f t="shared" si="68"/>
        <v>Reason Unknown</v>
      </c>
      <c r="I4395" s="63">
        <f>(tbl_raw_data[[#This Row],[Date Actioned]])-(tbl_raw_data[[#This Row],[Date Tagged]])</f>
        <v>8.3796296239597723E-3</v>
      </c>
      <c r="J4395" s="66">
        <f>HOUR(tbl_raw_data[[#This Row],[time_taken]])*60+MINUTE(tbl_raw_data[[#This Row],[time_taken]])+SECOND(tbl_raw_data[[#This Row],[time_taken]])/60</f>
        <v>12.066666666666666</v>
      </c>
      <c r="K4395" s="68">
        <f>DATE(YEAR(tbl_raw_data[[#This Row],[Date Actioned]]),MONTH(tbl_raw_data[[#This Row],[Date Actioned]]),DAY(tbl_raw_data[[#This Row],[Date Actioned]]))</f>
        <v>45161</v>
      </c>
      <c r="L4395" s="65" t="str">
        <f>UPPER(TEXT(tbl_raw_data[[#This Row],[updated_date]],"MMMM"))</f>
        <v>AUGUST</v>
      </c>
      <c r="M4395" s="65" t="str">
        <f>"WEEK "&amp;IF(ROUNDUP(DAY(tbl_raw_data[[#This Row],[updated_date]])/7,0)=5,4,ROUNDUP(DAY(tbl_raw_data[[#This Row],[updated_date]])/7,0))</f>
        <v>WEEK 4</v>
      </c>
      <c r="N4395" s="71" t="str">
        <f>UPPER(VLOOKUP(tbl_raw_data[[#This Row],[Analyst]],settings!$A$1:$B$15,2,0))</f>
        <v>QUADIR</v>
      </c>
      <c r="O4395" s="71" t="str">
        <f>TRIM(UPPER(tbl_raw_data[[#This Row],[Outcome]]))</f>
        <v>DECLINE</v>
      </c>
      <c r="P4395" s="71" t="str">
        <f>TRIM(UPPER(tbl_raw_data[[#This Row],[Queue Name]]))</f>
        <v>CONSUMER EXISTING</v>
      </c>
      <c r="Q4395" s="71" t="str">
        <f>IF(tbl_raw_data[[#This Row],[time_taken_in_min]]&lt;=settings!$D$2,"SLA_MET","SLA_NOT_MET")</f>
        <v>SLA_MET</v>
      </c>
    </row>
    <row r="4396" spans="1:17" x14ac:dyDescent="0.3">
      <c r="A4396" s="7" t="s">
        <v>5359</v>
      </c>
      <c r="B4396" s="34">
        <v>45161.652766203704</v>
      </c>
      <c r="C4396" s="40">
        <v>45161.661631944444</v>
      </c>
      <c r="D4396" s="10" t="s">
        <v>33</v>
      </c>
      <c r="E4396" s="10" t="s">
        <v>11</v>
      </c>
      <c r="F4396" s="10" t="s">
        <v>114</v>
      </c>
      <c r="G4396" s="10" t="s">
        <v>798</v>
      </c>
      <c r="H4396" s="84" t="str">
        <f t="shared" si="68"/>
        <v>Reason Unknown</v>
      </c>
      <c r="I4396" s="63">
        <f>(tbl_raw_data[[#This Row],[Date Actioned]])-(tbl_raw_data[[#This Row],[Date Tagged]])</f>
        <v>8.8657407395658083E-3</v>
      </c>
      <c r="J4396" s="66">
        <f>HOUR(tbl_raw_data[[#This Row],[time_taken]])*60+MINUTE(tbl_raw_data[[#This Row],[time_taken]])+SECOND(tbl_raw_data[[#This Row],[time_taken]])/60</f>
        <v>12.766666666666667</v>
      </c>
      <c r="K4396" s="68">
        <f>DATE(YEAR(tbl_raw_data[[#This Row],[Date Actioned]]),MONTH(tbl_raw_data[[#This Row],[Date Actioned]]),DAY(tbl_raw_data[[#This Row],[Date Actioned]]))</f>
        <v>45161</v>
      </c>
      <c r="L4396" s="65" t="str">
        <f>UPPER(TEXT(tbl_raw_data[[#This Row],[updated_date]],"MMMM"))</f>
        <v>AUGUST</v>
      </c>
      <c r="M4396" s="65" t="str">
        <f>"WEEK "&amp;IF(ROUNDUP(DAY(tbl_raw_data[[#This Row],[updated_date]])/7,0)=5,4,ROUNDUP(DAY(tbl_raw_data[[#This Row],[updated_date]])/7,0))</f>
        <v>WEEK 4</v>
      </c>
      <c r="N4396" s="71" t="str">
        <f>UPPER(VLOOKUP(tbl_raw_data[[#This Row],[Analyst]],settings!$A$1:$B$15,2,0))</f>
        <v>FARDIN</v>
      </c>
      <c r="O4396" s="71" t="str">
        <f>TRIM(UPPER(tbl_raw_data[[#This Row],[Outcome]]))</f>
        <v>DECLINE</v>
      </c>
      <c r="P4396" s="71" t="str">
        <f>TRIM(UPPER(tbl_raw_data[[#This Row],[Queue Name]]))</f>
        <v>CONSUMER EXISTING</v>
      </c>
      <c r="Q4396" s="71" t="str">
        <f>IF(tbl_raw_data[[#This Row],[time_taken_in_min]]&lt;=settings!$D$2,"SLA_MET","SLA_NOT_MET")</f>
        <v>SLA_MET</v>
      </c>
    </row>
    <row r="4397" spans="1:17" x14ac:dyDescent="0.3">
      <c r="A4397" s="1" t="s">
        <v>5360</v>
      </c>
      <c r="B4397" s="36">
        <v>45161.654328703706</v>
      </c>
      <c r="C4397" s="41">
        <v>45161.65697916667</v>
      </c>
      <c r="D4397" s="11" t="s">
        <v>33</v>
      </c>
      <c r="E4397" s="11" t="s">
        <v>11</v>
      </c>
      <c r="F4397" s="11" t="s">
        <v>25</v>
      </c>
      <c r="G4397" s="11" t="s">
        <v>735</v>
      </c>
      <c r="H4397" s="84" t="str">
        <f t="shared" si="68"/>
        <v>Reason Unknown</v>
      </c>
      <c r="I4397" s="63">
        <f>(tbl_raw_data[[#This Row],[Date Actioned]])-(tbl_raw_data[[#This Row],[Date Tagged]])</f>
        <v>2.6504629640839994E-3</v>
      </c>
      <c r="J4397" s="66">
        <f>HOUR(tbl_raw_data[[#This Row],[time_taken]])*60+MINUTE(tbl_raw_data[[#This Row],[time_taken]])+SECOND(tbl_raw_data[[#This Row],[time_taken]])/60</f>
        <v>3.8166666666666664</v>
      </c>
      <c r="K4397" s="68">
        <f>DATE(YEAR(tbl_raw_data[[#This Row],[Date Actioned]]),MONTH(tbl_raw_data[[#This Row],[Date Actioned]]),DAY(tbl_raw_data[[#This Row],[Date Actioned]]))</f>
        <v>45161</v>
      </c>
      <c r="L4397" s="65" t="str">
        <f>UPPER(TEXT(tbl_raw_data[[#This Row],[updated_date]],"MMMM"))</f>
        <v>AUGUST</v>
      </c>
      <c r="M4397" s="65" t="str">
        <f>"WEEK "&amp;IF(ROUNDUP(DAY(tbl_raw_data[[#This Row],[updated_date]])/7,0)=5,4,ROUNDUP(DAY(tbl_raw_data[[#This Row],[updated_date]])/7,0))</f>
        <v>WEEK 4</v>
      </c>
      <c r="N4397" s="71" t="str">
        <f>UPPER(VLOOKUP(tbl_raw_data[[#This Row],[Analyst]],settings!$A$1:$B$15,2,0))</f>
        <v>ASIF</v>
      </c>
      <c r="O4397" s="71" t="str">
        <f>TRIM(UPPER(tbl_raw_data[[#This Row],[Outcome]]))</f>
        <v>DECLINE</v>
      </c>
      <c r="P4397" s="71" t="str">
        <f>TRIM(UPPER(tbl_raw_data[[#This Row],[Queue Name]]))</f>
        <v>CONSUMER EXISTING</v>
      </c>
      <c r="Q4397" s="71" t="str">
        <f>IF(tbl_raw_data[[#This Row],[time_taken_in_min]]&lt;=settings!$D$2,"SLA_MET","SLA_NOT_MET")</f>
        <v>SLA_MET</v>
      </c>
    </row>
    <row r="4398" spans="1:17" x14ac:dyDescent="0.3">
      <c r="A4398" s="5" t="s">
        <v>5361</v>
      </c>
      <c r="B4398" s="34">
        <v>45161.655023148145</v>
      </c>
      <c r="C4398" s="40">
        <v>45161.659062500003</v>
      </c>
      <c r="D4398" s="10" t="s">
        <v>33</v>
      </c>
      <c r="E4398" s="10" t="s">
        <v>11</v>
      </c>
      <c r="F4398" s="10" t="s">
        <v>25</v>
      </c>
      <c r="G4398" s="10" t="s">
        <v>702</v>
      </c>
      <c r="H4398" s="84" t="str">
        <f t="shared" si="68"/>
        <v>Incomplete Details</v>
      </c>
      <c r="I4398" s="63">
        <f>(tbl_raw_data[[#This Row],[Date Actioned]])-(tbl_raw_data[[#This Row],[Date Tagged]])</f>
        <v>4.0393518575001508E-3</v>
      </c>
      <c r="J4398" s="66">
        <f>HOUR(tbl_raw_data[[#This Row],[time_taken]])*60+MINUTE(tbl_raw_data[[#This Row],[time_taken]])+SECOND(tbl_raw_data[[#This Row],[time_taken]])/60</f>
        <v>5.8166666666666664</v>
      </c>
      <c r="K4398" s="68">
        <f>DATE(YEAR(tbl_raw_data[[#This Row],[Date Actioned]]),MONTH(tbl_raw_data[[#This Row],[Date Actioned]]),DAY(tbl_raw_data[[#This Row],[Date Actioned]]))</f>
        <v>45161</v>
      </c>
      <c r="L4398" s="65" t="str">
        <f>UPPER(TEXT(tbl_raw_data[[#This Row],[updated_date]],"MMMM"))</f>
        <v>AUGUST</v>
      </c>
      <c r="M4398" s="65" t="str">
        <f>"WEEK "&amp;IF(ROUNDUP(DAY(tbl_raw_data[[#This Row],[updated_date]])/7,0)=5,4,ROUNDUP(DAY(tbl_raw_data[[#This Row],[updated_date]])/7,0))</f>
        <v>WEEK 4</v>
      </c>
      <c r="N4398" s="71" t="str">
        <f>UPPER(VLOOKUP(tbl_raw_data[[#This Row],[Analyst]],settings!$A$1:$B$15,2,0))</f>
        <v>ASIF</v>
      </c>
      <c r="O4398" s="71" t="str">
        <f>TRIM(UPPER(tbl_raw_data[[#This Row],[Outcome]]))</f>
        <v>DECLINE</v>
      </c>
      <c r="P4398" s="71" t="str">
        <f>TRIM(UPPER(tbl_raw_data[[#This Row],[Queue Name]]))</f>
        <v>CONSUMER EXISTING</v>
      </c>
      <c r="Q4398" s="71" t="str">
        <f>IF(tbl_raw_data[[#This Row],[time_taken_in_min]]&lt;=settings!$D$2,"SLA_MET","SLA_NOT_MET")</f>
        <v>SLA_MET</v>
      </c>
    </row>
    <row r="4399" spans="1:17" x14ac:dyDescent="0.3">
      <c r="A4399" s="7" t="s">
        <v>5362</v>
      </c>
      <c r="B4399" s="36">
        <v>45161.661909722221</v>
      </c>
      <c r="C4399" s="41">
        <v>45161.667222222219</v>
      </c>
      <c r="D4399" s="11" t="s">
        <v>33</v>
      </c>
      <c r="E4399" s="11" t="s">
        <v>8</v>
      </c>
      <c r="F4399" s="11" t="s">
        <v>25</v>
      </c>
      <c r="G4399" s="11" t="s">
        <v>829</v>
      </c>
      <c r="H4399" s="84" t="str">
        <f t="shared" si="68"/>
        <v>Reason Unknown</v>
      </c>
      <c r="I4399" s="63">
        <f>(tbl_raw_data[[#This Row],[Date Actioned]])-(tbl_raw_data[[#This Row],[Date Tagged]])</f>
        <v>5.3124999976716936E-3</v>
      </c>
      <c r="J4399" s="66">
        <f>HOUR(tbl_raw_data[[#This Row],[time_taken]])*60+MINUTE(tbl_raw_data[[#This Row],[time_taken]])+SECOND(tbl_raw_data[[#This Row],[time_taken]])/60</f>
        <v>7.65</v>
      </c>
      <c r="K4399" s="68">
        <f>DATE(YEAR(tbl_raw_data[[#This Row],[Date Actioned]]),MONTH(tbl_raw_data[[#This Row],[Date Actioned]]),DAY(tbl_raw_data[[#This Row],[Date Actioned]]))</f>
        <v>45161</v>
      </c>
      <c r="L4399" s="65" t="str">
        <f>UPPER(TEXT(tbl_raw_data[[#This Row],[updated_date]],"MMMM"))</f>
        <v>AUGUST</v>
      </c>
      <c r="M4399" s="65" t="str">
        <f>"WEEK "&amp;IF(ROUNDUP(DAY(tbl_raw_data[[#This Row],[updated_date]])/7,0)=5,4,ROUNDUP(DAY(tbl_raw_data[[#This Row],[updated_date]])/7,0))</f>
        <v>WEEK 4</v>
      </c>
      <c r="N4399" s="71" t="str">
        <f>UPPER(VLOOKUP(tbl_raw_data[[#This Row],[Analyst]],settings!$A$1:$B$15,2,0))</f>
        <v>ASIF</v>
      </c>
      <c r="O4399" s="71" t="str">
        <f>TRIM(UPPER(tbl_raw_data[[#This Row],[Outcome]]))</f>
        <v>DECLINE</v>
      </c>
      <c r="P4399" s="71" t="str">
        <f>TRIM(UPPER(tbl_raw_data[[#This Row],[Queue Name]]))</f>
        <v>CONSUMER POST BUREAU</v>
      </c>
      <c r="Q4399" s="71" t="str">
        <f>IF(tbl_raw_data[[#This Row],[time_taken_in_min]]&lt;=settings!$D$2,"SLA_MET","SLA_NOT_MET")</f>
        <v>SLA_MET</v>
      </c>
    </row>
    <row r="4400" spans="1:17" x14ac:dyDescent="0.3">
      <c r="A4400" s="1" t="s">
        <v>5363</v>
      </c>
      <c r="B4400" s="34">
        <v>45161.676770833335</v>
      </c>
      <c r="C4400" s="40">
        <v>45161.680833333332</v>
      </c>
      <c r="D4400" s="10" t="s">
        <v>33</v>
      </c>
      <c r="E4400" s="10" t="s">
        <v>18</v>
      </c>
      <c r="F4400" s="10" t="s">
        <v>206</v>
      </c>
      <c r="G4400" s="10" t="s">
        <v>798</v>
      </c>
      <c r="H4400" s="84" t="str">
        <f t="shared" si="68"/>
        <v>Reason Unknown</v>
      </c>
      <c r="I4400" s="63">
        <f>(tbl_raw_data[[#This Row],[Date Actioned]])-(tbl_raw_data[[#This Row],[Date Tagged]])</f>
        <v>4.0624999965075403E-3</v>
      </c>
      <c r="J4400" s="66">
        <f>HOUR(tbl_raw_data[[#This Row],[time_taken]])*60+MINUTE(tbl_raw_data[[#This Row],[time_taken]])+SECOND(tbl_raw_data[[#This Row],[time_taken]])/60</f>
        <v>5.85</v>
      </c>
      <c r="K4400" s="68">
        <f>DATE(YEAR(tbl_raw_data[[#This Row],[Date Actioned]]),MONTH(tbl_raw_data[[#This Row],[Date Actioned]]),DAY(tbl_raw_data[[#This Row],[Date Actioned]]))</f>
        <v>45161</v>
      </c>
      <c r="L4400" s="65" t="str">
        <f>UPPER(TEXT(tbl_raw_data[[#This Row],[updated_date]],"MMMM"))</f>
        <v>AUGUST</v>
      </c>
      <c r="M4400" s="65" t="str">
        <f>"WEEK "&amp;IF(ROUNDUP(DAY(tbl_raw_data[[#This Row],[updated_date]])/7,0)=5,4,ROUNDUP(DAY(tbl_raw_data[[#This Row],[updated_date]])/7,0))</f>
        <v>WEEK 4</v>
      </c>
      <c r="N4400" s="71" t="str">
        <f>UPPER(VLOOKUP(tbl_raw_data[[#This Row],[Analyst]],settings!$A$1:$B$15,2,0))</f>
        <v>HARDIK</v>
      </c>
      <c r="O4400" s="71" t="str">
        <f>TRIM(UPPER(tbl_raw_data[[#This Row],[Outcome]]))</f>
        <v>DECLINE</v>
      </c>
      <c r="P4400" s="71" t="str">
        <f>TRIM(UPPER(tbl_raw_data[[#This Row],[Queue Name]]))</f>
        <v>CONSUMER PRE BUREAU</v>
      </c>
      <c r="Q4400" s="71" t="str">
        <f>IF(tbl_raw_data[[#This Row],[time_taken_in_min]]&lt;=settings!$D$2,"SLA_MET","SLA_NOT_MET")</f>
        <v>SLA_MET</v>
      </c>
    </row>
    <row r="4401" spans="1:17" x14ac:dyDescent="0.3">
      <c r="A4401" s="5" t="s">
        <v>5364</v>
      </c>
      <c r="B4401" s="36">
        <v>45161.695729166669</v>
      </c>
      <c r="C4401" s="41">
        <v>45161.700046296297</v>
      </c>
      <c r="D4401" s="11" t="s">
        <v>33</v>
      </c>
      <c r="E4401" s="11" t="s">
        <v>11</v>
      </c>
      <c r="F4401" s="11" t="s">
        <v>206</v>
      </c>
      <c r="G4401" s="11" t="s">
        <v>682</v>
      </c>
      <c r="H4401" s="84" t="str">
        <f t="shared" si="68"/>
        <v>Reason Unknown</v>
      </c>
      <c r="I4401" s="63">
        <f>(tbl_raw_data[[#This Row],[Date Actioned]])-(tbl_raw_data[[#This Row],[Date Tagged]])</f>
        <v>4.3171296274522319E-3</v>
      </c>
      <c r="J4401" s="66">
        <f>HOUR(tbl_raw_data[[#This Row],[time_taken]])*60+MINUTE(tbl_raw_data[[#This Row],[time_taken]])+SECOND(tbl_raw_data[[#This Row],[time_taken]])/60</f>
        <v>6.2166666666666668</v>
      </c>
      <c r="K4401" s="68">
        <f>DATE(YEAR(tbl_raw_data[[#This Row],[Date Actioned]]),MONTH(tbl_raw_data[[#This Row],[Date Actioned]]),DAY(tbl_raw_data[[#This Row],[Date Actioned]]))</f>
        <v>45161</v>
      </c>
      <c r="L4401" s="65" t="str">
        <f>UPPER(TEXT(tbl_raw_data[[#This Row],[updated_date]],"MMMM"))</f>
        <v>AUGUST</v>
      </c>
      <c r="M4401" s="65" t="str">
        <f>"WEEK "&amp;IF(ROUNDUP(DAY(tbl_raw_data[[#This Row],[updated_date]])/7,0)=5,4,ROUNDUP(DAY(tbl_raw_data[[#This Row],[updated_date]])/7,0))</f>
        <v>WEEK 4</v>
      </c>
      <c r="N4401" s="71" t="str">
        <f>UPPER(VLOOKUP(tbl_raw_data[[#This Row],[Analyst]],settings!$A$1:$B$15,2,0))</f>
        <v>HARDIK</v>
      </c>
      <c r="O4401" s="71" t="str">
        <f>TRIM(UPPER(tbl_raw_data[[#This Row],[Outcome]]))</f>
        <v>DECLINE</v>
      </c>
      <c r="P4401" s="71" t="str">
        <f>TRIM(UPPER(tbl_raw_data[[#This Row],[Queue Name]]))</f>
        <v>CONSUMER EXISTING</v>
      </c>
      <c r="Q4401" s="71" t="str">
        <f>IF(tbl_raw_data[[#This Row],[time_taken_in_min]]&lt;=settings!$D$2,"SLA_MET","SLA_NOT_MET")</f>
        <v>SLA_MET</v>
      </c>
    </row>
    <row r="4402" spans="1:17" x14ac:dyDescent="0.3">
      <c r="A4402" s="7" t="s">
        <v>5365</v>
      </c>
      <c r="B4402" s="34">
        <v>45161.695810185185</v>
      </c>
      <c r="C4402" s="40">
        <v>45161.707106481481</v>
      </c>
      <c r="D4402" s="10" t="s">
        <v>33</v>
      </c>
      <c r="E4402" s="10" t="s">
        <v>11</v>
      </c>
      <c r="F4402" s="10" t="s">
        <v>9</v>
      </c>
      <c r="G4402" s="12"/>
      <c r="H4402" s="84" t="str">
        <f t="shared" si="68"/>
        <v>Reason Unknown</v>
      </c>
      <c r="I4402" s="63">
        <f>(tbl_raw_data[[#This Row],[Date Actioned]])-(tbl_raw_data[[#This Row],[Date Tagged]])</f>
        <v>1.1296296295768116E-2</v>
      </c>
      <c r="J4402" s="66">
        <f>HOUR(tbl_raw_data[[#This Row],[time_taken]])*60+MINUTE(tbl_raw_data[[#This Row],[time_taken]])+SECOND(tbl_raw_data[[#This Row],[time_taken]])/60</f>
        <v>16.266666666666666</v>
      </c>
      <c r="K4402" s="68">
        <f>DATE(YEAR(tbl_raw_data[[#This Row],[Date Actioned]]),MONTH(tbl_raw_data[[#This Row],[Date Actioned]]),DAY(tbl_raw_data[[#This Row],[Date Actioned]]))</f>
        <v>45161</v>
      </c>
      <c r="L4402" s="65" t="str">
        <f>UPPER(TEXT(tbl_raw_data[[#This Row],[updated_date]],"MMMM"))</f>
        <v>AUGUST</v>
      </c>
      <c r="M4402" s="65" t="str">
        <f>"WEEK "&amp;IF(ROUNDUP(DAY(tbl_raw_data[[#This Row],[updated_date]])/7,0)=5,4,ROUNDUP(DAY(tbl_raw_data[[#This Row],[updated_date]])/7,0))</f>
        <v>WEEK 4</v>
      </c>
      <c r="N4402" s="71" t="str">
        <f>UPPER(VLOOKUP(tbl_raw_data[[#This Row],[Analyst]],settings!$A$1:$B$15,2,0))</f>
        <v>QUADIR</v>
      </c>
      <c r="O4402" s="71" t="str">
        <f>TRIM(UPPER(tbl_raw_data[[#This Row],[Outcome]]))</f>
        <v>DECLINE</v>
      </c>
      <c r="P4402" s="71" t="str">
        <f>TRIM(UPPER(tbl_raw_data[[#This Row],[Queue Name]]))</f>
        <v>CONSUMER EXISTING</v>
      </c>
      <c r="Q4402" s="71" t="str">
        <f>IF(tbl_raw_data[[#This Row],[time_taken_in_min]]&lt;=settings!$D$2,"SLA_MET","SLA_NOT_MET")</f>
        <v>SLA_MET</v>
      </c>
    </row>
    <row r="4403" spans="1:17" x14ac:dyDescent="0.3">
      <c r="A4403" s="1" t="s">
        <v>5366</v>
      </c>
      <c r="B4403" s="36">
        <v>45161.698368055557</v>
      </c>
      <c r="C4403" s="41">
        <v>45161.710509259261</v>
      </c>
      <c r="D4403" s="11" t="s">
        <v>33</v>
      </c>
      <c r="E4403" s="11" t="s">
        <v>8</v>
      </c>
      <c r="F4403" s="11" t="s">
        <v>25</v>
      </c>
      <c r="G4403" s="13"/>
      <c r="H4403" s="84" t="str">
        <f t="shared" si="68"/>
        <v>Reason Unknown</v>
      </c>
      <c r="I4403" s="63">
        <f>(tbl_raw_data[[#This Row],[Date Actioned]])-(tbl_raw_data[[#This Row],[Date Tagged]])</f>
        <v>1.2141203704231884E-2</v>
      </c>
      <c r="J4403" s="66">
        <f>HOUR(tbl_raw_data[[#This Row],[time_taken]])*60+MINUTE(tbl_raw_data[[#This Row],[time_taken]])+SECOND(tbl_raw_data[[#This Row],[time_taken]])/60</f>
        <v>17.483333333333334</v>
      </c>
      <c r="K4403" s="68">
        <f>DATE(YEAR(tbl_raw_data[[#This Row],[Date Actioned]]),MONTH(tbl_raw_data[[#This Row],[Date Actioned]]),DAY(tbl_raw_data[[#This Row],[Date Actioned]]))</f>
        <v>45161</v>
      </c>
      <c r="L4403" s="65" t="str">
        <f>UPPER(TEXT(tbl_raw_data[[#This Row],[updated_date]],"MMMM"))</f>
        <v>AUGUST</v>
      </c>
      <c r="M4403" s="65" t="str">
        <f>"WEEK "&amp;IF(ROUNDUP(DAY(tbl_raw_data[[#This Row],[updated_date]])/7,0)=5,4,ROUNDUP(DAY(tbl_raw_data[[#This Row],[updated_date]])/7,0))</f>
        <v>WEEK 4</v>
      </c>
      <c r="N4403" s="71" t="str">
        <f>UPPER(VLOOKUP(tbl_raw_data[[#This Row],[Analyst]],settings!$A$1:$B$15,2,0))</f>
        <v>ASIF</v>
      </c>
      <c r="O4403" s="71" t="str">
        <f>TRIM(UPPER(tbl_raw_data[[#This Row],[Outcome]]))</f>
        <v>DECLINE</v>
      </c>
      <c r="P4403" s="71" t="str">
        <f>TRIM(UPPER(tbl_raw_data[[#This Row],[Queue Name]]))</f>
        <v>CONSUMER POST BUREAU</v>
      </c>
      <c r="Q4403" s="71" t="str">
        <f>IF(tbl_raw_data[[#This Row],[time_taken_in_min]]&lt;=settings!$D$2,"SLA_MET","SLA_NOT_MET")</f>
        <v>SLA_MET</v>
      </c>
    </row>
    <row r="4404" spans="1:17" x14ac:dyDescent="0.3">
      <c r="A4404" s="5" t="s">
        <v>5367</v>
      </c>
      <c r="B4404" s="34">
        <v>45161.705358796295</v>
      </c>
      <c r="C4404" s="40">
        <v>45161.714328703703</v>
      </c>
      <c r="D4404" s="10" t="s">
        <v>33</v>
      </c>
      <c r="E4404" s="10" t="s">
        <v>18</v>
      </c>
      <c r="F4404" s="10" t="s">
        <v>206</v>
      </c>
      <c r="G4404" s="10" t="s">
        <v>676</v>
      </c>
      <c r="H4404" s="84" t="str">
        <f t="shared" si="68"/>
        <v>Reason Unknown</v>
      </c>
      <c r="I4404" s="63">
        <f>(tbl_raw_data[[#This Row],[Date Actioned]])-(tbl_raw_data[[#This Row],[Date Tagged]])</f>
        <v>8.969907408754807E-3</v>
      </c>
      <c r="J4404" s="66">
        <f>HOUR(tbl_raw_data[[#This Row],[time_taken]])*60+MINUTE(tbl_raw_data[[#This Row],[time_taken]])+SECOND(tbl_raw_data[[#This Row],[time_taken]])/60</f>
        <v>12.916666666666666</v>
      </c>
      <c r="K4404" s="68">
        <f>DATE(YEAR(tbl_raw_data[[#This Row],[Date Actioned]]),MONTH(tbl_raw_data[[#This Row],[Date Actioned]]),DAY(tbl_raw_data[[#This Row],[Date Actioned]]))</f>
        <v>45161</v>
      </c>
      <c r="L4404" s="65" t="str">
        <f>UPPER(TEXT(tbl_raw_data[[#This Row],[updated_date]],"MMMM"))</f>
        <v>AUGUST</v>
      </c>
      <c r="M4404" s="65" t="str">
        <f>"WEEK "&amp;IF(ROUNDUP(DAY(tbl_raw_data[[#This Row],[updated_date]])/7,0)=5,4,ROUNDUP(DAY(tbl_raw_data[[#This Row],[updated_date]])/7,0))</f>
        <v>WEEK 4</v>
      </c>
      <c r="N4404" s="71" t="str">
        <f>UPPER(VLOOKUP(tbl_raw_data[[#This Row],[Analyst]],settings!$A$1:$B$15,2,0))</f>
        <v>HARDIK</v>
      </c>
      <c r="O4404" s="71" t="str">
        <f>TRIM(UPPER(tbl_raw_data[[#This Row],[Outcome]]))</f>
        <v>DECLINE</v>
      </c>
      <c r="P4404" s="71" t="str">
        <f>TRIM(UPPER(tbl_raw_data[[#This Row],[Queue Name]]))</f>
        <v>CONSUMER PRE BUREAU</v>
      </c>
      <c r="Q4404" s="71" t="str">
        <f>IF(tbl_raw_data[[#This Row],[time_taken_in_min]]&lt;=settings!$D$2,"SLA_MET","SLA_NOT_MET")</f>
        <v>SLA_MET</v>
      </c>
    </row>
    <row r="4405" spans="1:17" x14ac:dyDescent="0.3">
      <c r="A4405" s="7" t="s">
        <v>5368</v>
      </c>
      <c r="B4405" s="36">
        <v>45161.725717592592</v>
      </c>
      <c r="C4405" s="41">
        <v>45161.735925925925</v>
      </c>
      <c r="D4405" s="11" t="s">
        <v>33</v>
      </c>
      <c r="E4405" s="11" t="s">
        <v>11</v>
      </c>
      <c r="F4405" s="11" t="s">
        <v>17</v>
      </c>
      <c r="G4405" s="13"/>
      <c r="H4405" s="84" t="str">
        <f t="shared" si="68"/>
        <v>Reason Unknown</v>
      </c>
      <c r="I4405" s="63">
        <f>(tbl_raw_data[[#This Row],[Date Actioned]])-(tbl_raw_data[[#This Row],[Date Tagged]])</f>
        <v>1.0208333333139308E-2</v>
      </c>
      <c r="J4405" s="66">
        <f>HOUR(tbl_raw_data[[#This Row],[time_taken]])*60+MINUTE(tbl_raw_data[[#This Row],[time_taken]])+SECOND(tbl_raw_data[[#This Row],[time_taken]])/60</f>
        <v>14.7</v>
      </c>
      <c r="K4405" s="68">
        <f>DATE(YEAR(tbl_raw_data[[#This Row],[Date Actioned]]),MONTH(tbl_raw_data[[#This Row],[Date Actioned]]),DAY(tbl_raw_data[[#This Row],[Date Actioned]]))</f>
        <v>45161</v>
      </c>
      <c r="L4405" s="65" t="str">
        <f>UPPER(TEXT(tbl_raw_data[[#This Row],[updated_date]],"MMMM"))</f>
        <v>AUGUST</v>
      </c>
      <c r="M4405" s="65" t="str">
        <f>"WEEK "&amp;IF(ROUNDUP(DAY(tbl_raw_data[[#This Row],[updated_date]])/7,0)=5,4,ROUNDUP(DAY(tbl_raw_data[[#This Row],[updated_date]])/7,0))</f>
        <v>WEEK 4</v>
      </c>
      <c r="N4405" s="71" t="str">
        <f>UPPER(VLOOKUP(tbl_raw_data[[#This Row],[Analyst]],settings!$A$1:$B$15,2,0))</f>
        <v>MERCEDES</v>
      </c>
      <c r="O4405" s="71" t="str">
        <f>TRIM(UPPER(tbl_raw_data[[#This Row],[Outcome]]))</f>
        <v>DECLINE</v>
      </c>
      <c r="P4405" s="71" t="str">
        <f>TRIM(UPPER(tbl_raw_data[[#This Row],[Queue Name]]))</f>
        <v>CONSUMER EXISTING</v>
      </c>
      <c r="Q4405" s="71" t="str">
        <f>IF(tbl_raw_data[[#This Row],[time_taken_in_min]]&lt;=settings!$D$2,"SLA_MET","SLA_NOT_MET")</f>
        <v>SLA_MET</v>
      </c>
    </row>
    <row r="4406" spans="1:17" x14ac:dyDescent="0.3">
      <c r="A4406" s="1" t="s">
        <v>5369</v>
      </c>
      <c r="B4406" s="34">
        <v>45161.756736111114</v>
      </c>
      <c r="C4406" s="40">
        <v>45161.761250000003</v>
      </c>
      <c r="D4406" s="10" t="s">
        <v>33</v>
      </c>
      <c r="E4406" s="10" t="s">
        <v>11</v>
      </c>
      <c r="F4406" s="10" t="s">
        <v>25</v>
      </c>
      <c r="G4406" s="10" t="s">
        <v>826</v>
      </c>
      <c r="H4406" s="84" t="str">
        <f t="shared" si="68"/>
        <v>Reason Unknown</v>
      </c>
      <c r="I4406" s="63">
        <f>(tbl_raw_data[[#This Row],[Date Actioned]])-(tbl_raw_data[[#This Row],[Date Tagged]])</f>
        <v>4.5138888890505768E-3</v>
      </c>
      <c r="J4406" s="66">
        <f>HOUR(tbl_raw_data[[#This Row],[time_taken]])*60+MINUTE(tbl_raw_data[[#This Row],[time_taken]])+SECOND(tbl_raw_data[[#This Row],[time_taken]])/60</f>
        <v>6.5</v>
      </c>
      <c r="K4406" s="68">
        <f>DATE(YEAR(tbl_raw_data[[#This Row],[Date Actioned]]),MONTH(tbl_raw_data[[#This Row],[Date Actioned]]),DAY(tbl_raw_data[[#This Row],[Date Actioned]]))</f>
        <v>45161</v>
      </c>
      <c r="L4406" s="65" t="str">
        <f>UPPER(TEXT(tbl_raw_data[[#This Row],[updated_date]],"MMMM"))</f>
        <v>AUGUST</v>
      </c>
      <c r="M4406" s="65" t="str">
        <f>"WEEK "&amp;IF(ROUNDUP(DAY(tbl_raw_data[[#This Row],[updated_date]])/7,0)=5,4,ROUNDUP(DAY(tbl_raw_data[[#This Row],[updated_date]])/7,0))</f>
        <v>WEEK 4</v>
      </c>
      <c r="N4406" s="71" t="str">
        <f>UPPER(VLOOKUP(tbl_raw_data[[#This Row],[Analyst]],settings!$A$1:$B$15,2,0))</f>
        <v>ASIF</v>
      </c>
      <c r="O4406" s="71" t="str">
        <f>TRIM(UPPER(tbl_raw_data[[#This Row],[Outcome]]))</f>
        <v>DECLINE</v>
      </c>
      <c r="P4406" s="71" t="str">
        <f>TRIM(UPPER(tbl_raw_data[[#This Row],[Queue Name]]))</f>
        <v>CONSUMER EXISTING</v>
      </c>
      <c r="Q4406" s="71" t="str">
        <f>IF(tbl_raw_data[[#This Row],[time_taken_in_min]]&lt;=settings!$D$2,"SLA_MET","SLA_NOT_MET")</f>
        <v>SLA_MET</v>
      </c>
    </row>
    <row r="4407" spans="1:17" x14ac:dyDescent="0.3">
      <c r="A4407" s="5" t="s">
        <v>5370</v>
      </c>
      <c r="B4407" s="36">
        <v>45161.764791666668</v>
      </c>
      <c r="C4407" s="41">
        <v>45161.7658912037</v>
      </c>
      <c r="D4407" s="11" t="s">
        <v>33</v>
      </c>
      <c r="E4407" s="11" t="s">
        <v>18</v>
      </c>
      <c r="F4407" s="11" t="s">
        <v>206</v>
      </c>
      <c r="G4407" s="11" t="s">
        <v>702</v>
      </c>
      <c r="H4407" s="84" t="str">
        <f t="shared" si="68"/>
        <v>Incomplete Details</v>
      </c>
      <c r="I4407" s="63">
        <f>(tbl_raw_data[[#This Row],[Date Actioned]])-(tbl_raw_data[[#This Row],[Date Tagged]])</f>
        <v>1.0995370321325026E-3</v>
      </c>
      <c r="J4407" s="66">
        <f>HOUR(tbl_raw_data[[#This Row],[time_taken]])*60+MINUTE(tbl_raw_data[[#This Row],[time_taken]])+SECOND(tbl_raw_data[[#This Row],[time_taken]])/60</f>
        <v>1.5833333333333335</v>
      </c>
      <c r="K4407" s="68">
        <f>DATE(YEAR(tbl_raw_data[[#This Row],[Date Actioned]]),MONTH(tbl_raw_data[[#This Row],[Date Actioned]]),DAY(tbl_raw_data[[#This Row],[Date Actioned]]))</f>
        <v>45161</v>
      </c>
      <c r="L4407" s="65" t="str">
        <f>UPPER(TEXT(tbl_raw_data[[#This Row],[updated_date]],"MMMM"))</f>
        <v>AUGUST</v>
      </c>
      <c r="M4407" s="65" t="str">
        <f>"WEEK "&amp;IF(ROUNDUP(DAY(tbl_raw_data[[#This Row],[updated_date]])/7,0)=5,4,ROUNDUP(DAY(tbl_raw_data[[#This Row],[updated_date]])/7,0))</f>
        <v>WEEK 4</v>
      </c>
      <c r="N4407" s="71" t="str">
        <f>UPPER(VLOOKUP(tbl_raw_data[[#This Row],[Analyst]],settings!$A$1:$B$15,2,0))</f>
        <v>HARDIK</v>
      </c>
      <c r="O4407" s="71" t="str">
        <f>TRIM(UPPER(tbl_raw_data[[#This Row],[Outcome]]))</f>
        <v>DECLINE</v>
      </c>
      <c r="P4407" s="71" t="str">
        <f>TRIM(UPPER(tbl_raw_data[[#This Row],[Queue Name]]))</f>
        <v>CONSUMER PRE BUREAU</v>
      </c>
      <c r="Q4407" s="71" t="str">
        <f>IF(tbl_raw_data[[#This Row],[time_taken_in_min]]&lt;=settings!$D$2,"SLA_MET","SLA_NOT_MET")</f>
        <v>SLA_MET</v>
      </c>
    </row>
    <row r="4408" spans="1:17" x14ac:dyDescent="0.3">
      <c r="A4408" s="7" t="s">
        <v>5371</v>
      </c>
      <c r="B4408" s="34">
        <v>45161.775046296294</v>
      </c>
      <c r="C4408" s="40">
        <v>45161.778113425928</v>
      </c>
      <c r="D4408" s="10" t="s">
        <v>33</v>
      </c>
      <c r="E4408" s="10" t="s">
        <v>18</v>
      </c>
      <c r="F4408" s="10" t="s">
        <v>12</v>
      </c>
      <c r="G4408" s="10" t="s">
        <v>733</v>
      </c>
      <c r="H4408" s="84" t="str">
        <f t="shared" si="68"/>
        <v>Reason Unknown</v>
      </c>
      <c r="I4408" s="63">
        <f>(tbl_raw_data[[#This Row],[Date Actioned]])-(tbl_raw_data[[#This Row],[Date Tagged]])</f>
        <v>3.0671296335640363E-3</v>
      </c>
      <c r="J4408" s="66">
        <f>HOUR(tbl_raw_data[[#This Row],[time_taken]])*60+MINUTE(tbl_raw_data[[#This Row],[time_taken]])+SECOND(tbl_raw_data[[#This Row],[time_taken]])/60</f>
        <v>4.416666666666667</v>
      </c>
      <c r="K4408" s="68">
        <f>DATE(YEAR(tbl_raw_data[[#This Row],[Date Actioned]]),MONTH(tbl_raw_data[[#This Row],[Date Actioned]]),DAY(tbl_raw_data[[#This Row],[Date Actioned]]))</f>
        <v>45161</v>
      </c>
      <c r="L4408" s="65" t="str">
        <f>UPPER(TEXT(tbl_raw_data[[#This Row],[updated_date]],"MMMM"))</f>
        <v>AUGUST</v>
      </c>
      <c r="M4408" s="65" t="str">
        <f>"WEEK "&amp;IF(ROUNDUP(DAY(tbl_raw_data[[#This Row],[updated_date]])/7,0)=5,4,ROUNDUP(DAY(tbl_raw_data[[#This Row],[updated_date]])/7,0))</f>
        <v>WEEK 4</v>
      </c>
      <c r="N4408" s="71" t="str">
        <f>UPPER(VLOOKUP(tbl_raw_data[[#This Row],[Analyst]],settings!$A$1:$B$15,2,0))</f>
        <v>NITESH</v>
      </c>
      <c r="O4408" s="71" t="str">
        <f>TRIM(UPPER(tbl_raw_data[[#This Row],[Outcome]]))</f>
        <v>DECLINE</v>
      </c>
      <c r="P4408" s="71" t="str">
        <f>TRIM(UPPER(tbl_raw_data[[#This Row],[Queue Name]]))</f>
        <v>CONSUMER PRE BUREAU</v>
      </c>
      <c r="Q4408" s="71" t="str">
        <f>IF(tbl_raw_data[[#This Row],[time_taken_in_min]]&lt;=settings!$D$2,"SLA_MET","SLA_NOT_MET")</f>
        <v>SLA_MET</v>
      </c>
    </row>
    <row r="4409" spans="1:17" x14ac:dyDescent="0.3">
      <c r="A4409" s="1" t="s">
        <v>5372</v>
      </c>
      <c r="B4409" s="36">
        <v>45161.796909722223</v>
      </c>
      <c r="C4409" s="41">
        <v>45161.803437499999</v>
      </c>
      <c r="D4409" s="11" t="s">
        <v>33</v>
      </c>
      <c r="E4409" s="11" t="s">
        <v>8</v>
      </c>
      <c r="F4409" s="11" t="s">
        <v>206</v>
      </c>
      <c r="G4409" s="11" t="s">
        <v>676</v>
      </c>
      <c r="H4409" s="84" t="str">
        <f t="shared" si="68"/>
        <v>Reason Unknown</v>
      </c>
      <c r="I4409" s="63">
        <f>(tbl_raw_data[[#This Row],[Date Actioned]])-(tbl_raw_data[[#This Row],[Date Tagged]])</f>
        <v>6.5277777757728472E-3</v>
      </c>
      <c r="J4409" s="66">
        <f>HOUR(tbl_raw_data[[#This Row],[time_taken]])*60+MINUTE(tbl_raw_data[[#This Row],[time_taken]])+SECOND(tbl_raw_data[[#This Row],[time_taken]])/60</f>
        <v>9.4</v>
      </c>
      <c r="K4409" s="68">
        <f>DATE(YEAR(tbl_raw_data[[#This Row],[Date Actioned]]),MONTH(tbl_raw_data[[#This Row],[Date Actioned]]),DAY(tbl_raw_data[[#This Row],[Date Actioned]]))</f>
        <v>45161</v>
      </c>
      <c r="L4409" s="65" t="str">
        <f>UPPER(TEXT(tbl_raw_data[[#This Row],[updated_date]],"MMMM"))</f>
        <v>AUGUST</v>
      </c>
      <c r="M4409" s="65" t="str">
        <f>"WEEK "&amp;IF(ROUNDUP(DAY(tbl_raw_data[[#This Row],[updated_date]])/7,0)=5,4,ROUNDUP(DAY(tbl_raw_data[[#This Row],[updated_date]])/7,0))</f>
        <v>WEEK 4</v>
      </c>
      <c r="N4409" s="71" t="str">
        <f>UPPER(VLOOKUP(tbl_raw_data[[#This Row],[Analyst]],settings!$A$1:$B$15,2,0))</f>
        <v>HARDIK</v>
      </c>
      <c r="O4409" s="71" t="str">
        <f>TRIM(UPPER(tbl_raw_data[[#This Row],[Outcome]]))</f>
        <v>DECLINE</v>
      </c>
      <c r="P4409" s="71" t="str">
        <f>TRIM(UPPER(tbl_raw_data[[#This Row],[Queue Name]]))</f>
        <v>CONSUMER POST BUREAU</v>
      </c>
      <c r="Q4409" s="71" t="str">
        <f>IF(tbl_raw_data[[#This Row],[time_taken_in_min]]&lt;=settings!$D$2,"SLA_MET","SLA_NOT_MET")</f>
        <v>SLA_MET</v>
      </c>
    </row>
    <row r="4410" spans="1:17" x14ac:dyDescent="0.3">
      <c r="A4410" s="5" t="s">
        <v>5373</v>
      </c>
      <c r="B4410" s="34">
        <v>45161.799571759257</v>
      </c>
      <c r="C4410" s="40">
        <v>45161.80164351852</v>
      </c>
      <c r="D4410" s="10" t="s">
        <v>33</v>
      </c>
      <c r="E4410" s="10" t="s">
        <v>11</v>
      </c>
      <c r="F4410" s="10" t="s">
        <v>14</v>
      </c>
      <c r="G4410" s="10" t="s">
        <v>736</v>
      </c>
      <c r="H4410" s="84" t="str">
        <f t="shared" si="68"/>
        <v>Reason Unknown</v>
      </c>
      <c r="I4410" s="63">
        <f>(tbl_raw_data[[#This Row],[Date Actioned]])-(tbl_raw_data[[#This Row],[Date Tagged]])</f>
        <v>2.0717592633445747E-3</v>
      </c>
      <c r="J4410" s="66">
        <f>HOUR(tbl_raw_data[[#This Row],[time_taken]])*60+MINUTE(tbl_raw_data[[#This Row],[time_taken]])+SECOND(tbl_raw_data[[#This Row],[time_taken]])/60</f>
        <v>2.9833333333333334</v>
      </c>
      <c r="K4410" s="68">
        <f>DATE(YEAR(tbl_raw_data[[#This Row],[Date Actioned]]),MONTH(tbl_raw_data[[#This Row],[Date Actioned]]),DAY(tbl_raw_data[[#This Row],[Date Actioned]]))</f>
        <v>45161</v>
      </c>
      <c r="L4410" s="65" t="str">
        <f>UPPER(TEXT(tbl_raw_data[[#This Row],[updated_date]],"MMMM"))</f>
        <v>AUGUST</v>
      </c>
      <c r="M4410" s="65" t="str">
        <f>"WEEK "&amp;IF(ROUNDUP(DAY(tbl_raw_data[[#This Row],[updated_date]])/7,0)=5,4,ROUNDUP(DAY(tbl_raw_data[[#This Row],[updated_date]])/7,0))</f>
        <v>WEEK 4</v>
      </c>
      <c r="N4410" s="71" t="str">
        <f>UPPER(VLOOKUP(tbl_raw_data[[#This Row],[Analyst]],settings!$A$1:$B$15,2,0))</f>
        <v>CAMROON</v>
      </c>
      <c r="O4410" s="71" t="str">
        <f>TRIM(UPPER(tbl_raw_data[[#This Row],[Outcome]]))</f>
        <v>DECLINE</v>
      </c>
      <c r="P4410" s="71" t="str">
        <f>TRIM(UPPER(tbl_raw_data[[#This Row],[Queue Name]]))</f>
        <v>CONSUMER EXISTING</v>
      </c>
      <c r="Q4410" s="71" t="str">
        <f>IF(tbl_raw_data[[#This Row],[time_taken_in_min]]&lt;=settings!$D$2,"SLA_MET","SLA_NOT_MET")</f>
        <v>SLA_MET</v>
      </c>
    </row>
    <row r="4411" spans="1:17" x14ac:dyDescent="0.3">
      <c r="A4411" s="7" t="s">
        <v>5374</v>
      </c>
      <c r="B4411" s="36">
        <v>45161.821053240739</v>
      </c>
      <c r="C4411" s="41">
        <v>45161.825624999998</v>
      </c>
      <c r="D4411" s="11" t="s">
        <v>33</v>
      </c>
      <c r="E4411" s="11" t="s">
        <v>11</v>
      </c>
      <c r="F4411" s="11" t="s">
        <v>114</v>
      </c>
      <c r="G4411" s="11" t="s">
        <v>702</v>
      </c>
      <c r="H4411" s="84" t="str">
        <f t="shared" si="68"/>
        <v>Incomplete Details</v>
      </c>
      <c r="I4411" s="63">
        <f>(tbl_raw_data[[#This Row],[Date Actioned]])-(tbl_raw_data[[#This Row],[Date Tagged]])</f>
        <v>4.5717592583969235E-3</v>
      </c>
      <c r="J4411" s="66">
        <f>HOUR(tbl_raw_data[[#This Row],[time_taken]])*60+MINUTE(tbl_raw_data[[#This Row],[time_taken]])+SECOND(tbl_raw_data[[#This Row],[time_taken]])/60</f>
        <v>6.583333333333333</v>
      </c>
      <c r="K4411" s="68">
        <f>DATE(YEAR(tbl_raw_data[[#This Row],[Date Actioned]]),MONTH(tbl_raw_data[[#This Row],[Date Actioned]]),DAY(tbl_raw_data[[#This Row],[Date Actioned]]))</f>
        <v>45161</v>
      </c>
      <c r="L4411" s="65" t="str">
        <f>UPPER(TEXT(tbl_raw_data[[#This Row],[updated_date]],"MMMM"))</f>
        <v>AUGUST</v>
      </c>
      <c r="M4411" s="65" t="str">
        <f>"WEEK "&amp;IF(ROUNDUP(DAY(tbl_raw_data[[#This Row],[updated_date]])/7,0)=5,4,ROUNDUP(DAY(tbl_raw_data[[#This Row],[updated_date]])/7,0))</f>
        <v>WEEK 4</v>
      </c>
      <c r="N4411" s="71" t="str">
        <f>UPPER(VLOOKUP(tbl_raw_data[[#This Row],[Analyst]],settings!$A$1:$B$15,2,0))</f>
        <v>FARDIN</v>
      </c>
      <c r="O4411" s="71" t="str">
        <f>TRIM(UPPER(tbl_raw_data[[#This Row],[Outcome]]))</f>
        <v>DECLINE</v>
      </c>
      <c r="P4411" s="71" t="str">
        <f>TRIM(UPPER(tbl_raw_data[[#This Row],[Queue Name]]))</f>
        <v>CONSUMER EXISTING</v>
      </c>
      <c r="Q4411" s="71" t="str">
        <f>IF(tbl_raw_data[[#This Row],[time_taken_in_min]]&lt;=settings!$D$2,"SLA_MET","SLA_NOT_MET")</f>
        <v>SLA_MET</v>
      </c>
    </row>
    <row r="4412" spans="1:17" x14ac:dyDescent="0.3">
      <c r="A4412" s="1" t="s">
        <v>5375</v>
      </c>
      <c r="B4412" s="34">
        <v>45161.825821759259</v>
      </c>
      <c r="C4412" s="40">
        <v>45161.834085648145</v>
      </c>
      <c r="D4412" s="10" t="s">
        <v>33</v>
      </c>
      <c r="E4412" s="10" t="s">
        <v>11</v>
      </c>
      <c r="F4412" s="10" t="s">
        <v>206</v>
      </c>
      <c r="G4412" s="12"/>
      <c r="H4412" s="84" t="str">
        <f t="shared" si="68"/>
        <v>Reason Unknown</v>
      </c>
      <c r="I4412" s="63">
        <f>(tbl_raw_data[[#This Row],[Date Actioned]])-(tbl_raw_data[[#This Row],[Date Tagged]])</f>
        <v>8.2638888852670789E-3</v>
      </c>
      <c r="J4412" s="66">
        <f>HOUR(tbl_raw_data[[#This Row],[time_taken]])*60+MINUTE(tbl_raw_data[[#This Row],[time_taken]])+SECOND(tbl_raw_data[[#This Row],[time_taken]])/60</f>
        <v>11.9</v>
      </c>
      <c r="K4412" s="68">
        <f>DATE(YEAR(tbl_raw_data[[#This Row],[Date Actioned]]),MONTH(tbl_raw_data[[#This Row],[Date Actioned]]),DAY(tbl_raw_data[[#This Row],[Date Actioned]]))</f>
        <v>45161</v>
      </c>
      <c r="L4412" s="65" t="str">
        <f>UPPER(TEXT(tbl_raw_data[[#This Row],[updated_date]],"MMMM"))</f>
        <v>AUGUST</v>
      </c>
      <c r="M4412" s="65" t="str">
        <f>"WEEK "&amp;IF(ROUNDUP(DAY(tbl_raw_data[[#This Row],[updated_date]])/7,0)=5,4,ROUNDUP(DAY(tbl_raw_data[[#This Row],[updated_date]])/7,0))</f>
        <v>WEEK 4</v>
      </c>
      <c r="N4412" s="71" t="str">
        <f>UPPER(VLOOKUP(tbl_raw_data[[#This Row],[Analyst]],settings!$A$1:$B$15,2,0))</f>
        <v>HARDIK</v>
      </c>
      <c r="O4412" s="71" t="str">
        <f>TRIM(UPPER(tbl_raw_data[[#This Row],[Outcome]]))</f>
        <v>DECLINE</v>
      </c>
      <c r="P4412" s="71" t="str">
        <f>TRIM(UPPER(tbl_raw_data[[#This Row],[Queue Name]]))</f>
        <v>CONSUMER EXISTING</v>
      </c>
      <c r="Q4412" s="71" t="str">
        <f>IF(tbl_raw_data[[#This Row],[time_taken_in_min]]&lt;=settings!$D$2,"SLA_MET","SLA_NOT_MET")</f>
        <v>SLA_MET</v>
      </c>
    </row>
    <row r="4413" spans="1:17" x14ac:dyDescent="0.3">
      <c r="A4413" s="5" t="s">
        <v>5376</v>
      </c>
      <c r="B4413" s="36">
        <v>45161.84101851852</v>
      </c>
      <c r="C4413" s="41">
        <v>45161.847916666666</v>
      </c>
      <c r="D4413" s="11" t="s">
        <v>33</v>
      </c>
      <c r="E4413" s="11" t="s">
        <v>11</v>
      </c>
      <c r="F4413" s="11" t="s">
        <v>206</v>
      </c>
      <c r="G4413" s="11" t="s">
        <v>735</v>
      </c>
      <c r="H4413" s="84" t="str">
        <f t="shared" si="68"/>
        <v>Reason Unknown</v>
      </c>
      <c r="I4413" s="63">
        <f>(tbl_raw_data[[#This Row],[Date Actioned]])-(tbl_raw_data[[#This Row],[Date Tagged]])</f>
        <v>6.8981481454102322E-3</v>
      </c>
      <c r="J4413" s="66">
        <f>HOUR(tbl_raw_data[[#This Row],[time_taken]])*60+MINUTE(tbl_raw_data[[#This Row],[time_taken]])+SECOND(tbl_raw_data[[#This Row],[time_taken]])/60</f>
        <v>9.9333333333333336</v>
      </c>
      <c r="K4413" s="68">
        <f>DATE(YEAR(tbl_raw_data[[#This Row],[Date Actioned]]),MONTH(tbl_raw_data[[#This Row],[Date Actioned]]),DAY(tbl_raw_data[[#This Row],[Date Actioned]]))</f>
        <v>45161</v>
      </c>
      <c r="L4413" s="65" t="str">
        <f>UPPER(TEXT(tbl_raw_data[[#This Row],[updated_date]],"MMMM"))</f>
        <v>AUGUST</v>
      </c>
      <c r="M4413" s="65" t="str">
        <f>"WEEK "&amp;IF(ROUNDUP(DAY(tbl_raw_data[[#This Row],[updated_date]])/7,0)=5,4,ROUNDUP(DAY(tbl_raw_data[[#This Row],[updated_date]])/7,0))</f>
        <v>WEEK 4</v>
      </c>
      <c r="N4413" s="71" t="str">
        <f>UPPER(VLOOKUP(tbl_raw_data[[#This Row],[Analyst]],settings!$A$1:$B$15,2,0))</f>
        <v>HARDIK</v>
      </c>
      <c r="O4413" s="71" t="str">
        <f>TRIM(UPPER(tbl_raw_data[[#This Row],[Outcome]]))</f>
        <v>DECLINE</v>
      </c>
      <c r="P4413" s="71" t="str">
        <f>TRIM(UPPER(tbl_raw_data[[#This Row],[Queue Name]]))</f>
        <v>CONSUMER EXISTING</v>
      </c>
      <c r="Q4413" s="71" t="str">
        <f>IF(tbl_raw_data[[#This Row],[time_taken_in_min]]&lt;=settings!$D$2,"SLA_MET","SLA_NOT_MET")</f>
        <v>SLA_MET</v>
      </c>
    </row>
    <row r="4414" spans="1:17" x14ac:dyDescent="0.3">
      <c r="A4414" s="7" t="s">
        <v>5377</v>
      </c>
      <c r="B4414" s="34">
        <v>45161.845266203702</v>
      </c>
      <c r="C4414" s="40">
        <v>45161.855405092596</v>
      </c>
      <c r="D4414" s="10" t="s">
        <v>33</v>
      </c>
      <c r="E4414" s="10" t="s">
        <v>11</v>
      </c>
      <c r="F4414" s="10" t="s">
        <v>206</v>
      </c>
      <c r="G4414" s="10" t="s">
        <v>737</v>
      </c>
      <c r="H4414" s="84" t="str">
        <f t="shared" si="68"/>
        <v>Reason Unknown</v>
      </c>
      <c r="I4414" s="63">
        <f>(tbl_raw_data[[#This Row],[Date Actioned]])-(tbl_raw_data[[#This Row],[Date Tagged]])</f>
        <v>1.0138888894289266E-2</v>
      </c>
      <c r="J4414" s="66">
        <f>HOUR(tbl_raw_data[[#This Row],[time_taken]])*60+MINUTE(tbl_raw_data[[#This Row],[time_taken]])+SECOND(tbl_raw_data[[#This Row],[time_taken]])/60</f>
        <v>14.6</v>
      </c>
      <c r="K4414" s="68">
        <f>DATE(YEAR(tbl_raw_data[[#This Row],[Date Actioned]]),MONTH(tbl_raw_data[[#This Row],[Date Actioned]]),DAY(tbl_raw_data[[#This Row],[Date Actioned]]))</f>
        <v>45161</v>
      </c>
      <c r="L4414" s="65" t="str">
        <f>UPPER(TEXT(tbl_raw_data[[#This Row],[updated_date]],"MMMM"))</f>
        <v>AUGUST</v>
      </c>
      <c r="M4414" s="65" t="str">
        <f>"WEEK "&amp;IF(ROUNDUP(DAY(tbl_raw_data[[#This Row],[updated_date]])/7,0)=5,4,ROUNDUP(DAY(tbl_raw_data[[#This Row],[updated_date]])/7,0))</f>
        <v>WEEK 4</v>
      </c>
      <c r="N4414" s="71" t="str">
        <f>UPPER(VLOOKUP(tbl_raw_data[[#This Row],[Analyst]],settings!$A$1:$B$15,2,0))</f>
        <v>HARDIK</v>
      </c>
      <c r="O4414" s="71" t="str">
        <f>TRIM(UPPER(tbl_raw_data[[#This Row],[Outcome]]))</f>
        <v>DECLINE</v>
      </c>
      <c r="P4414" s="71" t="str">
        <f>TRIM(UPPER(tbl_raw_data[[#This Row],[Queue Name]]))</f>
        <v>CONSUMER EXISTING</v>
      </c>
      <c r="Q4414" s="71" t="str">
        <f>IF(tbl_raw_data[[#This Row],[time_taken_in_min]]&lt;=settings!$D$2,"SLA_MET","SLA_NOT_MET")</f>
        <v>SLA_MET</v>
      </c>
    </row>
    <row r="4415" spans="1:17" x14ac:dyDescent="0.3">
      <c r="A4415" s="1" t="s">
        <v>5378</v>
      </c>
      <c r="B4415" s="36">
        <v>45161.90797453704</v>
      </c>
      <c r="C4415" s="41">
        <v>45161.911215277774</v>
      </c>
      <c r="D4415" s="11" t="s">
        <v>33</v>
      </c>
      <c r="E4415" s="11" t="s">
        <v>11</v>
      </c>
      <c r="F4415" s="11" t="s">
        <v>114</v>
      </c>
      <c r="G4415" s="11" t="s">
        <v>737</v>
      </c>
      <c r="H4415" s="84" t="str">
        <f t="shared" si="68"/>
        <v>Reason Unknown</v>
      </c>
      <c r="I4415" s="63">
        <f>(tbl_raw_data[[#This Row],[Date Actioned]])-(tbl_raw_data[[#This Row],[Date Tagged]])</f>
        <v>3.2407407343271188E-3</v>
      </c>
      <c r="J4415" s="66">
        <f>HOUR(tbl_raw_data[[#This Row],[time_taken]])*60+MINUTE(tbl_raw_data[[#This Row],[time_taken]])+SECOND(tbl_raw_data[[#This Row],[time_taken]])/60</f>
        <v>4.666666666666667</v>
      </c>
      <c r="K4415" s="68">
        <f>DATE(YEAR(tbl_raw_data[[#This Row],[Date Actioned]]),MONTH(tbl_raw_data[[#This Row],[Date Actioned]]),DAY(tbl_raw_data[[#This Row],[Date Actioned]]))</f>
        <v>45161</v>
      </c>
      <c r="L4415" s="65" t="str">
        <f>UPPER(TEXT(tbl_raw_data[[#This Row],[updated_date]],"MMMM"))</f>
        <v>AUGUST</v>
      </c>
      <c r="M4415" s="65" t="str">
        <f>"WEEK "&amp;IF(ROUNDUP(DAY(tbl_raw_data[[#This Row],[updated_date]])/7,0)=5,4,ROUNDUP(DAY(tbl_raw_data[[#This Row],[updated_date]])/7,0))</f>
        <v>WEEK 4</v>
      </c>
      <c r="N4415" s="71" t="str">
        <f>UPPER(VLOOKUP(tbl_raw_data[[#This Row],[Analyst]],settings!$A$1:$B$15,2,0))</f>
        <v>FARDIN</v>
      </c>
      <c r="O4415" s="71" t="str">
        <f>TRIM(UPPER(tbl_raw_data[[#This Row],[Outcome]]))</f>
        <v>DECLINE</v>
      </c>
      <c r="P4415" s="71" t="str">
        <f>TRIM(UPPER(tbl_raw_data[[#This Row],[Queue Name]]))</f>
        <v>CONSUMER EXISTING</v>
      </c>
      <c r="Q4415" s="71" t="str">
        <f>IF(tbl_raw_data[[#This Row],[time_taken_in_min]]&lt;=settings!$D$2,"SLA_MET","SLA_NOT_MET")</f>
        <v>SLA_MET</v>
      </c>
    </row>
    <row r="4416" spans="1:17" x14ac:dyDescent="0.3">
      <c r="A4416" s="5" t="s">
        <v>5379</v>
      </c>
      <c r="B4416" s="34">
        <v>45161.043275462966</v>
      </c>
      <c r="C4416" s="40">
        <v>45161.367407407408</v>
      </c>
      <c r="D4416" s="10" t="s">
        <v>47</v>
      </c>
      <c r="E4416" s="10" t="s">
        <v>8</v>
      </c>
      <c r="F4416" s="10" t="s">
        <v>21</v>
      </c>
      <c r="G4416" s="12"/>
      <c r="H4416" s="84" t="str">
        <f t="shared" si="68"/>
        <v>Reason Unknown</v>
      </c>
      <c r="I4416" s="63">
        <f>(tbl_raw_data[[#This Row],[Date Actioned]])-(tbl_raw_data[[#This Row],[Date Tagged]])</f>
        <v>0.3241319444423425</v>
      </c>
      <c r="J4416" s="66">
        <f>HOUR(tbl_raw_data[[#This Row],[time_taken]])*60+MINUTE(tbl_raw_data[[#This Row],[time_taken]])+SECOND(tbl_raw_data[[#This Row],[time_taken]])/60</f>
        <v>466.75</v>
      </c>
      <c r="K4416" s="68">
        <f>DATE(YEAR(tbl_raw_data[[#This Row],[Date Actioned]]),MONTH(tbl_raw_data[[#This Row],[Date Actioned]]),DAY(tbl_raw_data[[#This Row],[Date Actioned]]))</f>
        <v>45161</v>
      </c>
      <c r="L4416" s="65" t="str">
        <f>UPPER(TEXT(tbl_raw_data[[#This Row],[updated_date]],"MMMM"))</f>
        <v>AUGUST</v>
      </c>
      <c r="M4416" s="65" t="str">
        <f>"WEEK "&amp;IF(ROUNDUP(DAY(tbl_raw_data[[#This Row],[updated_date]])/7,0)=5,4,ROUNDUP(DAY(tbl_raw_data[[#This Row],[updated_date]])/7,0))</f>
        <v>WEEK 4</v>
      </c>
      <c r="N4416" s="71" t="str">
        <f>UPPER(VLOOKUP(tbl_raw_data[[#This Row],[Analyst]],settings!$A$1:$B$15,2,0))</f>
        <v>SHAHID</v>
      </c>
      <c r="O4416" s="71" t="str">
        <f>TRIM(UPPER(tbl_raw_data[[#This Row],[Outcome]]))</f>
        <v>WITHDRAW</v>
      </c>
      <c r="P4416" s="71" t="str">
        <f>TRIM(UPPER(tbl_raw_data[[#This Row],[Queue Name]]))</f>
        <v>CONSUMER POST BUREAU</v>
      </c>
      <c r="Q4416" s="71" t="str">
        <f>IF(tbl_raw_data[[#This Row],[time_taken_in_min]]&lt;=settings!$D$2,"SLA_MET","SLA_NOT_MET")</f>
        <v>SLA_NOT_MET</v>
      </c>
    </row>
    <row r="4417" spans="1:17" x14ac:dyDescent="0.3">
      <c r="A4417" s="7" t="s">
        <v>5380</v>
      </c>
      <c r="B4417" s="36">
        <v>45161.386979166666</v>
      </c>
      <c r="C4417" s="41">
        <v>45161.396608796298</v>
      </c>
      <c r="D4417" s="11" t="s">
        <v>47</v>
      </c>
      <c r="E4417" s="11" t="s">
        <v>11</v>
      </c>
      <c r="F4417" s="11" t="s">
        <v>24</v>
      </c>
      <c r="G4417" s="11" t="s">
        <v>705</v>
      </c>
      <c r="H4417" s="84" t="str">
        <f t="shared" si="68"/>
        <v>Overdue Bill</v>
      </c>
      <c r="I4417" s="63">
        <f>(tbl_raw_data[[#This Row],[Date Actioned]])-(tbl_raw_data[[#This Row],[Date Tagged]])</f>
        <v>9.6296296323998831E-3</v>
      </c>
      <c r="J4417" s="66">
        <f>HOUR(tbl_raw_data[[#This Row],[time_taken]])*60+MINUTE(tbl_raw_data[[#This Row],[time_taken]])+SECOND(tbl_raw_data[[#This Row],[time_taken]])/60</f>
        <v>13.866666666666667</v>
      </c>
      <c r="K4417" s="68">
        <f>DATE(YEAR(tbl_raw_data[[#This Row],[Date Actioned]]),MONTH(tbl_raw_data[[#This Row],[Date Actioned]]),DAY(tbl_raw_data[[#This Row],[Date Actioned]]))</f>
        <v>45161</v>
      </c>
      <c r="L4417" s="65" t="str">
        <f>UPPER(TEXT(tbl_raw_data[[#This Row],[updated_date]],"MMMM"))</f>
        <v>AUGUST</v>
      </c>
      <c r="M4417" s="65" t="str">
        <f>"WEEK "&amp;IF(ROUNDUP(DAY(tbl_raw_data[[#This Row],[updated_date]])/7,0)=5,4,ROUNDUP(DAY(tbl_raw_data[[#This Row],[updated_date]])/7,0))</f>
        <v>WEEK 4</v>
      </c>
      <c r="N4417" s="71" t="str">
        <f>UPPER(VLOOKUP(tbl_raw_data[[#This Row],[Analyst]],settings!$A$1:$B$15,2,0))</f>
        <v>SAM</v>
      </c>
      <c r="O4417" s="71" t="str">
        <f>TRIM(UPPER(tbl_raw_data[[#This Row],[Outcome]]))</f>
        <v>WITHDRAW</v>
      </c>
      <c r="P4417" s="71" t="str">
        <f>TRIM(UPPER(tbl_raw_data[[#This Row],[Queue Name]]))</f>
        <v>CONSUMER EXISTING</v>
      </c>
      <c r="Q4417" s="71" t="str">
        <f>IF(tbl_raw_data[[#This Row],[time_taken_in_min]]&lt;=settings!$D$2,"SLA_MET","SLA_NOT_MET")</f>
        <v>SLA_MET</v>
      </c>
    </row>
    <row r="4418" spans="1:17" x14ac:dyDescent="0.3">
      <c r="A4418" s="1" t="s">
        <v>5381</v>
      </c>
      <c r="B4418" s="34">
        <v>45161.392337962963</v>
      </c>
      <c r="C4418" s="40">
        <v>45161.402337962965</v>
      </c>
      <c r="D4418" s="10" t="s">
        <v>47</v>
      </c>
      <c r="E4418" s="10" t="s">
        <v>18</v>
      </c>
      <c r="F4418" s="10" t="s">
        <v>24</v>
      </c>
      <c r="G4418" s="10" t="s">
        <v>830</v>
      </c>
      <c r="H4418" s="84" t="str">
        <f t="shared" si="68"/>
        <v>Incorrect Queue</v>
      </c>
      <c r="I4418" s="63">
        <f>(tbl_raw_data[[#This Row],[Date Actioned]])-(tbl_raw_data[[#This Row],[Date Tagged]])</f>
        <v>1.0000000002037268E-2</v>
      </c>
      <c r="J4418" s="66">
        <f>HOUR(tbl_raw_data[[#This Row],[time_taken]])*60+MINUTE(tbl_raw_data[[#This Row],[time_taken]])+SECOND(tbl_raw_data[[#This Row],[time_taken]])/60</f>
        <v>14.4</v>
      </c>
      <c r="K4418" s="68">
        <f>DATE(YEAR(tbl_raw_data[[#This Row],[Date Actioned]]),MONTH(tbl_raw_data[[#This Row],[Date Actioned]]),DAY(tbl_raw_data[[#This Row],[Date Actioned]]))</f>
        <v>45161</v>
      </c>
      <c r="L4418" s="65" t="str">
        <f>UPPER(TEXT(tbl_raw_data[[#This Row],[updated_date]],"MMMM"))</f>
        <v>AUGUST</v>
      </c>
      <c r="M4418" s="65" t="str">
        <f>"WEEK "&amp;IF(ROUNDUP(DAY(tbl_raw_data[[#This Row],[updated_date]])/7,0)=5,4,ROUNDUP(DAY(tbl_raw_data[[#This Row],[updated_date]])/7,0))</f>
        <v>WEEK 4</v>
      </c>
      <c r="N4418" s="71" t="str">
        <f>UPPER(VLOOKUP(tbl_raw_data[[#This Row],[Analyst]],settings!$A$1:$B$15,2,0))</f>
        <v>SAM</v>
      </c>
      <c r="O4418" s="71" t="str">
        <f>TRIM(UPPER(tbl_raw_data[[#This Row],[Outcome]]))</f>
        <v>WITHDRAW</v>
      </c>
      <c r="P4418" s="71" t="str">
        <f>TRIM(UPPER(tbl_raw_data[[#This Row],[Queue Name]]))</f>
        <v>CONSUMER PRE BUREAU</v>
      </c>
      <c r="Q4418" s="71" t="str">
        <f>IF(tbl_raw_data[[#This Row],[time_taken_in_min]]&lt;=settings!$D$2,"SLA_MET","SLA_NOT_MET")</f>
        <v>SLA_MET</v>
      </c>
    </row>
    <row r="4419" spans="1:17" x14ac:dyDescent="0.3">
      <c r="A4419" s="5" t="s">
        <v>5382</v>
      </c>
      <c r="B4419" s="36">
        <v>45161.402673611112</v>
      </c>
      <c r="C4419" s="41">
        <v>45161.411597222221</v>
      </c>
      <c r="D4419" s="11" t="s">
        <v>47</v>
      </c>
      <c r="E4419" s="11" t="s">
        <v>18</v>
      </c>
      <c r="F4419" s="11" t="s">
        <v>25</v>
      </c>
      <c r="G4419" s="11" t="s">
        <v>831</v>
      </c>
      <c r="H4419" s="84" t="str">
        <f t="shared" ref="H4419:H4482" si="69">IF(OR(ISNUMBER(SEARCH("duplicate",G4419)), ISNUMBER(SEARCH("previously",G4419)), ISNUMBER(SEARCH("previously approved",G4419))), "Duplicate Application",
IF(OR(ISNUMBER(SEARCH("incorrect",G4419)), ISNUMBER(SEARCH("remove", G4419))), "Incorrect Details",
IF(ISNUMBER(SEARCH("incomplete",G4419)), "Incomplete Details",
IF(ISNUMBER(SEARCH("overdue",G4419)), "Overdue Bill",
IF(OR(ISNUMBER(SEARCH("resubmit as", G4419)), ISNUMBER(SEARCH("re-submit as", G4419))), "Incorrect Queue",
IF(OR(ISNUMBER(SEARCH("100",G4419)), ISNUMBER(SEARCH("correct", G4419)), ISNUMBER(SEARCH("email", G4419)), ISNUMBER(SEARCH("please submit", G4419)), ISNUMBER(SEARCH("please resubmit",G4419)), ISNUMBER(SEARCH("please re-submit", G4419)), ISNUMBER(SEARCH("please send", G4419))), "Incomplete Details",
IF(ISNUMBER(SEARCH("error", G4419)), "System Error", "Reason Unknown")))))))</f>
        <v>Incomplete Details</v>
      </c>
      <c r="I4419" s="63">
        <f>(tbl_raw_data[[#This Row],[Date Actioned]])-(tbl_raw_data[[#This Row],[Date Tagged]])</f>
        <v>8.923611108912155E-3</v>
      </c>
      <c r="J4419" s="66">
        <f>HOUR(tbl_raw_data[[#This Row],[time_taken]])*60+MINUTE(tbl_raw_data[[#This Row],[time_taken]])+SECOND(tbl_raw_data[[#This Row],[time_taken]])/60</f>
        <v>12.85</v>
      </c>
      <c r="K4419" s="68">
        <f>DATE(YEAR(tbl_raw_data[[#This Row],[Date Actioned]]),MONTH(tbl_raw_data[[#This Row],[Date Actioned]]),DAY(tbl_raw_data[[#This Row],[Date Actioned]]))</f>
        <v>45161</v>
      </c>
      <c r="L4419" s="65" t="str">
        <f>UPPER(TEXT(tbl_raw_data[[#This Row],[updated_date]],"MMMM"))</f>
        <v>AUGUST</v>
      </c>
      <c r="M4419" s="65" t="str">
        <f>"WEEK "&amp;IF(ROUNDUP(DAY(tbl_raw_data[[#This Row],[updated_date]])/7,0)=5,4,ROUNDUP(DAY(tbl_raw_data[[#This Row],[updated_date]])/7,0))</f>
        <v>WEEK 4</v>
      </c>
      <c r="N4419" s="71" t="str">
        <f>UPPER(VLOOKUP(tbl_raw_data[[#This Row],[Analyst]],settings!$A$1:$B$15,2,0))</f>
        <v>ASIF</v>
      </c>
      <c r="O4419" s="71" t="str">
        <f>TRIM(UPPER(tbl_raw_data[[#This Row],[Outcome]]))</f>
        <v>WITHDRAW</v>
      </c>
      <c r="P4419" s="71" t="str">
        <f>TRIM(UPPER(tbl_raw_data[[#This Row],[Queue Name]]))</f>
        <v>CONSUMER PRE BUREAU</v>
      </c>
      <c r="Q4419" s="71" t="str">
        <f>IF(tbl_raw_data[[#This Row],[time_taken_in_min]]&lt;=settings!$D$2,"SLA_MET","SLA_NOT_MET")</f>
        <v>SLA_MET</v>
      </c>
    </row>
    <row r="4420" spans="1:17" x14ac:dyDescent="0.3">
      <c r="A4420" s="7" t="s">
        <v>5383</v>
      </c>
      <c r="B4420" s="34">
        <v>45161.411736111113</v>
      </c>
      <c r="C4420" s="40">
        <v>45161.41914351852</v>
      </c>
      <c r="D4420" s="10" t="s">
        <v>47</v>
      </c>
      <c r="E4420" s="10" t="s">
        <v>18</v>
      </c>
      <c r="F4420" s="10" t="s">
        <v>24</v>
      </c>
      <c r="G4420" s="10" t="s">
        <v>667</v>
      </c>
      <c r="H4420" s="84" t="str">
        <f t="shared" si="69"/>
        <v>Incomplete Details</v>
      </c>
      <c r="I4420" s="63">
        <f>(tbl_raw_data[[#This Row],[Date Actioned]])-(tbl_raw_data[[#This Row],[Date Tagged]])</f>
        <v>7.4074074072996154E-3</v>
      </c>
      <c r="J4420" s="66">
        <f>HOUR(tbl_raw_data[[#This Row],[time_taken]])*60+MINUTE(tbl_raw_data[[#This Row],[time_taken]])+SECOND(tbl_raw_data[[#This Row],[time_taken]])/60</f>
        <v>10.666666666666666</v>
      </c>
      <c r="K4420" s="68">
        <f>DATE(YEAR(tbl_raw_data[[#This Row],[Date Actioned]]),MONTH(tbl_raw_data[[#This Row],[Date Actioned]]),DAY(tbl_raw_data[[#This Row],[Date Actioned]]))</f>
        <v>45161</v>
      </c>
      <c r="L4420" s="65" t="str">
        <f>UPPER(TEXT(tbl_raw_data[[#This Row],[updated_date]],"MMMM"))</f>
        <v>AUGUST</v>
      </c>
      <c r="M4420" s="65" t="str">
        <f>"WEEK "&amp;IF(ROUNDUP(DAY(tbl_raw_data[[#This Row],[updated_date]])/7,0)=5,4,ROUNDUP(DAY(tbl_raw_data[[#This Row],[updated_date]])/7,0))</f>
        <v>WEEK 4</v>
      </c>
      <c r="N4420" s="71" t="str">
        <f>UPPER(VLOOKUP(tbl_raw_data[[#This Row],[Analyst]],settings!$A$1:$B$15,2,0))</f>
        <v>SAM</v>
      </c>
      <c r="O4420" s="71" t="str">
        <f>TRIM(UPPER(tbl_raw_data[[#This Row],[Outcome]]))</f>
        <v>WITHDRAW</v>
      </c>
      <c r="P4420" s="71" t="str">
        <f>TRIM(UPPER(tbl_raw_data[[#This Row],[Queue Name]]))</f>
        <v>CONSUMER PRE BUREAU</v>
      </c>
      <c r="Q4420" s="71" t="str">
        <f>IF(tbl_raw_data[[#This Row],[time_taken_in_min]]&lt;=settings!$D$2,"SLA_MET","SLA_NOT_MET")</f>
        <v>SLA_MET</v>
      </c>
    </row>
    <row r="4421" spans="1:17" x14ac:dyDescent="0.3">
      <c r="A4421" s="1" t="s">
        <v>5384</v>
      </c>
      <c r="B4421" s="36">
        <v>45161.418749999997</v>
      </c>
      <c r="C4421" s="41">
        <v>45161.424930555557</v>
      </c>
      <c r="D4421" s="11" t="s">
        <v>47</v>
      </c>
      <c r="E4421" s="11" t="s">
        <v>8</v>
      </c>
      <c r="F4421" s="11" t="s">
        <v>21</v>
      </c>
      <c r="G4421" s="13"/>
      <c r="H4421" s="84" t="str">
        <f t="shared" si="69"/>
        <v>Reason Unknown</v>
      </c>
      <c r="I4421" s="63">
        <f>(tbl_raw_data[[#This Row],[Date Actioned]])-(tbl_raw_data[[#This Row],[Date Tagged]])</f>
        <v>6.180555559694767E-3</v>
      </c>
      <c r="J4421" s="66">
        <f>HOUR(tbl_raw_data[[#This Row],[time_taken]])*60+MINUTE(tbl_raw_data[[#This Row],[time_taken]])+SECOND(tbl_raw_data[[#This Row],[time_taken]])/60</f>
        <v>8.9</v>
      </c>
      <c r="K4421" s="68">
        <f>DATE(YEAR(tbl_raw_data[[#This Row],[Date Actioned]]),MONTH(tbl_raw_data[[#This Row],[Date Actioned]]),DAY(tbl_raw_data[[#This Row],[Date Actioned]]))</f>
        <v>45161</v>
      </c>
      <c r="L4421" s="65" t="str">
        <f>UPPER(TEXT(tbl_raw_data[[#This Row],[updated_date]],"MMMM"))</f>
        <v>AUGUST</v>
      </c>
      <c r="M4421" s="65" t="str">
        <f>"WEEK "&amp;IF(ROUNDUP(DAY(tbl_raw_data[[#This Row],[updated_date]])/7,0)=5,4,ROUNDUP(DAY(tbl_raw_data[[#This Row],[updated_date]])/7,0))</f>
        <v>WEEK 4</v>
      </c>
      <c r="N4421" s="71" t="str">
        <f>UPPER(VLOOKUP(tbl_raw_data[[#This Row],[Analyst]],settings!$A$1:$B$15,2,0))</f>
        <v>SHAHID</v>
      </c>
      <c r="O4421" s="71" t="str">
        <f>TRIM(UPPER(tbl_raw_data[[#This Row],[Outcome]]))</f>
        <v>WITHDRAW</v>
      </c>
      <c r="P4421" s="71" t="str">
        <f>TRIM(UPPER(tbl_raw_data[[#This Row],[Queue Name]]))</f>
        <v>CONSUMER POST BUREAU</v>
      </c>
      <c r="Q4421" s="71" t="str">
        <f>IF(tbl_raw_data[[#This Row],[time_taken_in_min]]&lt;=settings!$D$2,"SLA_MET","SLA_NOT_MET")</f>
        <v>SLA_MET</v>
      </c>
    </row>
    <row r="4422" spans="1:17" x14ac:dyDescent="0.3">
      <c r="A4422" s="5" t="s">
        <v>5385</v>
      </c>
      <c r="B4422" s="34">
        <v>45161.420578703706</v>
      </c>
      <c r="C4422" s="40">
        <v>45161.425173611111</v>
      </c>
      <c r="D4422" s="10" t="s">
        <v>47</v>
      </c>
      <c r="E4422" s="10" t="s">
        <v>8</v>
      </c>
      <c r="F4422" s="10" t="s">
        <v>24</v>
      </c>
      <c r="G4422" s="10" t="s">
        <v>667</v>
      </c>
      <c r="H4422" s="84" t="str">
        <f t="shared" si="69"/>
        <v>Incomplete Details</v>
      </c>
      <c r="I4422" s="63">
        <f>(tbl_raw_data[[#This Row],[Date Actioned]])-(tbl_raw_data[[#This Row],[Date Tagged]])</f>
        <v>4.5949074046802707E-3</v>
      </c>
      <c r="J4422" s="66">
        <f>HOUR(tbl_raw_data[[#This Row],[time_taken]])*60+MINUTE(tbl_raw_data[[#This Row],[time_taken]])+SECOND(tbl_raw_data[[#This Row],[time_taken]])/60</f>
        <v>6.6166666666666671</v>
      </c>
      <c r="K4422" s="68">
        <f>DATE(YEAR(tbl_raw_data[[#This Row],[Date Actioned]]),MONTH(tbl_raw_data[[#This Row],[Date Actioned]]),DAY(tbl_raw_data[[#This Row],[Date Actioned]]))</f>
        <v>45161</v>
      </c>
      <c r="L4422" s="65" t="str">
        <f>UPPER(TEXT(tbl_raw_data[[#This Row],[updated_date]],"MMMM"))</f>
        <v>AUGUST</v>
      </c>
      <c r="M4422" s="65" t="str">
        <f>"WEEK "&amp;IF(ROUNDUP(DAY(tbl_raw_data[[#This Row],[updated_date]])/7,0)=5,4,ROUNDUP(DAY(tbl_raw_data[[#This Row],[updated_date]])/7,0))</f>
        <v>WEEK 4</v>
      </c>
      <c r="N4422" s="71" t="str">
        <f>UPPER(VLOOKUP(tbl_raw_data[[#This Row],[Analyst]],settings!$A$1:$B$15,2,0))</f>
        <v>SAM</v>
      </c>
      <c r="O4422" s="71" t="str">
        <f>TRIM(UPPER(tbl_raw_data[[#This Row],[Outcome]]))</f>
        <v>WITHDRAW</v>
      </c>
      <c r="P4422" s="71" t="str">
        <f>TRIM(UPPER(tbl_raw_data[[#This Row],[Queue Name]]))</f>
        <v>CONSUMER POST BUREAU</v>
      </c>
      <c r="Q4422" s="71" t="str">
        <f>IF(tbl_raw_data[[#This Row],[time_taken_in_min]]&lt;=settings!$D$2,"SLA_MET","SLA_NOT_MET")</f>
        <v>SLA_MET</v>
      </c>
    </row>
    <row r="4423" spans="1:17" x14ac:dyDescent="0.3">
      <c r="A4423" s="7" t="s">
        <v>5386</v>
      </c>
      <c r="B4423" s="36">
        <v>45161.424178240741</v>
      </c>
      <c r="C4423" s="41">
        <v>45161.432939814818</v>
      </c>
      <c r="D4423" s="11" t="s">
        <v>47</v>
      </c>
      <c r="E4423" s="11" t="s">
        <v>8</v>
      </c>
      <c r="F4423" s="11" t="s">
        <v>21</v>
      </c>
      <c r="G4423" s="13"/>
      <c r="H4423" s="84" t="str">
        <f t="shared" si="69"/>
        <v>Reason Unknown</v>
      </c>
      <c r="I4423" s="63">
        <f>(tbl_raw_data[[#This Row],[Date Actioned]])-(tbl_raw_data[[#This Row],[Date Tagged]])</f>
        <v>8.7615740776527673E-3</v>
      </c>
      <c r="J4423" s="66">
        <f>HOUR(tbl_raw_data[[#This Row],[time_taken]])*60+MINUTE(tbl_raw_data[[#This Row],[time_taken]])+SECOND(tbl_raw_data[[#This Row],[time_taken]])/60</f>
        <v>12.616666666666667</v>
      </c>
      <c r="K4423" s="68">
        <f>DATE(YEAR(tbl_raw_data[[#This Row],[Date Actioned]]),MONTH(tbl_raw_data[[#This Row],[Date Actioned]]),DAY(tbl_raw_data[[#This Row],[Date Actioned]]))</f>
        <v>45161</v>
      </c>
      <c r="L4423" s="65" t="str">
        <f>UPPER(TEXT(tbl_raw_data[[#This Row],[updated_date]],"MMMM"))</f>
        <v>AUGUST</v>
      </c>
      <c r="M4423" s="65" t="str">
        <f>"WEEK "&amp;IF(ROUNDUP(DAY(tbl_raw_data[[#This Row],[updated_date]])/7,0)=5,4,ROUNDUP(DAY(tbl_raw_data[[#This Row],[updated_date]])/7,0))</f>
        <v>WEEK 4</v>
      </c>
      <c r="N4423" s="71" t="str">
        <f>UPPER(VLOOKUP(tbl_raw_data[[#This Row],[Analyst]],settings!$A$1:$B$15,2,0))</f>
        <v>SHAHID</v>
      </c>
      <c r="O4423" s="71" t="str">
        <f>TRIM(UPPER(tbl_raw_data[[#This Row],[Outcome]]))</f>
        <v>WITHDRAW</v>
      </c>
      <c r="P4423" s="71" t="str">
        <f>TRIM(UPPER(tbl_raw_data[[#This Row],[Queue Name]]))</f>
        <v>CONSUMER POST BUREAU</v>
      </c>
      <c r="Q4423" s="71" t="str">
        <f>IF(tbl_raw_data[[#This Row],[time_taken_in_min]]&lt;=settings!$D$2,"SLA_MET","SLA_NOT_MET")</f>
        <v>SLA_MET</v>
      </c>
    </row>
    <row r="4424" spans="1:17" x14ac:dyDescent="0.3">
      <c r="A4424" s="1" t="s">
        <v>5387</v>
      </c>
      <c r="B4424" s="34">
        <v>45161.447210648148</v>
      </c>
      <c r="C4424" s="40">
        <v>45161.457476851851</v>
      </c>
      <c r="D4424" s="10" t="s">
        <v>47</v>
      </c>
      <c r="E4424" s="10" t="s">
        <v>8</v>
      </c>
      <c r="F4424" s="10" t="s">
        <v>12</v>
      </c>
      <c r="G4424" s="10" t="s">
        <v>832</v>
      </c>
      <c r="H4424" s="84" t="str">
        <f t="shared" si="69"/>
        <v>Incorrect Queue</v>
      </c>
      <c r="I4424" s="63">
        <f>(tbl_raw_data[[#This Row],[Date Actioned]])-(tbl_raw_data[[#This Row],[Date Tagged]])</f>
        <v>1.0266203702485655E-2</v>
      </c>
      <c r="J4424" s="66">
        <f>HOUR(tbl_raw_data[[#This Row],[time_taken]])*60+MINUTE(tbl_raw_data[[#This Row],[time_taken]])+SECOND(tbl_raw_data[[#This Row],[time_taken]])/60</f>
        <v>14.783333333333333</v>
      </c>
      <c r="K4424" s="68">
        <f>DATE(YEAR(tbl_raw_data[[#This Row],[Date Actioned]]),MONTH(tbl_raw_data[[#This Row],[Date Actioned]]),DAY(tbl_raw_data[[#This Row],[Date Actioned]]))</f>
        <v>45161</v>
      </c>
      <c r="L4424" s="65" t="str">
        <f>UPPER(TEXT(tbl_raw_data[[#This Row],[updated_date]],"MMMM"))</f>
        <v>AUGUST</v>
      </c>
      <c r="M4424" s="65" t="str">
        <f>"WEEK "&amp;IF(ROUNDUP(DAY(tbl_raw_data[[#This Row],[updated_date]])/7,0)=5,4,ROUNDUP(DAY(tbl_raw_data[[#This Row],[updated_date]])/7,0))</f>
        <v>WEEK 4</v>
      </c>
      <c r="N4424" s="71" t="str">
        <f>UPPER(VLOOKUP(tbl_raw_data[[#This Row],[Analyst]],settings!$A$1:$B$15,2,0))</f>
        <v>NITESH</v>
      </c>
      <c r="O4424" s="71" t="str">
        <f>TRIM(UPPER(tbl_raw_data[[#This Row],[Outcome]]))</f>
        <v>WITHDRAW</v>
      </c>
      <c r="P4424" s="71" t="str">
        <f>TRIM(UPPER(tbl_raw_data[[#This Row],[Queue Name]]))</f>
        <v>CONSUMER POST BUREAU</v>
      </c>
      <c r="Q4424" s="71" t="str">
        <f>IF(tbl_raw_data[[#This Row],[time_taken_in_min]]&lt;=settings!$D$2,"SLA_MET","SLA_NOT_MET")</f>
        <v>SLA_MET</v>
      </c>
    </row>
    <row r="4425" spans="1:17" x14ac:dyDescent="0.3">
      <c r="A4425" s="5" t="s">
        <v>5388</v>
      </c>
      <c r="B4425" s="36">
        <v>45161.456875000003</v>
      </c>
      <c r="C4425" s="41">
        <v>45161.472905092596</v>
      </c>
      <c r="D4425" s="11" t="s">
        <v>47</v>
      </c>
      <c r="E4425" s="11" t="s">
        <v>11</v>
      </c>
      <c r="F4425" s="11" t="s">
        <v>206</v>
      </c>
      <c r="G4425" s="11" t="s">
        <v>705</v>
      </c>
      <c r="H4425" s="84" t="str">
        <f t="shared" si="69"/>
        <v>Overdue Bill</v>
      </c>
      <c r="I4425" s="63">
        <f>(tbl_raw_data[[#This Row],[Date Actioned]])-(tbl_raw_data[[#This Row],[Date Tagged]])</f>
        <v>1.6030092592700385E-2</v>
      </c>
      <c r="J4425" s="66">
        <f>HOUR(tbl_raw_data[[#This Row],[time_taken]])*60+MINUTE(tbl_raw_data[[#This Row],[time_taken]])+SECOND(tbl_raw_data[[#This Row],[time_taken]])/60</f>
        <v>23.083333333333332</v>
      </c>
      <c r="K4425" s="68">
        <f>DATE(YEAR(tbl_raw_data[[#This Row],[Date Actioned]]),MONTH(tbl_raw_data[[#This Row],[Date Actioned]]),DAY(tbl_raw_data[[#This Row],[Date Actioned]]))</f>
        <v>45161</v>
      </c>
      <c r="L4425" s="65" t="str">
        <f>UPPER(TEXT(tbl_raw_data[[#This Row],[updated_date]],"MMMM"))</f>
        <v>AUGUST</v>
      </c>
      <c r="M4425" s="65" t="str">
        <f>"WEEK "&amp;IF(ROUNDUP(DAY(tbl_raw_data[[#This Row],[updated_date]])/7,0)=5,4,ROUNDUP(DAY(tbl_raw_data[[#This Row],[updated_date]])/7,0))</f>
        <v>WEEK 4</v>
      </c>
      <c r="N4425" s="71" t="str">
        <f>UPPER(VLOOKUP(tbl_raw_data[[#This Row],[Analyst]],settings!$A$1:$B$15,2,0))</f>
        <v>HARDIK</v>
      </c>
      <c r="O4425" s="71" t="str">
        <f>TRIM(UPPER(tbl_raw_data[[#This Row],[Outcome]]))</f>
        <v>WITHDRAW</v>
      </c>
      <c r="P4425" s="71" t="str">
        <f>TRIM(UPPER(tbl_raw_data[[#This Row],[Queue Name]]))</f>
        <v>CONSUMER EXISTING</v>
      </c>
      <c r="Q4425" s="71" t="str">
        <f>IF(tbl_raw_data[[#This Row],[time_taken_in_min]]&lt;=settings!$D$2,"SLA_MET","SLA_NOT_MET")</f>
        <v>SLA_NOT_MET</v>
      </c>
    </row>
    <row r="4426" spans="1:17" x14ac:dyDescent="0.3">
      <c r="A4426" s="7" t="s">
        <v>5389</v>
      </c>
      <c r="B4426" s="34">
        <v>45161.476076388892</v>
      </c>
      <c r="C4426" s="40">
        <v>45161.484618055554</v>
      </c>
      <c r="D4426" s="10" t="s">
        <v>47</v>
      </c>
      <c r="E4426" s="10" t="s">
        <v>8</v>
      </c>
      <c r="F4426" s="10" t="s">
        <v>14</v>
      </c>
      <c r="G4426" s="12"/>
      <c r="H4426" s="84" t="str">
        <f t="shared" si="69"/>
        <v>Reason Unknown</v>
      </c>
      <c r="I4426" s="63">
        <f>(tbl_raw_data[[#This Row],[Date Actioned]])-(tbl_raw_data[[#This Row],[Date Tagged]])</f>
        <v>8.5416666624951176E-3</v>
      </c>
      <c r="J4426" s="66">
        <f>HOUR(tbl_raw_data[[#This Row],[time_taken]])*60+MINUTE(tbl_raw_data[[#This Row],[time_taken]])+SECOND(tbl_raw_data[[#This Row],[time_taken]])/60</f>
        <v>12.3</v>
      </c>
      <c r="K4426" s="68">
        <f>DATE(YEAR(tbl_raw_data[[#This Row],[Date Actioned]]),MONTH(tbl_raw_data[[#This Row],[Date Actioned]]),DAY(tbl_raw_data[[#This Row],[Date Actioned]]))</f>
        <v>45161</v>
      </c>
      <c r="L4426" s="65" t="str">
        <f>UPPER(TEXT(tbl_raw_data[[#This Row],[updated_date]],"MMMM"))</f>
        <v>AUGUST</v>
      </c>
      <c r="M4426" s="65" t="str">
        <f>"WEEK "&amp;IF(ROUNDUP(DAY(tbl_raw_data[[#This Row],[updated_date]])/7,0)=5,4,ROUNDUP(DAY(tbl_raw_data[[#This Row],[updated_date]])/7,0))</f>
        <v>WEEK 4</v>
      </c>
      <c r="N4426" s="71" t="str">
        <f>UPPER(VLOOKUP(tbl_raw_data[[#This Row],[Analyst]],settings!$A$1:$B$15,2,0))</f>
        <v>CAMROON</v>
      </c>
      <c r="O4426" s="71" t="str">
        <f>TRIM(UPPER(tbl_raw_data[[#This Row],[Outcome]]))</f>
        <v>WITHDRAW</v>
      </c>
      <c r="P4426" s="71" t="str">
        <f>TRIM(UPPER(tbl_raw_data[[#This Row],[Queue Name]]))</f>
        <v>CONSUMER POST BUREAU</v>
      </c>
      <c r="Q4426" s="71" t="str">
        <f>IF(tbl_raw_data[[#This Row],[time_taken_in_min]]&lt;=settings!$D$2,"SLA_MET","SLA_NOT_MET")</f>
        <v>SLA_MET</v>
      </c>
    </row>
    <row r="4427" spans="1:17" x14ac:dyDescent="0.3">
      <c r="A4427" s="1" t="s">
        <v>5390</v>
      </c>
      <c r="B4427" s="36">
        <v>45161.486307870371</v>
      </c>
      <c r="C4427" s="41">
        <v>45161.48878472222</v>
      </c>
      <c r="D4427" s="11" t="s">
        <v>47</v>
      </c>
      <c r="E4427" s="11" t="s">
        <v>8</v>
      </c>
      <c r="F4427" s="11" t="s">
        <v>21</v>
      </c>
      <c r="G4427" s="13"/>
      <c r="H4427" s="84" t="str">
        <f t="shared" si="69"/>
        <v>Reason Unknown</v>
      </c>
      <c r="I4427" s="63">
        <f>(tbl_raw_data[[#This Row],[Date Actioned]])-(tbl_raw_data[[#This Row],[Date Tagged]])</f>
        <v>2.4768518487690017E-3</v>
      </c>
      <c r="J4427" s="66">
        <f>HOUR(tbl_raw_data[[#This Row],[time_taken]])*60+MINUTE(tbl_raw_data[[#This Row],[time_taken]])+SECOND(tbl_raw_data[[#This Row],[time_taken]])/60</f>
        <v>3.5666666666666664</v>
      </c>
      <c r="K4427" s="68">
        <f>DATE(YEAR(tbl_raw_data[[#This Row],[Date Actioned]]),MONTH(tbl_raw_data[[#This Row],[Date Actioned]]),DAY(tbl_raw_data[[#This Row],[Date Actioned]]))</f>
        <v>45161</v>
      </c>
      <c r="L4427" s="65" t="str">
        <f>UPPER(TEXT(tbl_raw_data[[#This Row],[updated_date]],"MMMM"))</f>
        <v>AUGUST</v>
      </c>
      <c r="M4427" s="65" t="str">
        <f>"WEEK "&amp;IF(ROUNDUP(DAY(tbl_raw_data[[#This Row],[updated_date]])/7,0)=5,4,ROUNDUP(DAY(tbl_raw_data[[#This Row],[updated_date]])/7,0))</f>
        <v>WEEK 4</v>
      </c>
      <c r="N4427" s="71" t="str">
        <f>UPPER(VLOOKUP(tbl_raw_data[[#This Row],[Analyst]],settings!$A$1:$B$15,2,0))</f>
        <v>SHAHID</v>
      </c>
      <c r="O4427" s="71" t="str">
        <f>TRIM(UPPER(tbl_raw_data[[#This Row],[Outcome]]))</f>
        <v>WITHDRAW</v>
      </c>
      <c r="P4427" s="71" t="str">
        <f>TRIM(UPPER(tbl_raw_data[[#This Row],[Queue Name]]))</f>
        <v>CONSUMER POST BUREAU</v>
      </c>
      <c r="Q4427" s="71" t="str">
        <f>IF(tbl_raw_data[[#This Row],[time_taken_in_min]]&lt;=settings!$D$2,"SLA_MET","SLA_NOT_MET")</f>
        <v>SLA_MET</v>
      </c>
    </row>
    <row r="4428" spans="1:17" x14ac:dyDescent="0.3">
      <c r="A4428" s="5" t="s">
        <v>5391</v>
      </c>
      <c r="B4428" s="34">
        <v>45161.495243055557</v>
      </c>
      <c r="C4428" s="40">
        <v>45161.507037037038</v>
      </c>
      <c r="D4428" s="10" t="s">
        <v>47</v>
      </c>
      <c r="E4428" s="10" t="s">
        <v>18</v>
      </c>
      <c r="F4428" s="10" t="s">
        <v>24</v>
      </c>
      <c r="G4428" s="10" t="s">
        <v>833</v>
      </c>
      <c r="H4428" s="84" t="str">
        <f t="shared" si="69"/>
        <v>Incomplete Details</v>
      </c>
      <c r="I4428" s="63">
        <f>(tbl_raw_data[[#This Row],[Date Actioned]])-(tbl_raw_data[[#This Row],[Date Tagged]])</f>
        <v>1.1793981480877846E-2</v>
      </c>
      <c r="J4428" s="66">
        <f>HOUR(tbl_raw_data[[#This Row],[time_taken]])*60+MINUTE(tbl_raw_data[[#This Row],[time_taken]])+SECOND(tbl_raw_data[[#This Row],[time_taken]])/60</f>
        <v>16.983333333333334</v>
      </c>
      <c r="K4428" s="68">
        <f>DATE(YEAR(tbl_raw_data[[#This Row],[Date Actioned]]),MONTH(tbl_raw_data[[#This Row],[Date Actioned]]),DAY(tbl_raw_data[[#This Row],[Date Actioned]]))</f>
        <v>45161</v>
      </c>
      <c r="L4428" s="65" t="str">
        <f>UPPER(TEXT(tbl_raw_data[[#This Row],[updated_date]],"MMMM"))</f>
        <v>AUGUST</v>
      </c>
      <c r="M4428" s="65" t="str">
        <f>"WEEK "&amp;IF(ROUNDUP(DAY(tbl_raw_data[[#This Row],[updated_date]])/7,0)=5,4,ROUNDUP(DAY(tbl_raw_data[[#This Row],[updated_date]])/7,0))</f>
        <v>WEEK 4</v>
      </c>
      <c r="N4428" s="71" t="str">
        <f>UPPER(VLOOKUP(tbl_raw_data[[#This Row],[Analyst]],settings!$A$1:$B$15,2,0))</f>
        <v>SAM</v>
      </c>
      <c r="O4428" s="71" t="str">
        <f>TRIM(UPPER(tbl_raw_data[[#This Row],[Outcome]]))</f>
        <v>WITHDRAW</v>
      </c>
      <c r="P4428" s="71" t="str">
        <f>TRIM(UPPER(tbl_raw_data[[#This Row],[Queue Name]]))</f>
        <v>CONSUMER PRE BUREAU</v>
      </c>
      <c r="Q4428" s="71" t="str">
        <f>IF(tbl_raw_data[[#This Row],[time_taken_in_min]]&lt;=settings!$D$2,"SLA_MET","SLA_NOT_MET")</f>
        <v>SLA_MET</v>
      </c>
    </row>
    <row r="4429" spans="1:17" x14ac:dyDescent="0.3">
      <c r="A4429" s="7" t="s">
        <v>5392</v>
      </c>
      <c r="B4429" s="36">
        <v>45161.496493055558</v>
      </c>
      <c r="C4429" s="41">
        <v>45161.502766203703</v>
      </c>
      <c r="D4429" s="11" t="s">
        <v>47</v>
      </c>
      <c r="E4429" s="11" t="s">
        <v>8</v>
      </c>
      <c r="F4429" s="11" t="s">
        <v>14</v>
      </c>
      <c r="G4429" s="11" t="s">
        <v>667</v>
      </c>
      <c r="H4429" s="84" t="str">
        <f t="shared" si="69"/>
        <v>Incomplete Details</v>
      </c>
      <c r="I4429" s="63">
        <f>(tbl_raw_data[[#This Row],[Date Actioned]])-(tbl_raw_data[[#This Row],[Date Tagged]])</f>
        <v>6.2731481448281556E-3</v>
      </c>
      <c r="J4429" s="66">
        <f>HOUR(tbl_raw_data[[#This Row],[time_taken]])*60+MINUTE(tbl_raw_data[[#This Row],[time_taken]])+SECOND(tbl_raw_data[[#This Row],[time_taken]])/60</f>
        <v>9.0333333333333332</v>
      </c>
      <c r="K4429" s="68">
        <f>DATE(YEAR(tbl_raw_data[[#This Row],[Date Actioned]]),MONTH(tbl_raw_data[[#This Row],[Date Actioned]]),DAY(tbl_raw_data[[#This Row],[Date Actioned]]))</f>
        <v>45161</v>
      </c>
      <c r="L4429" s="65" t="str">
        <f>UPPER(TEXT(tbl_raw_data[[#This Row],[updated_date]],"MMMM"))</f>
        <v>AUGUST</v>
      </c>
      <c r="M4429" s="65" t="str">
        <f>"WEEK "&amp;IF(ROUNDUP(DAY(tbl_raw_data[[#This Row],[updated_date]])/7,0)=5,4,ROUNDUP(DAY(tbl_raw_data[[#This Row],[updated_date]])/7,0))</f>
        <v>WEEK 4</v>
      </c>
      <c r="N4429" s="71" t="str">
        <f>UPPER(VLOOKUP(tbl_raw_data[[#This Row],[Analyst]],settings!$A$1:$B$15,2,0))</f>
        <v>CAMROON</v>
      </c>
      <c r="O4429" s="71" t="str">
        <f>TRIM(UPPER(tbl_raw_data[[#This Row],[Outcome]]))</f>
        <v>WITHDRAW</v>
      </c>
      <c r="P4429" s="71" t="str">
        <f>TRIM(UPPER(tbl_raw_data[[#This Row],[Queue Name]]))</f>
        <v>CONSUMER POST BUREAU</v>
      </c>
      <c r="Q4429" s="71" t="str">
        <f>IF(tbl_raw_data[[#This Row],[time_taken_in_min]]&lt;=settings!$D$2,"SLA_MET","SLA_NOT_MET")</f>
        <v>SLA_MET</v>
      </c>
    </row>
    <row r="4430" spans="1:17" x14ac:dyDescent="0.3">
      <c r="A4430" s="1" t="s">
        <v>5393</v>
      </c>
      <c r="B4430" s="34">
        <v>45161.504062499997</v>
      </c>
      <c r="C4430" s="40">
        <v>45161.515659722223</v>
      </c>
      <c r="D4430" s="10" t="s">
        <v>47</v>
      </c>
      <c r="E4430" s="10" t="s">
        <v>8</v>
      </c>
      <c r="F4430" s="10" t="s">
        <v>14</v>
      </c>
      <c r="G4430" s="10" t="s">
        <v>686</v>
      </c>
      <c r="H4430" s="84" t="str">
        <f t="shared" si="69"/>
        <v>Incorrect Queue</v>
      </c>
      <c r="I4430" s="63">
        <f>(tbl_raw_data[[#This Row],[Date Actioned]])-(tbl_raw_data[[#This Row],[Date Tagged]])</f>
        <v>1.1597222226555459E-2</v>
      </c>
      <c r="J4430" s="66">
        <f>HOUR(tbl_raw_data[[#This Row],[time_taken]])*60+MINUTE(tbl_raw_data[[#This Row],[time_taken]])+SECOND(tbl_raw_data[[#This Row],[time_taken]])/60</f>
        <v>16.7</v>
      </c>
      <c r="K4430" s="68">
        <f>DATE(YEAR(tbl_raw_data[[#This Row],[Date Actioned]]),MONTH(tbl_raw_data[[#This Row],[Date Actioned]]),DAY(tbl_raw_data[[#This Row],[Date Actioned]]))</f>
        <v>45161</v>
      </c>
      <c r="L4430" s="65" t="str">
        <f>UPPER(TEXT(tbl_raw_data[[#This Row],[updated_date]],"MMMM"))</f>
        <v>AUGUST</v>
      </c>
      <c r="M4430" s="65" t="str">
        <f>"WEEK "&amp;IF(ROUNDUP(DAY(tbl_raw_data[[#This Row],[updated_date]])/7,0)=5,4,ROUNDUP(DAY(tbl_raw_data[[#This Row],[updated_date]])/7,0))</f>
        <v>WEEK 4</v>
      </c>
      <c r="N4430" s="71" t="str">
        <f>UPPER(VLOOKUP(tbl_raw_data[[#This Row],[Analyst]],settings!$A$1:$B$15,2,0))</f>
        <v>CAMROON</v>
      </c>
      <c r="O4430" s="71" t="str">
        <f>TRIM(UPPER(tbl_raw_data[[#This Row],[Outcome]]))</f>
        <v>WITHDRAW</v>
      </c>
      <c r="P4430" s="71" t="str">
        <f>TRIM(UPPER(tbl_raw_data[[#This Row],[Queue Name]]))</f>
        <v>CONSUMER POST BUREAU</v>
      </c>
      <c r="Q4430" s="71" t="str">
        <f>IF(tbl_raw_data[[#This Row],[time_taken_in_min]]&lt;=settings!$D$2,"SLA_MET","SLA_NOT_MET")</f>
        <v>SLA_MET</v>
      </c>
    </row>
    <row r="4431" spans="1:17" x14ac:dyDescent="0.3">
      <c r="A4431" s="5" t="s">
        <v>5394</v>
      </c>
      <c r="B4431" s="36">
        <v>45161.50608796296</v>
      </c>
      <c r="C4431" s="41">
        <v>45161.510474537034</v>
      </c>
      <c r="D4431" s="11" t="s">
        <v>47</v>
      </c>
      <c r="E4431" s="11" t="s">
        <v>18</v>
      </c>
      <c r="F4431" s="11" t="s">
        <v>24</v>
      </c>
      <c r="G4431" s="11" t="s">
        <v>667</v>
      </c>
      <c r="H4431" s="84" t="str">
        <f t="shared" si="69"/>
        <v>Incomplete Details</v>
      </c>
      <c r="I4431" s="63">
        <f>(tbl_raw_data[[#This Row],[Date Actioned]])-(tbl_raw_data[[#This Row],[Date Tagged]])</f>
        <v>4.386574073578231E-3</v>
      </c>
      <c r="J4431" s="66">
        <f>HOUR(tbl_raw_data[[#This Row],[time_taken]])*60+MINUTE(tbl_raw_data[[#This Row],[time_taken]])+SECOND(tbl_raw_data[[#This Row],[time_taken]])/60</f>
        <v>6.3166666666666664</v>
      </c>
      <c r="K4431" s="68">
        <f>DATE(YEAR(tbl_raw_data[[#This Row],[Date Actioned]]),MONTH(tbl_raw_data[[#This Row],[Date Actioned]]),DAY(tbl_raw_data[[#This Row],[Date Actioned]]))</f>
        <v>45161</v>
      </c>
      <c r="L4431" s="65" t="str">
        <f>UPPER(TEXT(tbl_raw_data[[#This Row],[updated_date]],"MMMM"))</f>
        <v>AUGUST</v>
      </c>
      <c r="M4431" s="65" t="str">
        <f>"WEEK "&amp;IF(ROUNDUP(DAY(tbl_raw_data[[#This Row],[updated_date]])/7,0)=5,4,ROUNDUP(DAY(tbl_raw_data[[#This Row],[updated_date]])/7,0))</f>
        <v>WEEK 4</v>
      </c>
      <c r="N4431" s="71" t="str">
        <f>UPPER(VLOOKUP(tbl_raw_data[[#This Row],[Analyst]],settings!$A$1:$B$15,2,0))</f>
        <v>SAM</v>
      </c>
      <c r="O4431" s="71" t="str">
        <f>TRIM(UPPER(tbl_raw_data[[#This Row],[Outcome]]))</f>
        <v>WITHDRAW</v>
      </c>
      <c r="P4431" s="71" t="str">
        <f>TRIM(UPPER(tbl_raw_data[[#This Row],[Queue Name]]))</f>
        <v>CONSUMER PRE BUREAU</v>
      </c>
      <c r="Q4431" s="71" t="str">
        <f>IF(tbl_raw_data[[#This Row],[time_taken_in_min]]&lt;=settings!$D$2,"SLA_MET","SLA_NOT_MET")</f>
        <v>SLA_MET</v>
      </c>
    </row>
    <row r="4432" spans="1:17" x14ac:dyDescent="0.3">
      <c r="A4432" s="7" t="s">
        <v>5395</v>
      </c>
      <c r="B4432" s="34">
        <v>45161.50675925926</v>
      </c>
      <c r="C4432" s="40">
        <v>45161.513333333336</v>
      </c>
      <c r="D4432" s="10" t="s">
        <v>47</v>
      </c>
      <c r="E4432" s="10" t="s">
        <v>8</v>
      </c>
      <c r="F4432" s="10" t="s">
        <v>206</v>
      </c>
      <c r="G4432" s="10" t="s">
        <v>667</v>
      </c>
      <c r="H4432" s="84" t="str">
        <f t="shared" si="69"/>
        <v>Incomplete Details</v>
      </c>
      <c r="I4432" s="63">
        <f>(tbl_raw_data[[#This Row],[Date Actioned]])-(tbl_raw_data[[#This Row],[Date Tagged]])</f>
        <v>6.5740740756154992E-3</v>
      </c>
      <c r="J4432" s="66">
        <f>HOUR(tbl_raw_data[[#This Row],[time_taken]])*60+MINUTE(tbl_raw_data[[#This Row],[time_taken]])+SECOND(tbl_raw_data[[#This Row],[time_taken]])/60</f>
        <v>9.4666666666666668</v>
      </c>
      <c r="K4432" s="68">
        <f>DATE(YEAR(tbl_raw_data[[#This Row],[Date Actioned]]),MONTH(tbl_raw_data[[#This Row],[Date Actioned]]),DAY(tbl_raw_data[[#This Row],[Date Actioned]]))</f>
        <v>45161</v>
      </c>
      <c r="L4432" s="65" t="str">
        <f>UPPER(TEXT(tbl_raw_data[[#This Row],[updated_date]],"MMMM"))</f>
        <v>AUGUST</v>
      </c>
      <c r="M4432" s="65" t="str">
        <f>"WEEK "&amp;IF(ROUNDUP(DAY(tbl_raw_data[[#This Row],[updated_date]])/7,0)=5,4,ROUNDUP(DAY(tbl_raw_data[[#This Row],[updated_date]])/7,0))</f>
        <v>WEEK 4</v>
      </c>
      <c r="N4432" s="71" t="str">
        <f>UPPER(VLOOKUP(tbl_raw_data[[#This Row],[Analyst]],settings!$A$1:$B$15,2,0))</f>
        <v>HARDIK</v>
      </c>
      <c r="O4432" s="71" t="str">
        <f>TRIM(UPPER(tbl_raw_data[[#This Row],[Outcome]]))</f>
        <v>WITHDRAW</v>
      </c>
      <c r="P4432" s="71" t="str">
        <f>TRIM(UPPER(tbl_raw_data[[#This Row],[Queue Name]]))</f>
        <v>CONSUMER POST BUREAU</v>
      </c>
      <c r="Q4432" s="71" t="str">
        <f>IF(tbl_raw_data[[#This Row],[time_taken_in_min]]&lt;=settings!$D$2,"SLA_MET","SLA_NOT_MET")</f>
        <v>SLA_MET</v>
      </c>
    </row>
    <row r="4433" spans="1:17" x14ac:dyDescent="0.3">
      <c r="A4433" s="1" t="s">
        <v>5396</v>
      </c>
      <c r="B4433" s="36">
        <v>45161.511076388888</v>
      </c>
      <c r="C4433" s="41">
        <v>45161.521562499998</v>
      </c>
      <c r="D4433" s="11" t="s">
        <v>47</v>
      </c>
      <c r="E4433" s="11" t="s">
        <v>18</v>
      </c>
      <c r="F4433" s="11" t="s">
        <v>206</v>
      </c>
      <c r="G4433" s="11" t="s">
        <v>667</v>
      </c>
      <c r="H4433" s="84" t="str">
        <f t="shared" si="69"/>
        <v>Incomplete Details</v>
      </c>
      <c r="I4433" s="63">
        <f>(tbl_raw_data[[#This Row],[Date Actioned]])-(tbl_raw_data[[#This Row],[Date Tagged]])</f>
        <v>1.0486111110367347E-2</v>
      </c>
      <c r="J4433" s="66">
        <f>HOUR(tbl_raw_data[[#This Row],[time_taken]])*60+MINUTE(tbl_raw_data[[#This Row],[time_taken]])+SECOND(tbl_raw_data[[#This Row],[time_taken]])/60</f>
        <v>15.1</v>
      </c>
      <c r="K4433" s="68">
        <f>DATE(YEAR(tbl_raw_data[[#This Row],[Date Actioned]]),MONTH(tbl_raw_data[[#This Row],[Date Actioned]]),DAY(tbl_raw_data[[#This Row],[Date Actioned]]))</f>
        <v>45161</v>
      </c>
      <c r="L4433" s="65" t="str">
        <f>UPPER(TEXT(tbl_raw_data[[#This Row],[updated_date]],"MMMM"))</f>
        <v>AUGUST</v>
      </c>
      <c r="M4433" s="65" t="str">
        <f>"WEEK "&amp;IF(ROUNDUP(DAY(tbl_raw_data[[#This Row],[updated_date]])/7,0)=5,4,ROUNDUP(DAY(tbl_raw_data[[#This Row],[updated_date]])/7,0))</f>
        <v>WEEK 4</v>
      </c>
      <c r="N4433" s="71" t="str">
        <f>UPPER(VLOOKUP(tbl_raw_data[[#This Row],[Analyst]],settings!$A$1:$B$15,2,0))</f>
        <v>HARDIK</v>
      </c>
      <c r="O4433" s="71" t="str">
        <f>TRIM(UPPER(tbl_raw_data[[#This Row],[Outcome]]))</f>
        <v>WITHDRAW</v>
      </c>
      <c r="P4433" s="71" t="str">
        <f>TRIM(UPPER(tbl_raw_data[[#This Row],[Queue Name]]))</f>
        <v>CONSUMER PRE BUREAU</v>
      </c>
      <c r="Q4433" s="71" t="str">
        <f>IF(tbl_raw_data[[#This Row],[time_taken_in_min]]&lt;=settings!$D$2,"SLA_MET","SLA_NOT_MET")</f>
        <v>SLA_MET</v>
      </c>
    </row>
    <row r="4434" spans="1:17" x14ac:dyDescent="0.3">
      <c r="A4434" s="5" t="s">
        <v>5397</v>
      </c>
      <c r="B4434" s="34">
        <v>45161.518136574072</v>
      </c>
      <c r="C4434" s="40">
        <v>45161.524699074071</v>
      </c>
      <c r="D4434" s="10" t="s">
        <v>47</v>
      </c>
      <c r="E4434" s="10" t="s">
        <v>18</v>
      </c>
      <c r="F4434" s="10" t="s">
        <v>24</v>
      </c>
      <c r="G4434" s="10" t="s">
        <v>686</v>
      </c>
      <c r="H4434" s="84" t="str">
        <f t="shared" si="69"/>
        <v>Incorrect Queue</v>
      </c>
      <c r="I4434" s="63">
        <f>(tbl_raw_data[[#This Row],[Date Actioned]])-(tbl_raw_data[[#This Row],[Date Tagged]])</f>
        <v>6.5624999988358468E-3</v>
      </c>
      <c r="J4434" s="66">
        <f>HOUR(tbl_raw_data[[#This Row],[time_taken]])*60+MINUTE(tbl_raw_data[[#This Row],[time_taken]])+SECOND(tbl_raw_data[[#This Row],[time_taken]])/60</f>
        <v>9.4499999999999993</v>
      </c>
      <c r="K4434" s="68">
        <f>DATE(YEAR(tbl_raw_data[[#This Row],[Date Actioned]]),MONTH(tbl_raw_data[[#This Row],[Date Actioned]]),DAY(tbl_raw_data[[#This Row],[Date Actioned]]))</f>
        <v>45161</v>
      </c>
      <c r="L4434" s="65" t="str">
        <f>UPPER(TEXT(tbl_raw_data[[#This Row],[updated_date]],"MMMM"))</f>
        <v>AUGUST</v>
      </c>
      <c r="M4434" s="65" t="str">
        <f>"WEEK "&amp;IF(ROUNDUP(DAY(tbl_raw_data[[#This Row],[updated_date]])/7,0)=5,4,ROUNDUP(DAY(tbl_raw_data[[#This Row],[updated_date]])/7,0))</f>
        <v>WEEK 4</v>
      </c>
      <c r="N4434" s="71" t="str">
        <f>UPPER(VLOOKUP(tbl_raw_data[[#This Row],[Analyst]],settings!$A$1:$B$15,2,0))</f>
        <v>SAM</v>
      </c>
      <c r="O4434" s="71" t="str">
        <f>TRIM(UPPER(tbl_raw_data[[#This Row],[Outcome]]))</f>
        <v>WITHDRAW</v>
      </c>
      <c r="P4434" s="71" t="str">
        <f>TRIM(UPPER(tbl_raw_data[[#This Row],[Queue Name]]))</f>
        <v>CONSUMER PRE BUREAU</v>
      </c>
      <c r="Q4434" s="71" t="str">
        <f>IF(tbl_raw_data[[#This Row],[time_taken_in_min]]&lt;=settings!$D$2,"SLA_MET","SLA_NOT_MET")</f>
        <v>SLA_MET</v>
      </c>
    </row>
    <row r="4435" spans="1:17" x14ac:dyDescent="0.3">
      <c r="A4435" s="7" t="s">
        <v>5398</v>
      </c>
      <c r="B4435" s="36">
        <v>45161.525208333333</v>
      </c>
      <c r="C4435" s="41">
        <v>45161.528217592589</v>
      </c>
      <c r="D4435" s="11" t="s">
        <v>47</v>
      </c>
      <c r="E4435" s="11" t="s">
        <v>8</v>
      </c>
      <c r="F4435" s="11" t="s">
        <v>25</v>
      </c>
      <c r="G4435" s="11" t="s">
        <v>834</v>
      </c>
      <c r="H4435" s="84" t="str">
        <f t="shared" si="69"/>
        <v>Duplicate Application</v>
      </c>
      <c r="I4435" s="63">
        <f>(tbl_raw_data[[#This Row],[Date Actioned]])-(tbl_raw_data[[#This Row],[Date Tagged]])</f>
        <v>3.009259256941732E-3</v>
      </c>
      <c r="J4435" s="66">
        <f>HOUR(tbl_raw_data[[#This Row],[time_taken]])*60+MINUTE(tbl_raw_data[[#This Row],[time_taken]])+SECOND(tbl_raw_data[[#This Row],[time_taken]])/60</f>
        <v>4.333333333333333</v>
      </c>
      <c r="K4435" s="68">
        <f>DATE(YEAR(tbl_raw_data[[#This Row],[Date Actioned]]),MONTH(tbl_raw_data[[#This Row],[Date Actioned]]),DAY(tbl_raw_data[[#This Row],[Date Actioned]]))</f>
        <v>45161</v>
      </c>
      <c r="L4435" s="65" t="str">
        <f>UPPER(TEXT(tbl_raw_data[[#This Row],[updated_date]],"MMMM"))</f>
        <v>AUGUST</v>
      </c>
      <c r="M4435" s="65" t="str">
        <f>"WEEK "&amp;IF(ROUNDUP(DAY(tbl_raw_data[[#This Row],[updated_date]])/7,0)=5,4,ROUNDUP(DAY(tbl_raw_data[[#This Row],[updated_date]])/7,0))</f>
        <v>WEEK 4</v>
      </c>
      <c r="N4435" s="71" t="str">
        <f>UPPER(VLOOKUP(tbl_raw_data[[#This Row],[Analyst]],settings!$A$1:$B$15,2,0))</f>
        <v>ASIF</v>
      </c>
      <c r="O4435" s="71" t="str">
        <f>TRIM(UPPER(tbl_raw_data[[#This Row],[Outcome]]))</f>
        <v>WITHDRAW</v>
      </c>
      <c r="P4435" s="71" t="str">
        <f>TRIM(UPPER(tbl_raw_data[[#This Row],[Queue Name]]))</f>
        <v>CONSUMER POST BUREAU</v>
      </c>
      <c r="Q4435" s="71" t="str">
        <f>IF(tbl_raw_data[[#This Row],[time_taken_in_min]]&lt;=settings!$D$2,"SLA_MET","SLA_NOT_MET")</f>
        <v>SLA_MET</v>
      </c>
    </row>
    <row r="4436" spans="1:17" x14ac:dyDescent="0.3">
      <c r="A4436" s="1" t="s">
        <v>5399</v>
      </c>
      <c r="B4436" s="34">
        <v>45161.535127314812</v>
      </c>
      <c r="C4436" s="40">
        <v>45161.539039351854</v>
      </c>
      <c r="D4436" s="10" t="s">
        <v>47</v>
      </c>
      <c r="E4436" s="10" t="s">
        <v>11</v>
      </c>
      <c r="F4436" s="10" t="s">
        <v>14</v>
      </c>
      <c r="G4436" s="10" t="s">
        <v>781</v>
      </c>
      <c r="H4436" s="84" t="str">
        <f t="shared" si="69"/>
        <v>Incomplete Details</v>
      </c>
      <c r="I4436" s="63">
        <f>(tbl_raw_data[[#This Row],[Date Actioned]])-(tbl_raw_data[[#This Row],[Date Tagged]])</f>
        <v>3.912037042027805E-3</v>
      </c>
      <c r="J4436" s="66">
        <f>HOUR(tbl_raw_data[[#This Row],[time_taken]])*60+MINUTE(tbl_raw_data[[#This Row],[time_taken]])+SECOND(tbl_raw_data[[#This Row],[time_taken]])/60</f>
        <v>5.6333333333333329</v>
      </c>
      <c r="K4436" s="68">
        <f>DATE(YEAR(tbl_raw_data[[#This Row],[Date Actioned]]),MONTH(tbl_raw_data[[#This Row],[Date Actioned]]),DAY(tbl_raw_data[[#This Row],[Date Actioned]]))</f>
        <v>45161</v>
      </c>
      <c r="L4436" s="65" t="str">
        <f>UPPER(TEXT(tbl_raw_data[[#This Row],[updated_date]],"MMMM"))</f>
        <v>AUGUST</v>
      </c>
      <c r="M4436" s="65" t="str">
        <f>"WEEK "&amp;IF(ROUNDUP(DAY(tbl_raw_data[[#This Row],[updated_date]])/7,0)=5,4,ROUNDUP(DAY(tbl_raw_data[[#This Row],[updated_date]])/7,0))</f>
        <v>WEEK 4</v>
      </c>
      <c r="N4436" s="71" t="str">
        <f>UPPER(VLOOKUP(tbl_raw_data[[#This Row],[Analyst]],settings!$A$1:$B$15,2,0))</f>
        <v>CAMROON</v>
      </c>
      <c r="O4436" s="71" t="str">
        <f>TRIM(UPPER(tbl_raw_data[[#This Row],[Outcome]]))</f>
        <v>WITHDRAW</v>
      </c>
      <c r="P4436" s="71" t="str">
        <f>TRIM(UPPER(tbl_raw_data[[#This Row],[Queue Name]]))</f>
        <v>CONSUMER EXISTING</v>
      </c>
      <c r="Q4436" s="71" t="str">
        <f>IF(tbl_raw_data[[#This Row],[time_taken_in_min]]&lt;=settings!$D$2,"SLA_MET","SLA_NOT_MET")</f>
        <v>SLA_MET</v>
      </c>
    </row>
    <row r="4437" spans="1:17" x14ac:dyDescent="0.3">
      <c r="A4437" s="5" t="s">
        <v>5400</v>
      </c>
      <c r="B4437" s="36">
        <v>45161.538634259261</v>
      </c>
      <c r="C4437" s="41">
        <v>45161.547974537039</v>
      </c>
      <c r="D4437" s="11" t="s">
        <v>47</v>
      </c>
      <c r="E4437" s="11" t="s">
        <v>11</v>
      </c>
      <c r="F4437" s="11" t="s">
        <v>206</v>
      </c>
      <c r="G4437" s="11" t="s">
        <v>667</v>
      </c>
      <c r="H4437" s="84" t="str">
        <f t="shared" si="69"/>
        <v>Incomplete Details</v>
      </c>
      <c r="I4437" s="63">
        <f>(tbl_raw_data[[#This Row],[Date Actioned]])-(tbl_raw_data[[#This Row],[Date Tagged]])</f>
        <v>9.340277778392192E-3</v>
      </c>
      <c r="J4437" s="66">
        <f>HOUR(tbl_raw_data[[#This Row],[time_taken]])*60+MINUTE(tbl_raw_data[[#This Row],[time_taken]])+SECOND(tbl_raw_data[[#This Row],[time_taken]])/60</f>
        <v>13.45</v>
      </c>
      <c r="K4437" s="68">
        <f>DATE(YEAR(tbl_raw_data[[#This Row],[Date Actioned]]),MONTH(tbl_raw_data[[#This Row],[Date Actioned]]),DAY(tbl_raw_data[[#This Row],[Date Actioned]]))</f>
        <v>45161</v>
      </c>
      <c r="L4437" s="65" t="str">
        <f>UPPER(TEXT(tbl_raw_data[[#This Row],[updated_date]],"MMMM"))</f>
        <v>AUGUST</v>
      </c>
      <c r="M4437" s="65" t="str">
        <f>"WEEK "&amp;IF(ROUNDUP(DAY(tbl_raw_data[[#This Row],[updated_date]])/7,0)=5,4,ROUNDUP(DAY(tbl_raw_data[[#This Row],[updated_date]])/7,0))</f>
        <v>WEEK 4</v>
      </c>
      <c r="N4437" s="71" t="str">
        <f>UPPER(VLOOKUP(tbl_raw_data[[#This Row],[Analyst]],settings!$A$1:$B$15,2,0))</f>
        <v>HARDIK</v>
      </c>
      <c r="O4437" s="71" t="str">
        <f>TRIM(UPPER(tbl_raw_data[[#This Row],[Outcome]]))</f>
        <v>WITHDRAW</v>
      </c>
      <c r="P4437" s="71" t="str">
        <f>TRIM(UPPER(tbl_raw_data[[#This Row],[Queue Name]]))</f>
        <v>CONSUMER EXISTING</v>
      </c>
      <c r="Q4437" s="71" t="str">
        <f>IF(tbl_raw_data[[#This Row],[time_taken_in_min]]&lt;=settings!$D$2,"SLA_MET","SLA_NOT_MET")</f>
        <v>SLA_MET</v>
      </c>
    </row>
    <row r="4438" spans="1:17" x14ac:dyDescent="0.3">
      <c r="A4438" s="7" t="s">
        <v>5401</v>
      </c>
      <c r="B4438" s="34">
        <v>45161.540810185186</v>
      </c>
      <c r="C4438" s="40">
        <v>45161.548310185186</v>
      </c>
      <c r="D4438" s="10" t="s">
        <v>47</v>
      </c>
      <c r="E4438" s="10" t="s">
        <v>11</v>
      </c>
      <c r="F4438" s="10" t="s">
        <v>12</v>
      </c>
      <c r="G4438" s="10" t="s">
        <v>781</v>
      </c>
      <c r="H4438" s="84" t="str">
        <f t="shared" si="69"/>
        <v>Incomplete Details</v>
      </c>
      <c r="I4438" s="63">
        <f>(tbl_raw_data[[#This Row],[Date Actioned]])-(tbl_raw_data[[#This Row],[Date Tagged]])</f>
        <v>7.4999999997089617E-3</v>
      </c>
      <c r="J4438" s="66">
        <f>HOUR(tbl_raw_data[[#This Row],[time_taken]])*60+MINUTE(tbl_raw_data[[#This Row],[time_taken]])+SECOND(tbl_raw_data[[#This Row],[time_taken]])/60</f>
        <v>10.8</v>
      </c>
      <c r="K4438" s="68">
        <f>DATE(YEAR(tbl_raw_data[[#This Row],[Date Actioned]]),MONTH(tbl_raw_data[[#This Row],[Date Actioned]]),DAY(tbl_raw_data[[#This Row],[Date Actioned]]))</f>
        <v>45161</v>
      </c>
      <c r="L4438" s="65" t="str">
        <f>UPPER(TEXT(tbl_raw_data[[#This Row],[updated_date]],"MMMM"))</f>
        <v>AUGUST</v>
      </c>
      <c r="M4438" s="65" t="str">
        <f>"WEEK "&amp;IF(ROUNDUP(DAY(tbl_raw_data[[#This Row],[updated_date]])/7,0)=5,4,ROUNDUP(DAY(tbl_raw_data[[#This Row],[updated_date]])/7,0))</f>
        <v>WEEK 4</v>
      </c>
      <c r="N4438" s="71" t="str">
        <f>UPPER(VLOOKUP(tbl_raw_data[[#This Row],[Analyst]],settings!$A$1:$B$15,2,0))</f>
        <v>NITESH</v>
      </c>
      <c r="O4438" s="71" t="str">
        <f>TRIM(UPPER(tbl_raw_data[[#This Row],[Outcome]]))</f>
        <v>WITHDRAW</v>
      </c>
      <c r="P4438" s="71" t="str">
        <f>TRIM(UPPER(tbl_raw_data[[#This Row],[Queue Name]]))</f>
        <v>CONSUMER EXISTING</v>
      </c>
      <c r="Q4438" s="71" t="str">
        <f>IF(tbl_raw_data[[#This Row],[time_taken_in_min]]&lt;=settings!$D$2,"SLA_MET","SLA_NOT_MET")</f>
        <v>SLA_MET</v>
      </c>
    </row>
    <row r="4439" spans="1:17" x14ac:dyDescent="0.3">
      <c r="A4439" s="1" t="s">
        <v>5402</v>
      </c>
      <c r="B4439" s="36">
        <v>45161.549710648149</v>
      </c>
      <c r="C4439" s="41">
        <v>45161.557708333334</v>
      </c>
      <c r="D4439" s="11" t="s">
        <v>47</v>
      </c>
      <c r="E4439" s="11" t="s">
        <v>11</v>
      </c>
      <c r="F4439" s="11" t="s">
        <v>206</v>
      </c>
      <c r="G4439" s="11" t="s">
        <v>835</v>
      </c>
      <c r="H4439" s="84" t="str">
        <f t="shared" si="69"/>
        <v>Incomplete Details</v>
      </c>
      <c r="I4439" s="63">
        <f>(tbl_raw_data[[#This Row],[Date Actioned]])-(tbl_raw_data[[#This Row],[Date Tagged]])</f>
        <v>7.9976851848186925E-3</v>
      </c>
      <c r="J4439" s="66">
        <f>HOUR(tbl_raw_data[[#This Row],[time_taken]])*60+MINUTE(tbl_raw_data[[#This Row],[time_taken]])+SECOND(tbl_raw_data[[#This Row],[time_taken]])/60</f>
        <v>11.516666666666667</v>
      </c>
      <c r="K4439" s="68">
        <f>DATE(YEAR(tbl_raw_data[[#This Row],[Date Actioned]]),MONTH(tbl_raw_data[[#This Row],[Date Actioned]]),DAY(tbl_raw_data[[#This Row],[Date Actioned]]))</f>
        <v>45161</v>
      </c>
      <c r="L4439" s="65" t="str">
        <f>UPPER(TEXT(tbl_raw_data[[#This Row],[updated_date]],"MMMM"))</f>
        <v>AUGUST</v>
      </c>
      <c r="M4439" s="65" t="str">
        <f>"WEEK "&amp;IF(ROUNDUP(DAY(tbl_raw_data[[#This Row],[updated_date]])/7,0)=5,4,ROUNDUP(DAY(tbl_raw_data[[#This Row],[updated_date]])/7,0))</f>
        <v>WEEK 4</v>
      </c>
      <c r="N4439" s="71" t="str">
        <f>UPPER(VLOOKUP(tbl_raw_data[[#This Row],[Analyst]],settings!$A$1:$B$15,2,0))</f>
        <v>HARDIK</v>
      </c>
      <c r="O4439" s="71" t="str">
        <f>TRIM(UPPER(tbl_raw_data[[#This Row],[Outcome]]))</f>
        <v>WITHDRAW</v>
      </c>
      <c r="P4439" s="71" t="str">
        <f>TRIM(UPPER(tbl_raw_data[[#This Row],[Queue Name]]))</f>
        <v>CONSUMER EXISTING</v>
      </c>
      <c r="Q4439" s="71" t="str">
        <f>IF(tbl_raw_data[[#This Row],[time_taken_in_min]]&lt;=settings!$D$2,"SLA_MET","SLA_NOT_MET")</f>
        <v>SLA_MET</v>
      </c>
    </row>
    <row r="4440" spans="1:17" x14ac:dyDescent="0.3">
      <c r="A4440" s="5" t="s">
        <v>5403</v>
      </c>
      <c r="B4440" s="34">
        <v>45161.549803240741</v>
      </c>
      <c r="C4440" s="40">
        <v>45161.555694444447</v>
      </c>
      <c r="D4440" s="10" t="s">
        <v>47</v>
      </c>
      <c r="E4440" s="10" t="s">
        <v>8</v>
      </c>
      <c r="F4440" s="10" t="s">
        <v>17</v>
      </c>
      <c r="G4440" s="12"/>
      <c r="H4440" s="84" t="str">
        <f t="shared" si="69"/>
        <v>Reason Unknown</v>
      </c>
      <c r="I4440" s="63">
        <f>(tbl_raw_data[[#This Row],[Date Actioned]])-(tbl_raw_data[[#This Row],[Date Tagged]])</f>
        <v>5.8912037056870759E-3</v>
      </c>
      <c r="J4440" s="66">
        <f>HOUR(tbl_raw_data[[#This Row],[time_taken]])*60+MINUTE(tbl_raw_data[[#This Row],[time_taken]])+SECOND(tbl_raw_data[[#This Row],[time_taken]])/60</f>
        <v>8.4833333333333325</v>
      </c>
      <c r="K4440" s="68">
        <f>DATE(YEAR(tbl_raw_data[[#This Row],[Date Actioned]]),MONTH(tbl_raw_data[[#This Row],[Date Actioned]]),DAY(tbl_raw_data[[#This Row],[Date Actioned]]))</f>
        <v>45161</v>
      </c>
      <c r="L4440" s="65" t="str">
        <f>UPPER(TEXT(tbl_raw_data[[#This Row],[updated_date]],"MMMM"))</f>
        <v>AUGUST</v>
      </c>
      <c r="M4440" s="65" t="str">
        <f>"WEEK "&amp;IF(ROUNDUP(DAY(tbl_raw_data[[#This Row],[updated_date]])/7,0)=5,4,ROUNDUP(DAY(tbl_raw_data[[#This Row],[updated_date]])/7,0))</f>
        <v>WEEK 4</v>
      </c>
      <c r="N4440" s="71" t="str">
        <f>UPPER(VLOOKUP(tbl_raw_data[[#This Row],[Analyst]],settings!$A$1:$B$15,2,0))</f>
        <v>MERCEDES</v>
      </c>
      <c r="O4440" s="71" t="str">
        <f>TRIM(UPPER(tbl_raw_data[[#This Row],[Outcome]]))</f>
        <v>WITHDRAW</v>
      </c>
      <c r="P4440" s="71" t="str">
        <f>TRIM(UPPER(tbl_raw_data[[#This Row],[Queue Name]]))</f>
        <v>CONSUMER POST BUREAU</v>
      </c>
      <c r="Q4440" s="71" t="str">
        <f>IF(tbl_raw_data[[#This Row],[time_taken_in_min]]&lt;=settings!$D$2,"SLA_MET","SLA_NOT_MET")</f>
        <v>SLA_MET</v>
      </c>
    </row>
    <row r="4441" spans="1:17" x14ac:dyDescent="0.3">
      <c r="A4441" s="7" t="s">
        <v>5404</v>
      </c>
      <c r="B4441" s="36">
        <v>45161.559166666666</v>
      </c>
      <c r="C4441" s="41">
        <v>45161.573958333334</v>
      </c>
      <c r="D4441" s="11" t="s">
        <v>47</v>
      </c>
      <c r="E4441" s="11" t="s">
        <v>11</v>
      </c>
      <c r="F4441" s="11" t="s">
        <v>12</v>
      </c>
      <c r="G4441" s="11" t="s">
        <v>836</v>
      </c>
      <c r="H4441" s="84" t="str">
        <f t="shared" si="69"/>
        <v>Reason Unknown</v>
      </c>
      <c r="I4441" s="63">
        <f>(tbl_raw_data[[#This Row],[Date Actioned]])-(tbl_raw_data[[#This Row],[Date Tagged]])</f>
        <v>1.4791666668315884E-2</v>
      </c>
      <c r="J4441" s="66">
        <f>HOUR(tbl_raw_data[[#This Row],[time_taken]])*60+MINUTE(tbl_raw_data[[#This Row],[time_taken]])+SECOND(tbl_raw_data[[#This Row],[time_taken]])/60</f>
        <v>21.3</v>
      </c>
      <c r="K4441" s="68">
        <f>DATE(YEAR(tbl_raw_data[[#This Row],[Date Actioned]]),MONTH(tbl_raw_data[[#This Row],[Date Actioned]]),DAY(tbl_raw_data[[#This Row],[Date Actioned]]))</f>
        <v>45161</v>
      </c>
      <c r="L4441" s="65" t="str">
        <f>UPPER(TEXT(tbl_raw_data[[#This Row],[updated_date]],"MMMM"))</f>
        <v>AUGUST</v>
      </c>
      <c r="M4441" s="65" t="str">
        <f>"WEEK "&amp;IF(ROUNDUP(DAY(tbl_raw_data[[#This Row],[updated_date]])/7,0)=5,4,ROUNDUP(DAY(tbl_raw_data[[#This Row],[updated_date]])/7,0))</f>
        <v>WEEK 4</v>
      </c>
      <c r="N4441" s="71" t="str">
        <f>UPPER(VLOOKUP(tbl_raw_data[[#This Row],[Analyst]],settings!$A$1:$B$15,2,0))</f>
        <v>NITESH</v>
      </c>
      <c r="O4441" s="71" t="str">
        <f>TRIM(UPPER(tbl_raw_data[[#This Row],[Outcome]]))</f>
        <v>WITHDRAW</v>
      </c>
      <c r="P4441" s="71" t="str">
        <f>TRIM(UPPER(tbl_raw_data[[#This Row],[Queue Name]]))</f>
        <v>CONSUMER EXISTING</v>
      </c>
      <c r="Q4441" s="71" t="str">
        <f>IF(tbl_raw_data[[#This Row],[time_taken_in_min]]&lt;=settings!$D$2,"SLA_MET","SLA_NOT_MET")</f>
        <v>SLA_NOT_MET</v>
      </c>
    </row>
    <row r="4442" spans="1:17" x14ac:dyDescent="0.3">
      <c r="A4442" s="1" t="s">
        <v>5405</v>
      </c>
      <c r="B4442" s="34">
        <v>45161.560555555552</v>
      </c>
      <c r="C4442" s="40">
        <v>45161.579687500001</v>
      </c>
      <c r="D4442" s="10" t="s">
        <v>47</v>
      </c>
      <c r="E4442" s="10" t="s">
        <v>8</v>
      </c>
      <c r="F4442" s="10" t="s">
        <v>206</v>
      </c>
      <c r="G4442" s="10" t="s">
        <v>696</v>
      </c>
      <c r="H4442" s="84" t="str">
        <f t="shared" si="69"/>
        <v>Incomplete Details</v>
      </c>
      <c r="I4442" s="63">
        <f>(tbl_raw_data[[#This Row],[Date Actioned]])-(tbl_raw_data[[#This Row],[Date Tagged]])</f>
        <v>1.913194444932742E-2</v>
      </c>
      <c r="J4442" s="66">
        <f>HOUR(tbl_raw_data[[#This Row],[time_taken]])*60+MINUTE(tbl_raw_data[[#This Row],[time_taken]])+SECOND(tbl_raw_data[[#This Row],[time_taken]])/60</f>
        <v>27.55</v>
      </c>
      <c r="K4442" s="68">
        <f>DATE(YEAR(tbl_raw_data[[#This Row],[Date Actioned]]),MONTH(tbl_raw_data[[#This Row],[Date Actioned]]),DAY(tbl_raw_data[[#This Row],[Date Actioned]]))</f>
        <v>45161</v>
      </c>
      <c r="L4442" s="65" t="str">
        <f>UPPER(TEXT(tbl_raw_data[[#This Row],[updated_date]],"MMMM"))</f>
        <v>AUGUST</v>
      </c>
      <c r="M4442" s="65" t="str">
        <f>"WEEK "&amp;IF(ROUNDUP(DAY(tbl_raw_data[[#This Row],[updated_date]])/7,0)=5,4,ROUNDUP(DAY(tbl_raw_data[[#This Row],[updated_date]])/7,0))</f>
        <v>WEEK 4</v>
      </c>
      <c r="N4442" s="71" t="str">
        <f>UPPER(VLOOKUP(tbl_raw_data[[#This Row],[Analyst]],settings!$A$1:$B$15,2,0))</f>
        <v>HARDIK</v>
      </c>
      <c r="O4442" s="71" t="str">
        <f>TRIM(UPPER(tbl_raw_data[[#This Row],[Outcome]]))</f>
        <v>WITHDRAW</v>
      </c>
      <c r="P4442" s="71" t="str">
        <f>TRIM(UPPER(tbl_raw_data[[#This Row],[Queue Name]]))</f>
        <v>CONSUMER POST BUREAU</v>
      </c>
      <c r="Q4442" s="71" t="str">
        <f>IF(tbl_raw_data[[#This Row],[time_taken_in_min]]&lt;=settings!$D$2,"SLA_MET","SLA_NOT_MET")</f>
        <v>SLA_NOT_MET</v>
      </c>
    </row>
    <row r="4443" spans="1:17" x14ac:dyDescent="0.3">
      <c r="A4443" s="5" t="s">
        <v>5406</v>
      </c>
      <c r="B4443" s="36">
        <v>45161.566041666665</v>
      </c>
      <c r="C4443" s="41">
        <v>45161.575196759259</v>
      </c>
      <c r="D4443" s="11" t="s">
        <v>47</v>
      </c>
      <c r="E4443" s="11" t="s">
        <v>11</v>
      </c>
      <c r="F4443" s="11" t="s">
        <v>14</v>
      </c>
      <c r="G4443" s="11" t="s">
        <v>837</v>
      </c>
      <c r="H4443" s="84" t="str">
        <f t="shared" si="69"/>
        <v>Incomplete Details</v>
      </c>
      <c r="I4443" s="63">
        <f>(tbl_raw_data[[#This Row],[Date Actioned]])-(tbl_raw_data[[#This Row],[Date Tagged]])</f>
        <v>9.1550925935734995E-3</v>
      </c>
      <c r="J4443" s="66">
        <f>HOUR(tbl_raw_data[[#This Row],[time_taken]])*60+MINUTE(tbl_raw_data[[#This Row],[time_taken]])+SECOND(tbl_raw_data[[#This Row],[time_taken]])/60</f>
        <v>13.183333333333334</v>
      </c>
      <c r="K4443" s="68">
        <f>DATE(YEAR(tbl_raw_data[[#This Row],[Date Actioned]]),MONTH(tbl_raw_data[[#This Row],[Date Actioned]]),DAY(tbl_raw_data[[#This Row],[Date Actioned]]))</f>
        <v>45161</v>
      </c>
      <c r="L4443" s="65" t="str">
        <f>UPPER(TEXT(tbl_raw_data[[#This Row],[updated_date]],"MMMM"))</f>
        <v>AUGUST</v>
      </c>
      <c r="M4443" s="65" t="str">
        <f>"WEEK "&amp;IF(ROUNDUP(DAY(tbl_raw_data[[#This Row],[updated_date]])/7,0)=5,4,ROUNDUP(DAY(tbl_raw_data[[#This Row],[updated_date]])/7,0))</f>
        <v>WEEK 4</v>
      </c>
      <c r="N4443" s="71" t="str">
        <f>UPPER(VLOOKUP(tbl_raw_data[[#This Row],[Analyst]],settings!$A$1:$B$15,2,0))</f>
        <v>CAMROON</v>
      </c>
      <c r="O4443" s="71" t="str">
        <f>TRIM(UPPER(tbl_raw_data[[#This Row],[Outcome]]))</f>
        <v>WITHDRAW</v>
      </c>
      <c r="P4443" s="71" t="str">
        <f>TRIM(UPPER(tbl_raw_data[[#This Row],[Queue Name]]))</f>
        <v>CONSUMER EXISTING</v>
      </c>
      <c r="Q4443" s="71" t="str">
        <f>IF(tbl_raw_data[[#This Row],[time_taken_in_min]]&lt;=settings!$D$2,"SLA_MET","SLA_NOT_MET")</f>
        <v>SLA_MET</v>
      </c>
    </row>
    <row r="4444" spans="1:17" x14ac:dyDescent="0.3">
      <c r="A4444" s="7" t="s">
        <v>5407</v>
      </c>
      <c r="B4444" s="34">
        <v>45161.591956018521</v>
      </c>
      <c r="C4444" s="40">
        <v>45161.596331018518</v>
      </c>
      <c r="D4444" s="10" t="s">
        <v>47</v>
      </c>
      <c r="E4444" s="10" t="s">
        <v>8</v>
      </c>
      <c r="F4444" s="10" t="s">
        <v>17</v>
      </c>
      <c r="G4444" s="12"/>
      <c r="H4444" s="84" t="str">
        <f t="shared" si="69"/>
        <v>Reason Unknown</v>
      </c>
      <c r="I4444" s="63">
        <f>(tbl_raw_data[[#This Row],[Date Actioned]])-(tbl_raw_data[[#This Row],[Date Tagged]])</f>
        <v>4.3749999967985786E-3</v>
      </c>
      <c r="J4444" s="66">
        <f>HOUR(tbl_raw_data[[#This Row],[time_taken]])*60+MINUTE(tbl_raw_data[[#This Row],[time_taken]])+SECOND(tbl_raw_data[[#This Row],[time_taken]])/60</f>
        <v>6.3</v>
      </c>
      <c r="K4444" s="68">
        <f>DATE(YEAR(tbl_raw_data[[#This Row],[Date Actioned]]),MONTH(tbl_raw_data[[#This Row],[Date Actioned]]),DAY(tbl_raw_data[[#This Row],[Date Actioned]]))</f>
        <v>45161</v>
      </c>
      <c r="L4444" s="65" t="str">
        <f>UPPER(TEXT(tbl_raw_data[[#This Row],[updated_date]],"MMMM"))</f>
        <v>AUGUST</v>
      </c>
      <c r="M4444" s="65" t="str">
        <f>"WEEK "&amp;IF(ROUNDUP(DAY(tbl_raw_data[[#This Row],[updated_date]])/7,0)=5,4,ROUNDUP(DAY(tbl_raw_data[[#This Row],[updated_date]])/7,0))</f>
        <v>WEEK 4</v>
      </c>
      <c r="N4444" s="71" t="str">
        <f>UPPER(VLOOKUP(tbl_raw_data[[#This Row],[Analyst]],settings!$A$1:$B$15,2,0))</f>
        <v>MERCEDES</v>
      </c>
      <c r="O4444" s="71" t="str">
        <f>TRIM(UPPER(tbl_raw_data[[#This Row],[Outcome]]))</f>
        <v>WITHDRAW</v>
      </c>
      <c r="P4444" s="71" t="str">
        <f>TRIM(UPPER(tbl_raw_data[[#This Row],[Queue Name]]))</f>
        <v>CONSUMER POST BUREAU</v>
      </c>
      <c r="Q4444" s="71" t="str">
        <f>IF(tbl_raw_data[[#This Row],[time_taken_in_min]]&lt;=settings!$D$2,"SLA_MET","SLA_NOT_MET")</f>
        <v>SLA_MET</v>
      </c>
    </row>
    <row r="4445" spans="1:17" x14ac:dyDescent="0.3">
      <c r="A4445" s="1" t="s">
        <v>5408</v>
      </c>
      <c r="B4445" s="36">
        <v>45161.60738425926</v>
      </c>
      <c r="C4445" s="41">
        <v>45161.614699074074</v>
      </c>
      <c r="D4445" s="11" t="s">
        <v>47</v>
      </c>
      <c r="E4445" s="11" t="s">
        <v>18</v>
      </c>
      <c r="F4445" s="11" t="s">
        <v>114</v>
      </c>
      <c r="G4445" s="11" t="s">
        <v>838</v>
      </c>
      <c r="H4445" s="84" t="str">
        <f t="shared" si="69"/>
        <v>Incomplete Details</v>
      </c>
      <c r="I4445" s="63">
        <f>(tbl_raw_data[[#This Row],[Date Actioned]])-(tbl_raw_data[[#This Row],[Date Tagged]])</f>
        <v>7.3148148148902692E-3</v>
      </c>
      <c r="J4445" s="66">
        <f>HOUR(tbl_raw_data[[#This Row],[time_taken]])*60+MINUTE(tbl_raw_data[[#This Row],[time_taken]])+SECOND(tbl_raw_data[[#This Row],[time_taken]])/60</f>
        <v>10.533333333333333</v>
      </c>
      <c r="K4445" s="68">
        <f>DATE(YEAR(tbl_raw_data[[#This Row],[Date Actioned]]),MONTH(tbl_raw_data[[#This Row],[Date Actioned]]),DAY(tbl_raw_data[[#This Row],[Date Actioned]]))</f>
        <v>45161</v>
      </c>
      <c r="L4445" s="65" t="str">
        <f>UPPER(TEXT(tbl_raw_data[[#This Row],[updated_date]],"MMMM"))</f>
        <v>AUGUST</v>
      </c>
      <c r="M4445" s="65" t="str">
        <f>"WEEK "&amp;IF(ROUNDUP(DAY(tbl_raw_data[[#This Row],[updated_date]])/7,0)=5,4,ROUNDUP(DAY(tbl_raw_data[[#This Row],[updated_date]])/7,0))</f>
        <v>WEEK 4</v>
      </c>
      <c r="N4445" s="71" t="str">
        <f>UPPER(VLOOKUP(tbl_raw_data[[#This Row],[Analyst]],settings!$A$1:$B$15,2,0))</f>
        <v>FARDIN</v>
      </c>
      <c r="O4445" s="71" t="str">
        <f>TRIM(UPPER(tbl_raw_data[[#This Row],[Outcome]]))</f>
        <v>WITHDRAW</v>
      </c>
      <c r="P4445" s="71" t="str">
        <f>TRIM(UPPER(tbl_raw_data[[#This Row],[Queue Name]]))</f>
        <v>CONSUMER PRE BUREAU</v>
      </c>
      <c r="Q4445" s="71" t="str">
        <f>IF(tbl_raw_data[[#This Row],[time_taken_in_min]]&lt;=settings!$D$2,"SLA_MET","SLA_NOT_MET")</f>
        <v>SLA_MET</v>
      </c>
    </row>
    <row r="4446" spans="1:17" x14ac:dyDescent="0.3">
      <c r="A4446" s="5" t="s">
        <v>5409</v>
      </c>
      <c r="B4446" s="34">
        <v>45161.608171296299</v>
      </c>
      <c r="C4446" s="40">
        <v>45161.615648148145</v>
      </c>
      <c r="D4446" s="10" t="s">
        <v>47</v>
      </c>
      <c r="E4446" s="10" t="s">
        <v>8</v>
      </c>
      <c r="F4446" s="10" t="s">
        <v>25</v>
      </c>
      <c r="G4446" s="10" t="s">
        <v>839</v>
      </c>
      <c r="H4446" s="84" t="str">
        <f t="shared" si="69"/>
        <v>Incomplete Details</v>
      </c>
      <c r="I4446" s="63">
        <f>(tbl_raw_data[[#This Row],[Date Actioned]])-(tbl_raw_data[[#This Row],[Date Tagged]])</f>
        <v>7.4768518461496569E-3</v>
      </c>
      <c r="J4446" s="66">
        <f>HOUR(tbl_raw_data[[#This Row],[time_taken]])*60+MINUTE(tbl_raw_data[[#This Row],[time_taken]])+SECOND(tbl_raw_data[[#This Row],[time_taken]])/60</f>
        <v>10.766666666666667</v>
      </c>
      <c r="K4446" s="68">
        <f>DATE(YEAR(tbl_raw_data[[#This Row],[Date Actioned]]),MONTH(tbl_raw_data[[#This Row],[Date Actioned]]),DAY(tbl_raw_data[[#This Row],[Date Actioned]]))</f>
        <v>45161</v>
      </c>
      <c r="L4446" s="65" t="str">
        <f>UPPER(TEXT(tbl_raw_data[[#This Row],[updated_date]],"MMMM"))</f>
        <v>AUGUST</v>
      </c>
      <c r="M4446" s="65" t="str">
        <f>"WEEK "&amp;IF(ROUNDUP(DAY(tbl_raw_data[[#This Row],[updated_date]])/7,0)=5,4,ROUNDUP(DAY(tbl_raw_data[[#This Row],[updated_date]])/7,0))</f>
        <v>WEEK 4</v>
      </c>
      <c r="N4446" s="71" t="str">
        <f>UPPER(VLOOKUP(tbl_raw_data[[#This Row],[Analyst]],settings!$A$1:$B$15,2,0))</f>
        <v>ASIF</v>
      </c>
      <c r="O4446" s="71" t="str">
        <f>TRIM(UPPER(tbl_raw_data[[#This Row],[Outcome]]))</f>
        <v>WITHDRAW</v>
      </c>
      <c r="P4446" s="71" t="str">
        <f>TRIM(UPPER(tbl_raw_data[[#This Row],[Queue Name]]))</f>
        <v>CONSUMER POST BUREAU</v>
      </c>
      <c r="Q4446" s="71" t="str">
        <f>IF(tbl_raw_data[[#This Row],[time_taken_in_min]]&lt;=settings!$D$2,"SLA_MET","SLA_NOT_MET")</f>
        <v>SLA_MET</v>
      </c>
    </row>
    <row r="4447" spans="1:17" x14ac:dyDescent="0.3">
      <c r="A4447" s="7" t="s">
        <v>5410</v>
      </c>
      <c r="B4447" s="36">
        <v>45161.609513888892</v>
      </c>
      <c r="C4447" s="41">
        <v>45161.614687499998</v>
      </c>
      <c r="D4447" s="11" t="s">
        <v>47</v>
      </c>
      <c r="E4447" s="11" t="s">
        <v>11</v>
      </c>
      <c r="F4447" s="11" t="s">
        <v>14</v>
      </c>
      <c r="G4447" s="11" t="s">
        <v>721</v>
      </c>
      <c r="H4447" s="84" t="str">
        <f t="shared" si="69"/>
        <v>Incomplete Details</v>
      </c>
      <c r="I4447" s="63">
        <f>(tbl_raw_data[[#This Row],[Date Actioned]])-(tbl_raw_data[[#This Row],[Date Tagged]])</f>
        <v>5.1736111054196954E-3</v>
      </c>
      <c r="J4447" s="66">
        <f>HOUR(tbl_raw_data[[#This Row],[time_taken]])*60+MINUTE(tbl_raw_data[[#This Row],[time_taken]])+SECOND(tbl_raw_data[[#This Row],[time_taken]])/60</f>
        <v>7.45</v>
      </c>
      <c r="K4447" s="68">
        <f>DATE(YEAR(tbl_raw_data[[#This Row],[Date Actioned]]),MONTH(tbl_raw_data[[#This Row],[Date Actioned]]),DAY(tbl_raw_data[[#This Row],[Date Actioned]]))</f>
        <v>45161</v>
      </c>
      <c r="L4447" s="65" t="str">
        <f>UPPER(TEXT(tbl_raw_data[[#This Row],[updated_date]],"MMMM"))</f>
        <v>AUGUST</v>
      </c>
      <c r="M4447" s="65" t="str">
        <f>"WEEK "&amp;IF(ROUNDUP(DAY(tbl_raw_data[[#This Row],[updated_date]])/7,0)=5,4,ROUNDUP(DAY(tbl_raw_data[[#This Row],[updated_date]])/7,0))</f>
        <v>WEEK 4</v>
      </c>
      <c r="N4447" s="71" t="str">
        <f>UPPER(VLOOKUP(tbl_raw_data[[#This Row],[Analyst]],settings!$A$1:$B$15,2,0))</f>
        <v>CAMROON</v>
      </c>
      <c r="O4447" s="71" t="str">
        <f>TRIM(UPPER(tbl_raw_data[[#This Row],[Outcome]]))</f>
        <v>WITHDRAW</v>
      </c>
      <c r="P4447" s="71" t="str">
        <f>TRIM(UPPER(tbl_raw_data[[#This Row],[Queue Name]]))</f>
        <v>CONSUMER EXISTING</v>
      </c>
      <c r="Q4447" s="71" t="str">
        <f>IF(tbl_raw_data[[#This Row],[time_taken_in_min]]&lt;=settings!$D$2,"SLA_MET","SLA_NOT_MET")</f>
        <v>SLA_MET</v>
      </c>
    </row>
    <row r="4448" spans="1:17" x14ac:dyDescent="0.3">
      <c r="A4448" s="1" t="s">
        <v>5411</v>
      </c>
      <c r="B4448" s="34">
        <v>45161.617337962962</v>
      </c>
      <c r="C4448" s="40">
        <v>45161.622928240744</v>
      </c>
      <c r="D4448" s="10" t="s">
        <v>47</v>
      </c>
      <c r="E4448" s="10" t="s">
        <v>8</v>
      </c>
      <c r="F4448" s="10" t="s">
        <v>9</v>
      </c>
      <c r="G4448" s="12"/>
      <c r="H4448" s="84" t="str">
        <f t="shared" si="69"/>
        <v>Reason Unknown</v>
      </c>
      <c r="I4448" s="63">
        <f>(tbl_raw_data[[#This Row],[Date Actioned]])-(tbl_raw_data[[#This Row],[Date Tagged]])</f>
        <v>5.5902777821756899E-3</v>
      </c>
      <c r="J4448" s="66">
        <f>HOUR(tbl_raw_data[[#This Row],[time_taken]])*60+MINUTE(tbl_raw_data[[#This Row],[time_taken]])+SECOND(tbl_raw_data[[#This Row],[time_taken]])/60</f>
        <v>8.0500000000000007</v>
      </c>
      <c r="K4448" s="68">
        <f>DATE(YEAR(tbl_raw_data[[#This Row],[Date Actioned]]),MONTH(tbl_raw_data[[#This Row],[Date Actioned]]),DAY(tbl_raw_data[[#This Row],[Date Actioned]]))</f>
        <v>45161</v>
      </c>
      <c r="L4448" s="65" t="str">
        <f>UPPER(TEXT(tbl_raw_data[[#This Row],[updated_date]],"MMMM"))</f>
        <v>AUGUST</v>
      </c>
      <c r="M4448" s="65" t="str">
        <f>"WEEK "&amp;IF(ROUNDUP(DAY(tbl_raw_data[[#This Row],[updated_date]])/7,0)=5,4,ROUNDUP(DAY(tbl_raw_data[[#This Row],[updated_date]])/7,0))</f>
        <v>WEEK 4</v>
      </c>
      <c r="N4448" s="71" t="str">
        <f>UPPER(VLOOKUP(tbl_raw_data[[#This Row],[Analyst]],settings!$A$1:$B$15,2,0))</f>
        <v>QUADIR</v>
      </c>
      <c r="O4448" s="71" t="str">
        <f>TRIM(UPPER(tbl_raw_data[[#This Row],[Outcome]]))</f>
        <v>WITHDRAW</v>
      </c>
      <c r="P4448" s="71" t="str">
        <f>TRIM(UPPER(tbl_raw_data[[#This Row],[Queue Name]]))</f>
        <v>CONSUMER POST BUREAU</v>
      </c>
      <c r="Q4448" s="71" t="str">
        <f>IF(tbl_raw_data[[#This Row],[time_taken_in_min]]&lt;=settings!$D$2,"SLA_MET","SLA_NOT_MET")</f>
        <v>SLA_MET</v>
      </c>
    </row>
    <row r="4449" spans="1:17" x14ac:dyDescent="0.3">
      <c r="A4449" s="5" t="s">
        <v>5412</v>
      </c>
      <c r="B4449" s="36">
        <v>45161.631932870368</v>
      </c>
      <c r="C4449" s="41">
        <v>45161.640798611108</v>
      </c>
      <c r="D4449" s="11" t="s">
        <v>47</v>
      </c>
      <c r="E4449" s="11" t="s">
        <v>11</v>
      </c>
      <c r="F4449" s="11" t="s">
        <v>206</v>
      </c>
      <c r="G4449" s="11" t="s">
        <v>840</v>
      </c>
      <c r="H4449" s="84" t="str">
        <f t="shared" si="69"/>
        <v>Incomplete Details</v>
      </c>
      <c r="I4449" s="63">
        <f>(tbl_raw_data[[#This Row],[Date Actioned]])-(tbl_raw_data[[#This Row],[Date Tagged]])</f>
        <v>8.8657407395658083E-3</v>
      </c>
      <c r="J4449" s="66">
        <f>HOUR(tbl_raw_data[[#This Row],[time_taken]])*60+MINUTE(tbl_raw_data[[#This Row],[time_taken]])+SECOND(tbl_raw_data[[#This Row],[time_taken]])/60</f>
        <v>12.766666666666667</v>
      </c>
      <c r="K4449" s="68">
        <f>DATE(YEAR(tbl_raw_data[[#This Row],[Date Actioned]]),MONTH(tbl_raw_data[[#This Row],[Date Actioned]]),DAY(tbl_raw_data[[#This Row],[Date Actioned]]))</f>
        <v>45161</v>
      </c>
      <c r="L4449" s="65" t="str">
        <f>UPPER(TEXT(tbl_raw_data[[#This Row],[updated_date]],"MMMM"))</f>
        <v>AUGUST</v>
      </c>
      <c r="M4449" s="65" t="str">
        <f>"WEEK "&amp;IF(ROUNDUP(DAY(tbl_raw_data[[#This Row],[updated_date]])/7,0)=5,4,ROUNDUP(DAY(tbl_raw_data[[#This Row],[updated_date]])/7,0))</f>
        <v>WEEK 4</v>
      </c>
      <c r="N4449" s="71" t="str">
        <f>UPPER(VLOOKUP(tbl_raw_data[[#This Row],[Analyst]],settings!$A$1:$B$15,2,0))</f>
        <v>HARDIK</v>
      </c>
      <c r="O4449" s="71" t="str">
        <f>TRIM(UPPER(tbl_raw_data[[#This Row],[Outcome]]))</f>
        <v>WITHDRAW</v>
      </c>
      <c r="P4449" s="71" t="str">
        <f>TRIM(UPPER(tbl_raw_data[[#This Row],[Queue Name]]))</f>
        <v>CONSUMER EXISTING</v>
      </c>
      <c r="Q4449" s="71" t="str">
        <f>IF(tbl_raw_data[[#This Row],[time_taken_in_min]]&lt;=settings!$D$2,"SLA_MET","SLA_NOT_MET")</f>
        <v>SLA_MET</v>
      </c>
    </row>
    <row r="4450" spans="1:17" x14ac:dyDescent="0.3">
      <c r="A4450" s="7" t="s">
        <v>5413</v>
      </c>
      <c r="B4450" s="34">
        <v>45161.642280092594</v>
      </c>
      <c r="C4450" s="40">
        <v>45161.652245370373</v>
      </c>
      <c r="D4450" s="10" t="s">
        <v>47</v>
      </c>
      <c r="E4450" s="10" t="s">
        <v>11</v>
      </c>
      <c r="F4450" s="10" t="s">
        <v>25</v>
      </c>
      <c r="G4450" s="10" t="s">
        <v>714</v>
      </c>
      <c r="H4450" s="84" t="str">
        <f t="shared" si="69"/>
        <v>Incorrect Details</v>
      </c>
      <c r="I4450" s="63">
        <f>(tbl_raw_data[[#This Row],[Date Actioned]])-(tbl_raw_data[[#This Row],[Date Tagged]])</f>
        <v>9.9652777789742686E-3</v>
      </c>
      <c r="J4450" s="66">
        <f>HOUR(tbl_raw_data[[#This Row],[time_taken]])*60+MINUTE(tbl_raw_data[[#This Row],[time_taken]])+SECOND(tbl_raw_data[[#This Row],[time_taken]])/60</f>
        <v>14.35</v>
      </c>
      <c r="K4450" s="68">
        <f>DATE(YEAR(tbl_raw_data[[#This Row],[Date Actioned]]),MONTH(tbl_raw_data[[#This Row],[Date Actioned]]),DAY(tbl_raw_data[[#This Row],[Date Actioned]]))</f>
        <v>45161</v>
      </c>
      <c r="L4450" s="65" t="str">
        <f>UPPER(TEXT(tbl_raw_data[[#This Row],[updated_date]],"MMMM"))</f>
        <v>AUGUST</v>
      </c>
      <c r="M4450" s="65" t="str">
        <f>"WEEK "&amp;IF(ROUNDUP(DAY(tbl_raw_data[[#This Row],[updated_date]])/7,0)=5,4,ROUNDUP(DAY(tbl_raw_data[[#This Row],[updated_date]])/7,0))</f>
        <v>WEEK 4</v>
      </c>
      <c r="N4450" s="71" t="str">
        <f>UPPER(VLOOKUP(tbl_raw_data[[#This Row],[Analyst]],settings!$A$1:$B$15,2,0))</f>
        <v>ASIF</v>
      </c>
      <c r="O4450" s="71" t="str">
        <f>TRIM(UPPER(tbl_raw_data[[#This Row],[Outcome]]))</f>
        <v>WITHDRAW</v>
      </c>
      <c r="P4450" s="71" t="str">
        <f>TRIM(UPPER(tbl_raw_data[[#This Row],[Queue Name]]))</f>
        <v>CONSUMER EXISTING</v>
      </c>
      <c r="Q4450" s="71" t="str">
        <f>IF(tbl_raw_data[[#This Row],[time_taken_in_min]]&lt;=settings!$D$2,"SLA_MET","SLA_NOT_MET")</f>
        <v>SLA_MET</v>
      </c>
    </row>
    <row r="4451" spans="1:17" x14ac:dyDescent="0.3">
      <c r="A4451" s="1" t="s">
        <v>5414</v>
      </c>
      <c r="B4451" s="36">
        <v>45161.643877314818</v>
      </c>
      <c r="C4451" s="41">
        <v>45161.647997685184</v>
      </c>
      <c r="D4451" s="11" t="s">
        <v>47</v>
      </c>
      <c r="E4451" s="11" t="s">
        <v>18</v>
      </c>
      <c r="F4451" s="11" t="s">
        <v>14</v>
      </c>
      <c r="G4451" s="11" t="s">
        <v>706</v>
      </c>
      <c r="H4451" s="84" t="str">
        <f t="shared" si="69"/>
        <v>Incomplete Details</v>
      </c>
      <c r="I4451" s="63">
        <f>(tbl_raw_data[[#This Row],[Date Actioned]])-(tbl_raw_data[[#This Row],[Date Tagged]])</f>
        <v>4.1203703658538871E-3</v>
      </c>
      <c r="J4451" s="66">
        <f>HOUR(tbl_raw_data[[#This Row],[time_taken]])*60+MINUTE(tbl_raw_data[[#This Row],[time_taken]])+SECOND(tbl_raw_data[[#This Row],[time_taken]])/60</f>
        <v>5.9333333333333336</v>
      </c>
      <c r="K4451" s="68">
        <f>DATE(YEAR(tbl_raw_data[[#This Row],[Date Actioned]]),MONTH(tbl_raw_data[[#This Row],[Date Actioned]]),DAY(tbl_raw_data[[#This Row],[Date Actioned]]))</f>
        <v>45161</v>
      </c>
      <c r="L4451" s="65" t="str">
        <f>UPPER(TEXT(tbl_raw_data[[#This Row],[updated_date]],"MMMM"))</f>
        <v>AUGUST</v>
      </c>
      <c r="M4451" s="65" t="str">
        <f>"WEEK "&amp;IF(ROUNDUP(DAY(tbl_raw_data[[#This Row],[updated_date]])/7,0)=5,4,ROUNDUP(DAY(tbl_raw_data[[#This Row],[updated_date]])/7,0))</f>
        <v>WEEK 4</v>
      </c>
      <c r="N4451" s="71" t="str">
        <f>UPPER(VLOOKUP(tbl_raw_data[[#This Row],[Analyst]],settings!$A$1:$B$15,2,0))</f>
        <v>CAMROON</v>
      </c>
      <c r="O4451" s="71" t="str">
        <f>TRIM(UPPER(tbl_raw_data[[#This Row],[Outcome]]))</f>
        <v>WITHDRAW</v>
      </c>
      <c r="P4451" s="71" t="str">
        <f>TRIM(UPPER(tbl_raw_data[[#This Row],[Queue Name]]))</f>
        <v>CONSUMER PRE BUREAU</v>
      </c>
      <c r="Q4451" s="71" t="str">
        <f>IF(tbl_raw_data[[#This Row],[time_taken_in_min]]&lt;=settings!$D$2,"SLA_MET","SLA_NOT_MET")</f>
        <v>SLA_MET</v>
      </c>
    </row>
    <row r="4452" spans="1:17" x14ac:dyDescent="0.3">
      <c r="A4452" s="5" t="s">
        <v>5415</v>
      </c>
      <c r="B4452" s="34">
        <v>45161.64534722222</v>
      </c>
      <c r="C4452" s="40">
        <v>45161.65289351852</v>
      </c>
      <c r="D4452" s="10" t="s">
        <v>47</v>
      </c>
      <c r="E4452" s="10" t="s">
        <v>8</v>
      </c>
      <c r="F4452" s="10" t="s">
        <v>21</v>
      </c>
      <c r="G4452" s="12"/>
      <c r="H4452" s="84" t="str">
        <f t="shared" si="69"/>
        <v>Reason Unknown</v>
      </c>
      <c r="I4452" s="63">
        <f>(tbl_raw_data[[#This Row],[Date Actioned]])-(tbl_raw_data[[#This Row],[Date Tagged]])</f>
        <v>7.5462962995516136E-3</v>
      </c>
      <c r="J4452" s="66">
        <f>HOUR(tbl_raw_data[[#This Row],[time_taken]])*60+MINUTE(tbl_raw_data[[#This Row],[time_taken]])+SECOND(tbl_raw_data[[#This Row],[time_taken]])/60</f>
        <v>10.866666666666667</v>
      </c>
      <c r="K4452" s="68">
        <f>DATE(YEAR(tbl_raw_data[[#This Row],[Date Actioned]]),MONTH(tbl_raw_data[[#This Row],[Date Actioned]]),DAY(tbl_raw_data[[#This Row],[Date Actioned]]))</f>
        <v>45161</v>
      </c>
      <c r="L4452" s="65" t="str">
        <f>UPPER(TEXT(tbl_raw_data[[#This Row],[updated_date]],"MMMM"))</f>
        <v>AUGUST</v>
      </c>
      <c r="M4452" s="65" t="str">
        <f>"WEEK "&amp;IF(ROUNDUP(DAY(tbl_raw_data[[#This Row],[updated_date]])/7,0)=5,4,ROUNDUP(DAY(tbl_raw_data[[#This Row],[updated_date]])/7,0))</f>
        <v>WEEK 4</v>
      </c>
      <c r="N4452" s="71" t="str">
        <f>UPPER(VLOOKUP(tbl_raw_data[[#This Row],[Analyst]],settings!$A$1:$B$15,2,0))</f>
        <v>SHAHID</v>
      </c>
      <c r="O4452" s="71" t="str">
        <f>TRIM(UPPER(tbl_raw_data[[#This Row],[Outcome]]))</f>
        <v>WITHDRAW</v>
      </c>
      <c r="P4452" s="71" t="str">
        <f>TRIM(UPPER(tbl_raw_data[[#This Row],[Queue Name]]))</f>
        <v>CONSUMER POST BUREAU</v>
      </c>
      <c r="Q4452" s="71" t="str">
        <f>IF(tbl_raw_data[[#This Row],[time_taken_in_min]]&lt;=settings!$D$2,"SLA_MET","SLA_NOT_MET")</f>
        <v>SLA_MET</v>
      </c>
    </row>
    <row r="4453" spans="1:17" x14ac:dyDescent="0.3">
      <c r="A4453" s="7" t="s">
        <v>5416</v>
      </c>
      <c r="B4453" s="36">
        <v>45161.655682870369</v>
      </c>
      <c r="C4453" s="41">
        <v>45161.661562499998</v>
      </c>
      <c r="D4453" s="11" t="s">
        <v>47</v>
      </c>
      <c r="E4453" s="11" t="s">
        <v>18</v>
      </c>
      <c r="F4453" s="11" t="s">
        <v>25</v>
      </c>
      <c r="G4453" s="11" t="s">
        <v>841</v>
      </c>
      <c r="H4453" s="84" t="str">
        <f t="shared" si="69"/>
        <v>Incorrect Queue</v>
      </c>
      <c r="I4453" s="63">
        <f>(tbl_raw_data[[#This Row],[Date Actioned]])-(tbl_raw_data[[#This Row],[Date Tagged]])</f>
        <v>5.8796296289074235E-3</v>
      </c>
      <c r="J4453" s="66">
        <f>HOUR(tbl_raw_data[[#This Row],[time_taken]])*60+MINUTE(tbl_raw_data[[#This Row],[time_taken]])+SECOND(tbl_raw_data[[#This Row],[time_taken]])/60</f>
        <v>8.4666666666666668</v>
      </c>
      <c r="K4453" s="68">
        <f>DATE(YEAR(tbl_raw_data[[#This Row],[Date Actioned]]),MONTH(tbl_raw_data[[#This Row],[Date Actioned]]),DAY(tbl_raw_data[[#This Row],[Date Actioned]]))</f>
        <v>45161</v>
      </c>
      <c r="L4453" s="65" t="str">
        <f>UPPER(TEXT(tbl_raw_data[[#This Row],[updated_date]],"MMMM"))</f>
        <v>AUGUST</v>
      </c>
      <c r="M4453" s="65" t="str">
        <f>"WEEK "&amp;IF(ROUNDUP(DAY(tbl_raw_data[[#This Row],[updated_date]])/7,0)=5,4,ROUNDUP(DAY(tbl_raw_data[[#This Row],[updated_date]])/7,0))</f>
        <v>WEEK 4</v>
      </c>
      <c r="N4453" s="71" t="str">
        <f>UPPER(VLOOKUP(tbl_raw_data[[#This Row],[Analyst]],settings!$A$1:$B$15,2,0))</f>
        <v>ASIF</v>
      </c>
      <c r="O4453" s="71" t="str">
        <f>TRIM(UPPER(tbl_raw_data[[#This Row],[Outcome]]))</f>
        <v>WITHDRAW</v>
      </c>
      <c r="P4453" s="71" t="str">
        <f>TRIM(UPPER(tbl_raw_data[[#This Row],[Queue Name]]))</f>
        <v>CONSUMER PRE BUREAU</v>
      </c>
      <c r="Q4453" s="71" t="str">
        <f>IF(tbl_raw_data[[#This Row],[time_taken_in_min]]&lt;=settings!$D$2,"SLA_MET","SLA_NOT_MET")</f>
        <v>SLA_MET</v>
      </c>
    </row>
    <row r="4454" spans="1:17" x14ac:dyDescent="0.3">
      <c r="A4454" s="1" t="s">
        <v>5417</v>
      </c>
      <c r="B4454" s="34">
        <v>45161.661365740743</v>
      </c>
      <c r="C4454" s="40">
        <v>45161.663414351853</v>
      </c>
      <c r="D4454" s="10" t="s">
        <v>47</v>
      </c>
      <c r="E4454" s="10" t="s">
        <v>8</v>
      </c>
      <c r="F4454" s="10" t="s">
        <v>25</v>
      </c>
      <c r="G4454" s="10" t="s">
        <v>706</v>
      </c>
      <c r="H4454" s="84" t="str">
        <f t="shared" si="69"/>
        <v>Incomplete Details</v>
      </c>
      <c r="I4454" s="63">
        <f>(tbl_raw_data[[#This Row],[Date Actioned]])-(tbl_raw_data[[#This Row],[Date Tagged]])</f>
        <v>2.0486111097852699E-3</v>
      </c>
      <c r="J4454" s="66">
        <f>HOUR(tbl_raw_data[[#This Row],[time_taken]])*60+MINUTE(tbl_raw_data[[#This Row],[time_taken]])+SECOND(tbl_raw_data[[#This Row],[time_taken]])/60</f>
        <v>2.95</v>
      </c>
      <c r="K4454" s="68">
        <f>DATE(YEAR(tbl_raw_data[[#This Row],[Date Actioned]]),MONTH(tbl_raw_data[[#This Row],[Date Actioned]]),DAY(tbl_raw_data[[#This Row],[Date Actioned]]))</f>
        <v>45161</v>
      </c>
      <c r="L4454" s="65" t="str">
        <f>UPPER(TEXT(tbl_raw_data[[#This Row],[updated_date]],"MMMM"))</f>
        <v>AUGUST</v>
      </c>
      <c r="M4454" s="65" t="str">
        <f>"WEEK "&amp;IF(ROUNDUP(DAY(tbl_raw_data[[#This Row],[updated_date]])/7,0)=5,4,ROUNDUP(DAY(tbl_raw_data[[#This Row],[updated_date]])/7,0))</f>
        <v>WEEK 4</v>
      </c>
      <c r="N4454" s="71" t="str">
        <f>UPPER(VLOOKUP(tbl_raw_data[[#This Row],[Analyst]],settings!$A$1:$B$15,2,0))</f>
        <v>ASIF</v>
      </c>
      <c r="O4454" s="71" t="str">
        <f>TRIM(UPPER(tbl_raw_data[[#This Row],[Outcome]]))</f>
        <v>WITHDRAW</v>
      </c>
      <c r="P4454" s="71" t="str">
        <f>TRIM(UPPER(tbl_raw_data[[#This Row],[Queue Name]]))</f>
        <v>CONSUMER POST BUREAU</v>
      </c>
      <c r="Q4454" s="71" t="str">
        <f>IF(tbl_raw_data[[#This Row],[time_taken_in_min]]&lt;=settings!$D$2,"SLA_MET","SLA_NOT_MET")</f>
        <v>SLA_MET</v>
      </c>
    </row>
    <row r="4455" spans="1:17" x14ac:dyDescent="0.3">
      <c r="A4455" s="5" t="s">
        <v>5418</v>
      </c>
      <c r="B4455" s="36">
        <v>45161.664594907408</v>
      </c>
      <c r="C4455" s="41">
        <v>45161.669953703706</v>
      </c>
      <c r="D4455" s="11" t="s">
        <v>47</v>
      </c>
      <c r="E4455" s="11" t="s">
        <v>18</v>
      </c>
      <c r="F4455" s="11" t="s">
        <v>14</v>
      </c>
      <c r="G4455" s="11" t="s">
        <v>841</v>
      </c>
      <c r="H4455" s="84" t="str">
        <f t="shared" si="69"/>
        <v>Incorrect Queue</v>
      </c>
      <c r="I4455" s="63">
        <f>(tbl_raw_data[[#This Row],[Date Actioned]])-(tbl_raw_data[[#This Row],[Date Tagged]])</f>
        <v>5.3587962975143455E-3</v>
      </c>
      <c r="J4455" s="66">
        <f>HOUR(tbl_raw_data[[#This Row],[time_taken]])*60+MINUTE(tbl_raw_data[[#This Row],[time_taken]])+SECOND(tbl_raw_data[[#This Row],[time_taken]])/60</f>
        <v>7.7166666666666668</v>
      </c>
      <c r="K4455" s="68">
        <f>DATE(YEAR(tbl_raw_data[[#This Row],[Date Actioned]]),MONTH(tbl_raw_data[[#This Row],[Date Actioned]]),DAY(tbl_raw_data[[#This Row],[Date Actioned]]))</f>
        <v>45161</v>
      </c>
      <c r="L4455" s="65" t="str">
        <f>UPPER(TEXT(tbl_raw_data[[#This Row],[updated_date]],"MMMM"))</f>
        <v>AUGUST</v>
      </c>
      <c r="M4455" s="65" t="str">
        <f>"WEEK "&amp;IF(ROUNDUP(DAY(tbl_raw_data[[#This Row],[updated_date]])/7,0)=5,4,ROUNDUP(DAY(tbl_raw_data[[#This Row],[updated_date]])/7,0))</f>
        <v>WEEK 4</v>
      </c>
      <c r="N4455" s="71" t="str">
        <f>UPPER(VLOOKUP(tbl_raw_data[[#This Row],[Analyst]],settings!$A$1:$B$15,2,0))</f>
        <v>CAMROON</v>
      </c>
      <c r="O4455" s="71" t="str">
        <f>TRIM(UPPER(tbl_raw_data[[#This Row],[Outcome]]))</f>
        <v>WITHDRAW</v>
      </c>
      <c r="P4455" s="71" t="str">
        <f>TRIM(UPPER(tbl_raw_data[[#This Row],[Queue Name]]))</f>
        <v>CONSUMER PRE BUREAU</v>
      </c>
      <c r="Q4455" s="71" t="str">
        <f>IF(tbl_raw_data[[#This Row],[time_taken_in_min]]&lt;=settings!$D$2,"SLA_MET","SLA_NOT_MET")</f>
        <v>SLA_MET</v>
      </c>
    </row>
    <row r="4456" spans="1:17" x14ac:dyDescent="0.3">
      <c r="A4456" s="7" t="s">
        <v>5419</v>
      </c>
      <c r="B4456" s="34">
        <v>45161.68</v>
      </c>
      <c r="C4456" s="40">
        <v>45161.68540509259</v>
      </c>
      <c r="D4456" s="10" t="s">
        <v>47</v>
      </c>
      <c r="E4456" s="10" t="s">
        <v>8</v>
      </c>
      <c r="F4456" s="10" t="s">
        <v>21</v>
      </c>
      <c r="G4456" s="12"/>
      <c r="H4456" s="84" t="str">
        <f t="shared" si="69"/>
        <v>Reason Unknown</v>
      </c>
      <c r="I4456" s="63">
        <f>(tbl_raw_data[[#This Row],[Date Actioned]])-(tbl_raw_data[[#This Row],[Date Tagged]])</f>
        <v>5.4050925900810398E-3</v>
      </c>
      <c r="J4456" s="66">
        <f>HOUR(tbl_raw_data[[#This Row],[time_taken]])*60+MINUTE(tbl_raw_data[[#This Row],[time_taken]])+SECOND(tbl_raw_data[[#This Row],[time_taken]])/60</f>
        <v>7.7833333333333332</v>
      </c>
      <c r="K4456" s="68">
        <f>DATE(YEAR(tbl_raw_data[[#This Row],[Date Actioned]]),MONTH(tbl_raw_data[[#This Row],[Date Actioned]]),DAY(tbl_raw_data[[#This Row],[Date Actioned]]))</f>
        <v>45161</v>
      </c>
      <c r="L4456" s="65" t="str">
        <f>UPPER(TEXT(tbl_raw_data[[#This Row],[updated_date]],"MMMM"))</f>
        <v>AUGUST</v>
      </c>
      <c r="M4456" s="65" t="str">
        <f>"WEEK "&amp;IF(ROUNDUP(DAY(tbl_raw_data[[#This Row],[updated_date]])/7,0)=5,4,ROUNDUP(DAY(tbl_raw_data[[#This Row],[updated_date]])/7,0))</f>
        <v>WEEK 4</v>
      </c>
      <c r="N4456" s="71" t="str">
        <f>UPPER(VLOOKUP(tbl_raw_data[[#This Row],[Analyst]],settings!$A$1:$B$15,2,0))</f>
        <v>SHAHID</v>
      </c>
      <c r="O4456" s="71" t="str">
        <f>TRIM(UPPER(tbl_raw_data[[#This Row],[Outcome]]))</f>
        <v>WITHDRAW</v>
      </c>
      <c r="P4456" s="71" t="str">
        <f>TRIM(UPPER(tbl_raw_data[[#This Row],[Queue Name]]))</f>
        <v>CONSUMER POST BUREAU</v>
      </c>
      <c r="Q4456" s="71" t="str">
        <f>IF(tbl_raw_data[[#This Row],[time_taken_in_min]]&lt;=settings!$D$2,"SLA_MET","SLA_NOT_MET")</f>
        <v>SLA_MET</v>
      </c>
    </row>
    <row r="4457" spans="1:17" x14ac:dyDescent="0.3">
      <c r="A4457" s="1" t="s">
        <v>5420</v>
      </c>
      <c r="B4457" s="36">
        <v>45161.682083333333</v>
      </c>
      <c r="C4457" s="41">
        <v>45161.685960648145</v>
      </c>
      <c r="D4457" s="11" t="s">
        <v>47</v>
      </c>
      <c r="E4457" s="11" t="s">
        <v>18</v>
      </c>
      <c r="F4457" s="11" t="s">
        <v>25</v>
      </c>
      <c r="G4457" s="11" t="s">
        <v>842</v>
      </c>
      <c r="H4457" s="84" t="str">
        <f t="shared" si="69"/>
        <v>Reason Unknown</v>
      </c>
      <c r="I4457" s="63">
        <f>(tbl_raw_data[[#This Row],[Date Actioned]])-(tbl_raw_data[[#This Row],[Date Tagged]])</f>
        <v>3.8773148116888478E-3</v>
      </c>
      <c r="J4457" s="66">
        <f>HOUR(tbl_raw_data[[#This Row],[time_taken]])*60+MINUTE(tbl_raw_data[[#This Row],[time_taken]])+SECOND(tbl_raw_data[[#This Row],[time_taken]])/60</f>
        <v>5.583333333333333</v>
      </c>
      <c r="K4457" s="68">
        <f>DATE(YEAR(tbl_raw_data[[#This Row],[Date Actioned]]),MONTH(tbl_raw_data[[#This Row],[Date Actioned]]),DAY(tbl_raw_data[[#This Row],[Date Actioned]]))</f>
        <v>45161</v>
      </c>
      <c r="L4457" s="65" t="str">
        <f>UPPER(TEXT(tbl_raw_data[[#This Row],[updated_date]],"MMMM"))</f>
        <v>AUGUST</v>
      </c>
      <c r="M4457" s="65" t="str">
        <f>"WEEK "&amp;IF(ROUNDUP(DAY(tbl_raw_data[[#This Row],[updated_date]])/7,0)=5,4,ROUNDUP(DAY(tbl_raw_data[[#This Row],[updated_date]])/7,0))</f>
        <v>WEEK 4</v>
      </c>
      <c r="N4457" s="71" t="str">
        <f>UPPER(VLOOKUP(tbl_raw_data[[#This Row],[Analyst]],settings!$A$1:$B$15,2,0))</f>
        <v>ASIF</v>
      </c>
      <c r="O4457" s="71" t="str">
        <f>TRIM(UPPER(tbl_raw_data[[#This Row],[Outcome]]))</f>
        <v>WITHDRAW</v>
      </c>
      <c r="P4457" s="71" t="str">
        <f>TRIM(UPPER(tbl_raw_data[[#This Row],[Queue Name]]))</f>
        <v>CONSUMER PRE BUREAU</v>
      </c>
      <c r="Q4457" s="71" t="str">
        <f>IF(tbl_raw_data[[#This Row],[time_taken_in_min]]&lt;=settings!$D$2,"SLA_MET","SLA_NOT_MET")</f>
        <v>SLA_MET</v>
      </c>
    </row>
    <row r="4458" spans="1:17" x14ac:dyDescent="0.3">
      <c r="A4458" s="5" t="s">
        <v>5421</v>
      </c>
      <c r="B4458" s="34">
        <v>45161.690995370373</v>
      </c>
      <c r="C4458" s="40">
        <v>45161.698136574072</v>
      </c>
      <c r="D4458" s="10" t="s">
        <v>47</v>
      </c>
      <c r="E4458" s="10" t="s">
        <v>8</v>
      </c>
      <c r="F4458" s="10" t="s">
        <v>9</v>
      </c>
      <c r="G4458" s="12"/>
      <c r="H4458" s="84" t="str">
        <f t="shared" si="69"/>
        <v>Reason Unknown</v>
      </c>
      <c r="I4458" s="63">
        <f>(tbl_raw_data[[#This Row],[Date Actioned]])-(tbl_raw_data[[#This Row],[Date Tagged]])</f>
        <v>7.1412036995752715E-3</v>
      </c>
      <c r="J4458" s="66">
        <f>HOUR(tbl_raw_data[[#This Row],[time_taken]])*60+MINUTE(tbl_raw_data[[#This Row],[time_taken]])+SECOND(tbl_raw_data[[#This Row],[time_taken]])/60</f>
        <v>10.283333333333333</v>
      </c>
      <c r="K4458" s="68">
        <f>DATE(YEAR(tbl_raw_data[[#This Row],[Date Actioned]]),MONTH(tbl_raw_data[[#This Row],[Date Actioned]]),DAY(tbl_raw_data[[#This Row],[Date Actioned]]))</f>
        <v>45161</v>
      </c>
      <c r="L4458" s="65" t="str">
        <f>UPPER(TEXT(tbl_raw_data[[#This Row],[updated_date]],"MMMM"))</f>
        <v>AUGUST</v>
      </c>
      <c r="M4458" s="65" t="str">
        <f>"WEEK "&amp;IF(ROUNDUP(DAY(tbl_raw_data[[#This Row],[updated_date]])/7,0)=5,4,ROUNDUP(DAY(tbl_raw_data[[#This Row],[updated_date]])/7,0))</f>
        <v>WEEK 4</v>
      </c>
      <c r="N4458" s="71" t="str">
        <f>UPPER(VLOOKUP(tbl_raw_data[[#This Row],[Analyst]],settings!$A$1:$B$15,2,0))</f>
        <v>QUADIR</v>
      </c>
      <c r="O4458" s="71" t="str">
        <f>TRIM(UPPER(tbl_raw_data[[#This Row],[Outcome]]))</f>
        <v>WITHDRAW</v>
      </c>
      <c r="P4458" s="71" t="str">
        <f>TRIM(UPPER(tbl_raw_data[[#This Row],[Queue Name]]))</f>
        <v>CONSUMER POST BUREAU</v>
      </c>
      <c r="Q4458" s="71" t="str">
        <f>IF(tbl_raw_data[[#This Row],[time_taken_in_min]]&lt;=settings!$D$2,"SLA_MET","SLA_NOT_MET")</f>
        <v>SLA_MET</v>
      </c>
    </row>
    <row r="4459" spans="1:17" x14ac:dyDescent="0.3">
      <c r="A4459" s="7" t="s">
        <v>5422</v>
      </c>
      <c r="B4459" s="36">
        <v>45161.693391203706</v>
      </c>
      <c r="C4459" s="41">
        <v>45161.698680555557</v>
      </c>
      <c r="D4459" s="11" t="s">
        <v>47</v>
      </c>
      <c r="E4459" s="11" t="s">
        <v>18</v>
      </c>
      <c r="F4459" s="11" t="s">
        <v>14</v>
      </c>
      <c r="G4459" s="11" t="s">
        <v>667</v>
      </c>
      <c r="H4459" s="84" t="str">
        <f t="shared" si="69"/>
        <v>Incomplete Details</v>
      </c>
      <c r="I4459" s="63">
        <f>(tbl_raw_data[[#This Row],[Date Actioned]])-(tbl_raw_data[[#This Row],[Date Tagged]])</f>
        <v>5.2893518513883464E-3</v>
      </c>
      <c r="J4459" s="66">
        <f>HOUR(tbl_raw_data[[#This Row],[time_taken]])*60+MINUTE(tbl_raw_data[[#This Row],[time_taken]])+SECOND(tbl_raw_data[[#This Row],[time_taken]])/60</f>
        <v>7.6166666666666671</v>
      </c>
      <c r="K4459" s="68">
        <f>DATE(YEAR(tbl_raw_data[[#This Row],[Date Actioned]]),MONTH(tbl_raw_data[[#This Row],[Date Actioned]]),DAY(tbl_raw_data[[#This Row],[Date Actioned]]))</f>
        <v>45161</v>
      </c>
      <c r="L4459" s="65" t="str">
        <f>UPPER(TEXT(tbl_raw_data[[#This Row],[updated_date]],"MMMM"))</f>
        <v>AUGUST</v>
      </c>
      <c r="M4459" s="65" t="str">
        <f>"WEEK "&amp;IF(ROUNDUP(DAY(tbl_raw_data[[#This Row],[updated_date]])/7,0)=5,4,ROUNDUP(DAY(tbl_raw_data[[#This Row],[updated_date]])/7,0))</f>
        <v>WEEK 4</v>
      </c>
      <c r="N4459" s="71" t="str">
        <f>UPPER(VLOOKUP(tbl_raw_data[[#This Row],[Analyst]],settings!$A$1:$B$15,2,0))</f>
        <v>CAMROON</v>
      </c>
      <c r="O4459" s="71" t="str">
        <f>TRIM(UPPER(tbl_raw_data[[#This Row],[Outcome]]))</f>
        <v>WITHDRAW</v>
      </c>
      <c r="P4459" s="71" t="str">
        <f>TRIM(UPPER(tbl_raw_data[[#This Row],[Queue Name]]))</f>
        <v>CONSUMER PRE BUREAU</v>
      </c>
      <c r="Q4459" s="71" t="str">
        <f>IF(tbl_raw_data[[#This Row],[time_taken_in_min]]&lt;=settings!$D$2,"SLA_MET","SLA_NOT_MET")</f>
        <v>SLA_MET</v>
      </c>
    </row>
    <row r="4460" spans="1:17" x14ac:dyDescent="0.3">
      <c r="A4460" s="1" t="s">
        <v>5423</v>
      </c>
      <c r="B4460" s="34">
        <v>45161.697314814817</v>
      </c>
      <c r="C4460" s="40">
        <v>45161.705497685187</v>
      </c>
      <c r="D4460" s="10" t="s">
        <v>47</v>
      </c>
      <c r="E4460" s="10" t="s">
        <v>8</v>
      </c>
      <c r="F4460" s="10" t="s">
        <v>114</v>
      </c>
      <c r="G4460" s="12"/>
      <c r="H4460" s="84" t="str">
        <f t="shared" si="69"/>
        <v>Reason Unknown</v>
      </c>
      <c r="I4460" s="63">
        <f>(tbl_raw_data[[#This Row],[Date Actioned]])-(tbl_raw_data[[#This Row],[Date Tagged]])</f>
        <v>8.182870369637385E-3</v>
      </c>
      <c r="J4460" s="66">
        <f>HOUR(tbl_raw_data[[#This Row],[time_taken]])*60+MINUTE(tbl_raw_data[[#This Row],[time_taken]])+SECOND(tbl_raw_data[[#This Row],[time_taken]])/60</f>
        <v>11.783333333333333</v>
      </c>
      <c r="K4460" s="68">
        <f>DATE(YEAR(tbl_raw_data[[#This Row],[Date Actioned]]),MONTH(tbl_raw_data[[#This Row],[Date Actioned]]),DAY(tbl_raw_data[[#This Row],[Date Actioned]]))</f>
        <v>45161</v>
      </c>
      <c r="L4460" s="65" t="str">
        <f>UPPER(TEXT(tbl_raw_data[[#This Row],[updated_date]],"MMMM"))</f>
        <v>AUGUST</v>
      </c>
      <c r="M4460" s="65" t="str">
        <f>"WEEK "&amp;IF(ROUNDUP(DAY(tbl_raw_data[[#This Row],[updated_date]])/7,0)=5,4,ROUNDUP(DAY(tbl_raw_data[[#This Row],[updated_date]])/7,0))</f>
        <v>WEEK 4</v>
      </c>
      <c r="N4460" s="71" t="str">
        <f>UPPER(VLOOKUP(tbl_raw_data[[#This Row],[Analyst]],settings!$A$1:$B$15,2,0))</f>
        <v>FARDIN</v>
      </c>
      <c r="O4460" s="71" t="str">
        <f>TRIM(UPPER(tbl_raw_data[[#This Row],[Outcome]]))</f>
        <v>WITHDRAW</v>
      </c>
      <c r="P4460" s="71" t="str">
        <f>TRIM(UPPER(tbl_raw_data[[#This Row],[Queue Name]]))</f>
        <v>CONSUMER POST BUREAU</v>
      </c>
      <c r="Q4460" s="71" t="str">
        <f>IF(tbl_raw_data[[#This Row],[time_taken_in_min]]&lt;=settings!$D$2,"SLA_MET","SLA_NOT_MET")</f>
        <v>SLA_MET</v>
      </c>
    </row>
    <row r="4461" spans="1:17" x14ac:dyDescent="0.3">
      <c r="A4461" s="5" t="s">
        <v>5424</v>
      </c>
      <c r="B4461" s="36">
        <v>45161.698287037034</v>
      </c>
      <c r="C4461" s="41">
        <v>45161.703113425923</v>
      </c>
      <c r="D4461" s="11" t="s">
        <v>47</v>
      </c>
      <c r="E4461" s="11" t="s">
        <v>18</v>
      </c>
      <c r="F4461" s="11" t="s">
        <v>14</v>
      </c>
      <c r="G4461" s="11" t="s">
        <v>706</v>
      </c>
      <c r="H4461" s="84" t="str">
        <f t="shared" si="69"/>
        <v>Incomplete Details</v>
      </c>
      <c r="I4461" s="63">
        <f>(tbl_raw_data[[#This Row],[Date Actioned]])-(tbl_raw_data[[#This Row],[Date Tagged]])</f>
        <v>4.8263888893416151E-3</v>
      </c>
      <c r="J4461" s="66">
        <f>HOUR(tbl_raw_data[[#This Row],[time_taken]])*60+MINUTE(tbl_raw_data[[#This Row],[time_taken]])+SECOND(tbl_raw_data[[#This Row],[time_taken]])/60</f>
        <v>6.95</v>
      </c>
      <c r="K4461" s="68">
        <f>DATE(YEAR(tbl_raw_data[[#This Row],[Date Actioned]]),MONTH(tbl_raw_data[[#This Row],[Date Actioned]]),DAY(tbl_raw_data[[#This Row],[Date Actioned]]))</f>
        <v>45161</v>
      </c>
      <c r="L4461" s="65" t="str">
        <f>UPPER(TEXT(tbl_raw_data[[#This Row],[updated_date]],"MMMM"))</f>
        <v>AUGUST</v>
      </c>
      <c r="M4461" s="65" t="str">
        <f>"WEEK "&amp;IF(ROUNDUP(DAY(tbl_raw_data[[#This Row],[updated_date]])/7,0)=5,4,ROUNDUP(DAY(tbl_raw_data[[#This Row],[updated_date]])/7,0))</f>
        <v>WEEK 4</v>
      </c>
      <c r="N4461" s="71" t="str">
        <f>UPPER(VLOOKUP(tbl_raw_data[[#This Row],[Analyst]],settings!$A$1:$B$15,2,0))</f>
        <v>CAMROON</v>
      </c>
      <c r="O4461" s="71" t="str">
        <f>TRIM(UPPER(tbl_raw_data[[#This Row],[Outcome]]))</f>
        <v>WITHDRAW</v>
      </c>
      <c r="P4461" s="71" t="str">
        <f>TRIM(UPPER(tbl_raw_data[[#This Row],[Queue Name]]))</f>
        <v>CONSUMER PRE BUREAU</v>
      </c>
      <c r="Q4461" s="71" t="str">
        <f>IF(tbl_raw_data[[#This Row],[time_taken_in_min]]&lt;=settings!$D$2,"SLA_MET","SLA_NOT_MET")</f>
        <v>SLA_MET</v>
      </c>
    </row>
    <row r="4462" spans="1:17" x14ac:dyDescent="0.3">
      <c r="A4462" s="7" t="s">
        <v>5425</v>
      </c>
      <c r="B4462" s="34">
        <v>45161.705370370371</v>
      </c>
      <c r="C4462" s="40">
        <v>45161.717581018522</v>
      </c>
      <c r="D4462" s="10" t="s">
        <v>47</v>
      </c>
      <c r="E4462" s="10" t="s">
        <v>8</v>
      </c>
      <c r="F4462" s="10" t="s">
        <v>114</v>
      </c>
      <c r="G4462" s="12"/>
      <c r="H4462" s="84" t="str">
        <f t="shared" si="69"/>
        <v>Reason Unknown</v>
      </c>
      <c r="I4462" s="63">
        <f>(tbl_raw_data[[#This Row],[Date Actioned]])-(tbl_raw_data[[#This Row],[Date Tagged]])</f>
        <v>1.2210648150357883E-2</v>
      </c>
      <c r="J4462" s="66">
        <f>HOUR(tbl_raw_data[[#This Row],[time_taken]])*60+MINUTE(tbl_raw_data[[#This Row],[time_taken]])+SECOND(tbl_raw_data[[#This Row],[time_taken]])/60</f>
        <v>17.583333333333332</v>
      </c>
      <c r="K4462" s="68">
        <f>DATE(YEAR(tbl_raw_data[[#This Row],[Date Actioned]]),MONTH(tbl_raw_data[[#This Row],[Date Actioned]]),DAY(tbl_raw_data[[#This Row],[Date Actioned]]))</f>
        <v>45161</v>
      </c>
      <c r="L4462" s="65" t="str">
        <f>UPPER(TEXT(tbl_raw_data[[#This Row],[updated_date]],"MMMM"))</f>
        <v>AUGUST</v>
      </c>
      <c r="M4462" s="65" t="str">
        <f>"WEEK "&amp;IF(ROUNDUP(DAY(tbl_raw_data[[#This Row],[updated_date]])/7,0)=5,4,ROUNDUP(DAY(tbl_raw_data[[#This Row],[updated_date]])/7,0))</f>
        <v>WEEK 4</v>
      </c>
      <c r="N4462" s="71" t="str">
        <f>UPPER(VLOOKUP(tbl_raw_data[[#This Row],[Analyst]],settings!$A$1:$B$15,2,0))</f>
        <v>FARDIN</v>
      </c>
      <c r="O4462" s="71" t="str">
        <f>TRIM(UPPER(tbl_raw_data[[#This Row],[Outcome]]))</f>
        <v>WITHDRAW</v>
      </c>
      <c r="P4462" s="71" t="str">
        <f>TRIM(UPPER(tbl_raw_data[[#This Row],[Queue Name]]))</f>
        <v>CONSUMER POST BUREAU</v>
      </c>
      <c r="Q4462" s="71" t="str">
        <f>IF(tbl_raw_data[[#This Row],[time_taken_in_min]]&lt;=settings!$D$2,"SLA_MET","SLA_NOT_MET")</f>
        <v>SLA_MET</v>
      </c>
    </row>
    <row r="4463" spans="1:17" x14ac:dyDescent="0.3">
      <c r="A4463" s="1" t="s">
        <v>5426</v>
      </c>
      <c r="B4463" s="36">
        <v>45161.719097222223</v>
      </c>
      <c r="C4463" s="41">
        <v>45161.728449074071</v>
      </c>
      <c r="D4463" s="11" t="s">
        <v>47</v>
      </c>
      <c r="E4463" s="11" t="s">
        <v>8</v>
      </c>
      <c r="F4463" s="11" t="s">
        <v>25</v>
      </c>
      <c r="G4463" s="11" t="s">
        <v>843</v>
      </c>
      <c r="H4463" s="84" t="str">
        <f t="shared" si="69"/>
        <v>Incomplete Details</v>
      </c>
      <c r="I4463" s="63">
        <f>(tbl_raw_data[[#This Row],[Date Actioned]])-(tbl_raw_data[[#This Row],[Date Tagged]])</f>
        <v>9.3518518478958867E-3</v>
      </c>
      <c r="J4463" s="66">
        <f>HOUR(tbl_raw_data[[#This Row],[time_taken]])*60+MINUTE(tbl_raw_data[[#This Row],[time_taken]])+SECOND(tbl_raw_data[[#This Row],[time_taken]])/60</f>
        <v>13.466666666666667</v>
      </c>
      <c r="K4463" s="68">
        <f>DATE(YEAR(tbl_raw_data[[#This Row],[Date Actioned]]),MONTH(tbl_raw_data[[#This Row],[Date Actioned]]),DAY(tbl_raw_data[[#This Row],[Date Actioned]]))</f>
        <v>45161</v>
      </c>
      <c r="L4463" s="65" t="str">
        <f>UPPER(TEXT(tbl_raw_data[[#This Row],[updated_date]],"MMMM"))</f>
        <v>AUGUST</v>
      </c>
      <c r="M4463" s="65" t="str">
        <f>"WEEK "&amp;IF(ROUNDUP(DAY(tbl_raw_data[[#This Row],[updated_date]])/7,0)=5,4,ROUNDUP(DAY(tbl_raw_data[[#This Row],[updated_date]])/7,0))</f>
        <v>WEEK 4</v>
      </c>
      <c r="N4463" s="71" t="str">
        <f>UPPER(VLOOKUP(tbl_raw_data[[#This Row],[Analyst]],settings!$A$1:$B$15,2,0))</f>
        <v>ASIF</v>
      </c>
      <c r="O4463" s="71" t="str">
        <f>TRIM(UPPER(tbl_raw_data[[#This Row],[Outcome]]))</f>
        <v>WITHDRAW</v>
      </c>
      <c r="P4463" s="71" t="str">
        <f>TRIM(UPPER(tbl_raw_data[[#This Row],[Queue Name]]))</f>
        <v>CONSUMER POST BUREAU</v>
      </c>
      <c r="Q4463" s="71" t="str">
        <f>IF(tbl_raw_data[[#This Row],[time_taken_in_min]]&lt;=settings!$D$2,"SLA_MET","SLA_NOT_MET")</f>
        <v>SLA_MET</v>
      </c>
    </row>
    <row r="4464" spans="1:17" x14ac:dyDescent="0.3">
      <c r="A4464" s="5" t="s">
        <v>5427</v>
      </c>
      <c r="B4464" s="34">
        <v>45161.720358796294</v>
      </c>
      <c r="C4464" s="40">
        <v>45161.731886574074</v>
      </c>
      <c r="D4464" s="10" t="s">
        <v>47</v>
      </c>
      <c r="E4464" s="10" t="s">
        <v>8</v>
      </c>
      <c r="F4464" s="10" t="s">
        <v>114</v>
      </c>
      <c r="G4464" s="12"/>
      <c r="H4464" s="84" t="str">
        <f t="shared" si="69"/>
        <v>Reason Unknown</v>
      </c>
      <c r="I4464" s="63">
        <f>(tbl_raw_data[[#This Row],[Date Actioned]])-(tbl_raw_data[[#This Row],[Date Tagged]])</f>
        <v>1.152777778042946E-2</v>
      </c>
      <c r="J4464" s="66">
        <f>HOUR(tbl_raw_data[[#This Row],[time_taken]])*60+MINUTE(tbl_raw_data[[#This Row],[time_taken]])+SECOND(tbl_raw_data[[#This Row],[time_taken]])/60</f>
        <v>16.600000000000001</v>
      </c>
      <c r="K4464" s="68">
        <f>DATE(YEAR(tbl_raw_data[[#This Row],[Date Actioned]]),MONTH(tbl_raw_data[[#This Row],[Date Actioned]]),DAY(tbl_raw_data[[#This Row],[Date Actioned]]))</f>
        <v>45161</v>
      </c>
      <c r="L4464" s="65" t="str">
        <f>UPPER(TEXT(tbl_raw_data[[#This Row],[updated_date]],"MMMM"))</f>
        <v>AUGUST</v>
      </c>
      <c r="M4464" s="65" t="str">
        <f>"WEEK "&amp;IF(ROUNDUP(DAY(tbl_raw_data[[#This Row],[updated_date]])/7,0)=5,4,ROUNDUP(DAY(tbl_raw_data[[#This Row],[updated_date]])/7,0))</f>
        <v>WEEK 4</v>
      </c>
      <c r="N4464" s="71" t="str">
        <f>UPPER(VLOOKUP(tbl_raw_data[[#This Row],[Analyst]],settings!$A$1:$B$15,2,0))</f>
        <v>FARDIN</v>
      </c>
      <c r="O4464" s="71" t="str">
        <f>TRIM(UPPER(tbl_raw_data[[#This Row],[Outcome]]))</f>
        <v>WITHDRAW</v>
      </c>
      <c r="P4464" s="71" t="str">
        <f>TRIM(UPPER(tbl_raw_data[[#This Row],[Queue Name]]))</f>
        <v>CONSUMER POST BUREAU</v>
      </c>
      <c r="Q4464" s="71" t="str">
        <f>IF(tbl_raw_data[[#This Row],[time_taken_in_min]]&lt;=settings!$D$2,"SLA_MET","SLA_NOT_MET")</f>
        <v>SLA_MET</v>
      </c>
    </row>
    <row r="4465" spans="1:17" x14ac:dyDescent="0.3">
      <c r="A4465" s="7" t="s">
        <v>5428</v>
      </c>
      <c r="B4465" s="36">
        <v>45161.722731481481</v>
      </c>
      <c r="C4465" s="41">
        <v>45161.727800925924</v>
      </c>
      <c r="D4465" s="11" t="s">
        <v>47</v>
      </c>
      <c r="E4465" s="11" t="s">
        <v>8</v>
      </c>
      <c r="F4465" s="11" t="s">
        <v>21</v>
      </c>
      <c r="G4465" s="13"/>
      <c r="H4465" s="84" t="str">
        <f t="shared" si="69"/>
        <v>Reason Unknown</v>
      </c>
      <c r="I4465" s="63">
        <f>(tbl_raw_data[[#This Row],[Date Actioned]])-(tbl_raw_data[[#This Row],[Date Tagged]])</f>
        <v>5.0694444435066544E-3</v>
      </c>
      <c r="J4465" s="66">
        <f>HOUR(tbl_raw_data[[#This Row],[time_taken]])*60+MINUTE(tbl_raw_data[[#This Row],[time_taken]])+SECOND(tbl_raw_data[[#This Row],[time_taken]])/60</f>
        <v>7.3</v>
      </c>
      <c r="K4465" s="68">
        <f>DATE(YEAR(tbl_raw_data[[#This Row],[Date Actioned]]),MONTH(tbl_raw_data[[#This Row],[Date Actioned]]),DAY(tbl_raw_data[[#This Row],[Date Actioned]]))</f>
        <v>45161</v>
      </c>
      <c r="L4465" s="65" t="str">
        <f>UPPER(TEXT(tbl_raw_data[[#This Row],[updated_date]],"MMMM"))</f>
        <v>AUGUST</v>
      </c>
      <c r="M4465" s="65" t="str">
        <f>"WEEK "&amp;IF(ROUNDUP(DAY(tbl_raw_data[[#This Row],[updated_date]])/7,0)=5,4,ROUNDUP(DAY(tbl_raw_data[[#This Row],[updated_date]])/7,0))</f>
        <v>WEEK 4</v>
      </c>
      <c r="N4465" s="71" t="str">
        <f>UPPER(VLOOKUP(tbl_raw_data[[#This Row],[Analyst]],settings!$A$1:$B$15,2,0))</f>
        <v>SHAHID</v>
      </c>
      <c r="O4465" s="71" t="str">
        <f>TRIM(UPPER(tbl_raw_data[[#This Row],[Outcome]]))</f>
        <v>WITHDRAW</v>
      </c>
      <c r="P4465" s="71" t="str">
        <f>TRIM(UPPER(tbl_raw_data[[#This Row],[Queue Name]]))</f>
        <v>CONSUMER POST BUREAU</v>
      </c>
      <c r="Q4465" s="71" t="str">
        <f>IF(tbl_raw_data[[#This Row],[time_taken_in_min]]&lt;=settings!$D$2,"SLA_MET","SLA_NOT_MET")</f>
        <v>SLA_MET</v>
      </c>
    </row>
    <row r="4466" spans="1:17" x14ac:dyDescent="0.3">
      <c r="A4466" s="1" t="s">
        <v>5429</v>
      </c>
      <c r="B4466" s="34">
        <v>45161.725462962961</v>
      </c>
      <c r="C4466" s="40">
        <v>45161.733518518522</v>
      </c>
      <c r="D4466" s="10" t="s">
        <v>47</v>
      </c>
      <c r="E4466" s="10" t="s">
        <v>18</v>
      </c>
      <c r="F4466" s="10" t="s">
        <v>25</v>
      </c>
      <c r="G4466" s="10" t="s">
        <v>714</v>
      </c>
      <c r="H4466" s="84" t="str">
        <f t="shared" si="69"/>
        <v>Incorrect Details</v>
      </c>
      <c r="I4466" s="63">
        <f>(tbl_raw_data[[#This Row],[Date Actioned]])-(tbl_raw_data[[#This Row],[Date Tagged]])</f>
        <v>8.0555555614409968E-3</v>
      </c>
      <c r="J4466" s="66">
        <f>HOUR(tbl_raw_data[[#This Row],[time_taken]])*60+MINUTE(tbl_raw_data[[#This Row],[time_taken]])+SECOND(tbl_raw_data[[#This Row],[time_taken]])/60</f>
        <v>11.6</v>
      </c>
      <c r="K4466" s="68">
        <f>DATE(YEAR(tbl_raw_data[[#This Row],[Date Actioned]]),MONTH(tbl_raw_data[[#This Row],[Date Actioned]]),DAY(tbl_raw_data[[#This Row],[Date Actioned]]))</f>
        <v>45161</v>
      </c>
      <c r="L4466" s="65" t="str">
        <f>UPPER(TEXT(tbl_raw_data[[#This Row],[updated_date]],"MMMM"))</f>
        <v>AUGUST</v>
      </c>
      <c r="M4466" s="65" t="str">
        <f>"WEEK "&amp;IF(ROUNDUP(DAY(tbl_raw_data[[#This Row],[updated_date]])/7,0)=5,4,ROUNDUP(DAY(tbl_raw_data[[#This Row],[updated_date]])/7,0))</f>
        <v>WEEK 4</v>
      </c>
      <c r="N4466" s="71" t="str">
        <f>UPPER(VLOOKUP(tbl_raw_data[[#This Row],[Analyst]],settings!$A$1:$B$15,2,0))</f>
        <v>ASIF</v>
      </c>
      <c r="O4466" s="71" t="str">
        <f>TRIM(UPPER(tbl_raw_data[[#This Row],[Outcome]]))</f>
        <v>WITHDRAW</v>
      </c>
      <c r="P4466" s="71" t="str">
        <f>TRIM(UPPER(tbl_raw_data[[#This Row],[Queue Name]]))</f>
        <v>CONSUMER PRE BUREAU</v>
      </c>
      <c r="Q4466" s="71" t="str">
        <f>IF(tbl_raw_data[[#This Row],[time_taken_in_min]]&lt;=settings!$D$2,"SLA_MET","SLA_NOT_MET")</f>
        <v>SLA_MET</v>
      </c>
    </row>
    <row r="4467" spans="1:17" x14ac:dyDescent="0.3">
      <c r="A4467" s="5" t="s">
        <v>5430</v>
      </c>
      <c r="B4467" s="36">
        <v>45161.725601851853</v>
      </c>
      <c r="C4467" s="41">
        <v>45161.747372685182</v>
      </c>
      <c r="D4467" s="11" t="s">
        <v>47</v>
      </c>
      <c r="E4467" s="11" t="s">
        <v>11</v>
      </c>
      <c r="F4467" s="11" t="s">
        <v>12</v>
      </c>
      <c r="G4467" s="11" t="s">
        <v>844</v>
      </c>
      <c r="H4467" s="84" t="str">
        <f t="shared" si="69"/>
        <v>Incomplete Details</v>
      </c>
      <c r="I4467" s="63">
        <f>(tbl_raw_data[[#This Row],[Date Actioned]])-(tbl_raw_data[[#This Row],[Date Tagged]])</f>
        <v>2.177083332935581E-2</v>
      </c>
      <c r="J4467" s="66">
        <f>HOUR(tbl_raw_data[[#This Row],[time_taken]])*60+MINUTE(tbl_raw_data[[#This Row],[time_taken]])+SECOND(tbl_raw_data[[#This Row],[time_taken]])/60</f>
        <v>31.35</v>
      </c>
      <c r="K4467" s="68">
        <f>DATE(YEAR(tbl_raw_data[[#This Row],[Date Actioned]]),MONTH(tbl_raw_data[[#This Row],[Date Actioned]]),DAY(tbl_raw_data[[#This Row],[Date Actioned]]))</f>
        <v>45161</v>
      </c>
      <c r="L4467" s="65" t="str">
        <f>UPPER(TEXT(tbl_raw_data[[#This Row],[updated_date]],"MMMM"))</f>
        <v>AUGUST</v>
      </c>
      <c r="M4467" s="65" t="str">
        <f>"WEEK "&amp;IF(ROUNDUP(DAY(tbl_raw_data[[#This Row],[updated_date]])/7,0)=5,4,ROUNDUP(DAY(tbl_raw_data[[#This Row],[updated_date]])/7,0))</f>
        <v>WEEK 4</v>
      </c>
      <c r="N4467" s="71" t="str">
        <f>UPPER(VLOOKUP(tbl_raw_data[[#This Row],[Analyst]],settings!$A$1:$B$15,2,0))</f>
        <v>NITESH</v>
      </c>
      <c r="O4467" s="71" t="str">
        <f>TRIM(UPPER(tbl_raw_data[[#This Row],[Outcome]]))</f>
        <v>WITHDRAW</v>
      </c>
      <c r="P4467" s="71" t="str">
        <f>TRIM(UPPER(tbl_raw_data[[#This Row],[Queue Name]]))</f>
        <v>CONSUMER EXISTING</v>
      </c>
      <c r="Q4467" s="71" t="str">
        <f>IF(tbl_raw_data[[#This Row],[time_taken_in_min]]&lt;=settings!$D$2,"SLA_MET","SLA_NOT_MET")</f>
        <v>SLA_NOT_MET</v>
      </c>
    </row>
    <row r="4468" spans="1:17" x14ac:dyDescent="0.3">
      <c r="A4468" s="7" t="s">
        <v>5431</v>
      </c>
      <c r="B4468" s="34">
        <v>45161.727465277778</v>
      </c>
      <c r="C4468" s="40">
        <v>45161.736967592595</v>
      </c>
      <c r="D4468" s="10" t="s">
        <v>47</v>
      </c>
      <c r="E4468" s="10" t="s">
        <v>11</v>
      </c>
      <c r="F4468" s="10" t="s">
        <v>14</v>
      </c>
      <c r="G4468" s="10" t="s">
        <v>845</v>
      </c>
      <c r="H4468" s="84" t="str">
        <f t="shared" si="69"/>
        <v>Overdue Bill</v>
      </c>
      <c r="I4468" s="63">
        <f>(tbl_raw_data[[#This Row],[Date Actioned]])-(tbl_raw_data[[#This Row],[Date Tagged]])</f>
        <v>9.5023148169275373E-3</v>
      </c>
      <c r="J4468" s="66">
        <f>HOUR(tbl_raw_data[[#This Row],[time_taken]])*60+MINUTE(tbl_raw_data[[#This Row],[time_taken]])+SECOND(tbl_raw_data[[#This Row],[time_taken]])/60</f>
        <v>13.683333333333334</v>
      </c>
      <c r="K4468" s="68">
        <f>DATE(YEAR(tbl_raw_data[[#This Row],[Date Actioned]]),MONTH(tbl_raw_data[[#This Row],[Date Actioned]]),DAY(tbl_raw_data[[#This Row],[Date Actioned]]))</f>
        <v>45161</v>
      </c>
      <c r="L4468" s="65" t="str">
        <f>UPPER(TEXT(tbl_raw_data[[#This Row],[updated_date]],"MMMM"))</f>
        <v>AUGUST</v>
      </c>
      <c r="M4468" s="65" t="str">
        <f>"WEEK "&amp;IF(ROUNDUP(DAY(tbl_raw_data[[#This Row],[updated_date]])/7,0)=5,4,ROUNDUP(DAY(tbl_raw_data[[#This Row],[updated_date]])/7,0))</f>
        <v>WEEK 4</v>
      </c>
      <c r="N4468" s="71" t="str">
        <f>UPPER(VLOOKUP(tbl_raw_data[[#This Row],[Analyst]],settings!$A$1:$B$15,2,0))</f>
        <v>CAMROON</v>
      </c>
      <c r="O4468" s="71" t="str">
        <f>TRIM(UPPER(tbl_raw_data[[#This Row],[Outcome]]))</f>
        <v>WITHDRAW</v>
      </c>
      <c r="P4468" s="71" t="str">
        <f>TRIM(UPPER(tbl_raw_data[[#This Row],[Queue Name]]))</f>
        <v>CONSUMER EXISTING</v>
      </c>
      <c r="Q4468" s="71" t="str">
        <f>IF(tbl_raw_data[[#This Row],[time_taken_in_min]]&lt;=settings!$D$2,"SLA_MET","SLA_NOT_MET")</f>
        <v>SLA_MET</v>
      </c>
    </row>
    <row r="4469" spans="1:17" x14ac:dyDescent="0.3">
      <c r="A4469" s="1" t="s">
        <v>5432</v>
      </c>
      <c r="B4469" s="36">
        <v>45161.740520833337</v>
      </c>
      <c r="C4469" s="41">
        <v>45161.754421296297</v>
      </c>
      <c r="D4469" s="11" t="s">
        <v>47</v>
      </c>
      <c r="E4469" s="11" t="s">
        <v>11</v>
      </c>
      <c r="F4469" s="11" t="s">
        <v>9</v>
      </c>
      <c r="G4469" s="13"/>
      <c r="H4469" s="84" t="str">
        <f t="shared" si="69"/>
        <v>Reason Unknown</v>
      </c>
      <c r="I4469" s="63">
        <f>(tbl_raw_data[[#This Row],[Date Actioned]])-(tbl_raw_data[[#This Row],[Date Tagged]])</f>
        <v>1.3900462960009463E-2</v>
      </c>
      <c r="J4469" s="66">
        <f>HOUR(tbl_raw_data[[#This Row],[time_taken]])*60+MINUTE(tbl_raw_data[[#This Row],[time_taken]])+SECOND(tbl_raw_data[[#This Row],[time_taken]])/60</f>
        <v>20.016666666666666</v>
      </c>
      <c r="K4469" s="68">
        <f>DATE(YEAR(tbl_raw_data[[#This Row],[Date Actioned]]),MONTH(tbl_raw_data[[#This Row],[Date Actioned]]),DAY(tbl_raw_data[[#This Row],[Date Actioned]]))</f>
        <v>45161</v>
      </c>
      <c r="L4469" s="65" t="str">
        <f>UPPER(TEXT(tbl_raw_data[[#This Row],[updated_date]],"MMMM"))</f>
        <v>AUGUST</v>
      </c>
      <c r="M4469" s="65" t="str">
        <f>"WEEK "&amp;IF(ROUNDUP(DAY(tbl_raw_data[[#This Row],[updated_date]])/7,0)=5,4,ROUNDUP(DAY(tbl_raw_data[[#This Row],[updated_date]])/7,0))</f>
        <v>WEEK 4</v>
      </c>
      <c r="N4469" s="71" t="str">
        <f>UPPER(VLOOKUP(tbl_raw_data[[#This Row],[Analyst]],settings!$A$1:$B$15,2,0))</f>
        <v>QUADIR</v>
      </c>
      <c r="O4469" s="71" t="str">
        <f>TRIM(UPPER(tbl_raw_data[[#This Row],[Outcome]]))</f>
        <v>WITHDRAW</v>
      </c>
      <c r="P4469" s="71" t="str">
        <f>TRIM(UPPER(tbl_raw_data[[#This Row],[Queue Name]]))</f>
        <v>CONSUMER EXISTING</v>
      </c>
      <c r="Q4469" s="71" t="str">
        <f>IF(tbl_raw_data[[#This Row],[time_taken_in_min]]&lt;=settings!$D$2,"SLA_MET","SLA_NOT_MET")</f>
        <v>SLA_NOT_MET</v>
      </c>
    </row>
    <row r="4470" spans="1:17" x14ac:dyDescent="0.3">
      <c r="A4470" s="5" t="s">
        <v>5433</v>
      </c>
      <c r="B4470" s="34">
        <v>45161.740995370368</v>
      </c>
      <c r="C4470" s="40">
        <v>45161.752442129633</v>
      </c>
      <c r="D4470" s="10" t="s">
        <v>47</v>
      </c>
      <c r="E4470" s="10" t="s">
        <v>11</v>
      </c>
      <c r="F4470" s="10" t="s">
        <v>206</v>
      </c>
      <c r="G4470" s="10" t="s">
        <v>667</v>
      </c>
      <c r="H4470" s="84" t="str">
        <f t="shared" si="69"/>
        <v>Incomplete Details</v>
      </c>
      <c r="I4470" s="63">
        <f>(tbl_raw_data[[#This Row],[Date Actioned]])-(tbl_raw_data[[#This Row],[Date Tagged]])</f>
        <v>1.1446759264799766E-2</v>
      </c>
      <c r="J4470" s="66">
        <f>HOUR(tbl_raw_data[[#This Row],[time_taken]])*60+MINUTE(tbl_raw_data[[#This Row],[time_taken]])+SECOND(tbl_raw_data[[#This Row],[time_taken]])/60</f>
        <v>16.483333333333334</v>
      </c>
      <c r="K4470" s="68">
        <f>DATE(YEAR(tbl_raw_data[[#This Row],[Date Actioned]]),MONTH(tbl_raw_data[[#This Row],[Date Actioned]]),DAY(tbl_raw_data[[#This Row],[Date Actioned]]))</f>
        <v>45161</v>
      </c>
      <c r="L4470" s="65" t="str">
        <f>UPPER(TEXT(tbl_raw_data[[#This Row],[updated_date]],"MMMM"))</f>
        <v>AUGUST</v>
      </c>
      <c r="M4470" s="65" t="str">
        <f>"WEEK "&amp;IF(ROUNDUP(DAY(tbl_raw_data[[#This Row],[updated_date]])/7,0)=5,4,ROUNDUP(DAY(tbl_raw_data[[#This Row],[updated_date]])/7,0))</f>
        <v>WEEK 4</v>
      </c>
      <c r="N4470" s="71" t="str">
        <f>UPPER(VLOOKUP(tbl_raw_data[[#This Row],[Analyst]],settings!$A$1:$B$15,2,0))</f>
        <v>HARDIK</v>
      </c>
      <c r="O4470" s="71" t="str">
        <f>TRIM(UPPER(tbl_raw_data[[#This Row],[Outcome]]))</f>
        <v>WITHDRAW</v>
      </c>
      <c r="P4470" s="71" t="str">
        <f>TRIM(UPPER(tbl_raw_data[[#This Row],[Queue Name]]))</f>
        <v>CONSUMER EXISTING</v>
      </c>
      <c r="Q4470" s="71" t="str">
        <f>IF(tbl_raw_data[[#This Row],[time_taken_in_min]]&lt;=settings!$D$2,"SLA_MET","SLA_NOT_MET")</f>
        <v>SLA_MET</v>
      </c>
    </row>
    <row r="4471" spans="1:17" x14ac:dyDescent="0.3">
      <c r="A4471" s="7" t="s">
        <v>5434</v>
      </c>
      <c r="B4471" s="36">
        <v>45161.742893518516</v>
      </c>
      <c r="C4471" s="41">
        <v>45161.751076388886</v>
      </c>
      <c r="D4471" s="11" t="s">
        <v>47</v>
      </c>
      <c r="E4471" s="11" t="s">
        <v>18</v>
      </c>
      <c r="F4471" s="11" t="s">
        <v>14</v>
      </c>
      <c r="G4471" s="11" t="s">
        <v>667</v>
      </c>
      <c r="H4471" s="84" t="str">
        <f t="shared" si="69"/>
        <v>Incomplete Details</v>
      </c>
      <c r="I4471" s="63">
        <f>(tbl_raw_data[[#This Row],[Date Actioned]])-(tbl_raw_data[[#This Row],[Date Tagged]])</f>
        <v>8.182870369637385E-3</v>
      </c>
      <c r="J4471" s="66">
        <f>HOUR(tbl_raw_data[[#This Row],[time_taken]])*60+MINUTE(tbl_raw_data[[#This Row],[time_taken]])+SECOND(tbl_raw_data[[#This Row],[time_taken]])/60</f>
        <v>11.783333333333333</v>
      </c>
      <c r="K4471" s="68">
        <f>DATE(YEAR(tbl_raw_data[[#This Row],[Date Actioned]]),MONTH(tbl_raw_data[[#This Row],[Date Actioned]]),DAY(tbl_raw_data[[#This Row],[Date Actioned]]))</f>
        <v>45161</v>
      </c>
      <c r="L4471" s="65" t="str">
        <f>UPPER(TEXT(tbl_raw_data[[#This Row],[updated_date]],"MMMM"))</f>
        <v>AUGUST</v>
      </c>
      <c r="M4471" s="65" t="str">
        <f>"WEEK "&amp;IF(ROUNDUP(DAY(tbl_raw_data[[#This Row],[updated_date]])/7,0)=5,4,ROUNDUP(DAY(tbl_raw_data[[#This Row],[updated_date]])/7,0))</f>
        <v>WEEK 4</v>
      </c>
      <c r="N4471" s="71" t="str">
        <f>UPPER(VLOOKUP(tbl_raw_data[[#This Row],[Analyst]],settings!$A$1:$B$15,2,0))</f>
        <v>CAMROON</v>
      </c>
      <c r="O4471" s="71" t="str">
        <f>TRIM(UPPER(tbl_raw_data[[#This Row],[Outcome]]))</f>
        <v>WITHDRAW</v>
      </c>
      <c r="P4471" s="71" t="str">
        <f>TRIM(UPPER(tbl_raw_data[[#This Row],[Queue Name]]))</f>
        <v>CONSUMER PRE BUREAU</v>
      </c>
      <c r="Q4471" s="71" t="str">
        <f>IF(tbl_raw_data[[#This Row],[time_taken_in_min]]&lt;=settings!$D$2,"SLA_MET","SLA_NOT_MET")</f>
        <v>SLA_MET</v>
      </c>
    </row>
    <row r="4472" spans="1:17" x14ac:dyDescent="0.3">
      <c r="A4472" s="1" t="s">
        <v>5435</v>
      </c>
      <c r="B4472" s="34">
        <v>45161.743090277778</v>
      </c>
      <c r="C4472" s="40">
        <v>45161.754259259258</v>
      </c>
      <c r="D4472" s="10" t="s">
        <v>47</v>
      </c>
      <c r="E4472" s="10" t="s">
        <v>11</v>
      </c>
      <c r="F4472" s="10" t="s">
        <v>25</v>
      </c>
      <c r="G4472" s="10" t="s">
        <v>837</v>
      </c>
      <c r="H4472" s="84" t="str">
        <f t="shared" si="69"/>
        <v>Incomplete Details</v>
      </c>
      <c r="I4472" s="63">
        <f>(tbl_raw_data[[#This Row],[Date Actioned]])-(tbl_raw_data[[#This Row],[Date Tagged]])</f>
        <v>1.116898148029577E-2</v>
      </c>
      <c r="J4472" s="66">
        <f>HOUR(tbl_raw_data[[#This Row],[time_taken]])*60+MINUTE(tbl_raw_data[[#This Row],[time_taken]])+SECOND(tbl_raw_data[[#This Row],[time_taken]])/60</f>
        <v>16.083333333333332</v>
      </c>
      <c r="K4472" s="68">
        <f>DATE(YEAR(tbl_raw_data[[#This Row],[Date Actioned]]),MONTH(tbl_raw_data[[#This Row],[Date Actioned]]),DAY(tbl_raw_data[[#This Row],[Date Actioned]]))</f>
        <v>45161</v>
      </c>
      <c r="L4472" s="65" t="str">
        <f>UPPER(TEXT(tbl_raw_data[[#This Row],[updated_date]],"MMMM"))</f>
        <v>AUGUST</v>
      </c>
      <c r="M4472" s="65" t="str">
        <f>"WEEK "&amp;IF(ROUNDUP(DAY(tbl_raw_data[[#This Row],[updated_date]])/7,0)=5,4,ROUNDUP(DAY(tbl_raw_data[[#This Row],[updated_date]])/7,0))</f>
        <v>WEEK 4</v>
      </c>
      <c r="N4472" s="71" t="str">
        <f>UPPER(VLOOKUP(tbl_raw_data[[#This Row],[Analyst]],settings!$A$1:$B$15,2,0))</f>
        <v>ASIF</v>
      </c>
      <c r="O4472" s="71" t="str">
        <f>TRIM(UPPER(tbl_raw_data[[#This Row],[Outcome]]))</f>
        <v>WITHDRAW</v>
      </c>
      <c r="P4472" s="71" t="str">
        <f>TRIM(UPPER(tbl_raw_data[[#This Row],[Queue Name]]))</f>
        <v>CONSUMER EXISTING</v>
      </c>
      <c r="Q4472" s="71" t="str">
        <f>IF(tbl_raw_data[[#This Row],[time_taken_in_min]]&lt;=settings!$D$2,"SLA_MET","SLA_NOT_MET")</f>
        <v>SLA_MET</v>
      </c>
    </row>
    <row r="4473" spans="1:17" x14ac:dyDescent="0.3">
      <c r="A4473" s="5" t="s">
        <v>5436</v>
      </c>
      <c r="B4473" s="36">
        <v>45161.745358796295</v>
      </c>
      <c r="C4473" s="41">
        <v>45161.756261574075</v>
      </c>
      <c r="D4473" s="11" t="s">
        <v>47</v>
      </c>
      <c r="E4473" s="11" t="s">
        <v>18</v>
      </c>
      <c r="F4473" s="11" t="s">
        <v>14</v>
      </c>
      <c r="G4473" s="11" t="s">
        <v>706</v>
      </c>
      <c r="H4473" s="84" t="str">
        <f t="shared" si="69"/>
        <v>Incomplete Details</v>
      </c>
      <c r="I4473" s="63">
        <f>(tbl_raw_data[[#This Row],[Date Actioned]])-(tbl_raw_data[[#This Row],[Date Tagged]])</f>
        <v>1.0902777779847383E-2</v>
      </c>
      <c r="J4473" s="66">
        <f>HOUR(tbl_raw_data[[#This Row],[time_taken]])*60+MINUTE(tbl_raw_data[[#This Row],[time_taken]])+SECOND(tbl_raw_data[[#This Row],[time_taken]])/60</f>
        <v>15.7</v>
      </c>
      <c r="K4473" s="68">
        <f>DATE(YEAR(tbl_raw_data[[#This Row],[Date Actioned]]),MONTH(tbl_raw_data[[#This Row],[Date Actioned]]),DAY(tbl_raw_data[[#This Row],[Date Actioned]]))</f>
        <v>45161</v>
      </c>
      <c r="L4473" s="65" t="str">
        <f>UPPER(TEXT(tbl_raw_data[[#This Row],[updated_date]],"MMMM"))</f>
        <v>AUGUST</v>
      </c>
      <c r="M4473" s="65" t="str">
        <f>"WEEK "&amp;IF(ROUNDUP(DAY(tbl_raw_data[[#This Row],[updated_date]])/7,0)=5,4,ROUNDUP(DAY(tbl_raw_data[[#This Row],[updated_date]])/7,0))</f>
        <v>WEEK 4</v>
      </c>
      <c r="N4473" s="71" t="str">
        <f>UPPER(VLOOKUP(tbl_raw_data[[#This Row],[Analyst]],settings!$A$1:$B$15,2,0))</f>
        <v>CAMROON</v>
      </c>
      <c r="O4473" s="71" t="str">
        <f>TRIM(UPPER(tbl_raw_data[[#This Row],[Outcome]]))</f>
        <v>WITHDRAW</v>
      </c>
      <c r="P4473" s="71" t="str">
        <f>TRIM(UPPER(tbl_raw_data[[#This Row],[Queue Name]]))</f>
        <v>CONSUMER PRE BUREAU</v>
      </c>
      <c r="Q4473" s="71" t="str">
        <f>IF(tbl_raw_data[[#This Row],[time_taken_in_min]]&lt;=settings!$D$2,"SLA_MET","SLA_NOT_MET")</f>
        <v>SLA_MET</v>
      </c>
    </row>
    <row r="4474" spans="1:17" x14ac:dyDescent="0.3">
      <c r="A4474" s="7" t="s">
        <v>5437</v>
      </c>
      <c r="B4474" s="34">
        <v>45161.753622685188</v>
      </c>
      <c r="C4474" s="40">
        <v>45161.757453703707</v>
      </c>
      <c r="D4474" s="10" t="s">
        <v>47</v>
      </c>
      <c r="E4474" s="10" t="s">
        <v>11</v>
      </c>
      <c r="F4474" s="10" t="s">
        <v>206</v>
      </c>
      <c r="G4474" s="10" t="s">
        <v>705</v>
      </c>
      <c r="H4474" s="84" t="str">
        <f t="shared" si="69"/>
        <v>Overdue Bill</v>
      </c>
      <c r="I4474" s="63">
        <f>(tbl_raw_data[[#This Row],[Date Actioned]])-(tbl_raw_data[[#This Row],[Date Tagged]])</f>
        <v>3.8310185191221535E-3</v>
      </c>
      <c r="J4474" s="66">
        <f>HOUR(tbl_raw_data[[#This Row],[time_taken]])*60+MINUTE(tbl_raw_data[[#This Row],[time_taken]])+SECOND(tbl_raw_data[[#This Row],[time_taken]])/60</f>
        <v>5.5166666666666666</v>
      </c>
      <c r="K4474" s="68">
        <f>DATE(YEAR(tbl_raw_data[[#This Row],[Date Actioned]]),MONTH(tbl_raw_data[[#This Row],[Date Actioned]]),DAY(tbl_raw_data[[#This Row],[Date Actioned]]))</f>
        <v>45161</v>
      </c>
      <c r="L4474" s="65" t="str">
        <f>UPPER(TEXT(tbl_raw_data[[#This Row],[updated_date]],"MMMM"))</f>
        <v>AUGUST</v>
      </c>
      <c r="M4474" s="65" t="str">
        <f>"WEEK "&amp;IF(ROUNDUP(DAY(tbl_raw_data[[#This Row],[updated_date]])/7,0)=5,4,ROUNDUP(DAY(tbl_raw_data[[#This Row],[updated_date]])/7,0))</f>
        <v>WEEK 4</v>
      </c>
      <c r="N4474" s="71" t="str">
        <f>UPPER(VLOOKUP(tbl_raw_data[[#This Row],[Analyst]],settings!$A$1:$B$15,2,0))</f>
        <v>HARDIK</v>
      </c>
      <c r="O4474" s="71" t="str">
        <f>TRIM(UPPER(tbl_raw_data[[#This Row],[Outcome]]))</f>
        <v>WITHDRAW</v>
      </c>
      <c r="P4474" s="71" t="str">
        <f>TRIM(UPPER(tbl_raw_data[[#This Row],[Queue Name]]))</f>
        <v>CONSUMER EXISTING</v>
      </c>
      <c r="Q4474" s="71" t="str">
        <f>IF(tbl_raw_data[[#This Row],[time_taken_in_min]]&lt;=settings!$D$2,"SLA_MET","SLA_NOT_MET")</f>
        <v>SLA_MET</v>
      </c>
    </row>
    <row r="4475" spans="1:17" x14ac:dyDescent="0.3">
      <c r="A4475" s="1" t="s">
        <v>5438</v>
      </c>
      <c r="B4475" s="36">
        <v>45161.758148148147</v>
      </c>
      <c r="C4475" s="41">
        <v>45161.762546296297</v>
      </c>
      <c r="D4475" s="11" t="s">
        <v>47</v>
      </c>
      <c r="E4475" s="11" t="s">
        <v>8</v>
      </c>
      <c r="F4475" s="11" t="s">
        <v>14</v>
      </c>
      <c r="G4475" s="11" t="s">
        <v>846</v>
      </c>
      <c r="H4475" s="84" t="str">
        <f t="shared" si="69"/>
        <v>Incomplete Details</v>
      </c>
      <c r="I4475" s="63">
        <f>(tbl_raw_data[[#This Row],[Date Actioned]])-(tbl_raw_data[[#This Row],[Date Tagged]])</f>
        <v>4.3981481503578834E-3</v>
      </c>
      <c r="J4475" s="66">
        <f>HOUR(tbl_raw_data[[#This Row],[time_taken]])*60+MINUTE(tbl_raw_data[[#This Row],[time_taken]])+SECOND(tbl_raw_data[[#This Row],[time_taken]])/60</f>
        <v>6.333333333333333</v>
      </c>
      <c r="K4475" s="68">
        <f>DATE(YEAR(tbl_raw_data[[#This Row],[Date Actioned]]),MONTH(tbl_raw_data[[#This Row],[Date Actioned]]),DAY(tbl_raw_data[[#This Row],[Date Actioned]]))</f>
        <v>45161</v>
      </c>
      <c r="L4475" s="65" t="str">
        <f>UPPER(TEXT(tbl_raw_data[[#This Row],[updated_date]],"MMMM"))</f>
        <v>AUGUST</v>
      </c>
      <c r="M4475" s="65" t="str">
        <f>"WEEK "&amp;IF(ROUNDUP(DAY(tbl_raw_data[[#This Row],[updated_date]])/7,0)=5,4,ROUNDUP(DAY(tbl_raw_data[[#This Row],[updated_date]])/7,0))</f>
        <v>WEEK 4</v>
      </c>
      <c r="N4475" s="71" t="str">
        <f>UPPER(VLOOKUP(tbl_raw_data[[#This Row],[Analyst]],settings!$A$1:$B$15,2,0))</f>
        <v>CAMROON</v>
      </c>
      <c r="O4475" s="71" t="str">
        <f>TRIM(UPPER(tbl_raw_data[[#This Row],[Outcome]]))</f>
        <v>WITHDRAW</v>
      </c>
      <c r="P4475" s="71" t="str">
        <f>TRIM(UPPER(tbl_raw_data[[#This Row],[Queue Name]]))</f>
        <v>CONSUMER POST BUREAU</v>
      </c>
      <c r="Q4475" s="71" t="str">
        <f>IF(tbl_raw_data[[#This Row],[time_taken_in_min]]&lt;=settings!$D$2,"SLA_MET","SLA_NOT_MET")</f>
        <v>SLA_MET</v>
      </c>
    </row>
    <row r="4476" spans="1:17" x14ac:dyDescent="0.3">
      <c r="A4476" s="5" t="s">
        <v>5439</v>
      </c>
      <c r="B4476" s="34">
        <v>45161.764513888891</v>
      </c>
      <c r="C4476" s="40">
        <v>45161.776180555556</v>
      </c>
      <c r="D4476" s="10" t="s">
        <v>47</v>
      </c>
      <c r="E4476" s="10" t="s">
        <v>8</v>
      </c>
      <c r="F4476" s="10" t="s">
        <v>206</v>
      </c>
      <c r="G4476" s="12"/>
      <c r="H4476" s="84" t="str">
        <f t="shared" si="69"/>
        <v>Reason Unknown</v>
      </c>
      <c r="I4476" s="63">
        <f>(tbl_raw_data[[#This Row],[Date Actioned]])-(tbl_raw_data[[#This Row],[Date Tagged]])</f>
        <v>1.1666666665405501E-2</v>
      </c>
      <c r="J4476" s="66">
        <f>HOUR(tbl_raw_data[[#This Row],[time_taken]])*60+MINUTE(tbl_raw_data[[#This Row],[time_taken]])+SECOND(tbl_raw_data[[#This Row],[time_taken]])/60</f>
        <v>16.8</v>
      </c>
      <c r="K4476" s="68">
        <f>DATE(YEAR(tbl_raw_data[[#This Row],[Date Actioned]]),MONTH(tbl_raw_data[[#This Row],[Date Actioned]]),DAY(tbl_raw_data[[#This Row],[Date Actioned]]))</f>
        <v>45161</v>
      </c>
      <c r="L4476" s="65" t="str">
        <f>UPPER(TEXT(tbl_raw_data[[#This Row],[updated_date]],"MMMM"))</f>
        <v>AUGUST</v>
      </c>
      <c r="M4476" s="65" t="str">
        <f>"WEEK "&amp;IF(ROUNDUP(DAY(tbl_raw_data[[#This Row],[updated_date]])/7,0)=5,4,ROUNDUP(DAY(tbl_raw_data[[#This Row],[updated_date]])/7,0))</f>
        <v>WEEK 4</v>
      </c>
      <c r="N4476" s="71" t="str">
        <f>UPPER(VLOOKUP(tbl_raw_data[[#This Row],[Analyst]],settings!$A$1:$B$15,2,0))</f>
        <v>HARDIK</v>
      </c>
      <c r="O4476" s="71" t="str">
        <f>TRIM(UPPER(tbl_raw_data[[#This Row],[Outcome]]))</f>
        <v>WITHDRAW</v>
      </c>
      <c r="P4476" s="71" t="str">
        <f>TRIM(UPPER(tbl_raw_data[[#This Row],[Queue Name]]))</f>
        <v>CONSUMER POST BUREAU</v>
      </c>
      <c r="Q4476" s="71" t="str">
        <f>IF(tbl_raw_data[[#This Row],[time_taken_in_min]]&lt;=settings!$D$2,"SLA_MET","SLA_NOT_MET")</f>
        <v>SLA_MET</v>
      </c>
    </row>
    <row r="4477" spans="1:17" x14ac:dyDescent="0.3">
      <c r="A4477" s="7" t="s">
        <v>5440</v>
      </c>
      <c r="B4477" s="36">
        <v>45161.77847222222</v>
      </c>
      <c r="C4477" s="41">
        <v>45161.791250000002</v>
      </c>
      <c r="D4477" s="11" t="s">
        <v>47</v>
      </c>
      <c r="E4477" s="11" t="s">
        <v>18</v>
      </c>
      <c r="F4477" s="11" t="s">
        <v>12</v>
      </c>
      <c r="G4477" s="11" t="s">
        <v>714</v>
      </c>
      <c r="H4477" s="84" t="str">
        <f t="shared" si="69"/>
        <v>Incorrect Details</v>
      </c>
      <c r="I4477" s="63">
        <f>(tbl_raw_data[[#This Row],[Date Actioned]])-(tbl_raw_data[[#This Row],[Date Tagged]])</f>
        <v>1.2777777781593613E-2</v>
      </c>
      <c r="J4477" s="66">
        <f>HOUR(tbl_raw_data[[#This Row],[time_taken]])*60+MINUTE(tbl_raw_data[[#This Row],[time_taken]])+SECOND(tbl_raw_data[[#This Row],[time_taken]])/60</f>
        <v>18.399999999999999</v>
      </c>
      <c r="K4477" s="68">
        <f>DATE(YEAR(tbl_raw_data[[#This Row],[Date Actioned]]),MONTH(tbl_raw_data[[#This Row],[Date Actioned]]),DAY(tbl_raw_data[[#This Row],[Date Actioned]]))</f>
        <v>45161</v>
      </c>
      <c r="L4477" s="65" t="str">
        <f>UPPER(TEXT(tbl_raw_data[[#This Row],[updated_date]],"MMMM"))</f>
        <v>AUGUST</v>
      </c>
      <c r="M4477" s="65" t="str">
        <f>"WEEK "&amp;IF(ROUNDUP(DAY(tbl_raw_data[[#This Row],[updated_date]])/7,0)=5,4,ROUNDUP(DAY(tbl_raw_data[[#This Row],[updated_date]])/7,0))</f>
        <v>WEEK 4</v>
      </c>
      <c r="N4477" s="71" t="str">
        <f>UPPER(VLOOKUP(tbl_raw_data[[#This Row],[Analyst]],settings!$A$1:$B$15,2,0))</f>
        <v>NITESH</v>
      </c>
      <c r="O4477" s="71" t="str">
        <f>TRIM(UPPER(tbl_raw_data[[#This Row],[Outcome]]))</f>
        <v>WITHDRAW</v>
      </c>
      <c r="P4477" s="71" t="str">
        <f>TRIM(UPPER(tbl_raw_data[[#This Row],[Queue Name]]))</f>
        <v>CONSUMER PRE BUREAU</v>
      </c>
      <c r="Q4477" s="71" t="str">
        <f>IF(tbl_raw_data[[#This Row],[time_taken_in_min]]&lt;=settings!$D$2,"SLA_MET","SLA_NOT_MET")</f>
        <v>SLA_MET</v>
      </c>
    </row>
    <row r="4478" spans="1:17" x14ac:dyDescent="0.3">
      <c r="A4478" s="1" t="s">
        <v>5441</v>
      </c>
      <c r="B4478" s="34">
        <v>45161.787557870368</v>
      </c>
      <c r="C4478" s="40">
        <v>45161.790682870371</v>
      </c>
      <c r="D4478" s="10" t="s">
        <v>47</v>
      </c>
      <c r="E4478" s="10" t="s">
        <v>8</v>
      </c>
      <c r="F4478" s="10" t="s">
        <v>206</v>
      </c>
      <c r="G4478" s="10" t="s">
        <v>847</v>
      </c>
      <c r="H4478" s="84" t="str">
        <f t="shared" si="69"/>
        <v>Incorrect Queue</v>
      </c>
      <c r="I4478" s="63">
        <f>(tbl_raw_data[[#This Row],[Date Actioned]])-(tbl_raw_data[[#This Row],[Date Tagged]])</f>
        <v>3.125000002910383E-3</v>
      </c>
      <c r="J4478" s="66">
        <f>HOUR(tbl_raw_data[[#This Row],[time_taken]])*60+MINUTE(tbl_raw_data[[#This Row],[time_taken]])+SECOND(tbl_raw_data[[#This Row],[time_taken]])/60</f>
        <v>4.5</v>
      </c>
      <c r="K4478" s="68">
        <f>DATE(YEAR(tbl_raw_data[[#This Row],[Date Actioned]]),MONTH(tbl_raw_data[[#This Row],[Date Actioned]]),DAY(tbl_raw_data[[#This Row],[Date Actioned]]))</f>
        <v>45161</v>
      </c>
      <c r="L4478" s="65" t="str">
        <f>UPPER(TEXT(tbl_raw_data[[#This Row],[updated_date]],"MMMM"))</f>
        <v>AUGUST</v>
      </c>
      <c r="M4478" s="65" t="str">
        <f>"WEEK "&amp;IF(ROUNDUP(DAY(tbl_raw_data[[#This Row],[updated_date]])/7,0)=5,4,ROUNDUP(DAY(tbl_raw_data[[#This Row],[updated_date]])/7,0))</f>
        <v>WEEK 4</v>
      </c>
      <c r="N4478" s="71" t="str">
        <f>UPPER(VLOOKUP(tbl_raw_data[[#This Row],[Analyst]],settings!$A$1:$B$15,2,0))</f>
        <v>HARDIK</v>
      </c>
      <c r="O4478" s="71" t="str">
        <f>TRIM(UPPER(tbl_raw_data[[#This Row],[Outcome]]))</f>
        <v>WITHDRAW</v>
      </c>
      <c r="P4478" s="71" t="str">
        <f>TRIM(UPPER(tbl_raw_data[[#This Row],[Queue Name]]))</f>
        <v>CONSUMER POST BUREAU</v>
      </c>
      <c r="Q4478" s="71" t="str">
        <f>IF(tbl_raw_data[[#This Row],[time_taken_in_min]]&lt;=settings!$D$2,"SLA_MET","SLA_NOT_MET")</f>
        <v>SLA_MET</v>
      </c>
    </row>
    <row r="4479" spans="1:17" x14ac:dyDescent="0.3">
      <c r="A4479" s="5" t="s">
        <v>5442</v>
      </c>
      <c r="B4479" s="36">
        <v>45161.801828703705</v>
      </c>
      <c r="C4479" s="41">
        <v>45161.804594907408</v>
      </c>
      <c r="D4479" s="11" t="s">
        <v>47</v>
      </c>
      <c r="E4479" s="11" t="s">
        <v>11</v>
      </c>
      <c r="F4479" s="11" t="s">
        <v>14</v>
      </c>
      <c r="G4479" s="11" t="s">
        <v>705</v>
      </c>
      <c r="H4479" s="84" t="str">
        <f t="shared" si="69"/>
        <v>Overdue Bill</v>
      </c>
      <c r="I4479" s="63">
        <f>(tbl_raw_data[[#This Row],[Date Actioned]])-(tbl_raw_data[[#This Row],[Date Tagged]])</f>
        <v>2.7662037027766928E-3</v>
      </c>
      <c r="J4479" s="66">
        <f>HOUR(tbl_raw_data[[#This Row],[time_taken]])*60+MINUTE(tbl_raw_data[[#This Row],[time_taken]])+SECOND(tbl_raw_data[[#This Row],[time_taken]])/60</f>
        <v>3.9833333333333334</v>
      </c>
      <c r="K4479" s="68">
        <f>DATE(YEAR(tbl_raw_data[[#This Row],[Date Actioned]]),MONTH(tbl_raw_data[[#This Row],[Date Actioned]]),DAY(tbl_raw_data[[#This Row],[Date Actioned]]))</f>
        <v>45161</v>
      </c>
      <c r="L4479" s="65" t="str">
        <f>UPPER(TEXT(tbl_raw_data[[#This Row],[updated_date]],"MMMM"))</f>
        <v>AUGUST</v>
      </c>
      <c r="M4479" s="65" t="str">
        <f>"WEEK "&amp;IF(ROUNDUP(DAY(tbl_raw_data[[#This Row],[updated_date]])/7,0)=5,4,ROUNDUP(DAY(tbl_raw_data[[#This Row],[updated_date]])/7,0))</f>
        <v>WEEK 4</v>
      </c>
      <c r="N4479" s="71" t="str">
        <f>UPPER(VLOOKUP(tbl_raw_data[[#This Row],[Analyst]],settings!$A$1:$B$15,2,0))</f>
        <v>CAMROON</v>
      </c>
      <c r="O4479" s="71" t="str">
        <f>TRIM(UPPER(tbl_raw_data[[#This Row],[Outcome]]))</f>
        <v>WITHDRAW</v>
      </c>
      <c r="P4479" s="71" t="str">
        <f>TRIM(UPPER(tbl_raw_data[[#This Row],[Queue Name]]))</f>
        <v>CONSUMER EXISTING</v>
      </c>
      <c r="Q4479" s="71" t="str">
        <f>IF(tbl_raw_data[[#This Row],[time_taken_in_min]]&lt;=settings!$D$2,"SLA_MET","SLA_NOT_MET")</f>
        <v>SLA_MET</v>
      </c>
    </row>
    <row r="4480" spans="1:17" x14ac:dyDescent="0.3">
      <c r="A4480" s="7" t="s">
        <v>5443</v>
      </c>
      <c r="B4480" s="34">
        <v>45161.803298611114</v>
      </c>
      <c r="C4480" s="40">
        <v>45161.80810185185</v>
      </c>
      <c r="D4480" s="10" t="s">
        <v>47</v>
      </c>
      <c r="E4480" s="10" t="s">
        <v>11</v>
      </c>
      <c r="F4480" s="10" t="s">
        <v>14</v>
      </c>
      <c r="G4480" s="10" t="s">
        <v>686</v>
      </c>
      <c r="H4480" s="84" t="str">
        <f t="shared" si="69"/>
        <v>Incorrect Queue</v>
      </c>
      <c r="I4480" s="63">
        <f>(tbl_raw_data[[#This Row],[Date Actioned]])-(tbl_raw_data[[#This Row],[Date Tagged]])</f>
        <v>4.8032407357823104E-3</v>
      </c>
      <c r="J4480" s="66">
        <f>HOUR(tbl_raw_data[[#This Row],[time_taken]])*60+MINUTE(tbl_raw_data[[#This Row],[time_taken]])+SECOND(tbl_raw_data[[#This Row],[time_taken]])/60</f>
        <v>6.916666666666667</v>
      </c>
      <c r="K4480" s="68">
        <f>DATE(YEAR(tbl_raw_data[[#This Row],[Date Actioned]]),MONTH(tbl_raw_data[[#This Row],[Date Actioned]]),DAY(tbl_raw_data[[#This Row],[Date Actioned]]))</f>
        <v>45161</v>
      </c>
      <c r="L4480" s="65" t="str">
        <f>UPPER(TEXT(tbl_raw_data[[#This Row],[updated_date]],"MMMM"))</f>
        <v>AUGUST</v>
      </c>
      <c r="M4480" s="65" t="str">
        <f>"WEEK "&amp;IF(ROUNDUP(DAY(tbl_raw_data[[#This Row],[updated_date]])/7,0)=5,4,ROUNDUP(DAY(tbl_raw_data[[#This Row],[updated_date]])/7,0))</f>
        <v>WEEK 4</v>
      </c>
      <c r="N4480" s="71" t="str">
        <f>UPPER(VLOOKUP(tbl_raw_data[[#This Row],[Analyst]],settings!$A$1:$B$15,2,0))</f>
        <v>CAMROON</v>
      </c>
      <c r="O4480" s="71" t="str">
        <f>TRIM(UPPER(tbl_raw_data[[#This Row],[Outcome]]))</f>
        <v>WITHDRAW</v>
      </c>
      <c r="P4480" s="71" t="str">
        <f>TRIM(UPPER(tbl_raw_data[[#This Row],[Queue Name]]))</f>
        <v>CONSUMER EXISTING</v>
      </c>
      <c r="Q4480" s="71" t="str">
        <f>IF(tbl_raw_data[[#This Row],[time_taken_in_min]]&lt;=settings!$D$2,"SLA_MET","SLA_NOT_MET")</f>
        <v>SLA_MET</v>
      </c>
    </row>
    <row r="4481" spans="1:17" x14ac:dyDescent="0.3">
      <c r="A4481" s="1" t="s">
        <v>5444</v>
      </c>
      <c r="B4481" s="36">
        <v>45161.808067129627</v>
      </c>
      <c r="C4481" s="41">
        <v>45161.810300925928</v>
      </c>
      <c r="D4481" s="11" t="s">
        <v>47</v>
      </c>
      <c r="E4481" s="11" t="s">
        <v>18</v>
      </c>
      <c r="F4481" s="11" t="s">
        <v>14</v>
      </c>
      <c r="G4481" s="11" t="s">
        <v>706</v>
      </c>
      <c r="H4481" s="84" t="str">
        <f t="shared" si="69"/>
        <v>Incomplete Details</v>
      </c>
      <c r="I4481" s="63">
        <f>(tbl_raw_data[[#This Row],[Date Actioned]])-(tbl_raw_data[[#This Row],[Date Tagged]])</f>
        <v>2.2337963018799201E-3</v>
      </c>
      <c r="J4481" s="66">
        <f>HOUR(tbl_raw_data[[#This Row],[time_taken]])*60+MINUTE(tbl_raw_data[[#This Row],[time_taken]])+SECOND(tbl_raw_data[[#This Row],[time_taken]])/60</f>
        <v>3.2166666666666668</v>
      </c>
      <c r="K4481" s="68">
        <f>DATE(YEAR(tbl_raw_data[[#This Row],[Date Actioned]]),MONTH(tbl_raw_data[[#This Row],[Date Actioned]]),DAY(tbl_raw_data[[#This Row],[Date Actioned]]))</f>
        <v>45161</v>
      </c>
      <c r="L4481" s="65" t="str">
        <f>UPPER(TEXT(tbl_raw_data[[#This Row],[updated_date]],"MMMM"))</f>
        <v>AUGUST</v>
      </c>
      <c r="M4481" s="65" t="str">
        <f>"WEEK "&amp;IF(ROUNDUP(DAY(tbl_raw_data[[#This Row],[updated_date]])/7,0)=5,4,ROUNDUP(DAY(tbl_raw_data[[#This Row],[updated_date]])/7,0))</f>
        <v>WEEK 4</v>
      </c>
      <c r="N4481" s="71" t="str">
        <f>UPPER(VLOOKUP(tbl_raw_data[[#This Row],[Analyst]],settings!$A$1:$B$15,2,0))</f>
        <v>CAMROON</v>
      </c>
      <c r="O4481" s="71" t="str">
        <f>TRIM(UPPER(tbl_raw_data[[#This Row],[Outcome]]))</f>
        <v>WITHDRAW</v>
      </c>
      <c r="P4481" s="71" t="str">
        <f>TRIM(UPPER(tbl_raw_data[[#This Row],[Queue Name]]))</f>
        <v>CONSUMER PRE BUREAU</v>
      </c>
      <c r="Q4481" s="71" t="str">
        <f>IF(tbl_raw_data[[#This Row],[time_taken_in_min]]&lt;=settings!$D$2,"SLA_MET","SLA_NOT_MET")</f>
        <v>SLA_MET</v>
      </c>
    </row>
    <row r="4482" spans="1:17" x14ac:dyDescent="0.3">
      <c r="A4482" s="5" t="s">
        <v>5445</v>
      </c>
      <c r="B4482" s="34">
        <v>45161.814918981479</v>
      </c>
      <c r="C4482" s="40">
        <v>45161.820960648147</v>
      </c>
      <c r="D4482" s="10" t="s">
        <v>47</v>
      </c>
      <c r="E4482" s="10" t="s">
        <v>8</v>
      </c>
      <c r="F4482" s="10" t="s">
        <v>14</v>
      </c>
      <c r="G4482" s="12"/>
      <c r="H4482" s="84" t="str">
        <f t="shared" si="69"/>
        <v>Reason Unknown</v>
      </c>
      <c r="I4482" s="63">
        <f>(tbl_raw_data[[#This Row],[Date Actioned]])-(tbl_raw_data[[#This Row],[Date Tagged]])</f>
        <v>6.0416666674427688E-3</v>
      </c>
      <c r="J4482" s="66">
        <f>HOUR(tbl_raw_data[[#This Row],[time_taken]])*60+MINUTE(tbl_raw_data[[#This Row],[time_taken]])+SECOND(tbl_raw_data[[#This Row],[time_taken]])/60</f>
        <v>8.6999999999999993</v>
      </c>
      <c r="K4482" s="68">
        <f>DATE(YEAR(tbl_raw_data[[#This Row],[Date Actioned]]),MONTH(tbl_raw_data[[#This Row],[Date Actioned]]),DAY(tbl_raw_data[[#This Row],[Date Actioned]]))</f>
        <v>45161</v>
      </c>
      <c r="L4482" s="65" t="str">
        <f>UPPER(TEXT(tbl_raw_data[[#This Row],[updated_date]],"MMMM"))</f>
        <v>AUGUST</v>
      </c>
      <c r="M4482" s="65" t="str">
        <f>"WEEK "&amp;IF(ROUNDUP(DAY(tbl_raw_data[[#This Row],[updated_date]])/7,0)=5,4,ROUNDUP(DAY(tbl_raw_data[[#This Row],[updated_date]])/7,0))</f>
        <v>WEEK 4</v>
      </c>
      <c r="N4482" s="71" t="str">
        <f>UPPER(VLOOKUP(tbl_raw_data[[#This Row],[Analyst]],settings!$A$1:$B$15,2,0))</f>
        <v>CAMROON</v>
      </c>
      <c r="O4482" s="71" t="str">
        <f>TRIM(UPPER(tbl_raw_data[[#This Row],[Outcome]]))</f>
        <v>WITHDRAW</v>
      </c>
      <c r="P4482" s="71" t="str">
        <f>TRIM(UPPER(tbl_raw_data[[#This Row],[Queue Name]]))</f>
        <v>CONSUMER POST BUREAU</v>
      </c>
      <c r="Q4482" s="71" t="str">
        <f>IF(tbl_raw_data[[#This Row],[time_taken_in_min]]&lt;=settings!$D$2,"SLA_MET","SLA_NOT_MET")</f>
        <v>SLA_MET</v>
      </c>
    </row>
    <row r="4483" spans="1:17" x14ac:dyDescent="0.3">
      <c r="A4483" s="7" t="s">
        <v>5446</v>
      </c>
      <c r="B4483" s="36">
        <v>45161.822696759256</v>
      </c>
      <c r="C4483" s="41">
        <v>45161.827581018515</v>
      </c>
      <c r="D4483" s="11" t="s">
        <v>47</v>
      </c>
      <c r="E4483" s="11" t="s">
        <v>8</v>
      </c>
      <c r="F4483" s="11" t="s">
        <v>17</v>
      </c>
      <c r="G4483" s="13"/>
      <c r="H4483" s="84" t="str">
        <f t="shared" ref="H4483:H4546" si="70">IF(OR(ISNUMBER(SEARCH("duplicate",G4483)), ISNUMBER(SEARCH("previously",G4483)), ISNUMBER(SEARCH("previously approved",G4483))), "Duplicate Application",
IF(OR(ISNUMBER(SEARCH("incorrect",G4483)), ISNUMBER(SEARCH("remove", G4483))), "Incorrect Details",
IF(ISNUMBER(SEARCH("incomplete",G4483)), "Incomplete Details",
IF(ISNUMBER(SEARCH("overdue",G4483)), "Overdue Bill",
IF(OR(ISNUMBER(SEARCH("resubmit as", G4483)), ISNUMBER(SEARCH("re-submit as", G4483))), "Incorrect Queue",
IF(OR(ISNUMBER(SEARCH("100",G4483)), ISNUMBER(SEARCH("correct", G4483)), ISNUMBER(SEARCH("email", G4483)), ISNUMBER(SEARCH("please submit", G4483)), ISNUMBER(SEARCH("please resubmit",G4483)), ISNUMBER(SEARCH("please re-submit", G4483)), ISNUMBER(SEARCH("please send", G4483))), "Incomplete Details",
IF(ISNUMBER(SEARCH("error", G4483)), "System Error", "Reason Unknown")))))))</f>
        <v>Reason Unknown</v>
      </c>
      <c r="I4483" s="63">
        <f>(tbl_raw_data[[#This Row],[Date Actioned]])-(tbl_raw_data[[#This Row],[Date Tagged]])</f>
        <v>4.8842592586879618E-3</v>
      </c>
      <c r="J4483" s="66">
        <f>HOUR(tbl_raw_data[[#This Row],[time_taken]])*60+MINUTE(tbl_raw_data[[#This Row],[time_taken]])+SECOND(tbl_raw_data[[#This Row],[time_taken]])/60</f>
        <v>7.0333333333333332</v>
      </c>
      <c r="K4483" s="68">
        <f>DATE(YEAR(tbl_raw_data[[#This Row],[Date Actioned]]),MONTH(tbl_raw_data[[#This Row],[Date Actioned]]),DAY(tbl_raw_data[[#This Row],[Date Actioned]]))</f>
        <v>45161</v>
      </c>
      <c r="L4483" s="65" t="str">
        <f>UPPER(TEXT(tbl_raw_data[[#This Row],[updated_date]],"MMMM"))</f>
        <v>AUGUST</v>
      </c>
      <c r="M4483" s="65" t="str">
        <f>"WEEK "&amp;IF(ROUNDUP(DAY(tbl_raw_data[[#This Row],[updated_date]])/7,0)=5,4,ROUNDUP(DAY(tbl_raw_data[[#This Row],[updated_date]])/7,0))</f>
        <v>WEEK 4</v>
      </c>
      <c r="N4483" s="71" t="str">
        <f>UPPER(VLOOKUP(tbl_raw_data[[#This Row],[Analyst]],settings!$A$1:$B$15,2,0))</f>
        <v>MERCEDES</v>
      </c>
      <c r="O4483" s="71" t="str">
        <f>TRIM(UPPER(tbl_raw_data[[#This Row],[Outcome]]))</f>
        <v>WITHDRAW</v>
      </c>
      <c r="P4483" s="71" t="str">
        <f>TRIM(UPPER(tbl_raw_data[[#This Row],[Queue Name]]))</f>
        <v>CONSUMER POST BUREAU</v>
      </c>
      <c r="Q4483" s="71" t="str">
        <f>IF(tbl_raw_data[[#This Row],[time_taken_in_min]]&lt;=settings!$D$2,"SLA_MET","SLA_NOT_MET")</f>
        <v>SLA_MET</v>
      </c>
    </row>
    <row r="4484" spans="1:17" x14ac:dyDescent="0.3">
      <c r="A4484" s="1" t="s">
        <v>5447</v>
      </c>
      <c r="B4484" s="34">
        <v>45161.827662037038</v>
      </c>
      <c r="C4484" s="40">
        <v>45161.840925925928</v>
      </c>
      <c r="D4484" s="10" t="s">
        <v>47</v>
      </c>
      <c r="E4484" s="10" t="s">
        <v>11</v>
      </c>
      <c r="F4484" s="10" t="s">
        <v>114</v>
      </c>
      <c r="G4484" s="12"/>
      <c r="H4484" s="84" t="str">
        <f t="shared" si="70"/>
        <v>Reason Unknown</v>
      </c>
      <c r="I4484" s="63">
        <f>(tbl_raw_data[[#This Row],[Date Actioned]])-(tbl_raw_data[[#This Row],[Date Tagged]])</f>
        <v>1.3263888889923692E-2</v>
      </c>
      <c r="J4484" s="66">
        <f>HOUR(tbl_raw_data[[#This Row],[time_taken]])*60+MINUTE(tbl_raw_data[[#This Row],[time_taken]])+SECOND(tbl_raw_data[[#This Row],[time_taken]])/60</f>
        <v>19.100000000000001</v>
      </c>
      <c r="K4484" s="68">
        <f>DATE(YEAR(tbl_raw_data[[#This Row],[Date Actioned]]),MONTH(tbl_raw_data[[#This Row],[Date Actioned]]),DAY(tbl_raw_data[[#This Row],[Date Actioned]]))</f>
        <v>45161</v>
      </c>
      <c r="L4484" s="65" t="str">
        <f>UPPER(TEXT(tbl_raw_data[[#This Row],[updated_date]],"MMMM"))</f>
        <v>AUGUST</v>
      </c>
      <c r="M4484" s="65" t="str">
        <f>"WEEK "&amp;IF(ROUNDUP(DAY(tbl_raw_data[[#This Row],[updated_date]])/7,0)=5,4,ROUNDUP(DAY(tbl_raw_data[[#This Row],[updated_date]])/7,0))</f>
        <v>WEEK 4</v>
      </c>
      <c r="N4484" s="71" t="str">
        <f>UPPER(VLOOKUP(tbl_raw_data[[#This Row],[Analyst]],settings!$A$1:$B$15,2,0))</f>
        <v>FARDIN</v>
      </c>
      <c r="O4484" s="71" t="str">
        <f>TRIM(UPPER(tbl_raw_data[[#This Row],[Outcome]]))</f>
        <v>WITHDRAW</v>
      </c>
      <c r="P4484" s="71" t="str">
        <f>TRIM(UPPER(tbl_raw_data[[#This Row],[Queue Name]]))</f>
        <v>CONSUMER EXISTING</v>
      </c>
      <c r="Q4484" s="71" t="str">
        <f>IF(tbl_raw_data[[#This Row],[time_taken_in_min]]&lt;=settings!$D$2,"SLA_MET","SLA_NOT_MET")</f>
        <v>SLA_MET</v>
      </c>
    </row>
    <row r="4485" spans="1:17" x14ac:dyDescent="0.3">
      <c r="A4485" s="5" t="s">
        <v>5448</v>
      </c>
      <c r="B4485" s="36">
        <v>45161.829479166663</v>
      </c>
      <c r="C4485" s="41">
        <v>45161.841006944444</v>
      </c>
      <c r="D4485" s="11" t="s">
        <v>47</v>
      </c>
      <c r="E4485" s="11" t="s">
        <v>8</v>
      </c>
      <c r="F4485" s="11" t="s">
        <v>206</v>
      </c>
      <c r="G4485" s="13"/>
      <c r="H4485" s="84" t="str">
        <f t="shared" si="70"/>
        <v>Reason Unknown</v>
      </c>
      <c r="I4485" s="63">
        <f>(tbl_raw_data[[#This Row],[Date Actioned]])-(tbl_raw_data[[#This Row],[Date Tagged]])</f>
        <v>1.152777778042946E-2</v>
      </c>
      <c r="J4485" s="66">
        <f>HOUR(tbl_raw_data[[#This Row],[time_taken]])*60+MINUTE(tbl_raw_data[[#This Row],[time_taken]])+SECOND(tbl_raw_data[[#This Row],[time_taken]])/60</f>
        <v>16.600000000000001</v>
      </c>
      <c r="K4485" s="68">
        <f>DATE(YEAR(tbl_raw_data[[#This Row],[Date Actioned]]),MONTH(tbl_raw_data[[#This Row],[Date Actioned]]),DAY(tbl_raw_data[[#This Row],[Date Actioned]]))</f>
        <v>45161</v>
      </c>
      <c r="L4485" s="65" t="str">
        <f>UPPER(TEXT(tbl_raw_data[[#This Row],[updated_date]],"MMMM"))</f>
        <v>AUGUST</v>
      </c>
      <c r="M4485" s="65" t="str">
        <f>"WEEK "&amp;IF(ROUNDUP(DAY(tbl_raw_data[[#This Row],[updated_date]])/7,0)=5,4,ROUNDUP(DAY(tbl_raw_data[[#This Row],[updated_date]])/7,0))</f>
        <v>WEEK 4</v>
      </c>
      <c r="N4485" s="71" t="str">
        <f>UPPER(VLOOKUP(tbl_raw_data[[#This Row],[Analyst]],settings!$A$1:$B$15,2,0))</f>
        <v>HARDIK</v>
      </c>
      <c r="O4485" s="71" t="str">
        <f>TRIM(UPPER(tbl_raw_data[[#This Row],[Outcome]]))</f>
        <v>WITHDRAW</v>
      </c>
      <c r="P4485" s="71" t="str">
        <f>TRIM(UPPER(tbl_raw_data[[#This Row],[Queue Name]]))</f>
        <v>CONSUMER POST BUREAU</v>
      </c>
      <c r="Q4485" s="71" t="str">
        <f>IF(tbl_raw_data[[#This Row],[time_taken_in_min]]&lt;=settings!$D$2,"SLA_MET","SLA_NOT_MET")</f>
        <v>SLA_MET</v>
      </c>
    </row>
    <row r="4486" spans="1:17" x14ac:dyDescent="0.3">
      <c r="A4486" s="7" t="s">
        <v>5449</v>
      </c>
      <c r="B4486" s="34">
        <v>45161.829618055555</v>
      </c>
      <c r="C4486" s="40">
        <v>45161.845277777778</v>
      </c>
      <c r="D4486" s="10" t="s">
        <v>47</v>
      </c>
      <c r="E4486" s="10" t="s">
        <v>8</v>
      </c>
      <c r="F4486" s="10" t="s">
        <v>17</v>
      </c>
      <c r="G4486" s="12"/>
      <c r="H4486" s="84" t="str">
        <f t="shared" si="70"/>
        <v>Reason Unknown</v>
      </c>
      <c r="I4486" s="63">
        <f>(tbl_raw_data[[#This Row],[Date Actioned]])-(tbl_raw_data[[#This Row],[Date Tagged]])</f>
        <v>1.5659722223063E-2</v>
      </c>
      <c r="J4486" s="66">
        <f>HOUR(tbl_raw_data[[#This Row],[time_taken]])*60+MINUTE(tbl_raw_data[[#This Row],[time_taken]])+SECOND(tbl_raw_data[[#This Row],[time_taken]])/60</f>
        <v>22.55</v>
      </c>
      <c r="K4486" s="68">
        <f>DATE(YEAR(tbl_raw_data[[#This Row],[Date Actioned]]),MONTH(tbl_raw_data[[#This Row],[Date Actioned]]),DAY(tbl_raw_data[[#This Row],[Date Actioned]]))</f>
        <v>45161</v>
      </c>
      <c r="L4486" s="65" t="str">
        <f>UPPER(TEXT(tbl_raw_data[[#This Row],[updated_date]],"MMMM"))</f>
        <v>AUGUST</v>
      </c>
      <c r="M4486" s="65" t="str">
        <f>"WEEK "&amp;IF(ROUNDUP(DAY(tbl_raw_data[[#This Row],[updated_date]])/7,0)=5,4,ROUNDUP(DAY(tbl_raw_data[[#This Row],[updated_date]])/7,0))</f>
        <v>WEEK 4</v>
      </c>
      <c r="N4486" s="71" t="str">
        <f>UPPER(VLOOKUP(tbl_raw_data[[#This Row],[Analyst]],settings!$A$1:$B$15,2,0))</f>
        <v>MERCEDES</v>
      </c>
      <c r="O4486" s="71" t="str">
        <f>TRIM(UPPER(tbl_raw_data[[#This Row],[Outcome]]))</f>
        <v>WITHDRAW</v>
      </c>
      <c r="P4486" s="71" t="str">
        <f>TRIM(UPPER(tbl_raw_data[[#This Row],[Queue Name]]))</f>
        <v>CONSUMER POST BUREAU</v>
      </c>
      <c r="Q4486" s="71" t="str">
        <f>IF(tbl_raw_data[[#This Row],[time_taken_in_min]]&lt;=settings!$D$2,"SLA_MET","SLA_NOT_MET")</f>
        <v>SLA_NOT_MET</v>
      </c>
    </row>
    <row r="4487" spans="1:17" x14ac:dyDescent="0.3">
      <c r="A4487" s="1" t="s">
        <v>5450</v>
      </c>
      <c r="B4487" s="36">
        <v>45161.837650462963</v>
      </c>
      <c r="C4487" s="41">
        <v>45161.855381944442</v>
      </c>
      <c r="D4487" s="11" t="s">
        <v>47</v>
      </c>
      <c r="E4487" s="11" t="s">
        <v>8</v>
      </c>
      <c r="F4487" s="11" t="s">
        <v>17</v>
      </c>
      <c r="G4487" s="13"/>
      <c r="H4487" s="84" t="str">
        <f t="shared" si="70"/>
        <v>Reason Unknown</v>
      </c>
      <c r="I4487" s="63">
        <f>(tbl_raw_data[[#This Row],[Date Actioned]])-(tbl_raw_data[[#This Row],[Date Tagged]])</f>
        <v>1.7731481479131617E-2</v>
      </c>
      <c r="J4487" s="66">
        <f>HOUR(tbl_raw_data[[#This Row],[time_taken]])*60+MINUTE(tbl_raw_data[[#This Row],[time_taken]])+SECOND(tbl_raw_data[[#This Row],[time_taken]])/60</f>
        <v>25.533333333333335</v>
      </c>
      <c r="K4487" s="68">
        <f>DATE(YEAR(tbl_raw_data[[#This Row],[Date Actioned]]),MONTH(tbl_raw_data[[#This Row],[Date Actioned]]),DAY(tbl_raw_data[[#This Row],[Date Actioned]]))</f>
        <v>45161</v>
      </c>
      <c r="L4487" s="65" t="str">
        <f>UPPER(TEXT(tbl_raw_data[[#This Row],[updated_date]],"MMMM"))</f>
        <v>AUGUST</v>
      </c>
      <c r="M4487" s="65" t="str">
        <f>"WEEK "&amp;IF(ROUNDUP(DAY(tbl_raw_data[[#This Row],[updated_date]])/7,0)=5,4,ROUNDUP(DAY(tbl_raw_data[[#This Row],[updated_date]])/7,0))</f>
        <v>WEEK 4</v>
      </c>
      <c r="N4487" s="71" t="str">
        <f>UPPER(VLOOKUP(tbl_raw_data[[#This Row],[Analyst]],settings!$A$1:$B$15,2,0))</f>
        <v>MERCEDES</v>
      </c>
      <c r="O4487" s="71" t="str">
        <f>TRIM(UPPER(tbl_raw_data[[#This Row],[Outcome]]))</f>
        <v>WITHDRAW</v>
      </c>
      <c r="P4487" s="71" t="str">
        <f>TRIM(UPPER(tbl_raw_data[[#This Row],[Queue Name]]))</f>
        <v>CONSUMER POST BUREAU</v>
      </c>
      <c r="Q4487" s="71" t="str">
        <f>IF(tbl_raw_data[[#This Row],[time_taken_in_min]]&lt;=settings!$D$2,"SLA_MET","SLA_NOT_MET")</f>
        <v>SLA_NOT_MET</v>
      </c>
    </row>
    <row r="4488" spans="1:17" x14ac:dyDescent="0.3">
      <c r="A4488" s="5" t="s">
        <v>5451</v>
      </c>
      <c r="B4488" s="34">
        <v>45161.838622685187</v>
      </c>
      <c r="C4488" s="40">
        <v>45161.849421296298</v>
      </c>
      <c r="D4488" s="10" t="s">
        <v>47</v>
      </c>
      <c r="E4488" s="10" t="s">
        <v>18</v>
      </c>
      <c r="F4488" s="10" t="s">
        <v>191</v>
      </c>
      <c r="G4488" s="10" t="s">
        <v>714</v>
      </c>
      <c r="H4488" s="84" t="str">
        <f t="shared" si="70"/>
        <v>Incorrect Details</v>
      </c>
      <c r="I4488" s="63">
        <f>(tbl_raw_data[[#This Row],[Date Actioned]])-(tbl_raw_data[[#This Row],[Date Tagged]])</f>
        <v>1.0798611110658385E-2</v>
      </c>
      <c r="J4488" s="66">
        <f>HOUR(tbl_raw_data[[#This Row],[time_taken]])*60+MINUTE(tbl_raw_data[[#This Row],[time_taken]])+SECOND(tbl_raw_data[[#This Row],[time_taken]])/60</f>
        <v>15.55</v>
      </c>
      <c r="K4488" s="68">
        <f>DATE(YEAR(tbl_raw_data[[#This Row],[Date Actioned]]),MONTH(tbl_raw_data[[#This Row],[Date Actioned]]),DAY(tbl_raw_data[[#This Row],[Date Actioned]]))</f>
        <v>45161</v>
      </c>
      <c r="L4488" s="65" t="str">
        <f>UPPER(TEXT(tbl_raw_data[[#This Row],[updated_date]],"MMMM"))</f>
        <v>AUGUST</v>
      </c>
      <c r="M4488" s="65" t="str">
        <f>"WEEK "&amp;IF(ROUNDUP(DAY(tbl_raw_data[[#This Row],[updated_date]])/7,0)=5,4,ROUNDUP(DAY(tbl_raw_data[[#This Row],[updated_date]])/7,0))</f>
        <v>WEEK 4</v>
      </c>
      <c r="N4488" s="71" t="str">
        <f>UPPER(VLOOKUP(tbl_raw_data[[#This Row],[Analyst]],settings!$A$1:$B$15,2,0))</f>
        <v>JULIA</v>
      </c>
      <c r="O4488" s="71" t="str">
        <f>TRIM(UPPER(tbl_raw_data[[#This Row],[Outcome]]))</f>
        <v>WITHDRAW</v>
      </c>
      <c r="P4488" s="71" t="str">
        <f>TRIM(UPPER(tbl_raw_data[[#This Row],[Queue Name]]))</f>
        <v>CONSUMER PRE BUREAU</v>
      </c>
      <c r="Q4488" s="71" t="str">
        <f>IF(tbl_raw_data[[#This Row],[time_taken_in_min]]&lt;=settings!$D$2,"SLA_MET","SLA_NOT_MET")</f>
        <v>SLA_MET</v>
      </c>
    </row>
    <row r="4489" spans="1:17" x14ac:dyDescent="0.3">
      <c r="A4489" s="7" t="s">
        <v>5452</v>
      </c>
      <c r="B4489" s="36">
        <v>45161.846724537034</v>
      </c>
      <c r="C4489" s="41">
        <v>45161.852337962962</v>
      </c>
      <c r="D4489" s="11" t="s">
        <v>47</v>
      </c>
      <c r="E4489" s="11" t="s">
        <v>18</v>
      </c>
      <c r="F4489" s="11" t="s">
        <v>191</v>
      </c>
      <c r="G4489" s="11" t="s">
        <v>706</v>
      </c>
      <c r="H4489" s="84" t="str">
        <f t="shared" si="70"/>
        <v>Incomplete Details</v>
      </c>
      <c r="I4489" s="63">
        <f>(tbl_raw_data[[#This Row],[Date Actioned]])-(tbl_raw_data[[#This Row],[Date Tagged]])</f>
        <v>5.6134259284590371E-3</v>
      </c>
      <c r="J4489" s="66">
        <f>HOUR(tbl_raw_data[[#This Row],[time_taken]])*60+MINUTE(tbl_raw_data[[#This Row],[time_taken]])+SECOND(tbl_raw_data[[#This Row],[time_taken]])/60</f>
        <v>8.0833333333333339</v>
      </c>
      <c r="K4489" s="68">
        <f>DATE(YEAR(tbl_raw_data[[#This Row],[Date Actioned]]),MONTH(tbl_raw_data[[#This Row],[Date Actioned]]),DAY(tbl_raw_data[[#This Row],[Date Actioned]]))</f>
        <v>45161</v>
      </c>
      <c r="L4489" s="65" t="str">
        <f>UPPER(TEXT(tbl_raw_data[[#This Row],[updated_date]],"MMMM"))</f>
        <v>AUGUST</v>
      </c>
      <c r="M4489" s="65" t="str">
        <f>"WEEK "&amp;IF(ROUNDUP(DAY(tbl_raw_data[[#This Row],[updated_date]])/7,0)=5,4,ROUNDUP(DAY(tbl_raw_data[[#This Row],[updated_date]])/7,0))</f>
        <v>WEEK 4</v>
      </c>
      <c r="N4489" s="71" t="str">
        <f>UPPER(VLOOKUP(tbl_raw_data[[#This Row],[Analyst]],settings!$A$1:$B$15,2,0))</f>
        <v>JULIA</v>
      </c>
      <c r="O4489" s="71" t="str">
        <f>TRIM(UPPER(tbl_raw_data[[#This Row],[Outcome]]))</f>
        <v>WITHDRAW</v>
      </c>
      <c r="P4489" s="71" t="str">
        <f>TRIM(UPPER(tbl_raw_data[[#This Row],[Queue Name]]))</f>
        <v>CONSUMER PRE BUREAU</v>
      </c>
      <c r="Q4489" s="71" t="str">
        <f>IF(tbl_raw_data[[#This Row],[time_taken_in_min]]&lt;=settings!$D$2,"SLA_MET","SLA_NOT_MET")</f>
        <v>SLA_MET</v>
      </c>
    </row>
    <row r="4490" spans="1:17" x14ac:dyDescent="0.3">
      <c r="A4490" s="1" t="s">
        <v>5453</v>
      </c>
      <c r="B4490" s="34">
        <v>45161.982893518521</v>
      </c>
      <c r="C4490" s="40">
        <v>45162.354143518518</v>
      </c>
      <c r="D4490" s="10" t="s">
        <v>47</v>
      </c>
      <c r="E4490" s="10" t="s">
        <v>8</v>
      </c>
      <c r="F4490" s="10" t="s">
        <v>25</v>
      </c>
      <c r="G4490" s="12"/>
      <c r="H4490" s="84" t="str">
        <f t="shared" si="70"/>
        <v>Reason Unknown</v>
      </c>
      <c r="I4490" s="63">
        <f>(tbl_raw_data[[#This Row],[Date Actioned]])-(tbl_raw_data[[#This Row],[Date Tagged]])</f>
        <v>0.37124999999650754</v>
      </c>
      <c r="J4490" s="66">
        <f>HOUR(tbl_raw_data[[#This Row],[time_taken]])*60+MINUTE(tbl_raw_data[[#This Row],[time_taken]])+SECOND(tbl_raw_data[[#This Row],[time_taken]])/60</f>
        <v>534.6</v>
      </c>
      <c r="K4490" s="68">
        <f>DATE(YEAR(tbl_raw_data[[#This Row],[Date Actioned]]),MONTH(tbl_raw_data[[#This Row],[Date Actioned]]),DAY(tbl_raw_data[[#This Row],[Date Actioned]]))</f>
        <v>45162</v>
      </c>
      <c r="L4490" s="65" t="str">
        <f>UPPER(TEXT(tbl_raw_data[[#This Row],[updated_date]],"MMMM"))</f>
        <v>AUGUST</v>
      </c>
      <c r="M4490" s="65" t="str">
        <f>"WEEK "&amp;IF(ROUNDUP(DAY(tbl_raw_data[[#This Row],[updated_date]])/7,0)=5,4,ROUNDUP(DAY(tbl_raw_data[[#This Row],[updated_date]])/7,0))</f>
        <v>WEEK 4</v>
      </c>
      <c r="N4490" s="71" t="str">
        <f>UPPER(VLOOKUP(tbl_raw_data[[#This Row],[Analyst]],settings!$A$1:$B$15,2,0))</f>
        <v>ASIF</v>
      </c>
      <c r="O4490" s="71" t="str">
        <f>TRIM(UPPER(tbl_raw_data[[#This Row],[Outcome]]))</f>
        <v>WITHDRAW</v>
      </c>
      <c r="P4490" s="71" t="str">
        <f>TRIM(UPPER(tbl_raw_data[[#This Row],[Queue Name]]))</f>
        <v>CONSUMER POST BUREAU</v>
      </c>
      <c r="Q4490" s="71" t="str">
        <f>IF(tbl_raw_data[[#This Row],[time_taken_in_min]]&lt;=settings!$D$2,"SLA_MET","SLA_NOT_MET")</f>
        <v>SLA_NOT_MET</v>
      </c>
    </row>
    <row r="4491" spans="1:17" hidden="1" x14ac:dyDescent="0.3">
      <c r="A4491" s="5" t="s">
        <v>5454</v>
      </c>
      <c r="B4491" s="36">
        <v>45162.028831018521</v>
      </c>
      <c r="C4491" s="41">
        <v>45162.35701388889</v>
      </c>
      <c r="D4491" s="11" t="s">
        <v>10</v>
      </c>
      <c r="E4491" s="11" t="s">
        <v>8</v>
      </c>
      <c r="F4491" s="11" t="s">
        <v>25</v>
      </c>
      <c r="G4491" s="13"/>
      <c r="H4491" s="84" t="str">
        <f t="shared" si="70"/>
        <v>Reason Unknown</v>
      </c>
      <c r="I4491" s="63">
        <f>(tbl_raw_data[[#This Row],[Date Actioned]])-(tbl_raw_data[[#This Row],[Date Tagged]])</f>
        <v>0.32818287036934635</v>
      </c>
      <c r="J4491" s="66">
        <f>HOUR(tbl_raw_data[[#This Row],[time_taken]])*60+MINUTE(tbl_raw_data[[#This Row],[time_taken]])+SECOND(tbl_raw_data[[#This Row],[time_taken]])/60</f>
        <v>472.58333333333331</v>
      </c>
      <c r="K4491" s="68">
        <f>DATE(YEAR(tbl_raw_data[[#This Row],[Date Actioned]]),MONTH(tbl_raw_data[[#This Row],[Date Actioned]]),DAY(tbl_raw_data[[#This Row],[Date Actioned]]))</f>
        <v>45162</v>
      </c>
      <c r="L4491" s="65" t="str">
        <f>UPPER(TEXT(tbl_raw_data[[#This Row],[updated_date]],"MMMM"))</f>
        <v>AUGUST</v>
      </c>
      <c r="M4491" s="65" t="str">
        <f>"WEEK "&amp;IF(ROUNDUP(DAY(tbl_raw_data[[#This Row],[updated_date]])/7,0)=5,4,ROUNDUP(DAY(tbl_raw_data[[#This Row],[updated_date]])/7,0))</f>
        <v>WEEK 4</v>
      </c>
      <c r="N4491" s="71" t="str">
        <f>UPPER(VLOOKUP(tbl_raw_data[[#This Row],[Analyst]],settings!$A$1:$B$15,2,0))</f>
        <v>ASIF</v>
      </c>
      <c r="O4491" s="71" t="str">
        <f>TRIM(UPPER(tbl_raw_data[[#This Row],[Outcome]]))</f>
        <v>APPROVE</v>
      </c>
      <c r="P4491" s="71" t="str">
        <f>TRIM(UPPER(tbl_raw_data[[#This Row],[Queue Name]]))</f>
        <v>CONSUMER POST BUREAU</v>
      </c>
      <c r="Q4491" s="71" t="str">
        <f>IF(tbl_raw_data[[#This Row],[time_taken_in_min]]&lt;=settings!$D$2,"SLA_MET","SLA_NOT_MET")</f>
        <v>SLA_NOT_MET</v>
      </c>
    </row>
    <row r="4492" spans="1:17" hidden="1" x14ac:dyDescent="0.3">
      <c r="A4492" s="7" t="s">
        <v>5455</v>
      </c>
      <c r="B4492" s="34">
        <v>45162.385509259257</v>
      </c>
      <c r="C4492" s="40">
        <v>45162.390416666669</v>
      </c>
      <c r="D4492" s="10" t="s">
        <v>10</v>
      </c>
      <c r="E4492" s="10" t="s">
        <v>11</v>
      </c>
      <c r="F4492" s="10" t="s">
        <v>25</v>
      </c>
      <c r="G4492" s="12"/>
      <c r="H4492" s="84" t="str">
        <f t="shared" si="70"/>
        <v>Reason Unknown</v>
      </c>
      <c r="I4492" s="63">
        <f>(tbl_raw_data[[#This Row],[Date Actioned]])-(tbl_raw_data[[#This Row],[Date Tagged]])</f>
        <v>4.9074074122472666E-3</v>
      </c>
      <c r="J4492" s="66">
        <f>HOUR(tbl_raw_data[[#This Row],[time_taken]])*60+MINUTE(tbl_raw_data[[#This Row],[time_taken]])+SECOND(tbl_raw_data[[#This Row],[time_taken]])/60</f>
        <v>7.0666666666666664</v>
      </c>
      <c r="K4492" s="68">
        <f>DATE(YEAR(tbl_raw_data[[#This Row],[Date Actioned]]),MONTH(tbl_raw_data[[#This Row],[Date Actioned]]),DAY(tbl_raw_data[[#This Row],[Date Actioned]]))</f>
        <v>45162</v>
      </c>
      <c r="L4492" s="65" t="str">
        <f>UPPER(TEXT(tbl_raw_data[[#This Row],[updated_date]],"MMMM"))</f>
        <v>AUGUST</v>
      </c>
      <c r="M4492" s="65" t="str">
        <f>"WEEK "&amp;IF(ROUNDUP(DAY(tbl_raw_data[[#This Row],[updated_date]])/7,0)=5,4,ROUNDUP(DAY(tbl_raw_data[[#This Row],[updated_date]])/7,0))</f>
        <v>WEEK 4</v>
      </c>
      <c r="N4492" s="71" t="str">
        <f>UPPER(VLOOKUP(tbl_raw_data[[#This Row],[Analyst]],settings!$A$1:$B$15,2,0))</f>
        <v>ASIF</v>
      </c>
      <c r="O4492" s="71" t="str">
        <f>TRIM(UPPER(tbl_raw_data[[#This Row],[Outcome]]))</f>
        <v>APPROVE</v>
      </c>
      <c r="P4492" s="71" t="str">
        <f>TRIM(UPPER(tbl_raw_data[[#This Row],[Queue Name]]))</f>
        <v>CONSUMER EXISTING</v>
      </c>
      <c r="Q4492" s="71" t="str">
        <f>IF(tbl_raw_data[[#This Row],[time_taken_in_min]]&lt;=settings!$D$2,"SLA_MET","SLA_NOT_MET")</f>
        <v>SLA_MET</v>
      </c>
    </row>
    <row r="4493" spans="1:17" hidden="1" x14ac:dyDescent="0.3">
      <c r="A4493" s="1" t="s">
        <v>5456</v>
      </c>
      <c r="B4493" s="36">
        <v>45162.398090277777</v>
      </c>
      <c r="C4493" s="41">
        <v>45162.401006944441</v>
      </c>
      <c r="D4493" s="11" t="s">
        <v>10</v>
      </c>
      <c r="E4493" s="11" t="s">
        <v>18</v>
      </c>
      <c r="F4493" s="11" t="s">
        <v>25</v>
      </c>
      <c r="G4493" s="11" t="s">
        <v>848</v>
      </c>
      <c r="H4493" s="84" t="str">
        <f t="shared" si="70"/>
        <v>Reason Unknown</v>
      </c>
      <c r="I4493" s="63">
        <f>(tbl_raw_data[[#This Row],[Date Actioned]])-(tbl_raw_data[[#This Row],[Date Tagged]])</f>
        <v>2.9166666645323858E-3</v>
      </c>
      <c r="J4493" s="66">
        <f>HOUR(tbl_raw_data[[#This Row],[time_taken]])*60+MINUTE(tbl_raw_data[[#This Row],[time_taken]])+SECOND(tbl_raw_data[[#This Row],[time_taken]])/60</f>
        <v>4.2</v>
      </c>
      <c r="K4493" s="68">
        <f>DATE(YEAR(tbl_raw_data[[#This Row],[Date Actioned]]),MONTH(tbl_raw_data[[#This Row],[Date Actioned]]),DAY(tbl_raw_data[[#This Row],[Date Actioned]]))</f>
        <v>45162</v>
      </c>
      <c r="L4493" s="65" t="str">
        <f>UPPER(TEXT(tbl_raw_data[[#This Row],[updated_date]],"MMMM"))</f>
        <v>AUGUST</v>
      </c>
      <c r="M4493" s="65" t="str">
        <f>"WEEK "&amp;IF(ROUNDUP(DAY(tbl_raw_data[[#This Row],[updated_date]])/7,0)=5,4,ROUNDUP(DAY(tbl_raw_data[[#This Row],[updated_date]])/7,0))</f>
        <v>WEEK 4</v>
      </c>
      <c r="N4493" s="71" t="str">
        <f>UPPER(VLOOKUP(tbl_raw_data[[#This Row],[Analyst]],settings!$A$1:$B$15,2,0))</f>
        <v>ASIF</v>
      </c>
      <c r="O4493" s="71" t="str">
        <f>TRIM(UPPER(tbl_raw_data[[#This Row],[Outcome]]))</f>
        <v>APPROVE</v>
      </c>
      <c r="P4493" s="71" t="str">
        <f>TRIM(UPPER(tbl_raw_data[[#This Row],[Queue Name]]))</f>
        <v>CONSUMER PRE BUREAU</v>
      </c>
      <c r="Q4493" s="71" t="str">
        <f>IF(tbl_raw_data[[#This Row],[time_taken_in_min]]&lt;=settings!$D$2,"SLA_MET","SLA_NOT_MET")</f>
        <v>SLA_MET</v>
      </c>
    </row>
    <row r="4494" spans="1:17" hidden="1" x14ac:dyDescent="0.3">
      <c r="A4494" s="5" t="s">
        <v>5457</v>
      </c>
      <c r="B4494" s="34">
        <v>45162.417615740742</v>
      </c>
      <c r="C4494" s="40">
        <v>45162.429745370369</v>
      </c>
      <c r="D4494" s="10" t="s">
        <v>10</v>
      </c>
      <c r="E4494" s="10" t="s">
        <v>11</v>
      </c>
      <c r="F4494" s="10" t="s">
        <v>9</v>
      </c>
      <c r="G4494" s="12"/>
      <c r="H4494" s="84" t="str">
        <f t="shared" si="70"/>
        <v>Reason Unknown</v>
      </c>
      <c r="I4494" s="63">
        <f>(tbl_raw_data[[#This Row],[Date Actioned]])-(tbl_raw_data[[#This Row],[Date Tagged]])</f>
        <v>1.2129629627452232E-2</v>
      </c>
      <c r="J4494" s="66">
        <f>HOUR(tbl_raw_data[[#This Row],[time_taken]])*60+MINUTE(tbl_raw_data[[#This Row],[time_taken]])+SECOND(tbl_raw_data[[#This Row],[time_taken]])/60</f>
        <v>17.466666666666665</v>
      </c>
      <c r="K4494" s="68">
        <f>DATE(YEAR(tbl_raw_data[[#This Row],[Date Actioned]]),MONTH(tbl_raw_data[[#This Row],[Date Actioned]]),DAY(tbl_raw_data[[#This Row],[Date Actioned]]))</f>
        <v>45162</v>
      </c>
      <c r="L4494" s="65" t="str">
        <f>UPPER(TEXT(tbl_raw_data[[#This Row],[updated_date]],"MMMM"))</f>
        <v>AUGUST</v>
      </c>
      <c r="M4494" s="65" t="str">
        <f>"WEEK "&amp;IF(ROUNDUP(DAY(tbl_raw_data[[#This Row],[updated_date]])/7,0)=5,4,ROUNDUP(DAY(tbl_raw_data[[#This Row],[updated_date]])/7,0))</f>
        <v>WEEK 4</v>
      </c>
      <c r="N4494" s="71" t="str">
        <f>UPPER(VLOOKUP(tbl_raw_data[[#This Row],[Analyst]],settings!$A$1:$B$15,2,0))</f>
        <v>QUADIR</v>
      </c>
      <c r="O4494" s="71" t="str">
        <f>TRIM(UPPER(tbl_raw_data[[#This Row],[Outcome]]))</f>
        <v>APPROVE</v>
      </c>
      <c r="P4494" s="71" t="str">
        <f>TRIM(UPPER(tbl_raw_data[[#This Row],[Queue Name]]))</f>
        <v>CONSUMER EXISTING</v>
      </c>
      <c r="Q4494" s="71" t="str">
        <f>IF(tbl_raw_data[[#This Row],[time_taken_in_min]]&lt;=settings!$D$2,"SLA_MET","SLA_NOT_MET")</f>
        <v>SLA_MET</v>
      </c>
    </row>
    <row r="4495" spans="1:17" hidden="1" x14ac:dyDescent="0.3">
      <c r="A4495" s="7" t="s">
        <v>5458</v>
      </c>
      <c r="B4495" s="36">
        <v>45162.419016203705</v>
      </c>
      <c r="C4495" s="41">
        <v>45162.428171296298</v>
      </c>
      <c r="D4495" s="11" t="s">
        <v>10</v>
      </c>
      <c r="E4495" s="11" t="s">
        <v>8</v>
      </c>
      <c r="F4495" s="11" t="s">
        <v>25</v>
      </c>
      <c r="G4495" s="11" t="s">
        <v>15</v>
      </c>
      <c r="H4495" s="84" t="str">
        <f t="shared" si="70"/>
        <v>Reason Unknown</v>
      </c>
      <c r="I4495" s="63">
        <f>(tbl_raw_data[[#This Row],[Date Actioned]])-(tbl_raw_data[[#This Row],[Date Tagged]])</f>
        <v>9.1550925935734995E-3</v>
      </c>
      <c r="J4495" s="66">
        <f>HOUR(tbl_raw_data[[#This Row],[time_taken]])*60+MINUTE(tbl_raw_data[[#This Row],[time_taken]])+SECOND(tbl_raw_data[[#This Row],[time_taken]])/60</f>
        <v>13.183333333333334</v>
      </c>
      <c r="K4495" s="68">
        <f>DATE(YEAR(tbl_raw_data[[#This Row],[Date Actioned]]),MONTH(tbl_raw_data[[#This Row],[Date Actioned]]),DAY(tbl_raw_data[[#This Row],[Date Actioned]]))</f>
        <v>45162</v>
      </c>
      <c r="L4495" s="65" t="str">
        <f>UPPER(TEXT(tbl_raw_data[[#This Row],[updated_date]],"MMMM"))</f>
        <v>AUGUST</v>
      </c>
      <c r="M4495" s="65" t="str">
        <f>"WEEK "&amp;IF(ROUNDUP(DAY(tbl_raw_data[[#This Row],[updated_date]])/7,0)=5,4,ROUNDUP(DAY(tbl_raw_data[[#This Row],[updated_date]])/7,0))</f>
        <v>WEEK 4</v>
      </c>
      <c r="N4495" s="71" t="str">
        <f>UPPER(VLOOKUP(tbl_raw_data[[#This Row],[Analyst]],settings!$A$1:$B$15,2,0))</f>
        <v>ASIF</v>
      </c>
      <c r="O4495" s="71" t="str">
        <f>TRIM(UPPER(tbl_raw_data[[#This Row],[Outcome]]))</f>
        <v>APPROVE</v>
      </c>
      <c r="P4495" s="71" t="str">
        <f>TRIM(UPPER(tbl_raw_data[[#This Row],[Queue Name]]))</f>
        <v>CONSUMER POST BUREAU</v>
      </c>
      <c r="Q4495" s="71" t="str">
        <f>IF(tbl_raw_data[[#This Row],[time_taken_in_min]]&lt;=settings!$D$2,"SLA_MET","SLA_NOT_MET")</f>
        <v>SLA_MET</v>
      </c>
    </row>
    <row r="4496" spans="1:17" hidden="1" x14ac:dyDescent="0.3">
      <c r="A4496" s="1" t="s">
        <v>5459</v>
      </c>
      <c r="B4496" s="34">
        <v>45162.421446759261</v>
      </c>
      <c r="C4496" s="40">
        <v>45162.435543981483</v>
      </c>
      <c r="D4496" s="10" t="s">
        <v>10</v>
      </c>
      <c r="E4496" s="10" t="s">
        <v>8</v>
      </c>
      <c r="F4496" s="10" t="s">
        <v>9</v>
      </c>
      <c r="G4496" s="12"/>
      <c r="H4496" s="84" t="str">
        <f t="shared" si="70"/>
        <v>Reason Unknown</v>
      </c>
      <c r="I4496" s="63">
        <f>(tbl_raw_data[[#This Row],[Date Actioned]])-(tbl_raw_data[[#This Row],[Date Tagged]])</f>
        <v>1.4097222221607808E-2</v>
      </c>
      <c r="J4496" s="66">
        <f>HOUR(tbl_raw_data[[#This Row],[time_taken]])*60+MINUTE(tbl_raw_data[[#This Row],[time_taken]])+SECOND(tbl_raw_data[[#This Row],[time_taken]])/60</f>
        <v>20.3</v>
      </c>
      <c r="K4496" s="68">
        <f>DATE(YEAR(tbl_raw_data[[#This Row],[Date Actioned]]),MONTH(tbl_raw_data[[#This Row],[Date Actioned]]),DAY(tbl_raw_data[[#This Row],[Date Actioned]]))</f>
        <v>45162</v>
      </c>
      <c r="L4496" s="65" t="str">
        <f>UPPER(TEXT(tbl_raw_data[[#This Row],[updated_date]],"MMMM"))</f>
        <v>AUGUST</v>
      </c>
      <c r="M4496" s="65" t="str">
        <f>"WEEK "&amp;IF(ROUNDUP(DAY(tbl_raw_data[[#This Row],[updated_date]])/7,0)=5,4,ROUNDUP(DAY(tbl_raw_data[[#This Row],[updated_date]])/7,0))</f>
        <v>WEEK 4</v>
      </c>
      <c r="N4496" s="71" t="str">
        <f>UPPER(VLOOKUP(tbl_raw_data[[#This Row],[Analyst]],settings!$A$1:$B$15,2,0))</f>
        <v>QUADIR</v>
      </c>
      <c r="O4496" s="71" t="str">
        <f>TRIM(UPPER(tbl_raw_data[[#This Row],[Outcome]]))</f>
        <v>APPROVE</v>
      </c>
      <c r="P4496" s="71" t="str">
        <f>TRIM(UPPER(tbl_raw_data[[#This Row],[Queue Name]]))</f>
        <v>CONSUMER POST BUREAU</v>
      </c>
      <c r="Q4496" s="71" t="str">
        <f>IF(tbl_raw_data[[#This Row],[time_taken_in_min]]&lt;=settings!$D$2,"SLA_MET","SLA_NOT_MET")</f>
        <v>SLA_NOT_MET</v>
      </c>
    </row>
    <row r="4497" spans="1:17" hidden="1" x14ac:dyDescent="0.3">
      <c r="A4497" s="5" t="s">
        <v>5460</v>
      </c>
      <c r="B4497" s="36">
        <v>45162.426319444443</v>
      </c>
      <c r="C4497" s="41">
        <v>45162.442812499998</v>
      </c>
      <c r="D4497" s="11" t="s">
        <v>10</v>
      </c>
      <c r="E4497" s="11" t="s">
        <v>18</v>
      </c>
      <c r="F4497" s="11" t="s">
        <v>12</v>
      </c>
      <c r="G4497" s="11" t="s">
        <v>15</v>
      </c>
      <c r="H4497" s="84" t="str">
        <f t="shared" si="70"/>
        <v>Reason Unknown</v>
      </c>
      <c r="I4497" s="63">
        <f>(tbl_raw_data[[#This Row],[Date Actioned]])-(tbl_raw_data[[#This Row],[Date Tagged]])</f>
        <v>1.6493055554747116E-2</v>
      </c>
      <c r="J4497" s="66">
        <f>HOUR(tbl_raw_data[[#This Row],[time_taken]])*60+MINUTE(tbl_raw_data[[#This Row],[time_taken]])+SECOND(tbl_raw_data[[#This Row],[time_taken]])/60</f>
        <v>23.75</v>
      </c>
      <c r="K4497" s="68">
        <f>DATE(YEAR(tbl_raw_data[[#This Row],[Date Actioned]]),MONTH(tbl_raw_data[[#This Row],[Date Actioned]]),DAY(tbl_raw_data[[#This Row],[Date Actioned]]))</f>
        <v>45162</v>
      </c>
      <c r="L4497" s="65" t="str">
        <f>UPPER(TEXT(tbl_raw_data[[#This Row],[updated_date]],"MMMM"))</f>
        <v>AUGUST</v>
      </c>
      <c r="M4497" s="65" t="str">
        <f>"WEEK "&amp;IF(ROUNDUP(DAY(tbl_raw_data[[#This Row],[updated_date]])/7,0)=5,4,ROUNDUP(DAY(tbl_raw_data[[#This Row],[updated_date]])/7,0))</f>
        <v>WEEK 4</v>
      </c>
      <c r="N4497" s="71" t="str">
        <f>UPPER(VLOOKUP(tbl_raw_data[[#This Row],[Analyst]],settings!$A$1:$B$15,2,0))</f>
        <v>NITESH</v>
      </c>
      <c r="O4497" s="71" t="str">
        <f>TRIM(UPPER(tbl_raw_data[[#This Row],[Outcome]]))</f>
        <v>APPROVE</v>
      </c>
      <c r="P4497" s="71" t="str">
        <f>TRIM(UPPER(tbl_raw_data[[#This Row],[Queue Name]]))</f>
        <v>CONSUMER PRE BUREAU</v>
      </c>
      <c r="Q4497" s="71" t="str">
        <f>IF(tbl_raw_data[[#This Row],[time_taken_in_min]]&lt;=settings!$D$2,"SLA_MET","SLA_NOT_MET")</f>
        <v>SLA_NOT_MET</v>
      </c>
    </row>
    <row r="4498" spans="1:17" hidden="1" x14ac:dyDescent="0.3">
      <c r="A4498" s="7" t="s">
        <v>5461</v>
      </c>
      <c r="B4498" s="34">
        <v>45162.437962962962</v>
      </c>
      <c r="C4498" s="40">
        <v>45162.443310185183</v>
      </c>
      <c r="D4498" s="10" t="s">
        <v>10</v>
      </c>
      <c r="E4498" s="10" t="s">
        <v>11</v>
      </c>
      <c r="F4498" s="10" t="s">
        <v>9</v>
      </c>
      <c r="G4498" s="12"/>
      <c r="H4498" s="84" t="str">
        <f t="shared" si="70"/>
        <v>Reason Unknown</v>
      </c>
      <c r="I4498" s="63">
        <f>(tbl_raw_data[[#This Row],[Date Actioned]])-(tbl_raw_data[[#This Row],[Date Tagged]])</f>
        <v>5.3472222207346931E-3</v>
      </c>
      <c r="J4498" s="66">
        <f>HOUR(tbl_raw_data[[#This Row],[time_taken]])*60+MINUTE(tbl_raw_data[[#This Row],[time_taken]])+SECOND(tbl_raw_data[[#This Row],[time_taken]])/60</f>
        <v>7.7</v>
      </c>
      <c r="K4498" s="68">
        <f>DATE(YEAR(tbl_raw_data[[#This Row],[Date Actioned]]),MONTH(tbl_raw_data[[#This Row],[Date Actioned]]),DAY(tbl_raw_data[[#This Row],[Date Actioned]]))</f>
        <v>45162</v>
      </c>
      <c r="L4498" s="65" t="str">
        <f>UPPER(TEXT(tbl_raw_data[[#This Row],[updated_date]],"MMMM"))</f>
        <v>AUGUST</v>
      </c>
      <c r="M4498" s="65" t="str">
        <f>"WEEK "&amp;IF(ROUNDUP(DAY(tbl_raw_data[[#This Row],[updated_date]])/7,0)=5,4,ROUNDUP(DAY(tbl_raw_data[[#This Row],[updated_date]])/7,0))</f>
        <v>WEEK 4</v>
      </c>
      <c r="N4498" s="71" t="str">
        <f>UPPER(VLOOKUP(tbl_raw_data[[#This Row],[Analyst]],settings!$A$1:$B$15,2,0))</f>
        <v>QUADIR</v>
      </c>
      <c r="O4498" s="71" t="str">
        <f>TRIM(UPPER(tbl_raw_data[[#This Row],[Outcome]]))</f>
        <v>APPROVE</v>
      </c>
      <c r="P4498" s="71" t="str">
        <f>TRIM(UPPER(tbl_raw_data[[#This Row],[Queue Name]]))</f>
        <v>CONSUMER EXISTING</v>
      </c>
      <c r="Q4498" s="71" t="str">
        <f>IF(tbl_raw_data[[#This Row],[time_taken_in_min]]&lt;=settings!$D$2,"SLA_MET","SLA_NOT_MET")</f>
        <v>SLA_MET</v>
      </c>
    </row>
    <row r="4499" spans="1:17" hidden="1" x14ac:dyDescent="0.3">
      <c r="A4499" s="1" t="s">
        <v>5462</v>
      </c>
      <c r="B4499" s="36">
        <v>45162.440289351849</v>
      </c>
      <c r="C4499" s="41">
        <v>45162.44425925926</v>
      </c>
      <c r="D4499" s="11" t="s">
        <v>10</v>
      </c>
      <c r="E4499" s="11" t="s">
        <v>11</v>
      </c>
      <c r="F4499" s="11" t="s">
        <v>25</v>
      </c>
      <c r="G4499" s="11" t="s">
        <v>23</v>
      </c>
      <c r="H4499" s="84" t="str">
        <f t="shared" si="70"/>
        <v>Reason Unknown</v>
      </c>
      <c r="I4499" s="63">
        <f>(tbl_raw_data[[#This Row],[Date Actioned]])-(tbl_raw_data[[#This Row],[Date Tagged]])</f>
        <v>3.9699074113741517E-3</v>
      </c>
      <c r="J4499" s="66">
        <f>HOUR(tbl_raw_data[[#This Row],[time_taken]])*60+MINUTE(tbl_raw_data[[#This Row],[time_taken]])+SECOND(tbl_raw_data[[#This Row],[time_taken]])/60</f>
        <v>5.7166666666666668</v>
      </c>
      <c r="K4499" s="68">
        <f>DATE(YEAR(tbl_raw_data[[#This Row],[Date Actioned]]),MONTH(tbl_raw_data[[#This Row],[Date Actioned]]),DAY(tbl_raw_data[[#This Row],[Date Actioned]]))</f>
        <v>45162</v>
      </c>
      <c r="L4499" s="65" t="str">
        <f>UPPER(TEXT(tbl_raw_data[[#This Row],[updated_date]],"MMMM"))</f>
        <v>AUGUST</v>
      </c>
      <c r="M4499" s="65" t="str">
        <f>"WEEK "&amp;IF(ROUNDUP(DAY(tbl_raw_data[[#This Row],[updated_date]])/7,0)=5,4,ROUNDUP(DAY(tbl_raw_data[[#This Row],[updated_date]])/7,0))</f>
        <v>WEEK 4</v>
      </c>
      <c r="N4499" s="71" t="str">
        <f>UPPER(VLOOKUP(tbl_raw_data[[#This Row],[Analyst]],settings!$A$1:$B$15,2,0))</f>
        <v>ASIF</v>
      </c>
      <c r="O4499" s="71" t="str">
        <f>TRIM(UPPER(tbl_raw_data[[#This Row],[Outcome]]))</f>
        <v>APPROVE</v>
      </c>
      <c r="P4499" s="71" t="str">
        <f>TRIM(UPPER(tbl_raw_data[[#This Row],[Queue Name]]))</f>
        <v>CONSUMER EXISTING</v>
      </c>
      <c r="Q4499" s="71" t="str">
        <f>IF(tbl_raw_data[[#This Row],[time_taken_in_min]]&lt;=settings!$D$2,"SLA_MET","SLA_NOT_MET")</f>
        <v>SLA_MET</v>
      </c>
    </row>
    <row r="4500" spans="1:17" hidden="1" x14ac:dyDescent="0.3">
      <c r="A4500" s="5" t="s">
        <v>5463</v>
      </c>
      <c r="B4500" s="34">
        <v>45162.44258101852</v>
      </c>
      <c r="C4500" s="40">
        <v>45162.446736111109</v>
      </c>
      <c r="D4500" s="10" t="s">
        <v>10</v>
      </c>
      <c r="E4500" s="10" t="s">
        <v>8</v>
      </c>
      <c r="F4500" s="10" t="s">
        <v>9</v>
      </c>
      <c r="G4500" s="12"/>
      <c r="H4500" s="84" t="str">
        <f t="shared" si="70"/>
        <v>Reason Unknown</v>
      </c>
      <c r="I4500" s="63">
        <f>(tbl_raw_data[[#This Row],[Date Actioned]])-(tbl_raw_data[[#This Row],[Date Tagged]])</f>
        <v>4.1550925889168866E-3</v>
      </c>
      <c r="J4500" s="66">
        <f>HOUR(tbl_raw_data[[#This Row],[time_taken]])*60+MINUTE(tbl_raw_data[[#This Row],[time_taken]])+SECOND(tbl_raw_data[[#This Row],[time_taken]])/60</f>
        <v>5.9833333333333334</v>
      </c>
      <c r="K4500" s="68">
        <f>DATE(YEAR(tbl_raw_data[[#This Row],[Date Actioned]]),MONTH(tbl_raw_data[[#This Row],[Date Actioned]]),DAY(tbl_raw_data[[#This Row],[Date Actioned]]))</f>
        <v>45162</v>
      </c>
      <c r="L4500" s="65" t="str">
        <f>UPPER(TEXT(tbl_raw_data[[#This Row],[updated_date]],"MMMM"))</f>
        <v>AUGUST</v>
      </c>
      <c r="M4500" s="65" t="str">
        <f>"WEEK "&amp;IF(ROUNDUP(DAY(tbl_raw_data[[#This Row],[updated_date]])/7,0)=5,4,ROUNDUP(DAY(tbl_raw_data[[#This Row],[updated_date]])/7,0))</f>
        <v>WEEK 4</v>
      </c>
      <c r="N4500" s="71" t="str">
        <f>UPPER(VLOOKUP(tbl_raw_data[[#This Row],[Analyst]],settings!$A$1:$B$15,2,0))</f>
        <v>QUADIR</v>
      </c>
      <c r="O4500" s="71" t="str">
        <f>TRIM(UPPER(tbl_raw_data[[#This Row],[Outcome]]))</f>
        <v>APPROVE</v>
      </c>
      <c r="P4500" s="71" t="str">
        <f>TRIM(UPPER(tbl_raw_data[[#This Row],[Queue Name]]))</f>
        <v>CONSUMER POST BUREAU</v>
      </c>
      <c r="Q4500" s="71" t="str">
        <f>IF(tbl_raw_data[[#This Row],[time_taken_in_min]]&lt;=settings!$D$2,"SLA_MET","SLA_NOT_MET")</f>
        <v>SLA_MET</v>
      </c>
    </row>
    <row r="4501" spans="1:17" hidden="1" x14ac:dyDescent="0.3">
      <c r="A4501" s="7" t="s">
        <v>5464</v>
      </c>
      <c r="B4501" s="36">
        <v>45162.444363425922</v>
      </c>
      <c r="C4501" s="41">
        <v>45162.451967592591</v>
      </c>
      <c r="D4501" s="11" t="s">
        <v>10</v>
      </c>
      <c r="E4501" s="11" t="s">
        <v>8</v>
      </c>
      <c r="F4501" s="11" t="s">
        <v>25</v>
      </c>
      <c r="G4501" s="13"/>
      <c r="H4501" s="84" t="str">
        <f t="shared" si="70"/>
        <v>Reason Unknown</v>
      </c>
      <c r="I4501" s="63">
        <f>(tbl_raw_data[[#This Row],[Date Actioned]])-(tbl_raw_data[[#This Row],[Date Tagged]])</f>
        <v>7.6041666688979603E-3</v>
      </c>
      <c r="J4501" s="66">
        <f>HOUR(tbl_raw_data[[#This Row],[time_taken]])*60+MINUTE(tbl_raw_data[[#This Row],[time_taken]])+SECOND(tbl_raw_data[[#This Row],[time_taken]])/60</f>
        <v>10.95</v>
      </c>
      <c r="K4501" s="68">
        <f>DATE(YEAR(tbl_raw_data[[#This Row],[Date Actioned]]),MONTH(tbl_raw_data[[#This Row],[Date Actioned]]),DAY(tbl_raw_data[[#This Row],[Date Actioned]]))</f>
        <v>45162</v>
      </c>
      <c r="L4501" s="65" t="str">
        <f>UPPER(TEXT(tbl_raw_data[[#This Row],[updated_date]],"MMMM"))</f>
        <v>AUGUST</v>
      </c>
      <c r="M4501" s="65" t="str">
        <f>"WEEK "&amp;IF(ROUNDUP(DAY(tbl_raw_data[[#This Row],[updated_date]])/7,0)=5,4,ROUNDUP(DAY(tbl_raw_data[[#This Row],[updated_date]])/7,0))</f>
        <v>WEEK 4</v>
      </c>
      <c r="N4501" s="71" t="str">
        <f>UPPER(VLOOKUP(tbl_raw_data[[#This Row],[Analyst]],settings!$A$1:$B$15,2,0))</f>
        <v>ASIF</v>
      </c>
      <c r="O4501" s="71" t="str">
        <f>TRIM(UPPER(tbl_raw_data[[#This Row],[Outcome]]))</f>
        <v>APPROVE</v>
      </c>
      <c r="P4501" s="71" t="str">
        <f>TRIM(UPPER(tbl_raw_data[[#This Row],[Queue Name]]))</f>
        <v>CONSUMER POST BUREAU</v>
      </c>
      <c r="Q4501" s="71" t="str">
        <f>IF(tbl_raw_data[[#This Row],[time_taken_in_min]]&lt;=settings!$D$2,"SLA_MET","SLA_NOT_MET")</f>
        <v>SLA_MET</v>
      </c>
    </row>
    <row r="4502" spans="1:17" hidden="1" x14ac:dyDescent="0.3">
      <c r="A4502" s="1" t="s">
        <v>5465</v>
      </c>
      <c r="B4502" s="34">
        <v>45162.473321759258</v>
      </c>
      <c r="C4502" s="40">
        <v>45162.48332175926</v>
      </c>
      <c r="D4502" s="10" t="s">
        <v>10</v>
      </c>
      <c r="E4502" s="10" t="s">
        <v>11</v>
      </c>
      <c r="F4502" s="10" t="s">
        <v>25</v>
      </c>
      <c r="G4502" s="12"/>
      <c r="H4502" s="84" t="str">
        <f t="shared" si="70"/>
        <v>Reason Unknown</v>
      </c>
      <c r="I4502" s="63">
        <f>(tbl_raw_data[[#This Row],[Date Actioned]])-(tbl_raw_data[[#This Row],[Date Tagged]])</f>
        <v>1.0000000002037268E-2</v>
      </c>
      <c r="J4502" s="66">
        <f>HOUR(tbl_raw_data[[#This Row],[time_taken]])*60+MINUTE(tbl_raw_data[[#This Row],[time_taken]])+SECOND(tbl_raw_data[[#This Row],[time_taken]])/60</f>
        <v>14.4</v>
      </c>
      <c r="K4502" s="68">
        <f>DATE(YEAR(tbl_raw_data[[#This Row],[Date Actioned]]),MONTH(tbl_raw_data[[#This Row],[Date Actioned]]),DAY(tbl_raw_data[[#This Row],[Date Actioned]]))</f>
        <v>45162</v>
      </c>
      <c r="L4502" s="65" t="str">
        <f>UPPER(TEXT(tbl_raw_data[[#This Row],[updated_date]],"MMMM"))</f>
        <v>AUGUST</v>
      </c>
      <c r="M4502" s="65" t="str">
        <f>"WEEK "&amp;IF(ROUNDUP(DAY(tbl_raw_data[[#This Row],[updated_date]])/7,0)=5,4,ROUNDUP(DAY(tbl_raw_data[[#This Row],[updated_date]])/7,0))</f>
        <v>WEEK 4</v>
      </c>
      <c r="N4502" s="71" t="str">
        <f>UPPER(VLOOKUP(tbl_raw_data[[#This Row],[Analyst]],settings!$A$1:$B$15,2,0))</f>
        <v>ASIF</v>
      </c>
      <c r="O4502" s="71" t="str">
        <f>TRIM(UPPER(tbl_raw_data[[#This Row],[Outcome]]))</f>
        <v>APPROVE</v>
      </c>
      <c r="P4502" s="71" t="str">
        <f>TRIM(UPPER(tbl_raw_data[[#This Row],[Queue Name]]))</f>
        <v>CONSUMER EXISTING</v>
      </c>
      <c r="Q4502" s="71" t="str">
        <f>IF(tbl_raw_data[[#This Row],[time_taken_in_min]]&lt;=settings!$D$2,"SLA_MET","SLA_NOT_MET")</f>
        <v>SLA_MET</v>
      </c>
    </row>
    <row r="4503" spans="1:17" hidden="1" x14ac:dyDescent="0.3">
      <c r="A4503" s="5" t="s">
        <v>5466</v>
      </c>
      <c r="B4503" s="36">
        <v>45162.47625</v>
      </c>
      <c r="C4503" s="41">
        <v>45162.486539351848</v>
      </c>
      <c r="D4503" s="11" t="s">
        <v>10</v>
      </c>
      <c r="E4503" s="11" t="s">
        <v>11</v>
      </c>
      <c r="F4503" s="11" t="s">
        <v>19</v>
      </c>
      <c r="G4503" s="11" t="s">
        <v>15</v>
      </c>
      <c r="H4503" s="84" t="str">
        <f t="shared" si="70"/>
        <v>Reason Unknown</v>
      </c>
      <c r="I4503" s="63">
        <f>(tbl_raw_data[[#This Row],[Date Actioned]])-(tbl_raw_data[[#This Row],[Date Tagged]])</f>
        <v>1.0289351848769002E-2</v>
      </c>
      <c r="J4503" s="66">
        <f>HOUR(tbl_raw_data[[#This Row],[time_taken]])*60+MINUTE(tbl_raw_data[[#This Row],[time_taken]])+SECOND(tbl_raw_data[[#This Row],[time_taken]])/60</f>
        <v>14.816666666666666</v>
      </c>
      <c r="K4503" s="68">
        <f>DATE(YEAR(tbl_raw_data[[#This Row],[Date Actioned]]),MONTH(tbl_raw_data[[#This Row],[Date Actioned]]),DAY(tbl_raw_data[[#This Row],[Date Actioned]]))</f>
        <v>45162</v>
      </c>
      <c r="L4503" s="65" t="str">
        <f>UPPER(TEXT(tbl_raw_data[[#This Row],[updated_date]],"MMMM"))</f>
        <v>AUGUST</v>
      </c>
      <c r="M4503" s="65" t="str">
        <f>"WEEK "&amp;IF(ROUNDUP(DAY(tbl_raw_data[[#This Row],[updated_date]])/7,0)=5,4,ROUNDUP(DAY(tbl_raw_data[[#This Row],[updated_date]])/7,0))</f>
        <v>WEEK 4</v>
      </c>
      <c r="N4503" s="71" t="str">
        <f>UPPER(VLOOKUP(tbl_raw_data[[#This Row],[Analyst]],settings!$A$1:$B$15,2,0))</f>
        <v>NAVED</v>
      </c>
      <c r="O4503" s="71" t="str">
        <f>TRIM(UPPER(tbl_raw_data[[#This Row],[Outcome]]))</f>
        <v>APPROVE</v>
      </c>
      <c r="P4503" s="71" t="str">
        <f>TRIM(UPPER(tbl_raw_data[[#This Row],[Queue Name]]))</f>
        <v>CONSUMER EXISTING</v>
      </c>
      <c r="Q4503" s="71" t="str">
        <f>IF(tbl_raw_data[[#This Row],[time_taken_in_min]]&lt;=settings!$D$2,"SLA_MET","SLA_NOT_MET")</f>
        <v>SLA_MET</v>
      </c>
    </row>
    <row r="4504" spans="1:17" hidden="1" x14ac:dyDescent="0.3">
      <c r="A4504" s="7" t="s">
        <v>5467</v>
      </c>
      <c r="B4504" s="34">
        <v>45162.483067129629</v>
      </c>
      <c r="C4504" s="40">
        <v>45162.487708333334</v>
      </c>
      <c r="D4504" s="10" t="s">
        <v>10</v>
      </c>
      <c r="E4504" s="10" t="s">
        <v>8</v>
      </c>
      <c r="F4504" s="10" t="s">
        <v>25</v>
      </c>
      <c r="G4504" s="12"/>
      <c r="H4504" s="84" t="str">
        <f t="shared" si="70"/>
        <v>Reason Unknown</v>
      </c>
      <c r="I4504" s="63">
        <f>(tbl_raw_data[[#This Row],[Date Actioned]])-(tbl_raw_data[[#This Row],[Date Tagged]])</f>
        <v>4.6412037045229226E-3</v>
      </c>
      <c r="J4504" s="66">
        <f>HOUR(tbl_raw_data[[#This Row],[time_taken]])*60+MINUTE(tbl_raw_data[[#This Row],[time_taken]])+SECOND(tbl_raw_data[[#This Row],[time_taken]])/60</f>
        <v>6.6833333333333336</v>
      </c>
      <c r="K4504" s="68">
        <f>DATE(YEAR(tbl_raw_data[[#This Row],[Date Actioned]]),MONTH(tbl_raw_data[[#This Row],[Date Actioned]]),DAY(tbl_raw_data[[#This Row],[Date Actioned]]))</f>
        <v>45162</v>
      </c>
      <c r="L4504" s="65" t="str">
        <f>UPPER(TEXT(tbl_raw_data[[#This Row],[updated_date]],"MMMM"))</f>
        <v>AUGUST</v>
      </c>
      <c r="M4504" s="65" t="str">
        <f>"WEEK "&amp;IF(ROUNDUP(DAY(tbl_raw_data[[#This Row],[updated_date]])/7,0)=5,4,ROUNDUP(DAY(tbl_raw_data[[#This Row],[updated_date]])/7,0))</f>
        <v>WEEK 4</v>
      </c>
      <c r="N4504" s="71" t="str">
        <f>UPPER(VLOOKUP(tbl_raw_data[[#This Row],[Analyst]],settings!$A$1:$B$15,2,0))</f>
        <v>ASIF</v>
      </c>
      <c r="O4504" s="71" t="str">
        <f>TRIM(UPPER(tbl_raw_data[[#This Row],[Outcome]]))</f>
        <v>APPROVE</v>
      </c>
      <c r="P4504" s="71" t="str">
        <f>TRIM(UPPER(tbl_raw_data[[#This Row],[Queue Name]]))</f>
        <v>CONSUMER POST BUREAU</v>
      </c>
      <c r="Q4504" s="71" t="str">
        <f>IF(tbl_raw_data[[#This Row],[time_taken_in_min]]&lt;=settings!$D$2,"SLA_MET","SLA_NOT_MET")</f>
        <v>SLA_MET</v>
      </c>
    </row>
    <row r="4505" spans="1:17" hidden="1" x14ac:dyDescent="0.3">
      <c r="A4505" s="1" t="s">
        <v>5468</v>
      </c>
      <c r="B4505" s="36">
        <v>45162.486261574071</v>
      </c>
      <c r="C4505" s="41">
        <v>45162.490740740737</v>
      </c>
      <c r="D4505" s="11" t="s">
        <v>10</v>
      </c>
      <c r="E4505" s="11" t="s">
        <v>8</v>
      </c>
      <c r="F4505" s="11" t="s">
        <v>25</v>
      </c>
      <c r="G4505" s="13"/>
      <c r="H4505" s="84" t="str">
        <f t="shared" si="70"/>
        <v>Reason Unknown</v>
      </c>
      <c r="I4505" s="63">
        <f>(tbl_raw_data[[#This Row],[Date Actioned]])-(tbl_raw_data[[#This Row],[Date Tagged]])</f>
        <v>4.4791666659875773E-3</v>
      </c>
      <c r="J4505" s="66">
        <f>HOUR(tbl_raw_data[[#This Row],[time_taken]])*60+MINUTE(tbl_raw_data[[#This Row],[time_taken]])+SECOND(tbl_raw_data[[#This Row],[time_taken]])/60</f>
        <v>6.45</v>
      </c>
      <c r="K4505" s="68">
        <f>DATE(YEAR(tbl_raw_data[[#This Row],[Date Actioned]]),MONTH(tbl_raw_data[[#This Row],[Date Actioned]]),DAY(tbl_raw_data[[#This Row],[Date Actioned]]))</f>
        <v>45162</v>
      </c>
      <c r="L4505" s="65" t="str">
        <f>UPPER(TEXT(tbl_raw_data[[#This Row],[updated_date]],"MMMM"))</f>
        <v>AUGUST</v>
      </c>
      <c r="M4505" s="65" t="str">
        <f>"WEEK "&amp;IF(ROUNDUP(DAY(tbl_raw_data[[#This Row],[updated_date]])/7,0)=5,4,ROUNDUP(DAY(tbl_raw_data[[#This Row],[updated_date]])/7,0))</f>
        <v>WEEK 4</v>
      </c>
      <c r="N4505" s="71" t="str">
        <f>UPPER(VLOOKUP(tbl_raw_data[[#This Row],[Analyst]],settings!$A$1:$B$15,2,0))</f>
        <v>ASIF</v>
      </c>
      <c r="O4505" s="71" t="str">
        <f>TRIM(UPPER(tbl_raw_data[[#This Row],[Outcome]]))</f>
        <v>APPROVE</v>
      </c>
      <c r="P4505" s="71" t="str">
        <f>TRIM(UPPER(tbl_raw_data[[#This Row],[Queue Name]]))</f>
        <v>CONSUMER POST BUREAU</v>
      </c>
      <c r="Q4505" s="71" t="str">
        <f>IF(tbl_raw_data[[#This Row],[time_taken_in_min]]&lt;=settings!$D$2,"SLA_MET","SLA_NOT_MET")</f>
        <v>SLA_MET</v>
      </c>
    </row>
    <row r="4506" spans="1:17" hidden="1" x14ac:dyDescent="0.3">
      <c r="A4506" s="5" t="s">
        <v>5469</v>
      </c>
      <c r="B4506" s="34">
        <v>45162.487685185188</v>
      </c>
      <c r="C4506" s="40">
        <v>45162.494849537034</v>
      </c>
      <c r="D4506" s="10" t="s">
        <v>10</v>
      </c>
      <c r="E4506" s="10" t="s">
        <v>11</v>
      </c>
      <c r="F4506" s="10" t="s">
        <v>25</v>
      </c>
      <c r="G4506" s="12"/>
      <c r="H4506" s="84" t="str">
        <f t="shared" si="70"/>
        <v>Reason Unknown</v>
      </c>
      <c r="I4506" s="63">
        <f>(tbl_raw_data[[#This Row],[Date Actioned]])-(tbl_raw_data[[#This Row],[Date Tagged]])</f>
        <v>7.1643518458586186E-3</v>
      </c>
      <c r="J4506" s="66">
        <f>HOUR(tbl_raw_data[[#This Row],[time_taken]])*60+MINUTE(tbl_raw_data[[#This Row],[time_taken]])+SECOND(tbl_raw_data[[#This Row],[time_taken]])/60</f>
        <v>10.316666666666666</v>
      </c>
      <c r="K4506" s="68">
        <f>DATE(YEAR(tbl_raw_data[[#This Row],[Date Actioned]]),MONTH(tbl_raw_data[[#This Row],[Date Actioned]]),DAY(tbl_raw_data[[#This Row],[Date Actioned]]))</f>
        <v>45162</v>
      </c>
      <c r="L4506" s="65" t="str">
        <f>UPPER(TEXT(tbl_raw_data[[#This Row],[updated_date]],"MMMM"))</f>
        <v>AUGUST</v>
      </c>
      <c r="M4506" s="65" t="str">
        <f>"WEEK "&amp;IF(ROUNDUP(DAY(tbl_raw_data[[#This Row],[updated_date]])/7,0)=5,4,ROUNDUP(DAY(tbl_raw_data[[#This Row],[updated_date]])/7,0))</f>
        <v>WEEK 4</v>
      </c>
      <c r="N4506" s="71" t="str">
        <f>UPPER(VLOOKUP(tbl_raw_data[[#This Row],[Analyst]],settings!$A$1:$B$15,2,0))</f>
        <v>ASIF</v>
      </c>
      <c r="O4506" s="71" t="str">
        <f>TRIM(UPPER(tbl_raw_data[[#This Row],[Outcome]]))</f>
        <v>APPROVE</v>
      </c>
      <c r="P4506" s="71" t="str">
        <f>TRIM(UPPER(tbl_raw_data[[#This Row],[Queue Name]]))</f>
        <v>CONSUMER EXISTING</v>
      </c>
      <c r="Q4506" s="71" t="str">
        <f>IF(tbl_raw_data[[#This Row],[time_taken_in_min]]&lt;=settings!$D$2,"SLA_MET","SLA_NOT_MET")</f>
        <v>SLA_MET</v>
      </c>
    </row>
    <row r="4507" spans="1:17" hidden="1" x14ac:dyDescent="0.3">
      <c r="A4507" s="7" t="s">
        <v>5470</v>
      </c>
      <c r="B4507" s="36">
        <v>45162.488576388889</v>
      </c>
      <c r="C4507" s="41">
        <v>45162.497314814813</v>
      </c>
      <c r="D4507" s="11" t="s">
        <v>10</v>
      </c>
      <c r="E4507" s="11" t="s">
        <v>11</v>
      </c>
      <c r="F4507" s="11" t="s">
        <v>14</v>
      </c>
      <c r="G4507" s="11" t="s">
        <v>15</v>
      </c>
      <c r="H4507" s="84" t="str">
        <f t="shared" si="70"/>
        <v>Reason Unknown</v>
      </c>
      <c r="I4507" s="63">
        <f>(tbl_raw_data[[#This Row],[Date Actioned]])-(tbl_raw_data[[#This Row],[Date Tagged]])</f>
        <v>8.7384259240934625E-3</v>
      </c>
      <c r="J4507" s="66">
        <f>HOUR(tbl_raw_data[[#This Row],[time_taken]])*60+MINUTE(tbl_raw_data[[#This Row],[time_taken]])+SECOND(tbl_raw_data[[#This Row],[time_taken]])/60</f>
        <v>12.583333333333334</v>
      </c>
      <c r="K4507" s="68">
        <f>DATE(YEAR(tbl_raw_data[[#This Row],[Date Actioned]]),MONTH(tbl_raw_data[[#This Row],[Date Actioned]]),DAY(tbl_raw_data[[#This Row],[Date Actioned]]))</f>
        <v>45162</v>
      </c>
      <c r="L4507" s="65" t="str">
        <f>UPPER(TEXT(tbl_raw_data[[#This Row],[updated_date]],"MMMM"))</f>
        <v>AUGUST</v>
      </c>
      <c r="M4507" s="65" t="str">
        <f>"WEEK "&amp;IF(ROUNDUP(DAY(tbl_raw_data[[#This Row],[updated_date]])/7,0)=5,4,ROUNDUP(DAY(tbl_raw_data[[#This Row],[updated_date]])/7,0))</f>
        <v>WEEK 4</v>
      </c>
      <c r="N4507" s="71" t="str">
        <f>UPPER(VLOOKUP(tbl_raw_data[[#This Row],[Analyst]],settings!$A$1:$B$15,2,0))</f>
        <v>CAMROON</v>
      </c>
      <c r="O4507" s="71" t="str">
        <f>TRIM(UPPER(tbl_raw_data[[#This Row],[Outcome]]))</f>
        <v>APPROVE</v>
      </c>
      <c r="P4507" s="71" t="str">
        <f>TRIM(UPPER(tbl_raw_data[[#This Row],[Queue Name]]))</f>
        <v>CONSUMER EXISTING</v>
      </c>
      <c r="Q4507" s="71" t="str">
        <f>IF(tbl_raw_data[[#This Row],[time_taken_in_min]]&lt;=settings!$D$2,"SLA_MET","SLA_NOT_MET")</f>
        <v>SLA_MET</v>
      </c>
    </row>
    <row r="4508" spans="1:17" hidden="1" x14ac:dyDescent="0.3">
      <c r="A4508" s="1" t="s">
        <v>5471</v>
      </c>
      <c r="B4508" s="34">
        <v>45162.488877314812</v>
      </c>
      <c r="C4508" s="40">
        <v>45162.500625000001</v>
      </c>
      <c r="D4508" s="10" t="s">
        <v>10</v>
      </c>
      <c r="E4508" s="10" t="s">
        <v>11</v>
      </c>
      <c r="F4508" s="10" t="s">
        <v>19</v>
      </c>
      <c r="G4508" s="10" t="s">
        <v>123</v>
      </c>
      <c r="H4508" s="84" t="str">
        <f t="shared" si="70"/>
        <v>Reason Unknown</v>
      </c>
      <c r="I4508" s="63">
        <f>(tbl_raw_data[[#This Row],[Date Actioned]])-(tbl_raw_data[[#This Row],[Date Tagged]])</f>
        <v>1.1747685188311152E-2</v>
      </c>
      <c r="J4508" s="66">
        <f>HOUR(tbl_raw_data[[#This Row],[time_taken]])*60+MINUTE(tbl_raw_data[[#This Row],[time_taken]])+SECOND(tbl_raw_data[[#This Row],[time_taken]])/60</f>
        <v>16.916666666666668</v>
      </c>
      <c r="K4508" s="68">
        <f>DATE(YEAR(tbl_raw_data[[#This Row],[Date Actioned]]),MONTH(tbl_raw_data[[#This Row],[Date Actioned]]),DAY(tbl_raw_data[[#This Row],[Date Actioned]]))</f>
        <v>45162</v>
      </c>
      <c r="L4508" s="65" t="str">
        <f>UPPER(TEXT(tbl_raw_data[[#This Row],[updated_date]],"MMMM"))</f>
        <v>AUGUST</v>
      </c>
      <c r="M4508" s="65" t="str">
        <f>"WEEK "&amp;IF(ROUNDUP(DAY(tbl_raw_data[[#This Row],[updated_date]])/7,0)=5,4,ROUNDUP(DAY(tbl_raw_data[[#This Row],[updated_date]])/7,0))</f>
        <v>WEEK 4</v>
      </c>
      <c r="N4508" s="71" t="str">
        <f>UPPER(VLOOKUP(tbl_raw_data[[#This Row],[Analyst]],settings!$A$1:$B$15,2,0))</f>
        <v>NAVED</v>
      </c>
      <c r="O4508" s="71" t="str">
        <f>TRIM(UPPER(tbl_raw_data[[#This Row],[Outcome]]))</f>
        <v>APPROVE</v>
      </c>
      <c r="P4508" s="71" t="str">
        <f>TRIM(UPPER(tbl_raw_data[[#This Row],[Queue Name]]))</f>
        <v>CONSUMER EXISTING</v>
      </c>
      <c r="Q4508" s="71" t="str">
        <f>IF(tbl_raw_data[[#This Row],[time_taken_in_min]]&lt;=settings!$D$2,"SLA_MET","SLA_NOT_MET")</f>
        <v>SLA_MET</v>
      </c>
    </row>
    <row r="4509" spans="1:17" hidden="1" x14ac:dyDescent="0.3">
      <c r="A4509" s="5" t="s">
        <v>5472</v>
      </c>
      <c r="B4509" s="36">
        <v>45162.48909722222</v>
      </c>
      <c r="C4509" s="41">
        <v>45162.502893518518</v>
      </c>
      <c r="D4509" s="11" t="s">
        <v>10</v>
      </c>
      <c r="E4509" s="11" t="s">
        <v>18</v>
      </c>
      <c r="F4509" s="11" t="s">
        <v>14</v>
      </c>
      <c r="G4509" s="11" t="s">
        <v>15</v>
      </c>
      <c r="H4509" s="84" t="str">
        <f t="shared" si="70"/>
        <v>Reason Unknown</v>
      </c>
      <c r="I4509" s="63">
        <f>(tbl_raw_data[[#This Row],[Date Actioned]])-(tbl_raw_data[[#This Row],[Date Tagged]])</f>
        <v>1.3796296298096422E-2</v>
      </c>
      <c r="J4509" s="66">
        <f>HOUR(tbl_raw_data[[#This Row],[time_taken]])*60+MINUTE(tbl_raw_data[[#This Row],[time_taken]])+SECOND(tbl_raw_data[[#This Row],[time_taken]])/60</f>
        <v>19.866666666666667</v>
      </c>
      <c r="K4509" s="68">
        <f>DATE(YEAR(tbl_raw_data[[#This Row],[Date Actioned]]),MONTH(tbl_raw_data[[#This Row],[Date Actioned]]),DAY(tbl_raw_data[[#This Row],[Date Actioned]]))</f>
        <v>45162</v>
      </c>
      <c r="L4509" s="65" t="str">
        <f>UPPER(TEXT(tbl_raw_data[[#This Row],[updated_date]],"MMMM"))</f>
        <v>AUGUST</v>
      </c>
      <c r="M4509" s="65" t="str">
        <f>"WEEK "&amp;IF(ROUNDUP(DAY(tbl_raw_data[[#This Row],[updated_date]])/7,0)=5,4,ROUNDUP(DAY(tbl_raw_data[[#This Row],[updated_date]])/7,0))</f>
        <v>WEEK 4</v>
      </c>
      <c r="N4509" s="71" t="str">
        <f>UPPER(VLOOKUP(tbl_raw_data[[#This Row],[Analyst]],settings!$A$1:$B$15,2,0))</f>
        <v>CAMROON</v>
      </c>
      <c r="O4509" s="71" t="str">
        <f>TRIM(UPPER(tbl_raw_data[[#This Row],[Outcome]]))</f>
        <v>APPROVE</v>
      </c>
      <c r="P4509" s="71" t="str">
        <f>TRIM(UPPER(tbl_raw_data[[#This Row],[Queue Name]]))</f>
        <v>CONSUMER PRE BUREAU</v>
      </c>
      <c r="Q4509" s="71" t="str">
        <f>IF(tbl_raw_data[[#This Row],[time_taken_in_min]]&lt;=settings!$D$2,"SLA_MET","SLA_NOT_MET")</f>
        <v>SLA_MET</v>
      </c>
    </row>
    <row r="4510" spans="1:17" hidden="1" x14ac:dyDescent="0.3">
      <c r="A4510" s="7" t="s">
        <v>5473</v>
      </c>
      <c r="B4510" s="34">
        <v>45162.494791666664</v>
      </c>
      <c r="C4510" s="40">
        <v>45162.499490740738</v>
      </c>
      <c r="D4510" s="10" t="s">
        <v>10</v>
      </c>
      <c r="E4510" s="10" t="s">
        <v>11</v>
      </c>
      <c r="F4510" s="10" t="s">
        <v>25</v>
      </c>
      <c r="G4510" s="12"/>
      <c r="H4510" s="84" t="str">
        <f t="shared" si="70"/>
        <v>Reason Unknown</v>
      </c>
      <c r="I4510" s="63">
        <f>(tbl_raw_data[[#This Row],[Date Actioned]])-(tbl_raw_data[[#This Row],[Date Tagged]])</f>
        <v>4.6990740738692693E-3</v>
      </c>
      <c r="J4510" s="66">
        <f>HOUR(tbl_raw_data[[#This Row],[time_taken]])*60+MINUTE(tbl_raw_data[[#This Row],[time_taken]])+SECOND(tbl_raw_data[[#This Row],[time_taken]])/60</f>
        <v>6.7666666666666666</v>
      </c>
      <c r="K4510" s="68">
        <f>DATE(YEAR(tbl_raw_data[[#This Row],[Date Actioned]]),MONTH(tbl_raw_data[[#This Row],[Date Actioned]]),DAY(tbl_raw_data[[#This Row],[Date Actioned]]))</f>
        <v>45162</v>
      </c>
      <c r="L4510" s="65" t="str">
        <f>UPPER(TEXT(tbl_raw_data[[#This Row],[updated_date]],"MMMM"))</f>
        <v>AUGUST</v>
      </c>
      <c r="M4510" s="65" t="str">
        <f>"WEEK "&amp;IF(ROUNDUP(DAY(tbl_raw_data[[#This Row],[updated_date]])/7,0)=5,4,ROUNDUP(DAY(tbl_raw_data[[#This Row],[updated_date]])/7,0))</f>
        <v>WEEK 4</v>
      </c>
      <c r="N4510" s="71" t="str">
        <f>UPPER(VLOOKUP(tbl_raw_data[[#This Row],[Analyst]],settings!$A$1:$B$15,2,0))</f>
        <v>ASIF</v>
      </c>
      <c r="O4510" s="71" t="str">
        <f>TRIM(UPPER(tbl_raw_data[[#This Row],[Outcome]]))</f>
        <v>APPROVE</v>
      </c>
      <c r="P4510" s="71" t="str">
        <f>TRIM(UPPER(tbl_raw_data[[#This Row],[Queue Name]]))</f>
        <v>CONSUMER EXISTING</v>
      </c>
      <c r="Q4510" s="71" t="str">
        <f>IF(tbl_raw_data[[#This Row],[time_taken_in_min]]&lt;=settings!$D$2,"SLA_MET","SLA_NOT_MET")</f>
        <v>SLA_MET</v>
      </c>
    </row>
    <row r="4511" spans="1:17" hidden="1" x14ac:dyDescent="0.3">
      <c r="A4511" s="1" t="s">
        <v>5474</v>
      </c>
      <c r="B4511" s="36">
        <v>45162.494884259257</v>
      </c>
      <c r="C4511" s="41">
        <v>45162.508819444447</v>
      </c>
      <c r="D4511" s="11" t="s">
        <v>10</v>
      </c>
      <c r="E4511" s="11" t="s">
        <v>11</v>
      </c>
      <c r="F4511" s="11" t="s">
        <v>19</v>
      </c>
      <c r="G4511" s="11" t="s">
        <v>15</v>
      </c>
      <c r="H4511" s="84" t="str">
        <f t="shared" si="70"/>
        <v>Reason Unknown</v>
      </c>
      <c r="I4511" s="63">
        <f>(tbl_raw_data[[#This Row],[Date Actioned]])-(tbl_raw_data[[#This Row],[Date Tagged]])</f>
        <v>1.393518519034842E-2</v>
      </c>
      <c r="J4511" s="66">
        <f>HOUR(tbl_raw_data[[#This Row],[time_taken]])*60+MINUTE(tbl_raw_data[[#This Row],[time_taken]])+SECOND(tbl_raw_data[[#This Row],[time_taken]])/60</f>
        <v>20.066666666666666</v>
      </c>
      <c r="K4511" s="68">
        <f>DATE(YEAR(tbl_raw_data[[#This Row],[Date Actioned]]),MONTH(tbl_raw_data[[#This Row],[Date Actioned]]),DAY(tbl_raw_data[[#This Row],[Date Actioned]]))</f>
        <v>45162</v>
      </c>
      <c r="L4511" s="65" t="str">
        <f>UPPER(TEXT(tbl_raw_data[[#This Row],[updated_date]],"MMMM"))</f>
        <v>AUGUST</v>
      </c>
      <c r="M4511" s="65" t="str">
        <f>"WEEK "&amp;IF(ROUNDUP(DAY(tbl_raw_data[[#This Row],[updated_date]])/7,0)=5,4,ROUNDUP(DAY(tbl_raw_data[[#This Row],[updated_date]])/7,0))</f>
        <v>WEEK 4</v>
      </c>
      <c r="N4511" s="71" t="str">
        <f>UPPER(VLOOKUP(tbl_raw_data[[#This Row],[Analyst]],settings!$A$1:$B$15,2,0))</f>
        <v>NAVED</v>
      </c>
      <c r="O4511" s="71" t="str">
        <f>TRIM(UPPER(tbl_raw_data[[#This Row],[Outcome]]))</f>
        <v>APPROVE</v>
      </c>
      <c r="P4511" s="71" t="str">
        <f>TRIM(UPPER(tbl_raw_data[[#This Row],[Queue Name]]))</f>
        <v>CONSUMER EXISTING</v>
      </c>
      <c r="Q4511" s="71" t="str">
        <f>IF(tbl_raw_data[[#This Row],[time_taken_in_min]]&lt;=settings!$D$2,"SLA_MET","SLA_NOT_MET")</f>
        <v>SLA_NOT_MET</v>
      </c>
    </row>
    <row r="4512" spans="1:17" hidden="1" x14ac:dyDescent="0.3">
      <c r="A4512" s="5" t="s">
        <v>5475</v>
      </c>
      <c r="B4512" s="34">
        <v>45162.497118055559</v>
      </c>
      <c r="C4512" s="40">
        <v>45162.507337962961</v>
      </c>
      <c r="D4512" s="10" t="s">
        <v>10</v>
      </c>
      <c r="E4512" s="10" t="s">
        <v>11</v>
      </c>
      <c r="F4512" s="10" t="s">
        <v>17</v>
      </c>
      <c r="G4512" s="10" t="s">
        <v>15</v>
      </c>
      <c r="H4512" s="84" t="str">
        <f t="shared" si="70"/>
        <v>Reason Unknown</v>
      </c>
      <c r="I4512" s="63">
        <f>(tbl_raw_data[[#This Row],[Date Actioned]])-(tbl_raw_data[[#This Row],[Date Tagged]])</f>
        <v>1.0219907402643003E-2</v>
      </c>
      <c r="J4512" s="66">
        <f>HOUR(tbl_raw_data[[#This Row],[time_taken]])*60+MINUTE(tbl_raw_data[[#This Row],[time_taken]])+SECOND(tbl_raw_data[[#This Row],[time_taken]])/60</f>
        <v>14.716666666666667</v>
      </c>
      <c r="K4512" s="68">
        <f>DATE(YEAR(tbl_raw_data[[#This Row],[Date Actioned]]),MONTH(tbl_raw_data[[#This Row],[Date Actioned]]),DAY(tbl_raw_data[[#This Row],[Date Actioned]]))</f>
        <v>45162</v>
      </c>
      <c r="L4512" s="65" t="str">
        <f>UPPER(TEXT(tbl_raw_data[[#This Row],[updated_date]],"MMMM"))</f>
        <v>AUGUST</v>
      </c>
      <c r="M4512" s="65" t="str">
        <f>"WEEK "&amp;IF(ROUNDUP(DAY(tbl_raw_data[[#This Row],[updated_date]])/7,0)=5,4,ROUNDUP(DAY(tbl_raw_data[[#This Row],[updated_date]])/7,0))</f>
        <v>WEEK 4</v>
      </c>
      <c r="N4512" s="71" t="str">
        <f>UPPER(VLOOKUP(tbl_raw_data[[#This Row],[Analyst]],settings!$A$1:$B$15,2,0))</f>
        <v>MERCEDES</v>
      </c>
      <c r="O4512" s="71" t="str">
        <f>TRIM(UPPER(tbl_raw_data[[#This Row],[Outcome]]))</f>
        <v>APPROVE</v>
      </c>
      <c r="P4512" s="71" t="str">
        <f>TRIM(UPPER(tbl_raw_data[[#This Row],[Queue Name]]))</f>
        <v>CONSUMER EXISTING</v>
      </c>
      <c r="Q4512" s="71" t="str">
        <f>IF(tbl_raw_data[[#This Row],[time_taken_in_min]]&lt;=settings!$D$2,"SLA_MET","SLA_NOT_MET")</f>
        <v>SLA_MET</v>
      </c>
    </row>
    <row r="4513" spans="1:17" hidden="1" x14ac:dyDescent="0.3">
      <c r="A4513" s="7" t="s">
        <v>5476</v>
      </c>
      <c r="B4513" s="36">
        <v>45162.497916666667</v>
      </c>
      <c r="C4513" s="41">
        <v>45162.510057870371</v>
      </c>
      <c r="D4513" s="11" t="s">
        <v>10</v>
      </c>
      <c r="E4513" s="11" t="s">
        <v>11</v>
      </c>
      <c r="F4513" s="11" t="s">
        <v>25</v>
      </c>
      <c r="G4513" s="11" t="s">
        <v>15</v>
      </c>
      <c r="H4513" s="84" t="str">
        <f t="shared" si="70"/>
        <v>Reason Unknown</v>
      </c>
      <c r="I4513" s="63">
        <f>(tbl_raw_data[[#This Row],[Date Actioned]])-(tbl_raw_data[[#This Row],[Date Tagged]])</f>
        <v>1.2141203704231884E-2</v>
      </c>
      <c r="J4513" s="66">
        <f>HOUR(tbl_raw_data[[#This Row],[time_taken]])*60+MINUTE(tbl_raw_data[[#This Row],[time_taken]])+SECOND(tbl_raw_data[[#This Row],[time_taken]])/60</f>
        <v>17.483333333333334</v>
      </c>
      <c r="K4513" s="68">
        <f>DATE(YEAR(tbl_raw_data[[#This Row],[Date Actioned]]),MONTH(tbl_raw_data[[#This Row],[Date Actioned]]),DAY(tbl_raw_data[[#This Row],[Date Actioned]]))</f>
        <v>45162</v>
      </c>
      <c r="L4513" s="65" t="str">
        <f>UPPER(TEXT(tbl_raw_data[[#This Row],[updated_date]],"MMMM"))</f>
        <v>AUGUST</v>
      </c>
      <c r="M4513" s="65" t="str">
        <f>"WEEK "&amp;IF(ROUNDUP(DAY(tbl_raw_data[[#This Row],[updated_date]])/7,0)=5,4,ROUNDUP(DAY(tbl_raw_data[[#This Row],[updated_date]])/7,0))</f>
        <v>WEEK 4</v>
      </c>
      <c r="N4513" s="71" t="str">
        <f>UPPER(VLOOKUP(tbl_raw_data[[#This Row],[Analyst]],settings!$A$1:$B$15,2,0))</f>
        <v>ASIF</v>
      </c>
      <c r="O4513" s="71" t="str">
        <f>TRIM(UPPER(tbl_raw_data[[#This Row],[Outcome]]))</f>
        <v>APPROVE</v>
      </c>
      <c r="P4513" s="71" t="str">
        <f>TRIM(UPPER(tbl_raw_data[[#This Row],[Queue Name]]))</f>
        <v>CONSUMER EXISTING</v>
      </c>
      <c r="Q4513" s="71" t="str">
        <f>IF(tbl_raw_data[[#This Row],[time_taken_in_min]]&lt;=settings!$D$2,"SLA_MET","SLA_NOT_MET")</f>
        <v>SLA_MET</v>
      </c>
    </row>
    <row r="4514" spans="1:17" hidden="1" x14ac:dyDescent="0.3">
      <c r="A4514" s="1" t="s">
        <v>5477</v>
      </c>
      <c r="B4514" s="34">
        <v>45162.498935185184</v>
      </c>
      <c r="C4514" s="40">
        <v>45162.51734953704</v>
      </c>
      <c r="D4514" s="10" t="s">
        <v>10</v>
      </c>
      <c r="E4514" s="10" t="s">
        <v>18</v>
      </c>
      <c r="F4514" s="10" t="s">
        <v>19</v>
      </c>
      <c r="G4514" s="10" t="s">
        <v>122</v>
      </c>
      <c r="H4514" s="84" t="str">
        <f t="shared" si="70"/>
        <v>Reason Unknown</v>
      </c>
      <c r="I4514" s="63">
        <f>(tbl_raw_data[[#This Row],[Date Actioned]])-(tbl_raw_data[[#This Row],[Date Tagged]])</f>
        <v>1.8414351856335998E-2</v>
      </c>
      <c r="J4514" s="66">
        <f>HOUR(tbl_raw_data[[#This Row],[time_taken]])*60+MINUTE(tbl_raw_data[[#This Row],[time_taken]])+SECOND(tbl_raw_data[[#This Row],[time_taken]])/60</f>
        <v>26.516666666666666</v>
      </c>
      <c r="K4514" s="68">
        <f>DATE(YEAR(tbl_raw_data[[#This Row],[Date Actioned]]),MONTH(tbl_raw_data[[#This Row],[Date Actioned]]),DAY(tbl_raw_data[[#This Row],[Date Actioned]]))</f>
        <v>45162</v>
      </c>
      <c r="L4514" s="65" t="str">
        <f>UPPER(TEXT(tbl_raw_data[[#This Row],[updated_date]],"MMMM"))</f>
        <v>AUGUST</v>
      </c>
      <c r="M4514" s="65" t="str">
        <f>"WEEK "&amp;IF(ROUNDUP(DAY(tbl_raw_data[[#This Row],[updated_date]])/7,0)=5,4,ROUNDUP(DAY(tbl_raw_data[[#This Row],[updated_date]])/7,0))</f>
        <v>WEEK 4</v>
      </c>
      <c r="N4514" s="71" t="str">
        <f>UPPER(VLOOKUP(tbl_raw_data[[#This Row],[Analyst]],settings!$A$1:$B$15,2,0))</f>
        <v>NAVED</v>
      </c>
      <c r="O4514" s="71" t="str">
        <f>TRIM(UPPER(tbl_raw_data[[#This Row],[Outcome]]))</f>
        <v>APPROVE</v>
      </c>
      <c r="P4514" s="71" t="str">
        <f>TRIM(UPPER(tbl_raw_data[[#This Row],[Queue Name]]))</f>
        <v>CONSUMER PRE BUREAU</v>
      </c>
      <c r="Q4514" s="71" t="str">
        <f>IF(tbl_raw_data[[#This Row],[time_taken_in_min]]&lt;=settings!$D$2,"SLA_MET","SLA_NOT_MET")</f>
        <v>SLA_NOT_MET</v>
      </c>
    </row>
    <row r="4515" spans="1:17" hidden="1" x14ac:dyDescent="0.3">
      <c r="A4515" s="5" t="s">
        <v>5478</v>
      </c>
      <c r="B4515" s="36">
        <v>45162.500868055555</v>
      </c>
      <c r="C4515" s="41">
        <v>45162.513310185182</v>
      </c>
      <c r="D4515" s="11" t="s">
        <v>10</v>
      </c>
      <c r="E4515" s="11" t="s">
        <v>8</v>
      </c>
      <c r="F4515" s="11" t="s">
        <v>9</v>
      </c>
      <c r="G4515" s="13"/>
      <c r="H4515" s="84" t="str">
        <f t="shared" si="70"/>
        <v>Reason Unknown</v>
      </c>
      <c r="I4515" s="63">
        <f>(tbl_raw_data[[#This Row],[Date Actioned]])-(tbl_raw_data[[#This Row],[Date Tagged]])</f>
        <v>1.244212962774327E-2</v>
      </c>
      <c r="J4515" s="66">
        <f>HOUR(tbl_raw_data[[#This Row],[time_taken]])*60+MINUTE(tbl_raw_data[[#This Row],[time_taken]])+SECOND(tbl_raw_data[[#This Row],[time_taken]])/60</f>
        <v>17.916666666666668</v>
      </c>
      <c r="K4515" s="68">
        <f>DATE(YEAR(tbl_raw_data[[#This Row],[Date Actioned]]),MONTH(tbl_raw_data[[#This Row],[Date Actioned]]),DAY(tbl_raw_data[[#This Row],[Date Actioned]]))</f>
        <v>45162</v>
      </c>
      <c r="L4515" s="65" t="str">
        <f>UPPER(TEXT(tbl_raw_data[[#This Row],[updated_date]],"MMMM"))</f>
        <v>AUGUST</v>
      </c>
      <c r="M4515" s="65" t="str">
        <f>"WEEK "&amp;IF(ROUNDUP(DAY(tbl_raw_data[[#This Row],[updated_date]])/7,0)=5,4,ROUNDUP(DAY(tbl_raw_data[[#This Row],[updated_date]])/7,0))</f>
        <v>WEEK 4</v>
      </c>
      <c r="N4515" s="71" t="str">
        <f>UPPER(VLOOKUP(tbl_raw_data[[#This Row],[Analyst]],settings!$A$1:$B$15,2,0))</f>
        <v>QUADIR</v>
      </c>
      <c r="O4515" s="71" t="str">
        <f>TRIM(UPPER(tbl_raw_data[[#This Row],[Outcome]]))</f>
        <v>APPROVE</v>
      </c>
      <c r="P4515" s="71" t="str">
        <f>TRIM(UPPER(tbl_raw_data[[#This Row],[Queue Name]]))</f>
        <v>CONSUMER POST BUREAU</v>
      </c>
      <c r="Q4515" s="71" t="str">
        <f>IF(tbl_raw_data[[#This Row],[time_taken_in_min]]&lt;=settings!$D$2,"SLA_MET","SLA_NOT_MET")</f>
        <v>SLA_MET</v>
      </c>
    </row>
    <row r="4516" spans="1:17" hidden="1" x14ac:dyDescent="0.3">
      <c r="A4516" s="7" t="s">
        <v>5479</v>
      </c>
      <c r="B4516" s="34">
        <v>45162.50267361111</v>
      </c>
      <c r="C4516" s="40">
        <v>45162.51734953704</v>
      </c>
      <c r="D4516" s="10" t="s">
        <v>10</v>
      </c>
      <c r="E4516" s="10" t="s">
        <v>11</v>
      </c>
      <c r="F4516" s="10" t="s">
        <v>25</v>
      </c>
      <c r="G4516" s="10" t="s">
        <v>26</v>
      </c>
      <c r="H4516" s="84" t="str">
        <f t="shared" si="70"/>
        <v>Reason Unknown</v>
      </c>
      <c r="I4516" s="63">
        <f>(tbl_raw_data[[#This Row],[Date Actioned]])-(tbl_raw_data[[#This Row],[Date Tagged]])</f>
        <v>1.467592592962319E-2</v>
      </c>
      <c r="J4516" s="66">
        <f>HOUR(tbl_raw_data[[#This Row],[time_taken]])*60+MINUTE(tbl_raw_data[[#This Row],[time_taken]])+SECOND(tbl_raw_data[[#This Row],[time_taken]])/60</f>
        <v>21.133333333333333</v>
      </c>
      <c r="K4516" s="68">
        <f>DATE(YEAR(tbl_raw_data[[#This Row],[Date Actioned]]),MONTH(tbl_raw_data[[#This Row],[Date Actioned]]),DAY(tbl_raw_data[[#This Row],[Date Actioned]]))</f>
        <v>45162</v>
      </c>
      <c r="L4516" s="65" t="str">
        <f>UPPER(TEXT(tbl_raw_data[[#This Row],[updated_date]],"MMMM"))</f>
        <v>AUGUST</v>
      </c>
      <c r="M4516" s="65" t="str">
        <f>"WEEK "&amp;IF(ROUNDUP(DAY(tbl_raw_data[[#This Row],[updated_date]])/7,0)=5,4,ROUNDUP(DAY(tbl_raw_data[[#This Row],[updated_date]])/7,0))</f>
        <v>WEEK 4</v>
      </c>
      <c r="N4516" s="71" t="str">
        <f>UPPER(VLOOKUP(tbl_raw_data[[#This Row],[Analyst]],settings!$A$1:$B$15,2,0))</f>
        <v>ASIF</v>
      </c>
      <c r="O4516" s="71" t="str">
        <f>TRIM(UPPER(tbl_raw_data[[#This Row],[Outcome]]))</f>
        <v>APPROVE</v>
      </c>
      <c r="P4516" s="71" t="str">
        <f>TRIM(UPPER(tbl_raw_data[[#This Row],[Queue Name]]))</f>
        <v>CONSUMER EXISTING</v>
      </c>
      <c r="Q4516" s="71" t="str">
        <f>IF(tbl_raw_data[[#This Row],[time_taken_in_min]]&lt;=settings!$D$2,"SLA_MET","SLA_NOT_MET")</f>
        <v>SLA_NOT_MET</v>
      </c>
    </row>
    <row r="4517" spans="1:17" hidden="1" x14ac:dyDescent="0.3">
      <c r="A4517" s="1" t="s">
        <v>5480</v>
      </c>
      <c r="B4517" s="36">
        <v>45162.509548611109</v>
      </c>
      <c r="C4517" s="41">
        <v>45162.530729166669</v>
      </c>
      <c r="D4517" s="11" t="s">
        <v>10</v>
      </c>
      <c r="E4517" s="11" t="s">
        <v>18</v>
      </c>
      <c r="F4517" s="11" t="s">
        <v>12</v>
      </c>
      <c r="G4517" s="11" t="s">
        <v>766</v>
      </c>
      <c r="H4517" s="84" t="str">
        <f t="shared" si="70"/>
        <v>Reason Unknown</v>
      </c>
      <c r="I4517" s="63">
        <f>(tbl_raw_data[[#This Row],[Date Actioned]])-(tbl_raw_data[[#This Row],[Date Tagged]])</f>
        <v>2.118055555911269E-2</v>
      </c>
      <c r="J4517" s="66">
        <f>HOUR(tbl_raw_data[[#This Row],[time_taken]])*60+MINUTE(tbl_raw_data[[#This Row],[time_taken]])+SECOND(tbl_raw_data[[#This Row],[time_taken]])/60</f>
        <v>30.5</v>
      </c>
      <c r="K4517" s="68">
        <f>DATE(YEAR(tbl_raw_data[[#This Row],[Date Actioned]]),MONTH(tbl_raw_data[[#This Row],[Date Actioned]]),DAY(tbl_raw_data[[#This Row],[Date Actioned]]))</f>
        <v>45162</v>
      </c>
      <c r="L4517" s="65" t="str">
        <f>UPPER(TEXT(tbl_raw_data[[#This Row],[updated_date]],"MMMM"))</f>
        <v>AUGUST</v>
      </c>
      <c r="M4517" s="65" t="str">
        <f>"WEEK "&amp;IF(ROUNDUP(DAY(tbl_raw_data[[#This Row],[updated_date]])/7,0)=5,4,ROUNDUP(DAY(tbl_raw_data[[#This Row],[updated_date]])/7,0))</f>
        <v>WEEK 4</v>
      </c>
      <c r="N4517" s="71" t="str">
        <f>UPPER(VLOOKUP(tbl_raw_data[[#This Row],[Analyst]],settings!$A$1:$B$15,2,0))</f>
        <v>NITESH</v>
      </c>
      <c r="O4517" s="71" t="str">
        <f>TRIM(UPPER(tbl_raw_data[[#This Row],[Outcome]]))</f>
        <v>APPROVE</v>
      </c>
      <c r="P4517" s="71" t="str">
        <f>TRIM(UPPER(tbl_raw_data[[#This Row],[Queue Name]]))</f>
        <v>CONSUMER PRE BUREAU</v>
      </c>
      <c r="Q4517" s="71" t="str">
        <f>IF(tbl_raw_data[[#This Row],[time_taken_in_min]]&lt;=settings!$D$2,"SLA_MET","SLA_NOT_MET")</f>
        <v>SLA_NOT_MET</v>
      </c>
    </row>
    <row r="4518" spans="1:17" hidden="1" x14ac:dyDescent="0.3">
      <c r="A4518" s="5" t="s">
        <v>5481</v>
      </c>
      <c r="B4518" s="34">
        <v>45162.516215277778</v>
      </c>
      <c r="C4518" s="40">
        <v>45162.525636574072</v>
      </c>
      <c r="D4518" s="10" t="s">
        <v>10</v>
      </c>
      <c r="E4518" s="10" t="s">
        <v>11</v>
      </c>
      <c r="F4518" s="10" t="s">
        <v>25</v>
      </c>
      <c r="G4518" s="12"/>
      <c r="H4518" s="84" t="str">
        <f t="shared" si="70"/>
        <v>Reason Unknown</v>
      </c>
      <c r="I4518" s="63">
        <f>(tbl_raw_data[[#This Row],[Date Actioned]])-(tbl_raw_data[[#This Row],[Date Tagged]])</f>
        <v>9.4212962940218858E-3</v>
      </c>
      <c r="J4518" s="66">
        <f>HOUR(tbl_raw_data[[#This Row],[time_taken]])*60+MINUTE(tbl_raw_data[[#This Row],[time_taken]])+SECOND(tbl_raw_data[[#This Row],[time_taken]])/60</f>
        <v>13.566666666666666</v>
      </c>
      <c r="K4518" s="68">
        <f>DATE(YEAR(tbl_raw_data[[#This Row],[Date Actioned]]),MONTH(tbl_raw_data[[#This Row],[Date Actioned]]),DAY(tbl_raw_data[[#This Row],[Date Actioned]]))</f>
        <v>45162</v>
      </c>
      <c r="L4518" s="65" t="str">
        <f>UPPER(TEXT(tbl_raw_data[[#This Row],[updated_date]],"MMMM"))</f>
        <v>AUGUST</v>
      </c>
      <c r="M4518" s="65" t="str">
        <f>"WEEK "&amp;IF(ROUNDUP(DAY(tbl_raw_data[[#This Row],[updated_date]])/7,0)=5,4,ROUNDUP(DAY(tbl_raw_data[[#This Row],[updated_date]])/7,0))</f>
        <v>WEEK 4</v>
      </c>
      <c r="N4518" s="71" t="str">
        <f>UPPER(VLOOKUP(tbl_raw_data[[#This Row],[Analyst]],settings!$A$1:$B$15,2,0))</f>
        <v>ASIF</v>
      </c>
      <c r="O4518" s="71" t="str">
        <f>TRIM(UPPER(tbl_raw_data[[#This Row],[Outcome]]))</f>
        <v>APPROVE</v>
      </c>
      <c r="P4518" s="71" t="str">
        <f>TRIM(UPPER(tbl_raw_data[[#This Row],[Queue Name]]))</f>
        <v>CONSUMER EXISTING</v>
      </c>
      <c r="Q4518" s="71" t="str">
        <f>IF(tbl_raw_data[[#This Row],[time_taken_in_min]]&lt;=settings!$D$2,"SLA_MET","SLA_NOT_MET")</f>
        <v>SLA_MET</v>
      </c>
    </row>
    <row r="4519" spans="1:17" hidden="1" x14ac:dyDescent="0.3">
      <c r="A4519" s="7" t="s">
        <v>5482</v>
      </c>
      <c r="B4519" s="36">
        <v>45162.521087962959</v>
      </c>
      <c r="C4519" s="41">
        <v>45162.525821759256</v>
      </c>
      <c r="D4519" s="11" t="s">
        <v>10</v>
      </c>
      <c r="E4519" s="11" t="s">
        <v>18</v>
      </c>
      <c r="F4519" s="11" t="s">
        <v>19</v>
      </c>
      <c r="G4519" s="11" t="s">
        <v>30</v>
      </c>
      <c r="H4519" s="84" t="str">
        <f t="shared" si="70"/>
        <v>Reason Unknown</v>
      </c>
      <c r="I4519" s="63">
        <f>(tbl_raw_data[[#This Row],[Date Actioned]])-(tbl_raw_data[[#This Row],[Date Tagged]])</f>
        <v>4.7337962969322689E-3</v>
      </c>
      <c r="J4519" s="66">
        <f>HOUR(tbl_raw_data[[#This Row],[time_taken]])*60+MINUTE(tbl_raw_data[[#This Row],[time_taken]])+SECOND(tbl_raw_data[[#This Row],[time_taken]])/60</f>
        <v>6.8166666666666664</v>
      </c>
      <c r="K4519" s="68">
        <f>DATE(YEAR(tbl_raw_data[[#This Row],[Date Actioned]]),MONTH(tbl_raw_data[[#This Row],[Date Actioned]]),DAY(tbl_raw_data[[#This Row],[Date Actioned]]))</f>
        <v>45162</v>
      </c>
      <c r="L4519" s="65" t="str">
        <f>UPPER(TEXT(tbl_raw_data[[#This Row],[updated_date]],"MMMM"))</f>
        <v>AUGUST</v>
      </c>
      <c r="M4519" s="65" t="str">
        <f>"WEEK "&amp;IF(ROUNDUP(DAY(tbl_raw_data[[#This Row],[updated_date]])/7,0)=5,4,ROUNDUP(DAY(tbl_raw_data[[#This Row],[updated_date]])/7,0))</f>
        <v>WEEK 4</v>
      </c>
      <c r="N4519" s="71" t="str">
        <f>UPPER(VLOOKUP(tbl_raw_data[[#This Row],[Analyst]],settings!$A$1:$B$15,2,0))</f>
        <v>NAVED</v>
      </c>
      <c r="O4519" s="71" t="str">
        <f>TRIM(UPPER(tbl_raw_data[[#This Row],[Outcome]]))</f>
        <v>APPROVE</v>
      </c>
      <c r="P4519" s="71" t="str">
        <f>TRIM(UPPER(tbl_raw_data[[#This Row],[Queue Name]]))</f>
        <v>CONSUMER PRE BUREAU</v>
      </c>
      <c r="Q4519" s="71" t="str">
        <f>IF(tbl_raw_data[[#This Row],[time_taken_in_min]]&lt;=settings!$D$2,"SLA_MET","SLA_NOT_MET")</f>
        <v>SLA_MET</v>
      </c>
    </row>
    <row r="4520" spans="1:17" hidden="1" x14ac:dyDescent="0.3">
      <c r="A4520" s="1" t="s">
        <v>5483</v>
      </c>
      <c r="B4520" s="34">
        <v>45162.521747685183</v>
      </c>
      <c r="C4520" s="40">
        <v>45162.53398148148</v>
      </c>
      <c r="D4520" s="10" t="s">
        <v>10</v>
      </c>
      <c r="E4520" s="10" t="s">
        <v>11</v>
      </c>
      <c r="F4520" s="10" t="s">
        <v>19</v>
      </c>
      <c r="G4520" s="10" t="s">
        <v>26</v>
      </c>
      <c r="H4520" s="84" t="str">
        <f t="shared" si="70"/>
        <v>Reason Unknown</v>
      </c>
      <c r="I4520" s="63">
        <f>(tbl_raw_data[[#This Row],[Date Actioned]])-(tbl_raw_data[[#This Row],[Date Tagged]])</f>
        <v>1.2233796296641231E-2</v>
      </c>
      <c r="J4520" s="66">
        <f>HOUR(tbl_raw_data[[#This Row],[time_taken]])*60+MINUTE(tbl_raw_data[[#This Row],[time_taken]])+SECOND(tbl_raw_data[[#This Row],[time_taken]])/60</f>
        <v>17.616666666666667</v>
      </c>
      <c r="K4520" s="68">
        <f>DATE(YEAR(tbl_raw_data[[#This Row],[Date Actioned]]),MONTH(tbl_raw_data[[#This Row],[Date Actioned]]),DAY(tbl_raw_data[[#This Row],[Date Actioned]]))</f>
        <v>45162</v>
      </c>
      <c r="L4520" s="65" t="str">
        <f>UPPER(TEXT(tbl_raw_data[[#This Row],[updated_date]],"MMMM"))</f>
        <v>AUGUST</v>
      </c>
      <c r="M4520" s="65" t="str">
        <f>"WEEK "&amp;IF(ROUNDUP(DAY(tbl_raw_data[[#This Row],[updated_date]])/7,0)=5,4,ROUNDUP(DAY(tbl_raw_data[[#This Row],[updated_date]])/7,0))</f>
        <v>WEEK 4</v>
      </c>
      <c r="N4520" s="71" t="str">
        <f>UPPER(VLOOKUP(tbl_raw_data[[#This Row],[Analyst]],settings!$A$1:$B$15,2,0))</f>
        <v>NAVED</v>
      </c>
      <c r="O4520" s="71" t="str">
        <f>TRIM(UPPER(tbl_raw_data[[#This Row],[Outcome]]))</f>
        <v>APPROVE</v>
      </c>
      <c r="P4520" s="71" t="str">
        <f>TRIM(UPPER(tbl_raw_data[[#This Row],[Queue Name]]))</f>
        <v>CONSUMER EXISTING</v>
      </c>
      <c r="Q4520" s="71" t="str">
        <f>IF(tbl_raw_data[[#This Row],[time_taken_in_min]]&lt;=settings!$D$2,"SLA_MET","SLA_NOT_MET")</f>
        <v>SLA_MET</v>
      </c>
    </row>
    <row r="4521" spans="1:17" hidden="1" x14ac:dyDescent="0.3">
      <c r="A4521" s="5" t="s">
        <v>5484</v>
      </c>
      <c r="B4521" s="36">
        <v>45162.529074074075</v>
      </c>
      <c r="C4521" s="41">
        <v>45162.532071759262</v>
      </c>
      <c r="D4521" s="11" t="s">
        <v>10</v>
      </c>
      <c r="E4521" s="11" t="s">
        <v>18</v>
      </c>
      <c r="F4521" s="11" t="s">
        <v>17</v>
      </c>
      <c r="G4521" s="11" t="s">
        <v>15</v>
      </c>
      <c r="H4521" s="84" t="str">
        <f t="shared" si="70"/>
        <v>Reason Unknown</v>
      </c>
      <c r="I4521" s="63">
        <f>(tbl_raw_data[[#This Row],[Date Actioned]])-(tbl_raw_data[[#This Row],[Date Tagged]])</f>
        <v>2.9976851874380372E-3</v>
      </c>
      <c r="J4521" s="66">
        <f>HOUR(tbl_raw_data[[#This Row],[time_taken]])*60+MINUTE(tbl_raw_data[[#This Row],[time_taken]])+SECOND(tbl_raw_data[[#This Row],[time_taken]])/60</f>
        <v>4.3166666666666664</v>
      </c>
      <c r="K4521" s="68">
        <f>DATE(YEAR(tbl_raw_data[[#This Row],[Date Actioned]]),MONTH(tbl_raw_data[[#This Row],[Date Actioned]]),DAY(tbl_raw_data[[#This Row],[Date Actioned]]))</f>
        <v>45162</v>
      </c>
      <c r="L4521" s="65" t="str">
        <f>UPPER(TEXT(tbl_raw_data[[#This Row],[updated_date]],"MMMM"))</f>
        <v>AUGUST</v>
      </c>
      <c r="M4521" s="65" t="str">
        <f>"WEEK "&amp;IF(ROUNDUP(DAY(tbl_raw_data[[#This Row],[updated_date]])/7,0)=5,4,ROUNDUP(DAY(tbl_raw_data[[#This Row],[updated_date]])/7,0))</f>
        <v>WEEK 4</v>
      </c>
      <c r="N4521" s="71" t="str">
        <f>UPPER(VLOOKUP(tbl_raw_data[[#This Row],[Analyst]],settings!$A$1:$B$15,2,0))</f>
        <v>MERCEDES</v>
      </c>
      <c r="O4521" s="71" t="str">
        <f>TRIM(UPPER(tbl_raw_data[[#This Row],[Outcome]]))</f>
        <v>APPROVE</v>
      </c>
      <c r="P4521" s="71" t="str">
        <f>TRIM(UPPER(tbl_raw_data[[#This Row],[Queue Name]]))</f>
        <v>CONSUMER PRE BUREAU</v>
      </c>
      <c r="Q4521" s="71" t="str">
        <f>IF(tbl_raw_data[[#This Row],[time_taken_in_min]]&lt;=settings!$D$2,"SLA_MET","SLA_NOT_MET")</f>
        <v>SLA_MET</v>
      </c>
    </row>
    <row r="4522" spans="1:17" hidden="1" x14ac:dyDescent="0.3">
      <c r="A4522" s="7" t="s">
        <v>5485</v>
      </c>
      <c r="B4522" s="34">
        <v>45162.541932870372</v>
      </c>
      <c r="C4522" s="40">
        <v>45162.559895833336</v>
      </c>
      <c r="D4522" s="10" t="s">
        <v>10</v>
      </c>
      <c r="E4522" s="10" t="s">
        <v>11</v>
      </c>
      <c r="F4522" s="10" t="s">
        <v>9</v>
      </c>
      <c r="G4522" s="12"/>
      <c r="H4522" s="84" t="str">
        <f t="shared" si="70"/>
        <v>Reason Unknown</v>
      </c>
      <c r="I4522" s="63">
        <f>(tbl_raw_data[[#This Row],[Date Actioned]])-(tbl_raw_data[[#This Row],[Date Tagged]])</f>
        <v>1.7962962963792961E-2</v>
      </c>
      <c r="J4522" s="66">
        <f>HOUR(tbl_raw_data[[#This Row],[time_taken]])*60+MINUTE(tbl_raw_data[[#This Row],[time_taken]])+SECOND(tbl_raw_data[[#This Row],[time_taken]])/60</f>
        <v>25.866666666666667</v>
      </c>
      <c r="K4522" s="68">
        <f>DATE(YEAR(tbl_raw_data[[#This Row],[Date Actioned]]),MONTH(tbl_raw_data[[#This Row],[Date Actioned]]),DAY(tbl_raw_data[[#This Row],[Date Actioned]]))</f>
        <v>45162</v>
      </c>
      <c r="L4522" s="65" t="str">
        <f>UPPER(TEXT(tbl_raw_data[[#This Row],[updated_date]],"MMMM"))</f>
        <v>AUGUST</v>
      </c>
      <c r="M4522" s="65" t="str">
        <f>"WEEK "&amp;IF(ROUNDUP(DAY(tbl_raw_data[[#This Row],[updated_date]])/7,0)=5,4,ROUNDUP(DAY(tbl_raw_data[[#This Row],[updated_date]])/7,0))</f>
        <v>WEEK 4</v>
      </c>
      <c r="N4522" s="71" t="str">
        <f>UPPER(VLOOKUP(tbl_raw_data[[#This Row],[Analyst]],settings!$A$1:$B$15,2,0))</f>
        <v>QUADIR</v>
      </c>
      <c r="O4522" s="71" t="str">
        <f>TRIM(UPPER(tbl_raw_data[[#This Row],[Outcome]]))</f>
        <v>APPROVE</v>
      </c>
      <c r="P4522" s="71" t="str">
        <f>TRIM(UPPER(tbl_raw_data[[#This Row],[Queue Name]]))</f>
        <v>CONSUMER EXISTING</v>
      </c>
      <c r="Q4522" s="71" t="str">
        <f>IF(tbl_raw_data[[#This Row],[time_taken_in_min]]&lt;=settings!$D$2,"SLA_MET","SLA_NOT_MET")</f>
        <v>SLA_NOT_MET</v>
      </c>
    </row>
    <row r="4523" spans="1:17" hidden="1" x14ac:dyDescent="0.3">
      <c r="A4523" s="1" t="s">
        <v>5486</v>
      </c>
      <c r="B4523" s="36">
        <v>45162.5468287037</v>
      </c>
      <c r="C4523" s="41">
        <v>45162.553402777776</v>
      </c>
      <c r="D4523" s="11" t="s">
        <v>10</v>
      </c>
      <c r="E4523" s="11" t="s">
        <v>11</v>
      </c>
      <c r="F4523" s="11" t="s">
        <v>25</v>
      </c>
      <c r="G4523" s="11" t="s">
        <v>15</v>
      </c>
      <c r="H4523" s="84" t="str">
        <f t="shared" si="70"/>
        <v>Reason Unknown</v>
      </c>
      <c r="I4523" s="63">
        <f>(tbl_raw_data[[#This Row],[Date Actioned]])-(tbl_raw_data[[#This Row],[Date Tagged]])</f>
        <v>6.5740740756154992E-3</v>
      </c>
      <c r="J4523" s="66">
        <f>HOUR(tbl_raw_data[[#This Row],[time_taken]])*60+MINUTE(tbl_raw_data[[#This Row],[time_taken]])+SECOND(tbl_raw_data[[#This Row],[time_taken]])/60</f>
        <v>9.4666666666666668</v>
      </c>
      <c r="K4523" s="68">
        <f>DATE(YEAR(tbl_raw_data[[#This Row],[Date Actioned]]),MONTH(tbl_raw_data[[#This Row],[Date Actioned]]),DAY(tbl_raw_data[[#This Row],[Date Actioned]]))</f>
        <v>45162</v>
      </c>
      <c r="L4523" s="65" t="str">
        <f>UPPER(TEXT(tbl_raw_data[[#This Row],[updated_date]],"MMMM"))</f>
        <v>AUGUST</v>
      </c>
      <c r="M4523" s="65" t="str">
        <f>"WEEK "&amp;IF(ROUNDUP(DAY(tbl_raw_data[[#This Row],[updated_date]])/7,0)=5,4,ROUNDUP(DAY(tbl_raw_data[[#This Row],[updated_date]])/7,0))</f>
        <v>WEEK 4</v>
      </c>
      <c r="N4523" s="71" t="str">
        <f>UPPER(VLOOKUP(tbl_raw_data[[#This Row],[Analyst]],settings!$A$1:$B$15,2,0))</f>
        <v>ASIF</v>
      </c>
      <c r="O4523" s="71" t="str">
        <f>TRIM(UPPER(tbl_raw_data[[#This Row],[Outcome]]))</f>
        <v>APPROVE</v>
      </c>
      <c r="P4523" s="71" t="str">
        <f>TRIM(UPPER(tbl_raw_data[[#This Row],[Queue Name]]))</f>
        <v>CONSUMER EXISTING</v>
      </c>
      <c r="Q4523" s="71" t="str">
        <f>IF(tbl_raw_data[[#This Row],[time_taken_in_min]]&lt;=settings!$D$2,"SLA_MET","SLA_NOT_MET")</f>
        <v>SLA_MET</v>
      </c>
    </row>
    <row r="4524" spans="1:17" hidden="1" x14ac:dyDescent="0.3">
      <c r="A4524" s="5" t="s">
        <v>5487</v>
      </c>
      <c r="B4524" s="34">
        <v>45162.549745370372</v>
      </c>
      <c r="C4524" s="40">
        <v>45162.559675925928</v>
      </c>
      <c r="D4524" s="10" t="s">
        <v>10</v>
      </c>
      <c r="E4524" s="10" t="s">
        <v>11</v>
      </c>
      <c r="F4524" s="10" t="s">
        <v>25</v>
      </c>
      <c r="G4524" s="10" t="s">
        <v>15</v>
      </c>
      <c r="H4524" s="84" t="str">
        <f t="shared" si="70"/>
        <v>Reason Unknown</v>
      </c>
      <c r="I4524" s="63">
        <f>(tbl_raw_data[[#This Row],[Date Actioned]])-(tbl_raw_data[[#This Row],[Date Tagged]])</f>
        <v>9.930555555911269E-3</v>
      </c>
      <c r="J4524" s="66">
        <f>HOUR(tbl_raw_data[[#This Row],[time_taken]])*60+MINUTE(tbl_raw_data[[#This Row],[time_taken]])+SECOND(tbl_raw_data[[#This Row],[time_taken]])/60</f>
        <v>14.3</v>
      </c>
      <c r="K4524" s="68">
        <f>DATE(YEAR(tbl_raw_data[[#This Row],[Date Actioned]]),MONTH(tbl_raw_data[[#This Row],[Date Actioned]]),DAY(tbl_raw_data[[#This Row],[Date Actioned]]))</f>
        <v>45162</v>
      </c>
      <c r="L4524" s="65" t="str">
        <f>UPPER(TEXT(tbl_raw_data[[#This Row],[updated_date]],"MMMM"))</f>
        <v>AUGUST</v>
      </c>
      <c r="M4524" s="65" t="str">
        <f>"WEEK "&amp;IF(ROUNDUP(DAY(tbl_raw_data[[#This Row],[updated_date]])/7,0)=5,4,ROUNDUP(DAY(tbl_raw_data[[#This Row],[updated_date]])/7,0))</f>
        <v>WEEK 4</v>
      </c>
      <c r="N4524" s="71" t="str">
        <f>UPPER(VLOOKUP(tbl_raw_data[[#This Row],[Analyst]],settings!$A$1:$B$15,2,0))</f>
        <v>ASIF</v>
      </c>
      <c r="O4524" s="71" t="str">
        <f>TRIM(UPPER(tbl_raw_data[[#This Row],[Outcome]]))</f>
        <v>APPROVE</v>
      </c>
      <c r="P4524" s="71" t="str">
        <f>TRIM(UPPER(tbl_raw_data[[#This Row],[Queue Name]]))</f>
        <v>CONSUMER EXISTING</v>
      </c>
      <c r="Q4524" s="71" t="str">
        <f>IF(tbl_raw_data[[#This Row],[time_taken_in_min]]&lt;=settings!$D$2,"SLA_MET","SLA_NOT_MET")</f>
        <v>SLA_MET</v>
      </c>
    </row>
    <row r="4525" spans="1:17" hidden="1" x14ac:dyDescent="0.3">
      <c r="A4525" s="7" t="s">
        <v>5488</v>
      </c>
      <c r="B4525" s="36">
        <v>45162.552731481483</v>
      </c>
      <c r="C4525" s="41">
        <v>45162.558159722219</v>
      </c>
      <c r="D4525" s="11" t="s">
        <v>10</v>
      </c>
      <c r="E4525" s="11" t="s">
        <v>11</v>
      </c>
      <c r="F4525" s="11" t="s">
        <v>17</v>
      </c>
      <c r="G4525" s="13"/>
      <c r="H4525" s="84" t="str">
        <f t="shared" si="70"/>
        <v>Reason Unknown</v>
      </c>
      <c r="I4525" s="63">
        <f>(tbl_raw_data[[#This Row],[Date Actioned]])-(tbl_raw_data[[#This Row],[Date Tagged]])</f>
        <v>5.428240736364387E-3</v>
      </c>
      <c r="J4525" s="66">
        <f>HOUR(tbl_raw_data[[#This Row],[time_taken]])*60+MINUTE(tbl_raw_data[[#This Row],[time_taken]])+SECOND(tbl_raw_data[[#This Row],[time_taken]])/60</f>
        <v>7.8166666666666664</v>
      </c>
      <c r="K4525" s="68">
        <f>DATE(YEAR(tbl_raw_data[[#This Row],[Date Actioned]]),MONTH(tbl_raw_data[[#This Row],[Date Actioned]]),DAY(tbl_raw_data[[#This Row],[Date Actioned]]))</f>
        <v>45162</v>
      </c>
      <c r="L4525" s="65" t="str">
        <f>UPPER(TEXT(tbl_raw_data[[#This Row],[updated_date]],"MMMM"))</f>
        <v>AUGUST</v>
      </c>
      <c r="M4525" s="65" t="str">
        <f>"WEEK "&amp;IF(ROUNDUP(DAY(tbl_raw_data[[#This Row],[updated_date]])/7,0)=5,4,ROUNDUP(DAY(tbl_raw_data[[#This Row],[updated_date]])/7,0))</f>
        <v>WEEK 4</v>
      </c>
      <c r="N4525" s="71" t="str">
        <f>UPPER(VLOOKUP(tbl_raw_data[[#This Row],[Analyst]],settings!$A$1:$B$15,2,0))</f>
        <v>MERCEDES</v>
      </c>
      <c r="O4525" s="71" t="str">
        <f>TRIM(UPPER(tbl_raw_data[[#This Row],[Outcome]]))</f>
        <v>APPROVE</v>
      </c>
      <c r="P4525" s="71" t="str">
        <f>TRIM(UPPER(tbl_raw_data[[#This Row],[Queue Name]]))</f>
        <v>CONSUMER EXISTING</v>
      </c>
      <c r="Q4525" s="71" t="str">
        <f>IF(tbl_raw_data[[#This Row],[time_taken_in_min]]&lt;=settings!$D$2,"SLA_MET","SLA_NOT_MET")</f>
        <v>SLA_MET</v>
      </c>
    </row>
    <row r="4526" spans="1:17" hidden="1" x14ac:dyDescent="0.3">
      <c r="A4526" s="1" t="s">
        <v>5489</v>
      </c>
      <c r="B4526" s="34">
        <v>45162.553437499999</v>
      </c>
      <c r="C4526" s="40">
        <v>45162.563287037039</v>
      </c>
      <c r="D4526" s="10" t="s">
        <v>10</v>
      </c>
      <c r="E4526" s="10" t="s">
        <v>11</v>
      </c>
      <c r="F4526" s="10" t="s">
        <v>19</v>
      </c>
      <c r="G4526" s="10" t="s">
        <v>392</v>
      </c>
      <c r="H4526" s="84" t="str">
        <f t="shared" si="70"/>
        <v>Reason Unknown</v>
      </c>
      <c r="I4526" s="63">
        <f>(tbl_raw_data[[#This Row],[Date Actioned]])-(tbl_raw_data[[#This Row],[Date Tagged]])</f>
        <v>9.8495370402815752E-3</v>
      </c>
      <c r="J4526" s="66">
        <f>HOUR(tbl_raw_data[[#This Row],[time_taken]])*60+MINUTE(tbl_raw_data[[#This Row],[time_taken]])+SECOND(tbl_raw_data[[#This Row],[time_taken]])/60</f>
        <v>14.183333333333334</v>
      </c>
      <c r="K4526" s="68">
        <f>DATE(YEAR(tbl_raw_data[[#This Row],[Date Actioned]]),MONTH(tbl_raw_data[[#This Row],[Date Actioned]]),DAY(tbl_raw_data[[#This Row],[Date Actioned]]))</f>
        <v>45162</v>
      </c>
      <c r="L4526" s="65" t="str">
        <f>UPPER(TEXT(tbl_raw_data[[#This Row],[updated_date]],"MMMM"))</f>
        <v>AUGUST</v>
      </c>
      <c r="M4526" s="65" t="str">
        <f>"WEEK "&amp;IF(ROUNDUP(DAY(tbl_raw_data[[#This Row],[updated_date]])/7,0)=5,4,ROUNDUP(DAY(tbl_raw_data[[#This Row],[updated_date]])/7,0))</f>
        <v>WEEK 4</v>
      </c>
      <c r="N4526" s="71" t="str">
        <f>UPPER(VLOOKUP(tbl_raw_data[[#This Row],[Analyst]],settings!$A$1:$B$15,2,0))</f>
        <v>NAVED</v>
      </c>
      <c r="O4526" s="71" t="str">
        <f>TRIM(UPPER(tbl_raw_data[[#This Row],[Outcome]]))</f>
        <v>APPROVE</v>
      </c>
      <c r="P4526" s="71" t="str">
        <f>TRIM(UPPER(tbl_raw_data[[#This Row],[Queue Name]]))</f>
        <v>CONSUMER EXISTING</v>
      </c>
      <c r="Q4526" s="71" t="str">
        <f>IF(tbl_raw_data[[#This Row],[time_taken_in_min]]&lt;=settings!$D$2,"SLA_MET","SLA_NOT_MET")</f>
        <v>SLA_MET</v>
      </c>
    </row>
    <row r="4527" spans="1:17" hidden="1" x14ac:dyDescent="0.3">
      <c r="A4527" s="5" t="s">
        <v>5490</v>
      </c>
      <c r="B4527" s="36">
        <v>45162.556967592594</v>
      </c>
      <c r="C4527" s="41">
        <v>45162.562557870369</v>
      </c>
      <c r="D4527" s="11" t="s">
        <v>10</v>
      </c>
      <c r="E4527" s="11" t="s">
        <v>11</v>
      </c>
      <c r="F4527" s="11" t="s">
        <v>17</v>
      </c>
      <c r="G4527" s="11" t="s">
        <v>23</v>
      </c>
      <c r="H4527" s="84" t="str">
        <f t="shared" si="70"/>
        <v>Reason Unknown</v>
      </c>
      <c r="I4527" s="63">
        <f>(tbl_raw_data[[#This Row],[Date Actioned]])-(tbl_raw_data[[#This Row],[Date Tagged]])</f>
        <v>5.5902777748997323E-3</v>
      </c>
      <c r="J4527" s="66">
        <f>HOUR(tbl_raw_data[[#This Row],[time_taken]])*60+MINUTE(tbl_raw_data[[#This Row],[time_taken]])+SECOND(tbl_raw_data[[#This Row],[time_taken]])/60</f>
        <v>8.0500000000000007</v>
      </c>
      <c r="K4527" s="68">
        <f>DATE(YEAR(tbl_raw_data[[#This Row],[Date Actioned]]),MONTH(tbl_raw_data[[#This Row],[Date Actioned]]),DAY(tbl_raw_data[[#This Row],[Date Actioned]]))</f>
        <v>45162</v>
      </c>
      <c r="L4527" s="65" t="str">
        <f>UPPER(TEXT(tbl_raw_data[[#This Row],[updated_date]],"MMMM"))</f>
        <v>AUGUST</v>
      </c>
      <c r="M4527" s="65" t="str">
        <f>"WEEK "&amp;IF(ROUNDUP(DAY(tbl_raw_data[[#This Row],[updated_date]])/7,0)=5,4,ROUNDUP(DAY(tbl_raw_data[[#This Row],[updated_date]])/7,0))</f>
        <v>WEEK 4</v>
      </c>
      <c r="N4527" s="71" t="str">
        <f>UPPER(VLOOKUP(tbl_raw_data[[#This Row],[Analyst]],settings!$A$1:$B$15,2,0))</f>
        <v>MERCEDES</v>
      </c>
      <c r="O4527" s="71" t="str">
        <f>TRIM(UPPER(tbl_raw_data[[#This Row],[Outcome]]))</f>
        <v>APPROVE</v>
      </c>
      <c r="P4527" s="71" t="str">
        <f>TRIM(UPPER(tbl_raw_data[[#This Row],[Queue Name]]))</f>
        <v>CONSUMER EXISTING</v>
      </c>
      <c r="Q4527" s="71" t="str">
        <f>IF(tbl_raw_data[[#This Row],[time_taken_in_min]]&lt;=settings!$D$2,"SLA_MET","SLA_NOT_MET")</f>
        <v>SLA_MET</v>
      </c>
    </row>
    <row r="4528" spans="1:17" hidden="1" x14ac:dyDescent="0.3">
      <c r="A4528" s="7" t="s">
        <v>5491</v>
      </c>
      <c r="B4528" s="34">
        <v>45162.562835648147</v>
      </c>
      <c r="C4528" s="40">
        <v>45162.569791666669</v>
      </c>
      <c r="D4528" s="10" t="s">
        <v>10</v>
      </c>
      <c r="E4528" s="10" t="s">
        <v>11</v>
      </c>
      <c r="F4528" s="10" t="s">
        <v>14</v>
      </c>
      <c r="G4528" s="10" t="s">
        <v>15</v>
      </c>
      <c r="H4528" s="84" t="str">
        <f t="shared" si="70"/>
        <v>Reason Unknown</v>
      </c>
      <c r="I4528" s="63">
        <f>(tbl_raw_data[[#This Row],[Date Actioned]])-(tbl_raw_data[[#This Row],[Date Tagged]])</f>
        <v>6.9560185220325366E-3</v>
      </c>
      <c r="J4528" s="66">
        <f>HOUR(tbl_raw_data[[#This Row],[time_taken]])*60+MINUTE(tbl_raw_data[[#This Row],[time_taken]])+SECOND(tbl_raw_data[[#This Row],[time_taken]])/60</f>
        <v>10.016666666666667</v>
      </c>
      <c r="K4528" s="68">
        <f>DATE(YEAR(tbl_raw_data[[#This Row],[Date Actioned]]),MONTH(tbl_raw_data[[#This Row],[Date Actioned]]),DAY(tbl_raw_data[[#This Row],[Date Actioned]]))</f>
        <v>45162</v>
      </c>
      <c r="L4528" s="65" t="str">
        <f>UPPER(TEXT(tbl_raw_data[[#This Row],[updated_date]],"MMMM"))</f>
        <v>AUGUST</v>
      </c>
      <c r="M4528" s="65" t="str">
        <f>"WEEK "&amp;IF(ROUNDUP(DAY(tbl_raw_data[[#This Row],[updated_date]])/7,0)=5,4,ROUNDUP(DAY(tbl_raw_data[[#This Row],[updated_date]])/7,0))</f>
        <v>WEEK 4</v>
      </c>
      <c r="N4528" s="71" t="str">
        <f>UPPER(VLOOKUP(tbl_raw_data[[#This Row],[Analyst]],settings!$A$1:$B$15,2,0))</f>
        <v>CAMROON</v>
      </c>
      <c r="O4528" s="71" t="str">
        <f>TRIM(UPPER(tbl_raw_data[[#This Row],[Outcome]]))</f>
        <v>APPROVE</v>
      </c>
      <c r="P4528" s="71" t="str">
        <f>TRIM(UPPER(tbl_raw_data[[#This Row],[Queue Name]]))</f>
        <v>CONSUMER EXISTING</v>
      </c>
      <c r="Q4528" s="71" t="str">
        <f>IF(tbl_raw_data[[#This Row],[time_taken_in_min]]&lt;=settings!$D$2,"SLA_MET","SLA_NOT_MET")</f>
        <v>SLA_MET</v>
      </c>
    </row>
    <row r="4529" spans="1:17" hidden="1" x14ac:dyDescent="0.3">
      <c r="A4529" s="1" t="s">
        <v>5492</v>
      </c>
      <c r="B4529" s="36">
        <v>45162.563194444447</v>
      </c>
      <c r="C4529" s="41">
        <v>45162.569328703707</v>
      </c>
      <c r="D4529" s="11" t="s">
        <v>10</v>
      </c>
      <c r="E4529" s="11" t="s">
        <v>8</v>
      </c>
      <c r="F4529" s="11" t="s">
        <v>17</v>
      </c>
      <c r="G4529" s="13"/>
      <c r="H4529" s="84" t="str">
        <f t="shared" si="70"/>
        <v>Reason Unknown</v>
      </c>
      <c r="I4529" s="63">
        <f>(tbl_raw_data[[#This Row],[Date Actioned]])-(tbl_raw_data[[#This Row],[Date Tagged]])</f>
        <v>6.1342592598521151E-3</v>
      </c>
      <c r="J4529" s="66">
        <f>HOUR(tbl_raw_data[[#This Row],[time_taken]])*60+MINUTE(tbl_raw_data[[#This Row],[time_taken]])+SECOND(tbl_raw_data[[#This Row],[time_taken]])/60</f>
        <v>8.8333333333333339</v>
      </c>
      <c r="K4529" s="68">
        <f>DATE(YEAR(tbl_raw_data[[#This Row],[Date Actioned]]),MONTH(tbl_raw_data[[#This Row],[Date Actioned]]),DAY(tbl_raw_data[[#This Row],[Date Actioned]]))</f>
        <v>45162</v>
      </c>
      <c r="L4529" s="65" t="str">
        <f>UPPER(TEXT(tbl_raw_data[[#This Row],[updated_date]],"MMMM"))</f>
        <v>AUGUST</v>
      </c>
      <c r="M4529" s="65" t="str">
        <f>"WEEK "&amp;IF(ROUNDUP(DAY(tbl_raw_data[[#This Row],[updated_date]])/7,0)=5,4,ROUNDUP(DAY(tbl_raw_data[[#This Row],[updated_date]])/7,0))</f>
        <v>WEEK 4</v>
      </c>
      <c r="N4529" s="71" t="str">
        <f>UPPER(VLOOKUP(tbl_raw_data[[#This Row],[Analyst]],settings!$A$1:$B$15,2,0))</f>
        <v>MERCEDES</v>
      </c>
      <c r="O4529" s="71" t="str">
        <f>TRIM(UPPER(tbl_raw_data[[#This Row],[Outcome]]))</f>
        <v>APPROVE</v>
      </c>
      <c r="P4529" s="71" t="str">
        <f>TRIM(UPPER(tbl_raw_data[[#This Row],[Queue Name]]))</f>
        <v>CONSUMER POST BUREAU</v>
      </c>
      <c r="Q4529" s="71" t="str">
        <f>IF(tbl_raw_data[[#This Row],[time_taken_in_min]]&lt;=settings!$D$2,"SLA_MET","SLA_NOT_MET")</f>
        <v>SLA_MET</v>
      </c>
    </row>
    <row r="4530" spans="1:17" hidden="1" x14ac:dyDescent="0.3">
      <c r="A4530" s="5" t="s">
        <v>5493</v>
      </c>
      <c r="B4530" s="34">
        <v>45162.568460648145</v>
      </c>
      <c r="C4530" s="40">
        <v>45162.573148148149</v>
      </c>
      <c r="D4530" s="10" t="s">
        <v>10</v>
      </c>
      <c r="E4530" s="10" t="s">
        <v>11</v>
      </c>
      <c r="F4530" s="10" t="s">
        <v>17</v>
      </c>
      <c r="G4530" s="12"/>
      <c r="H4530" s="84" t="str">
        <f t="shared" si="70"/>
        <v>Reason Unknown</v>
      </c>
      <c r="I4530" s="63">
        <f>(tbl_raw_data[[#This Row],[Date Actioned]])-(tbl_raw_data[[#This Row],[Date Tagged]])</f>
        <v>4.6875000043655746E-3</v>
      </c>
      <c r="J4530" s="66">
        <f>HOUR(tbl_raw_data[[#This Row],[time_taken]])*60+MINUTE(tbl_raw_data[[#This Row],[time_taken]])+SECOND(tbl_raw_data[[#This Row],[time_taken]])/60</f>
        <v>6.75</v>
      </c>
      <c r="K4530" s="68">
        <f>DATE(YEAR(tbl_raw_data[[#This Row],[Date Actioned]]),MONTH(tbl_raw_data[[#This Row],[Date Actioned]]),DAY(tbl_raw_data[[#This Row],[Date Actioned]]))</f>
        <v>45162</v>
      </c>
      <c r="L4530" s="65" t="str">
        <f>UPPER(TEXT(tbl_raw_data[[#This Row],[updated_date]],"MMMM"))</f>
        <v>AUGUST</v>
      </c>
      <c r="M4530" s="65" t="str">
        <f>"WEEK "&amp;IF(ROUNDUP(DAY(tbl_raw_data[[#This Row],[updated_date]])/7,0)=5,4,ROUNDUP(DAY(tbl_raw_data[[#This Row],[updated_date]])/7,0))</f>
        <v>WEEK 4</v>
      </c>
      <c r="N4530" s="71" t="str">
        <f>UPPER(VLOOKUP(tbl_raw_data[[#This Row],[Analyst]],settings!$A$1:$B$15,2,0))</f>
        <v>MERCEDES</v>
      </c>
      <c r="O4530" s="71" t="str">
        <f>TRIM(UPPER(tbl_raw_data[[#This Row],[Outcome]]))</f>
        <v>APPROVE</v>
      </c>
      <c r="P4530" s="71" t="str">
        <f>TRIM(UPPER(tbl_raw_data[[#This Row],[Queue Name]]))</f>
        <v>CONSUMER EXISTING</v>
      </c>
      <c r="Q4530" s="71" t="str">
        <f>IF(tbl_raw_data[[#This Row],[time_taken_in_min]]&lt;=settings!$D$2,"SLA_MET","SLA_NOT_MET")</f>
        <v>SLA_MET</v>
      </c>
    </row>
    <row r="4531" spans="1:17" hidden="1" x14ac:dyDescent="0.3">
      <c r="A4531" s="7" t="s">
        <v>5494</v>
      </c>
      <c r="B4531" s="36">
        <v>45162.569733796299</v>
      </c>
      <c r="C4531" s="41">
        <v>45162.580543981479</v>
      </c>
      <c r="D4531" s="11" t="s">
        <v>10</v>
      </c>
      <c r="E4531" s="11" t="s">
        <v>11</v>
      </c>
      <c r="F4531" s="11" t="s">
        <v>9</v>
      </c>
      <c r="G4531" s="13"/>
      <c r="H4531" s="84" t="str">
        <f t="shared" si="70"/>
        <v>Reason Unknown</v>
      </c>
      <c r="I4531" s="63">
        <f>(tbl_raw_data[[#This Row],[Date Actioned]])-(tbl_raw_data[[#This Row],[Date Tagged]])</f>
        <v>1.081018518016208E-2</v>
      </c>
      <c r="J4531" s="66">
        <f>HOUR(tbl_raw_data[[#This Row],[time_taken]])*60+MINUTE(tbl_raw_data[[#This Row],[time_taken]])+SECOND(tbl_raw_data[[#This Row],[time_taken]])/60</f>
        <v>15.566666666666666</v>
      </c>
      <c r="K4531" s="68">
        <f>DATE(YEAR(tbl_raw_data[[#This Row],[Date Actioned]]),MONTH(tbl_raw_data[[#This Row],[Date Actioned]]),DAY(tbl_raw_data[[#This Row],[Date Actioned]]))</f>
        <v>45162</v>
      </c>
      <c r="L4531" s="65" t="str">
        <f>UPPER(TEXT(tbl_raw_data[[#This Row],[updated_date]],"MMMM"))</f>
        <v>AUGUST</v>
      </c>
      <c r="M4531" s="65" t="str">
        <f>"WEEK "&amp;IF(ROUNDUP(DAY(tbl_raw_data[[#This Row],[updated_date]])/7,0)=5,4,ROUNDUP(DAY(tbl_raw_data[[#This Row],[updated_date]])/7,0))</f>
        <v>WEEK 4</v>
      </c>
      <c r="N4531" s="71" t="str">
        <f>UPPER(VLOOKUP(tbl_raw_data[[#This Row],[Analyst]],settings!$A$1:$B$15,2,0))</f>
        <v>QUADIR</v>
      </c>
      <c r="O4531" s="71" t="str">
        <f>TRIM(UPPER(tbl_raw_data[[#This Row],[Outcome]]))</f>
        <v>APPROVE</v>
      </c>
      <c r="P4531" s="71" t="str">
        <f>TRIM(UPPER(tbl_raw_data[[#This Row],[Queue Name]]))</f>
        <v>CONSUMER EXISTING</v>
      </c>
      <c r="Q4531" s="71" t="str">
        <f>IF(tbl_raw_data[[#This Row],[time_taken_in_min]]&lt;=settings!$D$2,"SLA_MET","SLA_NOT_MET")</f>
        <v>SLA_MET</v>
      </c>
    </row>
    <row r="4532" spans="1:17" hidden="1" x14ac:dyDescent="0.3">
      <c r="A4532" s="1" t="s">
        <v>5495</v>
      </c>
      <c r="B4532" s="34">
        <v>45162.571134259262</v>
      </c>
      <c r="C4532" s="40">
        <v>45162.574756944443</v>
      </c>
      <c r="D4532" s="10" t="s">
        <v>10</v>
      </c>
      <c r="E4532" s="10" t="s">
        <v>18</v>
      </c>
      <c r="F4532" s="10" t="s">
        <v>19</v>
      </c>
      <c r="G4532" s="10" t="s">
        <v>119</v>
      </c>
      <c r="H4532" s="84" t="str">
        <f t="shared" si="70"/>
        <v>Reason Unknown</v>
      </c>
      <c r="I4532" s="63">
        <f>(tbl_raw_data[[#This Row],[Date Actioned]])-(tbl_raw_data[[#This Row],[Date Tagged]])</f>
        <v>3.6226851807441562E-3</v>
      </c>
      <c r="J4532" s="66">
        <f>HOUR(tbl_raw_data[[#This Row],[time_taken]])*60+MINUTE(tbl_raw_data[[#This Row],[time_taken]])+SECOND(tbl_raw_data[[#This Row],[time_taken]])/60</f>
        <v>5.2166666666666668</v>
      </c>
      <c r="K4532" s="68">
        <f>DATE(YEAR(tbl_raw_data[[#This Row],[Date Actioned]]),MONTH(tbl_raw_data[[#This Row],[Date Actioned]]),DAY(tbl_raw_data[[#This Row],[Date Actioned]]))</f>
        <v>45162</v>
      </c>
      <c r="L4532" s="65" t="str">
        <f>UPPER(TEXT(tbl_raw_data[[#This Row],[updated_date]],"MMMM"))</f>
        <v>AUGUST</v>
      </c>
      <c r="M4532" s="65" t="str">
        <f>"WEEK "&amp;IF(ROUNDUP(DAY(tbl_raw_data[[#This Row],[updated_date]])/7,0)=5,4,ROUNDUP(DAY(tbl_raw_data[[#This Row],[updated_date]])/7,0))</f>
        <v>WEEK 4</v>
      </c>
      <c r="N4532" s="71" t="str">
        <f>UPPER(VLOOKUP(tbl_raw_data[[#This Row],[Analyst]],settings!$A$1:$B$15,2,0))</f>
        <v>NAVED</v>
      </c>
      <c r="O4532" s="71" t="str">
        <f>TRIM(UPPER(tbl_raw_data[[#This Row],[Outcome]]))</f>
        <v>APPROVE</v>
      </c>
      <c r="P4532" s="71" t="str">
        <f>TRIM(UPPER(tbl_raw_data[[#This Row],[Queue Name]]))</f>
        <v>CONSUMER PRE BUREAU</v>
      </c>
      <c r="Q4532" s="71" t="str">
        <f>IF(tbl_raw_data[[#This Row],[time_taken_in_min]]&lt;=settings!$D$2,"SLA_MET","SLA_NOT_MET")</f>
        <v>SLA_MET</v>
      </c>
    </row>
    <row r="4533" spans="1:17" hidden="1" x14ac:dyDescent="0.3">
      <c r="A4533" s="5" t="s">
        <v>5496</v>
      </c>
      <c r="B4533" s="36">
        <v>45162.576053240744</v>
      </c>
      <c r="C4533" s="41">
        <v>45162.582268518519</v>
      </c>
      <c r="D4533" s="11" t="s">
        <v>10</v>
      </c>
      <c r="E4533" s="11" t="s">
        <v>11</v>
      </c>
      <c r="F4533" s="11" t="s">
        <v>19</v>
      </c>
      <c r="G4533" s="11" t="s">
        <v>15</v>
      </c>
      <c r="H4533" s="84" t="str">
        <f t="shared" si="70"/>
        <v>Reason Unknown</v>
      </c>
      <c r="I4533" s="63">
        <f>(tbl_raw_data[[#This Row],[Date Actioned]])-(tbl_raw_data[[#This Row],[Date Tagged]])</f>
        <v>6.2152777754818089E-3</v>
      </c>
      <c r="J4533" s="66">
        <f>HOUR(tbl_raw_data[[#This Row],[time_taken]])*60+MINUTE(tbl_raw_data[[#This Row],[time_taken]])+SECOND(tbl_raw_data[[#This Row],[time_taken]])/60</f>
        <v>8.9499999999999993</v>
      </c>
      <c r="K4533" s="68">
        <f>DATE(YEAR(tbl_raw_data[[#This Row],[Date Actioned]]),MONTH(tbl_raw_data[[#This Row],[Date Actioned]]),DAY(tbl_raw_data[[#This Row],[Date Actioned]]))</f>
        <v>45162</v>
      </c>
      <c r="L4533" s="65" t="str">
        <f>UPPER(TEXT(tbl_raw_data[[#This Row],[updated_date]],"MMMM"))</f>
        <v>AUGUST</v>
      </c>
      <c r="M4533" s="65" t="str">
        <f>"WEEK "&amp;IF(ROUNDUP(DAY(tbl_raw_data[[#This Row],[updated_date]])/7,0)=5,4,ROUNDUP(DAY(tbl_raw_data[[#This Row],[updated_date]])/7,0))</f>
        <v>WEEK 4</v>
      </c>
      <c r="N4533" s="71" t="str">
        <f>UPPER(VLOOKUP(tbl_raw_data[[#This Row],[Analyst]],settings!$A$1:$B$15,2,0))</f>
        <v>NAVED</v>
      </c>
      <c r="O4533" s="71" t="str">
        <f>TRIM(UPPER(tbl_raw_data[[#This Row],[Outcome]]))</f>
        <v>APPROVE</v>
      </c>
      <c r="P4533" s="71" t="str">
        <f>TRIM(UPPER(tbl_raw_data[[#This Row],[Queue Name]]))</f>
        <v>CONSUMER EXISTING</v>
      </c>
      <c r="Q4533" s="71" t="str">
        <f>IF(tbl_raw_data[[#This Row],[time_taken_in_min]]&lt;=settings!$D$2,"SLA_MET","SLA_NOT_MET")</f>
        <v>SLA_MET</v>
      </c>
    </row>
    <row r="4534" spans="1:17" hidden="1" x14ac:dyDescent="0.3">
      <c r="A4534" s="7" t="s">
        <v>5497</v>
      </c>
      <c r="B4534" s="34">
        <v>45162.576342592591</v>
      </c>
      <c r="C4534" s="40">
        <v>45162.584108796298</v>
      </c>
      <c r="D4534" s="10" t="s">
        <v>10</v>
      </c>
      <c r="E4534" s="10" t="s">
        <v>11</v>
      </c>
      <c r="F4534" s="10" t="s">
        <v>114</v>
      </c>
      <c r="G4534" s="10" t="s">
        <v>15</v>
      </c>
      <c r="H4534" s="84" t="str">
        <f t="shared" si="70"/>
        <v>Reason Unknown</v>
      </c>
      <c r="I4534" s="63">
        <f>(tbl_raw_data[[#This Row],[Date Actioned]])-(tbl_raw_data[[#This Row],[Date Tagged]])</f>
        <v>7.7662037074333057E-3</v>
      </c>
      <c r="J4534" s="66">
        <f>HOUR(tbl_raw_data[[#This Row],[time_taken]])*60+MINUTE(tbl_raw_data[[#This Row],[time_taken]])+SECOND(tbl_raw_data[[#This Row],[time_taken]])/60</f>
        <v>11.183333333333334</v>
      </c>
      <c r="K4534" s="68">
        <f>DATE(YEAR(tbl_raw_data[[#This Row],[Date Actioned]]),MONTH(tbl_raw_data[[#This Row],[Date Actioned]]),DAY(tbl_raw_data[[#This Row],[Date Actioned]]))</f>
        <v>45162</v>
      </c>
      <c r="L4534" s="65" t="str">
        <f>UPPER(TEXT(tbl_raw_data[[#This Row],[updated_date]],"MMMM"))</f>
        <v>AUGUST</v>
      </c>
      <c r="M4534" s="65" t="str">
        <f>"WEEK "&amp;IF(ROUNDUP(DAY(tbl_raw_data[[#This Row],[updated_date]])/7,0)=5,4,ROUNDUP(DAY(tbl_raw_data[[#This Row],[updated_date]])/7,0))</f>
        <v>WEEK 4</v>
      </c>
      <c r="N4534" s="71" t="str">
        <f>UPPER(VLOOKUP(tbl_raw_data[[#This Row],[Analyst]],settings!$A$1:$B$15,2,0))</f>
        <v>FARDIN</v>
      </c>
      <c r="O4534" s="71" t="str">
        <f>TRIM(UPPER(tbl_raw_data[[#This Row],[Outcome]]))</f>
        <v>APPROVE</v>
      </c>
      <c r="P4534" s="71" t="str">
        <f>TRIM(UPPER(tbl_raw_data[[#This Row],[Queue Name]]))</f>
        <v>CONSUMER EXISTING</v>
      </c>
      <c r="Q4534" s="71" t="str">
        <f>IF(tbl_raw_data[[#This Row],[time_taken_in_min]]&lt;=settings!$D$2,"SLA_MET","SLA_NOT_MET")</f>
        <v>SLA_MET</v>
      </c>
    </row>
    <row r="4535" spans="1:17" hidden="1" x14ac:dyDescent="0.3">
      <c r="A4535" s="1" t="s">
        <v>5498</v>
      </c>
      <c r="B4535" s="36">
        <v>45162.577604166669</v>
      </c>
      <c r="C4535" s="41">
        <v>45162.582777777781</v>
      </c>
      <c r="D4535" s="11" t="s">
        <v>10</v>
      </c>
      <c r="E4535" s="11" t="s">
        <v>11</v>
      </c>
      <c r="F4535" s="11" t="s">
        <v>25</v>
      </c>
      <c r="G4535" s="11" t="s">
        <v>15</v>
      </c>
      <c r="H4535" s="84" t="str">
        <f t="shared" si="70"/>
        <v>Reason Unknown</v>
      </c>
      <c r="I4535" s="63">
        <f>(tbl_raw_data[[#This Row],[Date Actioned]])-(tbl_raw_data[[#This Row],[Date Tagged]])</f>
        <v>5.173611112695653E-3</v>
      </c>
      <c r="J4535" s="66">
        <f>HOUR(tbl_raw_data[[#This Row],[time_taken]])*60+MINUTE(tbl_raw_data[[#This Row],[time_taken]])+SECOND(tbl_raw_data[[#This Row],[time_taken]])/60</f>
        <v>7.45</v>
      </c>
      <c r="K4535" s="68">
        <f>DATE(YEAR(tbl_raw_data[[#This Row],[Date Actioned]]),MONTH(tbl_raw_data[[#This Row],[Date Actioned]]),DAY(tbl_raw_data[[#This Row],[Date Actioned]]))</f>
        <v>45162</v>
      </c>
      <c r="L4535" s="65" t="str">
        <f>UPPER(TEXT(tbl_raw_data[[#This Row],[updated_date]],"MMMM"))</f>
        <v>AUGUST</v>
      </c>
      <c r="M4535" s="65" t="str">
        <f>"WEEK "&amp;IF(ROUNDUP(DAY(tbl_raw_data[[#This Row],[updated_date]])/7,0)=5,4,ROUNDUP(DAY(tbl_raw_data[[#This Row],[updated_date]])/7,0))</f>
        <v>WEEK 4</v>
      </c>
      <c r="N4535" s="71" t="str">
        <f>UPPER(VLOOKUP(tbl_raw_data[[#This Row],[Analyst]],settings!$A$1:$B$15,2,0))</f>
        <v>ASIF</v>
      </c>
      <c r="O4535" s="71" t="str">
        <f>TRIM(UPPER(tbl_raw_data[[#This Row],[Outcome]]))</f>
        <v>APPROVE</v>
      </c>
      <c r="P4535" s="71" t="str">
        <f>TRIM(UPPER(tbl_raw_data[[#This Row],[Queue Name]]))</f>
        <v>CONSUMER EXISTING</v>
      </c>
      <c r="Q4535" s="71" t="str">
        <f>IF(tbl_raw_data[[#This Row],[time_taken_in_min]]&lt;=settings!$D$2,"SLA_MET","SLA_NOT_MET")</f>
        <v>SLA_MET</v>
      </c>
    </row>
    <row r="4536" spans="1:17" hidden="1" x14ac:dyDescent="0.3">
      <c r="A4536" s="5" t="s">
        <v>5499</v>
      </c>
      <c r="B4536" s="34">
        <v>45162.579155092593</v>
      </c>
      <c r="C4536" s="40">
        <v>45162.585810185185</v>
      </c>
      <c r="D4536" s="10" t="s">
        <v>10</v>
      </c>
      <c r="E4536" s="10" t="s">
        <v>18</v>
      </c>
      <c r="F4536" s="10" t="s">
        <v>191</v>
      </c>
      <c r="G4536" s="10" t="s">
        <v>120</v>
      </c>
      <c r="H4536" s="84" t="str">
        <f t="shared" si="70"/>
        <v>Reason Unknown</v>
      </c>
      <c r="I4536" s="63">
        <f>(tbl_raw_data[[#This Row],[Date Actioned]])-(tbl_raw_data[[#This Row],[Date Tagged]])</f>
        <v>6.655092591245193E-3</v>
      </c>
      <c r="J4536" s="66">
        <f>HOUR(tbl_raw_data[[#This Row],[time_taken]])*60+MINUTE(tbl_raw_data[[#This Row],[time_taken]])+SECOND(tbl_raw_data[[#This Row],[time_taken]])/60</f>
        <v>9.5833333333333339</v>
      </c>
      <c r="K4536" s="68">
        <f>DATE(YEAR(tbl_raw_data[[#This Row],[Date Actioned]]),MONTH(tbl_raw_data[[#This Row],[Date Actioned]]),DAY(tbl_raw_data[[#This Row],[Date Actioned]]))</f>
        <v>45162</v>
      </c>
      <c r="L4536" s="65" t="str">
        <f>UPPER(TEXT(tbl_raw_data[[#This Row],[updated_date]],"MMMM"))</f>
        <v>AUGUST</v>
      </c>
      <c r="M4536" s="65" t="str">
        <f>"WEEK "&amp;IF(ROUNDUP(DAY(tbl_raw_data[[#This Row],[updated_date]])/7,0)=5,4,ROUNDUP(DAY(tbl_raw_data[[#This Row],[updated_date]])/7,0))</f>
        <v>WEEK 4</v>
      </c>
      <c r="N4536" s="71" t="str">
        <f>UPPER(VLOOKUP(tbl_raw_data[[#This Row],[Analyst]],settings!$A$1:$B$15,2,0))</f>
        <v>JULIA</v>
      </c>
      <c r="O4536" s="71" t="str">
        <f>TRIM(UPPER(tbl_raw_data[[#This Row],[Outcome]]))</f>
        <v>APPROVE</v>
      </c>
      <c r="P4536" s="71" t="str">
        <f>TRIM(UPPER(tbl_raw_data[[#This Row],[Queue Name]]))</f>
        <v>CONSUMER PRE BUREAU</v>
      </c>
      <c r="Q4536" s="71" t="str">
        <f>IF(tbl_raw_data[[#This Row],[time_taken_in_min]]&lt;=settings!$D$2,"SLA_MET","SLA_NOT_MET")</f>
        <v>SLA_MET</v>
      </c>
    </row>
    <row r="4537" spans="1:17" hidden="1" x14ac:dyDescent="0.3">
      <c r="A4537" s="7" t="s">
        <v>5500</v>
      </c>
      <c r="B4537" s="36">
        <v>45162.581493055557</v>
      </c>
      <c r="C4537" s="41">
        <v>45162.591226851851</v>
      </c>
      <c r="D4537" s="11" t="s">
        <v>10</v>
      </c>
      <c r="E4537" s="11" t="s">
        <v>11</v>
      </c>
      <c r="F4537" s="11" t="s">
        <v>25</v>
      </c>
      <c r="G4537" s="11" t="s">
        <v>26</v>
      </c>
      <c r="H4537" s="84" t="str">
        <f t="shared" si="70"/>
        <v>Reason Unknown</v>
      </c>
      <c r="I4537" s="63">
        <f>(tbl_raw_data[[#This Row],[Date Actioned]])-(tbl_raw_data[[#This Row],[Date Tagged]])</f>
        <v>9.7337962943129241E-3</v>
      </c>
      <c r="J4537" s="66">
        <f>HOUR(tbl_raw_data[[#This Row],[time_taken]])*60+MINUTE(tbl_raw_data[[#This Row],[time_taken]])+SECOND(tbl_raw_data[[#This Row],[time_taken]])/60</f>
        <v>14.016666666666667</v>
      </c>
      <c r="K4537" s="68">
        <f>DATE(YEAR(tbl_raw_data[[#This Row],[Date Actioned]]),MONTH(tbl_raw_data[[#This Row],[Date Actioned]]),DAY(tbl_raw_data[[#This Row],[Date Actioned]]))</f>
        <v>45162</v>
      </c>
      <c r="L4537" s="65" t="str">
        <f>UPPER(TEXT(tbl_raw_data[[#This Row],[updated_date]],"MMMM"))</f>
        <v>AUGUST</v>
      </c>
      <c r="M4537" s="65" t="str">
        <f>"WEEK "&amp;IF(ROUNDUP(DAY(tbl_raw_data[[#This Row],[updated_date]])/7,0)=5,4,ROUNDUP(DAY(tbl_raw_data[[#This Row],[updated_date]])/7,0))</f>
        <v>WEEK 4</v>
      </c>
      <c r="N4537" s="71" t="str">
        <f>UPPER(VLOOKUP(tbl_raw_data[[#This Row],[Analyst]],settings!$A$1:$B$15,2,0))</f>
        <v>ASIF</v>
      </c>
      <c r="O4537" s="71" t="str">
        <f>TRIM(UPPER(tbl_raw_data[[#This Row],[Outcome]]))</f>
        <v>APPROVE</v>
      </c>
      <c r="P4537" s="71" t="str">
        <f>TRIM(UPPER(tbl_raw_data[[#This Row],[Queue Name]]))</f>
        <v>CONSUMER EXISTING</v>
      </c>
      <c r="Q4537" s="71" t="str">
        <f>IF(tbl_raw_data[[#This Row],[time_taken_in_min]]&lt;=settings!$D$2,"SLA_MET","SLA_NOT_MET")</f>
        <v>SLA_MET</v>
      </c>
    </row>
    <row r="4538" spans="1:17" hidden="1" x14ac:dyDescent="0.3">
      <c r="A4538" s="1" t="s">
        <v>5501</v>
      </c>
      <c r="B4538" s="34">
        <v>45162.58353009259</v>
      </c>
      <c r="C4538" s="40">
        <v>45162.602476851855</v>
      </c>
      <c r="D4538" s="10" t="s">
        <v>10</v>
      </c>
      <c r="E4538" s="10" t="s">
        <v>11</v>
      </c>
      <c r="F4538" s="10" t="s">
        <v>17</v>
      </c>
      <c r="G4538" s="12"/>
      <c r="H4538" s="84" t="str">
        <f t="shared" si="70"/>
        <v>Reason Unknown</v>
      </c>
      <c r="I4538" s="63">
        <f>(tbl_raw_data[[#This Row],[Date Actioned]])-(tbl_raw_data[[#This Row],[Date Tagged]])</f>
        <v>1.8946759264508728E-2</v>
      </c>
      <c r="J4538" s="66">
        <f>HOUR(tbl_raw_data[[#This Row],[time_taken]])*60+MINUTE(tbl_raw_data[[#This Row],[time_taken]])+SECOND(tbl_raw_data[[#This Row],[time_taken]])/60</f>
        <v>27.283333333333335</v>
      </c>
      <c r="K4538" s="68">
        <f>DATE(YEAR(tbl_raw_data[[#This Row],[Date Actioned]]),MONTH(tbl_raw_data[[#This Row],[Date Actioned]]),DAY(tbl_raw_data[[#This Row],[Date Actioned]]))</f>
        <v>45162</v>
      </c>
      <c r="L4538" s="65" t="str">
        <f>UPPER(TEXT(tbl_raw_data[[#This Row],[updated_date]],"MMMM"))</f>
        <v>AUGUST</v>
      </c>
      <c r="M4538" s="65" t="str">
        <f>"WEEK "&amp;IF(ROUNDUP(DAY(tbl_raw_data[[#This Row],[updated_date]])/7,0)=5,4,ROUNDUP(DAY(tbl_raw_data[[#This Row],[updated_date]])/7,0))</f>
        <v>WEEK 4</v>
      </c>
      <c r="N4538" s="71" t="str">
        <f>UPPER(VLOOKUP(tbl_raw_data[[#This Row],[Analyst]],settings!$A$1:$B$15,2,0))</f>
        <v>MERCEDES</v>
      </c>
      <c r="O4538" s="71" t="str">
        <f>TRIM(UPPER(tbl_raw_data[[#This Row],[Outcome]]))</f>
        <v>APPROVE</v>
      </c>
      <c r="P4538" s="71" t="str">
        <f>TRIM(UPPER(tbl_raw_data[[#This Row],[Queue Name]]))</f>
        <v>CONSUMER EXISTING</v>
      </c>
      <c r="Q4538" s="71" t="str">
        <f>IF(tbl_raw_data[[#This Row],[time_taken_in_min]]&lt;=settings!$D$2,"SLA_MET","SLA_NOT_MET")</f>
        <v>SLA_NOT_MET</v>
      </c>
    </row>
    <row r="4539" spans="1:17" hidden="1" x14ac:dyDescent="0.3">
      <c r="A4539" s="5" t="s">
        <v>5502</v>
      </c>
      <c r="B4539" s="36">
        <v>45162.583738425928</v>
      </c>
      <c r="C4539" s="41">
        <v>45162.592361111114</v>
      </c>
      <c r="D4539" s="11" t="s">
        <v>10</v>
      </c>
      <c r="E4539" s="11" t="s">
        <v>11</v>
      </c>
      <c r="F4539" s="11" t="s">
        <v>19</v>
      </c>
      <c r="G4539" s="11" t="s">
        <v>15</v>
      </c>
      <c r="H4539" s="84" t="str">
        <f t="shared" si="70"/>
        <v>Reason Unknown</v>
      </c>
      <c r="I4539" s="63">
        <f>(tbl_raw_data[[#This Row],[Date Actioned]])-(tbl_raw_data[[#This Row],[Date Tagged]])</f>
        <v>8.6226851854007691E-3</v>
      </c>
      <c r="J4539" s="66">
        <f>HOUR(tbl_raw_data[[#This Row],[time_taken]])*60+MINUTE(tbl_raw_data[[#This Row],[time_taken]])+SECOND(tbl_raw_data[[#This Row],[time_taken]])/60</f>
        <v>12.416666666666666</v>
      </c>
      <c r="K4539" s="68">
        <f>DATE(YEAR(tbl_raw_data[[#This Row],[Date Actioned]]),MONTH(tbl_raw_data[[#This Row],[Date Actioned]]),DAY(tbl_raw_data[[#This Row],[Date Actioned]]))</f>
        <v>45162</v>
      </c>
      <c r="L4539" s="65" t="str">
        <f>UPPER(TEXT(tbl_raw_data[[#This Row],[updated_date]],"MMMM"))</f>
        <v>AUGUST</v>
      </c>
      <c r="M4539" s="65" t="str">
        <f>"WEEK "&amp;IF(ROUNDUP(DAY(tbl_raw_data[[#This Row],[updated_date]])/7,0)=5,4,ROUNDUP(DAY(tbl_raw_data[[#This Row],[updated_date]])/7,0))</f>
        <v>WEEK 4</v>
      </c>
      <c r="N4539" s="71" t="str">
        <f>UPPER(VLOOKUP(tbl_raw_data[[#This Row],[Analyst]],settings!$A$1:$B$15,2,0))</f>
        <v>NAVED</v>
      </c>
      <c r="O4539" s="71" t="str">
        <f>TRIM(UPPER(tbl_raw_data[[#This Row],[Outcome]]))</f>
        <v>APPROVE</v>
      </c>
      <c r="P4539" s="71" t="str">
        <f>TRIM(UPPER(tbl_raw_data[[#This Row],[Queue Name]]))</f>
        <v>CONSUMER EXISTING</v>
      </c>
      <c r="Q4539" s="71" t="str">
        <f>IF(tbl_raw_data[[#This Row],[time_taken_in_min]]&lt;=settings!$D$2,"SLA_MET","SLA_NOT_MET")</f>
        <v>SLA_MET</v>
      </c>
    </row>
    <row r="4540" spans="1:17" hidden="1" x14ac:dyDescent="0.3">
      <c r="A4540" s="7" t="s">
        <v>5503</v>
      </c>
      <c r="B4540" s="34">
        <v>45162.5859837963</v>
      </c>
      <c r="C4540" s="40">
        <v>45162.59747685185</v>
      </c>
      <c r="D4540" s="10" t="s">
        <v>10</v>
      </c>
      <c r="E4540" s="10" t="s">
        <v>11</v>
      </c>
      <c r="F4540" s="10" t="s">
        <v>14</v>
      </c>
      <c r="G4540" s="10" t="s">
        <v>123</v>
      </c>
      <c r="H4540" s="84" t="str">
        <f t="shared" si="70"/>
        <v>Reason Unknown</v>
      </c>
      <c r="I4540" s="63">
        <f>(tbl_raw_data[[#This Row],[Date Actioned]])-(tbl_raw_data[[#This Row],[Date Tagged]])</f>
        <v>1.1493055550090503E-2</v>
      </c>
      <c r="J4540" s="66">
        <f>HOUR(tbl_raw_data[[#This Row],[time_taken]])*60+MINUTE(tbl_raw_data[[#This Row],[time_taken]])+SECOND(tbl_raw_data[[#This Row],[time_taken]])/60</f>
        <v>16.55</v>
      </c>
      <c r="K4540" s="68">
        <f>DATE(YEAR(tbl_raw_data[[#This Row],[Date Actioned]]),MONTH(tbl_raw_data[[#This Row],[Date Actioned]]),DAY(tbl_raw_data[[#This Row],[Date Actioned]]))</f>
        <v>45162</v>
      </c>
      <c r="L4540" s="65" t="str">
        <f>UPPER(TEXT(tbl_raw_data[[#This Row],[updated_date]],"MMMM"))</f>
        <v>AUGUST</v>
      </c>
      <c r="M4540" s="65" t="str">
        <f>"WEEK "&amp;IF(ROUNDUP(DAY(tbl_raw_data[[#This Row],[updated_date]])/7,0)=5,4,ROUNDUP(DAY(tbl_raw_data[[#This Row],[updated_date]])/7,0))</f>
        <v>WEEK 4</v>
      </c>
      <c r="N4540" s="71" t="str">
        <f>UPPER(VLOOKUP(tbl_raw_data[[#This Row],[Analyst]],settings!$A$1:$B$15,2,0))</f>
        <v>CAMROON</v>
      </c>
      <c r="O4540" s="71" t="str">
        <f>TRIM(UPPER(tbl_raw_data[[#This Row],[Outcome]]))</f>
        <v>APPROVE</v>
      </c>
      <c r="P4540" s="71" t="str">
        <f>TRIM(UPPER(tbl_raw_data[[#This Row],[Queue Name]]))</f>
        <v>CONSUMER EXISTING</v>
      </c>
      <c r="Q4540" s="71" t="str">
        <f>IF(tbl_raw_data[[#This Row],[time_taken_in_min]]&lt;=settings!$D$2,"SLA_MET","SLA_NOT_MET")</f>
        <v>SLA_MET</v>
      </c>
    </row>
    <row r="4541" spans="1:17" hidden="1" x14ac:dyDescent="0.3">
      <c r="A4541" s="1" t="s">
        <v>5504</v>
      </c>
      <c r="B4541" s="36">
        <v>45162.587581018517</v>
      </c>
      <c r="C4541" s="41">
        <v>45162.595983796295</v>
      </c>
      <c r="D4541" s="11" t="s">
        <v>10</v>
      </c>
      <c r="E4541" s="11" t="s">
        <v>11</v>
      </c>
      <c r="F4541" s="11" t="s">
        <v>25</v>
      </c>
      <c r="G4541" s="11" t="s">
        <v>15</v>
      </c>
      <c r="H4541" s="84" t="str">
        <f t="shared" si="70"/>
        <v>Reason Unknown</v>
      </c>
      <c r="I4541" s="63">
        <f>(tbl_raw_data[[#This Row],[Date Actioned]])-(tbl_raw_data[[#This Row],[Date Tagged]])</f>
        <v>8.4027777775190771E-3</v>
      </c>
      <c r="J4541" s="66">
        <f>HOUR(tbl_raw_data[[#This Row],[time_taken]])*60+MINUTE(tbl_raw_data[[#This Row],[time_taken]])+SECOND(tbl_raw_data[[#This Row],[time_taken]])/60</f>
        <v>12.1</v>
      </c>
      <c r="K4541" s="68">
        <f>DATE(YEAR(tbl_raw_data[[#This Row],[Date Actioned]]),MONTH(tbl_raw_data[[#This Row],[Date Actioned]]),DAY(tbl_raw_data[[#This Row],[Date Actioned]]))</f>
        <v>45162</v>
      </c>
      <c r="L4541" s="65" t="str">
        <f>UPPER(TEXT(tbl_raw_data[[#This Row],[updated_date]],"MMMM"))</f>
        <v>AUGUST</v>
      </c>
      <c r="M4541" s="65" t="str">
        <f>"WEEK "&amp;IF(ROUNDUP(DAY(tbl_raw_data[[#This Row],[updated_date]])/7,0)=5,4,ROUNDUP(DAY(tbl_raw_data[[#This Row],[updated_date]])/7,0))</f>
        <v>WEEK 4</v>
      </c>
      <c r="N4541" s="71" t="str">
        <f>UPPER(VLOOKUP(tbl_raw_data[[#This Row],[Analyst]],settings!$A$1:$B$15,2,0))</f>
        <v>ASIF</v>
      </c>
      <c r="O4541" s="71" t="str">
        <f>TRIM(UPPER(tbl_raw_data[[#This Row],[Outcome]]))</f>
        <v>APPROVE</v>
      </c>
      <c r="P4541" s="71" t="str">
        <f>TRIM(UPPER(tbl_raw_data[[#This Row],[Queue Name]]))</f>
        <v>CONSUMER EXISTING</v>
      </c>
      <c r="Q4541" s="71" t="str">
        <f>IF(tbl_raw_data[[#This Row],[time_taken_in_min]]&lt;=settings!$D$2,"SLA_MET","SLA_NOT_MET")</f>
        <v>SLA_MET</v>
      </c>
    </row>
    <row r="4542" spans="1:17" hidden="1" x14ac:dyDescent="0.3">
      <c r="A4542" s="5" t="s">
        <v>5505</v>
      </c>
      <c r="B4542" s="34">
        <v>45162.587962962964</v>
      </c>
      <c r="C4542" s="40">
        <v>45162.600393518522</v>
      </c>
      <c r="D4542" s="10" t="s">
        <v>10</v>
      </c>
      <c r="E4542" s="10" t="s">
        <v>11</v>
      </c>
      <c r="F4542" s="10" t="s">
        <v>114</v>
      </c>
      <c r="G4542" s="10" t="s">
        <v>15</v>
      </c>
      <c r="H4542" s="84" t="str">
        <f t="shared" si="70"/>
        <v>Reason Unknown</v>
      </c>
      <c r="I4542" s="63">
        <f>(tbl_raw_data[[#This Row],[Date Actioned]])-(tbl_raw_data[[#This Row],[Date Tagged]])</f>
        <v>1.2430555558239575E-2</v>
      </c>
      <c r="J4542" s="66">
        <f>HOUR(tbl_raw_data[[#This Row],[time_taken]])*60+MINUTE(tbl_raw_data[[#This Row],[time_taken]])+SECOND(tbl_raw_data[[#This Row],[time_taken]])/60</f>
        <v>17.899999999999999</v>
      </c>
      <c r="K4542" s="68">
        <f>DATE(YEAR(tbl_raw_data[[#This Row],[Date Actioned]]),MONTH(tbl_raw_data[[#This Row],[Date Actioned]]),DAY(tbl_raw_data[[#This Row],[Date Actioned]]))</f>
        <v>45162</v>
      </c>
      <c r="L4542" s="65" t="str">
        <f>UPPER(TEXT(tbl_raw_data[[#This Row],[updated_date]],"MMMM"))</f>
        <v>AUGUST</v>
      </c>
      <c r="M4542" s="65" t="str">
        <f>"WEEK "&amp;IF(ROUNDUP(DAY(tbl_raw_data[[#This Row],[updated_date]])/7,0)=5,4,ROUNDUP(DAY(tbl_raw_data[[#This Row],[updated_date]])/7,0))</f>
        <v>WEEK 4</v>
      </c>
      <c r="N4542" s="71" t="str">
        <f>UPPER(VLOOKUP(tbl_raw_data[[#This Row],[Analyst]],settings!$A$1:$B$15,2,0))</f>
        <v>FARDIN</v>
      </c>
      <c r="O4542" s="71" t="str">
        <f>TRIM(UPPER(tbl_raw_data[[#This Row],[Outcome]]))</f>
        <v>APPROVE</v>
      </c>
      <c r="P4542" s="71" t="str">
        <f>TRIM(UPPER(tbl_raw_data[[#This Row],[Queue Name]]))</f>
        <v>CONSUMER EXISTING</v>
      </c>
      <c r="Q4542" s="71" t="str">
        <f>IF(tbl_raw_data[[#This Row],[time_taken_in_min]]&lt;=settings!$D$2,"SLA_MET","SLA_NOT_MET")</f>
        <v>SLA_MET</v>
      </c>
    </row>
    <row r="4543" spans="1:17" hidden="1" x14ac:dyDescent="0.3">
      <c r="A4543" s="7" t="s">
        <v>5506</v>
      </c>
      <c r="B4543" s="36">
        <v>45162.608703703707</v>
      </c>
      <c r="C4543" s="41">
        <v>45162.612986111111</v>
      </c>
      <c r="D4543" s="11" t="s">
        <v>10</v>
      </c>
      <c r="E4543" s="11" t="s">
        <v>18</v>
      </c>
      <c r="F4543" s="11" t="s">
        <v>19</v>
      </c>
      <c r="G4543" s="11" t="s">
        <v>15</v>
      </c>
      <c r="H4543" s="84" t="str">
        <f t="shared" si="70"/>
        <v>Reason Unknown</v>
      </c>
      <c r="I4543" s="63">
        <f>(tbl_raw_data[[#This Row],[Date Actioned]])-(tbl_raw_data[[#This Row],[Date Tagged]])</f>
        <v>4.2824074043892324E-3</v>
      </c>
      <c r="J4543" s="66">
        <f>HOUR(tbl_raw_data[[#This Row],[time_taken]])*60+MINUTE(tbl_raw_data[[#This Row],[time_taken]])+SECOND(tbl_raw_data[[#This Row],[time_taken]])/60</f>
        <v>6.166666666666667</v>
      </c>
      <c r="K4543" s="68">
        <f>DATE(YEAR(tbl_raw_data[[#This Row],[Date Actioned]]),MONTH(tbl_raw_data[[#This Row],[Date Actioned]]),DAY(tbl_raw_data[[#This Row],[Date Actioned]]))</f>
        <v>45162</v>
      </c>
      <c r="L4543" s="65" t="str">
        <f>UPPER(TEXT(tbl_raw_data[[#This Row],[updated_date]],"MMMM"))</f>
        <v>AUGUST</v>
      </c>
      <c r="M4543" s="65" t="str">
        <f>"WEEK "&amp;IF(ROUNDUP(DAY(tbl_raw_data[[#This Row],[updated_date]])/7,0)=5,4,ROUNDUP(DAY(tbl_raw_data[[#This Row],[updated_date]])/7,0))</f>
        <v>WEEK 4</v>
      </c>
      <c r="N4543" s="71" t="str">
        <f>UPPER(VLOOKUP(tbl_raw_data[[#This Row],[Analyst]],settings!$A$1:$B$15,2,0))</f>
        <v>NAVED</v>
      </c>
      <c r="O4543" s="71" t="str">
        <f>TRIM(UPPER(tbl_raw_data[[#This Row],[Outcome]]))</f>
        <v>APPROVE</v>
      </c>
      <c r="P4543" s="71" t="str">
        <f>TRIM(UPPER(tbl_raw_data[[#This Row],[Queue Name]]))</f>
        <v>CONSUMER PRE BUREAU</v>
      </c>
      <c r="Q4543" s="71" t="str">
        <f>IF(tbl_raw_data[[#This Row],[time_taken_in_min]]&lt;=settings!$D$2,"SLA_MET","SLA_NOT_MET")</f>
        <v>SLA_MET</v>
      </c>
    </row>
    <row r="4544" spans="1:17" hidden="1" x14ac:dyDescent="0.3">
      <c r="A4544" s="1" t="s">
        <v>5507</v>
      </c>
      <c r="B4544" s="34">
        <v>45162.608946759261</v>
      </c>
      <c r="C4544" s="40">
        <v>45162.615671296298</v>
      </c>
      <c r="D4544" s="10" t="s">
        <v>10</v>
      </c>
      <c r="E4544" s="10" t="s">
        <v>11</v>
      </c>
      <c r="F4544" s="10" t="s">
        <v>114</v>
      </c>
      <c r="G4544" s="10" t="s">
        <v>15</v>
      </c>
      <c r="H4544" s="84" t="str">
        <f t="shared" si="70"/>
        <v>Reason Unknown</v>
      </c>
      <c r="I4544" s="63">
        <f>(tbl_raw_data[[#This Row],[Date Actioned]])-(tbl_raw_data[[#This Row],[Date Tagged]])</f>
        <v>6.7245370373711921E-3</v>
      </c>
      <c r="J4544" s="66">
        <f>HOUR(tbl_raw_data[[#This Row],[time_taken]])*60+MINUTE(tbl_raw_data[[#This Row],[time_taken]])+SECOND(tbl_raw_data[[#This Row],[time_taken]])/60</f>
        <v>9.6833333333333336</v>
      </c>
      <c r="K4544" s="68">
        <f>DATE(YEAR(tbl_raw_data[[#This Row],[Date Actioned]]),MONTH(tbl_raw_data[[#This Row],[Date Actioned]]),DAY(tbl_raw_data[[#This Row],[Date Actioned]]))</f>
        <v>45162</v>
      </c>
      <c r="L4544" s="65" t="str">
        <f>UPPER(TEXT(tbl_raw_data[[#This Row],[updated_date]],"MMMM"))</f>
        <v>AUGUST</v>
      </c>
      <c r="M4544" s="65" t="str">
        <f>"WEEK "&amp;IF(ROUNDUP(DAY(tbl_raw_data[[#This Row],[updated_date]])/7,0)=5,4,ROUNDUP(DAY(tbl_raw_data[[#This Row],[updated_date]])/7,0))</f>
        <v>WEEK 4</v>
      </c>
      <c r="N4544" s="71" t="str">
        <f>UPPER(VLOOKUP(tbl_raw_data[[#This Row],[Analyst]],settings!$A$1:$B$15,2,0))</f>
        <v>FARDIN</v>
      </c>
      <c r="O4544" s="71" t="str">
        <f>TRIM(UPPER(tbl_raw_data[[#This Row],[Outcome]]))</f>
        <v>APPROVE</v>
      </c>
      <c r="P4544" s="71" t="str">
        <f>TRIM(UPPER(tbl_raw_data[[#This Row],[Queue Name]]))</f>
        <v>CONSUMER EXISTING</v>
      </c>
      <c r="Q4544" s="71" t="str">
        <f>IF(tbl_raw_data[[#This Row],[time_taken_in_min]]&lt;=settings!$D$2,"SLA_MET","SLA_NOT_MET")</f>
        <v>SLA_MET</v>
      </c>
    </row>
    <row r="4545" spans="1:17" hidden="1" x14ac:dyDescent="0.3">
      <c r="A4545" s="5" t="s">
        <v>5508</v>
      </c>
      <c r="B4545" s="36">
        <v>45162.610405092593</v>
      </c>
      <c r="C4545" s="41">
        <v>45162.616608796299</v>
      </c>
      <c r="D4545" s="11" t="s">
        <v>10</v>
      </c>
      <c r="E4545" s="11" t="s">
        <v>18</v>
      </c>
      <c r="F4545" s="11" t="s">
        <v>14</v>
      </c>
      <c r="G4545" s="11" t="s">
        <v>16</v>
      </c>
      <c r="H4545" s="84" t="str">
        <f t="shared" si="70"/>
        <v>Reason Unknown</v>
      </c>
      <c r="I4545" s="63">
        <f>(tbl_raw_data[[#This Row],[Date Actioned]])-(tbl_raw_data[[#This Row],[Date Tagged]])</f>
        <v>6.2037037059781142E-3</v>
      </c>
      <c r="J4545" s="66">
        <f>HOUR(tbl_raw_data[[#This Row],[time_taken]])*60+MINUTE(tbl_raw_data[[#This Row],[time_taken]])+SECOND(tbl_raw_data[[#This Row],[time_taken]])/60</f>
        <v>8.9333333333333336</v>
      </c>
      <c r="K4545" s="68">
        <f>DATE(YEAR(tbl_raw_data[[#This Row],[Date Actioned]]),MONTH(tbl_raw_data[[#This Row],[Date Actioned]]),DAY(tbl_raw_data[[#This Row],[Date Actioned]]))</f>
        <v>45162</v>
      </c>
      <c r="L4545" s="65" t="str">
        <f>UPPER(TEXT(tbl_raw_data[[#This Row],[updated_date]],"MMMM"))</f>
        <v>AUGUST</v>
      </c>
      <c r="M4545" s="65" t="str">
        <f>"WEEK "&amp;IF(ROUNDUP(DAY(tbl_raw_data[[#This Row],[updated_date]])/7,0)=5,4,ROUNDUP(DAY(tbl_raw_data[[#This Row],[updated_date]])/7,0))</f>
        <v>WEEK 4</v>
      </c>
      <c r="N4545" s="71" t="str">
        <f>UPPER(VLOOKUP(tbl_raw_data[[#This Row],[Analyst]],settings!$A$1:$B$15,2,0))</f>
        <v>CAMROON</v>
      </c>
      <c r="O4545" s="71" t="str">
        <f>TRIM(UPPER(tbl_raw_data[[#This Row],[Outcome]]))</f>
        <v>APPROVE</v>
      </c>
      <c r="P4545" s="71" t="str">
        <f>TRIM(UPPER(tbl_raw_data[[#This Row],[Queue Name]]))</f>
        <v>CONSUMER PRE BUREAU</v>
      </c>
      <c r="Q4545" s="71" t="str">
        <f>IF(tbl_raw_data[[#This Row],[time_taken_in_min]]&lt;=settings!$D$2,"SLA_MET","SLA_NOT_MET")</f>
        <v>SLA_MET</v>
      </c>
    </row>
    <row r="4546" spans="1:17" hidden="1" x14ac:dyDescent="0.3">
      <c r="A4546" s="7" t="s">
        <v>5509</v>
      </c>
      <c r="B4546" s="34">
        <v>45162.610405092593</v>
      </c>
      <c r="C4546" s="40">
        <v>45162.622627314813</v>
      </c>
      <c r="D4546" s="10" t="s">
        <v>10</v>
      </c>
      <c r="E4546" s="10" t="s">
        <v>11</v>
      </c>
      <c r="F4546" s="10" t="s">
        <v>25</v>
      </c>
      <c r="G4546" s="10" t="s">
        <v>824</v>
      </c>
      <c r="H4546" s="84" t="str">
        <f t="shared" si="70"/>
        <v>Reason Unknown</v>
      </c>
      <c r="I4546" s="63">
        <f>(tbl_raw_data[[#This Row],[Date Actioned]])-(tbl_raw_data[[#This Row],[Date Tagged]])</f>
        <v>1.2222222219861578E-2</v>
      </c>
      <c r="J4546" s="66">
        <f>HOUR(tbl_raw_data[[#This Row],[time_taken]])*60+MINUTE(tbl_raw_data[[#This Row],[time_taken]])+SECOND(tbl_raw_data[[#This Row],[time_taken]])/60</f>
        <v>17.600000000000001</v>
      </c>
      <c r="K4546" s="68">
        <f>DATE(YEAR(tbl_raw_data[[#This Row],[Date Actioned]]),MONTH(tbl_raw_data[[#This Row],[Date Actioned]]),DAY(tbl_raw_data[[#This Row],[Date Actioned]]))</f>
        <v>45162</v>
      </c>
      <c r="L4546" s="65" t="str">
        <f>UPPER(TEXT(tbl_raw_data[[#This Row],[updated_date]],"MMMM"))</f>
        <v>AUGUST</v>
      </c>
      <c r="M4546" s="65" t="str">
        <f>"WEEK "&amp;IF(ROUNDUP(DAY(tbl_raw_data[[#This Row],[updated_date]])/7,0)=5,4,ROUNDUP(DAY(tbl_raw_data[[#This Row],[updated_date]])/7,0))</f>
        <v>WEEK 4</v>
      </c>
      <c r="N4546" s="71" t="str">
        <f>UPPER(VLOOKUP(tbl_raw_data[[#This Row],[Analyst]],settings!$A$1:$B$15,2,0))</f>
        <v>ASIF</v>
      </c>
      <c r="O4546" s="71" t="str">
        <f>TRIM(UPPER(tbl_raw_data[[#This Row],[Outcome]]))</f>
        <v>APPROVE</v>
      </c>
      <c r="P4546" s="71" t="str">
        <f>TRIM(UPPER(tbl_raw_data[[#This Row],[Queue Name]]))</f>
        <v>CONSUMER EXISTING</v>
      </c>
      <c r="Q4546" s="71" t="str">
        <f>IF(tbl_raw_data[[#This Row],[time_taken_in_min]]&lt;=settings!$D$2,"SLA_MET","SLA_NOT_MET")</f>
        <v>SLA_MET</v>
      </c>
    </row>
    <row r="4547" spans="1:17" hidden="1" x14ac:dyDescent="0.3">
      <c r="A4547" s="1" t="s">
        <v>5510</v>
      </c>
      <c r="B4547" s="36">
        <v>45162.614502314813</v>
      </c>
      <c r="C4547" s="41">
        <v>45162.62699074074</v>
      </c>
      <c r="D4547" s="11" t="s">
        <v>10</v>
      </c>
      <c r="E4547" s="11" t="s">
        <v>11</v>
      </c>
      <c r="F4547" s="11" t="s">
        <v>114</v>
      </c>
      <c r="G4547" s="13"/>
      <c r="H4547" s="84" t="str">
        <f t="shared" ref="H4547:H4610" si="71">IF(OR(ISNUMBER(SEARCH("duplicate",G4547)), ISNUMBER(SEARCH("previously",G4547)), ISNUMBER(SEARCH("previously approved",G4547))), "Duplicate Application",
IF(OR(ISNUMBER(SEARCH("incorrect",G4547)), ISNUMBER(SEARCH("remove", G4547))), "Incorrect Details",
IF(ISNUMBER(SEARCH("incomplete",G4547)), "Incomplete Details",
IF(ISNUMBER(SEARCH("overdue",G4547)), "Overdue Bill",
IF(OR(ISNUMBER(SEARCH("resubmit as", G4547)), ISNUMBER(SEARCH("re-submit as", G4547))), "Incorrect Queue",
IF(OR(ISNUMBER(SEARCH("100",G4547)), ISNUMBER(SEARCH("correct", G4547)), ISNUMBER(SEARCH("email", G4547)), ISNUMBER(SEARCH("please submit", G4547)), ISNUMBER(SEARCH("please resubmit",G4547)), ISNUMBER(SEARCH("please re-submit", G4547)), ISNUMBER(SEARCH("please send", G4547))), "Incomplete Details",
IF(ISNUMBER(SEARCH("error", G4547)), "System Error", "Reason Unknown")))))))</f>
        <v>Reason Unknown</v>
      </c>
      <c r="I4547" s="63">
        <f>(tbl_raw_data[[#This Row],[Date Actioned]])-(tbl_raw_data[[#This Row],[Date Tagged]])</f>
        <v>1.2488425927585922E-2</v>
      </c>
      <c r="J4547" s="66">
        <f>HOUR(tbl_raw_data[[#This Row],[time_taken]])*60+MINUTE(tbl_raw_data[[#This Row],[time_taken]])+SECOND(tbl_raw_data[[#This Row],[time_taken]])/60</f>
        <v>17.983333333333334</v>
      </c>
      <c r="K4547" s="68">
        <f>DATE(YEAR(tbl_raw_data[[#This Row],[Date Actioned]]),MONTH(tbl_raw_data[[#This Row],[Date Actioned]]),DAY(tbl_raw_data[[#This Row],[Date Actioned]]))</f>
        <v>45162</v>
      </c>
      <c r="L4547" s="65" t="str">
        <f>UPPER(TEXT(tbl_raw_data[[#This Row],[updated_date]],"MMMM"))</f>
        <v>AUGUST</v>
      </c>
      <c r="M4547" s="65" t="str">
        <f>"WEEK "&amp;IF(ROUNDUP(DAY(tbl_raw_data[[#This Row],[updated_date]])/7,0)=5,4,ROUNDUP(DAY(tbl_raw_data[[#This Row],[updated_date]])/7,0))</f>
        <v>WEEK 4</v>
      </c>
      <c r="N4547" s="71" t="str">
        <f>UPPER(VLOOKUP(tbl_raw_data[[#This Row],[Analyst]],settings!$A$1:$B$15,2,0))</f>
        <v>FARDIN</v>
      </c>
      <c r="O4547" s="71" t="str">
        <f>TRIM(UPPER(tbl_raw_data[[#This Row],[Outcome]]))</f>
        <v>APPROVE</v>
      </c>
      <c r="P4547" s="71" t="str">
        <f>TRIM(UPPER(tbl_raw_data[[#This Row],[Queue Name]]))</f>
        <v>CONSUMER EXISTING</v>
      </c>
      <c r="Q4547" s="71" t="str">
        <f>IF(tbl_raw_data[[#This Row],[time_taken_in_min]]&lt;=settings!$D$2,"SLA_MET","SLA_NOT_MET")</f>
        <v>SLA_MET</v>
      </c>
    </row>
    <row r="4548" spans="1:17" hidden="1" x14ac:dyDescent="0.3">
      <c r="A4548" s="5" t="s">
        <v>5511</v>
      </c>
      <c r="B4548" s="34">
        <v>45162.615567129629</v>
      </c>
      <c r="C4548" s="40">
        <v>45162.620046296295</v>
      </c>
      <c r="D4548" s="10" t="s">
        <v>10</v>
      </c>
      <c r="E4548" s="10" t="s">
        <v>11</v>
      </c>
      <c r="F4548" s="10" t="s">
        <v>114</v>
      </c>
      <c r="G4548" s="10" t="s">
        <v>15</v>
      </c>
      <c r="H4548" s="84" t="str">
        <f t="shared" si="71"/>
        <v>Reason Unknown</v>
      </c>
      <c r="I4548" s="63">
        <f>(tbl_raw_data[[#This Row],[Date Actioned]])-(tbl_raw_data[[#This Row],[Date Tagged]])</f>
        <v>4.4791666659875773E-3</v>
      </c>
      <c r="J4548" s="66">
        <f>HOUR(tbl_raw_data[[#This Row],[time_taken]])*60+MINUTE(tbl_raw_data[[#This Row],[time_taken]])+SECOND(tbl_raw_data[[#This Row],[time_taken]])/60</f>
        <v>6.45</v>
      </c>
      <c r="K4548" s="68">
        <f>DATE(YEAR(tbl_raw_data[[#This Row],[Date Actioned]]),MONTH(tbl_raw_data[[#This Row],[Date Actioned]]),DAY(tbl_raw_data[[#This Row],[Date Actioned]]))</f>
        <v>45162</v>
      </c>
      <c r="L4548" s="65" t="str">
        <f>UPPER(TEXT(tbl_raw_data[[#This Row],[updated_date]],"MMMM"))</f>
        <v>AUGUST</v>
      </c>
      <c r="M4548" s="65" t="str">
        <f>"WEEK "&amp;IF(ROUNDUP(DAY(tbl_raw_data[[#This Row],[updated_date]])/7,0)=5,4,ROUNDUP(DAY(tbl_raw_data[[#This Row],[updated_date]])/7,0))</f>
        <v>WEEK 4</v>
      </c>
      <c r="N4548" s="71" t="str">
        <f>UPPER(VLOOKUP(tbl_raw_data[[#This Row],[Analyst]],settings!$A$1:$B$15,2,0))</f>
        <v>FARDIN</v>
      </c>
      <c r="O4548" s="71" t="str">
        <f>TRIM(UPPER(tbl_raw_data[[#This Row],[Outcome]]))</f>
        <v>APPROVE</v>
      </c>
      <c r="P4548" s="71" t="str">
        <f>TRIM(UPPER(tbl_raw_data[[#This Row],[Queue Name]]))</f>
        <v>CONSUMER EXISTING</v>
      </c>
      <c r="Q4548" s="71" t="str">
        <f>IF(tbl_raw_data[[#This Row],[time_taken_in_min]]&lt;=settings!$D$2,"SLA_MET","SLA_NOT_MET")</f>
        <v>SLA_MET</v>
      </c>
    </row>
    <row r="4549" spans="1:17" hidden="1" x14ac:dyDescent="0.3">
      <c r="A4549" s="7" t="s">
        <v>5512</v>
      </c>
      <c r="B4549" s="36">
        <v>45162.619849537034</v>
      </c>
      <c r="C4549" s="41">
        <v>45162.62604166667</v>
      </c>
      <c r="D4549" s="11" t="s">
        <v>10</v>
      </c>
      <c r="E4549" s="11" t="s">
        <v>8</v>
      </c>
      <c r="F4549" s="11" t="s">
        <v>25</v>
      </c>
      <c r="G4549" s="13"/>
      <c r="H4549" s="84" t="str">
        <f t="shared" si="71"/>
        <v>Reason Unknown</v>
      </c>
      <c r="I4549" s="63">
        <f>(tbl_raw_data[[#This Row],[Date Actioned]])-(tbl_raw_data[[#This Row],[Date Tagged]])</f>
        <v>6.1921296364744194E-3</v>
      </c>
      <c r="J4549" s="66">
        <f>HOUR(tbl_raw_data[[#This Row],[time_taken]])*60+MINUTE(tbl_raw_data[[#This Row],[time_taken]])+SECOND(tbl_raw_data[[#This Row],[time_taken]])/60</f>
        <v>8.9166666666666661</v>
      </c>
      <c r="K4549" s="68">
        <f>DATE(YEAR(tbl_raw_data[[#This Row],[Date Actioned]]),MONTH(tbl_raw_data[[#This Row],[Date Actioned]]),DAY(tbl_raw_data[[#This Row],[Date Actioned]]))</f>
        <v>45162</v>
      </c>
      <c r="L4549" s="65" t="str">
        <f>UPPER(TEXT(tbl_raw_data[[#This Row],[updated_date]],"MMMM"))</f>
        <v>AUGUST</v>
      </c>
      <c r="M4549" s="65" t="str">
        <f>"WEEK "&amp;IF(ROUNDUP(DAY(tbl_raw_data[[#This Row],[updated_date]])/7,0)=5,4,ROUNDUP(DAY(tbl_raw_data[[#This Row],[updated_date]])/7,0))</f>
        <v>WEEK 4</v>
      </c>
      <c r="N4549" s="71" t="str">
        <f>UPPER(VLOOKUP(tbl_raw_data[[#This Row],[Analyst]],settings!$A$1:$B$15,2,0))</f>
        <v>ASIF</v>
      </c>
      <c r="O4549" s="71" t="str">
        <f>TRIM(UPPER(tbl_raw_data[[#This Row],[Outcome]]))</f>
        <v>APPROVE</v>
      </c>
      <c r="P4549" s="71" t="str">
        <f>TRIM(UPPER(tbl_raw_data[[#This Row],[Queue Name]]))</f>
        <v>CONSUMER POST BUREAU</v>
      </c>
      <c r="Q4549" s="71" t="str">
        <f>IF(tbl_raw_data[[#This Row],[time_taken_in_min]]&lt;=settings!$D$2,"SLA_MET","SLA_NOT_MET")</f>
        <v>SLA_MET</v>
      </c>
    </row>
    <row r="4550" spans="1:17" hidden="1" x14ac:dyDescent="0.3">
      <c r="A4550" s="1" t="s">
        <v>5513</v>
      </c>
      <c r="B4550" s="34">
        <v>45162.624571759261</v>
      </c>
      <c r="C4550" s="40">
        <v>45162.640011574076</v>
      </c>
      <c r="D4550" s="10" t="s">
        <v>10</v>
      </c>
      <c r="E4550" s="10" t="s">
        <v>8</v>
      </c>
      <c r="F4550" s="10" t="s">
        <v>9</v>
      </c>
      <c r="G4550" s="12"/>
      <c r="H4550" s="84" t="str">
        <f t="shared" si="71"/>
        <v>Reason Unknown</v>
      </c>
      <c r="I4550" s="63">
        <f>(tbl_raw_data[[#This Row],[Date Actioned]])-(tbl_raw_data[[#This Row],[Date Tagged]])</f>
        <v>1.5439814815181307E-2</v>
      </c>
      <c r="J4550" s="66">
        <f>HOUR(tbl_raw_data[[#This Row],[time_taken]])*60+MINUTE(tbl_raw_data[[#This Row],[time_taken]])+SECOND(tbl_raw_data[[#This Row],[time_taken]])/60</f>
        <v>22.233333333333334</v>
      </c>
      <c r="K4550" s="68">
        <f>DATE(YEAR(tbl_raw_data[[#This Row],[Date Actioned]]),MONTH(tbl_raw_data[[#This Row],[Date Actioned]]),DAY(tbl_raw_data[[#This Row],[Date Actioned]]))</f>
        <v>45162</v>
      </c>
      <c r="L4550" s="65" t="str">
        <f>UPPER(TEXT(tbl_raw_data[[#This Row],[updated_date]],"MMMM"))</f>
        <v>AUGUST</v>
      </c>
      <c r="M4550" s="65" t="str">
        <f>"WEEK "&amp;IF(ROUNDUP(DAY(tbl_raw_data[[#This Row],[updated_date]])/7,0)=5,4,ROUNDUP(DAY(tbl_raw_data[[#This Row],[updated_date]])/7,0))</f>
        <v>WEEK 4</v>
      </c>
      <c r="N4550" s="71" t="str">
        <f>UPPER(VLOOKUP(tbl_raw_data[[#This Row],[Analyst]],settings!$A$1:$B$15,2,0))</f>
        <v>QUADIR</v>
      </c>
      <c r="O4550" s="71" t="str">
        <f>TRIM(UPPER(tbl_raw_data[[#This Row],[Outcome]]))</f>
        <v>APPROVE</v>
      </c>
      <c r="P4550" s="71" t="str">
        <f>TRIM(UPPER(tbl_raw_data[[#This Row],[Queue Name]]))</f>
        <v>CONSUMER POST BUREAU</v>
      </c>
      <c r="Q4550" s="71" t="str">
        <f>IF(tbl_raw_data[[#This Row],[time_taken_in_min]]&lt;=settings!$D$2,"SLA_MET","SLA_NOT_MET")</f>
        <v>SLA_NOT_MET</v>
      </c>
    </row>
    <row r="4551" spans="1:17" hidden="1" x14ac:dyDescent="0.3">
      <c r="A4551" s="5" t="s">
        <v>5514</v>
      </c>
      <c r="B4551" s="36">
        <v>45162.625092592592</v>
      </c>
      <c r="C4551" s="41">
        <v>45162.632048611114</v>
      </c>
      <c r="D4551" s="11" t="s">
        <v>10</v>
      </c>
      <c r="E4551" s="11" t="s">
        <v>8</v>
      </c>
      <c r="F4551" s="11" t="s">
        <v>114</v>
      </c>
      <c r="G4551" s="13"/>
      <c r="H4551" s="84" t="str">
        <f t="shared" si="71"/>
        <v>Reason Unknown</v>
      </c>
      <c r="I4551" s="63">
        <f>(tbl_raw_data[[#This Row],[Date Actioned]])-(tbl_raw_data[[#This Row],[Date Tagged]])</f>
        <v>6.9560185220325366E-3</v>
      </c>
      <c r="J4551" s="66">
        <f>HOUR(tbl_raw_data[[#This Row],[time_taken]])*60+MINUTE(tbl_raw_data[[#This Row],[time_taken]])+SECOND(tbl_raw_data[[#This Row],[time_taken]])/60</f>
        <v>10.016666666666667</v>
      </c>
      <c r="K4551" s="68">
        <f>DATE(YEAR(tbl_raw_data[[#This Row],[Date Actioned]]),MONTH(tbl_raw_data[[#This Row],[Date Actioned]]),DAY(tbl_raw_data[[#This Row],[Date Actioned]]))</f>
        <v>45162</v>
      </c>
      <c r="L4551" s="65" t="str">
        <f>UPPER(TEXT(tbl_raw_data[[#This Row],[updated_date]],"MMMM"))</f>
        <v>AUGUST</v>
      </c>
      <c r="M4551" s="65" t="str">
        <f>"WEEK "&amp;IF(ROUNDUP(DAY(tbl_raw_data[[#This Row],[updated_date]])/7,0)=5,4,ROUNDUP(DAY(tbl_raw_data[[#This Row],[updated_date]])/7,0))</f>
        <v>WEEK 4</v>
      </c>
      <c r="N4551" s="71" t="str">
        <f>UPPER(VLOOKUP(tbl_raw_data[[#This Row],[Analyst]],settings!$A$1:$B$15,2,0))</f>
        <v>FARDIN</v>
      </c>
      <c r="O4551" s="71" t="str">
        <f>TRIM(UPPER(tbl_raw_data[[#This Row],[Outcome]]))</f>
        <v>APPROVE</v>
      </c>
      <c r="P4551" s="71" t="str">
        <f>TRIM(UPPER(tbl_raw_data[[#This Row],[Queue Name]]))</f>
        <v>CONSUMER POST BUREAU</v>
      </c>
      <c r="Q4551" s="71" t="str">
        <f>IF(tbl_raw_data[[#This Row],[time_taken_in_min]]&lt;=settings!$D$2,"SLA_MET","SLA_NOT_MET")</f>
        <v>SLA_MET</v>
      </c>
    </row>
    <row r="4552" spans="1:17" hidden="1" x14ac:dyDescent="0.3">
      <c r="A4552" s="7" t="s">
        <v>5515</v>
      </c>
      <c r="B4552" s="34">
        <v>45162.630046296297</v>
      </c>
      <c r="C4552" s="40">
        <v>45162.635775462964</v>
      </c>
      <c r="D4552" s="10" t="s">
        <v>10</v>
      </c>
      <c r="E4552" s="10" t="s">
        <v>11</v>
      </c>
      <c r="F4552" s="10" t="s">
        <v>14</v>
      </c>
      <c r="G4552" s="10" t="s">
        <v>26</v>
      </c>
      <c r="H4552" s="84" t="str">
        <f t="shared" si="71"/>
        <v>Reason Unknown</v>
      </c>
      <c r="I4552" s="63">
        <f>(tbl_raw_data[[#This Row],[Date Actioned]])-(tbl_raw_data[[#This Row],[Date Tagged]])</f>
        <v>5.7291666671517305E-3</v>
      </c>
      <c r="J4552" s="66">
        <f>HOUR(tbl_raw_data[[#This Row],[time_taken]])*60+MINUTE(tbl_raw_data[[#This Row],[time_taken]])+SECOND(tbl_raw_data[[#This Row],[time_taken]])/60</f>
        <v>8.25</v>
      </c>
      <c r="K4552" s="68">
        <f>DATE(YEAR(tbl_raw_data[[#This Row],[Date Actioned]]),MONTH(tbl_raw_data[[#This Row],[Date Actioned]]),DAY(tbl_raw_data[[#This Row],[Date Actioned]]))</f>
        <v>45162</v>
      </c>
      <c r="L4552" s="65" t="str">
        <f>UPPER(TEXT(tbl_raw_data[[#This Row],[updated_date]],"MMMM"))</f>
        <v>AUGUST</v>
      </c>
      <c r="M4552" s="65" t="str">
        <f>"WEEK "&amp;IF(ROUNDUP(DAY(tbl_raw_data[[#This Row],[updated_date]])/7,0)=5,4,ROUNDUP(DAY(tbl_raw_data[[#This Row],[updated_date]])/7,0))</f>
        <v>WEEK 4</v>
      </c>
      <c r="N4552" s="71" t="str">
        <f>UPPER(VLOOKUP(tbl_raw_data[[#This Row],[Analyst]],settings!$A$1:$B$15,2,0))</f>
        <v>CAMROON</v>
      </c>
      <c r="O4552" s="71" t="str">
        <f>TRIM(UPPER(tbl_raw_data[[#This Row],[Outcome]]))</f>
        <v>APPROVE</v>
      </c>
      <c r="P4552" s="71" t="str">
        <f>TRIM(UPPER(tbl_raw_data[[#This Row],[Queue Name]]))</f>
        <v>CONSUMER EXISTING</v>
      </c>
      <c r="Q4552" s="71" t="str">
        <f>IF(tbl_raw_data[[#This Row],[time_taken_in_min]]&lt;=settings!$D$2,"SLA_MET","SLA_NOT_MET")</f>
        <v>SLA_MET</v>
      </c>
    </row>
    <row r="4553" spans="1:17" hidden="1" x14ac:dyDescent="0.3">
      <c r="A4553" s="1" t="s">
        <v>5516</v>
      </c>
      <c r="B4553" s="36">
        <v>45162.630439814813</v>
      </c>
      <c r="C4553" s="41">
        <v>45162.63585648148</v>
      </c>
      <c r="D4553" s="11" t="s">
        <v>10</v>
      </c>
      <c r="E4553" s="11" t="s">
        <v>11</v>
      </c>
      <c r="F4553" s="11" t="s">
        <v>114</v>
      </c>
      <c r="G4553" s="11" t="s">
        <v>123</v>
      </c>
      <c r="H4553" s="84" t="str">
        <f t="shared" si="71"/>
        <v>Reason Unknown</v>
      </c>
      <c r="I4553" s="63">
        <f>(tbl_raw_data[[#This Row],[Date Actioned]])-(tbl_raw_data[[#This Row],[Date Tagged]])</f>
        <v>5.4166666668606922E-3</v>
      </c>
      <c r="J4553" s="66">
        <f>HOUR(tbl_raw_data[[#This Row],[time_taken]])*60+MINUTE(tbl_raw_data[[#This Row],[time_taken]])+SECOND(tbl_raw_data[[#This Row],[time_taken]])/60</f>
        <v>7.8</v>
      </c>
      <c r="K4553" s="68">
        <f>DATE(YEAR(tbl_raw_data[[#This Row],[Date Actioned]]),MONTH(tbl_raw_data[[#This Row],[Date Actioned]]),DAY(tbl_raw_data[[#This Row],[Date Actioned]]))</f>
        <v>45162</v>
      </c>
      <c r="L4553" s="65" t="str">
        <f>UPPER(TEXT(tbl_raw_data[[#This Row],[updated_date]],"MMMM"))</f>
        <v>AUGUST</v>
      </c>
      <c r="M4553" s="65" t="str">
        <f>"WEEK "&amp;IF(ROUNDUP(DAY(tbl_raw_data[[#This Row],[updated_date]])/7,0)=5,4,ROUNDUP(DAY(tbl_raw_data[[#This Row],[updated_date]])/7,0))</f>
        <v>WEEK 4</v>
      </c>
      <c r="N4553" s="71" t="str">
        <f>UPPER(VLOOKUP(tbl_raw_data[[#This Row],[Analyst]],settings!$A$1:$B$15,2,0))</f>
        <v>FARDIN</v>
      </c>
      <c r="O4553" s="71" t="str">
        <f>TRIM(UPPER(tbl_raw_data[[#This Row],[Outcome]]))</f>
        <v>APPROVE</v>
      </c>
      <c r="P4553" s="71" t="str">
        <f>TRIM(UPPER(tbl_raw_data[[#This Row],[Queue Name]]))</f>
        <v>CONSUMER EXISTING</v>
      </c>
      <c r="Q4553" s="71" t="str">
        <f>IF(tbl_raw_data[[#This Row],[time_taken_in_min]]&lt;=settings!$D$2,"SLA_MET","SLA_NOT_MET")</f>
        <v>SLA_MET</v>
      </c>
    </row>
    <row r="4554" spans="1:17" hidden="1" x14ac:dyDescent="0.3">
      <c r="A4554" s="5" t="s">
        <v>5517</v>
      </c>
      <c r="B4554" s="34">
        <v>45162.63894675926</v>
      </c>
      <c r="C4554" s="40">
        <v>45162.643645833334</v>
      </c>
      <c r="D4554" s="10" t="s">
        <v>10</v>
      </c>
      <c r="E4554" s="10" t="s">
        <v>18</v>
      </c>
      <c r="F4554" s="10" t="s">
        <v>14</v>
      </c>
      <c r="G4554" s="10" t="s">
        <v>15</v>
      </c>
      <c r="H4554" s="84" t="str">
        <f t="shared" si="71"/>
        <v>Reason Unknown</v>
      </c>
      <c r="I4554" s="63">
        <f>(tbl_raw_data[[#This Row],[Date Actioned]])-(tbl_raw_data[[#This Row],[Date Tagged]])</f>
        <v>4.6990740738692693E-3</v>
      </c>
      <c r="J4554" s="66">
        <f>HOUR(tbl_raw_data[[#This Row],[time_taken]])*60+MINUTE(tbl_raw_data[[#This Row],[time_taken]])+SECOND(tbl_raw_data[[#This Row],[time_taken]])/60</f>
        <v>6.7666666666666666</v>
      </c>
      <c r="K4554" s="68">
        <f>DATE(YEAR(tbl_raw_data[[#This Row],[Date Actioned]]),MONTH(tbl_raw_data[[#This Row],[Date Actioned]]),DAY(tbl_raw_data[[#This Row],[Date Actioned]]))</f>
        <v>45162</v>
      </c>
      <c r="L4554" s="65" t="str">
        <f>UPPER(TEXT(tbl_raw_data[[#This Row],[updated_date]],"MMMM"))</f>
        <v>AUGUST</v>
      </c>
      <c r="M4554" s="65" t="str">
        <f>"WEEK "&amp;IF(ROUNDUP(DAY(tbl_raw_data[[#This Row],[updated_date]])/7,0)=5,4,ROUNDUP(DAY(tbl_raw_data[[#This Row],[updated_date]])/7,0))</f>
        <v>WEEK 4</v>
      </c>
      <c r="N4554" s="71" t="str">
        <f>UPPER(VLOOKUP(tbl_raw_data[[#This Row],[Analyst]],settings!$A$1:$B$15,2,0))</f>
        <v>CAMROON</v>
      </c>
      <c r="O4554" s="71" t="str">
        <f>TRIM(UPPER(tbl_raw_data[[#This Row],[Outcome]]))</f>
        <v>APPROVE</v>
      </c>
      <c r="P4554" s="71" t="str">
        <f>TRIM(UPPER(tbl_raw_data[[#This Row],[Queue Name]]))</f>
        <v>CONSUMER PRE BUREAU</v>
      </c>
      <c r="Q4554" s="71" t="str">
        <f>IF(tbl_raw_data[[#This Row],[time_taken_in_min]]&lt;=settings!$D$2,"SLA_MET","SLA_NOT_MET")</f>
        <v>SLA_MET</v>
      </c>
    </row>
    <row r="4555" spans="1:17" hidden="1" x14ac:dyDescent="0.3">
      <c r="A4555" s="7" t="s">
        <v>5518</v>
      </c>
      <c r="B4555" s="36">
        <v>45162.640150462961</v>
      </c>
      <c r="C4555" s="41">
        <v>45162.647777777776</v>
      </c>
      <c r="D4555" s="11" t="s">
        <v>10</v>
      </c>
      <c r="E4555" s="11" t="s">
        <v>18</v>
      </c>
      <c r="F4555" s="11" t="s">
        <v>19</v>
      </c>
      <c r="G4555" s="11" t="s">
        <v>23</v>
      </c>
      <c r="H4555" s="84" t="str">
        <f t="shared" si="71"/>
        <v>Reason Unknown</v>
      </c>
      <c r="I4555" s="63">
        <f>(tbl_raw_data[[#This Row],[Date Actioned]])-(tbl_raw_data[[#This Row],[Date Tagged]])</f>
        <v>7.6273148151813075E-3</v>
      </c>
      <c r="J4555" s="66">
        <f>HOUR(tbl_raw_data[[#This Row],[time_taken]])*60+MINUTE(tbl_raw_data[[#This Row],[time_taken]])+SECOND(tbl_raw_data[[#This Row],[time_taken]])/60</f>
        <v>10.983333333333333</v>
      </c>
      <c r="K4555" s="68">
        <f>DATE(YEAR(tbl_raw_data[[#This Row],[Date Actioned]]),MONTH(tbl_raw_data[[#This Row],[Date Actioned]]),DAY(tbl_raw_data[[#This Row],[Date Actioned]]))</f>
        <v>45162</v>
      </c>
      <c r="L4555" s="65" t="str">
        <f>UPPER(TEXT(tbl_raw_data[[#This Row],[updated_date]],"MMMM"))</f>
        <v>AUGUST</v>
      </c>
      <c r="M4555" s="65" t="str">
        <f>"WEEK "&amp;IF(ROUNDUP(DAY(tbl_raw_data[[#This Row],[updated_date]])/7,0)=5,4,ROUNDUP(DAY(tbl_raw_data[[#This Row],[updated_date]])/7,0))</f>
        <v>WEEK 4</v>
      </c>
      <c r="N4555" s="71" t="str">
        <f>UPPER(VLOOKUP(tbl_raw_data[[#This Row],[Analyst]],settings!$A$1:$B$15,2,0))</f>
        <v>NAVED</v>
      </c>
      <c r="O4555" s="71" t="str">
        <f>TRIM(UPPER(tbl_raw_data[[#This Row],[Outcome]]))</f>
        <v>APPROVE</v>
      </c>
      <c r="P4555" s="71" t="str">
        <f>TRIM(UPPER(tbl_raw_data[[#This Row],[Queue Name]]))</f>
        <v>CONSUMER PRE BUREAU</v>
      </c>
      <c r="Q4555" s="71" t="str">
        <f>IF(tbl_raw_data[[#This Row],[time_taken_in_min]]&lt;=settings!$D$2,"SLA_MET","SLA_NOT_MET")</f>
        <v>SLA_MET</v>
      </c>
    </row>
    <row r="4556" spans="1:17" hidden="1" x14ac:dyDescent="0.3">
      <c r="A4556" s="1" t="s">
        <v>5519</v>
      </c>
      <c r="B4556" s="34">
        <v>45162.642013888886</v>
      </c>
      <c r="C4556" s="40">
        <v>45162.650057870371</v>
      </c>
      <c r="D4556" s="10" t="s">
        <v>10</v>
      </c>
      <c r="E4556" s="10" t="s">
        <v>11</v>
      </c>
      <c r="F4556" s="10" t="s">
        <v>25</v>
      </c>
      <c r="G4556" s="10" t="s">
        <v>15</v>
      </c>
      <c r="H4556" s="84" t="str">
        <f t="shared" si="71"/>
        <v>Reason Unknown</v>
      </c>
      <c r="I4556" s="63">
        <f>(tbl_raw_data[[#This Row],[Date Actioned]])-(tbl_raw_data[[#This Row],[Date Tagged]])</f>
        <v>8.0439814846613444E-3</v>
      </c>
      <c r="J4556" s="66">
        <f>HOUR(tbl_raw_data[[#This Row],[time_taken]])*60+MINUTE(tbl_raw_data[[#This Row],[time_taken]])+SECOND(tbl_raw_data[[#This Row],[time_taken]])/60</f>
        <v>11.583333333333334</v>
      </c>
      <c r="K4556" s="68">
        <f>DATE(YEAR(tbl_raw_data[[#This Row],[Date Actioned]]),MONTH(tbl_raw_data[[#This Row],[Date Actioned]]),DAY(tbl_raw_data[[#This Row],[Date Actioned]]))</f>
        <v>45162</v>
      </c>
      <c r="L4556" s="65" t="str">
        <f>UPPER(TEXT(tbl_raw_data[[#This Row],[updated_date]],"MMMM"))</f>
        <v>AUGUST</v>
      </c>
      <c r="M4556" s="65" t="str">
        <f>"WEEK "&amp;IF(ROUNDUP(DAY(tbl_raw_data[[#This Row],[updated_date]])/7,0)=5,4,ROUNDUP(DAY(tbl_raw_data[[#This Row],[updated_date]])/7,0))</f>
        <v>WEEK 4</v>
      </c>
      <c r="N4556" s="71" t="str">
        <f>UPPER(VLOOKUP(tbl_raw_data[[#This Row],[Analyst]],settings!$A$1:$B$15,2,0))</f>
        <v>ASIF</v>
      </c>
      <c r="O4556" s="71" t="str">
        <f>TRIM(UPPER(tbl_raw_data[[#This Row],[Outcome]]))</f>
        <v>APPROVE</v>
      </c>
      <c r="P4556" s="71" t="str">
        <f>TRIM(UPPER(tbl_raw_data[[#This Row],[Queue Name]]))</f>
        <v>CONSUMER EXISTING</v>
      </c>
      <c r="Q4556" s="71" t="str">
        <f>IF(tbl_raw_data[[#This Row],[time_taken_in_min]]&lt;=settings!$D$2,"SLA_MET","SLA_NOT_MET")</f>
        <v>SLA_MET</v>
      </c>
    </row>
    <row r="4557" spans="1:17" hidden="1" x14ac:dyDescent="0.3">
      <c r="A4557" s="5" t="s">
        <v>5520</v>
      </c>
      <c r="B4557" s="36">
        <v>45162.643472222226</v>
      </c>
      <c r="C4557" s="41">
        <v>45162.646481481483</v>
      </c>
      <c r="D4557" s="11" t="s">
        <v>10</v>
      </c>
      <c r="E4557" s="11" t="s">
        <v>18</v>
      </c>
      <c r="F4557" s="11" t="s">
        <v>14</v>
      </c>
      <c r="G4557" s="11" t="s">
        <v>15</v>
      </c>
      <c r="H4557" s="84" t="str">
        <f t="shared" si="71"/>
        <v>Reason Unknown</v>
      </c>
      <c r="I4557" s="63">
        <f>(tbl_raw_data[[#This Row],[Date Actioned]])-(tbl_raw_data[[#This Row],[Date Tagged]])</f>
        <v>3.009259256941732E-3</v>
      </c>
      <c r="J4557" s="66">
        <f>HOUR(tbl_raw_data[[#This Row],[time_taken]])*60+MINUTE(tbl_raw_data[[#This Row],[time_taken]])+SECOND(tbl_raw_data[[#This Row],[time_taken]])/60</f>
        <v>4.333333333333333</v>
      </c>
      <c r="K4557" s="68">
        <f>DATE(YEAR(tbl_raw_data[[#This Row],[Date Actioned]]),MONTH(tbl_raw_data[[#This Row],[Date Actioned]]),DAY(tbl_raw_data[[#This Row],[Date Actioned]]))</f>
        <v>45162</v>
      </c>
      <c r="L4557" s="65" t="str">
        <f>UPPER(TEXT(tbl_raw_data[[#This Row],[updated_date]],"MMMM"))</f>
        <v>AUGUST</v>
      </c>
      <c r="M4557" s="65" t="str">
        <f>"WEEK "&amp;IF(ROUNDUP(DAY(tbl_raw_data[[#This Row],[updated_date]])/7,0)=5,4,ROUNDUP(DAY(tbl_raw_data[[#This Row],[updated_date]])/7,0))</f>
        <v>WEEK 4</v>
      </c>
      <c r="N4557" s="71" t="str">
        <f>UPPER(VLOOKUP(tbl_raw_data[[#This Row],[Analyst]],settings!$A$1:$B$15,2,0))</f>
        <v>CAMROON</v>
      </c>
      <c r="O4557" s="71" t="str">
        <f>TRIM(UPPER(tbl_raw_data[[#This Row],[Outcome]]))</f>
        <v>APPROVE</v>
      </c>
      <c r="P4557" s="71" t="str">
        <f>TRIM(UPPER(tbl_raw_data[[#This Row],[Queue Name]]))</f>
        <v>CONSUMER PRE BUREAU</v>
      </c>
      <c r="Q4557" s="71" t="str">
        <f>IF(tbl_raw_data[[#This Row],[time_taken_in_min]]&lt;=settings!$D$2,"SLA_MET","SLA_NOT_MET")</f>
        <v>SLA_MET</v>
      </c>
    </row>
    <row r="4558" spans="1:17" hidden="1" x14ac:dyDescent="0.3">
      <c r="A4558" s="7" t="s">
        <v>5521</v>
      </c>
      <c r="B4558" s="34">
        <v>45162.644930555558</v>
      </c>
      <c r="C4558" s="40">
        <v>45162.649872685186</v>
      </c>
      <c r="D4558" s="10" t="s">
        <v>10</v>
      </c>
      <c r="E4558" s="10" t="s">
        <v>11</v>
      </c>
      <c r="F4558" s="10" t="s">
        <v>114</v>
      </c>
      <c r="G4558" s="10" t="s">
        <v>26</v>
      </c>
      <c r="H4558" s="84" t="str">
        <f t="shared" si="71"/>
        <v>Reason Unknown</v>
      </c>
      <c r="I4558" s="63">
        <f>(tbl_raw_data[[#This Row],[Date Actioned]])-(tbl_raw_data[[#This Row],[Date Tagged]])</f>
        <v>4.9421296280343086E-3</v>
      </c>
      <c r="J4558" s="66">
        <f>HOUR(tbl_raw_data[[#This Row],[time_taken]])*60+MINUTE(tbl_raw_data[[#This Row],[time_taken]])+SECOND(tbl_raw_data[[#This Row],[time_taken]])/60</f>
        <v>7.1166666666666663</v>
      </c>
      <c r="K4558" s="68">
        <f>DATE(YEAR(tbl_raw_data[[#This Row],[Date Actioned]]),MONTH(tbl_raw_data[[#This Row],[Date Actioned]]),DAY(tbl_raw_data[[#This Row],[Date Actioned]]))</f>
        <v>45162</v>
      </c>
      <c r="L4558" s="65" t="str">
        <f>UPPER(TEXT(tbl_raw_data[[#This Row],[updated_date]],"MMMM"))</f>
        <v>AUGUST</v>
      </c>
      <c r="M4558" s="65" t="str">
        <f>"WEEK "&amp;IF(ROUNDUP(DAY(tbl_raw_data[[#This Row],[updated_date]])/7,0)=5,4,ROUNDUP(DAY(tbl_raw_data[[#This Row],[updated_date]])/7,0))</f>
        <v>WEEK 4</v>
      </c>
      <c r="N4558" s="71" t="str">
        <f>UPPER(VLOOKUP(tbl_raw_data[[#This Row],[Analyst]],settings!$A$1:$B$15,2,0))</f>
        <v>FARDIN</v>
      </c>
      <c r="O4558" s="71" t="str">
        <f>TRIM(UPPER(tbl_raw_data[[#This Row],[Outcome]]))</f>
        <v>APPROVE</v>
      </c>
      <c r="P4558" s="71" t="str">
        <f>TRIM(UPPER(tbl_raw_data[[#This Row],[Queue Name]]))</f>
        <v>CONSUMER EXISTING</v>
      </c>
      <c r="Q4558" s="71" t="str">
        <f>IF(tbl_raw_data[[#This Row],[time_taken_in_min]]&lt;=settings!$D$2,"SLA_MET","SLA_NOT_MET")</f>
        <v>SLA_MET</v>
      </c>
    </row>
    <row r="4559" spans="1:17" hidden="1" x14ac:dyDescent="0.3">
      <c r="A4559" s="1" t="s">
        <v>5522</v>
      </c>
      <c r="B4559" s="36">
        <v>45162.647951388892</v>
      </c>
      <c r="C4559" s="41">
        <v>45162.653032407405</v>
      </c>
      <c r="D4559" s="11" t="s">
        <v>10</v>
      </c>
      <c r="E4559" s="11" t="s">
        <v>11</v>
      </c>
      <c r="F4559" s="11" t="s">
        <v>19</v>
      </c>
      <c r="G4559" s="11" t="s">
        <v>23</v>
      </c>
      <c r="H4559" s="84" t="str">
        <f t="shared" si="71"/>
        <v>Reason Unknown</v>
      </c>
      <c r="I4559" s="63">
        <f>(tbl_raw_data[[#This Row],[Date Actioned]])-(tbl_raw_data[[#This Row],[Date Tagged]])</f>
        <v>5.0810185130103491E-3</v>
      </c>
      <c r="J4559" s="66">
        <f>HOUR(tbl_raw_data[[#This Row],[time_taken]])*60+MINUTE(tbl_raw_data[[#This Row],[time_taken]])+SECOND(tbl_raw_data[[#This Row],[time_taken]])/60</f>
        <v>7.3166666666666664</v>
      </c>
      <c r="K4559" s="68">
        <f>DATE(YEAR(tbl_raw_data[[#This Row],[Date Actioned]]),MONTH(tbl_raw_data[[#This Row],[Date Actioned]]),DAY(tbl_raw_data[[#This Row],[Date Actioned]]))</f>
        <v>45162</v>
      </c>
      <c r="L4559" s="65" t="str">
        <f>UPPER(TEXT(tbl_raw_data[[#This Row],[updated_date]],"MMMM"))</f>
        <v>AUGUST</v>
      </c>
      <c r="M4559" s="65" t="str">
        <f>"WEEK "&amp;IF(ROUNDUP(DAY(tbl_raw_data[[#This Row],[updated_date]])/7,0)=5,4,ROUNDUP(DAY(tbl_raw_data[[#This Row],[updated_date]])/7,0))</f>
        <v>WEEK 4</v>
      </c>
      <c r="N4559" s="71" t="str">
        <f>UPPER(VLOOKUP(tbl_raw_data[[#This Row],[Analyst]],settings!$A$1:$B$15,2,0))</f>
        <v>NAVED</v>
      </c>
      <c r="O4559" s="71" t="str">
        <f>TRIM(UPPER(tbl_raw_data[[#This Row],[Outcome]]))</f>
        <v>APPROVE</v>
      </c>
      <c r="P4559" s="71" t="str">
        <f>TRIM(UPPER(tbl_raw_data[[#This Row],[Queue Name]]))</f>
        <v>CONSUMER EXISTING</v>
      </c>
      <c r="Q4559" s="71" t="str">
        <f>IF(tbl_raw_data[[#This Row],[time_taken_in_min]]&lt;=settings!$D$2,"SLA_MET","SLA_NOT_MET")</f>
        <v>SLA_MET</v>
      </c>
    </row>
    <row r="4560" spans="1:17" hidden="1" x14ac:dyDescent="0.3">
      <c r="A4560" s="5" t="s">
        <v>5523</v>
      </c>
      <c r="B4560" s="34">
        <v>45162.663506944446</v>
      </c>
      <c r="C4560" s="40">
        <v>45162.675069444442</v>
      </c>
      <c r="D4560" s="10" t="s">
        <v>10</v>
      </c>
      <c r="E4560" s="10" t="s">
        <v>8</v>
      </c>
      <c r="F4560" s="10" t="s">
        <v>25</v>
      </c>
      <c r="G4560" s="12"/>
      <c r="H4560" s="84" t="str">
        <f t="shared" si="71"/>
        <v>Reason Unknown</v>
      </c>
      <c r="I4560" s="63">
        <f>(tbl_raw_data[[#This Row],[Date Actioned]])-(tbl_raw_data[[#This Row],[Date Tagged]])</f>
        <v>1.1562499996216502E-2</v>
      </c>
      <c r="J4560" s="66">
        <f>HOUR(tbl_raw_data[[#This Row],[time_taken]])*60+MINUTE(tbl_raw_data[[#This Row],[time_taken]])+SECOND(tbl_raw_data[[#This Row],[time_taken]])/60</f>
        <v>16.649999999999999</v>
      </c>
      <c r="K4560" s="68">
        <f>DATE(YEAR(tbl_raw_data[[#This Row],[Date Actioned]]),MONTH(tbl_raw_data[[#This Row],[Date Actioned]]),DAY(tbl_raw_data[[#This Row],[Date Actioned]]))</f>
        <v>45162</v>
      </c>
      <c r="L4560" s="65" t="str">
        <f>UPPER(TEXT(tbl_raw_data[[#This Row],[updated_date]],"MMMM"))</f>
        <v>AUGUST</v>
      </c>
      <c r="M4560" s="65" t="str">
        <f>"WEEK "&amp;IF(ROUNDUP(DAY(tbl_raw_data[[#This Row],[updated_date]])/7,0)=5,4,ROUNDUP(DAY(tbl_raw_data[[#This Row],[updated_date]])/7,0))</f>
        <v>WEEK 4</v>
      </c>
      <c r="N4560" s="71" t="str">
        <f>UPPER(VLOOKUP(tbl_raw_data[[#This Row],[Analyst]],settings!$A$1:$B$15,2,0))</f>
        <v>ASIF</v>
      </c>
      <c r="O4560" s="71" t="str">
        <f>TRIM(UPPER(tbl_raw_data[[#This Row],[Outcome]]))</f>
        <v>APPROVE</v>
      </c>
      <c r="P4560" s="71" t="str">
        <f>TRIM(UPPER(tbl_raw_data[[#This Row],[Queue Name]]))</f>
        <v>CONSUMER POST BUREAU</v>
      </c>
      <c r="Q4560" s="71" t="str">
        <f>IF(tbl_raw_data[[#This Row],[time_taken_in_min]]&lt;=settings!$D$2,"SLA_MET","SLA_NOT_MET")</f>
        <v>SLA_MET</v>
      </c>
    </row>
    <row r="4561" spans="1:17" hidden="1" x14ac:dyDescent="0.3">
      <c r="A4561" s="7" t="s">
        <v>5524</v>
      </c>
      <c r="B4561" s="36">
        <v>45162.673645833333</v>
      </c>
      <c r="C4561" s="41">
        <v>45162.682453703703</v>
      </c>
      <c r="D4561" s="11" t="s">
        <v>10</v>
      </c>
      <c r="E4561" s="11" t="s">
        <v>8</v>
      </c>
      <c r="F4561" s="11" t="s">
        <v>12</v>
      </c>
      <c r="G4561" s="11" t="s">
        <v>849</v>
      </c>
      <c r="H4561" s="84" t="str">
        <f t="shared" si="71"/>
        <v>Reason Unknown</v>
      </c>
      <c r="I4561" s="63">
        <f>(tbl_raw_data[[#This Row],[Date Actioned]])-(tbl_raw_data[[#This Row],[Date Tagged]])</f>
        <v>8.8078703702194616E-3</v>
      </c>
      <c r="J4561" s="66">
        <f>HOUR(tbl_raw_data[[#This Row],[time_taken]])*60+MINUTE(tbl_raw_data[[#This Row],[time_taken]])+SECOND(tbl_raw_data[[#This Row],[time_taken]])/60</f>
        <v>12.683333333333334</v>
      </c>
      <c r="K4561" s="68">
        <f>DATE(YEAR(tbl_raw_data[[#This Row],[Date Actioned]]),MONTH(tbl_raw_data[[#This Row],[Date Actioned]]),DAY(tbl_raw_data[[#This Row],[Date Actioned]]))</f>
        <v>45162</v>
      </c>
      <c r="L4561" s="65" t="str">
        <f>UPPER(TEXT(tbl_raw_data[[#This Row],[updated_date]],"MMMM"))</f>
        <v>AUGUST</v>
      </c>
      <c r="M4561" s="65" t="str">
        <f>"WEEK "&amp;IF(ROUNDUP(DAY(tbl_raw_data[[#This Row],[updated_date]])/7,0)=5,4,ROUNDUP(DAY(tbl_raw_data[[#This Row],[updated_date]])/7,0))</f>
        <v>WEEK 4</v>
      </c>
      <c r="N4561" s="71" t="str">
        <f>UPPER(VLOOKUP(tbl_raw_data[[#This Row],[Analyst]],settings!$A$1:$B$15,2,0))</f>
        <v>NITESH</v>
      </c>
      <c r="O4561" s="71" t="str">
        <f>TRIM(UPPER(tbl_raw_data[[#This Row],[Outcome]]))</f>
        <v>APPROVE</v>
      </c>
      <c r="P4561" s="71" t="str">
        <f>TRIM(UPPER(tbl_raw_data[[#This Row],[Queue Name]]))</f>
        <v>CONSUMER POST BUREAU</v>
      </c>
      <c r="Q4561" s="71" t="str">
        <f>IF(tbl_raw_data[[#This Row],[time_taken_in_min]]&lt;=settings!$D$2,"SLA_MET","SLA_NOT_MET")</f>
        <v>SLA_MET</v>
      </c>
    </row>
    <row r="4562" spans="1:17" hidden="1" x14ac:dyDescent="0.3">
      <c r="A4562" s="1" t="s">
        <v>5525</v>
      </c>
      <c r="B4562" s="34">
        <v>45162.674328703702</v>
      </c>
      <c r="C4562" s="40">
        <v>45162.686527777776</v>
      </c>
      <c r="D4562" s="10" t="s">
        <v>10</v>
      </c>
      <c r="E4562" s="10" t="s">
        <v>18</v>
      </c>
      <c r="F4562" s="10" t="s">
        <v>14</v>
      </c>
      <c r="G4562" s="10" t="s">
        <v>23</v>
      </c>
      <c r="H4562" s="84" t="str">
        <f t="shared" si="71"/>
        <v>Reason Unknown</v>
      </c>
      <c r="I4562" s="63">
        <f>(tbl_raw_data[[#This Row],[Date Actioned]])-(tbl_raw_data[[#This Row],[Date Tagged]])</f>
        <v>1.2199074073578231E-2</v>
      </c>
      <c r="J4562" s="66">
        <f>HOUR(tbl_raw_data[[#This Row],[time_taken]])*60+MINUTE(tbl_raw_data[[#This Row],[time_taken]])+SECOND(tbl_raw_data[[#This Row],[time_taken]])/60</f>
        <v>17.566666666666666</v>
      </c>
      <c r="K4562" s="68">
        <f>DATE(YEAR(tbl_raw_data[[#This Row],[Date Actioned]]),MONTH(tbl_raw_data[[#This Row],[Date Actioned]]),DAY(tbl_raw_data[[#This Row],[Date Actioned]]))</f>
        <v>45162</v>
      </c>
      <c r="L4562" s="65" t="str">
        <f>UPPER(TEXT(tbl_raw_data[[#This Row],[updated_date]],"MMMM"))</f>
        <v>AUGUST</v>
      </c>
      <c r="M4562" s="65" t="str">
        <f>"WEEK "&amp;IF(ROUNDUP(DAY(tbl_raw_data[[#This Row],[updated_date]])/7,0)=5,4,ROUNDUP(DAY(tbl_raw_data[[#This Row],[updated_date]])/7,0))</f>
        <v>WEEK 4</v>
      </c>
      <c r="N4562" s="71" t="str">
        <f>UPPER(VLOOKUP(tbl_raw_data[[#This Row],[Analyst]],settings!$A$1:$B$15,2,0))</f>
        <v>CAMROON</v>
      </c>
      <c r="O4562" s="71" t="str">
        <f>TRIM(UPPER(tbl_raw_data[[#This Row],[Outcome]]))</f>
        <v>APPROVE</v>
      </c>
      <c r="P4562" s="71" t="str">
        <f>TRIM(UPPER(tbl_raw_data[[#This Row],[Queue Name]]))</f>
        <v>CONSUMER PRE BUREAU</v>
      </c>
      <c r="Q4562" s="71" t="str">
        <f>IF(tbl_raw_data[[#This Row],[time_taken_in_min]]&lt;=settings!$D$2,"SLA_MET","SLA_NOT_MET")</f>
        <v>SLA_MET</v>
      </c>
    </row>
    <row r="4563" spans="1:17" hidden="1" x14ac:dyDescent="0.3">
      <c r="A4563" s="5" t="s">
        <v>5526</v>
      </c>
      <c r="B4563" s="36">
        <v>45162.676064814812</v>
      </c>
      <c r="C4563" s="41">
        <v>45162.69672453704</v>
      </c>
      <c r="D4563" s="11" t="s">
        <v>10</v>
      </c>
      <c r="E4563" s="11" t="s">
        <v>11</v>
      </c>
      <c r="F4563" s="11" t="s">
        <v>12</v>
      </c>
      <c r="G4563" s="11" t="s">
        <v>15</v>
      </c>
      <c r="H4563" s="84" t="str">
        <f t="shared" si="71"/>
        <v>Reason Unknown</v>
      </c>
      <c r="I4563" s="63">
        <f>(tbl_raw_data[[#This Row],[Date Actioned]])-(tbl_raw_data[[#This Row],[Date Tagged]])</f>
        <v>2.0659722227719612E-2</v>
      </c>
      <c r="J4563" s="66">
        <f>HOUR(tbl_raw_data[[#This Row],[time_taken]])*60+MINUTE(tbl_raw_data[[#This Row],[time_taken]])+SECOND(tbl_raw_data[[#This Row],[time_taken]])/60</f>
        <v>29.75</v>
      </c>
      <c r="K4563" s="68">
        <f>DATE(YEAR(tbl_raw_data[[#This Row],[Date Actioned]]),MONTH(tbl_raw_data[[#This Row],[Date Actioned]]),DAY(tbl_raw_data[[#This Row],[Date Actioned]]))</f>
        <v>45162</v>
      </c>
      <c r="L4563" s="65" t="str">
        <f>UPPER(TEXT(tbl_raw_data[[#This Row],[updated_date]],"MMMM"))</f>
        <v>AUGUST</v>
      </c>
      <c r="M4563" s="65" t="str">
        <f>"WEEK "&amp;IF(ROUNDUP(DAY(tbl_raw_data[[#This Row],[updated_date]])/7,0)=5,4,ROUNDUP(DAY(tbl_raw_data[[#This Row],[updated_date]])/7,0))</f>
        <v>WEEK 4</v>
      </c>
      <c r="N4563" s="71" t="str">
        <f>UPPER(VLOOKUP(tbl_raw_data[[#This Row],[Analyst]],settings!$A$1:$B$15,2,0))</f>
        <v>NITESH</v>
      </c>
      <c r="O4563" s="71" t="str">
        <f>TRIM(UPPER(tbl_raw_data[[#This Row],[Outcome]]))</f>
        <v>APPROVE</v>
      </c>
      <c r="P4563" s="71" t="str">
        <f>TRIM(UPPER(tbl_raw_data[[#This Row],[Queue Name]]))</f>
        <v>CONSUMER EXISTING</v>
      </c>
      <c r="Q4563" s="71" t="str">
        <f>IF(tbl_raw_data[[#This Row],[time_taken_in_min]]&lt;=settings!$D$2,"SLA_MET","SLA_NOT_MET")</f>
        <v>SLA_NOT_MET</v>
      </c>
    </row>
    <row r="4564" spans="1:17" hidden="1" x14ac:dyDescent="0.3">
      <c r="A4564" s="7" t="s">
        <v>5527</v>
      </c>
      <c r="B4564" s="34">
        <v>45162.681134259263</v>
      </c>
      <c r="C4564" s="40">
        <v>45162.692037037035</v>
      </c>
      <c r="D4564" s="10" t="s">
        <v>10</v>
      </c>
      <c r="E4564" s="10" t="s">
        <v>11</v>
      </c>
      <c r="F4564" s="10" t="s">
        <v>19</v>
      </c>
      <c r="G4564" s="10" t="s">
        <v>26</v>
      </c>
      <c r="H4564" s="84" t="str">
        <f t="shared" si="71"/>
        <v>Reason Unknown</v>
      </c>
      <c r="I4564" s="63">
        <f>(tbl_raw_data[[#This Row],[Date Actioned]])-(tbl_raw_data[[#This Row],[Date Tagged]])</f>
        <v>1.0902777772571426E-2</v>
      </c>
      <c r="J4564" s="66">
        <f>HOUR(tbl_raw_data[[#This Row],[time_taken]])*60+MINUTE(tbl_raw_data[[#This Row],[time_taken]])+SECOND(tbl_raw_data[[#This Row],[time_taken]])/60</f>
        <v>15.7</v>
      </c>
      <c r="K4564" s="68">
        <f>DATE(YEAR(tbl_raw_data[[#This Row],[Date Actioned]]),MONTH(tbl_raw_data[[#This Row],[Date Actioned]]),DAY(tbl_raw_data[[#This Row],[Date Actioned]]))</f>
        <v>45162</v>
      </c>
      <c r="L4564" s="65" t="str">
        <f>UPPER(TEXT(tbl_raw_data[[#This Row],[updated_date]],"MMMM"))</f>
        <v>AUGUST</v>
      </c>
      <c r="M4564" s="65" t="str">
        <f>"WEEK "&amp;IF(ROUNDUP(DAY(tbl_raw_data[[#This Row],[updated_date]])/7,0)=5,4,ROUNDUP(DAY(tbl_raw_data[[#This Row],[updated_date]])/7,0))</f>
        <v>WEEK 4</v>
      </c>
      <c r="N4564" s="71" t="str">
        <f>UPPER(VLOOKUP(tbl_raw_data[[#This Row],[Analyst]],settings!$A$1:$B$15,2,0))</f>
        <v>NAVED</v>
      </c>
      <c r="O4564" s="71" t="str">
        <f>TRIM(UPPER(tbl_raw_data[[#This Row],[Outcome]]))</f>
        <v>APPROVE</v>
      </c>
      <c r="P4564" s="71" t="str">
        <f>TRIM(UPPER(tbl_raw_data[[#This Row],[Queue Name]]))</f>
        <v>CONSUMER EXISTING</v>
      </c>
      <c r="Q4564" s="71" t="str">
        <f>IF(tbl_raw_data[[#This Row],[time_taken_in_min]]&lt;=settings!$D$2,"SLA_MET","SLA_NOT_MET")</f>
        <v>SLA_MET</v>
      </c>
    </row>
    <row r="4565" spans="1:17" hidden="1" x14ac:dyDescent="0.3">
      <c r="A4565" s="1" t="s">
        <v>5528</v>
      </c>
      <c r="B4565" s="36">
        <v>45162.706041666665</v>
      </c>
      <c r="C4565" s="41">
        <v>45162.711631944447</v>
      </c>
      <c r="D4565" s="11" t="s">
        <v>10</v>
      </c>
      <c r="E4565" s="11" t="s">
        <v>8</v>
      </c>
      <c r="F4565" s="11" t="s">
        <v>114</v>
      </c>
      <c r="G4565" s="11" t="s">
        <v>15</v>
      </c>
      <c r="H4565" s="84" t="str">
        <f t="shared" si="71"/>
        <v>Reason Unknown</v>
      </c>
      <c r="I4565" s="63">
        <f>(tbl_raw_data[[#This Row],[Date Actioned]])-(tbl_raw_data[[#This Row],[Date Tagged]])</f>
        <v>5.5902777821756899E-3</v>
      </c>
      <c r="J4565" s="66">
        <f>HOUR(tbl_raw_data[[#This Row],[time_taken]])*60+MINUTE(tbl_raw_data[[#This Row],[time_taken]])+SECOND(tbl_raw_data[[#This Row],[time_taken]])/60</f>
        <v>8.0500000000000007</v>
      </c>
      <c r="K4565" s="68">
        <f>DATE(YEAR(tbl_raw_data[[#This Row],[Date Actioned]]),MONTH(tbl_raw_data[[#This Row],[Date Actioned]]),DAY(tbl_raw_data[[#This Row],[Date Actioned]]))</f>
        <v>45162</v>
      </c>
      <c r="L4565" s="65" t="str">
        <f>UPPER(TEXT(tbl_raw_data[[#This Row],[updated_date]],"MMMM"))</f>
        <v>AUGUST</v>
      </c>
      <c r="M4565" s="65" t="str">
        <f>"WEEK "&amp;IF(ROUNDUP(DAY(tbl_raw_data[[#This Row],[updated_date]])/7,0)=5,4,ROUNDUP(DAY(tbl_raw_data[[#This Row],[updated_date]])/7,0))</f>
        <v>WEEK 4</v>
      </c>
      <c r="N4565" s="71" t="str">
        <f>UPPER(VLOOKUP(tbl_raw_data[[#This Row],[Analyst]],settings!$A$1:$B$15,2,0))</f>
        <v>FARDIN</v>
      </c>
      <c r="O4565" s="71" t="str">
        <f>TRIM(UPPER(tbl_raw_data[[#This Row],[Outcome]]))</f>
        <v>APPROVE</v>
      </c>
      <c r="P4565" s="71" t="str">
        <f>TRIM(UPPER(tbl_raw_data[[#This Row],[Queue Name]]))</f>
        <v>CONSUMER POST BUREAU</v>
      </c>
      <c r="Q4565" s="71" t="str">
        <f>IF(tbl_raw_data[[#This Row],[time_taken_in_min]]&lt;=settings!$D$2,"SLA_MET","SLA_NOT_MET")</f>
        <v>SLA_MET</v>
      </c>
    </row>
    <row r="4566" spans="1:17" hidden="1" x14ac:dyDescent="0.3">
      <c r="A4566" s="5" t="s">
        <v>5529</v>
      </c>
      <c r="B4566" s="34">
        <v>45162.708981481483</v>
      </c>
      <c r="C4566" s="40">
        <v>45162.714143518519</v>
      </c>
      <c r="D4566" s="10" t="s">
        <v>10</v>
      </c>
      <c r="E4566" s="10" t="s">
        <v>11</v>
      </c>
      <c r="F4566" s="10" t="s">
        <v>19</v>
      </c>
      <c r="G4566" s="10" t="s">
        <v>15</v>
      </c>
      <c r="H4566" s="84" t="str">
        <f t="shared" si="71"/>
        <v>Reason Unknown</v>
      </c>
      <c r="I4566" s="63">
        <f>(tbl_raw_data[[#This Row],[Date Actioned]])-(tbl_raw_data[[#This Row],[Date Tagged]])</f>
        <v>5.1620370359160006E-3</v>
      </c>
      <c r="J4566" s="66">
        <f>HOUR(tbl_raw_data[[#This Row],[time_taken]])*60+MINUTE(tbl_raw_data[[#This Row],[time_taken]])+SECOND(tbl_raw_data[[#This Row],[time_taken]])/60</f>
        <v>7.4333333333333336</v>
      </c>
      <c r="K4566" s="68">
        <f>DATE(YEAR(tbl_raw_data[[#This Row],[Date Actioned]]),MONTH(tbl_raw_data[[#This Row],[Date Actioned]]),DAY(tbl_raw_data[[#This Row],[Date Actioned]]))</f>
        <v>45162</v>
      </c>
      <c r="L4566" s="65" t="str">
        <f>UPPER(TEXT(tbl_raw_data[[#This Row],[updated_date]],"MMMM"))</f>
        <v>AUGUST</v>
      </c>
      <c r="M4566" s="65" t="str">
        <f>"WEEK "&amp;IF(ROUNDUP(DAY(tbl_raw_data[[#This Row],[updated_date]])/7,0)=5,4,ROUNDUP(DAY(tbl_raw_data[[#This Row],[updated_date]])/7,0))</f>
        <v>WEEK 4</v>
      </c>
      <c r="N4566" s="71" t="str">
        <f>UPPER(VLOOKUP(tbl_raw_data[[#This Row],[Analyst]],settings!$A$1:$B$15,2,0))</f>
        <v>NAVED</v>
      </c>
      <c r="O4566" s="71" t="str">
        <f>TRIM(UPPER(tbl_raw_data[[#This Row],[Outcome]]))</f>
        <v>APPROVE</v>
      </c>
      <c r="P4566" s="71" t="str">
        <f>TRIM(UPPER(tbl_raw_data[[#This Row],[Queue Name]]))</f>
        <v>CONSUMER EXISTING</v>
      </c>
      <c r="Q4566" s="71" t="str">
        <f>IF(tbl_raw_data[[#This Row],[time_taken_in_min]]&lt;=settings!$D$2,"SLA_MET","SLA_NOT_MET")</f>
        <v>SLA_MET</v>
      </c>
    </row>
    <row r="4567" spans="1:17" hidden="1" x14ac:dyDescent="0.3">
      <c r="A4567" s="7" t="s">
        <v>5530</v>
      </c>
      <c r="B4567" s="36">
        <v>45162.71193287037</v>
      </c>
      <c r="C4567" s="41">
        <v>45162.72084490741</v>
      </c>
      <c r="D4567" s="11" t="s">
        <v>10</v>
      </c>
      <c r="E4567" s="11" t="s">
        <v>11</v>
      </c>
      <c r="F4567" s="11" t="s">
        <v>14</v>
      </c>
      <c r="G4567" s="13"/>
      <c r="H4567" s="84" t="str">
        <f t="shared" si="71"/>
        <v>Reason Unknown</v>
      </c>
      <c r="I4567" s="63">
        <f>(tbl_raw_data[[#This Row],[Date Actioned]])-(tbl_raw_data[[#This Row],[Date Tagged]])</f>
        <v>8.9120370394084603E-3</v>
      </c>
      <c r="J4567" s="66">
        <f>HOUR(tbl_raw_data[[#This Row],[time_taken]])*60+MINUTE(tbl_raw_data[[#This Row],[time_taken]])+SECOND(tbl_raw_data[[#This Row],[time_taken]])/60</f>
        <v>12.833333333333334</v>
      </c>
      <c r="K4567" s="68">
        <f>DATE(YEAR(tbl_raw_data[[#This Row],[Date Actioned]]),MONTH(tbl_raw_data[[#This Row],[Date Actioned]]),DAY(tbl_raw_data[[#This Row],[Date Actioned]]))</f>
        <v>45162</v>
      </c>
      <c r="L4567" s="65" t="str">
        <f>UPPER(TEXT(tbl_raw_data[[#This Row],[updated_date]],"MMMM"))</f>
        <v>AUGUST</v>
      </c>
      <c r="M4567" s="65" t="str">
        <f>"WEEK "&amp;IF(ROUNDUP(DAY(tbl_raw_data[[#This Row],[updated_date]])/7,0)=5,4,ROUNDUP(DAY(tbl_raw_data[[#This Row],[updated_date]])/7,0))</f>
        <v>WEEK 4</v>
      </c>
      <c r="N4567" s="71" t="str">
        <f>UPPER(VLOOKUP(tbl_raw_data[[#This Row],[Analyst]],settings!$A$1:$B$15,2,0))</f>
        <v>CAMROON</v>
      </c>
      <c r="O4567" s="71" t="str">
        <f>TRIM(UPPER(tbl_raw_data[[#This Row],[Outcome]]))</f>
        <v>APPROVE</v>
      </c>
      <c r="P4567" s="71" t="str">
        <f>TRIM(UPPER(tbl_raw_data[[#This Row],[Queue Name]]))</f>
        <v>CONSUMER EXISTING</v>
      </c>
      <c r="Q4567" s="71" t="str">
        <f>IF(tbl_raw_data[[#This Row],[time_taken_in_min]]&lt;=settings!$D$2,"SLA_MET","SLA_NOT_MET")</f>
        <v>SLA_MET</v>
      </c>
    </row>
    <row r="4568" spans="1:17" hidden="1" x14ac:dyDescent="0.3">
      <c r="A4568" s="1" t="s">
        <v>5531</v>
      </c>
      <c r="B4568" s="34">
        <v>45162.712418981479</v>
      </c>
      <c r="C4568" s="40">
        <v>45162.72587962963</v>
      </c>
      <c r="D4568" s="10" t="s">
        <v>10</v>
      </c>
      <c r="E4568" s="10" t="s">
        <v>11</v>
      </c>
      <c r="F4568" s="10" t="s">
        <v>9</v>
      </c>
      <c r="G4568" s="12"/>
      <c r="H4568" s="84" t="str">
        <f t="shared" si="71"/>
        <v>Reason Unknown</v>
      </c>
      <c r="I4568" s="63">
        <f>(tbl_raw_data[[#This Row],[Date Actioned]])-(tbl_raw_data[[#This Row],[Date Tagged]])</f>
        <v>1.3460648151522037E-2</v>
      </c>
      <c r="J4568" s="66">
        <f>HOUR(tbl_raw_data[[#This Row],[time_taken]])*60+MINUTE(tbl_raw_data[[#This Row],[time_taken]])+SECOND(tbl_raw_data[[#This Row],[time_taken]])/60</f>
        <v>19.383333333333333</v>
      </c>
      <c r="K4568" s="68">
        <f>DATE(YEAR(tbl_raw_data[[#This Row],[Date Actioned]]),MONTH(tbl_raw_data[[#This Row],[Date Actioned]]),DAY(tbl_raw_data[[#This Row],[Date Actioned]]))</f>
        <v>45162</v>
      </c>
      <c r="L4568" s="65" t="str">
        <f>UPPER(TEXT(tbl_raw_data[[#This Row],[updated_date]],"MMMM"))</f>
        <v>AUGUST</v>
      </c>
      <c r="M4568" s="65" t="str">
        <f>"WEEK "&amp;IF(ROUNDUP(DAY(tbl_raw_data[[#This Row],[updated_date]])/7,0)=5,4,ROUNDUP(DAY(tbl_raw_data[[#This Row],[updated_date]])/7,0))</f>
        <v>WEEK 4</v>
      </c>
      <c r="N4568" s="71" t="str">
        <f>UPPER(VLOOKUP(tbl_raw_data[[#This Row],[Analyst]],settings!$A$1:$B$15,2,0))</f>
        <v>QUADIR</v>
      </c>
      <c r="O4568" s="71" t="str">
        <f>TRIM(UPPER(tbl_raw_data[[#This Row],[Outcome]]))</f>
        <v>APPROVE</v>
      </c>
      <c r="P4568" s="71" t="str">
        <f>TRIM(UPPER(tbl_raw_data[[#This Row],[Queue Name]]))</f>
        <v>CONSUMER EXISTING</v>
      </c>
      <c r="Q4568" s="71" t="str">
        <f>IF(tbl_raw_data[[#This Row],[time_taken_in_min]]&lt;=settings!$D$2,"SLA_MET","SLA_NOT_MET")</f>
        <v>SLA_MET</v>
      </c>
    </row>
    <row r="4569" spans="1:17" hidden="1" x14ac:dyDescent="0.3">
      <c r="A4569" s="5" t="s">
        <v>5532</v>
      </c>
      <c r="B4569" s="36">
        <v>45162.715162037035</v>
      </c>
      <c r="C4569" s="41">
        <v>45162.723981481482</v>
      </c>
      <c r="D4569" s="11" t="s">
        <v>10</v>
      </c>
      <c r="E4569" s="11" t="s">
        <v>18</v>
      </c>
      <c r="F4569" s="11" t="s">
        <v>19</v>
      </c>
      <c r="G4569" s="11" t="s">
        <v>120</v>
      </c>
      <c r="H4569" s="84" t="str">
        <f t="shared" si="71"/>
        <v>Reason Unknown</v>
      </c>
      <c r="I4569" s="63">
        <f>(tbl_raw_data[[#This Row],[Date Actioned]])-(tbl_raw_data[[#This Row],[Date Tagged]])</f>
        <v>8.819444446999114E-3</v>
      </c>
      <c r="J4569" s="66">
        <f>HOUR(tbl_raw_data[[#This Row],[time_taken]])*60+MINUTE(tbl_raw_data[[#This Row],[time_taken]])+SECOND(tbl_raw_data[[#This Row],[time_taken]])/60</f>
        <v>12.7</v>
      </c>
      <c r="K4569" s="68">
        <f>DATE(YEAR(tbl_raw_data[[#This Row],[Date Actioned]]),MONTH(tbl_raw_data[[#This Row],[Date Actioned]]),DAY(tbl_raw_data[[#This Row],[Date Actioned]]))</f>
        <v>45162</v>
      </c>
      <c r="L4569" s="65" t="str">
        <f>UPPER(TEXT(tbl_raw_data[[#This Row],[updated_date]],"MMMM"))</f>
        <v>AUGUST</v>
      </c>
      <c r="M4569" s="65" t="str">
        <f>"WEEK "&amp;IF(ROUNDUP(DAY(tbl_raw_data[[#This Row],[updated_date]])/7,0)=5,4,ROUNDUP(DAY(tbl_raw_data[[#This Row],[updated_date]])/7,0))</f>
        <v>WEEK 4</v>
      </c>
      <c r="N4569" s="71" t="str">
        <f>UPPER(VLOOKUP(tbl_raw_data[[#This Row],[Analyst]],settings!$A$1:$B$15,2,0))</f>
        <v>NAVED</v>
      </c>
      <c r="O4569" s="71" t="str">
        <f>TRIM(UPPER(tbl_raw_data[[#This Row],[Outcome]]))</f>
        <v>APPROVE</v>
      </c>
      <c r="P4569" s="71" t="str">
        <f>TRIM(UPPER(tbl_raw_data[[#This Row],[Queue Name]]))</f>
        <v>CONSUMER PRE BUREAU</v>
      </c>
      <c r="Q4569" s="71" t="str">
        <f>IF(tbl_raw_data[[#This Row],[time_taken_in_min]]&lt;=settings!$D$2,"SLA_MET","SLA_NOT_MET")</f>
        <v>SLA_MET</v>
      </c>
    </row>
    <row r="4570" spans="1:17" hidden="1" x14ac:dyDescent="0.3">
      <c r="A4570" s="7" t="s">
        <v>5533</v>
      </c>
      <c r="B4570" s="34">
        <v>45162.717094907406</v>
      </c>
      <c r="C4570" s="40">
        <v>45162.725104166668</v>
      </c>
      <c r="D4570" s="10" t="s">
        <v>10</v>
      </c>
      <c r="E4570" s="10" t="s">
        <v>11</v>
      </c>
      <c r="F4570" s="10" t="s">
        <v>25</v>
      </c>
      <c r="G4570" s="10" t="s">
        <v>15</v>
      </c>
      <c r="H4570" s="84" t="str">
        <f t="shared" si="71"/>
        <v>Reason Unknown</v>
      </c>
      <c r="I4570" s="63">
        <f>(tbl_raw_data[[#This Row],[Date Actioned]])-(tbl_raw_data[[#This Row],[Date Tagged]])</f>
        <v>8.0092592615983449E-3</v>
      </c>
      <c r="J4570" s="66">
        <f>HOUR(tbl_raw_data[[#This Row],[time_taken]])*60+MINUTE(tbl_raw_data[[#This Row],[time_taken]])+SECOND(tbl_raw_data[[#This Row],[time_taken]])/60</f>
        <v>11.533333333333333</v>
      </c>
      <c r="K4570" s="68">
        <f>DATE(YEAR(tbl_raw_data[[#This Row],[Date Actioned]]),MONTH(tbl_raw_data[[#This Row],[Date Actioned]]),DAY(tbl_raw_data[[#This Row],[Date Actioned]]))</f>
        <v>45162</v>
      </c>
      <c r="L4570" s="65" t="str">
        <f>UPPER(TEXT(tbl_raw_data[[#This Row],[updated_date]],"MMMM"))</f>
        <v>AUGUST</v>
      </c>
      <c r="M4570" s="65" t="str">
        <f>"WEEK "&amp;IF(ROUNDUP(DAY(tbl_raw_data[[#This Row],[updated_date]])/7,0)=5,4,ROUNDUP(DAY(tbl_raw_data[[#This Row],[updated_date]])/7,0))</f>
        <v>WEEK 4</v>
      </c>
      <c r="N4570" s="71" t="str">
        <f>UPPER(VLOOKUP(tbl_raw_data[[#This Row],[Analyst]],settings!$A$1:$B$15,2,0))</f>
        <v>ASIF</v>
      </c>
      <c r="O4570" s="71" t="str">
        <f>TRIM(UPPER(tbl_raw_data[[#This Row],[Outcome]]))</f>
        <v>APPROVE</v>
      </c>
      <c r="P4570" s="71" t="str">
        <f>TRIM(UPPER(tbl_raw_data[[#This Row],[Queue Name]]))</f>
        <v>CONSUMER EXISTING</v>
      </c>
      <c r="Q4570" s="71" t="str">
        <f>IF(tbl_raw_data[[#This Row],[time_taken_in_min]]&lt;=settings!$D$2,"SLA_MET","SLA_NOT_MET")</f>
        <v>SLA_MET</v>
      </c>
    </row>
    <row r="4571" spans="1:17" hidden="1" x14ac:dyDescent="0.3">
      <c r="A4571" s="1" t="s">
        <v>5534</v>
      </c>
      <c r="B4571" s="36">
        <v>45162.721226851849</v>
      </c>
      <c r="C4571" s="41">
        <v>45162.729930555557</v>
      </c>
      <c r="D4571" s="11" t="s">
        <v>10</v>
      </c>
      <c r="E4571" s="11" t="s">
        <v>11</v>
      </c>
      <c r="F4571" s="11" t="s">
        <v>19</v>
      </c>
      <c r="G4571" s="11" t="s">
        <v>15</v>
      </c>
      <c r="H4571" s="84" t="str">
        <f t="shared" si="71"/>
        <v>Reason Unknown</v>
      </c>
      <c r="I4571" s="63">
        <f>(tbl_raw_data[[#This Row],[Date Actioned]])-(tbl_raw_data[[#This Row],[Date Tagged]])</f>
        <v>8.7037037083064206E-3</v>
      </c>
      <c r="J4571" s="66">
        <f>HOUR(tbl_raw_data[[#This Row],[time_taken]])*60+MINUTE(tbl_raw_data[[#This Row],[time_taken]])+SECOND(tbl_raw_data[[#This Row],[time_taken]])/60</f>
        <v>12.533333333333333</v>
      </c>
      <c r="K4571" s="68">
        <f>DATE(YEAR(tbl_raw_data[[#This Row],[Date Actioned]]),MONTH(tbl_raw_data[[#This Row],[Date Actioned]]),DAY(tbl_raw_data[[#This Row],[Date Actioned]]))</f>
        <v>45162</v>
      </c>
      <c r="L4571" s="65" t="str">
        <f>UPPER(TEXT(tbl_raw_data[[#This Row],[updated_date]],"MMMM"))</f>
        <v>AUGUST</v>
      </c>
      <c r="M4571" s="65" t="str">
        <f>"WEEK "&amp;IF(ROUNDUP(DAY(tbl_raw_data[[#This Row],[updated_date]])/7,0)=5,4,ROUNDUP(DAY(tbl_raw_data[[#This Row],[updated_date]])/7,0))</f>
        <v>WEEK 4</v>
      </c>
      <c r="N4571" s="71" t="str">
        <f>UPPER(VLOOKUP(tbl_raw_data[[#This Row],[Analyst]],settings!$A$1:$B$15,2,0))</f>
        <v>NAVED</v>
      </c>
      <c r="O4571" s="71" t="str">
        <f>TRIM(UPPER(tbl_raw_data[[#This Row],[Outcome]]))</f>
        <v>APPROVE</v>
      </c>
      <c r="P4571" s="71" t="str">
        <f>TRIM(UPPER(tbl_raw_data[[#This Row],[Queue Name]]))</f>
        <v>CONSUMER EXISTING</v>
      </c>
      <c r="Q4571" s="71" t="str">
        <f>IF(tbl_raw_data[[#This Row],[time_taken_in_min]]&lt;=settings!$D$2,"SLA_MET","SLA_NOT_MET")</f>
        <v>SLA_MET</v>
      </c>
    </row>
    <row r="4572" spans="1:17" hidden="1" x14ac:dyDescent="0.3">
      <c r="A4572" s="5" t="s">
        <v>5535</v>
      </c>
      <c r="B4572" s="34">
        <v>45162.722557870373</v>
      </c>
      <c r="C4572" s="40">
        <v>45162.734803240739</v>
      </c>
      <c r="D4572" s="10" t="s">
        <v>10</v>
      </c>
      <c r="E4572" s="10" t="s">
        <v>18</v>
      </c>
      <c r="F4572" s="10" t="s">
        <v>25</v>
      </c>
      <c r="G4572" s="10" t="s">
        <v>26</v>
      </c>
      <c r="H4572" s="84" t="str">
        <f t="shared" si="71"/>
        <v>Reason Unknown</v>
      </c>
      <c r="I4572" s="63">
        <f>(tbl_raw_data[[#This Row],[Date Actioned]])-(tbl_raw_data[[#This Row],[Date Tagged]])</f>
        <v>1.2245370366144925E-2</v>
      </c>
      <c r="J4572" s="66">
        <f>HOUR(tbl_raw_data[[#This Row],[time_taken]])*60+MINUTE(tbl_raw_data[[#This Row],[time_taken]])+SECOND(tbl_raw_data[[#This Row],[time_taken]])/60</f>
        <v>17.633333333333333</v>
      </c>
      <c r="K4572" s="68">
        <f>DATE(YEAR(tbl_raw_data[[#This Row],[Date Actioned]]),MONTH(tbl_raw_data[[#This Row],[Date Actioned]]),DAY(tbl_raw_data[[#This Row],[Date Actioned]]))</f>
        <v>45162</v>
      </c>
      <c r="L4572" s="65" t="str">
        <f>UPPER(TEXT(tbl_raw_data[[#This Row],[updated_date]],"MMMM"))</f>
        <v>AUGUST</v>
      </c>
      <c r="M4572" s="65" t="str">
        <f>"WEEK "&amp;IF(ROUNDUP(DAY(tbl_raw_data[[#This Row],[updated_date]])/7,0)=5,4,ROUNDUP(DAY(tbl_raw_data[[#This Row],[updated_date]])/7,0))</f>
        <v>WEEK 4</v>
      </c>
      <c r="N4572" s="71" t="str">
        <f>UPPER(VLOOKUP(tbl_raw_data[[#This Row],[Analyst]],settings!$A$1:$B$15,2,0))</f>
        <v>ASIF</v>
      </c>
      <c r="O4572" s="71" t="str">
        <f>TRIM(UPPER(tbl_raw_data[[#This Row],[Outcome]]))</f>
        <v>APPROVE</v>
      </c>
      <c r="P4572" s="71" t="str">
        <f>TRIM(UPPER(tbl_raw_data[[#This Row],[Queue Name]]))</f>
        <v>CONSUMER PRE BUREAU</v>
      </c>
      <c r="Q4572" s="71" t="str">
        <f>IF(tbl_raw_data[[#This Row],[time_taken_in_min]]&lt;=settings!$D$2,"SLA_MET","SLA_NOT_MET")</f>
        <v>SLA_MET</v>
      </c>
    </row>
    <row r="4573" spans="1:17" hidden="1" x14ac:dyDescent="0.3">
      <c r="A4573" s="7" t="s">
        <v>5536</v>
      </c>
      <c r="B4573" s="36">
        <v>45162.722951388889</v>
      </c>
      <c r="C4573" s="41">
        <v>45162.730439814812</v>
      </c>
      <c r="D4573" s="11" t="s">
        <v>10</v>
      </c>
      <c r="E4573" s="11" t="s">
        <v>11</v>
      </c>
      <c r="F4573" s="11" t="s">
        <v>25</v>
      </c>
      <c r="G4573" s="11" t="s">
        <v>15</v>
      </c>
      <c r="H4573" s="84" t="str">
        <f t="shared" si="71"/>
        <v>Reason Unknown</v>
      </c>
      <c r="I4573" s="63">
        <f>(tbl_raw_data[[#This Row],[Date Actioned]])-(tbl_raw_data[[#This Row],[Date Tagged]])</f>
        <v>7.4884259229293093E-3</v>
      </c>
      <c r="J4573" s="66">
        <f>HOUR(tbl_raw_data[[#This Row],[time_taken]])*60+MINUTE(tbl_raw_data[[#This Row],[time_taken]])+SECOND(tbl_raw_data[[#This Row],[time_taken]])/60</f>
        <v>10.783333333333333</v>
      </c>
      <c r="K4573" s="68">
        <f>DATE(YEAR(tbl_raw_data[[#This Row],[Date Actioned]]),MONTH(tbl_raw_data[[#This Row],[Date Actioned]]),DAY(tbl_raw_data[[#This Row],[Date Actioned]]))</f>
        <v>45162</v>
      </c>
      <c r="L4573" s="65" t="str">
        <f>UPPER(TEXT(tbl_raw_data[[#This Row],[updated_date]],"MMMM"))</f>
        <v>AUGUST</v>
      </c>
      <c r="M4573" s="65" t="str">
        <f>"WEEK "&amp;IF(ROUNDUP(DAY(tbl_raw_data[[#This Row],[updated_date]])/7,0)=5,4,ROUNDUP(DAY(tbl_raw_data[[#This Row],[updated_date]])/7,0))</f>
        <v>WEEK 4</v>
      </c>
      <c r="N4573" s="71" t="str">
        <f>UPPER(VLOOKUP(tbl_raw_data[[#This Row],[Analyst]],settings!$A$1:$B$15,2,0))</f>
        <v>ASIF</v>
      </c>
      <c r="O4573" s="71" t="str">
        <f>TRIM(UPPER(tbl_raw_data[[#This Row],[Outcome]]))</f>
        <v>APPROVE</v>
      </c>
      <c r="P4573" s="71" t="str">
        <f>TRIM(UPPER(tbl_raw_data[[#This Row],[Queue Name]]))</f>
        <v>CONSUMER EXISTING</v>
      </c>
      <c r="Q4573" s="71" t="str">
        <f>IF(tbl_raw_data[[#This Row],[time_taken_in_min]]&lt;=settings!$D$2,"SLA_MET","SLA_NOT_MET")</f>
        <v>SLA_MET</v>
      </c>
    </row>
    <row r="4574" spans="1:17" hidden="1" x14ac:dyDescent="0.3">
      <c r="A4574" s="1" t="s">
        <v>5537</v>
      </c>
      <c r="B4574" s="34">
        <v>45162.728159722225</v>
      </c>
      <c r="C4574" s="40">
        <v>45162.737164351849</v>
      </c>
      <c r="D4574" s="10" t="s">
        <v>10</v>
      </c>
      <c r="E4574" s="10" t="s">
        <v>18</v>
      </c>
      <c r="F4574" s="10" t="s">
        <v>19</v>
      </c>
      <c r="G4574" s="10" t="s">
        <v>766</v>
      </c>
      <c r="H4574" s="84" t="str">
        <f t="shared" si="71"/>
        <v>Reason Unknown</v>
      </c>
      <c r="I4574" s="63">
        <f>(tbl_raw_data[[#This Row],[Date Actioned]])-(tbl_raw_data[[#This Row],[Date Tagged]])</f>
        <v>9.0046296245418489E-3</v>
      </c>
      <c r="J4574" s="66">
        <f>HOUR(tbl_raw_data[[#This Row],[time_taken]])*60+MINUTE(tbl_raw_data[[#This Row],[time_taken]])+SECOND(tbl_raw_data[[#This Row],[time_taken]])/60</f>
        <v>12.966666666666667</v>
      </c>
      <c r="K4574" s="68">
        <f>DATE(YEAR(tbl_raw_data[[#This Row],[Date Actioned]]),MONTH(tbl_raw_data[[#This Row],[Date Actioned]]),DAY(tbl_raw_data[[#This Row],[Date Actioned]]))</f>
        <v>45162</v>
      </c>
      <c r="L4574" s="65" t="str">
        <f>UPPER(TEXT(tbl_raw_data[[#This Row],[updated_date]],"MMMM"))</f>
        <v>AUGUST</v>
      </c>
      <c r="M4574" s="65" t="str">
        <f>"WEEK "&amp;IF(ROUNDUP(DAY(tbl_raw_data[[#This Row],[updated_date]])/7,0)=5,4,ROUNDUP(DAY(tbl_raw_data[[#This Row],[updated_date]])/7,0))</f>
        <v>WEEK 4</v>
      </c>
      <c r="N4574" s="71" t="str">
        <f>UPPER(VLOOKUP(tbl_raw_data[[#This Row],[Analyst]],settings!$A$1:$B$15,2,0))</f>
        <v>NAVED</v>
      </c>
      <c r="O4574" s="71" t="str">
        <f>TRIM(UPPER(tbl_raw_data[[#This Row],[Outcome]]))</f>
        <v>APPROVE</v>
      </c>
      <c r="P4574" s="71" t="str">
        <f>TRIM(UPPER(tbl_raw_data[[#This Row],[Queue Name]]))</f>
        <v>CONSUMER PRE BUREAU</v>
      </c>
      <c r="Q4574" s="71" t="str">
        <f>IF(tbl_raw_data[[#This Row],[time_taken_in_min]]&lt;=settings!$D$2,"SLA_MET","SLA_NOT_MET")</f>
        <v>SLA_MET</v>
      </c>
    </row>
    <row r="4575" spans="1:17" hidden="1" x14ac:dyDescent="0.3">
      <c r="A4575" s="5" t="s">
        <v>5538</v>
      </c>
      <c r="B4575" s="36">
        <v>45162.733182870368</v>
      </c>
      <c r="C4575" s="41">
        <v>45162.738402777781</v>
      </c>
      <c r="D4575" s="11" t="s">
        <v>10</v>
      </c>
      <c r="E4575" s="11" t="s">
        <v>8</v>
      </c>
      <c r="F4575" s="11" t="s">
        <v>17</v>
      </c>
      <c r="G4575" s="13"/>
      <c r="H4575" s="84" t="str">
        <f t="shared" si="71"/>
        <v>Reason Unknown</v>
      </c>
      <c r="I4575" s="63">
        <f>(tbl_raw_data[[#This Row],[Date Actioned]])-(tbl_raw_data[[#This Row],[Date Tagged]])</f>
        <v>5.2199074125383049E-3</v>
      </c>
      <c r="J4575" s="66">
        <f>HOUR(tbl_raw_data[[#This Row],[time_taken]])*60+MINUTE(tbl_raw_data[[#This Row],[time_taken]])+SECOND(tbl_raw_data[[#This Row],[time_taken]])/60</f>
        <v>7.5166666666666666</v>
      </c>
      <c r="K4575" s="68">
        <f>DATE(YEAR(tbl_raw_data[[#This Row],[Date Actioned]]),MONTH(tbl_raw_data[[#This Row],[Date Actioned]]),DAY(tbl_raw_data[[#This Row],[Date Actioned]]))</f>
        <v>45162</v>
      </c>
      <c r="L4575" s="65" t="str">
        <f>UPPER(TEXT(tbl_raw_data[[#This Row],[updated_date]],"MMMM"))</f>
        <v>AUGUST</v>
      </c>
      <c r="M4575" s="65" t="str">
        <f>"WEEK "&amp;IF(ROUNDUP(DAY(tbl_raw_data[[#This Row],[updated_date]])/7,0)=5,4,ROUNDUP(DAY(tbl_raw_data[[#This Row],[updated_date]])/7,0))</f>
        <v>WEEK 4</v>
      </c>
      <c r="N4575" s="71" t="str">
        <f>UPPER(VLOOKUP(tbl_raw_data[[#This Row],[Analyst]],settings!$A$1:$B$15,2,0))</f>
        <v>MERCEDES</v>
      </c>
      <c r="O4575" s="71" t="str">
        <f>TRIM(UPPER(tbl_raw_data[[#This Row],[Outcome]]))</f>
        <v>APPROVE</v>
      </c>
      <c r="P4575" s="71" t="str">
        <f>TRIM(UPPER(tbl_raw_data[[#This Row],[Queue Name]]))</f>
        <v>CONSUMER POST BUREAU</v>
      </c>
      <c r="Q4575" s="71" t="str">
        <f>IF(tbl_raw_data[[#This Row],[time_taken_in_min]]&lt;=settings!$D$2,"SLA_MET","SLA_NOT_MET")</f>
        <v>SLA_MET</v>
      </c>
    </row>
    <row r="4576" spans="1:17" hidden="1" x14ac:dyDescent="0.3">
      <c r="A4576" s="7" t="s">
        <v>5539</v>
      </c>
      <c r="B4576" s="34">
        <v>45162.735081018516</v>
      </c>
      <c r="C4576" s="40">
        <v>45162.742581018516</v>
      </c>
      <c r="D4576" s="10" t="s">
        <v>10</v>
      </c>
      <c r="E4576" s="10" t="s">
        <v>11</v>
      </c>
      <c r="F4576" s="10" t="s">
        <v>19</v>
      </c>
      <c r="G4576" s="10" t="s">
        <v>15</v>
      </c>
      <c r="H4576" s="84" t="str">
        <f t="shared" si="71"/>
        <v>Reason Unknown</v>
      </c>
      <c r="I4576" s="63">
        <f>(tbl_raw_data[[#This Row],[Date Actioned]])-(tbl_raw_data[[#This Row],[Date Tagged]])</f>
        <v>7.4999999997089617E-3</v>
      </c>
      <c r="J4576" s="66">
        <f>HOUR(tbl_raw_data[[#This Row],[time_taken]])*60+MINUTE(tbl_raw_data[[#This Row],[time_taken]])+SECOND(tbl_raw_data[[#This Row],[time_taken]])/60</f>
        <v>10.8</v>
      </c>
      <c r="K4576" s="68">
        <f>DATE(YEAR(tbl_raw_data[[#This Row],[Date Actioned]]),MONTH(tbl_raw_data[[#This Row],[Date Actioned]]),DAY(tbl_raw_data[[#This Row],[Date Actioned]]))</f>
        <v>45162</v>
      </c>
      <c r="L4576" s="65" t="str">
        <f>UPPER(TEXT(tbl_raw_data[[#This Row],[updated_date]],"MMMM"))</f>
        <v>AUGUST</v>
      </c>
      <c r="M4576" s="65" t="str">
        <f>"WEEK "&amp;IF(ROUNDUP(DAY(tbl_raw_data[[#This Row],[updated_date]])/7,0)=5,4,ROUNDUP(DAY(tbl_raw_data[[#This Row],[updated_date]])/7,0))</f>
        <v>WEEK 4</v>
      </c>
      <c r="N4576" s="71" t="str">
        <f>UPPER(VLOOKUP(tbl_raw_data[[#This Row],[Analyst]],settings!$A$1:$B$15,2,0))</f>
        <v>NAVED</v>
      </c>
      <c r="O4576" s="71" t="str">
        <f>TRIM(UPPER(tbl_raw_data[[#This Row],[Outcome]]))</f>
        <v>APPROVE</v>
      </c>
      <c r="P4576" s="71" t="str">
        <f>TRIM(UPPER(tbl_raw_data[[#This Row],[Queue Name]]))</f>
        <v>CONSUMER EXISTING</v>
      </c>
      <c r="Q4576" s="71" t="str">
        <f>IF(tbl_raw_data[[#This Row],[time_taken_in_min]]&lt;=settings!$D$2,"SLA_MET","SLA_NOT_MET")</f>
        <v>SLA_MET</v>
      </c>
    </row>
    <row r="4577" spans="1:17" hidden="1" x14ac:dyDescent="0.3">
      <c r="A4577" s="1" t="s">
        <v>5540</v>
      </c>
      <c r="B4577" s="36">
        <v>45162.741770833331</v>
      </c>
      <c r="C4577" s="41">
        <v>45162.752928240741</v>
      </c>
      <c r="D4577" s="11" t="s">
        <v>10</v>
      </c>
      <c r="E4577" s="11" t="s">
        <v>8</v>
      </c>
      <c r="F4577" s="11" t="s">
        <v>17</v>
      </c>
      <c r="G4577" s="13"/>
      <c r="H4577" s="84" t="str">
        <f t="shared" si="71"/>
        <v>Reason Unknown</v>
      </c>
      <c r="I4577" s="63">
        <f>(tbl_raw_data[[#This Row],[Date Actioned]])-(tbl_raw_data[[#This Row],[Date Tagged]])</f>
        <v>1.1157407410792075E-2</v>
      </c>
      <c r="J4577" s="66">
        <f>HOUR(tbl_raw_data[[#This Row],[time_taken]])*60+MINUTE(tbl_raw_data[[#This Row],[time_taken]])+SECOND(tbl_raw_data[[#This Row],[time_taken]])/60</f>
        <v>16.066666666666666</v>
      </c>
      <c r="K4577" s="68">
        <f>DATE(YEAR(tbl_raw_data[[#This Row],[Date Actioned]]),MONTH(tbl_raw_data[[#This Row],[Date Actioned]]),DAY(tbl_raw_data[[#This Row],[Date Actioned]]))</f>
        <v>45162</v>
      </c>
      <c r="L4577" s="65" t="str">
        <f>UPPER(TEXT(tbl_raw_data[[#This Row],[updated_date]],"MMMM"))</f>
        <v>AUGUST</v>
      </c>
      <c r="M4577" s="65" t="str">
        <f>"WEEK "&amp;IF(ROUNDUP(DAY(tbl_raw_data[[#This Row],[updated_date]])/7,0)=5,4,ROUNDUP(DAY(tbl_raw_data[[#This Row],[updated_date]])/7,0))</f>
        <v>WEEK 4</v>
      </c>
      <c r="N4577" s="71" t="str">
        <f>UPPER(VLOOKUP(tbl_raw_data[[#This Row],[Analyst]],settings!$A$1:$B$15,2,0))</f>
        <v>MERCEDES</v>
      </c>
      <c r="O4577" s="71" t="str">
        <f>TRIM(UPPER(tbl_raw_data[[#This Row],[Outcome]]))</f>
        <v>APPROVE</v>
      </c>
      <c r="P4577" s="71" t="str">
        <f>TRIM(UPPER(tbl_raw_data[[#This Row],[Queue Name]]))</f>
        <v>CONSUMER POST BUREAU</v>
      </c>
      <c r="Q4577" s="71" t="str">
        <f>IF(tbl_raw_data[[#This Row],[time_taken_in_min]]&lt;=settings!$D$2,"SLA_MET","SLA_NOT_MET")</f>
        <v>SLA_MET</v>
      </c>
    </row>
    <row r="4578" spans="1:17" hidden="1" x14ac:dyDescent="0.3">
      <c r="A4578" s="5" t="s">
        <v>5541</v>
      </c>
      <c r="B4578" s="34">
        <v>45162.741851851853</v>
      </c>
      <c r="C4578" s="40">
        <v>45162.748148148145</v>
      </c>
      <c r="D4578" s="10" t="s">
        <v>10</v>
      </c>
      <c r="E4578" s="10" t="s">
        <v>11</v>
      </c>
      <c r="F4578" s="10" t="s">
        <v>19</v>
      </c>
      <c r="G4578" s="10" t="s">
        <v>15</v>
      </c>
      <c r="H4578" s="84" t="str">
        <f t="shared" si="71"/>
        <v>Reason Unknown</v>
      </c>
      <c r="I4578" s="63">
        <f>(tbl_raw_data[[#This Row],[Date Actioned]])-(tbl_raw_data[[#This Row],[Date Tagged]])</f>
        <v>6.2962962911115028E-3</v>
      </c>
      <c r="J4578" s="66">
        <f>HOUR(tbl_raw_data[[#This Row],[time_taken]])*60+MINUTE(tbl_raw_data[[#This Row],[time_taken]])+SECOND(tbl_raw_data[[#This Row],[time_taken]])/60</f>
        <v>9.0666666666666664</v>
      </c>
      <c r="K4578" s="68">
        <f>DATE(YEAR(tbl_raw_data[[#This Row],[Date Actioned]]),MONTH(tbl_raw_data[[#This Row],[Date Actioned]]),DAY(tbl_raw_data[[#This Row],[Date Actioned]]))</f>
        <v>45162</v>
      </c>
      <c r="L4578" s="65" t="str">
        <f>UPPER(TEXT(tbl_raw_data[[#This Row],[updated_date]],"MMMM"))</f>
        <v>AUGUST</v>
      </c>
      <c r="M4578" s="65" t="str">
        <f>"WEEK "&amp;IF(ROUNDUP(DAY(tbl_raw_data[[#This Row],[updated_date]])/7,0)=5,4,ROUNDUP(DAY(tbl_raw_data[[#This Row],[updated_date]])/7,0))</f>
        <v>WEEK 4</v>
      </c>
      <c r="N4578" s="71" t="str">
        <f>UPPER(VLOOKUP(tbl_raw_data[[#This Row],[Analyst]],settings!$A$1:$B$15,2,0))</f>
        <v>NAVED</v>
      </c>
      <c r="O4578" s="71" t="str">
        <f>TRIM(UPPER(tbl_raw_data[[#This Row],[Outcome]]))</f>
        <v>APPROVE</v>
      </c>
      <c r="P4578" s="71" t="str">
        <f>TRIM(UPPER(tbl_raw_data[[#This Row],[Queue Name]]))</f>
        <v>CONSUMER EXISTING</v>
      </c>
      <c r="Q4578" s="71" t="str">
        <f>IF(tbl_raw_data[[#This Row],[time_taken_in_min]]&lt;=settings!$D$2,"SLA_MET","SLA_NOT_MET")</f>
        <v>SLA_MET</v>
      </c>
    </row>
    <row r="4579" spans="1:17" hidden="1" x14ac:dyDescent="0.3">
      <c r="A4579" s="7" t="s">
        <v>5542</v>
      </c>
      <c r="B4579" s="36">
        <v>45162.746516203704</v>
      </c>
      <c r="C4579" s="41">
        <v>45162.763877314814</v>
      </c>
      <c r="D4579" s="11" t="s">
        <v>10</v>
      </c>
      <c r="E4579" s="11" t="s">
        <v>8</v>
      </c>
      <c r="F4579" s="11" t="s">
        <v>12</v>
      </c>
      <c r="G4579" s="11" t="s">
        <v>15</v>
      </c>
      <c r="H4579" s="84" t="str">
        <f t="shared" si="71"/>
        <v>Reason Unknown</v>
      </c>
      <c r="I4579" s="63">
        <f>(tbl_raw_data[[#This Row],[Date Actioned]])-(tbl_raw_data[[#This Row],[Date Tagged]])</f>
        <v>1.7361111109494232E-2</v>
      </c>
      <c r="J4579" s="66">
        <f>HOUR(tbl_raw_data[[#This Row],[time_taken]])*60+MINUTE(tbl_raw_data[[#This Row],[time_taken]])+SECOND(tbl_raw_data[[#This Row],[time_taken]])/60</f>
        <v>25</v>
      </c>
      <c r="K4579" s="68">
        <f>DATE(YEAR(tbl_raw_data[[#This Row],[Date Actioned]]),MONTH(tbl_raw_data[[#This Row],[Date Actioned]]),DAY(tbl_raw_data[[#This Row],[Date Actioned]]))</f>
        <v>45162</v>
      </c>
      <c r="L4579" s="65" t="str">
        <f>UPPER(TEXT(tbl_raw_data[[#This Row],[updated_date]],"MMMM"))</f>
        <v>AUGUST</v>
      </c>
      <c r="M4579" s="65" t="str">
        <f>"WEEK "&amp;IF(ROUNDUP(DAY(tbl_raw_data[[#This Row],[updated_date]])/7,0)=5,4,ROUNDUP(DAY(tbl_raw_data[[#This Row],[updated_date]])/7,0))</f>
        <v>WEEK 4</v>
      </c>
      <c r="N4579" s="71" t="str">
        <f>UPPER(VLOOKUP(tbl_raw_data[[#This Row],[Analyst]],settings!$A$1:$B$15,2,0))</f>
        <v>NITESH</v>
      </c>
      <c r="O4579" s="71" t="str">
        <f>TRIM(UPPER(tbl_raw_data[[#This Row],[Outcome]]))</f>
        <v>APPROVE</v>
      </c>
      <c r="P4579" s="71" t="str">
        <f>TRIM(UPPER(tbl_raw_data[[#This Row],[Queue Name]]))</f>
        <v>CONSUMER POST BUREAU</v>
      </c>
      <c r="Q4579" s="71" t="str">
        <f>IF(tbl_raw_data[[#This Row],[time_taken_in_min]]&lt;=settings!$D$2,"SLA_MET","SLA_NOT_MET")</f>
        <v>SLA_NOT_MET</v>
      </c>
    </row>
    <row r="4580" spans="1:17" hidden="1" x14ac:dyDescent="0.3">
      <c r="A4580" s="1" t="s">
        <v>5543</v>
      </c>
      <c r="B4580" s="34">
        <v>45162.747175925928</v>
      </c>
      <c r="C4580" s="40">
        <v>45162.768182870372</v>
      </c>
      <c r="D4580" s="10" t="s">
        <v>10</v>
      </c>
      <c r="E4580" s="10" t="s">
        <v>8</v>
      </c>
      <c r="F4580" s="10" t="s">
        <v>14</v>
      </c>
      <c r="G4580" s="10" t="s">
        <v>15</v>
      </c>
      <c r="H4580" s="84" t="str">
        <f t="shared" si="71"/>
        <v>Reason Unknown</v>
      </c>
      <c r="I4580" s="63">
        <f>(tbl_raw_data[[#This Row],[Date Actioned]])-(tbl_raw_data[[#This Row],[Date Tagged]])</f>
        <v>2.1006944443797693E-2</v>
      </c>
      <c r="J4580" s="66">
        <f>HOUR(tbl_raw_data[[#This Row],[time_taken]])*60+MINUTE(tbl_raw_data[[#This Row],[time_taken]])+SECOND(tbl_raw_data[[#This Row],[time_taken]])/60</f>
        <v>30.25</v>
      </c>
      <c r="K4580" s="68">
        <f>DATE(YEAR(tbl_raw_data[[#This Row],[Date Actioned]]),MONTH(tbl_raw_data[[#This Row],[Date Actioned]]),DAY(tbl_raw_data[[#This Row],[Date Actioned]]))</f>
        <v>45162</v>
      </c>
      <c r="L4580" s="65" t="str">
        <f>UPPER(TEXT(tbl_raw_data[[#This Row],[updated_date]],"MMMM"))</f>
        <v>AUGUST</v>
      </c>
      <c r="M4580" s="65" t="str">
        <f>"WEEK "&amp;IF(ROUNDUP(DAY(tbl_raw_data[[#This Row],[updated_date]])/7,0)=5,4,ROUNDUP(DAY(tbl_raw_data[[#This Row],[updated_date]])/7,0))</f>
        <v>WEEK 4</v>
      </c>
      <c r="N4580" s="71" t="str">
        <f>UPPER(VLOOKUP(tbl_raw_data[[#This Row],[Analyst]],settings!$A$1:$B$15,2,0))</f>
        <v>CAMROON</v>
      </c>
      <c r="O4580" s="71" t="str">
        <f>TRIM(UPPER(tbl_raw_data[[#This Row],[Outcome]]))</f>
        <v>APPROVE</v>
      </c>
      <c r="P4580" s="71" t="str">
        <f>TRIM(UPPER(tbl_raw_data[[#This Row],[Queue Name]]))</f>
        <v>CONSUMER POST BUREAU</v>
      </c>
      <c r="Q4580" s="71" t="str">
        <f>IF(tbl_raw_data[[#This Row],[time_taken_in_min]]&lt;=settings!$D$2,"SLA_MET","SLA_NOT_MET")</f>
        <v>SLA_NOT_MET</v>
      </c>
    </row>
    <row r="4581" spans="1:17" hidden="1" x14ac:dyDescent="0.3">
      <c r="A4581" s="5" t="s">
        <v>5544</v>
      </c>
      <c r="B4581" s="36">
        <v>45162.775439814817</v>
      </c>
      <c r="C4581" s="41">
        <v>45162.782233796293</v>
      </c>
      <c r="D4581" s="11" t="s">
        <v>10</v>
      </c>
      <c r="E4581" s="11" t="s">
        <v>11</v>
      </c>
      <c r="F4581" s="11" t="s">
        <v>17</v>
      </c>
      <c r="G4581" s="13"/>
      <c r="H4581" s="84" t="str">
        <f t="shared" si="71"/>
        <v>Reason Unknown</v>
      </c>
      <c r="I4581" s="63">
        <f>(tbl_raw_data[[#This Row],[Date Actioned]])-(tbl_raw_data[[#This Row],[Date Tagged]])</f>
        <v>6.7939814762212336E-3</v>
      </c>
      <c r="J4581" s="66">
        <f>HOUR(tbl_raw_data[[#This Row],[time_taken]])*60+MINUTE(tbl_raw_data[[#This Row],[time_taken]])+SECOND(tbl_raw_data[[#This Row],[time_taken]])/60</f>
        <v>9.7833333333333332</v>
      </c>
      <c r="K4581" s="68">
        <f>DATE(YEAR(tbl_raw_data[[#This Row],[Date Actioned]]),MONTH(tbl_raw_data[[#This Row],[Date Actioned]]),DAY(tbl_raw_data[[#This Row],[Date Actioned]]))</f>
        <v>45162</v>
      </c>
      <c r="L4581" s="65" t="str">
        <f>UPPER(TEXT(tbl_raw_data[[#This Row],[updated_date]],"MMMM"))</f>
        <v>AUGUST</v>
      </c>
      <c r="M4581" s="65" t="str">
        <f>"WEEK "&amp;IF(ROUNDUP(DAY(tbl_raw_data[[#This Row],[updated_date]])/7,0)=5,4,ROUNDUP(DAY(tbl_raw_data[[#This Row],[updated_date]])/7,0))</f>
        <v>WEEK 4</v>
      </c>
      <c r="N4581" s="71" t="str">
        <f>UPPER(VLOOKUP(tbl_raw_data[[#This Row],[Analyst]],settings!$A$1:$B$15,2,0))</f>
        <v>MERCEDES</v>
      </c>
      <c r="O4581" s="71" t="str">
        <f>TRIM(UPPER(tbl_raw_data[[#This Row],[Outcome]]))</f>
        <v>APPROVE</v>
      </c>
      <c r="P4581" s="71" t="str">
        <f>TRIM(UPPER(tbl_raw_data[[#This Row],[Queue Name]]))</f>
        <v>CONSUMER EXISTING</v>
      </c>
      <c r="Q4581" s="71" t="str">
        <f>IF(tbl_raw_data[[#This Row],[time_taken_in_min]]&lt;=settings!$D$2,"SLA_MET","SLA_NOT_MET")</f>
        <v>SLA_MET</v>
      </c>
    </row>
    <row r="4582" spans="1:17" hidden="1" x14ac:dyDescent="0.3">
      <c r="A4582" s="7" t="s">
        <v>5545</v>
      </c>
      <c r="B4582" s="34">
        <v>45162.777407407404</v>
      </c>
      <c r="C4582" s="40">
        <v>45162.782106481478</v>
      </c>
      <c r="D4582" s="10" t="s">
        <v>10</v>
      </c>
      <c r="E4582" s="10" t="s">
        <v>18</v>
      </c>
      <c r="F4582" s="10" t="s">
        <v>19</v>
      </c>
      <c r="G4582" s="10" t="s">
        <v>30</v>
      </c>
      <c r="H4582" s="84" t="str">
        <f t="shared" si="71"/>
        <v>Reason Unknown</v>
      </c>
      <c r="I4582" s="63">
        <f>(tbl_raw_data[[#This Row],[Date Actioned]])-(tbl_raw_data[[#This Row],[Date Tagged]])</f>
        <v>4.6990740738692693E-3</v>
      </c>
      <c r="J4582" s="66">
        <f>HOUR(tbl_raw_data[[#This Row],[time_taken]])*60+MINUTE(tbl_raw_data[[#This Row],[time_taken]])+SECOND(tbl_raw_data[[#This Row],[time_taken]])/60</f>
        <v>6.7666666666666666</v>
      </c>
      <c r="K4582" s="68">
        <f>DATE(YEAR(tbl_raw_data[[#This Row],[Date Actioned]]),MONTH(tbl_raw_data[[#This Row],[Date Actioned]]),DAY(tbl_raw_data[[#This Row],[Date Actioned]]))</f>
        <v>45162</v>
      </c>
      <c r="L4582" s="65" t="str">
        <f>UPPER(TEXT(tbl_raw_data[[#This Row],[updated_date]],"MMMM"))</f>
        <v>AUGUST</v>
      </c>
      <c r="M4582" s="65" t="str">
        <f>"WEEK "&amp;IF(ROUNDUP(DAY(tbl_raw_data[[#This Row],[updated_date]])/7,0)=5,4,ROUNDUP(DAY(tbl_raw_data[[#This Row],[updated_date]])/7,0))</f>
        <v>WEEK 4</v>
      </c>
      <c r="N4582" s="71" t="str">
        <f>UPPER(VLOOKUP(tbl_raw_data[[#This Row],[Analyst]],settings!$A$1:$B$15,2,0))</f>
        <v>NAVED</v>
      </c>
      <c r="O4582" s="71" t="str">
        <f>TRIM(UPPER(tbl_raw_data[[#This Row],[Outcome]]))</f>
        <v>APPROVE</v>
      </c>
      <c r="P4582" s="71" t="str">
        <f>TRIM(UPPER(tbl_raw_data[[#This Row],[Queue Name]]))</f>
        <v>CONSUMER PRE BUREAU</v>
      </c>
      <c r="Q4582" s="71" t="str">
        <f>IF(tbl_raw_data[[#This Row],[time_taken_in_min]]&lt;=settings!$D$2,"SLA_MET","SLA_NOT_MET")</f>
        <v>SLA_MET</v>
      </c>
    </row>
    <row r="4583" spans="1:17" hidden="1" x14ac:dyDescent="0.3">
      <c r="A4583" s="1" t="s">
        <v>5546</v>
      </c>
      <c r="B4583" s="36">
        <v>45162.777696759258</v>
      </c>
      <c r="C4583" s="41">
        <v>45162.789467592593</v>
      </c>
      <c r="D4583" s="11" t="s">
        <v>10</v>
      </c>
      <c r="E4583" s="11" t="s">
        <v>8</v>
      </c>
      <c r="F4583" s="11" t="s">
        <v>114</v>
      </c>
      <c r="G4583" s="11" t="s">
        <v>15</v>
      </c>
      <c r="H4583" s="84" t="str">
        <f t="shared" si="71"/>
        <v>Reason Unknown</v>
      </c>
      <c r="I4583" s="63">
        <f>(tbl_raw_data[[#This Row],[Date Actioned]])-(tbl_raw_data[[#This Row],[Date Tagged]])</f>
        <v>1.1770833334594499E-2</v>
      </c>
      <c r="J4583" s="66">
        <f>HOUR(tbl_raw_data[[#This Row],[time_taken]])*60+MINUTE(tbl_raw_data[[#This Row],[time_taken]])+SECOND(tbl_raw_data[[#This Row],[time_taken]])/60</f>
        <v>16.95</v>
      </c>
      <c r="K4583" s="68">
        <f>DATE(YEAR(tbl_raw_data[[#This Row],[Date Actioned]]),MONTH(tbl_raw_data[[#This Row],[Date Actioned]]),DAY(tbl_raw_data[[#This Row],[Date Actioned]]))</f>
        <v>45162</v>
      </c>
      <c r="L4583" s="65" t="str">
        <f>UPPER(TEXT(tbl_raw_data[[#This Row],[updated_date]],"MMMM"))</f>
        <v>AUGUST</v>
      </c>
      <c r="M4583" s="65" t="str">
        <f>"WEEK "&amp;IF(ROUNDUP(DAY(tbl_raw_data[[#This Row],[updated_date]])/7,0)=5,4,ROUNDUP(DAY(tbl_raw_data[[#This Row],[updated_date]])/7,0))</f>
        <v>WEEK 4</v>
      </c>
      <c r="N4583" s="71" t="str">
        <f>UPPER(VLOOKUP(tbl_raw_data[[#This Row],[Analyst]],settings!$A$1:$B$15,2,0))</f>
        <v>FARDIN</v>
      </c>
      <c r="O4583" s="71" t="str">
        <f>TRIM(UPPER(tbl_raw_data[[#This Row],[Outcome]]))</f>
        <v>APPROVE</v>
      </c>
      <c r="P4583" s="71" t="str">
        <f>TRIM(UPPER(tbl_raw_data[[#This Row],[Queue Name]]))</f>
        <v>CONSUMER POST BUREAU</v>
      </c>
      <c r="Q4583" s="71" t="str">
        <f>IF(tbl_raw_data[[#This Row],[time_taken_in_min]]&lt;=settings!$D$2,"SLA_MET","SLA_NOT_MET")</f>
        <v>SLA_MET</v>
      </c>
    </row>
    <row r="4584" spans="1:17" hidden="1" x14ac:dyDescent="0.3">
      <c r="A4584" s="5" t="s">
        <v>5547</v>
      </c>
      <c r="B4584" s="34">
        <v>45162.794606481482</v>
      </c>
      <c r="C4584" s="40">
        <v>45162.797847222224</v>
      </c>
      <c r="D4584" s="10" t="s">
        <v>10</v>
      </c>
      <c r="E4584" s="10" t="s">
        <v>11</v>
      </c>
      <c r="F4584" s="10" t="s">
        <v>14</v>
      </c>
      <c r="G4584" s="10" t="s">
        <v>390</v>
      </c>
      <c r="H4584" s="84" t="str">
        <f t="shared" si="71"/>
        <v>Reason Unknown</v>
      </c>
      <c r="I4584" s="63">
        <f>(tbl_raw_data[[#This Row],[Date Actioned]])-(tbl_raw_data[[#This Row],[Date Tagged]])</f>
        <v>3.2407407416030765E-3</v>
      </c>
      <c r="J4584" s="66">
        <f>HOUR(tbl_raw_data[[#This Row],[time_taken]])*60+MINUTE(tbl_raw_data[[#This Row],[time_taken]])+SECOND(tbl_raw_data[[#This Row],[time_taken]])/60</f>
        <v>4.666666666666667</v>
      </c>
      <c r="K4584" s="68">
        <f>DATE(YEAR(tbl_raw_data[[#This Row],[Date Actioned]]),MONTH(tbl_raw_data[[#This Row],[Date Actioned]]),DAY(tbl_raw_data[[#This Row],[Date Actioned]]))</f>
        <v>45162</v>
      </c>
      <c r="L4584" s="65" t="str">
        <f>UPPER(TEXT(tbl_raw_data[[#This Row],[updated_date]],"MMMM"))</f>
        <v>AUGUST</v>
      </c>
      <c r="M4584" s="65" t="str">
        <f>"WEEK "&amp;IF(ROUNDUP(DAY(tbl_raw_data[[#This Row],[updated_date]])/7,0)=5,4,ROUNDUP(DAY(tbl_raw_data[[#This Row],[updated_date]])/7,0))</f>
        <v>WEEK 4</v>
      </c>
      <c r="N4584" s="71" t="str">
        <f>UPPER(VLOOKUP(tbl_raw_data[[#This Row],[Analyst]],settings!$A$1:$B$15,2,0))</f>
        <v>CAMROON</v>
      </c>
      <c r="O4584" s="71" t="str">
        <f>TRIM(UPPER(tbl_raw_data[[#This Row],[Outcome]]))</f>
        <v>APPROVE</v>
      </c>
      <c r="P4584" s="71" t="str">
        <f>TRIM(UPPER(tbl_raw_data[[#This Row],[Queue Name]]))</f>
        <v>CONSUMER EXISTING</v>
      </c>
      <c r="Q4584" s="71" t="str">
        <f>IF(tbl_raw_data[[#This Row],[time_taken_in_min]]&lt;=settings!$D$2,"SLA_MET","SLA_NOT_MET")</f>
        <v>SLA_MET</v>
      </c>
    </row>
    <row r="4585" spans="1:17" hidden="1" x14ac:dyDescent="0.3">
      <c r="A4585" s="7" t="s">
        <v>5548</v>
      </c>
      <c r="B4585" s="36">
        <v>45162.796064814815</v>
      </c>
      <c r="C4585" s="41">
        <v>45162.811342592591</v>
      </c>
      <c r="D4585" s="11" t="s">
        <v>10</v>
      </c>
      <c r="E4585" s="11" t="s">
        <v>8</v>
      </c>
      <c r="F4585" s="11" t="s">
        <v>17</v>
      </c>
      <c r="G4585" s="13"/>
      <c r="H4585" s="84" t="str">
        <f t="shared" si="71"/>
        <v>Reason Unknown</v>
      </c>
      <c r="I4585" s="63">
        <f>(tbl_raw_data[[#This Row],[Date Actioned]])-(tbl_raw_data[[#This Row],[Date Tagged]])</f>
        <v>1.5277777776645962E-2</v>
      </c>
      <c r="J4585" s="66">
        <f>HOUR(tbl_raw_data[[#This Row],[time_taken]])*60+MINUTE(tbl_raw_data[[#This Row],[time_taken]])+SECOND(tbl_raw_data[[#This Row],[time_taken]])/60</f>
        <v>22</v>
      </c>
      <c r="K4585" s="68">
        <f>DATE(YEAR(tbl_raw_data[[#This Row],[Date Actioned]]),MONTH(tbl_raw_data[[#This Row],[Date Actioned]]),DAY(tbl_raw_data[[#This Row],[Date Actioned]]))</f>
        <v>45162</v>
      </c>
      <c r="L4585" s="65" t="str">
        <f>UPPER(TEXT(tbl_raw_data[[#This Row],[updated_date]],"MMMM"))</f>
        <v>AUGUST</v>
      </c>
      <c r="M4585" s="65" t="str">
        <f>"WEEK "&amp;IF(ROUNDUP(DAY(tbl_raw_data[[#This Row],[updated_date]])/7,0)=5,4,ROUNDUP(DAY(tbl_raw_data[[#This Row],[updated_date]])/7,0))</f>
        <v>WEEK 4</v>
      </c>
      <c r="N4585" s="71" t="str">
        <f>UPPER(VLOOKUP(tbl_raw_data[[#This Row],[Analyst]],settings!$A$1:$B$15,2,0))</f>
        <v>MERCEDES</v>
      </c>
      <c r="O4585" s="71" t="str">
        <f>TRIM(UPPER(tbl_raw_data[[#This Row],[Outcome]]))</f>
        <v>APPROVE</v>
      </c>
      <c r="P4585" s="71" t="str">
        <f>TRIM(UPPER(tbl_raw_data[[#This Row],[Queue Name]]))</f>
        <v>CONSUMER POST BUREAU</v>
      </c>
      <c r="Q4585" s="71" t="str">
        <f>IF(tbl_raw_data[[#This Row],[time_taken_in_min]]&lt;=settings!$D$2,"SLA_MET","SLA_NOT_MET")</f>
        <v>SLA_NOT_MET</v>
      </c>
    </row>
    <row r="4586" spans="1:17" hidden="1" x14ac:dyDescent="0.3">
      <c r="A4586" s="1" t="s">
        <v>5549</v>
      </c>
      <c r="B4586" s="34">
        <v>45162.796469907407</v>
      </c>
      <c r="C4586" s="40">
        <v>45162.803865740738</v>
      </c>
      <c r="D4586" s="10" t="s">
        <v>10</v>
      </c>
      <c r="E4586" s="10" t="s">
        <v>11</v>
      </c>
      <c r="F4586" s="10" t="s">
        <v>14</v>
      </c>
      <c r="G4586" s="10" t="s">
        <v>15</v>
      </c>
      <c r="H4586" s="84" t="str">
        <f t="shared" si="71"/>
        <v>Reason Unknown</v>
      </c>
      <c r="I4586" s="63">
        <f>(tbl_raw_data[[#This Row],[Date Actioned]])-(tbl_raw_data[[#This Row],[Date Tagged]])</f>
        <v>7.3958333305199631E-3</v>
      </c>
      <c r="J4586" s="66">
        <f>HOUR(tbl_raw_data[[#This Row],[time_taken]])*60+MINUTE(tbl_raw_data[[#This Row],[time_taken]])+SECOND(tbl_raw_data[[#This Row],[time_taken]])/60</f>
        <v>10.65</v>
      </c>
      <c r="K4586" s="68">
        <f>DATE(YEAR(tbl_raw_data[[#This Row],[Date Actioned]]),MONTH(tbl_raw_data[[#This Row],[Date Actioned]]),DAY(tbl_raw_data[[#This Row],[Date Actioned]]))</f>
        <v>45162</v>
      </c>
      <c r="L4586" s="65" t="str">
        <f>UPPER(TEXT(tbl_raw_data[[#This Row],[updated_date]],"MMMM"))</f>
        <v>AUGUST</v>
      </c>
      <c r="M4586" s="65" t="str">
        <f>"WEEK "&amp;IF(ROUNDUP(DAY(tbl_raw_data[[#This Row],[updated_date]])/7,0)=5,4,ROUNDUP(DAY(tbl_raw_data[[#This Row],[updated_date]])/7,0))</f>
        <v>WEEK 4</v>
      </c>
      <c r="N4586" s="71" t="str">
        <f>UPPER(VLOOKUP(tbl_raw_data[[#This Row],[Analyst]],settings!$A$1:$B$15,2,0))</f>
        <v>CAMROON</v>
      </c>
      <c r="O4586" s="71" t="str">
        <f>TRIM(UPPER(tbl_raw_data[[#This Row],[Outcome]]))</f>
        <v>APPROVE</v>
      </c>
      <c r="P4586" s="71" t="str">
        <f>TRIM(UPPER(tbl_raw_data[[#This Row],[Queue Name]]))</f>
        <v>CONSUMER EXISTING</v>
      </c>
      <c r="Q4586" s="71" t="str">
        <f>IF(tbl_raw_data[[#This Row],[time_taken_in_min]]&lt;=settings!$D$2,"SLA_MET","SLA_NOT_MET")</f>
        <v>SLA_MET</v>
      </c>
    </row>
    <row r="4587" spans="1:17" hidden="1" x14ac:dyDescent="0.3">
      <c r="A4587" s="5" t="s">
        <v>5550</v>
      </c>
      <c r="B4587" s="36">
        <v>45162.798182870371</v>
      </c>
      <c r="C4587" s="41">
        <v>45162.805798611109</v>
      </c>
      <c r="D4587" s="11" t="s">
        <v>10</v>
      </c>
      <c r="E4587" s="11" t="s">
        <v>11</v>
      </c>
      <c r="F4587" s="11" t="s">
        <v>19</v>
      </c>
      <c r="G4587" s="11" t="s">
        <v>23</v>
      </c>
      <c r="H4587" s="84" t="str">
        <f t="shared" si="71"/>
        <v>Reason Unknown</v>
      </c>
      <c r="I4587" s="63">
        <f>(tbl_raw_data[[#This Row],[Date Actioned]])-(tbl_raw_data[[#This Row],[Date Tagged]])</f>
        <v>7.6157407384016551E-3</v>
      </c>
      <c r="J4587" s="66">
        <f>HOUR(tbl_raw_data[[#This Row],[time_taken]])*60+MINUTE(tbl_raw_data[[#This Row],[time_taken]])+SECOND(tbl_raw_data[[#This Row],[time_taken]])/60</f>
        <v>10.966666666666667</v>
      </c>
      <c r="K4587" s="68">
        <f>DATE(YEAR(tbl_raw_data[[#This Row],[Date Actioned]]),MONTH(tbl_raw_data[[#This Row],[Date Actioned]]),DAY(tbl_raw_data[[#This Row],[Date Actioned]]))</f>
        <v>45162</v>
      </c>
      <c r="L4587" s="65" t="str">
        <f>UPPER(TEXT(tbl_raw_data[[#This Row],[updated_date]],"MMMM"))</f>
        <v>AUGUST</v>
      </c>
      <c r="M4587" s="65" t="str">
        <f>"WEEK "&amp;IF(ROUNDUP(DAY(tbl_raw_data[[#This Row],[updated_date]])/7,0)=5,4,ROUNDUP(DAY(tbl_raw_data[[#This Row],[updated_date]])/7,0))</f>
        <v>WEEK 4</v>
      </c>
      <c r="N4587" s="71" t="str">
        <f>UPPER(VLOOKUP(tbl_raw_data[[#This Row],[Analyst]],settings!$A$1:$B$15,2,0))</f>
        <v>NAVED</v>
      </c>
      <c r="O4587" s="71" t="str">
        <f>TRIM(UPPER(tbl_raw_data[[#This Row],[Outcome]]))</f>
        <v>APPROVE</v>
      </c>
      <c r="P4587" s="71" t="str">
        <f>TRIM(UPPER(tbl_raw_data[[#This Row],[Queue Name]]))</f>
        <v>CONSUMER EXISTING</v>
      </c>
      <c r="Q4587" s="71" t="str">
        <f>IF(tbl_raw_data[[#This Row],[time_taken_in_min]]&lt;=settings!$D$2,"SLA_MET","SLA_NOT_MET")</f>
        <v>SLA_MET</v>
      </c>
    </row>
    <row r="4588" spans="1:17" hidden="1" x14ac:dyDescent="0.3">
      <c r="A4588" s="7" t="s">
        <v>5551</v>
      </c>
      <c r="B4588" s="34">
        <v>45162.798530092594</v>
      </c>
      <c r="C4588" s="40">
        <v>45162.814687500002</v>
      </c>
      <c r="D4588" s="10" t="s">
        <v>10</v>
      </c>
      <c r="E4588" s="10" t="s">
        <v>11</v>
      </c>
      <c r="F4588" s="10" t="s">
        <v>114</v>
      </c>
      <c r="G4588" s="12"/>
      <c r="H4588" s="84" t="str">
        <f t="shared" si="71"/>
        <v>Reason Unknown</v>
      </c>
      <c r="I4588" s="63">
        <f>(tbl_raw_data[[#This Row],[Date Actioned]])-(tbl_raw_data[[#This Row],[Date Tagged]])</f>
        <v>1.615740740817273E-2</v>
      </c>
      <c r="J4588" s="66">
        <f>HOUR(tbl_raw_data[[#This Row],[time_taken]])*60+MINUTE(tbl_raw_data[[#This Row],[time_taken]])+SECOND(tbl_raw_data[[#This Row],[time_taken]])/60</f>
        <v>23.266666666666666</v>
      </c>
      <c r="K4588" s="68">
        <f>DATE(YEAR(tbl_raw_data[[#This Row],[Date Actioned]]),MONTH(tbl_raw_data[[#This Row],[Date Actioned]]),DAY(tbl_raw_data[[#This Row],[Date Actioned]]))</f>
        <v>45162</v>
      </c>
      <c r="L4588" s="65" t="str">
        <f>UPPER(TEXT(tbl_raw_data[[#This Row],[updated_date]],"MMMM"))</f>
        <v>AUGUST</v>
      </c>
      <c r="M4588" s="65" t="str">
        <f>"WEEK "&amp;IF(ROUNDUP(DAY(tbl_raw_data[[#This Row],[updated_date]])/7,0)=5,4,ROUNDUP(DAY(tbl_raw_data[[#This Row],[updated_date]])/7,0))</f>
        <v>WEEK 4</v>
      </c>
      <c r="N4588" s="71" t="str">
        <f>UPPER(VLOOKUP(tbl_raw_data[[#This Row],[Analyst]],settings!$A$1:$B$15,2,0))</f>
        <v>FARDIN</v>
      </c>
      <c r="O4588" s="71" t="str">
        <f>TRIM(UPPER(tbl_raw_data[[#This Row],[Outcome]]))</f>
        <v>APPROVE</v>
      </c>
      <c r="P4588" s="71" t="str">
        <f>TRIM(UPPER(tbl_raw_data[[#This Row],[Queue Name]]))</f>
        <v>CONSUMER EXISTING</v>
      </c>
      <c r="Q4588" s="71" t="str">
        <f>IF(tbl_raw_data[[#This Row],[time_taken_in_min]]&lt;=settings!$D$2,"SLA_MET","SLA_NOT_MET")</f>
        <v>SLA_NOT_MET</v>
      </c>
    </row>
    <row r="4589" spans="1:17" hidden="1" x14ac:dyDescent="0.3">
      <c r="A4589" s="1" t="s">
        <v>5552</v>
      </c>
      <c r="B4589" s="36">
        <v>45162.798842592594</v>
      </c>
      <c r="C4589" s="41">
        <v>45162.80914351852</v>
      </c>
      <c r="D4589" s="11" t="s">
        <v>10</v>
      </c>
      <c r="E4589" s="11" t="s">
        <v>11</v>
      </c>
      <c r="F4589" s="11" t="s">
        <v>19</v>
      </c>
      <c r="G4589" s="11" t="s">
        <v>15</v>
      </c>
      <c r="H4589" s="84" t="str">
        <f t="shared" si="71"/>
        <v>Reason Unknown</v>
      </c>
      <c r="I4589" s="63">
        <f>(tbl_raw_data[[#This Row],[Date Actioned]])-(tbl_raw_data[[#This Row],[Date Tagged]])</f>
        <v>1.0300925925548654E-2</v>
      </c>
      <c r="J4589" s="66">
        <f>HOUR(tbl_raw_data[[#This Row],[time_taken]])*60+MINUTE(tbl_raw_data[[#This Row],[time_taken]])+SECOND(tbl_raw_data[[#This Row],[time_taken]])/60</f>
        <v>14.833333333333334</v>
      </c>
      <c r="K4589" s="68">
        <f>DATE(YEAR(tbl_raw_data[[#This Row],[Date Actioned]]),MONTH(tbl_raw_data[[#This Row],[Date Actioned]]),DAY(tbl_raw_data[[#This Row],[Date Actioned]]))</f>
        <v>45162</v>
      </c>
      <c r="L4589" s="65" t="str">
        <f>UPPER(TEXT(tbl_raw_data[[#This Row],[updated_date]],"MMMM"))</f>
        <v>AUGUST</v>
      </c>
      <c r="M4589" s="65" t="str">
        <f>"WEEK "&amp;IF(ROUNDUP(DAY(tbl_raw_data[[#This Row],[updated_date]])/7,0)=5,4,ROUNDUP(DAY(tbl_raw_data[[#This Row],[updated_date]])/7,0))</f>
        <v>WEEK 4</v>
      </c>
      <c r="N4589" s="71" t="str">
        <f>UPPER(VLOOKUP(tbl_raw_data[[#This Row],[Analyst]],settings!$A$1:$B$15,2,0))</f>
        <v>NAVED</v>
      </c>
      <c r="O4589" s="71" t="str">
        <f>TRIM(UPPER(tbl_raw_data[[#This Row],[Outcome]]))</f>
        <v>APPROVE</v>
      </c>
      <c r="P4589" s="71" t="str">
        <f>TRIM(UPPER(tbl_raw_data[[#This Row],[Queue Name]]))</f>
        <v>CONSUMER EXISTING</v>
      </c>
      <c r="Q4589" s="71" t="str">
        <f>IF(tbl_raw_data[[#This Row],[time_taken_in_min]]&lt;=settings!$D$2,"SLA_MET","SLA_NOT_MET")</f>
        <v>SLA_MET</v>
      </c>
    </row>
    <row r="4590" spans="1:17" hidden="1" x14ac:dyDescent="0.3">
      <c r="A4590" s="5" t="s">
        <v>5553</v>
      </c>
      <c r="B4590" s="34">
        <v>45162.79991898148</v>
      </c>
      <c r="C4590" s="40">
        <v>45162.814953703702</v>
      </c>
      <c r="D4590" s="10" t="s">
        <v>10</v>
      </c>
      <c r="E4590" s="10" t="s">
        <v>11</v>
      </c>
      <c r="F4590" s="10" t="s">
        <v>17</v>
      </c>
      <c r="G4590" s="12"/>
      <c r="H4590" s="84" t="str">
        <f t="shared" si="71"/>
        <v>Reason Unknown</v>
      </c>
      <c r="I4590" s="63">
        <f>(tbl_raw_data[[#This Row],[Date Actioned]])-(tbl_raw_data[[#This Row],[Date Tagged]])</f>
        <v>1.5034722222480923E-2</v>
      </c>
      <c r="J4590" s="66">
        <f>HOUR(tbl_raw_data[[#This Row],[time_taken]])*60+MINUTE(tbl_raw_data[[#This Row],[time_taken]])+SECOND(tbl_raw_data[[#This Row],[time_taken]])/60</f>
        <v>21.65</v>
      </c>
      <c r="K4590" s="68">
        <f>DATE(YEAR(tbl_raw_data[[#This Row],[Date Actioned]]),MONTH(tbl_raw_data[[#This Row],[Date Actioned]]),DAY(tbl_raw_data[[#This Row],[Date Actioned]]))</f>
        <v>45162</v>
      </c>
      <c r="L4590" s="65" t="str">
        <f>UPPER(TEXT(tbl_raw_data[[#This Row],[updated_date]],"MMMM"))</f>
        <v>AUGUST</v>
      </c>
      <c r="M4590" s="65" t="str">
        <f>"WEEK "&amp;IF(ROUNDUP(DAY(tbl_raw_data[[#This Row],[updated_date]])/7,0)=5,4,ROUNDUP(DAY(tbl_raw_data[[#This Row],[updated_date]])/7,0))</f>
        <v>WEEK 4</v>
      </c>
      <c r="N4590" s="71" t="str">
        <f>UPPER(VLOOKUP(tbl_raw_data[[#This Row],[Analyst]],settings!$A$1:$B$15,2,0))</f>
        <v>MERCEDES</v>
      </c>
      <c r="O4590" s="71" t="str">
        <f>TRIM(UPPER(tbl_raw_data[[#This Row],[Outcome]]))</f>
        <v>APPROVE</v>
      </c>
      <c r="P4590" s="71" t="str">
        <f>TRIM(UPPER(tbl_raw_data[[#This Row],[Queue Name]]))</f>
        <v>CONSUMER EXISTING</v>
      </c>
      <c r="Q4590" s="71" t="str">
        <f>IF(tbl_raw_data[[#This Row],[time_taken_in_min]]&lt;=settings!$D$2,"SLA_MET","SLA_NOT_MET")</f>
        <v>SLA_NOT_MET</v>
      </c>
    </row>
    <row r="4591" spans="1:17" hidden="1" x14ac:dyDescent="0.3">
      <c r="A4591" s="7" t="s">
        <v>5554</v>
      </c>
      <c r="B4591" s="36">
        <v>45162.807210648149</v>
      </c>
      <c r="C4591" s="41">
        <v>45162.818912037037</v>
      </c>
      <c r="D4591" s="11" t="s">
        <v>10</v>
      </c>
      <c r="E4591" s="11" t="s">
        <v>11</v>
      </c>
      <c r="F4591" s="11" t="s">
        <v>19</v>
      </c>
      <c r="G4591" s="11" t="s">
        <v>15</v>
      </c>
      <c r="H4591" s="84" t="str">
        <f t="shared" si="71"/>
        <v>Reason Unknown</v>
      </c>
      <c r="I4591" s="63">
        <f>(tbl_raw_data[[#This Row],[Date Actioned]])-(tbl_raw_data[[#This Row],[Date Tagged]])</f>
        <v>1.17013888884685E-2</v>
      </c>
      <c r="J4591" s="66">
        <f>HOUR(tbl_raw_data[[#This Row],[time_taken]])*60+MINUTE(tbl_raw_data[[#This Row],[time_taken]])+SECOND(tbl_raw_data[[#This Row],[time_taken]])/60</f>
        <v>16.850000000000001</v>
      </c>
      <c r="K4591" s="68">
        <f>DATE(YEAR(tbl_raw_data[[#This Row],[Date Actioned]]),MONTH(tbl_raw_data[[#This Row],[Date Actioned]]),DAY(tbl_raw_data[[#This Row],[Date Actioned]]))</f>
        <v>45162</v>
      </c>
      <c r="L4591" s="65" t="str">
        <f>UPPER(TEXT(tbl_raw_data[[#This Row],[updated_date]],"MMMM"))</f>
        <v>AUGUST</v>
      </c>
      <c r="M4591" s="65" t="str">
        <f>"WEEK "&amp;IF(ROUNDUP(DAY(tbl_raw_data[[#This Row],[updated_date]])/7,0)=5,4,ROUNDUP(DAY(tbl_raw_data[[#This Row],[updated_date]])/7,0))</f>
        <v>WEEK 4</v>
      </c>
      <c r="N4591" s="71" t="str">
        <f>UPPER(VLOOKUP(tbl_raw_data[[#This Row],[Analyst]],settings!$A$1:$B$15,2,0))</f>
        <v>NAVED</v>
      </c>
      <c r="O4591" s="71" t="str">
        <f>TRIM(UPPER(tbl_raw_data[[#This Row],[Outcome]]))</f>
        <v>APPROVE</v>
      </c>
      <c r="P4591" s="71" t="str">
        <f>TRIM(UPPER(tbl_raw_data[[#This Row],[Queue Name]]))</f>
        <v>CONSUMER EXISTING</v>
      </c>
      <c r="Q4591" s="71" t="str">
        <f>IF(tbl_raw_data[[#This Row],[time_taken_in_min]]&lt;=settings!$D$2,"SLA_MET","SLA_NOT_MET")</f>
        <v>SLA_MET</v>
      </c>
    </row>
    <row r="4592" spans="1:17" hidden="1" x14ac:dyDescent="0.3">
      <c r="A4592" s="1" t="s">
        <v>5555</v>
      </c>
      <c r="B4592" s="34">
        <v>45162.807546296295</v>
      </c>
      <c r="C4592" s="40">
        <v>45162.817870370367</v>
      </c>
      <c r="D4592" s="10" t="s">
        <v>10</v>
      </c>
      <c r="E4592" s="10" t="s">
        <v>8</v>
      </c>
      <c r="F4592" s="10" t="s">
        <v>191</v>
      </c>
      <c r="G4592" s="10" t="s">
        <v>15</v>
      </c>
      <c r="H4592" s="84" t="str">
        <f t="shared" si="71"/>
        <v>Reason Unknown</v>
      </c>
      <c r="I4592" s="63">
        <f>(tbl_raw_data[[#This Row],[Date Actioned]])-(tbl_raw_data[[#This Row],[Date Tagged]])</f>
        <v>1.0324074071832001E-2</v>
      </c>
      <c r="J4592" s="66">
        <f>HOUR(tbl_raw_data[[#This Row],[time_taken]])*60+MINUTE(tbl_raw_data[[#This Row],[time_taken]])+SECOND(tbl_raw_data[[#This Row],[time_taken]])/60</f>
        <v>14.866666666666667</v>
      </c>
      <c r="K4592" s="68">
        <f>DATE(YEAR(tbl_raw_data[[#This Row],[Date Actioned]]),MONTH(tbl_raw_data[[#This Row],[Date Actioned]]),DAY(tbl_raw_data[[#This Row],[Date Actioned]]))</f>
        <v>45162</v>
      </c>
      <c r="L4592" s="65" t="str">
        <f>UPPER(TEXT(tbl_raw_data[[#This Row],[updated_date]],"MMMM"))</f>
        <v>AUGUST</v>
      </c>
      <c r="M4592" s="65" t="str">
        <f>"WEEK "&amp;IF(ROUNDUP(DAY(tbl_raw_data[[#This Row],[updated_date]])/7,0)=5,4,ROUNDUP(DAY(tbl_raw_data[[#This Row],[updated_date]])/7,0))</f>
        <v>WEEK 4</v>
      </c>
      <c r="N4592" s="71" t="str">
        <f>UPPER(VLOOKUP(tbl_raw_data[[#This Row],[Analyst]],settings!$A$1:$B$15,2,0))</f>
        <v>JULIA</v>
      </c>
      <c r="O4592" s="71" t="str">
        <f>TRIM(UPPER(tbl_raw_data[[#This Row],[Outcome]]))</f>
        <v>APPROVE</v>
      </c>
      <c r="P4592" s="71" t="str">
        <f>TRIM(UPPER(tbl_raw_data[[#This Row],[Queue Name]]))</f>
        <v>CONSUMER POST BUREAU</v>
      </c>
      <c r="Q4592" s="71" t="str">
        <f>IF(tbl_raw_data[[#This Row],[time_taken_in_min]]&lt;=settings!$D$2,"SLA_MET","SLA_NOT_MET")</f>
        <v>SLA_MET</v>
      </c>
    </row>
    <row r="4593" spans="1:17" hidden="1" x14ac:dyDescent="0.3">
      <c r="A4593" s="5" t="s">
        <v>5556</v>
      </c>
      <c r="B4593" s="36">
        <v>45162.818206018521</v>
      </c>
      <c r="C4593" s="41">
        <v>45162.82309027778</v>
      </c>
      <c r="D4593" s="11" t="s">
        <v>10</v>
      </c>
      <c r="E4593" s="11" t="s">
        <v>11</v>
      </c>
      <c r="F4593" s="11" t="s">
        <v>114</v>
      </c>
      <c r="G4593" s="11" t="s">
        <v>15</v>
      </c>
      <c r="H4593" s="84" t="str">
        <f t="shared" si="71"/>
        <v>Reason Unknown</v>
      </c>
      <c r="I4593" s="63">
        <f>(tbl_raw_data[[#This Row],[Date Actioned]])-(tbl_raw_data[[#This Row],[Date Tagged]])</f>
        <v>4.8842592586879618E-3</v>
      </c>
      <c r="J4593" s="66">
        <f>HOUR(tbl_raw_data[[#This Row],[time_taken]])*60+MINUTE(tbl_raw_data[[#This Row],[time_taken]])+SECOND(tbl_raw_data[[#This Row],[time_taken]])/60</f>
        <v>7.0333333333333332</v>
      </c>
      <c r="K4593" s="68">
        <f>DATE(YEAR(tbl_raw_data[[#This Row],[Date Actioned]]),MONTH(tbl_raw_data[[#This Row],[Date Actioned]]),DAY(tbl_raw_data[[#This Row],[Date Actioned]]))</f>
        <v>45162</v>
      </c>
      <c r="L4593" s="65" t="str">
        <f>UPPER(TEXT(tbl_raw_data[[#This Row],[updated_date]],"MMMM"))</f>
        <v>AUGUST</v>
      </c>
      <c r="M4593" s="65" t="str">
        <f>"WEEK "&amp;IF(ROUNDUP(DAY(tbl_raw_data[[#This Row],[updated_date]])/7,0)=5,4,ROUNDUP(DAY(tbl_raw_data[[#This Row],[updated_date]])/7,0))</f>
        <v>WEEK 4</v>
      </c>
      <c r="N4593" s="71" t="str">
        <f>UPPER(VLOOKUP(tbl_raw_data[[#This Row],[Analyst]],settings!$A$1:$B$15,2,0))</f>
        <v>FARDIN</v>
      </c>
      <c r="O4593" s="71" t="str">
        <f>TRIM(UPPER(tbl_raw_data[[#This Row],[Outcome]]))</f>
        <v>APPROVE</v>
      </c>
      <c r="P4593" s="71" t="str">
        <f>TRIM(UPPER(tbl_raw_data[[#This Row],[Queue Name]]))</f>
        <v>CONSUMER EXISTING</v>
      </c>
      <c r="Q4593" s="71" t="str">
        <f>IF(tbl_raw_data[[#This Row],[time_taken_in_min]]&lt;=settings!$D$2,"SLA_MET","SLA_NOT_MET")</f>
        <v>SLA_MET</v>
      </c>
    </row>
    <row r="4594" spans="1:17" hidden="1" x14ac:dyDescent="0.3">
      <c r="A4594" s="7" t="s">
        <v>5557</v>
      </c>
      <c r="B4594" s="34">
        <v>45162.827499999999</v>
      </c>
      <c r="C4594" s="40">
        <v>45162.838750000003</v>
      </c>
      <c r="D4594" s="10" t="s">
        <v>10</v>
      </c>
      <c r="E4594" s="10" t="s">
        <v>11</v>
      </c>
      <c r="F4594" s="10" t="s">
        <v>114</v>
      </c>
      <c r="G4594" s="10" t="s">
        <v>15</v>
      </c>
      <c r="H4594" s="84" t="str">
        <f t="shared" si="71"/>
        <v>Reason Unknown</v>
      </c>
      <c r="I4594" s="63">
        <f>(tbl_raw_data[[#This Row],[Date Actioned]])-(tbl_raw_data[[#This Row],[Date Tagged]])</f>
        <v>1.1250000003201421E-2</v>
      </c>
      <c r="J4594" s="66">
        <f>HOUR(tbl_raw_data[[#This Row],[time_taken]])*60+MINUTE(tbl_raw_data[[#This Row],[time_taken]])+SECOND(tbl_raw_data[[#This Row],[time_taken]])/60</f>
        <v>16.2</v>
      </c>
      <c r="K4594" s="68">
        <f>DATE(YEAR(tbl_raw_data[[#This Row],[Date Actioned]]),MONTH(tbl_raw_data[[#This Row],[Date Actioned]]),DAY(tbl_raw_data[[#This Row],[Date Actioned]]))</f>
        <v>45162</v>
      </c>
      <c r="L4594" s="65" t="str">
        <f>UPPER(TEXT(tbl_raw_data[[#This Row],[updated_date]],"MMMM"))</f>
        <v>AUGUST</v>
      </c>
      <c r="M4594" s="65" t="str">
        <f>"WEEK "&amp;IF(ROUNDUP(DAY(tbl_raw_data[[#This Row],[updated_date]])/7,0)=5,4,ROUNDUP(DAY(tbl_raw_data[[#This Row],[updated_date]])/7,0))</f>
        <v>WEEK 4</v>
      </c>
      <c r="N4594" s="71" t="str">
        <f>UPPER(VLOOKUP(tbl_raw_data[[#This Row],[Analyst]],settings!$A$1:$B$15,2,0))</f>
        <v>FARDIN</v>
      </c>
      <c r="O4594" s="71" t="str">
        <f>TRIM(UPPER(tbl_raw_data[[#This Row],[Outcome]]))</f>
        <v>APPROVE</v>
      </c>
      <c r="P4594" s="71" t="str">
        <f>TRIM(UPPER(tbl_raw_data[[#This Row],[Queue Name]]))</f>
        <v>CONSUMER EXISTING</v>
      </c>
      <c r="Q4594" s="71" t="str">
        <f>IF(tbl_raw_data[[#This Row],[time_taken_in_min]]&lt;=settings!$D$2,"SLA_MET","SLA_NOT_MET")</f>
        <v>SLA_MET</v>
      </c>
    </row>
    <row r="4595" spans="1:17" hidden="1" x14ac:dyDescent="0.3">
      <c r="A4595" s="1" t="s">
        <v>5558</v>
      </c>
      <c r="B4595" s="36">
        <v>45162.830011574071</v>
      </c>
      <c r="C4595" s="41">
        <v>45162.842314814814</v>
      </c>
      <c r="D4595" s="11" t="s">
        <v>10</v>
      </c>
      <c r="E4595" s="11" t="s">
        <v>18</v>
      </c>
      <c r="F4595" s="11" t="s">
        <v>114</v>
      </c>
      <c r="G4595" s="11" t="s">
        <v>15</v>
      </c>
      <c r="H4595" s="84" t="str">
        <f t="shared" si="71"/>
        <v>Reason Unknown</v>
      </c>
      <c r="I4595" s="63">
        <f>(tbl_raw_data[[#This Row],[Date Actioned]])-(tbl_raw_data[[#This Row],[Date Tagged]])</f>
        <v>1.230324074276723E-2</v>
      </c>
      <c r="J4595" s="66">
        <f>HOUR(tbl_raw_data[[#This Row],[time_taken]])*60+MINUTE(tbl_raw_data[[#This Row],[time_taken]])+SECOND(tbl_raw_data[[#This Row],[time_taken]])/60</f>
        <v>17.716666666666665</v>
      </c>
      <c r="K4595" s="68">
        <f>DATE(YEAR(tbl_raw_data[[#This Row],[Date Actioned]]),MONTH(tbl_raw_data[[#This Row],[Date Actioned]]),DAY(tbl_raw_data[[#This Row],[Date Actioned]]))</f>
        <v>45162</v>
      </c>
      <c r="L4595" s="65" t="str">
        <f>UPPER(TEXT(tbl_raw_data[[#This Row],[updated_date]],"MMMM"))</f>
        <v>AUGUST</v>
      </c>
      <c r="M4595" s="65" t="str">
        <f>"WEEK "&amp;IF(ROUNDUP(DAY(tbl_raw_data[[#This Row],[updated_date]])/7,0)=5,4,ROUNDUP(DAY(tbl_raw_data[[#This Row],[updated_date]])/7,0))</f>
        <v>WEEK 4</v>
      </c>
      <c r="N4595" s="71" t="str">
        <f>UPPER(VLOOKUP(tbl_raw_data[[#This Row],[Analyst]],settings!$A$1:$B$15,2,0))</f>
        <v>FARDIN</v>
      </c>
      <c r="O4595" s="71" t="str">
        <f>TRIM(UPPER(tbl_raw_data[[#This Row],[Outcome]]))</f>
        <v>APPROVE</v>
      </c>
      <c r="P4595" s="71" t="str">
        <f>TRIM(UPPER(tbl_raw_data[[#This Row],[Queue Name]]))</f>
        <v>CONSUMER PRE BUREAU</v>
      </c>
      <c r="Q4595" s="71" t="str">
        <f>IF(tbl_raw_data[[#This Row],[time_taken_in_min]]&lt;=settings!$D$2,"SLA_MET","SLA_NOT_MET")</f>
        <v>SLA_MET</v>
      </c>
    </row>
    <row r="4596" spans="1:17" hidden="1" x14ac:dyDescent="0.3">
      <c r="A4596" s="5" t="s">
        <v>5559</v>
      </c>
      <c r="B4596" s="34">
        <v>45162.83966435185</v>
      </c>
      <c r="C4596" s="40">
        <v>45162.854016203702</v>
      </c>
      <c r="D4596" s="10" t="s">
        <v>10</v>
      </c>
      <c r="E4596" s="10" t="s">
        <v>8</v>
      </c>
      <c r="F4596" s="10" t="s">
        <v>17</v>
      </c>
      <c r="G4596" s="12"/>
      <c r="H4596" s="84" t="str">
        <f t="shared" si="71"/>
        <v>Reason Unknown</v>
      </c>
      <c r="I4596" s="63">
        <f>(tbl_raw_data[[#This Row],[Date Actioned]])-(tbl_raw_data[[#This Row],[Date Tagged]])</f>
        <v>1.43518518525525E-2</v>
      </c>
      <c r="J4596" s="66">
        <f>HOUR(tbl_raw_data[[#This Row],[time_taken]])*60+MINUTE(tbl_raw_data[[#This Row],[time_taken]])+SECOND(tbl_raw_data[[#This Row],[time_taken]])/60</f>
        <v>20.666666666666668</v>
      </c>
      <c r="K4596" s="68">
        <f>DATE(YEAR(tbl_raw_data[[#This Row],[Date Actioned]]),MONTH(tbl_raw_data[[#This Row],[Date Actioned]]),DAY(tbl_raw_data[[#This Row],[Date Actioned]]))</f>
        <v>45162</v>
      </c>
      <c r="L4596" s="65" t="str">
        <f>UPPER(TEXT(tbl_raw_data[[#This Row],[updated_date]],"MMMM"))</f>
        <v>AUGUST</v>
      </c>
      <c r="M4596" s="65" t="str">
        <f>"WEEK "&amp;IF(ROUNDUP(DAY(tbl_raw_data[[#This Row],[updated_date]])/7,0)=5,4,ROUNDUP(DAY(tbl_raw_data[[#This Row],[updated_date]])/7,0))</f>
        <v>WEEK 4</v>
      </c>
      <c r="N4596" s="71" t="str">
        <f>UPPER(VLOOKUP(tbl_raw_data[[#This Row],[Analyst]],settings!$A$1:$B$15,2,0))</f>
        <v>MERCEDES</v>
      </c>
      <c r="O4596" s="71" t="str">
        <f>TRIM(UPPER(tbl_raw_data[[#This Row],[Outcome]]))</f>
        <v>APPROVE</v>
      </c>
      <c r="P4596" s="71" t="str">
        <f>TRIM(UPPER(tbl_raw_data[[#This Row],[Queue Name]]))</f>
        <v>CONSUMER POST BUREAU</v>
      </c>
      <c r="Q4596" s="71" t="str">
        <f>IF(tbl_raw_data[[#This Row],[time_taken_in_min]]&lt;=settings!$D$2,"SLA_MET","SLA_NOT_MET")</f>
        <v>SLA_NOT_MET</v>
      </c>
    </row>
    <row r="4597" spans="1:17" hidden="1" x14ac:dyDescent="0.3">
      <c r="A4597" s="7" t="s">
        <v>5560</v>
      </c>
      <c r="B4597" s="36">
        <v>45162.850532407407</v>
      </c>
      <c r="C4597" s="41">
        <v>45162.85670138889</v>
      </c>
      <c r="D4597" s="11" t="s">
        <v>10</v>
      </c>
      <c r="E4597" s="11" t="s">
        <v>11</v>
      </c>
      <c r="F4597" s="11" t="s">
        <v>17</v>
      </c>
      <c r="G4597" s="13"/>
      <c r="H4597" s="84" t="str">
        <f t="shared" si="71"/>
        <v>Reason Unknown</v>
      </c>
      <c r="I4597" s="63">
        <f>(tbl_raw_data[[#This Row],[Date Actioned]])-(tbl_raw_data[[#This Row],[Date Tagged]])</f>
        <v>6.1689814829151146E-3</v>
      </c>
      <c r="J4597" s="66">
        <f>HOUR(tbl_raw_data[[#This Row],[time_taken]])*60+MINUTE(tbl_raw_data[[#This Row],[time_taken]])+SECOND(tbl_raw_data[[#This Row],[time_taken]])/60</f>
        <v>8.8833333333333329</v>
      </c>
      <c r="K4597" s="68">
        <f>DATE(YEAR(tbl_raw_data[[#This Row],[Date Actioned]]),MONTH(tbl_raw_data[[#This Row],[Date Actioned]]),DAY(tbl_raw_data[[#This Row],[Date Actioned]]))</f>
        <v>45162</v>
      </c>
      <c r="L4597" s="65" t="str">
        <f>UPPER(TEXT(tbl_raw_data[[#This Row],[updated_date]],"MMMM"))</f>
        <v>AUGUST</v>
      </c>
      <c r="M4597" s="65" t="str">
        <f>"WEEK "&amp;IF(ROUNDUP(DAY(tbl_raw_data[[#This Row],[updated_date]])/7,0)=5,4,ROUNDUP(DAY(tbl_raw_data[[#This Row],[updated_date]])/7,0))</f>
        <v>WEEK 4</v>
      </c>
      <c r="N4597" s="71" t="str">
        <f>UPPER(VLOOKUP(tbl_raw_data[[#This Row],[Analyst]],settings!$A$1:$B$15,2,0))</f>
        <v>MERCEDES</v>
      </c>
      <c r="O4597" s="71" t="str">
        <f>TRIM(UPPER(tbl_raw_data[[#This Row],[Outcome]]))</f>
        <v>APPROVE</v>
      </c>
      <c r="P4597" s="71" t="str">
        <f>TRIM(UPPER(tbl_raw_data[[#This Row],[Queue Name]]))</f>
        <v>CONSUMER EXISTING</v>
      </c>
      <c r="Q4597" s="71" t="str">
        <f>IF(tbl_raw_data[[#This Row],[time_taken_in_min]]&lt;=settings!$D$2,"SLA_MET","SLA_NOT_MET")</f>
        <v>SLA_MET</v>
      </c>
    </row>
    <row r="4598" spans="1:17" hidden="1" x14ac:dyDescent="0.3">
      <c r="A4598" s="1" t="s">
        <v>5561</v>
      </c>
      <c r="B4598" s="34">
        <v>45162.855787037035</v>
      </c>
      <c r="C4598" s="40">
        <v>45162.860266203701</v>
      </c>
      <c r="D4598" s="10" t="s">
        <v>10</v>
      </c>
      <c r="E4598" s="10" t="s">
        <v>8</v>
      </c>
      <c r="F4598" s="10" t="s">
        <v>17</v>
      </c>
      <c r="G4598" s="12"/>
      <c r="H4598" s="84" t="str">
        <f t="shared" si="71"/>
        <v>Reason Unknown</v>
      </c>
      <c r="I4598" s="63">
        <f>(tbl_raw_data[[#This Row],[Date Actioned]])-(tbl_raw_data[[#This Row],[Date Tagged]])</f>
        <v>4.4791666659875773E-3</v>
      </c>
      <c r="J4598" s="66">
        <f>HOUR(tbl_raw_data[[#This Row],[time_taken]])*60+MINUTE(tbl_raw_data[[#This Row],[time_taken]])+SECOND(tbl_raw_data[[#This Row],[time_taken]])/60</f>
        <v>6.45</v>
      </c>
      <c r="K4598" s="68">
        <f>DATE(YEAR(tbl_raw_data[[#This Row],[Date Actioned]]),MONTH(tbl_raw_data[[#This Row],[Date Actioned]]),DAY(tbl_raw_data[[#This Row],[Date Actioned]]))</f>
        <v>45162</v>
      </c>
      <c r="L4598" s="65" t="str">
        <f>UPPER(TEXT(tbl_raw_data[[#This Row],[updated_date]],"MMMM"))</f>
        <v>AUGUST</v>
      </c>
      <c r="M4598" s="65" t="str">
        <f>"WEEK "&amp;IF(ROUNDUP(DAY(tbl_raw_data[[#This Row],[updated_date]])/7,0)=5,4,ROUNDUP(DAY(tbl_raw_data[[#This Row],[updated_date]])/7,0))</f>
        <v>WEEK 4</v>
      </c>
      <c r="N4598" s="71" t="str">
        <f>UPPER(VLOOKUP(tbl_raw_data[[#This Row],[Analyst]],settings!$A$1:$B$15,2,0))</f>
        <v>MERCEDES</v>
      </c>
      <c r="O4598" s="71" t="str">
        <f>TRIM(UPPER(tbl_raw_data[[#This Row],[Outcome]]))</f>
        <v>APPROVE</v>
      </c>
      <c r="P4598" s="71" t="str">
        <f>TRIM(UPPER(tbl_raw_data[[#This Row],[Queue Name]]))</f>
        <v>CONSUMER POST BUREAU</v>
      </c>
      <c r="Q4598" s="71" t="str">
        <f>IF(tbl_raw_data[[#This Row],[time_taken_in_min]]&lt;=settings!$D$2,"SLA_MET","SLA_NOT_MET")</f>
        <v>SLA_MET</v>
      </c>
    </row>
    <row r="4599" spans="1:17" hidden="1" x14ac:dyDescent="0.3">
      <c r="A4599" s="5" t="s">
        <v>5562</v>
      </c>
      <c r="B4599" s="36">
        <v>45162.859837962962</v>
      </c>
      <c r="C4599" s="41">
        <v>45162.863680555558</v>
      </c>
      <c r="D4599" s="11" t="s">
        <v>10</v>
      </c>
      <c r="E4599" s="11" t="s">
        <v>11</v>
      </c>
      <c r="F4599" s="11" t="s">
        <v>17</v>
      </c>
      <c r="G4599" s="13"/>
      <c r="H4599" s="84" t="str">
        <f t="shared" si="71"/>
        <v>Reason Unknown</v>
      </c>
      <c r="I4599" s="63">
        <f>(tbl_raw_data[[#This Row],[Date Actioned]])-(tbl_raw_data[[#This Row],[Date Tagged]])</f>
        <v>3.8425925959018059E-3</v>
      </c>
      <c r="J4599" s="66">
        <f>HOUR(tbl_raw_data[[#This Row],[time_taken]])*60+MINUTE(tbl_raw_data[[#This Row],[time_taken]])+SECOND(tbl_raw_data[[#This Row],[time_taken]])/60</f>
        <v>5.5333333333333332</v>
      </c>
      <c r="K4599" s="68">
        <f>DATE(YEAR(tbl_raw_data[[#This Row],[Date Actioned]]),MONTH(tbl_raw_data[[#This Row],[Date Actioned]]),DAY(tbl_raw_data[[#This Row],[Date Actioned]]))</f>
        <v>45162</v>
      </c>
      <c r="L4599" s="65" t="str">
        <f>UPPER(TEXT(tbl_raw_data[[#This Row],[updated_date]],"MMMM"))</f>
        <v>AUGUST</v>
      </c>
      <c r="M4599" s="65" t="str">
        <f>"WEEK "&amp;IF(ROUNDUP(DAY(tbl_raw_data[[#This Row],[updated_date]])/7,0)=5,4,ROUNDUP(DAY(tbl_raw_data[[#This Row],[updated_date]])/7,0))</f>
        <v>WEEK 4</v>
      </c>
      <c r="N4599" s="71" t="str">
        <f>UPPER(VLOOKUP(tbl_raw_data[[#This Row],[Analyst]],settings!$A$1:$B$15,2,0))</f>
        <v>MERCEDES</v>
      </c>
      <c r="O4599" s="71" t="str">
        <f>TRIM(UPPER(tbl_raw_data[[#This Row],[Outcome]]))</f>
        <v>APPROVE</v>
      </c>
      <c r="P4599" s="71" t="str">
        <f>TRIM(UPPER(tbl_raw_data[[#This Row],[Queue Name]]))</f>
        <v>CONSUMER EXISTING</v>
      </c>
      <c r="Q4599" s="71" t="str">
        <f>IF(tbl_raw_data[[#This Row],[time_taken_in_min]]&lt;=settings!$D$2,"SLA_MET","SLA_NOT_MET")</f>
        <v>SLA_MET</v>
      </c>
    </row>
    <row r="4600" spans="1:17" x14ac:dyDescent="0.3">
      <c r="A4600" s="7" t="s">
        <v>5563</v>
      </c>
      <c r="B4600" s="34">
        <v>45162.387337962966</v>
      </c>
      <c r="C4600" s="40">
        <v>45162.398761574077</v>
      </c>
      <c r="D4600" s="10" t="s">
        <v>33</v>
      </c>
      <c r="E4600" s="10" t="s">
        <v>8</v>
      </c>
      <c r="F4600" s="10" t="s">
        <v>9</v>
      </c>
      <c r="G4600" s="12"/>
      <c r="H4600" s="84" t="str">
        <f t="shared" si="71"/>
        <v>Reason Unknown</v>
      </c>
      <c r="I4600" s="63">
        <f>(tbl_raw_data[[#This Row],[Date Actioned]])-(tbl_raw_data[[#This Row],[Date Tagged]])</f>
        <v>1.1423611111240461E-2</v>
      </c>
      <c r="J4600" s="66">
        <f>HOUR(tbl_raw_data[[#This Row],[time_taken]])*60+MINUTE(tbl_raw_data[[#This Row],[time_taken]])+SECOND(tbl_raw_data[[#This Row],[time_taken]])/60</f>
        <v>16.45</v>
      </c>
      <c r="K4600" s="68">
        <f>DATE(YEAR(tbl_raw_data[[#This Row],[Date Actioned]]),MONTH(tbl_raw_data[[#This Row],[Date Actioned]]),DAY(tbl_raw_data[[#This Row],[Date Actioned]]))</f>
        <v>45162</v>
      </c>
      <c r="L4600" s="65" t="str">
        <f>UPPER(TEXT(tbl_raw_data[[#This Row],[updated_date]],"MMMM"))</f>
        <v>AUGUST</v>
      </c>
      <c r="M4600" s="65" t="str">
        <f>"WEEK "&amp;IF(ROUNDUP(DAY(tbl_raw_data[[#This Row],[updated_date]])/7,0)=5,4,ROUNDUP(DAY(tbl_raw_data[[#This Row],[updated_date]])/7,0))</f>
        <v>WEEK 4</v>
      </c>
      <c r="N4600" s="71" t="str">
        <f>UPPER(VLOOKUP(tbl_raw_data[[#This Row],[Analyst]],settings!$A$1:$B$15,2,0))</f>
        <v>QUADIR</v>
      </c>
      <c r="O4600" s="71" t="str">
        <f>TRIM(UPPER(tbl_raw_data[[#This Row],[Outcome]]))</f>
        <v>DECLINE</v>
      </c>
      <c r="P4600" s="71" t="str">
        <f>TRIM(UPPER(tbl_raw_data[[#This Row],[Queue Name]]))</f>
        <v>CONSUMER POST BUREAU</v>
      </c>
      <c r="Q4600" s="71" t="str">
        <f>IF(tbl_raw_data[[#This Row],[time_taken_in_min]]&lt;=settings!$D$2,"SLA_MET","SLA_NOT_MET")</f>
        <v>SLA_MET</v>
      </c>
    </row>
    <row r="4601" spans="1:17" x14ac:dyDescent="0.3">
      <c r="A4601" s="1" t="s">
        <v>5564</v>
      </c>
      <c r="B4601" s="36">
        <v>45162.41233796296</v>
      </c>
      <c r="C4601" s="41">
        <v>45162.420034722221</v>
      </c>
      <c r="D4601" s="11" t="s">
        <v>33</v>
      </c>
      <c r="E4601" s="11" t="s">
        <v>11</v>
      </c>
      <c r="F4601" s="11" t="s">
        <v>25</v>
      </c>
      <c r="G4601" s="11" t="s">
        <v>735</v>
      </c>
      <c r="H4601" s="84" t="str">
        <f t="shared" si="71"/>
        <v>Reason Unknown</v>
      </c>
      <c r="I4601" s="63">
        <f>(tbl_raw_data[[#This Row],[Date Actioned]])-(tbl_raw_data[[#This Row],[Date Tagged]])</f>
        <v>7.6967592613073066E-3</v>
      </c>
      <c r="J4601" s="66">
        <f>HOUR(tbl_raw_data[[#This Row],[time_taken]])*60+MINUTE(tbl_raw_data[[#This Row],[time_taken]])+SECOND(tbl_raw_data[[#This Row],[time_taken]])/60</f>
        <v>11.083333333333334</v>
      </c>
      <c r="K4601" s="68">
        <f>DATE(YEAR(tbl_raw_data[[#This Row],[Date Actioned]]),MONTH(tbl_raw_data[[#This Row],[Date Actioned]]),DAY(tbl_raw_data[[#This Row],[Date Actioned]]))</f>
        <v>45162</v>
      </c>
      <c r="L4601" s="65" t="str">
        <f>UPPER(TEXT(tbl_raw_data[[#This Row],[updated_date]],"MMMM"))</f>
        <v>AUGUST</v>
      </c>
      <c r="M4601" s="65" t="str">
        <f>"WEEK "&amp;IF(ROUNDUP(DAY(tbl_raw_data[[#This Row],[updated_date]])/7,0)=5,4,ROUNDUP(DAY(tbl_raw_data[[#This Row],[updated_date]])/7,0))</f>
        <v>WEEK 4</v>
      </c>
      <c r="N4601" s="71" t="str">
        <f>UPPER(VLOOKUP(tbl_raw_data[[#This Row],[Analyst]],settings!$A$1:$B$15,2,0))</f>
        <v>ASIF</v>
      </c>
      <c r="O4601" s="71" t="str">
        <f>TRIM(UPPER(tbl_raw_data[[#This Row],[Outcome]]))</f>
        <v>DECLINE</v>
      </c>
      <c r="P4601" s="71" t="str">
        <f>TRIM(UPPER(tbl_raw_data[[#This Row],[Queue Name]]))</f>
        <v>CONSUMER EXISTING</v>
      </c>
      <c r="Q4601" s="71" t="str">
        <f>IF(tbl_raw_data[[#This Row],[time_taken_in_min]]&lt;=settings!$D$2,"SLA_MET","SLA_NOT_MET")</f>
        <v>SLA_MET</v>
      </c>
    </row>
    <row r="4602" spans="1:17" x14ac:dyDescent="0.3">
      <c r="A4602" s="5" t="s">
        <v>5565</v>
      </c>
      <c r="B4602" s="34">
        <v>45162.423298611109</v>
      </c>
      <c r="C4602" s="40">
        <v>45162.433379629627</v>
      </c>
      <c r="D4602" s="10" t="s">
        <v>33</v>
      </c>
      <c r="E4602" s="10" t="s">
        <v>11</v>
      </c>
      <c r="F4602" s="10" t="s">
        <v>25</v>
      </c>
      <c r="G4602" s="10" t="s">
        <v>850</v>
      </c>
      <c r="H4602" s="84" t="str">
        <f t="shared" si="71"/>
        <v>Overdue Bill</v>
      </c>
      <c r="I4602" s="63">
        <f>(tbl_raw_data[[#This Row],[Date Actioned]])-(tbl_raw_data[[#This Row],[Date Tagged]])</f>
        <v>1.0081018517666962E-2</v>
      </c>
      <c r="J4602" s="66">
        <f>HOUR(tbl_raw_data[[#This Row],[time_taken]])*60+MINUTE(tbl_raw_data[[#This Row],[time_taken]])+SECOND(tbl_raw_data[[#This Row],[time_taken]])/60</f>
        <v>14.516666666666667</v>
      </c>
      <c r="K4602" s="68">
        <f>DATE(YEAR(tbl_raw_data[[#This Row],[Date Actioned]]),MONTH(tbl_raw_data[[#This Row],[Date Actioned]]),DAY(tbl_raw_data[[#This Row],[Date Actioned]]))</f>
        <v>45162</v>
      </c>
      <c r="L4602" s="65" t="str">
        <f>UPPER(TEXT(tbl_raw_data[[#This Row],[updated_date]],"MMMM"))</f>
        <v>AUGUST</v>
      </c>
      <c r="M4602" s="65" t="str">
        <f>"WEEK "&amp;IF(ROUNDUP(DAY(tbl_raw_data[[#This Row],[updated_date]])/7,0)=5,4,ROUNDUP(DAY(tbl_raw_data[[#This Row],[updated_date]])/7,0))</f>
        <v>WEEK 4</v>
      </c>
      <c r="N4602" s="71" t="str">
        <f>UPPER(VLOOKUP(tbl_raw_data[[#This Row],[Analyst]],settings!$A$1:$B$15,2,0))</f>
        <v>ASIF</v>
      </c>
      <c r="O4602" s="71" t="str">
        <f>TRIM(UPPER(tbl_raw_data[[#This Row],[Outcome]]))</f>
        <v>DECLINE</v>
      </c>
      <c r="P4602" s="71" t="str">
        <f>TRIM(UPPER(tbl_raw_data[[#This Row],[Queue Name]]))</f>
        <v>CONSUMER EXISTING</v>
      </c>
      <c r="Q4602" s="71" t="str">
        <f>IF(tbl_raw_data[[#This Row],[time_taken_in_min]]&lt;=settings!$D$2,"SLA_MET","SLA_NOT_MET")</f>
        <v>SLA_MET</v>
      </c>
    </row>
    <row r="4603" spans="1:17" x14ac:dyDescent="0.3">
      <c r="A4603" s="7" t="s">
        <v>5566</v>
      </c>
      <c r="B4603" s="36">
        <v>45162.462592592594</v>
      </c>
      <c r="C4603" s="41">
        <v>45162.473495370374</v>
      </c>
      <c r="D4603" s="11" t="s">
        <v>33</v>
      </c>
      <c r="E4603" s="11" t="s">
        <v>8</v>
      </c>
      <c r="F4603" s="11" t="s">
        <v>12</v>
      </c>
      <c r="G4603" s="11" t="s">
        <v>851</v>
      </c>
      <c r="H4603" s="84" t="str">
        <f t="shared" si="71"/>
        <v>Reason Unknown</v>
      </c>
      <c r="I4603" s="63">
        <f>(tbl_raw_data[[#This Row],[Date Actioned]])-(tbl_raw_data[[#This Row],[Date Tagged]])</f>
        <v>1.0902777779847383E-2</v>
      </c>
      <c r="J4603" s="66">
        <f>HOUR(tbl_raw_data[[#This Row],[time_taken]])*60+MINUTE(tbl_raw_data[[#This Row],[time_taken]])+SECOND(tbl_raw_data[[#This Row],[time_taken]])/60</f>
        <v>15.7</v>
      </c>
      <c r="K4603" s="68">
        <f>DATE(YEAR(tbl_raw_data[[#This Row],[Date Actioned]]),MONTH(tbl_raw_data[[#This Row],[Date Actioned]]),DAY(tbl_raw_data[[#This Row],[Date Actioned]]))</f>
        <v>45162</v>
      </c>
      <c r="L4603" s="65" t="str">
        <f>UPPER(TEXT(tbl_raw_data[[#This Row],[updated_date]],"MMMM"))</f>
        <v>AUGUST</v>
      </c>
      <c r="M4603" s="65" t="str">
        <f>"WEEK "&amp;IF(ROUNDUP(DAY(tbl_raw_data[[#This Row],[updated_date]])/7,0)=5,4,ROUNDUP(DAY(tbl_raw_data[[#This Row],[updated_date]])/7,0))</f>
        <v>WEEK 4</v>
      </c>
      <c r="N4603" s="71" t="str">
        <f>UPPER(VLOOKUP(tbl_raw_data[[#This Row],[Analyst]],settings!$A$1:$B$15,2,0))</f>
        <v>NITESH</v>
      </c>
      <c r="O4603" s="71" t="str">
        <f>TRIM(UPPER(tbl_raw_data[[#This Row],[Outcome]]))</f>
        <v>DECLINE</v>
      </c>
      <c r="P4603" s="71" t="str">
        <f>TRIM(UPPER(tbl_raw_data[[#This Row],[Queue Name]]))</f>
        <v>CONSUMER POST BUREAU</v>
      </c>
      <c r="Q4603" s="71" t="str">
        <f>IF(tbl_raw_data[[#This Row],[time_taken_in_min]]&lt;=settings!$D$2,"SLA_MET","SLA_NOT_MET")</f>
        <v>SLA_MET</v>
      </c>
    </row>
    <row r="4604" spans="1:17" x14ac:dyDescent="0.3">
      <c r="A4604" s="1" t="s">
        <v>5567</v>
      </c>
      <c r="B4604" s="34">
        <v>45162.493148148147</v>
      </c>
      <c r="C4604" s="40">
        <v>45162.500208333331</v>
      </c>
      <c r="D4604" s="10" t="s">
        <v>33</v>
      </c>
      <c r="E4604" s="10" t="s">
        <v>8</v>
      </c>
      <c r="F4604" s="10" t="s">
        <v>9</v>
      </c>
      <c r="G4604" s="12"/>
      <c r="H4604" s="84" t="str">
        <f t="shared" si="71"/>
        <v>Reason Unknown</v>
      </c>
      <c r="I4604" s="63">
        <f>(tbl_raw_data[[#This Row],[Date Actioned]])-(tbl_raw_data[[#This Row],[Date Tagged]])</f>
        <v>7.0601851839455776E-3</v>
      </c>
      <c r="J4604" s="66">
        <f>HOUR(tbl_raw_data[[#This Row],[time_taken]])*60+MINUTE(tbl_raw_data[[#This Row],[time_taken]])+SECOND(tbl_raw_data[[#This Row],[time_taken]])/60</f>
        <v>10.166666666666666</v>
      </c>
      <c r="K4604" s="68">
        <f>DATE(YEAR(tbl_raw_data[[#This Row],[Date Actioned]]),MONTH(tbl_raw_data[[#This Row],[Date Actioned]]),DAY(tbl_raw_data[[#This Row],[Date Actioned]]))</f>
        <v>45162</v>
      </c>
      <c r="L4604" s="65" t="str">
        <f>UPPER(TEXT(tbl_raw_data[[#This Row],[updated_date]],"MMMM"))</f>
        <v>AUGUST</v>
      </c>
      <c r="M4604" s="65" t="str">
        <f>"WEEK "&amp;IF(ROUNDUP(DAY(tbl_raw_data[[#This Row],[updated_date]])/7,0)=5,4,ROUNDUP(DAY(tbl_raw_data[[#This Row],[updated_date]])/7,0))</f>
        <v>WEEK 4</v>
      </c>
      <c r="N4604" s="71" t="str">
        <f>UPPER(VLOOKUP(tbl_raw_data[[#This Row],[Analyst]],settings!$A$1:$B$15,2,0))</f>
        <v>QUADIR</v>
      </c>
      <c r="O4604" s="71" t="str">
        <f>TRIM(UPPER(tbl_raw_data[[#This Row],[Outcome]]))</f>
        <v>DECLINE</v>
      </c>
      <c r="P4604" s="71" t="str">
        <f>TRIM(UPPER(tbl_raw_data[[#This Row],[Queue Name]]))</f>
        <v>CONSUMER POST BUREAU</v>
      </c>
      <c r="Q4604" s="71" t="str">
        <f>IF(tbl_raw_data[[#This Row],[time_taken_in_min]]&lt;=settings!$D$2,"SLA_MET","SLA_NOT_MET")</f>
        <v>SLA_MET</v>
      </c>
    </row>
    <row r="4605" spans="1:17" x14ac:dyDescent="0.3">
      <c r="A4605" s="5" t="s">
        <v>5568</v>
      </c>
      <c r="B4605" s="36">
        <v>45162.526550925926</v>
      </c>
      <c r="C4605" s="41">
        <v>45162.532743055555</v>
      </c>
      <c r="D4605" s="11" t="s">
        <v>33</v>
      </c>
      <c r="E4605" s="11" t="s">
        <v>11</v>
      </c>
      <c r="F4605" s="11" t="s">
        <v>25</v>
      </c>
      <c r="G4605" s="13"/>
      <c r="H4605" s="84" t="str">
        <f t="shared" si="71"/>
        <v>Reason Unknown</v>
      </c>
      <c r="I4605" s="63">
        <f>(tbl_raw_data[[#This Row],[Date Actioned]])-(tbl_raw_data[[#This Row],[Date Tagged]])</f>
        <v>6.1921296291984618E-3</v>
      </c>
      <c r="J4605" s="66">
        <f>HOUR(tbl_raw_data[[#This Row],[time_taken]])*60+MINUTE(tbl_raw_data[[#This Row],[time_taken]])+SECOND(tbl_raw_data[[#This Row],[time_taken]])/60</f>
        <v>8.9166666666666661</v>
      </c>
      <c r="K4605" s="68">
        <f>DATE(YEAR(tbl_raw_data[[#This Row],[Date Actioned]]),MONTH(tbl_raw_data[[#This Row],[Date Actioned]]),DAY(tbl_raw_data[[#This Row],[Date Actioned]]))</f>
        <v>45162</v>
      </c>
      <c r="L4605" s="65" t="str">
        <f>UPPER(TEXT(tbl_raw_data[[#This Row],[updated_date]],"MMMM"))</f>
        <v>AUGUST</v>
      </c>
      <c r="M4605" s="65" t="str">
        <f>"WEEK "&amp;IF(ROUNDUP(DAY(tbl_raw_data[[#This Row],[updated_date]])/7,0)=5,4,ROUNDUP(DAY(tbl_raw_data[[#This Row],[updated_date]])/7,0))</f>
        <v>WEEK 4</v>
      </c>
      <c r="N4605" s="71" t="str">
        <f>UPPER(VLOOKUP(tbl_raw_data[[#This Row],[Analyst]],settings!$A$1:$B$15,2,0))</f>
        <v>ASIF</v>
      </c>
      <c r="O4605" s="71" t="str">
        <f>TRIM(UPPER(tbl_raw_data[[#This Row],[Outcome]]))</f>
        <v>DECLINE</v>
      </c>
      <c r="P4605" s="71" t="str">
        <f>TRIM(UPPER(tbl_raw_data[[#This Row],[Queue Name]]))</f>
        <v>CONSUMER EXISTING</v>
      </c>
      <c r="Q4605" s="71" t="str">
        <f>IF(tbl_raw_data[[#This Row],[time_taken_in_min]]&lt;=settings!$D$2,"SLA_MET","SLA_NOT_MET")</f>
        <v>SLA_MET</v>
      </c>
    </row>
    <row r="4606" spans="1:17" x14ac:dyDescent="0.3">
      <c r="A4606" s="7" t="s">
        <v>5569</v>
      </c>
      <c r="B4606" s="34">
        <v>45162.535798611112</v>
      </c>
      <c r="C4606" s="40">
        <v>45162.538738425923</v>
      </c>
      <c r="D4606" s="10" t="s">
        <v>33</v>
      </c>
      <c r="E4606" s="10" t="s">
        <v>18</v>
      </c>
      <c r="F4606" s="10" t="s">
        <v>14</v>
      </c>
      <c r="G4606" s="10" t="s">
        <v>702</v>
      </c>
      <c r="H4606" s="84" t="str">
        <f t="shared" si="71"/>
        <v>Incomplete Details</v>
      </c>
      <c r="I4606" s="63">
        <f>(tbl_raw_data[[#This Row],[Date Actioned]])-(tbl_raw_data[[#This Row],[Date Tagged]])</f>
        <v>2.9398148108157329E-3</v>
      </c>
      <c r="J4606" s="66">
        <f>HOUR(tbl_raw_data[[#This Row],[time_taken]])*60+MINUTE(tbl_raw_data[[#This Row],[time_taken]])+SECOND(tbl_raw_data[[#This Row],[time_taken]])/60</f>
        <v>4.2333333333333334</v>
      </c>
      <c r="K4606" s="68">
        <f>DATE(YEAR(tbl_raw_data[[#This Row],[Date Actioned]]),MONTH(tbl_raw_data[[#This Row],[Date Actioned]]),DAY(tbl_raw_data[[#This Row],[Date Actioned]]))</f>
        <v>45162</v>
      </c>
      <c r="L4606" s="65" t="str">
        <f>UPPER(TEXT(tbl_raw_data[[#This Row],[updated_date]],"MMMM"))</f>
        <v>AUGUST</v>
      </c>
      <c r="M4606" s="65" t="str">
        <f>"WEEK "&amp;IF(ROUNDUP(DAY(tbl_raw_data[[#This Row],[updated_date]])/7,0)=5,4,ROUNDUP(DAY(tbl_raw_data[[#This Row],[updated_date]])/7,0))</f>
        <v>WEEK 4</v>
      </c>
      <c r="N4606" s="71" t="str">
        <f>UPPER(VLOOKUP(tbl_raw_data[[#This Row],[Analyst]],settings!$A$1:$B$15,2,0))</f>
        <v>CAMROON</v>
      </c>
      <c r="O4606" s="71" t="str">
        <f>TRIM(UPPER(tbl_raw_data[[#This Row],[Outcome]]))</f>
        <v>DECLINE</v>
      </c>
      <c r="P4606" s="71" t="str">
        <f>TRIM(UPPER(tbl_raw_data[[#This Row],[Queue Name]]))</f>
        <v>CONSUMER PRE BUREAU</v>
      </c>
      <c r="Q4606" s="71" t="str">
        <f>IF(tbl_raw_data[[#This Row],[time_taken_in_min]]&lt;=settings!$D$2,"SLA_MET","SLA_NOT_MET")</f>
        <v>SLA_MET</v>
      </c>
    </row>
    <row r="4607" spans="1:17" x14ac:dyDescent="0.3">
      <c r="A4607" s="1" t="s">
        <v>5570</v>
      </c>
      <c r="B4607" s="36">
        <v>45162.557662037034</v>
      </c>
      <c r="C4607" s="41">
        <v>45162.561377314814</v>
      </c>
      <c r="D4607" s="11" t="s">
        <v>33</v>
      </c>
      <c r="E4607" s="11" t="s">
        <v>11</v>
      </c>
      <c r="F4607" s="11" t="s">
        <v>25</v>
      </c>
      <c r="G4607" s="11" t="s">
        <v>852</v>
      </c>
      <c r="H4607" s="84" t="str">
        <f t="shared" si="71"/>
        <v>Reason Unknown</v>
      </c>
      <c r="I4607" s="63">
        <f>(tbl_raw_data[[#This Row],[Date Actioned]])-(tbl_raw_data[[#This Row],[Date Tagged]])</f>
        <v>3.7152777804294601E-3</v>
      </c>
      <c r="J4607" s="66">
        <f>HOUR(tbl_raw_data[[#This Row],[time_taken]])*60+MINUTE(tbl_raw_data[[#This Row],[time_taken]])+SECOND(tbl_raw_data[[#This Row],[time_taken]])/60</f>
        <v>5.35</v>
      </c>
      <c r="K4607" s="68">
        <f>DATE(YEAR(tbl_raw_data[[#This Row],[Date Actioned]]),MONTH(tbl_raw_data[[#This Row],[Date Actioned]]),DAY(tbl_raw_data[[#This Row],[Date Actioned]]))</f>
        <v>45162</v>
      </c>
      <c r="L4607" s="65" t="str">
        <f>UPPER(TEXT(tbl_raw_data[[#This Row],[updated_date]],"MMMM"))</f>
        <v>AUGUST</v>
      </c>
      <c r="M4607" s="65" t="str">
        <f>"WEEK "&amp;IF(ROUNDUP(DAY(tbl_raw_data[[#This Row],[updated_date]])/7,0)=5,4,ROUNDUP(DAY(tbl_raw_data[[#This Row],[updated_date]])/7,0))</f>
        <v>WEEK 4</v>
      </c>
      <c r="N4607" s="71" t="str">
        <f>UPPER(VLOOKUP(tbl_raw_data[[#This Row],[Analyst]],settings!$A$1:$B$15,2,0))</f>
        <v>ASIF</v>
      </c>
      <c r="O4607" s="71" t="str">
        <f>TRIM(UPPER(tbl_raw_data[[#This Row],[Outcome]]))</f>
        <v>DECLINE</v>
      </c>
      <c r="P4607" s="71" t="str">
        <f>TRIM(UPPER(tbl_raw_data[[#This Row],[Queue Name]]))</f>
        <v>CONSUMER EXISTING</v>
      </c>
      <c r="Q4607" s="71" t="str">
        <f>IF(tbl_raw_data[[#This Row],[time_taken_in_min]]&lt;=settings!$D$2,"SLA_MET","SLA_NOT_MET")</f>
        <v>SLA_MET</v>
      </c>
    </row>
    <row r="4608" spans="1:17" x14ac:dyDescent="0.3">
      <c r="A4608" s="5" t="s">
        <v>5571</v>
      </c>
      <c r="B4608" s="34">
        <v>45162.5859837963</v>
      </c>
      <c r="C4608" s="40">
        <v>45162.595821759256</v>
      </c>
      <c r="D4608" s="10" t="s">
        <v>33</v>
      </c>
      <c r="E4608" s="10" t="s">
        <v>8</v>
      </c>
      <c r="F4608" s="10" t="s">
        <v>191</v>
      </c>
      <c r="G4608" s="10" t="s">
        <v>853</v>
      </c>
      <c r="H4608" s="84" t="str">
        <f t="shared" si="71"/>
        <v>Reason Unknown</v>
      </c>
      <c r="I4608" s="63">
        <f>(tbl_raw_data[[#This Row],[Date Actioned]])-(tbl_raw_data[[#This Row],[Date Tagged]])</f>
        <v>9.8379629562259652E-3</v>
      </c>
      <c r="J4608" s="66">
        <f>HOUR(tbl_raw_data[[#This Row],[time_taken]])*60+MINUTE(tbl_raw_data[[#This Row],[time_taken]])+SECOND(tbl_raw_data[[#This Row],[time_taken]])/60</f>
        <v>14.166666666666666</v>
      </c>
      <c r="K4608" s="68">
        <f>DATE(YEAR(tbl_raw_data[[#This Row],[Date Actioned]]),MONTH(tbl_raw_data[[#This Row],[Date Actioned]]),DAY(tbl_raw_data[[#This Row],[Date Actioned]]))</f>
        <v>45162</v>
      </c>
      <c r="L4608" s="65" t="str">
        <f>UPPER(TEXT(tbl_raw_data[[#This Row],[updated_date]],"MMMM"))</f>
        <v>AUGUST</v>
      </c>
      <c r="M4608" s="65" t="str">
        <f>"WEEK "&amp;IF(ROUNDUP(DAY(tbl_raw_data[[#This Row],[updated_date]])/7,0)=5,4,ROUNDUP(DAY(tbl_raw_data[[#This Row],[updated_date]])/7,0))</f>
        <v>WEEK 4</v>
      </c>
      <c r="N4608" s="71" t="str">
        <f>UPPER(VLOOKUP(tbl_raw_data[[#This Row],[Analyst]],settings!$A$1:$B$15,2,0))</f>
        <v>JULIA</v>
      </c>
      <c r="O4608" s="71" t="str">
        <f>TRIM(UPPER(tbl_raw_data[[#This Row],[Outcome]]))</f>
        <v>DECLINE</v>
      </c>
      <c r="P4608" s="71" t="str">
        <f>TRIM(UPPER(tbl_raw_data[[#This Row],[Queue Name]]))</f>
        <v>CONSUMER POST BUREAU</v>
      </c>
      <c r="Q4608" s="71" t="str">
        <f>IF(tbl_raw_data[[#This Row],[time_taken_in_min]]&lt;=settings!$D$2,"SLA_MET","SLA_NOT_MET")</f>
        <v>SLA_MET</v>
      </c>
    </row>
    <row r="4609" spans="1:17" x14ac:dyDescent="0.3">
      <c r="A4609" s="7" t="s">
        <v>5572</v>
      </c>
      <c r="B4609" s="36">
        <v>45162.621539351851</v>
      </c>
      <c r="C4609" s="41">
        <v>45162.631689814814</v>
      </c>
      <c r="D4609" s="11" t="s">
        <v>33</v>
      </c>
      <c r="E4609" s="11" t="s">
        <v>11</v>
      </c>
      <c r="F4609" s="11" t="s">
        <v>17</v>
      </c>
      <c r="G4609" s="13"/>
      <c r="H4609" s="84" t="str">
        <f t="shared" si="71"/>
        <v>Reason Unknown</v>
      </c>
      <c r="I4609" s="63">
        <f>(tbl_raw_data[[#This Row],[Date Actioned]])-(tbl_raw_data[[#This Row],[Date Tagged]])</f>
        <v>1.0150462963792961E-2</v>
      </c>
      <c r="J4609" s="66">
        <f>HOUR(tbl_raw_data[[#This Row],[time_taken]])*60+MINUTE(tbl_raw_data[[#This Row],[time_taken]])+SECOND(tbl_raw_data[[#This Row],[time_taken]])/60</f>
        <v>14.616666666666667</v>
      </c>
      <c r="K4609" s="68">
        <f>DATE(YEAR(tbl_raw_data[[#This Row],[Date Actioned]]),MONTH(tbl_raw_data[[#This Row],[Date Actioned]]),DAY(tbl_raw_data[[#This Row],[Date Actioned]]))</f>
        <v>45162</v>
      </c>
      <c r="L4609" s="65" t="str">
        <f>UPPER(TEXT(tbl_raw_data[[#This Row],[updated_date]],"MMMM"))</f>
        <v>AUGUST</v>
      </c>
      <c r="M4609" s="65" t="str">
        <f>"WEEK "&amp;IF(ROUNDUP(DAY(tbl_raw_data[[#This Row],[updated_date]])/7,0)=5,4,ROUNDUP(DAY(tbl_raw_data[[#This Row],[updated_date]])/7,0))</f>
        <v>WEEK 4</v>
      </c>
      <c r="N4609" s="71" t="str">
        <f>UPPER(VLOOKUP(tbl_raw_data[[#This Row],[Analyst]],settings!$A$1:$B$15,2,0))</f>
        <v>MERCEDES</v>
      </c>
      <c r="O4609" s="71" t="str">
        <f>TRIM(UPPER(tbl_raw_data[[#This Row],[Outcome]]))</f>
        <v>DECLINE</v>
      </c>
      <c r="P4609" s="71" t="str">
        <f>TRIM(UPPER(tbl_raw_data[[#This Row],[Queue Name]]))</f>
        <v>CONSUMER EXISTING</v>
      </c>
      <c r="Q4609" s="71" t="str">
        <f>IF(tbl_raw_data[[#This Row],[time_taken_in_min]]&lt;=settings!$D$2,"SLA_MET","SLA_NOT_MET")</f>
        <v>SLA_MET</v>
      </c>
    </row>
    <row r="4610" spans="1:17" x14ac:dyDescent="0.3">
      <c r="A4610" s="1" t="s">
        <v>5573</v>
      </c>
      <c r="B4610" s="34">
        <v>45162.62296296296</v>
      </c>
      <c r="C4610" s="40">
        <v>45162.62703703704</v>
      </c>
      <c r="D4610" s="10" t="s">
        <v>33</v>
      </c>
      <c r="E4610" s="10" t="s">
        <v>11</v>
      </c>
      <c r="F4610" s="10" t="s">
        <v>19</v>
      </c>
      <c r="G4610" s="10" t="s">
        <v>678</v>
      </c>
      <c r="H4610" s="84" t="str">
        <f t="shared" si="71"/>
        <v>Reason Unknown</v>
      </c>
      <c r="I4610" s="63">
        <f>(tbl_raw_data[[#This Row],[Date Actioned]])-(tbl_raw_data[[#This Row],[Date Tagged]])</f>
        <v>4.0740740805631503E-3</v>
      </c>
      <c r="J4610" s="66">
        <f>HOUR(tbl_raw_data[[#This Row],[time_taken]])*60+MINUTE(tbl_raw_data[[#This Row],[time_taken]])+SECOND(tbl_raw_data[[#This Row],[time_taken]])/60</f>
        <v>5.8666666666666671</v>
      </c>
      <c r="K4610" s="68">
        <f>DATE(YEAR(tbl_raw_data[[#This Row],[Date Actioned]]),MONTH(tbl_raw_data[[#This Row],[Date Actioned]]),DAY(tbl_raw_data[[#This Row],[Date Actioned]]))</f>
        <v>45162</v>
      </c>
      <c r="L4610" s="65" t="str">
        <f>UPPER(TEXT(tbl_raw_data[[#This Row],[updated_date]],"MMMM"))</f>
        <v>AUGUST</v>
      </c>
      <c r="M4610" s="65" t="str">
        <f>"WEEK "&amp;IF(ROUNDUP(DAY(tbl_raw_data[[#This Row],[updated_date]])/7,0)=5,4,ROUNDUP(DAY(tbl_raw_data[[#This Row],[updated_date]])/7,0))</f>
        <v>WEEK 4</v>
      </c>
      <c r="N4610" s="71" t="str">
        <f>UPPER(VLOOKUP(tbl_raw_data[[#This Row],[Analyst]],settings!$A$1:$B$15,2,0))</f>
        <v>NAVED</v>
      </c>
      <c r="O4610" s="71" t="str">
        <f>TRIM(UPPER(tbl_raw_data[[#This Row],[Outcome]]))</f>
        <v>DECLINE</v>
      </c>
      <c r="P4610" s="71" t="str">
        <f>TRIM(UPPER(tbl_raw_data[[#This Row],[Queue Name]]))</f>
        <v>CONSUMER EXISTING</v>
      </c>
      <c r="Q4610" s="71" t="str">
        <f>IF(tbl_raw_data[[#This Row],[time_taken_in_min]]&lt;=settings!$D$2,"SLA_MET","SLA_NOT_MET")</f>
        <v>SLA_MET</v>
      </c>
    </row>
    <row r="4611" spans="1:17" x14ac:dyDescent="0.3">
      <c r="A4611" s="5" t="s">
        <v>5574</v>
      </c>
      <c r="B4611" s="36">
        <v>45162.637997685182</v>
      </c>
      <c r="C4611" s="41">
        <v>45162.643541666665</v>
      </c>
      <c r="D4611" s="11" t="s">
        <v>33</v>
      </c>
      <c r="E4611" s="11" t="s">
        <v>18</v>
      </c>
      <c r="F4611" s="11" t="s">
        <v>114</v>
      </c>
      <c r="G4611" s="11" t="s">
        <v>854</v>
      </c>
      <c r="H4611" s="84" t="str">
        <f t="shared" ref="H4611:H4674" si="72">IF(OR(ISNUMBER(SEARCH("duplicate",G4611)), ISNUMBER(SEARCH("previously",G4611)), ISNUMBER(SEARCH("previously approved",G4611))), "Duplicate Application",
IF(OR(ISNUMBER(SEARCH("incorrect",G4611)), ISNUMBER(SEARCH("remove", G4611))), "Incorrect Details",
IF(ISNUMBER(SEARCH("incomplete",G4611)), "Incomplete Details",
IF(ISNUMBER(SEARCH("overdue",G4611)), "Overdue Bill",
IF(OR(ISNUMBER(SEARCH("resubmit as", G4611)), ISNUMBER(SEARCH("re-submit as", G4611))), "Incorrect Queue",
IF(OR(ISNUMBER(SEARCH("100",G4611)), ISNUMBER(SEARCH("correct", G4611)), ISNUMBER(SEARCH("email", G4611)), ISNUMBER(SEARCH("please submit", G4611)), ISNUMBER(SEARCH("please resubmit",G4611)), ISNUMBER(SEARCH("please re-submit", G4611)), ISNUMBER(SEARCH("please send", G4611))), "Incomplete Details",
IF(ISNUMBER(SEARCH("error", G4611)), "System Error", "Reason Unknown")))))))</f>
        <v>Reason Unknown</v>
      </c>
      <c r="I4611" s="63">
        <f>(tbl_raw_data[[#This Row],[Date Actioned]])-(tbl_raw_data[[#This Row],[Date Tagged]])</f>
        <v>5.543981482333038E-3</v>
      </c>
      <c r="J4611" s="66">
        <f>HOUR(tbl_raw_data[[#This Row],[time_taken]])*60+MINUTE(tbl_raw_data[[#This Row],[time_taken]])+SECOND(tbl_raw_data[[#This Row],[time_taken]])/60</f>
        <v>7.9833333333333334</v>
      </c>
      <c r="K4611" s="68">
        <f>DATE(YEAR(tbl_raw_data[[#This Row],[Date Actioned]]),MONTH(tbl_raw_data[[#This Row],[Date Actioned]]),DAY(tbl_raw_data[[#This Row],[Date Actioned]]))</f>
        <v>45162</v>
      </c>
      <c r="L4611" s="65" t="str">
        <f>UPPER(TEXT(tbl_raw_data[[#This Row],[updated_date]],"MMMM"))</f>
        <v>AUGUST</v>
      </c>
      <c r="M4611" s="65" t="str">
        <f>"WEEK "&amp;IF(ROUNDUP(DAY(tbl_raw_data[[#This Row],[updated_date]])/7,0)=5,4,ROUNDUP(DAY(tbl_raw_data[[#This Row],[updated_date]])/7,0))</f>
        <v>WEEK 4</v>
      </c>
      <c r="N4611" s="71" t="str">
        <f>UPPER(VLOOKUP(tbl_raw_data[[#This Row],[Analyst]],settings!$A$1:$B$15,2,0))</f>
        <v>FARDIN</v>
      </c>
      <c r="O4611" s="71" t="str">
        <f>TRIM(UPPER(tbl_raw_data[[#This Row],[Outcome]]))</f>
        <v>DECLINE</v>
      </c>
      <c r="P4611" s="71" t="str">
        <f>TRIM(UPPER(tbl_raw_data[[#This Row],[Queue Name]]))</f>
        <v>CONSUMER PRE BUREAU</v>
      </c>
      <c r="Q4611" s="71" t="str">
        <f>IF(tbl_raw_data[[#This Row],[time_taken_in_min]]&lt;=settings!$D$2,"SLA_MET","SLA_NOT_MET")</f>
        <v>SLA_MET</v>
      </c>
    </row>
    <row r="4612" spans="1:17" x14ac:dyDescent="0.3">
      <c r="A4612" s="7" t="s">
        <v>5575</v>
      </c>
      <c r="B4612" s="34">
        <v>45162.658506944441</v>
      </c>
      <c r="C4612" s="40">
        <v>45162.668634259258</v>
      </c>
      <c r="D4612" s="10" t="s">
        <v>33</v>
      </c>
      <c r="E4612" s="10" t="s">
        <v>8</v>
      </c>
      <c r="F4612" s="10" t="s">
        <v>14</v>
      </c>
      <c r="G4612" s="10" t="s">
        <v>676</v>
      </c>
      <c r="H4612" s="84" t="str">
        <f t="shared" si="72"/>
        <v>Reason Unknown</v>
      </c>
      <c r="I4612" s="63">
        <f>(tbl_raw_data[[#This Row],[Date Actioned]])-(tbl_raw_data[[#This Row],[Date Tagged]])</f>
        <v>1.0127314817509614E-2</v>
      </c>
      <c r="J4612" s="66">
        <f>HOUR(tbl_raw_data[[#This Row],[time_taken]])*60+MINUTE(tbl_raw_data[[#This Row],[time_taken]])+SECOND(tbl_raw_data[[#This Row],[time_taken]])/60</f>
        <v>14.583333333333334</v>
      </c>
      <c r="K4612" s="68">
        <f>DATE(YEAR(tbl_raw_data[[#This Row],[Date Actioned]]),MONTH(tbl_raw_data[[#This Row],[Date Actioned]]),DAY(tbl_raw_data[[#This Row],[Date Actioned]]))</f>
        <v>45162</v>
      </c>
      <c r="L4612" s="65" t="str">
        <f>UPPER(TEXT(tbl_raw_data[[#This Row],[updated_date]],"MMMM"))</f>
        <v>AUGUST</v>
      </c>
      <c r="M4612" s="65" t="str">
        <f>"WEEK "&amp;IF(ROUNDUP(DAY(tbl_raw_data[[#This Row],[updated_date]])/7,0)=5,4,ROUNDUP(DAY(tbl_raw_data[[#This Row],[updated_date]])/7,0))</f>
        <v>WEEK 4</v>
      </c>
      <c r="N4612" s="71" t="str">
        <f>UPPER(VLOOKUP(tbl_raw_data[[#This Row],[Analyst]],settings!$A$1:$B$15,2,0))</f>
        <v>CAMROON</v>
      </c>
      <c r="O4612" s="71" t="str">
        <f>TRIM(UPPER(tbl_raw_data[[#This Row],[Outcome]]))</f>
        <v>DECLINE</v>
      </c>
      <c r="P4612" s="71" t="str">
        <f>TRIM(UPPER(tbl_raw_data[[#This Row],[Queue Name]]))</f>
        <v>CONSUMER POST BUREAU</v>
      </c>
      <c r="Q4612" s="71" t="str">
        <f>IF(tbl_raw_data[[#This Row],[time_taken_in_min]]&lt;=settings!$D$2,"SLA_MET","SLA_NOT_MET")</f>
        <v>SLA_MET</v>
      </c>
    </row>
    <row r="4613" spans="1:17" x14ac:dyDescent="0.3">
      <c r="A4613" s="1" t="s">
        <v>5576</v>
      </c>
      <c r="B4613" s="36">
        <v>45162.669351851851</v>
      </c>
      <c r="C4613" s="41">
        <v>45162.684432870374</v>
      </c>
      <c r="D4613" s="11" t="s">
        <v>33</v>
      </c>
      <c r="E4613" s="11" t="s">
        <v>11</v>
      </c>
      <c r="F4613" s="11" t="s">
        <v>114</v>
      </c>
      <c r="G4613" s="11" t="s">
        <v>767</v>
      </c>
      <c r="H4613" s="84" t="str">
        <f t="shared" si="72"/>
        <v>Reason Unknown</v>
      </c>
      <c r="I4613" s="63">
        <f>(tbl_raw_data[[#This Row],[Date Actioned]])-(tbl_raw_data[[#This Row],[Date Tagged]])</f>
        <v>1.5081018522323575E-2</v>
      </c>
      <c r="J4613" s="66">
        <f>HOUR(tbl_raw_data[[#This Row],[time_taken]])*60+MINUTE(tbl_raw_data[[#This Row],[time_taken]])+SECOND(tbl_raw_data[[#This Row],[time_taken]])/60</f>
        <v>21.716666666666665</v>
      </c>
      <c r="K4613" s="68">
        <f>DATE(YEAR(tbl_raw_data[[#This Row],[Date Actioned]]),MONTH(tbl_raw_data[[#This Row],[Date Actioned]]),DAY(tbl_raw_data[[#This Row],[Date Actioned]]))</f>
        <v>45162</v>
      </c>
      <c r="L4613" s="65" t="str">
        <f>UPPER(TEXT(tbl_raw_data[[#This Row],[updated_date]],"MMMM"))</f>
        <v>AUGUST</v>
      </c>
      <c r="M4613" s="65" t="str">
        <f>"WEEK "&amp;IF(ROUNDUP(DAY(tbl_raw_data[[#This Row],[updated_date]])/7,0)=5,4,ROUNDUP(DAY(tbl_raw_data[[#This Row],[updated_date]])/7,0))</f>
        <v>WEEK 4</v>
      </c>
      <c r="N4613" s="71" t="str">
        <f>UPPER(VLOOKUP(tbl_raw_data[[#This Row],[Analyst]],settings!$A$1:$B$15,2,0))</f>
        <v>FARDIN</v>
      </c>
      <c r="O4613" s="71" t="str">
        <f>TRIM(UPPER(tbl_raw_data[[#This Row],[Outcome]]))</f>
        <v>DECLINE</v>
      </c>
      <c r="P4613" s="71" t="str">
        <f>TRIM(UPPER(tbl_raw_data[[#This Row],[Queue Name]]))</f>
        <v>CONSUMER EXISTING</v>
      </c>
      <c r="Q4613" s="71" t="str">
        <f>IF(tbl_raw_data[[#This Row],[time_taken_in_min]]&lt;=settings!$D$2,"SLA_MET","SLA_NOT_MET")</f>
        <v>SLA_NOT_MET</v>
      </c>
    </row>
    <row r="4614" spans="1:17" x14ac:dyDescent="0.3">
      <c r="A4614" s="5" t="s">
        <v>5577</v>
      </c>
      <c r="B4614" s="34">
        <v>45162.670740740738</v>
      </c>
      <c r="C4614" s="40">
        <v>45162.687361111108</v>
      </c>
      <c r="D4614" s="10" t="s">
        <v>33</v>
      </c>
      <c r="E4614" s="10" t="s">
        <v>11</v>
      </c>
      <c r="F4614" s="10" t="s">
        <v>25</v>
      </c>
      <c r="G4614" s="10" t="s">
        <v>855</v>
      </c>
      <c r="H4614" s="84" t="str">
        <f t="shared" si="72"/>
        <v>Reason Unknown</v>
      </c>
      <c r="I4614" s="63">
        <f>(tbl_raw_data[[#This Row],[Date Actioned]])-(tbl_raw_data[[#This Row],[Date Tagged]])</f>
        <v>1.6620370370219462E-2</v>
      </c>
      <c r="J4614" s="66">
        <f>HOUR(tbl_raw_data[[#This Row],[time_taken]])*60+MINUTE(tbl_raw_data[[#This Row],[time_taken]])+SECOND(tbl_raw_data[[#This Row],[time_taken]])/60</f>
        <v>23.933333333333334</v>
      </c>
      <c r="K4614" s="68">
        <f>DATE(YEAR(tbl_raw_data[[#This Row],[Date Actioned]]),MONTH(tbl_raw_data[[#This Row],[Date Actioned]]),DAY(tbl_raw_data[[#This Row],[Date Actioned]]))</f>
        <v>45162</v>
      </c>
      <c r="L4614" s="65" t="str">
        <f>UPPER(TEXT(tbl_raw_data[[#This Row],[updated_date]],"MMMM"))</f>
        <v>AUGUST</v>
      </c>
      <c r="M4614" s="65" t="str">
        <f>"WEEK "&amp;IF(ROUNDUP(DAY(tbl_raw_data[[#This Row],[updated_date]])/7,0)=5,4,ROUNDUP(DAY(tbl_raw_data[[#This Row],[updated_date]])/7,0))</f>
        <v>WEEK 4</v>
      </c>
      <c r="N4614" s="71" t="str">
        <f>UPPER(VLOOKUP(tbl_raw_data[[#This Row],[Analyst]],settings!$A$1:$B$15,2,0))</f>
        <v>ASIF</v>
      </c>
      <c r="O4614" s="71" t="str">
        <f>TRIM(UPPER(tbl_raw_data[[#This Row],[Outcome]]))</f>
        <v>DECLINE</v>
      </c>
      <c r="P4614" s="71" t="str">
        <f>TRIM(UPPER(tbl_raw_data[[#This Row],[Queue Name]]))</f>
        <v>CONSUMER EXISTING</v>
      </c>
      <c r="Q4614" s="71" t="str">
        <f>IF(tbl_raw_data[[#This Row],[time_taken_in_min]]&lt;=settings!$D$2,"SLA_MET","SLA_NOT_MET")</f>
        <v>SLA_NOT_MET</v>
      </c>
    </row>
    <row r="4615" spans="1:17" x14ac:dyDescent="0.3">
      <c r="A4615" s="7" t="s">
        <v>5578</v>
      </c>
      <c r="B4615" s="36">
        <v>45162.67460648148</v>
      </c>
      <c r="C4615" s="41">
        <v>45162.686342592591</v>
      </c>
      <c r="D4615" s="11" t="s">
        <v>33</v>
      </c>
      <c r="E4615" s="11" t="s">
        <v>11</v>
      </c>
      <c r="F4615" s="11" t="s">
        <v>17</v>
      </c>
      <c r="G4615" s="11" t="s">
        <v>673</v>
      </c>
      <c r="H4615" s="84" t="str">
        <f t="shared" si="72"/>
        <v>Overdue Bill</v>
      </c>
      <c r="I4615" s="63">
        <f>(tbl_raw_data[[#This Row],[Date Actioned]])-(tbl_raw_data[[#This Row],[Date Tagged]])</f>
        <v>1.17361111115315E-2</v>
      </c>
      <c r="J4615" s="66">
        <f>HOUR(tbl_raw_data[[#This Row],[time_taken]])*60+MINUTE(tbl_raw_data[[#This Row],[time_taken]])+SECOND(tbl_raw_data[[#This Row],[time_taken]])/60</f>
        <v>16.899999999999999</v>
      </c>
      <c r="K4615" s="68">
        <f>DATE(YEAR(tbl_raw_data[[#This Row],[Date Actioned]]),MONTH(tbl_raw_data[[#This Row],[Date Actioned]]),DAY(tbl_raw_data[[#This Row],[Date Actioned]]))</f>
        <v>45162</v>
      </c>
      <c r="L4615" s="65" t="str">
        <f>UPPER(TEXT(tbl_raw_data[[#This Row],[updated_date]],"MMMM"))</f>
        <v>AUGUST</v>
      </c>
      <c r="M4615" s="65" t="str">
        <f>"WEEK "&amp;IF(ROUNDUP(DAY(tbl_raw_data[[#This Row],[updated_date]])/7,0)=5,4,ROUNDUP(DAY(tbl_raw_data[[#This Row],[updated_date]])/7,0))</f>
        <v>WEEK 4</v>
      </c>
      <c r="N4615" s="71" t="str">
        <f>UPPER(VLOOKUP(tbl_raw_data[[#This Row],[Analyst]],settings!$A$1:$B$15,2,0))</f>
        <v>MERCEDES</v>
      </c>
      <c r="O4615" s="71" t="str">
        <f>TRIM(UPPER(tbl_raw_data[[#This Row],[Outcome]]))</f>
        <v>DECLINE</v>
      </c>
      <c r="P4615" s="71" t="str">
        <f>TRIM(UPPER(tbl_raw_data[[#This Row],[Queue Name]]))</f>
        <v>CONSUMER EXISTING</v>
      </c>
      <c r="Q4615" s="71" t="str">
        <f>IF(tbl_raw_data[[#This Row],[time_taken_in_min]]&lt;=settings!$D$2,"SLA_MET","SLA_NOT_MET")</f>
        <v>SLA_MET</v>
      </c>
    </row>
    <row r="4616" spans="1:17" x14ac:dyDescent="0.3">
      <c r="A4616" s="1" t="s">
        <v>5579</v>
      </c>
      <c r="B4616" s="34">
        <v>45162.68445601852</v>
      </c>
      <c r="C4616" s="40">
        <v>45162.692685185182</v>
      </c>
      <c r="D4616" s="10" t="s">
        <v>33</v>
      </c>
      <c r="E4616" s="10" t="s">
        <v>18</v>
      </c>
      <c r="F4616" s="10" t="s">
        <v>114</v>
      </c>
      <c r="G4616" s="10" t="s">
        <v>676</v>
      </c>
      <c r="H4616" s="84" t="str">
        <f t="shared" si="72"/>
        <v>Reason Unknown</v>
      </c>
      <c r="I4616" s="63">
        <f>(tbl_raw_data[[#This Row],[Date Actioned]])-(tbl_raw_data[[#This Row],[Date Tagged]])</f>
        <v>8.2291666622040793E-3</v>
      </c>
      <c r="J4616" s="66">
        <f>HOUR(tbl_raw_data[[#This Row],[time_taken]])*60+MINUTE(tbl_raw_data[[#This Row],[time_taken]])+SECOND(tbl_raw_data[[#This Row],[time_taken]])/60</f>
        <v>11.85</v>
      </c>
      <c r="K4616" s="68">
        <f>DATE(YEAR(tbl_raw_data[[#This Row],[Date Actioned]]),MONTH(tbl_raw_data[[#This Row],[Date Actioned]]),DAY(tbl_raw_data[[#This Row],[Date Actioned]]))</f>
        <v>45162</v>
      </c>
      <c r="L4616" s="65" t="str">
        <f>UPPER(TEXT(tbl_raw_data[[#This Row],[updated_date]],"MMMM"))</f>
        <v>AUGUST</v>
      </c>
      <c r="M4616" s="65" t="str">
        <f>"WEEK "&amp;IF(ROUNDUP(DAY(tbl_raw_data[[#This Row],[updated_date]])/7,0)=5,4,ROUNDUP(DAY(tbl_raw_data[[#This Row],[updated_date]])/7,0))</f>
        <v>WEEK 4</v>
      </c>
      <c r="N4616" s="71" t="str">
        <f>UPPER(VLOOKUP(tbl_raw_data[[#This Row],[Analyst]],settings!$A$1:$B$15,2,0))</f>
        <v>FARDIN</v>
      </c>
      <c r="O4616" s="71" t="str">
        <f>TRIM(UPPER(tbl_raw_data[[#This Row],[Outcome]]))</f>
        <v>DECLINE</v>
      </c>
      <c r="P4616" s="71" t="str">
        <f>TRIM(UPPER(tbl_raw_data[[#This Row],[Queue Name]]))</f>
        <v>CONSUMER PRE BUREAU</v>
      </c>
      <c r="Q4616" s="71" t="str">
        <f>IF(tbl_raw_data[[#This Row],[time_taken_in_min]]&lt;=settings!$D$2,"SLA_MET","SLA_NOT_MET")</f>
        <v>SLA_MET</v>
      </c>
    </row>
    <row r="4617" spans="1:17" x14ac:dyDescent="0.3">
      <c r="A4617" s="5" t="s">
        <v>5580</v>
      </c>
      <c r="B4617" s="36">
        <v>45162.686261574076</v>
      </c>
      <c r="C4617" s="41">
        <v>45162.689351851855</v>
      </c>
      <c r="D4617" s="11" t="s">
        <v>33</v>
      </c>
      <c r="E4617" s="11" t="s">
        <v>11</v>
      </c>
      <c r="F4617" s="11" t="s">
        <v>17</v>
      </c>
      <c r="G4617" s="13"/>
      <c r="H4617" s="84" t="str">
        <f t="shared" si="72"/>
        <v>Reason Unknown</v>
      </c>
      <c r="I4617" s="63">
        <f>(tbl_raw_data[[#This Row],[Date Actioned]])-(tbl_raw_data[[#This Row],[Date Tagged]])</f>
        <v>3.0902777798473835E-3</v>
      </c>
      <c r="J4617" s="66">
        <f>HOUR(tbl_raw_data[[#This Row],[time_taken]])*60+MINUTE(tbl_raw_data[[#This Row],[time_taken]])+SECOND(tbl_raw_data[[#This Row],[time_taken]])/60</f>
        <v>4.45</v>
      </c>
      <c r="K4617" s="68">
        <f>DATE(YEAR(tbl_raw_data[[#This Row],[Date Actioned]]),MONTH(tbl_raw_data[[#This Row],[Date Actioned]]),DAY(tbl_raw_data[[#This Row],[Date Actioned]]))</f>
        <v>45162</v>
      </c>
      <c r="L4617" s="65" t="str">
        <f>UPPER(TEXT(tbl_raw_data[[#This Row],[updated_date]],"MMMM"))</f>
        <v>AUGUST</v>
      </c>
      <c r="M4617" s="65" t="str">
        <f>"WEEK "&amp;IF(ROUNDUP(DAY(tbl_raw_data[[#This Row],[updated_date]])/7,0)=5,4,ROUNDUP(DAY(tbl_raw_data[[#This Row],[updated_date]])/7,0))</f>
        <v>WEEK 4</v>
      </c>
      <c r="N4617" s="71" t="str">
        <f>UPPER(VLOOKUP(tbl_raw_data[[#This Row],[Analyst]],settings!$A$1:$B$15,2,0))</f>
        <v>MERCEDES</v>
      </c>
      <c r="O4617" s="71" t="str">
        <f>TRIM(UPPER(tbl_raw_data[[#This Row],[Outcome]]))</f>
        <v>DECLINE</v>
      </c>
      <c r="P4617" s="71" t="str">
        <f>TRIM(UPPER(tbl_raw_data[[#This Row],[Queue Name]]))</f>
        <v>CONSUMER EXISTING</v>
      </c>
      <c r="Q4617" s="71" t="str">
        <f>IF(tbl_raw_data[[#This Row],[time_taken_in_min]]&lt;=settings!$D$2,"SLA_MET","SLA_NOT_MET")</f>
        <v>SLA_MET</v>
      </c>
    </row>
    <row r="4618" spans="1:17" x14ac:dyDescent="0.3">
      <c r="A4618" s="7" t="s">
        <v>5581</v>
      </c>
      <c r="B4618" s="34">
        <v>45162.68645833333</v>
      </c>
      <c r="C4618" s="40">
        <v>45162.69667824074</v>
      </c>
      <c r="D4618" s="10" t="s">
        <v>33</v>
      </c>
      <c r="E4618" s="10" t="s">
        <v>11</v>
      </c>
      <c r="F4618" s="10" t="s">
        <v>25</v>
      </c>
      <c r="G4618" s="59" t="s">
        <v>856</v>
      </c>
      <c r="H4618" s="84" t="str">
        <f t="shared" si="72"/>
        <v>Overdue Bill</v>
      </c>
      <c r="I4618" s="63">
        <f>(tbl_raw_data[[#This Row],[Date Actioned]])-(tbl_raw_data[[#This Row],[Date Tagged]])</f>
        <v>1.021990740991896E-2</v>
      </c>
      <c r="J4618" s="66">
        <f>HOUR(tbl_raw_data[[#This Row],[time_taken]])*60+MINUTE(tbl_raw_data[[#This Row],[time_taken]])+SECOND(tbl_raw_data[[#This Row],[time_taken]])/60</f>
        <v>14.716666666666667</v>
      </c>
      <c r="K4618" s="68">
        <f>DATE(YEAR(tbl_raw_data[[#This Row],[Date Actioned]]),MONTH(tbl_raw_data[[#This Row],[Date Actioned]]),DAY(tbl_raw_data[[#This Row],[Date Actioned]]))</f>
        <v>45162</v>
      </c>
      <c r="L4618" s="65" t="str">
        <f>UPPER(TEXT(tbl_raw_data[[#This Row],[updated_date]],"MMMM"))</f>
        <v>AUGUST</v>
      </c>
      <c r="M4618" s="65" t="str">
        <f>"WEEK "&amp;IF(ROUNDUP(DAY(tbl_raw_data[[#This Row],[updated_date]])/7,0)=5,4,ROUNDUP(DAY(tbl_raw_data[[#This Row],[updated_date]])/7,0))</f>
        <v>WEEK 4</v>
      </c>
      <c r="N4618" s="71" t="str">
        <f>UPPER(VLOOKUP(tbl_raw_data[[#This Row],[Analyst]],settings!$A$1:$B$15,2,0))</f>
        <v>ASIF</v>
      </c>
      <c r="O4618" s="71" t="str">
        <f>TRIM(UPPER(tbl_raw_data[[#This Row],[Outcome]]))</f>
        <v>DECLINE</v>
      </c>
      <c r="P4618" s="71" t="str">
        <f>TRIM(UPPER(tbl_raw_data[[#This Row],[Queue Name]]))</f>
        <v>CONSUMER EXISTING</v>
      </c>
      <c r="Q4618" s="71" t="str">
        <f>IF(tbl_raw_data[[#This Row],[time_taken_in_min]]&lt;=settings!$D$2,"SLA_MET","SLA_NOT_MET")</f>
        <v>SLA_MET</v>
      </c>
    </row>
    <row r="4619" spans="1:17" x14ac:dyDescent="0.3">
      <c r="A4619" s="1" t="s">
        <v>5582</v>
      </c>
      <c r="B4619" s="36">
        <v>45162.696817129632</v>
      </c>
      <c r="C4619" s="41">
        <v>45162.70071759259</v>
      </c>
      <c r="D4619" s="11" t="s">
        <v>33</v>
      </c>
      <c r="E4619" s="11" t="s">
        <v>11</v>
      </c>
      <c r="F4619" s="11" t="s">
        <v>25</v>
      </c>
      <c r="G4619" s="11" t="s">
        <v>678</v>
      </c>
      <c r="H4619" s="84" t="str">
        <f t="shared" si="72"/>
        <v>Reason Unknown</v>
      </c>
      <c r="I4619" s="63">
        <f>(tbl_raw_data[[#This Row],[Date Actioned]])-(tbl_raw_data[[#This Row],[Date Tagged]])</f>
        <v>3.900462957972195E-3</v>
      </c>
      <c r="J4619" s="66">
        <f>HOUR(tbl_raw_data[[#This Row],[time_taken]])*60+MINUTE(tbl_raw_data[[#This Row],[time_taken]])+SECOND(tbl_raw_data[[#This Row],[time_taken]])/60</f>
        <v>5.6166666666666671</v>
      </c>
      <c r="K4619" s="68">
        <f>DATE(YEAR(tbl_raw_data[[#This Row],[Date Actioned]]),MONTH(tbl_raw_data[[#This Row],[Date Actioned]]),DAY(tbl_raw_data[[#This Row],[Date Actioned]]))</f>
        <v>45162</v>
      </c>
      <c r="L4619" s="65" t="str">
        <f>UPPER(TEXT(tbl_raw_data[[#This Row],[updated_date]],"MMMM"))</f>
        <v>AUGUST</v>
      </c>
      <c r="M4619" s="65" t="str">
        <f>"WEEK "&amp;IF(ROUNDUP(DAY(tbl_raw_data[[#This Row],[updated_date]])/7,0)=5,4,ROUNDUP(DAY(tbl_raw_data[[#This Row],[updated_date]])/7,0))</f>
        <v>WEEK 4</v>
      </c>
      <c r="N4619" s="71" t="str">
        <f>UPPER(VLOOKUP(tbl_raw_data[[#This Row],[Analyst]],settings!$A$1:$B$15,2,0))</f>
        <v>ASIF</v>
      </c>
      <c r="O4619" s="71" t="str">
        <f>TRIM(UPPER(tbl_raw_data[[#This Row],[Outcome]]))</f>
        <v>DECLINE</v>
      </c>
      <c r="P4619" s="71" t="str">
        <f>TRIM(UPPER(tbl_raw_data[[#This Row],[Queue Name]]))</f>
        <v>CONSUMER EXISTING</v>
      </c>
      <c r="Q4619" s="71" t="str">
        <f>IF(tbl_raw_data[[#This Row],[time_taken_in_min]]&lt;=settings!$D$2,"SLA_MET","SLA_NOT_MET")</f>
        <v>SLA_MET</v>
      </c>
    </row>
    <row r="4620" spans="1:17" x14ac:dyDescent="0.3">
      <c r="A4620" s="5" t="s">
        <v>5583</v>
      </c>
      <c r="B4620" s="34">
        <v>45162.745150462964</v>
      </c>
      <c r="C4620" s="40">
        <v>45162.759976851848</v>
      </c>
      <c r="D4620" s="10" t="s">
        <v>33</v>
      </c>
      <c r="E4620" s="10" t="s">
        <v>11</v>
      </c>
      <c r="F4620" s="10" t="s">
        <v>14</v>
      </c>
      <c r="G4620" s="12"/>
      <c r="H4620" s="84" t="str">
        <f t="shared" si="72"/>
        <v>Reason Unknown</v>
      </c>
      <c r="I4620" s="63">
        <f>(tbl_raw_data[[#This Row],[Date Actioned]])-(tbl_raw_data[[#This Row],[Date Tagged]])</f>
        <v>1.4826388884102926E-2</v>
      </c>
      <c r="J4620" s="66">
        <f>HOUR(tbl_raw_data[[#This Row],[time_taken]])*60+MINUTE(tbl_raw_data[[#This Row],[time_taken]])+SECOND(tbl_raw_data[[#This Row],[time_taken]])/60</f>
        <v>21.35</v>
      </c>
      <c r="K4620" s="68">
        <f>DATE(YEAR(tbl_raw_data[[#This Row],[Date Actioned]]),MONTH(tbl_raw_data[[#This Row],[Date Actioned]]),DAY(tbl_raw_data[[#This Row],[Date Actioned]]))</f>
        <v>45162</v>
      </c>
      <c r="L4620" s="65" t="str">
        <f>UPPER(TEXT(tbl_raw_data[[#This Row],[updated_date]],"MMMM"))</f>
        <v>AUGUST</v>
      </c>
      <c r="M4620" s="65" t="str">
        <f>"WEEK "&amp;IF(ROUNDUP(DAY(tbl_raw_data[[#This Row],[updated_date]])/7,0)=5,4,ROUNDUP(DAY(tbl_raw_data[[#This Row],[updated_date]])/7,0))</f>
        <v>WEEK 4</v>
      </c>
      <c r="N4620" s="71" t="str">
        <f>UPPER(VLOOKUP(tbl_raw_data[[#This Row],[Analyst]],settings!$A$1:$B$15,2,0))</f>
        <v>CAMROON</v>
      </c>
      <c r="O4620" s="71" t="str">
        <f>TRIM(UPPER(tbl_raw_data[[#This Row],[Outcome]]))</f>
        <v>DECLINE</v>
      </c>
      <c r="P4620" s="71" t="str">
        <f>TRIM(UPPER(tbl_raw_data[[#This Row],[Queue Name]]))</f>
        <v>CONSUMER EXISTING</v>
      </c>
      <c r="Q4620" s="71" t="str">
        <f>IF(tbl_raw_data[[#This Row],[time_taken_in_min]]&lt;=settings!$D$2,"SLA_MET","SLA_NOT_MET")</f>
        <v>SLA_NOT_MET</v>
      </c>
    </row>
    <row r="4621" spans="1:17" x14ac:dyDescent="0.3">
      <c r="A4621" s="7" t="s">
        <v>5584</v>
      </c>
      <c r="B4621" s="36">
        <v>45162.749571759261</v>
      </c>
      <c r="C4621" s="41">
        <v>45162.759872685187</v>
      </c>
      <c r="D4621" s="11" t="s">
        <v>33</v>
      </c>
      <c r="E4621" s="11" t="s">
        <v>18</v>
      </c>
      <c r="F4621" s="11" t="s">
        <v>19</v>
      </c>
      <c r="G4621" s="11" t="s">
        <v>857</v>
      </c>
      <c r="H4621" s="84" t="str">
        <f t="shared" si="72"/>
        <v>Reason Unknown</v>
      </c>
      <c r="I4621" s="63">
        <f>(tbl_raw_data[[#This Row],[Date Actioned]])-(tbl_raw_data[[#This Row],[Date Tagged]])</f>
        <v>1.0300925925548654E-2</v>
      </c>
      <c r="J4621" s="66">
        <f>HOUR(tbl_raw_data[[#This Row],[time_taken]])*60+MINUTE(tbl_raw_data[[#This Row],[time_taken]])+SECOND(tbl_raw_data[[#This Row],[time_taken]])/60</f>
        <v>14.833333333333334</v>
      </c>
      <c r="K4621" s="68">
        <f>DATE(YEAR(tbl_raw_data[[#This Row],[Date Actioned]]),MONTH(tbl_raw_data[[#This Row],[Date Actioned]]),DAY(tbl_raw_data[[#This Row],[Date Actioned]]))</f>
        <v>45162</v>
      </c>
      <c r="L4621" s="65" t="str">
        <f>UPPER(TEXT(tbl_raw_data[[#This Row],[updated_date]],"MMMM"))</f>
        <v>AUGUST</v>
      </c>
      <c r="M4621" s="65" t="str">
        <f>"WEEK "&amp;IF(ROUNDUP(DAY(tbl_raw_data[[#This Row],[updated_date]])/7,0)=5,4,ROUNDUP(DAY(tbl_raw_data[[#This Row],[updated_date]])/7,0))</f>
        <v>WEEK 4</v>
      </c>
      <c r="N4621" s="71" t="str">
        <f>UPPER(VLOOKUP(tbl_raw_data[[#This Row],[Analyst]],settings!$A$1:$B$15,2,0))</f>
        <v>NAVED</v>
      </c>
      <c r="O4621" s="71" t="str">
        <f>TRIM(UPPER(tbl_raw_data[[#This Row],[Outcome]]))</f>
        <v>DECLINE</v>
      </c>
      <c r="P4621" s="71" t="str">
        <f>TRIM(UPPER(tbl_raw_data[[#This Row],[Queue Name]]))</f>
        <v>CONSUMER PRE BUREAU</v>
      </c>
      <c r="Q4621" s="71" t="str">
        <f>IF(tbl_raw_data[[#This Row],[time_taken_in_min]]&lt;=settings!$D$2,"SLA_MET","SLA_NOT_MET")</f>
        <v>SLA_MET</v>
      </c>
    </row>
    <row r="4622" spans="1:17" x14ac:dyDescent="0.3">
      <c r="A4622" s="1" t="s">
        <v>5585</v>
      </c>
      <c r="B4622" s="34">
        <v>45162.759606481479</v>
      </c>
      <c r="C4622" s="40">
        <v>45162.763495370367</v>
      </c>
      <c r="D4622" s="10" t="s">
        <v>33</v>
      </c>
      <c r="E4622" s="10" t="s">
        <v>11</v>
      </c>
      <c r="F4622" s="10" t="s">
        <v>19</v>
      </c>
      <c r="G4622" s="10" t="s">
        <v>736</v>
      </c>
      <c r="H4622" s="84" t="str">
        <f t="shared" si="72"/>
        <v>Reason Unknown</v>
      </c>
      <c r="I4622" s="63">
        <f>(tbl_raw_data[[#This Row],[Date Actioned]])-(tbl_raw_data[[#This Row],[Date Tagged]])</f>
        <v>3.8888888884685002E-3</v>
      </c>
      <c r="J4622" s="66">
        <f>HOUR(tbl_raw_data[[#This Row],[time_taken]])*60+MINUTE(tbl_raw_data[[#This Row],[time_taken]])+SECOND(tbl_raw_data[[#This Row],[time_taken]])/60</f>
        <v>5.6</v>
      </c>
      <c r="K4622" s="68">
        <f>DATE(YEAR(tbl_raw_data[[#This Row],[Date Actioned]]),MONTH(tbl_raw_data[[#This Row],[Date Actioned]]),DAY(tbl_raw_data[[#This Row],[Date Actioned]]))</f>
        <v>45162</v>
      </c>
      <c r="L4622" s="65" t="str">
        <f>UPPER(TEXT(tbl_raw_data[[#This Row],[updated_date]],"MMMM"))</f>
        <v>AUGUST</v>
      </c>
      <c r="M4622" s="65" t="str">
        <f>"WEEK "&amp;IF(ROUNDUP(DAY(tbl_raw_data[[#This Row],[updated_date]])/7,0)=5,4,ROUNDUP(DAY(tbl_raw_data[[#This Row],[updated_date]])/7,0))</f>
        <v>WEEK 4</v>
      </c>
      <c r="N4622" s="71" t="str">
        <f>UPPER(VLOOKUP(tbl_raw_data[[#This Row],[Analyst]],settings!$A$1:$B$15,2,0))</f>
        <v>NAVED</v>
      </c>
      <c r="O4622" s="71" t="str">
        <f>TRIM(UPPER(tbl_raw_data[[#This Row],[Outcome]]))</f>
        <v>DECLINE</v>
      </c>
      <c r="P4622" s="71" t="str">
        <f>TRIM(UPPER(tbl_raw_data[[#This Row],[Queue Name]]))</f>
        <v>CONSUMER EXISTING</v>
      </c>
      <c r="Q4622" s="71" t="str">
        <f>IF(tbl_raw_data[[#This Row],[time_taken_in_min]]&lt;=settings!$D$2,"SLA_MET","SLA_NOT_MET")</f>
        <v>SLA_MET</v>
      </c>
    </row>
    <row r="4623" spans="1:17" x14ac:dyDescent="0.3">
      <c r="A4623" s="5" t="s">
        <v>5586</v>
      </c>
      <c r="B4623" s="36">
        <v>45162.768854166665</v>
      </c>
      <c r="C4623" s="41">
        <v>45162.772627314815</v>
      </c>
      <c r="D4623" s="11" t="s">
        <v>33</v>
      </c>
      <c r="E4623" s="11" t="s">
        <v>8</v>
      </c>
      <c r="F4623" s="11" t="s">
        <v>14</v>
      </c>
      <c r="G4623" s="11" t="s">
        <v>676</v>
      </c>
      <c r="H4623" s="84" t="str">
        <f t="shared" si="72"/>
        <v>Reason Unknown</v>
      </c>
      <c r="I4623" s="63">
        <f>(tbl_raw_data[[#This Row],[Date Actioned]])-(tbl_raw_data[[#This Row],[Date Tagged]])</f>
        <v>3.7731481497758068E-3</v>
      </c>
      <c r="J4623" s="66">
        <f>HOUR(tbl_raw_data[[#This Row],[time_taken]])*60+MINUTE(tbl_raw_data[[#This Row],[time_taken]])+SECOND(tbl_raw_data[[#This Row],[time_taken]])/60</f>
        <v>5.4333333333333336</v>
      </c>
      <c r="K4623" s="68">
        <f>DATE(YEAR(tbl_raw_data[[#This Row],[Date Actioned]]),MONTH(tbl_raw_data[[#This Row],[Date Actioned]]),DAY(tbl_raw_data[[#This Row],[Date Actioned]]))</f>
        <v>45162</v>
      </c>
      <c r="L4623" s="65" t="str">
        <f>UPPER(TEXT(tbl_raw_data[[#This Row],[updated_date]],"MMMM"))</f>
        <v>AUGUST</v>
      </c>
      <c r="M4623" s="65" t="str">
        <f>"WEEK "&amp;IF(ROUNDUP(DAY(tbl_raw_data[[#This Row],[updated_date]])/7,0)=5,4,ROUNDUP(DAY(tbl_raw_data[[#This Row],[updated_date]])/7,0))</f>
        <v>WEEK 4</v>
      </c>
      <c r="N4623" s="71" t="str">
        <f>UPPER(VLOOKUP(tbl_raw_data[[#This Row],[Analyst]],settings!$A$1:$B$15,2,0))</f>
        <v>CAMROON</v>
      </c>
      <c r="O4623" s="71" t="str">
        <f>TRIM(UPPER(tbl_raw_data[[#This Row],[Outcome]]))</f>
        <v>DECLINE</v>
      </c>
      <c r="P4623" s="71" t="str">
        <f>TRIM(UPPER(tbl_raw_data[[#This Row],[Queue Name]]))</f>
        <v>CONSUMER POST BUREAU</v>
      </c>
      <c r="Q4623" s="71" t="str">
        <f>IF(tbl_raw_data[[#This Row],[time_taken_in_min]]&lt;=settings!$D$2,"SLA_MET","SLA_NOT_MET")</f>
        <v>SLA_MET</v>
      </c>
    </row>
    <row r="4624" spans="1:17" x14ac:dyDescent="0.3">
      <c r="A4624" s="7" t="s">
        <v>5587</v>
      </c>
      <c r="B4624" s="34">
        <v>45162.785810185182</v>
      </c>
      <c r="C4624" s="40">
        <v>45162.793819444443</v>
      </c>
      <c r="D4624" s="10" t="s">
        <v>33</v>
      </c>
      <c r="E4624" s="10" t="s">
        <v>11</v>
      </c>
      <c r="F4624" s="10" t="s">
        <v>19</v>
      </c>
      <c r="G4624" s="10" t="s">
        <v>678</v>
      </c>
      <c r="H4624" s="84" t="str">
        <f t="shared" si="72"/>
        <v>Reason Unknown</v>
      </c>
      <c r="I4624" s="63">
        <f>(tbl_raw_data[[#This Row],[Date Actioned]])-(tbl_raw_data[[#This Row],[Date Tagged]])</f>
        <v>8.0092592615983449E-3</v>
      </c>
      <c r="J4624" s="66">
        <f>HOUR(tbl_raw_data[[#This Row],[time_taken]])*60+MINUTE(tbl_raw_data[[#This Row],[time_taken]])+SECOND(tbl_raw_data[[#This Row],[time_taken]])/60</f>
        <v>11.533333333333333</v>
      </c>
      <c r="K4624" s="68">
        <f>DATE(YEAR(tbl_raw_data[[#This Row],[Date Actioned]]),MONTH(tbl_raw_data[[#This Row],[Date Actioned]]),DAY(tbl_raw_data[[#This Row],[Date Actioned]]))</f>
        <v>45162</v>
      </c>
      <c r="L4624" s="65" t="str">
        <f>UPPER(TEXT(tbl_raw_data[[#This Row],[updated_date]],"MMMM"))</f>
        <v>AUGUST</v>
      </c>
      <c r="M4624" s="65" t="str">
        <f>"WEEK "&amp;IF(ROUNDUP(DAY(tbl_raw_data[[#This Row],[updated_date]])/7,0)=5,4,ROUNDUP(DAY(tbl_raw_data[[#This Row],[updated_date]])/7,0))</f>
        <v>WEEK 4</v>
      </c>
      <c r="N4624" s="71" t="str">
        <f>UPPER(VLOOKUP(tbl_raw_data[[#This Row],[Analyst]],settings!$A$1:$B$15,2,0))</f>
        <v>NAVED</v>
      </c>
      <c r="O4624" s="71" t="str">
        <f>TRIM(UPPER(tbl_raw_data[[#This Row],[Outcome]]))</f>
        <v>DECLINE</v>
      </c>
      <c r="P4624" s="71" t="str">
        <f>TRIM(UPPER(tbl_raw_data[[#This Row],[Queue Name]]))</f>
        <v>CONSUMER EXISTING</v>
      </c>
      <c r="Q4624" s="71" t="str">
        <f>IF(tbl_raw_data[[#This Row],[time_taken_in_min]]&lt;=settings!$D$2,"SLA_MET","SLA_NOT_MET")</f>
        <v>SLA_MET</v>
      </c>
    </row>
    <row r="4625" spans="1:17" x14ac:dyDescent="0.3">
      <c r="A4625" s="1" t="s">
        <v>5588</v>
      </c>
      <c r="B4625" s="36">
        <v>45162.788587962961</v>
      </c>
      <c r="C4625" s="41">
        <v>45162.804143518515</v>
      </c>
      <c r="D4625" s="11" t="s">
        <v>33</v>
      </c>
      <c r="E4625" s="11" t="s">
        <v>8</v>
      </c>
      <c r="F4625" s="11" t="s">
        <v>114</v>
      </c>
      <c r="G4625" s="13"/>
      <c r="H4625" s="84" t="str">
        <f t="shared" si="72"/>
        <v>Reason Unknown</v>
      </c>
      <c r="I4625" s="63">
        <f>(tbl_raw_data[[#This Row],[Date Actioned]])-(tbl_raw_data[[#This Row],[Date Tagged]])</f>
        <v>1.5555555553874001E-2</v>
      </c>
      <c r="J4625" s="66">
        <f>HOUR(tbl_raw_data[[#This Row],[time_taken]])*60+MINUTE(tbl_raw_data[[#This Row],[time_taken]])+SECOND(tbl_raw_data[[#This Row],[time_taken]])/60</f>
        <v>22.4</v>
      </c>
      <c r="K4625" s="68">
        <f>DATE(YEAR(tbl_raw_data[[#This Row],[Date Actioned]]),MONTH(tbl_raw_data[[#This Row],[Date Actioned]]),DAY(tbl_raw_data[[#This Row],[Date Actioned]]))</f>
        <v>45162</v>
      </c>
      <c r="L4625" s="65" t="str">
        <f>UPPER(TEXT(tbl_raw_data[[#This Row],[updated_date]],"MMMM"))</f>
        <v>AUGUST</v>
      </c>
      <c r="M4625" s="65" t="str">
        <f>"WEEK "&amp;IF(ROUNDUP(DAY(tbl_raw_data[[#This Row],[updated_date]])/7,0)=5,4,ROUNDUP(DAY(tbl_raw_data[[#This Row],[updated_date]])/7,0))</f>
        <v>WEEK 4</v>
      </c>
      <c r="N4625" s="71" t="str">
        <f>UPPER(VLOOKUP(tbl_raw_data[[#This Row],[Analyst]],settings!$A$1:$B$15,2,0))</f>
        <v>FARDIN</v>
      </c>
      <c r="O4625" s="71" t="str">
        <f>TRIM(UPPER(tbl_raw_data[[#This Row],[Outcome]]))</f>
        <v>DECLINE</v>
      </c>
      <c r="P4625" s="71" t="str">
        <f>TRIM(UPPER(tbl_raw_data[[#This Row],[Queue Name]]))</f>
        <v>CONSUMER POST BUREAU</v>
      </c>
      <c r="Q4625" s="71" t="str">
        <f>IF(tbl_raw_data[[#This Row],[time_taken_in_min]]&lt;=settings!$D$2,"SLA_MET","SLA_NOT_MET")</f>
        <v>SLA_NOT_MET</v>
      </c>
    </row>
    <row r="4626" spans="1:17" x14ac:dyDescent="0.3">
      <c r="A4626" s="5" t="s">
        <v>5589</v>
      </c>
      <c r="B4626" s="34">
        <v>45162.798101851855</v>
      </c>
      <c r="C4626" s="40">
        <v>45162.802349537036</v>
      </c>
      <c r="D4626" s="10" t="s">
        <v>33</v>
      </c>
      <c r="E4626" s="10" t="s">
        <v>11</v>
      </c>
      <c r="F4626" s="10" t="s">
        <v>19</v>
      </c>
      <c r="G4626" s="10" t="s">
        <v>678</v>
      </c>
      <c r="H4626" s="84" t="str">
        <f t="shared" si="72"/>
        <v>Reason Unknown</v>
      </c>
      <c r="I4626" s="63">
        <f>(tbl_raw_data[[#This Row],[Date Actioned]])-(tbl_raw_data[[#This Row],[Date Tagged]])</f>
        <v>4.2476851813262329E-3</v>
      </c>
      <c r="J4626" s="66">
        <f>HOUR(tbl_raw_data[[#This Row],[time_taken]])*60+MINUTE(tbl_raw_data[[#This Row],[time_taken]])+SECOND(tbl_raw_data[[#This Row],[time_taken]])/60</f>
        <v>6.1166666666666663</v>
      </c>
      <c r="K4626" s="68">
        <f>DATE(YEAR(tbl_raw_data[[#This Row],[Date Actioned]]),MONTH(tbl_raw_data[[#This Row],[Date Actioned]]),DAY(tbl_raw_data[[#This Row],[Date Actioned]]))</f>
        <v>45162</v>
      </c>
      <c r="L4626" s="65" t="str">
        <f>UPPER(TEXT(tbl_raw_data[[#This Row],[updated_date]],"MMMM"))</f>
        <v>AUGUST</v>
      </c>
      <c r="M4626" s="65" t="str">
        <f>"WEEK "&amp;IF(ROUNDUP(DAY(tbl_raw_data[[#This Row],[updated_date]])/7,0)=5,4,ROUNDUP(DAY(tbl_raw_data[[#This Row],[updated_date]])/7,0))</f>
        <v>WEEK 4</v>
      </c>
      <c r="N4626" s="71" t="str">
        <f>UPPER(VLOOKUP(tbl_raw_data[[#This Row],[Analyst]],settings!$A$1:$B$15,2,0))</f>
        <v>NAVED</v>
      </c>
      <c r="O4626" s="71" t="str">
        <f>TRIM(UPPER(tbl_raw_data[[#This Row],[Outcome]]))</f>
        <v>DECLINE</v>
      </c>
      <c r="P4626" s="71" t="str">
        <f>TRIM(UPPER(tbl_raw_data[[#This Row],[Queue Name]]))</f>
        <v>CONSUMER EXISTING</v>
      </c>
      <c r="Q4626" s="71" t="str">
        <f>IF(tbl_raw_data[[#This Row],[time_taken_in_min]]&lt;=settings!$D$2,"SLA_MET","SLA_NOT_MET")</f>
        <v>SLA_MET</v>
      </c>
    </row>
    <row r="4627" spans="1:17" x14ac:dyDescent="0.3">
      <c r="A4627" s="7" t="s">
        <v>5590</v>
      </c>
      <c r="B4627" s="36">
        <v>45162.801099537035</v>
      </c>
      <c r="C4627" s="41">
        <v>45162.813194444447</v>
      </c>
      <c r="D4627" s="11" t="s">
        <v>33</v>
      </c>
      <c r="E4627" s="11" t="s">
        <v>18</v>
      </c>
      <c r="F4627" s="11" t="s">
        <v>191</v>
      </c>
      <c r="G4627" s="11" t="s">
        <v>676</v>
      </c>
      <c r="H4627" s="84" t="str">
        <f t="shared" si="72"/>
        <v>Reason Unknown</v>
      </c>
      <c r="I4627" s="63">
        <f>(tbl_raw_data[[#This Row],[Date Actioned]])-(tbl_raw_data[[#This Row],[Date Tagged]])</f>
        <v>1.209490741166519E-2</v>
      </c>
      <c r="J4627" s="66">
        <f>HOUR(tbl_raw_data[[#This Row],[time_taken]])*60+MINUTE(tbl_raw_data[[#This Row],[time_taken]])+SECOND(tbl_raw_data[[#This Row],[time_taken]])/60</f>
        <v>17.416666666666668</v>
      </c>
      <c r="K4627" s="68">
        <f>DATE(YEAR(tbl_raw_data[[#This Row],[Date Actioned]]),MONTH(tbl_raw_data[[#This Row],[Date Actioned]]),DAY(tbl_raw_data[[#This Row],[Date Actioned]]))</f>
        <v>45162</v>
      </c>
      <c r="L4627" s="65" t="str">
        <f>UPPER(TEXT(tbl_raw_data[[#This Row],[updated_date]],"MMMM"))</f>
        <v>AUGUST</v>
      </c>
      <c r="M4627" s="65" t="str">
        <f>"WEEK "&amp;IF(ROUNDUP(DAY(tbl_raw_data[[#This Row],[updated_date]])/7,0)=5,4,ROUNDUP(DAY(tbl_raw_data[[#This Row],[updated_date]])/7,0))</f>
        <v>WEEK 4</v>
      </c>
      <c r="N4627" s="71" t="str">
        <f>UPPER(VLOOKUP(tbl_raw_data[[#This Row],[Analyst]],settings!$A$1:$B$15,2,0))</f>
        <v>JULIA</v>
      </c>
      <c r="O4627" s="71" t="str">
        <f>TRIM(UPPER(tbl_raw_data[[#This Row],[Outcome]]))</f>
        <v>DECLINE</v>
      </c>
      <c r="P4627" s="71" t="str">
        <f>TRIM(UPPER(tbl_raw_data[[#This Row],[Queue Name]]))</f>
        <v>CONSUMER PRE BUREAU</v>
      </c>
      <c r="Q4627" s="71" t="str">
        <f>IF(tbl_raw_data[[#This Row],[time_taken_in_min]]&lt;=settings!$D$2,"SLA_MET","SLA_NOT_MET")</f>
        <v>SLA_MET</v>
      </c>
    </row>
    <row r="4628" spans="1:17" x14ac:dyDescent="0.3">
      <c r="A4628" s="1" t="s">
        <v>5591</v>
      </c>
      <c r="B4628" s="34">
        <v>45162.803715277776</v>
      </c>
      <c r="C4628" s="40">
        <v>45162.813819444447</v>
      </c>
      <c r="D4628" s="10" t="s">
        <v>33</v>
      </c>
      <c r="E4628" s="10" t="s">
        <v>11</v>
      </c>
      <c r="F4628" s="10" t="s">
        <v>19</v>
      </c>
      <c r="G4628" s="10" t="s">
        <v>735</v>
      </c>
      <c r="H4628" s="84" t="str">
        <f t="shared" si="72"/>
        <v>Reason Unknown</v>
      </c>
      <c r="I4628" s="63">
        <f>(tbl_raw_data[[#This Row],[Date Actioned]])-(tbl_raw_data[[#This Row],[Date Tagged]])</f>
        <v>1.0104166671226267E-2</v>
      </c>
      <c r="J4628" s="66">
        <f>HOUR(tbl_raw_data[[#This Row],[time_taken]])*60+MINUTE(tbl_raw_data[[#This Row],[time_taken]])+SECOND(tbl_raw_data[[#This Row],[time_taken]])/60</f>
        <v>14.55</v>
      </c>
      <c r="K4628" s="68">
        <f>DATE(YEAR(tbl_raw_data[[#This Row],[Date Actioned]]),MONTH(tbl_raw_data[[#This Row],[Date Actioned]]),DAY(tbl_raw_data[[#This Row],[Date Actioned]]))</f>
        <v>45162</v>
      </c>
      <c r="L4628" s="65" t="str">
        <f>UPPER(TEXT(tbl_raw_data[[#This Row],[updated_date]],"MMMM"))</f>
        <v>AUGUST</v>
      </c>
      <c r="M4628" s="65" t="str">
        <f>"WEEK "&amp;IF(ROUNDUP(DAY(tbl_raw_data[[#This Row],[updated_date]])/7,0)=5,4,ROUNDUP(DAY(tbl_raw_data[[#This Row],[updated_date]])/7,0))</f>
        <v>WEEK 4</v>
      </c>
      <c r="N4628" s="71" t="str">
        <f>UPPER(VLOOKUP(tbl_raw_data[[#This Row],[Analyst]],settings!$A$1:$B$15,2,0))</f>
        <v>NAVED</v>
      </c>
      <c r="O4628" s="71" t="str">
        <f>TRIM(UPPER(tbl_raw_data[[#This Row],[Outcome]]))</f>
        <v>DECLINE</v>
      </c>
      <c r="P4628" s="71" t="str">
        <f>TRIM(UPPER(tbl_raw_data[[#This Row],[Queue Name]]))</f>
        <v>CONSUMER EXISTING</v>
      </c>
      <c r="Q4628" s="71" t="str">
        <f>IF(tbl_raw_data[[#This Row],[time_taken_in_min]]&lt;=settings!$D$2,"SLA_MET","SLA_NOT_MET")</f>
        <v>SLA_MET</v>
      </c>
    </row>
    <row r="4629" spans="1:17" x14ac:dyDescent="0.3">
      <c r="A4629" s="5" t="s">
        <v>5592</v>
      </c>
      <c r="B4629" s="36">
        <v>45162.856319444443</v>
      </c>
      <c r="C4629" s="41">
        <v>45162.865891203706</v>
      </c>
      <c r="D4629" s="11" t="s">
        <v>33</v>
      </c>
      <c r="E4629" s="11" t="s">
        <v>11</v>
      </c>
      <c r="F4629" s="11" t="s">
        <v>114</v>
      </c>
      <c r="G4629" s="11" t="s">
        <v>735</v>
      </c>
      <c r="H4629" s="84" t="str">
        <f t="shared" si="72"/>
        <v>Reason Unknown</v>
      </c>
      <c r="I4629" s="63">
        <f>(tbl_raw_data[[#This Row],[Date Actioned]])-(tbl_raw_data[[#This Row],[Date Tagged]])</f>
        <v>9.5717592630535364E-3</v>
      </c>
      <c r="J4629" s="66">
        <f>HOUR(tbl_raw_data[[#This Row],[time_taken]])*60+MINUTE(tbl_raw_data[[#This Row],[time_taken]])+SECOND(tbl_raw_data[[#This Row],[time_taken]])/60</f>
        <v>13.783333333333333</v>
      </c>
      <c r="K4629" s="68">
        <f>DATE(YEAR(tbl_raw_data[[#This Row],[Date Actioned]]),MONTH(tbl_raw_data[[#This Row],[Date Actioned]]),DAY(tbl_raw_data[[#This Row],[Date Actioned]]))</f>
        <v>45162</v>
      </c>
      <c r="L4629" s="65" t="str">
        <f>UPPER(TEXT(tbl_raw_data[[#This Row],[updated_date]],"MMMM"))</f>
        <v>AUGUST</v>
      </c>
      <c r="M4629" s="65" t="str">
        <f>"WEEK "&amp;IF(ROUNDUP(DAY(tbl_raw_data[[#This Row],[updated_date]])/7,0)=5,4,ROUNDUP(DAY(tbl_raw_data[[#This Row],[updated_date]])/7,0))</f>
        <v>WEEK 4</v>
      </c>
      <c r="N4629" s="71" t="str">
        <f>UPPER(VLOOKUP(tbl_raw_data[[#This Row],[Analyst]],settings!$A$1:$B$15,2,0))</f>
        <v>FARDIN</v>
      </c>
      <c r="O4629" s="71" t="str">
        <f>TRIM(UPPER(tbl_raw_data[[#This Row],[Outcome]]))</f>
        <v>DECLINE</v>
      </c>
      <c r="P4629" s="71" t="str">
        <f>TRIM(UPPER(tbl_raw_data[[#This Row],[Queue Name]]))</f>
        <v>CONSUMER EXISTING</v>
      </c>
      <c r="Q4629" s="71" t="str">
        <f>IF(tbl_raw_data[[#This Row],[time_taken_in_min]]&lt;=settings!$D$2,"SLA_MET","SLA_NOT_MET")</f>
        <v>SLA_MET</v>
      </c>
    </row>
    <row r="4630" spans="1:17" x14ac:dyDescent="0.3">
      <c r="A4630" s="7" t="s">
        <v>5593</v>
      </c>
      <c r="B4630" s="34">
        <v>45162.380196759259</v>
      </c>
      <c r="C4630" s="40">
        <v>45162.390266203707</v>
      </c>
      <c r="D4630" s="10" t="s">
        <v>47</v>
      </c>
      <c r="E4630" s="10" t="s">
        <v>8</v>
      </c>
      <c r="F4630" s="10" t="s">
        <v>9</v>
      </c>
      <c r="G4630" s="12"/>
      <c r="H4630" s="84" t="str">
        <f t="shared" si="72"/>
        <v>Reason Unknown</v>
      </c>
      <c r="I4630" s="63">
        <f>(tbl_raw_data[[#This Row],[Date Actioned]])-(tbl_raw_data[[#This Row],[Date Tagged]])</f>
        <v>1.0069444448163267E-2</v>
      </c>
      <c r="J4630" s="66">
        <f>HOUR(tbl_raw_data[[#This Row],[time_taken]])*60+MINUTE(tbl_raw_data[[#This Row],[time_taken]])+SECOND(tbl_raw_data[[#This Row],[time_taken]])/60</f>
        <v>14.5</v>
      </c>
      <c r="K4630" s="68">
        <f>DATE(YEAR(tbl_raw_data[[#This Row],[Date Actioned]]),MONTH(tbl_raw_data[[#This Row],[Date Actioned]]),DAY(tbl_raw_data[[#This Row],[Date Actioned]]))</f>
        <v>45162</v>
      </c>
      <c r="L4630" s="65" t="str">
        <f>UPPER(TEXT(tbl_raw_data[[#This Row],[updated_date]],"MMMM"))</f>
        <v>AUGUST</v>
      </c>
      <c r="M4630" s="65" t="str">
        <f>"WEEK "&amp;IF(ROUNDUP(DAY(tbl_raw_data[[#This Row],[updated_date]])/7,0)=5,4,ROUNDUP(DAY(tbl_raw_data[[#This Row],[updated_date]])/7,0))</f>
        <v>WEEK 4</v>
      </c>
      <c r="N4630" s="71" t="str">
        <f>UPPER(VLOOKUP(tbl_raw_data[[#This Row],[Analyst]],settings!$A$1:$B$15,2,0))</f>
        <v>QUADIR</v>
      </c>
      <c r="O4630" s="71" t="str">
        <f>TRIM(UPPER(tbl_raw_data[[#This Row],[Outcome]]))</f>
        <v>WITHDRAW</v>
      </c>
      <c r="P4630" s="71" t="str">
        <f>TRIM(UPPER(tbl_raw_data[[#This Row],[Queue Name]]))</f>
        <v>CONSUMER POST BUREAU</v>
      </c>
      <c r="Q4630" s="71" t="str">
        <f>IF(tbl_raw_data[[#This Row],[time_taken_in_min]]&lt;=settings!$D$2,"SLA_MET","SLA_NOT_MET")</f>
        <v>SLA_MET</v>
      </c>
    </row>
    <row r="4631" spans="1:17" x14ac:dyDescent="0.3">
      <c r="A4631" s="1" t="s">
        <v>5594</v>
      </c>
      <c r="B4631" s="36">
        <v>45162.407233796293</v>
      </c>
      <c r="C4631" s="41">
        <v>45162.417986111112</v>
      </c>
      <c r="D4631" s="11" t="s">
        <v>47</v>
      </c>
      <c r="E4631" s="11" t="s">
        <v>18</v>
      </c>
      <c r="F4631" s="11" t="s">
        <v>12</v>
      </c>
      <c r="G4631" s="11" t="s">
        <v>858</v>
      </c>
      <c r="H4631" s="84" t="str">
        <f t="shared" si="72"/>
        <v>Incomplete Details</v>
      </c>
      <c r="I4631" s="63">
        <f>(tbl_raw_data[[#This Row],[Date Actioned]])-(tbl_raw_data[[#This Row],[Date Tagged]])</f>
        <v>1.0752314818091691E-2</v>
      </c>
      <c r="J4631" s="66">
        <f>HOUR(tbl_raw_data[[#This Row],[time_taken]])*60+MINUTE(tbl_raw_data[[#This Row],[time_taken]])+SECOND(tbl_raw_data[[#This Row],[time_taken]])/60</f>
        <v>15.483333333333333</v>
      </c>
      <c r="K4631" s="68">
        <f>DATE(YEAR(tbl_raw_data[[#This Row],[Date Actioned]]),MONTH(tbl_raw_data[[#This Row],[Date Actioned]]),DAY(tbl_raw_data[[#This Row],[Date Actioned]]))</f>
        <v>45162</v>
      </c>
      <c r="L4631" s="65" t="str">
        <f>UPPER(TEXT(tbl_raw_data[[#This Row],[updated_date]],"MMMM"))</f>
        <v>AUGUST</v>
      </c>
      <c r="M4631" s="65" t="str">
        <f>"WEEK "&amp;IF(ROUNDUP(DAY(tbl_raw_data[[#This Row],[updated_date]])/7,0)=5,4,ROUNDUP(DAY(tbl_raw_data[[#This Row],[updated_date]])/7,0))</f>
        <v>WEEK 4</v>
      </c>
      <c r="N4631" s="71" t="str">
        <f>UPPER(VLOOKUP(tbl_raw_data[[#This Row],[Analyst]],settings!$A$1:$B$15,2,0))</f>
        <v>NITESH</v>
      </c>
      <c r="O4631" s="71" t="str">
        <f>TRIM(UPPER(tbl_raw_data[[#This Row],[Outcome]]))</f>
        <v>WITHDRAW</v>
      </c>
      <c r="P4631" s="71" t="str">
        <f>TRIM(UPPER(tbl_raw_data[[#This Row],[Queue Name]]))</f>
        <v>CONSUMER PRE BUREAU</v>
      </c>
      <c r="Q4631" s="71" t="str">
        <f>IF(tbl_raw_data[[#This Row],[time_taken_in_min]]&lt;=settings!$D$2,"SLA_MET","SLA_NOT_MET")</f>
        <v>SLA_MET</v>
      </c>
    </row>
    <row r="4632" spans="1:17" x14ac:dyDescent="0.3">
      <c r="A4632" s="5" t="s">
        <v>5595</v>
      </c>
      <c r="B4632" s="34">
        <v>45162.410775462966</v>
      </c>
      <c r="C4632" s="40">
        <v>45162.414733796293</v>
      </c>
      <c r="D4632" s="10" t="s">
        <v>47</v>
      </c>
      <c r="E4632" s="10" t="s">
        <v>8</v>
      </c>
      <c r="F4632" s="10" t="s">
        <v>25</v>
      </c>
      <c r="G4632" s="12"/>
      <c r="H4632" s="84" t="str">
        <f t="shared" si="72"/>
        <v>Reason Unknown</v>
      </c>
      <c r="I4632" s="63">
        <f>(tbl_raw_data[[#This Row],[Date Actioned]])-(tbl_raw_data[[#This Row],[Date Tagged]])</f>
        <v>3.9583333273185417E-3</v>
      </c>
      <c r="J4632" s="66">
        <f>HOUR(tbl_raw_data[[#This Row],[time_taken]])*60+MINUTE(tbl_raw_data[[#This Row],[time_taken]])+SECOND(tbl_raw_data[[#This Row],[time_taken]])/60</f>
        <v>5.7</v>
      </c>
      <c r="K4632" s="68">
        <f>DATE(YEAR(tbl_raw_data[[#This Row],[Date Actioned]]),MONTH(tbl_raw_data[[#This Row],[Date Actioned]]),DAY(tbl_raw_data[[#This Row],[Date Actioned]]))</f>
        <v>45162</v>
      </c>
      <c r="L4632" s="65" t="str">
        <f>UPPER(TEXT(tbl_raw_data[[#This Row],[updated_date]],"MMMM"))</f>
        <v>AUGUST</v>
      </c>
      <c r="M4632" s="65" t="str">
        <f>"WEEK "&amp;IF(ROUNDUP(DAY(tbl_raw_data[[#This Row],[updated_date]])/7,0)=5,4,ROUNDUP(DAY(tbl_raw_data[[#This Row],[updated_date]])/7,0))</f>
        <v>WEEK 4</v>
      </c>
      <c r="N4632" s="71" t="str">
        <f>UPPER(VLOOKUP(tbl_raw_data[[#This Row],[Analyst]],settings!$A$1:$B$15,2,0))</f>
        <v>ASIF</v>
      </c>
      <c r="O4632" s="71" t="str">
        <f>TRIM(UPPER(tbl_raw_data[[#This Row],[Outcome]]))</f>
        <v>WITHDRAW</v>
      </c>
      <c r="P4632" s="71" t="str">
        <f>TRIM(UPPER(tbl_raw_data[[#This Row],[Queue Name]]))</f>
        <v>CONSUMER POST BUREAU</v>
      </c>
      <c r="Q4632" s="71" t="str">
        <f>IF(tbl_raw_data[[#This Row],[time_taken_in_min]]&lt;=settings!$D$2,"SLA_MET","SLA_NOT_MET")</f>
        <v>SLA_MET</v>
      </c>
    </row>
    <row r="4633" spans="1:17" x14ac:dyDescent="0.3">
      <c r="A4633" s="7" t="s">
        <v>5596</v>
      </c>
      <c r="B4633" s="36">
        <v>45162.413888888892</v>
      </c>
      <c r="C4633" s="41">
        <v>45162.425405092596</v>
      </c>
      <c r="D4633" s="11" t="s">
        <v>47</v>
      </c>
      <c r="E4633" s="11" t="s">
        <v>8</v>
      </c>
      <c r="F4633" s="11" t="s">
        <v>25</v>
      </c>
      <c r="G4633" s="13"/>
      <c r="H4633" s="84" t="str">
        <f t="shared" si="72"/>
        <v>Reason Unknown</v>
      </c>
      <c r="I4633" s="63">
        <f>(tbl_raw_data[[#This Row],[Date Actioned]])-(tbl_raw_data[[#This Row],[Date Tagged]])</f>
        <v>1.1516203703649808E-2</v>
      </c>
      <c r="J4633" s="66">
        <f>HOUR(tbl_raw_data[[#This Row],[time_taken]])*60+MINUTE(tbl_raw_data[[#This Row],[time_taken]])+SECOND(tbl_raw_data[[#This Row],[time_taken]])/60</f>
        <v>16.583333333333332</v>
      </c>
      <c r="K4633" s="68">
        <f>DATE(YEAR(tbl_raw_data[[#This Row],[Date Actioned]]),MONTH(tbl_raw_data[[#This Row],[Date Actioned]]),DAY(tbl_raw_data[[#This Row],[Date Actioned]]))</f>
        <v>45162</v>
      </c>
      <c r="L4633" s="65" t="str">
        <f>UPPER(TEXT(tbl_raw_data[[#This Row],[updated_date]],"MMMM"))</f>
        <v>AUGUST</v>
      </c>
      <c r="M4633" s="65" t="str">
        <f>"WEEK "&amp;IF(ROUNDUP(DAY(tbl_raw_data[[#This Row],[updated_date]])/7,0)=5,4,ROUNDUP(DAY(tbl_raw_data[[#This Row],[updated_date]])/7,0))</f>
        <v>WEEK 4</v>
      </c>
      <c r="N4633" s="71" t="str">
        <f>UPPER(VLOOKUP(tbl_raw_data[[#This Row],[Analyst]],settings!$A$1:$B$15,2,0))</f>
        <v>ASIF</v>
      </c>
      <c r="O4633" s="71" t="str">
        <f>TRIM(UPPER(tbl_raw_data[[#This Row],[Outcome]]))</f>
        <v>WITHDRAW</v>
      </c>
      <c r="P4633" s="71" t="str">
        <f>TRIM(UPPER(tbl_raw_data[[#This Row],[Queue Name]]))</f>
        <v>CONSUMER POST BUREAU</v>
      </c>
      <c r="Q4633" s="71" t="str">
        <f>IF(tbl_raw_data[[#This Row],[time_taken_in_min]]&lt;=settings!$D$2,"SLA_MET","SLA_NOT_MET")</f>
        <v>SLA_MET</v>
      </c>
    </row>
    <row r="4634" spans="1:17" x14ac:dyDescent="0.3">
      <c r="A4634" s="1" t="s">
        <v>5597</v>
      </c>
      <c r="B4634" s="34">
        <v>45162.414803240739</v>
      </c>
      <c r="C4634" s="40">
        <v>45162.43209490741</v>
      </c>
      <c r="D4634" s="10" t="s">
        <v>47</v>
      </c>
      <c r="E4634" s="10" t="s">
        <v>18</v>
      </c>
      <c r="F4634" s="10" t="s">
        <v>12</v>
      </c>
      <c r="G4634" s="10" t="s">
        <v>859</v>
      </c>
      <c r="H4634" s="84" t="str">
        <f t="shared" si="72"/>
        <v>Incomplete Details</v>
      </c>
      <c r="I4634" s="63">
        <f>(tbl_raw_data[[#This Row],[Date Actioned]])-(tbl_raw_data[[#This Row],[Date Tagged]])</f>
        <v>1.729166667064419E-2</v>
      </c>
      <c r="J4634" s="66">
        <f>HOUR(tbl_raw_data[[#This Row],[time_taken]])*60+MINUTE(tbl_raw_data[[#This Row],[time_taken]])+SECOND(tbl_raw_data[[#This Row],[time_taken]])/60</f>
        <v>24.9</v>
      </c>
      <c r="K4634" s="68">
        <f>DATE(YEAR(tbl_raw_data[[#This Row],[Date Actioned]]),MONTH(tbl_raw_data[[#This Row],[Date Actioned]]),DAY(tbl_raw_data[[#This Row],[Date Actioned]]))</f>
        <v>45162</v>
      </c>
      <c r="L4634" s="65" t="str">
        <f>UPPER(TEXT(tbl_raw_data[[#This Row],[updated_date]],"MMMM"))</f>
        <v>AUGUST</v>
      </c>
      <c r="M4634" s="65" t="str">
        <f>"WEEK "&amp;IF(ROUNDUP(DAY(tbl_raw_data[[#This Row],[updated_date]])/7,0)=5,4,ROUNDUP(DAY(tbl_raw_data[[#This Row],[updated_date]])/7,0))</f>
        <v>WEEK 4</v>
      </c>
      <c r="N4634" s="71" t="str">
        <f>UPPER(VLOOKUP(tbl_raw_data[[#This Row],[Analyst]],settings!$A$1:$B$15,2,0))</f>
        <v>NITESH</v>
      </c>
      <c r="O4634" s="71" t="str">
        <f>TRIM(UPPER(tbl_raw_data[[#This Row],[Outcome]]))</f>
        <v>WITHDRAW</v>
      </c>
      <c r="P4634" s="71" t="str">
        <f>TRIM(UPPER(tbl_raw_data[[#This Row],[Queue Name]]))</f>
        <v>CONSUMER PRE BUREAU</v>
      </c>
      <c r="Q4634" s="71" t="str">
        <f>IF(tbl_raw_data[[#This Row],[time_taken_in_min]]&lt;=settings!$D$2,"SLA_MET","SLA_NOT_MET")</f>
        <v>SLA_NOT_MET</v>
      </c>
    </row>
    <row r="4635" spans="1:17" x14ac:dyDescent="0.3">
      <c r="A4635" s="5" t="s">
        <v>5598</v>
      </c>
      <c r="B4635" s="36">
        <v>45162.445011574076</v>
      </c>
      <c r="C4635" s="41">
        <v>45162.450555555559</v>
      </c>
      <c r="D4635" s="11" t="s">
        <v>47</v>
      </c>
      <c r="E4635" s="11" t="s">
        <v>18</v>
      </c>
      <c r="F4635" s="11" t="s">
        <v>14</v>
      </c>
      <c r="G4635" s="11" t="s">
        <v>860</v>
      </c>
      <c r="H4635" s="84" t="str">
        <f t="shared" si="72"/>
        <v>Reason Unknown</v>
      </c>
      <c r="I4635" s="63">
        <f>(tbl_raw_data[[#This Row],[Date Actioned]])-(tbl_raw_data[[#This Row],[Date Tagged]])</f>
        <v>5.543981482333038E-3</v>
      </c>
      <c r="J4635" s="66">
        <f>HOUR(tbl_raw_data[[#This Row],[time_taken]])*60+MINUTE(tbl_raw_data[[#This Row],[time_taken]])+SECOND(tbl_raw_data[[#This Row],[time_taken]])/60</f>
        <v>7.9833333333333334</v>
      </c>
      <c r="K4635" s="68">
        <f>DATE(YEAR(tbl_raw_data[[#This Row],[Date Actioned]]),MONTH(tbl_raw_data[[#This Row],[Date Actioned]]),DAY(tbl_raw_data[[#This Row],[Date Actioned]]))</f>
        <v>45162</v>
      </c>
      <c r="L4635" s="65" t="str">
        <f>UPPER(TEXT(tbl_raw_data[[#This Row],[updated_date]],"MMMM"))</f>
        <v>AUGUST</v>
      </c>
      <c r="M4635" s="65" t="str">
        <f>"WEEK "&amp;IF(ROUNDUP(DAY(tbl_raw_data[[#This Row],[updated_date]])/7,0)=5,4,ROUNDUP(DAY(tbl_raw_data[[#This Row],[updated_date]])/7,0))</f>
        <v>WEEK 4</v>
      </c>
      <c r="N4635" s="71" t="str">
        <f>UPPER(VLOOKUP(tbl_raw_data[[#This Row],[Analyst]],settings!$A$1:$B$15,2,0))</f>
        <v>CAMROON</v>
      </c>
      <c r="O4635" s="71" t="str">
        <f>TRIM(UPPER(tbl_raw_data[[#This Row],[Outcome]]))</f>
        <v>WITHDRAW</v>
      </c>
      <c r="P4635" s="71" t="str">
        <f>TRIM(UPPER(tbl_raw_data[[#This Row],[Queue Name]]))</f>
        <v>CONSUMER PRE BUREAU</v>
      </c>
      <c r="Q4635" s="71" t="str">
        <f>IF(tbl_raw_data[[#This Row],[time_taken_in_min]]&lt;=settings!$D$2,"SLA_MET","SLA_NOT_MET")</f>
        <v>SLA_MET</v>
      </c>
    </row>
    <row r="4636" spans="1:17" x14ac:dyDescent="0.3">
      <c r="A4636" s="7" t="s">
        <v>5599</v>
      </c>
      <c r="B4636" s="34">
        <v>45162.446076388886</v>
      </c>
      <c r="C4636" s="40">
        <v>45162.453263888892</v>
      </c>
      <c r="D4636" s="10" t="s">
        <v>47</v>
      </c>
      <c r="E4636" s="10" t="s">
        <v>8</v>
      </c>
      <c r="F4636" s="10" t="s">
        <v>12</v>
      </c>
      <c r="G4636" s="10" t="s">
        <v>861</v>
      </c>
      <c r="H4636" s="84" t="str">
        <f t="shared" si="72"/>
        <v>Incomplete Details</v>
      </c>
      <c r="I4636" s="63">
        <f>(tbl_raw_data[[#This Row],[Date Actioned]])-(tbl_raw_data[[#This Row],[Date Tagged]])</f>
        <v>7.187500006693881E-3</v>
      </c>
      <c r="J4636" s="66">
        <f>HOUR(tbl_raw_data[[#This Row],[time_taken]])*60+MINUTE(tbl_raw_data[[#This Row],[time_taken]])+SECOND(tbl_raw_data[[#This Row],[time_taken]])/60</f>
        <v>10.35</v>
      </c>
      <c r="K4636" s="68">
        <f>DATE(YEAR(tbl_raw_data[[#This Row],[Date Actioned]]),MONTH(tbl_raw_data[[#This Row],[Date Actioned]]),DAY(tbl_raw_data[[#This Row],[Date Actioned]]))</f>
        <v>45162</v>
      </c>
      <c r="L4636" s="65" t="str">
        <f>UPPER(TEXT(tbl_raw_data[[#This Row],[updated_date]],"MMMM"))</f>
        <v>AUGUST</v>
      </c>
      <c r="M4636" s="65" t="str">
        <f>"WEEK "&amp;IF(ROUNDUP(DAY(tbl_raw_data[[#This Row],[updated_date]])/7,0)=5,4,ROUNDUP(DAY(tbl_raw_data[[#This Row],[updated_date]])/7,0))</f>
        <v>WEEK 4</v>
      </c>
      <c r="N4636" s="71" t="str">
        <f>UPPER(VLOOKUP(tbl_raw_data[[#This Row],[Analyst]],settings!$A$1:$B$15,2,0))</f>
        <v>NITESH</v>
      </c>
      <c r="O4636" s="71" t="str">
        <f>TRIM(UPPER(tbl_raw_data[[#This Row],[Outcome]]))</f>
        <v>WITHDRAW</v>
      </c>
      <c r="P4636" s="71" t="str">
        <f>TRIM(UPPER(tbl_raw_data[[#This Row],[Queue Name]]))</f>
        <v>CONSUMER POST BUREAU</v>
      </c>
      <c r="Q4636" s="71" t="str">
        <f>IF(tbl_raw_data[[#This Row],[time_taken_in_min]]&lt;=settings!$D$2,"SLA_MET","SLA_NOT_MET")</f>
        <v>SLA_MET</v>
      </c>
    </row>
    <row r="4637" spans="1:17" x14ac:dyDescent="0.3">
      <c r="A4637" s="1" t="s">
        <v>5600</v>
      </c>
      <c r="B4637" s="36">
        <v>45162.458101851851</v>
      </c>
      <c r="C4637" s="41">
        <v>45162.464525462965</v>
      </c>
      <c r="D4637" s="11" t="s">
        <v>47</v>
      </c>
      <c r="E4637" s="11" t="s">
        <v>11</v>
      </c>
      <c r="F4637" s="11" t="s">
        <v>19</v>
      </c>
      <c r="G4637" s="11" t="s">
        <v>862</v>
      </c>
      <c r="H4637" s="84" t="str">
        <f t="shared" si="72"/>
        <v>Overdue Bill</v>
      </c>
      <c r="I4637" s="63">
        <f>(tbl_raw_data[[#This Row],[Date Actioned]])-(tbl_raw_data[[#This Row],[Date Tagged]])</f>
        <v>6.4236111138598062E-3</v>
      </c>
      <c r="J4637" s="66">
        <f>HOUR(tbl_raw_data[[#This Row],[time_taken]])*60+MINUTE(tbl_raw_data[[#This Row],[time_taken]])+SECOND(tbl_raw_data[[#This Row],[time_taken]])/60</f>
        <v>9.25</v>
      </c>
      <c r="K4637" s="68">
        <f>DATE(YEAR(tbl_raw_data[[#This Row],[Date Actioned]]),MONTH(tbl_raw_data[[#This Row],[Date Actioned]]),DAY(tbl_raw_data[[#This Row],[Date Actioned]]))</f>
        <v>45162</v>
      </c>
      <c r="L4637" s="65" t="str">
        <f>UPPER(TEXT(tbl_raw_data[[#This Row],[updated_date]],"MMMM"))</f>
        <v>AUGUST</v>
      </c>
      <c r="M4637" s="65" t="str">
        <f>"WEEK "&amp;IF(ROUNDUP(DAY(tbl_raw_data[[#This Row],[updated_date]])/7,0)=5,4,ROUNDUP(DAY(tbl_raw_data[[#This Row],[updated_date]])/7,0))</f>
        <v>WEEK 4</v>
      </c>
      <c r="N4637" s="71" t="str">
        <f>UPPER(VLOOKUP(tbl_raw_data[[#This Row],[Analyst]],settings!$A$1:$B$15,2,0))</f>
        <v>NAVED</v>
      </c>
      <c r="O4637" s="71" t="str">
        <f>TRIM(UPPER(tbl_raw_data[[#This Row],[Outcome]]))</f>
        <v>WITHDRAW</v>
      </c>
      <c r="P4637" s="71" t="str">
        <f>TRIM(UPPER(tbl_raw_data[[#This Row],[Queue Name]]))</f>
        <v>CONSUMER EXISTING</v>
      </c>
      <c r="Q4637" s="71" t="str">
        <f>IF(tbl_raw_data[[#This Row],[time_taken_in_min]]&lt;=settings!$D$2,"SLA_MET","SLA_NOT_MET")</f>
        <v>SLA_MET</v>
      </c>
    </row>
    <row r="4638" spans="1:17" x14ac:dyDescent="0.3">
      <c r="A4638" s="5" t="s">
        <v>5601</v>
      </c>
      <c r="B4638" s="34">
        <v>45162.461284722223</v>
      </c>
      <c r="C4638" s="40">
        <v>45162.467361111114</v>
      </c>
      <c r="D4638" s="10" t="s">
        <v>47</v>
      </c>
      <c r="E4638" s="10" t="s">
        <v>8</v>
      </c>
      <c r="F4638" s="10" t="s">
        <v>9</v>
      </c>
      <c r="G4638" s="12"/>
      <c r="H4638" s="84" t="str">
        <f t="shared" si="72"/>
        <v>Reason Unknown</v>
      </c>
      <c r="I4638" s="63">
        <f>(tbl_raw_data[[#This Row],[Date Actioned]])-(tbl_raw_data[[#This Row],[Date Tagged]])</f>
        <v>6.0763888905057684E-3</v>
      </c>
      <c r="J4638" s="66">
        <f>HOUR(tbl_raw_data[[#This Row],[time_taken]])*60+MINUTE(tbl_raw_data[[#This Row],[time_taken]])+SECOND(tbl_raw_data[[#This Row],[time_taken]])/60</f>
        <v>8.75</v>
      </c>
      <c r="K4638" s="68">
        <f>DATE(YEAR(tbl_raw_data[[#This Row],[Date Actioned]]),MONTH(tbl_raw_data[[#This Row],[Date Actioned]]),DAY(tbl_raw_data[[#This Row],[Date Actioned]]))</f>
        <v>45162</v>
      </c>
      <c r="L4638" s="65" t="str">
        <f>UPPER(TEXT(tbl_raw_data[[#This Row],[updated_date]],"MMMM"))</f>
        <v>AUGUST</v>
      </c>
      <c r="M4638" s="65" t="str">
        <f>"WEEK "&amp;IF(ROUNDUP(DAY(tbl_raw_data[[#This Row],[updated_date]])/7,0)=5,4,ROUNDUP(DAY(tbl_raw_data[[#This Row],[updated_date]])/7,0))</f>
        <v>WEEK 4</v>
      </c>
      <c r="N4638" s="71" t="str">
        <f>UPPER(VLOOKUP(tbl_raw_data[[#This Row],[Analyst]],settings!$A$1:$B$15,2,0))</f>
        <v>QUADIR</v>
      </c>
      <c r="O4638" s="71" t="str">
        <f>TRIM(UPPER(tbl_raw_data[[#This Row],[Outcome]]))</f>
        <v>WITHDRAW</v>
      </c>
      <c r="P4638" s="71" t="str">
        <f>TRIM(UPPER(tbl_raw_data[[#This Row],[Queue Name]]))</f>
        <v>CONSUMER POST BUREAU</v>
      </c>
      <c r="Q4638" s="71" t="str">
        <f>IF(tbl_raw_data[[#This Row],[time_taken_in_min]]&lt;=settings!$D$2,"SLA_MET","SLA_NOT_MET")</f>
        <v>SLA_MET</v>
      </c>
    </row>
    <row r="4639" spans="1:17" x14ac:dyDescent="0.3">
      <c r="A4639" s="7" t="s">
        <v>5602</v>
      </c>
      <c r="B4639" s="36">
        <v>45162.46503472222</v>
      </c>
      <c r="C4639" s="41">
        <v>45162.469756944447</v>
      </c>
      <c r="D4639" s="11" t="s">
        <v>47</v>
      </c>
      <c r="E4639" s="11" t="s">
        <v>11</v>
      </c>
      <c r="F4639" s="11" t="s">
        <v>14</v>
      </c>
      <c r="G4639" s="11" t="s">
        <v>705</v>
      </c>
      <c r="H4639" s="84" t="str">
        <f t="shared" si="72"/>
        <v>Overdue Bill</v>
      </c>
      <c r="I4639" s="63">
        <f>(tbl_raw_data[[#This Row],[Date Actioned]])-(tbl_raw_data[[#This Row],[Date Tagged]])</f>
        <v>4.7222222274285741E-3</v>
      </c>
      <c r="J4639" s="66">
        <f>HOUR(tbl_raw_data[[#This Row],[time_taken]])*60+MINUTE(tbl_raw_data[[#This Row],[time_taken]])+SECOND(tbl_raw_data[[#This Row],[time_taken]])/60</f>
        <v>6.8</v>
      </c>
      <c r="K4639" s="68">
        <f>DATE(YEAR(tbl_raw_data[[#This Row],[Date Actioned]]),MONTH(tbl_raw_data[[#This Row],[Date Actioned]]),DAY(tbl_raw_data[[#This Row],[Date Actioned]]))</f>
        <v>45162</v>
      </c>
      <c r="L4639" s="65" t="str">
        <f>UPPER(TEXT(tbl_raw_data[[#This Row],[updated_date]],"MMMM"))</f>
        <v>AUGUST</v>
      </c>
      <c r="M4639" s="65" t="str">
        <f>"WEEK "&amp;IF(ROUNDUP(DAY(tbl_raw_data[[#This Row],[updated_date]])/7,0)=5,4,ROUNDUP(DAY(tbl_raw_data[[#This Row],[updated_date]])/7,0))</f>
        <v>WEEK 4</v>
      </c>
      <c r="N4639" s="71" t="str">
        <f>UPPER(VLOOKUP(tbl_raw_data[[#This Row],[Analyst]],settings!$A$1:$B$15,2,0))</f>
        <v>CAMROON</v>
      </c>
      <c r="O4639" s="71" t="str">
        <f>TRIM(UPPER(tbl_raw_data[[#This Row],[Outcome]]))</f>
        <v>WITHDRAW</v>
      </c>
      <c r="P4639" s="71" t="str">
        <f>TRIM(UPPER(tbl_raw_data[[#This Row],[Queue Name]]))</f>
        <v>CONSUMER EXISTING</v>
      </c>
      <c r="Q4639" s="71" t="str">
        <f>IF(tbl_raw_data[[#This Row],[time_taken_in_min]]&lt;=settings!$D$2,"SLA_MET","SLA_NOT_MET")</f>
        <v>SLA_MET</v>
      </c>
    </row>
    <row r="4640" spans="1:17" x14ac:dyDescent="0.3">
      <c r="A4640" s="1" t="s">
        <v>5603</v>
      </c>
      <c r="B4640" s="34">
        <v>45162.470289351855</v>
      </c>
      <c r="C4640" s="40">
        <v>45162.478472222225</v>
      </c>
      <c r="D4640" s="10" t="s">
        <v>47</v>
      </c>
      <c r="E4640" s="10" t="s">
        <v>11</v>
      </c>
      <c r="F4640" s="10" t="s">
        <v>19</v>
      </c>
      <c r="G4640" s="10" t="s">
        <v>863</v>
      </c>
      <c r="H4640" s="84" t="str">
        <f t="shared" si="72"/>
        <v>Incomplete Details</v>
      </c>
      <c r="I4640" s="63">
        <f>(tbl_raw_data[[#This Row],[Date Actioned]])-(tbl_raw_data[[#This Row],[Date Tagged]])</f>
        <v>8.182870369637385E-3</v>
      </c>
      <c r="J4640" s="66">
        <f>HOUR(tbl_raw_data[[#This Row],[time_taken]])*60+MINUTE(tbl_raw_data[[#This Row],[time_taken]])+SECOND(tbl_raw_data[[#This Row],[time_taken]])/60</f>
        <v>11.783333333333333</v>
      </c>
      <c r="K4640" s="68">
        <f>DATE(YEAR(tbl_raw_data[[#This Row],[Date Actioned]]),MONTH(tbl_raw_data[[#This Row],[Date Actioned]]),DAY(tbl_raw_data[[#This Row],[Date Actioned]]))</f>
        <v>45162</v>
      </c>
      <c r="L4640" s="65" t="str">
        <f>UPPER(TEXT(tbl_raw_data[[#This Row],[updated_date]],"MMMM"))</f>
        <v>AUGUST</v>
      </c>
      <c r="M4640" s="65" t="str">
        <f>"WEEK "&amp;IF(ROUNDUP(DAY(tbl_raw_data[[#This Row],[updated_date]])/7,0)=5,4,ROUNDUP(DAY(tbl_raw_data[[#This Row],[updated_date]])/7,0))</f>
        <v>WEEK 4</v>
      </c>
      <c r="N4640" s="71" t="str">
        <f>UPPER(VLOOKUP(tbl_raw_data[[#This Row],[Analyst]],settings!$A$1:$B$15,2,0))</f>
        <v>NAVED</v>
      </c>
      <c r="O4640" s="71" t="str">
        <f>TRIM(UPPER(tbl_raw_data[[#This Row],[Outcome]]))</f>
        <v>WITHDRAW</v>
      </c>
      <c r="P4640" s="71" t="str">
        <f>TRIM(UPPER(tbl_raw_data[[#This Row],[Queue Name]]))</f>
        <v>CONSUMER EXISTING</v>
      </c>
      <c r="Q4640" s="71" t="str">
        <f>IF(tbl_raw_data[[#This Row],[time_taken_in_min]]&lt;=settings!$D$2,"SLA_MET","SLA_NOT_MET")</f>
        <v>SLA_MET</v>
      </c>
    </row>
    <row r="4641" spans="1:17" x14ac:dyDescent="0.3">
      <c r="A4641" s="5" t="s">
        <v>5604</v>
      </c>
      <c r="B4641" s="36">
        <v>45162.470636574071</v>
      </c>
      <c r="C4641" s="41">
        <v>45162.478182870371</v>
      </c>
      <c r="D4641" s="11" t="s">
        <v>47</v>
      </c>
      <c r="E4641" s="11" t="s">
        <v>11</v>
      </c>
      <c r="F4641" s="11" t="s">
        <v>25</v>
      </c>
      <c r="G4641" s="13"/>
      <c r="H4641" s="84" t="str">
        <f t="shared" si="72"/>
        <v>Reason Unknown</v>
      </c>
      <c r="I4641" s="63">
        <f>(tbl_raw_data[[#This Row],[Date Actioned]])-(tbl_raw_data[[#This Row],[Date Tagged]])</f>
        <v>7.5462962995516136E-3</v>
      </c>
      <c r="J4641" s="66">
        <f>HOUR(tbl_raw_data[[#This Row],[time_taken]])*60+MINUTE(tbl_raw_data[[#This Row],[time_taken]])+SECOND(tbl_raw_data[[#This Row],[time_taken]])/60</f>
        <v>10.866666666666667</v>
      </c>
      <c r="K4641" s="68">
        <f>DATE(YEAR(tbl_raw_data[[#This Row],[Date Actioned]]),MONTH(tbl_raw_data[[#This Row],[Date Actioned]]),DAY(tbl_raw_data[[#This Row],[Date Actioned]]))</f>
        <v>45162</v>
      </c>
      <c r="L4641" s="65" t="str">
        <f>UPPER(TEXT(tbl_raw_data[[#This Row],[updated_date]],"MMMM"))</f>
        <v>AUGUST</v>
      </c>
      <c r="M4641" s="65" t="str">
        <f>"WEEK "&amp;IF(ROUNDUP(DAY(tbl_raw_data[[#This Row],[updated_date]])/7,0)=5,4,ROUNDUP(DAY(tbl_raw_data[[#This Row],[updated_date]])/7,0))</f>
        <v>WEEK 4</v>
      </c>
      <c r="N4641" s="71" t="str">
        <f>UPPER(VLOOKUP(tbl_raw_data[[#This Row],[Analyst]],settings!$A$1:$B$15,2,0))</f>
        <v>ASIF</v>
      </c>
      <c r="O4641" s="71" t="str">
        <f>TRIM(UPPER(tbl_raw_data[[#This Row],[Outcome]]))</f>
        <v>WITHDRAW</v>
      </c>
      <c r="P4641" s="71" t="str">
        <f>TRIM(UPPER(tbl_raw_data[[#This Row],[Queue Name]]))</f>
        <v>CONSUMER EXISTING</v>
      </c>
      <c r="Q4641" s="71" t="str">
        <f>IF(tbl_raw_data[[#This Row],[time_taken_in_min]]&lt;=settings!$D$2,"SLA_MET","SLA_NOT_MET")</f>
        <v>SLA_MET</v>
      </c>
    </row>
    <row r="4642" spans="1:17" x14ac:dyDescent="0.3">
      <c r="A4642" s="7" t="s">
        <v>5605</v>
      </c>
      <c r="B4642" s="34">
        <v>45162.472303240742</v>
      </c>
      <c r="C4642" s="40">
        <v>45162.487164351849</v>
      </c>
      <c r="D4642" s="10" t="s">
        <v>47</v>
      </c>
      <c r="E4642" s="10" t="s">
        <v>11</v>
      </c>
      <c r="F4642" s="10" t="s">
        <v>14</v>
      </c>
      <c r="G4642" s="10" t="s">
        <v>864</v>
      </c>
      <c r="H4642" s="84" t="str">
        <f t="shared" si="72"/>
        <v>Incorrect Queue</v>
      </c>
      <c r="I4642" s="63">
        <f>(tbl_raw_data[[#This Row],[Date Actioned]])-(tbl_raw_data[[#This Row],[Date Tagged]])</f>
        <v>1.4861111107165925E-2</v>
      </c>
      <c r="J4642" s="66">
        <f>HOUR(tbl_raw_data[[#This Row],[time_taken]])*60+MINUTE(tbl_raw_data[[#This Row],[time_taken]])+SECOND(tbl_raw_data[[#This Row],[time_taken]])/60</f>
        <v>21.4</v>
      </c>
      <c r="K4642" s="68">
        <f>DATE(YEAR(tbl_raw_data[[#This Row],[Date Actioned]]),MONTH(tbl_raw_data[[#This Row],[Date Actioned]]),DAY(tbl_raw_data[[#This Row],[Date Actioned]]))</f>
        <v>45162</v>
      </c>
      <c r="L4642" s="65" t="str">
        <f>UPPER(TEXT(tbl_raw_data[[#This Row],[updated_date]],"MMMM"))</f>
        <v>AUGUST</v>
      </c>
      <c r="M4642" s="65" t="str">
        <f>"WEEK "&amp;IF(ROUNDUP(DAY(tbl_raw_data[[#This Row],[updated_date]])/7,0)=5,4,ROUNDUP(DAY(tbl_raw_data[[#This Row],[updated_date]])/7,0))</f>
        <v>WEEK 4</v>
      </c>
      <c r="N4642" s="71" t="str">
        <f>UPPER(VLOOKUP(tbl_raw_data[[#This Row],[Analyst]],settings!$A$1:$B$15,2,0))</f>
        <v>CAMROON</v>
      </c>
      <c r="O4642" s="71" t="str">
        <f>TRIM(UPPER(tbl_raw_data[[#This Row],[Outcome]]))</f>
        <v>WITHDRAW</v>
      </c>
      <c r="P4642" s="71" t="str">
        <f>TRIM(UPPER(tbl_raw_data[[#This Row],[Queue Name]]))</f>
        <v>CONSUMER EXISTING</v>
      </c>
      <c r="Q4642" s="71" t="str">
        <f>IF(tbl_raw_data[[#This Row],[time_taken_in_min]]&lt;=settings!$D$2,"SLA_MET","SLA_NOT_MET")</f>
        <v>SLA_NOT_MET</v>
      </c>
    </row>
    <row r="4643" spans="1:17" x14ac:dyDescent="0.3">
      <c r="A4643" s="1" t="s">
        <v>5606</v>
      </c>
      <c r="B4643" s="36">
        <v>45162.473715277774</v>
      </c>
      <c r="C4643" s="41">
        <v>45162.485729166663</v>
      </c>
      <c r="D4643" s="11" t="s">
        <v>47</v>
      </c>
      <c r="E4643" s="11" t="s">
        <v>11</v>
      </c>
      <c r="F4643" s="11" t="s">
        <v>12</v>
      </c>
      <c r="G4643" s="11" t="s">
        <v>705</v>
      </c>
      <c r="H4643" s="84" t="str">
        <f t="shared" si="72"/>
        <v>Overdue Bill</v>
      </c>
      <c r="I4643" s="63">
        <f>(tbl_raw_data[[#This Row],[Date Actioned]])-(tbl_raw_data[[#This Row],[Date Tagged]])</f>
        <v>1.2013888888759539E-2</v>
      </c>
      <c r="J4643" s="66">
        <f>HOUR(tbl_raw_data[[#This Row],[time_taken]])*60+MINUTE(tbl_raw_data[[#This Row],[time_taken]])+SECOND(tbl_raw_data[[#This Row],[time_taken]])/60</f>
        <v>17.3</v>
      </c>
      <c r="K4643" s="68">
        <f>DATE(YEAR(tbl_raw_data[[#This Row],[Date Actioned]]),MONTH(tbl_raw_data[[#This Row],[Date Actioned]]),DAY(tbl_raw_data[[#This Row],[Date Actioned]]))</f>
        <v>45162</v>
      </c>
      <c r="L4643" s="65" t="str">
        <f>UPPER(TEXT(tbl_raw_data[[#This Row],[updated_date]],"MMMM"))</f>
        <v>AUGUST</v>
      </c>
      <c r="M4643" s="65" t="str">
        <f>"WEEK "&amp;IF(ROUNDUP(DAY(tbl_raw_data[[#This Row],[updated_date]])/7,0)=5,4,ROUNDUP(DAY(tbl_raw_data[[#This Row],[updated_date]])/7,0))</f>
        <v>WEEK 4</v>
      </c>
      <c r="N4643" s="71" t="str">
        <f>UPPER(VLOOKUP(tbl_raw_data[[#This Row],[Analyst]],settings!$A$1:$B$15,2,0))</f>
        <v>NITESH</v>
      </c>
      <c r="O4643" s="71" t="str">
        <f>TRIM(UPPER(tbl_raw_data[[#This Row],[Outcome]]))</f>
        <v>WITHDRAW</v>
      </c>
      <c r="P4643" s="71" t="str">
        <f>TRIM(UPPER(tbl_raw_data[[#This Row],[Queue Name]]))</f>
        <v>CONSUMER EXISTING</v>
      </c>
      <c r="Q4643" s="71" t="str">
        <f>IF(tbl_raw_data[[#This Row],[time_taken_in_min]]&lt;=settings!$D$2,"SLA_MET","SLA_NOT_MET")</f>
        <v>SLA_MET</v>
      </c>
    </row>
    <row r="4644" spans="1:17" x14ac:dyDescent="0.3">
      <c r="A4644" s="5" t="s">
        <v>5607</v>
      </c>
      <c r="B4644" s="34">
        <v>45162.477800925924</v>
      </c>
      <c r="C4644" s="40">
        <v>45162.493020833332</v>
      </c>
      <c r="D4644" s="10" t="s">
        <v>47</v>
      </c>
      <c r="E4644" s="10" t="s">
        <v>18</v>
      </c>
      <c r="F4644" s="10" t="s">
        <v>19</v>
      </c>
      <c r="G4644" s="10" t="s">
        <v>83</v>
      </c>
      <c r="H4644" s="84" t="str">
        <f t="shared" si="72"/>
        <v>Incomplete Details</v>
      </c>
      <c r="I4644" s="63">
        <f>(tbl_raw_data[[#This Row],[Date Actioned]])-(tbl_raw_data[[#This Row],[Date Tagged]])</f>
        <v>1.5219907407299615E-2</v>
      </c>
      <c r="J4644" s="66">
        <f>HOUR(tbl_raw_data[[#This Row],[time_taken]])*60+MINUTE(tbl_raw_data[[#This Row],[time_taken]])+SECOND(tbl_raw_data[[#This Row],[time_taken]])/60</f>
        <v>21.916666666666668</v>
      </c>
      <c r="K4644" s="68">
        <f>DATE(YEAR(tbl_raw_data[[#This Row],[Date Actioned]]),MONTH(tbl_raw_data[[#This Row],[Date Actioned]]),DAY(tbl_raw_data[[#This Row],[Date Actioned]]))</f>
        <v>45162</v>
      </c>
      <c r="L4644" s="65" t="str">
        <f>UPPER(TEXT(tbl_raw_data[[#This Row],[updated_date]],"MMMM"))</f>
        <v>AUGUST</v>
      </c>
      <c r="M4644" s="65" t="str">
        <f>"WEEK "&amp;IF(ROUNDUP(DAY(tbl_raw_data[[#This Row],[updated_date]])/7,0)=5,4,ROUNDUP(DAY(tbl_raw_data[[#This Row],[updated_date]])/7,0))</f>
        <v>WEEK 4</v>
      </c>
      <c r="N4644" s="71" t="str">
        <f>UPPER(VLOOKUP(tbl_raw_data[[#This Row],[Analyst]],settings!$A$1:$B$15,2,0))</f>
        <v>NAVED</v>
      </c>
      <c r="O4644" s="71" t="str">
        <f>TRIM(UPPER(tbl_raw_data[[#This Row],[Outcome]]))</f>
        <v>WITHDRAW</v>
      </c>
      <c r="P4644" s="71" t="str">
        <f>TRIM(UPPER(tbl_raw_data[[#This Row],[Queue Name]]))</f>
        <v>CONSUMER PRE BUREAU</v>
      </c>
      <c r="Q4644" s="71" t="str">
        <f>IF(tbl_raw_data[[#This Row],[time_taken_in_min]]&lt;=settings!$D$2,"SLA_MET","SLA_NOT_MET")</f>
        <v>SLA_NOT_MET</v>
      </c>
    </row>
    <row r="4645" spans="1:17" x14ac:dyDescent="0.3">
      <c r="A4645" s="7" t="s">
        <v>5608</v>
      </c>
      <c r="B4645" s="36">
        <v>45162.483043981483</v>
      </c>
      <c r="C4645" s="41">
        <v>45162.491493055553</v>
      </c>
      <c r="D4645" s="11" t="s">
        <v>47</v>
      </c>
      <c r="E4645" s="11" t="s">
        <v>8</v>
      </c>
      <c r="F4645" s="11" t="s">
        <v>14</v>
      </c>
      <c r="G4645" s="11" t="s">
        <v>667</v>
      </c>
      <c r="H4645" s="84" t="str">
        <f t="shared" si="72"/>
        <v>Incomplete Details</v>
      </c>
      <c r="I4645" s="63">
        <f>(tbl_raw_data[[#This Row],[Date Actioned]])-(tbl_raw_data[[#This Row],[Date Tagged]])</f>
        <v>8.4490740700857714E-3</v>
      </c>
      <c r="J4645" s="66">
        <f>HOUR(tbl_raw_data[[#This Row],[time_taken]])*60+MINUTE(tbl_raw_data[[#This Row],[time_taken]])+SECOND(tbl_raw_data[[#This Row],[time_taken]])/60</f>
        <v>12.166666666666666</v>
      </c>
      <c r="K4645" s="68">
        <f>DATE(YEAR(tbl_raw_data[[#This Row],[Date Actioned]]),MONTH(tbl_raw_data[[#This Row],[Date Actioned]]),DAY(tbl_raw_data[[#This Row],[Date Actioned]]))</f>
        <v>45162</v>
      </c>
      <c r="L4645" s="65" t="str">
        <f>UPPER(TEXT(tbl_raw_data[[#This Row],[updated_date]],"MMMM"))</f>
        <v>AUGUST</v>
      </c>
      <c r="M4645" s="65" t="str">
        <f>"WEEK "&amp;IF(ROUNDUP(DAY(tbl_raw_data[[#This Row],[updated_date]])/7,0)=5,4,ROUNDUP(DAY(tbl_raw_data[[#This Row],[updated_date]])/7,0))</f>
        <v>WEEK 4</v>
      </c>
      <c r="N4645" s="71" t="str">
        <f>UPPER(VLOOKUP(tbl_raw_data[[#This Row],[Analyst]],settings!$A$1:$B$15,2,0))</f>
        <v>CAMROON</v>
      </c>
      <c r="O4645" s="71" t="str">
        <f>TRIM(UPPER(tbl_raw_data[[#This Row],[Outcome]]))</f>
        <v>WITHDRAW</v>
      </c>
      <c r="P4645" s="71" t="str">
        <f>TRIM(UPPER(tbl_raw_data[[#This Row],[Queue Name]]))</f>
        <v>CONSUMER POST BUREAU</v>
      </c>
      <c r="Q4645" s="71" t="str">
        <f>IF(tbl_raw_data[[#This Row],[time_taken_in_min]]&lt;=settings!$D$2,"SLA_MET","SLA_NOT_MET")</f>
        <v>SLA_MET</v>
      </c>
    </row>
    <row r="4646" spans="1:17" x14ac:dyDescent="0.3">
      <c r="A4646" s="1" t="s">
        <v>5609</v>
      </c>
      <c r="B4646" s="34">
        <v>45162.491296296299</v>
      </c>
      <c r="C4646" s="40">
        <v>45162.495046296295</v>
      </c>
      <c r="D4646" s="10" t="s">
        <v>47</v>
      </c>
      <c r="E4646" s="10" t="s">
        <v>8</v>
      </c>
      <c r="F4646" s="10" t="s">
        <v>9</v>
      </c>
      <c r="G4646" s="12"/>
      <c r="H4646" s="84" t="str">
        <f t="shared" si="72"/>
        <v>Reason Unknown</v>
      </c>
      <c r="I4646" s="63">
        <f>(tbl_raw_data[[#This Row],[Date Actioned]])-(tbl_raw_data[[#This Row],[Date Tagged]])</f>
        <v>3.749999996216502E-3</v>
      </c>
      <c r="J4646" s="66">
        <f>HOUR(tbl_raw_data[[#This Row],[time_taken]])*60+MINUTE(tbl_raw_data[[#This Row],[time_taken]])+SECOND(tbl_raw_data[[#This Row],[time_taken]])/60</f>
        <v>5.4</v>
      </c>
      <c r="K4646" s="68">
        <f>DATE(YEAR(tbl_raw_data[[#This Row],[Date Actioned]]),MONTH(tbl_raw_data[[#This Row],[Date Actioned]]),DAY(tbl_raw_data[[#This Row],[Date Actioned]]))</f>
        <v>45162</v>
      </c>
      <c r="L4646" s="65" t="str">
        <f>UPPER(TEXT(tbl_raw_data[[#This Row],[updated_date]],"MMMM"))</f>
        <v>AUGUST</v>
      </c>
      <c r="M4646" s="65" t="str">
        <f>"WEEK "&amp;IF(ROUNDUP(DAY(tbl_raw_data[[#This Row],[updated_date]])/7,0)=5,4,ROUNDUP(DAY(tbl_raw_data[[#This Row],[updated_date]])/7,0))</f>
        <v>WEEK 4</v>
      </c>
      <c r="N4646" s="71" t="str">
        <f>UPPER(VLOOKUP(tbl_raw_data[[#This Row],[Analyst]],settings!$A$1:$B$15,2,0))</f>
        <v>QUADIR</v>
      </c>
      <c r="O4646" s="71" t="str">
        <f>TRIM(UPPER(tbl_raw_data[[#This Row],[Outcome]]))</f>
        <v>WITHDRAW</v>
      </c>
      <c r="P4646" s="71" t="str">
        <f>TRIM(UPPER(tbl_raw_data[[#This Row],[Queue Name]]))</f>
        <v>CONSUMER POST BUREAU</v>
      </c>
      <c r="Q4646" s="71" t="str">
        <f>IF(tbl_raw_data[[#This Row],[time_taken_in_min]]&lt;=settings!$D$2,"SLA_MET","SLA_NOT_MET")</f>
        <v>SLA_MET</v>
      </c>
    </row>
    <row r="4647" spans="1:17" x14ac:dyDescent="0.3">
      <c r="A4647" s="5" t="s">
        <v>5610</v>
      </c>
      <c r="B4647" s="36">
        <v>45162.496921296297</v>
      </c>
      <c r="C4647" s="41">
        <v>45162.505648148152</v>
      </c>
      <c r="D4647" s="11" t="s">
        <v>47</v>
      </c>
      <c r="E4647" s="11" t="s">
        <v>8</v>
      </c>
      <c r="F4647" s="11" t="s">
        <v>25</v>
      </c>
      <c r="G4647" s="13"/>
      <c r="H4647" s="84" t="str">
        <f t="shared" si="72"/>
        <v>Reason Unknown</v>
      </c>
      <c r="I4647" s="63">
        <f>(tbl_raw_data[[#This Row],[Date Actioned]])-(tbl_raw_data[[#This Row],[Date Tagged]])</f>
        <v>8.7268518545897678E-3</v>
      </c>
      <c r="J4647" s="66">
        <f>HOUR(tbl_raw_data[[#This Row],[time_taken]])*60+MINUTE(tbl_raw_data[[#This Row],[time_taken]])+SECOND(tbl_raw_data[[#This Row],[time_taken]])/60</f>
        <v>12.566666666666666</v>
      </c>
      <c r="K4647" s="68">
        <f>DATE(YEAR(tbl_raw_data[[#This Row],[Date Actioned]]),MONTH(tbl_raw_data[[#This Row],[Date Actioned]]),DAY(tbl_raw_data[[#This Row],[Date Actioned]]))</f>
        <v>45162</v>
      </c>
      <c r="L4647" s="65" t="str">
        <f>UPPER(TEXT(tbl_raw_data[[#This Row],[updated_date]],"MMMM"))</f>
        <v>AUGUST</v>
      </c>
      <c r="M4647" s="65" t="str">
        <f>"WEEK "&amp;IF(ROUNDUP(DAY(tbl_raw_data[[#This Row],[updated_date]])/7,0)=5,4,ROUNDUP(DAY(tbl_raw_data[[#This Row],[updated_date]])/7,0))</f>
        <v>WEEK 4</v>
      </c>
      <c r="N4647" s="71" t="str">
        <f>UPPER(VLOOKUP(tbl_raw_data[[#This Row],[Analyst]],settings!$A$1:$B$15,2,0))</f>
        <v>ASIF</v>
      </c>
      <c r="O4647" s="71" t="str">
        <f>TRIM(UPPER(tbl_raw_data[[#This Row],[Outcome]]))</f>
        <v>WITHDRAW</v>
      </c>
      <c r="P4647" s="71" t="str">
        <f>TRIM(UPPER(tbl_raw_data[[#This Row],[Queue Name]]))</f>
        <v>CONSUMER POST BUREAU</v>
      </c>
      <c r="Q4647" s="71" t="str">
        <f>IF(tbl_raw_data[[#This Row],[time_taken_in_min]]&lt;=settings!$D$2,"SLA_MET","SLA_NOT_MET")</f>
        <v>SLA_MET</v>
      </c>
    </row>
    <row r="4648" spans="1:17" x14ac:dyDescent="0.3">
      <c r="A4648" s="7" t="s">
        <v>5611</v>
      </c>
      <c r="B4648" s="34">
        <v>45162.497118055559</v>
      </c>
      <c r="C4648" s="40">
        <v>45162.510057870371</v>
      </c>
      <c r="D4648" s="10" t="s">
        <v>47</v>
      </c>
      <c r="E4648" s="10" t="s">
        <v>18</v>
      </c>
      <c r="F4648" s="10" t="s">
        <v>14</v>
      </c>
      <c r="G4648" s="10" t="s">
        <v>667</v>
      </c>
      <c r="H4648" s="84" t="str">
        <f t="shared" si="72"/>
        <v>Incomplete Details</v>
      </c>
      <c r="I4648" s="63">
        <f>(tbl_raw_data[[#This Row],[Date Actioned]])-(tbl_raw_data[[#This Row],[Date Tagged]])</f>
        <v>1.2939814812853001E-2</v>
      </c>
      <c r="J4648" s="66">
        <f>HOUR(tbl_raw_data[[#This Row],[time_taken]])*60+MINUTE(tbl_raw_data[[#This Row],[time_taken]])+SECOND(tbl_raw_data[[#This Row],[time_taken]])/60</f>
        <v>18.633333333333333</v>
      </c>
      <c r="K4648" s="68">
        <f>DATE(YEAR(tbl_raw_data[[#This Row],[Date Actioned]]),MONTH(tbl_raw_data[[#This Row],[Date Actioned]]),DAY(tbl_raw_data[[#This Row],[Date Actioned]]))</f>
        <v>45162</v>
      </c>
      <c r="L4648" s="65" t="str">
        <f>UPPER(TEXT(tbl_raw_data[[#This Row],[updated_date]],"MMMM"))</f>
        <v>AUGUST</v>
      </c>
      <c r="M4648" s="65" t="str">
        <f>"WEEK "&amp;IF(ROUNDUP(DAY(tbl_raw_data[[#This Row],[updated_date]])/7,0)=5,4,ROUNDUP(DAY(tbl_raw_data[[#This Row],[updated_date]])/7,0))</f>
        <v>WEEK 4</v>
      </c>
      <c r="N4648" s="71" t="str">
        <f>UPPER(VLOOKUP(tbl_raw_data[[#This Row],[Analyst]],settings!$A$1:$B$15,2,0))</f>
        <v>CAMROON</v>
      </c>
      <c r="O4648" s="71" t="str">
        <f>TRIM(UPPER(tbl_raw_data[[#This Row],[Outcome]]))</f>
        <v>WITHDRAW</v>
      </c>
      <c r="P4648" s="71" t="str">
        <f>TRIM(UPPER(tbl_raw_data[[#This Row],[Queue Name]]))</f>
        <v>CONSUMER PRE BUREAU</v>
      </c>
      <c r="Q4648" s="71" t="str">
        <f>IF(tbl_raw_data[[#This Row],[time_taken_in_min]]&lt;=settings!$D$2,"SLA_MET","SLA_NOT_MET")</f>
        <v>SLA_MET</v>
      </c>
    </row>
    <row r="4649" spans="1:17" x14ac:dyDescent="0.3">
      <c r="A4649" s="1" t="s">
        <v>5612</v>
      </c>
      <c r="B4649" s="36">
        <v>45162.497916666667</v>
      </c>
      <c r="C4649" s="41">
        <v>45162.523842592593</v>
      </c>
      <c r="D4649" s="11" t="s">
        <v>47</v>
      </c>
      <c r="E4649" s="11" t="s">
        <v>11</v>
      </c>
      <c r="F4649" s="11" t="s">
        <v>17</v>
      </c>
      <c r="G4649" s="11" t="s">
        <v>814</v>
      </c>
      <c r="H4649" s="84" t="str">
        <f t="shared" si="72"/>
        <v>Overdue Bill</v>
      </c>
      <c r="I4649" s="63">
        <f>(tbl_raw_data[[#This Row],[Date Actioned]])-(tbl_raw_data[[#This Row],[Date Tagged]])</f>
        <v>2.5925925925548654E-2</v>
      </c>
      <c r="J4649" s="66">
        <f>HOUR(tbl_raw_data[[#This Row],[time_taken]])*60+MINUTE(tbl_raw_data[[#This Row],[time_taken]])+SECOND(tbl_raw_data[[#This Row],[time_taken]])/60</f>
        <v>37.333333333333336</v>
      </c>
      <c r="K4649" s="68">
        <f>DATE(YEAR(tbl_raw_data[[#This Row],[Date Actioned]]),MONTH(tbl_raw_data[[#This Row],[Date Actioned]]),DAY(tbl_raw_data[[#This Row],[Date Actioned]]))</f>
        <v>45162</v>
      </c>
      <c r="L4649" s="65" t="str">
        <f>UPPER(TEXT(tbl_raw_data[[#This Row],[updated_date]],"MMMM"))</f>
        <v>AUGUST</v>
      </c>
      <c r="M4649" s="65" t="str">
        <f>"WEEK "&amp;IF(ROUNDUP(DAY(tbl_raw_data[[#This Row],[updated_date]])/7,0)=5,4,ROUNDUP(DAY(tbl_raw_data[[#This Row],[updated_date]])/7,0))</f>
        <v>WEEK 4</v>
      </c>
      <c r="N4649" s="71" t="str">
        <f>UPPER(VLOOKUP(tbl_raw_data[[#This Row],[Analyst]],settings!$A$1:$B$15,2,0))</f>
        <v>MERCEDES</v>
      </c>
      <c r="O4649" s="71" t="str">
        <f>TRIM(UPPER(tbl_raw_data[[#This Row],[Outcome]]))</f>
        <v>WITHDRAW</v>
      </c>
      <c r="P4649" s="71" t="str">
        <f>TRIM(UPPER(tbl_raw_data[[#This Row],[Queue Name]]))</f>
        <v>CONSUMER EXISTING</v>
      </c>
      <c r="Q4649" s="71" t="str">
        <f>IF(tbl_raw_data[[#This Row],[time_taken_in_min]]&lt;=settings!$D$2,"SLA_MET","SLA_NOT_MET")</f>
        <v>SLA_NOT_MET</v>
      </c>
    </row>
    <row r="4650" spans="1:17" x14ac:dyDescent="0.3">
      <c r="A4650" s="5" t="s">
        <v>5613</v>
      </c>
      <c r="B4650" s="34">
        <v>45162.501134259262</v>
      </c>
      <c r="C4650" s="40">
        <v>45162.513819444444</v>
      </c>
      <c r="D4650" s="10" t="s">
        <v>47</v>
      </c>
      <c r="E4650" s="10" t="s">
        <v>18</v>
      </c>
      <c r="F4650" s="10" t="s">
        <v>14</v>
      </c>
      <c r="G4650" s="10" t="s">
        <v>667</v>
      </c>
      <c r="H4650" s="84" t="str">
        <f t="shared" si="72"/>
        <v>Incomplete Details</v>
      </c>
      <c r="I4650" s="63">
        <f>(tbl_raw_data[[#This Row],[Date Actioned]])-(tbl_raw_data[[#This Row],[Date Tagged]])</f>
        <v>1.2685185181908309E-2</v>
      </c>
      <c r="J4650" s="66">
        <f>HOUR(tbl_raw_data[[#This Row],[time_taken]])*60+MINUTE(tbl_raw_data[[#This Row],[time_taken]])+SECOND(tbl_raw_data[[#This Row],[time_taken]])/60</f>
        <v>18.266666666666666</v>
      </c>
      <c r="K4650" s="68">
        <f>DATE(YEAR(tbl_raw_data[[#This Row],[Date Actioned]]),MONTH(tbl_raw_data[[#This Row],[Date Actioned]]),DAY(tbl_raw_data[[#This Row],[Date Actioned]]))</f>
        <v>45162</v>
      </c>
      <c r="L4650" s="65" t="str">
        <f>UPPER(TEXT(tbl_raw_data[[#This Row],[updated_date]],"MMMM"))</f>
        <v>AUGUST</v>
      </c>
      <c r="M4650" s="65" t="str">
        <f>"WEEK "&amp;IF(ROUNDUP(DAY(tbl_raw_data[[#This Row],[updated_date]])/7,0)=5,4,ROUNDUP(DAY(tbl_raw_data[[#This Row],[updated_date]])/7,0))</f>
        <v>WEEK 4</v>
      </c>
      <c r="N4650" s="71" t="str">
        <f>UPPER(VLOOKUP(tbl_raw_data[[#This Row],[Analyst]],settings!$A$1:$B$15,2,0))</f>
        <v>CAMROON</v>
      </c>
      <c r="O4650" s="71" t="str">
        <f>TRIM(UPPER(tbl_raw_data[[#This Row],[Outcome]]))</f>
        <v>WITHDRAW</v>
      </c>
      <c r="P4650" s="71" t="str">
        <f>TRIM(UPPER(tbl_raw_data[[#This Row],[Queue Name]]))</f>
        <v>CONSUMER PRE BUREAU</v>
      </c>
      <c r="Q4650" s="71" t="str">
        <f>IF(tbl_raw_data[[#This Row],[time_taken_in_min]]&lt;=settings!$D$2,"SLA_MET","SLA_NOT_MET")</f>
        <v>SLA_MET</v>
      </c>
    </row>
    <row r="4651" spans="1:17" x14ac:dyDescent="0.3">
      <c r="A4651" s="7" t="s">
        <v>5614</v>
      </c>
      <c r="B4651" s="36">
        <v>45162.503611111111</v>
      </c>
      <c r="C4651" s="41">
        <v>45162.518368055556</v>
      </c>
      <c r="D4651" s="11" t="s">
        <v>47</v>
      </c>
      <c r="E4651" s="11" t="s">
        <v>18</v>
      </c>
      <c r="F4651" s="11" t="s">
        <v>14</v>
      </c>
      <c r="G4651" s="11" t="s">
        <v>667</v>
      </c>
      <c r="H4651" s="84" t="str">
        <f t="shared" si="72"/>
        <v>Incomplete Details</v>
      </c>
      <c r="I4651" s="63">
        <f>(tbl_raw_data[[#This Row],[Date Actioned]])-(tbl_raw_data[[#This Row],[Date Tagged]])</f>
        <v>1.4756944445252884E-2</v>
      </c>
      <c r="J4651" s="66">
        <f>HOUR(tbl_raw_data[[#This Row],[time_taken]])*60+MINUTE(tbl_raw_data[[#This Row],[time_taken]])+SECOND(tbl_raw_data[[#This Row],[time_taken]])/60</f>
        <v>21.25</v>
      </c>
      <c r="K4651" s="68">
        <f>DATE(YEAR(tbl_raw_data[[#This Row],[Date Actioned]]),MONTH(tbl_raw_data[[#This Row],[Date Actioned]]),DAY(tbl_raw_data[[#This Row],[Date Actioned]]))</f>
        <v>45162</v>
      </c>
      <c r="L4651" s="65" t="str">
        <f>UPPER(TEXT(tbl_raw_data[[#This Row],[updated_date]],"MMMM"))</f>
        <v>AUGUST</v>
      </c>
      <c r="M4651" s="65" t="str">
        <f>"WEEK "&amp;IF(ROUNDUP(DAY(tbl_raw_data[[#This Row],[updated_date]])/7,0)=5,4,ROUNDUP(DAY(tbl_raw_data[[#This Row],[updated_date]])/7,0))</f>
        <v>WEEK 4</v>
      </c>
      <c r="N4651" s="71" t="str">
        <f>UPPER(VLOOKUP(tbl_raw_data[[#This Row],[Analyst]],settings!$A$1:$B$15,2,0))</f>
        <v>CAMROON</v>
      </c>
      <c r="O4651" s="71" t="str">
        <f>TRIM(UPPER(tbl_raw_data[[#This Row],[Outcome]]))</f>
        <v>WITHDRAW</v>
      </c>
      <c r="P4651" s="71" t="str">
        <f>TRIM(UPPER(tbl_raw_data[[#This Row],[Queue Name]]))</f>
        <v>CONSUMER PRE BUREAU</v>
      </c>
      <c r="Q4651" s="71" t="str">
        <f>IF(tbl_raw_data[[#This Row],[time_taken_in_min]]&lt;=settings!$D$2,"SLA_MET","SLA_NOT_MET")</f>
        <v>SLA_NOT_MET</v>
      </c>
    </row>
    <row r="4652" spans="1:17" x14ac:dyDescent="0.3">
      <c r="A4652" s="1" t="s">
        <v>5615</v>
      </c>
      <c r="B4652" s="34">
        <v>45162.504293981481</v>
      </c>
      <c r="C4652" s="40">
        <v>45162.52416666667</v>
      </c>
      <c r="D4652" s="10" t="s">
        <v>47</v>
      </c>
      <c r="E4652" s="10" t="s">
        <v>18</v>
      </c>
      <c r="F4652" s="10" t="s">
        <v>191</v>
      </c>
      <c r="G4652" s="10" t="s">
        <v>865</v>
      </c>
      <c r="H4652" s="84" t="str">
        <f t="shared" si="72"/>
        <v>Incomplete Details</v>
      </c>
      <c r="I4652" s="63">
        <f>(tbl_raw_data[[#This Row],[Date Actioned]])-(tbl_raw_data[[#This Row],[Date Tagged]])</f>
        <v>1.987268518860219E-2</v>
      </c>
      <c r="J4652" s="66">
        <f>HOUR(tbl_raw_data[[#This Row],[time_taken]])*60+MINUTE(tbl_raw_data[[#This Row],[time_taken]])+SECOND(tbl_raw_data[[#This Row],[time_taken]])/60</f>
        <v>28.616666666666667</v>
      </c>
      <c r="K4652" s="68">
        <f>DATE(YEAR(tbl_raw_data[[#This Row],[Date Actioned]]),MONTH(tbl_raw_data[[#This Row],[Date Actioned]]),DAY(tbl_raw_data[[#This Row],[Date Actioned]]))</f>
        <v>45162</v>
      </c>
      <c r="L4652" s="65" t="str">
        <f>UPPER(TEXT(tbl_raw_data[[#This Row],[updated_date]],"MMMM"))</f>
        <v>AUGUST</v>
      </c>
      <c r="M4652" s="65" t="str">
        <f>"WEEK "&amp;IF(ROUNDUP(DAY(tbl_raw_data[[#This Row],[updated_date]])/7,0)=5,4,ROUNDUP(DAY(tbl_raw_data[[#This Row],[updated_date]])/7,0))</f>
        <v>WEEK 4</v>
      </c>
      <c r="N4652" s="71" t="str">
        <f>UPPER(VLOOKUP(tbl_raw_data[[#This Row],[Analyst]],settings!$A$1:$B$15,2,0))</f>
        <v>JULIA</v>
      </c>
      <c r="O4652" s="71" t="str">
        <f>TRIM(UPPER(tbl_raw_data[[#This Row],[Outcome]]))</f>
        <v>WITHDRAW</v>
      </c>
      <c r="P4652" s="71" t="str">
        <f>TRIM(UPPER(tbl_raw_data[[#This Row],[Queue Name]]))</f>
        <v>CONSUMER PRE BUREAU</v>
      </c>
      <c r="Q4652" s="71" t="str">
        <f>IF(tbl_raw_data[[#This Row],[time_taken_in_min]]&lt;=settings!$D$2,"SLA_MET","SLA_NOT_MET")</f>
        <v>SLA_NOT_MET</v>
      </c>
    </row>
    <row r="4653" spans="1:17" x14ac:dyDescent="0.3">
      <c r="A4653" s="5" t="s">
        <v>5616</v>
      </c>
      <c r="B4653" s="36">
        <v>45162.515763888892</v>
      </c>
      <c r="C4653" s="41">
        <v>45162.519803240742</v>
      </c>
      <c r="D4653" s="11" t="s">
        <v>47</v>
      </c>
      <c r="E4653" s="11" t="s">
        <v>8</v>
      </c>
      <c r="F4653" s="11" t="s">
        <v>25</v>
      </c>
      <c r="G4653" s="11" t="s">
        <v>866</v>
      </c>
      <c r="H4653" s="84" t="str">
        <f t="shared" si="72"/>
        <v>Incorrect Queue</v>
      </c>
      <c r="I4653" s="63">
        <f>(tbl_raw_data[[#This Row],[Date Actioned]])-(tbl_raw_data[[#This Row],[Date Tagged]])</f>
        <v>4.0393518502241932E-3</v>
      </c>
      <c r="J4653" s="66">
        <f>HOUR(tbl_raw_data[[#This Row],[time_taken]])*60+MINUTE(tbl_raw_data[[#This Row],[time_taken]])+SECOND(tbl_raw_data[[#This Row],[time_taken]])/60</f>
        <v>5.8166666666666664</v>
      </c>
      <c r="K4653" s="68">
        <f>DATE(YEAR(tbl_raw_data[[#This Row],[Date Actioned]]),MONTH(tbl_raw_data[[#This Row],[Date Actioned]]),DAY(tbl_raw_data[[#This Row],[Date Actioned]]))</f>
        <v>45162</v>
      </c>
      <c r="L4653" s="65" t="str">
        <f>UPPER(TEXT(tbl_raw_data[[#This Row],[updated_date]],"MMMM"))</f>
        <v>AUGUST</v>
      </c>
      <c r="M4653" s="65" t="str">
        <f>"WEEK "&amp;IF(ROUNDUP(DAY(tbl_raw_data[[#This Row],[updated_date]])/7,0)=5,4,ROUNDUP(DAY(tbl_raw_data[[#This Row],[updated_date]])/7,0))</f>
        <v>WEEK 4</v>
      </c>
      <c r="N4653" s="71" t="str">
        <f>UPPER(VLOOKUP(tbl_raw_data[[#This Row],[Analyst]],settings!$A$1:$B$15,2,0))</f>
        <v>ASIF</v>
      </c>
      <c r="O4653" s="71" t="str">
        <f>TRIM(UPPER(tbl_raw_data[[#This Row],[Outcome]]))</f>
        <v>WITHDRAW</v>
      </c>
      <c r="P4653" s="71" t="str">
        <f>TRIM(UPPER(tbl_raw_data[[#This Row],[Queue Name]]))</f>
        <v>CONSUMER POST BUREAU</v>
      </c>
      <c r="Q4653" s="71" t="str">
        <f>IF(tbl_raw_data[[#This Row],[time_taken_in_min]]&lt;=settings!$D$2,"SLA_MET","SLA_NOT_MET")</f>
        <v>SLA_MET</v>
      </c>
    </row>
    <row r="4654" spans="1:17" x14ac:dyDescent="0.3">
      <c r="A4654" s="7" t="s">
        <v>5617</v>
      </c>
      <c r="B4654" s="34">
        <v>45162.531875000001</v>
      </c>
      <c r="C4654" s="40">
        <v>45162.545127314814</v>
      </c>
      <c r="D4654" s="10" t="s">
        <v>47</v>
      </c>
      <c r="E4654" s="10" t="s">
        <v>11</v>
      </c>
      <c r="F4654" s="10" t="s">
        <v>12</v>
      </c>
      <c r="G4654" s="10" t="s">
        <v>867</v>
      </c>
      <c r="H4654" s="84" t="str">
        <f t="shared" si="72"/>
        <v>Incomplete Details</v>
      </c>
      <c r="I4654" s="63">
        <f>(tbl_raw_data[[#This Row],[Date Actioned]])-(tbl_raw_data[[#This Row],[Date Tagged]])</f>
        <v>1.3252314813144039E-2</v>
      </c>
      <c r="J4654" s="66">
        <f>HOUR(tbl_raw_data[[#This Row],[time_taken]])*60+MINUTE(tbl_raw_data[[#This Row],[time_taken]])+SECOND(tbl_raw_data[[#This Row],[time_taken]])/60</f>
        <v>19.083333333333332</v>
      </c>
      <c r="K4654" s="68">
        <f>DATE(YEAR(tbl_raw_data[[#This Row],[Date Actioned]]),MONTH(tbl_raw_data[[#This Row],[Date Actioned]]),DAY(tbl_raw_data[[#This Row],[Date Actioned]]))</f>
        <v>45162</v>
      </c>
      <c r="L4654" s="65" t="str">
        <f>UPPER(TEXT(tbl_raw_data[[#This Row],[updated_date]],"MMMM"))</f>
        <v>AUGUST</v>
      </c>
      <c r="M4654" s="65" t="str">
        <f>"WEEK "&amp;IF(ROUNDUP(DAY(tbl_raw_data[[#This Row],[updated_date]])/7,0)=5,4,ROUNDUP(DAY(tbl_raw_data[[#This Row],[updated_date]])/7,0))</f>
        <v>WEEK 4</v>
      </c>
      <c r="N4654" s="71" t="str">
        <f>UPPER(VLOOKUP(tbl_raw_data[[#This Row],[Analyst]],settings!$A$1:$B$15,2,0))</f>
        <v>NITESH</v>
      </c>
      <c r="O4654" s="71" t="str">
        <f>TRIM(UPPER(tbl_raw_data[[#This Row],[Outcome]]))</f>
        <v>WITHDRAW</v>
      </c>
      <c r="P4654" s="71" t="str">
        <f>TRIM(UPPER(tbl_raw_data[[#This Row],[Queue Name]]))</f>
        <v>CONSUMER EXISTING</v>
      </c>
      <c r="Q4654" s="71" t="str">
        <f>IF(tbl_raw_data[[#This Row],[time_taken_in_min]]&lt;=settings!$D$2,"SLA_MET","SLA_NOT_MET")</f>
        <v>SLA_MET</v>
      </c>
    </row>
    <row r="4655" spans="1:17" x14ac:dyDescent="0.3">
      <c r="A4655" s="1" t="s">
        <v>5618</v>
      </c>
      <c r="B4655" s="36">
        <v>45162.531898148147</v>
      </c>
      <c r="C4655" s="41">
        <v>45162.53533564815</v>
      </c>
      <c r="D4655" s="11" t="s">
        <v>47</v>
      </c>
      <c r="E4655" s="11" t="s">
        <v>11</v>
      </c>
      <c r="F4655" s="11" t="s">
        <v>25</v>
      </c>
      <c r="G4655" s="11" t="s">
        <v>705</v>
      </c>
      <c r="H4655" s="84" t="str">
        <f t="shared" si="72"/>
        <v>Overdue Bill</v>
      </c>
      <c r="I4655" s="63">
        <f>(tbl_raw_data[[#This Row],[Date Actioned]])-(tbl_raw_data[[#This Row],[Date Tagged]])</f>
        <v>3.4375000032014214E-3</v>
      </c>
      <c r="J4655" s="66">
        <f>HOUR(tbl_raw_data[[#This Row],[time_taken]])*60+MINUTE(tbl_raw_data[[#This Row],[time_taken]])+SECOND(tbl_raw_data[[#This Row],[time_taken]])/60</f>
        <v>4.95</v>
      </c>
      <c r="K4655" s="68">
        <f>DATE(YEAR(tbl_raw_data[[#This Row],[Date Actioned]]),MONTH(tbl_raw_data[[#This Row],[Date Actioned]]),DAY(tbl_raw_data[[#This Row],[Date Actioned]]))</f>
        <v>45162</v>
      </c>
      <c r="L4655" s="65" t="str">
        <f>UPPER(TEXT(tbl_raw_data[[#This Row],[updated_date]],"MMMM"))</f>
        <v>AUGUST</v>
      </c>
      <c r="M4655" s="65" t="str">
        <f>"WEEK "&amp;IF(ROUNDUP(DAY(tbl_raw_data[[#This Row],[updated_date]])/7,0)=5,4,ROUNDUP(DAY(tbl_raw_data[[#This Row],[updated_date]])/7,0))</f>
        <v>WEEK 4</v>
      </c>
      <c r="N4655" s="71" t="str">
        <f>UPPER(VLOOKUP(tbl_raw_data[[#This Row],[Analyst]],settings!$A$1:$B$15,2,0))</f>
        <v>ASIF</v>
      </c>
      <c r="O4655" s="71" t="str">
        <f>TRIM(UPPER(tbl_raw_data[[#This Row],[Outcome]]))</f>
        <v>WITHDRAW</v>
      </c>
      <c r="P4655" s="71" t="str">
        <f>TRIM(UPPER(tbl_raw_data[[#This Row],[Queue Name]]))</f>
        <v>CONSUMER EXISTING</v>
      </c>
      <c r="Q4655" s="71" t="str">
        <f>IF(tbl_raw_data[[#This Row],[time_taken_in_min]]&lt;=settings!$D$2,"SLA_MET","SLA_NOT_MET")</f>
        <v>SLA_MET</v>
      </c>
    </row>
    <row r="4656" spans="1:17" x14ac:dyDescent="0.3">
      <c r="A4656" s="5" t="s">
        <v>5619</v>
      </c>
      <c r="B4656" s="34">
        <v>45162.532951388886</v>
      </c>
      <c r="C4656" s="40">
        <v>45162.538136574076</v>
      </c>
      <c r="D4656" s="10" t="s">
        <v>47</v>
      </c>
      <c r="E4656" s="10" t="s">
        <v>18</v>
      </c>
      <c r="F4656" s="10" t="s">
        <v>19</v>
      </c>
      <c r="G4656" s="10" t="s">
        <v>696</v>
      </c>
      <c r="H4656" s="84" t="str">
        <f t="shared" si="72"/>
        <v>Incomplete Details</v>
      </c>
      <c r="I4656" s="63">
        <f>(tbl_raw_data[[#This Row],[Date Actioned]])-(tbl_raw_data[[#This Row],[Date Tagged]])</f>
        <v>5.1851851894753054E-3</v>
      </c>
      <c r="J4656" s="66">
        <f>HOUR(tbl_raw_data[[#This Row],[time_taken]])*60+MINUTE(tbl_raw_data[[#This Row],[time_taken]])+SECOND(tbl_raw_data[[#This Row],[time_taken]])/60</f>
        <v>7.4666666666666668</v>
      </c>
      <c r="K4656" s="68">
        <f>DATE(YEAR(tbl_raw_data[[#This Row],[Date Actioned]]),MONTH(tbl_raw_data[[#This Row],[Date Actioned]]),DAY(tbl_raw_data[[#This Row],[Date Actioned]]))</f>
        <v>45162</v>
      </c>
      <c r="L4656" s="65" t="str">
        <f>UPPER(TEXT(tbl_raw_data[[#This Row],[updated_date]],"MMMM"))</f>
        <v>AUGUST</v>
      </c>
      <c r="M4656" s="65" t="str">
        <f>"WEEK "&amp;IF(ROUNDUP(DAY(tbl_raw_data[[#This Row],[updated_date]])/7,0)=5,4,ROUNDUP(DAY(tbl_raw_data[[#This Row],[updated_date]])/7,0))</f>
        <v>WEEK 4</v>
      </c>
      <c r="N4656" s="71" t="str">
        <f>UPPER(VLOOKUP(tbl_raw_data[[#This Row],[Analyst]],settings!$A$1:$B$15,2,0))</f>
        <v>NAVED</v>
      </c>
      <c r="O4656" s="71" t="str">
        <f>TRIM(UPPER(tbl_raw_data[[#This Row],[Outcome]]))</f>
        <v>WITHDRAW</v>
      </c>
      <c r="P4656" s="71" t="str">
        <f>TRIM(UPPER(tbl_raw_data[[#This Row],[Queue Name]]))</f>
        <v>CONSUMER PRE BUREAU</v>
      </c>
      <c r="Q4656" s="71" t="str">
        <f>IF(tbl_raw_data[[#This Row],[time_taken_in_min]]&lt;=settings!$D$2,"SLA_MET","SLA_NOT_MET")</f>
        <v>SLA_MET</v>
      </c>
    </row>
    <row r="4657" spans="1:17" x14ac:dyDescent="0.3">
      <c r="A4657" s="7" t="s">
        <v>5620</v>
      </c>
      <c r="B4657" s="36">
        <v>45162.539965277778</v>
      </c>
      <c r="C4657" s="41">
        <v>45162.544930555552</v>
      </c>
      <c r="D4657" s="11" t="s">
        <v>47</v>
      </c>
      <c r="E4657" s="11" t="s">
        <v>11</v>
      </c>
      <c r="F4657" s="11" t="s">
        <v>25</v>
      </c>
      <c r="G4657" s="11" t="s">
        <v>705</v>
      </c>
      <c r="H4657" s="84" t="str">
        <f t="shared" si="72"/>
        <v>Overdue Bill</v>
      </c>
      <c r="I4657" s="63">
        <f>(tbl_raw_data[[#This Row],[Date Actioned]])-(tbl_raw_data[[#This Row],[Date Tagged]])</f>
        <v>4.9652777743176557E-3</v>
      </c>
      <c r="J4657" s="66">
        <f>HOUR(tbl_raw_data[[#This Row],[time_taken]])*60+MINUTE(tbl_raw_data[[#This Row],[time_taken]])+SECOND(tbl_raw_data[[#This Row],[time_taken]])/60</f>
        <v>7.15</v>
      </c>
      <c r="K4657" s="68">
        <f>DATE(YEAR(tbl_raw_data[[#This Row],[Date Actioned]]),MONTH(tbl_raw_data[[#This Row],[Date Actioned]]),DAY(tbl_raw_data[[#This Row],[Date Actioned]]))</f>
        <v>45162</v>
      </c>
      <c r="L4657" s="65" t="str">
        <f>UPPER(TEXT(tbl_raw_data[[#This Row],[updated_date]],"MMMM"))</f>
        <v>AUGUST</v>
      </c>
      <c r="M4657" s="65" t="str">
        <f>"WEEK "&amp;IF(ROUNDUP(DAY(tbl_raw_data[[#This Row],[updated_date]])/7,0)=5,4,ROUNDUP(DAY(tbl_raw_data[[#This Row],[updated_date]])/7,0))</f>
        <v>WEEK 4</v>
      </c>
      <c r="N4657" s="71" t="str">
        <f>UPPER(VLOOKUP(tbl_raw_data[[#This Row],[Analyst]],settings!$A$1:$B$15,2,0))</f>
        <v>ASIF</v>
      </c>
      <c r="O4657" s="71" t="str">
        <f>TRIM(UPPER(tbl_raw_data[[#This Row],[Outcome]]))</f>
        <v>WITHDRAW</v>
      </c>
      <c r="P4657" s="71" t="str">
        <f>TRIM(UPPER(tbl_raw_data[[#This Row],[Queue Name]]))</f>
        <v>CONSUMER EXISTING</v>
      </c>
      <c r="Q4657" s="71" t="str">
        <f>IF(tbl_raw_data[[#This Row],[time_taken_in_min]]&lt;=settings!$D$2,"SLA_MET","SLA_NOT_MET")</f>
        <v>SLA_MET</v>
      </c>
    </row>
    <row r="4658" spans="1:17" x14ac:dyDescent="0.3">
      <c r="A4658" s="1" t="s">
        <v>5621</v>
      </c>
      <c r="B4658" s="34">
        <v>45162.542997685188</v>
      </c>
      <c r="C4658" s="40">
        <v>45162.549687500003</v>
      </c>
      <c r="D4658" s="10" t="s">
        <v>47</v>
      </c>
      <c r="E4658" s="10" t="s">
        <v>18</v>
      </c>
      <c r="F4658" s="10" t="s">
        <v>14</v>
      </c>
      <c r="G4658" s="10" t="s">
        <v>706</v>
      </c>
      <c r="H4658" s="84" t="str">
        <f t="shared" si="72"/>
        <v>Incomplete Details</v>
      </c>
      <c r="I4658" s="63">
        <f>(tbl_raw_data[[#This Row],[Date Actioned]])-(tbl_raw_data[[#This Row],[Date Tagged]])</f>
        <v>6.6898148143081926E-3</v>
      </c>
      <c r="J4658" s="66">
        <f>HOUR(tbl_raw_data[[#This Row],[time_taken]])*60+MINUTE(tbl_raw_data[[#This Row],[time_taken]])+SECOND(tbl_raw_data[[#This Row],[time_taken]])/60</f>
        <v>9.6333333333333329</v>
      </c>
      <c r="K4658" s="68">
        <f>DATE(YEAR(tbl_raw_data[[#This Row],[Date Actioned]]),MONTH(tbl_raw_data[[#This Row],[Date Actioned]]),DAY(tbl_raw_data[[#This Row],[Date Actioned]]))</f>
        <v>45162</v>
      </c>
      <c r="L4658" s="65" t="str">
        <f>UPPER(TEXT(tbl_raw_data[[#This Row],[updated_date]],"MMMM"))</f>
        <v>AUGUST</v>
      </c>
      <c r="M4658" s="65" t="str">
        <f>"WEEK "&amp;IF(ROUNDUP(DAY(tbl_raw_data[[#This Row],[updated_date]])/7,0)=5,4,ROUNDUP(DAY(tbl_raw_data[[#This Row],[updated_date]])/7,0))</f>
        <v>WEEK 4</v>
      </c>
      <c r="N4658" s="71" t="str">
        <f>UPPER(VLOOKUP(tbl_raw_data[[#This Row],[Analyst]],settings!$A$1:$B$15,2,0))</f>
        <v>CAMROON</v>
      </c>
      <c r="O4658" s="71" t="str">
        <f>TRIM(UPPER(tbl_raw_data[[#This Row],[Outcome]]))</f>
        <v>WITHDRAW</v>
      </c>
      <c r="P4658" s="71" t="str">
        <f>TRIM(UPPER(tbl_raw_data[[#This Row],[Queue Name]]))</f>
        <v>CONSUMER PRE BUREAU</v>
      </c>
      <c r="Q4658" s="71" t="str">
        <f>IF(tbl_raw_data[[#This Row],[time_taken_in_min]]&lt;=settings!$D$2,"SLA_MET","SLA_NOT_MET")</f>
        <v>SLA_MET</v>
      </c>
    </row>
    <row r="4659" spans="1:17" x14ac:dyDescent="0.3">
      <c r="A4659" s="5" t="s">
        <v>5622</v>
      </c>
      <c r="B4659" s="36">
        <v>45162.544456018521</v>
      </c>
      <c r="C4659" s="41">
        <v>45162.551828703705</v>
      </c>
      <c r="D4659" s="11" t="s">
        <v>47</v>
      </c>
      <c r="E4659" s="11" t="s">
        <v>11</v>
      </c>
      <c r="F4659" s="11" t="s">
        <v>25</v>
      </c>
      <c r="G4659" s="11" t="s">
        <v>667</v>
      </c>
      <c r="H4659" s="84" t="str">
        <f t="shared" si="72"/>
        <v>Incomplete Details</v>
      </c>
      <c r="I4659" s="63">
        <f>(tbl_raw_data[[#This Row],[Date Actioned]])-(tbl_raw_data[[#This Row],[Date Tagged]])</f>
        <v>7.3726851842366159E-3</v>
      </c>
      <c r="J4659" s="66">
        <f>HOUR(tbl_raw_data[[#This Row],[time_taken]])*60+MINUTE(tbl_raw_data[[#This Row],[time_taken]])+SECOND(tbl_raw_data[[#This Row],[time_taken]])/60</f>
        <v>10.616666666666667</v>
      </c>
      <c r="K4659" s="68">
        <f>DATE(YEAR(tbl_raw_data[[#This Row],[Date Actioned]]),MONTH(tbl_raw_data[[#This Row],[Date Actioned]]),DAY(tbl_raw_data[[#This Row],[Date Actioned]]))</f>
        <v>45162</v>
      </c>
      <c r="L4659" s="65" t="str">
        <f>UPPER(TEXT(tbl_raw_data[[#This Row],[updated_date]],"MMMM"))</f>
        <v>AUGUST</v>
      </c>
      <c r="M4659" s="65" t="str">
        <f>"WEEK "&amp;IF(ROUNDUP(DAY(tbl_raw_data[[#This Row],[updated_date]])/7,0)=5,4,ROUNDUP(DAY(tbl_raw_data[[#This Row],[updated_date]])/7,0))</f>
        <v>WEEK 4</v>
      </c>
      <c r="N4659" s="71" t="str">
        <f>UPPER(VLOOKUP(tbl_raw_data[[#This Row],[Analyst]],settings!$A$1:$B$15,2,0))</f>
        <v>ASIF</v>
      </c>
      <c r="O4659" s="71" t="str">
        <f>TRIM(UPPER(tbl_raw_data[[#This Row],[Outcome]]))</f>
        <v>WITHDRAW</v>
      </c>
      <c r="P4659" s="71" t="str">
        <f>TRIM(UPPER(tbl_raw_data[[#This Row],[Queue Name]]))</f>
        <v>CONSUMER EXISTING</v>
      </c>
      <c r="Q4659" s="71" t="str">
        <f>IF(tbl_raw_data[[#This Row],[time_taken_in_min]]&lt;=settings!$D$2,"SLA_MET","SLA_NOT_MET")</f>
        <v>SLA_MET</v>
      </c>
    </row>
    <row r="4660" spans="1:17" x14ac:dyDescent="0.3">
      <c r="A4660" s="7" t="s">
        <v>5623</v>
      </c>
      <c r="B4660" s="34">
        <v>45162.545300925929</v>
      </c>
      <c r="C4660" s="40">
        <v>45162.558229166665</v>
      </c>
      <c r="D4660" s="10" t="s">
        <v>47</v>
      </c>
      <c r="E4660" s="10" t="s">
        <v>18</v>
      </c>
      <c r="F4660" s="10" t="s">
        <v>12</v>
      </c>
      <c r="G4660" s="10" t="s">
        <v>867</v>
      </c>
      <c r="H4660" s="84" t="str">
        <f t="shared" si="72"/>
        <v>Incomplete Details</v>
      </c>
      <c r="I4660" s="63">
        <f>(tbl_raw_data[[#This Row],[Date Actioned]])-(tbl_raw_data[[#This Row],[Date Tagged]])</f>
        <v>1.2928240736073349E-2</v>
      </c>
      <c r="J4660" s="66">
        <f>HOUR(tbl_raw_data[[#This Row],[time_taken]])*60+MINUTE(tbl_raw_data[[#This Row],[time_taken]])+SECOND(tbl_raw_data[[#This Row],[time_taken]])/60</f>
        <v>18.616666666666667</v>
      </c>
      <c r="K4660" s="68">
        <f>DATE(YEAR(tbl_raw_data[[#This Row],[Date Actioned]]),MONTH(tbl_raw_data[[#This Row],[Date Actioned]]),DAY(tbl_raw_data[[#This Row],[Date Actioned]]))</f>
        <v>45162</v>
      </c>
      <c r="L4660" s="65" t="str">
        <f>UPPER(TEXT(tbl_raw_data[[#This Row],[updated_date]],"MMMM"))</f>
        <v>AUGUST</v>
      </c>
      <c r="M4660" s="65" t="str">
        <f>"WEEK "&amp;IF(ROUNDUP(DAY(tbl_raw_data[[#This Row],[updated_date]])/7,0)=5,4,ROUNDUP(DAY(tbl_raw_data[[#This Row],[updated_date]])/7,0))</f>
        <v>WEEK 4</v>
      </c>
      <c r="N4660" s="71" t="str">
        <f>UPPER(VLOOKUP(tbl_raw_data[[#This Row],[Analyst]],settings!$A$1:$B$15,2,0))</f>
        <v>NITESH</v>
      </c>
      <c r="O4660" s="71" t="str">
        <f>TRIM(UPPER(tbl_raw_data[[#This Row],[Outcome]]))</f>
        <v>WITHDRAW</v>
      </c>
      <c r="P4660" s="71" t="str">
        <f>TRIM(UPPER(tbl_raw_data[[#This Row],[Queue Name]]))</f>
        <v>CONSUMER PRE BUREAU</v>
      </c>
      <c r="Q4660" s="71" t="str">
        <f>IF(tbl_raw_data[[#This Row],[time_taken_in_min]]&lt;=settings!$D$2,"SLA_MET","SLA_NOT_MET")</f>
        <v>SLA_MET</v>
      </c>
    </row>
    <row r="4661" spans="1:17" x14ac:dyDescent="0.3">
      <c r="A4661" s="1" t="s">
        <v>5624</v>
      </c>
      <c r="B4661" s="36">
        <v>45162.545312499999</v>
      </c>
      <c r="C4661" s="41">
        <v>45162.556064814817</v>
      </c>
      <c r="D4661" s="11" t="s">
        <v>47</v>
      </c>
      <c r="E4661" s="11" t="s">
        <v>11</v>
      </c>
      <c r="F4661" s="11" t="s">
        <v>14</v>
      </c>
      <c r="G4661" s="11" t="s">
        <v>667</v>
      </c>
      <c r="H4661" s="84" t="str">
        <f t="shared" si="72"/>
        <v>Incomplete Details</v>
      </c>
      <c r="I4661" s="63">
        <f>(tbl_raw_data[[#This Row],[Date Actioned]])-(tbl_raw_data[[#This Row],[Date Tagged]])</f>
        <v>1.0752314818091691E-2</v>
      </c>
      <c r="J4661" s="66">
        <f>HOUR(tbl_raw_data[[#This Row],[time_taken]])*60+MINUTE(tbl_raw_data[[#This Row],[time_taken]])+SECOND(tbl_raw_data[[#This Row],[time_taken]])/60</f>
        <v>15.483333333333333</v>
      </c>
      <c r="K4661" s="68">
        <f>DATE(YEAR(tbl_raw_data[[#This Row],[Date Actioned]]),MONTH(tbl_raw_data[[#This Row],[Date Actioned]]),DAY(tbl_raw_data[[#This Row],[Date Actioned]]))</f>
        <v>45162</v>
      </c>
      <c r="L4661" s="65" t="str">
        <f>UPPER(TEXT(tbl_raw_data[[#This Row],[updated_date]],"MMMM"))</f>
        <v>AUGUST</v>
      </c>
      <c r="M4661" s="65" t="str">
        <f>"WEEK "&amp;IF(ROUNDUP(DAY(tbl_raw_data[[#This Row],[updated_date]])/7,0)=5,4,ROUNDUP(DAY(tbl_raw_data[[#This Row],[updated_date]])/7,0))</f>
        <v>WEEK 4</v>
      </c>
      <c r="N4661" s="71" t="str">
        <f>UPPER(VLOOKUP(tbl_raw_data[[#This Row],[Analyst]],settings!$A$1:$B$15,2,0))</f>
        <v>CAMROON</v>
      </c>
      <c r="O4661" s="71" t="str">
        <f>TRIM(UPPER(tbl_raw_data[[#This Row],[Outcome]]))</f>
        <v>WITHDRAW</v>
      </c>
      <c r="P4661" s="71" t="str">
        <f>TRIM(UPPER(tbl_raw_data[[#This Row],[Queue Name]]))</f>
        <v>CONSUMER EXISTING</v>
      </c>
      <c r="Q4661" s="71" t="str">
        <f>IF(tbl_raw_data[[#This Row],[time_taken_in_min]]&lt;=settings!$D$2,"SLA_MET","SLA_NOT_MET")</f>
        <v>SLA_MET</v>
      </c>
    </row>
    <row r="4662" spans="1:17" x14ac:dyDescent="0.3">
      <c r="A4662" s="5" t="s">
        <v>5625</v>
      </c>
      <c r="B4662" s="34">
        <v>45162.547488425924</v>
      </c>
      <c r="C4662" s="40">
        <v>45162.55673611111</v>
      </c>
      <c r="D4662" s="10" t="s">
        <v>47</v>
      </c>
      <c r="E4662" s="10" t="s">
        <v>18</v>
      </c>
      <c r="F4662" s="10" t="s">
        <v>25</v>
      </c>
      <c r="G4662" s="10" t="s">
        <v>868</v>
      </c>
      <c r="H4662" s="84" t="str">
        <f t="shared" si="72"/>
        <v>Incorrect Queue</v>
      </c>
      <c r="I4662" s="63">
        <f>(tbl_raw_data[[#This Row],[Date Actioned]])-(tbl_raw_data[[#This Row],[Date Tagged]])</f>
        <v>9.2476851859828457E-3</v>
      </c>
      <c r="J4662" s="66">
        <f>HOUR(tbl_raw_data[[#This Row],[time_taken]])*60+MINUTE(tbl_raw_data[[#This Row],[time_taken]])+SECOND(tbl_raw_data[[#This Row],[time_taken]])/60</f>
        <v>13.316666666666666</v>
      </c>
      <c r="K4662" s="68">
        <f>DATE(YEAR(tbl_raw_data[[#This Row],[Date Actioned]]),MONTH(tbl_raw_data[[#This Row],[Date Actioned]]),DAY(tbl_raw_data[[#This Row],[Date Actioned]]))</f>
        <v>45162</v>
      </c>
      <c r="L4662" s="65" t="str">
        <f>UPPER(TEXT(tbl_raw_data[[#This Row],[updated_date]],"MMMM"))</f>
        <v>AUGUST</v>
      </c>
      <c r="M4662" s="65" t="str">
        <f>"WEEK "&amp;IF(ROUNDUP(DAY(tbl_raw_data[[#This Row],[updated_date]])/7,0)=5,4,ROUNDUP(DAY(tbl_raw_data[[#This Row],[updated_date]])/7,0))</f>
        <v>WEEK 4</v>
      </c>
      <c r="N4662" s="71" t="str">
        <f>UPPER(VLOOKUP(tbl_raw_data[[#This Row],[Analyst]],settings!$A$1:$B$15,2,0))</f>
        <v>ASIF</v>
      </c>
      <c r="O4662" s="71" t="str">
        <f>TRIM(UPPER(tbl_raw_data[[#This Row],[Outcome]]))</f>
        <v>WITHDRAW</v>
      </c>
      <c r="P4662" s="71" t="str">
        <f>TRIM(UPPER(tbl_raw_data[[#This Row],[Queue Name]]))</f>
        <v>CONSUMER PRE BUREAU</v>
      </c>
      <c r="Q4662" s="71" t="str">
        <f>IF(tbl_raw_data[[#This Row],[time_taken_in_min]]&lt;=settings!$D$2,"SLA_MET","SLA_NOT_MET")</f>
        <v>SLA_MET</v>
      </c>
    </row>
    <row r="4663" spans="1:17" x14ac:dyDescent="0.3">
      <c r="A4663" s="7" t="s">
        <v>5626</v>
      </c>
      <c r="B4663" s="36">
        <v>45162.548125000001</v>
      </c>
      <c r="C4663" s="41">
        <v>45162.560266203705</v>
      </c>
      <c r="D4663" s="11" t="s">
        <v>47</v>
      </c>
      <c r="E4663" s="11" t="s">
        <v>11</v>
      </c>
      <c r="F4663" s="11" t="s">
        <v>14</v>
      </c>
      <c r="G4663" s="11" t="s">
        <v>705</v>
      </c>
      <c r="H4663" s="84" t="str">
        <f t="shared" si="72"/>
        <v>Overdue Bill</v>
      </c>
      <c r="I4663" s="63">
        <f>(tbl_raw_data[[#This Row],[Date Actioned]])-(tbl_raw_data[[#This Row],[Date Tagged]])</f>
        <v>1.2141203704231884E-2</v>
      </c>
      <c r="J4663" s="66">
        <f>HOUR(tbl_raw_data[[#This Row],[time_taken]])*60+MINUTE(tbl_raw_data[[#This Row],[time_taken]])+SECOND(tbl_raw_data[[#This Row],[time_taken]])/60</f>
        <v>17.483333333333334</v>
      </c>
      <c r="K4663" s="68">
        <f>DATE(YEAR(tbl_raw_data[[#This Row],[Date Actioned]]),MONTH(tbl_raw_data[[#This Row],[Date Actioned]]),DAY(tbl_raw_data[[#This Row],[Date Actioned]]))</f>
        <v>45162</v>
      </c>
      <c r="L4663" s="65" t="str">
        <f>UPPER(TEXT(tbl_raw_data[[#This Row],[updated_date]],"MMMM"))</f>
        <v>AUGUST</v>
      </c>
      <c r="M4663" s="65" t="str">
        <f>"WEEK "&amp;IF(ROUNDUP(DAY(tbl_raw_data[[#This Row],[updated_date]])/7,0)=5,4,ROUNDUP(DAY(tbl_raw_data[[#This Row],[updated_date]])/7,0))</f>
        <v>WEEK 4</v>
      </c>
      <c r="N4663" s="71" t="str">
        <f>UPPER(VLOOKUP(tbl_raw_data[[#This Row],[Analyst]],settings!$A$1:$B$15,2,0))</f>
        <v>CAMROON</v>
      </c>
      <c r="O4663" s="71" t="str">
        <f>TRIM(UPPER(tbl_raw_data[[#This Row],[Outcome]]))</f>
        <v>WITHDRAW</v>
      </c>
      <c r="P4663" s="71" t="str">
        <f>TRIM(UPPER(tbl_raw_data[[#This Row],[Queue Name]]))</f>
        <v>CONSUMER EXISTING</v>
      </c>
      <c r="Q4663" s="71" t="str">
        <f>IF(tbl_raw_data[[#This Row],[time_taken_in_min]]&lt;=settings!$D$2,"SLA_MET","SLA_NOT_MET")</f>
        <v>SLA_MET</v>
      </c>
    </row>
    <row r="4664" spans="1:17" x14ac:dyDescent="0.3">
      <c r="A4664" s="1" t="s">
        <v>5627</v>
      </c>
      <c r="B4664" s="34">
        <v>45162.565208333333</v>
      </c>
      <c r="C4664" s="40">
        <v>45162.572210648148</v>
      </c>
      <c r="D4664" s="10" t="s">
        <v>47</v>
      </c>
      <c r="E4664" s="10" t="s">
        <v>18</v>
      </c>
      <c r="F4664" s="10" t="s">
        <v>25</v>
      </c>
      <c r="G4664" s="10" t="s">
        <v>781</v>
      </c>
      <c r="H4664" s="84" t="str">
        <f t="shared" si="72"/>
        <v>Incomplete Details</v>
      </c>
      <c r="I4664" s="63">
        <f>(tbl_raw_data[[#This Row],[Date Actioned]])-(tbl_raw_data[[#This Row],[Date Tagged]])</f>
        <v>7.0023148145992309E-3</v>
      </c>
      <c r="J4664" s="66">
        <f>HOUR(tbl_raw_data[[#This Row],[time_taken]])*60+MINUTE(tbl_raw_data[[#This Row],[time_taken]])+SECOND(tbl_raw_data[[#This Row],[time_taken]])/60</f>
        <v>10.083333333333334</v>
      </c>
      <c r="K4664" s="68">
        <f>DATE(YEAR(tbl_raw_data[[#This Row],[Date Actioned]]),MONTH(tbl_raw_data[[#This Row],[Date Actioned]]),DAY(tbl_raw_data[[#This Row],[Date Actioned]]))</f>
        <v>45162</v>
      </c>
      <c r="L4664" s="65" t="str">
        <f>UPPER(TEXT(tbl_raw_data[[#This Row],[updated_date]],"MMMM"))</f>
        <v>AUGUST</v>
      </c>
      <c r="M4664" s="65" t="str">
        <f>"WEEK "&amp;IF(ROUNDUP(DAY(tbl_raw_data[[#This Row],[updated_date]])/7,0)=5,4,ROUNDUP(DAY(tbl_raw_data[[#This Row],[updated_date]])/7,0))</f>
        <v>WEEK 4</v>
      </c>
      <c r="N4664" s="71" t="str">
        <f>UPPER(VLOOKUP(tbl_raw_data[[#This Row],[Analyst]],settings!$A$1:$B$15,2,0))</f>
        <v>ASIF</v>
      </c>
      <c r="O4664" s="71" t="str">
        <f>TRIM(UPPER(tbl_raw_data[[#This Row],[Outcome]]))</f>
        <v>WITHDRAW</v>
      </c>
      <c r="P4664" s="71" t="str">
        <f>TRIM(UPPER(tbl_raw_data[[#This Row],[Queue Name]]))</f>
        <v>CONSUMER PRE BUREAU</v>
      </c>
      <c r="Q4664" s="71" t="str">
        <f>IF(tbl_raw_data[[#This Row],[time_taken_in_min]]&lt;=settings!$D$2,"SLA_MET","SLA_NOT_MET")</f>
        <v>SLA_MET</v>
      </c>
    </row>
    <row r="4665" spans="1:17" x14ac:dyDescent="0.3">
      <c r="A4665" s="5" t="s">
        <v>5628</v>
      </c>
      <c r="B4665" s="36">
        <v>45162.565370370372</v>
      </c>
      <c r="C4665" s="41">
        <v>45162.585694444446</v>
      </c>
      <c r="D4665" s="11" t="s">
        <v>47</v>
      </c>
      <c r="E4665" s="11" t="s">
        <v>8</v>
      </c>
      <c r="F4665" s="11" t="s">
        <v>12</v>
      </c>
      <c r="G4665" s="11" t="s">
        <v>667</v>
      </c>
      <c r="H4665" s="84" t="str">
        <f t="shared" si="72"/>
        <v>Incomplete Details</v>
      </c>
      <c r="I4665" s="63">
        <f>(tbl_raw_data[[#This Row],[Date Actioned]])-(tbl_raw_data[[#This Row],[Date Tagged]])</f>
        <v>2.0324074073869269E-2</v>
      </c>
      <c r="J4665" s="66">
        <f>HOUR(tbl_raw_data[[#This Row],[time_taken]])*60+MINUTE(tbl_raw_data[[#This Row],[time_taken]])+SECOND(tbl_raw_data[[#This Row],[time_taken]])/60</f>
        <v>29.266666666666666</v>
      </c>
      <c r="K4665" s="68">
        <f>DATE(YEAR(tbl_raw_data[[#This Row],[Date Actioned]]),MONTH(tbl_raw_data[[#This Row],[Date Actioned]]),DAY(tbl_raw_data[[#This Row],[Date Actioned]]))</f>
        <v>45162</v>
      </c>
      <c r="L4665" s="65" t="str">
        <f>UPPER(TEXT(tbl_raw_data[[#This Row],[updated_date]],"MMMM"))</f>
        <v>AUGUST</v>
      </c>
      <c r="M4665" s="65" t="str">
        <f>"WEEK "&amp;IF(ROUNDUP(DAY(tbl_raw_data[[#This Row],[updated_date]])/7,0)=5,4,ROUNDUP(DAY(tbl_raw_data[[#This Row],[updated_date]])/7,0))</f>
        <v>WEEK 4</v>
      </c>
      <c r="N4665" s="71" t="str">
        <f>UPPER(VLOOKUP(tbl_raw_data[[#This Row],[Analyst]],settings!$A$1:$B$15,2,0))</f>
        <v>NITESH</v>
      </c>
      <c r="O4665" s="71" t="str">
        <f>TRIM(UPPER(tbl_raw_data[[#This Row],[Outcome]]))</f>
        <v>WITHDRAW</v>
      </c>
      <c r="P4665" s="71" t="str">
        <f>TRIM(UPPER(tbl_raw_data[[#This Row],[Queue Name]]))</f>
        <v>CONSUMER POST BUREAU</v>
      </c>
      <c r="Q4665" s="71" t="str">
        <f>IF(tbl_raw_data[[#This Row],[time_taken_in_min]]&lt;=settings!$D$2,"SLA_MET","SLA_NOT_MET")</f>
        <v>SLA_NOT_MET</v>
      </c>
    </row>
    <row r="4666" spans="1:17" x14ac:dyDescent="0.3">
      <c r="A4666" s="7" t="s">
        <v>5629</v>
      </c>
      <c r="B4666" s="34">
        <v>45162.570092592592</v>
      </c>
      <c r="C4666" s="40">
        <v>45162.575335648151</v>
      </c>
      <c r="D4666" s="10" t="s">
        <v>47</v>
      </c>
      <c r="E4666" s="10" t="s">
        <v>11</v>
      </c>
      <c r="F4666" s="10" t="s">
        <v>14</v>
      </c>
      <c r="G4666" s="10" t="s">
        <v>706</v>
      </c>
      <c r="H4666" s="84" t="str">
        <f t="shared" si="72"/>
        <v>Incomplete Details</v>
      </c>
      <c r="I4666" s="63">
        <f>(tbl_raw_data[[#This Row],[Date Actioned]])-(tbl_raw_data[[#This Row],[Date Tagged]])</f>
        <v>5.2430555588216521E-3</v>
      </c>
      <c r="J4666" s="66">
        <f>HOUR(tbl_raw_data[[#This Row],[time_taken]])*60+MINUTE(tbl_raw_data[[#This Row],[time_taken]])+SECOND(tbl_raw_data[[#This Row],[time_taken]])/60</f>
        <v>7.55</v>
      </c>
      <c r="K4666" s="68">
        <f>DATE(YEAR(tbl_raw_data[[#This Row],[Date Actioned]]),MONTH(tbl_raw_data[[#This Row],[Date Actioned]]),DAY(tbl_raw_data[[#This Row],[Date Actioned]]))</f>
        <v>45162</v>
      </c>
      <c r="L4666" s="65" t="str">
        <f>UPPER(TEXT(tbl_raw_data[[#This Row],[updated_date]],"MMMM"))</f>
        <v>AUGUST</v>
      </c>
      <c r="M4666" s="65" t="str">
        <f>"WEEK "&amp;IF(ROUNDUP(DAY(tbl_raw_data[[#This Row],[updated_date]])/7,0)=5,4,ROUNDUP(DAY(tbl_raw_data[[#This Row],[updated_date]])/7,0))</f>
        <v>WEEK 4</v>
      </c>
      <c r="N4666" s="71" t="str">
        <f>UPPER(VLOOKUP(tbl_raw_data[[#This Row],[Analyst]],settings!$A$1:$B$15,2,0))</f>
        <v>CAMROON</v>
      </c>
      <c r="O4666" s="71" t="str">
        <f>TRIM(UPPER(tbl_raw_data[[#This Row],[Outcome]]))</f>
        <v>WITHDRAW</v>
      </c>
      <c r="P4666" s="71" t="str">
        <f>TRIM(UPPER(tbl_raw_data[[#This Row],[Queue Name]]))</f>
        <v>CONSUMER EXISTING</v>
      </c>
      <c r="Q4666" s="71" t="str">
        <f>IF(tbl_raw_data[[#This Row],[time_taken_in_min]]&lt;=settings!$D$2,"SLA_MET","SLA_NOT_MET")</f>
        <v>SLA_MET</v>
      </c>
    </row>
    <row r="4667" spans="1:17" x14ac:dyDescent="0.3">
      <c r="A4667" s="1" t="s">
        <v>5630</v>
      </c>
      <c r="B4667" s="36">
        <v>45162.573877314811</v>
      </c>
      <c r="C4667" s="41">
        <v>45162.5783912037</v>
      </c>
      <c r="D4667" s="11" t="s">
        <v>47</v>
      </c>
      <c r="E4667" s="11" t="s">
        <v>8</v>
      </c>
      <c r="F4667" s="11" t="s">
        <v>17</v>
      </c>
      <c r="G4667" s="13"/>
      <c r="H4667" s="84" t="str">
        <f t="shared" si="72"/>
        <v>Reason Unknown</v>
      </c>
      <c r="I4667" s="63">
        <f>(tbl_raw_data[[#This Row],[Date Actioned]])-(tbl_raw_data[[#This Row],[Date Tagged]])</f>
        <v>4.5138888890505768E-3</v>
      </c>
      <c r="J4667" s="66">
        <f>HOUR(tbl_raw_data[[#This Row],[time_taken]])*60+MINUTE(tbl_raw_data[[#This Row],[time_taken]])+SECOND(tbl_raw_data[[#This Row],[time_taken]])/60</f>
        <v>6.5</v>
      </c>
      <c r="K4667" s="68">
        <f>DATE(YEAR(tbl_raw_data[[#This Row],[Date Actioned]]),MONTH(tbl_raw_data[[#This Row],[Date Actioned]]),DAY(tbl_raw_data[[#This Row],[Date Actioned]]))</f>
        <v>45162</v>
      </c>
      <c r="L4667" s="65" t="str">
        <f>UPPER(TEXT(tbl_raw_data[[#This Row],[updated_date]],"MMMM"))</f>
        <v>AUGUST</v>
      </c>
      <c r="M4667" s="65" t="str">
        <f>"WEEK "&amp;IF(ROUNDUP(DAY(tbl_raw_data[[#This Row],[updated_date]])/7,0)=5,4,ROUNDUP(DAY(tbl_raw_data[[#This Row],[updated_date]])/7,0))</f>
        <v>WEEK 4</v>
      </c>
      <c r="N4667" s="71" t="str">
        <f>UPPER(VLOOKUP(tbl_raw_data[[#This Row],[Analyst]],settings!$A$1:$B$15,2,0))</f>
        <v>MERCEDES</v>
      </c>
      <c r="O4667" s="71" t="str">
        <f>TRIM(UPPER(tbl_raw_data[[#This Row],[Outcome]]))</f>
        <v>WITHDRAW</v>
      </c>
      <c r="P4667" s="71" t="str">
        <f>TRIM(UPPER(tbl_raw_data[[#This Row],[Queue Name]]))</f>
        <v>CONSUMER POST BUREAU</v>
      </c>
      <c r="Q4667" s="71" t="str">
        <f>IF(tbl_raw_data[[#This Row],[time_taken_in_min]]&lt;=settings!$D$2,"SLA_MET","SLA_NOT_MET")</f>
        <v>SLA_MET</v>
      </c>
    </row>
    <row r="4668" spans="1:17" x14ac:dyDescent="0.3">
      <c r="A4668" s="5" t="s">
        <v>5631</v>
      </c>
      <c r="B4668" s="34">
        <v>45162.577245370368</v>
      </c>
      <c r="C4668" s="40">
        <v>45162.580358796295</v>
      </c>
      <c r="D4668" s="10" t="s">
        <v>47</v>
      </c>
      <c r="E4668" s="10" t="s">
        <v>18</v>
      </c>
      <c r="F4668" s="10" t="s">
        <v>14</v>
      </c>
      <c r="G4668" s="10" t="s">
        <v>780</v>
      </c>
      <c r="H4668" s="84" t="str">
        <f t="shared" si="72"/>
        <v>Incorrect Details</v>
      </c>
      <c r="I4668" s="63">
        <f>(tbl_raw_data[[#This Row],[Date Actioned]])-(tbl_raw_data[[#This Row],[Date Tagged]])</f>
        <v>3.1134259261307307E-3</v>
      </c>
      <c r="J4668" s="66">
        <f>HOUR(tbl_raw_data[[#This Row],[time_taken]])*60+MINUTE(tbl_raw_data[[#This Row],[time_taken]])+SECOND(tbl_raw_data[[#This Row],[time_taken]])/60</f>
        <v>4.4833333333333334</v>
      </c>
      <c r="K4668" s="68">
        <f>DATE(YEAR(tbl_raw_data[[#This Row],[Date Actioned]]),MONTH(tbl_raw_data[[#This Row],[Date Actioned]]),DAY(tbl_raw_data[[#This Row],[Date Actioned]]))</f>
        <v>45162</v>
      </c>
      <c r="L4668" s="65" t="str">
        <f>UPPER(TEXT(tbl_raw_data[[#This Row],[updated_date]],"MMMM"))</f>
        <v>AUGUST</v>
      </c>
      <c r="M4668" s="65" t="str">
        <f>"WEEK "&amp;IF(ROUNDUP(DAY(tbl_raw_data[[#This Row],[updated_date]])/7,0)=5,4,ROUNDUP(DAY(tbl_raw_data[[#This Row],[updated_date]])/7,0))</f>
        <v>WEEK 4</v>
      </c>
      <c r="N4668" s="71" t="str">
        <f>UPPER(VLOOKUP(tbl_raw_data[[#This Row],[Analyst]],settings!$A$1:$B$15,2,0))</f>
        <v>CAMROON</v>
      </c>
      <c r="O4668" s="71" t="str">
        <f>TRIM(UPPER(tbl_raw_data[[#This Row],[Outcome]]))</f>
        <v>WITHDRAW</v>
      </c>
      <c r="P4668" s="71" t="str">
        <f>TRIM(UPPER(tbl_raw_data[[#This Row],[Queue Name]]))</f>
        <v>CONSUMER PRE BUREAU</v>
      </c>
      <c r="Q4668" s="71" t="str">
        <f>IF(tbl_raw_data[[#This Row],[time_taken_in_min]]&lt;=settings!$D$2,"SLA_MET","SLA_NOT_MET")</f>
        <v>SLA_MET</v>
      </c>
    </row>
    <row r="4669" spans="1:17" x14ac:dyDescent="0.3">
      <c r="A4669" s="7" t="s">
        <v>5632</v>
      </c>
      <c r="B4669" s="36">
        <v>45162.581921296296</v>
      </c>
      <c r="C4669" s="41">
        <v>45162.588541666664</v>
      </c>
      <c r="D4669" s="11" t="s">
        <v>47</v>
      </c>
      <c r="E4669" s="11" t="s">
        <v>8</v>
      </c>
      <c r="F4669" s="11" t="s">
        <v>17</v>
      </c>
      <c r="G4669" s="13"/>
      <c r="H4669" s="84" t="str">
        <f t="shared" si="72"/>
        <v>Reason Unknown</v>
      </c>
      <c r="I4669" s="63">
        <f>(tbl_raw_data[[#This Row],[Date Actioned]])-(tbl_raw_data[[#This Row],[Date Tagged]])</f>
        <v>6.6203703681821935E-3</v>
      </c>
      <c r="J4669" s="66">
        <f>HOUR(tbl_raw_data[[#This Row],[time_taken]])*60+MINUTE(tbl_raw_data[[#This Row],[time_taken]])+SECOND(tbl_raw_data[[#This Row],[time_taken]])/60</f>
        <v>9.5333333333333332</v>
      </c>
      <c r="K4669" s="68">
        <f>DATE(YEAR(tbl_raw_data[[#This Row],[Date Actioned]]),MONTH(tbl_raw_data[[#This Row],[Date Actioned]]),DAY(tbl_raw_data[[#This Row],[Date Actioned]]))</f>
        <v>45162</v>
      </c>
      <c r="L4669" s="65" t="str">
        <f>UPPER(TEXT(tbl_raw_data[[#This Row],[updated_date]],"MMMM"))</f>
        <v>AUGUST</v>
      </c>
      <c r="M4669" s="65" t="str">
        <f>"WEEK "&amp;IF(ROUNDUP(DAY(tbl_raw_data[[#This Row],[updated_date]])/7,0)=5,4,ROUNDUP(DAY(tbl_raw_data[[#This Row],[updated_date]])/7,0))</f>
        <v>WEEK 4</v>
      </c>
      <c r="N4669" s="71" t="str">
        <f>UPPER(VLOOKUP(tbl_raw_data[[#This Row],[Analyst]],settings!$A$1:$B$15,2,0))</f>
        <v>MERCEDES</v>
      </c>
      <c r="O4669" s="71" t="str">
        <f>TRIM(UPPER(tbl_raw_data[[#This Row],[Outcome]]))</f>
        <v>WITHDRAW</v>
      </c>
      <c r="P4669" s="71" t="str">
        <f>TRIM(UPPER(tbl_raw_data[[#This Row],[Queue Name]]))</f>
        <v>CONSUMER POST BUREAU</v>
      </c>
      <c r="Q4669" s="71" t="str">
        <f>IF(tbl_raw_data[[#This Row],[time_taken_in_min]]&lt;=settings!$D$2,"SLA_MET","SLA_NOT_MET")</f>
        <v>SLA_MET</v>
      </c>
    </row>
    <row r="4670" spans="1:17" x14ac:dyDescent="0.3">
      <c r="A4670" s="1" t="s">
        <v>5633</v>
      </c>
      <c r="B4670" s="34">
        <v>45162.585370370369</v>
      </c>
      <c r="C4670" s="40">
        <v>45162.603101851855</v>
      </c>
      <c r="D4670" s="10" t="s">
        <v>47</v>
      </c>
      <c r="E4670" s="10" t="s">
        <v>11</v>
      </c>
      <c r="F4670" s="10" t="s">
        <v>9</v>
      </c>
      <c r="G4670" s="12"/>
      <c r="H4670" s="84" t="str">
        <f t="shared" si="72"/>
        <v>Reason Unknown</v>
      </c>
      <c r="I4670" s="63">
        <f>(tbl_raw_data[[#This Row],[Date Actioned]])-(tbl_raw_data[[#This Row],[Date Tagged]])</f>
        <v>1.7731481486407574E-2</v>
      </c>
      <c r="J4670" s="66">
        <f>HOUR(tbl_raw_data[[#This Row],[time_taken]])*60+MINUTE(tbl_raw_data[[#This Row],[time_taken]])+SECOND(tbl_raw_data[[#This Row],[time_taken]])/60</f>
        <v>25.533333333333335</v>
      </c>
      <c r="K4670" s="68">
        <f>DATE(YEAR(tbl_raw_data[[#This Row],[Date Actioned]]),MONTH(tbl_raw_data[[#This Row],[Date Actioned]]),DAY(tbl_raw_data[[#This Row],[Date Actioned]]))</f>
        <v>45162</v>
      </c>
      <c r="L4670" s="65" t="str">
        <f>UPPER(TEXT(tbl_raw_data[[#This Row],[updated_date]],"MMMM"))</f>
        <v>AUGUST</v>
      </c>
      <c r="M4670" s="65" t="str">
        <f>"WEEK "&amp;IF(ROUNDUP(DAY(tbl_raw_data[[#This Row],[updated_date]])/7,0)=5,4,ROUNDUP(DAY(tbl_raw_data[[#This Row],[updated_date]])/7,0))</f>
        <v>WEEK 4</v>
      </c>
      <c r="N4670" s="71" t="str">
        <f>UPPER(VLOOKUP(tbl_raw_data[[#This Row],[Analyst]],settings!$A$1:$B$15,2,0))</f>
        <v>QUADIR</v>
      </c>
      <c r="O4670" s="71" t="str">
        <f>TRIM(UPPER(tbl_raw_data[[#This Row],[Outcome]]))</f>
        <v>WITHDRAW</v>
      </c>
      <c r="P4670" s="71" t="str">
        <f>TRIM(UPPER(tbl_raw_data[[#This Row],[Queue Name]]))</f>
        <v>CONSUMER EXISTING</v>
      </c>
      <c r="Q4670" s="71" t="str">
        <f>IF(tbl_raw_data[[#This Row],[time_taken_in_min]]&lt;=settings!$D$2,"SLA_MET","SLA_NOT_MET")</f>
        <v>SLA_NOT_MET</v>
      </c>
    </row>
    <row r="4671" spans="1:17" x14ac:dyDescent="0.3">
      <c r="A4671" s="5" t="s">
        <v>5634</v>
      </c>
      <c r="B4671" s="36">
        <v>45162.588969907411</v>
      </c>
      <c r="C4671" s="41">
        <v>45162.597187500003</v>
      </c>
      <c r="D4671" s="11" t="s">
        <v>47</v>
      </c>
      <c r="E4671" s="11" t="s">
        <v>18</v>
      </c>
      <c r="F4671" s="11" t="s">
        <v>19</v>
      </c>
      <c r="G4671" s="11" t="s">
        <v>869</v>
      </c>
      <c r="H4671" s="84" t="str">
        <f t="shared" si="72"/>
        <v>Incorrect Queue</v>
      </c>
      <c r="I4671" s="63">
        <f>(tbl_raw_data[[#This Row],[Date Actioned]])-(tbl_raw_data[[#This Row],[Date Tagged]])</f>
        <v>8.2175925927003846E-3</v>
      </c>
      <c r="J4671" s="66">
        <f>HOUR(tbl_raw_data[[#This Row],[time_taken]])*60+MINUTE(tbl_raw_data[[#This Row],[time_taken]])+SECOND(tbl_raw_data[[#This Row],[time_taken]])/60</f>
        <v>11.833333333333334</v>
      </c>
      <c r="K4671" s="68">
        <f>DATE(YEAR(tbl_raw_data[[#This Row],[Date Actioned]]),MONTH(tbl_raw_data[[#This Row],[Date Actioned]]),DAY(tbl_raw_data[[#This Row],[Date Actioned]]))</f>
        <v>45162</v>
      </c>
      <c r="L4671" s="65" t="str">
        <f>UPPER(TEXT(tbl_raw_data[[#This Row],[updated_date]],"MMMM"))</f>
        <v>AUGUST</v>
      </c>
      <c r="M4671" s="65" t="str">
        <f>"WEEK "&amp;IF(ROUNDUP(DAY(tbl_raw_data[[#This Row],[updated_date]])/7,0)=5,4,ROUNDUP(DAY(tbl_raw_data[[#This Row],[updated_date]])/7,0))</f>
        <v>WEEK 4</v>
      </c>
      <c r="N4671" s="71" t="str">
        <f>UPPER(VLOOKUP(tbl_raw_data[[#This Row],[Analyst]],settings!$A$1:$B$15,2,0))</f>
        <v>NAVED</v>
      </c>
      <c r="O4671" s="71" t="str">
        <f>TRIM(UPPER(tbl_raw_data[[#This Row],[Outcome]]))</f>
        <v>WITHDRAW</v>
      </c>
      <c r="P4671" s="71" t="str">
        <f>TRIM(UPPER(tbl_raw_data[[#This Row],[Queue Name]]))</f>
        <v>CONSUMER PRE BUREAU</v>
      </c>
      <c r="Q4671" s="71" t="str">
        <f>IF(tbl_raw_data[[#This Row],[time_taken_in_min]]&lt;=settings!$D$2,"SLA_MET","SLA_NOT_MET")</f>
        <v>SLA_MET</v>
      </c>
    </row>
    <row r="4672" spans="1:17" x14ac:dyDescent="0.3">
      <c r="A4672" s="7" t="s">
        <v>5635</v>
      </c>
      <c r="B4672" s="34">
        <v>45162.591608796298</v>
      </c>
      <c r="C4672" s="40">
        <v>45162.602222222224</v>
      </c>
      <c r="D4672" s="10" t="s">
        <v>47</v>
      </c>
      <c r="E4672" s="10" t="s">
        <v>18</v>
      </c>
      <c r="F4672" s="10" t="s">
        <v>191</v>
      </c>
      <c r="G4672" s="10" t="s">
        <v>706</v>
      </c>
      <c r="H4672" s="84" t="str">
        <f t="shared" si="72"/>
        <v>Incomplete Details</v>
      </c>
      <c r="I4672" s="63">
        <f>(tbl_raw_data[[#This Row],[Date Actioned]])-(tbl_raw_data[[#This Row],[Date Tagged]])</f>
        <v>1.0613425925839692E-2</v>
      </c>
      <c r="J4672" s="66">
        <f>HOUR(tbl_raw_data[[#This Row],[time_taken]])*60+MINUTE(tbl_raw_data[[#This Row],[time_taken]])+SECOND(tbl_raw_data[[#This Row],[time_taken]])/60</f>
        <v>15.283333333333333</v>
      </c>
      <c r="K4672" s="68">
        <f>DATE(YEAR(tbl_raw_data[[#This Row],[Date Actioned]]),MONTH(tbl_raw_data[[#This Row],[Date Actioned]]),DAY(tbl_raw_data[[#This Row],[Date Actioned]]))</f>
        <v>45162</v>
      </c>
      <c r="L4672" s="65" t="str">
        <f>UPPER(TEXT(tbl_raw_data[[#This Row],[updated_date]],"MMMM"))</f>
        <v>AUGUST</v>
      </c>
      <c r="M4672" s="65" t="str">
        <f>"WEEK "&amp;IF(ROUNDUP(DAY(tbl_raw_data[[#This Row],[updated_date]])/7,0)=5,4,ROUNDUP(DAY(tbl_raw_data[[#This Row],[updated_date]])/7,0))</f>
        <v>WEEK 4</v>
      </c>
      <c r="N4672" s="71" t="str">
        <f>UPPER(VLOOKUP(tbl_raw_data[[#This Row],[Analyst]],settings!$A$1:$B$15,2,0))</f>
        <v>JULIA</v>
      </c>
      <c r="O4672" s="71" t="str">
        <f>TRIM(UPPER(tbl_raw_data[[#This Row],[Outcome]]))</f>
        <v>WITHDRAW</v>
      </c>
      <c r="P4672" s="71" t="str">
        <f>TRIM(UPPER(tbl_raw_data[[#This Row],[Queue Name]]))</f>
        <v>CONSUMER PRE BUREAU</v>
      </c>
      <c r="Q4672" s="71" t="str">
        <f>IF(tbl_raw_data[[#This Row],[time_taken_in_min]]&lt;=settings!$D$2,"SLA_MET","SLA_NOT_MET")</f>
        <v>SLA_MET</v>
      </c>
    </row>
    <row r="4673" spans="1:17" x14ac:dyDescent="0.3">
      <c r="A4673" s="1" t="s">
        <v>5636</v>
      </c>
      <c r="B4673" s="36">
        <v>45162.593611111108</v>
      </c>
      <c r="C4673" s="41">
        <v>45162.604594907411</v>
      </c>
      <c r="D4673" s="11" t="s">
        <v>47</v>
      </c>
      <c r="E4673" s="11" t="s">
        <v>18</v>
      </c>
      <c r="F4673" s="11" t="s">
        <v>19</v>
      </c>
      <c r="G4673" s="11" t="s">
        <v>870</v>
      </c>
      <c r="H4673" s="84" t="str">
        <f t="shared" si="72"/>
        <v>Incorrect Details</v>
      </c>
      <c r="I4673" s="63">
        <f>(tbl_raw_data[[#This Row],[Date Actioned]])-(tbl_raw_data[[#This Row],[Date Tagged]])</f>
        <v>1.0983796302753035E-2</v>
      </c>
      <c r="J4673" s="66">
        <f>HOUR(tbl_raw_data[[#This Row],[time_taken]])*60+MINUTE(tbl_raw_data[[#This Row],[time_taken]])+SECOND(tbl_raw_data[[#This Row],[time_taken]])/60</f>
        <v>15.816666666666666</v>
      </c>
      <c r="K4673" s="68">
        <f>DATE(YEAR(tbl_raw_data[[#This Row],[Date Actioned]]),MONTH(tbl_raw_data[[#This Row],[Date Actioned]]),DAY(tbl_raw_data[[#This Row],[Date Actioned]]))</f>
        <v>45162</v>
      </c>
      <c r="L4673" s="65" t="str">
        <f>UPPER(TEXT(tbl_raw_data[[#This Row],[updated_date]],"MMMM"))</f>
        <v>AUGUST</v>
      </c>
      <c r="M4673" s="65" t="str">
        <f>"WEEK "&amp;IF(ROUNDUP(DAY(tbl_raw_data[[#This Row],[updated_date]])/7,0)=5,4,ROUNDUP(DAY(tbl_raw_data[[#This Row],[updated_date]])/7,0))</f>
        <v>WEEK 4</v>
      </c>
      <c r="N4673" s="71" t="str">
        <f>UPPER(VLOOKUP(tbl_raw_data[[#This Row],[Analyst]],settings!$A$1:$B$15,2,0))</f>
        <v>NAVED</v>
      </c>
      <c r="O4673" s="71" t="str">
        <f>TRIM(UPPER(tbl_raw_data[[#This Row],[Outcome]]))</f>
        <v>WITHDRAW</v>
      </c>
      <c r="P4673" s="71" t="str">
        <f>TRIM(UPPER(tbl_raw_data[[#This Row],[Queue Name]]))</f>
        <v>CONSUMER PRE BUREAU</v>
      </c>
      <c r="Q4673" s="71" t="str">
        <f>IF(tbl_raw_data[[#This Row],[time_taken_in_min]]&lt;=settings!$D$2,"SLA_MET","SLA_NOT_MET")</f>
        <v>SLA_MET</v>
      </c>
    </row>
    <row r="4674" spans="1:17" x14ac:dyDescent="0.3">
      <c r="A4674" s="5" t="s">
        <v>5637</v>
      </c>
      <c r="B4674" s="34">
        <v>45162.6018287037</v>
      </c>
      <c r="C4674" s="40">
        <v>45162.610162037039</v>
      </c>
      <c r="D4674" s="10" t="s">
        <v>47</v>
      </c>
      <c r="E4674" s="10" t="s">
        <v>18</v>
      </c>
      <c r="F4674" s="10" t="s">
        <v>114</v>
      </c>
      <c r="G4674" s="10" t="s">
        <v>871</v>
      </c>
      <c r="H4674" s="84" t="str">
        <f t="shared" si="72"/>
        <v>Incorrect Queue</v>
      </c>
      <c r="I4674" s="63">
        <f>(tbl_raw_data[[#This Row],[Date Actioned]])-(tbl_raw_data[[#This Row],[Date Tagged]])</f>
        <v>8.3333333386690356E-3</v>
      </c>
      <c r="J4674" s="66">
        <f>HOUR(tbl_raw_data[[#This Row],[time_taken]])*60+MINUTE(tbl_raw_data[[#This Row],[time_taken]])+SECOND(tbl_raw_data[[#This Row],[time_taken]])/60</f>
        <v>12</v>
      </c>
      <c r="K4674" s="68">
        <f>DATE(YEAR(tbl_raw_data[[#This Row],[Date Actioned]]),MONTH(tbl_raw_data[[#This Row],[Date Actioned]]),DAY(tbl_raw_data[[#This Row],[Date Actioned]]))</f>
        <v>45162</v>
      </c>
      <c r="L4674" s="65" t="str">
        <f>UPPER(TEXT(tbl_raw_data[[#This Row],[updated_date]],"MMMM"))</f>
        <v>AUGUST</v>
      </c>
      <c r="M4674" s="65" t="str">
        <f>"WEEK "&amp;IF(ROUNDUP(DAY(tbl_raw_data[[#This Row],[updated_date]])/7,0)=5,4,ROUNDUP(DAY(tbl_raw_data[[#This Row],[updated_date]])/7,0))</f>
        <v>WEEK 4</v>
      </c>
      <c r="N4674" s="71" t="str">
        <f>UPPER(VLOOKUP(tbl_raw_data[[#This Row],[Analyst]],settings!$A$1:$B$15,2,0))</f>
        <v>FARDIN</v>
      </c>
      <c r="O4674" s="71" t="str">
        <f>TRIM(UPPER(tbl_raw_data[[#This Row],[Outcome]]))</f>
        <v>WITHDRAW</v>
      </c>
      <c r="P4674" s="71" t="str">
        <f>TRIM(UPPER(tbl_raw_data[[#This Row],[Queue Name]]))</f>
        <v>CONSUMER PRE BUREAU</v>
      </c>
      <c r="Q4674" s="71" t="str">
        <f>IF(tbl_raw_data[[#This Row],[time_taken_in_min]]&lt;=settings!$D$2,"SLA_MET","SLA_NOT_MET")</f>
        <v>SLA_MET</v>
      </c>
    </row>
    <row r="4675" spans="1:17" x14ac:dyDescent="0.3">
      <c r="A4675" s="7" t="s">
        <v>5638</v>
      </c>
      <c r="B4675" s="36">
        <v>45162.604166666664</v>
      </c>
      <c r="C4675" s="41">
        <v>45162.610659722224</v>
      </c>
      <c r="D4675" s="11" t="s">
        <v>47</v>
      </c>
      <c r="E4675" s="11" t="s">
        <v>11</v>
      </c>
      <c r="F4675" s="11" t="s">
        <v>25</v>
      </c>
      <c r="G4675" s="11" t="s">
        <v>872</v>
      </c>
      <c r="H4675" s="84" t="str">
        <f t="shared" ref="H4675:H4738" si="73">IF(OR(ISNUMBER(SEARCH("duplicate",G4675)), ISNUMBER(SEARCH("previously",G4675)), ISNUMBER(SEARCH("previously approved",G4675))), "Duplicate Application",
IF(OR(ISNUMBER(SEARCH("incorrect",G4675)), ISNUMBER(SEARCH("remove", G4675))), "Incorrect Details",
IF(ISNUMBER(SEARCH("incomplete",G4675)), "Incomplete Details",
IF(ISNUMBER(SEARCH("overdue",G4675)), "Overdue Bill",
IF(OR(ISNUMBER(SEARCH("resubmit as", G4675)), ISNUMBER(SEARCH("re-submit as", G4675))), "Incorrect Queue",
IF(OR(ISNUMBER(SEARCH("100",G4675)), ISNUMBER(SEARCH("correct", G4675)), ISNUMBER(SEARCH("email", G4675)), ISNUMBER(SEARCH("please submit", G4675)), ISNUMBER(SEARCH("please resubmit",G4675)), ISNUMBER(SEARCH("please re-submit", G4675)), ISNUMBER(SEARCH("please send", G4675))), "Incomplete Details",
IF(ISNUMBER(SEARCH("error", G4675)), "System Error", "Reason Unknown")))))))</f>
        <v>Overdue Bill</v>
      </c>
      <c r="I4675" s="63">
        <f>(tbl_raw_data[[#This Row],[Date Actioned]])-(tbl_raw_data[[#This Row],[Date Tagged]])</f>
        <v>6.4930555599858053E-3</v>
      </c>
      <c r="J4675" s="66">
        <f>HOUR(tbl_raw_data[[#This Row],[time_taken]])*60+MINUTE(tbl_raw_data[[#This Row],[time_taken]])+SECOND(tbl_raw_data[[#This Row],[time_taken]])/60</f>
        <v>9.35</v>
      </c>
      <c r="K4675" s="68">
        <f>DATE(YEAR(tbl_raw_data[[#This Row],[Date Actioned]]),MONTH(tbl_raw_data[[#This Row],[Date Actioned]]),DAY(tbl_raw_data[[#This Row],[Date Actioned]]))</f>
        <v>45162</v>
      </c>
      <c r="L4675" s="65" t="str">
        <f>UPPER(TEXT(tbl_raw_data[[#This Row],[updated_date]],"MMMM"))</f>
        <v>AUGUST</v>
      </c>
      <c r="M4675" s="65" t="str">
        <f>"WEEK "&amp;IF(ROUNDUP(DAY(tbl_raw_data[[#This Row],[updated_date]])/7,0)=5,4,ROUNDUP(DAY(tbl_raw_data[[#This Row],[updated_date]])/7,0))</f>
        <v>WEEK 4</v>
      </c>
      <c r="N4675" s="71" t="str">
        <f>UPPER(VLOOKUP(tbl_raw_data[[#This Row],[Analyst]],settings!$A$1:$B$15,2,0))</f>
        <v>ASIF</v>
      </c>
      <c r="O4675" s="71" t="str">
        <f>TRIM(UPPER(tbl_raw_data[[#This Row],[Outcome]]))</f>
        <v>WITHDRAW</v>
      </c>
      <c r="P4675" s="71" t="str">
        <f>TRIM(UPPER(tbl_raw_data[[#This Row],[Queue Name]]))</f>
        <v>CONSUMER EXISTING</v>
      </c>
      <c r="Q4675" s="71" t="str">
        <f>IF(tbl_raw_data[[#This Row],[time_taken_in_min]]&lt;=settings!$D$2,"SLA_MET","SLA_NOT_MET")</f>
        <v>SLA_MET</v>
      </c>
    </row>
    <row r="4676" spans="1:17" x14ac:dyDescent="0.3">
      <c r="A4676" s="1" t="s">
        <v>5639</v>
      </c>
      <c r="B4676" s="34">
        <v>45162.608807870369</v>
      </c>
      <c r="C4676" s="40">
        <v>45162.613425925927</v>
      </c>
      <c r="D4676" s="10" t="s">
        <v>47</v>
      </c>
      <c r="E4676" s="10" t="s">
        <v>11</v>
      </c>
      <c r="F4676" s="10" t="s">
        <v>14</v>
      </c>
      <c r="G4676" s="10" t="s">
        <v>667</v>
      </c>
      <c r="H4676" s="84" t="str">
        <f t="shared" si="73"/>
        <v>Incomplete Details</v>
      </c>
      <c r="I4676" s="63">
        <f>(tbl_raw_data[[#This Row],[Date Actioned]])-(tbl_raw_data[[#This Row],[Date Tagged]])</f>
        <v>4.6180555582395755E-3</v>
      </c>
      <c r="J4676" s="66">
        <f>HOUR(tbl_raw_data[[#This Row],[time_taken]])*60+MINUTE(tbl_raw_data[[#This Row],[time_taken]])+SECOND(tbl_raw_data[[#This Row],[time_taken]])/60</f>
        <v>6.65</v>
      </c>
      <c r="K4676" s="68">
        <f>DATE(YEAR(tbl_raw_data[[#This Row],[Date Actioned]]),MONTH(tbl_raw_data[[#This Row],[Date Actioned]]),DAY(tbl_raw_data[[#This Row],[Date Actioned]]))</f>
        <v>45162</v>
      </c>
      <c r="L4676" s="65" t="str">
        <f>UPPER(TEXT(tbl_raw_data[[#This Row],[updated_date]],"MMMM"))</f>
        <v>AUGUST</v>
      </c>
      <c r="M4676" s="65" t="str">
        <f>"WEEK "&amp;IF(ROUNDUP(DAY(tbl_raw_data[[#This Row],[updated_date]])/7,0)=5,4,ROUNDUP(DAY(tbl_raw_data[[#This Row],[updated_date]])/7,0))</f>
        <v>WEEK 4</v>
      </c>
      <c r="N4676" s="71" t="str">
        <f>UPPER(VLOOKUP(tbl_raw_data[[#This Row],[Analyst]],settings!$A$1:$B$15,2,0))</f>
        <v>CAMROON</v>
      </c>
      <c r="O4676" s="71" t="str">
        <f>TRIM(UPPER(tbl_raw_data[[#This Row],[Outcome]]))</f>
        <v>WITHDRAW</v>
      </c>
      <c r="P4676" s="71" t="str">
        <f>TRIM(UPPER(tbl_raw_data[[#This Row],[Queue Name]]))</f>
        <v>CONSUMER EXISTING</v>
      </c>
      <c r="Q4676" s="71" t="str">
        <f>IF(tbl_raw_data[[#This Row],[time_taken_in_min]]&lt;=settings!$D$2,"SLA_MET","SLA_NOT_MET")</f>
        <v>SLA_MET</v>
      </c>
    </row>
    <row r="4677" spans="1:17" x14ac:dyDescent="0.3">
      <c r="A4677" s="5" t="s">
        <v>5640</v>
      </c>
      <c r="B4677" s="36">
        <v>45162.610115740739</v>
      </c>
      <c r="C4677" s="41">
        <v>45162.615127314813</v>
      </c>
      <c r="D4677" s="11" t="s">
        <v>47</v>
      </c>
      <c r="E4677" s="11" t="s">
        <v>18</v>
      </c>
      <c r="F4677" s="11" t="s">
        <v>25</v>
      </c>
      <c r="G4677" s="11" t="s">
        <v>706</v>
      </c>
      <c r="H4677" s="84" t="str">
        <f t="shared" si="73"/>
        <v>Incomplete Details</v>
      </c>
      <c r="I4677" s="63">
        <f>(tbl_raw_data[[#This Row],[Date Actioned]])-(tbl_raw_data[[#This Row],[Date Tagged]])</f>
        <v>5.0115740741603076E-3</v>
      </c>
      <c r="J4677" s="66">
        <f>HOUR(tbl_raw_data[[#This Row],[time_taken]])*60+MINUTE(tbl_raw_data[[#This Row],[time_taken]])+SECOND(tbl_raw_data[[#This Row],[time_taken]])/60</f>
        <v>7.2166666666666668</v>
      </c>
      <c r="K4677" s="68">
        <f>DATE(YEAR(tbl_raw_data[[#This Row],[Date Actioned]]),MONTH(tbl_raw_data[[#This Row],[Date Actioned]]),DAY(tbl_raw_data[[#This Row],[Date Actioned]]))</f>
        <v>45162</v>
      </c>
      <c r="L4677" s="65" t="str">
        <f>UPPER(TEXT(tbl_raw_data[[#This Row],[updated_date]],"MMMM"))</f>
        <v>AUGUST</v>
      </c>
      <c r="M4677" s="65" t="str">
        <f>"WEEK "&amp;IF(ROUNDUP(DAY(tbl_raw_data[[#This Row],[updated_date]])/7,0)=5,4,ROUNDUP(DAY(tbl_raw_data[[#This Row],[updated_date]])/7,0))</f>
        <v>WEEK 4</v>
      </c>
      <c r="N4677" s="71" t="str">
        <f>UPPER(VLOOKUP(tbl_raw_data[[#This Row],[Analyst]],settings!$A$1:$B$15,2,0))</f>
        <v>ASIF</v>
      </c>
      <c r="O4677" s="71" t="str">
        <f>TRIM(UPPER(tbl_raw_data[[#This Row],[Outcome]]))</f>
        <v>WITHDRAW</v>
      </c>
      <c r="P4677" s="71" t="str">
        <f>TRIM(UPPER(tbl_raw_data[[#This Row],[Queue Name]]))</f>
        <v>CONSUMER PRE BUREAU</v>
      </c>
      <c r="Q4677" s="71" t="str">
        <f>IF(tbl_raw_data[[#This Row],[time_taken_in_min]]&lt;=settings!$D$2,"SLA_MET","SLA_NOT_MET")</f>
        <v>SLA_MET</v>
      </c>
    </row>
    <row r="4678" spans="1:17" x14ac:dyDescent="0.3">
      <c r="A4678" s="7" t="s">
        <v>5641</v>
      </c>
      <c r="B4678" s="34">
        <v>45162.622893518521</v>
      </c>
      <c r="C4678" s="40">
        <v>45162.629421296297</v>
      </c>
      <c r="D4678" s="10" t="s">
        <v>47</v>
      </c>
      <c r="E4678" s="10" t="s">
        <v>18</v>
      </c>
      <c r="F4678" s="10" t="s">
        <v>14</v>
      </c>
      <c r="G4678" s="10" t="s">
        <v>667</v>
      </c>
      <c r="H4678" s="84" t="str">
        <f t="shared" si="73"/>
        <v>Incomplete Details</v>
      </c>
      <c r="I4678" s="63">
        <f>(tbl_raw_data[[#This Row],[Date Actioned]])-(tbl_raw_data[[#This Row],[Date Tagged]])</f>
        <v>6.5277777757728472E-3</v>
      </c>
      <c r="J4678" s="66">
        <f>HOUR(tbl_raw_data[[#This Row],[time_taken]])*60+MINUTE(tbl_raw_data[[#This Row],[time_taken]])+SECOND(tbl_raw_data[[#This Row],[time_taken]])/60</f>
        <v>9.4</v>
      </c>
      <c r="K4678" s="68">
        <f>DATE(YEAR(tbl_raw_data[[#This Row],[Date Actioned]]),MONTH(tbl_raw_data[[#This Row],[Date Actioned]]),DAY(tbl_raw_data[[#This Row],[Date Actioned]]))</f>
        <v>45162</v>
      </c>
      <c r="L4678" s="65" t="str">
        <f>UPPER(TEXT(tbl_raw_data[[#This Row],[updated_date]],"MMMM"))</f>
        <v>AUGUST</v>
      </c>
      <c r="M4678" s="65" t="str">
        <f>"WEEK "&amp;IF(ROUNDUP(DAY(tbl_raw_data[[#This Row],[updated_date]])/7,0)=5,4,ROUNDUP(DAY(tbl_raw_data[[#This Row],[updated_date]])/7,0))</f>
        <v>WEEK 4</v>
      </c>
      <c r="N4678" s="71" t="str">
        <f>UPPER(VLOOKUP(tbl_raw_data[[#This Row],[Analyst]],settings!$A$1:$B$15,2,0))</f>
        <v>CAMROON</v>
      </c>
      <c r="O4678" s="71" t="str">
        <f>TRIM(UPPER(tbl_raw_data[[#This Row],[Outcome]]))</f>
        <v>WITHDRAW</v>
      </c>
      <c r="P4678" s="71" t="str">
        <f>TRIM(UPPER(tbl_raw_data[[#This Row],[Queue Name]]))</f>
        <v>CONSUMER PRE BUREAU</v>
      </c>
      <c r="Q4678" s="71" t="str">
        <f>IF(tbl_raw_data[[#This Row],[time_taken_in_min]]&lt;=settings!$D$2,"SLA_MET","SLA_NOT_MET")</f>
        <v>SLA_MET</v>
      </c>
    </row>
    <row r="4679" spans="1:17" x14ac:dyDescent="0.3">
      <c r="A4679" s="1" t="s">
        <v>5642</v>
      </c>
      <c r="B4679" s="36">
        <v>45162.623668981483</v>
      </c>
      <c r="C4679" s="41">
        <v>45162.636192129627</v>
      </c>
      <c r="D4679" s="11" t="s">
        <v>47</v>
      </c>
      <c r="E4679" s="11" t="s">
        <v>18</v>
      </c>
      <c r="F4679" s="11" t="s">
        <v>12</v>
      </c>
      <c r="G4679" s="11" t="s">
        <v>781</v>
      </c>
      <c r="H4679" s="84" t="str">
        <f t="shared" si="73"/>
        <v>Incomplete Details</v>
      </c>
      <c r="I4679" s="63">
        <f>(tbl_raw_data[[#This Row],[Date Actioned]])-(tbl_raw_data[[#This Row],[Date Tagged]])</f>
        <v>1.2523148143372964E-2</v>
      </c>
      <c r="J4679" s="66">
        <f>HOUR(tbl_raw_data[[#This Row],[time_taken]])*60+MINUTE(tbl_raw_data[[#This Row],[time_taken]])+SECOND(tbl_raw_data[[#This Row],[time_taken]])/60</f>
        <v>18.033333333333335</v>
      </c>
      <c r="K4679" s="68">
        <f>DATE(YEAR(tbl_raw_data[[#This Row],[Date Actioned]]),MONTH(tbl_raw_data[[#This Row],[Date Actioned]]),DAY(tbl_raw_data[[#This Row],[Date Actioned]]))</f>
        <v>45162</v>
      </c>
      <c r="L4679" s="65" t="str">
        <f>UPPER(TEXT(tbl_raw_data[[#This Row],[updated_date]],"MMMM"))</f>
        <v>AUGUST</v>
      </c>
      <c r="M4679" s="65" t="str">
        <f>"WEEK "&amp;IF(ROUNDUP(DAY(tbl_raw_data[[#This Row],[updated_date]])/7,0)=5,4,ROUNDUP(DAY(tbl_raw_data[[#This Row],[updated_date]])/7,0))</f>
        <v>WEEK 4</v>
      </c>
      <c r="N4679" s="71" t="str">
        <f>UPPER(VLOOKUP(tbl_raw_data[[#This Row],[Analyst]],settings!$A$1:$B$15,2,0))</f>
        <v>NITESH</v>
      </c>
      <c r="O4679" s="71" t="str">
        <f>TRIM(UPPER(tbl_raw_data[[#This Row],[Outcome]]))</f>
        <v>WITHDRAW</v>
      </c>
      <c r="P4679" s="71" t="str">
        <f>TRIM(UPPER(tbl_raw_data[[#This Row],[Queue Name]]))</f>
        <v>CONSUMER PRE BUREAU</v>
      </c>
      <c r="Q4679" s="71" t="str">
        <f>IF(tbl_raw_data[[#This Row],[time_taken_in_min]]&lt;=settings!$D$2,"SLA_MET","SLA_NOT_MET")</f>
        <v>SLA_MET</v>
      </c>
    </row>
    <row r="4680" spans="1:17" x14ac:dyDescent="0.3">
      <c r="A4680" s="5" t="s">
        <v>5643</v>
      </c>
      <c r="B4680" s="34">
        <v>45162.635092592594</v>
      </c>
      <c r="C4680" s="40">
        <v>45162.641574074078</v>
      </c>
      <c r="D4680" s="10" t="s">
        <v>47</v>
      </c>
      <c r="E4680" s="10" t="s">
        <v>8</v>
      </c>
      <c r="F4680" s="10" t="s">
        <v>19</v>
      </c>
      <c r="G4680" s="10" t="s">
        <v>873</v>
      </c>
      <c r="H4680" s="84" t="str">
        <f t="shared" si="73"/>
        <v>Duplicate Application</v>
      </c>
      <c r="I4680" s="63">
        <f>(tbl_raw_data[[#This Row],[Date Actioned]])-(tbl_raw_data[[#This Row],[Date Tagged]])</f>
        <v>6.4814814832061529E-3</v>
      </c>
      <c r="J4680" s="66">
        <f>HOUR(tbl_raw_data[[#This Row],[time_taken]])*60+MINUTE(tbl_raw_data[[#This Row],[time_taken]])+SECOND(tbl_raw_data[[#This Row],[time_taken]])/60</f>
        <v>9.3333333333333339</v>
      </c>
      <c r="K4680" s="68">
        <f>DATE(YEAR(tbl_raw_data[[#This Row],[Date Actioned]]),MONTH(tbl_raw_data[[#This Row],[Date Actioned]]),DAY(tbl_raw_data[[#This Row],[Date Actioned]]))</f>
        <v>45162</v>
      </c>
      <c r="L4680" s="65" t="str">
        <f>UPPER(TEXT(tbl_raw_data[[#This Row],[updated_date]],"MMMM"))</f>
        <v>AUGUST</v>
      </c>
      <c r="M4680" s="65" t="str">
        <f>"WEEK "&amp;IF(ROUNDUP(DAY(tbl_raw_data[[#This Row],[updated_date]])/7,0)=5,4,ROUNDUP(DAY(tbl_raw_data[[#This Row],[updated_date]])/7,0))</f>
        <v>WEEK 4</v>
      </c>
      <c r="N4680" s="71" t="str">
        <f>UPPER(VLOOKUP(tbl_raw_data[[#This Row],[Analyst]],settings!$A$1:$B$15,2,0))</f>
        <v>NAVED</v>
      </c>
      <c r="O4680" s="71" t="str">
        <f>TRIM(UPPER(tbl_raw_data[[#This Row],[Outcome]]))</f>
        <v>WITHDRAW</v>
      </c>
      <c r="P4680" s="71" t="str">
        <f>TRIM(UPPER(tbl_raw_data[[#This Row],[Queue Name]]))</f>
        <v>CONSUMER POST BUREAU</v>
      </c>
      <c r="Q4680" s="71" t="str">
        <f>IF(tbl_raw_data[[#This Row],[time_taken_in_min]]&lt;=settings!$D$2,"SLA_MET","SLA_NOT_MET")</f>
        <v>SLA_MET</v>
      </c>
    </row>
    <row r="4681" spans="1:17" x14ac:dyDescent="0.3">
      <c r="A4681" s="7" t="s">
        <v>5644</v>
      </c>
      <c r="B4681" s="36">
        <v>45162.658634259256</v>
      </c>
      <c r="C4681" s="41">
        <v>45162.669386574074</v>
      </c>
      <c r="D4681" s="11" t="s">
        <v>47</v>
      </c>
      <c r="E4681" s="11" t="s">
        <v>18</v>
      </c>
      <c r="F4681" s="11" t="s">
        <v>19</v>
      </c>
      <c r="G4681" s="11" t="s">
        <v>874</v>
      </c>
      <c r="H4681" s="84" t="str">
        <f t="shared" si="73"/>
        <v>Incomplete Details</v>
      </c>
      <c r="I4681" s="63">
        <f>(tbl_raw_data[[#This Row],[Date Actioned]])-(tbl_raw_data[[#This Row],[Date Tagged]])</f>
        <v>1.0752314818091691E-2</v>
      </c>
      <c r="J4681" s="66">
        <f>HOUR(tbl_raw_data[[#This Row],[time_taken]])*60+MINUTE(tbl_raw_data[[#This Row],[time_taken]])+SECOND(tbl_raw_data[[#This Row],[time_taken]])/60</f>
        <v>15.483333333333333</v>
      </c>
      <c r="K4681" s="68">
        <f>DATE(YEAR(tbl_raw_data[[#This Row],[Date Actioned]]),MONTH(tbl_raw_data[[#This Row],[Date Actioned]]),DAY(tbl_raw_data[[#This Row],[Date Actioned]]))</f>
        <v>45162</v>
      </c>
      <c r="L4681" s="65" t="str">
        <f>UPPER(TEXT(tbl_raw_data[[#This Row],[updated_date]],"MMMM"))</f>
        <v>AUGUST</v>
      </c>
      <c r="M4681" s="65" t="str">
        <f>"WEEK "&amp;IF(ROUNDUP(DAY(tbl_raw_data[[#This Row],[updated_date]])/7,0)=5,4,ROUNDUP(DAY(tbl_raw_data[[#This Row],[updated_date]])/7,0))</f>
        <v>WEEK 4</v>
      </c>
      <c r="N4681" s="71" t="str">
        <f>UPPER(VLOOKUP(tbl_raw_data[[#This Row],[Analyst]],settings!$A$1:$B$15,2,0))</f>
        <v>NAVED</v>
      </c>
      <c r="O4681" s="71" t="str">
        <f>TRIM(UPPER(tbl_raw_data[[#This Row],[Outcome]]))</f>
        <v>WITHDRAW</v>
      </c>
      <c r="P4681" s="71" t="str">
        <f>TRIM(UPPER(tbl_raw_data[[#This Row],[Queue Name]]))</f>
        <v>CONSUMER PRE BUREAU</v>
      </c>
      <c r="Q4681" s="71" t="str">
        <f>IF(tbl_raw_data[[#This Row],[time_taken_in_min]]&lt;=settings!$D$2,"SLA_MET","SLA_NOT_MET")</f>
        <v>SLA_MET</v>
      </c>
    </row>
    <row r="4682" spans="1:17" x14ac:dyDescent="0.3">
      <c r="A4682" s="1" t="s">
        <v>5645</v>
      </c>
      <c r="B4682" s="34">
        <v>45162.659166666665</v>
      </c>
      <c r="C4682" s="40">
        <v>45162.675196759257</v>
      </c>
      <c r="D4682" s="10" t="s">
        <v>47</v>
      </c>
      <c r="E4682" s="10" t="s">
        <v>11</v>
      </c>
      <c r="F4682" s="10" t="s">
        <v>114</v>
      </c>
      <c r="G4682" s="10" t="s">
        <v>686</v>
      </c>
      <c r="H4682" s="84" t="str">
        <f t="shared" si="73"/>
        <v>Incorrect Queue</v>
      </c>
      <c r="I4682" s="63">
        <f>(tbl_raw_data[[#This Row],[Date Actioned]])-(tbl_raw_data[[#This Row],[Date Tagged]])</f>
        <v>1.6030092592700385E-2</v>
      </c>
      <c r="J4682" s="66">
        <f>HOUR(tbl_raw_data[[#This Row],[time_taken]])*60+MINUTE(tbl_raw_data[[#This Row],[time_taken]])+SECOND(tbl_raw_data[[#This Row],[time_taken]])/60</f>
        <v>23.083333333333332</v>
      </c>
      <c r="K4682" s="68">
        <f>DATE(YEAR(tbl_raw_data[[#This Row],[Date Actioned]]),MONTH(tbl_raw_data[[#This Row],[Date Actioned]]),DAY(tbl_raw_data[[#This Row],[Date Actioned]]))</f>
        <v>45162</v>
      </c>
      <c r="L4682" s="65" t="str">
        <f>UPPER(TEXT(tbl_raw_data[[#This Row],[updated_date]],"MMMM"))</f>
        <v>AUGUST</v>
      </c>
      <c r="M4682" s="65" t="str">
        <f>"WEEK "&amp;IF(ROUNDUP(DAY(tbl_raw_data[[#This Row],[updated_date]])/7,0)=5,4,ROUNDUP(DAY(tbl_raw_data[[#This Row],[updated_date]])/7,0))</f>
        <v>WEEK 4</v>
      </c>
      <c r="N4682" s="71" t="str">
        <f>UPPER(VLOOKUP(tbl_raw_data[[#This Row],[Analyst]],settings!$A$1:$B$15,2,0))</f>
        <v>FARDIN</v>
      </c>
      <c r="O4682" s="71" t="str">
        <f>TRIM(UPPER(tbl_raw_data[[#This Row],[Outcome]]))</f>
        <v>WITHDRAW</v>
      </c>
      <c r="P4682" s="71" t="str">
        <f>TRIM(UPPER(tbl_raw_data[[#This Row],[Queue Name]]))</f>
        <v>CONSUMER EXISTING</v>
      </c>
      <c r="Q4682" s="71" t="str">
        <f>IF(tbl_raw_data[[#This Row],[time_taken_in_min]]&lt;=settings!$D$2,"SLA_MET","SLA_NOT_MET")</f>
        <v>SLA_NOT_MET</v>
      </c>
    </row>
    <row r="4683" spans="1:17" x14ac:dyDescent="0.3">
      <c r="A4683" s="5" t="s">
        <v>5646</v>
      </c>
      <c r="B4683" s="36">
        <v>45162.663923611108</v>
      </c>
      <c r="C4683" s="41">
        <v>45162.675115740742</v>
      </c>
      <c r="D4683" s="11" t="s">
        <v>47</v>
      </c>
      <c r="E4683" s="11" t="s">
        <v>11</v>
      </c>
      <c r="F4683" s="11" t="s">
        <v>12</v>
      </c>
      <c r="G4683" s="11" t="s">
        <v>781</v>
      </c>
      <c r="H4683" s="84" t="str">
        <f t="shared" si="73"/>
        <v>Incomplete Details</v>
      </c>
      <c r="I4683" s="63">
        <f>(tbl_raw_data[[#This Row],[Date Actioned]])-(tbl_raw_data[[#This Row],[Date Tagged]])</f>
        <v>1.1192129633855075E-2</v>
      </c>
      <c r="J4683" s="66">
        <f>HOUR(tbl_raw_data[[#This Row],[time_taken]])*60+MINUTE(tbl_raw_data[[#This Row],[time_taken]])+SECOND(tbl_raw_data[[#This Row],[time_taken]])/60</f>
        <v>16.116666666666667</v>
      </c>
      <c r="K4683" s="68">
        <f>DATE(YEAR(tbl_raw_data[[#This Row],[Date Actioned]]),MONTH(tbl_raw_data[[#This Row],[Date Actioned]]),DAY(tbl_raw_data[[#This Row],[Date Actioned]]))</f>
        <v>45162</v>
      </c>
      <c r="L4683" s="65" t="str">
        <f>UPPER(TEXT(tbl_raw_data[[#This Row],[updated_date]],"MMMM"))</f>
        <v>AUGUST</v>
      </c>
      <c r="M4683" s="65" t="str">
        <f>"WEEK "&amp;IF(ROUNDUP(DAY(tbl_raw_data[[#This Row],[updated_date]])/7,0)=5,4,ROUNDUP(DAY(tbl_raw_data[[#This Row],[updated_date]])/7,0))</f>
        <v>WEEK 4</v>
      </c>
      <c r="N4683" s="71" t="str">
        <f>UPPER(VLOOKUP(tbl_raw_data[[#This Row],[Analyst]],settings!$A$1:$B$15,2,0))</f>
        <v>NITESH</v>
      </c>
      <c r="O4683" s="71" t="str">
        <f>TRIM(UPPER(tbl_raw_data[[#This Row],[Outcome]]))</f>
        <v>WITHDRAW</v>
      </c>
      <c r="P4683" s="71" t="str">
        <f>TRIM(UPPER(tbl_raw_data[[#This Row],[Queue Name]]))</f>
        <v>CONSUMER EXISTING</v>
      </c>
      <c r="Q4683" s="71" t="str">
        <f>IF(tbl_raw_data[[#This Row],[time_taken_in_min]]&lt;=settings!$D$2,"SLA_MET","SLA_NOT_MET")</f>
        <v>SLA_MET</v>
      </c>
    </row>
    <row r="4684" spans="1:17" x14ac:dyDescent="0.3">
      <c r="A4684" s="7" t="s">
        <v>5647</v>
      </c>
      <c r="B4684" s="34">
        <v>45162.664756944447</v>
      </c>
      <c r="C4684" s="40">
        <v>45162.676145833335</v>
      </c>
      <c r="D4684" s="10" t="s">
        <v>47</v>
      </c>
      <c r="E4684" s="10" t="s">
        <v>18</v>
      </c>
      <c r="F4684" s="10" t="s">
        <v>19</v>
      </c>
      <c r="G4684" s="10" t="s">
        <v>706</v>
      </c>
      <c r="H4684" s="84" t="str">
        <f t="shared" si="73"/>
        <v>Incomplete Details</v>
      </c>
      <c r="I4684" s="63">
        <f>(tbl_raw_data[[#This Row],[Date Actioned]])-(tbl_raw_data[[#This Row],[Date Tagged]])</f>
        <v>1.1388888888177462E-2</v>
      </c>
      <c r="J4684" s="66">
        <f>HOUR(tbl_raw_data[[#This Row],[time_taken]])*60+MINUTE(tbl_raw_data[[#This Row],[time_taken]])+SECOND(tbl_raw_data[[#This Row],[time_taken]])/60</f>
        <v>16.399999999999999</v>
      </c>
      <c r="K4684" s="68">
        <f>DATE(YEAR(tbl_raw_data[[#This Row],[Date Actioned]]),MONTH(tbl_raw_data[[#This Row],[Date Actioned]]),DAY(tbl_raw_data[[#This Row],[Date Actioned]]))</f>
        <v>45162</v>
      </c>
      <c r="L4684" s="65" t="str">
        <f>UPPER(TEXT(tbl_raw_data[[#This Row],[updated_date]],"MMMM"))</f>
        <v>AUGUST</v>
      </c>
      <c r="M4684" s="65" t="str">
        <f>"WEEK "&amp;IF(ROUNDUP(DAY(tbl_raw_data[[#This Row],[updated_date]])/7,0)=5,4,ROUNDUP(DAY(tbl_raw_data[[#This Row],[updated_date]])/7,0))</f>
        <v>WEEK 4</v>
      </c>
      <c r="N4684" s="71" t="str">
        <f>UPPER(VLOOKUP(tbl_raw_data[[#This Row],[Analyst]],settings!$A$1:$B$15,2,0))</f>
        <v>NAVED</v>
      </c>
      <c r="O4684" s="71" t="str">
        <f>TRIM(UPPER(tbl_raw_data[[#This Row],[Outcome]]))</f>
        <v>WITHDRAW</v>
      </c>
      <c r="P4684" s="71" t="str">
        <f>TRIM(UPPER(tbl_raw_data[[#This Row],[Queue Name]]))</f>
        <v>CONSUMER PRE BUREAU</v>
      </c>
      <c r="Q4684" s="71" t="str">
        <f>IF(tbl_raw_data[[#This Row],[time_taken_in_min]]&lt;=settings!$D$2,"SLA_MET","SLA_NOT_MET")</f>
        <v>SLA_MET</v>
      </c>
    </row>
    <row r="4685" spans="1:17" x14ac:dyDescent="0.3">
      <c r="A4685" s="1" t="s">
        <v>5648</v>
      </c>
      <c r="B4685" s="36">
        <v>45162.668877314813</v>
      </c>
      <c r="C4685" s="41">
        <v>45162.684895833336</v>
      </c>
      <c r="D4685" s="11" t="s">
        <v>47</v>
      </c>
      <c r="E4685" s="11" t="s">
        <v>8</v>
      </c>
      <c r="F4685" s="11" t="s">
        <v>19</v>
      </c>
      <c r="G4685" s="11" t="s">
        <v>667</v>
      </c>
      <c r="H4685" s="84" t="str">
        <f t="shared" si="73"/>
        <v>Incomplete Details</v>
      </c>
      <c r="I4685" s="63">
        <f>(tbl_raw_data[[#This Row],[Date Actioned]])-(tbl_raw_data[[#This Row],[Date Tagged]])</f>
        <v>1.601851852319669E-2</v>
      </c>
      <c r="J4685" s="66">
        <f>HOUR(tbl_raw_data[[#This Row],[time_taken]])*60+MINUTE(tbl_raw_data[[#This Row],[time_taken]])+SECOND(tbl_raw_data[[#This Row],[time_taken]])/60</f>
        <v>23.066666666666666</v>
      </c>
      <c r="K4685" s="68">
        <f>DATE(YEAR(tbl_raw_data[[#This Row],[Date Actioned]]),MONTH(tbl_raw_data[[#This Row],[Date Actioned]]),DAY(tbl_raw_data[[#This Row],[Date Actioned]]))</f>
        <v>45162</v>
      </c>
      <c r="L4685" s="65" t="str">
        <f>UPPER(TEXT(tbl_raw_data[[#This Row],[updated_date]],"MMMM"))</f>
        <v>AUGUST</v>
      </c>
      <c r="M4685" s="65" t="str">
        <f>"WEEK "&amp;IF(ROUNDUP(DAY(tbl_raw_data[[#This Row],[updated_date]])/7,0)=5,4,ROUNDUP(DAY(tbl_raw_data[[#This Row],[updated_date]])/7,0))</f>
        <v>WEEK 4</v>
      </c>
      <c r="N4685" s="71" t="str">
        <f>UPPER(VLOOKUP(tbl_raw_data[[#This Row],[Analyst]],settings!$A$1:$B$15,2,0))</f>
        <v>NAVED</v>
      </c>
      <c r="O4685" s="71" t="str">
        <f>TRIM(UPPER(tbl_raw_data[[#This Row],[Outcome]]))</f>
        <v>WITHDRAW</v>
      </c>
      <c r="P4685" s="71" t="str">
        <f>TRIM(UPPER(tbl_raw_data[[#This Row],[Queue Name]]))</f>
        <v>CONSUMER POST BUREAU</v>
      </c>
      <c r="Q4685" s="71" t="str">
        <f>IF(tbl_raw_data[[#This Row],[time_taken_in_min]]&lt;=settings!$D$2,"SLA_MET","SLA_NOT_MET")</f>
        <v>SLA_NOT_MET</v>
      </c>
    </row>
    <row r="4686" spans="1:17" x14ac:dyDescent="0.3">
      <c r="A4686" s="5" t="s">
        <v>5649</v>
      </c>
      <c r="B4686" s="34">
        <v>45162.67633101852</v>
      </c>
      <c r="C4686" s="40">
        <v>45162.688391203701</v>
      </c>
      <c r="D4686" s="10" t="s">
        <v>47</v>
      </c>
      <c r="E4686" s="10" t="s">
        <v>11</v>
      </c>
      <c r="F4686" s="10" t="s">
        <v>191</v>
      </c>
      <c r="G4686" s="10" t="s">
        <v>875</v>
      </c>
      <c r="H4686" s="84" t="str">
        <f t="shared" si="73"/>
        <v>Incorrect Details</v>
      </c>
      <c r="I4686" s="63">
        <f>(tbl_raw_data[[#This Row],[Date Actioned]])-(tbl_raw_data[[#This Row],[Date Tagged]])</f>
        <v>1.2060185181326233E-2</v>
      </c>
      <c r="J4686" s="66">
        <f>HOUR(tbl_raw_data[[#This Row],[time_taken]])*60+MINUTE(tbl_raw_data[[#This Row],[time_taken]])+SECOND(tbl_raw_data[[#This Row],[time_taken]])/60</f>
        <v>17.366666666666667</v>
      </c>
      <c r="K4686" s="68">
        <f>DATE(YEAR(tbl_raw_data[[#This Row],[Date Actioned]]),MONTH(tbl_raw_data[[#This Row],[Date Actioned]]),DAY(tbl_raw_data[[#This Row],[Date Actioned]]))</f>
        <v>45162</v>
      </c>
      <c r="L4686" s="65" t="str">
        <f>UPPER(TEXT(tbl_raw_data[[#This Row],[updated_date]],"MMMM"))</f>
        <v>AUGUST</v>
      </c>
      <c r="M4686" s="65" t="str">
        <f>"WEEK "&amp;IF(ROUNDUP(DAY(tbl_raw_data[[#This Row],[updated_date]])/7,0)=5,4,ROUNDUP(DAY(tbl_raw_data[[#This Row],[updated_date]])/7,0))</f>
        <v>WEEK 4</v>
      </c>
      <c r="N4686" s="71" t="str">
        <f>UPPER(VLOOKUP(tbl_raw_data[[#This Row],[Analyst]],settings!$A$1:$B$15,2,0))</f>
        <v>JULIA</v>
      </c>
      <c r="O4686" s="71" t="str">
        <f>TRIM(UPPER(tbl_raw_data[[#This Row],[Outcome]]))</f>
        <v>WITHDRAW</v>
      </c>
      <c r="P4686" s="71" t="str">
        <f>TRIM(UPPER(tbl_raw_data[[#This Row],[Queue Name]]))</f>
        <v>CONSUMER EXISTING</v>
      </c>
      <c r="Q4686" s="71" t="str">
        <f>IF(tbl_raw_data[[#This Row],[time_taken_in_min]]&lt;=settings!$D$2,"SLA_MET","SLA_NOT_MET")</f>
        <v>SLA_MET</v>
      </c>
    </row>
    <row r="4687" spans="1:17" x14ac:dyDescent="0.3">
      <c r="A4687" s="7" t="s">
        <v>5650</v>
      </c>
      <c r="B4687" s="36">
        <v>45162.676631944443</v>
      </c>
      <c r="C4687" s="41">
        <v>45162.680543981478</v>
      </c>
      <c r="D4687" s="11" t="s">
        <v>47</v>
      </c>
      <c r="E4687" s="11" t="s">
        <v>18</v>
      </c>
      <c r="F4687" s="11" t="s">
        <v>191</v>
      </c>
      <c r="G4687" s="11" t="s">
        <v>686</v>
      </c>
      <c r="H4687" s="84" t="str">
        <f t="shared" si="73"/>
        <v>Incorrect Queue</v>
      </c>
      <c r="I4687" s="63">
        <f>(tbl_raw_data[[#This Row],[Date Actioned]])-(tbl_raw_data[[#This Row],[Date Tagged]])</f>
        <v>3.9120370347518474E-3</v>
      </c>
      <c r="J4687" s="66">
        <f>HOUR(tbl_raw_data[[#This Row],[time_taken]])*60+MINUTE(tbl_raw_data[[#This Row],[time_taken]])+SECOND(tbl_raw_data[[#This Row],[time_taken]])/60</f>
        <v>5.6333333333333329</v>
      </c>
      <c r="K4687" s="68">
        <f>DATE(YEAR(tbl_raw_data[[#This Row],[Date Actioned]]),MONTH(tbl_raw_data[[#This Row],[Date Actioned]]),DAY(tbl_raw_data[[#This Row],[Date Actioned]]))</f>
        <v>45162</v>
      </c>
      <c r="L4687" s="65" t="str">
        <f>UPPER(TEXT(tbl_raw_data[[#This Row],[updated_date]],"MMMM"))</f>
        <v>AUGUST</v>
      </c>
      <c r="M4687" s="65" t="str">
        <f>"WEEK "&amp;IF(ROUNDUP(DAY(tbl_raw_data[[#This Row],[updated_date]])/7,0)=5,4,ROUNDUP(DAY(tbl_raw_data[[#This Row],[updated_date]])/7,0))</f>
        <v>WEEK 4</v>
      </c>
      <c r="N4687" s="71" t="str">
        <f>UPPER(VLOOKUP(tbl_raw_data[[#This Row],[Analyst]],settings!$A$1:$B$15,2,0))</f>
        <v>JULIA</v>
      </c>
      <c r="O4687" s="71" t="str">
        <f>TRIM(UPPER(tbl_raw_data[[#This Row],[Outcome]]))</f>
        <v>WITHDRAW</v>
      </c>
      <c r="P4687" s="71" t="str">
        <f>TRIM(UPPER(tbl_raw_data[[#This Row],[Queue Name]]))</f>
        <v>CONSUMER PRE BUREAU</v>
      </c>
      <c r="Q4687" s="71" t="str">
        <f>IF(tbl_raw_data[[#This Row],[time_taken_in_min]]&lt;=settings!$D$2,"SLA_MET","SLA_NOT_MET")</f>
        <v>SLA_MET</v>
      </c>
    </row>
    <row r="4688" spans="1:17" x14ac:dyDescent="0.3">
      <c r="A4688" s="1" t="s">
        <v>5651</v>
      </c>
      <c r="B4688" s="34">
        <v>45162.690960648149</v>
      </c>
      <c r="C4688" s="40">
        <v>45162.694895833331</v>
      </c>
      <c r="D4688" s="10" t="s">
        <v>47</v>
      </c>
      <c r="E4688" s="10" t="s">
        <v>18</v>
      </c>
      <c r="F4688" s="10" t="s">
        <v>14</v>
      </c>
      <c r="G4688" s="10" t="s">
        <v>706</v>
      </c>
      <c r="H4688" s="84" t="str">
        <f t="shared" si="73"/>
        <v>Incomplete Details</v>
      </c>
      <c r="I4688" s="63">
        <f>(tbl_raw_data[[#This Row],[Date Actioned]])-(tbl_raw_data[[#This Row],[Date Tagged]])</f>
        <v>3.9351851810351945E-3</v>
      </c>
      <c r="J4688" s="66">
        <f>HOUR(tbl_raw_data[[#This Row],[time_taken]])*60+MINUTE(tbl_raw_data[[#This Row],[time_taken]])+SECOND(tbl_raw_data[[#This Row],[time_taken]])/60</f>
        <v>5.666666666666667</v>
      </c>
      <c r="K4688" s="68">
        <f>DATE(YEAR(tbl_raw_data[[#This Row],[Date Actioned]]),MONTH(tbl_raw_data[[#This Row],[Date Actioned]]),DAY(tbl_raw_data[[#This Row],[Date Actioned]]))</f>
        <v>45162</v>
      </c>
      <c r="L4688" s="65" t="str">
        <f>UPPER(TEXT(tbl_raw_data[[#This Row],[updated_date]],"MMMM"))</f>
        <v>AUGUST</v>
      </c>
      <c r="M4688" s="65" t="str">
        <f>"WEEK "&amp;IF(ROUNDUP(DAY(tbl_raw_data[[#This Row],[updated_date]])/7,0)=5,4,ROUNDUP(DAY(tbl_raw_data[[#This Row],[updated_date]])/7,0))</f>
        <v>WEEK 4</v>
      </c>
      <c r="N4688" s="71" t="str">
        <f>UPPER(VLOOKUP(tbl_raw_data[[#This Row],[Analyst]],settings!$A$1:$B$15,2,0))</f>
        <v>CAMROON</v>
      </c>
      <c r="O4688" s="71" t="str">
        <f>TRIM(UPPER(tbl_raw_data[[#This Row],[Outcome]]))</f>
        <v>WITHDRAW</v>
      </c>
      <c r="P4688" s="71" t="str">
        <f>TRIM(UPPER(tbl_raw_data[[#This Row],[Queue Name]]))</f>
        <v>CONSUMER PRE BUREAU</v>
      </c>
      <c r="Q4688" s="71" t="str">
        <f>IF(tbl_raw_data[[#This Row],[time_taken_in_min]]&lt;=settings!$D$2,"SLA_MET","SLA_NOT_MET")</f>
        <v>SLA_MET</v>
      </c>
    </row>
    <row r="4689" spans="1:17" x14ac:dyDescent="0.3">
      <c r="A4689" s="5" t="s">
        <v>5652</v>
      </c>
      <c r="B4689" s="36">
        <v>45162.697245370371</v>
      </c>
      <c r="C4689" s="41">
        <v>45162.710613425923</v>
      </c>
      <c r="D4689" s="11" t="s">
        <v>47</v>
      </c>
      <c r="E4689" s="11" t="s">
        <v>11</v>
      </c>
      <c r="F4689" s="11" t="s">
        <v>12</v>
      </c>
      <c r="G4689" s="11" t="s">
        <v>876</v>
      </c>
      <c r="H4689" s="84" t="str">
        <f t="shared" si="73"/>
        <v>Incomplete Details</v>
      </c>
      <c r="I4689" s="63">
        <f>(tbl_raw_data[[#This Row],[Date Actioned]])-(tbl_raw_data[[#This Row],[Date Tagged]])</f>
        <v>1.3368055551836733E-2</v>
      </c>
      <c r="J4689" s="66">
        <f>HOUR(tbl_raw_data[[#This Row],[time_taken]])*60+MINUTE(tbl_raw_data[[#This Row],[time_taken]])+SECOND(tbl_raw_data[[#This Row],[time_taken]])/60</f>
        <v>19.25</v>
      </c>
      <c r="K4689" s="68">
        <f>DATE(YEAR(tbl_raw_data[[#This Row],[Date Actioned]]),MONTH(tbl_raw_data[[#This Row],[Date Actioned]]),DAY(tbl_raw_data[[#This Row],[Date Actioned]]))</f>
        <v>45162</v>
      </c>
      <c r="L4689" s="65" t="str">
        <f>UPPER(TEXT(tbl_raw_data[[#This Row],[updated_date]],"MMMM"))</f>
        <v>AUGUST</v>
      </c>
      <c r="M4689" s="65" t="str">
        <f>"WEEK "&amp;IF(ROUNDUP(DAY(tbl_raw_data[[#This Row],[updated_date]])/7,0)=5,4,ROUNDUP(DAY(tbl_raw_data[[#This Row],[updated_date]])/7,0))</f>
        <v>WEEK 4</v>
      </c>
      <c r="N4689" s="71" t="str">
        <f>UPPER(VLOOKUP(tbl_raw_data[[#This Row],[Analyst]],settings!$A$1:$B$15,2,0))</f>
        <v>NITESH</v>
      </c>
      <c r="O4689" s="71" t="str">
        <f>TRIM(UPPER(tbl_raw_data[[#This Row],[Outcome]]))</f>
        <v>WITHDRAW</v>
      </c>
      <c r="P4689" s="71" t="str">
        <f>TRIM(UPPER(tbl_raw_data[[#This Row],[Queue Name]]))</f>
        <v>CONSUMER EXISTING</v>
      </c>
      <c r="Q4689" s="71" t="str">
        <f>IF(tbl_raw_data[[#This Row],[time_taken_in_min]]&lt;=settings!$D$2,"SLA_MET","SLA_NOT_MET")</f>
        <v>SLA_MET</v>
      </c>
    </row>
    <row r="4690" spans="1:17" x14ac:dyDescent="0.3">
      <c r="A4690" s="7" t="s">
        <v>5653</v>
      </c>
      <c r="B4690" s="34">
        <v>45162.699374999997</v>
      </c>
      <c r="C4690" s="40">
        <v>45162.704872685186</v>
      </c>
      <c r="D4690" s="10" t="s">
        <v>47</v>
      </c>
      <c r="E4690" s="10" t="s">
        <v>18</v>
      </c>
      <c r="F4690" s="10" t="s">
        <v>14</v>
      </c>
      <c r="G4690" s="10" t="s">
        <v>706</v>
      </c>
      <c r="H4690" s="84" t="str">
        <f t="shared" si="73"/>
        <v>Incomplete Details</v>
      </c>
      <c r="I4690" s="63">
        <f>(tbl_raw_data[[#This Row],[Date Actioned]])-(tbl_raw_data[[#This Row],[Date Tagged]])</f>
        <v>5.4976851897663437E-3</v>
      </c>
      <c r="J4690" s="66">
        <f>HOUR(tbl_raw_data[[#This Row],[time_taken]])*60+MINUTE(tbl_raw_data[[#This Row],[time_taken]])+SECOND(tbl_raw_data[[#This Row],[time_taken]])/60</f>
        <v>7.916666666666667</v>
      </c>
      <c r="K4690" s="68">
        <f>DATE(YEAR(tbl_raw_data[[#This Row],[Date Actioned]]),MONTH(tbl_raw_data[[#This Row],[Date Actioned]]),DAY(tbl_raw_data[[#This Row],[Date Actioned]]))</f>
        <v>45162</v>
      </c>
      <c r="L4690" s="65" t="str">
        <f>UPPER(TEXT(tbl_raw_data[[#This Row],[updated_date]],"MMMM"))</f>
        <v>AUGUST</v>
      </c>
      <c r="M4690" s="65" t="str">
        <f>"WEEK "&amp;IF(ROUNDUP(DAY(tbl_raw_data[[#This Row],[updated_date]])/7,0)=5,4,ROUNDUP(DAY(tbl_raw_data[[#This Row],[updated_date]])/7,0))</f>
        <v>WEEK 4</v>
      </c>
      <c r="N4690" s="71" t="str">
        <f>UPPER(VLOOKUP(tbl_raw_data[[#This Row],[Analyst]],settings!$A$1:$B$15,2,0))</f>
        <v>CAMROON</v>
      </c>
      <c r="O4690" s="71" t="str">
        <f>TRIM(UPPER(tbl_raw_data[[#This Row],[Outcome]]))</f>
        <v>WITHDRAW</v>
      </c>
      <c r="P4690" s="71" t="str">
        <f>TRIM(UPPER(tbl_raw_data[[#This Row],[Queue Name]]))</f>
        <v>CONSUMER PRE BUREAU</v>
      </c>
      <c r="Q4690" s="71" t="str">
        <f>IF(tbl_raw_data[[#This Row],[time_taken_in_min]]&lt;=settings!$D$2,"SLA_MET","SLA_NOT_MET")</f>
        <v>SLA_MET</v>
      </c>
    </row>
    <row r="4691" spans="1:17" x14ac:dyDescent="0.3">
      <c r="A4691" s="1" t="s">
        <v>5654</v>
      </c>
      <c r="B4691" s="36">
        <v>45162.700694444444</v>
      </c>
      <c r="C4691" s="41">
        <v>45162.706423611111</v>
      </c>
      <c r="D4691" s="11" t="s">
        <v>47</v>
      </c>
      <c r="E4691" s="11" t="s">
        <v>18</v>
      </c>
      <c r="F4691" s="11" t="s">
        <v>25</v>
      </c>
      <c r="G4691" s="11" t="s">
        <v>706</v>
      </c>
      <c r="H4691" s="84" t="str">
        <f t="shared" si="73"/>
        <v>Incomplete Details</v>
      </c>
      <c r="I4691" s="63">
        <f>(tbl_raw_data[[#This Row],[Date Actioned]])-(tbl_raw_data[[#This Row],[Date Tagged]])</f>
        <v>5.7291666671517305E-3</v>
      </c>
      <c r="J4691" s="66">
        <f>HOUR(tbl_raw_data[[#This Row],[time_taken]])*60+MINUTE(tbl_raw_data[[#This Row],[time_taken]])+SECOND(tbl_raw_data[[#This Row],[time_taken]])/60</f>
        <v>8.25</v>
      </c>
      <c r="K4691" s="68">
        <f>DATE(YEAR(tbl_raw_data[[#This Row],[Date Actioned]]),MONTH(tbl_raw_data[[#This Row],[Date Actioned]]),DAY(tbl_raw_data[[#This Row],[Date Actioned]]))</f>
        <v>45162</v>
      </c>
      <c r="L4691" s="65" t="str">
        <f>UPPER(TEXT(tbl_raw_data[[#This Row],[updated_date]],"MMMM"))</f>
        <v>AUGUST</v>
      </c>
      <c r="M4691" s="65" t="str">
        <f>"WEEK "&amp;IF(ROUNDUP(DAY(tbl_raw_data[[#This Row],[updated_date]])/7,0)=5,4,ROUNDUP(DAY(tbl_raw_data[[#This Row],[updated_date]])/7,0))</f>
        <v>WEEK 4</v>
      </c>
      <c r="N4691" s="71" t="str">
        <f>UPPER(VLOOKUP(tbl_raw_data[[#This Row],[Analyst]],settings!$A$1:$B$15,2,0))</f>
        <v>ASIF</v>
      </c>
      <c r="O4691" s="71" t="str">
        <f>TRIM(UPPER(tbl_raw_data[[#This Row],[Outcome]]))</f>
        <v>WITHDRAW</v>
      </c>
      <c r="P4691" s="71" t="str">
        <f>TRIM(UPPER(tbl_raw_data[[#This Row],[Queue Name]]))</f>
        <v>CONSUMER PRE BUREAU</v>
      </c>
      <c r="Q4691" s="71" t="str">
        <f>IF(tbl_raw_data[[#This Row],[time_taken_in_min]]&lt;=settings!$D$2,"SLA_MET","SLA_NOT_MET")</f>
        <v>SLA_MET</v>
      </c>
    </row>
    <row r="4692" spans="1:17" x14ac:dyDescent="0.3">
      <c r="A4692" s="5" t="s">
        <v>5655</v>
      </c>
      <c r="B4692" s="34">
        <v>45162.704976851855</v>
      </c>
      <c r="C4692" s="40">
        <v>45162.712812500002</v>
      </c>
      <c r="D4692" s="10" t="s">
        <v>47</v>
      </c>
      <c r="E4692" s="10" t="s">
        <v>11</v>
      </c>
      <c r="F4692" s="10" t="s">
        <v>14</v>
      </c>
      <c r="G4692" s="10" t="s">
        <v>705</v>
      </c>
      <c r="H4692" s="84" t="str">
        <f t="shared" si="73"/>
        <v>Overdue Bill</v>
      </c>
      <c r="I4692" s="63">
        <f>(tbl_raw_data[[#This Row],[Date Actioned]])-(tbl_raw_data[[#This Row],[Date Tagged]])</f>
        <v>7.8356481462833472E-3</v>
      </c>
      <c r="J4692" s="66">
        <f>HOUR(tbl_raw_data[[#This Row],[time_taken]])*60+MINUTE(tbl_raw_data[[#This Row],[time_taken]])+SECOND(tbl_raw_data[[#This Row],[time_taken]])/60</f>
        <v>11.283333333333333</v>
      </c>
      <c r="K4692" s="68">
        <f>DATE(YEAR(tbl_raw_data[[#This Row],[Date Actioned]]),MONTH(tbl_raw_data[[#This Row],[Date Actioned]]),DAY(tbl_raw_data[[#This Row],[Date Actioned]]))</f>
        <v>45162</v>
      </c>
      <c r="L4692" s="65" t="str">
        <f>UPPER(TEXT(tbl_raw_data[[#This Row],[updated_date]],"MMMM"))</f>
        <v>AUGUST</v>
      </c>
      <c r="M4692" s="65" t="str">
        <f>"WEEK "&amp;IF(ROUNDUP(DAY(tbl_raw_data[[#This Row],[updated_date]])/7,0)=5,4,ROUNDUP(DAY(tbl_raw_data[[#This Row],[updated_date]])/7,0))</f>
        <v>WEEK 4</v>
      </c>
      <c r="N4692" s="71" t="str">
        <f>UPPER(VLOOKUP(tbl_raw_data[[#This Row],[Analyst]],settings!$A$1:$B$15,2,0))</f>
        <v>CAMROON</v>
      </c>
      <c r="O4692" s="71" t="str">
        <f>TRIM(UPPER(tbl_raw_data[[#This Row],[Outcome]]))</f>
        <v>WITHDRAW</v>
      </c>
      <c r="P4692" s="71" t="str">
        <f>TRIM(UPPER(tbl_raw_data[[#This Row],[Queue Name]]))</f>
        <v>CONSUMER EXISTING</v>
      </c>
      <c r="Q4692" s="71" t="str">
        <f>IF(tbl_raw_data[[#This Row],[time_taken_in_min]]&lt;=settings!$D$2,"SLA_MET","SLA_NOT_MET")</f>
        <v>SLA_MET</v>
      </c>
    </row>
    <row r="4693" spans="1:17" x14ac:dyDescent="0.3">
      <c r="A4693" s="7" t="s">
        <v>5656</v>
      </c>
      <c r="B4693" s="36">
        <v>45162.710231481484</v>
      </c>
      <c r="C4693" s="41">
        <v>45162.72388888889</v>
      </c>
      <c r="D4693" s="11" t="s">
        <v>47</v>
      </c>
      <c r="E4693" s="11" t="s">
        <v>8</v>
      </c>
      <c r="F4693" s="11" t="s">
        <v>114</v>
      </c>
      <c r="G4693" s="13"/>
      <c r="H4693" s="84" t="str">
        <f t="shared" si="73"/>
        <v>Reason Unknown</v>
      </c>
      <c r="I4693" s="63">
        <f>(tbl_raw_data[[#This Row],[Date Actioned]])-(tbl_raw_data[[#This Row],[Date Tagged]])</f>
        <v>1.3657407405844424E-2</v>
      </c>
      <c r="J4693" s="66">
        <f>HOUR(tbl_raw_data[[#This Row],[time_taken]])*60+MINUTE(tbl_raw_data[[#This Row],[time_taken]])+SECOND(tbl_raw_data[[#This Row],[time_taken]])/60</f>
        <v>19.666666666666668</v>
      </c>
      <c r="K4693" s="68">
        <f>DATE(YEAR(tbl_raw_data[[#This Row],[Date Actioned]]),MONTH(tbl_raw_data[[#This Row],[Date Actioned]]),DAY(tbl_raw_data[[#This Row],[Date Actioned]]))</f>
        <v>45162</v>
      </c>
      <c r="L4693" s="65" t="str">
        <f>UPPER(TEXT(tbl_raw_data[[#This Row],[updated_date]],"MMMM"))</f>
        <v>AUGUST</v>
      </c>
      <c r="M4693" s="65" t="str">
        <f>"WEEK "&amp;IF(ROUNDUP(DAY(tbl_raw_data[[#This Row],[updated_date]])/7,0)=5,4,ROUNDUP(DAY(tbl_raw_data[[#This Row],[updated_date]])/7,0))</f>
        <v>WEEK 4</v>
      </c>
      <c r="N4693" s="71" t="str">
        <f>UPPER(VLOOKUP(tbl_raw_data[[#This Row],[Analyst]],settings!$A$1:$B$15,2,0))</f>
        <v>FARDIN</v>
      </c>
      <c r="O4693" s="71" t="str">
        <f>TRIM(UPPER(tbl_raw_data[[#This Row],[Outcome]]))</f>
        <v>WITHDRAW</v>
      </c>
      <c r="P4693" s="71" t="str">
        <f>TRIM(UPPER(tbl_raw_data[[#This Row],[Queue Name]]))</f>
        <v>CONSUMER POST BUREAU</v>
      </c>
      <c r="Q4693" s="71" t="str">
        <f>IF(tbl_raw_data[[#This Row],[time_taken_in_min]]&lt;=settings!$D$2,"SLA_MET","SLA_NOT_MET")</f>
        <v>SLA_MET</v>
      </c>
    </row>
    <row r="4694" spans="1:17" x14ac:dyDescent="0.3">
      <c r="A4694" s="1" t="s">
        <v>5657</v>
      </c>
      <c r="B4694" s="34">
        <v>45162.71601851852</v>
      </c>
      <c r="C4694" s="40">
        <v>45162.726041666669</v>
      </c>
      <c r="D4694" s="10" t="s">
        <v>47</v>
      </c>
      <c r="E4694" s="10" t="s">
        <v>11</v>
      </c>
      <c r="F4694" s="10" t="s">
        <v>12</v>
      </c>
      <c r="G4694" s="10" t="s">
        <v>877</v>
      </c>
      <c r="H4694" s="84" t="str">
        <f t="shared" si="73"/>
        <v>Incomplete Details</v>
      </c>
      <c r="I4694" s="63">
        <f>(tbl_raw_data[[#This Row],[Date Actioned]])-(tbl_raw_data[[#This Row],[Date Tagged]])</f>
        <v>1.0023148148320615E-2</v>
      </c>
      <c r="J4694" s="66">
        <f>HOUR(tbl_raw_data[[#This Row],[time_taken]])*60+MINUTE(tbl_raw_data[[#This Row],[time_taken]])+SECOND(tbl_raw_data[[#This Row],[time_taken]])/60</f>
        <v>14.433333333333334</v>
      </c>
      <c r="K4694" s="68">
        <f>DATE(YEAR(tbl_raw_data[[#This Row],[Date Actioned]]),MONTH(tbl_raw_data[[#This Row],[Date Actioned]]),DAY(tbl_raw_data[[#This Row],[Date Actioned]]))</f>
        <v>45162</v>
      </c>
      <c r="L4694" s="65" t="str">
        <f>UPPER(TEXT(tbl_raw_data[[#This Row],[updated_date]],"MMMM"))</f>
        <v>AUGUST</v>
      </c>
      <c r="M4694" s="65" t="str">
        <f>"WEEK "&amp;IF(ROUNDUP(DAY(tbl_raw_data[[#This Row],[updated_date]])/7,0)=5,4,ROUNDUP(DAY(tbl_raw_data[[#This Row],[updated_date]])/7,0))</f>
        <v>WEEK 4</v>
      </c>
      <c r="N4694" s="71" t="str">
        <f>UPPER(VLOOKUP(tbl_raw_data[[#This Row],[Analyst]],settings!$A$1:$B$15,2,0))</f>
        <v>NITESH</v>
      </c>
      <c r="O4694" s="71" t="str">
        <f>TRIM(UPPER(tbl_raw_data[[#This Row],[Outcome]]))</f>
        <v>WITHDRAW</v>
      </c>
      <c r="P4694" s="71" t="str">
        <f>TRIM(UPPER(tbl_raw_data[[#This Row],[Queue Name]]))</f>
        <v>CONSUMER EXISTING</v>
      </c>
      <c r="Q4694" s="71" t="str">
        <f>IF(tbl_raw_data[[#This Row],[time_taken_in_min]]&lt;=settings!$D$2,"SLA_MET","SLA_NOT_MET")</f>
        <v>SLA_MET</v>
      </c>
    </row>
    <row r="4695" spans="1:17" x14ac:dyDescent="0.3">
      <c r="A4695" s="5" t="s">
        <v>5658</v>
      </c>
      <c r="B4695" s="36">
        <v>45162.719236111108</v>
      </c>
      <c r="C4695" s="41">
        <v>45162.729444444441</v>
      </c>
      <c r="D4695" s="11" t="s">
        <v>47</v>
      </c>
      <c r="E4695" s="11" t="s">
        <v>8</v>
      </c>
      <c r="F4695" s="11" t="s">
        <v>114</v>
      </c>
      <c r="G4695" s="13"/>
      <c r="H4695" s="84" t="str">
        <f t="shared" si="73"/>
        <v>Reason Unknown</v>
      </c>
      <c r="I4695" s="63">
        <f>(tbl_raw_data[[#This Row],[Date Actioned]])-(tbl_raw_data[[#This Row],[Date Tagged]])</f>
        <v>1.0208333333139308E-2</v>
      </c>
      <c r="J4695" s="66">
        <f>HOUR(tbl_raw_data[[#This Row],[time_taken]])*60+MINUTE(tbl_raw_data[[#This Row],[time_taken]])+SECOND(tbl_raw_data[[#This Row],[time_taken]])/60</f>
        <v>14.7</v>
      </c>
      <c r="K4695" s="68">
        <f>DATE(YEAR(tbl_raw_data[[#This Row],[Date Actioned]]),MONTH(tbl_raw_data[[#This Row],[Date Actioned]]),DAY(tbl_raw_data[[#This Row],[Date Actioned]]))</f>
        <v>45162</v>
      </c>
      <c r="L4695" s="65" t="str">
        <f>UPPER(TEXT(tbl_raw_data[[#This Row],[updated_date]],"MMMM"))</f>
        <v>AUGUST</v>
      </c>
      <c r="M4695" s="65" t="str">
        <f>"WEEK "&amp;IF(ROUNDUP(DAY(tbl_raw_data[[#This Row],[updated_date]])/7,0)=5,4,ROUNDUP(DAY(tbl_raw_data[[#This Row],[updated_date]])/7,0))</f>
        <v>WEEK 4</v>
      </c>
      <c r="N4695" s="71" t="str">
        <f>UPPER(VLOOKUP(tbl_raw_data[[#This Row],[Analyst]],settings!$A$1:$B$15,2,0))</f>
        <v>FARDIN</v>
      </c>
      <c r="O4695" s="71" t="str">
        <f>TRIM(UPPER(tbl_raw_data[[#This Row],[Outcome]]))</f>
        <v>WITHDRAW</v>
      </c>
      <c r="P4695" s="71" t="str">
        <f>TRIM(UPPER(tbl_raw_data[[#This Row],[Queue Name]]))</f>
        <v>CONSUMER POST BUREAU</v>
      </c>
      <c r="Q4695" s="71" t="str">
        <f>IF(tbl_raw_data[[#This Row],[time_taken_in_min]]&lt;=settings!$D$2,"SLA_MET","SLA_NOT_MET")</f>
        <v>SLA_MET</v>
      </c>
    </row>
    <row r="4696" spans="1:17" x14ac:dyDescent="0.3">
      <c r="A4696" s="7" t="s">
        <v>5659</v>
      </c>
      <c r="B4696" s="34">
        <v>45162.726655092592</v>
      </c>
      <c r="C4696" s="40">
        <v>45162.73810185185</v>
      </c>
      <c r="D4696" s="10" t="s">
        <v>47</v>
      </c>
      <c r="E4696" s="10" t="s">
        <v>8</v>
      </c>
      <c r="F4696" s="10" t="s">
        <v>114</v>
      </c>
      <c r="G4696" s="12"/>
      <c r="H4696" s="84" t="str">
        <f t="shared" si="73"/>
        <v>Reason Unknown</v>
      </c>
      <c r="I4696" s="63">
        <f>(tbl_raw_data[[#This Row],[Date Actioned]])-(tbl_raw_data[[#This Row],[Date Tagged]])</f>
        <v>1.1446759257523809E-2</v>
      </c>
      <c r="J4696" s="66">
        <f>HOUR(tbl_raw_data[[#This Row],[time_taken]])*60+MINUTE(tbl_raw_data[[#This Row],[time_taken]])+SECOND(tbl_raw_data[[#This Row],[time_taken]])/60</f>
        <v>16.483333333333334</v>
      </c>
      <c r="K4696" s="68">
        <f>DATE(YEAR(tbl_raw_data[[#This Row],[Date Actioned]]),MONTH(tbl_raw_data[[#This Row],[Date Actioned]]),DAY(tbl_raw_data[[#This Row],[Date Actioned]]))</f>
        <v>45162</v>
      </c>
      <c r="L4696" s="65" t="str">
        <f>UPPER(TEXT(tbl_raw_data[[#This Row],[updated_date]],"MMMM"))</f>
        <v>AUGUST</v>
      </c>
      <c r="M4696" s="65" t="str">
        <f>"WEEK "&amp;IF(ROUNDUP(DAY(tbl_raw_data[[#This Row],[updated_date]])/7,0)=5,4,ROUNDUP(DAY(tbl_raw_data[[#This Row],[updated_date]])/7,0))</f>
        <v>WEEK 4</v>
      </c>
      <c r="N4696" s="71" t="str">
        <f>UPPER(VLOOKUP(tbl_raw_data[[#This Row],[Analyst]],settings!$A$1:$B$15,2,0))</f>
        <v>FARDIN</v>
      </c>
      <c r="O4696" s="71" t="str">
        <f>TRIM(UPPER(tbl_raw_data[[#This Row],[Outcome]]))</f>
        <v>WITHDRAW</v>
      </c>
      <c r="P4696" s="71" t="str">
        <f>TRIM(UPPER(tbl_raw_data[[#This Row],[Queue Name]]))</f>
        <v>CONSUMER POST BUREAU</v>
      </c>
      <c r="Q4696" s="71" t="str">
        <f>IF(tbl_raw_data[[#This Row],[time_taken_in_min]]&lt;=settings!$D$2,"SLA_MET","SLA_NOT_MET")</f>
        <v>SLA_MET</v>
      </c>
    </row>
    <row r="4697" spans="1:17" x14ac:dyDescent="0.3">
      <c r="A4697" s="1" t="s">
        <v>5660</v>
      </c>
      <c r="B4697" s="36">
        <v>45162.731342592589</v>
      </c>
      <c r="C4697" s="41">
        <v>45162.745856481481</v>
      </c>
      <c r="D4697" s="11" t="s">
        <v>47</v>
      </c>
      <c r="E4697" s="11" t="s">
        <v>18</v>
      </c>
      <c r="F4697" s="11" t="s">
        <v>12</v>
      </c>
      <c r="G4697" s="11" t="s">
        <v>878</v>
      </c>
      <c r="H4697" s="84" t="str">
        <f t="shared" si="73"/>
        <v>Incomplete Details</v>
      </c>
      <c r="I4697" s="63">
        <f>(tbl_raw_data[[#This Row],[Date Actioned]])-(tbl_raw_data[[#This Row],[Date Tagged]])</f>
        <v>1.4513888891087845E-2</v>
      </c>
      <c r="J4697" s="66">
        <f>HOUR(tbl_raw_data[[#This Row],[time_taken]])*60+MINUTE(tbl_raw_data[[#This Row],[time_taken]])+SECOND(tbl_raw_data[[#This Row],[time_taken]])/60</f>
        <v>20.9</v>
      </c>
      <c r="K4697" s="68">
        <f>DATE(YEAR(tbl_raw_data[[#This Row],[Date Actioned]]),MONTH(tbl_raw_data[[#This Row],[Date Actioned]]),DAY(tbl_raw_data[[#This Row],[Date Actioned]]))</f>
        <v>45162</v>
      </c>
      <c r="L4697" s="65" t="str">
        <f>UPPER(TEXT(tbl_raw_data[[#This Row],[updated_date]],"MMMM"))</f>
        <v>AUGUST</v>
      </c>
      <c r="M4697" s="65" t="str">
        <f>"WEEK "&amp;IF(ROUNDUP(DAY(tbl_raw_data[[#This Row],[updated_date]])/7,0)=5,4,ROUNDUP(DAY(tbl_raw_data[[#This Row],[updated_date]])/7,0))</f>
        <v>WEEK 4</v>
      </c>
      <c r="N4697" s="71" t="str">
        <f>UPPER(VLOOKUP(tbl_raw_data[[#This Row],[Analyst]],settings!$A$1:$B$15,2,0))</f>
        <v>NITESH</v>
      </c>
      <c r="O4697" s="71" t="str">
        <f>TRIM(UPPER(tbl_raw_data[[#This Row],[Outcome]]))</f>
        <v>WITHDRAW</v>
      </c>
      <c r="P4697" s="71" t="str">
        <f>TRIM(UPPER(tbl_raw_data[[#This Row],[Queue Name]]))</f>
        <v>CONSUMER PRE BUREAU</v>
      </c>
      <c r="Q4697" s="71" t="str">
        <f>IF(tbl_raw_data[[#This Row],[time_taken_in_min]]&lt;=settings!$D$2,"SLA_MET","SLA_NOT_MET")</f>
        <v>SLA_NOT_MET</v>
      </c>
    </row>
    <row r="4698" spans="1:17" x14ac:dyDescent="0.3">
      <c r="A4698" s="5" t="s">
        <v>5661</v>
      </c>
      <c r="B4698" s="34">
        <v>45162.737870370373</v>
      </c>
      <c r="C4698" s="40">
        <v>45162.74591435185</v>
      </c>
      <c r="D4698" s="10" t="s">
        <v>47</v>
      </c>
      <c r="E4698" s="10" t="s">
        <v>11</v>
      </c>
      <c r="F4698" s="10" t="s">
        <v>14</v>
      </c>
      <c r="G4698" s="10" t="s">
        <v>667</v>
      </c>
      <c r="H4698" s="84" t="str">
        <f t="shared" si="73"/>
        <v>Incomplete Details</v>
      </c>
      <c r="I4698" s="63">
        <f>(tbl_raw_data[[#This Row],[Date Actioned]])-(tbl_raw_data[[#This Row],[Date Tagged]])</f>
        <v>8.0439814773853868E-3</v>
      </c>
      <c r="J4698" s="66">
        <f>HOUR(tbl_raw_data[[#This Row],[time_taken]])*60+MINUTE(tbl_raw_data[[#This Row],[time_taken]])+SECOND(tbl_raw_data[[#This Row],[time_taken]])/60</f>
        <v>11.583333333333334</v>
      </c>
      <c r="K4698" s="68">
        <f>DATE(YEAR(tbl_raw_data[[#This Row],[Date Actioned]]),MONTH(tbl_raw_data[[#This Row],[Date Actioned]]),DAY(tbl_raw_data[[#This Row],[Date Actioned]]))</f>
        <v>45162</v>
      </c>
      <c r="L4698" s="65" t="str">
        <f>UPPER(TEXT(tbl_raw_data[[#This Row],[updated_date]],"MMMM"))</f>
        <v>AUGUST</v>
      </c>
      <c r="M4698" s="65" t="str">
        <f>"WEEK "&amp;IF(ROUNDUP(DAY(tbl_raw_data[[#This Row],[updated_date]])/7,0)=5,4,ROUNDUP(DAY(tbl_raw_data[[#This Row],[updated_date]])/7,0))</f>
        <v>WEEK 4</v>
      </c>
      <c r="N4698" s="71" t="str">
        <f>UPPER(VLOOKUP(tbl_raw_data[[#This Row],[Analyst]],settings!$A$1:$B$15,2,0))</f>
        <v>CAMROON</v>
      </c>
      <c r="O4698" s="71" t="str">
        <f>TRIM(UPPER(tbl_raw_data[[#This Row],[Outcome]]))</f>
        <v>WITHDRAW</v>
      </c>
      <c r="P4698" s="71" t="str">
        <f>TRIM(UPPER(tbl_raw_data[[#This Row],[Queue Name]]))</f>
        <v>CONSUMER EXISTING</v>
      </c>
      <c r="Q4698" s="71" t="str">
        <f>IF(tbl_raw_data[[#This Row],[time_taken_in_min]]&lt;=settings!$D$2,"SLA_MET","SLA_NOT_MET")</f>
        <v>SLA_MET</v>
      </c>
    </row>
    <row r="4699" spans="1:17" x14ac:dyDescent="0.3">
      <c r="A4699" s="7" t="s">
        <v>5662</v>
      </c>
      <c r="B4699" s="36">
        <v>45162.740601851852</v>
      </c>
      <c r="C4699" s="41">
        <v>45162.746921296297</v>
      </c>
      <c r="D4699" s="11" t="s">
        <v>47</v>
      </c>
      <c r="E4699" s="11" t="s">
        <v>11</v>
      </c>
      <c r="F4699" s="11" t="s">
        <v>114</v>
      </c>
      <c r="G4699" s="11" t="s">
        <v>705</v>
      </c>
      <c r="H4699" s="84" t="str">
        <f t="shared" si="73"/>
        <v>Overdue Bill</v>
      </c>
      <c r="I4699" s="63">
        <f>(tbl_raw_data[[#This Row],[Date Actioned]])-(tbl_raw_data[[#This Row],[Date Tagged]])</f>
        <v>6.3194444446708076E-3</v>
      </c>
      <c r="J4699" s="66">
        <f>HOUR(tbl_raw_data[[#This Row],[time_taken]])*60+MINUTE(tbl_raw_data[[#This Row],[time_taken]])+SECOND(tbl_raw_data[[#This Row],[time_taken]])/60</f>
        <v>9.1</v>
      </c>
      <c r="K4699" s="68">
        <f>DATE(YEAR(tbl_raw_data[[#This Row],[Date Actioned]]),MONTH(tbl_raw_data[[#This Row],[Date Actioned]]),DAY(tbl_raw_data[[#This Row],[Date Actioned]]))</f>
        <v>45162</v>
      </c>
      <c r="L4699" s="65" t="str">
        <f>UPPER(TEXT(tbl_raw_data[[#This Row],[updated_date]],"MMMM"))</f>
        <v>AUGUST</v>
      </c>
      <c r="M4699" s="65" t="str">
        <f>"WEEK "&amp;IF(ROUNDUP(DAY(tbl_raw_data[[#This Row],[updated_date]])/7,0)=5,4,ROUNDUP(DAY(tbl_raw_data[[#This Row],[updated_date]])/7,0))</f>
        <v>WEEK 4</v>
      </c>
      <c r="N4699" s="71" t="str">
        <f>UPPER(VLOOKUP(tbl_raw_data[[#This Row],[Analyst]],settings!$A$1:$B$15,2,0))</f>
        <v>FARDIN</v>
      </c>
      <c r="O4699" s="71" t="str">
        <f>TRIM(UPPER(tbl_raw_data[[#This Row],[Outcome]]))</f>
        <v>WITHDRAW</v>
      </c>
      <c r="P4699" s="71" t="str">
        <f>TRIM(UPPER(tbl_raw_data[[#This Row],[Queue Name]]))</f>
        <v>CONSUMER EXISTING</v>
      </c>
      <c r="Q4699" s="71" t="str">
        <f>IF(tbl_raw_data[[#This Row],[time_taken_in_min]]&lt;=settings!$D$2,"SLA_MET","SLA_NOT_MET")</f>
        <v>SLA_MET</v>
      </c>
    </row>
    <row r="4700" spans="1:17" x14ac:dyDescent="0.3">
      <c r="A4700" s="1" t="s">
        <v>5663</v>
      </c>
      <c r="B4700" s="34">
        <v>45162.746377314812</v>
      </c>
      <c r="C4700" s="40">
        <v>45162.752222222225</v>
      </c>
      <c r="D4700" s="10" t="s">
        <v>47</v>
      </c>
      <c r="E4700" s="10" t="s">
        <v>8</v>
      </c>
      <c r="F4700" s="10" t="s">
        <v>14</v>
      </c>
      <c r="G4700" s="10" t="s">
        <v>667</v>
      </c>
      <c r="H4700" s="84" t="str">
        <f t="shared" si="73"/>
        <v>Incomplete Details</v>
      </c>
      <c r="I4700" s="63">
        <f>(tbl_raw_data[[#This Row],[Date Actioned]])-(tbl_raw_data[[#This Row],[Date Tagged]])</f>
        <v>5.8449074131203815E-3</v>
      </c>
      <c r="J4700" s="66">
        <f>HOUR(tbl_raw_data[[#This Row],[time_taken]])*60+MINUTE(tbl_raw_data[[#This Row],[time_taken]])+SECOND(tbl_raw_data[[#This Row],[time_taken]])/60</f>
        <v>8.4166666666666661</v>
      </c>
      <c r="K4700" s="68">
        <f>DATE(YEAR(tbl_raw_data[[#This Row],[Date Actioned]]),MONTH(tbl_raw_data[[#This Row],[Date Actioned]]),DAY(tbl_raw_data[[#This Row],[Date Actioned]]))</f>
        <v>45162</v>
      </c>
      <c r="L4700" s="65" t="str">
        <f>UPPER(TEXT(tbl_raw_data[[#This Row],[updated_date]],"MMMM"))</f>
        <v>AUGUST</v>
      </c>
      <c r="M4700" s="65" t="str">
        <f>"WEEK "&amp;IF(ROUNDUP(DAY(tbl_raw_data[[#This Row],[updated_date]])/7,0)=5,4,ROUNDUP(DAY(tbl_raw_data[[#This Row],[updated_date]])/7,0))</f>
        <v>WEEK 4</v>
      </c>
      <c r="N4700" s="71" t="str">
        <f>UPPER(VLOOKUP(tbl_raw_data[[#This Row],[Analyst]],settings!$A$1:$B$15,2,0))</f>
        <v>CAMROON</v>
      </c>
      <c r="O4700" s="71" t="str">
        <f>TRIM(UPPER(tbl_raw_data[[#This Row],[Outcome]]))</f>
        <v>WITHDRAW</v>
      </c>
      <c r="P4700" s="71" t="str">
        <f>TRIM(UPPER(tbl_raw_data[[#This Row],[Queue Name]]))</f>
        <v>CONSUMER POST BUREAU</v>
      </c>
      <c r="Q4700" s="71" t="str">
        <f>IF(tbl_raw_data[[#This Row],[time_taken_in_min]]&lt;=settings!$D$2,"SLA_MET","SLA_NOT_MET")</f>
        <v>SLA_MET</v>
      </c>
    </row>
    <row r="4701" spans="1:17" x14ac:dyDescent="0.3">
      <c r="A4701" s="5" t="s">
        <v>5664</v>
      </c>
      <c r="B4701" s="36">
        <v>45162.766192129631</v>
      </c>
      <c r="C4701" s="41">
        <v>45162.782916666663</v>
      </c>
      <c r="D4701" s="11" t="s">
        <v>47</v>
      </c>
      <c r="E4701" s="11" t="s">
        <v>11</v>
      </c>
      <c r="F4701" s="11" t="s">
        <v>114</v>
      </c>
      <c r="G4701" s="11" t="s">
        <v>705</v>
      </c>
      <c r="H4701" s="84" t="str">
        <f t="shared" si="73"/>
        <v>Overdue Bill</v>
      </c>
      <c r="I4701" s="63">
        <f>(tbl_raw_data[[#This Row],[Date Actioned]])-(tbl_raw_data[[#This Row],[Date Tagged]])</f>
        <v>1.6724537032132503E-2</v>
      </c>
      <c r="J4701" s="66">
        <f>HOUR(tbl_raw_data[[#This Row],[time_taken]])*60+MINUTE(tbl_raw_data[[#This Row],[time_taken]])+SECOND(tbl_raw_data[[#This Row],[time_taken]])/60</f>
        <v>24.083333333333332</v>
      </c>
      <c r="K4701" s="68">
        <f>DATE(YEAR(tbl_raw_data[[#This Row],[Date Actioned]]),MONTH(tbl_raw_data[[#This Row],[Date Actioned]]),DAY(tbl_raw_data[[#This Row],[Date Actioned]]))</f>
        <v>45162</v>
      </c>
      <c r="L4701" s="65" t="str">
        <f>UPPER(TEXT(tbl_raw_data[[#This Row],[updated_date]],"MMMM"))</f>
        <v>AUGUST</v>
      </c>
      <c r="M4701" s="65" t="str">
        <f>"WEEK "&amp;IF(ROUNDUP(DAY(tbl_raw_data[[#This Row],[updated_date]])/7,0)=5,4,ROUNDUP(DAY(tbl_raw_data[[#This Row],[updated_date]])/7,0))</f>
        <v>WEEK 4</v>
      </c>
      <c r="N4701" s="71" t="str">
        <f>UPPER(VLOOKUP(tbl_raw_data[[#This Row],[Analyst]],settings!$A$1:$B$15,2,0))</f>
        <v>FARDIN</v>
      </c>
      <c r="O4701" s="71" t="str">
        <f>TRIM(UPPER(tbl_raw_data[[#This Row],[Outcome]]))</f>
        <v>WITHDRAW</v>
      </c>
      <c r="P4701" s="71" t="str">
        <f>TRIM(UPPER(tbl_raw_data[[#This Row],[Queue Name]]))</f>
        <v>CONSUMER EXISTING</v>
      </c>
      <c r="Q4701" s="71" t="str">
        <f>IF(tbl_raw_data[[#This Row],[time_taken_in_min]]&lt;=settings!$D$2,"SLA_MET","SLA_NOT_MET")</f>
        <v>SLA_NOT_MET</v>
      </c>
    </row>
    <row r="4702" spans="1:17" x14ac:dyDescent="0.3">
      <c r="A4702" s="7" t="s">
        <v>5665</v>
      </c>
      <c r="B4702" s="34">
        <v>45162.766909722224</v>
      </c>
      <c r="C4702" s="40">
        <v>45162.775289351855</v>
      </c>
      <c r="D4702" s="10" t="s">
        <v>47</v>
      </c>
      <c r="E4702" s="10" t="s">
        <v>8</v>
      </c>
      <c r="F4702" s="10" t="s">
        <v>19</v>
      </c>
      <c r="G4702" s="10" t="s">
        <v>879</v>
      </c>
      <c r="H4702" s="84" t="str">
        <f t="shared" si="73"/>
        <v>Incorrect Details</v>
      </c>
      <c r="I4702" s="63">
        <f>(tbl_raw_data[[#This Row],[Date Actioned]])-(tbl_raw_data[[#This Row],[Date Tagged]])</f>
        <v>8.3796296312357299E-3</v>
      </c>
      <c r="J4702" s="66">
        <f>HOUR(tbl_raw_data[[#This Row],[time_taken]])*60+MINUTE(tbl_raw_data[[#This Row],[time_taken]])+SECOND(tbl_raw_data[[#This Row],[time_taken]])/60</f>
        <v>12.066666666666666</v>
      </c>
      <c r="K4702" s="68">
        <f>DATE(YEAR(tbl_raw_data[[#This Row],[Date Actioned]]),MONTH(tbl_raw_data[[#This Row],[Date Actioned]]),DAY(tbl_raw_data[[#This Row],[Date Actioned]]))</f>
        <v>45162</v>
      </c>
      <c r="L4702" s="65" t="str">
        <f>UPPER(TEXT(tbl_raw_data[[#This Row],[updated_date]],"MMMM"))</f>
        <v>AUGUST</v>
      </c>
      <c r="M4702" s="65" t="str">
        <f>"WEEK "&amp;IF(ROUNDUP(DAY(tbl_raw_data[[#This Row],[updated_date]])/7,0)=5,4,ROUNDUP(DAY(tbl_raw_data[[#This Row],[updated_date]])/7,0))</f>
        <v>WEEK 4</v>
      </c>
      <c r="N4702" s="71" t="str">
        <f>UPPER(VLOOKUP(tbl_raw_data[[#This Row],[Analyst]],settings!$A$1:$B$15,2,0))</f>
        <v>NAVED</v>
      </c>
      <c r="O4702" s="71" t="str">
        <f>TRIM(UPPER(tbl_raw_data[[#This Row],[Outcome]]))</f>
        <v>WITHDRAW</v>
      </c>
      <c r="P4702" s="71" t="str">
        <f>TRIM(UPPER(tbl_raw_data[[#This Row],[Queue Name]]))</f>
        <v>CONSUMER POST BUREAU</v>
      </c>
      <c r="Q4702" s="71" t="str">
        <f>IF(tbl_raw_data[[#This Row],[time_taken_in_min]]&lt;=settings!$D$2,"SLA_MET","SLA_NOT_MET")</f>
        <v>SLA_MET</v>
      </c>
    </row>
    <row r="4703" spans="1:17" x14ac:dyDescent="0.3">
      <c r="A4703" s="1" t="s">
        <v>5666</v>
      </c>
      <c r="B4703" s="36">
        <v>45162.770312499997</v>
      </c>
      <c r="C4703" s="41">
        <v>45162.774178240739</v>
      </c>
      <c r="D4703" s="11" t="s">
        <v>47</v>
      </c>
      <c r="E4703" s="11" t="s">
        <v>18</v>
      </c>
      <c r="F4703" s="11" t="s">
        <v>14</v>
      </c>
      <c r="G4703" s="11" t="s">
        <v>706</v>
      </c>
      <c r="H4703" s="84" t="str">
        <f t="shared" si="73"/>
        <v>Incomplete Details</v>
      </c>
      <c r="I4703" s="63">
        <f>(tbl_raw_data[[#This Row],[Date Actioned]])-(tbl_raw_data[[#This Row],[Date Tagged]])</f>
        <v>3.8657407421851531E-3</v>
      </c>
      <c r="J4703" s="66">
        <f>HOUR(tbl_raw_data[[#This Row],[time_taken]])*60+MINUTE(tbl_raw_data[[#This Row],[time_taken]])+SECOND(tbl_raw_data[[#This Row],[time_taken]])/60</f>
        <v>5.5666666666666664</v>
      </c>
      <c r="K4703" s="68">
        <f>DATE(YEAR(tbl_raw_data[[#This Row],[Date Actioned]]),MONTH(tbl_raw_data[[#This Row],[Date Actioned]]),DAY(tbl_raw_data[[#This Row],[Date Actioned]]))</f>
        <v>45162</v>
      </c>
      <c r="L4703" s="65" t="str">
        <f>UPPER(TEXT(tbl_raw_data[[#This Row],[updated_date]],"MMMM"))</f>
        <v>AUGUST</v>
      </c>
      <c r="M4703" s="65" t="str">
        <f>"WEEK "&amp;IF(ROUNDUP(DAY(tbl_raw_data[[#This Row],[updated_date]])/7,0)=5,4,ROUNDUP(DAY(tbl_raw_data[[#This Row],[updated_date]])/7,0))</f>
        <v>WEEK 4</v>
      </c>
      <c r="N4703" s="71" t="str">
        <f>UPPER(VLOOKUP(tbl_raw_data[[#This Row],[Analyst]],settings!$A$1:$B$15,2,0))</f>
        <v>CAMROON</v>
      </c>
      <c r="O4703" s="71" t="str">
        <f>TRIM(UPPER(tbl_raw_data[[#This Row],[Outcome]]))</f>
        <v>WITHDRAW</v>
      </c>
      <c r="P4703" s="71" t="str">
        <f>TRIM(UPPER(tbl_raw_data[[#This Row],[Queue Name]]))</f>
        <v>CONSUMER PRE BUREAU</v>
      </c>
      <c r="Q4703" s="71" t="str">
        <f>IF(tbl_raw_data[[#This Row],[time_taken_in_min]]&lt;=settings!$D$2,"SLA_MET","SLA_NOT_MET")</f>
        <v>SLA_MET</v>
      </c>
    </row>
    <row r="4704" spans="1:17" x14ac:dyDescent="0.3">
      <c r="A4704" s="5" t="s">
        <v>5667</v>
      </c>
      <c r="B4704" s="34">
        <v>45162.774386574078</v>
      </c>
      <c r="C4704" s="40">
        <v>45162.782847222225</v>
      </c>
      <c r="D4704" s="10" t="s">
        <v>47</v>
      </c>
      <c r="E4704" s="10" t="s">
        <v>18</v>
      </c>
      <c r="F4704" s="10" t="s">
        <v>14</v>
      </c>
      <c r="G4704" s="10" t="s">
        <v>667</v>
      </c>
      <c r="H4704" s="84" t="str">
        <f t="shared" si="73"/>
        <v>Incomplete Details</v>
      </c>
      <c r="I4704" s="63">
        <f>(tbl_raw_data[[#This Row],[Date Actioned]])-(tbl_raw_data[[#This Row],[Date Tagged]])</f>
        <v>8.4606481468654238E-3</v>
      </c>
      <c r="J4704" s="66">
        <f>HOUR(tbl_raw_data[[#This Row],[time_taken]])*60+MINUTE(tbl_raw_data[[#This Row],[time_taken]])+SECOND(tbl_raw_data[[#This Row],[time_taken]])/60</f>
        <v>12.183333333333334</v>
      </c>
      <c r="K4704" s="68">
        <f>DATE(YEAR(tbl_raw_data[[#This Row],[Date Actioned]]),MONTH(tbl_raw_data[[#This Row],[Date Actioned]]),DAY(tbl_raw_data[[#This Row],[Date Actioned]]))</f>
        <v>45162</v>
      </c>
      <c r="L4704" s="65" t="str">
        <f>UPPER(TEXT(tbl_raw_data[[#This Row],[updated_date]],"MMMM"))</f>
        <v>AUGUST</v>
      </c>
      <c r="M4704" s="65" t="str">
        <f>"WEEK "&amp;IF(ROUNDUP(DAY(tbl_raw_data[[#This Row],[updated_date]])/7,0)=5,4,ROUNDUP(DAY(tbl_raw_data[[#This Row],[updated_date]])/7,0))</f>
        <v>WEEK 4</v>
      </c>
      <c r="N4704" s="71" t="str">
        <f>UPPER(VLOOKUP(tbl_raw_data[[#This Row],[Analyst]],settings!$A$1:$B$15,2,0))</f>
        <v>CAMROON</v>
      </c>
      <c r="O4704" s="71" t="str">
        <f>TRIM(UPPER(tbl_raw_data[[#This Row],[Outcome]]))</f>
        <v>WITHDRAW</v>
      </c>
      <c r="P4704" s="71" t="str">
        <f>TRIM(UPPER(tbl_raw_data[[#This Row],[Queue Name]]))</f>
        <v>CONSUMER PRE BUREAU</v>
      </c>
      <c r="Q4704" s="71" t="str">
        <f>IF(tbl_raw_data[[#This Row],[time_taken_in_min]]&lt;=settings!$D$2,"SLA_MET","SLA_NOT_MET")</f>
        <v>SLA_MET</v>
      </c>
    </row>
    <row r="4705" spans="1:17" x14ac:dyDescent="0.3">
      <c r="A4705" s="7" t="s">
        <v>5668</v>
      </c>
      <c r="B4705" s="36">
        <v>45162.781331018516</v>
      </c>
      <c r="C4705" s="41">
        <v>45162.785497685189</v>
      </c>
      <c r="D4705" s="11" t="s">
        <v>47</v>
      </c>
      <c r="E4705" s="11" t="s">
        <v>18</v>
      </c>
      <c r="F4705" s="11" t="s">
        <v>14</v>
      </c>
      <c r="G4705" s="11" t="s">
        <v>880</v>
      </c>
      <c r="H4705" s="84" t="str">
        <f t="shared" si="73"/>
        <v>Incorrect Details</v>
      </c>
      <c r="I4705" s="63">
        <f>(tbl_raw_data[[#This Row],[Date Actioned]])-(tbl_raw_data[[#This Row],[Date Tagged]])</f>
        <v>4.1666666729724966E-3</v>
      </c>
      <c r="J4705" s="66">
        <f>HOUR(tbl_raw_data[[#This Row],[time_taken]])*60+MINUTE(tbl_raw_data[[#This Row],[time_taken]])+SECOND(tbl_raw_data[[#This Row],[time_taken]])/60</f>
        <v>6</v>
      </c>
      <c r="K4705" s="68">
        <f>DATE(YEAR(tbl_raw_data[[#This Row],[Date Actioned]]),MONTH(tbl_raw_data[[#This Row],[Date Actioned]]),DAY(tbl_raw_data[[#This Row],[Date Actioned]]))</f>
        <v>45162</v>
      </c>
      <c r="L4705" s="65" t="str">
        <f>UPPER(TEXT(tbl_raw_data[[#This Row],[updated_date]],"MMMM"))</f>
        <v>AUGUST</v>
      </c>
      <c r="M4705" s="65" t="str">
        <f>"WEEK "&amp;IF(ROUNDUP(DAY(tbl_raw_data[[#This Row],[updated_date]])/7,0)=5,4,ROUNDUP(DAY(tbl_raw_data[[#This Row],[updated_date]])/7,0))</f>
        <v>WEEK 4</v>
      </c>
      <c r="N4705" s="71" t="str">
        <f>UPPER(VLOOKUP(tbl_raw_data[[#This Row],[Analyst]],settings!$A$1:$B$15,2,0))</f>
        <v>CAMROON</v>
      </c>
      <c r="O4705" s="71" t="str">
        <f>TRIM(UPPER(tbl_raw_data[[#This Row],[Outcome]]))</f>
        <v>WITHDRAW</v>
      </c>
      <c r="P4705" s="71" t="str">
        <f>TRIM(UPPER(tbl_raw_data[[#This Row],[Queue Name]]))</f>
        <v>CONSUMER PRE BUREAU</v>
      </c>
      <c r="Q4705" s="71" t="str">
        <f>IF(tbl_raw_data[[#This Row],[time_taken_in_min]]&lt;=settings!$D$2,"SLA_MET","SLA_NOT_MET")</f>
        <v>SLA_MET</v>
      </c>
    </row>
    <row r="4706" spans="1:17" x14ac:dyDescent="0.3">
      <c r="A4706" s="1" t="s">
        <v>5669</v>
      </c>
      <c r="B4706" s="34">
        <v>45162.787627314814</v>
      </c>
      <c r="C4706" s="40">
        <v>45162.792291666665</v>
      </c>
      <c r="D4706" s="10" t="s">
        <v>47</v>
      </c>
      <c r="E4706" s="10" t="s">
        <v>8</v>
      </c>
      <c r="F4706" s="10" t="s">
        <v>17</v>
      </c>
      <c r="G4706" s="12"/>
      <c r="H4706" s="84" t="str">
        <f t="shared" si="73"/>
        <v>Reason Unknown</v>
      </c>
      <c r="I4706" s="63">
        <f>(tbl_raw_data[[#This Row],[Date Actioned]])-(tbl_raw_data[[#This Row],[Date Tagged]])</f>
        <v>4.6643518508062698E-3</v>
      </c>
      <c r="J4706" s="66">
        <f>HOUR(tbl_raw_data[[#This Row],[time_taken]])*60+MINUTE(tbl_raw_data[[#This Row],[time_taken]])+SECOND(tbl_raw_data[[#This Row],[time_taken]])/60</f>
        <v>6.7166666666666668</v>
      </c>
      <c r="K4706" s="68">
        <f>DATE(YEAR(tbl_raw_data[[#This Row],[Date Actioned]]),MONTH(tbl_raw_data[[#This Row],[Date Actioned]]),DAY(tbl_raw_data[[#This Row],[Date Actioned]]))</f>
        <v>45162</v>
      </c>
      <c r="L4706" s="65" t="str">
        <f>UPPER(TEXT(tbl_raw_data[[#This Row],[updated_date]],"MMMM"))</f>
        <v>AUGUST</v>
      </c>
      <c r="M4706" s="65" t="str">
        <f>"WEEK "&amp;IF(ROUNDUP(DAY(tbl_raw_data[[#This Row],[updated_date]])/7,0)=5,4,ROUNDUP(DAY(tbl_raw_data[[#This Row],[updated_date]])/7,0))</f>
        <v>WEEK 4</v>
      </c>
      <c r="N4706" s="71" t="str">
        <f>UPPER(VLOOKUP(tbl_raw_data[[#This Row],[Analyst]],settings!$A$1:$B$15,2,0))</f>
        <v>MERCEDES</v>
      </c>
      <c r="O4706" s="71" t="str">
        <f>TRIM(UPPER(tbl_raw_data[[#This Row],[Outcome]]))</f>
        <v>WITHDRAW</v>
      </c>
      <c r="P4706" s="71" t="str">
        <f>TRIM(UPPER(tbl_raw_data[[#This Row],[Queue Name]]))</f>
        <v>CONSUMER POST BUREAU</v>
      </c>
      <c r="Q4706" s="71" t="str">
        <f>IF(tbl_raw_data[[#This Row],[time_taken_in_min]]&lt;=settings!$D$2,"SLA_MET","SLA_NOT_MET")</f>
        <v>SLA_MET</v>
      </c>
    </row>
    <row r="4707" spans="1:17" x14ac:dyDescent="0.3">
      <c r="A4707" s="5" t="s">
        <v>5670</v>
      </c>
      <c r="B4707" s="36">
        <v>45162.790208333332</v>
      </c>
      <c r="C4707" s="41">
        <v>45162.793946759259</v>
      </c>
      <c r="D4707" s="11" t="s">
        <v>47</v>
      </c>
      <c r="E4707" s="11" t="s">
        <v>18</v>
      </c>
      <c r="F4707" s="11" t="s">
        <v>14</v>
      </c>
      <c r="G4707" s="11" t="s">
        <v>706</v>
      </c>
      <c r="H4707" s="84" t="str">
        <f t="shared" si="73"/>
        <v>Incomplete Details</v>
      </c>
      <c r="I4707" s="63">
        <f>(tbl_raw_data[[#This Row],[Date Actioned]])-(tbl_raw_data[[#This Row],[Date Tagged]])</f>
        <v>3.7384259267128073E-3</v>
      </c>
      <c r="J4707" s="66">
        <f>HOUR(tbl_raw_data[[#This Row],[time_taken]])*60+MINUTE(tbl_raw_data[[#This Row],[time_taken]])+SECOND(tbl_raw_data[[#This Row],[time_taken]])/60</f>
        <v>5.3833333333333337</v>
      </c>
      <c r="K4707" s="68">
        <f>DATE(YEAR(tbl_raw_data[[#This Row],[Date Actioned]]),MONTH(tbl_raw_data[[#This Row],[Date Actioned]]),DAY(tbl_raw_data[[#This Row],[Date Actioned]]))</f>
        <v>45162</v>
      </c>
      <c r="L4707" s="65" t="str">
        <f>UPPER(TEXT(tbl_raw_data[[#This Row],[updated_date]],"MMMM"))</f>
        <v>AUGUST</v>
      </c>
      <c r="M4707" s="65" t="str">
        <f>"WEEK "&amp;IF(ROUNDUP(DAY(tbl_raw_data[[#This Row],[updated_date]])/7,0)=5,4,ROUNDUP(DAY(tbl_raw_data[[#This Row],[updated_date]])/7,0))</f>
        <v>WEEK 4</v>
      </c>
      <c r="N4707" s="71" t="str">
        <f>UPPER(VLOOKUP(tbl_raw_data[[#This Row],[Analyst]],settings!$A$1:$B$15,2,0))</f>
        <v>CAMROON</v>
      </c>
      <c r="O4707" s="71" t="str">
        <f>TRIM(UPPER(tbl_raw_data[[#This Row],[Outcome]]))</f>
        <v>WITHDRAW</v>
      </c>
      <c r="P4707" s="71" t="str">
        <f>TRIM(UPPER(tbl_raw_data[[#This Row],[Queue Name]]))</f>
        <v>CONSUMER PRE BUREAU</v>
      </c>
      <c r="Q4707" s="71" t="str">
        <f>IF(tbl_raw_data[[#This Row],[time_taken_in_min]]&lt;=settings!$D$2,"SLA_MET","SLA_NOT_MET")</f>
        <v>SLA_MET</v>
      </c>
    </row>
    <row r="4708" spans="1:17" x14ac:dyDescent="0.3">
      <c r="A4708" s="7" t="s">
        <v>5671</v>
      </c>
      <c r="B4708" s="34">
        <v>45162.795763888891</v>
      </c>
      <c r="C4708" s="40">
        <v>45162.801574074074</v>
      </c>
      <c r="D4708" s="10" t="s">
        <v>47</v>
      </c>
      <c r="E4708" s="10" t="s">
        <v>11</v>
      </c>
      <c r="F4708" s="10" t="s">
        <v>14</v>
      </c>
      <c r="G4708" s="10" t="s">
        <v>686</v>
      </c>
      <c r="H4708" s="84" t="str">
        <f t="shared" si="73"/>
        <v>Incorrect Queue</v>
      </c>
      <c r="I4708" s="63">
        <f>(tbl_raw_data[[#This Row],[Date Actioned]])-(tbl_raw_data[[#This Row],[Date Tagged]])</f>
        <v>5.8101851827814244E-3</v>
      </c>
      <c r="J4708" s="66">
        <f>HOUR(tbl_raw_data[[#This Row],[time_taken]])*60+MINUTE(tbl_raw_data[[#This Row],[time_taken]])+SECOND(tbl_raw_data[[#This Row],[time_taken]])/60</f>
        <v>8.3666666666666671</v>
      </c>
      <c r="K4708" s="68">
        <f>DATE(YEAR(tbl_raw_data[[#This Row],[Date Actioned]]),MONTH(tbl_raw_data[[#This Row],[Date Actioned]]),DAY(tbl_raw_data[[#This Row],[Date Actioned]]))</f>
        <v>45162</v>
      </c>
      <c r="L4708" s="65" t="str">
        <f>UPPER(TEXT(tbl_raw_data[[#This Row],[updated_date]],"MMMM"))</f>
        <v>AUGUST</v>
      </c>
      <c r="M4708" s="65" t="str">
        <f>"WEEK "&amp;IF(ROUNDUP(DAY(tbl_raw_data[[#This Row],[updated_date]])/7,0)=5,4,ROUNDUP(DAY(tbl_raw_data[[#This Row],[updated_date]])/7,0))</f>
        <v>WEEK 4</v>
      </c>
      <c r="N4708" s="71" t="str">
        <f>UPPER(VLOOKUP(tbl_raw_data[[#This Row],[Analyst]],settings!$A$1:$B$15,2,0))</f>
        <v>CAMROON</v>
      </c>
      <c r="O4708" s="71" t="str">
        <f>TRIM(UPPER(tbl_raw_data[[#This Row],[Outcome]]))</f>
        <v>WITHDRAW</v>
      </c>
      <c r="P4708" s="71" t="str">
        <f>TRIM(UPPER(tbl_raw_data[[#This Row],[Queue Name]]))</f>
        <v>CONSUMER EXISTING</v>
      </c>
      <c r="Q4708" s="71" t="str">
        <f>IF(tbl_raw_data[[#This Row],[time_taken_in_min]]&lt;=settings!$D$2,"SLA_MET","SLA_NOT_MET")</f>
        <v>SLA_MET</v>
      </c>
    </row>
    <row r="4709" spans="1:17" x14ac:dyDescent="0.3">
      <c r="A4709" s="1" t="s">
        <v>5672</v>
      </c>
      <c r="B4709" s="36">
        <v>45162.798715277779</v>
      </c>
      <c r="C4709" s="41">
        <v>45162.808194444442</v>
      </c>
      <c r="D4709" s="11" t="s">
        <v>47</v>
      </c>
      <c r="E4709" s="11" t="s">
        <v>11</v>
      </c>
      <c r="F4709" s="11" t="s">
        <v>14</v>
      </c>
      <c r="G4709" s="11" t="s">
        <v>667</v>
      </c>
      <c r="H4709" s="84" t="str">
        <f t="shared" si="73"/>
        <v>Incomplete Details</v>
      </c>
      <c r="I4709" s="63">
        <f>(tbl_raw_data[[#This Row],[Date Actioned]])-(tbl_raw_data[[#This Row],[Date Tagged]])</f>
        <v>9.4791666633682325E-3</v>
      </c>
      <c r="J4709" s="66">
        <f>HOUR(tbl_raw_data[[#This Row],[time_taken]])*60+MINUTE(tbl_raw_data[[#This Row],[time_taken]])+SECOND(tbl_raw_data[[#This Row],[time_taken]])/60</f>
        <v>13.65</v>
      </c>
      <c r="K4709" s="68">
        <f>DATE(YEAR(tbl_raw_data[[#This Row],[Date Actioned]]),MONTH(tbl_raw_data[[#This Row],[Date Actioned]]),DAY(tbl_raw_data[[#This Row],[Date Actioned]]))</f>
        <v>45162</v>
      </c>
      <c r="L4709" s="65" t="str">
        <f>UPPER(TEXT(tbl_raw_data[[#This Row],[updated_date]],"MMMM"))</f>
        <v>AUGUST</v>
      </c>
      <c r="M4709" s="65" t="str">
        <f>"WEEK "&amp;IF(ROUNDUP(DAY(tbl_raw_data[[#This Row],[updated_date]])/7,0)=5,4,ROUNDUP(DAY(tbl_raw_data[[#This Row],[updated_date]])/7,0))</f>
        <v>WEEK 4</v>
      </c>
      <c r="N4709" s="71" t="str">
        <f>UPPER(VLOOKUP(tbl_raw_data[[#This Row],[Analyst]],settings!$A$1:$B$15,2,0))</f>
        <v>CAMROON</v>
      </c>
      <c r="O4709" s="71" t="str">
        <f>TRIM(UPPER(tbl_raw_data[[#This Row],[Outcome]]))</f>
        <v>WITHDRAW</v>
      </c>
      <c r="P4709" s="71" t="str">
        <f>TRIM(UPPER(tbl_raw_data[[#This Row],[Queue Name]]))</f>
        <v>CONSUMER EXISTING</v>
      </c>
      <c r="Q4709" s="71" t="str">
        <f>IF(tbl_raw_data[[#This Row],[time_taken_in_min]]&lt;=settings!$D$2,"SLA_MET","SLA_NOT_MET")</f>
        <v>SLA_MET</v>
      </c>
    </row>
    <row r="4710" spans="1:17" x14ac:dyDescent="0.3">
      <c r="A4710" s="5" t="s">
        <v>5673</v>
      </c>
      <c r="B4710" s="34">
        <v>45162.800162037034</v>
      </c>
      <c r="C4710" s="40">
        <v>45162.806574074071</v>
      </c>
      <c r="D4710" s="10" t="s">
        <v>47</v>
      </c>
      <c r="E4710" s="10" t="s">
        <v>18</v>
      </c>
      <c r="F4710" s="10" t="s">
        <v>191</v>
      </c>
      <c r="G4710" s="10" t="s">
        <v>714</v>
      </c>
      <c r="H4710" s="84" t="str">
        <f t="shared" si="73"/>
        <v>Incorrect Details</v>
      </c>
      <c r="I4710" s="63">
        <f>(tbl_raw_data[[#This Row],[Date Actioned]])-(tbl_raw_data[[#This Row],[Date Tagged]])</f>
        <v>6.4120370370801538E-3</v>
      </c>
      <c r="J4710" s="66">
        <f>HOUR(tbl_raw_data[[#This Row],[time_taken]])*60+MINUTE(tbl_raw_data[[#This Row],[time_taken]])+SECOND(tbl_raw_data[[#This Row],[time_taken]])/60</f>
        <v>9.2333333333333325</v>
      </c>
      <c r="K4710" s="68">
        <f>DATE(YEAR(tbl_raw_data[[#This Row],[Date Actioned]]),MONTH(tbl_raw_data[[#This Row],[Date Actioned]]),DAY(tbl_raw_data[[#This Row],[Date Actioned]]))</f>
        <v>45162</v>
      </c>
      <c r="L4710" s="65" t="str">
        <f>UPPER(TEXT(tbl_raw_data[[#This Row],[updated_date]],"MMMM"))</f>
        <v>AUGUST</v>
      </c>
      <c r="M4710" s="65" t="str">
        <f>"WEEK "&amp;IF(ROUNDUP(DAY(tbl_raw_data[[#This Row],[updated_date]])/7,0)=5,4,ROUNDUP(DAY(tbl_raw_data[[#This Row],[updated_date]])/7,0))</f>
        <v>WEEK 4</v>
      </c>
      <c r="N4710" s="71" t="str">
        <f>UPPER(VLOOKUP(tbl_raw_data[[#This Row],[Analyst]],settings!$A$1:$B$15,2,0))</f>
        <v>JULIA</v>
      </c>
      <c r="O4710" s="71" t="str">
        <f>TRIM(UPPER(tbl_raw_data[[#This Row],[Outcome]]))</f>
        <v>WITHDRAW</v>
      </c>
      <c r="P4710" s="71" t="str">
        <f>TRIM(UPPER(tbl_raw_data[[#This Row],[Queue Name]]))</f>
        <v>CONSUMER PRE BUREAU</v>
      </c>
      <c r="Q4710" s="71" t="str">
        <f>IF(tbl_raw_data[[#This Row],[time_taken_in_min]]&lt;=settings!$D$2,"SLA_MET","SLA_NOT_MET")</f>
        <v>SLA_MET</v>
      </c>
    </row>
    <row r="4711" spans="1:17" x14ac:dyDescent="0.3">
      <c r="A4711" s="7" t="s">
        <v>5674</v>
      </c>
      <c r="B4711" s="36">
        <v>45162.802824074075</v>
      </c>
      <c r="C4711" s="41">
        <v>45162.809872685182</v>
      </c>
      <c r="D4711" s="11" t="s">
        <v>47</v>
      </c>
      <c r="E4711" s="11" t="s">
        <v>18</v>
      </c>
      <c r="F4711" s="11" t="s">
        <v>14</v>
      </c>
      <c r="G4711" s="11" t="s">
        <v>667</v>
      </c>
      <c r="H4711" s="84" t="str">
        <f t="shared" si="73"/>
        <v>Incomplete Details</v>
      </c>
      <c r="I4711" s="63">
        <f>(tbl_raw_data[[#This Row],[Date Actioned]])-(tbl_raw_data[[#This Row],[Date Tagged]])</f>
        <v>7.0486111071659252E-3</v>
      </c>
      <c r="J4711" s="66">
        <f>HOUR(tbl_raw_data[[#This Row],[time_taken]])*60+MINUTE(tbl_raw_data[[#This Row],[time_taken]])+SECOND(tbl_raw_data[[#This Row],[time_taken]])/60</f>
        <v>10.15</v>
      </c>
      <c r="K4711" s="68">
        <f>DATE(YEAR(tbl_raw_data[[#This Row],[Date Actioned]]),MONTH(tbl_raw_data[[#This Row],[Date Actioned]]),DAY(tbl_raw_data[[#This Row],[Date Actioned]]))</f>
        <v>45162</v>
      </c>
      <c r="L4711" s="65" t="str">
        <f>UPPER(TEXT(tbl_raw_data[[#This Row],[updated_date]],"MMMM"))</f>
        <v>AUGUST</v>
      </c>
      <c r="M4711" s="65" t="str">
        <f>"WEEK "&amp;IF(ROUNDUP(DAY(tbl_raw_data[[#This Row],[updated_date]])/7,0)=5,4,ROUNDUP(DAY(tbl_raw_data[[#This Row],[updated_date]])/7,0))</f>
        <v>WEEK 4</v>
      </c>
      <c r="N4711" s="71" t="str">
        <f>UPPER(VLOOKUP(tbl_raw_data[[#This Row],[Analyst]],settings!$A$1:$B$15,2,0))</f>
        <v>CAMROON</v>
      </c>
      <c r="O4711" s="71" t="str">
        <f>TRIM(UPPER(tbl_raw_data[[#This Row],[Outcome]]))</f>
        <v>WITHDRAW</v>
      </c>
      <c r="P4711" s="71" t="str">
        <f>TRIM(UPPER(tbl_raw_data[[#This Row],[Queue Name]]))</f>
        <v>CONSUMER PRE BUREAU</v>
      </c>
      <c r="Q4711" s="71" t="str">
        <f>IF(tbl_raw_data[[#This Row],[time_taken_in_min]]&lt;=settings!$D$2,"SLA_MET","SLA_NOT_MET")</f>
        <v>SLA_MET</v>
      </c>
    </row>
    <row r="4712" spans="1:17" x14ac:dyDescent="0.3">
      <c r="A4712" s="1" t="s">
        <v>5675</v>
      </c>
      <c r="B4712" s="34">
        <v>45162.805277777778</v>
      </c>
      <c r="C4712" s="40">
        <v>45162.814652777779</v>
      </c>
      <c r="D4712" s="10" t="s">
        <v>47</v>
      </c>
      <c r="E4712" s="10" t="s">
        <v>11</v>
      </c>
      <c r="F4712" s="10" t="s">
        <v>14</v>
      </c>
      <c r="G4712" s="10" t="s">
        <v>667</v>
      </c>
      <c r="H4712" s="84" t="str">
        <f t="shared" si="73"/>
        <v>Incomplete Details</v>
      </c>
      <c r="I4712" s="63">
        <f>(tbl_raw_data[[#This Row],[Date Actioned]])-(tbl_raw_data[[#This Row],[Date Tagged]])</f>
        <v>9.3750000014551915E-3</v>
      </c>
      <c r="J4712" s="66">
        <f>HOUR(tbl_raw_data[[#This Row],[time_taken]])*60+MINUTE(tbl_raw_data[[#This Row],[time_taken]])+SECOND(tbl_raw_data[[#This Row],[time_taken]])/60</f>
        <v>13.5</v>
      </c>
      <c r="K4712" s="68">
        <f>DATE(YEAR(tbl_raw_data[[#This Row],[Date Actioned]]),MONTH(tbl_raw_data[[#This Row],[Date Actioned]]),DAY(tbl_raw_data[[#This Row],[Date Actioned]]))</f>
        <v>45162</v>
      </c>
      <c r="L4712" s="65" t="str">
        <f>UPPER(TEXT(tbl_raw_data[[#This Row],[updated_date]],"MMMM"))</f>
        <v>AUGUST</v>
      </c>
      <c r="M4712" s="65" t="str">
        <f>"WEEK "&amp;IF(ROUNDUP(DAY(tbl_raw_data[[#This Row],[updated_date]])/7,0)=5,4,ROUNDUP(DAY(tbl_raw_data[[#This Row],[updated_date]])/7,0))</f>
        <v>WEEK 4</v>
      </c>
      <c r="N4712" s="71" t="str">
        <f>UPPER(VLOOKUP(tbl_raw_data[[#This Row],[Analyst]],settings!$A$1:$B$15,2,0))</f>
        <v>CAMROON</v>
      </c>
      <c r="O4712" s="71" t="str">
        <f>TRIM(UPPER(tbl_raw_data[[#This Row],[Outcome]]))</f>
        <v>WITHDRAW</v>
      </c>
      <c r="P4712" s="71" t="str">
        <f>TRIM(UPPER(tbl_raw_data[[#This Row],[Queue Name]]))</f>
        <v>CONSUMER EXISTING</v>
      </c>
      <c r="Q4712" s="71" t="str">
        <f>IF(tbl_raw_data[[#This Row],[time_taken_in_min]]&lt;=settings!$D$2,"SLA_MET","SLA_NOT_MET")</f>
        <v>SLA_MET</v>
      </c>
    </row>
    <row r="4713" spans="1:17" x14ac:dyDescent="0.3">
      <c r="A4713" s="5" t="s">
        <v>5676</v>
      </c>
      <c r="B4713" s="36">
        <v>45162.826840277776</v>
      </c>
      <c r="C4713" s="41">
        <v>45162.835046296299</v>
      </c>
      <c r="D4713" s="11" t="s">
        <v>47</v>
      </c>
      <c r="E4713" s="11" t="s">
        <v>18</v>
      </c>
      <c r="F4713" s="11" t="s">
        <v>114</v>
      </c>
      <c r="G4713" s="11" t="s">
        <v>881</v>
      </c>
      <c r="H4713" s="84" t="str">
        <f t="shared" si="73"/>
        <v>Incorrect Queue</v>
      </c>
      <c r="I4713" s="63">
        <f>(tbl_raw_data[[#This Row],[Date Actioned]])-(tbl_raw_data[[#This Row],[Date Tagged]])</f>
        <v>8.2060185231966898E-3</v>
      </c>
      <c r="J4713" s="66">
        <f>HOUR(tbl_raw_data[[#This Row],[time_taken]])*60+MINUTE(tbl_raw_data[[#This Row],[time_taken]])+SECOND(tbl_raw_data[[#This Row],[time_taken]])/60</f>
        <v>11.816666666666666</v>
      </c>
      <c r="K4713" s="68">
        <f>DATE(YEAR(tbl_raw_data[[#This Row],[Date Actioned]]),MONTH(tbl_raw_data[[#This Row],[Date Actioned]]),DAY(tbl_raw_data[[#This Row],[Date Actioned]]))</f>
        <v>45162</v>
      </c>
      <c r="L4713" s="65" t="str">
        <f>UPPER(TEXT(tbl_raw_data[[#This Row],[updated_date]],"MMMM"))</f>
        <v>AUGUST</v>
      </c>
      <c r="M4713" s="65" t="str">
        <f>"WEEK "&amp;IF(ROUNDUP(DAY(tbl_raw_data[[#This Row],[updated_date]])/7,0)=5,4,ROUNDUP(DAY(tbl_raw_data[[#This Row],[updated_date]])/7,0))</f>
        <v>WEEK 4</v>
      </c>
      <c r="N4713" s="71" t="str">
        <f>UPPER(VLOOKUP(tbl_raw_data[[#This Row],[Analyst]],settings!$A$1:$B$15,2,0))</f>
        <v>FARDIN</v>
      </c>
      <c r="O4713" s="71" t="str">
        <f>TRIM(UPPER(tbl_raw_data[[#This Row],[Outcome]]))</f>
        <v>WITHDRAW</v>
      </c>
      <c r="P4713" s="71" t="str">
        <f>TRIM(UPPER(tbl_raw_data[[#This Row],[Queue Name]]))</f>
        <v>CONSUMER PRE BUREAU</v>
      </c>
      <c r="Q4713" s="71" t="str">
        <f>IF(tbl_raw_data[[#This Row],[time_taken_in_min]]&lt;=settings!$D$2,"SLA_MET","SLA_NOT_MET")</f>
        <v>SLA_MET</v>
      </c>
    </row>
    <row r="4714" spans="1:17" x14ac:dyDescent="0.3">
      <c r="A4714" s="7" t="s">
        <v>5677</v>
      </c>
      <c r="B4714" s="34">
        <v>45162.863067129627</v>
      </c>
      <c r="C4714" s="40">
        <v>45162.872847222221</v>
      </c>
      <c r="D4714" s="10" t="s">
        <v>47</v>
      </c>
      <c r="E4714" s="10" t="s">
        <v>8</v>
      </c>
      <c r="F4714" s="10" t="s">
        <v>17</v>
      </c>
      <c r="G4714" s="12"/>
      <c r="H4714" s="84" t="str">
        <f t="shared" si="73"/>
        <v>Reason Unknown</v>
      </c>
      <c r="I4714" s="63">
        <f>(tbl_raw_data[[#This Row],[Date Actioned]])-(tbl_raw_data[[#This Row],[Date Tagged]])</f>
        <v>9.7800925941555761E-3</v>
      </c>
      <c r="J4714" s="66">
        <f>HOUR(tbl_raw_data[[#This Row],[time_taken]])*60+MINUTE(tbl_raw_data[[#This Row],[time_taken]])+SECOND(tbl_raw_data[[#This Row],[time_taken]])/60</f>
        <v>14.083333333333334</v>
      </c>
      <c r="K4714" s="68">
        <f>DATE(YEAR(tbl_raw_data[[#This Row],[Date Actioned]]),MONTH(tbl_raw_data[[#This Row],[Date Actioned]]),DAY(tbl_raw_data[[#This Row],[Date Actioned]]))</f>
        <v>45162</v>
      </c>
      <c r="L4714" s="65" t="str">
        <f>UPPER(TEXT(tbl_raw_data[[#This Row],[updated_date]],"MMMM"))</f>
        <v>AUGUST</v>
      </c>
      <c r="M4714" s="65" t="str">
        <f>"WEEK "&amp;IF(ROUNDUP(DAY(tbl_raw_data[[#This Row],[updated_date]])/7,0)=5,4,ROUNDUP(DAY(tbl_raw_data[[#This Row],[updated_date]])/7,0))</f>
        <v>WEEK 4</v>
      </c>
      <c r="N4714" s="71" t="str">
        <f>UPPER(VLOOKUP(tbl_raw_data[[#This Row],[Analyst]],settings!$A$1:$B$15,2,0))</f>
        <v>MERCEDES</v>
      </c>
      <c r="O4714" s="71" t="str">
        <f>TRIM(UPPER(tbl_raw_data[[#This Row],[Outcome]]))</f>
        <v>WITHDRAW</v>
      </c>
      <c r="P4714" s="71" t="str">
        <f>TRIM(UPPER(tbl_raw_data[[#This Row],[Queue Name]]))</f>
        <v>CONSUMER POST BUREAU</v>
      </c>
      <c r="Q4714" s="71" t="str">
        <f>IF(tbl_raw_data[[#This Row],[time_taken_in_min]]&lt;=settings!$D$2,"SLA_MET","SLA_NOT_MET")</f>
        <v>SLA_MET</v>
      </c>
    </row>
    <row r="4715" spans="1:17" x14ac:dyDescent="0.3">
      <c r="A4715" s="1" t="s">
        <v>5678</v>
      </c>
      <c r="B4715" s="36">
        <v>45162.911041666666</v>
      </c>
      <c r="C4715" s="41">
        <v>45162.914930555555</v>
      </c>
      <c r="D4715" s="11" t="s">
        <v>47</v>
      </c>
      <c r="E4715" s="11" t="s">
        <v>8</v>
      </c>
      <c r="F4715" s="11" t="s">
        <v>114</v>
      </c>
      <c r="G4715" s="13"/>
      <c r="H4715" s="84" t="str">
        <f t="shared" si="73"/>
        <v>Reason Unknown</v>
      </c>
      <c r="I4715" s="63">
        <f>(tbl_raw_data[[#This Row],[Date Actioned]])-(tbl_raw_data[[#This Row],[Date Tagged]])</f>
        <v>3.8888888884685002E-3</v>
      </c>
      <c r="J4715" s="66">
        <f>HOUR(tbl_raw_data[[#This Row],[time_taken]])*60+MINUTE(tbl_raw_data[[#This Row],[time_taken]])+SECOND(tbl_raw_data[[#This Row],[time_taken]])/60</f>
        <v>5.6</v>
      </c>
      <c r="K4715" s="68">
        <f>DATE(YEAR(tbl_raw_data[[#This Row],[Date Actioned]]),MONTH(tbl_raw_data[[#This Row],[Date Actioned]]),DAY(tbl_raw_data[[#This Row],[Date Actioned]]))</f>
        <v>45162</v>
      </c>
      <c r="L4715" s="65" t="str">
        <f>UPPER(TEXT(tbl_raw_data[[#This Row],[updated_date]],"MMMM"))</f>
        <v>AUGUST</v>
      </c>
      <c r="M4715" s="65" t="str">
        <f>"WEEK "&amp;IF(ROUNDUP(DAY(tbl_raw_data[[#This Row],[updated_date]])/7,0)=5,4,ROUNDUP(DAY(tbl_raw_data[[#This Row],[updated_date]])/7,0))</f>
        <v>WEEK 4</v>
      </c>
      <c r="N4715" s="71" t="str">
        <f>UPPER(VLOOKUP(tbl_raw_data[[#This Row],[Analyst]],settings!$A$1:$B$15,2,0))</f>
        <v>FARDIN</v>
      </c>
      <c r="O4715" s="71" t="str">
        <f>TRIM(UPPER(tbl_raw_data[[#This Row],[Outcome]]))</f>
        <v>WITHDRAW</v>
      </c>
      <c r="P4715" s="71" t="str">
        <f>TRIM(UPPER(tbl_raw_data[[#This Row],[Queue Name]]))</f>
        <v>CONSUMER POST BUREAU</v>
      </c>
      <c r="Q4715" s="71" t="str">
        <f>IF(tbl_raw_data[[#This Row],[time_taken_in_min]]&lt;=settings!$D$2,"SLA_MET","SLA_NOT_MET")</f>
        <v>SLA_MET</v>
      </c>
    </row>
    <row r="4716" spans="1:17" x14ac:dyDescent="0.3">
      <c r="A4716" s="5" t="s">
        <v>5679</v>
      </c>
      <c r="B4716" s="34">
        <v>45162.930243055554</v>
      </c>
      <c r="C4716" s="40">
        <v>45162.932696759257</v>
      </c>
      <c r="D4716" s="10" t="s">
        <v>47</v>
      </c>
      <c r="E4716" s="10" t="s">
        <v>8</v>
      </c>
      <c r="F4716" s="10" t="s">
        <v>114</v>
      </c>
      <c r="G4716" s="12"/>
      <c r="H4716" s="84" t="str">
        <f t="shared" si="73"/>
        <v>Reason Unknown</v>
      </c>
      <c r="I4716" s="63">
        <f>(tbl_raw_data[[#This Row],[Date Actioned]])-(tbl_raw_data[[#This Row],[Date Tagged]])</f>
        <v>2.4537037024856545E-3</v>
      </c>
      <c r="J4716" s="66">
        <f>HOUR(tbl_raw_data[[#This Row],[time_taken]])*60+MINUTE(tbl_raw_data[[#This Row],[time_taken]])+SECOND(tbl_raw_data[[#This Row],[time_taken]])/60</f>
        <v>3.5333333333333332</v>
      </c>
      <c r="K4716" s="68">
        <f>DATE(YEAR(tbl_raw_data[[#This Row],[Date Actioned]]),MONTH(tbl_raw_data[[#This Row],[Date Actioned]]),DAY(tbl_raw_data[[#This Row],[Date Actioned]]))</f>
        <v>45162</v>
      </c>
      <c r="L4716" s="65" t="str">
        <f>UPPER(TEXT(tbl_raw_data[[#This Row],[updated_date]],"MMMM"))</f>
        <v>AUGUST</v>
      </c>
      <c r="M4716" s="65" t="str">
        <f>"WEEK "&amp;IF(ROUNDUP(DAY(tbl_raw_data[[#This Row],[updated_date]])/7,0)=5,4,ROUNDUP(DAY(tbl_raw_data[[#This Row],[updated_date]])/7,0))</f>
        <v>WEEK 4</v>
      </c>
      <c r="N4716" s="71" t="str">
        <f>UPPER(VLOOKUP(tbl_raw_data[[#This Row],[Analyst]],settings!$A$1:$B$15,2,0))</f>
        <v>FARDIN</v>
      </c>
      <c r="O4716" s="71" t="str">
        <f>TRIM(UPPER(tbl_raw_data[[#This Row],[Outcome]]))</f>
        <v>WITHDRAW</v>
      </c>
      <c r="P4716" s="71" t="str">
        <f>TRIM(UPPER(tbl_raw_data[[#This Row],[Queue Name]]))</f>
        <v>CONSUMER POST BUREAU</v>
      </c>
      <c r="Q4716" s="71" t="str">
        <f>IF(tbl_raw_data[[#This Row],[time_taken_in_min]]&lt;=settings!$D$2,"SLA_MET","SLA_NOT_MET")</f>
        <v>SLA_MET</v>
      </c>
    </row>
    <row r="4717" spans="1:17" hidden="1" x14ac:dyDescent="0.3">
      <c r="A4717" s="7" t="s">
        <v>5680</v>
      </c>
      <c r="B4717" s="36">
        <v>45163.070659722223</v>
      </c>
      <c r="C4717" s="41">
        <v>45163.369120370371</v>
      </c>
      <c r="D4717" s="11" t="s">
        <v>10</v>
      </c>
      <c r="E4717" s="11" t="s">
        <v>8</v>
      </c>
      <c r="F4717" s="11" t="s">
        <v>24</v>
      </c>
      <c r="G4717" s="13"/>
      <c r="H4717" s="84" t="str">
        <f t="shared" si="73"/>
        <v>Reason Unknown</v>
      </c>
      <c r="I4717" s="63">
        <f>(tbl_raw_data[[#This Row],[Date Actioned]])-(tbl_raw_data[[#This Row],[Date Tagged]])</f>
        <v>0.29846064814773854</v>
      </c>
      <c r="J4717" s="66">
        <f>HOUR(tbl_raw_data[[#This Row],[time_taken]])*60+MINUTE(tbl_raw_data[[#This Row],[time_taken]])+SECOND(tbl_raw_data[[#This Row],[time_taken]])/60</f>
        <v>429.78333333333336</v>
      </c>
      <c r="K4717" s="68">
        <f>DATE(YEAR(tbl_raw_data[[#This Row],[Date Actioned]]),MONTH(tbl_raw_data[[#This Row],[Date Actioned]]),DAY(tbl_raw_data[[#This Row],[Date Actioned]]))</f>
        <v>45163</v>
      </c>
      <c r="L4717" s="65" t="str">
        <f>UPPER(TEXT(tbl_raw_data[[#This Row],[updated_date]],"MMMM"))</f>
        <v>AUGUST</v>
      </c>
      <c r="M4717" s="65" t="str">
        <f>"WEEK "&amp;IF(ROUNDUP(DAY(tbl_raw_data[[#This Row],[updated_date]])/7,0)=5,4,ROUNDUP(DAY(tbl_raw_data[[#This Row],[updated_date]])/7,0))</f>
        <v>WEEK 4</v>
      </c>
      <c r="N4717" s="71" t="str">
        <f>UPPER(VLOOKUP(tbl_raw_data[[#This Row],[Analyst]],settings!$A$1:$B$15,2,0))</f>
        <v>SAM</v>
      </c>
      <c r="O4717" s="71" t="str">
        <f>TRIM(UPPER(tbl_raw_data[[#This Row],[Outcome]]))</f>
        <v>APPROVE</v>
      </c>
      <c r="P4717" s="71" t="str">
        <f>TRIM(UPPER(tbl_raw_data[[#This Row],[Queue Name]]))</f>
        <v>CONSUMER POST BUREAU</v>
      </c>
      <c r="Q4717" s="71" t="str">
        <f>IF(tbl_raw_data[[#This Row],[time_taken_in_min]]&lt;=settings!$D$2,"SLA_MET","SLA_NOT_MET")</f>
        <v>SLA_NOT_MET</v>
      </c>
    </row>
    <row r="4718" spans="1:17" hidden="1" x14ac:dyDescent="0.3">
      <c r="A4718" s="1" t="s">
        <v>5681</v>
      </c>
      <c r="B4718" s="34">
        <v>45163.390381944446</v>
      </c>
      <c r="C4718" s="40">
        <v>45163.39775462963</v>
      </c>
      <c r="D4718" s="10" t="s">
        <v>10</v>
      </c>
      <c r="E4718" s="10" t="s">
        <v>18</v>
      </c>
      <c r="F4718" s="10" t="s">
        <v>24</v>
      </c>
      <c r="G4718" s="10" t="s">
        <v>123</v>
      </c>
      <c r="H4718" s="84" t="str">
        <f t="shared" si="73"/>
        <v>Reason Unknown</v>
      </c>
      <c r="I4718" s="63">
        <f>(tbl_raw_data[[#This Row],[Date Actioned]])-(tbl_raw_data[[#This Row],[Date Tagged]])</f>
        <v>7.3726851842366159E-3</v>
      </c>
      <c r="J4718" s="66">
        <f>HOUR(tbl_raw_data[[#This Row],[time_taken]])*60+MINUTE(tbl_raw_data[[#This Row],[time_taken]])+SECOND(tbl_raw_data[[#This Row],[time_taken]])/60</f>
        <v>10.616666666666667</v>
      </c>
      <c r="K4718" s="68">
        <f>DATE(YEAR(tbl_raw_data[[#This Row],[Date Actioned]]),MONTH(tbl_raw_data[[#This Row],[Date Actioned]]),DAY(tbl_raw_data[[#This Row],[Date Actioned]]))</f>
        <v>45163</v>
      </c>
      <c r="L4718" s="65" t="str">
        <f>UPPER(TEXT(tbl_raw_data[[#This Row],[updated_date]],"MMMM"))</f>
        <v>AUGUST</v>
      </c>
      <c r="M4718" s="65" t="str">
        <f>"WEEK "&amp;IF(ROUNDUP(DAY(tbl_raw_data[[#This Row],[updated_date]])/7,0)=5,4,ROUNDUP(DAY(tbl_raw_data[[#This Row],[updated_date]])/7,0))</f>
        <v>WEEK 4</v>
      </c>
      <c r="N4718" s="71" t="str">
        <f>UPPER(VLOOKUP(tbl_raw_data[[#This Row],[Analyst]],settings!$A$1:$B$15,2,0))</f>
        <v>SAM</v>
      </c>
      <c r="O4718" s="71" t="str">
        <f>TRIM(UPPER(tbl_raw_data[[#This Row],[Outcome]]))</f>
        <v>APPROVE</v>
      </c>
      <c r="P4718" s="71" t="str">
        <f>TRIM(UPPER(tbl_raw_data[[#This Row],[Queue Name]]))</f>
        <v>CONSUMER PRE BUREAU</v>
      </c>
      <c r="Q4718" s="71" t="str">
        <f>IF(tbl_raw_data[[#This Row],[time_taken_in_min]]&lt;=settings!$D$2,"SLA_MET","SLA_NOT_MET")</f>
        <v>SLA_MET</v>
      </c>
    </row>
    <row r="4719" spans="1:17" hidden="1" x14ac:dyDescent="0.3">
      <c r="A4719" s="5" t="s">
        <v>5682</v>
      </c>
      <c r="B4719" s="36">
        <v>45163.391689814816</v>
      </c>
      <c r="C4719" s="41">
        <v>45163.401562500003</v>
      </c>
      <c r="D4719" s="11" t="s">
        <v>10</v>
      </c>
      <c r="E4719" s="11" t="s">
        <v>11</v>
      </c>
      <c r="F4719" s="11" t="s">
        <v>24</v>
      </c>
      <c r="G4719" s="11" t="s">
        <v>123</v>
      </c>
      <c r="H4719" s="84" t="str">
        <f t="shared" si="73"/>
        <v>Reason Unknown</v>
      </c>
      <c r="I4719" s="63">
        <f>(tbl_raw_data[[#This Row],[Date Actioned]])-(tbl_raw_data[[#This Row],[Date Tagged]])</f>
        <v>9.8726851865649223E-3</v>
      </c>
      <c r="J4719" s="66">
        <f>HOUR(tbl_raw_data[[#This Row],[time_taken]])*60+MINUTE(tbl_raw_data[[#This Row],[time_taken]])+SECOND(tbl_raw_data[[#This Row],[time_taken]])/60</f>
        <v>14.216666666666667</v>
      </c>
      <c r="K4719" s="68">
        <f>DATE(YEAR(tbl_raw_data[[#This Row],[Date Actioned]]),MONTH(tbl_raw_data[[#This Row],[Date Actioned]]),DAY(tbl_raw_data[[#This Row],[Date Actioned]]))</f>
        <v>45163</v>
      </c>
      <c r="L4719" s="65" t="str">
        <f>UPPER(TEXT(tbl_raw_data[[#This Row],[updated_date]],"MMMM"))</f>
        <v>AUGUST</v>
      </c>
      <c r="M4719" s="65" t="str">
        <f>"WEEK "&amp;IF(ROUNDUP(DAY(tbl_raw_data[[#This Row],[updated_date]])/7,0)=5,4,ROUNDUP(DAY(tbl_raw_data[[#This Row],[updated_date]])/7,0))</f>
        <v>WEEK 4</v>
      </c>
      <c r="N4719" s="71" t="str">
        <f>UPPER(VLOOKUP(tbl_raw_data[[#This Row],[Analyst]],settings!$A$1:$B$15,2,0))</f>
        <v>SAM</v>
      </c>
      <c r="O4719" s="71" t="str">
        <f>TRIM(UPPER(tbl_raw_data[[#This Row],[Outcome]]))</f>
        <v>APPROVE</v>
      </c>
      <c r="P4719" s="71" t="str">
        <f>TRIM(UPPER(tbl_raw_data[[#This Row],[Queue Name]]))</f>
        <v>CONSUMER EXISTING</v>
      </c>
      <c r="Q4719" s="71" t="str">
        <f>IF(tbl_raw_data[[#This Row],[time_taken_in_min]]&lt;=settings!$D$2,"SLA_MET","SLA_NOT_MET")</f>
        <v>SLA_MET</v>
      </c>
    </row>
    <row r="4720" spans="1:17" hidden="1" x14ac:dyDescent="0.3">
      <c r="A4720" s="7" t="s">
        <v>5683</v>
      </c>
      <c r="B4720" s="34">
        <v>45163.410578703704</v>
      </c>
      <c r="C4720" s="40">
        <v>45163.413101851853</v>
      </c>
      <c r="D4720" s="10" t="s">
        <v>10</v>
      </c>
      <c r="E4720" s="10" t="s">
        <v>8</v>
      </c>
      <c r="F4720" s="10" t="s">
        <v>9</v>
      </c>
      <c r="G4720" s="12"/>
      <c r="H4720" s="84" t="str">
        <f t="shared" si="73"/>
        <v>Reason Unknown</v>
      </c>
      <c r="I4720" s="63">
        <f>(tbl_raw_data[[#This Row],[Date Actioned]])-(tbl_raw_data[[#This Row],[Date Tagged]])</f>
        <v>2.5231481486116536E-3</v>
      </c>
      <c r="J4720" s="66">
        <f>HOUR(tbl_raw_data[[#This Row],[time_taken]])*60+MINUTE(tbl_raw_data[[#This Row],[time_taken]])+SECOND(tbl_raw_data[[#This Row],[time_taken]])/60</f>
        <v>3.6333333333333333</v>
      </c>
      <c r="K4720" s="68">
        <f>DATE(YEAR(tbl_raw_data[[#This Row],[Date Actioned]]),MONTH(tbl_raw_data[[#This Row],[Date Actioned]]),DAY(tbl_raw_data[[#This Row],[Date Actioned]]))</f>
        <v>45163</v>
      </c>
      <c r="L4720" s="65" t="str">
        <f>UPPER(TEXT(tbl_raw_data[[#This Row],[updated_date]],"MMMM"))</f>
        <v>AUGUST</v>
      </c>
      <c r="M4720" s="65" t="str">
        <f>"WEEK "&amp;IF(ROUNDUP(DAY(tbl_raw_data[[#This Row],[updated_date]])/7,0)=5,4,ROUNDUP(DAY(tbl_raw_data[[#This Row],[updated_date]])/7,0))</f>
        <v>WEEK 4</v>
      </c>
      <c r="N4720" s="71" t="str">
        <f>UPPER(VLOOKUP(tbl_raw_data[[#This Row],[Analyst]],settings!$A$1:$B$15,2,0))</f>
        <v>QUADIR</v>
      </c>
      <c r="O4720" s="71" t="str">
        <f>TRIM(UPPER(tbl_raw_data[[#This Row],[Outcome]]))</f>
        <v>APPROVE</v>
      </c>
      <c r="P4720" s="71" t="str">
        <f>TRIM(UPPER(tbl_raw_data[[#This Row],[Queue Name]]))</f>
        <v>CONSUMER POST BUREAU</v>
      </c>
      <c r="Q4720" s="71" t="str">
        <f>IF(tbl_raw_data[[#This Row],[time_taken_in_min]]&lt;=settings!$D$2,"SLA_MET","SLA_NOT_MET")</f>
        <v>SLA_MET</v>
      </c>
    </row>
    <row r="4721" spans="1:17" hidden="1" x14ac:dyDescent="0.3">
      <c r="A4721" s="1" t="s">
        <v>5684</v>
      </c>
      <c r="B4721" s="36">
        <v>45163.423680555556</v>
      </c>
      <c r="C4721" s="41">
        <v>45163.428287037037</v>
      </c>
      <c r="D4721" s="11" t="s">
        <v>10</v>
      </c>
      <c r="E4721" s="11" t="s">
        <v>11</v>
      </c>
      <c r="F4721" s="11" t="s">
        <v>24</v>
      </c>
      <c r="G4721" s="13"/>
      <c r="H4721" s="84" t="str">
        <f t="shared" si="73"/>
        <v>Reason Unknown</v>
      </c>
      <c r="I4721" s="63">
        <f>(tbl_raw_data[[#This Row],[Date Actioned]])-(tbl_raw_data[[#This Row],[Date Tagged]])</f>
        <v>4.6064814814599231E-3</v>
      </c>
      <c r="J4721" s="66">
        <f>HOUR(tbl_raw_data[[#This Row],[time_taken]])*60+MINUTE(tbl_raw_data[[#This Row],[time_taken]])+SECOND(tbl_raw_data[[#This Row],[time_taken]])/60</f>
        <v>6.6333333333333329</v>
      </c>
      <c r="K4721" s="68">
        <f>DATE(YEAR(tbl_raw_data[[#This Row],[Date Actioned]]),MONTH(tbl_raw_data[[#This Row],[Date Actioned]]),DAY(tbl_raw_data[[#This Row],[Date Actioned]]))</f>
        <v>45163</v>
      </c>
      <c r="L4721" s="65" t="str">
        <f>UPPER(TEXT(tbl_raw_data[[#This Row],[updated_date]],"MMMM"))</f>
        <v>AUGUST</v>
      </c>
      <c r="M4721" s="65" t="str">
        <f>"WEEK "&amp;IF(ROUNDUP(DAY(tbl_raw_data[[#This Row],[updated_date]])/7,0)=5,4,ROUNDUP(DAY(tbl_raw_data[[#This Row],[updated_date]])/7,0))</f>
        <v>WEEK 4</v>
      </c>
      <c r="N4721" s="71" t="str">
        <f>UPPER(VLOOKUP(tbl_raw_data[[#This Row],[Analyst]],settings!$A$1:$B$15,2,0))</f>
        <v>SAM</v>
      </c>
      <c r="O4721" s="71" t="str">
        <f>TRIM(UPPER(tbl_raw_data[[#This Row],[Outcome]]))</f>
        <v>APPROVE</v>
      </c>
      <c r="P4721" s="71" t="str">
        <f>TRIM(UPPER(tbl_raw_data[[#This Row],[Queue Name]]))</f>
        <v>CONSUMER EXISTING</v>
      </c>
      <c r="Q4721" s="71" t="str">
        <f>IF(tbl_raw_data[[#This Row],[time_taken_in_min]]&lt;=settings!$D$2,"SLA_MET","SLA_NOT_MET")</f>
        <v>SLA_MET</v>
      </c>
    </row>
    <row r="4722" spans="1:17" hidden="1" x14ac:dyDescent="0.3">
      <c r="A4722" s="5" t="s">
        <v>5685</v>
      </c>
      <c r="B4722" s="34">
        <v>45163.424398148149</v>
      </c>
      <c r="C4722" s="40">
        <v>45163.433263888888</v>
      </c>
      <c r="D4722" s="10" t="s">
        <v>10</v>
      </c>
      <c r="E4722" s="10" t="s">
        <v>11</v>
      </c>
      <c r="F4722" s="10" t="s">
        <v>24</v>
      </c>
      <c r="G4722" s="12"/>
      <c r="H4722" s="84" t="str">
        <f t="shared" si="73"/>
        <v>Reason Unknown</v>
      </c>
      <c r="I4722" s="63">
        <f>(tbl_raw_data[[#This Row],[Date Actioned]])-(tbl_raw_data[[#This Row],[Date Tagged]])</f>
        <v>8.8657407395658083E-3</v>
      </c>
      <c r="J4722" s="66">
        <f>HOUR(tbl_raw_data[[#This Row],[time_taken]])*60+MINUTE(tbl_raw_data[[#This Row],[time_taken]])+SECOND(tbl_raw_data[[#This Row],[time_taken]])/60</f>
        <v>12.766666666666667</v>
      </c>
      <c r="K4722" s="68">
        <f>DATE(YEAR(tbl_raw_data[[#This Row],[Date Actioned]]),MONTH(tbl_raw_data[[#This Row],[Date Actioned]]),DAY(tbl_raw_data[[#This Row],[Date Actioned]]))</f>
        <v>45163</v>
      </c>
      <c r="L4722" s="65" t="str">
        <f>UPPER(TEXT(tbl_raw_data[[#This Row],[updated_date]],"MMMM"))</f>
        <v>AUGUST</v>
      </c>
      <c r="M4722" s="65" t="str">
        <f>"WEEK "&amp;IF(ROUNDUP(DAY(tbl_raw_data[[#This Row],[updated_date]])/7,0)=5,4,ROUNDUP(DAY(tbl_raw_data[[#This Row],[updated_date]])/7,0))</f>
        <v>WEEK 4</v>
      </c>
      <c r="N4722" s="71" t="str">
        <f>UPPER(VLOOKUP(tbl_raw_data[[#This Row],[Analyst]],settings!$A$1:$B$15,2,0))</f>
        <v>SAM</v>
      </c>
      <c r="O4722" s="71" t="str">
        <f>TRIM(UPPER(tbl_raw_data[[#This Row],[Outcome]]))</f>
        <v>APPROVE</v>
      </c>
      <c r="P4722" s="71" t="str">
        <f>TRIM(UPPER(tbl_raw_data[[#This Row],[Queue Name]]))</f>
        <v>CONSUMER EXISTING</v>
      </c>
      <c r="Q4722" s="71" t="str">
        <f>IF(tbl_raw_data[[#This Row],[time_taken_in_min]]&lt;=settings!$D$2,"SLA_MET","SLA_NOT_MET")</f>
        <v>SLA_MET</v>
      </c>
    </row>
    <row r="4723" spans="1:17" hidden="1" x14ac:dyDescent="0.3">
      <c r="A4723" s="7" t="s">
        <v>5686</v>
      </c>
      <c r="B4723" s="36">
        <v>45163.426550925928</v>
      </c>
      <c r="C4723" s="41">
        <v>45163.430613425924</v>
      </c>
      <c r="D4723" s="11" t="s">
        <v>10</v>
      </c>
      <c r="E4723" s="11" t="s">
        <v>11</v>
      </c>
      <c r="F4723" s="11" t="s">
        <v>19</v>
      </c>
      <c r="G4723" s="11" t="s">
        <v>23</v>
      </c>
      <c r="H4723" s="84" t="str">
        <f t="shared" si="73"/>
        <v>Reason Unknown</v>
      </c>
      <c r="I4723" s="63">
        <f>(tbl_raw_data[[#This Row],[Date Actioned]])-(tbl_raw_data[[#This Row],[Date Tagged]])</f>
        <v>4.0624999965075403E-3</v>
      </c>
      <c r="J4723" s="66">
        <f>HOUR(tbl_raw_data[[#This Row],[time_taken]])*60+MINUTE(tbl_raw_data[[#This Row],[time_taken]])+SECOND(tbl_raw_data[[#This Row],[time_taken]])/60</f>
        <v>5.85</v>
      </c>
      <c r="K4723" s="68">
        <f>DATE(YEAR(tbl_raw_data[[#This Row],[Date Actioned]]),MONTH(tbl_raw_data[[#This Row],[Date Actioned]]),DAY(tbl_raw_data[[#This Row],[Date Actioned]]))</f>
        <v>45163</v>
      </c>
      <c r="L4723" s="65" t="str">
        <f>UPPER(TEXT(tbl_raw_data[[#This Row],[updated_date]],"MMMM"))</f>
        <v>AUGUST</v>
      </c>
      <c r="M4723" s="65" t="str">
        <f>"WEEK "&amp;IF(ROUNDUP(DAY(tbl_raw_data[[#This Row],[updated_date]])/7,0)=5,4,ROUNDUP(DAY(tbl_raw_data[[#This Row],[updated_date]])/7,0))</f>
        <v>WEEK 4</v>
      </c>
      <c r="N4723" s="71" t="str">
        <f>UPPER(VLOOKUP(tbl_raw_data[[#This Row],[Analyst]],settings!$A$1:$B$15,2,0))</f>
        <v>NAVED</v>
      </c>
      <c r="O4723" s="71" t="str">
        <f>TRIM(UPPER(tbl_raw_data[[#This Row],[Outcome]]))</f>
        <v>APPROVE</v>
      </c>
      <c r="P4723" s="71" t="str">
        <f>TRIM(UPPER(tbl_raw_data[[#This Row],[Queue Name]]))</f>
        <v>CONSUMER EXISTING</v>
      </c>
      <c r="Q4723" s="71" t="str">
        <f>IF(tbl_raw_data[[#This Row],[time_taken_in_min]]&lt;=settings!$D$2,"SLA_MET","SLA_NOT_MET")</f>
        <v>SLA_MET</v>
      </c>
    </row>
    <row r="4724" spans="1:17" hidden="1" x14ac:dyDescent="0.3">
      <c r="A4724" s="1" t="s">
        <v>5687</v>
      </c>
      <c r="B4724" s="34">
        <v>45163.430902777778</v>
      </c>
      <c r="C4724" s="40">
        <v>45163.438993055555</v>
      </c>
      <c r="D4724" s="10" t="s">
        <v>10</v>
      </c>
      <c r="E4724" s="10" t="s">
        <v>11</v>
      </c>
      <c r="F4724" s="10" t="s">
        <v>24</v>
      </c>
      <c r="G4724" s="12"/>
      <c r="H4724" s="84" t="str">
        <f t="shared" si="73"/>
        <v>Reason Unknown</v>
      </c>
      <c r="I4724" s="63">
        <f>(tbl_raw_data[[#This Row],[Date Actioned]])-(tbl_raw_data[[#This Row],[Date Tagged]])</f>
        <v>8.0902777772280388E-3</v>
      </c>
      <c r="J4724" s="66">
        <f>HOUR(tbl_raw_data[[#This Row],[time_taken]])*60+MINUTE(tbl_raw_data[[#This Row],[time_taken]])+SECOND(tbl_raw_data[[#This Row],[time_taken]])/60</f>
        <v>11.65</v>
      </c>
      <c r="K4724" s="68">
        <f>DATE(YEAR(tbl_raw_data[[#This Row],[Date Actioned]]),MONTH(tbl_raw_data[[#This Row],[Date Actioned]]),DAY(tbl_raw_data[[#This Row],[Date Actioned]]))</f>
        <v>45163</v>
      </c>
      <c r="L4724" s="65" t="str">
        <f>UPPER(TEXT(tbl_raw_data[[#This Row],[updated_date]],"MMMM"))</f>
        <v>AUGUST</v>
      </c>
      <c r="M4724" s="65" t="str">
        <f>"WEEK "&amp;IF(ROUNDUP(DAY(tbl_raw_data[[#This Row],[updated_date]])/7,0)=5,4,ROUNDUP(DAY(tbl_raw_data[[#This Row],[updated_date]])/7,0))</f>
        <v>WEEK 4</v>
      </c>
      <c r="N4724" s="71" t="str">
        <f>UPPER(VLOOKUP(tbl_raw_data[[#This Row],[Analyst]],settings!$A$1:$B$15,2,0))</f>
        <v>SAM</v>
      </c>
      <c r="O4724" s="71" t="str">
        <f>TRIM(UPPER(tbl_raw_data[[#This Row],[Outcome]]))</f>
        <v>APPROVE</v>
      </c>
      <c r="P4724" s="71" t="str">
        <f>TRIM(UPPER(tbl_raw_data[[#This Row],[Queue Name]]))</f>
        <v>CONSUMER EXISTING</v>
      </c>
      <c r="Q4724" s="71" t="str">
        <f>IF(tbl_raw_data[[#This Row],[time_taken_in_min]]&lt;=settings!$D$2,"SLA_MET","SLA_NOT_MET")</f>
        <v>SLA_MET</v>
      </c>
    </row>
    <row r="4725" spans="1:17" hidden="1" x14ac:dyDescent="0.3">
      <c r="A4725" s="5" t="s">
        <v>5688</v>
      </c>
      <c r="B4725" s="36">
        <v>45163.431631944448</v>
      </c>
      <c r="C4725" s="41">
        <v>45163.442407407405</v>
      </c>
      <c r="D4725" s="11" t="s">
        <v>10</v>
      </c>
      <c r="E4725" s="11" t="s">
        <v>11</v>
      </c>
      <c r="F4725" s="11" t="s">
        <v>21</v>
      </c>
      <c r="G4725" s="13"/>
      <c r="H4725" s="84" t="str">
        <f t="shared" si="73"/>
        <v>Reason Unknown</v>
      </c>
      <c r="I4725" s="63">
        <f>(tbl_raw_data[[#This Row],[Date Actioned]])-(tbl_raw_data[[#This Row],[Date Tagged]])</f>
        <v>1.077546295709908E-2</v>
      </c>
      <c r="J4725" s="66">
        <f>HOUR(tbl_raw_data[[#This Row],[time_taken]])*60+MINUTE(tbl_raw_data[[#This Row],[time_taken]])+SECOND(tbl_raw_data[[#This Row],[time_taken]])/60</f>
        <v>15.516666666666667</v>
      </c>
      <c r="K4725" s="68">
        <f>DATE(YEAR(tbl_raw_data[[#This Row],[Date Actioned]]),MONTH(tbl_raw_data[[#This Row],[Date Actioned]]),DAY(tbl_raw_data[[#This Row],[Date Actioned]]))</f>
        <v>45163</v>
      </c>
      <c r="L4725" s="65" t="str">
        <f>UPPER(TEXT(tbl_raw_data[[#This Row],[updated_date]],"MMMM"))</f>
        <v>AUGUST</v>
      </c>
      <c r="M4725" s="65" t="str">
        <f>"WEEK "&amp;IF(ROUNDUP(DAY(tbl_raw_data[[#This Row],[updated_date]])/7,0)=5,4,ROUNDUP(DAY(tbl_raw_data[[#This Row],[updated_date]])/7,0))</f>
        <v>WEEK 4</v>
      </c>
      <c r="N4725" s="71" t="str">
        <f>UPPER(VLOOKUP(tbl_raw_data[[#This Row],[Analyst]],settings!$A$1:$B$15,2,0))</f>
        <v>SHAHID</v>
      </c>
      <c r="O4725" s="71" t="str">
        <f>TRIM(UPPER(tbl_raw_data[[#This Row],[Outcome]]))</f>
        <v>APPROVE</v>
      </c>
      <c r="P4725" s="71" t="str">
        <f>TRIM(UPPER(tbl_raw_data[[#This Row],[Queue Name]]))</f>
        <v>CONSUMER EXISTING</v>
      </c>
      <c r="Q4725" s="71" t="str">
        <f>IF(tbl_raw_data[[#This Row],[time_taken_in_min]]&lt;=settings!$D$2,"SLA_MET","SLA_NOT_MET")</f>
        <v>SLA_MET</v>
      </c>
    </row>
    <row r="4726" spans="1:17" hidden="1" x14ac:dyDescent="0.3">
      <c r="A4726" s="7" t="s">
        <v>5689</v>
      </c>
      <c r="B4726" s="34">
        <v>45163.432430555556</v>
      </c>
      <c r="C4726" s="40">
        <v>45163.439166666663</v>
      </c>
      <c r="D4726" s="10" t="s">
        <v>10</v>
      </c>
      <c r="E4726" s="10" t="s">
        <v>18</v>
      </c>
      <c r="F4726" s="10" t="s">
        <v>19</v>
      </c>
      <c r="G4726" s="10" t="s">
        <v>23</v>
      </c>
      <c r="H4726" s="84" t="str">
        <f t="shared" si="73"/>
        <v>Reason Unknown</v>
      </c>
      <c r="I4726" s="63">
        <f>(tbl_raw_data[[#This Row],[Date Actioned]])-(tbl_raw_data[[#This Row],[Date Tagged]])</f>
        <v>6.7361111068748869E-3</v>
      </c>
      <c r="J4726" s="66">
        <f>HOUR(tbl_raw_data[[#This Row],[time_taken]])*60+MINUTE(tbl_raw_data[[#This Row],[time_taken]])+SECOND(tbl_raw_data[[#This Row],[time_taken]])/60</f>
        <v>9.6999999999999993</v>
      </c>
      <c r="K4726" s="68">
        <f>DATE(YEAR(tbl_raw_data[[#This Row],[Date Actioned]]),MONTH(tbl_raw_data[[#This Row],[Date Actioned]]),DAY(tbl_raw_data[[#This Row],[Date Actioned]]))</f>
        <v>45163</v>
      </c>
      <c r="L4726" s="65" t="str">
        <f>UPPER(TEXT(tbl_raw_data[[#This Row],[updated_date]],"MMMM"))</f>
        <v>AUGUST</v>
      </c>
      <c r="M4726" s="65" t="str">
        <f>"WEEK "&amp;IF(ROUNDUP(DAY(tbl_raw_data[[#This Row],[updated_date]])/7,0)=5,4,ROUNDUP(DAY(tbl_raw_data[[#This Row],[updated_date]])/7,0))</f>
        <v>WEEK 4</v>
      </c>
      <c r="N4726" s="71" t="str">
        <f>UPPER(VLOOKUP(tbl_raw_data[[#This Row],[Analyst]],settings!$A$1:$B$15,2,0))</f>
        <v>NAVED</v>
      </c>
      <c r="O4726" s="71" t="str">
        <f>TRIM(UPPER(tbl_raw_data[[#This Row],[Outcome]]))</f>
        <v>APPROVE</v>
      </c>
      <c r="P4726" s="71" t="str">
        <f>TRIM(UPPER(tbl_raw_data[[#This Row],[Queue Name]]))</f>
        <v>CONSUMER PRE BUREAU</v>
      </c>
      <c r="Q4726" s="71" t="str">
        <f>IF(tbl_raw_data[[#This Row],[time_taken_in_min]]&lt;=settings!$D$2,"SLA_MET","SLA_NOT_MET")</f>
        <v>SLA_MET</v>
      </c>
    </row>
    <row r="4727" spans="1:17" hidden="1" x14ac:dyDescent="0.3">
      <c r="A4727" s="1" t="s">
        <v>5690</v>
      </c>
      <c r="B4727" s="36">
        <v>45163.443020833336</v>
      </c>
      <c r="C4727" s="41">
        <v>45163.448321759257</v>
      </c>
      <c r="D4727" s="11" t="s">
        <v>10</v>
      </c>
      <c r="E4727" s="11" t="s">
        <v>11</v>
      </c>
      <c r="F4727" s="11" t="s">
        <v>19</v>
      </c>
      <c r="G4727" s="11" t="s">
        <v>15</v>
      </c>
      <c r="H4727" s="84" t="str">
        <f t="shared" si="73"/>
        <v>Reason Unknown</v>
      </c>
      <c r="I4727" s="63">
        <f>(tbl_raw_data[[#This Row],[Date Actioned]])-(tbl_raw_data[[#This Row],[Date Tagged]])</f>
        <v>5.3009259208920412E-3</v>
      </c>
      <c r="J4727" s="66">
        <f>HOUR(tbl_raw_data[[#This Row],[time_taken]])*60+MINUTE(tbl_raw_data[[#This Row],[time_taken]])+SECOND(tbl_raw_data[[#This Row],[time_taken]])/60</f>
        <v>7.6333333333333329</v>
      </c>
      <c r="K4727" s="68">
        <f>DATE(YEAR(tbl_raw_data[[#This Row],[Date Actioned]]),MONTH(tbl_raw_data[[#This Row],[Date Actioned]]),DAY(tbl_raw_data[[#This Row],[Date Actioned]]))</f>
        <v>45163</v>
      </c>
      <c r="L4727" s="65" t="str">
        <f>UPPER(TEXT(tbl_raw_data[[#This Row],[updated_date]],"MMMM"))</f>
        <v>AUGUST</v>
      </c>
      <c r="M4727" s="65" t="str">
        <f>"WEEK "&amp;IF(ROUNDUP(DAY(tbl_raw_data[[#This Row],[updated_date]])/7,0)=5,4,ROUNDUP(DAY(tbl_raw_data[[#This Row],[updated_date]])/7,0))</f>
        <v>WEEK 4</v>
      </c>
      <c r="N4727" s="71" t="str">
        <f>UPPER(VLOOKUP(tbl_raw_data[[#This Row],[Analyst]],settings!$A$1:$B$15,2,0))</f>
        <v>NAVED</v>
      </c>
      <c r="O4727" s="71" t="str">
        <f>TRIM(UPPER(tbl_raw_data[[#This Row],[Outcome]]))</f>
        <v>APPROVE</v>
      </c>
      <c r="P4727" s="71" t="str">
        <f>TRIM(UPPER(tbl_raw_data[[#This Row],[Queue Name]]))</f>
        <v>CONSUMER EXISTING</v>
      </c>
      <c r="Q4727" s="71" t="str">
        <f>IF(tbl_raw_data[[#This Row],[time_taken_in_min]]&lt;=settings!$D$2,"SLA_MET","SLA_NOT_MET")</f>
        <v>SLA_MET</v>
      </c>
    </row>
    <row r="4728" spans="1:17" hidden="1" x14ac:dyDescent="0.3">
      <c r="A4728" s="5" t="s">
        <v>5691</v>
      </c>
      <c r="B4728" s="34">
        <v>45163.448368055557</v>
      </c>
      <c r="C4728" s="40">
        <v>45163.454525462963</v>
      </c>
      <c r="D4728" s="10" t="s">
        <v>10</v>
      </c>
      <c r="E4728" s="10" t="s">
        <v>11</v>
      </c>
      <c r="F4728" s="10" t="s">
        <v>19</v>
      </c>
      <c r="G4728" s="10" t="s">
        <v>15</v>
      </c>
      <c r="H4728" s="84" t="str">
        <f t="shared" si="73"/>
        <v>Reason Unknown</v>
      </c>
      <c r="I4728" s="63">
        <f>(tbl_raw_data[[#This Row],[Date Actioned]])-(tbl_raw_data[[#This Row],[Date Tagged]])</f>
        <v>6.1574074061354622E-3</v>
      </c>
      <c r="J4728" s="66">
        <f>HOUR(tbl_raw_data[[#This Row],[time_taken]])*60+MINUTE(tbl_raw_data[[#This Row],[time_taken]])+SECOND(tbl_raw_data[[#This Row],[time_taken]])/60</f>
        <v>8.8666666666666671</v>
      </c>
      <c r="K4728" s="68">
        <f>DATE(YEAR(tbl_raw_data[[#This Row],[Date Actioned]]),MONTH(tbl_raw_data[[#This Row],[Date Actioned]]),DAY(tbl_raw_data[[#This Row],[Date Actioned]]))</f>
        <v>45163</v>
      </c>
      <c r="L4728" s="65" t="str">
        <f>UPPER(TEXT(tbl_raw_data[[#This Row],[updated_date]],"MMMM"))</f>
        <v>AUGUST</v>
      </c>
      <c r="M4728" s="65" t="str">
        <f>"WEEK "&amp;IF(ROUNDUP(DAY(tbl_raw_data[[#This Row],[updated_date]])/7,0)=5,4,ROUNDUP(DAY(tbl_raw_data[[#This Row],[updated_date]])/7,0))</f>
        <v>WEEK 4</v>
      </c>
      <c r="N4728" s="71" t="str">
        <f>UPPER(VLOOKUP(tbl_raw_data[[#This Row],[Analyst]],settings!$A$1:$B$15,2,0))</f>
        <v>NAVED</v>
      </c>
      <c r="O4728" s="71" t="str">
        <f>TRIM(UPPER(tbl_raw_data[[#This Row],[Outcome]]))</f>
        <v>APPROVE</v>
      </c>
      <c r="P4728" s="71" t="str">
        <f>TRIM(UPPER(tbl_raw_data[[#This Row],[Queue Name]]))</f>
        <v>CONSUMER EXISTING</v>
      </c>
      <c r="Q4728" s="71" t="str">
        <f>IF(tbl_raw_data[[#This Row],[time_taken_in_min]]&lt;=settings!$D$2,"SLA_MET","SLA_NOT_MET")</f>
        <v>SLA_MET</v>
      </c>
    </row>
    <row r="4729" spans="1:17" hidden="1" x14ac:dyDescent="0.3">
      <c r="A4729" s="7" t="s">
        <v>5692</v>
      </c>
      <c r="B4729" s="36">
        <v>45163.455613425926</v>
      </c>
      <c r="C4729" s="41">
        <v>45163.461875000001</v>
      </c>
      <c r="D4729" s="11" t="s">
        <v>10</v>
      </c>
      <c r="E4729" s="11" t="s">
        <v>11</v>
      </c>
      <c r="F4729" s="11" t="s">
        <v>21</v>
      </c>
      <c r="G4729" s="13"/>
      <c r="H4729" s="84" t="str">
        <f t="shared" si="73"/>
        <v>Reason Unknown</v>
      </c>
      <c r="I4729" s="63">
        <f>(tbl_raw_data[[#This Row],[Date Actioned]])-(tbl_raw_data[[#This Row],[Date Tagged]])</f>
        <v>6.2615740753244609E-3</v>
      </c>
      <c r="J4729" s="66">
        <f>HOUR(tbl_raw_data[[#This Row],[time_taken]])*60+MINUTE(tbl_raw_data[[#This Row],[time_taken]])+SECOND(tbl_raw_data[[#This Row],[time_taken]])/60</f>
        <v>9.0166666666666675</v>
      </c>
      <c r="K4729" s="68">
        <f>DATE(YEAR(tbl_raw_data[[#This Row],[Date Actioned]]),MONTH(tbl_raw_data[[#This Row],[Date Actioned]]),DAY(tbl_raw_data[[#This Row],[Date Actioned]]))</f>
        <v>45163</v>
      </c>
      <c r="L4729" s="65" t="str">
        <f>UPPER(TEXT(tbl_raw_data[[#This Row],[updated_date]],"MMMM"))</f>
        <v>AUGUST</v>
      </c>
      <c r="M4729" s="65" t="str">
        <f>"WEEK "&amp;IF(ROUNDUP(DAY(tbl_raw_data[[#This Row],[updated_date]])/7,0)=5,4,ROUNDUP(DAY(tbl_raw_data[[#This Row],[updated_date]])/7,0))</f>
        <v>WEEK 4</v>
      </c>
      <c r="N4729" s="71" t="str">
        <f>UPPER(VLOOKUP(tbl_raw_data[[#This Row],[Analyst]],settings!$A$1:$B$15,2,0))</f>
        <v>SHAHID</v>
      </c>
      <c r="O4729" s="71" t="str">
        <f>TRIM(UPPER(tbl_raw_data[[#This Row],[Outcome]]))</f>
        <v>APPROVE</v>
      </c>
      <c r="P4729" s="71" t="str">
        <f>TRIM(UPPER(tbl_raw_data[[#This Row],[Queue Name]]))</f>
        <v>CONSUMER EXISTING</v>
      </c>
      <c r="Q4729" s="71" t="str">
        <f>IF(tbl_raw_data[[#This Row],[time_taken_in_min]]&lt;=settings!$D$2,"SLA_MET","SLA_NOT_MET")</f>
        <v>SLA_MET</v>
      </c>
    </row>
    <row r="4730" spans="1:17" hidden="1" x14ac:dyDescent="0.3">
      <c r="A4730" s="1" t="s">
        <v>5693</v>
      </c>
      <c r="B4730" s="34">
        <v>45163.459456018521</v>
      </c>
      <c r="C4730" s="40">
        <v>45163.466180555559</v>
      </c>
      <c r="D4730" s="10" t="s">
        <v>10</v>
      </c>
      <c r="E4730" s="10" t="s">
        <v>11</v>
      </c>
      <c r="F4730" s="10" t="s">
        <v>9</v>
      </c>
      <c r="G4730" s="12"/>
      <c r="H4730" s="84" t="str">
        <f t="shared" si="73"/>
        <v>Reason Unknown</v>
      </c>
      <c r="I4730" s="63">
        <f>(tbl_raw_data[[#This Row],[Date Actioned]])-(tbl_raw_data[[#This Row],[Date Tagged]])</f>
        <v>6.7245370373711921E-3</v>
      </c>
      <c r="J4730" s="66">
        <f>HOUR(tbl_raw_data[[#This Row],[time_taken]])*60+MINUTE(tbl_raw_data[[#This Row],[time_taken]])+SECOND(tbl_raw_data[[#This Row],[time_taken]])/60</f>
        <v>9.6833333333333336</v>
      </c>
      <c r="K4730" s="68">
        <f>DATE(YEAR(tbl_raw_data[[#This Row],[Date Actioned]]),MONTH(tbl_raw_data[[#This Row],[Date Actioned]]),DAY(tbl_raw_data[[#This Row],[Date Actioned]]))</f>
        <v>45163</v>
      </c>
      <c r="L4730" s="65" t="str">
        <f>UPPER(TEXT(tbl_raw_data[[#This Row],[updated_date]],"MMMM"))</f>
        <v>AUGUST</v>
      </c>
      <c r="M4730" s="65" t="str">
        <f>"WEEK "&amp;IF(ROUNDUP(DAY(tbl_raw_data[[#This Row],[updated_date]])/7,0)=5,4,ROUNDUP(DAY(tbl_raw_data[[#This Row],[updated_date]])/7,0))</f>
        <v>WEEK 4</v>
      </c>
      <c r="N4730" s="71" t="str">
        <f>UPPER(VLOOKUP(tbl_raw_data[[#This Row],[Analyst]],settings!$A$1:$B$15,2,0))</f>
        <v>QUADIR</v>
      </c>
      <c r="O4730" s="71" t="str">
        <f>TRIM(UPPER(tbl_raw_data[[#This Row],[Outcome]]))</f>
        <v>APPROVE</v>
      </c>
      <c r="P4730" s="71" t="str">
        <f>TRIM(UPPER(tbl_raw_data[[#This Row],[Queue Name]]))</f>
        <v>CONSUMER EXISTING</v>
      </c>
      <c r="Q4730" s="71" t="str">
        <f>IF(tbl_raw_data[[#This Row],[time_taken_in_min]]&lt;=settings!$D$2,"SLA_MET","SLA_NOT_MET")</f>
        <v>SLA_MET</v>
      </c>
    </row>
    <row r="4731" spans="1:17" hidden="1" x14ac:dyDescent="0.3">
      <c r="A4731" s="5" t="s">
        <v>5694</v>
      </c>
      <c r="B4731" s="36">
        <v>45163.461574074077</v>
      </c>
      <c r="C4731" s="41">
        <v>45163.46670138889</v>
      </c>
      <c r="D4731" s="11" t="s">
        <v>10</v>
      </c>
      <c r="E4731" s="11" t="s">
        <v>11</v>
      </c>
      <c r="F4731" s="11" t="s">
        <v>19</v>
      </c>
      <c r="G4731" s="11" t="s">
        <v>766</v>
      </c>
      <c r="H4731" s="84" t="str">
        <f t="shared" si="73"/>
        <v>Reason Unknown</v>
      </c>
      <c r="I4731" s="63">
        <f>(tbl_raw_data[[#This Row],[Date Actioned]])-(tbl_raw_data[[#This Row],[Date Tagged]])</f>
        <v>5.1273148128530011E-3</v>
      </c>
      <c r="J4731" s="66">
        <f>HOUR(tbl_raw_data[[#This Row],[time_taken]])*60+MINUTE(tbl_raw_data[[#This Row],[time_taken]])+SECOND(tbl_raw_data[[#This Row],[time_taken]])/60</f>
        <v>7.3833333333333337</v>
      </c>
      <c r="K4731" s="68">
        <f>DATE(YEAR(tbl_raw_data[[#This Row],[Date Actioned]]),MONTH(tbl_raw_data[[#This Row],[Date Actioned]]),DAY(tbl_raw_data[[#This Row],[Date Actioned]]))</f>
        <v>45163</v>
      </c>
      <c r="L4731" s="65" t="str">
        <f>UPPER(TEXT(tbl_raw_data[[#This Row],[updated_date]],"MMMM"))</f>
        <v>AUGUST</v>
      </c>
      <c r="M4731" s="65" t="str">
        <f>"WEEK "&amp;IF(ROUNDUP(DAY(tbl_raw_data[[#This Row],[updated_date]])/7,0)=5,4,ROUNDUP(DAY(tbl_raw_data[[#This Row],[updated_date]])/7,0))</f>
        <v>WEEK 4</v>
      </c>
      <c r="N4731" s="71" t="str">
        <f>UPPER(VLOOKUP(tbl_raw_data[[#This Row],[Analyst]],settings!$A$1:$B$15,2,0))</f>
        <v>NAVED</v>
      </c>
      <c r="O4731" s="71" t="str">
        <f>TRIM(UPPER(tbl_raw_data[[#This Row],[Outcome]]))</f>
        <v>APPROVE</v>
      </c>
      <c r="P4731" s="71" t="str">
        <f>TRIM(UPPER(tbl_raw_data[[#This Row],[Queue Name]]))</f>
        <v>CONSUMER EXISTING</v>
      </c>
      <c r="Q4731" s="71" t="str">
        <f>IF(tbl_raw_data[[#This Row],[time_taken_in_min]]&lt;=settings!$D$2,"SLA_MET","SLA_NOT_MET")</f>
        <v>SLA_MET</v>
      </c>
    </row>
    <row r="4732" spans="1:17" hidden="1" x14ac:dyDescent="0.3">
      <c r="A4732" s="7" t="s">
        <v>5695</v>
      </c>
      <c r="B4732" s="34">
        <v>45163.468206018515</v>
      </c>
      <c r="C4732" s="40">
        <v>45163.472754629627</v>
      </c>
      <c r="D4732" s="10" t="s">
        <v>10</v>
      </c>
      <c r="E4732" s="10" t="s">
        <v>11</v>
      </c>
      <c r="F4732" s="10" t="s">
        <v>19</v>
      </c>
      <c r="G4732" s="10" t="s">
        <v>392</v>
      </c>
      <c r="H4732" s="84" t="str">
        <f t="shared" si="73"/>
        <v>Reason Unknown</v>
      </c>
      <c r="I4732" s="63">
        <f>(tbl_raw_data[[#This Row],[Date Actioned]])-(tbl_raw_data[[#This Row],[Date Tagged]])</f>
        <v>4.5486111121135764E-3</v>
      </c>
      <c r="J4732" s="66">
        <f>HOUR(tbl_raw_data[[#This Row],[time_taken]])*60+MINUTE(tbl_raw_data[[#This Row],[time_taken]])+SECOND(tbl_raw_data[[#This Row],[time_taken]])/60</f>
        <v>6.55</v>
      </c>
      <c r="K4732" s="68">
        <f>DATE(YEAR(tbl_raw_data[[#This Row],[Date Actioned]]),MONTH(tbl_raw_data[[#This Row],[Date Actioned]]),DAY(tbl_raw_data[[#This Row],[Date Actioned]]))</f>
        <v>45163</v>
      </c>
      <c r="L4732" s="65" t="str">
        <f>UPPER(TEXT(tbl_raw_data[[#This Row],[updated_date]],"MMMM"))</f>
        <v>AUGUST</v>
      </c>
      <c r="M4732" s="65" t="str">
        <f>"WEEK "&amp;IF(ROUNDUP(DAY(tbl_raw_data[[#This Row],[updated_date]])/7,0)=5,4,ROUNDUP(DAY(tbl_raw_data[[#This Row],[updated_date]])/7,0))</f>
        <v>WEEK 4</v>
      </c>
      <c r="N4732" s="71" t="str">
        <f>UPPER(VLOOKUP(tbl_raw_data[[#This Row],[Analyst]],settings!$A$1:$B$15,2,0))</f>
        <v>NAVED</v>
      </c>
      <c r="O4732" s="71" t="str">
        <f>TRIM(UPPER(tbl_raw_data[[#This Row],[Outcome]]))</f>
        <v>APPROVE</v>
      </c>
      <c r="P4732" s="71" t="str">
        <f>TRIM(UPPER(tbl_raw_data[[#This Row],[Queue Name]]))</f>
        <v>CONSUMER EXISTING</v>
      </c>
      <c r="Q4732" s="71" t="str">
        <f>IF(tbl_raw_data[[#This Row],[time_taken_in_min]]&lt;=settings!$D$2,"SLA_MET","SLA_NOT_MET")</f>
        <v>SLA_MET</v>
      </c>
    </row>
    <row r="4733" spans="1:17" hidden="1" x14ac:dyDescent="0.3">
      <c r="A4733" s="1" t="s">
        <v>5696</v>
      </c>
      <c r="B4733" s="36">
        <v>45163.472071759257</v>
      </c>
      <c r="C4733" s="41">
        <v>45163.484814814816</v>
      </c>
      <c r="D4733" s="11" t="s">
        <v>10</v>
      </c>
      <c r="E4733" s="11" t="s">
        <v>8</v>
      </c>
      <c r="F4733" s="11" t="s">
        <v>22</v>
      </c>
      <c r="G4733" s="11" t="s">
        <v>15</v>
      </c>
      <c r="H4733" s="84" t="str">
        <f t="shared" si="73"/>
        <v>Reason Unknown</v>
      </c>
      <c r="I4733" s="63">
        <f>(tbl_raw_data[[#This Row],[Date Actioned]])-(tbl_raw_data[[#This Row],[Date Tagged]])</f>
        <v>1.2743055558530614E-2</v>
      </c>
      <c r="J4733" s="66">
        <f>HOUR(tbl_raw_data[[#This Row],[time_taken]])*60+MINUTE(tbl_raw_data[[#This Row],[time_taken]])+SECOND(tbl_raw_data[[#This Row],[time_taken]])/60</f>
        <v>18.350000000000001</v>
      </c>
      <c r="K4733" s="68">
        <f>DATE(YEAR(tbl_raw_data[[#This Row],[Date Actioned]]),MONTH(tbl_raw_data[[#This Row],[Date Actioned]]),DAY(tbl_raw_data[[#This Row],[Date Actioned]]))</f>
        <v>45163</v>
      </c>
      <c r="L4733" s="65" t="str">
        <f>UPPER(TEXT(tbl_raw_data[[#This Row],[updated_date]],"MMMM"))</f>
        <v>AUGUST</v>
      </c>
      <c r="M4733" s="65" t="str">
        <f>"WEEK "&amp;IF(ROUNDUP(DAY(tbl_raw_data[[#This Row],[updated_date]])/7,0)=5,4,ROUNDUP(DAY(tbl_raw_data[[#This Row],[updated_date]])/7,0))</f>
        <v>WEEK 4</v>
      </c>
      <c r="N4733" s="71" t="str">
        <f>UPPER(VLOOKUP(tbl_raw_data[[#This Row],[Analyst]],settings!$A$1:$B$15,2,0))</f>
        <v>ROHAN</v>
      </c>
      <c r="O4733" s="71" t="str">
        <f>TRIM(UPPER(tbl_raw_data[[#This Row],[Outcome]]))</f>
        <v>APPROVE</v>
      </c>
      <c r="P4733" s="71" t="str">
        <f>TRIM(UPPER(tbl_raw_data[[#This Row],[Queue Name]]))</f>
        <v>CONSUMER POST BUREAU</v>
      </c>
      <c r="Q4733" s="71" t="str">
        <f>IF(tbl_raw_data[[#This Row],[time_taken_in_min]]&lt;=settings!$D$2,"SLA_MET","SLA_NOT_MET")</f>
        <v>SLA_MET</v>
      </c>
    </row>
    <row r="4734" spans="1:17" hidden="1" x14ac:dyDescent="0.3">
      <c r="A4734" s="5" t="s">
        <v>5697</v>
      </c>
      <c r="B4734" s="34">
        <v>45163.475810185184</v>
      </c>
      <c r="C4734" s="40">
        <v>45163.483877314815</v>
      </c>
      <c r="D4734" s="10" t="s">
        <v>10</v>
      </c>
      <c r="E4734" s="10" t="s">
        <v>11</v>
      </c>
      <c r="F4734" s="10" t="s">
        <v>21</v>
      </c>
      <c r="G4734" s="12"/>
      <c r="H4734" s="84" t="str">
        <f t="shared" si="73"/>
        <v>Reason Unknown</v>
      </c>
      <c r="I4734" s="63">
        <f>(tbl_raw_data[[#This Row],[Date Actioned]])-(tbl_raw_data[[#This Row],[Date Tagged]])</f>
        <v>8.0671296309446916E-3</v>
      </c>
      <c r="J4734" s="66">
        <f>HOUR(tbl_raw_data[[#This Row],[time_taken]])*60+MINUTE(tbl_raw_data[[#This Row],[time_taken]])+SECOND(tbl_raw_data[[#This Row],[time_taken]])/60</f>
        <v>11.616666666666667</v>
      </c>
      <c r="K4734" s="68">
        <f>DATE(YEAR(tbl_raw_data[[#This Row],[Date Actioned]]),MONTH(tbl_raw_data[[#This Row],[Date Actioned]]),DAY(tbl_raw_data[[#This Row],[Date Actioned]]))</f>
        <v>45163</v>
      </c>
      <c r="L4734" s="65" t="str">
        <f>UPPER(TEXT(tbl_raw_data[[#This Row],[updated_date]],"MMMM"))</f>
        <v>AUGUST</v>
      </c>
      <c r="M4734" s="65" t="str">
        <f>"WEEK "&amp;IF(ROUNDUP(DAY(tbl_raw_data[[#This Row],[updated_date]])/7,0)=5,4,ROUNDUP(DAY(tbl_raw_data[[#This Row],[updated_date]])/7,0))</f>
        <v>WEEK 4</v>
      </c>
      <c r="N4734" s="71" t="str">
        <f>UPPER(VLOOKUP(tbl_raw_data[[#This Row],[Analyst]],settings!$A$1:$B$15,2,0))</f>
        <v>SHAHID</v>
      </c>
      <c r="O4734" s="71" t="str">
        <f>TRIM(UPPER(tbl_raw_data[[#This Row],[Outcome]]))</f>
        <v>APPROVE</v>
      </c>
      <c r="P4734" s="71" t="str">
        <f>TRIM(UPPER(tbl_raw_data[[#This Row],[Queue Name]]))</f>
        <v>CONSUMER EXISTING</v>
      </c>
      <c r="Q4734" s="71" t="str">
        <f>IF(tbl_raw_data[[#This Row],[time_taken_in_min]]&lt;=settings!$D$2,"SLA_MET","SLA_NOT_MET")</f>
        <v>SLA_MET</v>
      </c>
    </row>
    <row r="4735" spans="1:17" hidden="1" x14ac:dyDescent="0.3">
      <c r="A4735" s="7" t="s">
        <v>5698</v>
      </c>
      <c r="B4735" s="36">
        <v>45163.475891203707</v>
      </c>
      <c r="C4735" s="41">
        <v>45163.485925925925</v>
      </c>
      <c r="D4735" s="11" t="s">
        <v>10</v>
      </c>
      <c r="E4735" s="11" t="s">
        <v>11</v>
      </c>
      <c r="F4735" s="11" t="s">
        <v>21</v>
      </c>
      <c r="G4735" s="13"/>
      <c r="H4735" s="84" t="str">
        <f t="shared" si="73"/>
        <v>Reason Unknown</v>
      </c>
      <c r="I4735" s="63">
        <f>(tbl_raw_data[[#This Row],[Date Actioned]])-(tbl_raw_data[[#This Row],[Date Tagged]])</f>
        <v>1.003472221782431E-2</v>
      </c>
      <c r="J4735" s="66">
        <f>HOUR(tbl_raw_data[[#This Row],[time_taken]])*60+MINUTE(tbl_raw_data[[#This Row],[time_taken]])+SECOND(tbl_raw_data[[#This Row],[time_taken]])/60</f>
        <v>14.45</v>
      </c>
      <c r="K4735" s="68">
        <f>DATE(YEAR(tbl_raw_data[[#This Row],[Date Actioned]]),MONTH(tbl_raw_data[[#This Row],[Date Actioned]]),DAY(tbl_raw_data[[#This Row],[Date Actioned]]))</f>
        <v>45163</v>
      </c>
      <c r="L4735" s="65" t="str">
        <f>UPPER(TEXT(tbl_raw_data[[#This Row],[updated_date]],"MMMM"))</f>
        <v>AUGUST</v>
      </c>
      <c r="M4735" s="65" t="str">
        <f>"WEEK "&amp;IF(ROUNDUP(DAY(tbl_raw_data[[#This Row],[updated_date]])/7,0)=5,4,ROUNDUP(DAY(tbl_raw_data[[#This Row],[updated_date]])/7,0))</f>
        <v>WEEK 4</v>
      </c>
      <c r="N4735" s="71" t="str">
        <f>UPPER(VLOOKUP(tbl_raw_data[[#This Row],[Analyst]],settings!$A$1:$B$15,2,0))</f>
        <v>SHAHID</v>
      </c>
      <c r="O4735" s="71" t="str">
        <f>TRIM(UPPER(tbl_raw_data[[#This Row],[Outcome]]))</f>
        <v>APPROVE</v>
      </c>
      <c r="P4735" s="71" t="str">
        <f>TRIM(UPPER(tbl_raw_data[[#This Row],[Queue Name]]))</f>
        <v>CONSUMER EXISTING</v>
      </c>
      <c r="Q4735" s="71" t="str">
        <f>IF(tbl_raw_data[[#This Row],[time_taken_in_min]]&lt;=settings!$D$2,"SLA_MET","SLA_NOT_MET")</f>
        <v>SLA_MET</v>
      </c>
    </row>
    <row r="4736" spans="1:17" hidden="1" x14ac:dyDescent="0.3">
      <c r="A4736" s="1" t="s">
        <v>5699</v>
      </c>
      <c r="B4736" s="34">
        <v>45163.487881944442</v>
      </c>
      <c r="C4736" s="40">
        <v>45163.493645833332</v>
      </c>
      <c r="D4736" s="10" t="s">
        <v>10</v>
      </c>
      <c r="E4736" s="10" t="s">
        <v>8</v>
      </c>
      <c r="F4736" s="10" t="s">
        <v>21</v>
      </c>
      <c r="G4736" s="12"/>
      <c r="H4736" s="84" t="str">
        <f t="shared" si="73"/>
        <v>Reason Unknown</v>
      </c>
      <c r="I4736" s="63">
        <f>(tbl_raw_data[[#This Row],[Date Actioned]])-(tbl_raw_data[[#This Row],[Date Tagged]])</f>
        <v>5.7638888902147301E-3</v>
      </c>
      <c r="J4736" s="66">
        <f>HOUR(tbl_raw_data[[#This Row],[time_taken]])*60+MINUTE(tbl_raw_data[[#This Row],[time_taken]])+SECOND(tbl_raw_data[[#This Row],[time_taken]])/60</f>
        <v>8.3000000000000007</v>
      </c>
      <c r="K4736" s="68">
        <f>DATE(YEAR(tbl_raw_data[[#This Row],[Date Actioned]]),MONTH(tbl_raw_data[[#This Row],[Date Actioned]]),DAY(tbl_raw_data[[#This Row],[Date Actioned]]))</f>
        <v>45163</v>
      </c>
      <c r="L4736" s="65" t="str">
        <f>UPPER(TEXT(tbl_raw_data[[#This Row],[updated_date]],"MMMM"))</f>
        <v>AUGUST</v>
      </c>
      <c r="M4736" s="65" t="str">
        <f>"WEEK "&amp;IF(ROUNDUP(DAY(tbl_raw_data[[#This Row],[updated_date]])/7,0)=5,4,ROUNDUP(DAY(tbl_raw_data[[#This Row],[updated_date]])/7,0))</f>
        <v>WEEK 4</v>
      </c>
      <c r="N4736" s="71" t="str">
        <f>UPPER(VLOOKUP(tbl_raw_data[[#This Row],[Analyst]],settings!$A$1:$B$15,2,0))</f>
        <v>SHAHID</v>
      </c>
      <c r="O4736" s="71" t="str">
        <f>TRIM(UPPER(tbl_raw_data[[#This Row],[Outcome]]))</f>
        <v>APPROVE</v>
      </c>
      <c r="P4736" s="71" t="str">
        <f>TRIM(UPPER(tbl_raw_data[[#This Row],[Queue Name]]))</f>
        <v>CONSUMER POST BUREAU</v>
      </c>
      <c r="Q4736" s="71" t="str">
        <f>IF(tbl_raw_data[[#This Row],[time_taken_in_min]]&lt;=settings!$D$2,"SLA_MET","SLA_NOT_MET")</f>
        <v>SLA_MET</v>
      </c>
    </row>
    <row r="4737" spans="1:17" hidden="1" x14ac:dyDescent="0.3">
      <c r="A4737" s="5" t="s">
        <v>5700</v>
      </c>
      <c r="B4737" s="36">
        <v>45163.490937499999</v>
      </c>
      <c r="C4737" s="41">
        <v>45163.49722222222</v>
      </c>
      <c r="D4737" s="11" t="s">
        <v>10</v>
      </c>
      <c r="E4737" s="11" t="s">
        <v>11</v>
      </c>
      <c r="F4737" s="11" t="s">
        <v>21</v>
      </c>
      <c r="G4737" s="13"/>
      <c r="H4737" s="84" t="str">
        <f t="shared" si="73"/>
        <v>Reason Unknown</v>
      </c>
      <c r="I4737" s="63">
        <f>(tbl_raw_data[[#This Row],[Date Actioned]])-(tbl_raw_data[[#This Row],[Date Tagged]])</f>
        <v>6.284722221607808E-3</v>
      </c>
      <c r="J4737" s="66">
        <f>HOUR(tbl_raw_data[[#This Row],[time_taken]])*60+MINUTE(tbl_raw_data[[#This Row],[time_taken]])+SECOND(tbl_raw_data[[#This Row],[time_taken]])/60</f>
        <v>9.0500000000000007</v>
      </c>
      <c r="K4737" s="68">
        <f>DATE(YEAR(tbl_raw_data[[#This Row],[Date Actioned]]),MONTH(tbl_raw_data[[#This Row],[Date Actioned]]),DAY(tbl_raw_data[[#This Row],[Date Actioned]]))</f>
        <v>45163</v>
      </c>
      <c r="L4737" s="65" t="str">
        <f>UPPER(TEXT(tbl_raw_data[[#This Row],[updated_date]],"MMMM"))</f>
        <v>AUGUST</v>
      </c>
      <c r="M4737" s="65" t="str">
        <f>"WEEK "&amp;IF(ROUNDUP(DAY(tbl_raw_data[[#This Row],[updated_date]])/7,0)=5,4,ROUNDUP(DAY(tbl_raw_data[[#This Row],[updated_date]])/7,0))</f>
        <v>WEEK 4</v>
      </c>
      <c r="N4737" s="71" t="str">
        <f>UPPER(VLOOKUP(tbl_raw_data[[#This Row],[Analyst]],settings!$A$1:$B$15,2,0))</f>
        <v>SHAHID</v>
      </c>
      <c r="O4737" s="71" t="str">
        <f>TRIM(UPPER(tbl_raw_data[[#This Row],[Outcome]]))</f>
        <v>APPROVE</v>
      </c>
      <c r="P4737" s="71" t="str">
        <f>TRIM(UPPER(tbl_raw_data[[#This Row],[Queue Name]]))</f>
        <v>CONSUMER EXISTING</v>
      </c>
      <c r="Q4737" s="71" t="str">
        <f>IF(tbl_raw_data[[#This Row],[time_taken_in_min]]&lt;=settings!$D$2,"SLA_MET","SLA_NOT_MET")</f>
        <v>SLA_MET</v>
      </c>
    </row>
    <row r="4738" spans="1:17" hidden="1" x14ac:dyDescent="0.3">
      <c r="A4738" s="7" t="s">
        <v>5701</v>
      </c>
      <c r="B4738" s="34">
        <v>45163.493888888886</v>
      </c>
      <c r="C4738" s="40">
        <v>45163.500451388885</v>
      </c>
      <c r="D4738" s="10" t="s">
        <v>10</v>
      </c>
      <c r="E4738" s="10" t="s">
        <v>11</v>
      </c>
      <c r="F4738" s="10" t="s">
        <v>22</v>
      </c>
      <c r="G4738" s="10" t="s">
        <v>15</v>
      </c>
      <c r="H4738" s="84" t="str">
        <f t="shared" si="73"/>
        <v>Reason Unknown</v>
      </c>
      <c r="I4738" s="63">
        <f>(tbl_raw_data[[#This Row],[Date Actioned]])-(tbl_raw_data[[#This Row],[Date Tagged]])</f>
        <v>6.5624999988358468E-3</v>
      </c>
      <c r="J4738" s="66">
        <f>HOUR(tbl_raw_data[[#This Row],[time_taken]])*60+MINUTE(tbl_raw_data[[#This Row],[time_taken]])+SECOND(tbl_raw_data[[#This Row],[time_taken]])/60</f>
        <v>9.4499999999999993</v>
      </c>
      <c r="K4738" s="68">
        <f>DATE(YEAR(tbl_raw_data[[#This Row],[Date Actioned]]),MONTH(tbl_raw_data[[#This Row],[Date Actioned]]),DAY(tbl_raw_data[[#This Row],[Date Actioned]]))</f>
        <v>45163</v>
      </c>
      <c r="L4738" s="65" t="str">
        <f>UPPER(TEXT(tbl_raw_data[[#This Row],[updated_date]],"MMMM"))</f>
        <v>AUGUST</v>
      </c>
      <c r="M4738" s="65" t="str">
        <f>"WEEK "&amp;IF(ROUNDUP(DAY(tbl_raw_data[[#This Row],[updated_date]])/7,0)=5,4,ROUNDUP(DAY(tbl_raw_data[[#This Row],[updated_date]])/7,0))</f>
        <v>WEEK 4</v>
      </c>
      <c r="N4738" s="71" t="str">
        <f>UPPER(VLOOKUP(tbl_raw_data[[#This Row],[Analyst]],settings!$A$1:$B$15,2,0))</f>
        <v>ROHAN</v>
      </c>
      <c r="O4738" s="71" t="str">
        <f>TRIM(UPPER(tbl_raw_data[[#This Row],[Outcome]]))</f>
        <v>APPROVE</v>
      </c>
      <c r="P4738" s="71" t="str">
        <f>TRIM(UPPER(tbl_raw_data[[#This Row],[Queue Name]]))</f>
        <v>CONSUMER EXISTING</v>
      </c>
      <c r="Q4738" s="71" t="str">
        <f>IF(tbl_raw_data[[#This Row],[time_taken_in_min]]&lt;=settings!$D$2,"SLA_MET","SLA_NOT_MET")</f>
        <v>SLA_MET</v>
      </c>
    </row>
    <row r="4739" spans="1:17" hidden="1" x14ac:dyDescent="0.3">
      <c r="A4739" s="1" t="s">
        <v>5702</v>
      </c>
      <c r="B4739" s="36">
        <v>45163.494444444441</v>
      </c>
      <c r="C4739" s="41">
        <v>45163.515752314815</v>
      </c>
      <c r="D4739" s="11" t="s">
        <v>10</v>
      </c>
      <c r="E4739" s="11" t="s">
        <v>8</v>
      </c>
      <c r="F4739" s="11" t="s">
        <v>19</v>
      </c>
      <c r="G4739" s="11" t="s">
        <v>392</v>
      </c>
      <c r="H4739" s="84" t="str">
        <f t="shared" ref="H4739:H4802" si="74">IF(OR(ISNUMBER(SEARCH("duplicate",G4739)), ISNUMBER(SEARCH("previously",G4739)), ISNUMBER(SEARCH("previously approved",G4739))), "Duplicate Application",
IF(OR(ISNUMBER(SEARCH("incorrect",G4739)), ISNUMBER(SEARCH("remove", G4739))), "Incorrect Details",
IF(ISNUMBER(SEARCH("incomplete",G4739)), "Incomplete Details",
IF(ISNUMBER(SEARCH("overdue",G4739)), "Overdue Bill",
IF(OR(ISNUMBER(SEARCH("resubmit as", G4739)), ISNUMBER(SEARCH("re-submit as", G4739))), "Incorrect Queue",
IF(OR(ISNUMBER(SEARCH("100",G4739)), ISNUMBER(SEARCH("correct", G4739)), ISNUMBER(SEARCH("email", G4739)), ISNUMBER(SEARCH("please submit", G4739)), ISNUMBER(SEARCH("please resubmit",G4739)), ISNUMBER(SEARCH("please re-submit", G4739)), ISNUMBER(SEARCH("please send", G4739))), "Incomplete Details",
IF(ISNUMBER(SEARCH("error", G4739)), "System Error", "Reason Unknown")))))))</f>
        <v>Reason Unknown</v>
      </c>
      <c r="I4739" s="63">
        <f>(tbl_raw_data[[#This Row],[Date Actioned]])-(tbl_raw_data[[#This Row],[Date Tagged]])</f>
        <v>2.1307870374585036E-2</v>
      </c>
      <c r="J4739" s="66">
        <f>HOUR(tbl_raw_data[[#This Row],[time_taken]])*60+MINUTE(tbl_raw_data[[#This Row],[time_taken]])+SECOND(tbl_raw_data[[#This Row],[time_taken]])/60</f>
        <v>30.683333333333334</v>
      </c>
      <c r="K4739" s="68">
        <f>DATE(YEAR(tbl_raw_data[[#This Row],[Date Actioned]]),MONTH(tbl_raw_data[[#This Row],[Date Actioned]]),DAY(tbl_raw_data[[#This Row],[Date Actioned]]))</f>
        <v>45163</v>
      </c>
      <c r="L4739" s="65" t="str">
        <f>UPPER(TEXT(tbl_raw_data[[#This Row],[updated_date]],"MMMM"))</f>
        <v>AUGUST</v>
      </c>
      <c r="M4739" s="65" t="str">
        <f>"WEEK "&amp;IF(ROUNDUP(DAY(tbl_raw_data[[#This Row],[updated_date]])/7,0)=5,4,ROUNDUP(DAY(tbl_raw_data[[#This Row],[updated_date]])/7,0))</f>
        <v>WEEK 4</v>
      </c>
      <c r="N4739" s="71" t="str">
        <f>UPPER(VLOOKUP(tbl_raw_data[[#This Row],[Analyst]],settings!$A$1:$B$15,2,0))</f>
        <v>NAVED</v>
      </c>
      <c r="O4739" s="71" t="str">
        <f>TRIM(UPPER(tbl_raw_data[[#This Row],[Outcome]]))</f>
        <v>APPROVE</v>
      </c>
      <c r="P4739" s="71" t="str">
        <f>TRIM(UPPER(tbl_raw_data[[#This Row],[Queue Name]]))</f>
        <v>CONSUMER POST BUREAU</v>
      </c>
      <c r="Q4739" s="71" t="str">
        <f>IF(tbl_raw_data[[#This Row],[time_taken_in_min]]&lt;=settings!$D$2,"SLA_MET","SLA_NOT_MET")</f>
        <v>SLA_NOT_MET</v>
      </c>
    </row>
    <row r="4740" spans="1:17" hidden="1" x14ac:dyDescent="0.3">
      <c r="A4740" s="5" t="s">
        <v>5703</v>
      </c>
      <c r="B4740" s="34">
        <v>45163.49486111111</v>
      </c>
      <c r="C4740" s="40">
        <v>45163.499444444446</v>
      </c>
      <c r="D4740" s="10" t="s">
        <v>10</v>
      </c>
      <c r="E4740" s="10" t="s">
        <v>11</v>
      </c>
      <c r="F4740" s="10" t="s">
        <v>24</v>
      </c>
      <c r="G4740" s="10" t="s">
        <v>123</v>
      </c>
      <c r="H4740" s="84" t="str">
        <f t="shared" si="74"/>
        <v>Reason Unknown</v>
      </c>
      <c r="I4740" s="63">
        <f>(tbl_raw_data[[#This Row],[Date Actioned]])-(tbl_raw_data[[#This Row],[Date Tagged]])</f>
        <v>4.5833333351765759E-3</v>
      </c>
      <c r="J4740" s="66">
        <f>HOUR(tbl_raw_data[[#This Row],[time_taken]])*60+MINUTE(tbl_raw_data[[#This Row],[time_taken]])+SECOND(tbl_raw_data[[#This Row],[time_taken]])/60</f>
        <v>6.6</v>
      </c>
      <c r="K4740" s="68">
        <f>DATE(YEAR(tbl_raw_data[[#This Row],[Date Actioned]]),MONTH(tbl_raw_data[[#This Row],[Date Actioned]]),DAY(tbl_raw_data[[#This Row],[Date Actioned]]))</f>
        <v>45163</v>
      </c>
      <c r="L4740" s="65" t="str">
        <f>UPPER(TEXT(tbl_raw_data[[#This Row],[updated_date]],"MMMM"))</f>
        <v>AUGUST</v>
      </c>
      <c r="M4740" s="65" t="str">
        <f>"WEEK "&amp;IF(ROUNDUP(DAY(tbl_raw_data[[#This Row],[updated_date]])/7,0)=5,4,ROUNDUP(DAY(tbl_raw_data[[#This Row],[updated_date]])/7,0))</f>
        <v>WEEK 4</v>
      </c>
      <c r="N4740" s="71" t="str">
        <f>UPPER(VLOOKUP(tbl_raw_data[[#This Row],[Analyst]],settings!$A$1:$B$15,2,0))</f>
        <v>SAM</v>
      </c>
      <c r="O4740" s="71" t="str">
        <f>TRIM(UPPER(tbl_raw_data[[#This Row],[Outcome]]))</f>
        <v>APPROVE</v>
      </c>
      <c r="P4740" s="71" t="str">
        <f>TRIM(UPPER(tbl_raw_data[[#This Row],[Queue Name]]))</f>
        <v>CONSUMER EXISTING</v>
      </c>
      <c r="Q4740" s="71" t="str">
        <f>IF(tbl_raw_data[[#This Row],[time_taken_in_min]]&lt;=settings!$D$2,"SLA_MET","SLA_NOT_MET")</f>
        <v>SLA_MET</v>
      </c>
    </row>
    <row r="4741" spans="1:17" hidden="1" x14ac:dyDescent="0.3">
      <c r="A4741" s="7" t="s">
        <v>5704</v>
      </c>
      <c r="B4741" s="36">
        <v>45163.504525462966</v>
      </c>
      <c r="C4741" s="41">
        <v>45163.515821759262</v>
      </c>
      <c r="D4741" s="11" t="s">
        <v>10</v>
      </c>
      <c r="E4741" s="11" t="s">
        <v>8</v>
      </c>
      <c r="F4741" s="11" t="s">
        <v>22</v>
      </c>
      <c r="G4741" s="11" t="s">
        <v>15</v>
      </c>
      <c r="H4741" s="84" t="str">
        <f t="shared" si="74"/>
        <v>Reason Unknown</v>
      </c>
      <c r="I4741" s="63">
        <f>(tbl_raw_data[[#This Row],[Date Actioned]])-(tbl_raw_data[[#This Row],[Date Tagged]])</f>
        <v>1.1296296295768116E-2</v>
      </c>
      <c r="J4741" s="66">
        <f>HOUR(tbl_raw_data[[#This Row],[time_taken]])*60+MINUTE(tbl_raw_data[[#This Row],[time_taken]])+SECOND(tbl_raw_data[[#This Row],[time_taken]])/60</f>
        <v>16.266666666666666</v>
      </c>
      <c r="K4741" s="68">
        <f>DATE(YEAR(tbl_raw_data[[#This Row],[Date Actioned]]),MONTH(tbl_raw_data[[#This Row],[Date Actioned]]),DAY(tbl_raw_data[[#This Row],[Date Actioned]]))</f>
        <v>45163</v>
      </c>
      <c r="L4741" s="65" t="str">
        <f>UPPER(TEXT(tbl_raw_data[[#This Row],[updated_date]],"MMMM"))</f>
        <v>AUGUST</v>
      </c>
      <c r="M4741" s="65" t="str">
        <f>"WEEK "&amp;IF(ROUNDUP(DAY(tbl_raw_data[[#This Row],[updated_date]])/7,0)=5,4,ROUNDUP(DAY(tbl_raw_data[[#This Row],[updated_date]])/7,0))</f>
        <v>WEEK 4</v>
      </c>
      <c r="N4741" s="71" t="str">
        <f>UPPER(VLOOKUP(tbl_raw_data[[#This Row],[Analyst]],settings!$A$1:$B$15,2,0))</f>
        <v>ROHAN</v>
      </c>
      <c r="O4741" s="71" t="str">
        <f>TRIM(UPPER(tbl_raw_data[[#This Row],[Outcome]]))</f>
        <v>APPROVE</v>
      </c>
      <c r="P4741" s="71" t="str">
        <f>TRIM(UPPER(tbl_raw_data[[#This Row],[Queue Name]]))</f>
        <v>CONSUMER POST BUREAU</v>
      </c>
      <c r="Q4741" s="71" t="str">
        <f>IF(tbl_raw_data[[#This Row],[time_taken_in_min]]&lt;=settings!$D$2,"SLA_MET","SLA_NOT_MET")</f>
        <v>SLA_MET</v>
      </c>
    </row>
    <row r="4742" spans="1:17" hidden="1" x14ac:dyDescent="0.3">
      <c r="A4742" s="1" t="s">
        <v>5705</v>
      </c>
      <c r="B4742" s="34">
        <v>45163.505347222221</v>
      </c>
      <c r="C4742" s="40">
        <v>45163.513483796298</v>
      </c>
      <c r="D4742" s="10" t="s">
        <v>10</v>
      </c>
      <c r="E4742" s="10" t="s">
        <v>8</v>
      </c>
      <c r="F4742" s="10" t="s">
        <v>21</v>
      </c>
      <c r="G4742" s="12"/>
      <c r="H4742" s="84" t="str">
        <f t="shared" si="74"/>
        <v>Reason Unknown</v>
      </c>
      <c r="I4742" s="63">
        <f>(tbl_raw_data[[#This Row],[Date Actioned]])-(tbl_raw_data[[#This Row],[Date Tagged]])</f>
        <v>8.1365740770706907E-3</v>
      </c>
      <c r="J4742" s="66">
        <f>HOUR(tbl_raw_data[[#This Row],[time_taken]])*60+MINUTE(tbl_raw_data[[#This Row],[time_taken]])+SECOND(tbl_raw_data[[#This Row],[time_taken]])/60</f>
        <v>11.716666666666667</v>
      </c>
      <c r="K4742" s="68">
        <f>DATE(YEAR(tbl_raw_data[[#This Row],[Date Actioned]]),MONTH(tbl_raw_data[[#This Row],[Date Actioned]]),DAY(tbl_raw_data[[#This Row],[Date Actioned]]))</f>
        <v>45163</v>
      </c>
      <c r="L4742" s="65" t="str">
        <f>UPPER(TEXT(tbl_raw_data[[#This Row],[updated_date]],"MMMM"))</f>
        <v>AUGUST</v>
      </c>
      <c r="M4742" s="65" t="str">
        <f>"WEEK "&amp;IF(ROUNDUP(DAY(tbl_raw_data[[#This Row],[updated_date]])/7,0)=5,4,ROUNDUP(DAY(tbl_raw_data[[#This Row],[updated_date]])/7,0))</f>
        <v>WEEK 4</v>
      </c>
      <c r="N4742" s="71" t="str">
        <f>UPPER(VLOOKUP(tbl_raw_data[[#This Row],[Analyst]],settings!$A$1:$B$15,2,0))</f>
        <v>SHAHID</v>
      </c>
      <c r="O4742" s="71" t="str">
        <f>TRIM(UPPER(tbl_raw_data[[#This Row],[Outcome]]))</f>
        <v>APPROVE</v>
      </c>
      <c r="P4742" s="71" t="str">
        <f>TRIM(UPPER(tbl_raw_data[[#This Row],[Queue Name]]))</f>
        <v>CONSUMER POST BUREAU</v>
      </c>
      <c r="Q4742" s="71" t="str">
        <f>IF(tbl_raw_data[[#This Row],[time_taken_in_min]]&lt;=settings!$D$2,"SLA_MET","SLA_NOT_MET")</f>
        <v>SLA_MET</v>
      </c>
    </row>
    <row r="4743" spans="1:17" hidden="1" x14ac:dyDescent="0.3">
      <c r="A4743" s="5" t="s">
        <v>5706</v>
      </c>
      <c r="B4743" s="36">
        <v>45163.507523148146</v>
      </c>
      <c r="C4743" s="41">
        <v>45163.515555555554</v>
      </c>
      <c r="D4743" s="11" t="s">
        <v>10</v>
      </c>
      <c r="E4743" s="11" t="s">
        <v>11</v>
      </c>
      <c r="F4743" s="11" t="s">
        <v>21</v>
      </c>
      <c r="G4743" s="13"/>
      <c r="H4743" s="84" t="str">
        <f t="shared" si="74"/>
        <v>Reason Unknown</v>
      </c>
      <c r="I4743" s="63">
        <f>(tbl_raw_data[[#This Row],[Date Actioned]])-(tbl_raw_data[[#This Row],[Date Tagged]])</f>
        <v>8.0324074078816921E-3</v>
      </c>
      <c r="J4743" s="66">
        <f>HOUR(tbl_raw_data[[#This Row],[time_taken]])*60+MINUTE(tbl_raw_data[[#This Row],[time_taken]])+SECOND(tbl_raw_data[[#This Row],[time_taken]])/60</f>
        <v>11.566666666666666</v>
      </c>
      <c r="K4743" s="68">
        <f>DATE(YEAR(tbl_raw_data[[#This Row],[Date Actioned]]),MONTH(tbl_raw_data[[#This Row],[Date Actioned]]),DAY(tbl_raw_data[[#This Row],[Date Actioned]]))</f>
        <v>45163</v>
      </c>
      <c r="L4743" s="65" t="str">
        <f>UPPER(TEXT(tbl_raw_data[[#This Row],[updated_date]],"MMMM"))</f>
        <v>AUGUST</v>
      </c>
      <c r="M4743" s="65" t="str">
        <f>"WEEK "&amp;IF(ROUNDUP(DAY(tbl_raw_data[[#This Row],[updated_date]])/7,0)=5,4,ROUNDUP(DAY(tbl_raw_data[[#This Row],[updated_date]])/7,0))</f>
        <v>WEEK 4</v>
      </c>
      <c r="N4743" s="71" t="str">
        <f>UPPER(VLOOKUP(tbl_raw_data[[#This Row],[Analyst]],settings!$A$1:$B$15,2,0))</f>
        <v>SHAHID</v>
      </c>
      <c r="O4743" s="71" t="str">
        <f>TRIM(UPPER(tbl_raw_data[[#This Row],[Outcome]]))</f>
        <v>APPROVE</v>
      </c>
      <c r="P4743" s="71" t="str">
        <f>TRIM(UPPER(tbl_raw_data[[#This Row],[Queue Name]]))</f>
        <v>CONSUMER EXISTING</v>
      </c>
      <c r="Q4743" s="71" t="str">
        <f>IF(tbl_raw_data[[#This Row],[time_taken_in_min]]&lt;=settings!$D$2,"SLA_MET","SLA_NOT_MET")</f>
        <v>SLA_MET</v>
      </c>
    </row>
    <row r="4744" spans="1:17" hidden="1" x14ac:dyDescent="0.3">
      <c r="A4744" s="7" t="s">
        <v>5707</v>
      </c>
      <c r="B4744" s="34">
        <v>45163.508738425924</v>
      </c>
      <c r="C4744" s="40">
        <v>45163.519502314812</v>
      </c>
      <c r="D4744" s="10" t="s">
        <v>10</v>
      </c>
      <c r="E4744" s="10" t="s">
        <v>8</v>
      </c>
      <c r="F4744" s="10" t="s">
        <v>21</v>
      </c>
      <c r="G4744" s="12"/>
      <c r="H4744" s="84" t="str">
        <f t="shared" si="74"/>
        <v>Reason Unknown</v>
      </c>
      <c r="I4744" s="63">
        <f>(tbl_raw_data[[#This Row],[Date Actioned]])-(tbl_raw_data[[#This Row],[Date Tagged]])</f>
        <v>1.0763888887595385E-2</v>
      </c>
      <c r="J4744" s="66">
        <f>HOUR(tbl_raw_data[[#This Row],[time_taken]])*60+MINUTE(tbl_raw_data[[#This Row],[time_taken]])+SECOND(tbl_raw_data[[#This Row],[time_taken]])/60</f>
        <v>15.5</v>
      </c>
      <c r="K4744" s="68">
        <f>DATE(YEAR(tbl_raw_data[[#This Row],[Date Actioned]]),MONTH(tbl_raw_data[[#This Row],[Date Actioned]]),DAY(tbl_raw_data[[#This Row],[Date Actioned]]))</f>
        <v>45163</v>
      </c>
      <c r="L4744" s="65" t="str">
        <f>UPPER(TEXT(tbl_raw_data[[#This Row],[updated_date]],"MMMM"))</f>
        <v>AUGUST</v>
      </c>
      <c r="M4744" s="65" t="str">
        <f>"WEEK "&amp;IF(ROUNDUP(DAY(tbl_raw_data[[#This Row],[updated_date]])/7,0)=5,4,ROUNDUP(DAY(tbl_raw_data[[#This Row],[updated_date]])/7,0))</f>
        <v>WEEK 4</v>
      </c>
      <c r="N4744" s="71" t="str">
        <f>UPPER(VLOOKUP(tbl_raw_data[[#This Row],[Analyst]],settings!$A$1:$B$15,2,0))</f>
        <v>SHAHID</v>
      </c>
      <c r="O4744" s="71" t="str">
        <f>TRIM(UPPER(tbl_raw_data[[#This Row],[Outcome]]))</f>
        <v>APPROVE</v>
      </c>
      <c r="P4744" s="71" t="str">
        <f>TRIM(UPPER(tbl_raw_data[[#This Row],[Queue Name]]))</f>
        <v>CONSUMER POST BUREAU</v>
      </c>
      <c r="Q4744" s="71" t="str">
        <f>IF(tbl_raw_data[[#This Row],[time_taken_in_min]]&lt;=settings!$D$2,"SLA_MET","SLA_NOT_MET")</f>
        <v>SLA_MET</v>
      </c>
    </row>
    <row r="4745" spans="1:17" hidden="1" x14ac:dyDescent="0.3">
      <c r="A4745" s="1" t="s">
        <v>5708</v>
      </c>
      <c r="B4745" s="36">
        <v>45163.519733796296</v>
      </c>
      <c r="C4745" s="41">
        <v>45163.529432870368</v>
      </c>
      <c r="D4745" s="11" t="s">
        <v>10</v>
      </c>
      <c r="E4745" s="11" t="s">
        <v>11</v>
      </c>
      <c r="F4745" s="11" t="s">
        <v>22</v>
      </c>
      <c r="G4745" s="13"/>
      <c r="H4745" s="84" t="str">
        <f t="shared" si="74"/>
        <v>Reason Unknown</v>
      </c>
      <c r="I4745" s="63">
        <f>(tbl_raw_data[[#This Row],[Date Actioned]])-(tbl_raw_data[[#This Row],[Date Tagged]])</f>
        <v>9.6990740712499246E-3</v>
      </c>
      <c r="J4745" s="66">
        <f>HOUR(tbl_raw_data[[#This Row],[time_taken]])*60+MINUTE(tbl_raw_data[[#This Row],[time_taken]])+SECOND(tbl_raw_data[[#This Row],[time_taken]])/60</f>
        <v>13.966666666666667</v>
      </c>
      <c r="K4745" s="68">
        <f>DATE(YEAR(tbl_raw_data[[#This Row],[Date Actioned]]),MONTH(tbl_raw_data[[#This Row],[Date Actioned]]),DAY(tbl_raw_data[[#This Row],[Date Actioned]]))</f>
        <v>45163</v>
      </c>
      <c r="L4745" s="65" t="str">
        <f>UPPER(TEXT(tbl_raw_data[[#This Row],[updated_date]],"MMMM"))</f>
        <v>AUGUST</v>
      </c>
      <c r="M4745" s="65" t="str">
        <f>"WEEK "&amp;IF(ROUNDUP(DAY(tbl_raw_data[[#This Row],[updated_date]])/7,0)=5,4,ROUNDUP(DAY(tbl_raw_data[[#This Row],[updated_date]])/7,0))</f>
        <v>WEEK 4</v>
      </c>
      <c r="N4745" s="71" t="str">
        <f>UPPER(VLOOKUP(tbl_raw_data[[#This Row],[Analyst]],settings!$A$1:$B$15,2,0))</f>
        <v>ROHAN</v>
      </c>
      <c r="O4745" s="71" t="str">
        <f>TRIM(UPPER(tbl_raw_data[[#This Row],[Outcome]]))</f>
        <v>APPROVE</v>
      </c>
      <c r="P4745" s="71" t="str">
        <f>TRIM(UPPER(tbl_raw_data[[#This Row],[Queue Name]]))</f>
        <v>CONSUMER EXISTING</v>
      </c>
      <c r="Q4745" s="71" t="str">
        <f>IF(tbl_raw_data[[#This Row],[time_taken_in_min]]&lt;=settings!$D$2,"SLA_MET","SLA_NOT_MET")</f>
        <v>SLA_MET</v>
      </c>
    </row>
    <row r="4746" spans="1:17" hidden="1" x14ac:dyDescent="0.3">
      <c r="A4746" s="5" t="s">
        <v>5709</v>
      </c>
      <c r="B4746" s="34">
        <v>45163.520162037035</v>
      </c>
      <c r="C4746" s="40">
        <v>45163.528923611113</v>
      </c>
      <c r="D4746" s="10" t="s">
        <v>10</v>
      </c>
      <c r="E4746" s="10" t="s">
        <v>11</v>
      </c>
      <c r="F4746" s="10" t="s">
        <v>19</v>
      </c>
      <c r="G4746" s="10" t="s">
        <v>766</v>
      </c>
      <c r="H4746" s="84" t="str">
        <f t="shared" si="74"/>
        <v>Reason Unknown</v>
      </c>
      <c r="I4746" s="63">
        <f>(tbl_raw_data[[#This Row],[Date Actioned]])-(tbl_raw_data[[#This Row],[Date Tagged]])</f>
        <v>8.7615740776527673E-3</v>
      </c>
      <c r="J4746" s="66">
        <f>HOUR(tbl_raw_data[[#This Row],[time_taken]])*60+MINUTE(tbl_raw_data[[#This Row],[time_taken]])+SECOND(tbl_raw_data[[#This Row],[time_taken]])/60</f>
        <v>12.616666666666667</v>
      </c>
      <c r="K4746" s="68">
        <f>DATE(YEAR(tbl_raw_data[[#This Row],[Date Actioned]]),MONTH(tbl_raw_data[[#This Row],[Date Actioned]]),DAY(tbl_raw_data[[#This Row],[Date Actioned]]))</f>
        <v>45163</v>
      </c>
      <c r="L4746" s="65" t="str">
        <f>UPPER(TEXT(tbl_raw_data[[#This Row],[updated_date]],"MMMM"))</f>
        <v>AUGUST</v>
      </c>
      <c r="M4746" s="65" t="str">
        <f>"WEEK "&amp;IF(ROUNDUP(DAY(tbl_raw_data[[#This Row],[updated_date]])/7,0)=5,4,ROUNDUP(DAY(tbl_raw_data[[#This Row],[updated_date]])/7,0))</f>
        <v>WEEK 4</v>
      </c>
      <c r="N4746" s="71" t="str">
        <f>UPPER(VLOOKUP(tbl_raw_data[[#This Row],[Analyst]],settings!$A$1:$B$15,2,0))</f>
        <v>NAVED</v>
      </c>
      <c r="O4746" s="71" t="str">
        <f>TRIM(UPPER(tbl_raw_data[[#This Row],[Outcome]]))</f>
        <v>APPROVE</v>
      </c>
      <c r="P4746" s="71" t="str">
        <f>TRIM(UPPER(tbl_raw_data[[#This Row],[Queue Name]]))</f>
        <v>CONSUMER EXISTING</v>
      </c>
      <c r="Q4746" s="71" t="str">
        <f>IF(tbl_raw_data[[#This Row],[time_taken_in_min]]&lt;=settings!$D$2,"SLA_MET","SLA_NOT_MET")</f>
        <v>SLA_MET</v>
      </c>
    </row>
    <row r="4747" spans="1:17" hidden="1" x14ac:dyDescent="0.3">
      <c r="A4747" s="7" t="s">
        <v>5710</v>
      </c>
      <c r="B4747" s="36">
        <v>45163.522268518522</v>
      </c>
      <c r="C4747" s="41">
        <v>45163.53466435185</v>
      </c>
      <c r="D4747" s="11" t="s">
        <v>10</v>
      </c>
      <c r="E4747" s="11" t="s">
        <v>11</v>
      </c>
      <c r="F4747" s="11" t="s">
        <v>19</v>
      </c>
      <c r="G4747" s="11" t="s">
        <v>15</v>
      </c>
      <c r="H4747" s="84" t="str">
        <f t="shared" si="74"/>
        <v>Reason Unknown</v>
      </c>
      <c r="I4747" s="63">
        <f>(tbl_raw_data[[#This Row],[Date Actioned]])-(tbl_raw_data[[#This Row],[Date Tagged]])</f>
        <v>1.2395833327900618E-2</v>
      </c>
      <c r="J4747" s="66">
        <f>HOUR(tbl_raw_data[[#This Row],[time_taken]])*60+MINUTE(tbl_raw_data[[#This Row],[time_taken]])+SECOND(tbl_raw_data[[#This Row],[time_taken]])/60</f>
        <v>17.850000000000001</v>
      </c>
      <c r="K4747" s="68">
        <f>DATE(YEAR(tbl_raw_data[[#This Row],[Date Actioned]]),MONTH(tbl_raw_data[[#This Row],[Date Actioned]]),DAY(tbl_raw_data[[#This Row],[Date Actioned]]))</f>
        <v>45163</v>
      </c>
      <c r="L4747" s="65" t="str">
        <f>UPPER(TEXT(tbl_raw_data[[#This Row],[updated_date]],"MMMM"))</f>
        <v>AUGUST</v>
      </c>
      <c r="M4747" s="65" t="str">
        <f>"WEEK "&amp;IF(ROUNDUP(DAY(tbl_raw_data[[#This Row],[updated_date]])/7,0)=5,4,ROUNDUP(DAY(tbl_raw_data[[#This Row],[updated_date]])/7,0))</f>
        <v>WEEK 4</v>
      </c>
      <c r="N4747" s="71" t="str">
        <f>UPPER(VLOOKUP(tbl_raw_data[[#This Row],[Analyst]],settings!$A$1:$B$15,2,0))</f>
        <v>NAVED</v>
      </c>
      <c r="O4747" s="71" t="str">
        <f>TRIM(UPPER(tbl_raw_data[[#This Row],[Outcome]]))</f>
        <v>APPROVE</v>
      </c>
      <c r="P4747" s="71" t="str">
        <f>TRIM(UPPER(tbl_raw_data[[#This Row],[Queue Name]]))</f>
        <v>CONSUMER EXISTING</v>
      </c>
      <c r="Q4747" s="71" t="str">
        <f>IF(tbl_raw_data[[#This Row],[time_taken_in_min]]&lt;=settings!$D$2,"SLA_MET","SLA_NOT_MET")</f>
        <v>SLA_MET</v>
      </c>
    </row>
    <row r="4748" spans="1:17" hidden="1" x14ac:dyDescent="0.3">
      <c r="A4748" s="1" t="s">
        <v>5711</v>
      </c>
      <c r="B4748" s="34">
        <v>45163.524895833332</v>
      </c>
      <c r="C4748" s="40">
        <v>45163.538865740738</v>
      </c>
      <c r="D4748" s="10" t="s">
        <v>10</v>
      </c>
      <c r="E4748" s="10" t="s">
        <v>11</v>
      </c>
      <c r="F4748" s="10" t="s">
        <v>24</v>
      </c>
      <c r="G4748" s="10" t="s">
        <v>123</v>
      </c>
      <c r="H4748" s="84" t="str">
        <f t="shared" si="74"/>
        <v>Reason Unknown</v>
      </c>
      <c r="I4748" s="63">
        <f>(tbl_raw_data[[#This Row],[Date Actioned]])-(tbl_raw_data[[#This Row],[Date Tagged]])</f>
        <v>1.3969907406135462E-2</v>
      </c>
      <c r="J4748" s="66">
        <f>HOUR(tbl_raw_data[[#This Row],[time_taken]])*60+MINUTE(tbl_raw_data[[#This Row],[time_taken]])+SECOND(tbl_raw_data[[#This Row],[time_taken]])/60</f>
        <v>20.116666666666667</v>
      </c>
      <c r="K4748" s="68">
        <f>DATE(YEAR(tbl_raw_data[[#This Row],[Date Actioned]]),MONTH(tbl_raw_data[[#This Row],[Date Actioned]]),DAY(tbl_raw_data[[#This Row],[Date Actioned]]))</f>
        <v>45163</v>
      </c>
      <c r="L4748" s="65" t="str">
        <f>UPPER(TEXT(tbl_raw_data[[#This Row],[updated_date]],"MMMM"))</f>
        <v>AUGUST</v>
      </c>
      <c r="M4748" s="65" t="str">
        <f>"WEEK "&amp;IF(ROUNDUP(DAY(tbl_raw_data[[#This Row],[updated_date]])/7,0)=5,4,ROUNDUP(DAY(tbl_raw_data[[#This Row],[updated_date]])/7,0))</f>
        <v>WEEK 4</v>
      </c>
      <c r="N4748" s="71" t="str">
        <f>UPPER(VLOOKUP(tbl_raw_data[[#This Row],[Analyst]],settings!$A$1:$B$15,2,0))</f>
        <v>SAM</v>
      </c>
      <c r="O4748" s="71" t="str">
        <f>TRIM(UPPER(tbl_raw_data[[#This Row],[Outcome]]))</f>
        <v>APPROVE</v>
      </c>
      <c r="P4748" s="71" t="str">
        <f>TRIM(UPPER(tbl_raw_data[[#This Row],[Queue Name]]))</f>
        <v>CONSUMER EXISTING</v>
      </c>
      <c r="Q4748" s="71" t="str">
        <f>IF(tbl_raw_data[[#This Row],[time_taken_in_min]]&lt;=settings!$D$2,"SLA_MET","SLA_NOT_MET")</f>
        <v>SLA_NOT_MET</v>
      </c>
    </row>
    <row r="4749" spans="1:17" hidden="1" x14ac:dyDescent="0.3">
      <c r="A4749" s="5" t="s">
        <v>5712</v>
      </c>
      <c r="B4749" s="36">
        <v>45163.529039351852</v>
      </c>
      <c r="C4749" s="41">
        <v>45163.538090277776</v>
      </c>
      <c r="D4749" s="11" t="s">
        <v>10</v>
      </c>
      <c r="E4749" s="11" t="s">
        <v>11</v>
      </c>
      <c r="F4749" s="11" t="s">
        <v>9</v>
      </c>
      <c r="G4749" s="13"/>
      <c r="H4749" s="84" t="str">
        <f t="shared" si="74"/>
        <v>Reason Unknown</v>
      </c>
      <c r="I4749" s="63">
        <f>(tbl_raw_data[[#This Row],[Date Actioned]])-(tbl_raw_data[[#This Row],[Date Tagged]])</f>
        <v>9.0509259243845008E-3</v>
      </c>
      <c r="J4749" s="66">
        <f>HOUR(tbl_raw_data[[#This Row],[time_taken]])*60+MINUTE(tbl_raw_data[[#This Row],[time_taken]])+SECOND(tbl_raw_data[[#This Row],[time_taken]])/60</f>
        <v>13.033333333333333</v>
      </c>
      <c r="K4749" s="68">
        <f>DATE(YEAR(tbl_raw_data[[#This Row],[Date Actioned]]),MONTH(tbl_raw_data[[#This Row],[Date Actioned]]),DAY(tbl_raw_data[[#This Row],[Date Actioned]]))</f>
        <v>45163</v>
      </c>
      <c r="L4749" s="65" t="str">
        <f>UPPER(TEXT(tbl_raw_data[[#This Row],[updated_date]],"MMMM"))</f>
        <v>AUGUST</v>
      </c>
      <c r="M4749" s="65" t="str">
        <f>"WEEK "&amp;IF(ROUNDUP(DAY(tbl_raw_data[[#This Row],[updated_date]])/7,0)=5,4,ROUNDUP(DAY(tbl_raw_data[[#This Row],[updated_date]])/7,0))</f>
        <v>WEEK 4</v>
      </c>
      <c r="N4749" s="71" t="str">
        <f>UPPER(VLOOKUP(tbl_raw_data[[#This Row],[Analyst]],settings!$A$1:$B$15,2,0))</f>
        <v>QUADIR</v>
      </c>
      <c r="O4749" s="71" t="str">
        <f>TRIM(UPPER(tbl_raw_data[[#This Row],[Outcome]]))</f>
        <v>APPROVE</v>
      </c>
      <c r="P4749" s="71" t="str">
        <f>TRIM(UPPER(tbl_raw_data[[#This Row],[Queue Name]]))</f>
        <v>CONSUMER EXISTING</v>
      </c>
      <c r="Q4749" s="71" t="str">
        <f>IF(tbl_raw_data[[#This Row],[time_taken_in_min]]&lt;=settings!$D$2,"SLA_MET","SLA_NOT_MET")</f>
        <v>SLA_MET</v>
      </c>
    </row>
    <row r="4750" spans="1:17" hidden="1" x14ac:dyDescent="0.3">
      <c r="A4750" s="7" t="s">
        <v>5713</v>
      </c>
      <c r="B4750" s="34">
        <v>45163.533206018517</v>
      </c>
      <c r="C4750" s="40">
        <v>45163.544062499997</v>
      </c>
      <c r="D4750" s="10" t="s">
        <v>10</v>
      </c>
      <c r="E4750" s="10" t="s">
        <v>11</v>
      </c>
      <c r="F4750" s="10" t="s">
        <v>22</v>
      </c>
      <c r="G4750" s="10" t="s">
        <v>26</v>
      </c>
      <c r="H4750" s="84" t="str">
        <f t="shared" si="74"/>
        <v>Reason Unknown</v>
      </c>
      <c r="I4750" s="63">
        <f>(tbl_raw_data[[#This Row],[Date Actioned]])-(tbl_raw_data[[#This Row],[Date Tagged]])</f>
        <v>1.0856481480004732E-2</v>
      </c>
      <c r="J4750" s="66">
        <f>HOUR(tbl_raw_data[[#This Row],[time_taken]])*60+MINUTE(tbl_raw_data[[#This Row],[time_taken]])+SECOND(tbl_raw_data[[#This Row],[time_taken]])/60</f>
        <v>15.633333333333333</v>
      </c>
      <c r="K4750" s="68">
        <f>DATE(YEAR(tbl_raw_data[[#This Row],[Date Actioned]]),MONTH(tbl_raw_data[[#This Row],[Date Actioned]]),DAY(tbl_raw_data[[#This Row],[Date Actioned]]))</f>
        <v>45163</v>
      </c>
      <c r="L4750" s="65" t="str">
        <f>UPPER(TEXT(tbl_raw_data[[#This Row],[updated_date]],"MMMM"))</f>
        <v>AUGUST</v>
      </c>
      <c r="M4750" s="65" t="str">
        <f>"WEEK "&amp;IF(ROUNDUP(DAY(tbl_raw_data[[#This Row],[updated_date]])/7,0)=5,4,ROUNDUP(DAY(tbl_raw_data[[#This Row],[updated_date]])/7,0))</f>
        <v>WEEK 4</v>
      </c>
      <c r="N4750" s="71" t="str">
        <f>UPPER(VLOOKUP(tbl_raw_data[[#This Row],[Analyst]],settings!$A$1:$B$15,2,0))</f>
        <v>ROHAN</v>
      </c>
      <c r="O4750" s="71" t="str">
        <f>TRIM(UPPER(tbl_raw_data[[#This Row],[Outcome]]))</f>
        <v>APPROVE</v>
      </c>
      <c r="P4750" s="71" t="str">
        <f>TRIM(UPPER(tbl_raw_data[[#This Row],[Queue Name]]))</f>
        <v>CONSUMER EXISTING</v>
      </c>
      <c r="Q4750" s="71" t="str">
        <f>IF(tbl_raw_data[[#This Row],[time_taken_in_min]]&lt;=settings!$D$2,"SLA_MET","SLA_NOT_MET")</f>
        <v>SLA_MET</v>
      </c>
    </row>
    <row r="4751" spans="1:17" hidden="1" x14ac:dyDescent="0.3">
      <c r="A4751" s="1" t="s">
        <v>5714</v>
      </c>
      <c r="B4751" s="36">
        <v>45163.55431712963</v>
      </c>
      <c r="C4751" s="41">
        <v>45163.564502314817</v>
      </c>
      <c r="D4751" s="11" t="s">
        <v>10</v>
      </c>
      <c r="E4751" s="11" t="s">
        <v>11</v>
      </c>
      <c r="F4751" s="11" t="s">
        <v>19</v>
      </c>
      <c r="G4751" s="11" t="s">
        <v>26</v>
      </c>
      <c r="H4751" s="84" t="str">
        <f t="shared" si="74"/>
        <v>Reason Unknown</v>
      </c>
      <c r="I4751" s="63">
        <f>(tbl_raw_data[[#This Row],[Date Actioned]])-(tbl_raw_data[[#This Row],[Date Tagged]])</f>
        <v>1.0185185186855961E-2</v>
      </c>
      <c r="J4751" s="66">
        <f>HOUR(tbl_raw_data[[#This Row],[time_taken]])*60+MINUTE(tbl_raw_data[[#This Row],[time_taken]])+SECOND(tbl_raw_data[[#This Row],[time_taken]])/60</f>
        <v>14.666666666666666</v>
      </c>
      <c r="K4751" s="68">
        <f>DATE(YEAR(tbl_raw_data[[#This Row],[Date Actioned]]),MONTH(tbl_raw_data[[#This Row],[Date Actioned]]),DAY(tbl_raw_data[[#This Row],[Date Actioned]]))</f>
        <v>45163</v>
      </c>
      <c r="L4751" s="65" t="str">
        <f>UPPER(TEXT(tbl_raw_data[[#This Row],[updated_date]],"MMMM"))</f>
        <v>AUGUST</v>
      </c>
      <c r="M4751" s="65" t="str">
        <f>"WEEK "&amp;IF(ROUNDUP(DAY(tbl_raw_data[[#This Row],[updated_date]])/7,0)=5,4,ROUNDUP(DAY(tbl_raw_data[[#This Row],[updated_date]])/7,0))</f>
        <v>WEEK 4</v>
      </c>
      <c r="N4751" s="71" t="str">
        <f>UPPER(VLOOKUP(tbl_raw_data[[#This Row],[Analyst]],settings!$A$1:$B$15,2,0))</f>
        <v>NAVED</v>
      </c>
      <c r="O4751" s="71" t="str">
        <f>TRIM(UPPER(tbl_raw_data[[#This Row],[Outcome]]))</f>
        <v>APPROVE</v>
      </c>
      <c r="P4751" s="71" t="str">
        <f>TRIM(UPPER(tbl_raw_data[[#This Row],[Queue Name]]))</f>
        <v>CONSUMER EXISTING</v>
      </c>
      <c r="Q4751" s="71" t="str">
        <f>IF(tbl_raw_data[[#This Row],[time_taken_in_min]]&lt;=settings!$D$2,"SLA_MET","SLA_NOT_MET")</f>
        <v>SLA_MET</v>
      </c>
    </row>
    <row r="4752" spans="1:17" hidden="1" x14ac:dyDescent="0.3">
      <c r="A4752" s="5" t="s">
        <v>5715</v>
      </c>
      <c r="B4752" s="34">
        <v>45163.554907407408</v>
      </c>
      <c r="C4752" s="40">
        <v>45163.560543981483</v>
      </c>
      <c r="D4752" s="10" t="s">
        <v>10</v>
      </c>
      <c r="E4752" s="10" t="s">
        <v>18</v>
      </c>
      <c r="F4752" s="10" t="s">
        <v>22</v>
      </c>
      <c r="G4752" s="10" t="s">
        <v>766</v>
      </c>
      <c r="H4752" s="84" t="str">
        <f t="shared" si="74"/>
        <v>Reason Unknown</v>
      </c>
      <c r="I4752" s="63">
        <f>(tbl_raw_data[[#This Row],[Date Actioned]])-(tbl_raw_data[[#This Row],[Date Tagged]])</f>
        <v>5.6365740747423843E-3</v>
      </c>
      <c r="J4752" s="66">
        <f>HOUR(tbl_raw_data[[#This Row],[time_taken]])*60+MINUTE(tbl_raw_data[[#This Row],[time_taken]])+SECOND(tbl_raw_data[[#This Row],[time_taken]])/60</f>
        <v>8.1166666666666671</v>
      </c>
      <c r="K4752" s="68">
        <f>DATE(YEAR(tbl_raw_data[[#This Row],[Date Actioned]]),MONTH(tbl_raw_data[[#This Row],[Date Actioned]]),DAY(tbl_raw_data[[#This Row],[Date Actioned]]))</f>
        <v>45163</v>
      </c>
      <c r="L4752" s="65" t="str">
        <f>UPPER(TEXT(tbl_raw_data[[#This Row],[updated_date]],"MMMM"))</f>
        <v>AUGUST</v>
      </c>
      <c r="M4752" s="65" t="str">
        <f>"WEEK "&amp;IF(ROUNDUP(DAY(tbl_raw_data[[#This Row],[updated_date]])/7,0)=5,4,ROUNDUP(DAY(tbl_raw_data[[#This Row],[updated_date]])/7,0))</f>
        <v>WEEK 4</v>
      </c>
      <c r="N4752" s="71" t="str">
        <f>UPPER(VLOOKUP(tbl_raw_data[[#This Row],[Analyst]],settings!$A$1:$B$15,2,0))</f>
        <v>ROHAN</v>
      </c>
      <c r="O4752" s="71" t="str">
        <f>TRIM(UPPER(tbl_raw_data[[#This Row],[Outcome]]))</f>
        <v>APPROVE</v>
      </c>
      <c r="P4752" s="71" t="str">
        <f>TRIM(UPPER(tbl_raw_data[[#This Row],[Queue Name]]))</f>
        <v>CONSUMER PRE BUREAU</v>
      </c>
      <c r="Q4752" s="71" t="str">
        <f>IF(tbl_raw_data[[#This Row],[time_taken_in_min]]&lt;=settings!$D$2,"SLA_MET","SLA_NOT_MET")</f>
        <v>SLA_MET</v>
      </c>
    </row>
    <row r="4753" spans="1:17" hidden="1" x14ac:dyDescent="0.3">
      <c r="A4753" s="7" t="s">
        <v>5716</v>
      </c>
      <c r="B4753" s="36">
        <v>45163.5624537037</v>
      </c>
      <c r="C4753" s="41">
        <v>45163.568553240744</v>
      </c>
      <c r="D4753" s="11" t="s">
        <v>10</v>
      </c>
      <c r="E4753" s="11" t="s">
        <v>11</v>
      </c>
      <c r="F4753" s="11" t="s">
        <v>24</v>
      </c>
      <c r="G4753" s="11" t="s">
        <v>882</v>
      </c>
      <c r="H4753" s="84" t="str">
        <f t="shared" si="74"/>
        <v>Reason Unknown</v>
      </c>
      <c r="I4753" s="63">
        <f>(tbl_raw_data[[#This Row],[Date Actioned]])-(tbl_raw_data[[#This Row],[Date Tagged]])</f>
        <v>6.0995370440650731E-3</v>
      </c>
      <c r="J4753" s="66">
        <f>HOUR(tbl_raw_data[[#This Row],[time_taken]])*60+MINUTE(tbl_raw_data[[#This Row],[time_taken]])+SECOND(tbl_raw_data[[#This Row],[time_taken]])/60</f>
        <v>8.7833333333333332</v>
      </c>
      <c r="K4753" s="68">
        <f>DATE(YEAR(tbl_raw_data[[#This Row],[Date Actioned]]),MONTH(tbl_raw_data[[#This Row],[Date Actioned]]),DAY(tbl_raw_data[[#This Row],[Date Actioned]]))</f>
        <v>45163</v>
      </c>
      <c r="L4753" s="65" t="str">
        <f>UPPER(TEXT(tbl_raw_data[[#This Row],[updated_date]],"MMMM"))</f>
        <v>AUGUST</v>
      </c>
      <c r="M4753" s="65" t="str">
        <f>"WEEK "&amp;IF(ROUNDUP(DAY(tbl_raw_data[[#This Row],[updated_date]])/7,0)=5,4,ROUNDUP(DAY(tbl_raw_data[[#This Row],[updated_date]])/7,0))</f>
        <v>WEEK 4</v>
      </c>
      <c r="N4753" s="71" t="str">
        <f>UPPER(VLOOKUP(tbl_raw_data[[#This Row],[Analyst]],settings!$A$1:$B$15,2,0))</f>
        <v>SAM</v>
      </c>
      <c r="O4753" s="71" t="str">
        <f>TRIM(UPPER(tbl_raw_data[[#This Row],[Outcome]]))</f>
        <v>APPROVE</v>
      </c>
      <c r="P4753" s="71" t="str">
        <f>TRIM(UPPER(tbl_raw_data[[#This Row],[Queue Name]]))</f>
        <v>CONSUMER EXISTING</v>
      </c>
      <c r="Q4753" s="71" t="str">
        <f>IF(tbl_raw_data[[#This Row],[time_taken_in_min]]&lt;=settings!$D$2,"SLA_MET","SLA_NOT_MET")</f>
        <v>SLA_MET</v>
      </c>
    </row>
    <row r="4754" spans="1:17" hidden="1" x14ac:dyDescent="0.3">
      <c r="A4754" s="1" t="s">
        <v>5717</v>
      </c>
      <c r="B4754" s="34">
        <v>45163.562754629631</v>
      </c>
      <c r="C4754" s="40">
        <v>45163.567106481481</v>
      </c>
      <c r="D4754" s="10" t="s">
        <v>10</v>
      </c>
      <c r="E4754" s="10" t="s">
        <v>11</v>
      </c>
      <c r="F4754" s="10" t="s">
        <v>21</v>
      </c>
      <c r="G4754" s="12"/>
      <c r="H4754" s="84" t="str">
        <f t="shared" si="74"/>
        <v>Reason Unknown</v>
      </c>
      <c r="I4754" s="63">
        <f>(tbl_raw_data[[#This Row],[Date Actioned]])-(tbl_raw_data[[#This Row],[Date Tagged]])</f>
        <v>4.3518518505152315E-3</v>
      </c>
      <c r="J4754" s="66">
        <f>HOUR(tbl_raw_data[[#This Row],[time_taken]])*60+MINUTE(tbl_raw_data[[#This Row],[time_taken]])+SECOND(tbl_raw_data[[#This Row],[time_taken]])/60</f>
        <v>6.2666666666666666</v>
      </c>
      <c r="K4754" s="68">
        <f>DATE(YEAR(tbl_raw_data[[#This Row],[Date Actioned]]),MONTH(tbl_raw_data[[#This Row],[Date Actioned]]),DAY(tbl_raw_data[[#This Row],[Date Actioned]]))</f>
        <v>45163</v>
      </c>
      <c r="L4754" s="65" t="str">
        <f>UPPER(TEXT(tbl_raw_data[[#This Row],[updated_date]],"MMMM"))</f>
        <v>AUGUST</v>
      </c>
      <c r="M4754" s="65" t="str">
        <f>"WEEK "&amp;IF(ROUNDUP(DAY(tbl_raw_data[[#This Row],[updated_date]])/7,0)=5,4,ROUNDUP(DAY(tbl_raw_data[[#This Row],[updated_date]])/7,0))</f>
        <v>WEEK 4</v>
      </c>
      <c r="N4754" s="71" t="str">
        <f>UPPER(VLOOKUP(tbl_raw_data[[#This Row],[Analyst]],settings!$A$1:$B$15,2,0))</f>
        <v>SHAHID</v>
      </c>
      <c r="O4754" s="71" t="str">
        <f>TRIM(UPPER(tbl_raw_data[[#This Row],[Outcome]]))</f>
        <v>APPROVE</v>
      </c>
      <c r="P4754" s="71" t="str">
        <f>TRIM(UPPER(tbl_raw_data[[#This Row],[Queue Name]]))</f>
        <v>CONSUMER EXISTING</v>
      </c>
      <c r="Q4754" s="71" t="str">
        <f>IF(tbl_raw_data[[#This Row],[time_taken_in_min]]&lt;=settings!$D$2,"SLA_MET","SLA_NOT_MET")</f>
        <v>SLA_MET</v>
      </c>
    </row>
    <row r="4755" spans="1:17" hidden="1" x14ac:dyDescent="0.3">
      <c r="A4755" s="5" t="s">
        <v>5718</v>
      </c>
      <c r="B4755" s="36">
        <v>45163.56355324074</v>
      </c>
      <c r="C4755" s="41">
        <v>45163.570509259262</v>
      </c>
      <c r="D4755" s="11" t="s">
        <v>10</v>
      </c>
      <c r="E4755" s="11" t="s">
        <v>11</v>
      </c>
      <c r="F4755" s="11" t="s">
        <v>19</v>
      </c>
      <c r="G4755" s="11" t="s">
        <v>15</v>
      </c>
      <c r="H4755" s="84" t="str">
        <f t="shared" si="74"/>
        <v>Reason Unknown</v>
      </c>
      <c r="I4755" s="63">
        <f>(tbl_raw_data[[#This Row],[Date Actioned]])-(tbl_raw_data[[#This Row],[Date Tagged]])</f>
        <v>6.9560185220325366E-3</v>
      </c>
      <c r="J4755" s="66">
        <f>HOUR(tbl_raw_data[[#This Row],[time_taken]])*60+MINUTE(tbl_raw_data[[#This Row],[time_taken]])+SECOND(tbl_raw_data[[#This Row],[time_taken]])/60</f>
        <v>10.016666666666667</v>
      </c>
      <c r="K4755" s="68">
        <f>DATE(YEAR(tbl_raw_data[[#This Row],[Date Actioned]]),MONTH(tbl_raw_data[[#This Row],[Date Actioned]]),DAY(tbl_raw_data[[#This Row],[Date Actioned]]))</f>
        <v>45163</v>
      </c>
      <c r="L4755" s="65" t="str">
        <f>UPPER(TEXT(tbl_raw_data[[#This Row],[updated_date]],"MMMM"))</f>
        <v>AUGUST</v>
      </c>
      <c r="M4755" s="65" t="str">
        <f>"WEEK "&amp;IF(ROUNDUP(DAY(tbl_raw_data[[#This Row],[updated_date]])/7,0)=5,4,ROUNDUP(DAY(tbl_raw_data[[#This Row],[updated_date]])/7,0))</f>
        <v>WEEK 4</v>
      </c>
      <c r="N4755" s="71" t="str">
        <f>UPPER(VLOOKUP(tbl_raw_data[[#This Row],[Analyst]],settings!$A$1:$B$15,2,0))</f>
        <v>NAVED</v>
      </c>
      <c r="O4755" s="71" t="str">
        <f>TRIM(UPPER(tbl_raw_data[[#This Row],[Outcome]]))</f>
        <v>APPROVE</v>
      </c>
      <c r="P4755" s="71" t="str">
        <f>TRIM(UPPER(tbl_raw_data[[#This Row],[Queue Name]]))</f>
        <v>CONSUMER EXISTING</v>
      </c>
      <c r="Q4755" s="71" t="str">
        <f>IF(tbl_raw_data[[#This Row],[time_taken_in_min]]&lt;=settings!$D$2,"SLA_MET","SLA_NOT_MET")</f>
        <v>SLA_MET</v>
      </c>
    </row>
    <row r="4756" spans="1:17" hidden="1" x14ac:dyDescent="0.3">
      <c r="A4756" s="7" t="s">
        <v>5719</v>
      </c>
      <c r="B4756" s="34">
        <v>45163.570555555554</v>
      </c>
      <c r="C4756" s="40">
        <v>45163.57435185185</v>
      </c>
      <c r="D4756" s="10" t="s">
        <v>10</v>
      </c>
      <c r="E4756" s="10" t="s">
        <v>11</v>
      </c>
      <c r="F4756" s="10" t="s">
        <v>19</v>
      </c>
      <c r="G4756" s="10" t="s">
        <v>23</v>
      </c>
      <c r="H4756" s="84" t="str">
        <f t="shared" si="74"/>
        <v>Reason Unknown</v>
      </c>
      <c r="I4756" s="63">
        <f>(tbl_raw_data[[#This Row],[Date Actioned]])-(tbl_raw_data[[#This Row],[Date Tagged]])</f>
        <v>3.796296296059154E-3</v>
      </c>
      <c r="J4756" s="66">
        <f>HOUR(tbl_raw_data[[#This Row],[time_taken]])*60+MINUTE(tbl_raw_data[[#This Row],[time_taken]])+SECOND(tbl_raw_data[[#This Row],[time_taken]])/60</f>
        <v>5.4666666666666668</v>
      </c>
      <c r="K4756" s="68">
        <f>DATE(YEAR(tbl_raw_data[[#This Row],[Date Actioned]]),MONTH(tbl_raw_data[[#This Row],[Date Actioned]]),DAY(tbl_raw_data[[#This Row],[Date Actioned]]))</f>
        <v>45163</v>
      </c>
      <c r="L4756" s="65" t="str">
        <f>UPPER(TEXT(tbl_raw_data[[#This Row],[updated_date]],"MMMM"))</f>
        <v>AUGUST</v>
      </c>
      <c r="M4756" s="65" t="str">
        <f>"WEEK "&amp;IF(ROUNDUP(DAY(tbl_raw_data[[#This Row],[updated_date]])/7,0)=5,4,ROUNDUP(DAY(tbl_raw_data[[#This Row],[updated_date]])/7,0))</f>
        <v>WEEK 4</v>
      </c>
      <c r="N4756" s="71" t="str">
        <f>UPPER(VLOOKUP(tbl_raw_data[[#This Row],[Analyst]],settings!$A$1:$B$15,2,0))</f>
        <v>NAVED</v>
      </c>
      <c r="O4756" s="71" t="str">
        <f>TRIM(UPPER(tbl_raw_data[[#This Row],[Outcome]]))</f>
        <v>APPROVE</v>
      </c>
      <c r="P4756" s="71" t="str">
        <f>TRIM(UPPER(tbl_raw_data[[#This Row],[Queue Name]]))</f>
        <v>CONSUMER EXISTING</v>
      </c>
      <c r="Q4756" s="71" t="str">
        <f>IF(tbl_raw_data[[#This Row],[time_taken_in_min]]&lt;=settings!$D$2,"SLA_MET","SLA_NOT_MET")</f>
        <v>SLA_MET</v>
      </c>
    </row>
    <row r="4757" spans="1:17" hidden="1" x14ac:dyDescent="0.3">
      <c r="A4757" s="1" t="s">
        <v>5720</v>
      </c>
      <c r="B4757" s="36">
        <v>45163.573182870372</v>
      </c>
      <c r="C4757" s="41">
        <v>45163.574629629627</v>
      </c>
      <c r="D4757" s="11" t="s">
        <v>10</v>
      </c>
      <c r="E4757" s="11" t="s">
        <v>8</v>
      </c>
      <c r="F4757" s="11" t="s">
        <v>21</v>
      </c>
      <c r="G4757" s="13"/>
      <c r="H4757" s="84" t="str">
        <f t="shared" si="74"/>
        <v>Reason Unknown</v>
      </c>
      <c r="I4757" s="63">
        <f>(tbl_raw_data[[#This Row],[Date Actioned]])-(tbl_raw_data[[#This Row],[Date Tagged]])</f>
        <v>1.4467592554865405E-3</v>
      </c>
      <c r="J4757" s="66">
        <f>HOUR(tbl_raw_data[[#This Row],[time_taken]])*60+MINUTE(tbl_raw_data[[#This Row],[time_taken]])+SECOND(tbl_raw_data[[#This Row],[time_taken]])/60</f>
        <v>2.0833333333333335</v>
      </c>
      <c r="K4757" s="68">
        <f>DATE(YEAR(tbl_raw_data[[#This Row],[Date Actioned]]),MONTH(tbl_raw_data[[#This Row],[Date Actioned]]),DAY(tbl_raw_data[[#This Row],[Date Actioned]]))</f>
        <v>45163</v>
      </c>
      <c r="L4757" s="65" t="str">
        <f>UPPER(TEXT(tbl_raw_data[[#This Row],[updated_date]],"MMMM"))</f>
        <v>AUGUST</v>
      </c>
      <c r="M4757" s="65" t="str">
        <f>"WEEK "&amp;IF(ROUNDUP(DAY(tbl_raw_data[[#This Row],[updated_date]])/7,0)=5,4,ROUNDUP(DAY(tbl_raw_data[[#This Row],[updated_date]])/7,0))</f>
        <v>WEEK 4</v>
      </c>
      <c r="N4757" s="71" t="str">
        <f>UPPER(VLOOKUP(tbl_raw_data[[#This Row],[Analyst]],settings!$A$1:$B$15,2,0))</f>
        <v>SHAHID</v>
      </c>
      <c r="O4757" s="71" t="str">
        <f>TRIM(UPPER(tbl_raw_data[[#This Row],[Outcome]]))</f>
        <v>APPROVE</v>
      </c>
      <c r="P4757" s="71" t="str">
        <f>TRIM(UPPER(tbl_raw_data[[#This Row],[Queue Name]]))</f>
        <v>CONSUMER POST BUREAU</v>
      </c>
      <c r="Q4757" s="71" t="str">
        <f>IF(tbl_raw_data[[#This Row],[time_taken_in_min]]&lt;=settings!$D$2,"SLA_MET","SLA_NOT_MET")</f>
        <v>SLA_MET</v>
      </c>
    </row>
    <row r="4758" spans="1:17" hidden="1" x14ac:dyDescent="0.3">
      <c r="A4758" s="5" t="s">
        <v>5721</v>
      </c>
      <c r="B4758" s="34">
        <v>45163.5778125</v>
      </c>
      <c r="C4758" s="40">
        <v>45163.585277777776</v>
      </c>
      <c r="D4758" s="10" t="s">
        <v>10</v>
      </c>
      <c r="E4758" s="10" t="s">
        <v>11</v>
      </c>
      <c r="F4758" s="10" t="s">
        <v>24</v>
      </c>
      <c r="G4758" s="10" t="s">
        <v>123</v>
      </c>
      <c r="H4758" s="84" t="str">
        <f t="shared" si="74"/>
        <v>Reason Unknown</v>
      </c>
      <c r="I4758" s="63">
        <f>(tbl_raw_data[[#This Row],[Date Actioned]])-(tbl_raw_data[[#This Row],[Date Tagged]])</f>
        <v>7.4652777766459621E-3</v>
      </c>
      <c r="J4758" s="66">
        <f>HOUR(tbl_raw_data[[#This Row],[time_taken]])*60+MINUTE(tbl_raw_data[[#This Row],[time_taken]])+SECOND(tbl_raw_data[[#This Row],[time_taken]])/60</f>
        <v>10.75</v>
      </c>
      <c r="K4758" s="68">
        <f>DATE(YEAR(tbl_raw_data[[#This Row],[Date Actioned]]),MONTH(tbl_raw_data[[#This Row],[Date Actioned]]),DAY(tbl_raw_data[[#This Row],[Date Actioned]]))</f>
        <v>45163</v>
      </c>
      <c r="L4758" s="65" t="str">
        <f>UPPER(TEXT(tbl_raw_data[[#This Row],[updated_date]],"MMMM"))</f>
        <v>AUGUST</v>
      </c>
      <c r="M4758" s="65" t="str">
        <f>"WEEK "&amp;IF(ROUNDUP(DAY(tbl_raw_data[[#This Row],[updated_date]])/7,0)=5,4,ROUNDUP(DAY(tbl_raw_data[[#This Row],[updated_date]])/7,0))</f>
        <v>WEEK 4</v>
      </c>
      <c r="N4758" s="71" t="str">
        <f>UPPER(VLOOKUP(tbl_raw_data[[#This Row],[Analyst]],settings!$A$1:$B$15,2,0))</f>
        <v>SAM</v>
      </c>
      <c r="O4758" s="71" t="str">
        <f>TRIM(UPPER(tbl_raw_data[[#This Row],[Outcome]]))</f>
        <v>APPROVE</v>
      </c>
      <c r="P4758" s="71" t="str">
        <f>TRIM(UPPER(tbl_raw_data[[#This Row],[Queue Name]]))</f>
        <v>CONSUMER EXISTING</v>
      </c>
      <c r="Q4758" s="71" t="str">
        <f>IF(tbl_raw_data[[#This Row],[time_taken_in_min]]&lt;=settings!$D$2,"SLA_MET","SLA_NOT_MET")</f>
        <v>SLA_MET</v>
      </c>
    </row>
    <row r="4759" spans="1:17" hidden="1" x14ac:dyDescent="0.3">
      <c r="A4759" s="7" t="s">
        <v>5722</v>
      </c>
      <c r="B4759" s="36">
        <v>45163.5780787037</v>
      </c>
      <c r="C4759" s="41">
        <v>45163.586400462962</v>
      </c>
      <c r="D4759" s="11" t="s">
        <v>10</v>
      </c>
      <c r="E4759" s="11" t="s">
        <v>18</v>
      </c>
      <c r="F4759" s="11" t="s">
        <v>22</v>
      </c>
      <c r="G4759" s="11" t="s">
        <v>120</v>
      </c>
      <c r="H4759" s="84" t="str">
        <f t="shared" si="74"/>
        <v>Reason Unknown</v>
      </c>
      <c r="I4759" s="63">
        <f>(tbl_raw_data[[#This Row],[Date Actioned]])-(tbl_raw_data[[#This Row],[Date Tagged]])</f>
        <v>8.3217592618893832E-3</v>
      </c>
      <c r="J4759" s="66">
        <f>HOUR(tbl_raw_data[[#This Row],[time_taken]])*60+MINUTE(tbl_raw_data[[#This Row],[time_taken]])+SECOND(tbl_raw_data[[#This Row],[time_taken]])/60</f>
        <v>11.983333333333333</v>
      </c>
      <c r="K4759" s="68">
        <f>DATE(YEAR(tbl_raw_data[[#This Row],[Date Actioned]]),MONTH(tbl_raw_data[[#This Row],[Date Actioned]]),DAY(tbl_raw_data[[#This Row],[Date Actioned]]))</f>
        <v>45163</v>
      </c>
      <c r="L4759" s="65" t="str">
        <f>UPPER(TEXT(tbl_raw_data[[#This Row],[updated_date]],"MMMM"))</f>
        <v>AUGUST</v>
      </c>
      <c r="M4759" s="65" t="str">
        <f>"WEEK "&amp;IF(ROUNDUP(DAY(tbl_raw_data[[#This Row],[updated_date]])/7,0)=5,4,ROUNDUP(DAY(tbl_raw_data[[#This Row],[updated_date]])/7,0))</f>
        <v>WEEK 4</v>
      </c>
      <c r="N4759" s="71" t="str">
        <f>UPPER(VLOOKUP(tbl_raw_data[[#This Row],[Analyst]],settings!$A$1:$B$15,2,0))</f>
        <v>ROHAN</v>
      </c>
      <c r="O4759" s="71" t="str">
        <f>TRIM(UPPER(tbl_raw_data[[#This Row],[Outcome]]))</f>
        <v>APPROVE</v>
      </c>
      <c r="P4759" s="71" t="str">
        <f>TRIM(UPPER(tbl_raw_data[[#This Row],[Queue Name]]))</f>
        <v>CONSUMER PRE BUREAU</v>
      </c>
      <c r="Q4759" s="71" t="str">
        <f>IF(tbl_raw_data[[#This Row],[time_taken_in_min]]&lt;=settings!$D$2,"SLA_MET","SLA_NOT_MET")</f>
        <v>SLA_MET</v>
      </c>
    </row>
    <row r="4760" spans="1:17" hidden="1" x14ac:dyDescent="0.3">
      <c r="A4760" s="1" t="s">
        <v>5723</v>
      </c>
      <c r="B4760" s="34">
        <v>45163.593645833331</v>
      </c>
      <c r="C4760" s="40">
        <v>45163.601886574077</v>
      </c>
      <c r="D4760" s="10" t="s">
        <v>10</v>
      </c>
      <c r="E4760" s="10" t="s">
        <v>11</v>
      </c>
      <c r="F4760" s="10" t="s">
        <v>21</v>
      </c>
      <c r="G4760" s="10" t="s">
        <v>15</v>
      </c>
      <c r="H4760" s="84" t="str">
        <f t="shared" si="74"/>
        <v>Reason Unknown</v>
      </c>
      <c r="I4760" s="63">
        <f>(tbl_raw_data[[#This Row],[Date Actioned]])-(tbl_raw_data[[#This Row],[Date Tagged]])</f>
        <v>8.2407407462596893E-3</v>
      </c>
      <c r="J4760" s="66">
        <f>HOUR(tbl_raw_data[[#This Row],[time_taken]])*60+MINUTE(tbl_raw_data[[#This Row],[time_taken]])+SECOND(tbl_raw_data[[#This Row],[time_taken]])/60</f>
        <v>11.866666666666667</v>
      </c>
      <c r="K4760" s="68">
        <f>DATE(YEAR(tbl_raw_data[[#This Row],[Date Actioned]]),MONTH(tbl_raw_data[[#This Row],[Date Actioned]]),DAY(tbl_raw_data[[#This Row],[Date Actioned]]))</f>
        <v>45163</v>
      </c>
      <c r="L4760" s="65" t="str">
        <f>UPPER(TEXT(tbl_raw_data[[#This Row],[updated_date]],"MMMM"))</f>
        <v>AUGUST</v>
      </c>
      <c r="M4760" s="65" t="str">
        <f>"WEEK "&amp;IF(ROUNDUP(DAY(tbl_raw_data[[#This Row],[updated_date]])/7,0)=5,4,ROUNDUP(DAY(tbl_raw_data[[#This Row],[updated_date]])/7,0))</f>
        <v>WEEK 4</v>
      </c>
      <c r="N4760" s="71" t="str">
        <f>UPPER(VLOOKUP(tbl_raw_data[[#This Row],[Analyst]],settings!$A$1:$B$15,2,0))</f>
        <v>SHAHID</v>
      </c>
      <c r="O4760" s="71" t="str">
        <f>TRIM(UPPER(tbl_raw_data[[#This Row],[Outcome]]))</f>
        <v>APPROVE</v>
      </c>
      <c r="P4760" s="71" t="str">
        <f>TRIM(UPPER(tbl_raw_data[[#This Row],[Queue Name]]))</f>
        <v>CONSUMER EXISTING</v>
      </c>
      <c r="Q4760" s="71" t="str">
        <f>IF(tbl_raw_data[[#This Row],[time_taken_in_min]]&lt;=settings!$D$2,"SLA_MET","SLA_NOT_MET")</f>
        <v>SLA_MET</v>
      </c>
    </row>
    <row r="4761" spans="1:17" hidden="1" x14ac:dyDescent="0.3">
      <c r="A4761" s="5" t="s">
        <v>5724</v>
      </c>
      <c r="B4761" s="36">
        <v>45163.594189814816</v>
      </c>
      <c r="C4761" s="41">
        <v>45163.605416666665</v>
      </c>
      <c r="D4761" s="11" t="s">
        <v>10</v>
      </c>
      <c r="E4761" s="11" t="s">
        <v>8</v>
      </c>
      <c r="F4761" s="11" t="s">
        <v>19</v>
      </c>
      <c r="G4761" s="11" t="s">
        <v>23</v>
      </c>
      <c r="H4761" s="84" t="str">
        <f t="shared" si="74"/>
        <v>Reason Unknown</v>
      </c>
      <c r="I4761" s="63">
        <f>(tbl_raw_data[[#This Row],[Date Actioned]])-(tbl_raw_data[[#This Row],[Date Tagged]])</f>
        <v>1.1226851849642117E-2</v>
      </c>
      <c r="J4761" s="66">
        <f>HOUR(tbl_raw_data[[#This Row],[time_taken]])*60+MINUTE(tbl_raw_data[[#This Row],[time_taken]])+SECOND(tbl_raw_data[[#This Row],[time_taken]])/60</f>
        <v>16.166666666666668</v>
      </c>
      <c r="K4761" s="68">
        <f>DATE(YEAR(tbl_raw_data[[#This Row],[Date Actioned]]),MONTH(tbl_raw_data[[#This Row],[Date Actioned]]),DAY(tbl_raw_data[[#This Row],[Date Actioned]]))</f>
        <v>45163</v>
      </c>
      <c r="L4761" s="65" t="str">
        <f>UPPER(TEXT(tbl_raw_data[[#This Row],[updated_date]],"MMMM"))</f>
        <v>AUGUST</v>
      </c>
      <c r="M4761" s="65" t="str">
        <f>"WEEK "&amp;IF(ROUNDUP(DAY(tbl_raw_data[[#This Row],[updated_date]])/7,0)=5,4,ROUNDUP(DAY(tbl_raw_data[[#This Row],[updated_date]])/7,0))</f>
        <v>WEEK 4</v>
      </c>
      <c r="N4761" s="71" t="str">
        <f>UPPER(VLOOKUP(tbl_raw_data[[#This Row],[Analyst]],settings!$A$1:$B$15,2,0))</f>
        <v>NAVED</v>
      </c>
      <c r="O4761" s="71" t="str">
        <f>TRIM(UPPER(tbl_raw_data[[#This Row],[Outcome]]))</f>
        <v>APPROVE</v>
      </c>
      <c r="P4761" s="71" t="str">
        <f>TRIM(UPPER(tbl_raw_data[[#This Row],[Queue Name]]))</f>
        <v>CONSUMER POST BUREAU</v>
      </c>
      <c r="Q4761" s="71" t="str">
        <f>IF(tbl_raw_data[[#This Row],[time_taken_in_min]]&lt;=settings!$D$2,"SLA_MET","SLA_NOT_MET")</f>
        <v>SLA_MET</v>
      </c>
    </row>
    <row r="4762" spans="1:17" hidden="1" x14ac:dyDescent="0.3">
      <c r="A4762" s="7" t="s">
        <v>5725</v>
      </c>
      <c r="B4762" s="34">
        <v>45163.594317129631</v>
      </c>
      <c r="C4762" s="40">
        <v>45163.604907407411</v>
      </c>
      <c r="D4762" s="10" t="s">
        <v>10</v>
      </c>
      <c r="E4762" s="10" t="s">
        <v>11</v>
      </c>
      <c r="F4762" s="10" t="s">
        <v>24</v>
      </c>
      <c r="G4762" s="10" t="s">
        <v>123</v>
      </c>
      <c r="H4762" s="84" t="str">
        <f t="shared" si="74"/>
        <v>Reason Unknown</v>
      </c>
      <c r="I4762" s="63">
        <f>(tbl_raw_data[[#This Row],[Date Actioned]])-(tbl_raw_data[[#This Row],[Date Tagged]])</f>
        <v>1.0590277779556345E-2</v>
      </c>
      <c r="J4762" s="66">
        <f>HOUR(tbl_raw_data[[#This Row],[time_taken]])*60+MINUTE(tbl_raw_data[[#This Row],[time_taken]])+SECOND(tbl_raw_data[[#This Row],[time_taken]])/60</f>
        <v>15.25</v>
      </c>
      <c r="K4762" s="68">
        <f>DATE(YEAR(tbl_raw_data[[#This Row],[Date Actioned]]),MONTH(tbl_raw_data[[#This Row],[Date Actioned]]),DAY(tbl_raw_data[[#This Row],[Date Actioned]]))</f>
        <v>45163</v>
      </c>
      <c r="L4762" s="65" t="str">
        <f>UPPER(TEXT(tbl_raw_data[[#This Row],[updated_date]],"MMMM"))</f>
        <v>AUGUST</v>
      </c>
      <c r="M4762" s="65" t="str">
        <f>"WEEK "&amp;IF(ROUNDUP(DAY(tbl_raw_data[[#This Row],[updated_date]])/7,0)=5,4,ROUNDUP(DAY(tbl_raw_data[[#This Row],[updated_date]])/7,0))</f>
        <v>WEEK 4</v>
      </c>
      <c r="N4762" s="71" t="str">
        <f>UPPER(VLOOKUP(tbl_raw_data[[#This Row],[Analyst]],settings!$A$1:$B$15,2,0))</f>
        <v>SAM</v>
      </c>
      <c r="O4762" s="71" t="str">
        <f>TRIM(UPPER(tbl_raw_data[[#This Row],[Outcome]]))</f>
        <v>APPROVE</v>
      </c>
      <c r="P4762" s="71" t="str">
        <f>TRIM(UPPER(tbl_raw_data[[#This Row],[Queue Name]]))</f>
        <v>CONSUMER EXISTING</v>
      </c>
      <c r="Q4762" s="71" t="str">
        <f>IF(tbl_raw_data[[#This Row],[time_taken_in_min]]&lt;=settings!$D$2,"SLA_MET","SLA_NOT_MET")</f>
        <v>SLA_MET</v>
      </c>
    </row>
    <row r="4763" spans="1:17" hidden="1" x14ac:dyDescent="0.3">
      <c r="A4763" s="1" t="s">
        <v>5726</v>
      </c>
      <c r="B4763" s="36">
        <v>45163.608449074076</v>
      </c>
      <c r="C4763" s="41">
        <v>45163.613206018519</v>
      </c>
      <c r="D4763" s="11" t="s">
        <v>10</v>
      </c>
      <c r="E4763" s="11" t="s">
        <v>11</v>
      </c>
      <c r="F4763" s="11" t="s">
        <v>24</v>
      </c>
      <c r="G4763" s="11" t="s">
        <v>123</v>
      </c>
      <c r="H4763" s="84" t="str">
        <f t="shared" si="74"/>
        <v>Reason Unknown</v>
      </c>
      <c r="I4763" s="63">
        <f>(tbl_raw_data[[#This Row],[Date Actioned]])-(tbl_raw_data[[#This Row],[Date Tagged]])</f>
        <v>4.756944443215616E-3</v>
      </c>
      <c r="J4763" s="66">
        <f>HOUR(tbl_raw_data[[#This Row],[time_taken]])*60+MINUTE(tbl_raw_data[[#This Row],[time_taken]])+SECOND(tbl_raw_data[[#This Row],[time_taken]])/60</f>
        <v>6.85</v>
      </c>
      <c r="K4763" s="68">
        <f>DATE(YEAR(tbl_raw_data[[#This Row],[Date Actioned]]),MONTH(tbl_raw_data[[#This Row],[Date Actioned]]),DAY(tbl_raw_data[[#This Row],[Date Actioned]]))</f>
        <v>45163</v>
      </c>
      <c r="L4763" s="65" t="str">
        <f>UPPER(TEXT(tbl_raw_data[[#This Row],[updated_date]],"MMMM"))</f>
        <v>AUGUST</v>
      </c>
      <c r="M4763" s="65" t="str">
        <f>"WEEK "&amp;IF(ROUNDUP(DAY(tbl_raw_data[[#This Row],[updated_date]])/7,0)=5,4,ROUNDUP(DAY(tbl_raw_data[[#This Row],[updated_date]])/7,0))</f>
        <v>WEEK 4</v>
      </c>
      <c r="N4763" s="71" t="str">
        <f>UPPER(VLOOKUP(tbl_raw_data[[#This Row],[Analyst]],settings!$A$1:$B$15,2,0))</f>
        <v>SAM</v>
      </c>
      <c r="O4763" s="71" t="str">
        <f>TRIM(UPPER(tbl_raw_data[[#This Row],[Outcome]]))</f>
        <v>APPROVE</v>
      </c>
      <c r="P4763" s="71" t="str">
        <f>TRIM(UPPER(tbl_raw_data[[#This Row],[Queue Name]]))</f>
        <v>CONSUMER EXISTING</v>
      </c>
      <c r="Q4763" s="71" t="str">
        <f>IF(tbl_raw_data[[#This Row],[time_taken_in_min]]&lt;=settings!$D$2,"SLA_MET","SLA_NOT_MET")</f>
        <v>SLA_MET</v>
      </c>
    </row>
    <row r="4764" spans="1:17" hidden="1" x14ac:dyDescent="0.3">
      <c r="A4764" s="5" t="s">
        <v>5727</v>
      </c>
      <c r="B4764" s="34">
        <v>45163.618391203701</v>
      </c>
      <c r="C4764" s="40">
        <v>45163.630787037036</v>
      </c>
      <c r="D4764" s="10" t="s">
        <v>10</v>
      </c>
      <c r="E4764" s="10" t="s">
        <v>11</v>
      </c>
      <c r="F4764" s="10" t="s">
        <v>19</v>
      </c>
      <c r="G4764" s="10" t="s">
        <v>15</v>
      </c>
      <c r="H4764" s="84" t="str">
        <f t="shared" si="74"/>
        <v>Reason Unknown</v>
      </c>
      <c r="I4764" s="63">
        <f>(tbl_raw_data[[#This Row],[Date Actioned]])-(tbl_raw_data[[#This Row],[Date Tagged]])</f>
        <v>1.2395833335176576E-2</v>
      </c>
      <c r="J4764" s="66">
        <f>HOUR(tbl_raw_data[[#This Row],[time_taken]])*60+MINUTE(tbl_raw_data[[#This Row],[time_taken]])+SECOND(tbl_raw_data[[#This Row],[time_taken]])/60</f>
        <v>17.850000000000001</v>
      </c>
      <c r="K4764" s="68">
        <f>DATE(YEAR(tbl_raw_data[[#This Row],[Date Actioned]]),MONTH(tbl_raw_data[[#This Row],[Date Actioned]]),DAY(tbl_raw_data[[#This Row],[Date Actioned]]))</f>
        <v>45163</v>
      </c>
      <c r="L4764" s="65" t="str">
        <f>UPPER(TEXT(tbl_raw_data[[#This Row],[updated_date]],"MMMM"))</f>
        <v>AUGUST</v>
      </c>
      <c r="M4764" s="65" t="str">
        <f>"WEEK "&amp;IF(ROUNDUP(DAY(tbl_raw_data[[#This Row],[updated_date]])/7,0)=5,4,ROUNDUP(DAY(tbl_raw_data[[#This Row],[updated_date]])/7,0))</f>
        <v>WEEK 4</v>
      </c>
      <c r="N4764" s="71" t="str">
        <f>UPPER(VLOOKUP(tbl_raw_data[[#This Row],[Analyst]],settings!$A$1:$B$15,2,0))</f>
        <v>NAVED</v>
      </c>
      <c r="O4764" s="71" t="str">
        <f>TRIM(UPPER(tbl_raw_data[[#This Row],[Outcome]]))</f>
        <v>APPROVE</v>
      </c>
      <c r="P4764" s="71" t="str">
        <f>TRIM(UPPER(tbl_raw_data[[#This Row],[Queue Name]]))</f>
        <v>CONSUMER EXISTING</v>
      </c>
      <c r="Q4764" s="71" t="str">
        <f>IF(tbl_raw_data[[#This Row],[time_taken_in_min]]&lt;=settings!$D$2,"SLA_MET","SLA_NOT_MET")</f>
        <v>SLA_MET</v>
      </c>
    </row>
    <row r="4765" spans="1:17" hidden="1" x14ac:dyDescent="0.3">
      <c r="A4765" s="7" t="s">
        <v>5728</v>
      </c>
      <c r="B4765" s="36">
        <v>45163.622499999998</v>
      </c>
      <c r="C4765" s="41">
        <v>45163.625763888886</v>
      </c>
      <c r="D4765" s="11" t="s">
        <v>10</v>
      </c>
      <c r="E4765" s="11" t="s">
        <v>11</v>
      </c>
      <c r="F4765" s="11" t="s">
        <v>24</v>
      </c>
      <c r="G4765" s="11" t="s">
        <v>23</v>
      </c>
      <c r="H4765" s="84" t="str">
        <f t="shared" si="74"/>
        <v>Reason Unknown</v>
      </c>
      <c r="I4765" s="63">
        <f>(tbl_raw_data[[#This Row],[Date Actioned]])-(tbl_raw_data[[#This Row],[Date Tagged]])</f>
        <v>3.2638888878864236E-3</v>
      </c>
      <c r="J4765" s="66">
        <f>HOUR(tbl_raw_data[[#This Row],[time_taken]])*60+MINUTE(tbl_raw_data[[#This Row],[time_taken]])+SECOND(tbl_raw_data[[#This Row],[time_taken]])/60</f>
        <v>4.7</v>
      </c>
      <c r="K4765" s="68">
        <f>DATE(YEAR(tbl_raw_data[[#This Row],[Date Actioned]]),MONTH(tbl_raw_data[[#This Row],[Date Actioned]]),DAY(tbl_raw_data[[#This Row],[Date Actioned]]))</f>
        <v>45163</v>
      </c>
      <c r="L4765" s="65" t="str">
        <f>UPPER(TEXT(tbl_raw_data[[#This Row],[updated_date]],"MMMM"))</f>
        <v>AUGUST</v>
      </c>
      <c r="M4765" s="65" t="str">
        <f>"WEEK "&amp;IF(ROUNDUP(DAY(tbl_raw_data[[#This Row],[updated_date]])/7,0)=5,4,ROUNDUP(DAY(tbl_raw_data[[#This Row],[updated_date]])/7,0))</f>
        <v>WEEK 4</v>
      </c>
      <c r="N4765" s="71" t="str">
        <f>UPPER(VLOOKUP(tbl_raw_data[[#This Row],[Analyst]],settings!$A$1:$B$15,2,0))</f>
        <v>SAM</v>
      </c>
      <c r="O4765" s="71" t="str">
        <f>TRIM(UPPER(tbl_raw_data[[#This Row],[Outcome]]))</f>
        <v>APPROVE</v>
      </c>
      <c r="P4765" s="71" t="str">
        <f>TRIM(UPPER(tbl_raw_data[[#This Row],[Queue Name]]))</f>
        <v>CONSUMER EXISTING</v>
      </c>
      <c r="Q4765" s="71" t="str">
        <f>IF(tbl_raw_data[[#This Row],[time_taken_in_min]]&lt;=settings!$D$2,"SLA_MET","SLA_NOT_MET")</f>
        <v>SLA_MET</v>
      </c>
    </row>
    <row r="4766" spans="1:17" hidden="1" x14ac:dyDescent="0.3">
      <c r="A4766" s="1" t="s">
        <v>5729</v>
      </c>
      <c r="B4766" s="34">
        <v>45163.62462962963</v>
      </c>
      <c r="C4766" s="40">
        <v>45163.628217592595</v>
      </c>
      <c r="D4766" s="10" t="s">
        <v>10</v>
      </c>
      <c r="E4766" s="10" t="s">
        <v>11</v>
      </c>
      <c r="F4766" s="10" t="s">
        <v>24</v>
      </c>
      <c r="G4766" s="10" t="s">
        <v>123</v>
      </c>
      <c r="H4766" s="84" t="str">
        <f t="shared" si="74"/>
        <v>Reason Unknown</v>
      </c>
      <c r="I4766" s="63">
        <f>(tbl_raw_data[[#This Row],[Date Actioned]])-(tbl_raw_data[[#This Row],[Date Tagged]])</f>
        <v>3.5879629649571143E-3</v>
      </c>
      <c r="J4766" s="66">
        <f>HOUR(tbl_raw_data[[#This Row],[time_taken]])*60+MINUTE(tbl_raw_data[[#This Row],[time_taken]])+SECOND(tbl_raw_data[[#This Row],[time_taken]])/60</f>
        <v>5.166666666666667</v>
      </c>
      <c r="K4766" s="68">
        <f>DATE(YEAR(tbl_raw_data[[#This Row],[Date Actioned]]),MONTH(tbl_raw_data[[#This Row],[Date Actioned]]),DAY(tbl_raw_data[[#This Row],[Date Actioned]]))</f>
        <v>45163</v>
      </c>
      <c r="L4766" s="65" t="str">
        <f>UPPER(TEXT(tbl_raw_data[[#This Row],[updated_date]],"MMMM"))</f>
        <v>AUGUST</v>
      </c>
      <c r="M4766" s="65" t="str">
        <f>"WEEK "&amp;IF(ROUNDUP(DAY(tbl_raw_data[[#This Row],[updated_date]])/7,0)=5,4,ROUNDUP(DAY(tbl_raw_data[[#This Row],[updated_date]])/7,0))</f>
        <v>WEEK 4</v>
      </c>
      <c r="N4766" s="71" t="str">
        <f>UPPER(VLOOKUP(tbl_raw_data[[#This Row],[Analyst]],settings!$A$1:$B$15,2,0))</f>
        <v>SAM</v>
      </c>
      <c r="O4766" s="71" t="str">
        <f>TRIM(UPPER(tbl_raw_data[[#This Row],[Outcome]]))</f>
        <v>APPROVE</v>
      </c>
      <c r="P4766" s="71" t="str">
        <f>TRIM(UPPER(tbl_raw_data[[#This Row],[Queue Name]]))</f>
        <v>CONSUMER EXISTING</v>
      </c>
      <c r="Q4766" s="71" t="str">
        <f>IF(tbl_raw_data[[#This Row],[time_taken_in_min]]&lt;=settings!$D$2,"SLA_MET","SLA_NOT_MET")</f>
        <v>SLA_MET</v>
      </c>
    </row>
    <row r="4767" spans="1:17" hidden="1" x14ac:dyDescent="0.3">
      <c r="A4767" s="5" t="s">
        <v>5730</v>
      </c>
      <c r="B4767" s="36">
        <v>45163.627766203703</v>
      </c>
      <c r="C4767" s="41">
        <v>45163.639340277776</v>
      </c>
      <c r="D4767" s="11" t="s">
        <v>10</v>
      </c>
      <c r="E4767" s="11" t="s">
        <v>11</v>
      </c>
      <c r="F4767" s="11" t="s">
        <v>22</v>
      </c>
      <c r="G4767" s="13"/>
      <c r="H4767" s="84" t="str">
        <f t="shared" si="74"/>
        <v>Reason Unknown</v>
      </c>
      <c r="I4767" s="63">
        <f>(tbl_raw_data[[#This Row],[Date Actioned]])-(tbl_raw_data[[#This Row],[Date Tagged]])</f>
        <v>1.1574074072996154E-2</v>
      </c>
      <c r="J4767" s="66">
        <f>HOUR(tbl_raw_data[[#This Row],[time_taken]])*60+MINUTE(tbl_raw_data[[#This Row],[time_taken]])+SECOND(tbl_raw_data[[#This Row],[time_taken]])/60</f>
        <v>16.666666666666668</v>
      </c>
      <c r="K4767" s="68">
        <f>DATE(YEAR(tbl_raw_data[[#This Row],[Date Actioned]]),MONTH(tbl_raw_data[[#This Row],[Date Actioned]]),DAY(tbl_raw_data[[#This Row],[Date Actioned]]))</f>
        <v>45163</v>
      </c>
      <c r="L4767" s="65" t="str">
        <f>UPPER(TEXT(tbl_raw_data[[#This Row],[updated_date]],"MMMM"))</f>
        <v>AUGUST</v>
      </c>
      <c r="M4767" s="65" t="str">
        <f>"WEEK "&amp;IF(ROUNDUP(DAY(tbl_raw_data[[#This Row],[updated_date]])/7,0)=5,4,ROUNDUP(DAY(tbl_raw_data[[#This Row],[updated_date]])/7,0))</f>
        <v>WEEK 4</v>
      </c>
      <c r="N4767" s="71" t="str">
        <f>UPPER(VLOOKUP(tbl_raw_data[[#This Row],[Analyst]],settings!$A$1:$B$15,2,0))</f>
        <v>ROHAN</v>
      </c>
      <c r="O4767" s="71" t="str">
        <f>TRIM(UPPER(tbl_raw_data[[#This Row],[Outcome]]))</f>
        <v>APPROVE</v>
      </c>
      <c r="P4767" s="71" t="str">
        <f>TRIM(UPPER(tbl_raw_data[[#This Row],[Queue Name]]))</f>
        <v>CONSUMER EXISTING</v>
      </c>
      <c r="Q4767" s="71" t="str">
        <f>IF(tbl_raw_data[[#This Row],[time_taken_in_min]]&lt;=settings!$D$2,"SLA_MET","SLA_NOT_MET")</f>
        <v>SLA_MET</v>
      </c>
    </row>
    <row r="4768" spans="1:17" hidden="1" x14ac:dyDescent="0.3">
      <c r="A4768" s="7" t="s">
        <v>5731</v>
      </c>
      <c r="B4768" s="34">
        <v>45163.629131944443</v>
      </c>
      <c r="C4768" s="40">
        <v>45163.640775462962</v>
      </c>
      <c r="D4768" s="10" t="s">
        <v>10</v>
      </c>
      <c r="E4768" s="10" t="s">
        <v>11</v>
      </c>
      <c r="F4768" s="10" t="s">
        <v>19</v>
      </c>
      <c r="G4768" s="10" t="s">
        <v>15</v>
      </c>
      <c r="H4768" s="84" t="str">
        <f t="shared" si="74"/>
        <v>Reason Unknown</v>
      </c>
      <c r="I4768" s="63">
        <f>(tbl_raw_data[[#This Row],[Date Actioned]])-(tbl_raw_data[[#This Row],[Date Tagged]])</f>
        <v>1.1643518519122154E-2</v>
      </c>
      <c r="J4768" s="66">
        <f>HOUR(tbl_raw_data[[#This Row],[time_taken]])*60+MINUTE(tbl_raw_data[[#This Row],[time_taken]])+SECOND(tbl_raw_data[[#This Row],[time_taken]])/60</f>
        <v>16.766666666666666</v>
      </c>
      <c r="K4768" s="68">
        <f>DATE(YEAR(tbl_raw_data[[#This Row],[Date Actioned]]),MONTH(tbl_raw_data[[#This Row],[Date Actioned]]),DAY(tbl_raw_data[[#This Row],[Date Actioned]]))</f>
        <v>45163</v>
      </c>
      <c r="L4768" s="65" t="str">
        <f>UPPER(TEXT(tbl_raw_data[[#This Row],[updated_date]],"MMMM"))</f>
        <v>AUGUST</v>
      </c>
      <c r="M4768" s="65" t="str">
        <f>"WEEK "&amp;IF(ROUNDUP(DAY(tbl_raw_data[[#This Row],[updated_date]])/7,0)=5,4,ROUNDUP(DAY(tbl_raw_data[[#This Row],[updated_date]])/7,0))</f>
        <v>WEEK 4</v>
      </c>
      <c r="N4768" s="71" t="str">
        <f>UPPER(VLOOKUP(tbl_raw_data[[#This Row],[Analyst]],settings!$A$1:$B$15,2,0))</f>
        <v>NAVED</v>
      </c>
      <c r="O4768" s="71" t="str">
        <f>TRIM(UPPER(tbl_raw_data[[#This Row],[Outcome]]))</f>
        <v>APPROVE</v>
      </c>
      <c r="P4768" s="71" t="str">
        <f>TRIM(UPPER(tbl_raw_data[[#This Row],[Queue Name]]))</f>
        <v>CONSUMER EXISTING</v>
      </c>
      <c r="Q4768" s="71" t="str">
        <f>IF(tbl_raw_data[[#This Row],[time_taken_in_min]]&lt;=settings!$D$2,"SLA_MET","SLA_NOT_MET")</f>
        <v>SLA_MET</v>
      </c>
    </row>
    <row r="4769" spans="1:17" hidden="1" x14ac:dyDescent="0.3">
      <c r="A4769" s="1" t="s">
        <v>5732</v>
      </c>
      <c r="B4769" s="36">
        <v>45163.635335648149</v>
      </c>
      <c r="C4769" s="41">
        <v>45163.645358796297</v>
      </c>
      <c r="D4769" s="11" t="s">
        <v>10</v>
      </c>
      <c r="E4769" s="11" t="s">
        <v>11</v>
      </c>
      <c r="F4769" s="11" t="s">
        <v>22</v>
      </c>
      <c r="G4769" s="13"/>
      <c r="H4769" s="84" t="str">
        <f t="shared" si="74"/>
        <v>Reason Unknown</v>
      </c>
      <c r="I4769" s="63">
        <f>(tbl_raw_data[[#This Row],[Date Actioned]])-(tbl_raw_data[[#This Row],[Date Tagged]])</f>
        <v>1.0023148148320615E-2</v>
      </c>
      <c r="J4769" s="66">
        <f>HOUR(tbl_raw_data[[#This Row],[time_taken]])*60+MINUTE(tbl_raw_data[[#This Row],[time_taken]])+SECOND(tbl_raw_data[[#This Row],[time_taken]])/60</f>
        <v>14.433333333333334</v>
      </c>
      <c r="K4769" s="68">
        <f>DATE(YEAR(tbl_raw_data[[#This Row],[Date Actioned]]),MONTH(tbl_raw_data[[#This Row],[Date Actioned]]),DAY(tbl_raw_data[[#This Row],[Date Actioned]]))</f>
        <v>45163</v>
      </c>
      <c r="L4769" s="65" t="str">
        <f>UPPER(TEXT(tbl_raw_data[[#This Row],[updated_date]],"MMMM"))</f>
        <v>AUGUST</v>
      </c>
      <c r="M4769" s="65" t="str">
        <f>"WEEK "&amp;IF(ROUNDUP(DAY(tbl_raw_data[[#This Row],[updated_date]])/7,0)=5,4,ROUNDUP(DAY(tbl_raw_data[[#This Row],[updated_date]])/7,0))</f>
        <v>WEEK 4</v>
      </c>
      <c r="N4769" s="71" t="str">
        <f>UPPER(VLOOKUP(tbl_raw_data[[#This Row],[Analyst]],settings!$A$1:$B$15,2,0))</f>
        <v>ROHAN</v>
      </c>
      <c r="O4769" s="71" t="str">
        <f>TRIM(UPPER(tbl_raw_data[[#This Row],[Outcome]]))</f>
        <v>APPROVE</v>
      </c>
      <c r="P4769" s="71" t="str">
        <f>TRIM(UPPER(tbl_raw_data[[#This Row],[Queue Name]]))</f>
        <v>CONSUMER EXISTING</v>
      </c>
      <c r="Q4769" s="71" t="str">
        <f>IF(tbl_raw_data[[#This Row],[time_taken_in_min]]&lt;=settings!$D$2,"SLA_MET","SLA_NOT_MET")</f>
        <v>SLA_MET</v>
      </c>
    </row>
    <row r="4770" spans="1:17" hidden="1" x14ac:dyDescent="0.3">
      <c r="A4770" s="5" t="s">
        <v>5733</v>
      </c>
      <c r="B4770" s="34">
        <v>45163.635625000003</v>
      </c>
      <c r="C4770" s="40">
        <v>45163.649131944447</v>
      </c>
      <c r="D4770" s="10" t="s">
        <v>10</v>
      </c>
      <c r="E4770" s="10" t="s">
        <v>18</v>
      </c>
      <c r="F4770" s="10" t="s">
        <v>24</v>
      </c>
      <c r="G4770" s="10" t="s">
        <v>26</v>
      </c>
      <c r="H4770" s="84" t="str">
        <f t="shared" si="74"/>
        <v>Reason Unknown</v>
      </c>
      <c r="I4770" s="63">
        <f>(tbl_raw_data[[#This Row],[Date Actioned]])-(tbl_raw_data[[#This Row],[Date Tagged]])</f>
        <v>1.3506944444088731E-2</v>
      </c>
      <c r="J4770" s="66">
        <f>HOUR(tbl_raw_data[[#This Row],[time_taken]])*60+MINUTE(tbl_raw_data[[#This Row],[time_taken]])+SECOND(tbl_raw_data[[#This Row],[time_taken]])/60</f>
        <v>19.45</v>
      </c>
      <c r="K4770" s="68">
        <f>DATE(YEAR(tbl_raw_data[[#This Row],[Date Actioned]]),MONTH(tbl_raw_data[[#This Row],[Date Actioned]]),DAY(tbl_raw_data[[#This Row],[Date Actioned]]))</f>
        <v>45163</v>
      </c>
      <c r="L4770" s="65" t="str">
        <f>UPPER(TEXT(tbl_raw_data[[#This Row],[updated_date]],"MMMM"))</f>
        <v>AUGUST</v>
      </c>
      <c r="M4770" s="65" t="str">
        <f>"WEEK "&amp;IF(ROUNDUP(DAY(tbl_raw_data[[#This Row],[updated_date]])/7,0)=5,4,ROUNDUP(DAY(tbl_raw_data[[#This Row],[updated_date]])/7,0))</f>
        <v>WEEK 4</v>
      </c>
      <c r="N4770" s="71" t="str">
        <f>UPPER(VLOOKUP(tbl_raw_data[[#This Row],[Analyst]],settings!$A$1:$B$15,2,0))</f>
        <v>SAM</v>
      </c>
      <c r="O4770" s="71" t="str">
        <f>TRIM(UPPER(tbl_raw_data[[#This Row],[Outcome]]))</f>
        <v>APPROVE</v>
      </c>
      <c r="P4770" s="71" t="str">
        <f>TRIM(UPPER(tbl_raw_data[[#This Row],[Queue Name]]))</f>
        <v>CONSUMER PRE BUREAU</v>
      </c>
      <c r="Q4770" s="71" t="str">
        <f>IF(tbl_raw_data[[#This Row],[time_taken_in_min]]&lt;=settings!$D$2,"SLA_MET","SLA_NOT_MET")</f>
        <v>SLA_MET</v>
      </c>
    </row>
    <row r="4771" spans="1:17" hidden="1" x14ac:dyDescent="0.3">
      <c r="A4771" s="7" t="s">
        <v>5734</v>
      </c>
      <c r="B4771" s="36">
        <v>45163.637870370374</v>
      </c>
      <c r="C4771" s="41">
        <v>45163.641898148147</v>
      </c>
      <c r="D4771" s="11" t="s">
        <v>10</v>
      </c>
      <c r="E4771" s="11" t="s">
        <v>8</v>
      </c>
      <c r="F4771" s="11" t="s">
        <v>21</v>
      </c>
      <c r="G4771" s="11" t="s">
        <v>15</v>
      </c>
      <c r="H4771" s="84" t="str">
        <f t="shared" si="74"/>
        <v>Reason Unknown</v>
      </c>
      <c r="I4771" s="63">
        <f>(tbl_raw_data[[#This Row],[Date Actioned]])-(tbl_raw_data[[#This Row],[Date Tagged]])</f>
        <v>4.0277777734445408E-3</v>
      </c>
      <c r="J4771" s="66">
        <f>HOUR(tbl_raw_data[[#This Row],[time_taken]])*60+MINUTE(tbl_raw_data[[#This Row],[time_taken]])+SECOND(tbl_raw_data[[#This Row],[time_taken]])/60</f>
        <v>5.8</v>
      </c>
      <c r="K4771" s="68">
        <f>DATE(YEAR(tbl_raw_data[[#This Row],[Date Actioned]]),MONTH(tbl_raw_data[[#This Row],[Date Actioned]]),DAY(tbl_raw_data[[#This Row],[Date Actioned]]))</f>
        <v>45163</v>
      </c>
      <c r="L4771" s="65" t="str">
        <f>UPPER(TEXT(tbl_raw_data[[#This Row],[updated_date]],"MMMM"))</f>
        <v>AUGUST</v>
      </c>
      <c r="M4771" s="65" t="str">
        <f>"WEEK "&amp;IF(ROUNDUP(DAY(tbl_raw_data[[#This Row],[updated_date]])/7,0)=5,4,ROUNDUP(DAY(tbl_raw_data[[#This Row],[updated_date]])/7,0))</f>
        <v>WEEK 4</v>
      </c>
      <c r="N4771" s="71" t="str">
        <f>UPPER(VLOOKUP(tbl_raw_data[[#This Row],[Analyst]],settings!$A$1:$B$15,2,0))</f>
        <v>SHAHID</v>
      </c>
      <c r="O4771" s="71" t="str">
        <f>TRIM(UPPER(tbl_raw_data[[#This Row],[Outcome]]))</f>
        <v>APPROVE</v>
      </c>
      <c r="P4771" s="71" t="str">
        <f>TRIM(UPPER(tbl_raw_data[[#This Row],[Queue Name]]))</f>
        <v>CONSUMER POST BUREAU</v>
      </c>
      <c r="Q4771" s="71" t="str">
        <f>IF(tbl_raw_data[[#This Row],[time_taken_in_min]]&lt;=settings!$D$2,"SLA_MET","SLA_NOT_MET")</f>
        <v>SLA_MET</v>
      </c>
    </row>
    <row r="4772" spans="1:17" hidden="1" x14ac:dyDescent="0.3">
      <c r="A4772" s="1" t="s">
        <v>5735</v>
      </c>
      <c r="B4772" s="34">
        <v>45163.638171296298</v>
      </c>
      <c r="C4772" s="40">
        <v>45163.64671296296</v>
      </c>
      <c r="D4772" s="10" t="s">
        <v>10</v>
      </c>
      <c r="E4772" s="10" t="s">
        <v>8</v>
      </c>
      <c r="F4772" s="10" t="s">
        <v>21</v>
      </c>
      <c r="G4772" s="10" t="s">
        <v>15</v>
      </c>
      <c r="H4772" s="84" t="str">
        <f t="shared" si="74"/>
        <v>Reason Unknown</v>
      </c>
      <c r="I4772" s="63">
        <f>(tbl_raw_data[[#This Row],[Date Actioned]])-(tbl_raw_data[[#This Row],[Date Tagged]])</f>
        <v>8.5416666624951176E-3</v>
      </c>
      <c r="J4772" s="66">
        <f>HOUR(tbl_raw_data[[#This Row],[time_taken]])*60+MINUTE(tbl_raw_data[[#This Row],[time_taken]])+SECOND(tbl_raw_data[[#This Row],[time_taken]])/60</f>
        <v>12.3</v>
      </c>
      <c r="K4772" s="68">
        <f>DATE(YEAR(tbl_raw_data[[#This Row],[Date Actioned]]),MONTH(tbl_raw_data[[#This Row],[Date Actioned]]),DAY(tbl_raw_data[[#This Row],[Date Actioned]]))</f>
        <v>45163</v>
      </c>
      <c r="L4772" s="65" t="str">
        <f>UPPER(TEXT(tbl_raw_data[[#This Row],[updated_date]],"MMMM"))</f>
        <v>AUGUST</v>
      </c>
      <c r="M4772" s="65" t="str">
        <f>"WEEK "&amp;IF(ROUNDUP(DAY(tbl_raw_data[[#This Row],[updated_date]])/7,0)=5,4,ROUNDUP(DAY(tbl_raw_data[[#This Row],[updated_date]])/7,0))</f>
        <v>WEEK 4</v>
      </c>
      <c r="N4772" s="71" t="str">
        <f>UPPER(VLOOKUP(tbl_raw_data[[#This Row],[Analyst]],settings!$A$1:$B$15,2,0))</f>
        <v>SHAHID</v>
      </c>
      <c r="O4772" s="71" t="str">
        <f>TRIM(UPPER(tbl_raw_data[[#This Row],[Outcome]]))</f>
        <v>APPROVE</v>
      </c>
      <c r="P4772" s="71" t="str">
        <f>TRIM(UPPER(tbl_raw_data[[#This Row],[Queue Name]]))</f>
        <v>CONSUMER POST BUREAU</v>
      </c>
      <c r="Q4772" s="71" t="str">
        <f>IF(tbl_raw_data[[#This Row],[time_taken_in_min]]&lt;=settings!$D$2,"SLA_MET","SLA_NOT_MET")</f>
        <v>SLA_MET</v>
      </c>
    </row>
    <row r="4773" spans="1:17" hidden="1" x14ac:dyDescent="0.3">
      <c r="A4773" s="5" t="s">
        <v>5736</v>
      </c>
      <c r="B4773" s="36">
        <v>45163.641562500001</v>
      </c>
      <c r="C4773" s="41">
        <v>45163.665405092594</v>
      </c>
      <c r="D4773" s="11" t="s">
        <v>10</v>
      </c>
      <c r="E4773" s="11" t="s">
        <v>11</v>
      </c>
      <c r="F4773" s="11" t="s">
        <v>19</v>
      </c>
      <c r="G4773" s="11" t="s">
        <v>123</v>
      </c>
      <c r="H4773" s="84" t="str">
        <f t="shared" si="74"/>
        <v>Reason Unknown</v>
      </c>
      <c r="I4773" s="63">
        <f>(tbl_raw_data[[#This Row],[Date Actioned]])-(tbl_raw_data[[#This Row],[Date Tagged]])</f>
        <v>2.3842592592700385E-2</v>
      </c>
      <c r="J4773" s="66">
        <f>HOUR(tbl_raw_data[[#This Row],[time_taken]])*60+MINUTE(tbl_raw_data[[#This Row],[time_taken]])+SECOND(tbl_raw_data[[#This Row],[time_taken]])/60</f>
        <v>34.333333333333336</v>
      </c>
      <c r="K4773" s="68">
        <f>DATE(YEAR(tbl_raw_data[[#This Row],[Date Actioned]]),MONTH(tbl_raw_data[[#This Row],[Date Actioned]]),DAY(tbl_raw_data[[#This Row],[Date Actioned]]))</f>
        <v>45163</v>
      </c>
      <c r="L4773" s="65" t="str">
        <f>UPPER(TEXT(tbl_raw_data[[#This Row],[updated_date]],"MMMM"))</f>
        <v>AUGUST</v>
      </c>
      <c r="M4773" s="65" t="str">
        <f>"WEEK "&amp;IF(ROUNDUP(DAY(tbl_raw_data[[#This Row],[updated_date]])/7,0)=5,4,ROUNDUP(DAY(tbl_raw_data[[#This Row],[updated_date]])/7,0))</f>
        <v>WEEK 4</v>
      </c>
      <c r="N4773" s="71" t="str">
        <f>UPPER(VLOOKUP(tbl_raw_data[[#This Row],[Analyst]],settings!$A$1:$B$15,2,0))</f>
        <v>NAVED</v>
      </c>
      <c r="O4773" s="71" t="str">
        <f>TRIM(UPPER(tbl_raw_data[[#This Row],[Outcome]]))</f>
        <v>APPROVE</v>
      </c>
      <c r="P4773" s="71" t="str">
        <f>TRIM(UPPER(tbl_raw_data[[#This Row],[Queue Name]]))</f>
        <v>CONSUMER EXISTING</v>
      </c>
      <c r="Q4773" s="71" t="str">
        <f>IF(tbl_raw_data[[#This Row],[time_taken_in_min]]&lt;=settings!$D$2,"SLA_MET","SLA_NOT_MET")</f>
        <v>SLA_NOT_MET</v>
      </c>
    </row>
    <row r="4774" spans="1:17" hidden="1" x14ac:dyDescent="0.3">
      <c r="A4774" s="7" t="s">
        <v>5737</v>
      </c>
      <c r="B4774" s="34">
        <v>45163.642754629633</v>
      </c>
      <c r="C4774" s="40">
        <v>45163.661249999997</v>
      </c>
      <c r="D4774" s="10" t="s">
        <v>10</v>
      </c>
      <c r="E4774" s="10" t="s">
        <v>11</v>
      </c>
      <c r="F4774" s="10" t="s">
        <v>24</v>
      </c>
      <c r="G4774" s="10" t="s">
        <v>883</v>
      </c>
      <c r="H4774" s="84" t="str">
        <f t="shared" si="74"/>
        <v>Reason Unknown</v>
      </c>
      <c r="I4774" s="63">
        <f>(tbl_raw_data[[#This Row],[Date Actioned]])-(tbl_raw_data[[#This Row],[Date Tagged]])</f>
        <v>1.8495370364689734E-2</v>
      </c>
      <c r="J4774" s="66">
        <f>HOUR(tbl_raw_data[[#This Row],[time_taken]])*60+MINUTE(tbl_raw_data[[#This Row],[time_taken]])+SECOND(tbl_raw_data[[#This Row],[time_taken]])/60</f>
        <v>26.633333333333333</v>
      </c>
      <c r="K4774" s="68">
        <f>DATE(YEAR(tbl_raw_data[[#This Row],[Date Actioned]]),MONTH(tbl_raw_data[[#This Row],[Date Actioned]]),DAY(tbl_raw_data[[#This Row],[Date Actioned]]))</f>
        <v>45163</v>
      </c>
      <c r="L4774" s="65" t="str">
        <f>UPPER(TEXT(tbl_raw_data[[#This Row],[updated_date]],"MMMM"))</f>
        <v>AUGUST</v>
      </c>
      <c r="M4774" s="65" t="str">
        <f>"WEEK "&amp;IF(ROUNDUP(DAY(tbl_raw_data[[#This Row],[updated_date]])/7,0)=5,4,ROUNDUP(DAY(tbl_raw_data[[#This Row],[updated_date]])/7,0))</f>
        <v>WEEK 4</v>
      </c>
      <c r="N4774" s="71" t="str">
        <f>UPPER(VLOOKUP(tbl_raw_data[[#This Row],[Analyst]],settings!$A$1:$B$15,2,0))</f>
        <v>SAM</v>
      </c>
      <c r="O4774" s="71" t="str">
        <f>TRIM(UPPER(tbl_raw_data[[#This Row],[Outcome]]))</f>
        <v>APPROVE</v>
      </c>
      <c r="P4774" s="71" t="str">
        <f>TRIM(UPPER(tbl_raw_data[[#This Row],[Queue Name]]))</f>
        <v>CONSUMER EXISTING</v>
      </c>
      <c r="Q4774" s="71" t="str">
        <f>IF(tbl_raw_data[[#This Row],[time_taken_in_min]]&lt;=settings!$D$2,"SLA_MET","SLA_NOT_MET")</f>
        <v>SLA_NOT_MET</v>
      </c>
    </row>
    <row r="4775" spans="1:17" hidden="1" x14ac:dyDescent="0.3">
      <c r="A4775" s="1" t="s">
        <v>5738</v>
      </c>
      <c r="B4775" s="36">
        <v>45163.644965277781</v>
      </c>
      <c r="C4775" s="41">
        <v>45163.653622685182</v>
      </c>
      <c r="D4775" s="11" t="s">
        <v>10</v>
      </c>
      <c r="E4775" s="11" t="s">
        <v>8</v>
      </c>
      <c r="F4775" s="11" t="s">
        <v>22</v>
      </c>
      <c r="G4775" s="13"/>
      <c r="H4775" s="84" t="str">
        <f t="shared" si="74"/>
        <v>Reason Unknown</v>
      </c>
      <c r="I4775" s="63">
        <f>(tbl_raw_data[[#This Row],[Date Actioned]])-(tbl_raw_data[[#This Row],[Date Tagged]])</f>
        <v>8.657407401187811E-3</v>
      </c>
      <c r="J4775" s="66">
        <f>HOUR(tbl_raw_data[[#This Row],[time_taken]])*60+MINUTE(tbl_raw_data[[#This Row],[time_taken]])+SECOND(tbl_raw_data[[#This Row],[time_taken]])/60</f>
        <v>12.466666666666667</v>
      </c>
      <c r="K4775" s="68">
        <f>DATE(YEAR(tbl_raw_data[[#This Row],[Date Actioned]]),MONTH(tbl_raw_data[[#This Row],[Date Actioned]]),DAY(tbl_raw_data[[#This Row],[Date Actioned]]))</f>
        <v>45163</v>
      </c>
      <c r="L4775" s="65" t="str">
        <f>UPPER(TEXT(tbl_raw_data[[#This Row],[updated_date]],"MMMM"))</f>
        <v>AUGUST</v>
      </c>
      <c r="M4775" s="65" t="str">
        <f>"WEEK "&amp;IF(ROUNDUP(DAY(tbl_raw_data[[#This Row],[updated_date]])/7,0)=5,4,ROUNDUP(DAY(tbl_raw_data[[#This Row],[updated_date]])/7,0))</f>
        <v>WEEK 4</v>
      </c>
      <c r="N4775" s="71" t="str">
        <f>UPPER(VLOOKUP(tbl_raw_data[[#This Row],[Analyst]],settings!$A$1:$B$15,2,0))</f>
        <v>ROHAN</v>
      </c>
      <c r="O4775" s="71" t="str">
        <f>TRIM(UPPER(tbl_raw_data[[#This Row],[Outcome]]))</f>
        <v>APPROVE</v>
      </c>
      <c r="P4775" s="71" t="str">
        <f>TRIM(UPPER(tbl_raw_data[[#This Row],[Queue Name]]))</f>
        <v>CONSUMER POST BUREAU</v>
      </c>
      <c r="Q4775" s="71" t="str">
        <f>IF(tbl_raw_data[[#This Row],[time_taken_in_min]]&lt;=settings!$D$2,"SLA_MET","SLA_NOT_MET")</f>
        <v>SLA_MET</v>
      </c>
    </row>
    <row r="4776" spans="1:17" hidden="1" x14ac:dyDescent="0.3">
      <c r="A4776" s="5" t="s">
        <v>5739</v>
      </c>
      <c r="B4776" s="34">
        <v>45163.650138888886</v>
      </c>
      <c r="C4776" s="40">
        <v>45163.665891203702</v>
      </c>
      <c r="D4776" s="10" t="s">
        <v>10</v>
      </c>
      <c r="E4776" s="10" t="s">
        <v>11</v>
      </c>
      <c r="F4776" s="10" t="s">
        <v>24</v>
      </c>
      <c r="G4776" s="10" t="s">
        <v>123</v>
      </c>
      <c r="H4776" s="84" t="str">
        <f t="shared" si="74"/>
        <v>Reason Unknown</v>
      </c>
      <c r="I4776" s="63">
        <f>(tbl_raw_data[[#This Row],[Date Actioned]])-(tbl_raw_data[[#This Row],[Date Tagged]])</f>
        <v>1.5752314815472346E-2</v>
      </c>
      <c r="J4776" s="66">
        <f>HOUR(tbl_raw_data[[#This Row],[time_taken]])*60+MINUTE(tbl_raw_data[[#This Row],[time_taken]])+SECOND(tbl_raw_data[[#This Row],[time_taken]])/60</f>
        <v>22.683333333333334</v>
      </c>
      <c r="K4776" s="68">
        <f>DATE(YEAR(tbl_raw_data[[#This Row],[Date Actioned]]),MONTH(tbl_raw_data[[#This Row],[Date Actioned]]),DAY(tbl_raw_data[[#This Row],[Date Actioned]]))</f>
        <v>45163</v>
      </c>
      <c r="L4776" s="65" t="str">
        <f>UPPER(TEXT(tbl_raw_data[[#This Row],[updated_date]],"MMMM"))</f>
        <v>AUGUST</v>
      </c>
      <c r="M4776" s="65" t="str">
        <f>"WEEK "&amp;IF(ROUNDUP(DAY(tbl_raw_data[[#This Row],[updated_date]])/7,0)=5,4,ROUNDUP(DAY(tbl_raw_data[[#This Row],[updated_date]])/7,0))</f>
        <v>WEEK 4</v>
      </c>
      <c r="N4776" s="71" t="str">
        <f>UPPER(VLOOKUP(tbl_raw_data[[#This Row],[Analyst]],settings!$A$1:$B$15,2,0))</f>
        <v>SAM</v>
      </c>
      <c r="O4776" s="71" t="str">
        <f>TRIM(UPPER(tbl_raw_data[[#This Row],[Outcome]]))</f>
        <v>APPROVE</v>
      </c>
      <c r="P4776" s="71" t="str">
        <f>TRIM(UPPER(tbl_raw_data[[#This Row],[Queue Name]]))</f>
        <v>CONSUMER EXISTING</v>
      </c>
      <c r="Q4776" s="71" t="str">
        <f>IF(tbl_raw_data[[#This Row],[time_taken_in_min]]&lt;=settings!$D$2,"SLA_MET","SLA_NOT_MET")</f>
        <v>SLA_NOT_MET</v>
      </c>
    </row>
    <row r="4777" spans="1:17" hidden="1" x14ac:dyDescent="0.3">
      <c r="A4777" s="7" t="s">
        <v>5740</v>
      </c>
      <c r="B4777" s="36">
        <v>45163.650381944448</v>
      </c>
      <c r="C4777" s="41">
        <v>45163.660856481481</v>
      </c>
      <c r="D4777" s="11" t="s">
        <v>10</v>
      </c>
      <c r="E4777" s="11" t="s">
        <v>8</v>
      </c>
      <c r="F4777" s="11" t="s">
        <v>22</v>
      </c>
      <c r="G4777" s="13"/>
      <c r="H4777" s="84" t="str">
        <f t="shared" si="74"/>
        <v>Reason Unknown</v>
      </c>
      <c r="I4777" s="63">
        <f>(tbl_raw_data[[#This Row],[Date Actioned]])-(tbl_raw_data[[#This Row],[Date Tagged]])</f>
        <v>1.0474537033587694E-2</v>
      </c>
      <c r="J4777" s="66">
        <f>HOUR(tbl_raw_data[[#This Row],[time_taken]])*60+MINUTE(tbl_raw_data[[#This Row],[time_taken]])+SECOND(tbl_raw_data[[#This Row],[time_taken]])/60</f>
        <v>15.083333333333334</v>
      </c>
      <c r="K4777" s="68">
        <f>DATE(YEAR(tbl_raw_data[[#This Row],[Date Actioned]]),MONTH(tbl_raw_data[[#This Row],[Date Actioned]]),DAY(tbl_raw_data[[#This Row],[Date Actioned]]))</f>
        <v>45163</v>
      </c>
      <c r="L4777" s="65" t="str">
        <f>UPPER(TEXT(tbl_raw_data[[#This Row],[updated_date]],"MMMM"))</f>
        <v>AUGUST</v>
      </c>
      <c r="M4777" s="65" t="str">
        <f>"WEEK "&amp;IF(ROUNDUP(DAY(tbl_raw_data[[#This Row],[updated_date]])/7,0)=5,4,ROUNDUP(DAY(tbl_raw_data[[#This Row],[updated_date]])/7,0))</f>
        <v>WEEK 4</v>
      </c>
      <c r="N4777" s="71" t="str">
        <f>UPPER(VLOOKUP(tbl_raw_data[[#This Row],[Analyst]],settings!$A$1:$B$15,2,0))</f>
        <v>ROHAN</v>
      </c>
      <c r="O4777" s="71" t="str">
        <f>TRIM(UPPER(tbl_raw_data[[#This Row],[Outcome]]))</f>
        <v>APPROVE</v>
      </c>
      <c r="P4777" s="71" t="str">
        <f>TRIM(UPPER(tbl_raw_data[[#This Row],[Queue Name]]))</f>
        <v>CONSUMER POST BUREAU</v>
      </c>
      <c r="Q4777" s="71" t="str">
        <f>IF(tbl_raw_data[[#This Row],[time_taken_in_min]]&lt;=settings!$D$2,"SLA_MET","SLA_NOT_MET")</f>
        <v>SLA_MET</v>
      </c>
    </row>
    <row r="4778" spans="1:17" hidden="1" x14ac:dyDescent="0.3">
      <c r="A4778" s="1" t="s">
        <v>5741</v>
      </c>
      <c r="B4778" s="34">
        <v>45163.651365740741</v>
      </c>
      <c r="C4778" s="40">
        <v>45163.673067129632</v>
      </c>
      <c r="D4778" s="10" t="s">
        <v>10</v>
      </c>
      <c r="E4778" s="10" t="s">
        <v>8</v>
      </c>
      <c r="F4778" s="10" t="s">
        <v>24</v>
      </c>
      <c r="G4778" s="10" t="s">
        <v>884</v>
      </c>
      <c r="H4778" s="84" t="str">
        <f t="shared" si="74"/>
        <v>Reason Unknown</v>
      </c>
      <c r="I4778" s="63">
        <f>(tbl_raw_data[[#This Row],[Date Actioned]])-(tbl_raw_data[[#This Row],[Date Tagged]])</f>
        <v>2.1701388890505768E-2</v>
      </c>
      <c r="J4778" s="66">
        <f>HOUR(tbl_raw_data[[#This Row],[time_taken]])*60+MINUTE(tbl_raw_data[[#This Row],[time_taken]])+SECOND(tbl_raw_data[[#This Row],[time_taken]])/60</f>
        <v>31.25</v>
      </c>
      <c r="K4778" s="68">
        <f>DATE(YEAR(tbl_raw_data[[#This Row],[Date Actioned]]),MONTH(tbl_raw_data[[#This Row],[Date Actioned]]),DAY(tbl_raw_data[[#This Row],[Date Actioned]]))</f>
        <v>45163</v>
      </c>
      <c r="L4778" s="65" t="str">
        <f>UPPER(TEXT(tbl_raw_data[[#This Row],[updated_date]],"MMMM"))</f>
        <v>AUGUST</v>
      </c>
      <c r="M4778" s="65" t="str">
        <f>"WEEK "&amp;IF(ROUNDUP(DAY(tbl_raw_data[[#This Row],[updated_date]])/7,0)=5,4,ROUNDUP(DAY(tbl_raw_data[[#This Row],[updated_date]])/7,0))</f>
        <v>WEEK 4</v>
      </c>
      <c r="N4778" s="71" t="str">
        <f>UPPER(VLOOKUP(tbl_raw_data[[#This Row],[Analyst]],settings!$A$1:$B$15,2,0))</f>
        <v>SAM</v>
      </c>
      <c r="O4778" s="71" t="str">
        <f>TRIM(UPPER(tbl_raw_data[[#This Row],[Outcome]]))</f>
        <v>APPROVE</v>
      </c>
      <c r="P4778" s="71" t="str">
        <f>TRIM(UPPER(tbl_raw_data[[#This Row],[Queue Name]]))</f>
        <v>CONSUMER POST BUREAU</v>
      </c>
      <c r="Q4778" s="71" t="str">
        <f>IF(tbl_raw_data[[#This Row],[time_taken_in_min]]&lt;=settings!$D$2,"SLA_MET","SLA_NOT_MET")</f>
        <v>SLA_NOT_MET</v>
      </c>
    </row>
    <row r="4779" spans="1:17" hidden="1" x14ac:dyDescent="0.3">
      <c r="A4779" s="5" t="s">
        <v>5742</v>
      </c>
      <c r="B4779" s="36">
        <v>45163.651435185187</v>
      </c>
      <c r="C4779" s="41">
        <v>45163.666284722225</v>
      </c>
      <c r="D4779" s="11" t="s">
        <v>10</v>
      </c>
      <c r="E4779" s="11" t="s">
        <v>8</v>
      </c>
      <c r="F4779" s="11" t="s">
        <v>22</v>
      </c>
      <c r="G4779" s="13"/>
      <c r="H4779" s="84" t="str">
        <f t="shared" si="74"/>
        <v>Reason Unknown</v>
      </c>
      <c r="I4779" s="63">
        <f>(tbl_raw_data[[#This Row],[Date Actioned]])-(tbl_raw_data[[#This Row],[Date Tagged]])</f>
        <v>1.484953703766223E-2</v>
      </c>
      <c r="J4779" s="66">
        <f>HOUR(tbl_raw_data[[#This Row],[time_taken]])*60+MINUTE(tbl_raw_data[[#This Row],[time_taken]])+SECOND(tbl_raw_data[[#This Row],[time_taken]])/60</f>
        <v>21.383333333333333</v>
      </c>
      <c r="K4779" s="68">
        <f>DATE(YEAR(tbl_raw_data[[#This Row],[Date Actioned]]),MONTH(tbl_raw_data[[#This Row],[Date Actioned]]),DAY(tbl_raw_data[[#This Row],[Date Actioned]]))</f>
        <v>45163</v>
      </c>
      <c r="L4779" s="65" t="str">
        <f>UPPER(TEXT(tbl_raw_data[[#This Row],[updated_date]],"MMMM"))</f>
        <v>AUGUST</v>
      </c>
      <c r="M4779" s="65" t="str">
        <f>"WEEK "&amp;IF(ROUNDUP(DAY(tbl_raw_data[[#This Row],[updated_date]])/7,0)=5,4,ROUNDUP(DAY(tbl_raw_data[[#This Row],[updated_date]])/7,0))</f>
        <v>WEEK 4</v>
      </c>
      <c r="N4779" s="71" t="str">
        <f>UPPER(VLOOKUP(tbl_raw_data[[#This Row],[Analyst]],settings!$A$1:$B$15,2,0))</f>
        <v>ROHAN</v>
      </c>
      <c r="O4779" s="71" t="str">
        <f>TRIM(UPPER(tbl_raw_data[[#This Row],[Outcome]]))</f>
        <v>APPROVE</v>
      </c>
      <c r="P4779" s="71" t="str">
        <f>TRIM(UPPER(tbl_raw_data[[#This Row],[Queue Name]]))</f>
        <v>CONSUMER POST BUREAU</v>
      </c>
      <c r="Q4779" s="71" t="str">
        <f>IF(tbl_raw_data[[#This Row],[time_taken_in_min]]&lt;=settings!$D$2,"SLA_MET","SLA_NOT_MET")</f>
        <v>SLA_NOT_MET</v>
      </c>
    </row>
    <row r="4780" spans="1:17" hidden="1" x14ac:dyDescent="0.3">
      <c r="A4780" s="7" t="s">
        <v>5743</v>
      </c>
      <c r="B4780" s="34">
        <v>45163.658263888887</v>
      </c>
      <c r="C4780" s="40">
        <v>45163.676759259259</v>
      </c>
      <c r="D4780" s="10" t="s">
        <v>10</v>
      </c>
      <c r="E4780" s="10" t="s">
        <v>11</v>
      </c>
      <c r="F4780" s="10" t="s">
        <v>24</v>
      </c>
      <c r="G4780" s="10" t="s">
        <v>123</v>
      </c>
      <c r="H4780" s="84" t="str">
        <f t="shared" si="74"/>
        <v>Reason Unknown</v>
      </c>
      <c r="I4780" s="63">
        <f>(tbl_raw_data[[#This Row],[Date Actioned]])-(tbl_raw_data[[#This Row],[Date Tagged]])</f>
        <v>1.8495370371965691E-2</v>
      </c>
      <c r="J4780" s="66">
        <f>HOUR(tbl_raw_data[[#This Row],[time_taken]])*60+MINUTE(tbl_raw_data[[#This Row],[time_taken]])+SECOND(tbl_raw_data[[#This Row],[time_taken]])/60</f>
        <v>26.633333333333333</v>
      </c>
      <c r="K4780" s="68">
        <f>DATE(YEAR(tbl_raw_data[[#This Row],[Date Actioned]]),MONTH(tbl_raw_data[[#This Row],[Date Actioned]]),DAY(tbl_raw_data[[#This Row],[Date Actioned]]))</f>
        <v>45163</v>
      </c>
      <c r="L4780" s="65" t="str">
        <f>UPPER(TEXT(tbl_raw_data[[#This Row],[updated_date]],"MMMM"))</f>
        <v>AUGUST</v>
      </c>
      <c r="M4780" s="65" t="str">
        <f>"WEEK "&amp;IF(ROUNDUP(DAY(tbl_raw_data[[#This Row],[updated_date]])/7,0)=5,4,ROUNDUP(DAY(tbl_raw_data[[#This Row],[updated_date]])/7,0))</f>
        <v>WEEK 4</v>
      </c>
      <c r="N4780" s="71" t="str">
        <f>UPPER(VLOOKUP(tbl_raw_data[[#This Row],[Analyst]],settings!$A$1:$B$15,2,0))</f>
        <v>SAM</v>
      </c>
      <c r="O4780" s="71" t="str">
        <f>TRIM(UPPER(tbl_raw_data[[#This Row],[Outcome]]))</f>
        <v>APPROVE</v>
      </c>
      <c r="P4780" s="71" t="str">
        <f>TRIM(UPPER(tbl_raw_data[[#This Row],[Queue Name]]))</f>
        <v>CONSUMER EXISTING</v>
      </c>
      <c r="Q4780" s="71" t="str">
        <f>IF(tbl_raw_data[[#This Row],[time_taken_in_min]]&lt;=settings!$D$2,"SLA_MET","SLA_NOT_MET")</f>
        <v>SLA_NOT_MET</v>
      </c>
    </row>
    <row r="4781" spans="1:17" hidden="1" x14ac:dyDescent="0.3">
      <c r="A4781" s="1" t="s">
        <v>5744</v>
      </c>
      <c r="B4781" s="36">
        <v>45163.65861111111</v>
      </c>
      <c r="C4781" s="41">
        <v>45163.674872685187</v>
      </c>
      <c r="D4781" s="11" t="s">
        <v>10</v>
      </c>
      <c r="E4781" s="11" t="s">
        <v>11</v>
      </c>
      <c r="F4781" s="11" t="s">
        <v>22</v>
      </c>
      <c r="G4781" s="13"/>
      <c r="H4781" s="84" t="str">
        <f t="shared" si="74"/>
        <v>Reason Unknown</v>
      </c>
      <c r="I4781" s="63">
        <f>(tbl_raw_data[[#This Row],[Date Actioned]])-(tbl_raw_data[[#This Row],[Date Tagged]])</f>
        <v>1.6261574077361729E-2</v>
      </c>
      <c r="J4781" s="66">
        <f>HOUR(tbl_raw_data[[#This Row],[time_taken]])*60+MINUTE(tbl_raw_data[[#This Row],[time_taken]])+SECOND(tbl_raw_data[[#This Row],[time_taken]])/60</f>
        <v>23.416666666666668</v>
      </c>
      <c r="K4781" s="68">
        <f>DATE(YEAR(tbl_raw_data[[#This Row],[Date Actioned]]),MONTH(tbl_raw_data[[#This Row],[Date Actioned]]),DAY(tbl_raw_data[[#This Row],[Date Actioned]]))</f>
        <v>45163</v>
      </c>
      <c r="L4781" s="65" t="str">
        <f>UPPER(TEXT(tbl_raw_data[[#This Row],[updated_date]],"MMMM"))</f>
        <v>AUGUST</v>
      </c>
      <c r="M4781" s="65" t="str">
        <f>"WEEK "&amp;IF(ROUNDUP(DAY(tbl_raw_data[[#This Row],[updated_date]])/7,0)=5,4,ROUNDUP(DAY(tbl_raw_data[[#This Row],[updated_date]])/7,0))</f>
        <v>WEEK 4</v>
      </c>
      <c r="N4781" s="71" t="str">
        <f>UPPER(VLOOKUP(tbl_raw_data[[#This Row],[Analyst]],settings!$A$1:$B$15,2,0))</f>
        <v>ROHAN</v>
      </c>
      <c r="O4781" s="71" t="str">
        <f>TRIM(UPPER(tbl_raw_data[[#This Row],[Outcome]]))</f>
        <v>APPROVE</v>
      </c>
      <c r="P4781" s="71" t="str">
        <f>TRIM(UPPER(tbl_raw_data[[#This Row],[Queue Name]]))</f>
        <v>CONSUMER EXISTING</v>
      </c>
      <c r="Q4781" s="71" t="str">
        <f>IF(tbl_raw_data[[#This Row],[time_taken_in_min]]&lt;=settings!$D$2,"SLA_MET","SLA_NOT_MET")</f>
        <v>SLA_NOT_MET</v>
      </c>
    </row>
    <row r="4782" spans="1:17" hidden="1" x14ac:dyDescent="0.3">
      <c r="A4782" s="5" t="s">
        <v>5745</v>
      </c>
      <c r="B4782" s="34">
        <v>45163.65865740741</v>
      </c>
      <c r="C4782" s="40">
        <v>45163.679340277777</v>
      </c>
      <c r="D4782" s="10" t="s">
        <v>10</v>
      </c>
      <c r="E4782" s="10" t="s">
        <v>18</v>
      </c>
      <c r="F4782" s="10" t="s">
        <v>24</v>
      </c>
      <c r="G4782" s="10" t="s">
        <v>123</v>
      </c>
      <c r="H4782" s="84" t="str">
        <f t="shared" si="74"/>
        <v>Reason Unknown</v>
      </c>
      <c r="I4782" s="63">
        <f>(tbl_raw_data[[#This Row],[Date Actioned]])-(tbl_raw_data[[#This Row],[Date Tagged]])</f>
        <v>2.0682870366727002E-2</v>
      </c>
      <c r="J4782" s="66">
        <f>HOUR(tbl_raw_data[[#This Row],[time_taken]])*60+MINUTE(tbl_raw_data[[#This Row],[time_taken]])+SECOND(tbl_raw_data[[#This Row],[time_taken]])/60</f>
        <v>29.783333333333335</v>
      </c>
      <c r="K4782" s="68">
        <f>DATE(YEAR(tbl_raw_data[[#This Row],[Date Actioned]]),MONTH(tbl_raw_data[[#This Row],[Date Actioned]]),DAY(tbl_raw_data[[#This Row],[Date Actioned]]))</f>
        <v>45163</v>
      </c>
      <c r="L4782" s="65" t="str">
        <f>UPPER(TEXT(tbl_raw_data[[#This Row],[updated_date]],"MMMM"))</f>
        <v>AUGUST</v>
      </c>
      <c r="M4782" s="65" t="str">
        <f>"WEEK "&amp;IF(ROUNDUP(DAY(tbl_raw_data[[#This Row],[updated_date]])/7,0)=5,4,ROUNDUP(DAY(tbl_raw_data[[#This Row],[updated_date]])/7,0))</f>
        <v>WEEK 4</v>
      </c>
      <c r="N4782" s="71" t="str">
        <f>UPPER(VLOOKUP(tbl_raw_data[[#This Row],[Analyst]],settings!$A$1:$B$15,2,0))</f>
        <v>SAM</v>
      </c>
      <c r="O4782" s="71" t="str">
        <f>TRIM(UPPER(tbl_raw_data[[#This Row],[Outcome]]))</f>
        <v>APPROVE</v>
      </c>
      <c r="P4782" s="71" t="str">
        <f>TRIM(UPPER(tbl_raw_data[[#This Row],[Queue Name]]))</f>
        <v>CONSUMER PRE BUREAU</v>
      </c>
      <c r="Q4782" s="71" t="str">
        <f>IF(tbl_raw_data[[#This Row],[time_taken_in_min]]&lt;=settings!$D$2,"SLA_MET","SLA_NOT_MET")</f>
        <v>SLA_NOT_MET</v>
      </c>
    </row>
    <row r="4783" spans="1:17" hidden="1" x14ac:dyDescent="0.3">
      <c r="A4783" s="7" t="s">
        <v>5746</v>
      </c>
      <c r="B4783" s="36">
        <v>45163.663564814815</v>
      </c>
      <c r="C4783" s="41">
        <v>45163.674884259257</v>
      </c>
      <c r="D4783" s="11" t="s">
        <v>10</v>
      </c>
      <c r="E4783" s="11" t="s">
        <v>11</v>
      </c>
      <c r="F4783" s="11" t="s">
        <v>21</v>
      </c>
      <c r="G4783" s="13"/>
      <c r="H4783" s="84" t="str">
        <f t="shared" si="74"/>
        <v>Reason Unknown</v>
      </c>
      <c r="I4783" s="63">
        <f>(tbl_raw_data[[#This Row],[Date Actioned]])-(tbl_raw_data[[#This Row],[Date Tagged]])</f>
        <v>1.1319444442051463E-2</v>
      </c>
      <c r="J4783" s="66">
        <f>HOUR(tbl_raw_data[[#This Row],[time_taken]])*60+MINUTE(tbl_raw_data[[#This Row],[time_taken]])+SECOND(tbl_raw_data[[#This Row],[time_taken]])/60</f>
        <v>16.3</v>
      </c>
      <c r="K4783" s="68">
        <f>DATE(YEAR(tbl_raw_data[[#This Row],[Date Actioned]]),MONTH(tbl_raw_data[[#This Row],[Date Actioned]]),DAY(tbl_raw_data[[#This Row],[Date Actioned]]))</f>
        <v>45163</v>
      </c>
      <c r="L4783" s="65" t="str">
        <f>UPPER(TEXT(tbl_raw_data[[#This Row],[updated_date]],"MMMM"))</f>
        <v>AUGUST</v>
      </c>
      <c r="M4783" s="65" t="str">
        <f>"WEEK "&amp;IF(ROUNDUP(DAY(tbl_raw_data[[#This Row],[updated_date]])/7,0)=5,4,ROUNDUP(DAY(tbl_raw_data[[#This Row],[updated_date]])/7,0))</f>
        <v>WEEK 4</v>
      </c>
      <c r="N4783" s="71" t="str">
        <f>UPPER(VLOOKUP(tbl_raw_data[[#This Row],[Analyst]],settings!$A$1:$B$15,2,0))</f>
        <v>SHAHID</v>
      </c>
      <c r="O4783" s="71" t="str">
        <f>TRIM(UPPER(tbl_raw_data[[#This Row],[Outcome]]))</f>
        <v>APPROVE</v>
      </c>
      <c r="P4783" s="71" t="str">
        <f>TRIM(UPPER(tbl_raw_data[[#This Row],[Queue Name]]))</f>
        <v>CONSUMER EXISTING</v>
      </c>
      <c r="Q4783" s="71" t="str">
        <f>IF(tbl_raw_data[[#This Row],[time_taken_in_min]]&lt;=settings!$D$2,"SLA_MET","SLA_NOT_MET")</f>
        <v>SLA_MET</v>
      </c>
    </row>
    <row r="4784" spans="1:17" hidden="1" x14ac:dyDescent="0.3">
      <c r="A4784" s="1" t="s">
        <v>5747</v>
      </c>
      <c r="B4784" s="34">
        <v>45163.672615740739</v>
      </c>
      <c r="C4784" s="40">
        <v>45163.680949074071</v>
      </c>
      <c r="D4784" s="10" t="s">
        <v>10</v>
      </c>
      <c r="E4784" s="10" t="s">
        <v>11</v>
      </c>
      <c r="F4784" s="10" t="s">
        <v>22</v>
      </c>
      <c r="G4784" s="12"/>
      <c r="H4784" s="84" t="str">
        <f t="shared" si="74"/>
        <v>Reason Unknown</v>
      </c>
      <c r="I4784" s="63">
        <f>(tbl_raw_data[[#This Row],[Date Actioned]])-(tbl_raw_data[[#This Row],[Date Tagged]])</f>
        <v>8.333333331393078E-3</v>
      </c>
      <c r="J4784" s="66">
        <f>HOUR(tbl_raw_data[[#This Row],[time_taken]])*60+MINUTE(tbl_raw_data[[#This Row],[time_taken]])+SECOND(tbl_raw_data[[#This Row],[time_taken]])/60</f>
        <v>12</v>
      </c>
      <c r="K4784" s="68">
        <f>DATE(YEAR(tbl_raw_data[[#This Row],[Date Actioned]]),MONTH(tbl_raw_data[[#This Row],[Date Actioned]]),DAY(tbl_raw_data[[#This Row],[Date Actioned]]))</f>
        <v>45163</v>
      </c>
      <c r="L4784" s="65" t="str">
        <f>UPPER(TEXT(tbl_raw_data[[#This Row],[updated_date]],"MMMM"))</f>
        <v>AUGUST</v>
      </c>
      <c r="M4784" s="65" t="str">
        <f>"WEEK "&amp;IF(ROUNDUP(DAY(tbl_raw_data[[#This Row],[updated_date]])/7,0)=5,4,ROUNDUP(DAY(tbl_raw_data[[#This Row],[updated_date]])/7,0))</f>
        <v>WEEK 4</v>
      </c>
      <c r="N4784" s="71" t="str">
        <f>UPPER(VLOOKUP(tbl_raw_data[[#This Row],[Analyst]],settings!$A$1:$B$15,2,0))</f>
        <v>ROHAN</v>
      </c>
      <c r="O4784" s="71" t="str">
        <f>TRIM(UPPER(tbl_raw_data[[#This Row],[Outcome]]))</f>
        <v>APPROVE</v>
      </c>
      <c r="P4784" s="71" t="str">
        <f>TRIM(UPPER(tbl_raw_data[[#This Row],[Queue Name]]))</f>
        <v>CONSUMER EXISTING</v>
      </c>
      <c r="Q4784" s="71" t="str">
        <f>IF(tbl_raw_data[[#This Row],[time_taken_in_min]]&lt;=settings!$D$2,"SLA_MET","SLA_NOT_MET")</f>
        <v>SLA_MET</v>
      </c>
    </row>
    <row r="4785" spans="1:17" hidden="1" x14ac:dyDescent="0.3">
      <c r="A4785" s="5" t="s">
        <v>5748</v>
      </c>
      <c r="B4785" s="36">
        <v>45163.673159722224</v>
      </c>
      <c r="C4785" s="41">
        <v>45163.68855324074</v>
      </c>
      <c r="D4785" s="11" t="s">
        <v>10</v>
      </c>
      <c r="E4785" s="11" t="s">
        <v>11</v>
      </c>
      <c r="F4785" s="11" t="s">
        <v>19</v>
      </c>
      <c r="G4785" s="11" t="s">
        <v>26</v>
      </c>
      <c r="H4785" s="84" t="str">
        <f t="shared" si="74"/>
        <v>Reason Unknown</v>
      </c>
      <c r="I4785" s="63">
        <f>(tbl_raw_data[[#This Row],[Date Actioned]])-(tbl_raw_data[[#This Row],[Date Tagged]])</f>
        <v>1.5393518515338656E-2</v>
      </c>
      <c r="J4785" s="66">
        <f>HOUR(tbl_raw_data[[#This Row],[time_taken]])*60+MINUTE(tbl_raw_data[[#This Row],[time_taken]])+SECOND(tbl_raw_data[[#This Row],[time_taken]])/60</f>
        <v>22.166666666666668</v>
      </c>
      <c r="K4785" s="68">
        <f>DATE(YEAR(tbl_raw_data[[#This Row],[Date Actioned]]),MONTH(tbl_raw_data[[#This Row],[Date Actioned]]),DAY(tbl_raw_data[[#This Row],[Date Actioned]]))</f>
        <v>45163</v>
      </c>
      <c r="L4785" s="65" t="str">
        <f>UPPER(TEXT(tbl_raw_data[[#This Row],[updated_date]],"MMMM"))</f>
        <v>AUGUST</v>
      </c>
      <c r="M4785" s="65" t="str">
        <f>"WEEK "&amp;IF(ROUNDUP(DAY(tbl_raw_data[[#This Row],[updated_date]])/7,0)=5,4,ROUNDUP(DAY(tbl_raw_data[[#This Row],[updated_date]])/7,0))</f>
        <v>WEEK 4</v>
      </c>
      <c r="N4785" s="71" t="str">
        <f>UPPER(VLOOKUP(tbl_raw_data[[#This Row],[Analyst]],settings!$A$1:$B$15,2,0))</f>
        <v>NAVED</v>
      </c>
      <c r="O4785" s="71" t="str">
        <f>TRIM(UPPER(tbl_raw_data[[#This Row],[Outcome]]))</f>
        <v>APPROVE</v>
      </c>
      <c r="P4785" s="71" t="str">
        <f>TRIM(UPPER(tbl_raw_data[[#This Row],[Queue Name]]))</f>
        <v>CONSUMER EXISTING</v>
      </c>
      <c r="Q4785" s="71" t="str">
        <f>IF(tbl_raw_data[[#This Row],[time_taken_in_min]]&lt;=settings!$D$2,"SLA_MET","SLA_NOT_MET")</f>
        <v>SLA_NOT_MET</v>
      </c>
    </row>
    <row r="4786" spans="1:17" hidden="1" x14ac:dyDescent="0.3">
      <c r="A4786" s="7" t="s">
        <v>5749</v>
      </c>
      <c r="B4786" s="34">
        <v>45163.678657407407</v>
      </c>
      <c r="C4786" s="40">
        <v>45163.683136574073</v>
      </c>
      <c r="D4786" s="10" t="s">
        <v>10</v>
      </c>
      <c r="E4786" s="10" t="s">
        <v>8</v>
      </c>
      <c r="F4786" s="10" t="s">
        <v>21</v>
      </c>
      <c r="G4786" s="12"/>
      <c r="H4786" s="84" t="str">
        <f t="shared" si="74"/>
        <v>Reason Unknown</v>
      </c>
      <c r="I4786" s="63">
        <f>(tbl_raw_data[[#This Row],[Date Actioned]])-(tbl_raw_data[[#This Row],[Date Tagged]])</f>
        <v>4.4791666659875773E-3</v>
      </c>
      <c r="J4786" s="66">
        <f>HOUR(tbl_raw_data[[#This Row],[time_taken]])*60+MINUTE(tbl_raw_data[[#This Row],[time_taken]])+SECOND(tbl_raw_data[[#This Row],[time_taken]])/60</f>
        <v>6.45</v>
      </c>
      <c r="K4786" s="68">
        <f>DATE(YEAR(tbl_raw_data[[#This Row],[Date Actioned]]),MONTH(tbl_raw_data[[#This Row],[Date Actioned]]),DAY(tbl_raw_data[[#This Row],[Date Actioned]]))</f>
        <v>45163</v>
      </c>
      <c r="L4786" s="65" t="str">
        <f>UPPER(TEXT(tbl_raw_data[[#This Row],[updated_date]],"MMMM"))</f>
        <v>AUGUST</v>
      </c>
      <c r="M4786" s="65" t="str">
        <f>"WEEK "&amp;IF(ROUNDUP(DAY(tbl_raw_data[[#This Row],[updated_date]])/7,0)=5,4,ROUNDUP(DAY(tbl_raw_data[[#This Row],[updated_date]])/7,0))</f>
        <v>WEEK 4</v>
      </c>
      <c r="N4786" s="71" t="str">
        <f>UPPER(VLOOKUP(tbl_raw_data[[#This Row],[Analyst]],settings!$A$1:$B$15,2,0))</f>
        <v>SHAHID</v>
      </c>
      <c r="O4786" s="71" t="str">
        <f>TRIM(UPPER(tbl_raw_data[[#This Row],[Outcome]]))</f>
        <v>APPROVE</v>
      </c>
      <c r="P4786" s="71" t="str">
        <f>TRIM(UPPER(tbl_raw_data[[#This Row],[Queue Name]]))</f>
        <v>CONSUMER POST BUREAU</v>
      </c>
      <c r="Q4786" s="71" t="str">
        <f>IF(tbl_raw_data[[#This Row],[time_taken_in_min]]&lt;=settings!$D$2,"SLA_MET","SLA_NOT_MET")</f>
        <v>SLA_MET</v>
      </c>
    </row>
    <row r="4787" spans="1:17" hidden="1" x14ac:dyDescent="0.3">
      <c r="A4787" s="1" t="s">
        <v>5750</v>
      </c>
      <c r="B4787" s="36">
        <v>45163.688090277778</v>
      </c>
      <c r="C4787" s="41">
        <v>45163.701840277776</v>
      </c>
      <c r="D4787" s="11" t="s">
        <v>10</v>
      </c>
      <c r="E4787" s="11" t="s">
        <v>18</v>
      </c>
      <c r="F4787" s="11" t="s">
        <v>19</v>
      </c>
      <c r="G4787" s="11" t="s">
        <v>122</v>
      </c>
      <c r="H4787" s="84" t="str">
        <f t="shared" si="74"/>
        <v>Reason Unknown</v>
      </c>
      <c r="I4787" s="63">
        <f>(tbl_raw_data[[#This Row],[Date Actioned]])-(tbl_raw_data[[#This Row],[Date Tagged]])</f>
        <v>1.374999999825377E-2</v>
      </c>
      <c r="J4787" s="66">
        <f>HOUR(tbl_raw_data[[#This Row],[time_taken]])*60+MINUTE(tbl_raw_data[[#This Row],[time_taken]])+SECOND(tbl_raw_data[[#This Row],[time_taken]])/60</f>
        <v>19.8</v>
      </c>
      <c r="K4787" s="68">
        <f>DATE(YEAR(tbl_raw_data[[#This Row],[Date Actioned]]),MONTH(tbl_raw_data[[#This Row],[Date Actioned]]),DAY(tbl_raw_data[[#This Row],[Date Actioned]]))</f>
        <v>45163</v>
      </c>
      <c r="L4787" s="65" t="str">
        <f>UPPER(TEXT(tbl_raw_data[[#This Row],[updated_date]],"MMMM"))</f>
        <v>AUGUST</v>
      </c>
      <c r="M4787" s="65" t="str">
        <f>"WEEK "&amp;IF(ROUNDUP(DAY(tbl_raw_data[[#This Row],[updated_date]])/7,0)=5,4,ROUNDUP(DAY(tbl_raw_data[[#This Row],[updated_date]])/7,0))</f>
        <v>WEEK 4</v>
      </c>
      <c r="N4787" s="71" t="str">
        <f>UPPER(VLOOKUP(tbl_raw_data[[#This Row],[Analyst]],settings!$A$1:$B$15,2,0))</f>
        <v>NAVED</v>
      </c>
      <c r="O4787" s="71" t="str">
        <f>TRIM(UPPER(tbl_raw_data[[#This Row],[Outcome]]))</f>
        <v>APPROVE</v>
      </c>
      <c r="P4787" s="71" t="str">
        <f>TRIM(UPPER(tbl_raw_data[[#This Row],[Queue Name]]))</f>
        <v>CONSUMER PRE BUREAU</v>
      </c>
      <c r="Q4787" s="71" t="str">
        <f>IF(tbl_raw_data[[#This Row],[time_taken_in_min]]&lt;=settings!$D$2,"SLA_MET","SLA_NOT_MET")</f>
        <v>SLA_MET</v>
      </c>
    </row>
    <row r="4788" spans="1:17" hidden="1" x14ac:dyDescent="0.3">
      <c r="A4788" s="5" t="s">
        <v>5751</v>
      </c>
      <c r="B4788" s="34">
        <v>45163.688101851854</v>
      </c>
      <c r="C4788" s="40">
        <v>45163.694039351853</v>
      </c>
      <c r="D4788" s="10" t="s">
        <v>10</v>
      </c>
      <c r="E4788" s="10" t="s">
        <v>11</v>
      </c>
      <c r="F4788" s="10" t="s">
        <v>21</v>
      </c>
      <c r="G4788" s="12"/>
      <c r="H4788" s="84" t="str">
        <f t="shared" si="74"/>
        <v>Reason Unknown</v>
      </c>
      <c r="I4788" s="63">
        <f>(tbl_raw_data[[#This Row],[Date Actioned]])-(tbl_raw_data[[#This Row],[Date Tagged]])</f>
        <v>5.9374999982537702E-3</v>
      </c>
      <c r="J4788" s="66">
        <f>HOUR(tbl_raw_data[[#This Row],[time_taken]])*60+MINUTE(tbl_raw_data[[#This Row],[time_taken]])+SECOND(tbl_raw_data[[#This Row],[time_taken]])/60</f>
        <v>8.5500000000000007</v>
      </c>
      <c r="K4788" s="68">
        <f>DATE(YEAR(tbl_raw_data[[#This Row],[Date Actioned]]),MONTH(tbl_raw_data[[#This Row],[Date Actioned]]),DAY(tbl_raw_data[[#This Row],[Date Actioned]]))</f>
        <v>45163</v>
      </c>
      <c r="L4788" s="65" t="str">
        <f>UPPER(TEXT(tbl_raw_data[[#This Row],[updated_date]],"MMMM"))</f>
        <v>AUGUST</v>
      </c>
      <c r="M4788" s="65" t="str">
        <f>"WEEK "&amp;IF(ROUNDUP(DAY(tbl_raw_data[[#This Row],[updated_date]])/7,0)=5,4,ROUNDUP(DAY(tbl_raw_data[[#This Row],[updated_date]])/7,0))</f>
        <v>WEEK 4</v>
      </c>
      <c r="N4788" s="71" t="str">
        <f>UPPER(VLOOKUP(tbl_raw_data[[#This Row],[Analyst]],settings!$A$1:$B$15,2,0))</f>
        <v>SHAHID</v>
      </c>
      <c r="O4788" s="71" t="str">
        <f>TRIM(UPPER(tbl_raw_data[[#This Row],[Outcome]]))</f>
        <v>APPROVE</v>
      </c>
      <c r="P4788" s="71" t="str">
        <f>TRIM(UPPER(tbl_raw_data[[#This Row],[Queue Name]]))</f>
        <v>CONSUMER EXISTING</v>
      </c>
      <c r="Q4788" s="71" t="str">
        <f>IF(tbl_raw_data[[#This Row],[time_taken_in_min]]&lt;=settings!$D$2,"SLA_MET","SLA_NOT_MET")</f>
        <v>SLA_MET</v>
      </c>
    </row>
    <row r="4789" spans="1:17" hidden="1" x14ac:dyDescent="0.3">
      <c r="A4789" s="7" t="s">
        <v>5752</v>
      </c>
      <c r="B4789" s="36">
        <v>45163.697789351849</v>
      </c>
      <c r="C4789" s="41">
        <v>45163.708715277775</v>
      </c>
      <c r="D4789" s="11" t="s">
        <v>10</v>
      </c>
      <c r="E4789" s="11" t="s">
        <v>11</v>
      </c>
      <c r="F4789" s="11" t="s">
        <v>9</v>
      </c>
      <c r="G4789" s="11" t="s">
        <v>15</v>
      </c>
      <c r="H4789" s="84" t="str">
        <f t="shared" si="74"/>
        <v>Reason Unknown</v>
      </c>
      <c r="I4789" s="63">
        <f>(tbl_raw_data[[#This Row],[Date Actioned]])-(tbl_raw_data[[#This Row],[Date Tagged]])</f>
        <v>1.0925925926130731E-2</v>
      </c>
      <c r="J4789" s="66">
        <f>HOUR(tbl_raw_data[[#This Row],[time_taken]])*60+MINUTE(tbl_raw_data[[#This Row],[time_taken]])+SECOND(tbl_raw_data[[#This Row],[time_taken]])/60</f>
        <v>15.733333333333333</v>
      </c>
      <c r="K4789" s="68">
        <f>DATE(YEAR(tbl_raw_data[[#This Row],[Date Actioned]]),MONTH(tbl_raw_data[[#This Row],[Date Actioned]]),DAY(tbl_raw_data[[#This Row],[Date Actioned]]))</f>
        <v>45163</v>
      </c>
      <c r="L4789" s="65" t="str">
        <f>UPPER(TEXT(tbl_raw_data[[#This Row],[updated_date]],"MMMM"))</f>
        <v>AUGUST</v>
      </c>
      <c r="M4789" s="65" t="str">
        <f>"WEEK "&amp;IF(ROUNDUP(DAY(tbl_raw_data[[#This Row],[updated_date]])/7,0)=5,4,ROUNDUP(DAY(tbl_raw_data[[#This Row],[updated_date]])/7,0))</f>
        <v>WEEK 4</v>
      </c>
      <c r="N4789" s="71" t="str">
        <f>UPPER(VLOOKUP(tbl_raw_data[[#This Row],[Analyst]],settings!$A$1:$B$15,2,0))</f>
        <v>QUADIR</v>
      </c>
      <c r="O4789" s="71" t="str">
        <f>TRIM(UPPER(tbl_raw_data[[#This Row],[Outcome]]))</f>
        <v>APPROVE</v>
      </c>
      <c r="P4789" s="71" t="str">
        <f>TRIM(UPPER(tbl_raw_data[[#This Row],[Queue Name]]))</f>
        <v>CONSUMER EXISTING</v>
      </c>
      <c r="Q4789" s="71" t="str">
        <f>IF(tbl_raw_data[[#This Row],[time_taken_in_min]]&lt;=settings!$D$2,"SLA_MET","SLA_NOT_MET")</f>
        <v>SLA_MET</v>
      </c>
    </row>
    <row r="4790" spans="1:17" hidden="1" x14ac:dyDescent="0.3">
      <c r="A4790" s="1" t="s">
        <v>5753</v>
      </c>
      <c r="B4790" s="34">
        <v>45163.704548611109</v>
      </c>
      <c r="C4790" s="40">
        <v>45163.709120370368</v>
      </c>
      <c r="D4790" s="10" t="s">
        <v>10</v>
      </c>
      <c r="E4790" s="10" t="s">
        <v>11</v>
      </c>
      <c r="F4790" s="10" t="s">
        <v>24</v>
      </c>
      <c r="G4790" s="10" t="s">
        <v>123</v>
      </c>
      <c r="H4790" s="84" t="str">
        <f t="shared" si="74"/>
        <v>Reason Unknown</v>
      </c>
      <c r="I4790" s="63">
        <f>(tbl_raw_data[[#This Row],[Date Actioned]])-(tbl_raw_data[[#This Row],[Date Tagged]])</f>
        <v>4.5717592583969235E-3</v>
      </c>
      <c r="J4790" s="66">
        <f>HOUR(tbl_raw_data[[#This Row],[time_taken]])*60+MINUTE(tbl_raw_data[[#This Row],[time_taken]])+SECOND(tbl_raw_data[[#This Row],[time_taken]])/60</f>
        <v>6.583333333333333</v>
      </c>
      <c r="K4790" s="68">
        <f>DATE(YEAR(tbl_raw_data[[#This Row],[Date Actioned]]),MONTH(tbl_raw_data[[#This Row],[Date Actioned]]),DAY(tbl_raw_data[[#This Row],[Date Actioned]]))</f>
        <v>45163</v>
      </c>
      <c r="L4790" s="65" t="str">
        <f>UPPER(TEXT(tbl_raw_data[[#This Row],[updated_date]],"MMMM"))</f>
        <v>AUGUST</v>
      </c>
      <c r="M4790" s="65" t="str">
        <f>"WEEK "&amp;IF(ROUNDUP(DAY(tbl_raw_data[[#This Row],[updated_date]])/7,0)=5,4,ROUNDUP(DAY(tbl_raw_data[[#This Row],[updated_date]])/7,0))</f>
        <v>WEEK 4</v>
      </c>
      <c r="N4790" s="71" t="str">
        <f>UPPER(VLOOKUP(tbl_raw_data[[#This Row],[Analyst]],settings!$A$1:$B$15,2,0))</f>
        <v>SAM</v>
      </c>
      <c r="O4790" s="71" t="str">
        <f>TRIM(UPPER(tbl_raw_data[[#This Row],[Outcome]]))</f>
        <v>APPROVE</v>
      </c>
      <c r="P4790" s="71" t="str">
        <f>TRIM(UPPER(tbl_raw_data[[#This Row],[Queue Name]]))</f>
        <v>CONSUMER EXISTING</v>
      </c>
      <c r="Q4790" s="71" t="str">
        <f>IF(tbl_raw_data[[#This Row],[time_taken_in_min]]&lt;=settings!$D$2,"SLA_MET","SLA_NOT_MET")</f>
        <v>SLA_MET</v>
      </c>
    </row>
    <row r="4791" spans="1:17" hidden="1" x14ac:dyDescent="0.3">
      <c r="A4791" s="5" t="s">
        <v>5754</v>
      </c>
      <c r="B4791" s="36">
        <v>45163.707499999997</v>
      </c>
      <c r="C4791" s="41">
        <v>45163.714039351849</v>
      </c>
      <c r="D4791" s="11" t="s">
        <v>10</v>
      </c>
      <c r="E4791" s="11" t="s">
        <v>11</v>
      </c>
      <c r="F4791" s="11" t="s">
        <v>9</v>
      </c>
      <c r="G4791" s="13"/>
      <c r="H4791" s="84" t="str">
        <f t="shared" si="74"/>
        <v>Reason Unknown</v>
      </c>
      <c r="I4791" s="63">
        <f>(tbl_raw_data[[#This Row],[Date Actioned]])-(tbl_raw_data[[#This Row],[Date Tagged]])</f>
        <v>6.5393518525524996E-3</v>
      </c>
      <c r="J4791" s="66">
        <f>HOUR(tbl_raw_data[[#This Row],[time_taken]])*60+MINUTE(tbl_raw_data[[#This Row],[time_taken]])+SECOND(tbl_raw_data[[#This Row],[time_taken]])/60</f>
        <v>9.4166666666666661</v>
      </c>
      <c r="K4791" s="68">
        <f>DATE(YEAR(tbl_raw_data[[#This Row],[Date Actioned]]),MONTH(tbl_raw_data[[#This Row],[Date Actioned]]),DAY(tbl_raw_data[[#This Row],[Date Actioned]]))</f>
        <v>45163</v>
      </c>
      <c r="L4791" s="65" t="str">
        <f>UPPER(TEXT(tbl_raw_data[[#This Row],[updated_date]],"MMMM"))</f>
        <v>AUGUST</v>
      </c>
      <c r="M4791" s="65" t="str">
        <f>"WEEK "&amp;IF(ROUNDUP(DAY(tbl_raw_data[[#This Row],[updated_date]])/7,0)=5,4,ROUNDUP(DAY(tbl_raw_data[[#This Row],[updated_date]])/7,0))</f>
        <v>WEEK 4</v>
      </c>
      <c r="N4791" s="71" t="str">
        <f>UPPER(VLOOKUP(tbl_raw_data[[#This Row],[Analyst]],settings!$A$1:$B$15,2,0))</f>
        <v>QUADIR</v>
      </c>
      <c r="O4791" s="71" t="str">
        <f>TRIM(UPPER(tbl_raw_data[[#This Row],[Outcome]]))</f>
        <v>APPROVE</v>
      </c>
      <c r="P4791" s="71" t="str">
        <f>TRIM(UPPER(tbl_raw_data[[#This Row],[Queue Name]]))</f>
        <v>CONSUMER EXISTING</v>
      </c>
      <c r="Q4791" s="71" t="str">
        <f>IF(tbl_raw_data[[#This Row],[time_taken_in_min]]&lt;=settings!$D$2,"SLA_MET","SLA_NOT_MET")</f>
        <v>SLA_MET</v>
      </c>
    </row>
    <row r="4792" spans="1:17" hidden="1" x14ac:dyDescent="0.3">
      <c r="A4792" s="7" t="s">
        <v>5755</v>
      </c>
      <c r="B4792" s="34">
        <v>45163.711712962962</v>
      </c>
      <c r="C4792" s="40">
        <v>45163.722777777781</v>
      </c>
      <c r="D4792" s="10" t="s">
        <v>10</v>
      </c>
      <c r="E4792" s="10" t="s">
        <v>18</v>
      </c>
      <c r="F4792" s="10" t="s">
        <v>22</v>
      </c>
      <c r="G4792" s="10" t="s">
        <v>15</v>
      </c>
      <c r="H4792" s="84" t="str">
        <f t="shared" si="74"/>
        <v>Reason Unknown</v>
      </c>
      <c r="I4792" s="63">
        <f>(tbl_raw_data[[#This Row],[Date Actioned]])-(tbl_raw_data[[#This Row],[Date Tagged]])</f>
        <v>1.1064814818382729E-2</v>
      </c>
      <c r="J4792" s="66">
        <f>HOUR(tbl_raw_data[[#This Row],[time_taken]])*60+MINUTE(tbl_raw_data[[#This Row],[time_taken]])+SECOND(tbl_raw_data[[#This Row],[time_taken]])/60</f>
        <v>15.933333333333334</v>
      </c>
      <c r="K4792" s="68">
        <f>DATE(YEAR(tbl_raw_data[[#This Row],[Date Actioned]]),MONTH(tbl_raw_data[[#This Row],[Date Actioned]]),DAY(tbl_raw_data[[#This Row],[Date Actioned]]))</f>
        <v>45163</v>
      </c>
      <c r="L4792" s="65" t="str">
        <f>UPPER(TEXT(tbl_raw_data[[#This Row],[updated_date]],"MMMM"))</f>
        <v>AUGUST</v>
      </c>
      <c r="M4792" s="65" t="str">
        <f>"WEEK "&amp;IF(ROUNDUP(DAY(tbl_raw_data[[#This Row],[updated_date]])/7,0)=5,4,ROUNDUP(DAY(tbl_raw_data[[#This Row],[updated_date]])/7,0))</f>
        <v>WEEK 4</v>
      </c>
      <c r="N4792" s="71" t="str">
        <f>UPPER(VLOOKUP(tbl_raw_data[[#This Row],[Analyst]],settings!$A$1:$B$15,2,0))</f>
        <v>ROHAN</v>
      </c>
      <c r="O4792" s="71" t="str">
        <f>TRIM(UPPER(tbl_raw_data[[#This Row],[Outcome]]))</f>
        <v>APPROVE</v>
      </c>
      <c r="P4792" s="71" t="str">
        <f>TRIM(UPPER(tbl_raw_data[[#This Row],[Queue Name]]))</f>
        <v>CONSUMER PRE BUREAU</v>
      </c>
      <c r="Q4792" s="71" t="str">
        <f>IF(tbl_raw_data[[#This Row],[time_taken_in_min]]&lt;=settings!$D$2,"SLA_MET","SLA_NOT_MET")</f>
        <v>SLA_MET</v>
      </c>
    </row>
    <row r="4793" spans="1:17" hidden="1" x14ac:dyDescent="0.3">
      <c r="A4793" s="1" t="s">
        <v>5756</v>
      </c>
      <c r="B4793" s="36">
        <v>45163.712569444448</v>
      </c>
      <c r="C4793" s="41">
        <v>45163.720092592594</v>
      </c>
      <c r="D4793" s="11" t="s">
        <v>10</v>
      </c>
      <c r="E4793" s="11" t="s">
        <v>8</v>
      </c>
      <c r="F4793" s="11" t="s">
        <v>9</v>
      </c>
      <c r="G4793" s="13"/>
      <c r="H4793" s="84" t="str">
        <f t="shared" si="74"/>
        <v>Reason Unknown</v>
      </c>
      <c r="I4793" s="63">
        <f>(tbl_raw_data[[#This Row],[Date Actioned]])-(tbl_raw_data[[#This Row],[Date Tagged]])</f>
        <v>7.5231481459923089E-3</v>
      </c>
      <c r="J4793" s="66">
        <f>HOUR(tbl_raw_data[[#This Row],[time_taken]])*60+MINUTE(tbl_raw_data[[#This Row],[time_taken]])+SECOND(tbl_raw_data[[#This Row],[time_taken]])/60</f>
        <v>10.833333333333334</v>
      </c>
      <c r="K4793" s="68">
        <f>DATE(YEAR(tbl_raw_data[[#This Row],[Date Actioned]]),MONTH(tbl_raw_data[[#This Row],[Date Actioned]]),DAY(tbl_raw_data[[#This Row],[Date Actioned]]))</f>
        <v>45163</v>
      </c>
      <c r="L4793" s="65" t="str">
        <f>UPPER(TEXT(tbl_raw_data[[#This Row],[updated_date]],"MMMM"))</f>
        <v>AUGUST</v>
      </c>
      <c r="M4793" s="65" t="str">
        <f>"WEEK "&amp;IF(ROUNDUP(DAY(tbl_raw_data[[#This Row],[updated_date]])/7,0)=5,4,ROUNDUP(DAY(tbl_raw_data[[#This Row],[updated_date]])/7,0))</f>
        <v>WEEK 4</v>
      </c>
      <c r="N4793" s="71" t="str">
        <f>UPPER(VLOOKUP(tbl_raw_data[[#This Row],[Analyst]],settings!$A$1:$B$15,2,0))</f>
        <v>QUADIR</v>
      </c>
      <c r="O4793" s="71" t="str">
        <f>TRIM(UPPER(tbl_raw_data[[#This Row],[Outcome]]))</f>
        <v>APPROVE</v>
      </c>
      <c r="P4793" s="71" t="str">
        <f>TRIM(UPPER(tbl_raw_data[[#This Row],[Queue Name]]))</f>
        <v>CONSUMER POST BUREAU</v>
      </c>
      <c r="Q4793" s="71" t="str">
        <f>IF(tbl_raw_data[[#This Row],[time_taken_in_min]]&lt;=settings!$D$2,"SLA_MET","SLA_NOT_MET")</f>
        <v>SLA_MET</v>
      </c>
    </row>
    <row r="4794" spans="1:17" hidden="1" x14ac:dyDescent="0.3">
      <c r="A4794" s="5" t="s">
        <v>5757</v>
      </c>
      <c r="B4794" s="34">
        <v>45163.713564814818</v>
      </c>
      <c r="C4794" s="40">
        <v>45163.719375000001</v>
      </c>
      <c r="D4794" s="10" t="s">
        <v>10</v>
      </c>
      <c r="E4794" s="10" t="s">
        <v>11</v>
      </c>
      <c r="F4794" s="10" t="s">
        <v>24</v>
      </c>
      <c r="G4794" s="10" t="s">
        <v>123</v>
      </c>
      <c r="H4794" s="84" t="str">
        <f t="shared" si="74"/>
        <v>Reason Unknown</v>
      </c>
      <c r="I4794" s="63">
        <f>(tbl_raw_data[[#This Row],[Date Actioned]])-(tbl_raw_data[[#This Row],[Date Tagged]])</f>
        <v>5.8101851827814244E-3</v>
      </c>
      <c r="J4794" s="66">
        <f>HOUR(tbl_raw_data[[#This Row],[time_taken]])*60+MINUTE(tbl_raw_data[[#This Row],[time_taken]])+SECOND(tbl_raw_data[[#This Row],[time_taken]])/60</f>
        <v>8.3666666666666671</v>
      </c>
      <c r="K4794" s="68">
        <f>DATE(YEAR(tbl_raw_data[[#This Row],[Date Actioned]]),MONTH(tbl_raw_data[[#This Row],[Date Actioned]]),DAY(tbl_raw_data[[#This Row],[Date Actioned]]))</f>
        <v>45163</v>
      </c>
      <c r="L4794" s="65" t="str">
        <f>UPPER(TEXT(tbl_raw_data[[#This Row],[updated_date]],"MMMM"))</f>
        <v>AUGUST</v>
      </c>
      <c r="M4794" s="65" t="str">
        <f>"WEEK "&amp;IF(ROUNDUP(DAY(tbl_raw_data[[#This Row],[updated_date]])/7,0)=5,4,ROUNDUP(DAY(tbl_raw_data[[#This Row],[updated_date]])/7,0))</f>
        <v>WEEK 4</v>
      </c>
      <c r="N4794" s="71" t="str">
        <f>UPPER(VLOOKUP(tbl_raw_data[[#This Row],[Analyst]],settings!$A$1:$B$15,2,0))</f>
        <v>SAM</v>
      </c>
      <c r="O4794" s="71" t="str">
        <f>TRIM(UPPER(tbl_raw_data[[#This Row],[Outcome]]))</f>
        <v>APPROVE</v>
      </c>
      <c r="P4794" s="71" t="str">
        <f>TRIM(UPPER(tbl_raw_data[[#This Row],[Queue Name]]))</f>
        <v>CONSUMER EXISTING</v>
      </c>
      <c r="Q4794" s="71" t="str">
        <f>IF(tbl_raw_data[[#This Row],[time_taken_in_min]]&lt;=settings!$D$2,"SLA_MET","SLA_NOT_MET")</f>
        <v>SLA_MET</v>
      </c>
    </row>
    <row r="4795" spans="1:17" hidden="1" x14ac:dyDescent="0.3">
      <c r="A4795" s="7" t="s">
        <v>5758</v>
      </c>
      <c r="B4795" s="36">
        <v>45163.715694444443</v>
      </c>
      <c r="C4795" s="41">
        <v>45163.725335648145</v>
      </c>
      <c r="D4795" s="11" t="s">
        <v>10</v>
      </c>
      <c r="E4795" s="11" t="s">
        <v>11</v>
      </c>
      <c r="F4795" s="11" t="s">
        <v>19</v>
      </c>
      <c r="G4795" s="11" t="s">
        <v>15</v>
      </c>
      <c r="H4795" s="84" t="str">
        <f t="shared" si="74"/>
        <v>Reason Unknown</v>
      </c>
      <c r="I4795" s="63">
        <f>(tbl_raw_data[[#This Row],[Date Actioned]])-(tbl_raw_data[[#This Row],[Date Tagged]])</f>
        <v>9.6412037019035779E-3</v>
      </c>
      <c r="J4795" s="66">
        <f>HOUR(tbl_raw_data[[#This Row],[time_taken]])*60+MINUTE(tbl_raw_data[[#This Row],[time_taken]])+SECOND(tbl_raw_data[[#This Row],[time_taken]])/60</f>
        <v>13.883333333333333</v>
      </c>
      <c r="K4795" s="68">
        <f>DATE(YEAR(tbl_raw_data[[#This Row],[Date Actioned]]),MONTH(tbl_raw_data[[#This Row],[Date Actioned]]),DAY(tbl_raw_data[[#This Row],[Date Actioned]]))</f>
        <v>45163</v>
      </c>
      <c r="L4795" s="65" t="str">
        <f>UPPER(TEXT(tbl_raw_data[[#This Row],[updated_date]],"MMMM"))</f>
        <v>AUGUST</v>
      </c>
      <c r="M4795" s="65" t="str">
        <f>"WEEK "&amp;IF(ROUNDUP(DAY(tbl_raw_data[[#This Row],[updated_date]])/7,0)=5,4,ROUNDUP(DAY(tbl_raw_data[[#This Row],[updated_date]])/7,0))</f>
        <v>WEEK 4</v>
      </c>
      <c r="N4795" s="71" t="str">
        <f>UPPER(VLOOKUP(tbl_raw_data[[#This Row],[Analyst]],settings!$A$1:$B$15,2,0))</f>
        <v>NAVED</v>
      </c>
      <c r="O4795" s="71" t="str">
        <f>TRIM(UPPER(tbl_raw_data[[#This Row],[Outcome]]))</f>
        <v>APPROVE</v>
      </c>
      <c r="P4795" s="71" t="str">
        <f>TRIM(UPPER(tbl_raw_data[[#This Row],[Queue Name]]))</f>
        <v>CONSUMER EXISTING</v>
      </c>
      <c r="Q4795" s="71" t="str">
        <f>IF(tbl_raw_data[[#This Row],[time_taken_in_min]]&lt;=settings!$D$2,"SLA_MET","SLA_NOT_MET")</f>
        <v>SLA_MET</v>
      </c>
    </row>
    <row r="4796" spans="1:17" hidden="1" x14ac:dyDescent="0.3">
      <c r="A4796" s="1" t="s">
        <v>5759</v>
      </c>
      <c r="B4796" s="34">
        <v>45163.717210648145</v>
      </c>
      <c r="C4796" s="40">
        <v>45163.724942129629</v>
      </c>
      <c r="D4796" s="10" t="s">
        <v>10</v>
      </c>
      <c r="E4796" s="10" t="s">
        <v>11</v>
      </c>
      <c r="F4796" s="10" t="s">
        <v>24</v>
      </c>
      <c r="G4796" s="10" t="s">
        <v>26</v>
      </c>
      <c r="H4796" s="84" t="str">
        <f t="shared" si="74"/>
        <v>Reason Unknown</v>
      </c>
      <c r="I4796" s="63">
        <f>(tbl_raw_data[[#This Row],[Date Actioned]])-(tbl_raw_data[[#This Row],[Date Tagged]])</f>
        <v>7.7314814843703061E-3</v>
      </c>
      <c r="J4796" s="66">
        <f>HOUR(tbl_raw_data[[#This Row],[time_taken]])*60+MINUTE(tbl_raw_data[[#This Row],[time_taken]])+SECOND(tbl_raw_data[[#This Row],[time_taken]])/60</f>
        <v>11.133333333333333</v>
      </c>
      <c r="K4796" s="68">
        <f>DATE(YEAR(tbl_raw_data[[#This Row],[Date Actioned]]),MONTH(tbl_raw_data[[#This Row],[Date Actioned]]),DAY(tbl_raw_data[[#This Row],[Date Actioned]]))</f>
        <v>45163</v>
      </c>
      <c r="L4796" s="65" t="str">
        <f>UPPER(TEXT(tbl_raw_data[[#This Row],[updated_date]],"MMMM"))</f>
        <v>AUGUST</v>
      </c>
      <c r="M4796" s="65" t="str">
        <f>"WEEK "&amp;IF(ROUNDUP(DAY(tbl_raw_data[[#This Row],[updated_date]])/7,0)=5,4,ROUNDUP(DAY(tbl_raw_data[[#This Row],[updated_date]])/7,0))</f>
        <v>WEEK 4</v>
      </c>
      <c r="N4796" s="71" t="str">
        <f>UPPER(VLOOKUP(tbl_raw_data[[#This Row],[Analyst]],settings!$A$1:$B$15,2,0))</f>
        <v>SAM</v>
      </c>
      <c r="O4796" s="71" t="str">
        <f>TRIM(UPPER(tbl_raw_data[[#This Row],[Outcome]]))</f>
        <v>APPROVE</v>
      </c>
      <c r="P4796" s="71" t="str">
        <f>TRIM(UPPER(tbl_raw_data[[#This Row],[Queue Name]]))</f>
        <v>CONSUMER EXISTING</v>
      </c>
      <c r="Q4796" s="71" t="str">
        <f>IF(tbl_raw_data[[#This Row],[time_taken_in_min]]&lt;=settings!$D$2,"SLA_MET","SLA_NOT_MET")</f>
        <v>SLA_MET</v>
      </c>
    </row>
    <row r="4797" spans="1:17" hidden="1" x14ac:dyDescent="0.3">
      <c r="A4797" s="5" t="s">
        <v>5760</v>
      </c>
      <c r="B4797" s="36">
        <v>45163.719409722224</v>
      </c>
      <c r="C4797" s="41">
        <v>45163.725381944445</v>
      </c>
      <c r="D4797" s="11" t="s">
        <v>10</v>
      </c>
      <c r="E4797" s="11" t="s">
        <v>11</v>
      </c>
      <c r="F4797" s="11" t="s">
        <v>22</v>
      </c>
      <c r="G4797" s="11" t="s">
        <v>15</v>
      </c>
      <c r="H4797" s="84" t="str">
        <f t="shared" si="74"/>
        <v>Reason Unknown</v>
      </c>
      <c r="I4797" s="63">
        <f>(tbl_raw_data[[#This Row],[Date Actioned]])-(tbl_raw_data[[#This Row],[Date Tagged]])</f>
        <v>5.9722222213167697E-3</v>
      </c>
      <c r="J4797" s="66">
        <f>HOUR(tbl_raw_data[[#This Row],[time_taken]])*60+MINUTE(tbl_raw_data[[#This Row],[time_taken]])+SECOND(tbl_raw_data[[#This Row],[time_taken]])/60</f>
        <v>8.6</v>
      </c>
      <c r="K4797" s="68">
        <f>DATE(YEAR(tbl_raw_data[[#This Row],[Date Actioned]]),MONTH(tbl_raw_data[[#This Row],[Date Actioned]]),DAY(tbl_raw_data[[#This Row],[Date Actioned]]))</f>
        <v>45163</v>
      </c>
      <c r="L4797" s="65" t="str">
        <f>UPPER(TEXT(tbl_raw_data[[#This Row],[updated_date]],"MMMM"))</f>
        <v>AUGUST</v>
      </c>
      <c r="M4797" s="65" t="str">
        <f>"WEEK "&amp;IF(ROUNDUP(DAY(tbl_raw_data[[#This Row],[updated_date]])/7,0)=5,4,ROUNDUP(DAY(tbl_raw_data[[#This Row],[updated_date]])/7,0))</f>
        <v>WEEK 4</v>
      </c>
      <c r="N4797" s="71" t="str">
        <f>UPPER(VLOOKUP(tbl_raw_data[[#This Row],[Analyst]],settings!$A$1:$B$15,2,0))</f>
        <v>ROHAN</v>
      </c>
      <c r="O4797" s="71" t="str">
        <f>TRIM(UPPER(tbl_raw_data[[#This Row],[Outcome]]))</f>
        <v>APPROVE</v>
      </c>
      <c r="P4797" s="71" t="str">
        <f>TRIM(UPPER(tbl_raw_data[[#This Row],[Queue Name]]))</f>
        <v>CONSUMER EXISTING</v>
      </c>
      <c r="Q4797" s="71" t="str">
        <f>IF(tbl_raw_data[[#This Row],[time_taken_in_min]]&lt;=settings!$D$2,"SLA_MET","SLA_NOT_MET")</f>
        <v>SLA_MET</v>
      </c>
    </row>
    <row r="4798" spans="1:17" hidden="1" x14ac:dyDescent="0.3">
      <c r="A4798" s="7" t="s">
        <v>5761</v>
      </c>
      <c r="B4798" s="34">
        <v>45163.719814814816</v>
      </c>
      <c r="C4798" s="40">
        <v>45163.729710648149</v>
      </c>
      <c r="D4798" s="10" t="s">
        <v>10</v>
      </c>
      <c r="E4798" s="10" t="s">
        <v>11</v>
      </c>
      <c r="F4798" s="10" t="s">
        <v>9</v>
      </c>
      <c r="G4798" s="12"/>
      <c r="H4798" s="84" t="str">
        <f t="shared" si="74"/>
        <v>Reason Unknown</v>
      </c>
      <c r="I4798" s="63">
        <f>(tbl_raw_data[[#This Row],[Date Actioned]])-(tbl_raw_data[[#This Row],[Date Tagged]])</f>
        <v>9.8958333328482695E-3</v>
      </c>
      <c r="J4798" s="66">
        <f>HOUR(tbl_raw_data[[#This Row],[time_taken]])*60+MINUTE(tbl_raw_data[[#This Row],[time_taken]])+SECOND(tbl_raw_data[[#This Row],[time_taken]])/60</f>
        <v>14.25</v>
      </c>
      <c r="K4798" s="68">
        <f>DATE(YEAR(tbl_raw_data[[#This Row],[Date Actioned]]),MONTH(tbl_raw_data[[#This Row],[Date Actioned]]),DAY(tbl_raw_data[[#This Row],[Date Actioned]]))</f>
        <v>45163</v>
      </c>
      <c r="L4798" s="65" t="str">
        <f>UPPER(TEXT(tbl_raw_data[[#This Row],[updated_date]],"MMMM"))</f>
        <v>AUGUST</v>
      </c>
      <c r="M4798" s="65" t="str">
        <f>"WEEK "&amp;IF(ROUNDUP(DAY(tbl_raw_data[[#This Row],[updated_date]])/7,0)=5,4,ROUNDUP(DAY(tbl_raw_data[[#This Row],[updated_date]])/7,0))</f>
        <v>WEEK 4</v>
      </c>
      <c r="N4798" s="71" t="str">
        <f>UPPER(VLOOKUP(tbl_raw_data[[#This Row],[Analyst]],settings!$A$1:$B$15,2,0))</f>
        <v>QUADIR</v>
      </c>
      <c r="O4798" s="71" t="str">
        <f>TRIM(UPPER(tbl_raw_data[[#This Row],[Outcome]]))</f>
        <v>APPROVE</v>
      </c>
      <c r="P4798" s="71" t="str">
        <f>TRIM(UPPER(tbl_raw_data[[#This Row],[Queue Name]]))</f>
        <v>CONSUMER EXISTING</v>
      </c>
      <c r="Q4798" s="71" t="str">
        <f>IF(tbl_raw_data[[#This Row],[time_taken_in_min]]&lt;=settings!$D$2,"SLA_MET","SLA_NOT_MET")</f>
        <v>SLA_MET</v>
      </c>
    </row>
    <row r="4799" spans="1:17" hidden="1" x14ac:dyDescent="0.3">
      <c r="A4799" s="1" t="s">
        <v>5762</v>
      </c>
      <c r="B4799" s="36">
        <v>45163.723379629628</v>
      </c>
      <c r="C4799" s="41">
        <v>45163.729988425926</v>
      </c>
      <c r="D4799" s="11" t="s">
        <v>10</v>
      </c>
      <c r="E4799" s="11" t="s">
        <v>8</v>
      </c>
      <c r="F4799" s="11" t="s">
        <v>24</v>
      </c>
      <c r="G4799" s="11" t="s">
        <v>123</v>
      </c>
      <c r="H4799" s="84" t="str">
        <f t="shared" si="74"/>
        <v>Reason Unknown</v>
      </c>
      <c r="I4799" s="63">
        <f>(tbl_raw_data[[#This Row],[Date Actioned]])-(tbl_raw_data[[#This Row],[Date Tagged]])</f>
        <v>6.6087962986784987E-3</v>
      </c>
      <c r="J4799" s="66">
        <f>HOUR(tbl_raw_data[[#This Row],[time_taken]])*60+MINUTE(tbl_raw_data[[#This Row],[time_taken]])+SECOND(tbl_raw_data[[#This Row],[time_taken]])/60</f>
        <v>9.5166666666666675</v>
      </c>
      <c r="K4799" s="68">
        <f>DATE(YEAR(tbl_raw_data[[#This Row],[Date Actioned]]),MONTH(tbl_raw_data[[#This Row],[Date Actioned]]),DAY(tbl_raw_data[[#This Row],[Date Actioned]]))</f>
        <v>45163</v>
      </c>
      <c r="L4799" s="65" t="str">
        <f>UPPER(TEXT(tbl_raw_data[[#This Row],[updated_date]],"MMMM"))</f>
        <v>AUGUST</v>
      </c>
      <c r="M4799" s="65" t="str">
        <f>"WEEK "&amp;IF(ROUNDUP(DAY(tbl_raw_data[[#This Row],[updated_date]])/7,0)=5,4,ROUNDUP(DAY(tbl_raw_data[[#This Row],[updated_date]])/7,0))</f>
        <v>WEEK 4</v>
      </c>
      <c r="N4799" s="71" t="str">
        <f>UPPER(VLOOKUP(tbl_raw_data[[#This Row],[Analyst]],settings!$A$1:$B$15,2,0))</f>
        <v>SAM</v>
      </c>
      <c r="O4799" s="71" t="str">
        <f>TRIM(UPPER(tbl_raw_data[[#This Row],[Outcome]]))</f>
        <v>APPROVE</v>
      </c>
      <c r="P4799" s="71" t="str">
        <f>TRIM(UPPER(tbl_raw_data[[#This Row],[Queue Name]]))</f>
        <v>CONSUMER POST BUREAU</v>
      </c>
      <c r="Q4799" s="71" t="str">
        <f>IF(tbl_raw_data[[#This Row],[time_taken_in_min]]&lt;=settings!$D$2,"SLA_MET","SLA_NOT_MET")</f>
        <v>SLA_MET</v>
      </c>
    </row>
    <row r="4800" spans="1:17" hidden="1" x14ac:dyDescent="0.3">
      <c r="A4800" s="5" t="s">
        <v>5763</v>
      </c>
      <c r="B4800" s="34">
        <v>45163.728333333333</v>
      </c>
      <c r="C4800" s="40">
        <v>45163.730868055558</v>
      </c>
      <c r="D4800" s="10" t="s">
        <v>10</v>
      </c>
      <c r="E4800" s="10" t="s">
        <v>11</v>
      </c>
      <c r="F4800" s="10" t="s">
        <v>21</v>
      </c>
      <c r="G4800" s="10" t="s">
        <v>15</v>
      </c>
      <c r="H4800" s="84" t="str">
        <f t="shared" si="74"/>
        <v>Reason Unknown</v>
      </c>
      <c r="I4800" s="63">
        <f>(tbl_raw_data[[#This Row],[Date Actioned]])-(tbl_raw_data[[#This Row],[Date Tagged]])</f>
        <v>2.534722225391306E-3</v>
      </c>
      <c r="J4800" s="66">
        <f>HOUR(tbl_raw_data[[#This Row],[time_taken]])*60+MINUTE(tbl_raw_data[[#This Row],[time_taken]])+SECOND(tbl_raw_data[[#This Row],[time_taken]])/60</f>
        <v>3.65</v>
      </c>
      <c r="K4800" s="68">
        <f>DATE(YEAR(tbl_raw_data[[#This Row],[Date Actioned]]),MONTH(tbl_raw_data[[#This Row],[Date Actioned]]),DAY(tbl_raw_data[[#This Row],[Date Actioned]]))</f>
        <v>45163</v>
      </c>
      <c r="L4800" s="65" t="str">
        <f>UPPER(TEXT(tbl_raw_data[[#This Row],[updated_date]],"MMMM"))</f>
        <v>AUGUST</v>
      </c>
      <c r="M4800" s="65" t="str">
        <f>"WEEK "&amp;IF(ROUNDUP(DAY(tbl_raw_data[[#This Row],[updated_date]])/7,0)=5,4,ROUNDUP(DAY(tbl_raw_data[[#This Row],[updated_date]])/7,0))</f>
        <v>WEEK 4</v>
      </c>
      <c r="N4800" s="71" t="str">
        <f>UPPER(VLOOKUP(tbl_raw_data[[#This Row],[Analyst]],settings!$A$1:$B$15,2,0))</f>
        <v>SHAHID</v>
      </c>
      <c r="O4800" s="71" t="str">
        <f>TRIM(UPPER(tbl_raw_data[[#This Row],[Outcome]]))</f>
        <v>APPROVE</v>
      </c>
      <c r="P4800" s="71" t="str">
        <f>TRIM(UPPER(tbl_raw_data[[#This Row],[Queue Name]]))</f>
        <v>CONSUMER EXISTING</v>
      </c>
      <c r="Q4800" s="71" t="str">
        <f>IF(tbl_raw_data[[#This Row],[time_taken_in_min]]&lt;=settings!$D$2,"SLA_MET","SLA_NOT_MET")</f>
        <v>SLA_MET</v>
      </c>
    </row>
    <row r="4801" spans="1:17" hidden="1" x14ac:dyDescent="0.3">
      <c r="A4801" s="7" t="s">
        <v>5764</v>
      </c>
      <c r="B4801" s="36">
        <v>45163.734351851854</v>
      </c>
      <c r="C4801" s="41">
        <v>45163.741157407407</v>
      </c>
      <c r="D4801" s="11" t="s">
        <v>10</v>
      </c>
      <c r="E4801" s="11" t="s">
        <v>18</v>
      </c>
      <c r="F4801" s="11" t="s">
        <v>19</v>
      </c>
      <c r="G4801" s="11" t="s">
        <v>30</v>
      </c>
      <c r="H4801" s="84" t="str">
        <f t="shared" si="74"/>
        <v>Reason Unknown</v>
      </c>
      <c r="I4801" s="63">
        <f>(tbl_raw_data[[#This Row],[Date Actioned]])-(tbl_raw_data[[#This Row],[Date Tagged]])</f>
        <v>6.805555553000886E-3</v>
      </c>
      <c r="J4801" s="66">
        <f>HOUR(tbl_raw_data[[#This Row],[time_taken]])*60+MINUTE(tbl_raw_data[[#This Row],[time_taken]])+SECOND(tbl_raw_data[[#This Row],[time_taken]])/60</f>
        <v>9.8000000000000007</v>
      </c>
      <c r="K4801" s="68">
        <f>DATE(YEAR(tbl_raw_data[[#This Row],[Date Actioned]]),MONTH(tbl_raw_data[[#This Row],[Date Actioned]]),DAY(tbl_raw_data[[#This Row],[Date Actioned]]))</f>
        <v>45163</v>
      </c>
      <c r="L4801" s="65" t="str">
        <f>UPPER(TEXT(tbl_raw_data[[#This Row],[updated_date]],"MMMM"))</f>
        <v>AUGUST</v>
      </c>
      <c r="M4801" s="65" t="str">
        <f>"WEEK "&amp;IF(ROUNDUP(DAY(tbl_raw_data[[#This Row],[updated_date]])/7,0)=5,4,ROUNDUP(DAY(tbl_raw_data[[#This Row],[updated_date]])/7,0))</f>
        <v>WEEK 4</v>
      </c>
      <c r="N4801" s="71" t="str">
        <f>UPPER(VLOOKUP(tbl_raw_data[[#This Row],[Analyst]],settings!$A$1:$B$15,2,0))</f>
        <v>NAVED</v>
      </c>
      <c r="O4801" s="71" t="str">
        <f>TRIM(UPPER(tbl_raw_data[[#This Row],[Outcome]]))</f>
        <v>APPROVE</v>
      </c>
      <c r="P4801" s="71" t="str">
        <f>TRIM(UPPER(tbl_raw_data[[#This Row],[Queue Name]]))</f>
        <v>CONSUMER PRE BUREAU</v>
      </c>
      <c r="Q4801" s="71" t="str">
        <f>IF(tbl_raw_data[[#This Row],[time_taken_in_min]]&lt;=settings!$D$2,"SLA_MET","SLA_NOT_MET")</f>
        <v>SLA_MET</v>
      </c>
    </row>
    <row r="4802" spans="1:17" hidden="1" x14ac:dyDescent="0.3">
      <c r="A4802" s="1" t="s">
        <v>5765</v>
      </c>
      <c r="B4802" s="34">
        <v>45163.739907407406</v>
      </c>
      <c r="C4802" s="40">
        <v>45163.750856481478</v>
      </c>
      <c r="D4802" s="10" t="s">
        <v>10</v>
      </c>
      <c r="E4802" s="10" t="s">
        <v>8</v>
      </c>
      <c r="F4802" s="10" t="s">
        <v>19</v>
      </c>
      <c r="G4802" s="10" t="s">
        <v>15</v>
      </c>
      <c r="H4802" s="84" t="str">
        <f t="shared" si="74"/>
        <v>Reason Unknown</v>
      </c>
      <c r="I4802" s="63">
        <f>(tbl_raw_data[[#This Row],[Date Actioned]])-(tbl_raw_data[[#This Row],[Date Tagged]])</f>
        <v>1.0949074072414078E-2</v>
      </c>
      <c r="J4802" s="66">
        <f>HOUR(tbl_raw_data[[#This Row],[time_taken]])*60+MINUTE(tbl_raw_data[[#This Row],[time_taken]])+SECOND(tbl_raw_data[[#This Row],[time_taken]])/60</f>
        <v>15.766666666666667</v>
      </c>
      <c r="K4802" s="68">
        <f>DATE(YEAR(tbl_raw_data[[#This Row],[Date Actioned]]),MONTH(tbl_raw_data[[#This Row],[Date Actioned]]),DAY(tbl_raw_data[[#This Row],[Date Actioned]]))</f>
        <v>45163</v>
      </c>
      <c r="L4802" s="65" t="str">
        <f>UPPER(TEXT(tbl_raw_data[[#This Row],[updated_date]],"MMMM"))</f>
        <v>AUGUST</v>
      </c>
      <c r="M4802" s="65" t="str">
        <f>"WEEK "&amp;IF(ROUNDUP(DAY(tbl_raw_data[[#This Row],[updated_date]])/7,0)=5,4,ROUNDUP(DAY(tbl_raw_data[[#This Row],[updated_date]])/7,0))</f>
        <v>WEEK 4</v>
      </c>
      <c r="N4802" s="71" t="str">
        <f>UPPER(VLOOKUP(tbl_raw_data[[#This Row],[Analyst]],settings!$A$1:$B$15,2,0))</f>
        <v>NAVED</v>
      </c>
      <c r="O4802" s="71" t="str">
        <f>TRIM(UPPER(tbl_raw_data[[#This Row],[Outcome]]))</f>
        <v>APPROVE</v>
      </c>
      <c r="P4802" s="71" t="str">
        <f>TRIM(UPPER(tbl_raw_data[[#This Row],[Queue Name]]))</f>
        <v>CONSUMER POST BUREAU</v>
      </c>
      <c r="Q4802" s="71" t="str">
        <f>IF(tbl_raw_data[[#This Row],[time_taken_in_min]]&lt;=settings!$D$2,"SLA_MET","SLA_NOT_MET")</f>
        <v>SLA_MET</v>
      </c>
    </row>
    <row r="4803" spans="1:17" hidden="1" x14ac:dyDescent="0.3">
      <c r="A4803" s="5" t="s">
        <v>5766</v>
      </c>
      <c r="B4803" s="36">
        <v>45163.746979166666</v>
      </c>
      <c r="C4803" s="41">
        <v>45163.751192129632</v>
      </c>
      <c r="D4803" s="11" t="s">
        <v>10</v>
      </c>
      <c r="E4803" s="11" t="s">
        <v>8</v>
      </c>
      <c r="F4803" s="11" t="s">
        <v>21</v>
      </c>
      <c r="G4803" s="11" t="s">
        <v>15</v>
      </c>
      <c r="H4803" s="84" t="str">
        <f t="shared" ref="H4803:H4866" si="75">IF(OR(ISNUMBER(SEARCH("duplicate",G4803)), ISNUMBER(SEARCH("previously",G4803)), ISNUMBER(SEARCH("previously approved",G4803))), "Duplicate Application",
IF(OR(ISNUMBER(SEARCH("incorrect",G4803)), ISNUMBER(SEARCH("remove", G4803))), "Incorrect Details",
IF(ISNUMBER(SEARCH("incomplete",G4803)), "Incomplete Details",
IF(ISNUMBER(SEARCH("overdue",G4803)), "Overdue Bill",
IF(OR(ISNUMBER(SEARCH("resubmit as", G4803)), ISNUMBER(SEARCH("re-submit as", G4803))), "Incorrect Queue",
IF(OR(ISNUMBER(SEARCH("100",G4803)), ISNUMBER(SEARCH("correct", G4803)), ISNUMBER(SEARCH("email", G4803)), ISNUMBER(SEARCH("please submit", G4803)), ISNUMBER(SEARCH("please resubmit",G4803)), ISNUMBER(SEARCH("please re-submit", G4803)), ISNUMBER(SEARCH("please send", G4803))), "Incomplete Details",
IF(ISNUMBER(SEARCH("error", G4803)), "System Error", "Reason Unknown")))))))</f>
        <v>Reason Unknown</v>
      </c>
      <c r="I4803" s="63">
        <f>(tbl_raw_data[[#This Row],[Date Actioned]])-(tbl_raw_data[[#This Row],[Date Tagged]])</f>
        <v>4.2129629655391909E-3</v>
      </c>
      <c r="J4803" s="66">
        <f>HOUR(tbl_raw_data[[#This Row],[time_taken]])*60+MINUTE(tbl_raw_data[[#This Row],[time_taken]])+SECOND(tbl_raw_data[[#This Row],[time_taken]])/60</f>
        <v>6.0666666666666664</v>
      </c>
      <c r="K4803" s="68">
        <f>DATE(YEAR(tbl_raw_data[[#This Row],[Date Actioned]]),MONTH(tbl_raw_data[[#This Row],[Date Actioned]]),DAY(tbl_raw_data[[#This Row],[Date Actioned]]))</f>
        <v>45163</v>
      </c>
      <c r="L4803" s="65" t="str">
        <f>UPPER(TEXT(tbl_raw_data[[#This Row],[updated_date]],"MMMM"))</f>
        <v>AUGUST</v>
      </c>
      <c r="M4803" s="65" t="str">
        <f>"WEEK "&amp;IF(ROUNDUP(DAY(tbl_raw_data[[#This Row],[updated_date]])/7,0)=5,4,ROUNDUP(DAY(tbl_raw_data[[#This Row],[updated_date]])/7,0))</f>
        <v>WEEK 4</v>
      </c>
      <c r="N4803" s="71" t="str">
        <f>UPPER(VLOOKUP(tbl_raw_data[[#This Row],[Analyst]],settings!$A$1:$B$15,2,0))</f>
        <v>SHAHID</v>
      </c>
      <c r="O4803" s="71" t="str">
        <f>TRIM(UPPER(tbl_raw_data[[#This Row],[Outcome]]))</f>
        <v>APPROVE</v>
      </c>
      <c r="P4803" s="71" t="str">
        <f>TRIM(UPPER(tbl_raw_data[[#This Row],[Queue Name]]))</f>
        <v>CONSUMER POST BUREAU</v>
      </c>
      <c r="Q4803" s="71" t="str">
        <f>IF(tbl_raw_data[[#This Row],[time_taken_in_min]]&lt;=settings!$D$2,"SLA_MET","SLA_NOT_MET")</f>
        <v>SLA_MET</v>
      </c>
    </row>
    <row r="4804" spans="1:17" hidden="1" x14ac:dyDescent="0.3">
      <c r="A4804" s="7" t="s">
        <v>5767</v>
      </c>
      <c r="B4804" s="34">
        <v>45163.759155092594</v>
      </c>
      <c r="C4804" s="40">
        <v>45163.767997685187</v>
      </c>
      <c r="D4804" s="10" t="s">
        <v>10</v>
      </c>
      <c r="E4804" s="10" t="s">
        <v>8</v>
      </c>
      <c r="F4804" s="10" t="s">
        <v>22</v>
      </c>
      <c r="G4804" s="10" t="s">
        <v>15</v>
      </c>
      <c r="H4804" s="84" t="str">
        <f t="shared" si="75"/>
        <v>Reason Unknown</v>
      </c>
      <c r="I4804" s="63">
        <f>(tbl_raw_data[[#This Row],[Date Actioned]])-(tbl_raw_data[[#This Row],[Date Tagged]])</f>
        <v>8.8425925932824612E-3</v>
      </c>
      <c r="J4804" s="66">
        <f>HOUR(tbl_raw_data[[#This Row],[time_taken]])*60+MINUTE(tbl_raw_data[[#This Row],[time_taken]])+SECOND(tbl_raw_data[[#This Row],[time_taken]])/60</f>
        <v>12.733333333333333</v>
      </c>
      <c r="K4804" s="68">
        <f>DATE(YEAR(tbl_raw_data[[#This Row],[Date Actioned]]),MONTH(tbl_raw_data[[#This Row],[Date Actioned]]),DAY(tbl_raw_data[[#This Row],[Date Actioned]]))</f>
        <v>45163</v>
      </c>
      <c r="L4804" s="65" t="str">
        <f>UPPER(TEXT(tbl_raw_data[[#This Row],[updated_date]],"MMMM"))</f>
        <v>AUGUST</v>
      </c>
      <c r="M4804" s="65" t="str">
        <f>"WEEK "&amp;IF(ROUNDUP(DAY(tbl_raw_data[[#This Row],[updated_date]])/7,0)=5,4,ROUNDUP(DAY(tbl_raw_data[[#This Row],[updated_date]])/7,0))</f>
        <v>WEEK 4</v>
      </c>
      <c r="N4804" s="71" t="str">
        <f>UPPER(VLOOKUP(tbl_raw_data[[#This Row],[Analyst]],settings!$A$1:$B$15,2,0))</f>
        <v>ROHAN</v>
      </c>
      <c r="O4804" s="71" t="str">
        <f>TRIM(UPPER(tbl_raw_data[[#This Row],[Outcome]]))</f>
        <v>APPROVE</v>
      </c>
      <c r="P4804" s="71" t="str">
        <f>TRIM(UPPER(tbl_raw_data[[#This Row],[Queue Name]]))</f>
        <v>CONSUMER POST BUREAU</v>
      </c>
      <c r="Q4804" s="71" t="str">
        <f>IF(tbl_raw_data[[#This Row],[time_taken_in_min]]&lt;=settings!$D$2,"SLA_MET","SLA_NOT_MET")</f>
        <v>SLA_MET</v>
      </c>
    </row>
    <row r="4805" spans="1:17" hidden="1" x14ac:dyDescent="0.3">
      <c r="A4805" s="1" t="s">
        <v>5768</v>
      </c>
      <c r="B4805" s="36">
        <v>45163.785324074073</v>
      </c>
      <c r="C4805" s="41">
        <v>45163.789953703701</v>
      </c>
      <c r="D4805" s="11" t="s">
        <v>10</v>
      </c>
      <c r="E4805" s="11" t="s">
        <v>11</v>
      </c>
      <c r="F4805" s="11" t="s">
        <v>21</v>
      </c>
      <c r="G4805" s="11" t="s">
        <v>15</v>
      </c>
      <c r="H4805" s="84" t="str">
        <f t="shared" si="75"/>
        <v>Reason Unknown</v>
      </c>
      <c r="I4805" s="63">
        <f>(tbl_raw_data[[#This Row],[Date Actioned]])-(tbl_raw_data[[#This Row],[Date Tagged]])</f>
        <v>4.6296296277432702E-3</v>
      </c>
      <c r="J4805" s="66">
        <f>HOUR(tbl_raw_data[[#This Row],[time_taken]])*60+MINUTE(tbl_raw_data[[#This Row],[time_taken]])+SECOND(tbl_raw_data[[#This Row],[time_taken]])/60</f>
        <v>6.666666666666667</v>
      </c>
      <c r="K4805" s="68">
        <f>DATE(YEAR(tbl_raw_data[[#This Row],[Date Actioned]]),MONTH(tbl_raw_data[[#This Row],[Date Actioned]]),DAY(tbl_raw_data[[#This Row],[Date Actioned]]))</f>
        <v>45163</v>
      </c>
      <c r="L4805" s="65" t="str">
        <f>UPPER(TEXT(tbl_raw_data[[#This Row],[updated_date]],"MMMM"))</f>
        <v>AUGUST</v>
      </c>
      <c r="M4805" s="65" t="str">
        <f>"WEEK "&amp;IF(ROUNDUP(DAY(tbl_raw_data[[#This Row],[updated_date]])/7,0)=5,4,ROUNDUP(DAY(tbl_raw_data[[#This Row],[updated_date]])/7,0))</f>
        <v>WEEK 4</v>
      </c>
      <c r="N4805" s="71" t="str">
        <f>UPPER(VLOOKUP(tbl_raw_data[[#This Row],[Analyst]],settings!$A$1:$B$15,2,0))</f>
        <v>SHAHID</v>
      </c>
      <c r="O4805" s="71" t="str">
        <f>TRIM(UPPER(tbl_raw_data[[#This Row],[Outcome]]))</f>
        <v>APPROVE</v>
      </c>
      <c r="P4805" s="71" t="str">
        <f>TRIM(UPPER(tbl_raw_data[[#This Row],[Queue Name]]))</f>
        <v>CONSUMER EXISTING</v>
      </c>
      <c r="Q4805" s="71" t="str">
        <f>IF(tbl_raw_data[[#This Row],[time_taken_in_min]]&lt;=settings!$D$2,"SLA_MET","SLA_NOT_MET")</f>
        <v>SLA_MET</v>
      </c>
    </row>
    <row r="4806" spans="1:17" hidden="1" x14ac:dyDescent="0.3">
      <c r="A4806" s="5" t="s">
        <v>5769</v>
      </c>
      <c r="B4806" s="34">
        <v>45163.796932870369</v>
      </c>
      <c r="C4806" s="40">
        <v>45163.801655092589</v>
      </c>
      <c r="D4806" s="10" t="s">
        <v>10</v>
      </c>
      <c r="E4806" s="10" t="s">
        <v>11</v>
      </c>
      <c r="F4806" s="10" t="s">
        <v>21</v>
      </c>
      <c r="G4806" s="10" t="s">
        <v>23</v>
      </c>
      <c r="H4806" s="84" t="str">
        <f t="shared" si="75"/>
        <v>Reason Unknown</v>
      </c>
      <c r="I4806" s="63">
        <f>(tbl_raw_data[[#This Row],[Date Actioned]])-(tbl_raw_data[[#This Row],[Date Tagged]])</f>
        <v>4.7222222201526165E-3</v>
      </c>
      <c r="J4806" s="66">
        <f>HOUR(tbl_raw_data[[#This Row],[time_taken]])*60+MINUTE(tbl_raw_data[[#This Row],[time_taken]])+SECOND(tbl_raw_data[[#This Row],[time_taken]])/60</f>
        <v>6.8</v>
      </c>
      <c r="K4806" s="68">
        <f>DATE(YEAR(tbl_raw_data[[#This Row],[Date Actioned]]),MONTH(tbl_raw_data[[#This Row],[Date Actioned]]),DAY(tbl_raw_data[[#This Row],[Date Actioned]]))</f>
        <v>45163</v>
      </c>
      <c r="L4806" s="65" t="str">
        <f>UPPER(TEXT(tbl_raw_data[[#This Row],[updated_date]],"MMMM"))</f>
        <v>AUGUST</v>
      </c>
      <c r="M4806" s="65" t="str">
        <f>"WEEK "&amp;IF(ROUNDUP(DAY(tbl_raw_data[[#This Row],[updated_date]])/7,0)=5,4,ROUNDUP(DAY(tbl_raw_data[[#This Row],[updated_date]])/7,0))</f>
        <v>WEEK 4</v>
      </c>
      <c r="N4806" s="71" t="str">
        <f>UPPER(VLOOKUP(tbl_raw_data[[#This Row],[Analyst]],settings!$A$1:$B$15,2,0))</f>
        <v>SHAHID</v>
      </c>
      <c r="O4806" s="71" t="str">
        <f>TRIM(UPPER(tbl_raw_data[[#This Row],[Outcome]]))</f>
        <v>APPROVE</v>
      </c>
      <c r="P4806" s="71" t="str">
        <f>TRIM(UPPER(tbl_raw_data[[#This Row],[Queue Name]]))</f>
        <v>CONSUMER EXISTING</v>
      </c>
      <c r="Q4806" s="71" t="str">
        <f>IF(tbl_raw_data[[#This Row],[time_taken_in_min]]&lt;=settings!$D$2,"SLA_MET","SLA_NOT_MET")</f>
        <v>SLA_MET</v>
      </c>
    </row>
    <row r="4807" spans="1:17" hidden="1" x14ac:dyDescent="0.3">
      <c r="A4807" s="7" t="s">
        <v>5770</v>
      </c>
      <c r="B4807" s="36">
        <v>45163.838935185187</v>
      </c>
      <c r="C4807" s="41">
        <v>45164.361030092594</v>
      </c>
      <c r="D4807" s="11" t="s">
        <v>10</v>
      </c>
      <c r="E4807" s="11" t="s">
        <v>11</v>
      </c>
      <c r="F4807" s="11" t="s">
        <v>21</v>
      </c>
      <c r="G4807" s="13"/>
      <c r="H4807" s="84" t="str">
        <f t="shared" si="75"/>
        <v>Reason Unknown</v>
      </c>
      <c r="I4807" s="63">
        <f>(tbl_raw_data[[#This Row],[Date Actioned]])-(tbl_raw_data[[#This Row],[Date Tagged]])</f>
        <v>0.5220949074064265</v>
      </c>
      <c r="J4807" s="66">
        <f>HOUR(tbl_raw_data[[#This Row],[time_taken]])*60+MINUTE(tbl_raw_data[[#This Row],[time_taken]])+SECOND(tbl_raw_data[[#This Row],[time_taken]])/60</f>
        <v>751.81666666666672</v>
      </c>
      <c r="K4807" s="68">
        <f>DATE(YEAR(tbl_raw_data[[#This Row],[Date Actioned]]),MONTH(tbl_raw_data[[#This Row],[Date Actioned]]),DAY(tbl_raw_data[[#This Row],[Date Actioned]]))</f>
        <v>45164</v>
      </c>
      <c r="L4807" s="65" t="str">
        <f>UPPER(TEXT(tbl_raw_data[[#This Row],[updated_date]],"MMMM"))</f>
        <v>AUGUST</v>
      </c>
      <c r="M4807" s="65" t="str">
        <f>"WEEK "&amp;IF(ROUNDUP(DAY(tbl_raw_data[[#This Row],[updated_date]])/7,0)=5,4,ROUNDUP(DAY(tbl_raw_data[[#This Row],[updated_date]])/7,0))</f>
        <v>WEEK 4</v>
      </c>
      <c r="N4807" s="71" t="str">
        <f>UPPER(VLOOKUP(tbl_raw_data[[#This Row],[Analyst]],settings!$A$1:$B$15,2,0))</f>
        <v>SHAHID</v>
      </c>
      <c r="O4807" s="71" t="str">
        <f>TRIM(UPPER(tbl_raw_data[[#This Row],[Outcome]]))</f>
        <v>APPROVE</v>
      </c>
      <c r="P4807" s="71" t="str">
        <f>TRIM(UPPER(tbl_raw_data[[#This Row],[Queue Name]]))</f>
        <v>CONSUMER EXISTING</v>
      </c>
      <c r="Q4807" s="71" t="str">
        <f>IF(tbl_raw_data[[#This Row],[time_taken_in_min]]&lt;=settings!$D$2,"SLA_MET","SLA_NOT_MET")</f>
        <v>SLA_NOT_MET</v>
      </c>
    </row>
    <row r="4808" spans="1:17" x14ac:dyDescent="0.3">
      <c r="A4808" s="1" t="s">
        <v>5771</v>
      </c>
      <c r="B4808" s="34">
        <v>45163.468472222223</v>
      </c>
      <c r="C4808" s="40">
        <v>45163.477222222224</v>
      </c>
      <c r="D4808" s="10" t="s">
        <v>33</v>
      </c>
      <c r="E4808" s="10" t="s">
        <v>11</v>
      </c>
      <c r="F4808" s="10" t="s">
        <v>24</v>
      </c>
      <c r="G4808" s="10" t="s">
        <v>735</v>
      </c>
      <c r="H4808" s="84" t="str">
        <f t="shared" si="75"/>
        <v>Reason Unknown</v>
      </c>
      <c r="I4808" s="63">
        <f>(tbl_raw_data[[#This Row],[Date Actioned]])-(tbl_raw_data[[#This Row],[Date Tagged]])</f>
        <v>8.7500000008731149E-3</v>
      </c>
      <c r="J4808" s="66">
        <f>HOUR(tbl_raw_data[[#This Row],[time_taken]])*60+MINUTE(tbl_raw_data[[#This Row],[time_taken]])+SECOND(tbl_raw_data[[#This Row],[time_taken]])/60</f>
        <v>12.6</v>
      </c>
      <c r="K4808" s="68">
        <f>DATE(YEAR(tbl_raw_data[[#This Row],[Date Actioned]]),MONTH(tbl_raw_data[[#This Row],[Date Actioned]]),DAY(tbl_raw_data[[#This Row],[Date Actioned]]))</f>
        <v>45163</v>
      </c>
      <c r="L4808" s="65" t="str">
        <f>UPPER(TEXT(tbl_raw_data[[#This Row],[updated_date]],"MMMM"))</f>
        <v>AUGUST</v>
      </c>
      <c r="M4808" s="65" t="str">
        <f>"WEEK "&amp;IF(ROUNDUP(DAY(tbl_raw_data[[#This Row],[updated_date]])/7,0)=5,4,ROUNDUP(DAY(tbl_raw_data[[#This Row],[updated_date]])/7,0))</f>
        <v>WEEK 4</v>
      </c>
      <c r="N4808" s="71" t="str">
        <f>UPPER(VLOOKUP(tbl_raw_data[[#This Row],[Analyst]],settings!$A$1:$B$15,2,0))</f>
        <v>SAM</v>
      </c>
      <c r="O4808" s="71" t="str">
        <f>TRIM(UPPER(tbl_raw_data[[#This Row],[Outcome]]))</f>
        <v>DECLINE</v>
      </c>
      <c r="P4808" s="71" t="str">
        <f>TRIM(UPPER(tbl_raw_data[[#This Row],[Queue Name]]))</f>
        <v>CONSUMER EXISTING</v>
      </c>
      <c r="Q4808" s="71" t="str">
        <f>IF(tbl_raw_data[[#This Row],[time_taken_in_min]]&lt;=settings!$D$2,"SLA_MET","SLA_NOT_MET")</f>
        <v>SLA_MET</v>
      </c>
    </row>
    <row r="4809" spans="1:17" x14ac:dyDescent="0.3">
      <c r="A4809" s="5" t="s">
        <v>5772</v>
      </c>
      <c r="B4809" s="36">
        <v>45163.484629629631</v>
      </c>
      <c r="C4809" s="41">
        <v>45163.493703703702</v>
      </c>
      <c r="D4809" s="11" t="s">
        <v>33</v>
      </c>
      <c r="E4809" s="11" t="s">
        <v>8</v>
      </c>
      <c r="F4809" s="11" t="s">
        <v>22</v>
      </c>
      <c r="G4809" s="11" t="s">
        <v>676</v>
      </c>
      <c r="H4809" s="84" t="str">
        <f t="shared" si="75"/>
        <v>Reason Unknown</v>
      </c>
      <c r="I4809" s="63">
        <f>(tbl_raw_data[[#This Row],[Date Actioned]])-(tbl_raw_data[[#This Row],[Date Tagged]])</f>
        <v>9.074074070667848E-3</v>
      </c>
      <c r="J4809" s="66">
        <f>HOUR(tbl_raw_data[[#This Row],[time_taken]])*60+MINUTE(tbl_raw_data[[#This Row],[time_taken]])+SECOND(tbl_raw_data[[#This Row],[time_taken]])/60</f>
        <v>13.066666666666666</v>
      </c>
      <c r="K4809" s="68">
        <f>DATE(YEAR(tbl_raw_data[[#This Row],[Date Actioned]]),MONTH(tbl_raw_data[[#This Row],[Date Actioned]]),DAY(tbl_raw_data[[#This Row],[Date Actioned]]))</f>
        <v>45163</v>
      </c>
      <c r="L4809" s="65" t="str">
        <f>UPPER(TEXT(tbl_raw_data[[#This Row],[updated_date]],"MMMM"))</f>
        <v>AUGUST</v>
      </c>
      <c r="M4809" s="65" t="str">
        <f>"WEEK "&amp;IF(ROUNDUP(DAY(tbl_raw_data[[#This Row],[updated_date]])/7,0)=5,4,ROUNDUP(DAY(tbl_raw_data[[#This Row],[updated_date]])/7,0))</f>
        <v>WEEK 4</v>
      </c>
      <c r="N4809" s="71" t="str">
        <f>UPPER(VLOOKUP(tbl_raw_data[[#This Row],[Analyst]],settings!$A$1:$B$15,2,0))</f>
        <v>ROHAN</v>
      </c>
      <c r="O4809" s="71" t="str">
        <f>TRIM(UPPER(tbl_raw_data[[#This Row],[Outcome]]))</f>
        <v>DECLINE</v>
      </c>
      <c r="P4809" s="71" t="str">
        <f>TRIM(UPPER(tbl_raw_data[[#This Row],[Queue Name]]))</f>
        <v>CONSUMER POST BUREAU</v>
      </c>
      <c r="Q4809" s="71" t="str">
        <f>IF(tbl_raw_data[[#This Row],[time_taken_in_min]]&lt;=settings!$D$2,"SLA_MET","SLA_NOT_MET")</f>
        <v>SLA_MET</v>
      </c>
    </row>
    <row r="4810" spans="1:17" x14ac:dyDescent="0.3">
      <c r="A4810" s="7" t="s">
        <v>5773</v>
      </c>
      <c r="B4810" s="34">
        <v>45163.504502314812</v>
      </c>
      <c r="C4810" s="40">
        <v>45163.510162037041</v>
      </c>
      <c r="D4810" s="10" t="s">
        <v>33</v>
      </c>
      <c r="E4810" s="10" t="s">
        <v>11</v>
      </c>
      <c r="F4810" s="10" t="s">
        <v>21</v>
      </c>
      <c r="G4810" s="12"/>
      <c r="H4810" s="84" t="str">
        <f t="shared" si="75"/>
        <v>Reason Unknown</v>
      </c>
      <c r="I4810" s="63">
        <f>(tbl_raw_data[[#This Row],[Date Actioned]])-(tbl_raw_data[[#This Row],[Date Tagged]])</f>
        <v>5.659722228301689E-3</v>
      </c>
      <c r="J4810" s="66">
        <f>HOUR(tbl_raw_data[[#This Row],[time_taken]])*60+MINUTE(tbl_raw_data[[#This Row],[time_taken]])+SECOND(tbl_raw_data[[#This Row],[time_taken]])/60</f>
        <v>8.15</v>
      </c>
      <c r="K4810" s="68">
        <f>DATE(YEAR(tbl_raw_data[[#This Row],[Date Actioned]]),MONTH(tbl_raw_data[[#This Row],[Date Actioned]]),DAY(tbl_raw_data[[#This Row],[Date Actioned]]))</f>
        <v>45163</v>
      </c>
      <c r="L4810" s="65" t="str">
        <f>UPPER(TEXT(tbl_raw_data[[#This Row],[updated_date]],"MMMM"))</f>
        <v>AUGUST</v>
      </c>
      <c r="M4810" s="65" t="str">
        <f>"WEEK "&amp;IF(ROUNDUP(DAY(tbl_raw_data[[#This Row],[updated_date]])/7,0)=5,4,ROUNDUP(DAY(tbl_raw_data[[#This Row],[updated_date]])/7,0))</f>
        <v>WEEK 4</v>
      </c>
      <c r="N4810" s="71" t="str">
        <f>UPPER(VLOOKUP(tbl_raw_data[[#This Row],[Analyst]],settings!$A$1:$B$15,2,0))</f>
        <v>SHAHID</v>
      </c>
      <c r="O4810" s="71" t="str">
        <f>TRIM(UPPER(tbl_raw_data[[#This Row],[Outcome]]))</f>
        <v>DECLINE</v>
      </c>
      <c r="P4810" s="71" t="str">
        <f>TRIM(UPPER(tbl_raw_data[[#This Row],[Queue Name]]))</f>
        <v>CONSUMER EXISTING</v>
      </c>
      <c r="Q4810" s="71" t="str">
        <f>IF(tbl_raw_data[[#This Row],[time_taken_in_min]]&lt;=settings!$D$2,"SLA_MET","SLA_NOT_MET")</f>
        <v>SLA_MET</v>
      </c>
    </row>
    <row r="4811" spans="1:17" x14ac:dyDescent="0.3">
      <c r="A4811" s="1" t="s">
        <v>5774</v>
      </c>
      <c r="B4811" s="36">
        <v>45163.508912037039</v>
      </c>
      <c r="C4811" s="41">
        <v>45163.523368055554</v>
      </c>
      <c r="D4811" s="11" t="s">
        <v>33</v>
      </c>
      <c r="E4811" s="11" t="s">
        <v>8</v>
      </c>
      <c r="F4811" s="11" t="s">
        <v>19</v>
      </c>
      <c r="G4811" s="11" t="s">
        <v>676</v>
      </c>
      <c r="H4811" s="84" t="str">
        <f t="shared" si="75"/>
        <v>Reason Unknown</v>
      </c>
      <c r="I4811" s="63">
        <f>(tbl_raw_data[[#This Row],[Date Actioned]])-(tbl_raw_data[[#This Row],[Date Tagged]])</f>
        <v>1.4456018514465541E-2</v>
      </c>
      <c r="J4811" s="66">
        <f>HOUR(tbl_raw_data[[#This Row],[time_taken]])*60+MINUTE(tbl_raw_data[[#This Row],[time_taken]])+SECOND(tbl_raw_data[[#This Row],[time_taken]])/60</f>
        <v>20.816666666666666</v>
      </c>
      <c r="K4811" s="68">
        <f>DATE(YEAR(tbl_raw_data[[#This Row],[Date Actioned]]),MONTH(tbl_raw_data[[#This Row],[Date Actioned]]),DAY(tbl_raw_data[[#This Row],[Date Actioned]]))</f>
        <v>45163</v>
      </c>
      <c r="L4811" s="65" t="str">
        <f>UPPER(TEXT(tbl_raw_data[[#This Row],[updated_date]],"MMMM"))</f>
        <v>AUGUST</v>
      </c>
      <c r="M4811" s="65" t="str">
        <f>"WEEK "&amp;IF(ROUNDUP(DAY(tbl_raw_data[[#This Row],[updated_date]])/7,0)=5,4,ROUNDUP(DAY(tbl_raw_data[[#This Row],[updated_date]])/7,0))</f>
        <v>WEEK 4</v>
      </c>
      <c r="N4811" s="71" t="str">
        <f>UPPER(VLOOKUP(tbl_raw_data[[#This Row],[Analyst]],settings!$A$1:$B$15,2,0))</f>
        <v>NAVED</v>
      </c>
      <c r="O4811" s="71" t="str">
        <f>TRIM(UPPER(tbl_raw_data[[#This Row],[Outcome]]))</f>
        <v>DECLINE</v>
      </c>
      <c r="P4811" s="71" t="str">
        <f>TRIM(UPPER(tbl_raw_data[[#This Row],[Queue Name]]))</f>
        <v>CONSUMER POST BUREAU</v>
      </c>
      <c r="Q4811" s="71" t="str">
        <f>IF(tbl_raw_data[[#This Row],[time_taken_in_min]]&lt;=settings!$D$2,"SLA_MET","SLA_NOT_MET")</f>
        <v>SLA_NOT_MET</v>
      </c>
    </row>
    <row r="4812" spans="1:17" x14ac:dyDescent="0.3">
      <c r="A4812" s="5" t="s">
        <v>5775</v>
      </c>
      <c r="B4812" s="34">
        <v>45163.519189814811</v>
      </c>
      <c r="C4812" s="40">
        <v>45163.526574074072</v>
      </c>
      <c r="D4812" s="10" t="s">
        <v>33</v>
      </c>
      <c r="E4812" s="10" t="s">
        <v>11</v>
      </c>
      <c r="F4812" s="10" t="s">
        <v>24</v>
      </c>
      <c r="G4812" s="10" t="s">
        <v>678</v>
      </c>
      <c r="H4812" s="84" t="str">
        <f t="shared" si="75"/>
        <v>Reason Unknown</v>
      </c>
      <c r="I4812" s="63">
        <f>(tbl_raw_data[[#This Row],[Date Actioned]])-(tbl_raw_data[[#This Row],[Date Tagged]])</f>
        <v>7.3842592610162683E-3</v>
      </c>
      <c r="J4812" s="66">
        <f>HOUR(tbl_raw_data[[#This Row],[time_taken]])*60+MINUTE(tbl_raw_data[[#This Row],[time_taken]])+SECOND(tbl_raw_data[[#This Row],[time_taken]])/60</f>
        <v>10.633333333333333</v>
      </c>
      <c r="K4812" s="68">
        <f>DATE(YEAR(tbl_raw_data[[#This Row],[Date Actioned]]),MONTH(tbl_raw_data[[#This Row],[Date Actioned]]),DAY(tbl_raw_data[[#This Row],[Date Actioned]]))</f>
        <v>45163</v>
      </c>
      <c r="L4812" s="65" t="str">
        <f>UPPER(TEXT(tbl_raw_data[[#This Row],[updated_date]],"MMMM"))</f>
        <v>AUGUST</v>
      </c>
      <c r="M4812" s="65" t="str">
        <f>"WEEK "&amp;IF(ROUNDUP(DAY(tbl_raw_data[[#This Row],[updated_date]])/7,0)=5,4,ROUNDUP(DAY(tbl_raw_data[[#This Row],[updated_date]])/7,0))</f>
        <v>WEEK 4</v>
      </c>
      <c r="N4812" s="71" t="str">
        <f>UPPER(VLOOKUP(tbl_raw_data[[#This Row],[Analyst]],settings!$A$1:$B$15,2,0))</f>
        <v>SAM</v>
      </c>
      <c r="O4812" s="71" t="str">
        <f>TRIM(UPPER(tbl_raw_data[[#This Row],[Outcome]]))</f>
        <v>DECLINE</v>
      </c>
      <c r="P4812" s="71" t="str">
        <f>TRIM(UPPER(tbl_raw_data[[#This Row],[Queue Name]]))</f>
        <v>CONSUMER EXISTING</v>
      </c>
      <c r="Q4812" s="71" t="str">
        <f>IF(tbl_raw_data[[#This Row],[time_taken_in_min]]&lt;=settings!$D$2,"SLA_MET","SLA_NOT_MET")</f>
        <v>SLA_MET</v>
      </c>
    </row>
    <row r="4813" spans="1:17" x14ac:dyDescent="0.3">
      <c r="A4813" s="7" t="s">
        <v>5776</v>
      </c>
      <c r="B4813" s="36">
        <v>45163.520289351851</v>
      </c>
      <c r="C4813" s="41">
        <v>45163.529131944444</v>
      </c>
      <c r="D4813" s="11" t="s">
        <v>33</v>
      </c>
      <c r="E4813" s="11" t="s">
        <v>11</v>
      </c>
      <c r="F4813" s="11" t="s">
        <v>24</v>
      </c>
      <c r="G4813" s="11" t="s">
        <v>676</v>
      </c>
      <c r="H4813" s="84" t="str">
        <f t="shared" si="75"/>
        <v>Reason Unknown</v>
      </c>
      <c r="I4813" s="63">
        <f>(tbl_raw_data[[#This Row],[Date Actioned]])-(tbl_raw_data[[#This Row],[Date Tagged]])</f>
        <v>8.8425925932824612E-3</v>
      </c>
      <c r="J4813" s="66">
        <f>HOUR(tbl_raw_data[[#This Row],[time_taken]])*60+MINUTE(tbl_raw_data[[#This Row],[time_taken]])+SECOND(tbl_raw_data[[#This Row],[time_taken]])/60</f>
        <v>12.733333333333333</v>
      </c>
      <c r="K4813" s="68">
        <f>DATE(YEAR(tbl_raw_data[[#This Row],[Date Actioned]]),MONTH(tbl_raw_data[[#This Row],[Date Actioned]]),DAY(tbl_raw_data[[#This Row],[Date Actioned]]))</f>
        <v>45163</v>
      </c>
      <c r="L4813" s="65" t="str">
        <f>UPPER(TEXT(tbl_raw_data[[#This Row],[updated_date]],"MMMM"))</f>
        <v>AUGUST</v>
      </c>
      <c r="M4813" s="65" t="str">
        <f>"WEEK "&amp;IF(ROUNDUP(DAY(tbl_raw_data[[#This Row],[updated_date]])/7,0)=5,4,ROUNDUP(DAY(tbl_raw_data[[#This Row],[updated_date]])/7,0))</f>
        <v>WEEK 4</v>
      </c>
      <c r="N4813" s="71" t="str">
        <f>UPPER(VLOOKUP(tbl_raw_data[[#This Row],[Analyst]],settings!$A$1:$B$15,2,0))</f>
        <v>SAM</v>
      </c>
      <c r="O4813" s="71" t="str">
        <f>TRIM(UPPER(tbl_raw_data[[#This Row],[Outcome]]))</f>
        <v>DECLINE</v>
      </c>
      <c r="P4813" s="71" t="str">
        <f>TRIM(UPPER(tbl_raw_data[[#This Row],[Queue Name]]))</f>
        <v>CONSUMER EXISTING</v>
      </c>
      <c r="Q4813" s="71" t="str">
        <f>IF(tbl_raw_data[[#This Row],[time_taken_in_min]]&lt;=settings!$D$2,"SLA_MET","SLA_NOT_MET")</f>
        <v>SLA_MET</v>
      </c>
    </row>
    <row r="4814" spans="1:17" x14ac:dyDescent="0.3">
      <c r="A4814" s="1" t="s">
        <v>5777</v>
      </c>
      <c r="B4814" s="34">
        <v>45163.528067129628</v>
      </c>
      <c r="C4814" s="40">
        <v>45163.533055555556</v>
      </c>
      <c r="D4814" s="10" t="s">
        <v>33</v>
      </c>
      <c r="E4814" s="10" t="s">
        <v>8</v>
      </c>
      <c r="F4814" s="10" t="s">
        <v>24</v>
      </c>
      <c r="G4814" s="10" t="s">
        <v>885</v>
      </c>
      <c r="H4814" s="84" t="str">
        <f t="shared" si="75"/>
        <v>Reason Unknown</v>
      </c>
      <c r="I4814" s="63">
        <f>(tbl_raw_data[[#This Row],[Date Actioned]])-(tbl_raw_data[[#This Row],[Date Tagged]])</f>
        <v>4.9884259278769605E-3</v>
      </c>
      <c r="J4814" s="66">
        <f>HOUR(tbl_raw_data[[#This Row],[time_taken]])*60+MINUTE(tbl_raw_data[[#This Row],[time_taken]])+SECOND(tbl_raw_data[[#This Row],[time_taken]])/60</f>
        <v>7.1833333333333336</v>
      </c>
      <c r="K4814" s="68">
        <f>DATE(YEAR(tbl_raw_data[[#This Row],[Date Actioned]]),MONTH(tbl_raw_data[[#This Row],[Date Actioned]]),DAY(tbl_raw_data[[#This Row],[Date Actioned]]))</f>
        <v>45163</v>
      </c>
      <c r="L4814" s="65" t="str">
        <f>UPPER(TEXT(tbl_raw_data[[#This Row],[updated_date]],"MMMM"))</f>
        <v>AUGUST</v>
      </c>
      <c r="M4814" s="65" t="str">
        <f>"WEEK "&amp;IF(ROUNDUP(DAY(tbl_raw_data[[#This Row],[updated_date]])/7,0)=5,4,ROUNDUP(DAY(tbl_raw_data[[#This Row],[updated_date]])/7,0))</f>
        <v>WEEK 4</v>
      </c>
      <c r="N4814" s="71" t="str">
        <f>UPPER(VLOOKUP(tbl_raw_data[[#This Row],[Analyst]],settings!$A$1:$B$15,2,0))</f>
        <v>SAM</v>
      </c>
      <c r="O4814" s="71" t="str">
        <f>TRIM(UPPER(tbl_raw_data[[#This Row],[Outcome]]))</f>
        <v>DECLINE</v>
      </c>
      <c r="P4814" s="71" t="str">
        <f>TRIM(UPPER(tbl_raw_data[[#This Row],[Queue Name]]))</f>
        <v>CONSUMER POST BUREAU</v>
      </c>
      <c r="Q4814" s="71" t="str">
        <f>IF(tbl_raw_data[[#This Row],[time_taken_in_min]]&lt;=settings!$D$2,"SLA_MET","SLA_NOT_MET")</f>
        <v>SLA_MET</v>
      </c>
    </row>
    <row r="4815" spans="1:17" x14ac:dyDescent="0.3">
      <c r="A4815" s="5" t="s">
        <v>5778</v>
      </c>
      <c r="B4815" s="36">
        <v>45163.546655092592</v>
      </c>
      <c r="C4815" s="41">
        <v>45163.553460648145</v>
      </c>
      <c r="D4815" s="11" t="s">
        <v>33</v>
      </c>
      <c r="E4815" s="11" t="s">
        <v>11</v>
      </c>
      <c r="F4815" s="11" t="s">
        <v>19</v>
      </c>
      <c r="G4815" s="11" t="s">
        <v>735</v>
      </c>
      <c r="H4815" s="84" t="str">
        <f t="shared" si="75"/>
        <v>Reason Unknown</v>
      </c>
      <c r="I4815" s="63">
        <f>(tbl_raw_data[[#This Row],[Date Actioned]])-(tbl_raw_data[[#This Row],[Date Tagged]])</f>
        <v>6.805555553000886E-3</v>
      </c>
      <c r="J4815" s="66">
        <f>HOUR(tbl_raw_data[[#This Row],[time_taken]])*60+MINUTE(tbl_raw_data[[#This Row],[time_taken]])+SECOND(tbl_raw_data[[#This Row],[time_taken]])/60</f>
        <v>9.8000000000000007</v>
      </c>
      <c r="K4815" s="68">
        <f>DATE(YEAR(tbl_raw_data[[#This Row],[Date Actioned]]),MONTH(tbl_raw_data[[#This Row],[Date Actioned]]),DAY(tbl_raw_data[[#This Row],[Date Actioned]]))</f>
        <v>45163</v>
      </c>
      <c r="L4815" s="65" t="str">
        <f>UPPER(TEXT(tbl_raw_data[[#This Row],[updated_date]],"MMMM"))</f>
        <v>AUGUST</v>
      </c>
      <c r="M4815" s="65" t="str">
        <f>"WEEK "&amp;IF(ROUNDUP(DAY(tbl_raw_data[[#This Row],[updated_date]])/7,0)=5,4,ROUNDUP(DAY(tbl_raw_data[[#This Row],[updated_date]])/7,0))</f>
        <v>WEEK 4</v>
      </c>
      <c r="N4815" s="71" t="str">
        <f>UPPER(VLOOKUP(tbl_raw_data[[#This Row],[Analyst]],settings!$A$1:$B$15,2,0))</f>
        <v>NAVED</v>
      </c>
      <c r="O4815" s="71" t="str">
        <f>TRIM(UPPER(tbl_raw_data[[#This Row],[Outcome]]))</f>
        <v>DECLINE</v>
      </c>
      <c r="P4815" s="71" t="str">
        <f>TRIM(UPPER(tbl_raw_data[[#This Row],[Queue Name]]))</f>
        <v>CONSUMER EXISTING</v>
      </c>
      <c r="Q4815" s="71" t="str">
        <f>IF(tbl_raw_data[[#This Row],[time_taken_in_min]]&lt;=settings!$D$2,"SLA_MET","SLA_NOT_MET")</f>
        <v>SLA_MET</v>
      </c>
    </row>
    <row r="4816" spans="1:17" x14ac:dyDescent="0.3">
      <c r="A4816" s="7" t="s">
        <v>5779</v>
      </c>
      <c r="B4816" s="34">
        <v>45163.563680555555</v>
      </c>
      <c r="C4816" s="40">
        <v>45163.577175925922</v>
      </c>
      <c r="D4816" s="10" t="s">
        <v>33</v>
      </c>
      <c r="E4816" s="10" t="s">
        <v>8</v>
      </c>
      <c r="F4816" s="10" t="s">
        <v>22</v>
      </c>
      <c r="G4816" s="10" t="s">
        <v>886</v>
      </c>
      <c r="H4816" s="84" t="str">
        <f t="shared" si="75"/>
        <v>Reason Unknown</v>
      </c>
      <c r="I4816" s="63">
        <f>(tbl_raw_data[[#This Row],[Date Actioned]])-(tbl_raw_data[[#This Row],[Date Tagged]])</f>
        <v>1.3495370367309079E-2</v>
      </c>
      <c r="J4816" s="66">
        <f>HOUR(tbl_raw_data[[#This Row],[time_taken]])*60+MINUTE(tbl_raw_data[[#This Row],[time_taken]])+SECOND(tbl_raw_data[[#This Row],[time_taken]])/60</f>
        <v>19.433333333333334</v>
      </c>
      <c r="K4816" s="68">
        <f>DATE(YEAR(tbl_raw_data[[#This Row],[Date Actioned]]),MONTH(tbl_raw_data[[#This Row],[Date Actioned]]),DAY(tbl_raw_data[[#This Row],[Date Actioned]]))</f>
        <v>45163</v>
      </c>
      <c r="L4816" s="65" t="str">
        <f>UPPER(TEXT(tbl_raw_data[[#This Row],[updated_date]],"MMMM"))</f>
        <v>AUGUST</v>
      </c>
      <c r="M4816" s="65" t="str">
        <f>"WEEK "&amp;IF(ROUNDUP(DAY(tbl_raw_data[[#This Row],[updated_date]])/7,0)=5,4,ROUNDUP(DAY(tbl_raw_data[[#This Row],[updated_date]])/7,0))</f>
        <v>WEEK 4</v>
      </c>
      <c r="N4816" s="71" t="str">
        <f>UPPER(VLOOKUP(tbl_raw_data[[#This Row],[Analyst]],settings!$A$1:$B$15,2,0))</f>
        <v>ROHAN</v>
      </c>
      <c r="O4816" s="71" t="str">
        <f>TRIM(UPPER(tbl_raw_data[[#This Row],[Outcome]]))</f>
        <v>DECLINE</v>
      </c>
      <c r="P4816" s="71" t="str">
        <f>TRIM(UPPER(tbl_raw_data[[#This Row],[Queue Name]]))</f>
        <v>CONSUMER POST BUREAU</v>
      </c>
      <c r="Q4816" s="71" t="str">
        <f>IF(tbl_raw_data[[#This Row],[time_taken_in_min]]&lt;=settings!$D$2,"SLA_MET","SLA_NOT_MET")</f>
        <v>SLA_MET</v>
      </c>
    </row>
    <row r="4817" spans="1:17" x14ac:dyDescent="0.3">
      <c r="A4817" s="1" t="s">
        <v>5780</v>
      </c>
      <c r="B4817" s="36">
        <v>45163.568761574075</v>
      </c>
      <c r="C4817" s="41">
        <v>45163.571840277778</v>
      </c>
      <c r="D4817" s="11" t="s">
        <v>33</v>
      </c>
      <c r="E4817" s="11" t="s">
        <v>11</v>
      </c>
      <c r="F4817" s="11" t="s">
        <v>21</v>
      </c>
      <c r="G4817" s="13"/>
      <c r="H4817" s="84" t="str">
        <f t="shared" si="75"/>
        <v>Reason Unknown</v>
      </c>
      <c r="I4817" s="63">
        <f>(tbl_raw_data[[#This Row],[Date Actioned]])-(tbl_raw_data[[#This Row],[Date Tagged]])</f>
        <v>3.0787037030677311E-3</v>
      </c>
      <c r="J4817" s="66">
        <f>HOUR(tbl_raw_data[[#This Row],[time_taken]])*60+MINUTE(tbl_raw_data[[#This Row],[time_taken]])+SECOND(tbl_raw_data[[#This Row],[time_taken]])/60</f>
        <v>4.4333333333333336</v>
      </c>
      <c r="K4817" s="68">
        <f>DATE(YEAR(tbl_raw_data[[#This Row],[Date Actioned]]),MONTH(tbl_raw_data[[#This Row],[Date Actioned]]),DAY(tbl_raw_data[[#This Row],[Date Actioned]]))</f>
        <v>45163</v>
      </c>
      <c r="L4817" s="65" t="str">
        <f>UPPER(TEXT(tbl_raw_data[[#This Row],[updated_date]],"MMMM"))</f>
        <v>AUGUST</v>
      </c>
      <c r="M4817" s="65" t="str">
        <f>"WEEK "&amp;IF(ROUNDUP(DAY(tbl_raw_data[[#This Row],[updated_date]])/7,0)=5,4,ROUNDUP(DAY(tbl_raw_data[[#This Row],[updated_date]])/7,0))</f>
        <v>WEEK 4</v>
      </c>
      <c r="N4817" s="71" t="str">
        <f>UPPER(VLOOKUP(tbl_raw_data[[#This Row],[Analyst]],settings!$A$1:$B$15,2,0))</f>
        <v>SHAHID</v>
      </c>
      <c r="O4817" s="71" t="str">
        <f>TRIM(UPPER(tbl_raw_data[[#This Row],[Outcome]]))</f>
        <v>DECLINE</v>
      </c>
      <c r="P4817" s="71" t="str">
        <f>TRIM(UPPER(tbl_raw_data[[#This Row],[Queue Name]]))</f>
        <v>CONSUMER EXISTING</v>
      </c>
      <c r="Q4817" s="71" t="str">
        <f>IF(tbl_raw_data[[#This Row],[time_taken_in_min]]&lt;=settings!$D$2,"SLA_MET","SLA_NOT_MET")</f>
        <v>SLA_MET</v>
      </c>
    </row>
    <row r="4818" spans="1:17" x14ac:dyDescent="0.3">
      <c r="A4818" s="5" t="s">
        <v>5781</v>
      </c>
      <c r="B4818" s="34">
        <v>45163.577685185184</v>
      </c>
      <c r="C4818" s="40">
        <v>45163.581747685188</v>
      </c>
      <c r="D4818" s="10" t="s">
        <v>33</v>
      </c>
      <c r="E4818" s="10" t="s">
        <v>18</v>
      </c>
      <c r="F4818" s="10" t="s">
        <v>22</v>
      </c>
      <c r="G4818" s="10" t="s">
        <v>826</v>
      </c>
      <c r="H4818" s="84" t="str">
        <f t="shared" si="75"/>
        <v>Reason Unknown</v>
      </c>
      <c r="I4818" s="63">
        <f>(tbl_raw_data[[#This Row],[Date Actioned]])-(tbl_raw_data[[#This Row],[Date Tagged]])</f>
        <v>4.062500003783498E-3</v>
      </c>
      <c r="J4818" s="66">
        <f>HOUR(tbl_raw_data[[#This Row],[time_taken]])*60+MINUTE(tbl_raw_data[[#This Row],[time_taken]])+SECOND(tbl_raw_data[[#This Row],[time_taken]])/60</f>
        <v>5.85</v>
      </c>
      <c r="K4818" s="68">
        <f>DATE(YEAR(tbl_raw_data[[#This Row],[Date Actioned]]),MONTH(tbl_raw_data[[#This Row],[Date Actioned]]),DAY(tbl_raw_data[[#This Row],[Date Actioned]]))</f>
        <v>45163</v>
      </c>
      <c r="L4818" s="65" t="str">
        <f>UPPER(TEXT(tbl_raw_data[[#This Row],[updated_date]],"MMMM"))</f>
        <v>AUGUST</v>
      </c>
      <c r="M4818" s="65" t="str">
        <f>"WEEK "&amp;IF(ROUNDUP(DAY(tbl_raw_data[[#This Row],[updated_date]])/7,0)=5,4,ROUNDUP(DAY(tbl_raw_data[[#This Row],[updated_date]])/7,0))</f>
        <v>WEEK 4</v>
      </c>
      <c r="N4818" s="71" t="str">
        <f>UPPER(VLOOKUP(tbl_raw_data[[#This Row],[Analyst]],settings!$A$1:$B$15,2,0))</f>
        <v>ROHAN</v>
      </c>
      <c r="O4818" s="71" t="str">
        <f>TRIM(UPPER(tbl_raw_data[[#This Row],[Outcome]]))</f>
        <v>DECLINE</v>
      </c>
      <c r="P4818" s="71" t="str">
        <f>TRIM(UPPER(tbl_raw_data[[#This Row],[Queue Name]]))</f>
        <v>CONSUMER PRE BUREAU</v>
      </c>
      <c r="Q4818" s="71" t="str">
        <f>IF(tbl_raw_data[[#This Row],[time_taken_in_min]]&lt;=settings!$D$2,"SLA_MET","SLA_NOT_MET")</f>
        <v>SLA_MET</v>
      </c>
    </row>
    <row r="4819" spans="1:17" x14ac:dyDescent="0.3">
      <c r="A4819" s="7" t="s">
        <v>5782</v>
      </c>
      <c r="B4819" s="36">
        <v>45163.578101851854</v>
      </c>
      <c r="C4819" s="41">
        <v>45163.59039351852</v>
      </c>
      <c r="D4819" s="11" t="s">
        <v>33</v>
      </c>
      <c r="E4819" s="11" t="s">
        <v>11</v>
      </c>
      <c r="F4819" s="11" t="s">
        <v>19</v>
      </c>
      <c r="G4819" s="11" t="s">
        <v>737</v>
      </c>
      <c r="H4819" s="84" t="str">
        <f t="shared" si="75"/>
        <v>Reason Unknown</v>
      </c>
      <c r="I4819" s="63">
        <f>(tbl_raw_data[[#This Row],[Date Actioned]])-(tbl_raw_data[[#This Row],[Date Tagged]])</f>
        <v>1.2291666665987577E-2</v>
      </c>
      <c r="J4819" s="66">
        <f>HOUR(tbl_raw_data[[#This Row],[time_taken]])*60+MINUTE(tbl_raw_data[[#This Row],[time_taken]])+SECOND(tbl_raw_data[[#This Row],[time_taken]])/60</f>
        <v>17.7</v>
      </c>
      <c r="K4819" s="68">
        <f>DATE(YEAR(tbl_raw_data[[#This Row],[Date Actioned]]),MONTH(tbl_raw_data[[#This Row],[Date Actioned]]),DAY(tbl_raw_data[[#This Row],[Date Actioned]]))</f>
        <v>45163</v>
      </c>
      <c r="L4819" s="65" t="str">
        <f>UPPER(TEXT(tbl_raw_data[[#This Row],[updated_date]],"MMMM"))</f>
        <v>AUGUST</v>
      </c>
      <c r="M4819" s="65" t="str">
        <f>"WEEK "&amp;IF(ROUNDUP(DAY(tbl_raw_data[[#This Row],[updated_date]])/7,0)=5,4,ROUNDUP(DAY(tbl_raw_data[[#This Row],[updated_date]])/7,0))</f>
        <v>WEEK 4</v>
      </c>
      <c r="N4819" s="71" t="str">
        <f>UPPER(VLOOKUP(tbl_raw_data[[#This Row],[Analyst]],settings!$A$1:$B$15,2,0))</f>
        <v>NAVED</v>
      </c>
      <c r="O4819" s="71" t="str">
        <f>TRIM(UPPER(tbl_raw_data[[#This Row],[Outcome]]))</f>
        <v>DECLINE</v>
      </c>
      <c r="P4819" s="71" t="str">
        <f>TRIM(UPPER(tbl_raw_data[[#This Row],[Queue Name]]))</f>
        <v>CONSUMER EXISTING</v>
      </c>
      <c r="Q4819" s="71" t="str">
        <f>IF(tbl_raw_data[[#This Row],[time_taken_in_min]]&lt;=settings!$D$2,"SLA_MET","SLA_NOT_MET")</f>
        <v>SLA_MET</v>
      </c>
    </row>
    <row r="4820" spans="1:17" x14ac:dyDescent="0.3">
      <c r="A4820" s="1" t="s">
        <v>5783</v>
      </c>
      <c r="B4820" s="34">
        <v>45163.583622685182</v>
      </c>
      <c r="C4820" s="40">
        <v>45163.596770833334</v>
      </c>
      <c r="D4820" s="10" t="s">
        <v>33</v>
      </c>
      <c r="E4820" s="10" t="s">
        <v>11</v>
      </c>
      <c r="F4820" s="10" t="s">
        <v>19</v>
      </c>
      <c r="G4820" s="10" t="s">
        <v>737</v>
      </c>
      <c r="H4820" s="84" t="str">
        <f t="shared" si="75"/>
        <v>Reason Unknown</v>
      </c>
      <c r="I4820" s="63">
        <f>(tbl_raw_data[[#This Row],[Date Actioned]])-(tbl_raw_data[[#This Row],[Date Tagged]])</f>
        <v>1.3148148151230998E-2</v>
      </c>
      <c r="J4820" s="66">
        <f>HOUR(tbl_raw_data[[#This Row],[time_taken]])*60+MINUTE(tbl_raw_data[[#This Row],[time_taken]])+SECOND(tbl_raw_data[[#This Row],[time_taken]])/60</f>
        <v>18.933333333333334</v>
      </c>
      <c r="K4820" s="68">
        <f>DATE(YEAR(tbl_raw_data[[#This Row],[Date Actioned]]),MONTH(tbl_raw_data[[#This Row],[Date Actioned]]),DAY(tbl_raw_data[[#This Row],[Date Actioned]]))</f>
        <v>45163</v>
      </c>
      <c r="L4820" s="65" t="str">
        <f>UPPER(TEXT(tbl_raw_data[[#This Row],[updated_date]],"MMMM"))</f>
        <v>AUGUST</v>
      </c>
      <c r="M4820" s="65" t="str">
        <f>"WEEK "&amp;IF(ROUNDUP(DAY(tbl_raw_data[[#This Row],[updated_date]])/7,0)=5,4,ROUNDUP(DAY(tbl_raw_data[[#This Row],[updated_date]])/7,0))</f>
        <v>WEEK 4</v>
      </c>
      <c r="N4820" s="71" t="str">
        <f>UPPER(VLOOKUP(tbl_raw_data[[#This Row],[Analyst]],settings!$A$1:$B$15,2,0))</f>
        <v>NAVED</v>
      </c>
      <c r="O4820" s="71" t="str">
        <f>TRIM(UPPER(tbl_raw_data[[#This Row],[Outcome]]))</f>
        <v>DECLINE</v>
      </c>
      <c r="P4820" s="71" t="str">
        <f>TRIM(UPPER(tbl_raw_data[[#This Row],[Queue Name]]))</f>
        <v>CONSUMER EXISTING</v>
      </c>
      <c r="Q4820" s="71" t="str">
        <f>IF(tbl_raw_data[[#This Row],[time_taken_in_min]]&lt;=settings!$D$2,"SLA_MET","SLA_NOT_MET")</f>
        <v>SLA_MET</v>
      </c>
    </row>
    <row r="4821" spans="1:17" x14ac:dyDescent="0.3">
      <c r="A4821" s="5" t="s">
        <v>5784</v>
      </c>
      <c r="B4821" s="36">
        <v>45163.589861111112</v>
      </c>
      <c r="C4821" s="41">
        <v>45163.596238425926</v>
      </c>
      <c r="D4821" s="11" t="s">
        <v>33</v>
      </c>
      <c r="E4821" s="11" t="s">
        <v>11</v>
      </c>
      <c r="F4821" s="11" t="s">
        <v>9</v>
      </c>
      <c r="G4821" s="13"/>
      <c r="H4821" s="84" t="str">
        <f t="shared" si="75"/>
        <v>Reason Unknown</v>
      </c>
      <c r="I4821" s="63">
        <f>(tbl_raw_data[[#This Row],[Date Actioned]])-(tbl_raw_data[[#This Row],[Date Tagged]])</f>
        <v>6.3773148140171543E-3</v>
      </c>
      <c r="J4821" s="66">
        <f>HOUR(tbl_raw_data[[#This Row],[time_taken]])*60+MINUTE(tbl_raw_data[[#This Row],[time_taken]])+SECOND(tbl_raw_data[[#This Row],[time_taken]])/60</f>
        <v>9.1833333333333336</v>
      </c>
      <c r="K4821" s="68">
        <f>DATE(YEAR(tbl_raw_data[[#This Row],[Date Actioned]]),MONTH(tbl_raw_data[[#This Row],[Date Actioned]]),DAY(tbl_raw_data[[#This Row],[Date Actioned]]))</f>
        <v>45163</v>
      </c>
      <c r="L4821" s="65" t="str">
        <f>UPPER(TEXT(tbl_raw_data[[#This Row],[updated_date]],"MMMM"))</f>
        <v>AUGUST</v>
      </c>
      <c r="M4821" s="65" t="str">
        <f>"WEEK "&amp;IF(ROUNDUP(DAY(tbl_raw_data[[#This Row],[updated_date]])/7,0)=5,4,ROUNDUP(DAY(tbl_raw_data[[#This Row],[updated_date]])/7,0))</f>
        <v>WEEK 4</v>
      </c>
      <c r="N4821" s="71" t="str">
        <f>UPPER(VLOOKUP(tbl_raw_data[[#This Row],[Analyst]],settings!$A$1:$B$15,2,0))</f>
        <v>QUADIR</v>
      </c>
      <c r="O4821" s="71" t="str">
        <f>TRIM(UPPER(tbl_raw_data[[#This Row],[Outcome]]))</f>
        <v>DECLINE</v>
      </c>
      <c r="P4821" s="71" t="str">
        <f>TRIM(UPPER(tbl_raw_data[[#This Row],[Queue Name]]))</f>
        <v>CONSUMER EXISTING</v>
      </c>
      <c r="Q4821" s="71" t="str">
        <f>IF(tbl_raw_data[[#This Row],[time_taken_in_min]]&lt;=settings!$D$2,"SLA_MET","SLA_NOT_MET")</f>
        <v>SLA_MET</v>
      </c>
    </row>
    <row r="4822" spans="1:17" x14ac:dyDescent="0.3">
      <c r="A4822" s="7" t="s">
        <v>5785</v>
      </c>
      <c r="B4822" s="34">
        <v>45163.62290509259</v>
      </c>
      <c r="C4822" s="40">
        <v>45163.631886574076</v>
      </c>
      <c r="D4822" s="10" t="s">
        <v>33</v>
      </c>
      <c r="E4822" s="10" t="s">
        <v>11</v>
      </c>
      <c r="F4822" s="10" t="s">
        <v>22</v>
      </c>
      <c r="G4822" s="10" t="s">
        <v>887</v>
      </c>
      <c r="H4822" s="84" t="str">
        <f t="shared" si="75"/>
        <v>Reason Unknown</v>
      </c>
      <c r="I4822" s="63">
        <f>(tbl_raw_data[[#This Row],[Date Actioned]])-(tbl_raw_data[[#This Row],[Date Tagged]])</f>
        <v>8.9814814855344594E-3</v>
      </c>
      <c r="J4822" s="66">
        <f>HOUR(tbl_raw_data[[#This Row],[time_taken]])*60+MINUTE(tbl_raw_data[[#This Row],[time_taken]])+SECOND(tbl_raw_data[[#This Row],[time_taken]])/60</f>
        <v>12.933333333333334</v>
      </c>
      <c r="K4822" s="68">
        <f>DATE(YEAR(tbl_raw_data[[#This Row],[Date Actioned]]),MONTH(tbl_raw_data[[#This Row],[Date Actioned]]),DAY(tbl_raw_data[[#This Row],[Date Actioned]]))</f>
        <v>45163</v>
      </c>
      <c r="L4822" s="65" t="str">
        <f>UPPER(TEXT(tbl_raw_data[[#This Row],[updated_date]],"MMMM"))</f>
        <v>AUGUST</v>
      </c>
      <c r="M4822" s="65" t="str">
        <f>"WEEK "&amp;IF(ROUNDUP(DAY(tbl_raw_data[[#This Row],[updated_date]])/7,0)=5,4,ROUNDUP(DAY(tbl_raw_data[[#This Row],[updated_date]])/7,0))</f>
        <v>WEEK 4</v>
      </c>
      <c r="N4822" s="71" t="str">
        <f>UPPER(VLOOKUP(tbl_raw_data[[#This Row],[Analyst]],settings!$A$1:$B$15,2,0))</f>
        <v>ROHAN</v>
      </c>
      <c r="O4822" s="71" t="str">
        <f>TRIM(UPPER(tbl_raw_data[[#This Row],[Outcome]]))</f>
        <v>DECLINE</v>
      </c>
      <c r="P4822" s="71" t="str">
        <f>TRIM(UPPER(tbl_raw_data[[#This Row],[Queue Name]]))</f>
        <v>CONSUMER EXISTING</v>
      </c>
      <c r="Q4822" s="71" t="str">
        <f>IF(tbl_raw_data[[#This Row],[time_taken_in_min]]&lt;=settings!$D$2,"SLA_MET","SLA_NOT_MET")</f>
        <v>SLA_MET</v>
      </c>
    </row>
    <row r="4823" spans="1:17" x14ac:dyDescent="0.3">
      <c r="A4823" s="1" t="s">
        <v>5786</v>
      </c>
      <c r="B4823" s="36">
        <v>45163.629918981482</v>
      </c>
      <c r="C4823" s="41">
        <v>45163.636701388888</v>
      </c>
      <c r="D4823" s="11" t="s">
        <v>33</v>
      </c>
      <c r="E4823" s="11" t="s">
        <v>18</v>
      </c>
      <c r="F4823" s="11" t="s">
        <v>24</v>
      </c>
      <c r="G4823" s="11" t="s">
        <v>676</v>
      </c>
      <c r="H4823" s="84" t="str">
        <f t="shared" si="75"/>
        <v>Reason Unknown</v>
      </c>
      <c r="I4823" s="63">
        <f>(tbl_raw_data[[#This Row],[Date Actioned]])-(tbl_raw_data[[#This Row],[Date Tagged]])</f>
        <v>6.7824074067175388E-3</v>
      </c>
      <c r="J4823" s="66">
        <f>HOUR(tbl_raw_data[[#This Row],[time_taken]])*60+MINUTE(tbl_raw_data[[#This Row],[time_taken]])+SECOND(tbl_raw_data[[#This Row],[time_taken]])/60</f>
        <v>9.7666666666666675</v>
      </c>
      <c r="K4823" s="68">
        <f>DATE(YEAR(tbl_raw_data[[#This Row],[Date Actioned]]),MONTH(tbl_raw_data[[#This Row],[Date Actioned]]),DAY(tbl_raw_data[[#This Row],[Date Actioned]]))</f>
        <v>45163</v>
      </c>
      <c r="L4823" s="65" t="str">
        <f>UPPER(TEXT(tbl_raw_data[[#This Row],[updated_date]],"MMMM"))</f>
        <v>AUGUST</v>
      </c>
      <c r="M4823" s="65" t="str">
        <f>"WEEK "&amp;IF(ROUNDUP(DAY(tbl_raw_data[[#This Row],[updated_date]])/7,0)=5,4,ROUNDUP(DAY(tbl_raw_data[[#This Row],[updated_date]])/7,0))</f>
        <v>WEEK 4</v>
      </c>
      <c r="N4823" s="71" t="str">
        <f>UPPER(VLOOKUP(tbl_raw_data[[#This Row],[Analyst]],settings!$A$1:$B$15,2,0))</f>
        <v>SAM</v>
      </c>
      <c r="O4823" s="71" t="str">
        <f>TRIM(UPPER(tbl_raw_data[[#This Row],[Outcome]]))</f>
        <v>DECLINE</v>
      </c>
      <c r="P4823" s="71" t="str">
        <f>TRIM(UPPER(tbl_raw_data[[#This Row],[Queue Name]]))</f>
        <v>CONSUMER PRE BUREAU</v>
      </c>
      <c r="Q4823" s="71" t="str">
        <f>IF(tbl_raw_data[[#This Row],[time_taken_in_min]]&lt;=settings!$D$2,"SLA_MET","SLA_NOT_MET")</f>
        <v>SLA_MET</v>
      </c>
    </row>
    <row r="4824" spans="1:17" x14ac:dyDescent="0.3">
      <c r="A4824" s="5" t="s">
        <v>5787</v>
      </c>
      <c r="B4824" s="34">
        <v>45163.632326388892</v>
      </c>
      <c r="C4824" s="40">
        <v>45163.639780092592</v>
      </c>
      <c r="D4824" s="10" t="s">
        <v>33</v>
      </c>
      <c r="E4824" s="10" t="s">
        <v>8</v>
      </c>
      <c r="F4824" s="10" t="s">
        <v>21</v>
      </c>
      <c r="G4824" s="12"/>
      <c r="H4824" s="84" t="str">
        <f t="shared" si="75"/>
        <v>Reason Unknown</v>
      </c>
      <c r="I4824" s="63">
        <f>(tbl_raw_data[[#This Row],[Date Actioned]])-(tbl_raw_data[[#This Row],[Date Tagged]])</f>
        <v>7.4537036998663098E-3</v>
      </c>
      <c r="J4824" s="66">
        <f>HOUR(tbl_raw_data[[#This Row],[time_taken]])*60+MINUTE(tbl_raw_data[[#This Row],[time_taken]])+SECOND(tbl_raw_data[[#This Row],[time_taken]])/60</f>
        <v>10.733333333333333</v>
      </c>
      <c r="K4824" s="68">
        <f>DATE(YEAR(tbl_raw_data[[#This Row],[Date Actioned]]),MONTH(tbl_raw_data[[#This Row],[Date Actioned]]),DAY(tbl_raw_data[[#This Row],[Date Actioned]]))</f>
        <v>45163</v>
      </c>
      <c r="L4824" s="65" t="str">
        <f>UPPER(TEXT(tbl_raw_data[[#This Row],[updated_date]],"MMMM"))</f>
        <v>AUGUST</v>
      </c>
      <c r="M4824" s="65" t="str">
        <f>"WEEK "&amp;IF(ROUNDUP(DAY(tbl_raw_data[[#This Row],[updated_date]])/7,0)=5,4,ROUNDUP(DAY(tbl_raw_data[[#This Row],[updated_date]])/7,0))</f>
        <v>WEEK 4</v>
      </c>
      <c r="N4824" s="71" t="str">
        <f>UPPER(VLOOKUP(tbl_raw_data[[#This Row],[Analyst]],settings!$A$1:$B$15,2,0))</f>
        <v>SHAHID</v>
      </c>
      <c r="O4824" s="71" t="str">
        <f>TRIM(UPPER(tbl_raw_data[[#This Row],[Outcome]]))</f>
        <v>DECLINE</v>
      </c>
      <c r="P4824" s="71" t="str">
        <f>TRIM(UPPER(tbl_raw_data[[#This Row],[Queue Name]]))</f>
        <v>CONSUMER POST BUREAU</v>
      </c>
      <c r="Q4824" s="71" t="str">
        <f>IF(tbl_raw_data[[#This Row],[time_taken_in_min]]&lt;=settings!$D$2,"SLA_MET","SLA_NOT_MET")</f>
        <v>SLA_MET</v>
      </c>
    </row>
    <row r="4825" spans="1:17" x14ac:dyDescent="0.3">
      <c r="A4825" s="7" t="s">
        <v>5788</v>
      </c>
      <c r="B4825" s="36">
        <v>45163.640833333331</v>
      </c>
      <c r="C4825" s="41">
        <v>45163.656701388885</v>
      </c>
      <c r="D4825" s="11" t="s">
        <v>33</v>
      </c>
      <c r="E4825" s="11" t="s">
        <v>11</v>
      </c>
      <c r="F4825" s="11" t="s">
        <v>19</v>
      </c>
      <c r="G4825" s="11" t="s">
        <v>678</v>
      </c>
      <c r="H4825" s="84" t="str">
        <f t="shared" si="75"/>
        <v>Reason Unknown</v>
      </c>
      <c r="I4825" s="63">
        <f>(tbl_raw_data[[#This Row],[Date Actioned]])-(tbl_raw_data[[#This Row],[Date Tagged]])</f>
        <v>1.5868055554165039E-2</v>
      </c>
      <c r="J4825" s="66">
        <f>HOUR(tbl_raw_data[[#This Row],[time_taken]])*60+MINUTE(tbl_raw_data[[#This Row],[time_taken]])+SECOND(tbl_raw_data[[#This Row],[time_taken]])/60</f>
        <v>22.85</v>
      </c>
      <c r="K4825" s="68">
        <f>DATE(YEAR(tbl_raw_data[[#This Row],[Date Actioned]]),MONTH(tbl_raw_data[[#This Row],[Date Actioned]]),DAY(tbl_raw_data[[#This Row],[Date Actioned]]))</f>
        <v>45163</v>
      </c>
      <c r="L4825" s="65" t="str">
        <f>UPPER(TEXT(tbl_raw_data[[#This Row],[updated_date]],"MMMM"))</f>
        <v>AUGUST</v>
      </c>
      <c r="M4825" s="65" t="str">
        <f>"WEEK "&amp;IF(ROUNDUP(DAY(tbl_raw_data[[#This Row],[updated_date]])/7,0)=5,4,ROUNDUP(DAY(tbl_raw_data[[#This Row],[updated_date]])/7,0))</f>
        <v>WEEK 4</v>
      </c>
      <c r="N4825" s="71" t="str">
        <f>UPPER(VLOOKUP(tbl_raw_data[[#This Row],[Analyst]],settings!$A$1:$B$15,2,0))</f>
        <v>NAVED</v>
      </c>
      <c r="O4825" s="71" t="str">
        <f>TRIM(UPPER(tbl_raw_data[[#This Row],[Outcome]]))</f>
        <v>DECLINE</v>
      </c>
      <c r="P4825" s="71" t="str">
        <f>TRIM(UPPER(tbl_raw_data[[#This Row],[Queue Name]]))</f>
        <v>CONSUMER EXISTING</v>
      </c>
      <c r="Q4825" s="71" t="str">
        <f>IF(tbl_raw_data[[#This Row],[time_taken_in_min]]&lt;=settings!$D$2,"SLA_MET","SLA_NOT_MET")</f>
        <v>SLA_NOT_MET</v>
      </c>
    </row>
    <row r="4826" spans="1:17" x14ac:dyDescent="0.3">
      <c r="A4826" s="1" t="s">
        <v>5789</v>
      </c>
      <c r="B4826" s="34">
        <v>45163.657476851855</v>
      </c>
      <c r="C4826" s="40">
        <v>45163.675023148149</v>
      </c>
      <c r="D4826" s="10" t="s">
        <v>33</v>
      </c>
      <c r="E4826" s="10" t="s">
        <v>11</v>
      </c>
      <c r="F4826" s="10" t="s">
        <v>19</v>
      </c>
      <c r="G4826" s="10" t="s">
        <v>735</v>
      </c>
      <c r="H4826" s="84" t="str">
        <f t="shared" si="75"/>
        <v>Reason Unknown</v>
      </c>
      <c r="I4826" s="63">
        <f>(tbl_raw_data[[#This Row],[Date Actioned]])-(tbl_raw_data[[#This Row],[Date Tagged]])</f>
        <v>1.7546296294312924E-2</v>
      </c>
      <c r="J4826" s="66">
        <f>HOUR(tbl_raw_data[[#This Row],[time_taken]])*60+MINUTE(tbl_raw_data[[#This Row],[time_taken]])+SECOND(tbl_raw_data[[#This Row],[time_taken]])/60</f>
        <v>25.266666666666666</v>
      </c>
      <c r="K4826" s="68">
        <f>DATE(YEAR(tbl_raw_data[[#This Row],[Date Actioned]]),MONTH(tbl_raw_data[[#This Row],[Date Actioned]]),DAY(tbl_raw_data[[#This Row],[Date Actioned]]))</f>
        <v>45163</v>
      </c>
      <c r="L4826" s="65" t="str">
        <f>UPPER(TEXT(tbl_raw_data[[#This Row],[updated_date]],"MMMM"))</f>
        <v>AUGUST</v>
      </c>
      <c r="M4826" s="65" t="str">
        <f>"WEEK "&amp;IF(ROUNDUP(DAY(tbl_raw_data[[#This Row],[updated_date]])/7,0)=5,4,ROUNDUP(DAY(tbl_raw_data[[#This Row],[updated_date]])/7,0))</f>
        <v>WEEK 4</v>
      </c>
      <c r="N4826" s="71" t="str">
        <f>UPPER(VLOOKUP(tbl_raw_data[[#This Row],[Analyst]],settings!$A$1:$B$15,2,0))</f>
        <v>NAVED</v>
      </c>
      <c r="O4826" s="71" t="str">
        <f>TRIM(UPPER(tbl_raw_data[[#This Row],[Outcome]]))</f>
        <v>DECLINE</v>
      </c>
      <c r="P4826" s="71" t="str">
        <f>TRIM(UPPER(tbl_raw_data[[#This Row],[Queue Name]]))</f>
        <v>CONSUMER EXISTING</v>
      </c>
      <c r="Q4826" s="71" t="str">
        <f>IF(tbl_raw_data[[#This Row],[time_taken_in_min]]&lt;=settings!$D$2,"SLA_MET","SLA_NOT_MET")</f>
        <v>SLA_NOT_MET</v>
      </c>
    </row>
    <row r="4827" spans="1:17" x14ac:dyDescent="0.3">
      <c r="A4827" s="5" t="s">
        <v>5790</v>
      </c>
      <c r="B4827" s="36">
        <v>45163.658067129632</v>
      </c>
      <c r="C4827" s="41">
        <v>45163.669872685183</v>
      </c>
      <c r="D4827" s="11" t="s">
        <v>33</v>
      </c>
      <c r="E4827" s="11" t="s">
        <v>8</v>
      </c>
      <c r="F4827" s="11" t="s">
        <v>21</v>
      </c>
      <c r="G4827" s="13"/>
      <c r="H4827" s="84" t="str">
        <f t="shared" si="75"/>
        <v>Reason Unknown</v>
      </c>
      <c r="I4827" s="63">
        <f>(tbl_raw_data[[#This Row],[Date Actioned]])-(tbl_raw_data[[#This Row],[Date Tagged]])</f>
        <v>1.1805555550381541E-2</v>
      </c>
      <c r="J4827" s="66">
        <f>HOUR(tbl_raw_data[[#This Row],[time_taken]])*60+MINUTE(tbl_raw_data[[#This Row],[time_taken]])+SECOND(tbl_raw_data[[#This Row],[time_taken]])/60</f>
        <v>17</v>
      </c>
      <c r="K4827" s="68">
        <f>DATE(YEAR(tbl_raw_data[[#This Row],[Date Actioned]]),MONTH(tbl_raw_data[[#This Row],[Date Actioned]]),DAY(tbl_raw_data[[#This Row],[Date Actioned]]))</f>
        <v>45163</v>
      </c>
      <c r="L4827" s="65" t="str">
        <f>UPPER(TEXT(tbl_raw_data[[#This Row],[updated_date]],"MMMM"))</f>
        <v>AUGUST</v>
      </c>
      <c r="M4827" s="65" t="str">
        <f>"WEEK "&amp;IF(ROUNDUP(DAY(tbl_raw_data[[#This Row],[updated_date]])/7,0)=5,4,ROUNDUP(DAY(tbl_raw_data[[#This Row],[updated_date]])/7,0))</f>
        <v>WEEK 4</v>
      </c>
      <c r="N4827" s="71" t="str">
        <f>UPPER(VLOOKUP(tbl_raw_data[[#This Row],[Analyst]],settings!$A$1:$B$15,2,0))</f>
        <v>SHAHID</v>
      </c>
      <c r="O4827" s="71" t="str">
        <f>TRIM(UPPER(tbl_raw_data[[#This Row],[Outcome]]))</f>
        <v>DECLINE</v>
      </c>
      <c r="P4827" s="71" t="str">
        <f>TRIM(UPPER(tbl_raw_data[[#This Row],[Queue Name]]))</f>
        <v>CONSUMER POST BUREAU</v>
      </c>
      <c r="Q4827" s="71" t="str">
        <f>IF(tbl_raw_data[[#This Row],[time_taken_in_min]]&lt;=settings!$D$2,"SLA_MET","SLA_NOT_MET")</f>
        <v>SLA_MET</v>
      </c>
    </row>
    <row r="4828" spans="1:17" x14ac:dyDescent="0.3">
      <c r="A4828" s="7" t="s">
        <v>5791</v>
      </c>
      <c r="B4828" s="34">
        <v>45163.660590277781</v>
      </c>
      <c r="C4828" s="40">
        <v>45163.682349537034</v>
      </c>
      <c r="D4828" s="10" t="s">
        <v>33</v>
      </c>
      <c r="E4828" s="10" t="s">
        <v>8</v>
      </c>
      <c r="F4828" s="10" t="s">
        <v>19</v>
      </c>
      <c r="G4828" s="10" t="s">
        <v>888</v>
      </c>
      <c r="H4828" s="84" t="str">
        <f t="shared" si="75"/>
        <v>Reason Unknown</v>
      </c>
      <c r="I4828" s="63">
        <f>(tbl_raw_data[[#This Row],[Date Actioned]])-(tbl_raw_data[[#This Row],[Date Tagged]])</f>
        <v>2.1759259252576157E-2</v>
      </c>
      <c r="J4828" s="66">
        <f>HOUR(tbl_raw_data[[#This Row],[time_taken]])*60+MINUTE(tbl_raw_data[[#This Row],[time_taken]])+SECOND(tbl_raw_data[[#This Row],[time_taken]])/60</f>
        <v>31.333333333333332</v>
      </c>
      <c r="K4828" s="68">
        <f>DATE(YEAR(tbl_raw_data[[#This Row],[Date Actioned]]),MONTH(tbl_raw_data[[#This Row],[Date Actioned]]),DAY(tbl_raw_data[[#This Row],[Date Actioned]]))</f>
        <v>45163</v>
      </c>
      <c r="L4828" s="65" t="str">
        <f>UPPER(TEXT(tbl_raw_data[[#This Row],[updated_date]],"MMMM"))</f>
        <v>AUGUST</v>
      </c>
      <c r="M4828" s="65" t="str">
        <f>"WEEK "&amp;IF(ROUNDUP(DAY(tbl_raw_data[[#This Row],[updated_date]])/7,0)=5,4,ROUNDUP(DAY(tbl_raw_data[[#This Row],[updated_date]])/7,0))</f>
        <v>WEEK 4</v>
      </c>
      <c r="N4828" s="71" t="str">
        <f>UPPER(VLOOKUP(tbl_raw_data[[#This Row],[Analyst]],settings!$A$1:$B$15,2,0))</f>
        <v>NAVED</v>
      </c>
      <c r="O4828" s="71" t="str">
        <f>TRIM(UPPER(tbl_raw_data[[#This Row],[Outcome]]))</f>
        <v>DECLINE</v>
      </c>
      <c r="P4828" s="71" t="str">
        <f>TRIM(UPPER(tbl_raw_data[[#This Row],[Queue Name]]))</f>
        <v>CONSUMER POST BUREAU</v>
      </c>
      <c r="Q4828" s="71" t="str">
        <f>IF(tbl_raw_data[[#This Row],[time_taken_in_min]]&lt;=settings!$D$2,"SLA_MET","SLA_NOT_MET")</f>
        <v>SLA_NOT_MET</v>
      </c>
    </row>
    <row r="4829" spans="1:17" x14ac:dyDescent="0.3">
      <c r="A4829" s="1" t="s">
        <v>5792</v>
      </c>
      <c r="B4829" s="36">
        <v>45163.676527777781</v>
      </c>
      <c r="C4829" s="41">
        <v>45163.691701388889</v>
      </c>
      <c r="D4829" s="11" t="s">
        <v>33</v>
      </c>
      <c r="E4829" s="11" t="s">
        <v>8</v>
      </c>
      <c r="F4829" s="11" t="s">
        <v>24</v>
      </c>
      <c r="G4829" s="11" t="s">
        <v>826</v>
      </c>
      <c r="H4829" s="84" t="str">
        <f t="shared" si="75"/>
        <v>Reason Unknown</v>
      </c>
      <c r="I4829" s="63">
        <f>(tbl_raw_data[[#This Row],[Date Actioned]])-(tbl_raw_data[[#This Row],[Date Tagged]])</f>
        <v>1.5173611107456964E-2</v>
      </c>
      <c r="J4829" s="66">
        <f>HOUR(tbl_raw_data[[#This Row],[time_taken]])*60+MINUTE(tbl_raw_data[[#This Row],[time_taken]])+SECOND(tbl_raw_data[[#This Row],[time_taken]])/60</f>
        <v>21.85</v>
      </c>
      <c r="K4829" s="68">
        <f>DATE(YEAR(tbl_raw_data[[#This Row],[Date Actioned]]),MONTH(tbl_raw_data[[#This Row],[Date Actioned]]),DAY(tbl_raw_data[[#This Row],[Date Actioned]]))</f>
        <v>45163</v>
      </c>
      <c r="L4829" s="65" t="str">
        <f>UPPER(TEXT(tbl_raw_data[[#This Row],[updated_date]],"MMMM"))</f>
        <v>AUGUST</v>
      </c>
      <c r="M4829" s="65" t="str">
        <f>"WEEK "&amp;IF(ROUNDUP(DAY(tbl_raw_data[[#This Row],[updated_date]])/7,0)=5,4,ROUNDUP(DAY(tbl_raw_data[[#This Row],[updated_date]])/7,0))</f>
        <v>WEEK 4</v>
      </c>
      <c r="N4829" s="71" t="str">
        <f>UPPER(VLOOKUP(tbl_raw_data[[#This Row],[Analyst]],settings!$A$1:$B$15,2,0))</f>
        <v>SAM</v>
      </c>
      <c r="O4829" s="71" t="str">
        <f>TRIM(UPPER(tbl_raw_data[[#This Row],[Outcome]]))</f>
        <v>DECLINE</v>
      </c>
      <c r="P4829" s="71" t="str">
        <f>TRIM(UPPER(tbl_raw_data[[#This Row],[Queue Name]]))</f>
        <v>CONSUMER POST BUREAU</v>
      </c>
      <c r="Q4829" s="71" t="str">
        <f>IF(tbl_raw_data[[#This Row],[time_taken_in_min]]&lt;=settings!$D$2,"SLA_MET","SLA_NOT_MET")</f>
        <v>SLA_NOT_MET</v>
      </c>
    </row>
    <row r="4830" spans="1:17" x14ac:dyDescent="0.3">
      <c r="A4830" s="5" t="s">
        <v>5793</v>
      </c>
      <c r="B4830" s="34">
        <v>45163.679664351854</v>
      </c>
      <c r="C4830" s="40">
        <v>45163.68891203704</v>
      </c>
      <c r="D4830" s="10" t="s">
        <v>33</v>
      </c>
      <c r="E4830" s="10" t="s">
        <v>8</v>
      </c>
      <c r="F4830" s="10" t="s">
        <v>22</v>
      </c>
      <c r="G4830" s="12"/>
      <c r="H4830" s="84" t="str">
        <f t="shared" si="75"/>
        <v>Reason Unknown</v>
      </c>
      <c r="I4830" s="63">
        <f>(tbl_raw_data[[#This Row],[Date Actioned]])-(tbl_raw_data[[#This Row],[Date Tagged]])</f>
        <v>9.2476851859828457E-3</v>
      </c>
      <c r="J4830" s="66">
        <f>HOUR(tbl_raw_data[[#This Row],[time_taken]])*60+MINUTE(tbl_raw_data[[#This Row],[time_taken]])+SECOND(tbl_raw_data[[#This Row],[time_taken]])/60</f>
        <v>13.316666666666666</v>
      </c>
      <c r="K4830" s="68">
        <f>DATE(YEAR(tbl_raw_data[[#This Row],[Date Actioned]]),MONTH(tbl_raw_data[[#This Row],[Date Actioned]]),DAY(tbl_raw_data[[#This Row],[Date Actioned]]))</f>
        <v>45163</v>
      </c>
      <c r="L4830" s="65" t="str">
        <f>UPPER(TEXT(tbl_raw_data[[#This Row],[updated_date]],"MMMM"))</f>
        <v>AUGUST</v>
      </c>
      <c r="M4830" s="65" t="str">
        <f>"WEEK "&amp;IF(ROUNDUP(DAY(tbl_raw_data[[#This Row],[updated_date]])/7,0)=5,4,ROUNDUP(DAY(tbl_raw_data[[#This Row],[updated_date]])/7,0))</f>
        <v>WEEK 4</v>
      </c>
      <c r="N4830" s="71" t="str">
        <f>UPPER(VLOOKUP(tbl_raw_data[[#This Row],[Analyst]],settings!$A$1:$B$15,2,0))</f>
        <v>ROHAN</v>
      </c>
      <c r="O4830" s="71" t="str">
        <f>TRIM(UPPER(tbl_raw_data[[#This Row],[Outcome]]))</f>
        <v>DECLINE</v>
      </c>
      <c r="P4830" s="71" t="str">
        <f>TRIM(UPPER(tbl_raw_data[[#This Row],[Queue Name]]))</f>
        <v>CONSUMER POST BUREAU</v>
      </c>
      <c r="Q4830" s="71" t="str">
        <f>IF(tbl_raw_data[[#This Row],[time_taken_in_min]]&lt;=settings!$D$2,"SLA_MET","SLA_NOT_MET")</f>
        <v>SLA_MET</v>
      </c>
    </row>
    <row r="4831" spans="1:17" x14ac:dyDescent="0.3">
      <c r="A4831" s="7" t="s">
        <v>5794</v>
      </c>
      <c r="B4831" s="36">
        <v>45163.693414351852</v>
      </c>
      <c r="C4831" s="41">
        <v>45163.697465277779</v>
      </c>
      <c r="D4831" s="11" t="s">
        <v>33</v>
      </c>
      <c r="E4831" s="11" t="s">
        <v>8</v>
      </c>
      <c r="F4831" s="11" t="s">
        <v>21</v>
      </c>
      <c r="G4831" s="13"/>
      <c r="H4831" s="84" t="str">
        <f t="shared" si="75"/>
        <v>Reason Unknown</v>
      </c>
      <c r="I4831" s="63">
        <f>(tbl_raw_data[[#This Row],[Date Actioned]])-(tbl_raw_data[[#This Row],[Date Tagged]])</f>
        <v>4.0509259270038456E-3</v>
      </c>
      <c r="J4831" s="66">
        <f>HOUR(tbl_raw_data[[#This Row],[time_taken]])*60+MINUTE(tbl_raw_data[[#This Row],[time_taken]])+SECOND(tbl_raw_data[[#This Row],[time_taken]])/60</f>
        <v>5.833333333333333</v>
      </c>
      <c r="K4831" s="68">
        <f>DATE(YEAR(tbl_raw_data[[#This Row],[Date Actioned]]),MONTH(tbl_raw_data[[#This Row],[Date Actioned]]),DAY(tbl_raw_data[[#This Row],[Date Actioned]]))</f>
        <v>45163</v>
      </c>
      <c r="L4831" s="65" t="str">
        <f>UPPER(TEXT(tbl_raw_data[[#This Row],[updated_date]],"MMMM"))</f>
        <v>AUGUST</v>
      </c>
      <c r="M4831" s="65" t="str">
        <f>"WEEK "&amp;IF(ROUNDUP(DAY(tbl_raw_data[[#This Row],[updated_date]])/7,0)=5,4,ROUNDUP(DAY(tbl_raw_data[[#This Row],[updated_date]])/7,0))</f>
        <v>WEEK 4</v>
      </c>
      <c r="N4831" s="71" t="str">
        <f>UPPER(VLOOKUP(tbl_raw_data[[#This Row],[Analyst]],settings!$A$1:$B$15,2,0))</f>
        <v>SHAHID</v>
      </c>
      <c r="O4831" s="71" t="str">
        <f>TRIM(UPPER(tbl_raw_data[[#This Row],[Outcome]]))</f>
        <v>DECLINE</v>
      </c>
      <c r="P4831" s="71" t="str">
        <f>TRIM(UPPER(tbl_raw_data[[#This Row],[Queue Name]]))</f>
        <v>CONSUMER POST BUREAU</v>
      </c>
      <c r="Q4831" s="71" t="str">
        <f>IF(tbl_raw_data[[#This Row],[time_taken_in_min]]&lt;=settings!$D$2,"SLA_MET","SLA_NOT_MET")</f>
        <v>SLA_MET</v>
      </c>
    </row>
    <row r="4832" spans="1:17" x14ac:dyDescent="0.3">
      <c r="A4832" s="1" t="s">
        <v>5795</v>
      </c>
      <c r="B4832" s="34">
        <v>45163.697187500002</v>
      </c>
      <c r="C4832" s="40">
        <v>45163.705381944441</v>
      </c>
      <c r="D4832" s="10" t="s">
        <v>33</v>
      </c>
      <c r="E4832" s="10" t="s">
        <v>11</v>
      </c>
      <c r="F4832" s="10" t="s">
        <v>21</v>
      </c>
      <c r="G4832" s="10" t="s">
        <v>737</v>
      </c>
      <c r="H4832" s="84" t="str">
        <f t="shared" si="75"/>
        <v>Reason Unknown</v>
      </c>
      <c r="I4832" s="63">
        <f>(tbl_raw_data[[#This Row],[Date Actioned]])-(tbl_raw_data[[#This Row],[Date Tagged]])</f>
        <v>8.1944444391410798E-3</v>
      </c>
      <c r="J4832" s="66">
        <f>HOUR(tbl_raw_data[[#This Row],[time_taken]])*60+MINUTE(tbl_raw_data[[#This Row],[time_taken]])+SECOND(tbl_raw_data[[#This Row],[time_taken]])/60</f>
        <v>11.8</v>
      </c>
      <c r="K4832" s="68">
        <f>DATE(YEAR(tbl_raw_data[[#This Row],[Date Actioned]]),MONTH(tbl_raw_data[[#This Row],[Date Actioned]]),DAY(tbl_raw_data[[#This Row],[Date Actioned]]))</f>
        <v>45163</v>
      </c>
      <c r="L4832" s="65" t="str">
        <f>UPPER(TEXT(tbl_raw_data[[#This Row],[updated_date]],"MMMM"))</f>
        <v>AUGUST</v>
      </c>
      <c r="M4832" s="65" t="str">
        <f>"WEEK "&amp;IF(ROUNDUP(DAY(tbl_raw_data[[#This Row],[updated_date]])/7,0)=5,4,ROUNDUP(DAY(tbl_raw_data[[#This Row],[updated_date]])/7,0))</f>
        <v>WEEK 4</v>
      </c>
      <c r="N4832" s="71" t="str">
        <f>UPPER(VLOOKUP(tbl_raw_data[[#This Row],[Analyst]],settings!$A$1:$B$15,2,0))</f>
        <v>SHAHID</v>
      </c>
      <c r="O4832" s="71" t="str">
        <f>TRIM(UPPER(tbl_raw_data[[#This Row],[Outcome]]))</f>
        <v>DECLINE</v>
      </c>
      <c r="P4832" s="71" t="str">
        <f>TRIM(UPPER(tbl_raw_data[[#This Row],[Queue Name]]))</f>
        <v>CONSUMER EXISTING</v>
      </c>
      <c r="Q4832" s="71" t="str">
        <f>IF(tbl_raw_data[[#This Row],[time_taken_in_min]]&lt;=settings!$D$2,"SLA_MET","SLA_NOT_MET")</f>
        <v>SLA_MET</v>
      </c>
    </row>
    <row r="4833" spans="1:17" x14ac:dyDescent="0.3">
      <c r="A4833" s="5" t="s">
        <v>5796</v>
      </c>
      <c r="B4833" s="36">
        <v>45163.699872685182</v>
      </c>
      <c r="C4833" s="41">
        <v>45163.706307870372</v>
      </c>
      <c r="D4833" s="11" t="s">
        <v>33</v>
      </c>
      <c r="E4833" s="11" t="s">
        <v>8</v>
      </c>
      <c r="F4833" s="11" t="s">
        <v>24</v>
      </c>
      <c r="G4833" s="11" t="s">
        <v>826</v>
      </c>
      <c r="H4833" s="84" t="str">
        <f t="shared" si="75"/>
        <v>Reason Unknown</v>
      </c>
      <c r="I4833" s="63">
        <f>(tbl_raw_data[[#This Row],[Date Actioned]])-(tbl_raw_data[[#This Row],[Date Tagged]])</f>
        <v>6.4351851906394586E-3</v>
      </c>
      <c r="J4833" s="66">
        <f>HOUR(tbl_raw_data[[#This Row],[time_taken]])*60+MINUTE(tbl_raw_data[[#This Row],[time_taken]])+SECOND(tbl_raw_data[[#This Row],[time_taken]])/60</f>
        <v>9.2666666666666675</v>
      </c>
      <c r="K4833" s="68">
        <f>DATE(YEAR(tbl_raw_data[[#This Row],[Date Actioned]]),MONTH(tbl_raw_data[[#This Row],[Date Actioned]]),DAY(tbl_raw_data[[#This Row],[Date Actioned]]))</f>
        <v>45163</v>
      </c>
      <c r="L4833" s="65" t="str">
        <f>UPPER(TEXT(tbl_raw_data[[#This Row],[updated_date]],"MMMM"))</f>
        <v>AUGUST</v>
      </c>
      <c r="M4833" s="65" t="str">
        <f>"WEEK "&amp;IF(ROUNDUP(DAY(tbl_raw_data[[#This Row],[updated_date]])/7,0)=5,4,ROUNDUP(DAY(tbl_raw_data[[#This Row],[updated_date]])/7,0))</f>
        <v>WEEK 4</v>
      </c>
      <c r="N4833" s="71" t="str">
        <f>UPPER(VLOOKUP(tbl_raw_data[[#This Row],[Analyst]],settings!$A$1:$B$15,2,0))</f>
        <v>SAM</v>
      </c>
      <c r="O4833" s="71" t="str">
        <f>TRIM(UPPER(tbl_raw_data[[#This Row],[Outcome]]))</f>
        <v>DECLINE</v>
      </c>
      <c r="P4833" s="71" t="str">
        <f>TRIM(UPPER(tbl_raw_data[[#This Row],[Queue Name]]))</f>
        <v>CONSUMER POST BUREAU</v>
      </c>
      <c r="Q4833" s="71" t="str">
        <f>IF(tbl_raw_data[[#This Row],[time_taken_in_min]]&lt;=settings!$D$2,"SLA_MET","SLA_NOT_MET")</f>
        <v>SLA_MET</v>
      </c>
    </row>
    <row r="4834" spans="1:17" x14ac:dyDescent="0.3">
      <c r="A4834" s="7" t="s">
        <v>5797</v>
      </c>
      <c r="B4834" s="34">
        <v>45163.701631944445</v>
      </c>
      <c r="C4834" s="40">
        <v>45163.708703703705</v>
      </c>
      <c r="D4834" s="10" t="s">
        <v>33</v>
      </c>
      <c r="E4834" s="10" t="s">
        <v>8</v>
      </c>
      <c r="F4834" s="10" t="s">
        <v>21</v>
      </c>
      <c r="G4834" s="10" t="s">
        <v>889</v>
      </c>
      <c r="H4834" s="84" t="str">
        <f t="shared" si="75"/>
        <v>Reason Unknown</v>
      </c>
      <c r="I4834" s="63">
        <f>(tbl_raw_data[[#This Row],[Date Actioned]])-(tbl_raw_data[[#This Row],[Date Tagged]])</f>
        <v>7.07175926072523E-3</v>
      </c>
      <c r="J4834" s="66">
        <f>HOUR(tbl_raw_data[[#This Row],[time_taken]])*60+MINUTE(tbl_raw_data[[#This Row],[time_taken]])+SECOND(tbl_raw_data[[#This Row],[time_taken]])/60</f>
        <v>10.183333333333334</v>
      </c>
      <c r="K4834" s="68">
        <f>DATE(YEAR(tbl_raw_data[[#This Row],[Date Actioned]]),MONTH(tbl_raw_data[[#This Row],[Date Actioned]]),DAY(tbl_raw_data[[#This Row],[Date Actioned]]))</f>
        <v>45163</v>
      </c>
      <c r="L4834" s="65" t="str">
        <f>UPPER(TEXT(tbl_raw_data[[#This Row],[updated_date]],"MMMM"))</f>
        <v>AUGUST</v>
      </c>
      <c r="M4834" s="65" t="str">
        <f>"WEEK "&amp;IF(ROUNDUP(DAY(tbl_raw_data[[#This Row],[updated_date]])/7,0)=5,4,ROUNDUP(DAY(tbl_raw_data[[#This Row],[updated_date]])/7,0))</f>
        <v>WEEK 4</v>
      </c>
      <c r="N4834" s="71" t="str">
        <f>UPPER(VLOOKUP(tbl_raw_data[[#This Row],[Analyst]],settings!$A$1:$B$15,2,0))</f>
        <v>SHAHID</v>
      </c>
      <c r="O4834" s="71" t="str">
        <f>TRIM(UPPER(tbl_raw_data[[#This Row],[Outcome]]))</f>
        <v>DECLINE</v>
      </c>
      <c r="P4834" s="71" t="str">
        <f>TRIM(UPPER(tbl_raw_data[[#This Row],[Queue Name]]))</f>
        <v>CONSUMER POST BUREAU</v>
      </c>
      <c r="Q4834" s="71" t="str">
        <f>IF(tbl_raw_data[[#This Row],[time_taken_in_min]]&lt;=settings!$D$2,"SLA_MET","SLA_NOT_MET")</f>
        <v>SLA_MET</v>
      </c>
    </row>
    <row r="4835" spans="1:17" x14ac:dyDescent="0.3">
      <c r="A4835" s="1" t="s">
        <v>5798</v>
      </c>
      <c r="B4835" s="36">
        <v>45163.707731481481</v>
      </c>
      <c r="C4835" s="41">
        <v>45163.721643518518</v>
      </c>
      <c r="D4835" s="11" t="s">
        <v>33</v>
      </c>
      <c r="E4835" s="11" t="s">
        <v>18</v>
      </c>
      <c r="F4835" s="11" t="s">
        <v>21</v>
      </c>
      <c r="G4835" s="11" t="s">
        <v>702</v>
      </c>
      <c r="H4835" s="84" t="str">
        <f t="shared" si="75"/>
        <v>Incomplete Details</v>
      </c>
      <c r="I4835" s="63">
        <f>(tbl_raw_data[[#This Row],[Date Actioned]])-(tbl_raw_data[[#This Row],[Date Tagged]])</f>
        <v>1.3912037036789116E-2</v>
      </c>
      <c r="J4835" s="66">
        <f>HOUR(tbl_raw_data[[#This Row],[time_taken]])*60+MINUTE(tbl_raw_data[[#This Row],[time_taken]])+SECOND(tbl_raw_data[[#This Row],[time_taken]])/60</f>
        <v>20.033333333333335</v>
      </c>
      <c r="K4835" s="68">
        <f>DATE(YEAR(tbl_raw_data[[#This Row],[Date Actioned]]),MONTH(tbl_raw_data[[#This Row],[Date Actioned]]),DAY(tbl_raw_data[[#This Row],[Date Actioned]]))</f>
        <v>45163</v>
      </c>
      <c r="L4835" s="65" t="str">
        <f>UPPER(TEXT(tbl_raw_data[[#This Row],[updated_date]],"MMMM"))</f>
        <v>AUGUST</v>
      </c>
      <c r="M4835" s="65" t="str">
        <f>"WEEK "&amp;IF(ROUNDUP(DAY(tbl_raw_data[[#This Row],[updated_date]])/7,0)=5,4,ROUNDUP(DAY(tbl_raw_data[[#This Row],[updated_date]])/7,0))</f>
        <v>WEEK 4</v>
      </c>
      <c r="N4835" s="71" t="str">
        <f>UPPER(VLOOKUP(tbl_raw_data[[#This Row],[Analyst]],settings!$A$1:$B$15,2,0))</f>
        <v>SHAHID</v>
      </c>
      <c r="O4835" s="71" t="str">
        <f>TRIM(UPPER(tbl_raw_data[[#This Row],[Outcome]]))</f>
        <v>DECLINE</v>
      </c>
      <c r="P4835" s="71" t="str">
        <f>TRIM(UPPER(tbl_raw_data[[#This Row],[Queue Name]]))</f>
        <v>CONSUMER PRE BUREAU</v>
      </c>
      <c r="Q4835" s="71" t="str">
        <f>IF(tbl_raw_data[[#This Row],[time_taken_in_min]]&lt;=settings!$D$2,"SLA_MET","SLA_NOT_MET")</f>
        <v>SLA_NOT_MET</v>
      </c>
    </row>
    <row r="4836" spans="1:17" x14ac:dyDescent="0.3">
      <c r="A4836" s="5" t="s">
        <v>5799</v>
      </c>
      <c r="B4836" s="34">
        <v>45163.3830787037</v>
      </c>
      <c r="C4836" s="40">
        <v>45163.389884259261</v>
      </c>
      <c r="D4836" s="10" t="s">
        <v>47</v>
      </c>
      <c r="E4836" s="10" t="s">
        <v>11</v>
      </c>
      <c r="F4836" s="10" t="s">
        <v>24</v>
      </c>
      <c r="G4836" s="10" t="s">
        <v>706</v>
      </c>
      <c r="H4836" s="84" t="str">
        <f t="shared" si="75"/>
        <v>Incomplete Details</v>
      </c>
      <c r="I4836" s="63">
        <f>(tbl_raw_data[[#This Row],[Date Actioned]])-(tbl_raw_data[[#This Row],[Date Tagged]])</f>
        <v>6.8055555602768436E-3</v>
      </c>
      <c r="J4836" s="66">
        <f>HOUR(tbl_raw_data[[#This Row],[time_taken]])*60+MINUTE(tbl_raw_data[[#This Row],[time_taken]])+SECOND(tbl_raw_data[[#This Row],[time_taken]])/60</f>
        <v>9.8000000000000007</v>
      </c>
      <c r="K4836" s="68">
        <f>DATE(YEAR(tbl_raw_data[[#This Row],[Date Actioned]]),MONTH(tbl_raw_data[[#This Row],[Date Actioned]]),DAY(tbl_raw_data[[#This Row],[Date Actioned]]))</f>
        <v>45163</v>
      </c>
      <c r="L4836" s="65" t="str">
        <f>UPPER(TEXT(tbl_raw_data[[#This Row],[updated_date]],"MMMM"))</f>
        <v>AUGUST</v>
      </c>
      <c r="M4836" s="65" t="str">
        <f>"WEEK "&amp;IF(ROUNDUP(DAY(tbl_raw_data[[#This Row],[updated_date]])/7,0)=5,4,ROUNDUP(DAY(tbl_raw_data[[#This Row],[updated_date]])/7,0))</f>
        <v>WEEK 4</v>
      </c>
      <c r="N4836" s="71" t="str">
        <f>UPPER(VLOOKUP(tbl_raw_data[[#This Row],[Analyst]],settings!$A$1:$B$15,2,0))</f>
        <v>SAM</v>
      </c>
      <c r="O4836" s="71" t="str">
        <f>TRIM(UPPER(tbl_raw_data[[#This Row],[Outcome]]))</f>
        <v>WITHDRAW</v>
      </c>
      <c r="P4836" s="71" t="str">
        <f>TRIM(UPPER(tbl_raw_data[[#This Row],[Queue Name]]))</f>
        <v>CONSUMER EXISTING</v>
      </c>
      <c r="Q4836" s="71" t="str">
        <f>IF(tbl_raw_data[[#This Row],[time_taken_in_min]]&lt;=settings!$D$2,"SLA_MET","SLA_NOT_MET")</f>
        <v>SLA_MET</v>
      </c>
    </row>
    <row r="4837" spans="1:17" x14ac:dyDescent="0.3">
      <c r="A4837" s="7" t="s">
        <v>5800</v>
      </c>
      <c r="B4837" s="36">
        <v>45163.407129629632</v>
      </c>
      <c r="C4837" s="41">
        <v>45163.410821759258</v>
      </c>
      <c r="D4837" s="11" t="s">
        <v>47</v>
      </c>
      <c r="E4837" s="11" t="s">
        <v>8</v>
      </c>
      <c r="F4837" s="11" t="s">
        <v>9</v>
      </c>
      <c r="G4837" s="13"/>
      <c r="H4837" s="84" t="str">
        <f t="shared" si="75"/>
        <v>Reason Unknown</v>
      </c>
      <c r="I4837" s="63">
        <f>(tbl_raw_data[[#This Row],[Date Actioned]])-(tbl_raw_data[[#This Row],[Date Tagged]])</f>
        <v>3.6921296268701553E-3</v>
      </c>
      <c r="J4837" s="66">
        <f>HOUR(tbl_raw_data[[#This Row],[time_taken]])*60+MINUTE(tbl_raw_data[[#This Row],[time_taken]])+SECOND(tbl_raw_data[[#This Row],[time_taken]])/60</f>
        <v>5.3166666666666664</v>
      </c>
      <c r="K4837" s="68">
        <f>DATE(YEAR(tbl_raw_data[[#This Row],[Date Actioned]]),MONTH(tbl_raw_data[[#This Row],[Date Actioned]]),DAY(tbl_raw_data[[#This Row],[Date Actioned]]))</f>
        <v>45163</v>
      </c>
      <c r="L4837" s="65" t="str">
        <f>UPPER(TEXT(tbl_raw_data[[#This Row],[updated_date]],"MMMM"))</f>
        <v>AUGUST</v>
      </c>
      <c r="M4837" s="65" t="str">
        <f>"WEEK "&amp;IF(ROUNDUP(DAY(tbl_raw_data[[#This Row],[updated_date]])/7,0)=5,4,ROUNDUP(DAY(tbl_raw_data[[#This Row],[updated_date]])/7,0))</f>
        <v>WEEK 4</v>
      </c>
      <c r="N4837" s="71" t="str">
        <f>UPPER(VLOOKUP(tbl_raw_data[[#This Row],[Analyst]],settings!$A$1:$B$15,2,0))</f>
        <v>QUADIR</v>
      </c>
      <c r="O4837" s="71" t="str">
        <f>TRIM(UPPER(tbl_raw_data[[#This Row],[Outcome]]))</f>
        <v>WITHDRAW</v>
      </c>
      <c r="P4837" s="71" t="str">
        <f>TRIM(UPPER(tbl_raw_data[[#This Row],[Queue Name]]))</f>
        <v>CONSUMER POST BUREAU</v>
      </c>
      <c r="Q4837" s="71" t="str">
        <f>IF(tbl_raw_data[[#This Row],[time_taken_in_min]]&lt;=settings!$D$2,"SLA_MET","SLA_NOT_MET")</f>
        <v>SLA_MET</v>
      </c>
    </row>
    <row r="4838" spans="1:17" x14ac:dyDescent="0.3">
      <c r="A4838" s="1" t="s">
        <v>5801</v>
      </c>
      <c r="B4838" s="34">
        <v>45163.435381944444</v>
      </c>
      <c r="C4838" s="40">
        <v>45163.442604166667</v>
      </c>
      <c r="D4838" s="10" t="s">
        <v>47</v>
      </c>
      <c r="E4838" s="10" t="s">
        <v>8</v>
      </c>
      <c r="F4838" s="10" t="s">
        <v>24</v>
      </c>
      <c r="G4838" s="12"/>
      <c r="H4838" s="84" t="str">
        <f t="shared" si="75"/>
        <v>Reason Unknown</v>
      </c>
      <c r="I4838" s="63">
        <f>(tbl_raw_data[[#This Row],[Date Actioned]])-(tbl_raw_data[[#This Row],[Date Tagged]])</f>
        <v>7.2222222224809229E-3</v>
      </c>
      <c r="J4838" s="66">
        <f>HOUR(tbl_raw_data[[#This Row],[time_taken]])*60+MINUTE(tbl_raw_data[[#This Row],[time_taken]])+SECOND(tbl_raw_data[[#This Row],[time_taken]])/60</f>
        <v>10.4</v>
      </c>
      <c r="K4838" s="68">
        <f>DATE(YEAR(tbl_raw_data[[#This Row],[Date Actioned]]),MONTH(tbl_raw_data[[#This Row],[Date Actioned]]),DAY(tbl_raw_data[[#This Row],[Date Actioned]]))</f>
        <v>45163</v>
      </c>
      <c r="L4838" s="65" t="str">
        <f>UPPER(TEXT(tbl_raw_data[[#This Row],[updated_date]],"MMMM"))</f>
        <v>AUGUST</v>
      </c>
      <c r="M4838" s="65" t="str">
        <f>"WEEK "&amp;IF(ROUNDUP(DAY(tbl_raw_data[[#This Row],[updated_date]])/7,0)=5,4,ROUNDUP(DAY(tbl_raw_data[[#This Row],[updated_date]])/7,0))</f>
        <v>WEEK 4</v>
      </c>
      <c r="N4838" s="71" t="str">
        <f>UPPER(VLOOKUP(tbl_raw_data[[#This Row],[Analyst]],settings!$A$1:$B$15,2,0))</f>
        <v>SAM</v>
      </c>
      <c r="O4838" s="71" t="str">
        <f>TRIM(UPPER(tbl_raw_data[[#This Row],[Outcome]]))</f>
        <v>WITHDRAW</v>
      </c>
      <c r="P4838" s="71" t="str">
        <f>TRIM(UPPER(tbl_raw_data[[#This Row],[Queue Name]]))</f>
        <v>CONSUMER POST BUREAU</v>
      </c>
      <c r="Q4838" s="71" t="str">
        <f>IF(tbl_raw_data[[#This Row],[time_taken_in_min]]&lt;=settings!$D$2,"SLA_MET","SLA_NOT_MET")</f>
        <v>SLA_MET</v>
      </c>
    </row>
    <row r="4839" spans="1:17" x14ac:dyDescent="0.3">
      <c r="A4839" s="5" t="s">
        <v>5802</v>
      </c>
      <c r="B4839" s="36">
        <v>45163.436550925922</v>
      </c>
      <c r="C4839" s="41">
        <v>45163.448599537034</v>
      </c>
      <c r="D4839" s="11" t="s">
        <v>47</v>
      </c>
      <c r="E4839" s="11" t="s">
        <v>11</v>
      </c>
      <c r="F4839" s="11" t="s">
        <v>24</v>
      </c>
      <c r="G4839" s="11" t="s">
        <v>890</v>
      </c>
      <c r="H4839" s="84" t="str">
        <f t="shared" si="75"/>
        <v>Reason Unknown</v>
      </c>
      <c r="I4839" s="63">
        <f>(tbl_raw_data[[#This Row],[Date Actioned]])-(tbl_raw_data[[#This Row],[Date Tagged]])</f>
        <v>1.2048611111822538E-2</v>
      </c>
      <c r="J4839" s="66">
        <f>HOUR(tbl_raw_data[[#This Row],[time_taken]])*60+MINUTE(tbl_raw_data[[#This Row],[time_taken]])+SECOND(tbl_raw_data[[#This Row],[time_taken]])/60</f>
        <v>17.350000000000001</v>
      </c>
      <c r="K4839" s="68">
        <f>DATE(YEAR(tbl_raw_data[[#This Row],[Date Actioned]]),MONTH(tbl_raw_data[[#This Row],[Date Actioned]]),DAY(tbl_raw_data[[#This Row],[Date Actioned]]))</f>
        <v>45163</v>
      </c>
      <c r="L4839" s="65" t="str">
        <f>UPPER(TEXT(tbl_raw_data[[#This Row],[updated_date]],"MMMM"))</f>
        <v>AUGUST</v>
      </c>
      <c r="M4839" s="65" t="str">
        <f>"WEEK "&amp;IF(ROUNDUP(DAY(tbl_raw_data[[#This Row],[updated_date]])/7,0)=5,4,ROUNDUP(DAY(tbl_raw_data[[#This Row],[updated_date]])/7,0))</f>
        <v>WEEK 4</v>
      </c>
      <c r="N4839" s="71" t="str">
        <f>UPPER(VLOOKUP(tbl_raw_data[[#This Row],[Analyst]],settings!$A$1:$B$15,2,0))</f>
        <v>SAM</v>
      </c>
      <c r="O4839" s="71" t="str">
        <f>TRIM(UPPER(tbl_raw_data[[#This Row],[Outcome]]))</f>
        <v>WITHDRAW</v>
      </c>
      <c r="P4839" s="71" t="str">
        <f>TRIM(UPPER(tbl_raw_data[[#This Row],[Queue Name]]))</f>
        <v>CONSUMER EXISTING</v>
      </c>
      <c r="Q4839" s="71" t="str">
        <f>IF(tbl_raw_data[[#This Row],[time_taken_in_min]]&lt;=settings!$D$2,"SLA_MET","SLA_NOT_MET")</f>
        <v>SLA_MET</v>
      </c>
    </row>
    <row r="4840" spans="1:17" x14ac:dyDescent="0.3">
      <c r="A4840" s="7" t="s">
        <v>5803</v>
      </c>
      <c r="B4840" s="34">
        <v>45163.442939814813</v>
      </c>
      <c r="C4840" s="40">
        <v>45163.450636574074</v>
      </c>
      <c r="D4840" s="10" t="s">
        <v>47</v>
      </c>
      <c r="E4840" s="10" t="s">
        <v>11</v>
      </c>
      <c r="F4840" s="10" t="s">
        <v>21</v>
      </c>
      <c r="G4840" s="12"/>
      <c r="H4840" s="84" t="str">
        <f t="shared" si="75"/>
        <v>Reason Unknown</v>
      </c>
      <c r="I4840" s="63">
        <f>(tbl_raw_data[[#This Row],[Date Actioned]])-(tbl_raw_data[[#This Row],[Date Tagged]])</f>
        <v>7.6967592613073066E-3</v>
      </c>
      <c r="J4840" s="66">
        <f>HOUR(tbl_raw_data[[#This Row],[time_taken]])*60+MINUTE(tbl_raw_data[[#This Row],[time_taken]])+SECOND(tbl_raw_data[[#This Row],[time_taken]])/60</f>
        <v>11.083333333333334</v>
      </c>
      <c r="K4840" s="68">
        <f>DATE(YEAR(tbl_raw_data[[#This Row],[Date Actioned]]),MONTH(tbl_raw_data[[#This Row],[Date Actioned]]),DAY(tbl_raw_data[[#This Row],[Date Actioned]]))</f>
        <v>45163</v>
      </c>
      <c r="L4840" s="65" t="str">
        <f>UPPER(TEXT(tbl_raw_data[[#This Row],[updated_date]],"MMMM"))</f>
        <v>AUGUST</v>
      </c>
      <c r="M4840" s="65" t="str">
        <f>"WEEK "&amp;IF(ROUNDUP(DAY(tbl_raw_data[[#This Row],[updated_date]])/7,0)=5,4,ROUNDUP(DAY(tbl_raw_data[[#This Row],[updated_date]])/7,0))</f>
        <v>WEEK 4</v>
      </c>
      <c r="N4840" s="71" t="str">
        <f>UPPER(VLOOKUP(tbl_raw_data[[#This Row],[Analyst]],settings!$A$1:$B$15,2,0))</f>
        <v>SHAHID</v>
      </c>
      <c r="O4840" s="71" t="str">
        <f>TRIM(UPPER(tbl_raw_data[[#This Row],[Outcome]]))</f>
        <v>WITHDRAW</v>
      </c>
      <c r="P4840" s="71" t="str">
        <f>TRIM(UPPER(tbl_raw_data[[#This Row],[Queue Name]]))</f>
        <v>CONSUMER EXISTING</v>
      </c>
      <c r="Q4840" s="71" t="str">
        <f>IF(tbl_raw_data[[#This Row],[time_taken_in_min]]&lt;=settings!$D$2,"SLA_MET","SLA_NOT_MET")</f>
        <v>SLA_MET</v>
      </c>
    </row>
    <row r="4841" spans="1:17" x14ac:dyDescent="0.3">
      <c r="A4841" s="1" t="s">
        <v>5804</v>
      </c>
      <c r="B4841" s="36">
        <v>45163.443148148152</v>
      </c>
      <c r="C4841" s="41">
        <v>45163.458506944444</v>
      </c>
      <c r="D4841" s="11" t="s">
        <v>47</v>
      </c>
      <c r="E4841" s="11" t="s">
        <v>11</v>
      </c>
      <c r="F4841" s="11" t="s">
        <v>24</v>
      </c>
      <c r="G4841" s="11" t="s">
        <v>705</v>
      </c>
      <c r="H4841" s="84" t="str">
        <f t="shared" si="75"/>
        <v>Overdue Bill</v>
      </c>
      <c r="I4841" s="63">
        <f>(tbl_raw_data[[#This Row],[Date Actioned]])-(tbl_raw_data[[#This Row],[Date Tagged]])</f>
        <v>1.5358796292275656E-2</v>
      </c>
      <c r="J4841" s="66">
        <f>HOUR(tbl_raw_data[[#This Row],[time_taken]])*60+MINUTE(tbl_raw_data[[#This Row],[time_taken]])+SECOND(tbl_raw_data[[#This Row],[time_taken]])/60</f>
        <v>22.116666666666667</v>
      </c>
      <c r="K4841" s="68">
        <f>DATE(YEAR(tbl_raw_data[[#This Row],[Date Actioned]]),MONTH(tbl_raw_data[[#This Row],[Date Actioned]]),DAY(tbl_raw_data[[#This Row],[Date Actioned]]))</f>
        <v>45163</v>
      </c>
      <c r="L4841" s="65" t="str">
        <f>UPPER(TEXT(tbl_raw_data[[#This Row],[updated_date]],"MMMM"))</f>
        <v>AUGUST</v>
      </c>
      <c r="M4841" s="65" t="str">
        <f>"WEEK "&amp;IF(ROUNDUP(DAY(tbl_raw_data[[#This Row],[updated_date]])/7,0)=5,4,ROUNDUP(DAY(tbl_raw_data[[#This Row],[updated_date]])/7,0))</f>
        <v>WEEK 4</v>
      </c>
      <c r="N4841" s="71" t="str">
        <f>UPPER(VLOOKUP(tbl_raw_data[[#This Row],[Analyst]],settings!$A$1:$B$15,2,0))</f>
        <v>SAM</v>
      </c>
      <c r="O4841" s="71" t="str">
        <f>TRIM(UPPER(tbl_raw_data[[#This Row],[Outcome]]))</f>
        <v>WITHDRAW</v>
      </c>
      <c r="P4841" s="71" t="str">
        <f>TRIM(UPPER(tbl_raw_data[[#This Row],[Queue Name]]))</f>
        <v>CONSUMER EXISTING</v>
      </c>
      <c r="Q4841" s="71" t="str">
        <f>IF(tbl_raw_data[[#This Row],[time_taken_in_min]]&lt;=settings!$D$2,"SLA_MET","SLA_NOT_MET")</f>
        <v>SLA_NOT_MET</v>
      </c>
    </row>
    <row r="4842" spans="1:17" x14ac:dyDescent="0.3">
      <c r="A4842" s="5" t="s">
        <v>5805</v>
      </c>
      <c r="B4842" s="34">
        <v>45163.454918981479</v>
      </c>
      <c r="C4842" s="40">
        <v>45163.459050925929</v>
      </c>
      <c r="D4842" s="10" t="s">
        <v>47</v>
      </c>
      <c r="E4842" s="10" t="s">
        <v>8</v>
      </c>
      <c r="F4842" s="10" t="s">
        <v>9</v>
      </c>
      <c r="G4842" s="12"/>
      <c r="H4842" s="84" t="str">
        <f t="shared" si="75"/>
        <v>Reason Unknown</v>
      </c>
      <c r="I4842" s="63">
        <f>(tbl_raw_data[[#This Row],[Date Actioned]])-(tbl_raw_data[[#This Row],[Date Tagged]])</f>
        <v>4.1319444499094971E-3</v>
      </c>
      <c r="J4842" s="66">
        <f>HOUR(tbl_raw_data[[#This Row],[time_taken]])*60+MINUTE(tbl_raw_data[[#This Row],[time_taken]])+SECOND(tbl_raw_data[[#This Row],[time_taken]])/60</f>
        <v>5.95</v>
      </c>
      <c r="K4842" s="68">
        <f>DATE(YEAR(tbl_raw_data[[#This Row],[Date Actioned]]),MONTH(tbl_raw_data[[#This Row],[Date Actioned]]),DAY(tbl_raw_data[[#This Row],[Date Actioned]]))</f>
        <v>45163</v>
      </c>
      <c r="L4842" s="65" t="str">
        <f>UPPER(TEXT(tbl_raw_data[[#This Row],[updated_date]],"MMMM"))</f>
        <v>AUGUST</v>
      </c>
      <c r="M4842" s="65" t="str">
        <f>"WEEK "&amp;IF(ROUNDUP(DAY(tbl_raw_data[[#This Row],[updated_date]])/7,0)=5,4,ROUNDUP(DAY(tbl_raw_data[[#This Row],[updated_date]])/7,0))</f>
        <v>WEEK 4</v>
      </c>
      <c r="N4842" s="71" t="str">
        <f>UPPER(VLOOKUP(tbl_raw_data[[#This Row],[Analyst]],settings!$A$1:$B$15,2,0))</f>
        <v>QUADIR</v>
      </c>
      <c r="O4842" s="71" t="str">
        <f>TRIM(UPPER(tbl_raw_data[[#This Row],[Outcome]]))</f>
        <v>WITHDRAW</v>
      </c>
      <c r="P4842" s="71" t="str">
        <f>TRIM(UPPER(tbl_raw_data[[#This Row],[Queue Name]]))</f>
        <v>CONSUMER POST BUREAU</v>
      </c>
      <c r="Q4842" s="71" t="str">
        <f>IF(tbl_raw_data[[#This Row],[time_taken_in_min]]&lt;=settings!$D$2,"SLA_MET","SLA_NOT_MET")</f>
        <v>SLA_MET</v>
      </c>
    </row>
    <row r="4843" spans="1:17" x14ac:dyDescent="0.3">
      <c r="A4843" s="7" t="s">
        <v>5806</v>
      </c>
      <c r="B4843" s="36">
        <v>45163.472071759257</v>
      </c>
      <c r="C4843" s="41">
        <v>45163.477986111109</v>
      </c>
      <c r="D4843" s="11" t="s">
        <v>47</v>
      </c>
      <c r="E4843" s="11" t="s">
        <v>18</v>
      </c>
      <c r="F4843" s="11" t="s">
        <v>19</v>
      </c>
      <c r="G4843" s="11" t="s">
        <v>781</v>
      </c>
      <c r="H4843" s="84" t="str">
        <f t="shared" si="75"/>
        <v>Incomplete Details</v>
      </c>
      <c r="I4843" s="63">
        <f>(tbl_raw_data[[#This Row],[Date Actioned]])-(tbl_raw_data[[#This Row],[Date Tagged]])</f>
        <v>5.914351851970423E-3</v>
      </c>
      <c r="J4843" s="66">
        <f>HOUR(tbl_raw_data[[#This Row],[time_taken]])*60+MINUTE(tbl_raw_data[[#This Row],[time_taken]])+SECOND(tbl_raw_data[[#This Row],[time_taken]])/60</f>
        <v>8.5166666666666675</v>
      </c>
      <c r="K4843" s="68">
        <f>DATE(YEAR(tbl_raw_data[[#This Row],[Date Actioned]]),MONTH(tbl_raw_data[[#This Row],[Date Actioned]]),DAY(tbl_raw_data[[#This Row],[Date Actioned]]))</f>
        <v>45163</v>
      </c>
      <c r="L4843" s="65" t="str">
        <f>UPPER(TEXT(tbl_raw_data[[#This Row],[updated_date]],"MMMM"))</f>
        <v>AUGUST</v>
      </c>
      <c r="M4843" s="65" t="str">
        <f>"WEEK "&amp;IF(ROUNDUP(DAY(tbl_raw_data[[#This Row],[updated_date]])/7,0)=5,4,ROUNDUP(DAY(tbl_raw_data[[#This Row],[updated_date]])/7,0))</f>
        <v>WEEK 4</v>
      </c>
      <c r="N4843" s="71" t="str">
        <f>UPPER(VLOOKUP(tbl_raw_data[[#This Row],[Analyst]],settings!$A$1:$B$15,2,0))</f>
        <v>NAVED</v>
      </c>
      <c r="O4843" s="71" t="str">
        <f>TRIM(UPPER(tbl_raw_data[[#This Row],[Outcome]]))</f>
        <v>WITHDRAW</v>
      </c>
      <c r="P4843" s="71" t="str">
        <f>TRIM(UPPER(tbl_raw_data[[#This Row],[Queue Name]]))</f>
        <v>CONSUMER PRE BUREAU</v>
      </c>
      <c r="Q4843" s="71" t="str">
        <f>IF(tbl_raw_data[[#This Row],[time_taken_in_min]]&lt;=settings!$D$2,"SLA_MET","SLA_NOT_MET")</f>
        <v>SLA_MET</v>
      </c>
    </row>
    <row r="4844" spans="1:17" x14ac:dyDescent="0.3">
      <c r="A4844" s="1" t="s">
        <v>5807</v>
      </c>
      <c r="B4844" s="34">
        <v>45163.477708333332</v>
      </c>
      <c r="C4844" s="40">
        <v>45163.4843287037</v>
      </c>
      <c r="D4844" s="10" t="s">
        <v>47</v>
      </c>
      <c r="E4844" s="10" t="s">
        <v>18</v>
      </c>
      <c r="F4844" s="10" t="s">
        <v>19</v>
      </c>
      <c r="G4844" s="10" t="s">
        <v>891</v>
      </c>
      <c r="H4844" s="84" t="str">
        <f t="shared" si="75"/>
        <v>Incorrect Details</v>
      </c>
      <c r="I4844" s="63">
        <f>(tbl_raw_data[[#This Row],[Date Actioned]])-(tbl_raw_data[[#This Row],[Date Tagged]])</f>
        <v>6.6203703681821935E-3</v>
      </c>
      <c r="J4844" s="66">
        <f>HOUR(tbl_raw_data[[#This Row],[time_taken]])*60+MINUTE(tbl_raw_data[[#This Row],[time_taken]])+SECOND(tbl_raw_data[[#This Row],[time_taken]])/60</f>
        <v>9.5333333333333332</v>
      </c>
      <c r="K4844" s="68">
        <f>DATE(YEAR(tbl_raw_data[[#This Row],[Date Actioned]]),MONTH(tbl_raw_data[[#This Row],[Date Actioned]]),DAY(tbl_raw_data[[#This Row],[Date Actioned]]))</f>
        <v>45163</v>
      </c>
      <c r="L4844" s="65" t="str">
        <f>UPPER(TEXT(tbl_raw_data[[#This Row],[updated_date]],"MMMM"))</f>
        <v>AUGUST</v>
      </c>
      <c r="M4844" s="65" t="str">
        <f>"WEEK "&amp;IF(ROUNDUP(DAY(tbl_raw_data[[#This Row],[updated_date]])/7,0)=5,4,ROUNDUP(DAY(tbl_raw_data[[#This Row],[updated_date]])/7,0))</f>
        <v>WEEK 4</v>
      </c>
      <c r="N4844" s="71" t="str">
        <f>UPPER(VLOOKUP(tbl_raw_data[[#This Row],[Analyst]],settings!$A$1:$B$15,2,0))</f>
        <v>NAVED</v>
      </c>
      <c r="O4844" s="71" t="str">
        <f>TRIM(UPPER(tbl_raw_data[[#This Row],[Outcome]]))</f>
        <v>WITHDRAW</v>
      </c>
      <c r="P4844" s="71" t="str">
        <f>TRIM(UPPER(tbl_raw_data[[#This Row],[Queue Name]]))</f>
        <v>CONSUMER PRE BUREAU</v>
      </c>
      <c r="Q4844" s="71" t="str">
        <f>IF(tbl_raw_data[[#This Row],[time_taken_in_min]]&lt;=settings!$D$2,"SLA_MET","SLA_NOT_MET")</f>
        <v>SLA_MET</v>
      </c>
    </row>
    <row r="4845" spans="1:17" x14ac:dyDescent="0.3">
      <c r="A4845" s="5" t="s">
        <v>5808</v>
      </c>
      <c r="B4845" s="36">
        <v>45163.479016203702</v>
      </c>
      <c r="C4845" s="41">
        <v>45163.489849537036</v>
      </c>
      <c r="D4845" s="11" t="s">
        <v>47</v>
      </c>
      <c r="E4845" s="11" t="s">
        <v>8</v>
      </c>
      <c r="F4845" s="11" t="s">
        <v>21</v>
      </c>
      <c r="G4845" s="13"/>
      <c r="H4845" s="84" t="str">
        <f t="shared" si="75"/>
        <v>Reason Unknown</v>
      </c>
      <c r="I4845" s="63">
        <f>(tbl_raw_data[[#This Row],[Date Actioned]])-(tbl_raw_data[[#This Row],[Date Tagged]])</f>
        <v>1.0833333333721384E-2</v>
      </c>
      <c r="J4845" s="66">
        <f>HOUR(tbl_raw_data[[#This Row],[time_taken]])*60+MINUTE(tbl_raw_data[[#This Row],[time_taken]])+SECOND(tbl_raw_data[[#This Row],[time_taken]])/60</f>
        <v>15.6</v>
      </c>
      <c r="K4845" s="68">
        <f>DATE(YEAR(tbl_raw_data[[#This Row],[Date Actioned]]),MONTH(tbl_raw_data[[#This Row],[Date Actioned]]),DAY(tbl_raw_data[[#This Row],[Date Actioned]]))</f>
        <v>45163</v>
      </c>
      <c r="L4845" s="65" t="str">
        <f>UPPER(TEXT(tbl_raw_data[[#This Row],[updated_date]],"MMMM"))</f>
        <v>AUGUST</v>
      </c>
      <c r="M4845" s="65" t="str">
        <f>"WEEK "&amp;IF(ROUNDUP(DAY(tbl_raw_data[[#This Row],[updated_date]])/7,0)=5,4,ROUNDUP(DAY(tbl_raw_data[[#This Row],[updated_date]])/7,0))</f>
        <v>WEEK 4</v>
      </c>
      <c r="N4845" s="71" t="str">
        <f>UPPER(VLOOKUP(tbl_raw_data[[#This Row],[Analyst]],settings!$A$1:$B$15,2,0))</f>
        <v>SHAHID</v>
      </c>
      <c r="O4845" s="71" t="str">
        <f>TRIM(UPPER(tbl_raw_data[[#This Row],[Outcome]]))</f>
        <v>WITHDRAW</v>
      </c>
      <c r="P4845" s="71" t="str">
        <f>TRIM(UPPER(tbl_raw_data[[#This Row],[Queue Name]]))</f>
        <v>CONSUMER POST BUREAU</v>
      </c>
      <c r="Q4845" s="71" t="str">
        <f>IF(tbl_raw_data[[#This Row],[time_taken_in_min]]&lt;=settings!$D$2,"SLA_MET","SLA_NOT_MET")</f>
        <v>SLA_MET</v>
      </c>
    </row>
    <row r="4846" spans="1:17" x14ac:dyDescent="0.3">
      <c r="A4846" s="7" t="s">
        <v>5809</v>
      </c>
      <c r="B4846" s="34">
        <v>45163.505671296298</v>
      </c>
      <c r="C4846" s="40">
        <v>45163.521967592591</v>
      </c>
      <c r="D4846" s="10" t="s">
        <v>47</v>
      </c>
      <c r="E4846" s="10" t="s">
        <v>18</v>
      </c>
      <c r="F4846" s="10" t="s">
        <v>22</v>
      </c>
      <c r="G4846" s="10" t="s">
        <v>892</v>
      </c>
      <c r="H4846" s="84" t="str">
        <f t="shared" si="75"/>
        <v>Incomplete Details</v>
      </c>
      <c r="I4846" s="63">
        <f>(tbl_raw_data[[#This Row],[Date Actioned]])-(tbl_raw_data[[#This Row],[Date Tagged]])</f>
        <v>1.6296296293148771E-2</v>
      </c>
      <c r="J4846" s="66">
        <f>HOUR(tbl_raw_data[[#This Row],[time_taken]])*60+MINUTE(tbl_raw_data[[#This Row],[time_taken]])+SECOND(tbl_raw_data[[#This Row],[time_taken]])/60</f>
        <v>23.466666666666665</v>
      </c>
      <c r="K4846" s="68">
        <f>DATE(YEAR(tbl_raw_data[[#This Row],[Date Actioned]]),MONTH(tbl_raw_data[[#This Row],[Date Actioned]]),DAY(tbl_raw_data[[#This Row],[Date Actioned]]))</f>
        <v>45163</v>
      </c>
      <c r="L4846" s="65" t="str">
        <f>UPPER(TEXT(tbl_raw_data[[#This Row],[updated_date]],"MMMM"))</f>
        <v>AUGUST</v>
      </c>
      <c r="M4846" s="65" t="str">
        <f>"WEEK "&amp;IF(ROUNDUP(DAY(tbl_raw_data[[#This Row],[updated_date]])/7,0)=5,4,ROUNDUP(DAY(tbl_raw_data[[#This Row],[updated_date]])/7,0))</f>
        <v>WEEK 4</v>
      </c>
      <c r="N4846" s="71" t="str">
        <f>UPPER(VLOOKUP(tbl_raw_data[[#This Row],[Analyst]],settings!$A$1:$B$15,2,0))</f>
        <v>ROHAN</v>
      </c>
      <c r="O4846" s="71" t="str">
        <f>TRIM(UPPER(tbl_raw_data[[#This Row],[Outcome]]))</f>
        <v>WITHDRAW</v>
      </c>
      <c r="P4846" s="71" t="str">
        <f>TRIM(UPPER(tbl_raw_data[[#This Row],[Queue Name]]))</f>
        <v>CONSUMER PRE BUREAU</v>
      </c>
      <c r="Q4846" s="71" t="str">
        <f>IF(tbl_raw_data[[#This Row],[time_taken_in_min]]&lt;=settings!$D$2,"SLA_MET","SLA_NOT_MET")</f>
        <v>SLA_NOT_MET</v>
      </c>
    </row>
    <row r="4847" spans="1:17" x14ac:dyDescent="0.3">
      <c r="A4847" s="1" t="s">
        <v>5810</v>
      </c>
      <c r="B4847" s="36">
        <v>45163.515405092592</v>
      </c>
      <c r="C4847" s="41">
        <v>45163.523240740738</v>
      </c>
      <c r="D4847" s="11" t="s">
        <v>47</v>
      </c>
      <c r="E4847" s="11" t="s">
        <v>18</v>
      </c>
      <c r="F4847" s="11" t="s">
        <v>24</v>
      </c>
      <c r="G4847" s="11" t="s">
        <v>667</v>
      </c>
      <c r="H4847" s="84" t="str">
        <f t="shared" si="75"/>
        <v>Incomplete Details</v>
      </c>
      <c r="I4847" s="63">
        <f>(tbl_raw_data[[#This Row],[Date Actioned]])-(tbl_raw_data[[#This Row],[Date Tagged]])</f>
        <v>7.8356481462833472E-3</v>
      </c>
      <c r="J4847" s="66">
        <f>HOUR(tbl_raw_data[[#This Row],[time_taken]])*60+MINUTE(tbl_raw_data[[#This Row],[time_taken]])+SECOND(tbl_raw_data[[#This Row],[time_taken]])/60</f>
        <v>11.283333333333333</v>
      </c>
      <c r="K4847" s="68">
        <f>DATE(YEAR(tbl_raw_data[[#This Row],[Date Actioned]]),MONTH(tbl_raw_data[[#This Row],[Date Actioned]]),DAY(tbl_raw_data[[#This Row],[Date Actioned]]))</f>
        <v>45163</v>
      </c>
      <c r="L4847" s="65" t="str">
        <f>UPPER(TEXT(tbl_raw_data[[#This Row],[updated_date]],"MMMM"))</f>
        <v>AUGUST</v>
      </c>
      <c r="M4847" s="65" t="str">
        <f>"WEEK "&amp;IF(ROUNDUP(DAY(tbl_raw_data[[#This Row],[updated_date]])/7,0)=5,4,ROUNDUP(DAY(tbl_raw_data[[#This Row],[updated_date]])/7,0))</f>
        <v>WEEK 4</v>
      </c>
      <c r="N4847" s="71" t="str">
        <f>UPPER(VLOOKUP(tbl_raw_data[[#This Row],[Analyst]],settings!$A$1:$B$15,2,0))</f>
        <v>SAM</v>
      </c>
      <c r="O4847" s="71" t="str">
        <f>TRIM(UPPER(tbl_raw_data[[#This Row],[Outcome]]))</f>
        <v>WITHDRAW</v>
      </c>
      <c r="P4847" s="71" t="str">
        <f>TRIM(UPPER(tbl_raw_data[[#This Row],[Queue Name]]))</f>
        <v>CONSUMER PRE BUREAU</v>
      </c>
      <c r="Q4847" s="71" t="str">
        <f>IF(tbl_raw_data[[#This Row],[time_taken_in_min]]&lt;=settings!$D$2,"SLA_MET","SLA_NOT_MET")</f>
        <v>SLA_MET</v>
      </c>
    </row>
    <row r="4848" spans="1:17" x14ac:dyDescent="0.3">
      <c r="A4848" s="5" t="s">
        <v>5811</v>
      </c>
      <c r="B4848" s="34">
        <v>45163.522939814815</v>
      </c>
      <c r="C4848" s="40">
        <v>45163.538425925923</v>
      </c>
      <c r="D4848" s="10" t="s">
        <v>47</v>
      </c>
      <c r="E4848" s="10" t="s">
        <v>8</v>
      </c>
      <c r="F4848" s="10" t="s">
        <v>22</v>
      </c>
      <c r="G4848" s="12"/>
      <c r="H4848" s="84" t="str">
        <f t="shared" si="75"/>
        <v>Reason Unknown</v>
      </c>
      <c r="I4848" s="63">
        <f>(tbl_raw_data[[#This Row],[Date Actioned]])-(tbl_raw_data[[#This Row],[Date Tagged]])</f>
        <v>1.5486111107748002E-2</v>
      </c>
      <c r="J4848" s="66">
        <f>HOUR(tbl_raw_data[[#This Row],[time_taken]])*60+MINUTE(tbl_raw_data[[#This Row],[time_taken]])+SECOND(tbl_raw_data[[#This Row],[time_taken]])/60</f>
        <v>22.3</v>
      </c>
      <c r="K4848" s="68">
        <f>DATE(YEAR(tbl_raw_data[[#This Row],[Date Actioned]]),MONTH(tbl_raw_data[[#This Row],[Date Actioned]]),DAY(tbl_raw_data[[#This Row],[Date Actioned]]))</f>
        <v>45163</v>
      </c>
      <c r="L4848" s="65" t="str">
        <f>UPPER(TEXT(tbl_raw_data[[#This Row],[updated_date]],"MMMM"))</f>
        <v>AUGUST</v>
      </c>
      <c r="M4848" s="65" t="str">
        <f>"WEEK "&amp;IF(ROUNDUP(DAY(tbl_raw_data[[#This Row],[updated_date]])/7,0)=5,4,ROUNDUP(DAY(tbl_raw_data[[#This Row],[updated_date]])/7,0))</f>
        <v>WEEK 4</v>
      </c>
      <c r="N4848" s="71" t="str">
        <f>UPPER(VLOOKUP(tbl_raw_data[[#This Row],[Analyst]],settings!$A$1:$B$15,2,0))</f>
        <v>ROHAN</v>
      </c>
      <c r="O4848" s="71" t="str">
        <f>TRIM(UPPER(tbl_raw_data[[#This Row],[Outcome]]))</f>
        <v>WITHDRAW</v>
      </c>
      <c r="P4848" s="71" t="str">
        <f>TRIM(UPPER(tbl_raw_data[[#This Row],[Queue Name]]))</f>
        <v>CONSUMER POST BUREAU</v>
      </c>
      <c r="Q4848" s="71" t="str">
        <f>IF(tbl_raw_data[[#This Row],[time_taken_in_min]]&lt;=settings!$D$2,"SLA_MET","SLA_NOT_MET")</f>
        <v>SLA_NOT_MET</v>
      </c>
    </row>
    <row r="4849" spans="1:17" x14ac:dyDescent="0.3">
      <c r="A4849" s="7" t="s">
        <v>5812</v>
      </c>
      <c r="B4849" s="36">
        <v>45163.528587962966</v>
      </c>
      <c r="C4849" s="41">
        <v>45163.538275462961</v>
      </c>
      <c r="D4849" s="11" t="s">
        <v>47</v>
      </c>
      <c r="E4849" s="11" t="s">
        <v>8</v>
      </c>
      <c r="F4849" s="11" t="s">
        <v>19</v>
      </c>
      <c r="G4849" s="11" t="s">
        <v>706</v>
      </c>
      <c r="H4849" s="84" t="str">
        <f t="shared" si="75"/>
        <v>Incomplete Details</v>
      </c>
      <c r="I4849" s="63">
        <f>(tbl_raw_data[[#This Row],[Date Actioned]])-(tbl_raw_data[[#This Row],[Date Tagged]])</f>
        <v>9.6874999944702722E-3</v>
      </c>
      <c r="J4849" s="66">
        <f>HOUR(tbl_raw_data[[#This Row],[time_taken]])*60+MINUTE(tbl_raw_data[[#This Row],[time_taken]])+SECOND(tbl_raw_data[[#This Row],[time_taken]])/60</f>
        <v>13.95</v>
      </c>
      <c r="K4849" s="68">
        <f>DATE(YEAR(tbl_raw_data[[#This Row],[Date Actioned]]),MONTH(tbl_raw_data[[#This Row],[Date Actioned]]),DAY(tbl_raw_data[[#This Row],[Date Actioned]]))</f>
        <v>45163</v>
      </c>
      <c r="L4849" s="65" t="str">
        <f>UPPER(TEXT(tbl_raw_data[[#This Row],[updated_date]],"MMMM"))</f>
        <v>AUGUST</v>
      </c>
      <c r="M4849" s="65" t="str">
        <f>"WEEK "&amp;IF(ROUNDUP(DAY(tbl_raw_data[[#This Row],[updated_date]])/7,0)=5,4,ROUNDUP(DAY(tbl_raw_data[[#This Row],[updated_date]])/7,0))</f>
        <v>WEEK 4</v>
      </c>
      <c r="N4849" s="71" t="str">
        <f>UPPER(VLOOKUP(tbl_raw_data[[#This Row],[Analyst]],settings!$A$1:$B$15,2,0))</f>
        <v>NAVED</v>
      </c>
      <c r="O4849" s="71" t="str">
        <f>TRIM(UPPER(tbl_raw_data[[#This Row],[Outcome]]))</f>
        <v>WITHDRAW</v>
      </c>
      <c r="P4849" s="71" t="str">
        <f>TRIM(UPPER(tbl_raw_data[[#This Row],[Queue Name]]))</f>
        <v>CONSUMER POST BUREAU</v>
      </c>
      <c r="Q4849" s="71" t="str">
        <f>IF(tbl_raw_data[[#This Row],[time_taken_in_min]]&lt;=settings!$D$2,"SLA_MET","SLA_NOT_MET")</f>
        <v>SLA_MET</v>
      </c>
    </row>
    <row r="4850" spans="1:17" x14ac:dyDescent="0.3">
      <c r="A4850" s="1" t="s">
        <v>5813</v>
      </c>
      <c r="B4850" s="34">
        <v>45163.533333333333</v>
      </c>
      <c r="C4850" s="40">
        <v>45163.551736111112</v>
      </c>
      <c r="D4850" s="10" t="s">
        <v>47</v>
      </c>
      <c r="E4850" s="10" t="s">
        <v>18</v>
      </c>
      <c r="F4850" s="10" t="s">
        <v>24</v>
      </c>
      <c r="G4850" s="10" t="s">
        <v>893</v>
      </c>
      <c r="H4850" s="84" t="str">
        <f t="shared" si="75"/>
        <v>Incomplete Details</v>
      </c>
      <c r="I4850" s="63">
        <f>(tbl_raw_data[[#This Row],[Date Actioned]])-(tbl_raw_data[[#This Row],[Date Tagged]])</f>
        <v>1.8402777779556345E-2</v>
      </c>
      <c r="J4850" s="66">
        <f>HOUR(tbl_raw_data[[#This Row],[time_taken]])*60+MINUTE(tbl_raw_data[[#This Row],[time_taken]])+SECOND(tbl_raw_data[[#This Row],[time_taken]])/60</f>
        <v>26.5</v>
      </c>
      <c r="K4850" s="68">
        <f>DATE(YEAR(tbl_raw_data[[#This Row],[Date Actioned]]),MONTH(tbl_raw_data[[#This Row],[Date Actioned]]),DAY(tbl_raw_data[[#This Row],[Date Actioned]]))</f>
        <v>45163</v>
      </c>
      <c r="L4850" s="65" t="str">
        <f>UPPER(TEXT(tbl_raw_data[[#This Row],[updated_date]],"MMMM"))</f>
        <v>AUGUST</v>
      </c>
      <c r="M4850" s="65" t="str">
        <f>"WEEK "&amp;IF(ROUNDUP(DAY(tbl_raw_data[[#This Row],[updated_date]])/7,0)=5,4,ROUNDUP(DAY(tbl_raw_data[[#This Row],[updated_date]])/7,0))</f>
        <v>WEEK 4</v>
      </c>
      <c r="N4850" s="71" t="str">
        <f>UPPER(VLOOKUP(tbl_raw_data[[#This Row],[Analyst]],settings!$A$1:$B$15,2,0))</f>
        <v>SAM</v>
      </c>
      <c r="O4850" s="71" t="str">
        <f>TRIM(UPPER(tbl_raw_data[[#This Row],[Outcome]]))</f>
        <v>WITHDRAW</v>
      </c>
      <c r="P4850" s="71" t="str">
        <f>TRIM(UPPER(tbl_raw_data[[#This Row],[Queue Name]]))</f>
        <v>CONSUMER PRE BUREAU</v>
      </c>
      <c r="Q4850" s="71" t="str">
        <f>IF(tbl_raw_data[[#This Row],[time_taken_in_min]]&lt;=settings!$D$2,"SLA_MET","SLA_NOT_MET")</f>
        <v>SLA_NOT_MET</v>
      </c>
    </row>
    <row r="4851" spans="1:17" x14ac:dyDescent="0.3">
      <c r="A4851" s="5" t="s">
        <v>5814</v>
      </c>
      <c r="B4851" s="36">
        <v>45163.535983796297</v>
      </c>
      <c r="C4851" s="41">
        <v>45163.543113425927</v>
      </c>
      <c r="D4851" s="11" t="s">
        <v>47</v>
      </c>
      <c r="E4851" s="11" t="s">
        <v>8</v>
      </c>
      <c r="F4851" s="11" t="s">
        <v>9</v>
      </c>
      <c r="G4851" s="13"/>
      <c r="H4851" s="84" t="str">
        <f t="shared" si="75"/>
        <v>Reason Unknown</v>
      </c>
      <c r="I4851" s="63">
        <f>(tbl_raw_data[[#This Row],[Date Actioned]])-(tbl_raw_data[[#This Row],[Date Tagged]])</f>
        <v>7.1296296300715767E-3</v>
      </c>
      <c r="J4851" s="66">
        <f>HOUR(tbl_raw_data[[#This Row],[time_taken]])*60+MINUTE(tbl_raw_data[[#This Row],[time_taken]])+SECOND(tbl_raw_data[[#This Row],[time_taken]])/60</f>
        <v>10.266666666666667</v>
      </c>
      <c r="K4851" s="68">
        <f>DATE(YEAR(tbl_raw_data[[#This Row],[Date Actioned]]),MONTH(tbl_raw_data[[#This Row],[Date Actioned]]),DAY(tbl_raw_data[[#This Row],[Date Actioned]]))</f>
        <v>45163</v>
      </c>
      <c r="L4851" s="65" t="str">
        <f>UPPER(TEXT(tbl_raw_data[[#This Row],[updated_date]],"MMMM"))</f>
        <v>AUGUST</v>
      </c>
      <c r="M4851" s="65" t="str">
        <f>"WEEK "&amp;IF(ROUNDUP(DAY(tbl_raw_data[[#This Row],[updated_date]])/7,0)=5,4,ROUNDUP(DAY(tbl_raw_data[[#This Row],[updated_date]])/7,0))</f>
        <v>WEEK 4</v>
      </c>
      <c r="N4851" s="71" t="str">
        <f>UPPER(VLOOKUP(tbl_raw_data[[#This Row],[Analyst]],settings!$A$1:$B$15,2,0))</f>
        <v>QUADIR</v>
      </c>
      <c r="O4851" s="71" t="str">
        <f>TRIM(UPPER(tbl_raw_data[[#This Row],[Outcome]]))</f>
        <v>WITHDRAW</v>
      </c>
      <c r="P4851" s="71" t="str">
        <f>TRIM(UPPER(tbl_raw_data[[#This Row],[Queue Name]]))</f>
        <v>CONSUMER POST BUREAU</v>
      </c>
      <c r="Q4851" s="71" t="str">
        <f>IF(tbl_raw_data[[#This Row],[time_taken_in_min]]&lt;=settings!$D$2,"SLA_MET","SLA_NOT_MET")</f>
        <v>SLA_MET</v>
      </c>
    </row>
    <row r="4852" spans="1:17" x14ac:dyDescent="0.3">
      <c r="A4852" s="7" t="s">
        <v>5815</v>
      </c>
      <c r="B4852" s="34">
        <v>45163.557743055557</v>
      </c>
      <c r="C4852" s="40">
        <v>45163.568101851852</v>
      </c>
      <c r="D4852" s="10" t="s">
        <v>47</v>
      </c>
      <c r="E4852" s="10" t="s">
        <v>18</v>
      </c>
      <c r="F4852" s="10" t="s">
        <v>22</v>
      </c>
      <c r="G4852" s="10" t="s">
        <v>894</v>
      </c>
      <c r="H4852" s="84" t="str">
        <f t="shared" si="75"/>
        <v>Incorrect Queue</v>
      </c>
      <c r="I4852" s="63">
        <f>(tbl_raw_data[[#This Row],[Date Actioned]])-(tbl_raw_data[[#This Row],[Date Tagged]])</f>
        <v>1.0358796294895001E-2</v>
      </c>
      <c r="J4852" s="66">
        <f>HOUR(tbl_raw_data[[#This Row],[time_taken]])*60+MINUTE(tbl_raw_data[[#This Row],[time_taken]])+SECOND(tbl_raw_data[[#This Row],[time_taken]])/60</f>
        <v>14.916666666666666</v>
      </c>
      <c r="K4852" s="68">
        <f>DATE(YEAR(tbl_raw_data[[#This Row],[Date Actioned]]),MONTH(tbl_raw_data[[#This Row],[Date Actioned]]),DAY(tbl_raw_data[[#This Row],[Date Actioned]]))</f>
        <v>45163</v>
      </c>
      <c r="L4852" s="65" t="str">
        <f>UPPER(TEXT(tbl_raw_data[[#This Row],[updated_date]],"MMMM"))</f>
        <v>AUGUST</v>
      </c>
      <c r="M4852" s="65" t="str">
        <f>"WEEK "&amp;IF(ROUNDUP(DAY(tbl_raw_data[[#This Row],[updated_date]])/7,0)=5,4,ROUNDUP(DAY(tbl_raw_data[[#This Row],[updated_date]])/7,0))</f>
        <v>WEEK 4</v>
      </c>
      <c r="N4852" s="71" t="str">
        <f>UPPER(VLOOKUP(tbl_raw_data[[#This Row],[Analyst]],settings!$A$1:$B$15,2,0))</f>
        <v>ROHAN</v>
      </c>
      <c r="O4852" s="71" t="str">
        <f>TRIM(UPPER(tbl_raw_data[[#This Row],[Outcome]]))</f>
        <v>WITHDRAW</v>
      </c>
      <c r="P4852" s="71" t="str">
        <f>TRIM(UPPER(tbl_raw_data[[#This Row],[Queue Name]]))</f>
        <v>CONSUMER PRE BUREAU</v>
      </c>
      <c r="Q4852" s="71" t="str">
        <f>IF(tbl_raw_data[[#This Row],[time_taken_in_min]]&lt;=settings!$D$2,"SLA_MET","SLA_NOT_MET")</f>
        <v>SLA_MET</v>
      </c>
    </row>
    <row r="4853" spans="1:17" x14ac:dyDescent="0.3">
      <c r="A4853" s="1" t="s">
        <v>5816</v>
      </c>
      <c r="B4853" s="36">
        <v>45163.569768518515</v>
      </c>
      <c r="C4853" s="41">
        <v>45163.575127314813</v>
      </c>
      <c r="D4853" s="11" t="s">
        <v>47</v>
      </c>
      <c r="E4853" s="11" t="s">
        <v>11</v>
      </c>
      <c r="F4853" s="11" t="s">
        <v>24</v>
      </c>
      <c r="G4853" s="11" t="s">
        <v>706</v>
      </c>
      <c r="H4853" s="84" t="str">
        <f t="shared" si="75"/>
        <v>Incomplete Details</v>
      </c>
      <c r="I4853" s="63">
        <f>(tbl_raw_data[[#This Row],[Date Actioned]])-(tbl_raw_data[[#This Row],[Date Tagged]])</f>
        <v>5.3587962975143455E-3</v>
      </c>
      <c r="J4853" s="66">
        <f>HOUR(tbl_raw_data[[#This Row],[time_taken]])*60+MINUTE(tbl_raw_data[[#This Row],[time_taken]])+SECOND(tbl_raw_data[[#This Row],[time_taken]])/60</f>
        <v>7.7166666666666668</v>
      </c>
      <c r="K4853" s="68">
        <f>DATE(YEAR(tbl_raw_data[[#This Row],[Date Actioned]]),MONTH(tbl_raw_data[[#This Row],[Date Actioned]]),DAY(tbl_raw_data[[#This Row],[Date Actioned]]))</f>
        <v>45163</v>
      </c>
      <c r="L4853" s="65" t="str">
        <f>UPPER(TEXT(tbl_raw_data[[#This Row],[updated_date]],"MMMM"))</f>
        <v>AUGUST</v>
      </c>
      <c r="M4853" s="65" t="str">
        <f>"WEEK "&amp;IF(ROUNDUP(DAY(tbl_raw_data[[#This Row],[updated_date]])/7,0)=5,4,ROUNDUP(DAY(tbl_raw_data[[#This Row],[updated_date]])/7,0))</f>
        <v>WEEK 4</v>
      </c>
      <c r="N4853" s="71" t="str">
        <f>UPPER(VLOOKUP(tbl_raw_data[[#This Row],[Analyst]],settings!$A$1:$B$15,2,0))</f>
        <v>SAM</v>
      </c>
      <c r="O4853" s="71" t="str">
        <f>TRIM(UPPER(tbl_raw_data[[#This Row],[Outcome]]))</f>
        <v>WITHDRAW</v>
      </c>
      <c r="P4853" s="71" t="str">
        <f>TRIM(UPPER(tbl_raw_data[[#This Row],[Queue Name]]))</f>
        <v>CONSUMER EXISTING</v>
      </c>
      <c r="Q4853" s="71" t="str">
        <f>IF(tbl_raw_data[[#This Row],[time_taken_in_min]]&lt;=settings!$D$2,"SLA_MET","SLA_NOT_MET")</f>
        <v>SLA_MET</v>
      </c>
    </row>
    <row r="4854" spans="1:17" x14ac:dyDescent="0.3">
      <c r="A4854" s="5" t="s">
        <v>5817</v>
      </c>
      <c r="B4854" s="34">
        <v>45163.571875000001</v>
      </c>
      <c r="C4854" s="40">
        <v>45163.580949074072</v>
      </c>
      <c r="D4854" s="10" t="s">
        <v>47</v>
      </c>
      <c r="E4854" s="10" t="s">
        <v>18</v>
      </c>
      <c r="F4854" s="10" t="s">
        <v>19</v>
      </c>
      <c r="G4854" s="10" t="s">
        <v>895</v>
      </c>
      <c r="H4854" s="84" t="str">
        <f t="shared" si="75"/>
        <v>Duplicate Application</v>
      </c>
      <c r="I4854" s="63">
        <f>(tbl_raw_data[[#This Row],[Date Actioned]])-(tbl_raw_data[[#This Row],[Date Tagged]])</f>
        <v>9.074074070667848E-3</v>
      </c>
      <c r="J4854" s="66">
        <f>HOUR(tbl_raw_data[[#This Row],[time_taken]])*60+MINUTE(tbl_raw_data[[#This Row],[time_taken]])+SECOND(tbl_raw_data[[#This Row],[time_taken]])/60</f>
        <v>13.066666666666666</v>
      </c>
      <c r="K4854" s="68">
        <f>DATE(YEAR(tbl_raw_data[[#This Row],[Date Actioned]]),MONTH(tbl_raw_data[[#This Row],[Date Actioned]]),DAY(tbl_raw_data[[#This Row],[Date Actioned]]))</f>
        <v>45163</v>
      </c>
      <c r="L4854" s="65" t="str">
        <f>UPPER(TEXT(tbl_raw_data[[#This Row],[updated_date]],"MMMM"))</f>
        <v>AUGUST</v>
      </c>
      <c r="M4854" s="65" t="str">
        <f>"WEEK "&amp;IF(ROUNDUP(DAY(tbl_raw_data[[#This Row],[updated_date]])/7,0)=5,4,ROUNDUP(DAY(tbl_raw_data[[#This Row],[updated_date]])/7,0))</f>
        <v>WEEK 4</v>
      </c>
      <c r="N4854" s="71" t="str">
        <f>UPPER(VLOOKUP(tbl_raw_data[[#This Row],[Analyst]],settings!$A$1:$B$15,2,0))</f>
        <v>NAVED</v>
      </c>
      <c r="O4854" s="71" t="str">
        <f>TRIM(UPPER(tbl_raw_data[[#This Row],[Outcome]]))</f>
        <v>WITHDRAW</v>
      </c>
      <c r="P4854" s="71" t="str">
        <f>TRIM(UPPER(tbl_raw_data[[#This Row],[Queue Name]]))</f>
        <v>CONSUMER PRE BUREAU</v>
      </c>
      <c r="Q4854" s="71" t="str">
        <f>IF(tbl_raw_data[[#This Row],[time_taken_in_min]]&lt;=settings!$D$2,"SLA_MET","SLA_NOT_MET")</f>
        <v>SLA_MET</v>
      </c>
    </row>
    <row r="4855" spans="1:17" x14ac:dyDescent="0.3">
      <c r="A4855" s="7" t="s">
        <v>5818</v>
      </c>
      <c r="B4855" s="36">
        <v>45163.572511574072</v>
      </c>
      <c r="C4855" s="41">
        <v>45163.579953703702</v>
      </c>
      <c r="D4855" s="11" t="s">
        <v>47</v>
      </c>
      <c r="E4855" s="11" t="s">
        <v>18</v>
      </c>
      <c r="F4855" s="11" t="s">
        <v>24</v>
      </c>
      <c r="G4855" s="11" t="s">
        <v>896</v>
      </c>
      <c r="H4855" s="84" t="str">
        <f t="shared" si="75"/>
        <v>Incomplete Details</v>
      </c>
      <c r="I4855" s="63">
        <f>(tbl_raw_data[[#This Row],[Date Actioned]])-(tbl_raw_data[[#This Row],[Date Tagged]])</f>
        <v>7.442129630362615E-3</v>
      </c>
      <c r="J4855" s="66">
        <f>HOUR(tbl_raw_data[[#This Row],[time_taken]])*60+MINUTE(tbl_raw_data[[#This Row],[time_taken]])+SECOND(tbl_raw_data[[#This Row],[time_taken]])/60</f>
        <v>10.716666666666667</v>
      </c>
      <c r="K4855" s="68">
        <f>DATE(YEAR(tbl_raw_data[[#This Row],[Date Actioned]]),MONTH(tbl_raw_data[[#This Row],[Date Actioned]]),DAY(tbl_raw_data[[#This Row],[Date Actioned]]))</f>
        <v>45163</v>
      </c>
      <c r="L4855" s="65" t="str">
        <f>UPPER(TEXT(tbl_raw_data[[#This Row],[updated_date]],"MMMM"))</f>
        <v>AUGUST</v>
      </c>
      <c r="M4855" s="65" t="str">
        <f>"WEEK "&amp;IF(ROUNDUP(DAY(tbl_raw_data[[#This Row],[updated_date]])/7,0)=5,4,ROUNDUP(DAY(tbl_raw_data[[#This Row],[updated_date]])/7,0))</f>
        <v>WEEK 4</v>
      </c>
      <c r="N4855" s="71" t="str">
        <f>UPPER(VLOOKUP(tbl_raw_data[[#This Row],[Analyst]],settings!$A$1:$B$15,2,0))</f>
        <v>SAM</v>
      </c>
      <c r="O4855" s="71" t="str">
        <f>TRIM(UPPER(tbl_raw_data[[#This Row],[Outcome]]))</f>
        <v>WITHDRAW</v>
      </c>
      <c r="P4855" s="71" t="str">
        <f>TRIM(UPPER(tbl_raw_data[[#This Row],[Queue Name]]))</f>
        <v>CONSUMER PRE BUREAU</v>
      </c>
      <c r="Q4855" s="71" t="str">
        <f>IF(tbl_raw_data[[#This Row],[time_taken_in_min]]&lt;=settings!$D$2,"SLA_MET","SLA_NOT_MET")</f>
        <v>SLA_MET</v>
      </c>
    </row>
    <row r="4856" spans="1:17" x14ac:dyDescent="0.3">
      <c r="A4856" s="1" t="s">
        <v>5819</v>
      </c>
      <c r="B4856" s="34">
        <v>45163.582303240742</v>
      </c>
      <c r="C4856" s="40">
        <v>45163.593159722222</v>
      </c>
      <c r="D4856" s="10" t="s">
        <v>47</v>
      </c>
      <c r="E4856" s="10" t="s">
        <v>11</v>
      </c>
      <c r="F4856" s="10" t="s">
        <v>22</v>
      </c>
      <c r="G4856" s="10" t="s">
        <v>897</v>
      </c>
      <c r="H4856" s="84" t="str">
        <f t="shared" si="75"/>
        <v>Incomplete Details</v>
      </c>
      <c r="I4856" s="63">
        <f>(tbl_raw_data[[#This Row],[Date Actioned]])-(tbl_raw_data[[#This Row],[Date Tagged]])</f>
        <v>1.0856481480004732E-2</v>
      </c>
      <c r="J4856" s="66">
        <f>HOUR(tbl_raw_data[[#This Row],[time_taken]])*60+MINUTE(tbl_raw_data[[#This Row],[time_taken]])+SECOND(tbl_raw_data[[#This Row],[time_taken]])/60</f>
        <v>15.633333333333333</v>
      </c>
      <c r="K4856" s="68">
        <f>DATE(YEAR(tbl_raw_data[[#This Row],[Date Actioned]]),MONTH(tbl_raw_data[[#This Row],[Date Actioned]]),DAY(tbl_raw_data[[#This Row],[Date Actioned]]))</f>
        <v>45163</v>
      </c>
      <c r="L4856" s="65" t="str">
        <f>UPPER(TEXT(tbl_raw_data[[#This Row],[updated_date]],"MMMM"))</f>
        <v>AUGUST</v>
      </c>
      <c r="M4856" s="65" t="str">
        <f>"WEEK "&amp;IF(ROUNDUP(DAY(tbl_raw_data[[#This Row],[updated_date]])/7,0)=5,4,ROUNDUP(DAY(tbl_raw_data[[#This Row],[updated_date]])/7,0))</f>
        <v>WEEK 4</v>
      </c>
      <c r="N4856" s="71" t="str">
        <f>UPPER(VLOOKUP(tbl_raw_data[[#This Row],[Analyst]],settings!$A$1:$B$15,2,0))</f>
        <v>ROHAN</v>
      </c>
      <c r="O4856" s="71" t="str">
        <f>TRIM(UPPER(tbl_raw_data[[#This Row],[Outcome]]))</f>
        <v>WITHDRAW</v>
      </c>
      <c r="P4856" s="71" t="str">
        <f>TRIM(UPPER(tbl_raw_data[[#This Row],[Queue Name]]))</f>
        <v>CONSUMER EXISTING</v>
      </c>
      <c r="Q4856" s="71" t="str">
        <f>IF(tbl_raw_data[[#This Row],[time_taken_in_min]]&lt;=settings!$D$2,"SLA_MET","SLA_NOT_MET")</f>
        <v>SLA_MET</v>
      </c>
    </row>
    <row r="4857" spans="1:17" x14ac:dyDescent="0.3">
      <c r="A4857" s="5" t="s">
        <v>5820</v>
      </c>
      <c r="B4857" s="36">
        <v>45163.582430555558</v>
      </c>
      <c r="C4857" s="41">
        <v>45163.593530092592</v>
      </c>
      <c r="D4857" s="11" t="s">
        <v>47</v>
      </c>
      <c r="E4857" s="11" t="s">
        <v>8</v>
      </c>
      <c r="F4857" s="11" t="s">
        <v>21</v>
      </c>
      <c r="G4857" s="11" t="s">
        <v>898</v>
      </c>
      <c r="H4857" s="84" t="str">
        <f t="shared" si="75"/>
        <v>Incorrect Queue</v>
      </c>
      <c r="I4857" s="63">
        <f>(tbl_raw_data[[#This Row],[Date Actioned]])-(tbl_raw_data[[#This Row],[Date Tagged]])</f>
        <v>1.1099537034169771E-2</v>
      </c>
      <c r="J4857" s="66">
        <f>HOUR(tbl_raw_data[[#This Row],[time_taken]])*60+MINUTE(tbl_raw_data[[#This Row],[time_taken]])+SECOND(tbl_raw_data[[#This Row],[time_taken]])/60</f>
        <v>15.983333333333333</v>
      </c>
      <c r="K4857" s="68">
        <f>DATE(YEAR(tbl_raw_data[[#This Row],[Date Actioned]]),MONTH(tbl_raw_data[[#This Row],[Date Actioned]]),DAY(tbl_raw_data[[#This Row],[Date Actioned]]))</f>
        <v>45163</v>
      </c>
      <c r="L4857" s="65" t="str">
        <f>UPPER(TEXT(tbl_raw_data[[#This Row],[updated_date]],"MMMM"))</f>
        <v>AUGUST</v>
      </c>
      <c r="M4857" s="65" t="str">
        <f>"WEEK "&amp;IF(ROUNDUP(DAY(tbl_raw_data[[#This Row],[updated_date]])/7,0)=5,4,ROUNDUP(DAY(tbl_raw_data[[#This Row],[updated_date]])/7,0))</f>
        <v>WEEK 4</v>
      </c>
      <c r="N4857" s="71" t="str">
        <f>UPPER(VLOOKUP(tbl_raw_data[[#This Row],[Analyst]],settings!$A$1:$B$15,2,0))</f>
        <v>SHAHID</v>
      </c>
      <c r="O4857" s="71" t="str">
        <f>TRIM(UPPER(tbl_raw_data[[#This Row],[Outcome]]))</f>
        <v>WITHDRAW</v>
      </c>
      <c r="P4857" s="71" t="str">
        <f>TRIM(UPPER(tbl_raw_data[[#This Row],[Queue Name]]))</f>
        <v>CONSUMER POST BUREAU</v>
      </c>
      <c r="Q4857" s="71" t="str">
        <f>IF(tbl_raw_data[[#This Row],[time_taken_in_min]]&lt;=settings!$D$2,"SLA_MET","SLA_NOT_MET")</f>
        <v>SLA_MET</v>
      </c>
    </row>
    <row r="4858" spans="1:17" x14ac:dyDescent="0.3">
      <c r="A4858" s="7" t="s">
        <v>5821</v>
      </c>
      <c r="B4858" s="34">
        <v>45163.589421296296</v>
      </c>
      <c r="C4858" s="40">
        <v>45163.595995370371</v>
      </c>
      <c r="D4858" s="10" t="s">
        <v>47</v>
      </c>
      <c r="E4858" s="10" t="s">
        <v>18</v>
      </c>
      <c r="F4858" s="10" t="s">
        <v>21</v>
      </c>
      <c r="G4858" s="10" t="s">
        <v>899</v>
      </c>
      <c r="H4858" s="84" t="str">
        <f t="shared" si="75"/>
        <v>Incorrect Queue</v>
      </c>
      <c r="I4858" s="63">
        <f>(tbl_raw_data[[#This Row],[Date Actioned]])-(tbl_raw_data[[#This Row],[Date Tagged]])</f>
        <v>6.5740740756154992E-3</v>
      </c>
      <c r="J4858" s="66">
        <f>HOUR(tbl_raw_data[[#This Row],[time_taken]])*60+MINUTE(tbl_raw_data[[#This Row],[time_taken]])+SECOND(tbl_raw_data[[#This Row],[time_taken]])/60</f>
        <v>9.4666666666666668</v>
      </c>
      <c r="K4858" s="68">
        <f>DATE(YEAR(tbl_raw_data[[#This Row],[Date Actioned]]),MONTH(tbl_raw_data[[#This Row],[Date Actioned]]),DAY(tbl_raw_data[[#This Row],[Date Actioned]]))</f>
        <v>45163</v>
      </c>
      <c r="L4858" s="65" t="str">
        <f>UPPER(TEXT(tbl_raw_data[[#This Row],[updated_date]],"MMMM"))</f>
        <v>AUGUST</v>
      </c>
      <c r="M4858" s="65" t="str">
        <f>"WEEK "&amp;IF(ROUNDUP(DAY(tbl_raw_data[[#This Row],[updated_date]])/7,0)=5,4,ROUNDUP(DAY(tbl_raw_data[[#This Row],[updated_date]])/7,0))</f>
        <v>WEEK 4</v>
      </c>
      <c r="N4858" s="71" t="str">
        <f>UPPER(VLOOKUP(tbl_raw_data[[#This Row],[Analyst]],settings!$A$1:$B$15,2,0))</f>
        <v>SHAHID</v>
      </c>
      <c r="O4858" s="71" t="str">
        <f>TRIM(UPPER(tbl_raw_data[[#This Row],[Outcome]]))</f>
        <v>WITHDRAW</v>
      </c>
      <c r="P4858" s="71" t="str">
        <f>TRIM(UPPER(tbl_raw_data[[#This Row],[Queue Name]]))</f>
        <v>CONSUMER PRE BUREAU</v>
      </c>
      <c r="Q4858" s="71" t="str">
        <f>IF(tbl_raw_data[[#This Row],[time_taken_in_min]]&lt;=settings!$D$2,"SLA_MET","SLA_NOT_MET")</f>
        <v>SLA_MET</v>
      </c>
    </row>
    <row r="4859" spans="1:17" x14ac:dyDescent="0.3">
      <c r="A4859" s="1" t="s">
        <v>5822</v>
      </c>
      <c r="B4859" s="36">
        <v>45163.589571759258</v>
      </c>
      <c r="C4859" s="41">
        <v>45163.607094907406</v>
      </c>
      <c r="D4859" s="11" t="s">
        <v>47</v>
      </c>
      <c r="E4859" s="11" t="s">
        <v>18</v>
      </c>
      <c r="F4859" s="11" t="s">
        <v>22</v>
      </c>
      <c r="G4859" s="11" t="s">
        <v>900</v>
      </c>
      <c r="H4859" s="84" t="str">
        <f t="shared" si="75"/>
        <v>Incomplete Details</v>
      </c>
      <c r="I4859" s="63">
        <f>(tbl_raw_data[[#This Row],[Date Actioned]])-(tbl_raw_data[[#This Row],[Date Tagged]])</f>
        <v>1.7523148148029577E-2</v>
      </c>
      <c r="J4859" s="66">
        <f>HOUR(tbl_raw_data[[#This Row],[time_taken]])*60+MINUTE(tbl_raw_data[[#This Row],[time_taken]])+SECOND(tbl_raw_data[[#This Row],[time_taken]])/60</f>
        <v>25.233333333333334</v>
      </c>
      <c r="K4859" s="68">
        <f>DATE(YEAR(tbl_raw_data[[#This Row],[Date Actioned]]),MONTH(tbl_raw_data[[#This Row],[Date Actioned]]),DAY(tbl_raw_data[[#This Row],[Date Actioned]]))</f>
        <v>45163</v>
      </c>
      <c r="L4859" s="65" t="str">
        <f>UPPER(TEXT(tbl_raw_data[[#This Row],[updated_date]],"MMMM"))</f>
        <v>AUGUST</v>
      </c>
      <c r="M4859" s="65" t="str">
        <f>"WEEK "&amp;IF(ROUNDUP(DAY(tbl_raw_data[[#This Row],[updated_date]])/7,0)=5,4,ROUNDUP(DAY(tbl_raw_data[[#This Row],[updated_date]])/7,0))</f>
        <v>WEEK 4</v>
      </c>
      <c r="N4859" s="71" t="str">
        <f>UPPER(VLOOKUP(tbl_raw_data[[#This Row],[Analyst]],settings!$A$1:$B$15,2,0))</f>
        <v>ROHAN</v>
      </c>
      <c r="O4859" s="71" t="str">
        <f>TRIM(UPPER(tbl_raw_data[[#This Row],[Outcome]]))</f>
        <v>WITHDRAW</v>
      </c>
      <c r="P4859" s="71" t="str">
        <f>TRIM(UPPER(tbl_raw_data[[#This Row],[Queue Name]]))</f>
        <v>CONSUMER PRE BUREAU</v>
      </c>
      <c r="Q4859" s="71" t="str">
        <f>IF(tbl_raw_data[[#This Row],[time_taken_in_min]]&lt;=settings!$D$2,"SLA_MET","SLA_NOT_MET")</f>
        <v>SLA_NOT_MET</v>
      </c>
    </row>
    <row r="4860" spans="1:17" x14ac:dyDescent="0.3">
      <c r="A4860" s="5" t="s">
        <v>5823</v>
      </c>
      <c r="B4860" s="34">
        <v>45163.592731481483</v>
      </c>
      <c r="C4860" s="40">
        <v>45163.601620370369</v>
      </c>
      <c r="D4860" s="10" t="s">
        <v>47</v>
      </c>
      <c r="E4860" s="10" t="s">
        <v>18</v>
      </c>
      <c r="F4860" s="10" t="s">
        <v>24</v>
      </c>
      <c r="G4860" s="10" t="s">
        <v>901</v>
      </c>
      <c r="H4860" s="84" t="str">
        <f t="shared" si="75"/>
        <v>Incorrect Queue</v>
      </c>
      <c r="I4860" s="63">
        <f>(tbl_raw_data[[#This Row],[Date Actioned]])-(tbl_raw_data[[#This Row],[Date Tagged]])</f>
        <v>8.8888888858491555E-3</v>
      </c>
      <c r="J4860" s="66">
        <f>HOUR(tbl_raw_data[[#This Row],[time_taken]])*60+MINUTE(tbl_raw_data[[#This Row],[time_taken]])+SECOND(tbl_raw_data[[#This Row],[time_taken]])/60</f>
        <v>12.8</v>
      </c>
      <c r="K4860" s="68">
        <f>DATE(YEAR(tbl_raw_data[[#This Row],[Date Actioned]]),MONTH(tbl_raw_data[[#This Row],[Date Actioned]]),DAY(tbl_raw_data[[#This Row],[Date Actioned]]))</f>
        <v>45163</v>
      </c>
      <c r="L4860" s="65" t="str">
        <f>UPPER(TEXT(tbl_raw_data[[#This Row],[updated_date]],"MMMM"))</f>
        <v>AUGUST</v>
      </c>
      <c r="M4860" s="65" t="str">
        <f>"WEEK "&amp;IF(ROUNDUP(DAY(tbl_raw_data[[#This Row],[updated_date]])/7,0)=5,4,ROUNDUP(DAY(tbl_raw_data[[#This Row],[updated_date]])/7,0))</f>
        <v>WEEK 4</v>
      </c>
      <c r="N4860" s="71" t="str">
        <f>UPPER(VLOOKUP(tbl_raw_data[[#This Row],[Analyst]],settings!$A$1:$B$15,2,0))</f>
        <v>SAM</v>
      </c>
      <c r="O4860" s="71" t="str">
        <f>TRIM(UPPER(tbl_raw_data[[#This Row],[Outcome]]))</f>
        <v>WITHDRAW</v>
      </c>
      <c r="P4860" s="71" t="str">
        <f>TRIM(UPPER(tbl_raw_data[[#This Row],[Queue Name]]))</f>
        <v>CONSUMER PRE BUREAU</v>
      </c>
      <c r="Q4860" s="71" t="str">
        <f>IF(tbl_raw_data[[#This Row],[time_taken_in_min]]&lt;=settings!$D$2,"SLA_MET","SLA_NOT_MET")</f>
        <v>SLA_MET</v>
      </c>
    </row>
    <row r="4861" spans="1:17" x14ac:dyDescent="0.3">
      <c r="A4861" s="7" t="s">
        <v>5824</v>
      </c>
      <c r="B4861" s="36">
        <v>45163.595902777779</v>
      </c>
      <c r="C4861" s="41">
        <v>45163.608252314814</v>
      </c>
      <c r="D4861" s="11" t="s">
        <v>47</v>
      </c>
      <c r="E4861" s="11" t="s">
        <v>11</v>
      </c>
      <c r="F4861" s="11" t="s">
        <v>21</v>
      </c>
      <c r="G4861" s="11" t="s">
        <v>902</v>
      </c>
      <c r="H4861" s="84" t="str">
        <f t="shared" si="75"/>
        <v>Overdue Bill</v>
      </c>
      <c r="I4861" s="63">
        <f>(tbl_raw_data[[#This Row],[Date Actioned]])-(tbl_raw_data[[#This Row],[Date Tagged]])</f>
        <v>1.2349537035333924E-2</v>
      </c>
      <c r="J4861" s="66">
        <f>HOUR(tbl_raw_data[[#This Row],[time_taken]])*60+MINUTE(tbl_raw_data[[#This Row],[time_taken]])+SECOND(tbl_raw_data[[#This Row],[time_taken]])/60</f>
        <v>17.783333333333335</v>
      </c>
      <c r="K4861" s="68">
        <f>DATE(YEAR(tbl_raw_data[[#This Row],[Date Actioned]]),MONTH(tbl_raw_data[[#This Row],[Date Actioned]]),DAY(tbl_raw_data[[#This Row],[Date Actioned]]))</f>
        <v>45163</v>
      </c>
      <c r="L4861" s="65" t="str">
        <f>UPPER(TEXT(tbl_raw_data[[#This Row],[updated_date]],"MMMM"))</f>
        <v>AUGUST</v>
      </c>
      <c r="M4861" s="65" t="str">
        <f>"WEEK "&amp;IF(ROUNDUP(DAY(tbl_raw_data[[#This Row],[updated_date]])/7,0)=5,4,ROUNDUP(DAY(tbl_raw_data[[#This Row],[updated_date]])/7,0))</f>
        <v>WEEK 4</v>
      </c>
      <c r="N4861" s="71" t="str">
        <f>UPPER(VLOOKUP(tbl_raw_data[[#This Row],[Analyst]],settings!$A$1:$B$15,2,0))</f>
        <v>SHAHID</v>
      </c>
      <c r="O4861" s="71" t="str">
        <f>TRIM(UPPER(tbl_raw_data[[#This Row],[Outcome]]))</f>
        <v>WITHDRAW</v>
      </c>
      <c r="P4861" s="71" t="str">
        <f>TRIM(UPPER(tbl_raw_data[[#This Row],[Queue Name]]))</f>
        <v>CONSUMER EXISTING</v>
      </c>
      <c r="Q4861" s="71" t="str">
        <f>IF(tbl_raw_data[[#This Row],[time_taken_in_min]]&lt;=settings!$D$2,"SLA_MET","SLA_NOT_MET")</f>
        <v>SLA_MET</v>
      </c>
    </row>
    <row r="4862" spans="1:17" x14ac:dyDescent="0.3">
      <c r="A4862" s="1" t="s">
        <v>5825</v>
      </c>
      <c r="B4862" s="34">
        <v>45163.601851851854</v>
      </c>
      <c r="C4862" s="40">
        <v>45163.608622685184</v>
      </c>
      <c r="D4862" s="10" t="s">
        <v>47</v>
      </c>
      <c r="E4862" s="10" t="s">
        <v>8</v>
      </c>
      <c r="F4862" s="10" t="s">
        <v>24</v>
      </c>
      <c r="G4862" s="10" t="s">
        <v>903</v>
      </c>
      <c r="H4862" s="84" t="str">
        <f t="shared" si="75"/>
        <v>Incorrect Queue</v>
      </c>
      <c r="I4862" s="63">
        <f>(tbl_raw_data[[#This Row],[Date Actioned]])-(tbl_raw_data[[#This Row],[Date Tagged]])</f>
        <v>6.7708333299378864E-3</v>
      </c>
      <c r="J4862" s="66">
        <f>HOUR(tbl_raw_data[[#This Row],[time_taken]])*60+MINUTE(tbl_raw_data[[#This Row],[time_taken]])+SECOND(tbl_raw_data[[#This Row],[time_taken]])/60</f>
        <v>9.75</v>
      </c>
      <c r="K4862" s="68">
        <f>DATE(YEAR(tbl_raw_data[[#This Row],[Date Actioned]]),MONTH(tbl_raw_data[[#This Row],[Date Actioned]]),DAY(tbl_raw_data[[#This Row],[Date Actioned]]))</f>
        <v>45163</v>
      </c>
      <c r="L4862" s="65" t="str">
        <f>UPPER(TEXT(tbl_raw_data[[#This Row],[updated_date]],"MMMM"))</f>
        <v>AUGUST</v>
      </c>
      <c r="M4862" s="65" t="str">
        <f>"WEEK "&amp;IF(ROUNDUP(DAY(tbl_raw_data[[#This Row],[updated_date]])/7,0)=5,4,ROUNDUP(DAY(tbl_raw_data[[#This Row],[updated_date]])/7,0))</f>
        <v>WEEK 4</v>
      </c>
      <c r="N4862" s="71" t="str">
        <f>UPPER(VLOOKUP(tbl_raw_data[[#This Row],[Analyst]],settings!$A$1:$B$15,2,0))</f>
        <v>SAM</v>
      </c>
      <c r="O4862" s="71" t="str">
        <f>TRIM(UPPER(tbl_raw_data[[#This Row],[Outcome]]))</f>
        <v>WITHDRAW</v>
      </c>
      <c r="P4862" s="71" t="str">
        <f>TRIM(UPPER(tbl_raw_data[[#This Row],[Queue Name]]))</f>
        <v>CONSUMER POST BUREAU</v>
      </c>
      <c r="Q4862" s="71" t="str">
        <f>IF(tbl_raw_data[[#This Row],[time_taken_in_min]]&lt;=settings!$D$2,"SLA_MET","SLA_NOT_MET")</f>
        <v>SLA_MET</v>
      </c>
    </row>
    <row r="4863" spans="1:17" x14ac:dyDescent="0.3">
      <c r="A4863" s="5" t="s">
        <v>5826</v>
      </c>
      <c r="B4863" s="36">
        <v>45163.60261574074</v>
      </c>
      <c r="C4863" s="41">
        <v>45163.614756944444</v>
      </c>
      <c r="D4863" s="11" t="s">
        <v>47</v>
      </c>
      <c r="E4863" s="11" t="s">
        <v>18</v>
      </c>
      <c r="F4863" s="11" t="s">
        <v>19</v>
      </c>
      <c r="G4863" s="11" t="s">
        <v>619</v>
      </c>
      <c r="H4863" s="84" t="str">
        <f t="shared" si="75"/>
        <v>Incorrect Details</v>
      </c>
      <c r="I4863" s="63">
        <f>(tbl_raw_data[[#This Row],[Date Actioned]])-(tbl_raw_data[[#This Row],[Date Tagged]])</f>
        <v>1.2141203704231884E-2</v>
      </c>
      <c r="J4863" s="66">
        <f>HOUR(tbl_raw_data[[#This Row],[time_taken]])*60+MINUTE(tbl_raw_data[[#This Row],[time_taken]])+SECOND(tbl_raw_data[[#This Row],[time_taken]])/60</f>
        <v>17.483333333333334</v>
      </c>
      <c r="K4863" s="68">
        <f>DATE(YEAR(tbl_raw_data[[#This Row],[Date Actioned]]),MONTH(tbl_raw_data[[#This Row],[Date Actioned]]),DAY(tbl_raw_data[[#This Row],[Date Actioned]]))</f>
        <v>45163</v>
      </c>
      <c r="L4863" s="65" t="str">
        <f>UPPER(TEXT(tbl_raw_data[[#This Row],[updated_date]],"MMMM"))</f>
        <v>AUGUST</v>
      </c>
      <c r="M4863" s="65" t="str">
        <f>"WEEK "&amp;IF(ROUNDUP(DAY(tbl_raw_data[[#This Row],[updated_date]])/7,0)=5,4,ROUNDUP(DAY(tbl_raw_data[[#This Row],[updated_date]])/7,0))</f>
        <v>WEEK 4</v>
      </c>
      <c r="N4863" s="71" t="str">
        <f>UPPER(VLOOKUP(tbl_raw_data[[#This Row],[Analyst]],settings!$A$1:$B$15,2,0))</f>
        <v>NAVED</v>
      </c>
      <c r="O4863" s="71" t="str">
        <f>TRIM(UPPER(tbl_raw_data[[#This Row],[Outcome]]))</f>
        <v>WITHDRAW</v>
      </c>
      <c r="P4863" s="71" t="str">
        <f>TRIM(UPPER(tbl_raw_data[[#This Row],[Queue Name]]))</f>
        <v>CONSUMER PRE BUREAU</v>
      </c>
      <c r="Q4863" s="71" t="str">
        <f>IF(tbl_raw_data[[#This Row],[time_taken_in_min]]&lt;=settings!$D$2,"SLA_MET","SLA_NOT_MET")</f>
        <v>SLA_MET</v>
      </c>
    </row>
    <row r="4864" spans="1:17" x14ac:dyDescent="0.3">
      <c r="A4864" s="7" t="s">
        <v>5827</v>
      </c>
      <c r="B4864" s="34">
        <v>45163.613692129627</v>
      </c>
      <c r="C4864" s="40">
        <v>45163.621840277781</v>
      </c>
      <c r="D4864" s="10" t="s">
        <v>47</v>
      </c>
      <c r="E4864" s="10" t="s">
        <v>11</v>
      </c>
      <c r="F4864" s="10" t="s">
        <v>24</v>
      </c>
      <c r="G4864" s="10" t="s">
        <v>714</v>
      </c>
      <c r="H4864" s="84" t="str">
        <f t="shared" si="75"/>
        <v>Incorrect Details</v>
      </c>
      <c r="I4864" s="63">
        <f>(tbl_raw_data[[#This Row],[Date Actioned]])-(tbl_raw_data[[#This Row],[Date Tagged]])</f>
        <v>8.1481481538503431E-3</v>
      </c>
      <c r="J4864" s="66">
        <f>HOUR(tbl_raw_data[[#This Row],[time_taken]])*60+MINUTE(tbl_raw_data[[#This Row],[time_taken]])+SECOND(tbl_raw_data[[#This Row],[time_taken]])/60</f>
        <v>11.733333333333333</v>
      </c>
      <c r="K4864" s="68">
        <f>DATE(YEAR(tbl_raw_data[[#This Row],[Date Actioned]]),MONTH(tbl_raw_data[[#This Row],[Date Actioned]]),DAY(tbl_raw_data[[#This Row],[Date Actioned]]))</f>
        <v>45163</v>
      </c>
      <c r="L4864" s="65" t="str">
        <f>UPPER(TEXT(tbl_raw_data[[#This Row],[updated_date]],"MMMM"))</f>
        <v>AUGUST</v>
      </c>
      <c r="M4864" s="65" t="str">
        <f>"WEEK "&amp;IF(ROUNDUP(DAY(tbl_raw_data[[#This Row],[updated_date]])/7,0)=5,4,ROUNDUP(DAY(tbl_raw_data[[#This Row],[updated_date]])/7,0))</f>
        <v>WEEK 4</v>
      </c>
      <c r="N4864" s="71" t="str">
        <f>UPPER(VLOOKUP(tbl_raw_data[[#This Row],[Analyst]],settings!$A$1:$B$15,2,0))</f>
        <v>SAM</v>
      </c>
      <c r="O4864" s="71" t="str">
        <f>TRIM(UPPER(tbl_raw_data[[#This Row],[Outcome]]))</f>
        <v>WITHDRAW</v>
      </c>
      <c r="P4864" s="71" t="str">
        <f>TRIM(UPPER(tbl_raw_data[[#This Row],[Queue Name]]))</f>
        <v>CONSUMER EXISTING</v>
      </c>
      <c r="Q4864" s="71" t="str">
        <f>IF(tbl_raw_data[[#This Row],[time_taken_in_min]]&lt;=settings!$D$2,"SLA_MET","SLA_NOT_MET")</f>
        <v>SLA_MET</v>
      </c>
    </row>
    <row r="4865" spans="1:17" x14ac:dyDescent="0.3">
      <c r="A4865" s="1" t="s">
        <v>5828</v>
      </c>
      <c r="B4865" s="36">
        <v>45163.619409722225</v>
      </c>
      <c r="C4865" s="41">
        <v>45163.622002314813</v>
      </c>
      <c r="D4865" s="11" t="s">
        <v>47</v>
      </c>
      <c r="E4865" s="11" t="s">
        <v>8</v>
      </c>
      <c r="F4865" s="11" t="s">
        <v>21</v>
      </c>
      <c r="G4865" s="13"/>
      <c r="H4865" s="84" t="str">
        <f t="shared" si="75"/>
        <v>Reason Unknown</v>
      </c>
      <c r="I4865" s="63">
        <f>(tbl_raw_data[[#This Row],[Date Actioned]])-(tbl_raw_data[[#This Row],[Date Tagged]])</f>
        <v>2.5925925874616951E-3</v>
      </c>
      <c r="J4865" s="66">
        <f>HOUR(tbl_raw_data[[#This Row],[time_taken]])*60+MINUTE(tbl_raw_data[[#This Row],[time_taken]])+SECOND(tbl_raw_data[[#This Row],[time_taken]])/60</f>
        <v>3.7333333333333334</v>
      </c>
      <c r="K4865" s="68">
        <f>DATE(YEAR(tbl_raw_data[[#This Row],[Date Actioned]]),MONTH(tbl_raw_data[[#This Row],[Date Actioned]]),DAY(tbl_raw_data[[#This Row],[Date Actioned]]))</f>
        <v>45163</v>
      </c>
      <c r="L4865" s="65" t="str">
        <f>UPPER(TEXT(tbl_raw_data[[#This Row],[updated_date]],"MMMM"))</f>
        <v>AUGUST</v>
      </c>
      <c r="M4865" s="65" t="str">
        <f>"WEEK "&amp;IF(ROUNDUP(DAY(tbl_raw_data[[#This Row],[updated_date]])/7,0)=5,4,ROUNDUP(DAY(tbl_raw_data[[#This Row],[updated_date]])/7,0))</f>
        <v>WEEK 4</v>
      </c>
      <c r="N4865" s="71" t="str">
        <f>UPPER(VLOOKUP(tbl_raw_data[[#This Row],[Analyst]],settings!$A$1:$B$15,2,0))</f>
        <v>SHAHID</v>
      </c>
      <c r="O4865" s="71" t="str">
        <f>TRIM(UPPER(tbl_raw_data[[#This Row],[Outcome]]))</f>
        <v>WITHDRAW</v>
      </c>
      <c r="P4865" s="71" t="str">
        <f>TRIM(UPPER(tbl_raw_data[[#This Row],[Queue Name]]))</f>
        <v>CONSUMER POST BUREAU</v>
      </c>
      <c r="Q4865" s="71" t="str">
        <f>IF(tbl_raw_data[[#This Row],[time_taken_in_min]]&lt;=settings!$D$2,"SLA_MET","SLA_NOT_MET")</f>
        <v>SLA_MET</v>
      </c>
    </row>
    <row r="4866" spans="1:17" x14ac:dyDescent="0.3">
      <c r="A4866" s="5" t="s">
        <v>5829</v>
      </c>
      <c r="B4866" s="34">
        <v>45163.624756944446</v>
      </c>
      <c r="C4866" s="40">
        <v>45163.631793981483</v>
      </c>
      <c r="D4866" s="10" t="s">
        <v>47</v>
      </c>
      <c r="E4866" s="10" t="s">
        <v>8</v>
      </c>
      <c r="F4866" s="10" t="s">
        <v>24</v>
      </c>
      <c r="G4866" s="10" t="s">
        <v>904</v>
      </c>
      <c r="H4866" s="84" t="str">
        <f t="shared" si="75"/>
        <v>Incomplete Details</v>
      </c>
      <c r="I4866" s="63">
        <f>(tbl_raw_data[[#This Row],[Date Actioned]])-(tbl_raw_data[[#This Row],[Date Tagged]])</f>
        <v>7.0370370376622304E-3</v>
      </c>
      <c r="J4866" s="66">
        <f>HOUR(tbl_raw_data[[#This Row],[time_taken]])*60+MINUTE(tbl_raw_data[[#This Row],[time_taken]])+SECOND(tbl_raw_data[[#This Row],[time_taken]])/60</f>
        <v>10.133333333333333</v>
      </c>
      <c r="K4866" s="68">
        <f>DATE(YEAR(tbl_raw_data[[#This Row],[Date Actioned]]),MONTH(tbl_raw_data[[#This Row],[Date Actioned]]),DAY(tbl_raw_data[[#This Row],[Date Actioned]]))</f>
        <v>45163</v>
      </c>
      <c r="L4866" s="65" t="str">
        <f>UPPER(TEXT(tbl_raw_data[[#This Row],[updated_date]],"MMMM"))</f>
        <v>AUGUST</v>
      </c>
      <c r="M4866" s="65" t="str">
        <f>"WEEK "&amp;IF(ROUNDUP(DAY(tbl_raw_data[[#This Row],[updated_date]])/7,0)=5,4,ROUNDUP(DAY(tbl_raw_data[[#This Row],[updated_date]])/7,0))</f>
        <v>WEEK 4</v>
      </c>
      <c r="N4866" s="71" t="str">
        <f>UPPER(VLOOKUP(tbl_raw_data[[#This Row],[Analyst]],settings!$A$1:$B$15,2,0))</f>
        <v>SAM</v>
      </c>
      <c r="O4866" s="71" t="str">
        <f>TRIM(UPPER(tbl_raw_data[[#This Row],[Outcome]]))</f>
        <v>WITHDRAW</v>
      </c>
      <c r="P4866" s="71" t="str">
        <f>TRIM(UPPER(tbl_raw_data[[#This Row],[Queue Name]]))</f>
        <v>CONSUMER POST BUREAU</v>
      </c>
      <c r="Q4866" s="71" t="str">
        <f>IF(tbl_raw_data[[#This Row],[time_taken_in_min]]&lt;=settings!$D$2,"SLA_MET","SLA_NOT_MET")</f>
        <v>SLA_MET</v>
      </c>
    </row>
    <row r="4867" spans="1:17" x14ac:dyDescent="0.3">
      <c r="A4867" s="7" t="s">
        <v>5830</v>
      </c>
      <c r="B4867" s="36">
        <v>45163.636157407411</v>
      </c>
      <c r="C4867" s="41">
        <v>45163.64271990741</v>
      </c>
      <c r="D4867" s="11" t="s">
        <v>47</v>
      </c>
      <c r="E4867" s="11" t="s">
        <v>11</v>
      </c>
      <c r="F4867" s="11" t="s">
        <v>24</v>
      </c>
      <c r="G4867" s="11" t="s">
        <v>705</v>
      </c>
      <c r="H4867" s="84" t="str">
        <f t="shared" ref="H4867:H4930" si="76">IF(OR(ISNUMBER(SEARCH("duplicate",G4867)), ISNUMBER(SEARCH("previously",G4867)), ISNUMBER(SEARCH("previously approved",G4867))), "Duplicate Application",
IF(OR(ISNUMBER(SEARCH("incorrect",G4867)), ISNUMBER(SEARCH("remove", G4867))), "Incorrect Details",
IF(ISNUMBER(SEARCH("incomplete",G4867)), "Incomplete Details",
IF(ISNUMBER(SEARCH("overdue",G4867)), "Overdue Bill",
IF(OR(ISNUMBER(SEARCH("resubmit as", G4867)), ISNUMBER(SEARCH("re-submit as", G4867))), "Incorrect Queue",
IF(OR(ISNUMBER(SEARCH("100",G4867)), ISNUMBER(SEARCH("correct", G4867)), ISNUMBER(SEARCH("email", G4867)), ISNUMBER(SEARCH("please submit", G4867)), ISNUMBER(SEARCH("please resubmit",G4867)), ISNUMBER(SEARCH("please re-submit", G4867)), ISNUMBER(SEARCH("please send", G4867))), "Incomplete Details",
IF(ISNUMBER(SEARCH("error", G4867)), "System Error", "Reason Unknown")))))))</f>
        <v>Overdue Bill</v>
      </c>
      <c r="I4867" s="63">
        <f>(tbl_raw_data[[#This Row],[Date Actioned]])-(tbl_raw_data[[#This Row],[Date Tagged]])</f>
        <v>6.5624999988358468E-3</v>
      </c>
      <c r="J4867" s="66">
        <f>HOUR(tbl_raw_data[[#This Row],[time_taken]])*60+MINUTE(tbl_raw_data[[#This Row],[time_taken]])+SECOND(tbl_raw_data[[#This Row],[time_taken]])/60</f>
        <v>9.4499999999999993</v>
      </c>
      <c r="K4867" s="68">
        <f>DATE(YEAR(tbl_raw_data[[#This Row],[Date Actioned]]),MONTH(tbl_raw_data[[#This Row],[Date Actioned]]),DAY(tbl_raw_data[[#This Row],[Date Actioned]]))</f>
        <v>45163</v>
      </c>
      <c r="L4867" s="65" t="str">
        <f>UPPER(TEXT(tbl_raw_data[[#This Row],[updated_date]],"MMMM"))</f>
        <v>AUGUST</v>
      </c>
      <c r="M4867" s="65" t="str">
        <f>"WEEK "&amp;IF(ROUNDUP(DAY(tbl_raw_data[[#This Row],[updated_date]])/7,0)=5,4,ROUNDUP(DAY(tbl_raw_data[[#This Row],[updated_date]])/7,0))</f>
        <v>WEEK 4</v>
      </c>
      <c r="N4867" s="71" t="str">
        <f>UPPER(VLOOKUP(tbl_raw_data[[#This Row],[Analyst]],settings!$A$1:$B$15,2,0))</f>
        <v>SAM</v>
      </c>
      <c r="O4867" s="71" t="str">
        <f>TRIM(UPPER(tbl_raw_data[[#This Row],[Outcome]]))</f>
        <v>WITHDRAW</v>
      </c>
      <c r="P4867" s="71" t="str">
        <f>TRIM(UPPER(tbl_raw_data[[#This Row],[Queue Name]]))</f>
        <v>CONSUMER EXISTING</v>
      </c>
      <c r="Q4867" s="71" t="str">
        <f>IF(tbl_raw_data[[#This Row],[time_taken_in_min]]&lt;=settings!$D$2,"SLA_MET","SLA_NOT_MET")</f>
        <v>SLA_MET</v>
      </c>
    </row>
    <row r="4868" spans="1:17" x14ac:dyDescent="0.3">
      <c r="A4868" s="1" t="s">
        <v>5831</v>
      </c>
      <c r="B4868" s="34">
        <v>45163.638449074075</v>
      </c>
      <c r="C4868" s="40">
        <v>45163.657812500001</v>
      </c>
      <c r="D4868" s="10" t="s">
        <v>47</v>
      </c>
      <c r="E4868" s="10" t="s">
        <v>18</v>
      </c>
      <c r="F4868" s="10" t="s">
        <v>24</v>
      </c>
      <c r="G4868" s="10" t="s">
        <v>667</v>
      </c>
      <c r="H4868" s="84" t="str">
        <f t="shared" si="76"/>
        <v>Incomplete Details</v>
      </c>
      <c r="I4868" s="63">
        <f>(tbl_raw_data[[#This Row],[Date Actioned]])-(tbl_raw_data[[#This Row],[Date Tagged]])</f>
        <v>1.9363425926712807E-2</v>
      </c>
      <c r="J4868" s="66">
        <f>HOUR(tbl_raw_data[[#This Row],[time_taken]])*60+MINUTE(tbl_raw_data[[#This Row],[time_taken]])+SECOND(tbl_raw_data[[#This Row],[time_taken]])/60</f>
        <v>27.883333333333333</v>
      </c>
      <c r="K4868" s="68">
        <f>DATE(YEAR(tbl_raw_data[[#This Row],[Date Actioned]]),MONTH(tbl_raw_data[[#This Row],[Date Actioned]]),DAY(tbl_raw_data[[#This Row],[Date Actioned]]))</f>
        <v>45163</v>
      </c>
      <c r="L4868" s="65" t="str">
        <f>UPPER(TEXT(tbl_raw_data[[#This Row],[updated_date]],"MMMM"))</f>
        <v>AUGUST</v>
      </c>
      <c r="M4868" s="65" t="str">
        <f>"WEEK "&amp;IF(ROUNDUP(DAY(tbl_raw_data[[#This Row],[updated_date]])/7,0)=5,4,ROUNDUP(DAY(tbl_raw_data[[#This Row],[updated_date]])/7,0))</f>
        <v>WEEK 4</v>
      </c>
      <c r="N4868" s="71" t="str">
        <f>UPPER(VLOOKUP(tbl_raw_data[[#This Row],[Analyst]],settings!$A$1:$B$15,2,0))</f>
        <v>SAM</v>
      </c>
      <c r="O4868" s="71" t="str">
        <f>TRIM(UPPER(tbl_raw_data[[#This Row],[Outcome]]))</f>
        <v>WITHDRAW</v>
      </c>
      <c r="P4868" s="71" t="str">
        <f>TRIM(UPPER(tbl_raw_data[[#This Row],[Queue Name]]))</f>
        <v>CONSUMER PRE BUREAU</v>
      </c>
      <c r="Q4868" s="71" t="str">
        <f>IF(tbl_raw_data[[#This Row],[time_taken_in_min]]&lt;=settings!$D$2,"SLA_MET","SLA_NOT_MET")</f>
        <v>SLA_NOT_MET</v>
      </c>
    </row>
    <row r="4869" spans="1:17" x14ac:dyDescent="0.3">
      <c r="A4869" s="5" t="s">
        <v>5832</v>
      </c>
      <c r="B4869" s="36">
        <v>45163.662766203706</v>
      </c>
      <c r="C4869" s="41">
        <v>45163.683229166665</v>
      </c>
      <c r="D4869" s="11" t="s">
        <v>47</v>
      </c>
      <c r="E4869" s="11" t="s">
        <v>11</v>
      </c>
      <c r="F4869" s="11" t="s">
        <v>24</v>
      </c>
      <c r="G4869" s="11" t="s">
        <v>686</v>
      </c>
      <c r="H4869" s="84" t="str">
        <f t="shared" si="76"/>
        <v>Incorrect Queue</v>
      </c>
      <c r="I4869" s="63">
        <f>(tbl_raw_data[[#This Row],[Date Actioned]])-(tbl_raw_data[[#This Row],[Date Tagged]])</f>
        <v>2.046296295884531E-2</v>
      </c>
      <c r="J4869" s="66">
        <f>HOUR(tbl_raw_data[[#This Row],[time_taken]])*60+MINUTE(tbl_raw_data[[#This Row],[time_taken]])+SECOND(tbl_raw_data[[#This Row],[time_taken]])/60</f>
        <v>29.466666666666665</v>
      </c>
      <c r="K4869" s="68">
        <f>DATE(YEAR(tbl_raw_data[[#This Row],[Date Actioned]]),MONTH(tbl_raw_data[[#This Row],[Date Actioned]]),DAY(tbl_raw_data[[#This Row],[Date Actioned]]))</f>
        <v>45163</v>
      </c>
      <c r="L4869" s="65" t="str">
        <f>UPPER(TEXT(tbl_raw_data[[#This Row],[updated_date]],"MMMM"))</f>
        <v>AUGUST</v>
      </c>
      <c r="M4869" s="65" t="str">
        <f>"WEEK "&amp;IF(ROUNDUP(DAY(tbl_raw_data[[#This Row],[updated_date]])/7,0)=5,4,ROUNDUP(DAY(tbl_raw_data[[#This Row],[updated_date]])/7,0))</f>
        <v>WEEK 4</v>
      </c>
      <c r="N4869" s="71" t="str">
        <f>UPPER(VLOOKUP(tbl_raw_data[[#This Row],[Analyst]],settings!$A$1:$B$15,2,0))</f>
        <v>SAM</v>
      </c>
      <c r="O4869" s="71" t="str">
        <f>TRIM(UPPER(tbl_raw_data[[#This Row],[Outcome]]))</f>
        <v>WITHDRAW</v>
      </c>
      <c r="P4869" s="71" t="str">
        <f>TRIM(UPPER(tbl_raw_data[[#This Row],[Queue Name]]))</f>
        <v>CONSUMER EXISTING</v>
      </c>
      <c r="Q4869" s="71" t="str">
        <f>IF(tbl_raw_data[[#This Row],[time_taken_in_min]]&lt;=settings!$D$2,"SLA_MET","SLA_NOT_MET")</f>
        <v>SLA_NOT_MET</v>
      </c>
    </row>
    <row r="4870" spans="1:17" x14ac:dyDescent="0.3">
      <c r="A4870" s="7" t="s">
        <v>5833</v>
      </c>
      <c r="B4870" s="34">
        <v>45163.673715277779</v>
      </c>
      <c r="C4870" s="40">
        <v>45163.69054398148</v>
      </c>
      <c r="D4870" s="10" t="s">
        <v>47</v>
      </c>
      <c r="E4870" s="10" t="s">
        <v>18</v>
      </c>
      <c r="F4870" s="10" t="s">
        <v>24</v>
      </c>
      <c r="G4870" s="10" t="s">
        <v>706</v>
      </c>
      <c r="H4870" s="84" t="str">
        <f t="shared" si="76"/>
        <v>Incomplete Details</v>
      </c>
      <c r="I4870" s="63">
        <f>(tbl_raw_data[[#This Row],[Date Actioned]])-(tbl_raw_data[[#This Row],[Date Tagged]])</f>
        <v>1.6828703701321501E-2</v>
      </c>
      <c r="J4870" s="66">
        <f>HOUR(tbl_raw_data[[#This Row],[time_taken]])*60+MINUTE(tbl_raw_data[[#This Row],[time_taken]])+SECOND(tbl_raw_data[[#This Row],[time_taken]])/60</f>
        <v>24.233333333333334</v>
      </c>
      <c r="K4870" s="68">
        <f>DATE(YEAR(tbl_raw_data[[#This Row],[Date Actioned]]),MONTH(tbl_raw_data[[#This Row],[Date Actioned]]),DAY(tbl_raw_data[[#This Row],[Date Actioned]]))</f>
        <v>45163</v>
      </c>
      <c r="L4870" s="65" t="str">
        <f>UPPER(TEXT(tbl_raw_data[[#This Row],[updated_date]],"MMMM"))</f>
        <v>AUGUST</v>
      </c>
      <c r="M4870" s="65" t="str">
        <f>"WEEK "&amp;IF(ROUNDUP(DAY(tbl_raw_data[[#This Row],[updated_date]])/7,0)=5,4,ROUNDUP(DAY(tbl_raw_data[[#This Row],[updated_date]])/7,0))</f>
        <v>WEEK 4</v>
      </c>
      <c r="N4870" s="71" t="str">
        <f>UPPER(VLOOKUP(tbl_raw_data[[#This Row],[Analyst]],settings!$A$1:$B$15,2,0))</f>
        <v>SAM</v>
      </c>
      <c r="O4870" s="71" t="str">
        <f>TRIM(UPPER(tbl_raw_data[[#This Row],[Outcome]]))</f>
        <v>WITHDRAW</v>
      </c>
      <c r="P4870" s="71" t="str">
        <f>TRIM(UPPER(tbl_raw_data[[#This Row],[Queue Name]]))</f>
        <v>CONSUMER PRE BUREAU</v>
      </c>
      <c r="Q4870" s="71" t="str">
        <f>IF(tbl_raw_data[[#This Row],[time_taken_in_min]]&lt;=settings!$D$2,"SLA_MET","SLA_NOT_MET")</f>
        <v>SLA_NOT_MET</v>
      </c>
    </row>
    <row r="4871" spans="1:17" x14ac:dyDescent="0.3">
      <c r="A4871" s="1" t="s">
        <v>5834</v>
      </c>
      <c r="B4871" s="36">
        <v>45163.675092592595</v>
      </c>
      <c r="C4871" s="41">
        <v>45163.695381944446</v>
      </c>
      <c r="D4871" s="11" t="s">
        <v>47</v>
      </c>
      <c r="E4871" s="11" t="s">
        <v>18</v>
      </c>
      <c r="F4871" s="11" t="s">
        <v>19</v>
      </c>
      <c r="G4871" s="11" t="s">
        <v>905</v>
      </c>
      <c r="H4871" s="84" t="str">
        <f t="shared" si="76"/>
        <v>Incomplete Details</v>
      </c>
      <c r="I4871" s="63">
        <f>(tbl_raw_data[[#This Row],[Date Actioned]])-(tbl_raw_data[[#This Row],[Date Tagged]])</f>
        <v>2.028935185080627E-2</v>
      </c>
      <c r="J4871" s="66">
        <f>HOUR(tbl_raw_data[[#This Row],[time_taken]])*60+MINUTE(tbl_raw_data[[#This Row],[time_taken]])+SECOND(tbl_raw_data[[#This Row],[time_taken]])/60</f>
        <v>29.216666666666665</v>
      </c>
      <c r="K4871" s="68">
        <f>DATE(YEAR(tbl_raw_data[[#This Row],[Date Actioned]]),MONTH(tbl_raw_data[[#This Row],[Date Actioned]]),DAY(tbl_raw_data[[#This Row],[Date Actioned]]))</f>
        <v>45163</v>
      </c>
      <c r="L4871" s="65" t="str">
        <f>UPPER(TEXT(tbl_raw_data[[#This Row],[updated_date]],"MMMM"))</f>
        <v>AUGUST</v>
      </c>
      <c r="M4871" s="65" t="str">
        <f>"WEEK "&amp;IF(ROUNDUP(DAY(tbl_raw_data[[#This Row],[updated_date]])/7,0)=5,4,ROUNDUP(DAY(tbl_raw_data[[#This Row],[updated_date]])/7,0))</f>
        <v>WEEK 4</v>
      </c>
      <c r="N4871" s="71" t="str">
        <f>UPPER(VLOOKUP(tbl_raw_data[[#This Row],[Analyst]],settings!$A$1:$B$15,2,0))</f>
        <v>NAVED</v>
      </c>
      <c r="O4871" s="71" t="str">
        <f>TRIM(UPPER(tbl_raw_data[[#This Row],[Outcome]]))</f>
        <v>WITHDRAW</v>
      </c>
      <c r="P4871" s="71" t="str">
        <f>TRIM(UPPER(tbl_raw_data[[#This Row],[Queue Name]]))</f>
        <v>CONSUMER PRE BUREAU</v>
      </c>
      <c r="Q4871" s="71" t="str">
        <f>IF(tbl_raw_data[[#This Row],[time_taken_in_min]]&lt;=settings!$D$2,"SLA_MET","SLA_NOT_MET")</f>
        <v>SLA_NOT_MET</v>
      </c>
    </row>
    <row r="4872" spans="1:17" x14ac:dyDescent="0.3">
      <c r="A4872" s="5" t="s">
        <v>5835</v>
      </c>
      <c r="B4872" s="34">
        <v>45163.677615740744</v>
      </c>
      <c r="C4872" s="40">
        <v>45163.697071759256</v>
      </c>
      <c r="D4872" s="10" t="s">
        <v>47</v>
      </c>
      <c r="E4872" s="10" t="s">
        <v>8</v>
      </c>
      <c r="F4872" s="10" t="s">
        <v>24</v>
      </c>
      <c r="G4872" s="10" t="s">
        <v>667</v>
      </c>
      <c r="H4872" s="84" t="str">
        <f t="shared" si="76"/>
        <v>Incomplete Details</v>
      </c>
      <c r="I4872" s="63">
        <f>(tbl_raw_data[[#This Row],[Date Actioned]])-(tbl_raw_data[[#This Row],[Date Tagged]])</f>
        <v>1.9456018511846196E-2</v>
      </c>
      <c r="J4872" s="66">
        <f>HOUR(tbl_raw_data[[#This Row],[time_taken]])*60+MINUTE(tbl_raw_data[[#This Row],[time_taken]])+SECOND(tbl_raw_data[[#This Row],[time_taken]])/60</f>
        <v>28.016666666666666</v>
      </c>
      <c r="K4872" s="68">
        <f>DATE(YEAR(tbl_raw_data[[#This Row],[Date Actioned]]),MONTH(tbl_raw_data[[#This Row],[Date Actioned]]),DAY(tbl_raw_data[[#This Row],[Date Actioned]]))</f>
        <v>45163</v>
      </c>
      <c r="L4872" s="65" t="str">
        <f>UPPER(TEXT(tbl_raw_data[[#This Row],[updated_date]],"MMMM"))</f>
        <v>AUGUST</v>
      </c>
      <c r="M4872" s="65" t="str">
        <f>"WEEK "&amp;IF(ROUNDUP(DAY(tbl_raw_data[[#This Row],[updated_date]])/7,0)=5,4,ROUNDUP(DAY(tbl_raw_data[[#This Row],[updated_date]])/7,0))</f>
        <v>WEEK 4</v>
      </c>
      <c r="N4872" s="71" t="str">
        <f>UPPER(VLOOKUP(tbl_raw_data[[#This Row],[Analyst]],settings!$A$1:$B$15,2,0))</f>
        <v>SAM</v>
      </c>
      <c r="O4872" s="71" t="str">
        <f>TRIM(UPPER(tbl_raw_data[[#This Row],[Outcome]]))</f>
        <v>WITHDRAW</v>
      </c>
      <c r="P4872" s="71" t="str">
        <f>TRIM(UPPER(tbl_raw_data[[#This Row],[Queue Name]]))</f>
        <v>CONSUMER POST BUREAU</v>
      </c>
      <c r="Q4872" s="71" t="str">
        <f>IF(tbl_raw_data[[#This Row],[time_taken_in_min]]&lt;=settings!$D$2,"SLA_MET","SLA_NOT_MET")</f>
        <v>SLA_NOT_MET</v>
      </c>
    </row>
    <row r="4873" spans="1:17" x14ac:dyDescent="0.3">
      <c r="A4873" s="7" t="s">
        <v>5836</v>
      </c>
      <c r="B4873" s="36">
        <v>45163.686284722222</v>
      </c>
      <c r="C4873" s="41">
        <v>45163.710034722222</v>
      </c>
      <c r="D4873" s="11" t="s">
        <v>47</v>
      </c>
      <c r="E4873" s="11" t="s">
        <v>8</v>
      </c>
      <c r="F4873" s="11" t="s">
        <v>22</v>
      </c>
      <c r="G4873" s="13"/>
      <c r="H4873" s="84" t="str">
        <f t="shared" si="76"/>
        <v>Reason Unknown</v>
      </c>
      <c r="I4873" s="63">
        <f>(tbl_raw_data[[#This Row],[Date Actioned]])-(tbl_raw_data[[#This Row],[Date Tagged]])</f>
        <v>2.3750000000291038E-2</v>
      </c>
      <c r="J4873" s="66">
        <f>HOUR(tbl_raw_data[[#This Row],[time_taken]])*60+MINUTE(tbl_raw_data[[#This Row],[time_taken]])+SECOND(tbl_raw_data[[#This Row],[time_taken]])/60</f>
        <v>34.200000000000003</v>
      </c>
      <c r="K4873" s="68">
        <f>DATE(YEAR(tbl_raw_data[[#This Row],[Date Actioned]]),MONTH(tbl_raw_data[[#This Row],[Date Actioned]]),DAY(tbl_raw_data[[#This Row],[Date Actioned]]))</f>
        <v>45163</v>
      </c>
      <c r="L4873" s="65" t="str">
        <f>UPPER(TEXT(tbl_raw_data[[#This Row],[updated_date]],"MMMM"))</f>
        <v>AUGUST</v>
      </c>
      <c r="M4873" s="65" t="str">
        <f>"WEEK "&amp;IF(ROUNDUP(DAY(tbl_raw_data[[#This Row],[updated_date]])/7,0)=5,4,ROUNDUP(DAY(tbl_raw_data[[#This Row],[updated_date]])/7,0))</f>
        <v>WEEK 4</v>
      </c>
      <c r="N4873" s="71" t="str">
        <f>UPPER(VLOOKUP(tbl_raw_data[[#This Row],[Analyst]],settings!$A$1:$B$15,2,0))</f>
        <v>ROHAN</v>
      </c>
      <c r="O4873" s="71" t="str">
        <f>TRIM(UPPER(tbl_raw_data[[#This Row],[Outcome]]))</f>
        <v>WITHDRAW</v>
      </c>
      <c r="P4873" s="71" t="str">
        <f>TRIM(UPPER(tbl_raw_data[[#This Row],[Queue Name]]))</f>
        <v>CONSUMER POST BUREAU</v>
      </c>
      <c r="Q4873" s="71" t="str">
        <f>IF(tbl_raw_data[[#This Row],[time_taken_in_min]]&lt;=settings!$D$2,"SLA_MET","SLA_NOT_MET")</f>
        <v>SLA_NOT_MET</v>
      </c>
    </row>
    <row r="4874" spans="1:17" x14ac:dyDescent="0.3">
      <c r="A4874" s="1" t="s">
        <v>5837</v>
      </c>
      <c r="B4874" s="34">
        <v>45163.694212962961</v>
      </c>
      <c r="C4874" s="40">
        <v>45163.70853009259</v>
      </c>
      <c r="D4874" s="10" t="s">
        <v>47</v>
      </c>
      <c r="E4874" s="10" t="s">
        <v>11</v>
      </c>
      <c r="F4874" s="10" t="s">
        <v>19</v>
      </c>
      <c r="G4874" s="10" t="s">
        <v>667</v>
      </c>
      <c r="H4874" s="84" t="str">
        <f t="shared" si="76"/>
        <v>Incomplete Details</v>
      </c>
      <c r="I4874" s="63">
        <f>(tbl_raw_data[[#This Row],[Date Actioned]])-(tbl_raw_data[[#This Row],[Date Tagged]])</f>
        <v>1.43171296294895E-2</v>
      </c>
      <c r="J4874" s="66">
        <f>HOUR(tbl_raw_data[[#This Row],[time_taken]])*60+MINUTE(tbl_raw_data[[#This Row],[time_taken]])+SECOND(tbl_raw_data[[#This Row],[time_taken]])/60</f>
        <v>20.616666666666667</v>
      </c>
      <c r="K4874" s="68">
        <f>DATE(YEAR(tbl_raw_data[[#This Row],[Date Actioned]]),MONTH(tbl_raw_data[[#This Row],[Date Actioned]]),DAY(tbl_raw_data[[#This Row],[Date Actioned]]))</f>
        <v>45163</v>
      </c>
      <c r="L4874" s="65" t="str">
        <f>UPPER(TEXT(tbl_raw_data[[#This Row],[updated_date]],"MMMM"))</f>
        <v>AUGUST</v>
      </c>
      <c r="M4874" s="65" t="str">
        <f>"WEEK "&amp;IF(ROUNDUP(DAY(tbl_raw_data[[#This Row],[updated_date]])/7,0)=5,4,ROUNDUP(DAY(tbl_raw_data[[#This Row],[updated_date]])/7,0))</f>
        <v>WEEK 4</v>
      </c>
      <c r="N4874" s="71" t="str">
        <f>UPPER(VLOOKUP(tbl_raw_data[[#This Row],[Analyst]],settings!$A$1:$B$15,2,0))</f>
        <v>NAVED</v>
      </c>
      <c r="O4874" s="71" t="str">
        <f>TRIM(UPPER(tbl_raw_data[[#This Row],[Outcome]]))</f>
        <v>WITHDRAW</v>
      </c>
      <c r="P4874" s="71" t="str">
        <f>TRIM(UPPER(tbl_raw_data[[#This Row],[Queue Name]]))</f>
        <v>CONSUMER EXISTING</v>
      </c>
      <c r="Q4874" s="71" t="str">
        <f>IF(tbl_raw_data[[#This Row],[time_taken_in_min]]&lt;=settings!$D$2,"SLA_MET","SLA_NOT_MET")</f>
        <v>SLA_NOT_MET</v>
      </c>
    </row>
    <row r="4875" spans="1:17" x14ac:dyDescent="0.3">
      <c r="A4875" s="5" t="s">
        <v>5838</v>
      </c>
      <c r="B4875" s="36">
        <v>45163.70480324074</v>
      </c>
      <c r="C4875" s="41">
        <v>45163.719351851854</v>
      </c>
      <c r="D4875" s="11" t="s">
        <v>47</v>
      </c>
      <c r="E4875" s="11" t="s">
        <v>8</v>
      </c>
      <c r="F4875" s="11" t="s">
        <v>19</v>
      </c>
      <c r="G4875" s="11" t="s">
        <v>906</v>
      </c>
      <c r="H4875" s="84" t="str">
        <f t="shared" si="76"/>
        <v>Incorrect Details</v>
      </c>
      <c r="I4875" s="63">
        <f>(tbl_raw_data[[#This Row],[Date Actioned]])-(tbl_raw_data[[#This Row],[Date Tagged]])</f>
        <v>1.4548611114150845E-2</v>
      </c>
      <c r="J4875" s="66">
        <f>HOUR(tbl_raw_data[[#This Row],[time_taken]])*60+MINUTE(tbl_raw_data[[#This Row],[time_taken]])+SECOND(tbl_raw_data[[#This Row],[time_taken]])/60</f>
        <v>20.95</v>
      </c>
      <c r="K4875" s="68">
        <f>DATE(YEAR(tbl_raw_data[[#This Row],[Date Actioned]]),MONTH(tbl_raw_data[[#This Row],[Date Actioned]]),DAY(tbl_raw_data[[#This Row],[Date Actioned]]))</f>
        <v>45163</v>
      </c>
      <c r="L4875" s="65" t="str">
        <f>UPPER(TEXT(tbl_raw_data[[#This Row],[updated_date]],"MMMM"))</f>
        <v>AUGUST</v>
      </c>
      <c r="M4875" s="65" t="str">
        <f>"WEEK "&amp;IF(ROUNDUP(DAY(tbl_raw_data[[#This Row],[updated_date]])/7,0)=5,4,ROUNDUP(DAY(tbl_raw_data[[#This Row],[updated_date]])/7,0))</f>
        <v>WEEK 4</v>
      </c>
      <c r="N4875" s="71" t="str">
        <f>UPPER(VLOOKUP(tbl_raw_data[[#This Row],[Analyst]],settings!$A$1:$B$15,2,0))</f>
        <v>NAVED</v>
      </c>
      <c r="O4875" s="71" t="str">
        <f>TRIM(UPPER(tbl_raw_data[[#This Row],[Outcome]]))</f>
        <v>WITHDRAW</v>
      </c>
      <c r="P4875" s="71" t="str">
        <f>TRIM(UPPER(tbl_raw_data[[#This Row],[Queue Name]]))</f>
        <v>CONSUMER POST BUREAU</v>
      </c>
      <c r="Q4875" s="71" t="str">
        <f>IF(tbl_raw_data[[#This Row],[time_taken_in_min]]&lt;=settings!$D$2,"SLA_MET","SLA_NOT_MET")</f>
        <v>SLA_NOT_MET</v>
      </c>
    </row>
    <row r="4876" spans="1:17" x14ac:dyDescent="0.3">
      <c r="A4876" s="7" t="s">
        <v>5839</v>
      </c>
      <c r="B4876" s="34">
        <v>45163.707060185188</v>
      </c>
      <c r="C4876" s="40">
        <v>45163.713483796295</v>
      </c>
      <c r="D4876" s="10" t="s">
        <v>47</v>
      </c>
      <c r="E4876" s="10" t="s">
        <v>8</v>
      </c>
      <c r="F4876" s="10" t="s">
        <v>24</v>
      </c>
      <c r="G4876" s="10" t="s">
        <v>907</v>
      </c>
      <c r="H4876" s="84" t="str">
        <f t="shared" si="76"/>
        <v>Incorrect Queue</v>
      </c>
      <c r="I4876" s="63">
        <f>(tbl_raw_data[[#This Row],[Date Actioned]])-(tbl_raw_data[[#This Row],[Date Tagged]])</f>
        <v>6.4236111065838486E-3</v>
      </c>
      <c r="J4876" s="66">
        <f>HOUR(tbl_raw_data[[#This Row],[time_taken]])*60+MINUTE(tbl_raw_data[[#This Row],[time_taken]])+SECOND(tbl_raw_data[[#This Row],[time_taken]])/60</f>
        <v>9.25</v>
      </c>
      <c r="K4876" s="68">
        <f>DATE(YEAR(tbl_raw_data[[#This Row],[Date Actioned]]),MONTH(tbl_raw_data[[#This Row],[Date Actioned]]),DAY(tbl_raw_data[[#This Row],[Date Actioned]]))</f>
        <v>45163</v>
      </c>
      <c r="L4876" s="65" t="str">
        <f>UPPER(TEXT(tbl_raw_data[[#This Row],[updated_date]],"MMMM"))</f>
        <v>AUGUST</v>
      </c>
      <c r="M4876" s="65" t="str">
        <f>"WEEK "&amp;IF(ROUNDUP(DAY(tbl_raw_data[[#This Row],[updated_date]])/7,0)=5,4,ROUNDUP(DAY(tbl_raw_data[[#This Row],[updated_date]])/7,0))</f>
        <v>WEEK 4</v>
      </c>
      <c r="N4876" s="71" t="str">
        <f>UPPER(VLOOKUP(tbl_raw_data[[#This Row],[Analyst]],settings!$A$1:$B$15,2,0))</f>
        <v>SAM</v>
      </c>
      <c r="O4876" s="71" t="str">
        <f>TRIM(UPPER(tbl_raw_data[[#This Row],[Outcome]]))</f>
        <v>WITHDRAW</v>
      </c>
      <c r="P4876" s="71" t="str">
        <f>TRIM(UPPER(tbl_raw_data[[#This Row],[Queue Name]]))</f>
        <v>CONSUMER POST BUREAU</v>
      </c>
      <c r="Q4876" s="71" t="str">
        <f>IF(tbl_raw_data[[#This Row],[time_taken_in_min]]&lt;=settings!$D$2,"SLA_MET","SLA_NOT_MET")</f>
        <v>SLA_MET</v>
      </c>
    </row>
    <row r="4877" spans="1:17" x14ac:dyDescent="0.3">
      <c r="A4877" s="1" t="s">
        <v>5840</v>
      </c>
      <c r="B4877" s="36">
        <v>45163.720312500001</v>
      </c>
      <c r="C4877" s="41">
        <v>45163.727083333331</v>
      </c>
      <c r="D4877" s="11" t="s">
        <v>47</v>
      </c>
      <c r="E4877" s="11" t="s">
        <v>11</v>
      </c>
      <c r="F4877" s="11" t="s">
        <v>21</v>
      </c>
      <c r="G4877" s="11" t="s">
        <v>714</v>
      </c>
      <c r="H4877" s="84" t="str">
        <f t="shared" si="76"/>
        <v>Incorrect Details</v>
      </c>
      <c r="I4877" s="63">
        <f>(tbl_raw_data[[#This Row],[Date Actioned]])-(tbl_raw_data[[#This Row],[Date Tagged]])</f>
        <v>6.7708333299378864E-3</v>
      </c>
      <c r="J4877" s="66">
        <f>HOUR(tbl_raw_data[[#This Row],[time_taken]])*60+MINUTE(tbl_raw_data[[#This Row],[time_taken]])+SECOND(tbl_raw_data[[#This Row],[time_taken]])/60</f>
        <v>9.75</v>
      </c>
      <c r="K4877" s="68">
        <f>DATE(YEAR(tbl_raw_data[[#This Row],[Date Actioned]]),MONTH(tbl_raw_data[[#This Row],[Date Actioned]]),DAY(tbl_raw_data[[#This Row],[Date Actioned]]))</f>
        <v>45163</v>
      </c>
      <c r="L4877" s="65" t="str">
        <f>UPPER(TEXT(tbl_raw_data[[#This Row],[updated_date]],"MMMM"))</f>
        <v>AUGUST</v>
      </c>
      <c r="M4877" s="65" t="str">
        <f>"WEEK "&amp;IF(ROUNDUP(DAY(tbl_raw_data[[#This Row],[updated_date]])/7,0)=5,4,ROUNDUP(DAY(tbl_raw_data[[#This Row],[updated_date]])/7,0))</f>
        <v>WEEK 4</v>
      </c>
      <c r="N4877" s="71" t="str">
        <f>UPPER(VLOOKUP(tbl_raw_data[[#This Row],[Analyst]],settings!$A$1:$B$15,2,0))</f>
        <v>SHAHID</v>
      </c>
      <c r="O4877" s="71" t="str">
        <f>TRIM(UPPER(tbl_raw_data[[#This Row],[Outcome]]))</f>
        <v>WITHDRAW</v>
      </c>
      <c r="P4877" s="71" t="str">
        <f>TRIM(UPPER(tbl_raw_data[[#This Row],[Queue Name]]))</f>
        <v>CONSUMER EXISTING</v>
      </c>
      <c r="Q4877" s="71" t="str">
        <f>IF(tbl_raw_data[[#This Row],[time_taken_in_min]]&lt;=settings!$D$2,"SLA_MET","SLA_NOT_MET")</f>
        <v>SLA_MET</v>
      </c>
    </row>
    <row r="4878" spans="1:17" x14ac:dyDescent="0.3">
      <c r="A4878" s="5" t="s">
        <v>5841</v>
      </c>
      <c r="B4878" s="34">
        <v>45163.726168981484</v>
      </c>
      <c r="C4878" s="40">
        <v>45163.731909722221</v>
      </c>
      <c r="D4878" s="10" t="s">
        <v>47</v>
      </c>
      <c r="E4878" s="10" t="s">
        <v>18</v>
      </c>
      <c r="F4878" s="10" t="s">
        <v>19</v>
      </c>
      <c r="G4878" s="10" t="s">
        <v>908</v>
      </c>
      <c r="H4878" s="84" t="str">
        <f t="shared" si="76"/>
        <v>Incorrect Details</v>
      </c>
      <c r="I4878" s="63">
        <f>(tbl_raw_data[[#This Row],[Date Actioned]])-(tbl_raw_data[[#This Row],[Date Tagged]])</f>
        <v>5.7407407366554253E-3</v>
      </c>
      <c r="J4878" s="66">
        <f>HOUR(tbl_raw_data[[#This Row],[time_taken]])*60+MINUTE(tbl_raw_data[[#This Row],[time_taken]])+SECOND(tbl_raw_data[[#This Row],[time_taken]])/60</f>
        <v>8.2666666666666675</v>
      </c>
      <c r="K4878" s="68">
        <f>DATE(YEAR(tbl_raw_data[[#This Row],[Date Actioned]]),MONTH(tbl_raw_data[[#This Row],[Date Actioned]]),DAY(tbl_raw_data[[#This Row],[Date Actioned]]))</f>
        <v>45163</v>
      </c>
      <c r="L4878" s="65" t="str">
        <f>UPPER(TEXT(tbl_raw_data[[#This Row],[updated_date]],"MMMM"))</f>
        <v>AUGUST</v>
      </c>
      <c r="M4878" s="65" t="str">
        <f>"WEEK "&amp;IF(ROUNDUP(DAY(tbl_raw_data[[#This Row],[updated_date]])/7,0)=5,4,ROUNDUP(DAY(tbl_raw_data[[#This Row],[updated_date]])/7,0))</f>
        <v>WEEK 4</v>
      </c>
      <c r="N4878" s="71" t="str">
        <f>UPPER(VLOOKUP(tbl_raw_data[[#This Row],[Analyst]],settings!$A$1:$B$15,2,0))</f>
        <v>NAVED</v>
      </c>
      <c r="O4878" s="71" t="str">
        <f>TRIM(UPPER(tbl_raw_data[[#This Row],[Outcome]]))</f>
        <v>WITHDRAW</v>
      </c>
      <c r="P4878" s="71" t="str">
        <f>TRIM(UPPER(tbl_raw_data[[#This Row],[Queue Name]]))</f>
        <v>CONSUMER PRE BUREAU</v>
      </c>
      <c r="Q4878" s="71" t="str">
        <f>IF(tbl_raw_data[[#This Row],[time_taken_in_min]]&lt;=settings!$D$2,"SLA_MET","SLA_NOT_MET")</f>
        <v>SLA_MET</v>
      </c>
    </row>
    <row r="4879" spans="1:17" x14ac:dyDescent="0.3">
      <c r="A4879" s="7" t="s">
        <v>5842</v>
      </c>
      <c r="B4879" s="36">
        <v>45163.729861111111</v>
      </c>
      <c r="C4879" s="41">
        <v>45163.739004629628</v>
      </c>
      <c r="D4879" s="11" t="s">
        <v>47</v>
      </c>
      <c r="E4879" s="11" t="s">
        <v>18</v>
      </c>
      <c r="F4879" s="11" t="s">
        <v>22</v>
      </c>
      <c r="G4879" s="11" t="s">
        <v>909</v>
      </c>
      <c r="H4879" s="84" t="str">
        <f t="shared" si="76"/>
        <v>Incomplete Details</v>
      </c>
      <c r="I4879" s="63">
        <f>(tbl_raw_data[[#This Row],[Date Actioned]])-(tbl_raw_data[[#This Row],[Date Tagged]])</f>
        <v>9.1435185167938471E-3</v>
      </c>
      <c r="J4879" s="66">
        <f>HOUR(tbl_raw_data[[#This Row],[time_taken]])*60+MINUTE(tbl_raw_data[[#This Row],[time_taken]])+SECOND(tbl_raw_data[[#This Row],[time_taken]])/60</f>
        <v>13.166666666666666</v>
      </c>
      <c r="K4879" s="68">
        <f>DATE(YEAR(tbl_raw_data[[#This Row],[Date Actioned]]),MONTH(tbl_raw_data[[#This Row],[Date Actioned]]),DAY(tbl_raw_data[[#This Row],[Date Actioned]]))</f>
        <v>45163</v>
      </c>
      <c r="L4879" s="65" t="str">
        <f>UPPER(TEXT(tbl_raw_data[[#This Row],[updated_date]],"MMMM"))</f>
        <v>AUGUST</v>
      </c>
      <c r="M4879" s="65" t="str">
        <f>"WEEK "&amp;IF(ROUNDUP(DAY(tbl_raw_data[[#This Row],[updated_date]])/7,0)=5,4,ROUNDUP(DAY(tbl_raw_data[[#This Row],[updated_date]])/7,0))</f>
        <v>WEEK 4</v>
      </c>
      <c r="N4879" s="71" t="str">
        <f>UPPER(VLOOKUP(tbl_raw_data[[#This Row],[Analyst]],settings!$A$1:$B$15,2,0))</f>
        <v>ROHAN</v>
      </c>
      <c r="O4879" s="71" t="str">
        <f>TRIM(UPPER(tbl_raw_data[[#This Row],[Outcome]]))</f>
        <v>WITHDRAW</v>
      </c>
      <c r="P4879" s="71" t="str">
        <f>TRIM(UPPER(tbl_raw_data[[#This Row],[Queue Name]]))</f>
        <v>CONSUMER PRE BUREAU</v>
      </c>
      <c r="Q4879" s="71" t="str">
        <f>IF(tbl_raw_data[[#This Row],[time_taken_in_min]]&lt;=settings!$D$2,"SLA_MET","SLA_NOT_MET")</f>
        <v>SLA_MET</v>
      </c>
    </row>
    <row r="4880" spans="1:17" x14ac:dyDescent="0.3">
      <c r="A4880" s="1" t="s">
        <v>5843</v>
      </c>
      <c r="B4880" s="34">
        <v>45163.733298611114</v>
      </c>
      <c r="C4880" s="40">
        <v>45163.739178240743</v>
      </c>
      <c r="D4880" s="10" t="s">
        <v>47</v>
      </c>
      <c r="E4880" s="10" t="s">
        <v>8</v>
      </c>
      <c r="F4880" s="10" t="s">
        <v>19</v>
      </c>
      <c r="G4880" s="10" t="s">
        <v>910</v>
      </c>
      <c r="H4880" s="84" t="str">
        <f t="shared" si="76"/>
        <v>Duplicate Application</v>
      </c>
      <c r="I4880" s="63">
        <f>(tbl_raw_data[[#This Row],[Date Actioned]])-(tbl_raw_data[[#This Row],[Date Tagged]])</f>
        <v>5.8796296289074235E-3</v>
      </c>
      <c r="J4880" s="66">
        <f>HOUR(tbl_raw_data[[#This Row],[time_taken]])*60+MINUTE(tbl_raw_data[[#This Row],[time_taken]])+SECOND(tbl_raw_data[[#This Row],[time_taken]])/60</f>
        <v>8.4666666666666668</v>
      </c>
      <c r="K4880" s="68">
        <f>DATE(YEAR(tbl_raw_data[[#This Row],[Date Actioned]]),MONTH(tbl_raw_data[[#This Row],[Date Actioned]]),DAY(tbl_raw_data[[#This Row],[Date Actioned]]))</f>
        <v>45163</v>
      </c>
      <c r="L4880" s="65" t="str">
        <f>UPPER(TEXT(tbl_raw_data[[#This Row],[updated_date]],"MMMM"))</f>
        <v>AUGUST</v>
      </c>
      <c r="M4880" s="65" t="str">
        <f>"WEEK "&amp;IF(ROUNDUP(DAY(tbl_raw_data[[#This Row],[updated_date]])/7,0)=5,4,ROUNDUP(DAY(tbl_raw_data[[#This Row],[updated_date]])/7,0))</f>
        <v>WEEK 4</v>
      </c>
      <c r="N4880" s="71" t="str">
        <f>UPPER(VLOOKUP(tbl_raw_data[[#This Row],[Analyst]],settings!$A$1:$B$15,2,0))</f>
        <v>NAVED</v>
      </c>
      <c r="O4880" s="71" t="str">
        <f>TRIM(UPPER(tbl_raw_data[[#This Row],[Outcome]]))</f>
        <v>WITHDRAW</v>
      </c>
      <c r="P4880" s="71" t="str">
        <f>TRIM(UPPER(tbl_raw_data[[#This Row],[Queue Name]]))</f>
        <v>CONSUMER POST BUREAU</v>
      </c>
      <c r="Q4880" s="71" t="str">
        <f>IF(tbl_raw_data[[#This Row],[time_taken_in_min]]&lt;=settings!$D$2,"SLA_MET","SLA_NOT_MET")</f>
        <v>SLA_MET</v>
      </c>
    </row>
    <row r="4881" spans="1:17" x14ac:dyDescent="0.3">
      <c r="A4881" s="5" t="s">
        <v>5844</v>
      </c>
      <c r="B4881" s="36">
        <v>45163.73878472222</v>
      </c>
      <c r="C4881" s="41">
        <v>45163.743194444447</v>
      </c>
      <c r="D4881" s="11" t="s">
        <v>47</v>
      </c>
      <c r="E4881" s="11" t="s">
        <v>8</v>
      </c>
      <c r="F4881" s="11" t="s">
        <v>21</v>
      </c>
      <c r="G4881" s="13"/>
      <c r="H4881" s="84" t="str">
        <f t="shared" si="76"/>
        <v>Reason Unknown</v>
      </c>
      <c r="I4881" s="63">
        <f>(tbl_raw_data[[#This Row],[Date Actioned]])-(tbl_raw_data[[#This Row],[Date Tagged]])</f>
        <v>4.4097222271375358E-3</v>
      </c>
      <c r="J4881" s="66">
        <f>HOUR(tbl_raw_data[[#This Row],[time_taken]])*60+MINUTE(tbl_raw_data[[#This Row],[time_taken]])+SECOND(tbl_raw_data[[#This Row],[time_taken]])/60</f>
        <v>6.35</v>
      </c>
      <c r="K4881" s="68">
        <f>DATE(YEAR(tbl_raw_data[[#This Row],[Date Actioned]]),MONTH(tbl_raw_data[[#This Row],[Date Actioned]]),DAY(tbl_raw_data[[#This Row],[Date Actioned]]))</f>
        <v>45163</v>
      </c>
      <c r="L4881" s="65" t="str">
        <f>UPPER(TEXT(tbl_raw_data[[#This Row],[updated_date]],"MMMM"))</f>
        <v>AUGUST</v>
      </c>
      <c r="M4881" s="65" t="str">
        <f>"WEEK "&amp;IF(ROUNDUP(DAY(tbl_raw_data[[#This Row],[updated_date]])/7,0)=5,4,ROUNDUP(DAY(tbl_raw_data[[#This Row],[updated_date]])/7,0))</f>
        <v>WEEK 4</v>
      </c>
      <c r="N4881" s="71" t="str">
        <f>UPPER(VLOOKUP(tbl_raw_data[[#This Row],[Analyst]],settings!$A$1:$B$15,2,0))</f>
        <v>SHAHID</v>
      </c>
      <c r="O4881" s="71" t="str">
        <f>TRIM(UPPER(tbl_raw_data[[#This Row],[Outcome]]))</f>
        <v>WITHDRAW</v>
      </c>
      <c r="P4881" s="71" t="str">
        <f>TRIM(UPPER(tbl_raw_data[[#This Row],[Queue Name]]))</f>
        <v>CONSUMER POST BUREAU</v>
      </c>
      <c r="Q4881" s="71" t="str">
        <f>IF(tbl_raw_data[[#This Row],[time_taken_in_min]]&lt;=settings!$D$2,"SLA_MET","SLA_NOT_MET")</f>
        <v>SLA_MET</v>
      </c>
    </row>
    <row r="4882" spans="1:17" x14ac:dyDescent="0.3">
      <c r="A4882" s="7" t="s">
        <v>5845</v>
      </c>
      <c r="B4882" s="34">
        <v>45163.750740740739</v>
      </c>
      <c r="C4882" s="40">
        <v>45163.760879629626</v>
      </c>
      <c r="D4882" s="10" t="s">
        <v>47</v>
      </c>
      <c r="E4882" s="10" t="s">
        <v>11</v>
      </c>
      <c r="F4882" s="10" t="s">
        <v>19</v>
      </c>
      <c r="G4882" s="10" t="s">
        <v>911</v>
      </c>
      <c r="H4882" s="84" t="str">
        <f t="shared" si="76"/>
        <v>Overdue Bill</v>
      </c>
      <c r="I4882" s="63">
        <f>(tbl_raw_data[[#This Row],[Date Actioned]])-(tbl_raw_data[[#This Row],[Date Tagged]])</f>
        <v>1.0138888887013309E-2</v>
      </c>
      <c r="J4882" s="66">
        <f>HOUR(tbl_raw_data[[#This Row],[time_taken]])*60+MINUTE(tbl_raw_data[[#This Row],[time_taken]])+SECOND(tbl_raw_data[[#This Row],[time_taken]])/60</f>
        <v>14.6</v>
      </c>
      <c r="K4882" s="68">
        <f>DATE(YEAR(tbl_raw_data[[#This Row],[Date Actioned]]),MONTH(tbl_raw_data[[#This Row],[Date Actioned]]),DAY(tbl_raw_data[[#This Row],[Date Actioned]]))</f>
        <v>45163</v>
      </c>
      <c r="L4882" s="65" t="str">
        <f>UPPER(TEXT(tbl_raw_data[[#This Row],[updated_date]],"MMMM"))</f>
        <v>AUGUST</v>
      </c>
      <c r="M4882" s="65" t="str">
        <f>"WEEK "&amp;IF(ROUNDUP(DAY(tbl_raw_data[[#This Row],[updated_date]])/7,0)=5,4,ROUNDUP(DAY(tbl_raw_data[[#This Row],[updated_date]])/7,0))</f>
        <v>WEEK 4</v>
      </c>
      <c r="N4882" s="71" t="str">
        <f>UPPER(VLOOKUP(tbl_raw_data[[#This Row],[Analyst]],settings!$A$1:$B$15,2,0))</f>
        <v>NAVED</v>
      </c>
      <c r="O4882" s="71" t="str">
        <f>TRIM(UPPER(tbl_raw_data[[#This Row],[Outcome]]))</f>
        <v>WITHDRAW</v>
      </c>
      <c r="P4882" s="71" t="str">
        <f>TRIM(UPPER(tbl_raw_data[[#This Row],[Queue Name]]))</f>
        <v>CONSUMER EXISTING</v>
      </c>
      <c r="Q4882" s="71" t="str">
        <f>IF(tbl_raw_data[[#This Row],[time_taken_in_min]]&lt;=settings!$D$2,"SLA_MET","SLA_NOT_MET")</f>
        <v>SLA_MET</v>
      </c>
    </row>
    <row r="4883" spans="1:17" x14ac:dyDescent="0.3">
      <c r="A4883" s="1" t="s">
        <v>5846</v>
      </c>
      <c r="B4883" s="36">
        <v>45163.821504629632</v>
      </c>
      <c r="C4883" s="41">
        <v>45163.832361111112</v>
      </c>
      <c r="D4883" s="11" t="s">
        <v>47</v>
      </c>
      <c r="E4883" s="11" t="s">
        <v>11</v>
      </c>
      <c r="F4883" s="11" t="s">
        <v>22</v>
      </c>
      <c r="G4883" s="11" t="s">
        <v>912</v>
      </c>
      <c r="H4883" s="84" t="str">
        <f t="shared" si="76"/>
        <v>Incomplete Details</v>
      </c>
      <c r="I4883" s="63">
        <f>(tbl_raw_data[[#This Row],[Date Actioned]])-(tbl_raw_data[[#This Row],[Date Tagged]])</f>
        <v>1.0856481480004732E-2</v>
      </c>
      <c r="J4883" s="66">
        <f>HOUR(tbl_raw_data[[#This Row],[time_taken]])*60+MINUTE(tbl_raw_data[[#This Row],[time_taken]])+SECOND(tbl_raw_data[[#This Row],[time_taken]])/60</f>
        <v>15.633333333333333</v>
      </c>
      <c r="K4883" s="68">
        <f>DATE(YEAR(tbl_raw_data[[#This Row],[Date Actioned]]),MONTH(tbl_raw_data[[#This Row],[Date Actioned]]),DAY(tbl_raw_data[[#This Row],[Date Actioned]]))</f>
        <v>45163</v>
      </c>
      <c r="L4883" s="65" t="str">
        <f>UPPER(TEXT(tbl_raw_data[[#This Row],[updated_date]],"MMMM"))</f>
        <v>AUGUST</v>
      </c>
      <c r="M4883" s="65" t="str">
        <f>"WEEK "&amp;IF(ROUNDUP(DAY(tbl_raw_data[[#This Row],[updated_date]])/7,0)=5,4,ROUNDUP(DAY(tbl_raw_data[[#This Row],[updated_date]])/7,0))</f>
        <v>WEEK 4</v>
      </c>
      <c r="N4883" s="71" t="str">
        <f>UPPER(VLOOKUP(tbl_raw_data[[#This Row],[Analyst]],settings!$A$1:$B$15,2,0))</f>
        <v>ROHAN</v>
      </c>
      <c r="O4883" s="71" t="str">
        <f>TRIM(UPPER(tbl_raw_data[[#This Row],[Outcome]]))</f>
        <v>WITHDRAW</v>
      </c>
      <c r="P4883" s="71" t="str">
        <f>TRIM(UPPER(tbl_raw_data[[#This Row],[Queue Name]]))</f>
        <v>CONSUMER EXISTING</v>
      </c>
      <c r="Q4883" s="71" t="str">
        <f>IF(tbl_raw_data[[#This Row],[time_taken_in_min]]&lt;=settings!$D$2,"SLA_MET","SLA_NOT_MET")</f>
        <v>SLA_MET</v>
      </c>
    </row>
    <row r="4884" spans="1:17" hidden="1" x14ac:dyDescent="0.3">
      <c r="A4884" s="5" t="s">
        <v>5847</v>
      </c>
      <c r="B4884" s="34">
        <v>45164.442291666666</v>
      </c>
      <c r="C4884" s="40">
        <v>45164.447002314817</v>
      </c>
      <c r="D4884" s="10" t="s">
        <v>10</v>
      </c>
      <c r="E4884" s="10" t="s">
        <v>18</v>
      </c>
      <c r="F4884" s="10" t="s">
        <v>24</v>
      </c>
      <c r="G4884" s="10" t="s">
        <v>23</v>
      </c>
      <c r="H4884" s="84" t="str">
        <f t="shared" si="76"/>
        <v>Reason Unknown</v>
      </c>
      <c r="I4884" s="63">
        <f>(tbl_raw_data[[#This Row],[Date Actioned]])-(tbl_raw_data[[#This Row],[Date Tagged]])</f>
        <v>4.7106481506489217E-3</v>
      </c>
      <c r="J4884" s="66">
        <f>HOUR(tbl_raw_data[[#This Row],[time_taken]])*60+MINUTE(tbl_raw_data[[#This Row],[time_taken]])+SECOND(tbl_raw_data[[#This Row],[time_taken]])/60</f>
        <v>6.7833333333333332</v>
      </c>
      <c r="K4884" s="68">
        <f>DATE(YEAR(tbl_raw_data[[#This Row],[Date Actioned]]),MONTH(tbl_raw_data[[#This Row],[Date Actioned]]),DAY(tbl_raw_data[[#This Row],[Date Actioned]]))</f>
        <v>45164</v>
      </c>
      <c r="L4884" s="65" t="str">
        <f>UPPER(TEXT(tbl_raw_data[[#This Row],[updated_date]],"MMMM"))</f>
        <v>AUGUST</v>
      </c>
      <c r="M4884" s="65" t="str">
        <f>"WEEK "&amp;IF(ROUNDUP(DAY(tbl_raw_data[[#This Row],[updated_date]])/7,0)=5,4,ROUNDUP(DAY(tbl_raw_data[[#This Row],[updated_date]])/7,0))</f>
        <v>WEEK 4</v>
      </c>
      <c r="N4884" s="71" t="str">
        <f>UPPER(VLOOKUP(tbl_raw_data[[#This Row],[Analyst]],settings!$A$1:$B$15,2,0))</f>
        <v>SAM</v>
      </c>
      <c r="O4884" s="71" t="str">
        <f>TRIM(UPPER(tbl_raw_data[[#This Row],[Outcome]]))</f>
        <v>APPROVE</v>
      </c>
      <c r="P4884" s="71" t="str">
        <f>TRIM(UPPER(tbl_raw_data[[#This Row],[Queue Name]]))</f>
        <v>CONSUMER PRE BUREAU</v>
      </c>
      <c r="Q4884" s="71" t="str">
        <f>IF(tbl_raw_data[[#This Row],[time_taken_in_min]]&lt;=settings!$D$2,"SLA_MET","SLA_NOT_MET")</f>
        <v>SLA_MET</v>
      </c>
    </row>
    <row r="4885" spans="1:17" hidden="1" x14ac:dyDescent="0.3">
      <c r="A4885" s="7" t="s">
        <v>5848</v>
      </c>
      <c r="B4885" s="36">
        <v>45164.452997685185</v>
      </c>
      <c r="C4885" s="41">
        <v>45164.461215277777</v>
      </c>
      <c r="D4885" s="11" t="s">
        <v>10</v>
      </c>
      <c r="E4885" s="11" t="s">
        <v>11</v>
      </c>
      <c r="F4885" s="11" t="s">
        <v>24</v>
      </c>
      <c r="G4885" s="13"/>
      <c r="H4885" s="84" t="str">
        <f t="shared" si="76"/>
        <v>Reason Unknown</v>
      </c>
      <c r="I4885" s="63">
        <f>(tbl_raw_data[[#This Row],[Date Actioned]])-(tbl_raw_data[[#This Row],[Date Tagged]])</f>
        <v>8.2175925927003846E-3</v>
      </c>
      <c r="J4885" s="66">
        <f>HOUR(tbl_raw_data[[#This Row],[time_taken]])*60+MINUTE(tbl_raw_data[[#This Row],[time_taken]])+SECOND(tbl_raw_data[[#This Row],[time_taken]])/60</f>
        <v>11.833333333333334</v>
      </c>
      <c r="K4885" s="68">
        <f>DATE(YEAR(tbl_raw_data[[#This Row],[Date Actioned]]),MONTH(tbl_raw_data[[#This Row],[Date Actioned]]),DAY(tbl_raw_data[[#This Row],[Date Actioned]]))</f>
        <v>45164</v>
      </c>
      <c r="L4885" s="65" t="str">
        <f>UPPER(TEXT(tbl_raw_data[[#This Row],[updated_date]],"MMMM"))</f>
        <v>AUGUST</v>
      </c>
      <c r="M4885" s="65" t="str">
        <f>"WEEK "&amp;IF(ROUNDUP(DAY(tbl_raw_data[[#This Row],[updated_date]])/7,0)=5,4,ROUNDUP(DAY(tbl_raw_data[[#This Row],[updated_date]])/7,0))</f>
        <v>WEEK 4</v>
      </c>
      <c r="N4885" s="71" t="str">
        <f>UPPER(VLOOKUP(tbl_raw_data[[#This Row],[Analyst]],settings!$A$1:$B$15,2,0))</f>
        <v>SAM</v>
      </c>
      <c r="O4885" s="71" t="str">
        <f>TRIM(UPPER(tbl_raw_data[[#This Row],[Outcome]]))</f>
        <v>APPROVE</v>
      </c>
      <c r="P4885" s="71" t="str">
        <f>TRIM(UPPER(tbl_raw_data[[#This Row],[Queue Name]]))</f>
        <v>CONSUMER EXISTING</v>
      </c>
      <c r="Q4885" s="71" t="str">
        <f>IF(tbl_raw_data[[#This Row],[time_taken_in_min]]&lt;=settings!$D$2,"SLA_MET","SLA_NOT_MET")</f>
        <v>SLA_MET</v>
      </c>
    </row>
    <row r="4886" spans="1:17" hidden="1" x14ac:dyDescent="0.3">
      <c r="A4886" s="1" t="s">
        <v>5849</v>
      </c>
      <c r="B4886" s="34">
        <v>45164.458587962959</v>
      </c>
      <c r="C4886" s="40">
        <v>45164.461527777778</v>
      </c>
      <c r="D4886" s="10" t="s">
        <v>10</v>
      </c>
      <c r="E4886" s="10" t="s">
        <v>11</v>
      </c>
      <c r="F4886" s="10" t="s">
        <v>206</v>
      </c>
      <c r="G4886" s="10" t="s">
        <v>15</v>
      </c>
      <c r="H4886" s="84" t="str">
        <f t="shared" si="76"/>
        <v>Reason Unknown</v>
      </c>
      <c r="I4886" s="63">
        <f>(tbl_raw_data[[#This Row],[Date Actioned]])-(tbl_raw_data[[#This Row],[Date Tagged]])</f>
        <v>2.9398148180916905E-3</v>
      </c>
      <c r="J4886" s="66">
        <f>HOUR(tbl_raw_data[[#This Row],[time_taken]])*60+MINUTE(tbl_raw_data[[#This Row],[time_taken]])+SECOND(tbl_raw_data[[#This Row],[time_taken]])/60</f>
        <v>4.2333333333333334</v>
      </c>
      <c r="K4886" s="68">
        <f>DATE(YEAR(tbl_raw_data[[#This Row],[Date Actioned]]),MONTH(tbl_raw_data[[#This Row],[Date Actioned]]),DAY(tbl_raw_data[[#This Row],[Date Actioned]]))</f>
        <v>45164</v>
      </c>
      <c r="L4886" s="65" t="str">
        <f>UPPER(TEXT(tbl_raw_data[[#This Row],[updated_date]],"MMMM"))</f>
        <v>AUGUST</v>
      </c>
      <c r="M4886" s="65" t="str">
        <f>"WEEK "&amp;IF(ROUNDUP(DAY(tbl_raw_data[[#This Row],[updated_date]])/7,0)=5,4,ROUNDUP(DAY(tbl_raw_data[[#This Row],[updated_date]])/7,0))</f>
        <v>WEEK 4</v>
      </c>
      <c r="N4886" s="71" t="str">
        <f>UPPER(VLOOKUP(tbl_raw_data[[#This Row],[Analyst]],settings!$A$1:$B$15,2,0))</f>
        <v>HARDIK</v>
      </c>
      <c r="O4886" s="71" t="str">
        <f>TRIM(UPPER(tbl_raw_data[[#This Row],[Outcome]]))</f>
        <v>APPROVE</v>
      </c>
      <c r="P4886" s="71" t="str">
        <f>TRIM(UPPER(tbl_raw_data[[#This Row],[Queue Name]]))</f>
        <v>CONSUMER EXISTING</v>
      </c>
      <c r="Q4886" s="71" t="str">
        <f>IF(tbl_raw_data[[#This Row],[time_taken_in_min]]&lt;=settings!$D$2,"SLA_MET","SLA_NOT_MET")</f>
        <v>SLA_MET</v>
      </c>
    </row>
    <row r="4887" spans="1:17" hidden="1" x14ac:dyDescent="0.3">
      <c r="A4887" s="5" t="s">
        <v>5850</v>
      </c>
      <c r="B4887" s="36">
        <v>45164.465370370373</v>
      </c>
      <c r="C4887" s="41">
        <v>45164.475636574076</v>
      </c>
      <c r="D4887" s="11" t="s">
        <v>10</v>
      </c>
      <c r="E4887" s="11" t="s">
        <v>11</v>
      </c>
      <c r="F4887" s="11" t="s">
        <v>12</v>
      </c>
      <c r="G4887" s="11" t="s">
        <v>15</v>
      </c>
      <c r="H4887" s="84" t="str">
        <f t="shared" si="76"/>
        <v>Reason Unknown</v>
      </c>
      <c r="I4887" s="63">
        <f>(tbl_raw_data[[#This Row],[Date Actioned]])-(tbl_raw_data[[#This Row],[Date Tagged]])</f>
        <v>1.0266203702485655E-2</v>
      </c>
      <c r="J4887" s="66">
        <f>HOUR(tbl_raw_data[[#This Row],[time_taken]])*60+MINUTE(tbl_raw_data[[#This Row],[time_taken]])+SECOND(tbl_raw_data[[#This Row],[time_taken]])/60</f>
        <v>14.783333333333333</v>
      </c>
      <c r="K4887" s="68">
        <f>DATE(YEAR(tbl_raw_data[[#This Row],[Date Actioned]]),MONTH(tbl_raw_data[[#This Row],[Date Actioned]]),DAY(tbl_raw_data[[#This Row],[Date Actioned]]))</f>
        <v>45164</v>
      </c>
      <c r="L4887" s="65" t="str">
        <f>UPPER(TEXT(tbl_raw_data[[#This Row],[updated_date]],"MMMM"))</f>
        <v>AUGUST</v>
      </c>
      <c r="M4887" s="65" t="str">
        <f>"WEEK "&amp;IF(ROUNDUP(DAY(tbl_raw_data[[#This Row],[updated_date]])/7,0)=5,4,ROUNDUP(DAY(tbl_raw_data[[#This Row],[updated_date]])/7,0))</f>
        <v>WEEK 4</v>
      </c>
      <c r="N4887" s="71" t="str">
        <f>UPPER(VLOOKUP(tbl_raw_data[[#This Row],[Analyst]],settings!$A$1:$B$15,2,0))</f>
        <v>NITESH</v>
      </c>
      <c r="O4887" s="71" t="str">
        <f>TRIM(UPPER(tbl_raw_data[[#This Row],[Outcome]]))</f>
        <v>APPROVE</v>
      </c>
      <c r="P4887" s="71" t="str">
        <f>TRIM(UPPER(tbl_raw_data[[#This Row],[Queue Name]]))</f>
        <v>CONSUMER EXISTING</v>
      </c>
      <c r="Q4887" s="71" t="str">
        <f>IF(tbl_raw_data[[#This Row],[time_taken_in_min]]&lt;=settings!$D$2,"SLA_MET","SLA_NOT_MET")</f>
        <v>SLA_MET</v>
      </c>
    </row>
    <row r="4888" spans="1:17" hidden="1" x14ac:dyDescent="0.3">
      <c r="A4888" s="7" t="s">
        <v>5851</v>
      </c>
      <c r="B4888" s="34">
        <v>45164.469976851855</v>
      </c>
      <c r="C4888" s="40">
        <v>45164.475393518522</v>
      </c>
      <c r="D4888" s="10" t="s">
        <v>10</v>
      </c>
      <c r="E4888" s="10" t="s">
        <v>11</v>
      </c>
      <c r="F4888" s="10" t="s">
        <v>24</v>
      </c>
      <c r="G4888" s="12"/>
      <c r="H4888" s="84" t="str">
        <f t="shared" si="76"/>
        <v>Reason Unknown</v>
      </c>
      <c r="I4888" s="63">
        <f>(tbl_raw_data[[#This Row],[Date Actioned]])-(tbl_raw_data[[#This Row],[Date Tagged]])</f>
        <v>5.4166666668606922E-3</v>
      </c>
      <c r="J4888" s="66">
        <f>HOUR(tbl_raw_data[[#This Row],[time_taken]])*60+MINUTE(tbl_raw_data[[#This Row],[time_taken]])+SECOND(tbl_raw_data[[#This Row],[time_taken]])/60</f>
        <v>7.8</v>
      </c>
      <c r="K4888" s="68">
        <f>DATE(YEAR(tbl_raw_data[[#This Row],[Date Actioned]]),MONTH(tbl_raw_data[[#This Row],[Date Actioned]]),DAY(tbl_raw_data[[#This Row],[Date Actioned]]))</f>
        <v>45164</v>
      </c>
      <c r="L4888" s="65" t="str">
        <f>UPPER(TEXT(tbl_raw_data[[#This Row],[updated_date]],"MMMM"))</f>
        <v>AUGUST</v>
      </c>
      <c r="M4888" s="65" t="str">
        <f>"WEEK "&amp;IF(ROUNDUP(DAY(tbl_raw_data[[#This Row],[updated_date]])/7,0)=5,4,ROUNDUP(DAY(tbl_raw_data[[#This Row],[updated_date]])/7,0))</f>
        <v>WEEK 4</v>
      </c>
      <c r="N4888" s="71" t="str">
        <f>UPPER(VLOOKUP(tbl_raw_data[[#This Row],[Analyst]],settings!$A$1:$B$15,2,0))</f>
        <v>SAM</v>
      </c>
      <c r="O4888" s="71" t="str">
        <f>TRIM(UPPER(tbl_raw_data[[#This Row],[Outcome]]))</f>
        <v>APPROVE</v>
      </c>
      <c r="P4888" s="71" t="str">
        <f>TRIM(UPPER(tbl_raw_data[[#This Row],[Queue Name]]))</f>
        <v>CONSUMER EXISTING</v>
      </c>
      <c r="Q4888" s="71" t="str">
        <f>IF(tbl_raw_data[[#This Row],[time_taken_in_min]]&lt;=settings!$D$2,"SLA_MET","SLA_NOT_MET")</f>
        <v>SLA_MET</v>
      </c>
    </row>
    <row r="4889" spans="1:17" hidden="1" x14ac:dyDescent="0.3">
      <c r="A4889" s="1" t="s">
        <v>5852</v>
      </c>
      <c r="B4889" s="36">
        <v>45164.470775462964</v>
      </c>
      <c r="C4889" s="41">
        <v>45164.482581018521</v>
      </c>
      <c r="D4889" s="11" t="s">
        <v>10</v>
      </c>
      <c r="E4889" s="11" t="s">
        <v>11</v>
      </c>
      <c r="F4889" s="11" t="s">
        <v>22</v>
      </c>
      <c r="G4889" s="11" t="s">
        <v>15</v>
      </c>
      <c r="H4889" s="84" t="str">
        <f t="shared" si="76"/>
        <v>Reason Unknown</v>
      </c>
      <c r="I4889" s="63">
        <f>(tbl_raw_data[[#This Row],[Date Actioned]])-(tbl_raw_data[[#This Row],[Date Tagged]])</f>
        <v>1.1805555557657499E-2</v>
      </c>
      <c r="J4889" s="66">
        <f>HOUR(tbl_raw_data[[#This Row],[time_taken]])*60+MINUTE(tbl_raw_data[[#This Row],[time_taken]])+SECOND(tbl_raw_data[[#This Row],[time_taken]])/60</f>
        <v>17</v>
      </c>
      <c r="K4889" s="68">
        <f>DATE(YEAR(tbl_raw_data[[#This Row],[Date Actioned]]),MONTH(tbl_raw_data[[#This Row],[Date Actioned]]),DAY(tbl_raw_data[[#This Row],[Date Actioned]]))</f>
        <v>45164</v>
      </c>
      <c r="L4889" s="65" t="str">
        <f>UPPER(TEXT(tbl_raw_data[[#This Row],[updated_date]],"MMMM"))</f>
        <v>AUGUST</v>
      </c>
      <c r="M4889" s="65" t="str">
        <f>"WEEK "&amp;IF(ROUNDUP(DAY(tbl_raw_data[[#This Row],[updated_date]])/7,0)=5,4,ROUNDUP(DAY(tbl_raw_data[[#This Row],[updated_date]])/7,0))</f>
        <v>WEEK 4</v>
      </c>
      <c r="N4889" s="71" t="str">
        <f>UPPER(VLOOKUP(tbl_raw_data[[#This Row],[Analyst]],settings!$A$1:$B$15,2,0))</f>
        <v>ROHAN</v>
      </c>
      <c r="O4889" s="71" t="str">
        <f>TRIM(UPPER(tbl_raw_data[[#This Row],[Outcome]]))</f>
        <v>APPROVE</v>
      </c>
      <c r="P4889" s="71" t="str">
        <f>TRIM(UPPER(tbl_raw_data[[#This Row],[Queue Name]]))</f>
        <v>CONSUMER EXISTING</v>
      </c>
      <c r="Q4889" s="71" t="str">
        <f>IF(tbl_raw_data[[#This Row],[time_taken_in_min]]&lt;=settings!$D$2,"SLA_MET","SLA_NOT_MET")</f>
        <v>SLA_MET</v>
      </c>
    </row>
    <row r="4890" spans="1:17" hidden="1" x14ac:dyDescent="0.3">
      <c r="A4890" s="5" t="s">
        <v>5853</v>
      </c>
      <c r="B4890" s="34">
        <v>45164.48128472222</v>
      </c>
      <c r="C4890" s="40">
        <v>45164.4844212963</v>
      </c>
      <c r="D4890" s="10" t="s">
        <v>10</v>
      </c>
      <c r="E4890" s="10" t="s">
        <v>11</v>
      </c>
      <c r="F4890" s="10" t="s">
        <v>24</v>
      </c>
      <c r="G4890" s="10" t="s">
        <v>26</v>
      </c>
      <c r="H4890" s="84" t="str">
        <f t="shared" si="76"/>
        <v>Reason Unknown</v>
      </c>
      <c r="I4890" s="63">
        <f>(tbl_raw_data[[#This Row],[Date Actioned]])-(tbl_raw_data[[#This Row],[Date Tagged]])</f>
        <v>3.1365740796900354E-3</v>
      </c>
      <c r="J4890" s="66">
        <f>HOUR(tbl_raw_data[[#This Row],[time_taken]])*60+MINUTE(tbl_raw_data[[#This Row],[time_taken]])+SECOND(tbl_raw_data[[#This Row],[time_taken]])/60</f>
        <v>4.5166666666666666</v>
      </c>
      <c r="K4890" s="68">
        <f>DATE(YEAR(tbl_raw_data[[#This Row],[Date Actioned]]),MONTH(tbl_raw_data[[#This Row],[Date Actioned]]),DAY(tbl_raw_data[[#This Row],[Date Actioned]]))</f>
        <v>45164</v>
      </c>
      <c r="L4890" s="65" t="str">
        <f>UPPER(TEXT(tbl_raw_data[[#This Row],[updated_date]],"MMMM"))</f>
        <v>AUGUST</v>
      </c>
      <c r="M4890" s="65" t="str">
        <f>"WEEK "&amp;IF(ROUNDUP(DAY(tbl_raw_data[[#This Row],[updated_date]])/7,0)=5,4,ROUNDUP(DAY(tbl_raw_data[[#This Row],[updated_date]])/7,0))</f>
        <v>WEEK 4</v>
      </c>
      <c r="N4890" s="71" t="str">
        <f>UPPER(VLOOKUP(tbl_raw_data[[#This Row],[Analyst]],settings!$A$1:$B$15,2,0))</f>
        <v>SAM</v>
      </c>
      <c r="O4890" s="71" t="str">
        <f>TRIM(UPPER(tbl_raw_data[[#This Row],[Outcome]]))</f>
        <v>APPROVE</v>
      </c>
      <c r="P4890" s="71" t="str">
        <f>TRIM(UPPER(tbl_raw_data[[#This Row],[Queue Name]]))</f>
        <v>CONSUMER EXISTING</v>
      </c>
      <c r="Q4890" s="71" t="str">
        <f>IF(tbl_raw_data[[#This Row],[time_taken_in_min]]&lt;=settings!$D$2,"SLA_MET","SLA_NOT_MET")</f>
        <v>SLA_MET</v>
      </c>
    </row>
    <row r="4891" spans="1:17" hidden="1" x14ac:dyDescent="0.3">
      <c r="A4891" s="7" t="s">
        <v>5854</v>
      </c>
      <c r="B4891" s="36">
        <v>45164.489421296297</v>
      </c>
      <c r="C4891" s="41">
        <v>45164.493148148147</v>
      </c>
      <c r="D4891" s="11" t="s">
        <v>10</v>
      </c>
      <c r="E4891" s="11" t="s">
        <v>11</v>
      </c>
      <c r="F4891" s="11" t="s">
        <v>206</v>
      </c>
      <c r="G4891" s="11" t="s">
        <v>15</v>
      </c>
      <c r="H4891" s="84" t="str">
        <f t="shared" si="76"/>
        <v>Reason Unknown</v>
      </c>
      <c r="I4891" s="63">
        <f>(tbl_raw_data[[#This Row],[Date Actioned]])-(tbl_raw_data[[#This Row],[Date Tagged]])</f>
        <v>3.7268518499331549E-3</v>
      </c>
      <c r="J4891" s="66">
        <f>HOUR(tbl_raw_data[[#This Row],[time_taken]])*60+MINUTE(tbl_raw_data[[#This Row],[time_taken]])+SECOND(tbl_raw_data[[#This Row],[time_taken]])/60</f>
        <v>5.3666666666666663</v>
      </c>
      <c r="K4891" s="68">
        <f>DATE(YEAR(tbl_raw_data[[#This Row],[Date Actioned]]),MONTH(tbl_raw_data[[#This Row],[Date Actioned]]),DAY(tbl_raw_data[[#This Row],[Date Actioned]]))</f>
        <v>45164</v>
      </c>
      <c r="L4891" s="65" t="str">
        <f>UPPER(TEXT(tbl_raw_data[[#This Row],[updated_date]],"MMMM"))</f>
        <v>AUGUST</v>
      </c>
      <c r="M4891" s="65" t="str">
        <f>"WEEK "&amp;IF(ROUNDUP(DAY(tbl_raw_data[[#This Row],[updated_date]])/7,0)=5,4,ROUNDUP(DAY(tbl_raw_data[[#This Row],[updated_date]])/7,0))</f>
        <v>WEEK 4</v>
      </c>
      <c r="N4891" s="71" t="str">
        <f>UPPER(VLOOKUP(tbl_raw_data[[#This Row],[Analyst]],settings!$A$1:$B$15,2,0))</f>
        <v>HARDIK</v>
      </c>
      <c r="O4891" s="71" t="str">
        <f>TRIM(UPPER(tbl_raw_data[[#This Row],[Outcome]]))</f>
        <v>APPROVE</v>
      </c>
      <c r="P4891" s="71" t="str">
        <f>TRIM(UPPER(tbl_raw_data[[#This Row],[Queue Name]]))</f>
        <v>CONSUMER EXISTING</v>
      </c>
      <c r="Q4891" s="71" t="str">
        <f>IF(tbl_raw_data[[#This Row],[time_taken_in_min]]&lt;=settings!$D$2,"SLA_MET","SLA_NOT_MET")</f>
        <v>SLA_MET</v>
      </c>
    </row>
    <row r="4892" spans="1:17" hidden="1" x14ac:dyDescent="0.3">
      <c r="A4892" s="1" t="s">
        <v>5855</v>
      </c>
      <c r="B4892" s="34">
        <v>45164.496944444443</v>
      </c>
      <c r="C4892" s="40">
        <v>45164.506608796299</v>
      </c>
      <c r="D4892" s="10" t="s">
        <v>10</v>
      </c>
      <c r="E4892" s="10" t="s">
        <v>11</v>
      </c>
      <c r="F4892" s="10" t="s">
        <v>22</v>
      </c>
      <c r="G4892" s="12"/>
      <c r="H4892" s="84" t="str">
        <f t="shared" si="76"/>
        <v>Reason Unknown</v>
      </c>
      <c r="I4892" s="63">
        <f>(tbl_raw_data[[#This Row],[Date Actioned]])-(tbl_raw_data[[#This Row],[Date Tagged]])</f>
        <v>9.6643518554628827E-3</v>
      </c>
      <c r="J4892" s="66">
        <f>HOUR(tbl_raw_data[[#This Row],[time_taken]])*60+MINUTE(tbl_raw_data[[#This Row],[time_taken]])+SECOND(tbl_raw_data[[#This Row],[time_taken]])/60</f>
        <v>13.916666666666666</v>
      </c>
      <c r="K4892" s="68">
        <f>DATE(YEAR(tbl_raw_data[[#This Row],[Date Actioned]]),MONTH(tbl_raw_data[[#This Row],[Date Actioned]]),DAY(tbl_raw_data[[#This Row],[Date Actioned]]))</f>
        <v>45164</v>
      </c>
      <c r="L4892" s="65" t="str">
        <f>UPPER(TEXT(tbl_raw_data[[#This Row],[updated_date]],"MMMM"))</f>
        <v>AUGUST</v>
      </c>
      <c r="M4892" s="65" t="str">
        <f>"WEEK "&amp;IF(ROUNDUP(DAY(tbl_raw_data[[#This Row],[updated_date]])/7,0)=5,4,ROUNDUP(DAY(tbl_raw_data[[#This Row],[updated_date]])/7,0))</f>
        <v>WEEK 4</v>
      </c>
      <c r="N4892" s="71" t="str">
        <f>UPPER(VLOOKUP(tbl_raw_data[[#This Row],[Analyst]],settings!$A$1:$B$15,2,0))</f>
        <v>ROHAN</v>
      </c>
      <c r="O4892" s="71" t="str">
        <f>TRIM(UPPER(tbl_raw_data[[#This Row],[Outcome]]))</f>
        <v>APPROVE</v>
      </c>
      <c r="P4892" s="71" t="str">
        <f>TRIM(UPPER(tbl_raw_data[[#This Row],[Queue Name]]))</f>
        <v>CONSUMER EXISTING</v>
      </c>
      <c r="Q4892" s="71" t="str">
        <f>IF(tbl_raw_data[[#This Row],[time_taken_in_min]]&lt;=settings!$D$2,"SLA_MET","SLA_NOT_MET")</f>
        <v>SLA_MET</v>
      </c>
    </row>
    <row r="4893" spans="1:17" hidden="1" x14ac:dyDescent="0.3">
      <c r="A4893" s="5" t="s">
        <v>5856</v>
      </c>
      <c r="B4893" s="36">
        <v>45164.498715277776</v>
      </c>
      <c r="C4893" s="41">
        <v>45164.506215277775</v>
      </c>
      <c r="D4893" s="11" t="s">
        <v>10</v>
      </c>
      <c r="E4893" s="11" t="s">
        <v>8</v>
      </c>
      <c r="F4893" s="11" t="s">
        <v>21</v>
      </c>
      <c r="G4893" s="13"/>
      <c r="H4893" s="84" t="str">
        <f t="shared" si="76"/>
        <v>Reason Unknown</v>
      </c>
      <c r="I4893" s="63">
        <f>(tbl_raw_data[[#This Row],[Date Actioned]])-(tbl_raw_data[[#This Row],[Date Tagged]])</f>
        <v>7.4999999997089617E-3</v>
      </c>
      <c r="J4893" s="66">
        <f>HOUR(tbl_raw_data[[#This Row],[time_taken]])*60+MINUTE(tbl_raw_data[[#This Row],[time_taken]])+SECOND(tbl_raw_data[[#This Row],[time_taken]])/60</f>
        <v>10.8</v>
      </c>
      <c r="K4893" s="68">
        <f>DATE(YEAR(tbl_raw_data[[#This Row],[Date Actioned]]),MONTH(tbl_raw_data[[#This Row],[Date Actioned]]),DAY(tbl_raw_data[[#This Row],[Date Actioned]]))</f>
        <v>45164</v>
      </c>
      <c r="L4893" s="65" t="str">
        <f>UPPER(TEXT(tbl_raw_data[[#This Row],[updated_date]],"MMMM"))</f>
        <v>AUGUST</v>
      </c>
      <c r="M4893" s="65" t="str">
        <f>"WEEK "&amp;IF(ROUNDUP(DAY(tbl_raw_data[[#This Row],[updated_date]])/7,0)=5,4,ROUNDUP(DAY(tbl_raw_data[[#This Row],[updated_date]])/7,0))</f>
        <v>WEEK 4</v>
      </c>
      <c r="N4893" s="71" t="str">
        <f>UPPER(VLOOKUP(tbl_raw_data[[#This Row],[Analyst]],settings!$A$1:$B$15,2,0))</f>
        <v>SHAHID</v>
      </c>
      <c r="O4893" s="71" t="str">
        <f>TRIM(UPPER(tbl_raw_data[[#This Row],[Outcome]]))</f>
        <v>APPROVE</v>
      </c>
      <c r="P4893" s="71" t="str">
        <f>TRIM(UPPER(tbl_raw_data[[#This Row],[Queue Name]]))</f>
        <v>CONSUMER POST BUREAU</v>
      </c>
      <c r="Q4893" s="71" t="str">
        <f>IF(tbl_raw_data[[#This Row],[time_taken_in_min]]&lt;=settings!$D$2,"SLA_MET","SLA_NOT_MET")</f>
        <v>SLA_MET</v>
      </c>
    </row>
    <row r="4894" spans="1:17" hidden="1" x14ac:dyDescent="0.3">
      <c r="A4894" s="7" t="s">
        <v>5857</v>
      </c>
      <c r="B4894" s="34">
        <v>45164.501400462963</v>
      </c>
      <c r="C4894" s="40">
        <v>45164.504710648151</v>
      </c>
      <c r="D4894" s="10" t="s">
        <v>10</v>
      </c>
      <c r="E4894" s="10" t="s">
        <v>11</v>
      </c>
      <c r="F4894" s="10" t="s">
        <v>206</v>
      </c>
      <c r="G4894" s="10" t="s">
        <v>15</v>
      </c>
      <c r="H4894" s="84" t="str">
        <f t="shared" si="76"/>
        <v>Reason Unknown</v>
      </c>
      <c r="I4894" s="63">
        <f>(tbl_raw_data[[#This Row],[Date Actioned]])-(tbl_raw_data[[#This Row],[Date Tagged]])</f>
        <v>3.3101851877290756E-3</v>
      </c>
      <c r="J4894" s="66">
        <f>HOUR(tbl_raw_data[[#This Row],[time_taken]])*60+MINUTE(tbl_raw_data[[#This Row],[time_taken]])+SECOND(tbl_raw_data[[#This Row],[time_taken]])/60</f>
        <v>4.7666666666666666</v>
      </c>
      <c r="K4894" s="68">
        <f>DATE(YEAR(tbl_raw_data[[#This Row],[Date Actioned]]),MONTH(tbl_raw_data[[#This Row],[Date Actioned]]),DAY(tbl_raw_data[[#This Row],[Date Actioned]]))</f>
        <v>45164</v>
      </c>
      <c r="L4894" s="65" t="str">
        <f>UPPER(TEXT(tbl_raw_data[[#This Row],[updated_date]],"MMMM"))</f>
        <v>AUGUST</v>
      </c>
      <c r="M4894" s="65" t="str">
        <f>"WEEK "&amp;IF(ROUNDUP(DAY(tbl_raw_data[[#This Row],[updated_date]])/7,0)=5,4,ROUNDUP(DAY(tbl_raw_data[[#This Row],[updated_date]])/7,0))</f>
        <v>WEEK 4</v>
      </c>
      <c r="N4894" s="71" t="str">
        <f>UPPER(VLOOKUP(tbl_raw_data[[#This Row],[Analyst]],settings!$A$1:$B$15,2,0))</f>
        <v>HARDIK</v>
      </c>
      <c r="O4894" s="71" t="str">
        <f>TRIM(UPPER(tbl_raw_data[[#This Row],[Outcome]]))</f>
        <v>APPROVE</v>
      </c>
      <c r="P4894" s="71" t="str">
        <f>TRIM(UPPER(tbl_raw_data[[#This Row],[Queue Name]]))</f>
        <v>CONSUMER EXISTING</v>
      </c>
      <c r="Q4894" s="71" t="str">
        <f>IF(tbl_raw_data[[#This Row],[time_taken_in_min]]&lt;=settings!$D$2,"SLA_MET","SLA_NOT_MET")</f>
        <v>SLA_MET</v>
      </c>
    </row>
    <row r="4895" spans="1:17" hidden="1" x14ac:dyDescent="0.3">
      <c r="A4895" s="1" t="s">
        <v>5858</v>
      </c>
      <c r="B4895" s="36">
        <v>45164.503668981481</v>
      </c>
      <c r="C4895" s="41">
        <v>45164.511134259257</v>
      </c>
      <c r="D4895" s="11" t="s">
        <v>10</v>
      </c>
      <c r="E4895" s="11" t="s">
        <v>11</v>
      </c>
      <c r="F4895" s="11" t="s">
        <v>22</v>
      </c>
      <c r="G4895" s="13"/>
      <c r="H4895" s="84" t="str">
        <f t="shared" si="76"/>
        <v>Reason Unknown</v>
      </c>
      <c r="I4895" s="63">
        <f>(tbl_raw_data[[#This Row],[Date Actioned]])-(tbl_raw_data[[#This Row],[Date Tagged]])</f>
        <v>7.4652777766459621E-3</v>
      </c>
      <c r="J4895" s="66">
        <f>HOUR(tbl_raw_data[[#This Row],[time_taken]])*60+MINUTE(tbl_raw_data[[#This Row],[time_taken]])+SECOND(tbl_raw_data[[#This Row],[time_taken]])/60</f>
        <v>10.75</v>
      </c>
      <c r="K4895" s="68">
        <f>DATE(YEAR(tbl_raw_data[[#This Row],[Date Actioned]]),MONTH(tbl_raw_data[[#This Row],[Date Actioned]]),DAY(tbl_raw_data[[#This Row],[Date Actioned]]))</f>
        <v>45164</v>
      </c>
      <c r="L4895" s="65" t="str">
        <f>UPPER(TEXT(tbl_raw_data[[#This Row],[updated_date]],"MMMM"))</f>
        <v>AUGUST</v>
      </c>
      <c r="M4895" s="65" t="str">
        <f>"WEEK "&amp;IF(ROUNDUP(DAY(tbl_raw_data[[#This Row],[updated_date]])/7,0)=5,4,ROUNDUP(DAY(tbl_raw_data[[#This Row],[updated_date]])/7,0))</f>
        <v>WEEK 4</v>
      </c>
      <c r="N4895" s="71" t="str">
        <f>UPPER(VLOOKUP(tbl_raw_data[[#This Row],[Analyst]],settings!$A$1:$B$15,2,0))</f>
        <v>ROHAN</v>
      </c>
      <c r="O4895" s="71" t="str">
        <f>TRIM(UPPER(tbl_raw_data[[#This Row],[Outcome]]))</f>
        <v>APPROVE</v>
      </c>
      <c r="P4895" s="71" t="str">
        <f>TRIM(UPPER(tbl_raw_data[[#This Row],[Queue Name]]))</f>
        <v>CONSUMER EXISTING</v>
      </c>
      <c r="Q4895" s="71" t="str">
        <f>IF(tbl_raw_data[[#This Row],[time_taken_in_min]]&lt;=settings!$D$2,"SLA_MET","SLA_NOT_MET")</f>
        <v>SLA_MET</v>
      </c>
    </row>
    <row r="4896" spans="1:17" hidden="1" x14ac:dyDescent="0.3">
      <c r="A4896" s="5" t="s">
        <v>5859</v>
      </c>
      <c r="B4896" s="34">
        <v>45164.506944444445</v>
      </c>
      <c r="C4896" s="40">
        <v>45164.514479166668</v>
      </c>
      <c r="D4896" s="10" t="s">
        <v>10</v>
      </c>
      <c r="E4896" s="10" t="s">
        <v>11</v>
      </c>
      <c r="F4896" s="10" t="s">
        <v>12</v>
      </c>
      <c r="G4896" s="10" t="s">
        <v>15</v>
      </c>
      <c r="H4896" s="84" t="str">
        <f t="shared" si="76"/>
        <v>Reason Unknown</v>
      </c>
      <c r="I4896" s="63">
        <f>(tbl_raw_data[[#This Row],[Date Actioned]])-(tbl_raw_data[[#This Row],[Date Tagged]])</f>
        <v>7.5347222227719612E-3</v>
      </c>
      <c r="J4896" s="66">
        <f>HOUR(tbl_raw_data[[#This Row],[time_taken]])*60+MINUTE(tbl_raw_data[[#This Row],[time_taken]])+SECOND(tbl_raw_data[[#This Row],[time_taken]])/60</f>
        <v>10.85</v>
      </c>
      <c r="K4896" s="68">
        <f>DATE(YEAR(tbl_raw_data[[#This Row],[Date Actioned]]),MONTH(tbl_raw_data[[#This Row],[Date Actioned]]),DAY(tbl_raw_data[[#This Row],[Date Actioned]]))</f>
        <v>45164</v>
      </c>
      <c r="L4896" s="65" t="str">
        <f>UPPER(TEXT(tbl_raw_data[[#This Row],[updated_date]],"MMMM"))</f>
        <v>AUGUST</v>
      </c>
      <c r="M4896" s="65" t="str">
        <f>"WEEK "&amp;IF(ROUNDUP(DAY(tbl_raw_data[[#This Row],[updated_date]])/7,0)=5,4,ROUNDUP(DAY(tbl_raw_data[[#This Row],[updated_date]])/7,0))</f>
        <v>WEEK 4</v>
      </c>
      <c r="N4896" s="71" t="str">
        <f>UPPER(VLOOKUP(tbl_raw_data[[#This Row],[Analyst]],settings!$A$1:$B$15,2,0))</f>
        <v>NITESH</v>
      </c>
      <c r="O4896" s="71" t="str">
        <f>TRIM(UPPER(tbl_raw_data[[#This Row],[Outcome]]))</f>
        <v>APPROVE</v>
      </c>
      <c r="P4896" s="71" t="str">
        <f>TRIM(UPPER(tbl_raw_data[[#This Row],[Queue Name]]))</f>
        <v>CONSUMER EXISTING</v>
      </c>
      <c r="Q4896" s="71" t="str">
        <f>IF(tbl_raw_data[[#This Row],[time_taken_in_min]]&lt;=settings!$D$2,"SLA_MET","SLA_NOT_MET")</f>
        <v>SLA_MET</v>
      </c>
    </row>
    <row r="4897" spans="1:17" hidden="1" x14ac:dyDescent="0.3">
      <c r="A4897" s="7" t="s">
        <v>5860</v>
      </c>
      <c r="B4897" s="36">
        <v>45164.507453703707</v>
      </c>
      <c r="C4897" s="41">
        <v>45164.514467592591</v>
      </c>
      <c r="D4897" s="11" t="s">
        <v>10</v>
      </c>
      <c r="E4897" s="11" t="s">
        <v>11</v>
      </c>
      <c r="F4897" s="11" t="s">
        <v>206</v>
      </c>
      <c r="G4897" s="11" t="s">
        <v>15</v>
      </c>
      <c r="H4897" s="84" t="str">
        <f t="shared" si="76"/>
        <v>Reason Unknown</v>
      </c>
      <c r="I4897" s="63">
        <f>(tbl_raw_data[[#This Row],[Date Actioned]])-(tbl_raw_data[[#This Row],[Date Tagged]])</f>
        <v>7.0138888841029257E-3</v>
      </c>
      <c r="J4897" s="66">
        <f>HOUR(tbl_raw_data[[#This Row],[time_taken]])*60+MINUTE(tbl_raw_data[[#This Row],[time_taken]])+SECOND(tbl_raw_data[[#This Row],[time_taken]])/60</f>
        <v>10.1</v>
      </c>
      <c r="K4897" s="68">
        <f>DATE(YEAR(tbl_raw_data[[#This Row],[Date Actioned]]),MONTH(tbl_raw_data[[#This Row],[Date Actioned]]),DAY(tbl_raw_data[[#This Row],[Date Actioned]]))</f>
        <v>45164</v>
      </c>
      <c r="L4897" s="65" t="str">
        <f>UPPER(TEXT(tbl_raw_data[[#This Row],[updated_date]],"MMMM"))</f>
        <v>AUGUST</v>
      </c>
      <c r="M4897" s="65" t="str">
        <f>"WEEK "&amp;IF(ROUNDUP(DAY(tbl_raw_data[[#This Row],[updated_date]])/7,0)=5,4,ROUNDUP(DAY(tbl_raw_data[[#This Row],[updated_date]])/7,0))</f>
        <v>WEEK 4</v>
      </c>
      <c r="N4897" s="71" t="str">
        <f>UPPER(VLOOKUP(tbl_raw_data[[#This Row],[Analyst]],settings!$A$1:$B$15,2,0))</f>
        <v>HARDIK</v>
      </c>
      <c r="O4897" s="71" t="str">
        <f>TRIM(UPPER(tbl_raw_data[[#This Row],[Outcome]]))</f>
        <v>APPROVE</v>
      </c>
      <c r="P4897" s="71" t="str">
        <f>TRIM(UPPER(tbl_raw_data[[#This Row],[Queue Name]]))</f>
        <v>CONSUMER EXISTING</v>
      </c>
      <c r="Q4897" s="71" t="str">
        <f>IF(tbl_raw_data[[#This Row],[time_taken_in_min]]&lt;=settings!$D$2,"SLA_MET","SLA_NOT_MET")</f>
        <v>SLA_MET</v>
      </c>
    </row>
    <row r="4898" spans="1:17" hidden="1" x14ac:dyDescent="0.3">
      <c r="A4898" s="1" t="s">
        <v>5861</v>
      </c>
      <c r="B4898" s="34">
        <v>45164.518368055556</v>
      </c>
      <c r="C4898" s="40">
        <v>45164.535208333335</v>
      </c>
      <c r="D4898" s="10" t="s">
        <v>10</v>
      </c>
      <c r="E4898" s="10" t="s">
        <v>11</v>
      </c>
      <c r="F4898" s="10" t="s">
        <v>12</v>
      </c>
      <c r="G4898" s="12"/>
      <c r="H4898" s="84" t="str">
        <f t="shared" si="76"/>
        <v>Reason Unknown</v>
      </c>
      <c r="I4898" s="63">
        <f>(tbl_raw_data[[#This Row],[Date Actioned]])-(tbl_raw_data[[#This Row],[Date Tagged]])</f>
        <v>1.6840277778101154E-2</v>
      </c>
      <c r="J4898" s="66">
        <f>HOUR(tbl_raw_data[[#This Row],[time_taken]])*60+MINUTE(tbl_raw_data[[#This Row],[time_taken]])+SECOND(tbl_raw_data[[#This Row],[time_taken]])/60</f>
        <v>24.25</v>
      </c>
      <c r="K4898" s="68">
        <f>DATE(YEAR(tbl_raw_data[[#This Row],[Date Actioned]]),MONTH(tbl_raw_data[[#This Row],[Date Actioned]]),DAY(tbl_raw_data[[#This Row],[Date Actioned]]))</f>
        <v>45164</v>
      </c>
      <c r="L4898" s="65" t="str">
        <f>UPPER(TEXT(tbl_raw_data[[#This Row],[updated_date]],"MMMM"))</f>
        <v>AUGUST</v>
      </c>
      <c r="M4898" s="65" t="str">
        <f>"WEEK "&amp;IF(ROUNDUP(DAY(tbl_raw_data[[#This Row],[updated_date]])/7,0)=5,4,ROUNDUP(DAY(tbl_raw_data[[#This Row],[updated_date]])/7,0))</f>
        <v>WEEK 4</v>
      </c>
      <c r="N4898" s="71" t="str">
        <f>UPPER(VLOOKUP(tbl_raw_data[[#This Row],[Analyst]],settings!$A$1:$B$15,2,0))</f>
        <v>NITESH</v>
      </c>
      <c r="O4898" s="71" t="str">
        <f>TRIM(UPPER(tbl_raw_data[[#This Row],[Outcome]]))</f>
        <v>APPROVE</v>
      </c>
      <c r="P4898" s="71" t="str">
        <f>TRIM(UPPER(tbl_raw_data[[#This Row],[Queue Name]]))</f>
        <v>CONSUMER EXISTING</v>
      </c>
      <c r="Q4898" s="71" t="str">
        <f>IF(tbl_raw_data[[#This Row],[time_taken_in_min]]&lt;=settings!$D$2,"SLA_MET","SLA_NOT_MET")</f>
        <v>SLA_NOT_MET</v>
      </c>
    </row>
    <row r="4899" spans="1:17" hidden="1" x14ac:dyDescent="0.3">
      <c r="A4899" s="5" t="s">
        <v>5862</v>
      </c>
      <c r="B4899" s="36">
        <v>45164.525127314817</v>
      </c>
      <c r="C4899" s="41">
        <v>45164.529490740744</v>
      </c>
      <c r="D4899" s="11" t="s">
        <v>10</v>
      </c>
      <c r="E4899" s="11" t="s">
        <v>11</v>
      </c>
      <c r="F4899" s="11" t="s">
        <v>24</v>
      </c>
      <c r="G4899" s="11" t="s">
        <v>123</v>
      </c>
      <c r="H4899" s="84" t="str">
        <f t="shared" si="76"/>
        <v>Reason Unknown</v>
      </c>
      <c r="I4899" s="63">
        <f>(tbl_raw_data[[#This Row],[Date Actioned]])-(tbl_raw_data[[#This Row],[Date Tagged]])</f>
        <v>4.3634259272948839E-3</v>
      </c>
      <c r="J4899" s="66">
        <f>HOUR(tbl_raw_data[[#This Row],[time_taken]])*60+MINUTE(tbl_raw_data[[#This Row],[time_taken]])+SECOND(tbl_raw_data[[#This Row],[time_taken]])/60</f>
        <v>6.2833333333333332</v>
      </c>
      <c r="K4899" s="68">
        <f>DATE(YEAR(tbl_raw_data[[#This Row],[Date Actioned]]),MONTH(tbl_raw_data[[#This Row],[Date Actioned]]),DAY(tbl_raw_data[[#This Row],[Date Actioned]]))</f>
        <v>45164</v>
      </c>
      <c r="L4899" s="65" t="str">
        <f>UPPER(TEXT(tbl_raw_data[[#This Row],[updated_date]],"MMMM"))</f>
        <v>AUGUST</v>
      </c>
      <c r="M4899" s="65" t="str">
        <f>"WEEK "&amp;IF(ROUNDUP(DAY(tbl_raw_data[[#This Row],[updated_date]])/7,0)=5,4,ROUNDUP(DAY(tbl_raw_data[[#This Row],[updated_date]])/7,0))</f>
        <v>WEEK 4</v>
      </c>
      <c r="N4899" s="71" t="str">
        <f>UPPER(VLOOKUP(tbl_raw_data[[#This Row],[Analyst]],settings!$A$1:$B$15,2,0))</f>
        <v>SAM</v>
      </c>
      <c r="O4899" s="71" t="str">
        <f>TRIM(UPPER(tbl_raw_data[[#This Row],[Outcome]]))</f>
        <v>APPROVE</v>
      </c>
      <c r="P4899" s="71" t="str">
        <f>TRIM(UPPER(tbl_raw_data[[#This Row],[Queue Name]]))</f>
        <v>CONSUMER EXISTING</v>
      </c>
      <c r="Q4899" s="71" t="str">
        <f>IF(tbl_raw_data[[#This Row],[time_taken_in_min]]&lt;=settings!$D$2,"SLA_MET","SLA_NOT_MET")</f>
        <v>SLA_MET</v>
      </c>
    </row>
    <row r="4900" spans="1:17" hidden="1" x14ac:dyDescent="0.3">
      <c r="A4900" s="7" t="s">
        <v>5863</v>
      </c>
      <c r="B4900" s="34">
        <v>45164.55023148148</v>
      </c>
      <c r="C4900" s="40">
        <v>45164.5625</v>
      </c>
      <c r="D4900" s="10" t="s">
        <v>10</v>
      </c>
      <c r="E4900" s="10" t="s">
        <v>11</v>
      </c>
      <c r="F4900" s="10" t="s">
        <v>22</v>
      </c>
      <c r="G4900" s="12"/>
      <c r="H4900" s="84" t="str">
        <f t="shared" si="76"/>
        <v>Reason Unknown</v>
      </c>
      <c r="I4900" s="63">
        <f>(tbl_raw_data[[#This Row],[Date Actioned]])-(tbl_raw_data[[#This Row],[Date Tagged]])</f>
        <v>1.226851851970423E-2</v>
      </c>
      <c r="J4900" s="66">
        <f>HOUR(tbl_raw_data[[#This Row],[time_taken]])*60+MINUTE(tbl_raw_data[[#This Row],[time_taken]])+SECOND(tbl_raw_data[[#This Row],[time_taken]])/60</f>
        <v>17.666666666666668</v>
      </c>
      <c r="K4900" s="68">
        <f>DATE(YEAR(tbl_raw_data[[#This Row],[Date Actioned]]),MONTH(tbl_raw_data[[#This Row],[Date Actioned]]),DAY(tbl_raw_data[[#This Row],[Date Actioned]]))</f>
        <v>45164</v>
      </c>
      <c r="L4900" s="65" t="str">
        <f>UPPER(TEXT(tbl_raw_data[[#This Row],[updated_date]],"MMMM"))</f>
        <v>AUGUST</v>
      </c>
      <c r="M4900" s="65" t="str">
        <f>"WEEK "&amp;IF(ROUNDUP(DAY(tbl_raw_data[[#This Row],[updated_date]])/7,0)=5,4,ROUNDUP(DAY(tbl_raw_data[[#This Row],[updated_date]])/7,0))</f>
        <v>WEEK 4</v>
      </c>
      <c r="N4900" s="71" t="str">
        <f>UPPER(VLOOKUP(tbl_raw_data[[#This Row],[Analyst]],settings!$A$1:$B$15,2,0))</f>
        <v>ROHAN</v>
      </c>
      <c r="O4900" s="71" t="str">
        <f>TRIM(UPPER(tbl_raw_data[[#This Row],[Outcome]]))</f>
        <v>APPROVE</v>
      </c>
      <c r="P4900" s="71" t="str">
        <f>TRIM(UPPER(tbl_raw_data[[#This Row],[Queue Name]]))</f>
        <v>CONSUMER EXISTING</v>
      </c>
      <c r="Q4900" s="71" t="str">
        <f>IF(tbl_raw_data[[#This Row],[time_taken_in_min]]&lt;=settings!$D$2,"SLA_MET","SLA_NOT_MET")</f>
        <v>SLA_MET</v>
      </c>
    </row>
    <row r="4901" spans="1:17" hidden="1" x14ac:dyDescent="0.3">
      <c r="A4901" s="1" t="s">
        <v>5864</v>
      </c>
      <c r="B4901" s="36">
        <v>45164.553576388891</v>
      </c>
      <c r="C4901" s="41">
        <v>45164.562488425923</v>
      </c>
      <c r="D4901" s="11" t="s">
        <v>10</v>
      </c>
      <c r="E4901" s="11" t="s">
        <v>18</v>
      </c>
      <c r="F4901" s="11" t="s">
        <v>24</v>
      </c>
      <c r="G4901" s="11" t="s">
        <v>123</v>
      </c>
      <c r="H4901" s="84" t="str">
        <f t="shared" si="76"/>
        <v>Reason Unknown</v>
      </c>
      <c r="I4901" s="63">
        <f>(tbl_raw_data[[#This Row],[Date Actioned]])-(tbl_raw_data[[#This Row],[Date Tagged]])</f>
        <v>8.9120370321325026E-3</v>
      </c>
      <c r="J4901" s="66">
        <f>HOUR(tbl_raw_data[[#This Row],[time_taken]])*60+MINUTE(tbl_raw_data[[#This Row],[time_taken]])+SECOND(tbl_raw_data[[#This Row],[time_taken]])/60</f>
        <v>12.833333333333334</v>
      </c>
      <c r="K4901" s="68">
        <f>DATE(YEAR(tbl_raw_data[[#This Row],[Date Actioned]]),MONTH(tbl_raw_data[[#This Row],[Date Actioned]]),DAY(tbl_raw_data[[#This Row],[Date Actioned]]))</f>
        <v>45164</v>
      </c>
      <c r="L4901" s="65" t="str">
        <f>UPPER(TEXT(tbl_raw_data[[#This Row],[updated_date]],"MMMM"))</f>
        <v>AUGUST</v>
      </c>
      <c r="M4901" s="65" t="str">
        <f>"WEEK "&amp;IF(ROUNDUP(DAY(tbl_raw_data[[#This Row],[updated_date]])/7,0)=5,4,ROUNDUP(DAY(tbl_raw_data[[#This Row],[updated_date]])/7,0))</f>
        <v>WEEK 4</v>
      </c>
      <c r="N4901" s="71" t="str">
        <f>UPPER(VLOOKUP(tbl_raw_data[[#This Row],[Analyst]],settings!$A$1:$B$15,2,0))</f>
        <v>SAM</v>
      </c>
      <c r="O4901" s="71" t="str">
        <f>TRIM(UPPER(tbl_raw_data[[#This Row],[Outcome]]))</f>
        <v>APPROVE</v>
      </c>
      <c r="P4901" s="71" t="str">
        <f>TRIM(UPPER(tbl_raw_data[[#This Row],[Queue Name]]))</f>
        <v>CONSUMER PRE BUREAU</v>
      </c>
      <c r="Q4901" s="71" t="str">
        <f>IF(tbl_raw_data[[#This Row],[time_taken_in_min]]&lt;=settings!$D$2,"SLA_MET","SLA_NOT_MET")</f>
        <v>SLA_MET</v>
      </c>
    </row>
    <row r="4902" spans="1:17" hidden="1" x14ac:dyDescent="0.3">
      <c r="A4902" s="5" t="s">
        <v>5865</v>
      </c>
      <c r="B4902" s="34">
        <v>45164.556550925925</v>
      </c>
      <c r="C4902" s="40">
        <v>45164.569490740738</v>
      </c>
      <c r="D4902" s="10" t="s">
        <v>10</v>
      </c>
      <c r="E4902" s="10" t="s">
        <v>18</v>
      </c>
      <c r="F4902" s="10" t="s">
        <v>24</v>
      </c>
      <c r="G4902" s="10" t="s">
        <v>123</v>
      </c>
      <c r="H4902" s="84" t="str">
        <f t="shared" si="76"/>
        <v>Reason Unknown</v>
      </c>
      <c r="I4902" s="63">
        <f>(tbl_raw_data[[#This Row],[Date Actioned]])-(tbl_raw_data[[#This Row],[Date Tagged]])</f>
        <v>1.2939814812853001E-2</v>
      </c>
      <c r="J4902" s="66">
        <f>HOUR(tbl_raw_data[[#This Row],[time_taken]])*60+MINUTE(tbl_raw_data[[#This Row],[time_taken]])+SECOND(tbl_raw_data[[#This Row],[time_taken]])/60</f>
        <v>18.633333333333333</v>
      </c>
      <c r="K4902" s="68">
        <f>DATE(YEAR(tbl_raw_data[[#This Row],[Date Actioned]]),MONTH(tbl_raw_data[[#This Row],[Date Actioned]]),DAY(tbl_raw_data[[#This Row],[Date Actioned]]))</f>
        <v>45164</v>
      </c>
      <c r="L4902" s="65" t="str">
        <f>UPPER(TEXT(tbl_raw_data[[#This Row],[updated_date]],"MMMM"))</f>
        <v>AUGUST</v>
      </c>
      <c r="M4902" s="65" t="str">
        <f>"WEEK "&amp;IF(ROUNDUP(DAY(tbl_raw_data[[#This Row],[updated_date]])/7,0)=5,4,ROUNDUP(DAY(tbl_raw_data[[#This Row],[updated_date]])/7,0))</f>
        <v>WEEK 4</v>
      </c>
      <c r="N4902" s="71" t="str">
        <f>UPPER(VLOOKUP(tbl_raw_data[[#This Row],[Analyst]],settings!$A$1:$B$15,2,0))</f>
        <v>SAM</v>
      </c>
      <c r="O4902" s="71" t="str">
        <f>TRIM(UPPER(tbl_raw_data[[#This Row],[Outcome]]))</f>
        <v>APPROVE</v>
      </c>
      <c r="P4902" s="71" t="str">
        <f>TRIM(UPPER(tbl_raw_data[[#This Row],[Queue Name]]))</f>
        <v>CONSUMER PRE BUREAU</v>
      </c>
      <c r="Q4902" s="71" t="str">
        <f>IF(tbl_raw_data[[#This Row],[time_taken_in_min]]&lt;=settings!$D$2,"SLA_MET","SLA_NOT_MET")</f>
        <v>SLA_MET</v>
      </c>
    </row>
    <row r="4903" spans="1:17" hidden="1" x14ac:dyDescent="0.3">
      <c r="A4903" s="7" t="s">
        <v>5866</v>
      </c>
      <c r="B4903" s="36">
        <v>45164.563993055555</v>
      </c>
      <c r="C4903" s="41">
        <v>45164.568645833337</v>
      </c>
      <c r="D4903" s="11" t="s">
        <v>10</v>
      </c>
      <c r="E4903" s="11" t="s">
        <v>8</v>
      </c>
      <c r="F4903" s="11" t="s">
        <v>206</v>
      </c>
      <c r="G4903" s="11" t="s">
        <v>15</v>
      </c>
      <c r="H4903" s="84" t="str">
        <f t="shared" si="76"/>
        <v>Reason Unknown</v>
      </c>
      <c r="I4903" s="63">
        <f>(tbl_raw_data[[#This Row],[Date Actioned]])-(tbl_raw_data[[#This Row],[Date Tagged]])</f>
        <v>4.652777781302575E-3</v>
      </c>
      <c r="J4903" s="66">
        <f>HOUR(tbl_raw_data[[#This Row],[time_taken]])*60+MINUTE(tbl_raw_data[[#This Row],[time_taken]])+SECOND(tbl_raw_data[[#This Row],[time_taken]])/60</f>
        <v>6.7</v>
      </c>
      <c r="K4903" s="68">
        <f>DATE(YEAR(tbl_raw_data[[#This Row],[Date Actioned]]),MONTH(tbl_raw_data[[#This Row],[Date Actioned]]),DAY(tbl_raw_data[[#This Row],[Date Actioned]]))</f>
        <v>45164</v>
      </c>
      <c r="L4903" s="65" t="str">
        <f>UPPER(TEXT(tbl_raw_data[[#This Row],[updated_date]],"MMMM"))</f>
        <v>AUGUST</v>
      </c>
      <c r="M4903" s="65" t="str">
        <f>"WEEK "&amp;IF(ROUNDUP(DAY(tbl_raw_data[[#This Row],[updated_date]])/7,0)=5,4,ROUNDUP(DAY(tbl_raw_data[[#This Row],[updated_date]])/7,0))</f>
        <v>WEEK 4</v>
      </c>
      <c r="N4903" s="71" t="str">
        <f>UPPER(VLOOKUP(tbl_raw_data[[#This Row],[Analyst]],settings!$A$1:$B$15,2,0))</f>
        <v>HARDIK</v>
      </c>
      <c r="O4903" s="71" t="str">
        <f>TRIM(UPPER(tbl_raw_data[[#This Row],[Outcome]]))</f>
        <v>APPROVE</v>
      </c>
      <c r="P4903" s="71" t="str">
        <f>TRIM(UPPER(tbl_raw_data[[#This Row],[Queue Name]]))</f>
        <v>CONSUMER POST BUREAU</v>
      </c>
      <c r="Q4903" s="71" t="str">
        <f>IF(tbl_raw_data[[#This Row],[time_taken_in_min]]&lt;=settings!$D$2,"SLA_MET","SLA_NOT_MET")</f>
        <v>SLA_MET</v>
      </c>
    </row>
    <row r="4904" spans="1:17" hidden="1" x14ac:dyDescent="0.3">
      <c r="A4904" s="1" t="s">
        <v>5867</v>
      </c>
      <c r="B4904" s="34">
        <v>45164.564050925925</v>
      </c>
      <c r="C4904" s="40">
        <v>45164.572384259256</v>
      </c>
      <c r="D4904" s="10" t="s">
        <v>10</v>
      </c>
      <c r="E4904" s="10" t="s">
        <v>11</v>
      </c>
      <c r="F4904" s="10" t="s">
        <v>12</v>
      </c>
      <c r="G4904" s="10" t="s">
        <v>15</v>
      </c>
      <c r="H4904" s="84" t="str">
        <f t="shared" si="76"/>
        <v>Reason Unknown</v>
      </c>
      <c r="I4904" s="63">
        <f>(tbl_raw_data[[#This Row],[Date Actioned]])-(tbl_raw_data[[#This Row],[Date Tagged]])</f>
        <v>8.333333331393078E-3</v>
      </c>
      <c r="J4904" s="66">
        <f>HOUR(tbl_raw_data[[#This Row],[time_taken]])*60+MINUTE(tbl_raw_data[[#This Row],[time_taken]])+SECOND(tbl_raw_data[[#This Row],[time_taken]])/60</f>
        <v>12</v>
      </c>
      <c r="K4904" s="68">
        <f>DATE(YEAR(tbl_raw_data[[#This Row],[Date Actioned]]),MONTH(tbl_raw_data[[#This Row],[Date Actioned]]),DAY(tbl_raw_data[[#This Row],[Date Actioned]]))</f>
        <v>45164</v>
      </c>
      <c r="L4904" s="65" t="str">
        <f>UPPER(TEXT(tbl_raw_data[[#This Row],[updated_date]],"MMMM"))</f>
        <v>AUGUST</v>
      </c>
      <c r="M4904" s="65" t="str">
        <f>"WEEK "&amp;IF(ROUNDUP(DAY(tbl_raw_data[[#This Row],[updated_date]])/7,0)=5,4,ROUNDUP(DAY(tbl_raw_data[[#This Row],[updated_date]])/7,0))</f>
        <v>WEEK 4</v>
      </c>
      <c r="N4904" s="71" t="str">
        <f>UPPER(VLOOKUP(tbl_raw_data[[#This Row],[Analyst]],settings!$A$1:$B$15,2,0))</f>
        <v>NITESH</v>
      </c>
      <c r="O4904" s="71" t="str">
        <f>TRIM(UPPER(tbl_raw_data[[#This Row],[Outcome]]))</f>
        <v>APPROVE</v>
      </c>
      <c r="P4904" s="71" t="str">
        <f>TRIM(UPPER(tbl_raw_data[[#This Row],[Queue Name]]))</f>
        <v>CONSUMER EXISTING</v>
      </c>
      <c r="Q4904" s="71" t="str">
        <f>IF(tbl_raw_data[[#This Row],[time_taken_in_min]]&lt;=settings!$D$2,"SLA_MET","SLA_NOT_MET")</f>
        <v>SLA_MET</v>
      </c>
    </row>
    <row r="4905" spans="1:17" hidden="1" x14ac:dyDescent="0.3">
      <c r="A4905" s="5" t="s">
        <v>5868</v>
      </c>
      <c r="B4905" s="36">
        <v>45164.564120370371</v>
      </c>
      <c r="C4905" s="41">
        <v>45164.576053240744</v>
      </c>
      <c r="D4905" s="11" t="s">
        <v>10</v>
      </c>
      <c r="E4905" s="11" t="s">
        <v>11</v>
      </c>
      <c r="F4905" s="11" t="s">
        <v>22</v>
      </c>
      <c r="G4905" s="13"/>
      <c r="H4905" s="84" t="str">
        <f t="shared" si="76"/>
        <v>Reason Unknown</v>
      </c>
      <c r="I4905" s="63">
        <f>(tbl_raw_data[[#This Row],[Date Actioned]])-(tbl_raw_data[[#This Row],[Date Tagged]])</f>
        <v>1.1932870373129845E-2</v>
      </c>
      <c r="J4905" s="66">
        <f>HOUR(tbl_raw_data[[#This Row],[time_taken]])*60+MINUTE(tbl_raw_data[[#This Row],[time_taken]])+SECOND(tbl_raw_data[[#This Row],[time_taken]])/60</f>
        <v>17.183333333333334</v>
      </c>
      <c r="K4905" s="68">
        <f>DATE(YEAR(tbl_raw_data[[#This Row],[Date Actioned]]),MONTH(tbl_raw_data[[#This Row],[Date Actioned]]),DAY(tbl_raw_data[[#This Row],[Date Actioned]]))</f>
        <v>45164</v>
      </c>
      <c r="L4905" s="65" t="str">
        <f>UPPER(TEXT(tbl_raw_data[[#This Row],[updated_date]],"MMMM"))</f>
        <v>AUGUST</v>
      </c>
      <c r="M4905" s="65" t="str">
        <f>"WEEK "&amp;IF(ROUNDUP(DAY(tbl_raw_data[[#This Row],[updated_date]])/7,0)=5,4,ROUNDUP(DAY(tbl_raw_data[[#This Row],[updated_date]])/7,0))</f>
        <v>WEEK 4</v>
      </c>
      <c r="N4905" s="71" t="str">
        <f>UPPER(VLOOKUP(tbl_raw_data[[#This Row],[Analyst]],settings!$A$1:$B$15,2,0))</f>
        <v>ROHAN</v>
      </c>
      <c r="O4905" s="71" t="str">
        <f>TRIM(UPPER(tbl_raw_data[[#This Row],[Outcome]]))</f>
        <v>APPROVE</v>
      </c>
      <c r="P4905" s="71" t="str">
        <f>TRIM(UPPER(tbl_raw_data[[#This Row],[Queue Name]]))</f>
        <v>CONSUMER EXISTING</v>
      </c>
      <c r="Q4905" s="71" t="str">
        <f>IF(tbl_raw_data[[#This Row],[time_taken_in_min]]&lt;=settings!$D$2,"SLA_MET","SLA_NOT_MET")</f>
        <v>SLA_MET</v>
      </c>
    </row>
    <row r="4906" spans="1:17" hidden="1" x14ac:dyDescent="0.3">
      <c r="A4906" s="7" t="s">
        <v>5869</v>
      </c>
      <c r="B4906" s="34">
        <v>45164.570590277777</v>
      </c>
      <c r="C4906" s="40">
        <v>45164.572800925926</v>
      </c>
      <c r="D4906" s="10" t="s">
        <v>10</v>
      </c>
      <c r="E4906" s="10" t="s">
        <v>11</v>
      </c>
      <c r="F4906" s="10" t="s">
        <v>24</v>
      </c>
      <c r="G4906" s="10" t="s">
        <v>23</v>
      </c>
      <c r="H4906" s="84" t="str">
        <f t="shared" si="76"/>
        <v>Reason Unknown</v>
      </c>
      <c r="I4906" s="63">
        <f>(tbl_raw_data[[#This Row],[Date Actioned]])-(tbl_raw_data[[#This Row],[Date Tagged]])</f>
        <v>2.2106481483206153E-3</v>
      </c>
      <c r="J4906" s="66">
        <f>HOUR(tbl_raw_data[[#This Row],[time_taken]])*60+MINUTE(tbl_raw_data[[#This Row],[time_taken]])+SECOND(tbl_raw_data[[#This Row],[time_taken]])/60</f>
        <v>3.1833333333333331</v>
      </c>
      <c r="K4906" s="68">
        <f>DATE(YEAR(tbl_raw_data[[#This Row],[Date Actioned]]),MONTH(tbl_raw_data[[#This Row],[Date Actioned]]),DAY(tbl_raw_data[[#This Row],[Date Actioned]]))</f>
        <v>45164</v>
      </c>
      <c r="L4906" s="65" t="str">
        <f>UPPER(TEXT(tbl_raw_data[[#This Row],[updated_date]],"MMMM"))</f>
        <v>AUGUST</v>
      </c>
      <c r="M4906" s="65" t="str">
        <f>"WEEK "&amp;IF(ROUNDUP(DAY(tbl_raw_data[[#This Row],[updated_date]])/7,0)=5,4,ROUNDUP(DAY(tbl_raw_data[[#This Row],[updated_date]])/7,0))</f>
        <v>WEEK 4</v>
      </c>
      <c r="N4906" s="71" t="str">
        <f>UPPER(VLOOKUP(tbl_raw_data[[#This Row],[Analyst]],settings!$A$1:$B$15,2,0))</f>
        <v>SAM</v>
      </c>
      <c r="O4906" s="71" t="str">
        <f>TRIM(UPPER(tbl_raw_data[[#This Row],[Outcome]]))</f>
        <v>APPROVE</v>
      </c>
      <c r="P4906" s="71" t="str">
        <f>TRIM(UPPER(tbl_raw_data[[#This Row],[Queue Name]]))</f>
        <v>CONSUMER EXISTING</v>
      </c>
      <c r="Q4906" s="71" t="str">
        <f>IF(tbl_raw_data[[#This Row],[time_taken_in_min]]&lt;=settings!$D$2,"SLA_MET","SLA_NOT_MET")</f>
        <v>SLA_MET</v>
      </c>
    </row>
    <row r="4907" spans="1:17" hidden="1" x14ac:dyDescent="0.3">
      <c r="A4907" s="1" t="s">
        <v>5870</v>
      </c>
      <c r="B4907" s="36">
        <v>45164.570636574077</v>
      </c>
      <c r="C4907" s="41">
        <v>45164.579895833333</v>
      </c>
      <c r="D4907" s="11" t="s">
        <v>10</v>
      </c>
      <c r="E4907" s="11" t="s">
        <v>11</v>
      </c>
      <c r="F4907" s="11" t="s">
        <v>22</v>
      </c>
      <c r="G4907" s="13"/>
      <c r="H4907" s="84" t="str">
        <f t="shared" si="76"/>
        <v>Reason Unknown</v>
      </c>
      <c r="I4907" s="63">
        <f>(tbl_raw_data[[#This Row],[Date Actioned]])-(tbl_raw_data[[#This Row],[Date Tagged]])</f>
        <v>9.2592592554865405E-3</v>
      </c>
      <c r="J4907" s="66">
        <f>HOUR(tbl_raw_data[[#This Row],[time_taken]])*60+MINUTE(tbl_raw_data[[#This Row],[time_taken]])+SECOND(tbl_raw_data[[#This Row],[time_taken]])/60</f>
        <v>13.333333333333334</v>
      </c>
      <c r="K4907" s="68">
        <f>DATE(YEAR(tbl_raw_data[[#This Row],[Date Actioned]]),MONTH(tbl_raw_data[[#This Row],[Date Actioned]]),DAY(tbl_raw_data[[#This Row],[Date Actioned]]))</f>
        <v>45164</v>
      </c>
      <c r="L4907" s="65" t="str">
        <f>UPPER(TEXT(tbl_raw_data[[#This Row],[updated_date]],"MMMM"))</f>
        <v>AUGUST</v>
      </c>
      <c r="M4907" s="65" t="str">
        <f>"WEEK "&amp;IF(ROUNDUP(DAY(tbl_raw_data[[#This Row],[updated_date]])/7,0)=5,4,ROUNDUP(DAY(tbl_raw_data[[#This Row],[updated_date]])/7,0))</f>
        <v>WEEK 4</v>
      </c>
      <c r="N4907" s="71" t="str">
        <f>UPPER(VLOOKUP(tbl_raw_data[[#This Row],[Analyst]],settings!$A$1:$B$15,2,0))</f>
        <v>ROHAN</v>
      </c>
      <c r="O4907" s="71" t="str">
        <f>TRIM(UPPER(tbl_raw_data[[#This Row],[Outcome]]))</f>
        <v>APPROVE</v>
      </c>
      <c r="P4907" s="71" t="str">
        <f>TRIM(UPPER(tbl_raw_data[[#This Row],[Queue Name]]))</f>
        <v>CONSUMER EXISTING</v>
      </c>
      <c r="Q4907" s="71" t="str">
        <f>IF(tbl_raw_data[[#This Row],[time_taken_in_min]]&lt;=settings!$D$2,"SLA_MET","SLA_NOT_MET")</f>
        <v>SLA_MET</v>
      </c>
    </row>
    <row r="4908" spans="1:17" hidden="1" x14ac:dyDescent="0.3">
      <c r="A4908" s="5" t="s">
        <v>5871</v>
      </c>
      <c r="B4908" s="34">
        <v>45164.57408564815</v>
      </c>
      <c r="C4908" s="40">
        <v>45164.582858796297</v>
      </c>
      <c r="D4908" s="10" t="s">
        <v>10</v>
      </c>
      <c r="E4908" s="10" t="s">
        <v>18</v>
      </c>
      <c r="F4908" s="10" t="s">
        <v>12</v>
      </c>
      <c r="G4908" s="10" t="s">
        <v>15</v>
      </c>
      <c r="H4908" s="84" t="str">
        <f t="shared" si="76"/>
        <v>Reason Unknown</v>
      </c>
      <c r="I4908" s="63">
        <f>(tbl_raw_data[[#This Row],[Date Actioned]])-(tbl_raw_data[[#This Row],[Date Tagged]])</f>
        <v>8.7731481471564621E-3</v>
      </c>
      <c r="J4908" s="66">
        <f>HOUR(tbl_raw_data[[#This Row],[time_taken]])*60+MINUTE(tbl_raw_data[[#This Row],[time_taken]])+SECOND(tbl_raw_data[[#This Row],[time_taken]])/60</f>
        <v>12.633333333333333</v>
      </c>
      <c r="K4908" s="68">
        <f>DATE(YEAR(tbl_raw_data[[#This Row],[Date Actioned]]),MONTH(tbl_raw_data[[#This Row],[Date Actioned]]),DAY(tbl_raw_data[[#This Row],[Date Actioned]]))</f>
        <v>45164</v>
      </c>
      <c r="L4908" s="65" t="str">
        <f>UPPER(TEXT(tbl_raw_data[[#This Row],[updated_date]],"MMMM"))</f>
        <v>AUGUST</v>
      </c>
      <c r="M4908" s="65" t="str">
        <f>"WEEK "&amp;IF(ROUNDUP(DAY(tbl_raw_data[[#This Row],[updated_date]])/7,0)=5,4,ROUNDUP(DAY(tbl_raw_data[[#This Row],[updated_date]])/7,0))</f>
        <v>WEEK 4</v>
      </c>
      <c r="N4908" s="71" t="str">
        <f>UPPER(VLOOKUP(tbl_raw_data[[#This Row],[Analyst]],settings!$A$1:$B$15,2,0))</f>
        <v>NITESH</v>
      </c>
      <c r="O4908" s="71" t="str">
        <f>TRIM(UPPER(tbl_raw_data[[#This Row],[Outcome]]))</f>
        <v>APPROVE</v>
      </c>
      <c r="P4908" s="71" t="str">
        <f>TRIM(UPPER(tbl_raw_data[[#This Row],[Queue Name]]))</f>
        <v>CONSUMER PRE BUREAU</v>
      </c>
      <c r="Q4908" s="71" t="str">
        <f>IF(tbl_raw_data[[#This Row],[time_taken_in_min]]&lt;=settings!$D$2,"SLA_MET","SLA_NOT_MET")</f>
        <v>SLA_MET</v>
      </c>
    </row>
    <row r="4909" spans="1:17" hidden="1" x14ac:dyDescent="0.3">
      <c r="A4909" s="7" t="s">
        <v>5872</v>
      </c>
      <c r="B4909" s="36">
        <v>45164.588865740741</v>
      </c>
      <c r="C4909" s="41">
        <v>45164.593715277777</v>
      </c>
      <c r="D4909" s="11" t="s">
        <v>10</v>
      </c>
      <c r="E4909" s="11" t="s">
        <v>11</v>
      </c>
      <c r="F4909" s="11" t="s">
        <v>206</v>
      </c>
      <c r="G4909" s="11" t="s">
        <v>15</v>
      </c>
      <c r="H4909" s="84" t="str">
        <f t="shared" si="76"/>
        <v>Reason Unknown</v>
      </c>
      <c r="I4909" s="63">
        <f>(tbl_raw_data[[#This Row],[Date Actioned]])-(tbl_raw_data[[#This Row],[Date Tagged]])</f>
        <v>4.8495370356249623E-3</v>
      </c>
      <c r="J4909" s="66">
        <f>HOUR(tbl_raw_data[[#This Row],[time_taken]])*60+MINUTE(tbl_raw_data[[#This Row],[time_taken]])+SECOND(tbl_raw_data[[#This Row],[time_taken]])/60</f>
        <v>6.9833333333333334</v>
      </c>
      <c r="K4909" s="68">
        <f>DATE(YEAR(tbl_raw_data[[#This Row],[Date Actioned]]),MONTH(tbl_raw_data[[#This Row],[Date Actioned]]),DAY(tbl_raw_data[[#This Row],[Date Actioned]]))</f>
        <v>45164</v>
      </c>
      <c r="L4909" s="65" t="str">
        <f>UPPER(TEXT(tbl_raw_data[[#This Row],[updated_date]],"MMMM"))</f>
        <v>AUGUST</v>
      </c>
      <c r="M4909" s="65" t="str">
        <f>"WEEK "&amp;IF(ROUNDUP(DAY(tbl_raw_data[[#This Row],[updated_date]])/7,0)=5,4,ROUNDUP(DAY(tbl_raw_data[[#This Row],[updated_date]])/7,0))</f>
        <v>WEEK 4</v>
      </c>
      <c r="N4909" s="71" t="str">
        <f>UPPER(VLOOKUP(tbl_raw_data[[#This Row],[Analyst]],settings!$A$1:$B$15,2,0))</f>
        <v>HARDIK</v>
      </c>
      <c r="O4909" s="71" t="str">
        <f>TRIM(UPPER(tbl_raw_data[[#This Row],[Outcome]]))</f>
        <v>APPROVE</v>
      </c>
      <c r="P4909" s="71" t="str">
        <f>TRIM(UPPER(tbl_raw_data[[#This Row],[Queue Name]]))</f>
        <v>CONSUMER EXISTING</v>
      </c>
      <c r="Q4909" s="71" t="str">
        <f>IF(tbl_raw_data[[#This Row],[time_taken_in_min]]&lt;=settings!$D$2,"SLA_MET","SLA_NOT_MET")</f>
        <v>SLA_MET</v>
      </c>
    </row>
    <row r="4910" spans="1:17" hidden="1" x14ac:dyDescent="0.3">
      <c r="A4910" s="1" t="s">
        <v>5873</v>
      </c>
      <c r="B4910" s="34">
        <v>45164.596076388887</v>
      </c>
      <c r="C4910" s="40">
        <v>45164.60832175926</v>
      </c>
      <c r="D4910" s="10" t="s">
        <v>10</v>
      </c>
      <c r="E4910" s="10" t="s">
        <v>8</v>
      </c>
      <c r="F4910" s="10" t="s">
        <v>12</v>
      </c>
      <c r="G4910" s="10" t="s">
        <v>913</v>
      </c>
      <c r="H4910" s="84" t="str">
        <f t="shared" si="76"/>
        <v>Reason Unknown</v>
      </c>
      <c r="I4910" s="63">
        <f>(tbl_raw_data[[#This Row],[Date Actioned]])-(tbl_raw_data[[#This Row],[Date Tagged]])</f>
        <v>1.2245370373420883E-2</v>
      </c>
      <c r="J4910" s="66">
        <f>HOUR(tbl_raw_data[[#This Row],[time_taken]])*60+MINUTE(tbl_raw_data[[#This Row],[time_taken]])+SECOND(tbl_raw_data[[#This Row],[time_taken]])/60</f>
        <v>17.633333333333333</v>
      </c>
      <c r="K4910" s="68">
        <f>DATE(YEAR(tbl_raw_data[[#This Row],[Date Actioned]]),MONTH(tbl_raw_data[[#This Row],[Date Actioned]]),DAY(tbl_raw_data[[#This Row],[Date Actioned]]))</f>
        <v>45164</v>
      </c>
      <c r="L4910" s="65" t="str">
        <f>UPPER(TEXT(tbl_raw_data[[#This Row],[updated_date]],"MMMM"))</f>
        <v>AUGUST</v>
      </c>
      <c r="M4910" s="65" t="str">
        <f>"WEEK "&amp;IF(ROUNDUP(DAY(tbl_raw_data[[#This Row],[updated_date]])/7,0)=5,4,ROUNDUP(DAY(tbl_raw_data[[#This Row],[updated_date]])/7,0))</f>
        <v>WEEK 4</v>
      </c>
      <c r="N4910" s="71" t="str">
        <f>UPPER(VLOOKUP(tbl_raw_data[[#This Row],[Analyst]],settings!$A$1:$B$15,2,0))</f>
        <v>NITESH</v>
      </c>
      <c r="O4910" s="71" t="str">
        <f>TRIM(UPPER(tbl_raw_data[[#This Row],[Outcome]]))</f>
        <v>APPROVE</v>
      </c>
      <c r="P4910" s="71" t="str">
        <f>TRIM(UPPER(tbl_raw_data[[#This Row],[Queue Name]]))</f>
        <v>CONSUMER POST BUREAU</v>
      </c>
      <c r="Q4910" s="71" t="str">
        <f>IF(tbl_raw_data[[#This Row],[time_taken_in_min]]&lt;=settings!$D$2,"SLA_MET","SLA_NOT_MET")</f>
        <v>SLA_MET</v>
      </c>
    </row>
    <row r="4911" spans="1:17" hidden="1" x14ac:dyDescent="0.3">
      <c r="A4911" s="5" t="s">
        <v>5874</v>
      </c>
      <c r="B4911" s="36">
        <v>45164.606354166666</v>
      </c>
      <c r="C4911" s="41">
        <v>45164.612592592595</v>
      </c>
      <c r="D4911" s="11" t="s">
        <v>10</v>
      </c>
      <c r="E4911" s="11" t="s">
        <v>18</v>
      </c>
      <c r="F4911" s="11" t="s">
        <v>24</v>
      </c>
      <c r="G4911" s="11" t="s">
        <v>16</v>
      </c>
      <c r="H4911" s="84" t="str">
        <f t="shared" si="76"/>
        <v>Reason Unknown</v>
      </c>
      <c r="I4911" s="63">
        <f>(tbl_raw_data[[#This Row],[Date Actioned]])-(tbl_raw_data[[#This Row],[Date Tagged]])</f>
        <v>6.2384259290411137E-3</v>
      </c>
      <c r="J4911" s="66">
        <f>HOUR(tbl_raw_data[[#This Row],[time_taken]])*60+MINUTE(tbl_raw_data[[#This Row],[time_taken]])+SECOND(tbl_raw_data[[#This Row],[time_taken]])/60</f>
        <v>8.9833333333333325</v>
      </c>
      <c r="K4911" s="68">
        <f>DATE(YEAR(tbl_raw_data[[#This Row],[Date Actioned]]),MONTH(tbl_raw_data[[#This Row],[Date Actioned]]),DAY(tbl_raw_data[[#This Row],[Date Actioned]]))</f>
        <v>45164</v>
      </c>
      <c r="L4911" s="65" t="str">
        <f>UPPER(TEXT(tbl_raw_data[[#This Row],[updated_date]],"MMMM"))</f>
        <v>AUGUST</v>
      </c>
      <c r="M4911" s="65" t="str">
        <f>"WEEK "&amp;IF(ROUNDUP(DAY(tbl_raw_data[[#This Row],[updated_date]])/7,0)=5,4,ROUNDUP(DAY(tbl_raw_data[[#This Row],[updated_date]])/7,0))</f>
        <v>WEEK 4</v>
      </c>
      <c r="N4911" s="71" t="str">
        <f>UPPER(VLOOKUP(tbl_raw_data[[#This Row],[Analyst]],settings!$A$1:$B$15,2,0))</f>
        <v>SAM</v>
      </c>
      <c r="O4911" s="71" t="str">
        <f>TRIM(UPPER(tbl_raw_data[[#This Row],[Outcome]]))</f>
        <v>APPROVE</v>
      </c>
      <c r="P4911" s="71" t="str">
        <f>TRIM(UPPER(tbl_raw_data[[#This Row],[Queue Name]]))</f>
        <v>CONSUMER PRE BUREAU</v>
      </c>
      <c r="Q4911" s="71" t="str">
        <f>IF(tbl_raw_data[[#This Row],[time_taken_in_min]]&lt;=settings!$D$2,"SLA_MET","SLA_NOT_MET")</f>
        <v>SLA_MET</v>
      </c>
    </row>
    <row r="4912" spans="1:17" hidden="1" x14ac:dyDescent="0.3">
      <c r="A4912" s="7" t="s">
        <v>5875</v>
      </c>
      <c r="B4912" s="34">
        <v>45164.607858796298</v>
      </c>
      <c r="C4912" s="40">
        <v>45164.61990740741</v>
      </c>
      <c r="D4912" s="10" t="s">
        <v>10</v>
      </c>
      <c r="E4912" s="10" t="s">
        <v>11</v>
      </c>
      <c r="F4912" s="10" t="s">
        <v>12</v>
      </c>
      <c r="G4912" s="10" t="s">
        <v>15</v>
      </c>
      <c r="H4912" s="84" t="str">
        <f t="shared" si="76"/>
        <v>Reason Unknown</v>
      </c>
      <c r="I4912" s="63">
        <f>(tbl_raw_data[[#This Row],[Date Actioned]])-(tbl_raw_data[[#This Row],[Date Tagged]])</f>
        <v>1.2048611111822538E-2</v>
      </c>
      <c r="J4912" s="66">
        <f>HOUR(tbl_raw_data[[#This Row],[time_taken]])*60+MINUTE(tbl_raw_data[[#This Row],[time_taken]])+SECOND(tbl_raw_data[[#This Row],[time_taken]])/60</f>
        <v>17.350000000000001</v>
      </c>
      <c r="K4912" s="68">
        <f>DATE(YEAR(tbl_raw_data[[#This Row],[Date Actioned]]),MONTH(tbl_raw_data[[#This Row],[Date Actioned]]),DAY(tbl_raw_data[[#This Row],[Date Actioned]]))</f>
        <v>45164</v>
      </c>
      <c r="L4912" s="65" t="str">
        <f>UPPER(TEXT(tbl_raw_data[[#This Row],[updated_date]],"MMMM"))</f>
        <v>AUGUST</v>
      </c>
      <c r="M4912" s="65" t="str">
        <f>"WEEK "&amp;IF(ROUNDUP(DAY(tbl_raw_data[[#This Row],[updated_date]])/7,0)=5,4,ROUNDUP(DAY(tbl_raw_data[[#This Row],[updated_date]])/7,0))</f>
        <v>WEEK 4</v>
      </c>
      <c r="N4912" s="71" t="str">
        <f>UPPER(VLOOKUP(tbl_raw_data[[#This Row],[Analyst]],settings!$A$1:$B$15,2,0))</f>
        <v>NITESH</v>
      </c>
      <c r="O4912" s="71" t="str">
        <f>TRIM(UPPER(tbl_raw_data[[#This Row],[Outcome]]))</f>
        <v>APPROVE</v>
      </c>
      <c r="P4912" s="71" t="str">
        <f>TRIM(UPPER(tbl_raw_data[[#This Row],[Queue Name]]))</f>
        <v>CONSUMER EXISTING</v>
      </c>
      <c r="Q4912" s="71" t="str">
        <f>IF(tbl_raw_data[[#This Row],[time_taken_in_min]]&lt;=settings!$D$2,"SLA_MET","SLA_NOT_MET")</f>
        <v>SLA_MET</v>
      </c>
    </row>
    <row r="4913" spans="1:17" hidden="1" x14ac:dyDescent="0.3">
      <c r="A4913" s="1" t="s">
        <v>5876</v>
      </c>
      <c r="B4913" s="36">
        <v>45164.609502314815</v>
      </c>
      <c r="C4913" s="41">
        <v>45164.614004629628</v>
      </c>
      <c r="D4913" s="11" t="s">
        <v>10</v>
      </c>
      <c r="E4913" s="11" t="s">
        <v>11</v>
      </c>
      <c r="F4913" s="11" t="s">
        <v>21</v>
      </c>
      <c r="G4913" s="13"/>
      <c r="H4913" s="84" t="str">
        <f t="shared" si="76"/>
        <v>Reason Unknown</v>
      </c>
      <c r="I4913" s="63">
        <f>(tbl_raw_data[[#This Row],[Date Actioned]])-(tbl_raw_data[[#This Row],[Date Tagged]])</f>
        <v>4.5023148122709244E-3</v>
      </c>
      <c r="J4913" s="66">
        <f>HOUR(tbl_raw_data[[#This Row],[time_taken]])*60+MINUTE(tbl_raw_data[[#This Row],[time_taken]])+SECOND(tbl_raw_data[[#This Row],[time_taken]])/60</f>
        <v>6.4833333333333334</v>
      </c>
      <c r="K4913" s="68">
        <f>DATE(YEAR(tbl_raw_data[[#This Row],[Date Actioned]]),MONTH(tbl_raw_data[[#This Row],[Date Actioned]]),DAY(tbl_raw_data[[#This Row],[Date Actioned]]))</f>
        <v>45164</v>
      </c>
      <c r="L4913" s="65" t="str">
        <f>UPPER(TEXT(tbl_raw_data[[#This Row],[updated_date]],"MMMM"))</f>
        <v>AUGUST</v>
      </c>
      <c r="M4913" s="65" t="str">
        <f>"WEEK "&amp;IF(ROUNDUP(DAY(tbl_raw_data[[#This Row],[updated_date]])/7,0)=5,4,ROUNDUP(DAY(tbl_raw_data[[#This Row],[updated_date]])/7,0))</f>
        <v>WEEK 4</v>
      </c>
      <c r="N4913" s="71" t="str">
        <f>UPPER(VLOOKUP(tbl_raw_data[[#This Row],[Analyst]],settings!$A$1:$B$15,2,0))</f>
        <v>SHAHID</v>
      </c>
      <c r="O4913" s="71" t="str">
        <f>TRIM(UPPER(tbl_raw_data[[#This Row],[Outcome]]))</f>
        <v>APPROVE</v>
      </c>
      <c r="P4913" s="71" t="str">
        <f>TRIM(UPPER(tbl_raw_data[[#This Row],[Queue Name]]))</f>
        <v>CONSUMER EXISTING</v>
      </c>
      <c r="Q4913" s="71" t="str">
        <f>IF(tbl_raw_data[[#This Row],[time_taken_in_min]]&lt;=settings!$D$2,"SLA_MET","SLA_NOT_MET")</f>
        <v>SLA_MET</v>
      </c>
    </row>
    <row r="4914" spans="1:17" hidden="1" x14ac:dyDescent="0.3">
      <c r="A4914" s="5" t="s">
        <v>5877</v>
      </c>
      <c r="B4914" s="34">
        <v>45164.617060185185</v>
      </c>
      <c r="C4914" s="40">
        <v>45164.624826388892</v>
      </c>
      <c r="D4914" s="10" t="s">
        <v>10</v>
      </c>
      <c r="E4914" s="10" t="s">
        <v>8</v>
      </c>
      <c r="F4914" s="10" t="s">
        <v>21</v>
      </c>
      <c r="G4914" s="12"/>
      <c r="H4914" s="84" t="str">
        <f t="shared" si="76"/>
        <v>Reason Unknown</v>
      </c>
      <c r="I4914" s="63">
        <f>(tbl_raw_data[[#This Row],[Date Actioned]])-(tbl_raw_data[[#This Row],[Date Tagged]])</f>
        <v>7.7662037074333057E-3</v>
      </c>
      <c r="J4914" s="66">
        <f>HOUR(tbl_raw_data[[#This Row],[time_taken]])*60+MINUTE(tbl_raw_data[[#This Row],[time_taken]])+SECOND(tbl_raw_data[[#This Row],[time_taken]])/60</f>
        <v>11.183333333333334</v>
      </c>
      <c r="K4914" s="68">
        <f>DATE(YEAR(tbl_raw_data[[#This Row],[Date Actioned]]),MONTH(tbl_raw_data[[#This Row],[Date Actioned]]),DAY(tbl_raw_data[[#This Row],[Date Actioned]]))</f>
        <v>45164</v>
      </c>
      <c r="L4914" s="65" t="str">
        <f>UPPER(TEXT(tbl_raw_data[[#This Row],[updated_date]],"MMMM"))</f>
        <v>AUGUST</v>
      </c>
      <c r="M4914" s="65" t="str">
        <f>"WEEK "&amp;IF(ROUNDUP(DAY(tbl_raw_data[[#This Row],[updated_date]])/7,0)=5,4,ROUNDUP(DAY(tbl_raw_data[[#This Row],[updated_date]])/7,0))</f>
        <v>WEEK 4</v>
      </c>
      <c r="N4914" s="71" t="str">
        <f>UPPER(VLOOKUP(tbl_raw_data[[#This Row],[Analyst]],settings!$A$1:$B$15,2,0))</f>
        <v>SHAHID</v>
      </c>
      <c r="O4914" s="71" t="str">
        <f>TRIM(UPPER(tbl_raw_data[[#This Row],[Outcome]]))</f>
        <v>APPROVE</v>
      </c>
      <c r="P4914" s="71" t="str">
        <f>TRIM(UPPER(tbl_raw_data[[#This Row],[Queue Name]]))</f>
        <v>CONSUMER POST BUREAU</v>
      </c>
      <c r="Q4914" s="71" t="str">
        <f>IF(tbl_raw_data[[#This Row],[time_taken_in_min]]&lt;=settings!$D$2,"SLA_MET","SLA_NOT_MET")</f>
        <v>SLA_MET</v>
      </c>
    </row>
    <row r="4915" spans="1:17" hidden="1" x14ac:dyDescent="0.3">
      <c r="A4915" s="7" t="s">
        <v>5878</v>
      </c>
      <c r="B4915" s="36">
        <v>45164.617974537039</v>
      </c>
      <c r="C4915" s="41">
        <v>45164.627638888887</v>
      </c>
      <c r="D4915" s="11" t="s">
        <v>10</v>
      </c>
      <c r="E4915" s="11" t="s">
        <v>11</v>
      </c>
      <c r="F4915" s="11" t="s">
        <v>12</v>
      </c>
      <c r="G4915" s="11" t="s">
        <v>15</v>
      </c>
      <c r="H4915" s="84" t="str">
        <f t="shared" si="76"/>
        <v>Reason Unknown</v>
      </c>
      <c r="I4915" s="63">
        <f>(tbl_raw_data[[#This Row],[Date Actioned]])-(tbl_raw_data[[#This Row],[Date Tagged]])</f>
        <v>9.6643518481869251E-3</v>
      </c>
      <c r="J4915" s="66">
        <f>HOUR(tbl_raw_data[[#This Row],[time_taken]])*60+MINUTE(tbl_raw_data[[#This Row],[time_taken]])+SECOND(tbl_raw_data[[#This Row],[time_taken]])/60</f>
        <v>13.916666666666666</v>
      </c>
      <c r="K4915" s="68">
        <f>DATE(YEAR(tbl_raw_data[[#This Row],[Date Actioned]]),MONTH(tbl_raw_data[[#This Row],[Date Actioned]]),DAY(tbl_raw_data[[#This Row],[Date Actioned]]))</f>
        <v>45164</v>
      </c>
      <c r="L4915" s="65" t="str">
        <f>UPPER(TEXT(tbl_raw_data[[#This Row],[updated_date]],"MMMM"))</f>
        <v>AUGUST</v>
      </c>
      <c r="M4915" s="65" t="str">
        <f>"WEEK "&amp;IF(ROUNDUP(DAY(tbl_raw_data[[#This Row],[updated_date]])/7,0)=5,4,ROUNDUP(DAY(tbl_raw_data[[#This Row],[updated_date]])/7,0))</f>
        <v>WEEK 4</v>
      </c>
      <c r="N4915" s="71" t="str">
        <f>UPPER(VLOOKUP(tbl_raw_data[[#This Row],[Analyst]],settings!$A$1:$B$15,2,0))</f>
        <v>NITESH</v>
      </c>
      <c r="O4915" s="71" t="str">
        <f>TRIM(UPPER(tbl_raw_data[[#This Row],[Outcome]]))</f>
        <v>APPROVE</v>
      </c>
      <c r="P4915" s="71" t="str">
        <f>TRIM(UPPER(tbl_raw_data[[#This Row],[Queue Name]]))</f>
        <v>CONSUMER EXISTING</v>
      </c>
      <c r="Q4915" s="71" t="str">
        <f>IF(tbl_raw_data[[#This Row],[time_taken_in_min]]&lt;=settings!$D$2,"SLA_MET","SLA_NOT_MET")</f>
        <v>SLA_MET</v>
      </c>
    </row>
    <row r="4916" spans="1:17" hidden="1" x14ac:dyDescent="0.3">
      <c r="A4916" s="1" t="s">
        <v>5879</v>
      </c>
      <c r="B4916" s="34">
        <v>45164.63795138889</v>
      </c>
      <c r="C4916" s="40">
        <v>45164.64472222222</v>
      </c>
      <c r="D4916" s="10" t="s">
        <v>10</v>
      </c>
      <c r="E4916" s="10" t="s">
        <v>11</v>
      </c>
      <c r="F4916" s="10" t="s">
        <v>21</v>
      </c>
      <c r="G4916" s="12"/>
      <c r="H4916" s="84" t="str">
        <f t="shared" si="76"/>
        <v>Reason Unknown</v>
      </c>
      <c r="I4916" s="63">
        <f>(tbl_raw_data[[#This Row],[Date Actioned]])-(tbl_raw_data[[#This Row],[Date Tagged]])</f>
        <v>6.7708333299378864E-3</v>
      </c>
      <c r="J4916" s="66">
        <f>HOUR(tbl_raw_data[[#This Row],[time_taken]])*60+MINUTE(tbl_raw_data[[#This Row],[time_taken]])+SECOND(tbl_raw_data[[#This Row],[time_taken]])/60</f>
        <v>9.75</v>
      </c>
      <c r="K4916" s="68">
        <f>DATE(YEAR(tbl_raw_data[[#This Row],[Date Actioned]]),MONTH(tbl_raw_data[[#This Row],[Date Actioned]]),DAY(tbl_raw_data[[#This Row],[Date Actioned]]))</f>
        <v>45164</v>
      </c>
      <c r="L4916" s="65" t="str">
        <f>UPPER(TEXT(tbl_raw_data[[#This Row],[updated_date]],"MMMM"))</f>
        <v>AUGUST</v>
      </c>
      <c r="M4916" s="65" t="str">
        <f>"WEEK "&amp;IF(ROUNDUP(DAY(tbl_raw_data[[#This Row],[updated_date]])/7,0)=5,4,ROUNDUP(DAY(tbl_raw_data[[#This Row],[updated_date]])/7,0))</f>
        <v>WEEK 4</v>
      </c>
      <c r="N4916" s="71" t="str">
        <f>UPPER(VLOOKUP(tbl_raw_data[[#This Row],[Analyst]],settings!$A$1:$B$15,2,0))</f>
        <v>SHAHID</v>
      </c>
      <c r="O4916" s="71" t="str">
        <f>TRIM(UPPER(tbl_raw_data[[#This Row],[Outcome]]))</f>
        <v>APPROVE</v>
      </c>
      <c r="P4916" s="71" t="str">
        <f>TRIM(UPPER(tbl_raw_data[[#This Row],[Queue Name]]))</f>
        <v>CONSUMER EXISTING</v>
      </c>
      <c r="Q4916" s="71" t="str">
        <f>IF(tbl_raw_data[[#This Row],[time_taken_in_min]]&lt;=settings!$D$2,"SLA_MET","SLA_NOT_MET")</f>
        <v>SLA_MET</v>
      </c>
    </row>
    <row r="4917" spans="1:17" hidden="1" x14ac:dyDescent="0.3">
      <c r="A4917" s="5" t="s">
        <v>5880</v>
      </c>
      <c r="B4917" s="36">
        <v>45164.645694444444</v>
      </c>
      <c r="C4917" s="41">
        <v>45164.656747685185</v>
      </c>
      <c r="D4917" s="11" t="s">
        <v>10</v>
      </c>
      <c r="E4917" s="11" t="s">
        <v>8</v>
      </c>
      <c r="F4917" s="11" t="s">
        <v>21</v>
      </c>
      <c r="G4917" s="13"/>
      <c r="H4917" s="84" t="str">
        <f t="shared" si="76"/>
        <v>Reason Unknown</v>
      </c>
      <c r="I4917" s="63">
        <f>(tbl_raw_data[[#This Row],[Date Actioned]])-(tbl_raw_data[[#This Row],[Date Tagged]])</f>
        <v>1.1053240741603076E-2</v>
      </c>
      <c r="J4917" s="66">
        <f>HOUR(tbl_raw_data[[#This Row],[time_taken]])*60+MINUTE(tbl_raw_data[[#This Row],[time_taken]])+SECOND(tbl_raw_data[[#This Row],[time_taken]])/60</f>
        <v>15.916666666666666</v>
      </c>
      <c r="K4917" s="68">
        <f>DATE(YEAR(tbl_raw_data[[#This Row],[Date Actioned]]),MONTH(tbl_raw_data[[#This Row],[Date Actioned]]),DAY(tbl_raw_data[[#This Row],[Date Actioned]]))</f>
        <v>45164</v>
      </c>
      <c r="L4917" s="65" t="str">
        <f>UPPER(TEXT(tbl_raw_data[[#This Row],[updated_date]],"MMMM"))</f>
        <v>AUGUST</v>
      </c>
      <c r="M4917" s="65" t="str">
        <f>"WEEK "&amp;IF(ROUNDUP(DAY(tbl_raw_data[[#This Row],[updated_date]])/7,0)=5,4,ROUNDUP(DAY(tbl_raw_data[[#This Row],[updated_date]])/7,0))</f>
        <v>WEEK 4</v>
      </c>
      <c r="N4917" s="71" t="str">
        <f>UPPER(VLOOKUP(tbl_raw_data[[#This Row],[Analyst]],settings!$A$1:$B$15,2,0))</f>
        <v>SHAHID</v>
      </c>
      <c r="O4917" s="71" t="str">
        <f>TRIM(UPPER(tbl_raw_data[[#This Row],[Outcome]]))</f>
        <v>APPROVE</v>
      </c>
      <c r="P4917" s="71" t="str">
        <f>TRIM(UPPER(tbl_raw_data[[#This Row],[Queue Name]]))</f>
        <v>CONSUMER POST BUREAU</v>
      </c>
      <c r="Q4917" s="71" t="str">
        <f>IF(tbl_raw_data[[#This Row],[time_taken_in_min]]&lt;=settings!$D$2,"SLA_MET","SLA_NOT_MET")</f>
        <v>SLA_MET</v>
      </c>
    </row>
    <row r="4918" spans="1:17" hidden="1" x14ac:dyDescent="0.3">
      <c r="A4918" s="7" t="s">
        <v>5881</v>
      </c>
      <c r="B4918" s="34">
        <v>45164.646990740737</v>
      </c>
      <c r="C4918" s="40">
        <v>45164.65997685185</v>
      </c>
      <c r="D4918" s="10" t="s">
        <v>10</v>
      </c>
      <c r="E4918" s="10" t="s">
        <v>18</v>
      </c>
      <c r="F4918" s="10" t="s">
        <v>24</v>
      </c>
      <c r="G4918" s="10" t="s">
        <v>16</v>
      </c>
      <c r="H4918" s="84" t="str">
        <f t="shared" si="76"/>
        <v>Reason Unknown</v>
      </c>
      <c r="I4918" s="63">
        <f>(tbl_raw_data[[#This Row],[Date Actioned]])-(tbl_raw_data[[#This Row],[Date Tagged]])</f>
        <v>1.2986111112695653E-2</v>
      </c>
      <c r="J4918" s="66">
        <f>HOUR(tbl_raw_data[[#This Row],[time_taken]])*60+MINUTE(tbl_raw_data[[#This Row],[time_taken]])+SECOND(tbl_raw_data[[#This Row],[time_taken]])/60</f>
        <v>18.7</v>
      </c>
      <c r="K4918" s="68">
        <f>DATE(YEAR(tbl_raw_data[[#This Row],[Date Actioned]]),MONTH(tbl_raw_data[[#This Row],[Date Actioned]]),DAY(tbl_raw_data[[#This Row],[Date Actioned]]))</f>
        <v>45164</v>
      </c>
      <c r="L4918" s="65" t="str">
        <f>UPPER(TEXT(tbl_raw_data[[#This Row],[updated_date]],"MMMM"))</f>
        <v>AUGUST</v>
      </c>
      <c r="M4918" s="65" t="str">
        <f>"WEEK "&amp;IF(ROUNDUP(DAY(tbl_raw_data[[#This Row],[updated_date]])/7,0)=5,4,ROUNDUP(DAY(tbl_raw_data[[#This Row],[updated_date]])/7,0))</f>
        <v>WEEK 4</v>
      </c>
      <c r="N4918" s="71" t="str">
        <f>UPPER(VLOOKUP(tbl_raw_data[[#This Row],[Analyst]],settings!$A$1:$B$15,2,0))</f>
        <v>SAM</v>
      </c>
      <c r="O4918" s="71" t="str">
        <f>TRIM(UPPER(tbl_raw_data[[#This Row],[Outcome]]))</f>
        <v>APPROVE</v>
      </c>
      <c r="P4918" s="71" t="str">
        <f>TRIM(UPPER(tbl_raw_data[[#This Row],[Queue Name]]))</f>
        <v>CONSUMER PRE BUREAU</v>
      </c>
      <c r="Q4918" s="71" t="str">
        <f>IF(tbl_raw_data[[#This Row],[time_taken_in_min]]&lt;=settings!$D$2,"SLA_MET","SLA_NOT_MET")</f>
        <v>SLA_MET</v>
      </c>
    </row>
    <row r="4919" spans="1:17" hidden="1" x14ac:dyDescent="0.3">
      <c r="A4919" s="1" t="s">
        <v>5882</v>
      </c>
      <c r="B4919" s="36">
        <v>45164.652638888889</v>
      </c>
      <c r="C4919" s="41">
        <v>45164.669247685182</v>
      </c>
      <c r="D4919" s="11" t="s">
        <v>10</v>
      </c>
      <c r="E4919" s="11" t="s">
        <v>8</v>
      </c>
      <c r="F4919" s="11" t="s">
        <v>206</v>
      </c>
      <c r="G4919" s="11" t="s">
        <v>15</v>
      </c>
      <c r="H4919" s="84" t="str">
        <f t="shared" si="76"/>
        <v>Reason Unknown</v>
      </c>
      <c r="I4919" s="63">
        <f>(tbl_raw_data[[#This Row],[Date Actioned]])-(tbl_raw_data[[#This Row],[Date Tagged]])</f>
        <v>1.6608796293439809E-2</v>
      </c>
      <c r="J4919" s="66">
        <f>HOUR(tbl_raw_data[[#This Row],[time_taken]])*60+MINUTE(tbl_raw_data[[#This Row],[time_taken]])+SECOND(tbl_raw_data[[#This Row],[time_taken]])/60</f>
        <v>23.916666666666668</v>
      </c>
      <c r="K4919" s="68">
        <f>DATE(YEAR(tbl_raw_data[[#This Row],[Date Actioned]]),MONTH(tbl_raw_data[[#This Row],[Date Actioned]]),DAY(tbl_raw_data[[#This Row],[Date Actioned]]))</f>
        <v>45164</v>
      </c>
      <c r="L4919" s="65" t="str">
        <f>UPPER(TEXT(tbl_raw_data[[#This Row],[updated_date]],"MMMM"))</f>
        <v>AUGUST</v>
      </c>
      <c r="M4919" s="65" t="str">
        <f>"WEEK "&amp;IF(ROUNDUP(DAY(tbl_raw_data[[#This Row],[updated_date]])/7,0)=5,4,ROUNDUP(DAY(tbl_raw_data[[#This Row],[updated_date]])/7,0))</f>
        <v>WEEK 4</v>
      </c>
      <c r="N4919" s="71" t="str">
        <f>UPPER(VLOOKUP(tbl_raw_data[[#This Row],[Analyst]],settings!$A$1:$B$15,2,0))</f>
        <v>HARDIK</v>
      </c>
      <c r="O4919" s="71" t="str">
        <f>TRIM(UPPER(tbl_raw_data[[#This Row],[Outcome]]))</f>
        <v>APPROVE</v>
      </c>
      <c r="P4919" s="71" t="str">
        <f>TRIM(UPPER(tbl_raw_data[[#This Row],[Queue Name]]))</f>
        <v>CONSUMER POST BUREAU</v>
      </c>
      <c r="Q4919" s="71" t="str">
        <f>IF(tbl_raw_data[[#This Row],[time_taken_in_min]]&lt;=settings!$D$2,"SLA_MET","SLA_NOT_MET")</f>
        <v>SLA_NOT_MET</v>
      </c>
    </row>
    <row r="4920" spans="1:17" hidden="1" x14ac:dyDescent="0.3">
      <c r="A4920" s="5" t="s">
        <v>5883</v>
      </c>
      <c r="B4920" s="34">
        <v>45164.659351851849</v>
      </c>
      <c r="C4920" s="40">
        <v>45164.671435185184</v>
      </c>
      <c r="D4920" s="10" t="s">
        <v>10</v>
      </c>
      <c r="E4920" s="10" t="s">
        <v>18</v>
      </c>
      <c r="F4920" s="10" t="s">
        <v>24</v>
      </c>
      <c r="G4920" s="10" t="s">
        <v>123</v>
      </c>
      <c r="H4920" s="84" t="str">
        <f t="shared" si="76"/>
        <v>Reason Unknown</v>
      </c>
      <c r="I4920" s="63">
        <f>(tbl_raw_data[[#This Row],[Date Actioned]])-(tbl_raw_data[[#This Row],[Date Tagged]])</f>
        <v>1.2083333334885538E-2</v>
      </c>
      <c r="J4920" s="66">
        <f>HOUR(tbl_raw_data[[#This Row],[time_taken]])*60+MINUTE(tbl_raw_data[[#This Row],[time_taken]])+SECOND(tbl_raw_data[[#This Row],[time_taken]])/60</f>
        <v>17.399999999999999</v>
      </c>
      <c r="K4920" s="68">
        <f>DATE(YEAR(tbl_raw_data[[#This Row],[Date Actioned]]),MONTH(tbl_raw_data[[#This Row],[Date Actioned]]),DAY(tbl_raw_data[[#This Row],[Date Actioned]]))</f>
        <v>45164</v>
      </c>
      <c r="L4920" s="65" t="str">
        <f>UPPER(TEXT(tbl_raw_data[[#This Row],[updated_date]],"MMMM"))</f>
        <v>AUGUST</v>
      </c>
      <c r="M4920" s="65" t="str">
        <f>"WEEK "&amp;IF(ROUNDUP(DAY(tbl_raw_data[[#This Row],[updated_date]])/7,0)=5,4,ROUNDUP(DAY(tbl_raw_data[[#This Row],[updated_date]])/7,0))</f>
        <v>WEEK 4</v>
      </c>
      <c r="N4920" s="71" t="str">
        <f>UPPER(VLOOKUP(tbl_raw_data[[#This Row],[Analyst]],settings!$A$1:$B$15,2,0))</f>
        <v>SAM</v>
      </c>
      <c r="O4920" s="71" t="str">
        <f>TRIM(UPPER(tbl_raw_data[[#This Row],[Outcome]]))</f>
        <v>APPROVE</v>
      </c>
      <c r="P4920" s="71" t="str">
        <f>TRIM(UPPER(tbl_raw_data[[#This Row],[Queue Name]]))</f>
        <v>CONSUMER PRE BUREAU</v>
      </c>
      <c r="Q4920" s="71" t="str">
        <f>IF(tbl_raw_data[[#This Row],[time_taken_in_min]]&lt;=settings!$D$2,"SLA_MET","SLA_NOT_MET")</f>
        <v>SLA_MET</v>
      </c>
    </row>
    <row r="4921" spans="1:17" hidden="1" x14ac:dyDescent="0.3">
      <c r="A4921" s="7" t="s">
        <v>5884</v>
      </c>
      <c r="B4921" s="36">
        <v>45164.668402777781</v>
      </c>
      <c r="C4921" s="41">
        <v>45164.675347222219</v>
      </c>
      <c r="D4921" s="11" t="s">
        <v>10</v>
      </c>
      <c r="E4921" s="11" t="s">
        <v>11</v>
      </c>
      <c r="F4921" s="11" t="s">
        <v>22</v>
      </c>
      <c r="G4921" s="11" t="s">
        <v>914</v>
      </c>
      <c r="H4921" s="84" t="str">
        <f t="shared" si="76"/>
        <v>Reason Unknown</v>
      </c>
      <c r="I4921" s="63">
        <f>(tbl_raw_data[[#This Row],[Date Actioned]])-(tbl_raw_data[[#This Row],[Date Tagged]])</f>
        <v>6.9444444379769266E-3</v>
      </c>
      <c r="J4921" s="66">
        <f>HOUR(tbl_raw_data[[#This Row],[time_taken]])*60+MINUTE(tbl_raw_data[[#This Row],[time_taken]])+SECOND(tbl_raw_data[[#This Row],[time_taken]])/60</f>
        <v>10</v>
      </c>
      <c r="K4921" s="68">
        <f>DATE(YEAR(tbl_raw_data[[#This Row],[Date Actioned]]),MONTH(tbl_raw_data[[#This Row],[Date Actioned]]),DAY(tbl_raw_data[[#This Row],[Date Actioned]]))</f>
        <v>45164</v>
      </c>
      <c r="L4921" s="65" t="str">
        <f>UPPER(TEXT(tbl_raw_data[[#This Row],[updated_date]],"MMMM"))</f>
        <v>AUGUST</v>
      </c>
      <c r="M4921" s="65" t="str">
        <f>"WEEK "&amp;IF(ROUNDUP(DAY(tbl_raw_data[[#This Row],[updated_date]])/7,0)=5,4,ROUNDUP(DAY(tbl_raw_data[[#This Row],[updated_date]])/7,0))</f>
        <v>WEEK 4</v>
      </c>
      <c r="N4921" s="71" t="str">
        <f>UPPER(VLOOKUP(tbl_raw_data[[#This Row],[Analyst]],settings!$A$1:$B$15,2,0))</f>
        <v>ROHAN</v>
      </c>
      <c r="O4921" s="71" t="str">
        <f>TRIM(UPPER(tbl_raw_data[[#This Row],[Outcome]]))</f>
        <v>APPROVE</v>
      </c>
      <c r="P4921" s="71" t="str">
        <f>TRIM(UPPER(tbl_raw_data[[#This Row],[Queue Name]]))</f>
        <v>CONSUMER EXISTING</v>
      </c>
      <c r="Q4921" s="71" t="str">
        <f>IF(tbl_raw_data[[#This Row],[time_taken_in_min]]&lt;=settings!$D$2,"SLA_MET","SLA_NOT_MET")</f>
        <v>SLA_MET</v>
      </c>
    </row>
    <row r="4922" spans="1:17" hidden="1" x14ac:dyDescent="0.3">
      <c r="A4922" s="1" t="s">
        <v>5885</v>
      </c>
      <c r="B4922" s="34">
        <v>45164.673611111109</v>
      </c>
      <c r="C4922" s="40">
        <v>45164.680949074071</v>
      </c>
      <c r="D4922" s="10" t="s">
        <v>10</v>
      </c>
      <c r="E4922" s="10" t="s">
        <v>11</v>
      </c>
      <c r="F4922" s="10" t="s">
        <v>24</v>
      </c>
      <c r="G4922" s="10" t="s">
        <v>123</v>
      </c>
      <c r="H4922" s="84" t="str">
        <f t="shared" si="76"/>
        <v>Reason Unknown</v>
      </c>
      <c r="I4922" s="63">
        <f>(tbl_raw_data[[#This Row],[Date Actioned]])-(tbl_raw_data[[#This Row],[Date Tagged]])</f>
        <v>7.3379629611736163E-3</v>
      </c>
      <c r="J4922" s="66">
        <f>HOUR(tbl_raw_data[[#This Row],[time_taken]])*60+MINUTE(tbl_raw_data[[#This Row],[time_taken]])+SECOND(tbl_raw_data[[#This Row],[time_taken]])/60</f>
        <v>10.566666666666666</v>
      </c>
      <c r="K4922" s="68">
        <f>DATE(YEAR(tbl_raw_data[[#This Row],[Date Actioned]]),MONTH(tbl_raw_data[[#This Row],[Date Actioned]]),DAY(tbl_raw_data[[#This Row],[Date Actioned]]))</f>
        <v>45164</v>
      </c>
      <c r="L4922" s="65" t="str">
        <f>UPPER(TEXT(tbl_raw_data[[#This Row],[updated_date]],"MMMM"))</f>
        <v>AUGUST</v>
      </c>
      <c r="M4922" s="65" t="str">
        <f>"WEEK "&amp;IF(ROUNDUP(DAY(tbl_raw_data[[#This Row],[updated_date]])/7,0)=5,4,ROUNDUP(DAY(tbl_raw_data[[#This Row],[updated_date]])/7,0))</f>
        <v>WEEK 4</v>
      </c>
      <c r="N4922" s="71" t="str">
        <f>UPPER(VLOOKUP(tbl_raw_data[[#This Row],[Analyst]],settings!$A$1:$B$15,2,0))</f>
        <v>SAM</v>
      </c>
      <c r="O4922" s="71" t="str">
        <f>TRIM(UPPER(tbl_raw_data[[#This Row],[Outcome]]))</f>
        <v>APPROVE</v>
      </c>
      <c r="P4922" s="71" t="str">
        <f>TRIM(UPPER(tbl_raw_data[[#This Row],[Queue Name]]))</f>
        <v>CONSUMER EXISTING</v>
      </c>
      <c r="Q4922" s="71" t="str">
        <f>IF(tbl_raw_data[[#This Row],[time_taken_in_min]]&lt;=settings!$D$2,"SLA_MET","SLA_NOT_MET")</f>
        <v>SLA_MET</v>
      </c>
    </row>
    <row r="4923" spans="1:17" hidden="1" x14ac:dyDescent="0.3">
      <c r="A4923" s="5" t="s">
        <v>5886</v>
      </c>
      <c r="B4923" s="36">
        <v>45164.673611111109</v>
      </c>
      <c r="C4923" s="41">
        <v>45164.68644675926</v>
      </c>
      <c r="D4923" s="11" t="s">
        <v>10</v>
      </c>
      <c r="E4923" s="11" t="s">
        <v>18</v>
      </c>
      <c r="F4923" s="11" t="s">
        <v>12</v>
      </c>
      <c r="G4923" s="11" t="s">
        <v>15</v>
      </c>
      <c r="H4923" s="84" t="str">
        <f t="shared" si="76"/>
        <v>Reason Unknown</v>
      </c>
      <c r="I4923" s="63">
        <f>(tbl_raw_data[[#This Row],[Date Actioned]])-(tbl_raw_data[[#This Row],[Date Tagged]])</f>
        <v>1.283564815093996E-2</v>
      </c>
      <c r="J4923" s="66">
        <f>HOUR(tbl_raw_data[[#This Row],[time_taken]])*60+MINUTE(tbl_raw_data[[#This Row],[time_taken]])+SECOND(tbl_raw_data[[#This Row],[time_taken]])/60</f>
        <v>18.483333333333334</v>
      </c>
      <c r="K4923" s="68">
        <f>DATE(YEAR(tbl_raw_data[[#This Row],[Date Actioned]]),MONTH(tbl_raw_data[[#This Row],[Date Actioned]]),DAY(tbl_raw_data[[#This Row],[Date Actioned]]))</f>
        <v>45164</v>
      </c>
      <c r="L4923" s="65" t="str">
        <f>UPPER(TEXT(tbl_raw_data[[#This Row],[updated_date]],"MMMM"))</f>
        <v>AUGUST</v>
      </c>
      <c r="M4923" s="65" t="str">
        <f>"WEEK "&amp;IF(ROUNDUP(DAY(tbl_raw_data[[#This Row],[updated_date]])/7,0)=5,4,ROUNDUP(DAY(tbl_raw_data[[#This Row],[updated_date]])/7,0))</f>
        <v>WEEK 4</v>
      </c>
      <c r="N4923" s="71" t="str">
        <f>UPPER(VLOOKUP(tbl_raw_data[[#This Row],[Analyst]],settings!$A$1:$B$15,2,0))</f>
        <v>NITESH</v>
      </c>
      <c r="O4923" s="71" t="str">
        <f>TRIM(UPPER(tbl_raw_data[[#This Row],[Outcome]]))</f>
        <v>APPROVE</v>
      </c>
      <c r="P4923" s="71" t="str">
        <f>TRIM(UPPER(tbl_raw_data[[#This Row],[Queue Name]]))</f>
        <v>CONSUMER PRE BUREAU</v>
      </c>
      <c r="Q4923" s="71" t="str">
        <f>IF(tbl_raw_data[[#This Row],[time_taken_in_min]]&lt;=settings!$D$2,"SLA_MET","SLA_NOT_MET")</f>
        <v>SLA_MET</v>
      </c>
    </row>
    <row r="4924" spans="1:17" hidden="1" x14ac:dyDescent="0.3">
      <c r="A4924" s="7" t="s">
        <v>5887</v>
      </c>
      <c r="B4924" s="34">
        <v>45164.674212962964</v>
      </c>
      <c r="C4924" s="40">
        <v>45164.676724537036</v>
      </c>
      <c r="D4924" s="10" t="s">
        <v>10</v>
      </c>
      <c r="E4924" s="10" t="s">
        <v>11</v>
      </c>
      <c r="F4924" s="10" t="s">
        <v>21</v>
      </c>
      <c r="G4924" s="12"/>
      <c r="H4924" s="84" t="str">
        <f t="shared" si="76"/>
        <v>Reason Unknown</v>
      </c>
      <c r="I4924" s="63">
        <f>(tbl_raw_data[[#This Row],[Date Actioned]])-(tbl_raw_data[[#This Row],[Date Tagged]])</f>
        <v>2.5115740718320012E-3</v>
      </c>
      <c r="J4924" s="66">
        <f>HOUR(tbl_raw_data[[#This Row],[time_taken]])*60+MINUTE(tbl_raw_data[[#This Row],[time_taken]])+SECOND(tbl_raw_data[[#This Row],[time_taken]])/60</f>
        <v>3.6166666666666667</v>
      </c>
      <c r="K4924" s="68">
        <f>DATE(YEAR(tbl_raw_data[[#This Row],[Date Actioned]]),MONTH(tbl_raw_data[[#This Row],[Date Actioned]]),DAY(tbl_raw_data[[#This Row],[Date Actioned]]))</f>
        <v>45164</v>
      </c>
      <c r="L4924" s="65" t="str">
        <f>UPPER(TEXT(tbl_raw_data[[#This Row],[updated_date]],"MMMM"))</f>
        <v>AUGUST</v>
      </c>
      <c r="M4924" s="65" t="str">
        <f>"WEEK "&amp;IF(ROUNDUP(DAY(tbl_raw_data[[#This Row],[updated_date]])/7,0)=5,4,ROUNDUP(DAY(tbl_raw_data[[#This Row],[updated_date]])/7,0))</f>
        <v>WEEK 4</v>
      </c>
      <c r="N4924" s="71" t="str">
        <f>UPPER(VLOOKUP(tbl_raw_data[[#This Row],[Analyst]],settings!$A$1:$B$15,2,0))</f>
        <v>SHAHID</v>
      </c>
      <c r="O4924" s="71" t="str">
        <f>TRIM(UPPER(tbl_raw_data[[#This Row],[Outcome]]))</f>
        <v>APPROVE</v>
      </c>
      <c r="P4924" s="71" t="str">
        <f>TRIM(UPPER(tbl_raw_data[[#This Row],[Queue Name]]))</f>
        <v>CONSUMER EXISTING</v>
      </c>
      <c r="Q4924" s="71" t="str">
        <f>IF(tbl_raw_data[[#This Row],[time_taken_in_min]]&lt;=settings!$D$2,"SLA_MET","SLA_NOT_MET")</f>
        <v>SLA_MET</v>
      </c>
    </row>
    <row r="4925" spans="1:17" hidden="1" x14ac:dyDescent="0.3">
      <c r="A4925" s="1" t="s">
        <v>5888</v>
      </c>
      <c r="B4925" s="36">
        <v>45164.684444444443</v>
      </c>
      <c r="C4925" s="41">
        <v>45164.692094907405</v>
      </c>
      <c r="D4925" s="11" t="s">
        <v>10</v>
      </c>
      <c r="E4925" s="11" t="s">
        <v>8</v>
      </c>
      <c r="F4925" s="11" t="s">
        <v>22</v>
      </c>
      <c r="G4925" s="13"/>
      <c r="H4925" s="84" t="str">
        <f t="shared" si="76"/>
        <v>Reason Unknown</v>
      </c>
      <c r="I4925" s="63">
        <f>(tbl_raw_data[[#This Row],[Date Actioned]])-(tbl_raw_data[[#This Row],[Date Tagged]])</f>
        <v>7.6504629614646547E-3</v>
      </c>
      <c r="J4925" s="66">
        <f>HOUR(tbl_raw_data[[#This Row],[time_taken]])*60+MINUTE(tbl_raw_data[[#This Row],[time_taken]])+SECOND(tbl_raw_data[[#This Row],[time_taken]])/60</f>
        <v>11.016666666666667</v>
      </c>
      <c r="K4925" s="68">
        <f>DATE(YEAR(tbl_raw_data[[#This Row],[Date Actioned]]),MONTH(tbl_raw_data[[#This Row],[Date Actioned]]),DAY(tbl_raw_data[[#This Row],[Date Actioned]]))</f>
        <v>45164</v>
      </c>
      <c r="L4925" s="65" t="str">
        <f>UPPER(TEXT(tbl_raw_data[[#This Row],[updated_date]],"MMMM"))</f>
        <v>AUGUST</v>
      </c>
      <c r="M4925" s="65" t="str">
        <f>"WEEK "&amp;IF(ROUNDUP(DAY(tbl_raw_data[[#This Row],[updated_date]])/7,0)=5,4,ROUNDUP(DAY(tbl_raw_data[[#This Row],[updated_date]])/7,0))</f>
        <v>WEEK 4</v>
      </c>
      <c r="N4925" s="71" t="str">
        <f>UPPER(VLOOKUP(tbl_raw_data[[#This Row],[Analyst]],settings!$A$1:$B$15,2,0))</f>
        <v>ROHAN</v>
      </c>
      <c r="O4925" s="71" t="str">
        <f>TRIM(UPPER(tbl_raw_data[[#This Row],[Outcome]]))</f>
        <v>APPROVE</v>
      </c>
      <c r="P4925" s="71" t="str">
        <f>TRIM(UPPER(tbl_raw_data[[#This Row],[Queue Name]]))</f>
        <v>CONSUMER POST BUREAU</v>
      </c>
      <c r="Q4925" s="71" t="str">
        <f>IF(tbl_raw_data[[#This Row],[time_taken_in_min]]&lt;=settings!$D$2,"SLA_MET","SLA_NOT_MET")</f>
        <v>SLA_MET</v>
      </c>
    </row>
    <row r="4926" spans="1:17" hidden="1" x14ac:dyDescent="0.3">
      <c r="A4926" s="5" t="s">
        <v>5889</v>
      </c>
      <c r="B4926" s="34">
        <v>45164.695150462961</v>
      </c>
      <c r="C4926" s="40">
        <v>45164.705497685187</v>
      </c>
      <c r="D4926" s="10" t="s">
        <v>10</v>
      </c>
      <c r="E4926" s="10" t="s">
        <v>11</v>
      </c>
      <c r="F4926" s="10" t="s">
        <v>12</v>
      </c>
      <c r="G4926" s="12"/>
      <c r="H4926" s="84" t="str">
        <f t="shared" si="76"/>
        <v>Reason Unknown</v>
      </c>
      <c r="I4926" s="63">
        <f>(tbl_raw_data[[#This Row],[Date Actioned]])-(tbl_raw_data[[#This Row],[Date Tagged]])</f>
        <v>1.0347222225391306E-2</v>
      </c>
      <c r="J4926" s="66">
        <f>HOUR(tbl_raw_data[[#This Row],[time_taken]])*60+MINUTE(tbl_raw_data[[#This Row],[time_taken]])+SECOND(tbl_raw_data[[#This Row],[time_taken]])/60</f>
        <v>14.9</v>
      </c>
      <c r="K4926" s="68">
        <f>DATE(YEAR(tbl_raw_data[[#This Row],[Date Actioned]]),MONTH(tbl_raw_data[[#This Row],[Date Actioned]]),DAY(tbl_raw_data[[#This Row],[Date Actioned]]))</f>
        <v>45164</v>
      </c>
      <c r="L4926" s="65" t="str">
        <f>UPPER(TEXT(tbl_raw_data[[#This Row],[updated_date]],"MMMM"))</f>
        <v>AUGUST</v>
      </c>
      <c r="M4926" s="65" t="str">
        <f>"WEEK "&amp;IF(ROUNDUP(DAY(tbl_raw_data[[#This Row],[updated_date]])/7,0)=5,4,ROUNDUP(DAY(tbl_raw_data[[#This Row],[updated_date]])/7,0))</f>
        <v>WEEK 4</v>
      </c>
      <c r="N4926" s="71" t="str">
        <f>UPPER(VLOOKUP(tbl_raw_data[[#This Row],[Analyst]],settings!$A$1:$B$15,2,0))</f>
        <v>NITESH</v>
      </c>
      <c r="O4926" s="71" t="str">
        <f>TRIM(UPPER(tbl_raw_data[[#This Row],[Outcome]]))</f>
        <v>APPROVE</v>
      </c>
      <c r="P4926" s="71" t="str">
        <f>TRIM(UPPER(tbl_raw_data[[#This Row],[Queue Name]]))</f>
        <v>CONSUMER EXISTING</v>
      </c>
      <c r="Q4926" s="71" t="str">
        <f>IF(tbl_raw_data[[#This Row],[time_taken_in_min]]&lt;=settings!$D$2,"SLA_MET","SLA_NOT_MET")</f>
        <v>SLA_MET</v>
      </c>
    </row>
    <row r="4927" spans="1:17" hidden="1" x14ac:dyDescent="0.3">
      <c r="A4927" s="7" t="s">
        <v>5890</v>
      </c>
      <c r="B4927" s="36">
        <v>45164.695173611108</v>
      </c>
      <c r="C4927" s="41">
        <v>45164.699178240742</v>
      </c>
      <c r="D4927" s="11" t="s">
        <v>10</v>
      </c>
      <c r="E4927" s="11" t="s">
        <v>11</v>
      </c>
      <c r="F4927" s="11" t="s">
        <v>206</v>
      </c>
      <c r="G4927" s="11" t="s">
        <v>23</v>
      </c>
      <c r="H4927" s="84" t="str">
        <f t="shared" si="76"/>
        <v>Reason Unknown</v>
      </c>
      <c r="I4927" s="63">
        <f>(tbl_raw_data[[#This Row],[Date Actioned]])-(tbl_raw_data[[#This Row],[Date Tagged]])</f>
        <v>4.0046296344371513E-3</v>
      </c>
      <c r="J4927" s="66">
        <f>HOUR(tbl_raw_data[[#This Row],[time_taken]])*60+MINUTE(tbl_raw_data[[#This Row],[time_taken]])+SECOND(tbl_raw_data[[#This Row],[time_taken]])/60</f>
        <v>5.7666666666666666</v>
      </c>
      <c r="K4927" s="68">
        <f>DATE(YEAR(tbl_raw_data[[#This Row],[Date Actioned]]),MONTH(tbl_raw_data[[#This Row],[Date Actioned]]),DAY(tbl_raw_data[[#This Row],[Date Actioned]]))</f>
        <v>45164</v>
      </c>
      <c r="L4927" s="65" t="str">
        <f>UPPER(TEXT(tbl_raw_data[[#This Row],[updated_date]],"MMMM"))</f>
        <v>AUGUST</v>
      </c>
      <c r="M4927" s="65" t="str">
        <f>"WEEK "&amp;IF(ROUNDUP(DAY(tbl_raw_data[[#This Row],[updated_date]])/7,0)=5,4,ROUNDUP(DAY(tbl_raw_data[[#This Row],[updated_date]])/7,0))</f>
        <v>WEEK 4</v>
      </c>
      <c r="N4927" s="71" t="str">
        <f>UPPER(VLOOKUP(tbl_raw_data[[#This Row],[Analyst]],settings!$A$1:$B$15,2,0))</f>
        <v>HARDIK</v>
      </c>
      <c r="O4927" s="71" t="str">
        <f>TRIM(UPPER(tbl_raw_data[[#This Row],[Outcome]]))</f>
        <v>APPROVE</v>
      </c>
      <c r="P4927" s="71" t="str">
        <f>TRIM(UPPER(tbl_raw_data[[#This Row],[Queue Name]]))</f>
        <v>CONSUMER EXISTING</v>
      </c>
      <c r="Q4927" s="71" t="str">
        <f>IF(tbl_raw_data[[#This Row],[time_taken_in_min]]&lt;=settings!$D$2,"SLA_MET","SLA_NOT_MET")</f>
        <v>SLA_MET</v>
      </c>
    </row>
    <row r="4928" spans="1:17" hidden="1" x14ac:dyDescent="0.3">
      <c r="A4928" s="1" t="s">
        <v>5891</v>
      </c>
      <c r="B4928" s="34">
        <v>45164.697800925926</v>
      </c>
      <c r="C4928" s="40">
        <v>45164.704479166663</v>
      </c>
      <c r="D4928" s="10" t="s">
        <v>10</v>
      </c>
      <c r="E4928" s="10" t="s">
        <v>18</v>
      </c>
      <c r="F4928" s="10" t="s">
        <v>24</v>
      </c>
      <c r="G4928" s="10" t="s">
        <v>23</v>
      </c>
      <c r="H4928" s="84" t="str">
        <f t="shared" si="76"/>
        <v>Reason Unknown</v>
      </c>
      <c r="I4928" s="63">
        <f>(tbl_raw_data[[#This Row],[Date Actioned]])-(tbl_raw_data[[#This Row],[Date Tagged]])</f>
        <v>6.6782407375285402E-3</v>
      </c>
      <c r="J4928" s="66">
        <f>HOUR(tbl_raw_data[[#This Row],[time_taken]])*60+MINUTE(tbl_raw_data[[#This Row],[time_taken]])+SECOND(tbl_raw_data[[#This Row],[time_taken]])/60</f>
        <v>9.6166666666666671</v>
      </c>
      <c r="K4928" s="68">
        <f>DATE(YEAR(tbl_raw_data[[#This Row],[Date Actioned]]),MONTH(tbl_raw_data[[#This Row],[Date Actioned]]),DAY(tbl_raw_data[[#This Row],[Date Actioned]]))</f>
        <v>45164</v>
      </c>
      <c r="L4928" s="65" t="str">
        <f>UPPER(TEXT(tbl_raw_data[[#This Row],[updated_date]],"MMMM"))</f>
        <v>AUGUST</v>
      </c>
      <c r="M4928" s="65" t="str">
        <f>"WEEK "&amp;IF(ROUNDUP(DAY(tbl_raw_data[[#This Row],[updated_date]])/7,0)=5,4,ROUNDUP(DAY(tbl_raw_data[[#This Row],[updated_date]])/7,0))</f>
        <v>WEEK 4</v>
      </c>
      <c r="N4928" s="71" t="str">
        <f>UPPER(VLOOKUP(tbl_raw_data[[#This Row],[Analyst]],settings!$A$1:$B$15,2,0))</f>
        <v>SAM</v>
      </c>
      <c r="O4928" s="71" t="str">
        <f>TRIM(UPPER(tbl_raw_data[[#This Row],[Outcome]]))</f>
        <v>APPROVE</v>
      </c>
      <c r="P4928" s="71" t="str">
        <f>TRIM(UPPER(tbl_raw_data[[#This Row],[Queue Name]]))</f>
        <v>CONSUMER PRE BUREAU</v>
      </c>
      <c r="Q4928" s="71" t="str">
        <f>IF(tbl_raw_data[[#This Row],[time_taken_in_min]]&lt;=settings!$D$2,"SLA_MET","SLA_NOT_MET")</f>
        <v>SLA_MET</v>
      </c>
    </row>
    <row r="4929" spans="1:17" hidden="1" x14ac:dyDescent="0.3">
      <c r="A4929" s="5" t="s">
        <v>5892</v>
      </c>
      <c r="B4929" s="36">
        <v>45164.699062500003</v>
      </c>
      <c r="C4929" s="41">
        <v>45164.713680555556</v>
      </c>
      <c r="D4929" s="11" t="s">
        <v>10</v>
      </c>
      <c r="E4929" s="11" t="s">
        <v>11</v>
      </c>
      <c r="F4929" s="11" t="s">
        <v>12</v>
      </c>
      <c r="G4929" s="13"/>
      <c r="H4929" s="84" t="str">
        <f t="shared" si="76"/>
        <v>Reason Unknown</v>
      </c>
      <c r="I4929" s="63">
        <f>(tbl_raw_data[[#This Row],[Date Actioned]])-(tbl_raw_data[[#This Row],[Date Tagged]])</f>
        <v>1.4618055553000886E-2</v>
      </c>
      <c r="J4929" s="66">
        <f>HOUR(tbl_raw_data[[#This Row],[time_taken]])*60+MINUTE(tbl_raw_data[[#This Row],[time_taken]])+SECOND(tbl_raw_data[[#This Row],[time_taken]])/60</f>
        <v>21.05</v>
      </c>
      <c r="K4929" s="68">
        <f>DATE(YEAR(tbl_raw_data[[#This Row],[Date Actioned]]),MONTH(tbl_raw_data[[#This Row],[Date Actioned]]),DAY(tbl_raw_data[[#This Row],[Date Actioned]]))</f>
        <v>45164</v>
      </c>
      <c r="L4929" s="65" t="str">
        <f>UPPER(TEXT(tbl_raw_data[[#This Row],[updated_date]],"MMMM"))</f>
        <v>AUGUST</v>
      </c>
      <c r="M4929" s="65" t="str">
        <f>"WEEK "&amp;IF(ROUNDUP(DAY(tbl_raw_data[[#This Row],[updated_date]])/7,0)=5,4,ROUNDUP(DAY(tbl_raw_data[[#This Row],[updated_date]])/7,0))</f>
        <v>WEEK 4</v>
      </c>
      <c r="N4929" s="71" t="str">
        <f>UPPER(VLOOKUP(tbl_raw_data[[#This Row],[Analyst]],settings!$A$1:$B$15,2,0))</f>
        <v>NITESH</v>
      </c>
      <c r="O4929" s="71" t="str">
        <f>TRIM(UPPER(tbl_raw_data[[#This Row],[Outcome]]))</f>
        <v>APPROVE</v>
      </c>
      <c r="P4929" s="71" t="str">
        <f>TRIM(UPPER(tbl_raw_data[[#This Row],[Queue Name]]))</f>
        <v>CONSUMER EXISTING</v>
      </c>
      <c r="Q4929" s="71" t="str">
        <f>IF(tbl_raw_data[[#This Row],[time_taken_in_min]]&lt;=settings!$D$2,"SLA_MET","SLA_NOT_MET")</f>
        <v>SLA_NOT_MET</v>
      </c>
    </row>
    <row r="4930" spans="1:17" hidden="1" x14ac:dyDescent="0.3">
      <c r="A4930" s="7" t="s">
        <v>5893</v>
      </c>
      <c r="B4930" s="34">
        <v>45164.701296296298</v>
      </c>
      <c r="C4930" s="40">
        <v>45164.710289351853</v>
      </c>
      <c r="D4930" s="10" t="s">
        <v>10</v>
      </c>
      <c r="E4930" s="10" t="s">
        <v>11</v>
      </c>
      <c r="F4930" s="10" t="s">
        <v>21</v>
      </c>
      <c r="G4930" s="12"/>
      <c r="H4930" s="84" t="str">
        <f t="shared" si="76"/>
        <v>Reason Unknown</v>
      </c>
      <c r="I4930" s="63">
        <f>(tbl_raw_data[[#This Row],[Date Actioned]])-(tbl_raw_data[[#This Row],[Date Tagged]])</f>
        <v>8.9930555550381541E-3</v>
      </c>
      <c r="J4930" s="66">
        <f>HOUR(tbl_raw_data[[#This Row],[time_taken]])*60+MINUTE(tbl_raw_data[[#This Row],[time_taken]])+SECOND(tbl_raw_data[[#This Row],[time_taken]])/60</f>
        <v>12.95</v>
      </c>
      <c r="K4930" s="68">
        <f>DATE(YEAR(tbl_raw_data[[#This Row],[Date Actioned]]),MONTH(tbl_raw_data[[#This Row],[Date Actioned]]),DAY(tbl_raw_data[[#This Row],[Date Actioned]]))</f>
        <v>45164</v>
      </c>
      <c r="L4930" s="65" t="str">
        <f>UPPER(TEXT(tbl_raw_data[[#This Row],[updated_date]],"MMMM"))</f>
        <v>AUGUST</v>
      </c>
      <c r="M4930" s="65" t="str">
        <f>"WEEK "&amp;IF(ROUNDUP(DAY(tbl_raw_data[[#This Row],[updated_date]])/7,0)=5,4,ROUNDUP(DAY(tbl_raw_data[[#This Row],[updated_date]])/7,0))</f>
        <v>WEEK 4</v>
      </c>
      <c r="N4930" s="71" t="str">
        <f>UPPER(VLOOKUP(tbl_raw_data[[#This Row],[Analyst]],settings!$A$1:$B$15,2,0))</f>
        <v>SHAHID</v>
      </c>
      <c r="O4930" s="71" t="str">
        <f>TRIM(UPPER(tbl_raw_data[[#This Row],[Outcome]]))</f>
        <v>APPROVE</v>
      </c>
      <c r="P4930" s="71" t="str">
        <f>TRIM(UPPER(tbl_raw_data[[#This Row],[Queue Name]]))</f>
        <v>CONSUMER EXISTING</v>
      </c>
      <c r="Q4930" s="71" t="str">
        <f>IF(tbl_raw_data[[#This Row],[time_taken_in_min]]&lt;=settings!$D$2,"SLA_MET","SLA_NOT_MET")</f>
        <v>SLA_MET</v>
      </c>
    </row>
    <row r="4931" spans="1:17" hidden="1" x14ac:dyDescent="0.3">
      <c r="A4931" s="1" t="s">
        <v>5894</v>
      </c>
      <c r="B4931" s="36">
        <v>45164.715405092589</v>
      </c>
      <c r="C4931" s="41">
        <v>45164.720335648148</v>
      </c>
      <c r="D4931" s="11" t="s">
        <v>10</v>
      </c>
      <c r="E4931" s="11" t="s">
        <v>11</v>
      </c>
      <c r="F4931" s="11" t="s">
        <v>24</v>
      </c>
      <c r="G4931" s="11" t="s">
        <v>123</v>
      </c>
      <c r="H4931" s="84" t="str">
        <f t="shared" ref="H4931:H4994" si="77">IF(OR(ISNUMBER(SEARCH("duplicate",G4931)), ISNUMBER(SEARCH("previously",G4931)), ISNUMBER(SEARCH("previously approved",G4931))), "Duplicate Application",
IF(OR(ISNUMBER(SEARCH("incorrect",G4931)), ISNUMBER(SEARCH("remove", G4931))), "Incorrect Details",
IF(ISNUMBER(SEARCH("incomplete",G4931)), "Incomplete Details",
IF(ISNUMBER(SEARCH("overdue",G4931)), "Overdue Bill",
IF(OR(ISNUMBER(SEARCH("resubmit as", G4931)), ISNUMBER(SEARCH("re-submit as", G4931))), "Incorrect Queue",
IF(OR(ISNUMBER(SEARCH("100",G4931)), ISNUMBER(SEARCH("correct", G4931)), ISNUMBER(SEARCH("email", G4931)), ISNUMBER(SEARCH("please submit", G4931)), ISNUMBER(SEARCH("please resubmit",G4931)), ISNUMBER(SEARCH("please re-submit", G4931)), ISNUMBER(SEARCH("please send", G4931))), "Incomplete Details",
IF(ISNUMBER(SEARCH("error", G4931)), "System Error", "Reason Unknown")))))))</f>
        <v>Reason Unknown</v>
      </c>
      <c r="I4931" s="63">
        <f>(tbl_raw_data[[#This Row],[Date Actioned]])-(tbl_raw_data[[#This Row],[Date Tagged]])</f>
        <v>4.9305555585306138E-3</v>
      </c>
      <c r="J4931" s="66">
        <f>HOUR(tbl_raw_data[[#This Row],[time_taken]])*60+MINUTE(tbl_raw_data[[#This Row],[time_taken]])+SECOND(tbl_raw_data[[#This Row],[time_taken]])/60</f>
        <v>7.1</v>
      </c>
      <c r="K4931" s="68">
        <f>DATE(YEAR(tbl_raw_data[[#This Row],[Date Actioned]]),MONTH(tbl_raw_data[[#This Row],[Date Actioned]]),DAY(tbl_raw_data[[#This Row],[Date Actioned]]))</f>
        <v>45164</v>
      </c>
      <c r="L4931" s="65" t="str">
        <f>UPPER(TEXT(tbl_raw_data[[#This Row],[updated_date]],"MMMM"))</f>
        <v>AUGUST</v>
      </c>
      <c r="M4931" s="65" t="str">
        <f>"WEEK "&amp;IF(ROUNDUP(DAY(tbl_raw_data[[#This Row],[updated_date]])/7,0)=5,4,ROUNDUP(DAY(tbl_raw_data[[#This Row],[updated_date]])/7,0))</f>
        <v>WEEK 4</v>
      </c>
      <c r="N4931" s="71" t="str">
        <f>UPPER(VLOOKUP(tbl_raw_data[[#This Row],[Analyst]],settings!$A$1:$B$15,2,0))</f>
        <v>SAM</v>
      </c>
      <c r="O4931" s="71" t="str">
        <f>TRIM(UPPER(tbl_raw_data[[#This Row],[Outcome]]))</f>
        <v>APPROVE</v>
      </c>
      <c r="P4931" s="71" t="str">
        <f>TRIM(UPPER(tbl_raw_data[[#This Row],[Queue Name]]))</f>
        <v>CONSUMER EXISTING</v>
      </c>
      <c r="Q4931" s="71" t="str">
        <f>IF(tbl_raw_data[[#This Row],[time_taken_in_min]]&lt;=settings!$D$2,"SLA_MET","SLA_NOT_MET")</f>
        <v>SLA_MET</v>
      </c>
    </row>
    <row r="4932" spans="1:17" hidden="1" x14ac:dyDescent="0.3">
      <c r="A4932" s="5" t="s">
        <v>5895</v>
      </c>
      <c r="B4932" s="34">
        <v>45164.750567129631</v>
      </c>
      <c r="C4932" s="40">
        <v>45164.755601851852</v>
      </c>
      <c r="D4932" s="10" t="s">
        <v>10</v>
      </c>
      <c r="E4932" s="10" t="s">
        <v>11</v>
      </c>
      <c r="F4932" s="10" t="s">
        <v>206</v>
      </c>
      <c r="G4932" s="10" t="s">
        <v>15</v>
      </c>
      <c r="H4932" s="84" t="str">
        <f t="shared" si="77"/>
        <v>Reason Unknown</v>
      </c>
      <c r="I4932" s="63">
        <f>(tbl_raw_data[[#This Row],[Date Actioned]])-(tbl_raw_data[[#This Row],[Date Tagged]])</f>
        <v>5.0347222204436548E-3</v>
      </c>
      <c r="J4932" s="66">
        <f>HOUR(tbl_raw_data[[#This Row],[time_taken]])*60+MINUTE(tbl_raw_data[[#This Row],[time_taken]])+SECOND(tbl_raw_data[[#This Row],[time_taken]])/60</f>
        <v>7.25</v>
      </c>
      <c r="K4932" s="68">
        <f>DATE(YEAR(tbl_raw_data[[#This Row],[Date Actioned]]),MONTH(tbl_raw_data[[#This Row],[Date Actioned]]),DAY(tbl_raw_data[[#This Row],[Date Actioned]]))</f>
        <v>45164</v>
      </c>
      <c r="L4932" s="65" t="str">
        <f>UPPER(TEXT(tbl_raw_data[[#This Row],[updated_date]],"MMMM"))</f>
        <v>AUGUST</v>
      </c>
      <c r="M4932" s="65" t="str">
        <f>"WEEK "&amp;IF(ROUNDUP(DAY(tbl_raw_data[[#This Row],[updated_date]])/7,0)=5,4,ROUNDUP(DAY(tbl_raw_data[[#This Row],[updated_date]])/7,0))</f>
        <v>WEEK 4</v>
      </c>
      <c r="N4932" s="71" t="str">
        <f>UPPER(VLOOKUP(tbl_raw_data[[#This Row],[Analyst]],settings!$A$1:$B$15,2,0))</f>
        <v>HARDIK</v>
      </c>
      <c r="O4932" s="71" t="str">
        <f>TRIM(UPPER(tbl_raw_data[[#This Row],[Outcome]]))</f>
        <v>APPROVE</v>
      </c>
      <c r="P4932" s="71" t="str">
        <f>TRIM(UPPER(tbl_raw_data[[#This Row],[Queue Name]]))</f>
        <v>CONSUMER EXISTING</v>
      </c>
      <c r="Q4932" s="71" t="str">
        <f>IF(tbl_raw_data[[#This Row],[time_taken_in_min]]&lt;=settings!$D$2,"SLA_MET","SLA_NOT_MET")</f>
        <v>SLA_MET</v>
      </c>
    </row>
    <row r="4933" spans="1:17" hidden="1" x14ac:dyDescent="0.3">
      <c r="A4933" s="7" t="s">
        <v>5896</v>
      </c>
      <c r="B4933" s="36">
        <v>45164.772604166668</v>
      </c>
      <c r="C4933" s="41">
        <v>45164.781412037039</v>
      </c>
      <c r="D4933" s="11" t="s">
        <v>10</v>
      </c>
      <c r="E4933" s="11" t="s">
        <v>11</v>
      </c>
      <c r="F4933" s="11" t="s">
        <v>12</v>
      </c>
      <c r="G4933" s="11" t="s">
        <v>15</v>
      </c>
      <c r="H4933" s="84" t="str">
        <f t="shared" si="77"/>
        <v>Reason Unknown</v>
      </c>
      <c r="I4933" s="63">
        <f>(tbl_raw_data[[#This Row],[Date Actioned]])-(tbl_raw_data[[#This Row],[Date Tagged]])</f>
        <v>8.8078703702194616E-3</v>
      </c>
      <c r="J4933" s="66">
        <f>HOUR(tbl_raw_data[[#This Row],[time_taken]])*60+MINUTE(tbl_raw_data[[#This Row],[time_taken]])+SECOND(tbl_raw_data[[#This Row],[time_taken]])/60</f>
        <v>12.683333333333334</v>
      </c>
      <c r="K4933" s="68">
        <f>DATE(YEAR(tbl_raw_data[[#This Row],[Date Actioned]]),MONTH(tbl_raw_data[[#This Row],[Date Actioned]]),DAY(tbl_raw_data[[#This Row],[Date Actioned]]))</f>
        <v>45164</v>
      </c>
      <c r="L4933" s="65" t="str">
        <f>UPPER(TEXT(tbl_raw_data[[#This Row],[updated_date]],"MMMM"))</f>
        <v>AUGUST</v>
      </c>
      <c r="M4933" s="65" t="str">
        <f>"WEEK "&amp;IF(ROUNDUP(DAY(tbl_raw_data[[#This Row],[updated_date]])/7,0)=5,4,ROUNDUP(DAY(tbl_raw_data[[#This Row],[updated_date]])/7,0))</f>
        <v>WEEK 4</v>
      </c>
      <c r="N4933" s="71" t="str">
        <f>UPPER(VLOOKUP(tbl_raw_data[[#This Row],[Analyst]],settings!$A$1:$B$15,2,0))</f>
        <v>NITESH</v>
      </c>
      <c r="O4933" s="71" t="str">
        <f>TRIM(UPPER(tbl_raw_data[[#This Row],[Outcome]]))</f>
        <v>APPROVE</v>
      </c>
      <c r="P4933" s="71" t="str">
        <f>TRIM(UPPER(tbl_raw_data[[#This Row],[Queue Name]]))</f>
        <v>CONSUMER EXISTING</v>
      </c>
      <c r="Q4933" s="71" t="str">
        <f>IF(tbl_raw_data[[#This Row],[time_taken_in_min]]&lt;=settings!$D$2,"SLA_MET","SLA_NOT_MET")</f>
        <v>SLA_MET</v>
      </c>
    </row>
    <row r="4934" spans="1:17" hidden="1" x14ac:dyDescent="0.3">
      <c r="A4934" s="1" t="s">
        <v>5897</v>
      </c>
      <c r="B4934" s="34">
        <v>45164.860196759262</v>
      </c>
      <c r="C4934" s="40">
        <v>45165.360150462962</v>
      </c>
      <c r="D4934" s="10" t="s">
        <v>10</v>
      </c>
      <c r="E4934" s="10" t="s">
        <v>8</v>
      </c>
      <c r="F4934" s="10" t="s">
        <v>21</v>
      </c>
      <c r="G4934" s="12"/>
      <c r="H4934" s="84" t="str">
        <f t="shared" si="77"/>
        <v>Reason Unknown</v>
      </c>
      <c r="I4934" s="63">
        <f>(tbl_raw_data[[#This Row],[Date Actioned]])-(tbl_raw_data[[#This Row],[Date Tagged]])</f>
        <v>0.49995370370015735</v>
      </c>
      <c r="J4934" s="66">
        <f>HOUR(tbl_raw_data[[#This Row],[time_taken]])*60+MINUTE(tbl_raw_data[[#This Row],[time_taken]])+SECOND(tbl_raw_data[[#This Row],[time_taken]])/60</f>
        <v>719.93333333333328</v>
      </c>
      <c r="K4934" s="68">
        <f>DATE(YEAR(tbl_raw_data[[#This Row],[Date Actioned]]),MONTH(tbl_raw_data[[#This Row],[Date Actioned]]),DAY(tbl_raw_data[[#This Row],[Date Actioned]]))</f>
        <v>45165</v>
      </c>
      <c r="L4934" s="65" t="str">
        <f>UPPER(TEXT(tbl_raw_data[[#This Row],[updated_date]],"MMMM"))</f>
        <v>AUGUST</v>
      </c>
      <c r="M4934" s="65" t="str">
        <f>"WEEK "&amp;IF(ROUNDUP(DAY(tbl_raw_data[[#This Row],[updated_date]])/7,0)=5,4,ROUNDUP(DAY(tbl_raw_data[[#This Row],[updated_date]])/7,0))</f>
        <v>WEEK 4</v>
      </c>
      <c r="N4934" s="71" t="str">
        <f>UPPER(VLOOKUP(tbl_raw_data[[#This Row],[Analyst]],settings!$A$1:$B$15,2,0))</f>
        <v>SHAHID</v>
      </c>
      <c r="O4934" s="71" t="str">
        <f>TRIM(UPPER(tbl_raw_data[[#This Row],[Outcome]]))</f>
        <v>APPROVE</v>
      </c>
      <c r="P4934" s="71" t="str">
        <f>TRIM(UPPER(tbl_raw_data[[#This Row],[Queue Name]]))</f>
        <v>CONSUMER POST BUREAU</v>
      </c>
      <c r="Q4934" s="71" t="str">
        <f>IF(tbl_raw_data[[#This Row],[time_taken_in_min]]&lt;=settings!$D$2,"SLA_MET","SLA_NOT_MET")</f>
        <v>SLA_NOT_MET</v>
      </c>
    </row>
    <row r="4935" spans="1:17" hidden="1" x14ac:dyDescent="0.3">
      <c r="A4935" s="5" t="s">
        <v>5898</v>
      </c>
      <c r="B4935" s="36">
        <v>45164.875474537039</v>
      </c>
      <c r="C4935" s="41">
        <v>45165.361817129633</v>
      </c>
      <c r="D4935" s="11" t="s">
        <v>10</v>
      </c>
      <c r="E4935" s="11" t="s">
        <v>8</v>
      </c>
      <c r="F4935" s="11" t="s">
        <v>21</v>
      </c>
      <c r="G4935" s="13"/>
      <c r="H4935" s="84" t="str">
        <f t="shared" si="77"/>
        <v>Reason Unknown</v>
      </c>
      <c r="I4935" s="63">
        <f>(tbl_raw_data[[#This Row],[Date Actioned]])-(tbl_raw_data[[#This Row],[Date Tagged]])</f>
        <v>0.48634259259415558</v>
      </c>
      <c r="J4935" s="66">
        <f>HOUR(tbl_raw_data[[#This Row],[time_taken]])*60+MINUTE(tbl_raw_data[[#This Row],[time_taken]])+SECOND(tbl_raw_data[[#This Row],[time_taken]])/60</f>
        <v>700.33333333333337</v>
      </c>
      <c r="K4935" s="68">
        <f>DATE(YEAR(tbl_raw_data[[#This Row],[Date Actioned]]),MONTH(tbl_raw_data[[#This Row],[Date Actioned]]),DAY(tbl_raw_data[[#This Row],[Date Actioned]]))</f>
        <v>45165</v>
      </c>
      <c r="L4935" s="65" t="str">
        <f>UPPER(TEXT(tbl_raw_data[[#This Row],[updated_date]],"MMMM"))</f>
        <v>AUGUST</v>
      </c>
      <c r="M4935" s="65" t="str">
        <f>"WEEK "&amp;IF(ROUNDUP(DAY(tbl_raw_data[[#This Row],[updated_date]])/7,0)=5,4,ROUNDUP(DAY(tbl_raw_data[[#This Row],[updated_date]])/7,0))</f>
        <v>WEEK 4</v>
      </c>
      <c r="N4935" s="71" t="str">
        <f>UPPER(VLOOKUP(tbl_raw_data[[#This Row],[Analyst]],settings!$A$1:$B$15,2,0))</f>
        <v>SHAHID</v>
      </c>
      <c r="O4935" s="71" t="str">
        <f>TRIM(UPPER(tbl_raw_data[[#This Row],[Outcome]]))</f>
        <v>APPROVE</v>
      </c>
      <c r="P4935" s="71" t="str">
        <f>TRIM(UPPER(tbl_raw_data[[#This Row],[Queue Name]]))</f>
        <v>CONSUMER POST BUREAU</v>
      </c>
      <c r="Q4935" s="71" t="str">
        <f>IF(tbl_raw_data[[#This Row],[time_taken_in_min]]&lt;=settings!$D$2,"SLA_MET","SLA_NOT_MET")</f>
        <v>SLA_NOT_MET</v>
      </c>
    </row>
    <row r="4936" spans="1:17" hidden="1" x14ac:dyDescent="0.3">
      <c r="A4936" s="7" t="s">
        <v>5899</v>
      </c>
      <c r="B4936" s="34">
        <v>45164.892291666663</v>
      </c>
      <c r="C4936" s="40">
        <v>45165.36791666667</v>
      </c>
      <c r="D4936" s="10" t="s">
        <v>10</v>
      </c>
      <c r="E4936" s="10" t="s">
        <v>8</v>
      </c>
      <c r="F4936" s="10" t="s">
        <v>14</v>
      </c>
      <c r="G4936" s="12"/>
      <c r="H4936" s="84" t="str">
        <f t="shared" si="77"/>
        <v>Reason Unknown</v>
      </c>
      <c r="I4936" s="63">
        <f>(tbl_raw_data[[#This Row],[Date Actioned]])-(tbl_raw_data[[#This Row],[Date Tagged]])</f>
        <v>0.47562500000640284</v>
      </c>
      <c r="J4936" s="66">
        <f>HOUR(tbl_raw_data[[#This Row],[time_taken]])*60+MINUTE(tbl_raw_data[[#This Row],[time_taken]])+SECOND(tbl_raw_data[[#This Row],[time_taken]])/60</f>
        <v>684.9</v>
      </c>
      <c r="K4936" s="68">
        <f>DATE(YEAR(tbl_raw_data[[#This Row],[Date Actioned]]),MONTH(tbl_raw_data[[#This Row],[Date Actioned]]),DAY(tbl_raw_data[[#This Row],[Date Actioned]]))</f>
        <v>45165</v>
      </c>
      <c r="L4936" s="65" t="str">
        <f>UPPER(TEXT(tbl_raw_data[[#This Row],[updated_date]],"MMMM"))</f>
        <v>AUGUST</v>
      </c>
      <c r="M4936" s="65" t="str">
        <f>"WEEK "&amp;IF(ROUNDUP(DAY(tbl_raw_data[[#This Row],[updated_date]])/7,0)=5,4,ROUNDUP(DAY(tbl_raw_data[[#This Row],[updated_date]])/7,0))</f>
        <v>WEEK 4</v>
      </c>
      <c r="N4936" s="71" t="str">
        <f>UPPER(VLOOKUP(tbl_raw_data[[#This Row],[Analyst]],settings!$A$1:$B$15,2,0))</f>
        <v>CAMROON</v>
      </c>
      <c r="O4936" s="71" t="str">
        <f>TRIM(UPPER(tbl_raw_data[[#This Row],[Outcome]]))</f>
        <v>APPROVE</v>
      </c>
      <c r="P4936" s="71" t="str">
        <f>TRIM(UPPER(tbl_raw_data[[#This Row],[Queue Name]]))</f>
        <v>CONSUMER POST BUREAU</v>
      </c>
      <c r="Q4936" s="71" t="str">
        <f>IF(tbl_raw_data[[#This Row],[time_taken_in_min]]&lt;=settings!$D$2,"SLA_MET","SLA_NOT_MET")</f>
        <v>SLA_NOT_MET</v>
      </c>
    </row>
    <row r="4937" spans="1:17" x14ac:dyDescent="0.3">
      <c r="A4937" s="1" t="s">
        <v>5900</v>
      </c>
      <c r="B4937" s="36">
        <v>45164.450752314813</v>
      </c>
      <c r="C4937" s="41">
        <v>45164.455983796295</v>
      </c>
      <c r="D4937" s="11" t="s">
        <v>33</v>
      </c>
      <c r="E4937" s="11" t="s">
        <v>8</v>
      </c>
      <c r="F4937" s="11" t="s">
        <v>21</v>
      </c>
      <c r="G4937" s="13"/>
      <c r="H4937" s="84" t="str">
        <f t="shared" si="77"/>
        <v>Reason Unknown</v>
      </c>
      <c r="I4937" s="63">
        <f>(tbl_raw_data[[#This Row],[Date Actioned]])-(tbl_raw_data[[#This Row],[Date Tagged]])</f>
        <v>5.2314814820419997E-3</v>
      </c>
      <c r="J4937" s="66">
        <f>HOUR(tbl_raw_data[[#This Row],[time_taken]])*60+MINUTE(tbl_raw_data[[#This Row],[time_taken]])+SECOND(tbl_raw_data[[#This Row],[time_taken]])/60</f>
        <v>7.5333333333333332</v>
      </c>
      <c r="K4937" s="68">
        <f>DATE(YEAR(tbl_raw_data[[#This Row],[Date Actioned]]),MONTH(tbl_raw_data[[#This Row],[Date Actioned]]),DAY(tbl_raw_data[[#This Row],[Date Actioned]]))</f>
        <v>45164</v>
      </c>
      <c r="L4937" s="65" t="str">
        <f>UPPER(TEXT(tbl_raw_data[[#This Row],[updated_date]],"MMMM"))</f>
        <v>AUGUST</v>
      </c>
      <c r="M4937" s="65" t="str">
        <f>"WEEK "&amp;IF(ROUNDUP(DAY(tbl_raw_data[[#This Row],[updated_date]])/7,0)=5,4,ROUNDUP(DAY(tbl_raw_data[[#This Row],[updated_date]])/7,0))</f>
        <v>WEEK 4</v>
      </c>
      <c r="N4937" s="71" t="str">
        <f>UPPER(VLOOKUP(tbl_raw_data[[#This Row],[Analyst]],settings!$A$1:$B$15,2,0))</f>
        <v>SHAHID</v>
      </c>
      <c r="O4937" s="71" t="str">
        <f>TRIM(UPPER(tbl_raw_data[[#This Row],[Outcome]]))</f>
        <v>DECLINE</v>
      </c>
      <c r="P4937" s="71" t="str">
        <f>TRIM(UPPER(tbl_raw_data[[#This Row],[Queue Name]]))</f>
        <v>CONSUMER POST BUREAU</v>
      </c>
      <c r="Q4937" s="71" t="str">
        <f>IF(tbl_raw_data[[#This Row],[time_taken_in_min]]&lt;=settings!$D$2,"SLA_MET","SLA_NOT_MET")</f>
        <v>SLA_MET</v>
      </c>
    </row>
    <row r="4938" spans="1:17" x14ac:dyDescent="0.3">
      <c r="A4938" s="5" t="s">
        <v>5901</v>
      </c>
      <c r="B4938" s="34">
        <v>45164.454027777778</v>
      </c>
      <c r="C4938" s="40">
        <v>45164.456631944442</v>
      </c>
      <c r="D4938" s="10" t="s">
        <v>33</v>
      </c>
      <c r="E4938" s="10" t="s">
        <v>11</v>
      </c>
      <c r="F4938" s="10" t="s">
        <v>24</v>
      </c>
      <c r="G4938" s="10" t="s">
        <v>737</v>
      </c>
      <c r="H4938" s="84" t="str">
        <f t="shared" si="77"/>
        <v>Reason Unknown</v>
      </c>
      <c r="I4938" s="63">
        <f>(tbl_raw_data[[#This Row],[Date Actioned]])-(tbl_raw_data[[#This Row],[Date Tagged]])</f>
        <v>2.6041666642413475E-3</v>
      </c>
      <c r="J4938" s="66">
        <f>HOUR(tbl_raw_data[[#This Row],[time_taken]])*60+MINUTE(tbl_raw_data[[#This Row],[time_taken]])+SECOND(tbl_raw_data[[#This Row],[time_taken]])/60</f>
        <v>3.75</v>
      </c>
      <c r="K4938" s="68">
        <f>DATE(YEAR(tbl_raw_data[[#This Row],[Date Actioned]]),MONTH(tbl_raw_data[[#This Row],[Date Actioned]]),DAY(tbl_raw_data[[#This Row],[Date Actioned]]))</f>
        <v>45164</v>
      </c>
      <c r="L4938" s="65" t="str">
        <f>UPPER(TEXT(tbl_raw_data[[#This Row],[updated_date]],"MMMM"))</f>
        <v>AUGUST</v>
      </c>
      <c r="M4938" s="65" t="str">
        <f>"WEEK "&amp;IF(ROUNDUP(DAY(tbl_raw_data[[#This Row],[updated_date]])/7,0)=5,4,ROUNDUP(DAY(tbl_raw_data[[#This Row],[updated_date]])/7,0))</f>
        <v>WEEK 4</v>
      </c>
      <c r="N4938" s="71" t="str">
        <f>UPPER(VLOOKUP(tbl_raw_data[[#This Row],[Analyst]],settings!$A$1:$B$15,2,0))</f>
        <v>SAM</v>
      </c>
      <c r="O4938" s="71" t="str">
        <f>TRIM(UPPER(tbl_raw_data[[#This Row],[Outcome]]))</f>
        <v>DECLINE</v>
      </c>
      <c r="P4938" s="71" t="str">
        <f>TRIM(UPPER(tbl_raw_data[[#This Row],[Queue Name]]))</f>
        <v>CONSUMER EXISTING</v>
      </c>
      <c r="Q4938" s="71" t="str">
        <f>IF(tbl_raw_data[[#This Row],[time_taken_in_min]]&lt;=settings!$D$2,"SLA_MET","SLA_NOT_MET")</f>
        <v>SLA_MET</v>
      </c>
    </row>
    <row r="4939" spans="1:17" x14ac:dyDescent="0.3">
      <c r="A4939" s="7" t="s">
        <v>5902</v>
      </c>
      <c r="B4939" s="36">
        <v>45164.481851851851</v>
      </c>
      <c r="C4939" s="41">
        <v>45164.485763888886</v>
      </c>
      <c r="D4939" s="11" t="s">
        <v>33</v>
      </c>
      <c r="E4939" s="11" t="s">
        <v>11</v>
      </c>
      <c r="F4939" s="11" t="s">
        <v>206</v>
      </c>
      <c r="G4939" s="11" t="s">
        <v>678</v>
      </c>
      <c r="H4939" s="84" t="str">
        <f t="shared" si="77"/>
        <v>Reason Unknown</v>
      </c>
      <c r="I4939" s="63">
        <f>(tbl_raw_data[[#This Row],[Date Actioned]])-(tbl_raw_data[[#This Row],[Date Tagged]])</f>
        <v>3.9120370347518474E-3</v>
      </c>
      <c r="J4939" s="66">
        <f>HOUR(tbl_raw_data[[#This Row],[time_taken]])*60+MINUTE(tbl_raw_data[[#This Row],[time_taken]])+SECOND(tbl_raw_data[[#This Row],[time_taken]])/60</f>
        <v>5.6333333333333329</v>
      </c>
      <c r="K4939" s="68">
        <f>DATE(YEAR(tbl_raw_data[[#This Row],[Date Actioned]]),MONTH(tbl_raw_data[[#This Row],[Date Actioned]]),DAY(tbl_raw_data[[#This Row],[Date Actioned]]))</f>
        <v>45164</v>
      </c>
      <c r="L4939" s="65" t="str">
        <f>UPPER(TEXT(tbl_raw_data[[#This Row],[updated_date]],"MMMM"))</f>
        <v>AUGUST</v>
      </c>
      <c r="M4939" s="65" t="str">
        <f>"WEEK "&amp;IF(ROUNDUP(DAY(tbl_raw_data[[#This Row],[updated_date]])/7,0)=5,4,ROUNDUP(DAY(tbl_raw_data[[#This Row],[updated_date]])/7,0))</f>
        <v>WEEK 4</v>
      </c>
      <c r="N4939" s="71" t="str">
        <f>UPPER(VLOOKUP(tbl_raw_data[[#This Row],[Analyst]],settings!$A$1:$B$15,2,0))</f>
        <v>HARDIK</v>
      </c>
      <c r="O4939" s="71" t="str">
        <f>TRIM(UPPER(tbl_raw_data[[#This Row],[Outcome]]))</f>
        <v>DECLINE</v>
      </c>
      <c r="P4939" s="71" t="str">
        <f>TRIM(UPPER(tbl_raw_data[[#This Row],[Queue Name]]))</f>
        <v>CONSUMER EXISTING</v>
      </c>
      <c r="Q4939" s="71" t="str">
        <f>IF(tbl_raw_data[[#This Row],[time_taken_in_min]]&lt;=settings!$D$2,"SLA_MET","SLA_NOT_MET")</f>
        <v>SLA_MET</v>
      </c>
    </row>
    <row r="4940" spans="1:17" x14ac:dyDescent="0.3">
      <c r="A4940" s="1" t="s">
        <v>5903</v>
      </c>
      <c r="B4940" s="34">
        <v>45164.491886574076</v>
      </c>
      <c r="C4940" s="40">
        <v>45164.493460648147</v>
      </c>
      <c r="D4940" s="10" t="s">
        <v>33</v>
      </c>
      <c r="E4940" s="10" t="s">
        <v>11</v>
      </c>
      <c r="F4940" s="10" t="s">
        <v>21</v>
      </c>
      <c r="G4940" s="12"/>
      <c r="H4940" s="84" t="str">
        <f t="shared" si="77"/>
        <v>Reason Unknown</v>
      </c>
      <c r="I4940" s="63">
        <f>(tbl_raw_data[[#This Row],[Date Actioned]])-(tbl_raw_data[[#This Row],[Date Tagged]])</f>
        <v>1.5740740709588863E-3</v>
      </c>
      <c r="J4940" s="66">
        <f>HOUR(tbl_raw_data[[#This Row],[time_taken]])*60+MINUTE(tbl_raw_data[[#This Row],[time_taken]])+SECOND(tbl_raw_data[[#This Row],[time_taken]])/60</f>
        <v>2.2666666666666666</v>
      </c>
      <c r="K4940" s="68">
        <f>DATE(YEAR(tbl_raw_data[[#This Row],[Date Actioned]]),MONTH(tbl_raw_data[[#This Row],[Date Actioned]]),DAY(tbl_raw_data[[#This Row],[Date Actioned]]))</f>
        <v>45164</v>
      </c>
      <c r="L4940" s="65" t="str">
        <f>UPPER(TEXT(tbl_raw_data[[#This Row],[updated_date]],"MMMM"))</f>
        <v>AUGUST</v>
      </c>
      <c r="M4940" s="65" t="str">
        <f>"WEEK "&amp;IF(ROUNDUP(DAY(tbl_raw_data[[#This Row],[updated_date]])/7,0)=5,4,ROUNDUP(DAY(tbl_raw_data[[#This Row],[updated_date]])/7,0))</f>
        <v>WEEK 4</v>
      </c>
      <c r="N4940" s="71" t="str">
        <f>UPPER(VLOOKUP(tbl_raw_data[[#This Row],[Analyst]],settings!$A$1:$B$15,2,0))</f>
        <v>SHAHID</v>
      </c>
      <c r="O4940" s="71" t="str">
        <f>TRIM(UPPER(tbl_raw_data[[#This Row],[Outcome]]))</f>
        <v>DECLINE</v>
      </c>
      <c r="P4940" s="71" t="str">
        <f>TRIM(UPPER(tbl_raw_data[[#This Row],[Queue Name]]))</f>
        <v>CONSUMER EXISTING</v>
      </c>
      <c r="Q4940" s="71" t="str">
        <f>IF(tbl_raw_data[[#This Row],[time_taken_in_min]]&lt;=settings!$D$2,"SLA_MET","SLA_NOT_MET")</f>
        <v>SLA_MET</v>
      </c>
    </row>
    <row r="4941" spans="1:17" x14ac:dyDescent="0.3">
      <c r="A4941" s="5" t="s">
        <v>5904</v>
      </c>
      <c r="B4941" s="36">
        <v>45164.501493055555</v>
      </c>
      <c r="C4941" s="41">
        <v>45164.509166666663</v>
      </c>
      <c r="D4941" s="11" t="s">
        <v>33</v>
      </c>
      <c r="E4941" s="11" t="s">
        <v>11</v>
      </c>
      <c r="F4941" s="11" t="s">
        <v>24</v>
      </c>
      <c r="G4941" s="13"/>
      <c r="H4941" s="84" t="str">
        <f t="shared" si="77"/>
        <v>Reason Unknown</v>
      </c>
      <c r="I4941" s="63">
        <f>(tbl_raw_data[[#This Row],[Date Actioned]])-(tbl_raw_data[[#This Row],[Date Tagged]])</f>
        <v>7.6736111077480018E-3</v>
      </c>
      <c r="J4941" s="66">
        <f>HOUR(tbl_raw_data[[#This Row],[time_taken]])*60+MINUTE(tbl_raw_data[[#This Row],[time_taken]])+SECOND(tbl_raw_data[[#This Row],[time_taken]])/60</f>
        <v>11.05</v>
      </c>
      <c r="K4941" s="68">
        <f>DATE(YEAR(tbl_raw_data[[#This Row],[Date Actioned]]),MONTH(tbl_raw_data[[#This Row],[Date Actioned]]),DAY(tbl_raw_data[[#This Row],[Date Actioned]]))</f>
        <v>45164</v>
      </c>
      <c r="L4941" s="65" t="str">
        <f>UPPER(TEXT(tbl_raw_data[[#This Row],[updated_date]],"MMMM"))</f>
        <v>AUGUST</v>
      </c>
      <c r="M4941" s="65" t="str">
        <f>"WEEK "&amp;IF(ROUNDUP(DAY(tbl_raw_data[[#This Row],[updated_date]])/7,0)=5,4,ROUNDUP(DAY(tbl_raw_data[[#This Row],[updated_date]])/7,0))</f>
        <v>WEEK 4</v>
      </c>
      <c r="N4941" s="71" t="str">
        <f>UPPER(VLOOKUP(tbl_raw_data[[#This Row],[Analyst]],settings!$A$1:$B$15,2,0))</f>
        <v>SAM</v>
      </c>
      <c r="O4941" s="71" t="str">
        <f>TRIM(UPPER(tbl_raw_data[[#This Row],[Outcome]]))</f>
        <v>DECLINE</v>
      </c>
      <c r="P4941" s="71" t="str">
        <f>TRIM(UPPER(tbl_raw_data[[#This Row],[Queue Name]]))</f>
        <v>CONSUMER EXISTING</v>
      </c>
      <c r="Q4941" s="71" t="str">
        <f>IF(tbl_raw_data[[#This Row],[time_taken_in_min]]&lt;=settings!$D$2,"SLA_MET","SLA_NOT_MET")</f>
        <v>SLA_MET</v>
      </c>
    </row>
    <row r="4942" spans="1:17" x14ac:dyDescent="0.3">
      <c r="A4942" s="7" t="s">
        <v>5905</v>
      </c>
      <c r="B4942" s="34">
        <v>45164.514780092592</v>
      </c>
      <c r="C4942" s="40">
        <v>45164.521979166668</v>
      </c>
      <c r="D4942" s="10" t="s">
        <v>33</v>
      </c>
      <c r="E4942" s="10" t="s">
        <v>11</v>
      </c>
      <c r="F4942" s="10" t="s">
        <v>206</v>
      </c>
      <c r="G4942" s="10" t="s">
        <v>735</v>
      </c>
      <c r="H4942" s="84" t="str">
        <f t="shared" si="77"/>
        <v>Reason Unknown</v>
      </c>
      <c r="I4942" s="63">
        <f>(tbl_raw_data[[#This Row],[Date Actioned]])-(tbl_raw_data[[#This Row],[Date Tagged]])</f>
        <v>7.1990740761975758E-3</v>
      </c>
      <c r="J4942" s="66">
        <f>HOUR(tbl_raw_data[[#This Row],[time_taken]])*60+MINUTE(tbl_raw_data[[#This Row],[time_taken]])+SECOND(tbl_raw_data[[#This Row],[time_taken]])/60</f>
        <v>10.366666666666667</v>
      </c>
      <c r="K4942" s="68">
        <f>DATE(YEAR(tbl_raw_data[[#This Row],[Date Actioned]]),MONTH(tbl_raw_data[[#This Row],[Date Actioned]]),DAY(tbl_raw_data[[#This Row],[Date Actioned]]))</f>
        <v>45164</v>
      </c>
      <c r="L4942" s="65" t="str">
        <f>UPPER(TEXT(tbl_raw_data[[#This Row],[updated_date]],"MMMM"))</f>
        <v>AUGUST</v>
      </c>
      <c r="M4942" s="65" t="str">
        <f>"WEEK "&amp;IF(ROUNDUP(DAY(tbl_raw_data[[#This Row],[updated_date]])/7,0)=5,4,ROUNDUP(DAY(tbl_raw_data[[#This Row],[updated_date]])/7,0))</f>
        <v>WEEK 4</v>
      </c>
      <c r="N4942" s="71" t="str">
        <f>UPPER(VLOOKUP(tbl_raw_data[[#This Row],[Analyst]],settings!$A$1:$B$15,2,0))</f>
        <v>HARDIK</v>
      </c>
      <c r="O4942" s="71" t="str">
        <f>TRIM(UPPER(tbl_raw_data[[#This Row],[Outcome]]))</f>
        <v>DECLINE</v>
      </c>
      <c r="P4942" s="71" t="str">
        <f>TRIM(UPPER(tbl_raw_data[[#This Row],[Queue Name]]))</f>
        <v>CONSUMER EXISTING</v>
      </c>
      <c r="Q4942" s="71" t="str">
        <f>IF(tbl_raw_data[[#This Row],[time_taken_in_min]]&lt;=settings!$D$2,"SLA_MET","SLA_NOT_MET")</f>
        <v>SLA_MET</v>
      </c>
    </row>
    <row r="4943" spans="1:17" x14ac:dyDescent="0.3">
      <c r="A4943" s="1" t="s">
        <v>5906</v>
      </c>
      <c r="B4943" s="36">
        <v>45164.516747685186</v>
      </c>
      <c r="C4943" s="41">
        <v>45164.518750000003</v>
      </c>
      <c r="D4943" s="11" t="s">
        <v>33</v>
      </c>
      <c r="E4943" s="11" t="s">
        <v>8</v>
      </c>
      <c r="F4943" s="11" t="s">
        <v>24</v>
      </c>
      <c r="G4943" s="11" t="s">
        <v>676</v>
      </c>
      <c r="H4943" s="84" t="str">
        <f t="shared" si="77"/>
        <v>Reason Unknown</v>
      </c>
      <c r="I4943" s="63">
        <f>(tbl_raw_data[[#This Row],[Date Actioned]])-(tbl_raw_data[[#This Row],[Date Tagged]])</f>
        <v>2.0023148172185756E-3</v>
      </c>
      <c r="J4943" s="66">
        <f>HOUR(tbl_raw_data[[#This Row],[time_taken]])*60+MINUTE(tbl_raw_data[[#This Row],[time_taken]])+SECOND(tbl_raw_data[[#This Row],[time_taken]])/60</f>
        <v>2.8833333333333333</v>
      </c>
      <c r="K4943" s="68">
        <f>DATE(YEAR(tbl_raw_data[[#This Row],[Date Actioned]]),MONTH(tbl_raw_data[[#This Row],[Date Actioned]]),DAY(tbl_raw_data[[#This Row],[Date Actioned]]))</f>
        <v>45164</v>
      </c>
      <c r="L4943" s="65" t="str">
        <f>UPPER(TEXT(tbl_raw_data[[#This Row],[updated_date]],"MMMM"))</f>
        <v>AUGUST</v>
      </c>
      <c r="M4943" s="65" t="str">
        <f>"WEEK "&amp;IF(ROUNDUP(DAY(tbl_raw_data[[#This Row],[updated_date]])/7,0)=5,4,ROUNDUP(DAY(tbl_raw_data[[#This Row],[updated_date]])/7,0))</f>
        <v>WEEK 4</v>
      </c>
      <c r="N4943" s="71" t="str">
        <f>UPPER(VLOOKUP(tbl_raw_data[[#This Row],[Analyst]],settings!$A$1:$B$15,2,0))</f>
        <v>SAM</v>
      </c>
      <c r="O4943" s="71" t="str">
        <f>TRIM(UPPER(tbl_raw_data[[#This Row],[Outcome]]))</f>
        <v>DECLINE</v>
      </c>
      <c r="P4943" s="71" t="str">
        <f>TRIM(UPPER(tbl_raw_data[[#This Row],[Queue Name]]))</f>
        <v>CONSUMER POST BUREAU</v>
      </c>
      <c r="Q4943" s="71" t="str">
        <f>IF(tbl_raw_data[[#This Row],[time_taken_in_min]]&lt;=settings!$D$2,"SLA_MET","SLA_NOT_MET")</f>
        <v>SLA_MET</v>
      </c>
    </row>
    <row r="4944" spans="1:17" x14ac:dyDescent="0.3">
      <c r="A4944" s="5" t="s">
        <v>5907</v>
      </c>
      <c r="B4944" s="34">
        <v>45164.531608796293</v>
      </c>
      <c r="C4944" s="40">
        <v>45164.537731481483</v>
      </c>
      <c r="D4944" s="10" t="s">
        <v>33</v>
      </c>
      <c r="E4944" s="10" t="s">
        <v>11</v>
      </c>
      <c r="F4944" s="10" t="s">
        <v>22</v>
      </c>
      <c r="G4944" s="12"/>
      <c r="H4944" s="84" t="str">
        <f t="shared" si="77"/>
        <v>Reason Unknown</v>
      </c>
      <c r="I4944" s="63">
        <f>(tbl_raw_data[[#This Row],[Date Actioned]])-(tbl_raw_data[[#This Row],[Date Tagged]])</f>
        <v>6.1226851903484203E-3</v>
      </c>
      <c r="J4944" s="66">
        <f>HOUR(tbl_raw_data[[#This Row],[time_taken]])*60+MINUTE(tbl_raw_data[[#This Row],[time_taken]])+SECOND(tbl_raw_data[[#This Row],[time_taken]])/60</f>
        <v>8.8166666666666664</v>
      </c>
      <c r="K4944" s="68">
        <f>DATE(YEAR(tbl_raw_data[[#This Row],[Date Actioned]]),MONTH(tbl_raw_data[[#This Row],[Date Actioned]]),DAY(tbl_raw_data[[#This Row],[Date Actioned]]))</f>
        <v>45164</v>
      </c>
      <c r="L4944" s="65" t="str">
        <f>UPPER(TEXT(tbl_raw_data[[#This Row],[updated_date]],"MMMM"))</f>
        <v>AUGUST</v>
      </c>
      <c r="M4944" s="65" t="str">
        <f>"WEEK "&amp;IF(ROUNDUP(DAY(tbl_raw_data[[#This Row],[updated_date]])/7,0)=5,4,ROUNDUP(DAY(tbl_raw_data[[#This Row],[updated_date]])/7,0))</f>
        <v>WEEK 4</v>
      </c>
      <c r="N4944" s="71" t="str">
        <f>UPPER(VLOOKUP(tbl_raw_data[[#This Row],[Analyst]],settings!$A$1:$B$15,2,0))</f>
        <v>ROHAN</v>
      </c>
      <c r="O4944" s="71" t="str">
        <f>TRIM(UPPER(tbl_raw_data[[#This Row],[Outcome]]))</f>
        <v>DECLINE</v>
      </c>
      <c r="P4944" s="71" t="str">
        <f>TRIM(UPPER(tbl_raw_data[[#This Row],[Queue Name]]))</f>
        <v>CONSUMER EXISTING</v>
      </c>
      <c r="Q4944" s="71" t="str">
        <f>IF(tbl_raw_data[[#This Row],[time_taken_in_min]]&lt;=settings!$D$2,"SLA_MET","SLA_NOT_MET")</f>
        <v>SLA_MET</v>
      </c>
    </row>
    <row r="4945" spans="1:17" x14ac:dyDescent="0.3">
      <c r="A4945" s="7" t="s">
        <v>5908</v>
      </c>
      <c r="B4945" s="36">
        <v>45164.531909722224</v>
      </c>
      <c r="C4945" s="41">
        <v>45164.539479166669</v>
      </c>
      <c r="D4945" s="11" t="s">
        <v>33</v>
      </c>
      <c r="E4945" s="11" t="s">
        <v>11</v>
      </c>
      <c r="F4945" s="11" t="s">
        <v>206</v>
      </c>
      <c r="G4945" s="11" t="s">
        <v>678</v>
      </c>
      <c r="H4945" s="84" t="str">
        <f t="shared" si="77"/>
        <v>Reason Unknown</v>
      </c>
      <c r="I4945" s="63">
        <f>(tbl_raw_data[[#This Row],[Date Actioned]])-(tbl_raw_data[[#This Row],[Date Tagged]])</f>
        <v>7.5694444458349608E-3</v>
      </c>
      <c r="J4945" s="66">
        <f>HOUR(tbl_raw_data[[#This Row],[time_taken]])*60+MINUTE(tbl_raw_data[[#This Row],[time_taken]])+SECOND(tbl_raw_data[[#This Row],[time_taken]])/60</f>
        <v>10.9</v>
      </c>
      <c r="K4945" s="68">
        <f>DATE(YEAR(tbl_raw_data[[#This Row],[Date Actioned]]),MONTH(tbl_raw_data[[#This Row],[Date Actioned]]),DAY(tbl_raw_data[[#This Row],[Date Actioned]]))</f>
        <v>45164</v>
      </c>
      <c r="L4945" s="65" t="str">
        <f>UPPER(TEXT(tbl_raw_data[[#This Row],[updated_date]],"MMMM"))</f>
        <v>AUGUST</v>
      </c>
      <c r="M4945" s="65" t="str">
        <f>"WEEK "&amp;IF(ROUNDUP(DAY(tbl_raw_data[[#This Row],[updated_date]])/7,0)=5,4,ROUNDUP(DAY(tbl_raw_data[[#This Row],[updated_date]])/7,0))</f>
        <v>WEEK 4</v>
      </c>
      <c r="N4945" s="71" t="str">
        <f>UPPER(VLOOKUP(tbl_raw_data[[#This Row],[Analyst]],settings!$A$1:$B$15,2,0))</f>
        <v>HARDIK</v>
      </c>
      <c r="O4945" s="71" t="str">
        <f>TRIM(UPPER(tbl_raw_data[[#This Row],[Outcome]]))</f>
        <v>DECLINE</v>
      </c>
      <c r="P4945" s="71" t="str">
        <f>TRIM(UPPER(tbl_raw_data[[#This Row],[Queue Name]]))</f>
        <v>CONSUMER EXISTING</v>
      </c>
      <c r="Q4945" s="71" t="str">
        <f>IF(tbl_raw_data[[#This Row],[time_taken_in_min]]&lt;=settings!$D$2,"SLA_MET","SLA_NOT_MET")</f>
        <v>SLA_MET</v>
      </c>
    </row>
    <row r="4946" spans="1:17" x14ac:dyDescent="0.3">
      <c r="A4946" s="1" t="s">
        <v>5909</v>
      </c>
      <c r="B4946" s="34">
        <v>45164.551793981482</v>
      </c>
      <c r="C4946" s="40">
        <v>45164.563263888886</v>
      </c>
      <c r="D4946" s="10" t="s">
        <v>33</v>
      </c>
      <c r="E4946" s="10" t="s">
        <v>11</v>
      </c>
      <c r="F4946" s="10" t="s">
        <v>206</v>
      </c>
      <c r="G4946" s="10" t="s">
        <v>735</v>
      </c>
      <c r="H4946" s="84" t="str">
        <f t="shared" si="77"/>
        <v>Reason Unknown</v>
      </c>
      <c r="I4946" s="63">
        <f>(tbl_raw_data[[#This Row],[Date Actioned]])-(tbl_raw_data[[#This Row],[Date Tagged]])</f>
        <v>1.1469907403807156E-2</v>
      </c>
      <c r="J4946" s="66">
        <f>HOUR(tbl_raw_data[[#This Row],[time_taken]])*60+MINUTE(tbl_raw_data[[#This Row],[time_taken]])+SECOND(tbl_raw_data[[#This Row],[time_taken]])/60</f>
        <v>16.516666666666666</v>
      </c>
      <c r="K4946" s="68">
        <f>DATE(YEAR(tbl_raw_data[[#This Row],[Date Actioned]]),MONTH(tbl_raw_data[[#This Row],[Date Actioned]]),DAY(tbl_raw_data[[#This Row],[Date Actioned]]))</f>
        <v>45164</v>
      </c>
      <c r="L4946" s="65" t="str">
        <f>UPPER(TEXT(tbl_raw_data[[#This Row],[updated_date]],"MMMM"))</f>
        <v>AUGUST</v>
      </c>
      <c r="M4946" s="65" t="str">
        <f>"WEEK "&amp;IF(ROUNDUP(DAY(tbl_raw_data[[#This Row],[updated_date]])/7,0)=5,4,ROUNDUP(DAY(tbl_raw_data[[#This Row],[updated_date]])/7,0))</f>
        <v>WEEK 4</v>
      </c>
      <c r="N4946" s="71" t="str">
        <f>UPPER(VLOOKUP(tbl_raw_data[[#This Row],[Analyst]],settings!$A$1:$B$15,2,0))</f>
        <v>HARDIK</v>
      </c>
      <c r="O4946" s="71" t="str">
        <f>TRIM(UPPER(tbl_raw_data[[#This Row],[Outcome]]))</f>
        <v>DECLINE</v>
      </c>
      <c r="P4946" s="71" t="str">
        <f>TRIM(UPPER(tbl_raw_data[[#This Row],[Queue Name]]))</f>
        <v>CONSUMER EXISTING</v>
      </c>
      <c r="Q4946" s="71" t="str">
        <f>IF(tbl_raw_data[[#This Row],[time_taken_in_min]]&lt;=settings!$D$2,"SLA_MET","SLA_NOT_MET")</f>
        <v>SLA_MET</v>
      </c>
    </row>
    <row r="4947" spans="1:17" x14ac:dyDescent="0.3">
      <c r="A4947" s="5" t="s">
        <v>5910</v>
      </c>
      <c r="B4947" s="36">
        <v>45164.571516203701</v>
      </c>
      <c r="C4947" s="41">
        <v>45164.58797453704</v>
      </c>
      <c r="D4947" s="11" t="s">
        <v>33</v>
      </c>
      <c r="E4947" s="11" t="s">
        <v>11</v>
      </c>
      <c r="F4947" s="11" t="s">
        <v>22</v>
      </c>
      <c r="G4947" s="13"/>
      <c r="H4947" s="84" t="str">
        <f t="shared" si="77"/>
        <v>Reason Unknown</v>
      </c>
      <c r="I4947" s="63">
        <f>(tbl_raw_data[[#This Row],[Date Actioned]])-(tbl_raw_data[[#This Row],[Date Tagged]])</f>
        <v>1.6458333338960074E-2</v>
      </c>
      <c r="J4947" s="66">
        <f>HOUR(tbl_raw_data[[#This Row],[time_taken]])*60+MINUTE(tbl_raw_data[[#This Row],[time_taken]])+SECOND(tbl_raw_data[[#This Row],[time_taken]])/60</f>
        <v>23.7</v>
      </c>
      <c r="K4947" s="68">
        <f>DATE(YEAR(tbl_raw_data[[#This Row],[Date Actioned]]),MONTH(tbl_raw_data[[#This Row],[Date Actioned]]),DAY(tbl_raw_data[[#This Row],[Date Actioned]]))</f>
        <v>45164</v>
      </c>
      <c r="L4947" s="65" t="str">
        <f>UPPER(TEXT(tbl_raw_data[[#This Row],[updated_date]],"MMMM"))</f>
        <v>AUGUST</v>
      </c>
      <c r="M4947" s="65" t="str">
        <f>"WEEK "&amp;IF(ROUNDUP(DAY(tbl_raw_data[[#This Row],[updated_date]])/7,0)=5,4,ROUNDUP(DAY(tbl_raw_data[[#This Row],[updated_date]])/7,0))</f>
        <v>WEEK 4</v>
      </c>
      <c r="N4947" s="71" t="str">
        <f>UPPER(VLOOKUP(tbl_raw_data[[#This Row],[Analyst]],settings!$A$1:$B$15,2,0))</f>
        <v>ROHAN</v>
      </c>
      <c r="O4947" s="71" t="str">
        <f>TRIM(UPPER(tbl_raw_data[[#This Row],[Outcome]]))</f>
        <v>DECLINE</v>
      </c>
      <c r="P4947" s="71" t="str">
        <f>TRIM(UPPER(tbl_raw_data[[#This Row],[Queue Name]]))</f>
        <v>CONSUMER EXISTING</v>
      </c>
      <c r="Q4947" s="71" t="str">
        <f>IF(tbl_raw_data[[#This Row],[time_taken_in_min]]&lt;=settings!$D$2,"SLA_MET","SLA_NOT_MET")</f>
        <v>SLA_NOT_MET</v>
      </c>
    </row>
    <row r="4948" spans="1:17" x14ac:dyDescent="0.3">
      <c r="A4948" s="7" t="s">
        <v>5911</v>
      </c>
      <c r="B4948" s="34">
        <v>45164.584791666668</v>
      </c>
      <c r="C4948" s="40">
        <v>45164.588923611111</v>
      </c>
      <c r="D4948" s="10" t="s">
        <v>33</v>
      </c>
      <c r="E4948" s="10" t="s">
        <v>11</v>
      </c>
      <c r="F4948" s="10" t="s">
        <v>24</v>
      </c>
      <c r="G4948" s="10" t="s">
        <v>735</v>
      </c>
      <c r="H4948" s="84" t="str">
        <f t="shared" si="77"/>
        <v>Reason Unknown</v>
      </c>
      <c r="I4948" s="63">
        <f>(tbl_raw_data[[#This Row],[Date Actioned]])-(tbl_raw_data[[#This Row],[Date Tagged]])</f>
        <v>4.1319444426335394E-3</v>
      </c>
      <c r="J4948" s="66">
        <f>HOUR(tbl_raw_data[[#This Row],[time_taken]])*60+MINUTE(tbl_raw_data[[#This Row],[time_taken]])+SECOND(tbl_raw_data[[#This Row],[time_taken]])/60</f>
        <v>5.95</v>
      </c>
      <c r="K4948" s="68">
        <f>DATE(YEAR(tbl_raw_data[[#This Row],[Date Actioned]]),MONTH(tbl_raw_data[[#This Row],[Date Actioned]]),DAY(tbl_raw_data[[#This Row],[Date Actioned]]))</f>
        <v>45164</v>
      </c>
      <c r="L4948" s="65" t="str">
        <f>UPPER(TEXT(tbl_raw_data[[#This Row],[updated_date]],"MMMM"))</f>
        <v>AUGUST</v>
      </c>
      <c r="M4948" s="65" t="str">
        <f>"WEEK "&amp;IF(ROUNDUP(DAY(tbl_raw_data[[#This Row],[updated_date]])/7,0)=5,4,ROUNDUP(DAY(tbl_raw_data[[#This Row],[updated_date]])/7,0))</f>
        <v>WEEK 4</v>
      </c>
      <c r="N4948" s="71" t="str">
        <f>UPPER(VLOOKUP(tbl_raw_data[[#This Row],[Analyst]],settings!$A$1:$B$15,2,0))</f>
        <v>SAM</v>
      </c>
      <c r="O4948" s="71" t="str">
        <f>TRIM(UPPER(tbl_raw_data[[#This Row],[Outcome]]))</f>
        <v>DECLINE</v>
      </c>
      <c r="P4948" s="71" t="str">
        <f>TRIM(UPPER(tbl_raw_data[[#This Row],[Queue Name]]))</f>
        <v>CONSUMER EXISTING</v>
      </c>
      <c r="Q4948" s="71" t="str">
        <f>IF(tbl_raw_data[[#This Row],[time_taken_in_min]]&lt;=settings!$D$2,"SLA_MET","SLA_NOT_MET")</f>
        <v>SLA_MET</v>
      </c>
    </row>
    <row r="4949" spans="1:17" x14ac:dyDescent="0.3">
      <c r="A4949" s="1" t="s">
        <v>5912</v>
      </c>
      <c r="B4949" s="36">
        <v>45164.612673611111</v>
      </c>
      <c r="C4949" s="41">
        <v>45164.616111111114</v>
      </c>
      <c r="D4949" s="11" t="s">
        <v>33</v>
      </c>
      <c r="E4949" s="11" t="s">
        <v>11</v>
      </c>
      <c r="F4949" s="11" t="s">
        <v>21</v>
      </c>
      <c r="G4949" s="13"/>
      <c r="H4949" s="84" t="str">
        <f t="shared" si="77"/>
        <v>Reason Unknown</v>
      </c>
      <c r="I4949" s="63">
        <f>(tbl_raw_data[[#This Row],[Date Actioned]])-(tbl_raw_data[[#This Row],[Date Tagged]])</f>
        <v>3.4375000032014214E-3</v>
      </c>
      <c r="J4949" s="66">
        <f>HOUR(tbl_raw_data[[#This Row],[time_taken]])*60+MINUTE(tbl_raw_data[[#This Row],[time_taken]])+SECOND(tbl_raw_data[[#This Row],[time_taken]])/60</f>
        <v>4.95</v>
      </c>
      <c r="K4949" s="68">
        <f>DATE(YEAR(tbl_raw_data[[#This Row],[Date Actioned]]),MONTH(tbl_raw_data[[#This Row],[Date Actioned]]),DAY(tbl_raw_data[[#This Row],[Date Actioned]]))</f>
        <v>45164</v>
      </c>
      <c r="L4949" s="65" t="str">
        <f>UPPER(TEXT(tbl_raw_data[[#This Row],[updated_date]],"MMMM"))</f>
        <v>AUGUST</v>
      </c>
      <c r="M4949" s="65" t="str">
        <f>"WEEK "&amp;IF(ROUNDUP(DAY(tbl_raw_data[[#This Row],[updated_date]])/7,0)=5,4,ROUNDUP(DAY(tbl_raw_data[[#This Row],[updated_date]])/7,0))</f>
        <v>WEEK 4</v>
      </c>
      <c r="N4949" s="71" t="str">
        <f>UPPER(VLOOKUP(tbl_raw_data[[#This Row],[Analyst]],settings!$A$1:$B$15,2,0))</f>
        <v>SHAHID</v>
      </c>
      <c r="O4949" s="71" t="str">
        <f>TRIM(UPPER(tbl_raw_data[[#This Row],[Outcome]]))</f>
        <v>DECLINE</v>
      </c>
      <c r="P4949" s="71" t="str">
        <f>TRIM(UPPER(tbl_raw_data[[#This Row],[Queue Name]]))</f>
        <v>CONSUMER EXISTING</v>
      </c>
      <c r="Q4949" s="71" t="str">
        <f>IF(tbl_raw_data[[#This Row],[time_taken_in_min]]&lt;=settings!$D$2,"SLA_MET","SLA_NOT_MET")</f>
        <v>SLA_MET</v>
      </c>
    </row>
    <row r="4950" spans="1:17" x14ac:dyDescent="0.3">
      <c r="A4950" s="5" t="s">
        <v>5913</v>
      </c>
      <c r="B4950" s="34">
        <v>45164.61482638889</v>
      </c>
      <c r="C4950" s="40">
        <v>45164.619895833333</v>
      </c>
      <c r="D4950" s="10" t="s">
        <v>33</v>
      </c>
      <c r="E4950" s="10" t="s">
        <v>11</v>
      </c>
      <c r="F4950" s="10" t="s">
        <v>206</v>
      </c>
      <c r="G4950" s="10" t="s">
        <v>673</v>
      </c>
      <c r="H4950" s="84" t="str">
        <f t="shared" si="77"/>
        <v>Overdue Bill</v>
      </c>
      <c r="I4950" s="63">
        <f>(tbl_raw_data[[#This Row],[Date Actioned]])-(tbl_raw_data[[#This Row],[Date Tagged]])</f>
        <v>5.0694444435066544E-3</v>
      </c>
      <c r="J4950" s="66">
        <f>HOUR(tbl_raw_data[[#This Row],[time_taken]])*60+MINUTE(tbl_raw_data[[#This Row],[time_taken]])+SECOND(tbl_raw_data[[#This Row],[time_taken]])/60</f>
        <v>7.3</v>
      </c>
      <c r="K4950" s="68">
        <f>DATE(YEAR(tbl_raw_data[[#This Row],[Date Actioned]]),MONTH(tbl_raw_data[[#This Row],[Date Actioned]]),DAY(tbl_raw_data[[#This Row],[Date Actioned]]))</f>
        <v>45164</v>
      </c>
      <c r="L4950" s="65" t="str">
        <f>UPPER(TEXT(tbl_raw_data[[#This Row],[updated_date]],"MMMM"))</f>
        <v>AUGUST</v>
      </c>
      <c r="M4950" s="65" t="str">
        <f>"WEEK "&amp;IF(ROUNDUP(DAY(tbl_raw_data[[#This Row],[updated_date]])/7,0)=5,4,ROUNDUP(DAY(tbl_raw_data[[#This Row],[updated_date]])/7,0))</f>
        <v>WEEK 4</v>
      </c>
      <c r="N4950" s="71" t="str">
        <f>UPPER(VLOOKUP(tbl_raw_data[[#This Row],[Analyst]],settings!$A$1:$B$15,2,0))</f>
        <v>HARDIK</v>
      </c>
      <c r="O4950" s="71" t="str">
        <f>TRIM(UPPER(tbl_raw_data[[#This Row],[Outcome]]))</f>
        <v>DECLINE</v>
      </c>
      <c r="P4950" s="71" t="str">
        <f>TRIM(UPPER(tbl_raw_data[[#This Row],[Queue Name]]))</f>
        <v>CONSUMER EXISTING</v>
      </c>
      <c r="Q4950" s="71" t="str">
        <f>IF(tbl_raw_data[[#This Row],[time_taken_in_min]]&lt;=settings!$D$2,"SLA_MET","SLA_NOT_MET")</f>
        <v>SLA_MET</v>
      </c>
    </row>
    <row r="4951" spans="1:17" x14ac:dyDescent="0.3">
      <c r="A4951" s="7" t="s">
        <v>5914</v>
      </c>
      <c r="B4951" s="36">
        <v>45164.620416666665</v>
      </c>
      <c r="C4951" s="41">
        <v>45164.634432870371</v>
      </c>
      <c r="D4951" s="11" t="s">
        <v>33</v>
      </c>
      <c r="E4951" s="11" t="s">
        <v>11</v>
      </c>
      <c r="F4951" s="11" t="s">
        <v>22</v>
      </c>
      <c r="G4951" s="13"/>
      <c r="H4951" s="84" t="str">
        <f t="shared" si="77"/>
        <v>Reason Unknown</v>
      </c>
      <c r="I4951" s="63">
        <f>(tbl_raw_data[[#This Row],[Date Actioned]])-(tbl_raw_data[[#This Row],[Date Tagged]])</f>
        <v>1.4016203705978114E-2</v>
      </c>
      <c r="J4951" s="66">
        <f>HOUR(tbl_raw_data[[#This Row],[time_taken]])*60+MINUTE(tbl_raw_data[[#This Row],[time_taken]])+SECOND(tbl_raw_data[[#This Row],[time_taken]])/60</f>
        <v>20.183333333333334</v>
      </c>
      <c r="K4951" s="68">
        <f>DATE(YEAR(tbl_raw_data[[#This Row],[Date Actioned]]),MONTH(tbl_raw_data[[#This Row],[Date Actioned]]),DAY(tbl_raw_data[[#This Row],[Date Actioned]]))</f>
        <v>45164</v>
      </c>
      <c r="L4951" s="65" t="str">
        <f>UPPER(TEXT(tbl_raw_data[[#This Row],[updated_date]],"MMMM"))</f>
        <v>AUGUST</v>
      </c>
      <c r="M4951" s="65" t="str">
        <f>"WEEK "&amp;IF(ROUNDUP(DAY(tbl_raw_data[[#This Row],[updated_date]])/7,0)=5,4,ROUNDUP(DAY(tbl_raw_data[[#This Row],[updated_date]])/7,0))</f>
        <v>WEEK 4</v>
      </c>
      <c r="N4951" s="71" t="str">
        <f>UPPER(VLOOKUP(tbl_raw_data[[#This Row],[Analyst]],settings!$A$1:$B$15,2,0))</f>
        <v>ROHAN</v>
      </c>
      <c r="O4951" s="71" t="str">
        <f>TRIM(UPPER(tbl_raw_data[[#This Row],[Outcome]]))</f>
        <v>DECLINE</v>
      </c>
      <c r="P4951" s="71" t="str">
        <f>TRIM(UPPER(tbl_raw_data[[#This Row],[Queue Name]]))</f>
        <v>CONSUMER EXISTING</v>
      </c>
      <c r="Q4951" s="71" t="str">
        <f>IF(tbl_raw_data[[#This Row],[time_taken_in_min]]&lt;=settings!$D$2,"SLA_MET","SLA_NOT_MET")</f>
        <v>SLA_NOT_MET</v>
      </c>
    </row>
    <row r="4952" spans="1:17" x14ac:dyDescent="0.3">
      <c r="A4952" s="1" t="s">
        <v>5915</v>
      </c>
      <c r="B4952" s="34">
        <v>45164.636643518519</v>
      </c>
      <c r="C4952" s="40">
        <v>45164.643310185187</v>
      </c>
      <c r="D4952" s="10" t="s">
        <v>33</v>
      </c>
      <c r="E4952" s="10" t="s">
        <v>11</v>
      </c>
      <c r="F4952" s="10" t="s">
        <v>24</v>
      </c>
      <c r="G4952" s="10" t="s">
        <v>826</v>
      </c>
      <c r="H4952" s="84" t="str">
        <f t="shared" si="77"/>
        <v>Reason Unknown</v>
      </c>
      <c r="I4952" s="63">
        <f>(tbl_raw_data[[#This Row],[Date Actioned]])-(tbl_raw_data[[#This Row],[Date Tagged]])</f>
        <v>6.6666666680248454E-3</v>
      </c>
      <c r="J4952" s="66">
        <f>HOUR(tbl_raw_data[[#This Row],[time_taken]])*60+MINUTE(tbl_raw_data[[#This Row],[time_taken]])+SECOND(tbl_raw_data[[#This Row],[time_taken]])/60</f>
        <v>9.6</v>
      </c>
      <c r="K4952" s="68">
        <f>DATE(YEAR(tbl_raw_data[[#This Row],[Date Actioned]]),MONTH(tbl_raw_data[[#This Row],[Date Actioned]]),DAY(tbl_raw_data[[#This Row],[Date Actioned]]))</f>
        <v>45164</v>
      </c>
      <c r="L4952" s="65" t="str">
        <f>UPPER(TEXT(tbl_raw_data[[#This Row],[updated_date]],"MMMM"))</f>
        <v>AUGUST</v>
      </c>
      <c r="M4952" s="65" t="str">
        <f>"WEEK "&amp;IF(ROUNDUP(DAY(tbl_raw_data[[#This Row],[updated_date]])/7,0)=5,4,ROUNDUP(DAY(tbl_raw_data[[#This Row],[updated_date]])/7,0))</f>
        <v>WEEK 4</v>
      </c>
      <c r="N4952" s="71" t="str">
        <f>UPPER(VLOOKUP(tbl_raw_data[[#This Row],[Analyst]],settings!$A$1:$B$15,2,0))</f>
        <v>SAM</v>
      </c>
      <c r="O4952" s="71" t="str">
        <f>TRIM(UPPER(tbl_raw_data[[#This Row],[Outcome]]))</f>
        <v>DECLINE</v>
      </c>
      <c r="P4952" s="71" t="str">
        <f>TRIM(UPPER(tbl_raw_data[[#This Row],[Queue Name]]))</f>
        <v>CONSUMER EXISTING</v>
      </c>
      <c r="Q4952" s="71" t="str">
        <f>IF(tbl_raw_data[[#This Row],[time_taken_in_min]]&lt;=settings!$D$2,"SLA_MET","SLA_NOT_MET")</f>
        <v>SLA_MET</v>
      </c>
    </row>
    <row r="4953" spans="1:17" x14ac:dyDescent="0.3">
      <c r="A4953" s="5" t="s">
        <v>5916</v>
      </c>
      <c r="B4953" s="36">
        <v>45164.63795138889</v>
      </c>
      <c r="C4953" s="41">
        <v>45164.656574074077</v>
      </c>
      <c r="D4953" s="11" t="s">
        <v>33</v>
      </c>
      <c r="E4953" s="11" t="s">
        <v>11</v>
      </c>
      <c r="F4953" s="11" t="s">
        <v>12</v>
      </c>
      <c r="G4953" s="11" t="s">
        <v>676</v>
      </c>
      <c r="H4953" s="84" t="str">
        <f t="shared" si="77"/>
        <v>Reason Unknown</v>
      </c>
      <c r="I4953" s="63">
        <f>(tbl_raw_data[[#This Row],[Date Actioned]])-(tbl_raw_data[[#This Row],[Date Tagged]])</f>
        <v>1.8622685187438037E-2</v>
      </c>
      <c r="J4953" s="66">
        <f>HOUR(tbl_raw_data[[#This Row],[time_taken]])*60+MINUTE(tbl_raw_data[[#This Row],[time_taken]])+SECOND(tbl_raw_data[[#This Row],[time_taken]])/60</f>
        <v>26.816666666666666</v>
      </c>
      <c r="K4953" s="68">
        <f>DATE(YEAR(tbl_raw_data[[#This Row],[Date Actioned]]),MONTH(tbl_raw_data[[#This Row],[Date Actioned]]),DAY(tbl_raw_data[[#This Row],[Date Actioned]]))</f>
        <v>45164</v>
      </c>
      <c r="L4953" s="65" t="str">
        <f>UPPER(TEXT(tbl_raw_data[[#This Row],[updated_date]],"MMMM"))</f>
        <v>AUGUST</v>
      </c>
      <c r="M4953" s="65" t="str">
        <f>"WEEK "&amp;IF(ROUNDUP(DAY(tbl_raw_data[[#This Row],[updated_date]])/7,0)=5,4,ROUNDUP(DAY(tbl_raw_data[[#This Row],[updated_date]])/7,0))</f>
        <v>WEEK 4</v>
      </c>
      <c r="N4953" s="71" t="str">
        <f>UPPER(VLOOKUP(tbl_raw_data[[#This Row],[Analyst]],settings!$A$1:$B$15,2,0))</f>
        <v>NITESH</v>
      </c>
      <c r="O4953" s="71" t="str">
        <f>TRIM(UPPER(tbl_raw_data[[#This Row],[Outcome]]))</f>
        <v>DECLINE</v>
      </c>
      <c r="P4953" s="71" t="str">
        <f>TRIM(UPPER(tbl_raw_data[[#This Row],[Queue Name]]))</f>
        <v>CONSUMER EXISTING</v>
      </c>
      <c r="Q4953" s="71" t="str">
        <f>IF(tbl_raw_data[[#This Row],[time_taken_in_min]]&lt;=settings!$D$2,"SLA_MET","SLA_NOT_MET")</f>
        <v>SLA_NOT_MET</v>
      </c>
    </row>
    <row r="4954" spans="1:17" x14ac:dyDescent="0.3">
      <c r="A4954" s="7" t="s">
        <v>5917</v>
      </c>
      <c r="B4954" s="34">
        <v>45164.639733796299</v>
      </c>
      <c r="C4954" s="40">
        <v>45164.649814814817</v>
      </c>
      <c r="D4954" s="10" t="s">
        <v>33</v>
      </c>
      <c r="E4954" s="10" t="s">
        <v>11</v>
      </c>
      <c r="F4954" s="10" t="s">
        <v>24</v>
      </c>
      <c r="G4954" s="59" t="s">
        <v>734</v>
      </c>
      <c r="H4954" s="84" t="str">
        <f t="shared" si="77"/>
        <v>Reason Unknown</v>
      </c>
      <c r="I4954" s="63">
        <f>(tbl_raw_data[[#This Row],[Date Actioned]])-(tbl_raw_data[[#This Row],[Date Tagged]])</f>
        <v>1.0081018517666962E-2</v>
      </c>
      <c r="J4954" s="66">
        <f>HOUR(tbl_raw_data[[#This Row],[time_taken]])*60+MINUTE(tbl_raw_data[[#This Row],[time_taken]])+SECOND(tbl_raw_data[[#This Row],[time_taken]])/60</f>
        <v>14.516666666666667</v>
      </c>
      <c r="K4954" s="68">
        <f>DATE(YEAR(tbl_raw_data[[#This Row],[Date Actioned]]),MONTH(tbl_raw_data[[#This Row],[Date Actioned]]),DAY(tbl_raw_data[[#This Row],[Date Actioned]]))</f>
        <v>45164</v>
      </c>
      <c r="L4954" s="65" t="str">
        <f>UPPER(TEXT(tbl_raw_data[[#This Row],[updated_date]],"MMMM"))</f>
        <v>AUGUST</v>
      </c>
      <c r="M4954" s="65" t="str">
        <f>"WEEK "&amp;IF(ROUNDUP(DAY(tbl_raw_data[[#This Row],[updated_date]])/7,0)=5,4,ROUNDUP(DAY(tbl_raw_data[[#This Row],[updated_date]])/7,0))</f>
        <v>WEEK 4</v>
      </c>
      <c r="N4954" s="71" t="str">
        <f>UPPER(VLOOKUP(tbl_raw_data[[#This Row],[Analyst]],settings!$A$1:$B$15,2,0))</f>
        <v>SAM</v>
      </c>
      <c r="O4954" s="71" t="str">
        <f>TRIM(UPPER(tbl_raw_data[[#This Row],[Outcome]]))</f>
        <v>DECLINE</v>
      </c>
      <c r="P4954" s="71" t="str">
        <f>TRIM(UPPER(tbl_raw_data[[#This Row],[Queue Name]]))</f>
        <v>CONSUMER EXISTING</v>
      </c>
      <c r="Q4954" s="71" t="str">
        <f>IF(tbl_raw_data[[#This Row],[time_taken_in_min]]&lt;=settings!$D$2,"SLA_MET","SLA_NOT_MET")</f>
        <v>SLA_MET</v>
      </c>
    </row>
    <row r="4955" spans="1:17" x14ac:dyDescent="0.3">
      <c r="A4955" s="1" t="s">
        <v>5918</v>
      </c>
      <c r="B4955" s="36">
        <v>45164.664201388892</v>
      </c>
      <c r="C4955" s="41">
        <v>45164.670138888891</v>
      </c>
      <c r="D4955" s="11" t="s">
        <v>33</v>
      </c>
      <c r="E4955" s="11" t="s">
        <v>11</v>
      </c>
      <c r="F4955" s="11" t="s">
        <v>22</v>
      </c>
      <c r="G4955" s="11" t="s">
        <v>826</v>
      </c>
      <c r="H4955" s="84" t="str">
        <f t="shared" si="77"/>
        <v>Reason Unknown</v>
      </c>
      <c r="I4955" s="63">
        <f>(tbl_raw_data[[#This Row],[Date Actioned]])-(tbl_raw_data[[#This Row],[Date Tagged]])</f>
        <v>5.9374999982537702E-3</v>
      </c>
      <c r="J4955" s="66">
        <f>HOUR(tbl_raw_data[[#This Row],[time_taken]])*60+MINUTE(tbl_raw_data[[#This Row],[time_taken]])+SECOND(tbl_raw_data[[#This Row],[time_taken]])/60</f>
        <v>8.5500000000000007</v>
      </c>
      <c r="K4955" s="68">
        <f>DATE(YEAR(tbl_raw_data[[#This Row],[Date Actioned]]),MONTH(tbl_raw_data[[#This Row],[Date Actioned]]),DAY(tbl_raw_data[[#This Row],[Date Actioned]]))</f>
        <v>45164</v>
      </c>
      <c r="L4955" s="65" t="str">
        <f>UPPER(TEXT(tbl_raw_data[[#This Row],[updated_date]],"MMMM"))</f>
        <v>AUGUST</v>
      </c>
      <c r="M4955" s="65" t="str">
        <f>"WEEK "&amp;IF(ROUNDUP(DAY(tbl_raw_data[[#This Row],[updated_date]])/7,0)=5,4,ROUNDUP(DAY(tbl_raw_data[[#This Row],[updated_date]])/7,0))</f>
        <v>WEEK 4</v>
      </c>
      <c r="N4955" s="71" t="str">
        <f>UPPER(VLOOKUP(tbl_raw_data[[#This Row],[Analyst]],settings!$A$1:$B$15,2,0))</f>
        <v>ROHAN</v>
      </c>
      <c r="O4955" s="71" t="str">
        <f>TRIM(UPPER(tbl_raw_data[[#This Row],[Outcome]]))</f>
        <v>DECLINE</v>
      </c>
      <c r="P4955" s="71" t="str">
        <f>TRIM(UPPER(tbl_raw_data[[#This Row],[Queue Name]]))</f>
        <v>CONSUMER EXISTING</v>
      </c>
      <c r="Q4955" s="71" t="str">
        <f>IF(tbl_raw_data[[#This Row],[time_taken_in_min]]&lt;=settings!$D$2,"SLA_MET","SLA_NOT_MET")</f>
        <v>SLA_MET</v>
      </c>
    </row>
    <row r="4956" spans="1:17" x14ac:dyDescent="0.3">
      <c r="A4956" s="5" t="s">
        <v>5919</v>
      </c>
      <c r="B4956" s="34">
        <v>45164.6643287037</v>
      </c>
      <c r="C4956" s="40">
        <v>45164.670393518521</v>
      </c>
      <c r="D4956" s="10" t="s">
        <v>33</v>
      </c>
      <c r="E4956" s="10" t="s">
        <v>11</v>
      </c>
      <c r="F4956" s="10" t="s">
        <v>21</v>
      </c>
      <c r="G4956" s="10" t="s">
        <v>915</v>
      </c>
      <c r="H4956" s="84" t="str">
        <f t="shared" si="77"/>
        <v>Reason Unknown</v>
      </c>
      <c r="I4956" s="63">
        <f>(tbl_raw_data[[#This Row],[Date Actioned]])-(tbl_raw_data[[#This Row],[Date Tagged]])</f>
        <v>6.0648148210020736E-3</v>
      </c>
      <c r="J4956" s="66">
        <f>HOUR(tbl_raw_data[[#This Row],[time_taken]])*60+MINUTE(tbl_raw_data[[#This Row],[time_taken]])+SECOND(tbl_raw_data[[#This Row],[time_taken]])/60</f>
        <v>8.7333333333333325</v>
      </c>
      <c r="K4956" s="68">
        <f>DATE(YEAR(tbl_raw_data[[#This Row],[Date Actioned]]),MONTH(tbl_raw_data[[#This Row],[Date Actioned]]),DAY(tbl_raw_data[[#This Row],[Date Actioned]]))</f>
        <v>45164</v>
      </c>
      <c r="L4956" s="65" t="str">
        <f>UPPER(TEXT(tbl_raw_data[[#This Row],[updated_date]],"MMMM"))</f>
        <v>AUGUST</v>
      </c>
      <c r="M4956" s="65" t="str">
        <f>"WEEK "&amp;IF(ROUNDUP(DAY(tbl_raw_data[[#This Row],[updated_date]])/7,0)=5,4,ROUNDUP(DAY(tbl_raw_data[[#This Row],[updated_date]])/7,0))</f>
        <v>WEEK 4</v>
      </c>
      <c r="N4956" s="71" t="str">
        <f>UPPER(VLOOKUP(tbl_raw_data[[#This Row],[Analyst]],settings!$A$1:$B$15,2,0))</f>
        <v>SHAHID</v>
      </c>
      <c r="O4956" s="71" t="str">
        <f>TRIM(UPPER(tbl_raw_data[[#This Row],[Outcome]]))</f>
        <v>DECLINE</v>
      </c>
      <c r="P4956" s="71" t="str">
        <f>TRIM(UPPER(tbl_raw_data[[#This Row],[Queue Name]]))</f>
        <v>CONSUMER EXISTING</v>
      </c>
      <c r="Q4956" s="71" t="str">
        <f>IF(tbl_raw_data[[#This Row],[time_taken_in_min]]&lt;=settings!$D$2,"SLA_MET","SLA_NOT_MET")</f>
        <v>SLA_MET</v>
      </c>
    </row>
    <row r="4957" spans="1:17" x14ac:dyDescent="0.3">
      <c r="A4957" s="7" t="s">
        <v>5920</v>
      </c>
      <c r="B4957" s="36">
        <v>45164.664687500001</v>
      </c>
      <c r="C4957" s="41">
        <v>45164.673182870371</v>
      </c>
      <c r="D4957" s="11" t="s">
        <v>33</v>
      </c>
      <c r="E4957" s="11" t="s">
        <v>11</v>
      </c>
      <c r="F4957" s="11" t="s">
        <v>206</v>
      </c>
      <c r="G4957" s="11" t="s">
        <v>735</v>
      </c>
      <c r="H4957" s="84" t="str">
        <f t="shared" si="77"/>
        <v>Reason Unknown</v>
      </c>
      <c r="I4957" s="63">
        <f>(tbl_raw_data[[#This Row],[Date Actioned]])-(tbl_raw_data[[#This Row],[Date Tagged]])</f>
        <v>8.4953703699284233E-3</v>
      </c>
      <c r="J4957" s="66">
        <f>HOUR(tbl_raw_data[[#This Row],[time_taken]])*60+MINUTE(tbl_raw_data[[#This Row],[time_taken]])+SECOND(tbl_raw_data[[#This Row],[time_taken]])/60</f>
        <v>12.233333333333333</v>
      </c>
      <c r="K4957" s="68">
        <f>DATE(YEAR(tbl_raw_data[[#This Row],[Date Actioned]]),MONTH(tbl_raw_data[[#This Row],[Date Actioned]]),DAY(tbl_raw_data[[#This Row],[Date Actioned]]))</f>
        <v>45164</v>
      </c>
      <c r="L4957" s="65" t="str">
        <f>UPPER(TEXT(tbl_raw_data[[#This Row],[updated_date]],"MMMM"))</f>
        <v>AUGUST</v>
      </c>
      <c r="M4957" s="65" t="str">
        <f>"WEEK "&amp;IF(ROUNDUP(DAY(tbl_raw_data[[#This Row],[updated_date]])/7,0)=5,4,ROUNDUP(DAY(tbl_raw_data[[#This Row],[updated_date]])/7,0))</f>
        <v>WEEK 4</v>
      </c>
      <c r="N4957" s="71" t="str">
        <f>UPPER(VLOOKUP(tbl_raw_data[[#This Row],[Analyst]],settings!$A$1:$B$15,2,0))</f>
        <v>HARDIK</v>
      </c>
      <c r="O4957" s="71" t="str">
        <f>TRIM(UPPER(tbl_raw_data[[#This Row],[Outcome]]))</f>
        <v>DECLINE</v>
      </c>
      <c r="P4957" s="71" t="str">
        <f>TRIM(UPPER(tbl_raw_data[[#This Row],[Queue Name]]))</f>
        <v>CONSUMER EXISTING</v>
      </c>
      <c r="Q4957" s="71" t="str">
        <f>IF(tbl_raw_data[[#This Row],[time_taken_in_min]]&lt;=settings!$D$2,"SLA_MET","SLA_NOT_MET")</f>
        <v>SLA_MET</v>
      </c>
    </row>
    <row r="4958" spans="1:17" x14ac:dyDescent="0.3">
      <c r="A4958" s="1" t="s">
        <v>5921</v>
      </c>
      <c r="B4958" s="34">
        <v>45164.669062499997</v>
      </c>
      <c r="C4958" s="40">
        <v>45164.674317129633</v>
      </c>
      <c r="D4958" s="10" t="s">
        <v>33</v>
      </c>
      <c r="E4958" s="10" t="s">
        <v>11</v>
      </c>
      <c r="F4958" s="10" t="s">
        <v>21</v>
      </c>
      <c r="G4958" s="59" t="s">
        <v>678</v>
      </c>
      <c r="H4958" s="84" t="str">
        <f t="shared" si="77"/>
        <v>Reason Unknown</v>
      </c>
      <c r="I4958" s="63">
        <f>(tbl_raw_data[[#This Row],[Date Actioned]])-(tbl_raw_data[[#This Row],[Date Tagged]])</f>
        <v>5.2546296356013045E-3</v>
      </c>
      <c r="J4958" s="66">
        <f>HOUR(tbl_raw_data[[#This Row],[time_taken]])*60+MINUTE(tbl_raw_data[[#This Row],[time_taken]])+SECOND(tbl_raw_data[[#This Row],[time_taken]])/60</f>
        <v>7.5666666666666664</v>
      </c>
      <c r="K4958" s="68">
        <f>DATE(YEAR(tbl_raw_data[[#This Row],[Date Actioned]]),MONTH(tbl_raw_data[[#This Row],[Date Actioned]]),DAY(tbl_raw_data[[#This Row],[Date Actioned]]))</f>
        <v>45164</v>
      </c>
      <c r="L4958" s="65" t="str">
        <f>UPPER(TEXT(tbl_raw_data[[#This Row],[updated_date]],"MMMM"))</f>
        <v>AUGUST</v>
      </c>
      <c r="M4958" s="65" t="str">
        <f>"WEEK "&amp;IF(ROUNDUP(DAY(tbl_raw_data[[#This Row],[updated_date]])/7,0)=5,4,ROUNDUP(DAY(tbl_raw_data[[#This Row],[updated_date]])/7,0))</f>
        <v>WEEK 4</v>
      </c>
      <c r="N4958" s="71" t="str">
        <f>UPPER(VLOOKUP(tbl_raw_data[[#This Row],[Analyst]],settings!$A$1:$B$15,2,0))</f>
        <v>SHAHID</v>
      </c>
      <c r="O4958" s="71" t="str">
        <f>TRIM(UPPER(tbl_raw_data[[#This Row],[Outcome]]))</f>
        <v>DECLINE</v>
      </c>
      <c r="P4958" s="71" t="str">
        <f>TRIM(UPPER(tbl_raw_data[[#This Row],[Queue Name]]))</f>
        <v>CONSUMER EXISTING</v>
      </c>
      <c r="Q4958" s="71" t="str">
        <f>IF(tbl_raw_data[[#This Row],[time_taken_in_min]]&lt;=settings!$D$2,"SLA_MET","SLA_NOT_MET")</f>
        <v>SLA_MET</v>
      </c>
    </row>
    <row r="4959" spans="1:17" x14ac:dyDescent="0.3">
      <c r="A4959" s="5" t="s">
        <v>5922</v>
      </c>
      <c r="B4959" s="36">
        <v>45164.674988425926</v>
      </c>
      <c r="C4959" s="41">
        <v>45164.682928240742</v>
      </c>
      <c r="D4959" s="11" t="s">
        <v>33</v>
      </c>
      <c r="E4959" s="11" t="s">
        <v>11</v>
      </c>
      <c r="F4959" s="11" t="s">
        <v>24</v>
      </c>
      <c r="G4959" s="11" t="s">
        <v>678</v>
      </c>
      <c r="H4959" s="84" t="str">
        <f t="shared" si="77"/>
        <v>Reason Unknown</v>
      </c>
      <c r="I4959" s="63">
        <f>(tbl_raw_data[[#This Row],[Date Actioned]])-(tbl_raw_data[[#This Row],[Date Tagged]])</f>
        <v>7.9398148154723458E-3</v>
      </c>
      <c r="J4959" s="66">
        <f>HOUR(tbl_raw_data[[#This Row],[time_taken]])*60+MINUTE(tbl_raw_data[[#This Row],[time_taken]])+SECOND(tbl_raw_data[[#This Row],[time_taken]])/60</f>
        <v>11.433333333333334</v>
      </c>
      <c r="K4959" s="68">
        <f>DATE(YEAR(tbl_raw_data[[#This Row],[Date Actioned]]),MONTH(tbl_raw_data[[#This Row],[Date Actioned]]),DAY(tbl_raw_data[[#This Row],[Date Actioned]]))</f>
        <v>45164</v>
      </c>
      <c r="L4959" s="65" t="str">
        <f>UPPER(TEXT(tbl_raw_data[[#This Row],[updated_date]],"MMMM"))</f>
        <v>AUGUST</v>
      </c>
      <c r="M4959" s="65" t="str">
        <f>"WEEK "&amp;IF(ROUNDUP(DAY(tbl_raw_data[[#This Row],[updated_date]])/7,0)=5,4,ROUNDUP(DAY(tbl_raw_data[[#This Row],[updated_date]])/7,0))</f>
        <v>WEEK 4</v>
      </c>
      <c r="N4959" s="71" t="str">
        <f>UPPER(VLOOKUP(tbl_raw_data[[#This Row],[Analyst]],settings!$A$1:$B$15,2,0))</f>
        <v>SAM</v>
      </c>
      <c r="O4959" s="71" t="str">
        <f>TRIM(UPPER(tbl_raw_data[[#This Row],[Outcome]]))</f>
        <v>DECLINE</v>
      </c>
      <c r="P4959" s="71" t="str">
        <f>TRIM(UPPER(tbl_raw_data[[#This Row],[Queue Name]]))</f>
        <v>CONSUMER EXISTING</v>
      </c>
      <c r="Q4959" s="71" t="str">
        <f>IF(tbl_raw_data[[#This Row],[time_taken_in_min]]&lt;=settings!$D$2,"SLA_MET","SLA_NOT_MET")</f>
        <v>SLA_MET</v>
      </c>
    </row>
    <row r="4960" spans="1:17" x14ac:dyDescent="0.3">
      <c r="A4960" s="7" t="s">
        <v>5923</v>
      </c>
      <c r="B4960" s="34">
        <v>45164.684166666666</v>
      </c>
      <c r="C4960" s="40">
        <v>45164.687696759262</v>
      </c>
      <c r="D4960" s="10" t="s">
        <v>33</v>
      </c>
      <c r="E4960" s="10" t="s">
        <v>11</v>
      </c>
      <c r="F4960" s="10" t="s">
        <v>21</v>
      </c>
      <c r="G4960" s="12"/>
      <c r="H4960" s="84" t="str">
        <f t="shared" si="77"/>
        <v>Reason Unknown</v>
      </c>
      <c r="I4960" s="63">
        <f>(tbl_raw_data[[#This Row],[Date Actioned]])-(tbl_raw_data[[#This Row],[Date Tagged]])</f>
        <v>3.5300925956107676E-3</v>
      </c>
      <c r="J4960" s="66">
        <f>HOUR(tbl_raw_data[[#This Row],[time_taken]])*60+MINUTE(tbl_raw_data[[#This Row],[time_taken]])+SECOND(tbl_raw_data[[#This Row],[time_taken]])/60</f>
        <v>5.083333333333333</v>
      </c>
      <c r="K4960" s="68">
        <f>DATE(YEAR(tbl_raw_data[[#This Row],[Date Actioned]]),MONTH(tbl_raw_data[[#This Row],[Date Actioned]]),DAY(tbl_raw_data[[#This Row],[Date Actioned]]))</f>
        <v>45164</v>
      </c>
      <c r="L4960" s="65" t="str">
        <f>UPPER(TEXT(tbl_raw_data[[#This Row],[updated_date]],"MMMM"))</f>
        <v>AUGUST</v>
      </c>
      <c r="M4960" s="65" t="str">
        <f>"WEEK "&amp;IF(ROUNDUP(DAY(tbl_raw_data[[#This Row],[updated_date]])/7,0)=5,4,ROUNDUP(DAY(tbl_raw_data[[#This Row],[updated_date]])/7,0))</f>
        <v>WEEK 4</v>
      </c>
      <c r="N4960" s="71" t="str">
        <f>UPPER(VLOOKUP(tbl_raw_data[[#This Row],[Analyst]],settings!$A$1:$B$15,2,0))</f>
        <v>SHAHID</v>
      </c>
      <c r="O4960" s="71" t="str">
        <f>TRIM(UPPER(tbl_raw_data[[#This Row],[Outcome]]))</f>
        <v>DECLINE</v>
      </c>
      <c r="P4960" s="71" t="str">
        <f>TRIM(UPPER(tbl_raw_data[[#This Row],[Queue Name]]))</f>
        <v>CONSUMER EXISTING</v>
      </c>
      <c r="Q4960" s="71" t="str">
        <f>IF(tbl_raw_data[[#This Row],[time_taken_in_min]]&lt;=settings!$D$2,"SLA_MET","SLA_NOT_MET")</f>
        <v>SLA_MET</v>
      </c>
    </row>
    <row r="4961" spans="1:17" x14ac:dyDescent="0.3">
      <c r="A4961" s="1" t="s">
        <v>5924</v>
      </c>
      <c r="B4961" s="36">
        <v>45164.83693287037</v>
      </c>
      <c r="C4961" s="41">
        <v>45165.361203703702</v>
      </c>
      <c r="D4961" s="11" t="s">
        <v>33</v>
      </c>
      <c r="E4961" s="11" t="s">
        <v>8</v>
      </c>
      <c r="F4961" s="11" t="s">
        <v>14</v>
      </c>
      <c r="G4961" s="13"/>
      <c r="H4961" s="84" t="str">
        <f t="shared" si="77"/>
        <v>Reason Unknown</v>
      </c>
      <c r="I4961" s="63">
        <f>(tbl_raw_data[[#This Row],[Date Actioned]])-(tbl_raw_data[[#This Row],[Date Tagged]])</f>
        <v>0.52427083333168412</v>
      </c>
      <c r="J4961" s="66">
        <f>HOUR(tbl_raw_data[[#This Row],[time_taken]])*60+MINUTE(tbl_raw_data[[#This Row],[time_taken]])+SECOND(tbl_raw_data[[#This Row],[time_taken]])/60</f>
        <v>754.95</v>
      </c>
      <c r="K4961" s="68">
        <f>DATE(YEAR(tbl_raw_data[[#This Row],[Date Actioned]]),MONTH(tbl_raw_data[[#This Row],[Date Actioned]]),DAY(tbl_raw_data[[#This Row],[Date Actioned]]))</f>
        <v>45165</v>
      </c>
      <c r="L4961" s="65" t="str">
        <f>UPPER(TEXT(tbl_raw_data[[#This Row],[updated_date]],"MMMM"))</f>
        <v>AUGUST</v>
      </c>
      <c r="M4961" s="65" t="str">
        <f>"WEEK "&amp;IF(ROUNDUP(DAY(tbl_raw_data[[#This Row],[updated_date]])/7,0)=5,4,ROUNDUP(DAY(tbl_raw_data[[#This Row],[updated_date]])/7,0))</f>
        <v>WEEK 4</v>
      </c>
      <c r="N4961" s="71" t="str">
        <f>UPPER(VLOOKUP(tbl_raw_data[[#This Row],[Analyst]],settings!$A$1:$B$15,2,0))</f>
        <v>CAMROON</v>
      </c>
      <c r="O4961" s="71" t="str">
        <f>TRIM(UPPER(tbl_raw_data[[#This Row],[Outcome]]))</f>
        <v>DECLINE</v>
      </c>
      <c r="P4961" s="71" t="str">
        <f>TRIM(UPPER(tbl_raw_data[[#This Row],[Queue Name]]))</f>
        <v>CONSUMER POST BUREAU</v>
      </c>
      <c r="Q4961" s="71" t="str">
        <f>IF(tbl_raw_data[[#This Row],[time_taken_in_min]]&lt;=settings!$D$2,"SLA_MET","SLA_NOT_MET")</f>
        <v>SLA_NOT_MET</v>
      </c>
    </row>
    <row r="4962" spans="1:17" x14ac:dyDescent="0.3">
      <c r="A4962" s="5" t="s">
        <v>5925</v>
      </c>
      <c r="B4962" s="34">
        <v>45164.89570601852</v>
      </c>
      <c r="C4962" s="40">
        <v>45165.367048611108</v>
      </c>
      <c r="D4962" s="10" t="s">
        <v>33</v>
      </c>
      <c r="E4962" s="10" t="s">
        <v>8</v>
      </c>
      <c r="F4962" s="10" t="s">
        <v>21</v>
      </c>
      <c r="G4962" s="12"/>
      <c r="H4962" s="84" t="str">
        <f t="shared" si="77"/>
        <v>Reason Unknown</v>
      </c>
      <c r="I4962" s="63">
        <f>(tbl_raw_data[[#This Row],[Date Actioned]])-(tbl_raw_data[[#This Row],[Date Tagged]])</f>
        <v>0.4713425925874617</v>
      </c>
      <c r="J4962" s="66">
        <f>HOUR(tbl_raw_data[[#This Row],[time_taken]])*60+MINUTE(tbl_raw_data[[#This Row],[time_taken]])+SECOND(tbl_raw_data[[#This Row],[time_taken]])/60</f>
        <v>678.73333333333335</v>
      </c>
      <c r="K4962" s="68">
        <f>DATE(YEAR(tbl_raw_data[[#This Row],[Date Actioned]]),MONTH(tbl_raw_data[[#This Row],[Date Actioned]]),DAY(tbl_raw_data[[#This Row],[Date Actioned]]))</f>
        <v>45165</v>
      </c>
      <c r="L4962" s="65" t="str">
        <f>UPPER(TEXT(tbl_raw_data[[#This Row],[updated_date]],"MMMM"))</f>
        <v>AUGUST</v>
      </c>
      <c r="M4962" s="65" t="str">
        <f>"WEEK "&amp;IF(ROUNDUP(DAY(tbl_raw_data[[#This Row],[updated_date]])/7,0)=5,4,ROUNDUP(DAY(tbl_raw_data[[#This Row],[updated_date]])/7,0))</f>
        <v>WEEK 4</v>
      </c>
      <c r="N4962" s="71" t="str">
        <f>UPPER(VLOOKUP(tbl_raw_data[[#This Row],[Analyst]],settings!$A$1:$B$15,2,0))</f>
        <v>SHAHID</v>
      </c>
      <c r="O4962" s="71" t="str">
        <f>TRIM(UPPER(tbl_raw_data[[#This Row],[Outcome]]))</f>
        <v>DECLINE</v>
      </c>
      <c r="P4962" s="71" t="str">
        <f>TRIM(UPPER(tbl_raw_data[[#This Row],[Queue Name]]))</f>
        <v>CONSUMER POST BUREAU</v>
      </c>
      <c r="Q4962" s="71" t="str">
        <f>IF(tbl_raw_data[[#This Row],[time_taken_in_min]]&lt;=settings!$D$2,"SLA_MET","SLA_NOT_MET")</f>
        <v>SLA_NOT_MET</v>
      </c>
    </row>
    <row r="4963" spans="1:17" x14ac:dyDescent="0.3">
      <c r="A4963" s="7" t="s">
        <v>5926</v>
      </c>
      <c r="B4963" s="36">
        <v>45164.139328703706</v>
      </c>
      <c r="C4963" s="41">
        <v>45164.35496527778</v>
      </c>
      <c r="D4963" s="11" t="s">
        <v>47</v>
      </c>
      <c r="E4963" s="11" t="s">
        <v>8</v>
      </c>
      <c r="F4963" s="11" t="s">
        <v>21</v>
      </c>
      <c r="G4963" s="13"/>
      <c r="H4963" s="84" t="str">
        <f t="shared" si="77"/>
        <v>Reason Unknown</v>
      </c>
      <c r="I4963" s="63">
        <f>(tbl_raw_data[[#This Row],[Date Actioned]])-(tbl_raw_data[[#This Row],[Date Tagged]])</f>
        <v>0.21563657407386927</v>
      </c>
      <c r="J4963" s="66">
        <f>HOUR(tbl_raw_data[[#This Row],[time_taken]])*60+MINUTE(tbl_raw_data[[#This Row],[time_taken]])+SECOND(tbl_raw_data[[#This Row],[time_taken]])/60</f>
        <v>310.51666666666665</v>
      </c>
      <c r="K4963" s="68">
        <f>DATE(YEAR(tbl_raw_data[[#This Row],[Date Actioned]]),MONTH(tbl_raw_data[[#This Row],[Date Actioned]]),DAY(tbl_raw_data[[#This Row],[Date Actioned]]))</f>
        <v>45164</v>
      </c>
      <c r="L4963" s="65" t="str">
        <f>UPPER(TEXT(tbl_raw_data[[#This Row],[updated_date]],"MMMM"))</f>
        <v>AUGUST</v>
      </c>
      <c r="M4963" s="65" t="str">
        <f>"WEEK "&amp;IF(ROUNDUP(DAY(tbl_raw_data[[#This Row],[updated_date]])/7,0)=5,4,ROUNDUP(DAY(tbl_raw_data[[#This Row],[updated_date]])/7,0))</f>
        <v>WEEK 4</v>
      </c>
      <c r="N4963" s="71" t="str">
        <f>UPPER(VLOOKUP(tbl_raw_data[[#This Row],[Analyst]],settings!$A$1:$B$15,2,0))</f>
        <v>SHAHID</v>
      </c>
      <c r="O4963" s="71" t="str">
        <f>TRIM(UPPER(tbl_raw_data[[#This Row],[Outcome]]))</f>
        <v>WITHDRAW</v>
      </c>
      <c r="P4963" s="71" t="str">
        <f>TRIM(UPPER(tbl_raw_data[[#This Row],[Queue Name]]))</f>
        <v>CONSUMER POST BUREAU</v>
      </c>
      <c r="Q4963" s="71" t="str">
        <f>IF(tbl_raw_data[[#This Row],[time_taken_in_min]]&lt;=settings!$D$2,"SLA_MET","SLA_NOT_MET")</f>
        <v>SLA_NOT_MET</v>
      </c>
    </row>
    <row r="4964" spans="1:17" x14ac:dyDescent="0.3">
      <c r="A4964" s="1" t="s">
        <v>5927</v>
      </c>
      <c r="B4964" s="34">
        <v>45164.199386574073</v>
      </c>
      <c r="C4964" s="40">
        <v>45164.357152777775</v>
      </c>
      <c r="D4964" s="10" t="s">
        <v>47</v>
      </c>
      <c r="E4964" s="10" t="s">
        <v>8</v>
      </c>
      <c r="F4964" s="10" t="s">
        <v>21</v>
      </c>
      <c r="G4964" s="12"/>
      <c r="H4964" s="84" t="str">
        <f t="shared" si="77"/>
        <v>Reason Unknown</v>
      </c>
      <c r="I4964" s="63">
        <f>(tbl_raw_data[[#This Row],[Date Actioned]])-(tbl_raw_data[[#This Row],[Date Tagged]])</f>
        <v>0.15776620370161254</v>
      </c>
      <c r="J4964" s="66">
        <f>HOUR(tbl_raw_data[[#This Row],[time_taken]])*60+MINUTE(tbl_raw_data[[#This Row],[time_taken]])+SECOND(tbl_raw_data[[#This Row],[time_taken]])/60</f>
        <v>227.18333333333334</v>
      </c>
      <c r="K4964" s="68">
        <f>DATE(YEAR(tbl_raw_data[[#This Row],[Date Actioned]]),MONTH(tbl_raw_data[[#This Row],[Date Actioned]]),DAY(tbl_raw_data[[#This Row],[Date Actioned]]))</f>
        <v>45164</v>
      </c>
      <c r="L4964" s="65" t="str">
        <f>UPPER(TEXT(tbl_raw_data[[#This Row],[updated_date]],"MMMM"))</f>
        <v>AUGUST</v>
      </c>
      <c r="M4964" s="65" t="str">
        <f>"WEEK "&amp;IF(ROUNDUP(DAY(tbl_raw_data[[#This Row],[updated_date]])/7,0)=5,4,ROUNDUP(DAY(tbl_raw_data[[#This Row],[updated_date]])/7,0))</f>
        <v>WEEK 4</v>
      </c>
      <c r="N4964" s="71" t="str">
        <f>UPPER(VLOOKUP(tbl_raw_data[[#This Row],[Analyst]],settings!$A$1:$B$15,2,0))</f>
        <v>SHAHID</v>
      </c>
      <c r="O4964" s="71" t="str">
        <f>TRIM(UPPER(tbl_raw_data[[#This Row],[Outcome]]))</f>
        <v>WITHDRAW</v>
      </c>
      <c r="P4964" s="71" t="str">
        <f>TRIM(UPPER(tbl_raw_data[[#This Row],[Queue Name]]))</f>
        <v>CONSUMER POST BUREAU</v>
      </c>
      <c r="Q4964" s="71" t="str">
        <f>IF(tbl_raw_data[[#This Row],[time_taken_in_min]]&lt;=settings!$D$2,"SLA_MET","SLA_NOT_MET")</f>
        <v>SLA_NOT_MET</v>
      </c>
    </row>
    <row r="4965" spans="1:17" x14ac:dyDescent="0.3">
      <c r="A4965" s="5" t="s">
        <v>5928</v>
      </c>
      <c r="B4965" s="36">
        <v>45164.382361111115</v>
      </c>
      <c r="C4965" s="41">
        <v>45164.385613425926</v>
      </c>
      <c r="D4965" s="11" t="s">
        <v>47</v>
      </c>
      <c r="E4965" s="11" t="s">
        <v>8</v>
      </c>
      <c r="F4965" s="11" t="s">
        <v>21</v>
      </c>
      <c r="G4965" s="13"/>
      <c r="H4965" s="84" t="str">
        <f t="shared" si="77"/>
        <v>Reason Unknown</v>
      </c>
      <c r="I4965" s="63">
        <f>(tbl_raw_data[[#This Row],[Date Actioned]])-(tbl_raw_data[[#This Row],[Date Tagged]])</f>
        <v>3.2523148111067712E-3</v>
      </c>
      <c r="J4965" s="66">
        <f>HOUR(tbl_raw_data[[#This Row],[time_taken]])*60+MINUTE(tbl_raw_data[[#This Row],[time_taken]])+SECOND(tbl_raw_data[[#This Row],[time_taken]])/60</f>
        <v>4.6833333333333336</v>
      </c>
      <c r="K4965" s="68">
        <f>DATE(YEAR(tbl_raw_data[[#This Row],[Date Actioned]]),MONTH(tbl_raw_data[[#This Row],[Date Actioned]]),DAY(tbl_raw_data[[#This Row],[Date Actioned]]))</f>
        <v>45164</v>
      </c>
      <c r="L4965" s="65" t="str">
        <f>UPPER(TEXT(tbl_raw_data[[#This Row],[updated_date]],"MMMM"))</f>
        <v>AUGUST</v>
      </c>
      <c r="M4965" s="65" t="str">
        <f>"WEEK "&amp;IF(ROUNDUP(DAY(tbl_raw_data[[#This Row],[updated_date]])/7,0)=5,4,ROUNDUP(DAY(tbl_raw_data[[#This Row],[updated_date]])/7,0))</f>
        <v>WEEK 4</v>
      </c>
      <c r="N4965" s="71" t="str">
        <f>UPPER(VLOOKUP(tbl_raw_data[[#This Row],[Analyst]],settings!$A$1:$B$15,2,0))</f>
        <v>SHAHID</v>
      </c>
      <c r="O4965" s="71" t="str">
        <f>TRIM(UPPER(tbl_raw_data[[#This Row],[Outcome]]))</f>
        <v>WITHDRAW</v>
      </c>
      <c r="P4965" s="71" t="str">
        <f>TRIM(UPPER(tbl_raw_data[[#This Row],[Queue Name]]))</f>
        <v>CONSUMER POST BUREAU</v>
      </c>
      <c r="Q4965" s="71" t="str">
        <f>IF(tbl_raw_data[[#This Row],[time_taken_in_min]]&lt;=settings!$D$2,"SLA_MET","SLA_NOT_MET")</f>
        <v>SLA_MET</v>
      </c>
    </row>
    <row r="4966" spans="1:17" x14ac:dyDescent="0.3">
      <c r="A4966" s="7" t="s">
        <v>5929</v>
      </c>
      <c r="B4966" s="34">
        <v>45164.430983796294</v>
      </c>
      <c r="C4966" s="40">
        <v>45164.437083333331</v>
      </c>
      <c r="D4966" s="10" t="s">
        <v>47</v>
      </c>
      <c r="E4966" s="10" t="s">
        <v>18</v>
      </c>
      <c r="F4966" s="10" t="s">
        <v>24</v>
      </c>
      <c r="G4966" s="10" t="s">
        <v>667</v>
      </c>
      <c r="H4966" s="84" t="str">
        <f t="shared" si="77"/>
        <v>Incomplete Details</v>
      </c>
      <c r="I4966" s="63">
        <f>(tbl_raw_data[[#This Row],[Date Actioned]])-(tbl_raw_data[[#This Row],[Date Tagged]])</f>
        <v>6.0995370367891155E-3</v>
      </c>
      <c r="J4966" s="66">
        <f>HOUR(tbl_raw_data[[#This Row],[time_taken]])*60+MINUTE(tbl_raw_data[[#This Row],[time_taken]])+SECOND(tbl_raw_data[[#This Row],[time_taken]])/60</f>
        <v>8.7833333333333332</v>
      </c>
      <c r="K4966" s="68">
        <f>DATE(YEAR(tbl_raw_data[[#This Row],[Date Actioned]]),MONTH(tbl_raw_data[[#This Row],[Date Actioned]]),DAY(tbl_raw_data[[#This Row],[Date Actioned]]))</f>
        <v>45164</v>
      </c>
      <c r="L4966" s="65" t="str">
        <f>UPPER(TEXT(tbl_raw_data[[#This Row],[updated_date]],"MMMM"))</f>
        <v>AUGUST</v>
      </c>
      <c r="M4966" s="65" t="str">
        <f>"WEEK "&amp;IF(ROUNDUP(DAY(tbl_raw_data[[#This Row],[updated_date]])/7,0)=5,4,ROUNDUP(DAY(tbl_raw_data[[#This Row],[updated_date]])/7,0))</f>
        <v>WEEK 4</v>
      </c>
      <c r="N4966" s="71" t="str">
        <f>UPPER(VLOOKUP(tbl_raw_data[[#This Row],[Analyst]],settings!$A$1:$B$15,2,0))</f>
        <v>SAM</v>
      </c>
      <c r="O4966" s="71" t="str">
        <f>TRIM(UPPER(tbl_raw_data[[#This Row],[Outcome]]))</f>
        <v>WITHDRAW</v>
      </c>
      <c r="P4966" s="71" t="str">
        <f>TRIM(UPPER(tbl_raw_data[[#This Row],[Queue Name]]))</f>
        <v>CONSUMER PRE BUREAU</v>
      </c>
      <c r="Q4966" s="71" t="str">
        <f>IF(tbl_raw_data[[#This Row],[time_taken_in_min]]&lt;=settings!$D$2,"SLA_MET","SLA_NOT_MET")</f>
        <v>SLA_MET</v>
      </c>
    </row>
    <row r="4967" spans="1:17" x14ac:dyDescent="0.3">
      <c r="A4967" s="1" t="s">
        <v>5930</v>
      </c>
      <c r="B4967" s="36">
        <v>45164.439953703702</v>
      </c>
      <c r="C4967" s="41">
        <v>45164.441805555558</v>
      </c>
      <c r="D4967" s="11" t="s">
        <v>47</v>
      </c>
      <c r="E4967" s="11" t="s">
        <v>18</v>
      </c>
      <c r="F4967" s="11" t="s">
        <v>206</v>
      </c>
      <c r="G4967" s="11" t="s">
        <v>916</v>
      </c>
      <c r="H4967" s="84" t="str">
        <f t="shared" si="77"/>
        <v>Incorrect Queue</v>
      </c>
      <c r="I4967" s="63">
        <f>(tbl_raw_data[[#This Row],[Date Actioned]])-(tbl_raw_data[[#This Row],[Date Tagged]])</f>
        <v>1.8518518554628827E-3</v>
      </c>
      <c r="J4967" s="66">
        <f>HOUR(tbl_raw_data[[#This Row],[time_taken]])*60+MINUTE(tbl_raw_data[[#This Row],[time_taken]])+SECOND(tbl_raw_data[[#This Row],[time_taken]])/60</f>
        <v>2.6666666666666665</v>
      </c>
      <c r="K4967" s="68">
        <f>DATE(YEAR(tbl_raw_data[[#This Row],[Date Actioned]]),MONTH(tbl_raw_data[[#This Row],[Date Actioned]]),DAY(tbl_raw_data[[#This Row],[Date Actioned]]))</f>
        <v>45164</v>
      </c>
      <c r="L4967" s="65" t="str">
        <f>UPPER(TEXT(tbl_raw_data[[#This Row],[updated_date]],"MMMM"))</f>
        <v>AUGUST</v>
      </c>
      <c r="M4967" s="65" t="str">
        <f>"WEEK "&amp;IF(ROUNDUP(DAY(tbl_raw_data[[#This Row],[updated_date]])/7,0)=5,4,ROUNDUP(DAY(tbl_raw_data[[#This Row],[updated_date]])/7,0))</f>
        <v>WEEK 4</v>
      </c>
      <c r="N4967" s="71" t="str">
        <f>UPPER(VLOOKUP(tbl_raw_data[[#This Row],[Analyst]],settings!$A$1:$B$15,2,0))</f>
        <v>HARDIK</v>
      </c>
      <c r="O4967" s="71" t="str">
        <f>TRIM(UPPER(tbl_raw_data[[#This Row],[Outcome]]))</f>
        <v>WITHDRAW</v>
      </c>
      <c r="P4967" s="71" t="str">
        <f>TRIM(UPPER(tbl_raw_data[[#This Row],[Queue Name]]))</f>
        <v>CONSUMER PRE BUREAU</v>
      </c>
      <c r="Q4967" s="71" t="str">
        <f>IF(tbl_raw_data[[#This Row],[time_taken_in_min]]&lt;=settings!$D$2,"SLA_MET","SLA_NOT_MET")</f>
        <v>SLA_MET</v>
      </c>
    </row>
    <row r="4968" spans="1:17" x14ac:dyDescent="0.3">
      <c r="A4968" s="5" t="s">
        <v>5931</v>
      </c>
      <c r="B4968" s="34">
        <v>45164.44295138889</v>
      </c>
      <c r="C4968" s="40">
        <v>45164.447511574072</v>
      </c>
      <c r="D4968" s="10" t="s">
        <v>47</v>
      </c>
      <c r="E4968" s="10" t="s">
        <v>18</v>
      </c>
      <c r="F4968" s="10" t="s">
        <v>206</v>
      </c>
      <c r="G4968" s="10" t="s">
        <v>917</v>
      </c>
      <c r="H4968" s="84" t="str">
        <f t="shared" si="77"/>
        <v>Incomplete Details</v>
      </c>
      <c r="I4968" s="63">
        <f>(tbl_raw_data[[#This Row],[Date Actioned]])-(tbl_raw_data[[#This Row],[Date Tagged]])</f>
        <v>4.5601851816172712E-3</v>
      </c>
      <c r="J4968" s="66">
        <f>HOUR(tbl_raw_data[[#This Row],[time_taken]])*60+MINUTE(tbl_raw_data[[#This Row],[time_taken]])+SECOND(tbl_raw_data[[#This Row],[time_taken]])/60</f>
        <v>6.5666666666666664</v>
      </c>
      <c r="K4968" s="68">
        <f>DATE(YEAR(tbl_raw_data[[#This Row],[Date Actioned]]),MONTH(tbl_raw_data[[#This Row],[Date Actioned]]),DAY(tbl_raw_data[[#This Row],[Date Actioned]]))</f>
        <v>45164</v>
      </c>
      <c r="L4968" s="65" t="str">
        <f>UPPER(TEXT(tbl_raw_data[[#This Row],[updated_date]],"MMMM"))</f>
        <v>AUGUST</v>
      </c>
      <c r="M4968" s="65" t="str">
        <f>"WEEK "&amp;IF(ROUNDUP(DAY(tbl_raw_data[[#This Row],[updated_date]])/7,0)=5,4,ROUNDUP(DAY(tbl_raw_data[[#This Row],[updated_date]])/7,0))</f>
        <v>WEEK 4</v>
      </c>
      <c r="N4968" s="71" t="str">
        <f>UPPER(VLOOKUP(tbl_raw_data[[#This Row],[Analyst]],settings!$A$1:$B$15,2,0))</f>
        <v>HARDIK</v>
      </c>
      <c r="O4968" s="71" t="str">
        <f>TRIM(UPPER(tbl_raw_data[[#This Row],[Outcome]]))</f>
        <v>WITHDRAW</v>
      </c>
      <c r="P4968" s="71" t="str">
        <f>TRIM(UPPER(tbl_raw_data[[#This Row],[Queue Name]]))</f>
        <v>CONSUMER PRE BUREAU</v>
      </c>
      <c r="Q4968" s="71" t="str">
        <f>IF(tbl_raw_data[[#This Row],[time_taken_in_min]]&lt;=settings!$D$2,"SLA_MET","SLA_NOT_MET")</f>
        <v>SLA_MET</v>
      </c>
    </row>
    <row r="4969" spans="1:17" x14ac:dyDescent="0.3">
      <c r="A4969" s="7" t="s">
        <v>5932</v>
      </c>
      <c r="B4969" s="36">
        <v>45164.444513888891</v>
      </c>
      <c r="C4969" s="41">
        <v>45164.449861111112</v>
      </c>
      <c r="D4969" s="11" t="s">
        <v>47</v>
      </c>
      <c r="E4969" s="11" t="s">
        <v>11</v>
      </c>
      <c r="F4969" s="11" t="s">
        <v>24</v>
      </c>
      <c r="G4969" s="11" t="s">
        <v>705</v>
      </c>
      <c r="H4969" s="84" t="str">
        <f t="shared" si="77"/>
        <v>Overdue Bill</v>
      </c>
      <c r="I4969" s="63">
        <f>(tbl_raw_data[[#This Row],[Date Actioned]])-(tbl_raw_data[[#This Row],[Date Tagged]])</f>
        <v>5.3472222207346931E-3</v>
      </c>
      <c r="J4969" s="66">
        <f>HOUR(tbl_raw_data[[#This Row],[time_taken]])*60+MINUTE(tbl_raw_data[[#This Row],[time_taken]])+SECOND(tbl_raw_data[[#This Row],[time_taken]])/60</f>
        <v>7.7</v>
      </c>
      <c r="K4969" s="68">
        <f>DATE(YEAR(tbl_raw_data[[#This Row],[Date Actioned]]),MONTH(tbl_raw_data[[#This Row],[Date Actioned]]),DAY(tbl_raw_data[[#This Row],[Date Actioned]]))</f>
        <v>45164</v>
      </c>
      <c r="L4969" s="65" t="str">
        <f>UPPER(TEXT(tbl_raw_data[[#This Row],[updated_date]],"MMMM"))</f>
        <v>AUGUST</v>
      </c>
      <c r="M4969" s="65" t="str">
        <f>"WEEK "&amp;IF(ROUNDUP(DAY(tbl_raw_data[[#This Row],[updated_date]])/7,0)=5,4,ROUNDUP(DAY(tbl_raw_data[[#This Row],[updated_date]])/7,0))</f>
        <v>WEEK 4</v>
      </c>
      <c r="N4969" s="71" t="str">
        <f>UPPER(VLOOKUP(tbl_raw_data[[#This Row],[Analyst]],settings!$A$1:$B$15,2,0))</f>
        <v>SAM</v>
      </c>
      <c r="O4969" s="71" t="str">
        <f>TRIM(UPPER(tbl_raw_data[[#This Row],[Outcome]]))</f>
        <v>WITHDRAW</v>
      </c>
      <c r="P4969" s="71" t="str">
        <f>TRIM(UPPER(tbl_raw_data[[#This Row],[Queue Name]]))</f>
        <v>CONSUMER EXISTING</v>
      </c>
      <c r="Q4969" s="71" t="str">
        <f>IF(tbl_raw_data[[#This Row],[time_taken_in_min]]&lt;=settings!$D$2,"SLA_MET","SLA_NOT_MET")</f>
        <v>SLA_MET</v>
      </c>
    </row>
    <row r="4970" spans="1:17" x14ac:dyDescent="0.3">
      <c r="A4970" s="1" t="s">
        <v>5933</v>
      </c>
      <c r="B4970" s="34">
        <v>45164.445277777777</v>
      </c>
      <c r="C4970" s="40">
        <v>45164.452743055554</v>
      </c>
      <c r="D4970" s="10" t="s">
        <v>47</v>
      </c>
      <c r="E4970" s="10" t="s">
        <v>11</v>
      </c>
      <c r="F4970" s="10" t="s">
        <v>206</v>
      </c>
      <c r="G4970" s="10" t="s">
        <v>667</v>
      </c>
      <c r="H4970" s="84" t="str">
        <f t="shared" si="77"/>
        <v>Incomplete Details</v>
      </c>
      <c r="I4970" s="63">
        <f>(tbl_raw_data[[#This Row],[Date Actioned]])-(tbl_raw_data[[#This Row],[Date Tagged]])</f>
        <v>7.4652777766459621E-3</v>
      </c>
      <c r="J4970" s="66">
        <f>HOUR(tbl_raw_data[[#This Row],[time_taken]])*60+MINUTE(tbl_raw_data[[#This Row],[time_taken]])+SECOND(tbl_raw_data[[#This Row],[time_taken]])/60</f>
        <v>10.75</v>
      </c>
      <c r="K4970" s="68">
        <f>DATE(YEAR(tbl_raw_data[[#This Row],[Date Actioned]]),MONTH(tbl_raw_data[[#This Row],[Date Actioned]]),DAY(tbl_raw_data[[#This Row],[Date Actioned]]))</f>
        <v>45164</v>
      </c>
      <c r="L4970" s="65" t="str">
        <f>UPPER(TEXT(tbl_raw_data[[#This Row],[updated_date]],"MMMM"))</f>
        <v>AUGUST</v>
      </c>
      <c r="M4970" s="65" t="str">
        <f>"WEEK "&amp;IF(ROUNDUP(DAY(tbl_raw_data[[#This Row],[updated_date]])/7,0)=5,4,ROUNDUP(DAY(tbl_raw_data[[#This Row],[updated_date]])/7,0))</f>
        <v>WEEK 4</v>
      </c>
      <c r="N4970" s="71" t="str">
        <f>UPPER(VLOOKUP(tbl_raw_data[[#This Row],[Analyst]],settings!$A$1:$B$15,2,0))</f>
        <v>HARDIK</v>
      </c>
      <c r="O4970" s="71" t="str">
        <f>TRIM(UPPER(tbl_raw_data[[#This Row],[Outcome]]))</f>
        <v>WITHDRAW</v>
      </c>
      <c r="P4970" s="71" t="str">
        <f>TRIM(UPPER(tbl_raw_data[[#This Row],[Queue Name]]))</f>
        <v>CONSUMER EXISTING</v>
      </c>
      <c r="Q4970" s="71" t="str">
        <f>IF(tbl_raw_data[[#This Row],[time_taken_in_min]]&lt;=settings!$D$2,"SLA_MET","SLA_NOT_MET")</f>
        <v>SLA_MET</v>
      </c>
    </row>
    <row r="4971" spans="1:17" x14ac:dyDescent="0.3">
      <c r="A4971" s="5" t="s">
        <v>5934</v>
      </c>
      <c r="B4971" s="36">
        <v>45164.445752314816</v>
      </c>
      <c r="C4971" s="41">
        <v>45164.44902777778</v>
      </c>
      <c r="D4971" s="11" t="s">
        <v>47</v>
      </c>
      <c r="E4971" s="11" t="s">
        <v>8</v>
      </c>
      <c r="F4971" s="11" t="s">
        <v>21</v>
      </c>
      <c r="G4971" s="13"/>
      <c r="H4971" s="84" t="str">
        <f t="shared" si="77"/>
        <v>Reason Unknown</v>
      </c>
      <c r="I4971" s="63">
        <f>(tbl_raw_data[[#This Row],[Date Actioned]])-(tbl_raw_data[[#This Row],[Date Tagged]])</f>
        <v>3.275462964666076E-3</v>
      </c>
      <c r="J4971" s="66">
        <f>HOUR(tbl_raw_data[[#This Row],[time_taken]])*60+MINUTE(tbl_raw_data[[#This Row],[time_taken]])+SECOND(tbl_raw_data[[#This Row],[time_taken]])/60</f>
        <v>4.7166666666666668</v>
      </c>
      <c r="K4971" s="68">
        <f>DATE(YEAR(tbl_raw_data[[#This Row],[Date Actioned]]),MONTH(tbl_raw_data[[#This Row],[Date Actioned]]),DAY(tbl_raw_data[[#This Row],[Date Actioned]]))</f>
        <v>45164</v>
      </c>
      <c r="L4971" s="65" t="str">
        <f>UPPER(TEXT(tbl_raw_data[[#This Row],[updated_date]],"MMMM"))</f>
        <v>AUGUST</v>
      </c>
      <c r="M4971" s="65" t="str">
        <f>"WEEK "&amp;IF(ROUNDUP(DAY(tbl_raw_data[[#This Row],[updated_date]])/7,0)=5,4,ROUNDUP(DAY(tbl_raw_data[[#This Row],[updated_date]])/7,0))</f>
        <v>WEEK 4</v>
      </c>
      <c r="N4971" s="71" t="str">
        <f>UPPER(VLOOKUP(tbl_raw_data[[#This Row],[Analyst]],settings!$A$1:$B$15,2,0))</f>
        <v>SHAHID</v>
      </c>
      <c r="O4971" s="71" t="str">
        <f>TRIM(UPPER(tbl_raw_data[[#This Row],[Outcome]]))</f>
        <v>WITHDRAW</v>
      </c>
      <c r="P4971" s="71" t="str">
        <f>TRIM(UPPER(tbl_raw_data[[#This Row],[Queue Name]]))</f>
        <v>CONSUMER POST BUREAU</v>
      </c>
      <c r="Q4971" s="71" t="str">
        <f>IF(tbl_raw_data[[#This Row],[time_taken_in_min]]&lt;=settings!$D$2,"SLA_MET","SLA_NOT_MET")</f>
        <v>SLA_MET</v>
      </c>
    </row>
    <row r="4972" spans="1:17" x14ac:dyDescent="0.3">
      <c r="A4972" s="7" t="s">
        <v>5935</v>
      </c>
      <c r="B4972" s="34">
        <v>45164.455462962964</v>
      </c>
      <c r="C4972" s="40">
        <v>45164.464490740742</v>
      </c>
      <c r="D4972" s="10" t="s">
        <v>47</v>
      </c>
      <c r="E4972" s="10" t="s">
        <v>11</v>
      </c>
      <c r="F4972" s="10" t="s">
        <v>12</v>
      </c>
      <c r="G4972" s="10" t="s">
        <v>781</v>
      </c>
      <c r="H4972" s="84" t="str">
        <f t="shared" si="77"/>
        <v>Incomplete Details</v>
      </c>
      <c r="I4972" s="63">
        <f>(tbl_raw_data[[#This Row],[Date Actioned]])-(tbl_raw_data[[#This Row],[Date Tagged]])</f>
        <v>9.0277777781011537E-3</v>
      </c>
      <c r="J4972" s="66">
        <f>HOUR(tbl_raw_data[[#This Row],[time_taken]])*60+MINUTE(tbl_raw_data[[#This Row],[time_taken]])+SECOND(tbl_raw_data[[#This Row],[time_taken]])/60</f>
        <v>13</v>
      </c>
      <c r="K4972" s="68">
        <f>DATE(YEAR(tbl_raw_data[[#This Row],[Date Actioned]]),MONTH(tbl_raw_data[[#This Row],[Date Actioned]]),DAY(tbl_raw_data[[#This Row],[Date Actioned]]))</f>
        <v>45164</v>
      </c>
      <c r="L4972" s="65" t="str">
        <f>UPPER(TEXT(tbl_raw_data[[#This Row],[updated_date]],"MMMM"))</f>
        <v>AUGUST</v>
      </c>
      <c r="M4972" s="65" t="str">
        <f>"WEEK "&amp;IF(ROUNDUP(DAY(tbl_raw_data[[#This Row],[updated_date]])/7,0)=5,4,ROUNDUP(DAY(tbl_raw_data[[#This Row],[updated_date]])/7,0))</f>
        <v>WEEK 4</v>
      </c>
      <c r="N4972" s="71" t="str">
        <f>UPPER(VLOOKUP(tbl_raw_data[[#This Row],[Analyst]],settings!$A$1:$B$15,2,0))</f>
        <v>NITESH</v>
      </c>
      <c r="O4972" s="71" t="str">
        <f>TRIM(UPPER(tbl_raw_data[[#This Row],[Outcome]]))</f>
        <v>WITHDRAW</v>
      </c>
      <c r="P4972" s="71" t="str">
        <f>TRIM(UPPER(tbl_raw_data[[#This Row],[Queue Name]]))</f>
        <v>CONSUMER EXISTING</v>
      </c>
      <c r="Q4972" s="71" t="str">
        <f>IF(tbl_raw_data[[#This Row],[time_taken_in_min]]&lt;=settings!$D$2,"SLA_MET","SLA_NOT_MET")</f>
        <v>SLA_MET</v>
      </c>
    </row>
    <row r="4973" spans="1:17" x14ac:dyDescent="0.3">
      <c r="A4973" s="1" t="s">
        <v>5936</v>
      </c>
      <c r="B4973" s="36">
        <v>45164.462754629632</v>
      </c>
      <c r="C4973" s="41">
        <v>45164.472094907411</v>
      </c>
      <c r="D4973" s="11" t="s">
        <v>47</v>
      </c>
      <c r="E4973" s="11" t="s">
        <v>18</v>
      </c>
      <c r="F4973" s="11" t="s">
        <v>206</v>
      </c>
      <c r="G4973" s="11" t="s">
        <v>667</v>
      </c>
      <c r="H4973" s="84" t="str">
        <f t="shared" si="77"/>
        <v>Incomplete Details</v>
      </c>
      <c r="I4973" s="63">
        <f>(tbl_raw_data[[#This Row],[Date Actioned]])-(tbl_raw_data[[#This Row],[Date Tagged]])</f>
        <v>9.340277778392192E-3</v>
      </c>
      <c r="J4973" s="66">
        <f>HOUR(tbl_raw_data[[#This Row],[time_taken]])*60+MINUTE(tbl_raw_data[[#This Row],[time_taken]])+SECOND(tbl_raw_data[[#This Row],[time_taken]])/60</f>
        <v>13.45</v>
      </c>
      <c r="K4973" s="68">
        <f>DATE(YEAR(tbl_raw_data[[#This Row],[Date Actioned]]),MONTH(tbl_raw_data[[#This Row],[Date Actioned]]),DAY(tbl_raw_data[[#This Row],[Date Actioned]]))</f>
        <v>45164</v>
      </c>
      <c r="L4973" s="65" t="str">
        <f>UPPER(TEXT(tbl_raw_data[[#This Row],[updated_date]],"MMMM"))</f>
        <v>AUGUST</v>
      </c>
      <c r="M4973" s="65" t="str">
        <f>"WEEK "&amp;IF(ROUNDUP(DAY(tbl_raw_data[[#This Row],[updated_date]])/7,0)=5,4,ROUNDUP(DAY(tbl_raw_data[[#This Row],[updated_date]])/7,0))</f>
        <v>WEEK 4</v>
      </c>
      <c r="N4973" s="71" t="str">
        <f>UPPER(VLOOKUP(tbl_raw_data[[#This Row],[Analyst]],settings!$A$1:$B$15,2,0))</f>
        <v>HARDIK</v>
      </c>
      <c r="O4973" s="71" t="str">
        <f>TRIM(UPPER(tbl_raw_data[[#This Row],[Outcome]]))</f>
        <v>WITHDRAW</v>
      </c>
      <c r="P4973" s="71" t="str">
        <f>TRIM(UPPER(tbl_raw_data[[#This Row],[Queue Name]]))</f>
        <v>CONSUMER PRE BUREAU</v>
      </c>
      <c r="Q4973" s="71" t="str">
        <f>IF(tbl_raw_data[[#This Row],[time_taken_in_min]]&lt;=settings!$D$2,"SLA_MET","SLA_NOT_MET")</f>
        <v>SLA_MET</v>
      </c>
    </row>
    <row r="4974" spans="1:17" x14ac:dyDescent="0.3">
      <c r="A4974" s="5" t="s">
        <v>5937</v>
      </c>
      <c r="B4974" s="34">
        <v>45164.474236111113</v>
      </c>
      <c r="C4974" s="40">
        <v>45164.479166666664</v>
      </c>
      <c r="D4974" s="10" t="s">
        <v>47</v>
      </c>
      <c r="E4974" s="10" t="s">
        <v>11</v>
      </c>
      <c r="F4974" s="10" t="s">
        <v>206</v>
      </c>
      <c r="G4974" s="10" t="s">
        <v>705</v>
      </c>
      <c r="H4974" s="84" t="str">
        <f t="shared" si="77"/>
        <v>Overdue Bill</v>
      </c>
      <c r="I4974" s="63">
        <f>(tbl_raw_data[[#This Row],[Date Actioned]])-(tbl_raw_data[[#This Row],[Date Tagged]])</f>
        <v>4.9305555512546562E-3</v>
      </c>
      <c r="J4974" s="66">
        <f>HOUR(tbl_raw_data[[#This Row],[time_taken]])*60+MINUTE(tbl_raw_data[[#This Row],[time_taken]])+SECOND(tbl_raw_data[[#This Row],[time_taken]])/60</f>
        <v>7.1</v>
      </c>
      <c r="K4974" s="68">
        <f>DATE(YEAR(tbl_raw_data[[#This Row],[Date Actioned]]),MONTH(tbl_raw_data[[#This Row],[Date Actioned]]),DAY(tbl_raw_data[[#This Row],[Date Actioned]]))</f>
        <v>45164</v>
      </c>
      <c r="L4974" s="65" t="str">
        <f>UPPER(TEXT(tbl_raw_data[[#This Row],[updated_date]],"MMMM"))</f>
        <v>AUGUST</v>
      </c>
      <c r="M4974" s="65" t="str">
        <f>"WEEK "&amp;IF(ROUNDUP(DAY(tbl_raw_data[[#This Row],[updated_date]])/7,0)=5,4,ROUNDUP(DAY(tbl_raw_data[[#This Row],[updated_date]])/7,0))</f>
        <v>WEEK 4</v>
      </c>
      <c r="N4974" s="71" t="str">
        <f>UPPER(VLOOKUP(tbl_raw_data[[#This Row],[Analyst]],settings!$A$1:$B$15,2,0))</f>
        <v>HARDIK</v>
      </c>
      <c r="O4974" s="71" t="str">
        <f>TRIM(UPPER(tbl_raw_data[[#This Row],[Outcome]]))</f>
        <v>WITHDRAW</v>
      </c>
      <c r="P4974" s="71" t="str">
        <f>TRIM(UPPER(tbl_raw_data[[#This Row],[Queue Name]]))</f>
        <v>CONSUMER EXISTING</v>
      </c>
      <c r="Q4974" s="71" t="str">
        <f>IF(tbl_raw_data[[#This Row],[time_taken_in_min]]&lt;=settings!$D$2,"SLA_MET","SLA_NOT_MET")</f>
        <v>SLA_MET</v>
      </c>
    </row>
    <row r="4975" spans="1:17" x14ac:dyDescent="0.3">
      <c r="A4975" s="7" t="s">
        <v>5938</v>
      </c>
      <c r="B4975" s="36">
        <v>45164.476574074077</v>
      </c>
      <c r="C4975" s="41">
        <v>45164.487986111111</v>
      </c>
      <c r="D4975" s="11" t="s">
        <v>47</v>
      </c>
      <c r="E4975" s="11" t="s">
        <v>18</v>
      </c>
      <c r="F4975" s="11" t="s">
        <v>12</v>
      </c>
      <c r="G4975" s="11" t="s">
        <v>706</v>
      </c>
      <c r="H4975" s="84" t="str">
        <f t="shared" si="77"/>
        <v>Incomplete Details</v>
      </c>
      <c r="I4975" s="63">
        <f>(tbl_raw_data[[#This Row],[Date Actioned]])-(tbl_raw_data[[#This Row],[Date Tagged]])</f>
        <v>1.1412037034460809E-2</v>
      </c>
      <c r="J4975" s="66">
        <f>HOUR(tbl_raw_data[[#This Row],[time_taken]])*60+MINUTE(tbl_raw_data[[#This Row],[time_taken]])+SECOND(tbl_raw_data[[#This Row],[time_taken]])/60</f>
        <v>16.433333333333334</v>
      </c>
      <c r="K4975" s="68">
        <f>DATE(YEAR(tbl_raw_data[[#This Row],[Date Actioned]]),MONTH(tbl_raw_data[[#This Row],[Date Actioned]]),DAY(tbl_raw_data[[#This Row],[Date Actioned]]))</f>
        <v>45164</v>
      </c>
      <c r="L4975" s="65" t="str">
        <f>UPPER(TEXT(tbl_raw_data[[#This Row],[updated_date]],"MMMM"))</f>
        <v>AUGUST</v>
      </c>
      <c r="M4975" s="65" t="str">
        <f>"WEEK "&amp;IF(ROUNDUP(DAY(tbl_raw_data[[#This Row],[updated_date]])/7,0)=5,4,ROUNDUP(DAY(tbl_raw_data[[#This Row],[updated_date]])/7,0))</f>
        <v>WEEK 4</v>
      </c>
      <c r="N4975" s="71" t="str">
        <f>UPPER(VLOOKUP(tbl_raw_data[[#This Row],[Analyst]],settings!$A$1:$B$15,2,0))</f>
        <v>NITESH</v>
      </c>
      <c r="O4975" s="71" t="str">
        <f>TRIM(UPPER(tbl_raw_data[[#This Row],[Outcome]]))</f>
        <v>WITHDRAW</v>
      </c>
      <c r="P4975" s="71" t="str">
        <f>TRIM(UPPER(tbl_raw_data[[#This Row],[Queue Name]]))</f>
        <v>CONSUMER PRE BUREAU</v>
      </c>
      <c r="Q4975" s="71" t="str">
        <f>IF(tbl_raw_data[[#This Row],[time_taken_in_min]]&lt;=settings!$D$2,"SLA_MET","SLA_NOT_MET")</f>
        <v>SLA_MET</v>
      </c>
    </row>
    <row r="4976" spans="1:17" x14ac:dyDescent="0.3">
      <c r="A4976" s="1" t="s">
        <v>5939</v>
      </c>
      <c r="B4976" s="34">
        <v>45164.477650462963</v>
      </c>
      <c r="C4976" s="40">
        <v>45164.481388888889</v>
      </c>
      <c r="D4976" s="10" t="s">
        <v>47</v>
      </c>
      <c r="E4976" s="10" t="s">
        <v>18</v>
      </c>
      <c r="F4976" s="10" t="s">
        <v>24</v>
      </c>
      <c r="G4976" s="10" t="s">
        <v>667</v>
      </c>
      <c r="H4976" s="84" t="str">
        <f t="shared" si="77"/>
        <v>Incomplete Details</v>
      </c>
      <c r="I4976" s="63">
        <f>(tbl_raw_data[[#This Row],[Date Actioned]])-(tbl_raw_data[[#This Row],[Date Tagged]])</f>
        <v>3.7384259267128073E-3</v>
      </c>
      <c r="J4976" s="66">
        <f>HOUR(tbl_raw_data[[#This Row],[time_taken]])*60+MINUTE(tbl_raw_data[[#This Row],[time_taken]])+SECOND(tbl_raw_data[[#This Row],[time_taken]])/60</f>
        <v>5.3833333333333337</v>
      </c>
      <c r="K4976" s="68">
        <f>DATE(YEAR(tbl_raw_data[[#This Row],[Date Actioned]]),MONTH(tbl_raw_data[[#This Row],[Date Actioned]]),DAY(tbl_raw_data[[#This Row],[Date Actioned]]))</f>
        <v>45164</v>
      </c>
      <c r="L4976" s="65" t="str">
        <f>UPPER(TEXT(tbl_raw_data[[#This Row],[updated_date]],"MMMM"))</f>
        <v>AUGUST</v>
      </c>
      <c r="M4976" s="65" t="str">
        <f>"WEEK "&amp;IF(ROUNDUP(DAY(tbl_raw_data[[#This Row],[updated_date]])/7,0)=5,4,ROUNDUP(DAY(tbl_raw_data[[#This Row],[updated_date]])/7,0))</f>
        <v>WEEK 4</v>
      </c>
      <c r="N4976" s="71" t="str">
        <f>UPPER(VLOOKUP(tbl_raw_data[[#This Row],[Analyst]],settings!$A$1:$B$15,2,0))</f>
        <v>SAM</v>
      </c>
      <c r="O4976" s="71" t="str">
        <f>TRIM(UPPER(tbl_raw_data[[#This Row],[Outcome]]))</f>
        <v>WITHDRAW</v>
      </c>
      <c r="P4976" s="71" t="str">
        <f>TRIM(UPPER(tbl_raw_data[[#This Row],[Queue Name]]))</f>
        <v>CONSUMER PRE BUREAU</v>
      </c>
      <c r="Q4976" s="71" t="str">
        <f>IF(tbl_raw_data[[#This Row],[time_taken_in_min]]&lt;=settings!$D$2,"SLA_MET","SLA_NOT_MET")</f>
        <v>SLA_MET</v>
      </c>
    </row>
    <row r="4977" spans="1:17" x14ac:dyDescent="0.3">
      <c r="A4977" s="5" t="s">
        <v>5940</v>
      </c>
      <c r="B4977" s="36">
        <v>45164.486041666663</v>
      </c>
      <c r="C4977" s="41">
        <v>45164.488194444442</v>
      </c>
      <c r="D4977" s="11" t="s">
        <v>47</v>
      </c>
      <c r="E4977" s="11" t="s">
        <v>18</v>
      </c>
      <c r="F4977" s="11" t="s">
        <v>24</v>
      </c>
      <c r="G4977" s="11" t="s">
        <v>706</v>
      </c>
      <c r="H4977" s="84" t="str">
        <f t="shared" si="77"/>
        <v>Incomplete Details</v>
      </c>
      <c r="I4977" s="63">
        <f>(tbl_raw_data[[#This Row],[Date Actioned]])-(tbl_raw_data[[#This Row],[Date Tagged]])</f>
        <v>2.1527777789742686E-3</v>
      </c>
      <c r="J4977" s="66">
        <f>HOUR(tbl_raw_data[[#This Row],[time_taken]])*60+MINUTE(tbl_raw_data[[#This Row],[time_taken]])+SECOND(tbl_raw_data[[#This Row],[time_taken]])/60</f>
        <v>3.1</v>
      </c>
      <c r="K4977" s="68">
        <f>DATE(YEAR(tbl_raw_data[[#This Row],[Date Actioned]]),MONTH(tbl_raw_data[[#This Row],[Date Actioned]]),DAY(tbl_raw_data[[#This Row],[Date Actioned]]))</f>
        <v>45164</v>
      </c>
      <c r="L4977" s="65" t="str">
        <f>UPPER(TEXT(tbl_raw_data[[#This Row],[updated_date]],"MMMM"))</f>
        <v>AUGUST</v>
      </c>
      <c r="M4977" s="65" t="str">
        <f>"WEEK "&amp;IF(ROUNDUP(DAY(tbl_raw_data[[#This Row],[updated_date]])/7,0)=5,4,ROUNDUP(DAY(tbl_raw_data[[#This Row],[updated_date]])/7,0))</f>
        <v>WEEK 4</v>
      </c>
      <c r="N4977" s="71" t="str">
        <f>UPPER(VLOOKUP(tbl_raw_data[[#This Row],[Analyst]],settings!$A$1:$B$15,2,0))</f>
        <v>SAM</v>
      </c>
      <c r="O4977" s="71" t="str">
        <f>TRIM(UPPER(tbl_raw_data[[#This Row],[Outcome]]))</f>
        <v>WITHDRAW</v>
      </c>
      <c r="P4977" s="71" t="str">
        <f>TRIM(UPPER(tbl_raw_data[[#This Row],[Queue Name]]))</f>
        <v>CONSUMER PRE BUREAU</v>
      </c>
      <c r="Q4977" s="71" t="str">
        <f>IF(tbl_raw_data[[#This Row],[time_taken_in_min]]&lt;=settings!$D$2,"SLA_MET","SLA_NOT_MET")</f>
        <v>SLA_MET</v>
      </c>
    </row>
    <row r="4978" spans="1:17" x14ac:dyDescent="0.3">
      <c r="A4978" s="7" t="s">
        <v>5941</v>
      </c>
      <c r="B4978" s="34">
        <v>45164.508379629631</v>
      </c>
      <c r="C4978" s="40">
        <v>45164.516111111108</v>
      </c>
      <c r="D4978" s="10" t="s">
        <v>47</v>
      </c>
      <c r="E4978" s="10" t="s">
        <v>11</v>
      </c>
      <c r="F4978" s="10" t="s">
        <v>24</v>
      </c>
      <c r="G4978" s="10" t="s">
        <v>705</v>
      </c>
      <c r="H4978" s="84" t="str">
        <f t="shared" si="77"/>
        <v>Overdue Bill</v>
      </c>
      <c r="I4978" s="63">
        <f>(tbl_raw_data[[#This Row],[Date Actioned]])-(tbl_raw_data[[#This Row],[Date Tagged]])</f>
        <v>7.7314814770943485E-3</v>
      </c>
      <c r="J4978" s="66">
        <f>HOUR(tbl_raw_data[[#This Row],[time_taken]])*60+MINUTE(tbl_raw_data[[#This Row],[time_taken]])+SECOND(tbl_raw_data[[#This Row],[time_taken]])/60</f>
        <v>11.133333333333333</v>
      </c>
      <c r="K4978" s="68">
        <f>DATE(YEAR(tbl_raw_data[[#This Row],[Date Actioned]]),MONTH(tbl_raw_data[[#This Row],[Date Actioned]]),DAY(tbl_raw_data[[#This Row],[Date Actioned]]))</f>
        <v>45164</v>
      </c>
      <c r="L4978" s="65" t="str">
        <f>UPPER(TEXT(tbl_raw_data[[#This Row],[updated_date]],"MMMM"))</f>
        <v>AUGUST</v>
      </c>
      <c r="M4978" s="65" t="str">
        <f>"WEEK "&amp;IF(ROUNDUP(DAY(tbl_raw_data[[#This Row],[updated_date]])/7,0)=5,4,ROUNDUP(DAY(tbl_raw_data[[#This Row],[updated_date]])/7,0))</f>
        <v>WEEK 4</v>
      </c>
      <c r="N4978" s="71" t="str">
        <f>UPPER(VLOOKUP(tbl_raw_data[[#This Row],[Analyst]],settings!$A$1:$B$15,2,0))</f>
        <v>SAM</v>
      </c>
      <c r="O4978" s="71" t="str">
        <f>TRIM(UPPER(tbl_raw_data[[#This Row],[Outcome]]))</f>
        <v>WITHDRAW</v>
      </c>
      <c r="P4978" s="71" t="str">
        <f>TRIM(UPPER(tbl_raw_data[[#This Row],[Queue Name]]))</f>
        <v>CONSUMER EXISTING</v>
      </c>
      <c r="Q4978" s="71" t="str">
        <f>IF(tbl_raw_data[[#This Row],[time_taken_in_min]]&lt;=settings!$D$2,"SLA_MET","SLA_NOT_MET")</f>
        <v>SLA_MET</v>
      </c>
    </row>
    <row r="4979" spans="1:17" x14ac:dyDescent="0.3">
      <c r="A4979" s="1" t="s">
        <v>5942</v>
      </c>
      <c r="B4979" s="36">
        <v>45164.513194444444</v>
      </c>
      <c r="C4979" s="41">
        <v>45164.522696759261</v>
      </c>
      <c r="D4979" s="11" t="s">
        <v>47</v>
      </c>
      <c r="E4979" s="11" t="s">
        <v>8</v>
      </c>
      <c r="F4979" s="11" t="s">
        <v>21</v>
      </c>
      <c r="G4979" s="13"/>
      <c r="H4979" s="84" t="str">
        <f t="shared" si="77"/>
        <v>Reason Unknown</v>
      </c>
      <c r="I4979" s="63">
        <f>(tbl_raw_data[[#This Row],[Date Actioned]])-(tbl_raw_data[[#This Row],[Date Tagged]])</f>
        <v>9.5023148169275373E-3</v>
      </c>
      <c r="J4979" s="66">
        <f>HOUR(tbl_raw_data[[#This Row],[time_taken]])*60+MINUTE(tbl_raw_data[[#This Row],[time_taken]])+SECOND(tbl_raw_data[[#This Row],[time_taken]])/60</f>
        <v>13.683333333333334</v>
      </c>
      <c r="K4979" s="68">
        <f>DATE(YEAR(tbl_raw_data[[#This Row],[Date Actioned]]),MONTH(tbl_raw_data[[#This Row],[Date Actioned]]),DAY(tbl_raw_data[[#This Row],[Date Actioned]]))</f>
        <v>45164</v>
      </c>
      <c r="L4979" s="65" t="str">
        <f>UPPER(TEXT(tbl_raw_data[[#This Row],[updated_date]],"MMMM"))</f>
        <v>AUGUST</v>
      </c>
      <c r="M4979" s="65" t="str">
        <f>"WEEK "&amp;IF(ROUNDUP(DAY(tbl_raw_data[[#This Row],[updated_date]])/7,0)=5,4,ROUNDUP(DAY(tbl_raw_data[[#This Row],[updated_date]])/7,0))</f>
        <v>WEEK 4</v>
      </c>
      <c r="N4979" s="71" t="str">
        <f>UPPER(VLOOKUP(tbl_raw_data[[#This Row],[Analyst]],settings!$A$1:$B$15,2,0))</f>
        <v>SHAHID</v>
      </c>
      <c r="O4979" s="71" t="str">
        <f>TRIM(UPPER(tbl_raw_data[[#This Row],[Outcome]]))</f>
        <v>WITHDRAW</v>
      </c>
      <c r="P4979" s="71" t="str">
        <f>TRIM(UPPER(tbl_raw_data[[#This Row],[Queue Name]]))</f>
        <v>CONSUMER POST BUREAU</v>
      </c>
      <c r="Q4979" s="71" t="str">
        <f>IF(tbl_raw_data[[#This Row],[time_taken_in_min]]&lt;=settings!$D$2,"SLA_MET","SLA_NOT_MET")</f>
        <v>SLA_MET</v>
      </c>
    </row>
    <row r="4980" spans="1:17" x14ac:dyDescent="0.3">
      <c r="A4980" s="5" t="s">
        <v>5943</v>
      </c>
      <c r="B4980" s="34">
        <v>45164.525254629632</v>
      </c>
      <c r="C4980" s="40">
        <v>45164.532824074071</v>
      </c>
      <c r="D4980" s="10" t="s">
        <v>47</v>
      </c>
      <c r="E4980" s="10" t="s">
        <v>11</v>
      </c>
      <c r="F4980" s="10" t="s">
        <v>21</v>
      </c>
      <c r="G4980" s="10" t="s">
        <v>705</v>
      </c>
      <c r="H4980" s="84" t="str">
        <f t="shared" si="77"/>
        <v>Overdue Bill</v>
      </c>
      <c r="I4980" s="63">
        <f>(tbl_raw_data[[#This Row],[Date Actioned]])-(tbl_raw_data[[#This Row],[Date Tagged]])</f>
        <v>7.5694444385590032E-3</v>
      </c>
      <c r="J4980" s="66">
        <f>HOUR(tbl_raw_data[[#This Row],[time_taken]])*60+MINUTE(tbl_raw_data[[#This Row],[time_taken]])+SECOND(tbl_raw_data[[#This Row],[time_taken]])/60</f>
        <v>10.9</v>
      </c>
      <c r="K4980" s="68">
        <f>DATE(YEAR(tbl_raw_data[[#This Row],[Date Actioned]]),MONTH(tbl_raw_data[[#This Row],[Date Actioned]]),DAY(tbl_raw_data[[#This Row],[Date Actioned]]))</f>
        <v>45164</v>
      </c>
      <c r="L4980" s="65" t="str">
        <f>UPPER(TEXT(tbl_raw_data[[#This Row],[updated_date]],"MMMM"))</f>
        <v>AUGUST</v>
      </c>
      <c r="M4980" s="65" t="str">
        <f>"WEEK "&amp;IF(ROUNDUP(DAY(tbl_raw_data[[#This Row],[updated_date]])/7,0)=5,4,ROUNDUP(DAY(tbl_raw_data[[#This Row],[updated_date]])/7,0))</f>
        <v>WEEK 4</v>
      </c>
      <c r="N4980" s="71" t="str">
        <f>UPPER(VLOOKUP(tbl_raw_data[[#This Row],[Analyst]],settings!$A$1:$B$15,2,0))</f>
        <v>SHAHID</v>
      </c>
      <c r="O4980" s="71" t="str">
        <f>TRIM(UPPER(tbl_raw_data[[#This Row],[Outcome]]))</f>
        <v>WITHDRAW</v>
      </c>
      <c r="P4980" s="71" t="str">
        <f>TRIM(UPPER(tbl_raw_data[[#This Row],[Queue Name]]))</f>
        <v>CONSUMER EXISTING</v>
      </c>
      <c r="Q4980" s="71" t="str">
        <f>IF(tbl_raw_data[[#This Row],[time_taken_in_min]]&lt;=settings!$D$2,"SLA_MET","SLA_NOT_MET")</f>
        <v>SLA_MET</v>
      </c>
    </row>
    <row r="4981" spans="1:17" x14ac:dyDescent="0.3">
      <c r="A4981" s="7" t="s">
        <v>5944</v>
      </c>
      <c r="B4981" s="36">
        <v>45164.525648148148</v>
      </c>
      <c r="C4981" s="41">
        <v>45164.533067129632</v>
      </c>
      <c r="D4981" s="11" t="s">
        <v>47</v>
      </c>
      <c r="E4981" s="11" t="s">
        <v>11</v>
      </c>
      <c r="F4981" s="11" t="s">
        <v>24</v>
      </c>
      <c r="G4981" s="11" t="s">
        <v>705</v>
      </c>
      <c r="H4981" s="84" t="str">
        <f t="shared" si="77"/>
        <v>Overdue Bill</v>
      </c>
      <c r="I4981" s="63">
        <f>(tbl_raw_data[[#This Row],[Date Actioned]])-(tbl_raw_data[[#This Row],[Date Tagged]])</f>
        <v>7.4189814840792678E-3</v>
      </c>
      <c r="J4981" s="66">
        <f>HOUR(tbl_raw_data[[#This Row],[time_taken]])*60+MINUTE(tbl_raw_data[[#This Row],[time_taken]])+SECOND(tbl_raw_data[[#This Row],[time_taken]])/60</f>
        <v>10.683333333333334</v>
      </c>
      <c r="K4981" s="68">
        <f>DATE(YEAR(tbl_raw_data[[#This Row],[Date Actioned]]),MONTH(tbl_raw_data[[#This Row],[Date Actioned]]),DAY(tbl_raw_data[[#This Row],[Date Actioned]]))</f>
        <v>45164</v>
      </c>
      <c r="L4981" s="65" t="str">
        <f>UPPER(TEXT(tbl_raw_data[[#This Row],[updated_date]],"MMMM"))</f>
        <v>AUGUST</v>
      </c>
      <c r="M4981" s="65" t="str">
        <f>"WEEK "&amp;IF(ROUNDUP(DAY(tbl_raw_data[[#This Row],[updated_date]])/7,0)=5,4,ROUNDUP(DAY(tbl_raw_data[[#This Row],[updated_date]])/7,0))</f>
        <v>WEEK 4</v>
      </c>
      <c r="N4981" s="71" t="str">
        <f>UPPER(VLOOKUP(tbl_raw_data[[#This Row],[Analyst]],settings!$A$1:$B$15,2,0))</f>
        <v>SAM</v>
      </c>
      <c r="O4981" s="71" t="str">
        <f>TRIM(UPPER(tbl_raw_data[[#This Row],[Outcome]]))</f>
        <v>WITHDRAW</v>
      </c>
      <c r="P4981" s="71" t="str">
        <f>TRIM(UPPER(tbl_raw_data[[#This Row],[Queue Name]]))</f>
        <v>CONSUMER EXISTING</v>
      </c>
      <c r="Q4981" s="71" t="str">
        <f>IF(tbl_raw_data[[#This Row],[time_taken_in_min]]&lt;=settings!$D$2,"SLA_MET","SLA_NOT_MET")</f>
        <v>SLA_MET</v>
      </c>
    </row>
    <row r="4982" spans="1:17" x14ac:dyDescent="0.3">
      <c r="A4982" s="1" t="s">
        <v>5945</v>
      </c>
      <c r="B4982" s="34">
        <v>45164.54724537037</v>
      </c>
      <c r="C4982" s="40">
        <v>45164.552372685182</v>
      </c>
      <c r="D4982" s="10" t="s">
        <v>47</v>
      </c>
      <c r="E4982" s="10" t="s">
        <v>18</v>
      </c>
      <c r="F4982" s="10" t="s">
        <v>24</v>
      </c>
      <c r="G4982" s="10" t="s">
        <v>918</v>
      </c>
      <c r="H4982" s="84" t="str">
        <f t="shared" si="77"/>
        <v>Incomplete Details</v>
      </c>
      <c r="I4982" s="63">
        <f>(tbl_raw_data[[#This Row],[Date Actioned]])-(tbl_raw_data[[#This Row],[Date Tagged]])</f>
        <v>5.1273148128530011E-3</v>
      </c>
      <c r="J4982" s="66">
        <f>HOUR(tbl_raw_data[[#This Row],[time_taken]])*60+MINUTE(tbl_raw_data[[#This Row],[time_taken]])+SECOND(tbl_raw_data[[#This Row],[time_taken]])/60</f>
        <v>7.3833333333333337</v>
      </c>
      <c r="K4982" s="68">
        <f>DATE(YEAR(tbl_raw_data[[#This Row],[Date Actioned]]),MONTH(tbl_raw_data[[#This Row],[Date Actioned]]),DAY(tbl_raw_data[[#This Row],[Date Actioned]]))</f>
        <v>45164</v>
      </c>
      <c r="L4982" s="65" t="str">
        <f>UPPER(TEXT(tbl_raw_data[[#This Row],[updated_date]],"MMMM"))</f>
        <v>AUGUST</v>
      </c>
      <c r="M4982" s="65" t="str">
        <f>"WEEK "&amp;IF(ROUNDUP(DAY(tbl_raw_data[[#This Row],[updated_date]])/7,0)=5,4,ROUNDUP(DAY(tbl_raw_data[[#This Row],[updated_date]])/7,0))</f>
        <v>WEEK 4</v>
      </c>
      <c r="N4982" s="71" t="str">
        <f>UPPER(VLOOKUP(tbl_raw_data[[#This Row],[Analyst]],settings!$A$1:$B$15,2,0))</f>
        <v>SAM</v>
      </c>
      <c r="O4982" s="71" t="str">
        <f>TRIM(UPPER(tbl_raw_data[[#This Row],[Outcome]]))</f>
        <v>WITHDRAW</v>
      </c>
      <c r="P4982" s="71" t="str">
        <f>TRIM(UPPER(tbl_raw_data[[#This Row],[Queue Name]]))</f>
        <v>CONSUMER PRE BUREAU</v>
      </c>
      <c r="Q4982" s="71" t="str">
        <f>IF(tbl_raw_data[[#This Row],[time_taken_in_min]]&lt;=settings!$D$2,"SLA_MET","SLA_NOT_MET")</f>
        <v>SLA_MET</v>
      </c>
    </row>
    <row r="4983" spans="1:17" x14ac:dyDescent="0.3">
      <c r="A4983" s="5" t="s">
        <v>5946</v>
      </c>
      <c r="B4983" s="36">
        <v>45164.550983796296</v>
      </c>
      <c r="C4983" s="41">
        <v>45164.571388888886</v>
      </c>
      <c r="D4983" s="11" t="s">
        <v>47</v>
      </c>
      <c r="E4983" s="11" t="s">
        <v>8</v>
      </c>
      <c r="F4983" s="11" t="s">
        <v>22</v>
      </c>
      <c r="G4983" s="13"/>
      <c r="H4983" s="84" t="str">
        <f t="shared" si="77"/>
        <v>Reason Unknown</v>
      </c>
      <c r="I4983" s="63">
        <f>(tbl_raw_data[[#This Row],[Date Actioned]])-(tbl_raw_data[[#This Row],[Date Tagged]])</f>
        <v>2.0405092589498963E-2</v>
      </c>
      <c r="J4983" s="66">
        <f>HOUR(tbl_raw_data[[#This Row],[time_taken]])*60+MINUTE(tbl_raw_data[[#This Row],[time_taken]])+SECOND(tbl_raw_data[[#This Row],[time_taken]])/60</f>
        <v>29.383333333333333</v>
      </c>
      <c r="K4983" s="68">
        <f>DATE(YEAR(tbl_raw_data[[#This Row],[Date Actioned]]),MONTH(tbl_raw_data[[#This Row],[Date Actioned]]),DAY(tbl_raw_data[[#This Row],[Date Actioned]]))</f>
        <v>45164</v>
      </c>
      <c r="L4983" s="65" t="str">
        <f>UPPER(TEXT(tbl_raw_data[[#This Row],[updated_date]],"MMMM"))</f>
        <v>AUGUST</v>
      </c>
      <c r="M4983" s="65" t="str">
        <f>"WEEK "&amp;IF(ROUNDUP(DAY(tbl_raw_data[[#This Row],[updated_date]])/7,0)=5,4,ROUNDUP(DAY(tbl_raw_data[[#This Row],[updated_date]])/7,0))</f>
        <v>WEEK 4</v>
      </c>
      <c r="N4983" s="71" t="str">
        <f>UPPER(VLOOKUP(tbl_raw_data[[#This Row],[Analyst]],settings!$A$1:$B$15,2,0))</f>
        <v>ROHAN</v>
      </c>
      <c r="O4983" s="71" t="str">
        <f>TRIM(UPPER(tbl_raw_data[[#This Row],[Outcome]]))</f>
        <v>WITHDRAW</v>
      </c>
      <c r="P4983" s="71" t="str">
        <f>TRIM(UPPER(tbl_raw_data[[#This Row],[Queue Name]]))</f>
        <v>CONSUMER POST BUREAU</v>
      </c>
      <c r="Q4983" s="71" t="str">
        <f>IF(tbl_raw_data[[#This Row],[time_taken_in_min]]&lt;=settings!$D$2,"SLA_MET","SLA_NOT_MET")</f>
        <v>SLA_NOT_MET</v>
      </c>
    </row>
    <row r="4984" spans="1:17" x14ac:dyDescent="0.3">
      <c r="A4984" s="7" t="s">
        <v>5947</v>
      </c>
      <c r="B4984" s="34">
        <v>45164.551828703705</v>
      </c>
      <c r="C4984" s="40">
        <v>45164.557106481479</v>
      </c>
      <c r="D4984" s="10" t="s">
        <v>47</v>
      </c>
      <c r="E4984" s="10" t="s">
        <v>8</v>
      </c>
      <c r="F4984" s="10" t="s">
        <v>24</v>
      </c>
      <c r="G4984" s="10" t="s">
        <v>667</v>
      </c>
      <c r="H4984" s="84" t="str">
        <f t="shared" si="77"/>
        <v>Incomplete Details</v>
      </c>
      <c r="I4984" s="63">
        <f>(tbl_raw_data[[#This Row],[Date Actioned]])-(tbl_raw_data[[#This Row],[Date Tagged]])</f>
        <v>5.277777774608694E-3</v>
      </c>
      <c r="J4984" s="66">
        <f>HOUR(tbl_raw_data[[#This Row],[time_taken]])*60+MINUTE(tbl_raw_data[[#This Row],[time_taken]])+SECOND(tbl_raw_data[[#This Row],[time_taken]])/60</f>
        <v>7.6</v>
      </c>
      <c r="K4984" s="68">
        <f>DATE(YEAR(tbl_raw_data[[#This Row],[Date Actioned]]),MONTH(tbl_raw_data[[#This Row],[Date Actioned]]),DAY(tbl_raw_data[[#This Row],[Date Actioned]]))</f>
        <v>45164</v>
      </c>
      <c r="L4984" s="65" t="str">
        <f>UPPER(TEXT(tbl_raw_data[[#This Row],[updated_date]],"MMMM"))</f>
        <v>AUGUST</v>
      </c>
      <c r="M4984" s="65" t="str">
        <f>"WEEK "&amp;IF(ROUNDUP(DAY(tbl_raw_data[[#This Row],[updated_date]])/7,0)=5,4,ROUNDUP(DAY(tbl_raw_data[[#This Row],[updated_date]])/7,0))</f>
        <v>WEEK 4</v>
      </c>
      <c r="N4984" s="71" t="str">
        <f>UPPER(VLOOKUP(tbl_raw_data[[#This Row],[Analyst]],settings!$A$1:$B$15,2,0))</f>
        <v>SAM</v>
      </c>
      <c r="O4984" s="71" t="str">
        <f>TRIM(UPPER(tbl_raw_data[[#This Row],[Outcome]]))</f>
        <v>WITHDRAW</v>
      </c>
      <c r="P4984" s="71" t="str">
        <f>TRIM(UPPER(tbl_raw_data[[#This Row],[Queue Name]]))</f>
        <v>CONSUMER POST BUREAU</v>
      </c>
      <c r="Q4984" s="71" t="str">
        <f>IF(tbl_raw_data[[#This Row],[time_taken_in_min]]&lt;=settings!$D$2,"SLA_MET","SLA_NOT_MET")</f>
        <v>SLA_MET</v>
      </c>
    </row>
    <row r="4985" spans="1:17" x14ac:dyDescent="0.3">
      <c r="A4985" s="1" t="s">
        <v>5948</v>
      </c>
      <c r="B4985" s="36">
        <v>45164.565138888887</v>
      </c>
      <c r="C4985" s="41">
        <v>45164.575428240743</v>
      </c>
      <c r="D4985" s="11" t="s">
        <v>47</v>
      </c>
      <c r="E4985" s="11" t="s">
        <v>18</v>
      </c>
      <c r="F4985" s="11" t="s">
        <v>206</v>
      </c>
      <c r="G4985" s="11" t="s">
        <v>667</v>
      </c>
      <c r="H4985" s="84" t="str">
        <f t="shared" si="77"/>
        <v>Incomplete Details</v>
      </c>
      <c r="I4985" s="63">
        <f>(tbl_raw_data[[#This Row],[Date Actioned]])-(tbl_raw_data[[#This Row],[Date Tagged]])</f>
        <v>1.0289351856044959E-2</v>
      </c>
      <c r="J4985" s="66">
        <f>HOUR(tbl_raw_data[[#This Row],[time_taken]])*60+MINUTE(tbl_raw_data[[#This Row],[time_taken]])+SECOND(tbl_raw_data[[#This Row],[time_taken]])/60</f>
        <v>14.816666666666666</v>
      </c>
      <c r="K4985" s="68">
        <f>DATE(YEAR(tbl_raw_data[[#This Row],[Date Actioned]]),MONTH(tbl_raw_data[[#This Row],[Date Actioned]]),DAY(tbl_raw_data[[#This Row],[Date Actioned]]))</f>
        <v>45164</v>
      </c>
      <c r="L4985" s="65" t="str">
        <f>UPPER(TEXT(tbl_raw_data[[#This Row],[updated_date]],"MMMM"))</f>
        <v>AUGUST</v>
      </c>
      <c r="M4985" s="65" t="str">
        <f>"WEEK "&amp;IF(ROUNDUP(DAY(tbl_raw_data[[#This Row],[updated_date]])/7,0)=5,4,ROUNDUP(DAY(tbl_raw_data[[#This Row],[updated_date]])/7,0))</f>
        <v>WEEK 4</v>
      </c>
      <c r="N4985" s="71" t="str">
        <f>UPPER(VLOOKUP(tbl_raw_data[[#This Row],[Analyst]],settings!$A$1:$B$15,2,0))</f>
        <v>HARDIK</v>
      </c>
      <c r="O4985" s="71" t="str">
        <f>TRIM(UPPER(tbl_raw_data[[#This Row],[Outcome]]))</f>
        <v>WITHDRAW</v>
      </c>
      <c r="P4985" s="71" t="str">
        <f>TRIM(UPPER(tbl_raw_data[[#This Row],[Queue Name]]))</f>
        <v>CONSUMER PRE BUREAU</v>
      </c>
      <c r="Q4985" s="71" t="str">
        <f>IF(tbl_raw_data[[#This Row],[time_taken_in_min]]&lt;=settings!$D$2,"SLA_MET","SLA_NOT_MET")</f>
        <v>SLA_MET</v>
      </c>
    </row>
    <row r="4986" spans="1:17" x14ac:dyDescent="0.3">
      <c r="A4986" s="5" t="s">
        <v>5949</v>
      </c>
      <c r="B4986" s="34">
        <v>45164.571331018517</v>
      </c>
      <c r="C4986" s="40">
        <v>45164.576319444444</v>
      </c>
      <c r="D4986" s="10" t="s">
        <v>47</v>
      </c>
      <c r="E4986" s="10" t="s">
        <v>11</v>
      </c>
      <c r="F4986" s="10" t="s">
        <v>24</v>
      </c>
      <c r="G4986" s="10" t="s">
        <v>667</v>
      </c>
      <c r="H4986" s="84" t="str">
        <f t="shared" si="77"/>
        <v>Incomplete Details</v>
      </c>
      <c r="I4986" s="63">
        <f>(tbl_raw_data[[#This Row],[Date Actioned]])-(tbl_raw_data[[#This Row],[Date Tagged]])</f>
        <v>4.9884259278769605E-3</v>
      </c>
      <c r="J4986" s="66">
        <f>HOUR(tbl_raw_data[[#This Row],[time_taken]])*60+MINUTE(tbl_raw_data[[#This Row],[time_taken]])+SECOND(tbl_raw_data[[#This Row],[time_taken]])/60</f>
        <v>7.1833333333333336</v>
      </c>
      <c r="K4986" s="68">
        <f>DATE(YEAR(tbl_raw_data[[#This Row],[Date Actioned]]),MONTH(tbl_raw_data[[#This Row],[Date Actioned]]),DAY(tbl_raw_data[[#This Row],[Date Actioned]]))</f>
        <v>45164</v>
      </c>
      <c r="L4986" s="65" t="str">
        <f>UPPER(TEXT(tbl_raw_data[[#This Row],[updated_date]],"MMMM"))</f>
        <v>AUGUST</v>
      </c>
      <c r="M4986" s="65" t="str">
        <f>"WEEK "&amp;IF(ROUNDUP(DAY(tbl_raw_data[[#This Row],[updated_date]])/7,0)=5,4,ROUNDUP(DAY(tbl_raw_data[[#This Row],[updated_date]])/7,0))</f>
        <v>WEEK 4</v>
      </c>
      <c r="N4986" s="71" t="str">
        <f>UPPER(VLOOKUP(tbl_raw_data[[#This Row],[Analyst]],settings!$A$1:$B$15,2,0))</f>
        <v>SAM</v>
      </c>
      <c r="O4986" s="71" t="str">
        <f>TRIM(UPPER(tbl_raw_data[[#This Row],[Outcome]]))</f>
        <v>WITHDRAW</v>
      </c>
      <c r="P4986" s="71" t="str">
        <f>TRIM(UPPER(tbl_raw_data[[#This Row],[Queue Name]]))</f>
        <v>CONSUMER EXISTING</v>
      </c>
      <c r="Q4986" s="71" t="str">
        <f>IF(tbl_raw_data[[#This Row],[time_taken_in_min]]&lt;=settings!$D$2,"SLA_MET","SLA_NOT_MET")</f>
        <v>SLA_MET</v>
      </c>
    </row>
    <row r="4987" spans="1:17" x14ac:dyDescent="0.3">
      <c r="A4987" s="7" t="s">
        <v>5950</v>
      </c>
      <c r="B4987" s="36">
        <v>45164.577094907407</v>
      </c>
      <c r="C4987" s="41">
        <v>45164.580150462964</v>
      </c>
      <c r="D4987" s="11" t="s">
        <v>47</v>
      </c>
      <c r="E4987" s="11" t="s">
        <v>18</v>
      </c>
      <c r="F4987" s="11" t="s">
        <v>206</v>
      </c>
      <c r="G4987" s="11" t="s">
        <v>919</v>
      </c>
      <c r="H4987" s="84" t="str">
        <f t="shared" si="77"/>
        <v>Incorrect Queue</v>
      </c>
      <c r="I4987" s="63">
        <f>(tbl_raw_data[[#This Row],[Date Actioned]])-(tbl_raw_data[[#This Row],[Date Tagged]])</f>
        <v>3.055555556784384E-3</v>
      </c>
      <c r="J4987" s="66">
        <f>HOUR(tbl_raw_data[[#This Row],[time_taken]])*60+MINUTE(tbl_raw_data[[#This Row],[time_taken]])+SECOND(tbl_raw_data[[#This Row],[time_taken]])/60</f>
        <v>4.4000000000000004</v>
      </c>
      <c r="K4987" s="68">
        <f>DATE(YEAR(tbl_raw_data[[#This Row],[Date Actioned]]),MONTH(tbl_raw_data[[#This Row],[Date Actioned]]),DAY(tbl_raw_data[[#This Row],[Date Actioned]]))</f>
        <v>45164</v>
      </c>
      <c r="L4987" s="65" t="str">
        <f>UPPER(TEXT(tbl_raw_data[[#This Row],[updated_date]],"MMMM"))</f>
        <v>AUGUST</v>
      </c>
      <c r="M4987" s="65" t="str">
        <f>"WEEK "&amp;IF(ROUNDUP(DAY(tbl_raw_data[[#This Row],[updated_date]])/7,0)=5,4,ROUNDUP(DAY(tbl_raw_data[[#This Row],[updated_date]])/7,0))</f>
        <v>WEEK 4</v>
      </c>
      <c r="N4987" s="71" t="str">
        <f>UPPER(VLOOKUP(tbl_raw_data[[#This Row],[Analyst]],settings!$A$1:$B$15,2,0))</f>
        <v>HARDIK</v>
      </c>
      <c r="O4987" s="71" t="str">
        <f>TRIM(UPPER(tbl_raw_data[[#This Row],[Outcome]]))</f>
        <v>WITHDRAW</v>
      </c>
      <c r="P4987" s="71" t="str">
        <f>TRIM(UPPER(tbl_raw_data[[#This Row],[Queue Name]]))</f>
        <v>CONSUMER PRE BUREAU</v>
      </c>
      <c r="Q4987" s="71" t="str">
        <f>IF(tbl_raw_data[[#This Row],[time_taken_in_min]]&lt;=settings!$D$2,"SLA_MET","SLA_NOT_MET")</f>
        <v>SLA_MET</v>
      </c>
    </row>
    <row r="4988" spans="1:17" x14ac:dyDescent="0.3">
      <c r="A4988" s="1" t="s">
        <v>5951</v>
      </c>
      <c r="B4988" s="34">
        <v>45164.579456018517</v>
      </c>
      <c r="C4988" s="40">
        <v>45164.58185185185</v>
      </c>
      <c r="D4988" s="10" t="s">
        <v>47</v>
      </c>
      <c r="E4988" s="10" t="s">
        <v>18</v>
      </c>
      <c r="F4988" s="10" t="s">
        <v>24</v>
      </c>
      <c r="G4988" s="10" t="s">
        <v>706</v>
      </c>
      <c r="H4988" s="84" t="str">
        <f t="shared" si="77"/>
        <v>Incomplete Details</v>
      </c>
      <c r="I4988" s="63">
        <f>(tbl_raw_data[[#This Row],[Date Actioned]])-(tbl_raw_data[[#This Row],[Date Tagged]])</f>
        <v>2.3958333331393078E-3</v>
      </c>
      <c r="J4988" s="66">
        <f>HOUR(tbl_raw_data[[#This Row],[time_taken]])*60+MINUTE(tbl_raw_data[[#This Row],[time_taken]])+SECOND(tbl_raw_data[[#This Row],[time_taken]])/60</f>
        <v>3.45</v>
      </c>
      <c r="K4988" s="68">
        <f>DATE(YEAR(tbl_raw_data[[#This Row],[Date Actioned]]),MONTH(tbl_raw_data[[#This Row],[Date Actioned]]),DAY(tbl_raw_data[[#This Row],[Date Actioned]]))</f>
        <v>45164</v>
      </c>
      <c r="L4988" s="65" t="str">
        <f>UPPER(TEXT(tbl_raw_data[[#This Row],[updated_date]],"MMMM"))</f>
        <v>AUGUST</v>
      </c>
      <c r="M4988" s="65" t="str">
        <f>"WEEK "&amp;IF(ROUNDUP(DAY(tbl_raw_data[[#This Row],[updated_date]])/7,0)=5,4,ROUNDUP(DAY(tbl_raw_data[[#This Row],[updated_date]])/7,0))</f>
        <v>WEEK 4</v>
      </c>
      <c r="N4988" s="71" t="str">
        <f>UPPER(VLOOKUP(tbl_raw_data[[#This Row],[Analyst]],settings!$A$1:$B$15,2,0))</f>
        <v>SAM</v>
      </c>
      <c r="O4988" s="71" t="str">
        <f>TRIM(UPPER(tbl_raw_data[[#This Row],[Outcome]]))</f>
        <v>WITHDRAW</v>
      </c>
      <c r="P4988" s="71" t="str">
        <f>TRIM(UPPER(tbl_raw_data[[#This Row],[Queue Name]]))</f>
        <v>CONSUMER PRE BUREAU</v>
      </c>
      <c r="Q4988" s="71" t="str">
        <f>IF(tbl_raw_data[[#This Row],[time_taken_in_min]]&lt;=settings!$D$2,"SLA_MET","SLA_NOT_MET")</f>
        <v>SLA_MET</v>
      </c>
    </row>
    <row r="4989" spans="1:17" x14ac:dyDescent="0.3">
      <c r="A4989" s="5" t="s">
        <v>5952</v>
      </c>
      <c r="B4989" s="36">
        <v>45164.58048611111</v>
      </c>
      <c r="C4989" s="41">
        <v>45164.59480324074</v>
      </c>
      <c r="D4989" s="11" t="s">
        <v>47</v>
      </c>
      <c r="E4989" s="11" t="s">
        <v>8</v>
      </c>
      <c r="F4989" s="11" t="s">
        <v>12</v>
      </c>
      <c r="G4989" s="13"/>
      <c r="H4989" s="84" t="str">
        <f t="shared" si="77"/>
        <v>Reason Unknown</v>
      </c>
      <c r="I4989" s="63">
        <f>(tbl_raw_data[[#This Row],[Date Actioned]])-(tbl_raw_data[[#This Row],[Date Tagged]])</f>
        <v>1.43171296294895E-2</v>
      </c>
      <c r="J4989" s="66">
        <f>HOUR(tbl_raw_data[[#This Row],[time_taken]])*60+MINUTE(tbl_raw_data[[#This Row],[time_taken]])+SECOND(tbl_raw_data[[#This Row],[time_taken]])/60</f>
        <v>20.616666666666667</v>
      </c>
      <c r="K4989" s="68">
        <f>DATE(YEAR(tbl_raw_data[[#This Row],[Date Actioned]]),MONTH(tbl_raw_data[[#This Row],[Date Actioned]]),DAY(tbl_raw_data[[#This Row],[Date Actioned]]))</f>
        <v>45164</v>
      </c>
      <c r="L4989" s="65" t="str">
        <f>UPPER(TEXT(tbl_raw_data[[#This Row],[updated_date]],"MMMM"))</f>
        <v>AUGUST</v>
      </c>
      <c r="M4989" s="65" t="str">
        <f>"WEEK "&amp;IF(ROUNDUP(DAY(tbl_raw_data[[#This Row],[updated_date]])/7,0)=5,4,ROUNDUP(DAY(tbl_raw_data[[#This Row],[updated_date]])/7,0))</f>
        <v>WEEK 4</v>
      </c>
      <c r="N4989" s="71" t="str">
        <f>UPPER(VLOOKUP(tbl_raw_data[[#This Row],[Analyst]],settings!$A$1:$B$15,2,0))</f>
        <v>NITESH</v>
      </c>
      <c r="O4989" s="71" t="str">
        <f>TRIM(UPPER(tbl_raw_data[[#This Row],[Outcome]]))</f>
        <v>WITHDRAW</v>
      </c>
      <c r="P4989" s="71" t="str">
        <f>TRIM(UPPER(tbl_raw_data[[#This Row],[Queue Name]]))</f>
        <v>CONSUMER POST BUREAU</v>
      </c>
      <c r="Q4989" s="71" t="str">
        <f>IF(tbl_raw_data[[#This Row],[time_taken_in_min]]&lt;=settings!$D$2,"SLA_MET","SLA_NOT_MET")</f>
        <v>SLA_NOT_MET</v>
      </c>
    </row>
    <row r="4990" spans="1:17" x14ac:dyDescent="0.3">
      <c r="A4990" s="7" t="s">
        <v>5953</v>
      </c>
      <c r="B4990" s="34">
        <v>45164.582280092596</v>
      </c>
      <c r="C4990" s="40">
        <v>45164.590590277781</v>
      </c>
      <c r="D4990" s="10" t="s">
        <v>47</v>
      </c>
      <c r="E4990" s="10" t="s">
        <v>8</v>
      </c>
      <c r="F4990" s="10" t="s">
        <v>206</v>
      </c>
      <c r="G4990" s="12"/>
      <c r="H4990" s="84" t="str">
        <f t="shared" si="77"/>
        <v>Reason Unknown</v>
      </c>
      <c r="I4990" s="63">
        <f>(tbl_raw_data[[#This Row],[Date Actioned]])-(tbl_raw_data[[#This Row],[Date Tagged]])</f>
        <v>8.3101851851097308E-3</v>
      </c>
      <c r="J4990" s="66">
        <f>HOUR(tbl_raw_data[[#This Row],[time_taken]])*60+MINUTE(tbl_raw_data[[#This Row],[time_taken]])+SECOND(tbl_raw_data[[#This Row],[time_taken]])/60</f>
        <v>11.966666666666667</v>
      </c>
      <c r="K4990" s="68">
        <f>DATE(YEAR(tbl_raw_data[[#This Row],[Date Actioned]]),MONTH(tbl_raw_data[[#This Row],[Date Actioned]]),DAY(tbl_raw_data[[#This Row],[Date Actioned]]))</f>
        <v>45164</v>
      </c>
      <c r="L4990" s="65" t="str">
        <f>UPPER(TEXT(tbl_raw_data[[#This Row],[updated_date]],"MMMM"))</f>
        <v>AUGUST</v>
      </c>
      <c r="M4990" s="65" t="str">
        <f>"WEEK "&amp;IF(ROUNDUP(DAY(tbl_raw_data[[#This Row],[updated_date]])/7,0)=5,4,ROUNDUP(DAY(tbl_raw_data[[#This Row],[updated_date]])/7,0))</f>
        <v>WEEK 4</v>
      </c>
      <c r="N4990" s="71" t="str">
        <f>UPPER(VLOOKUP(tbl_raw_data[[#This Row],[Analyst]],settings!$A$1:$B$15,2,0))</f>
        <v>HARDIK</v>
      </c>
      <c r="O4990" s="71" t="str">
        <f>TRIM(UPPER(tbl_raw_data[[#This Row],[Outcome]]))</f>
        <v>WITHDRAW</v>
      </c>
      <c r="P4990" s="71" t="str">
        <f>TRIM(UPPER(tbl_raw_data[[#This Row],[Queue Name]]))</f>
        <v>CONSUMER POST BUREAU</v>
      </c>
      <c r="Q4990" s="71" t="str">
        <f>IF(tbl_raw_data[[#This Row],[time_taken_in_min]]&lt;=settings!$D$2,"SLA_MET","SLA_NOT_MET")</f>
        <v>SLA_MET</v>
      </c>
    </row>
    <row r="4991" spans="1:17" x14ac:dyDescent="0.3">
      <c r="A4991" s="1" t="s">
        <v>5954</v>
      </c>
      <c r="B4991" s="36">
        <v>45164.5859837963</v>
      </c>
      <c r="C4991" s="41">
        <v>45164.592881944445</v>
      </c>
      <c r="D4991" s="11" t="s">
        <v>47</v>
      </c>
      <c r="E4991" s="11" t="s">
        <v>11</v>
      </c>
      <c r="F4991" s="11" t="s">
        <v>24</v>
      </c>
      <c r="G4991" s="11" t="s">
        <v>667</v>
      </c>
      <c r="H4991" s="84" t="str">
        <f t="shared" si="77"/>
        <v>Incomplete Details</v>
      </c>
      <c r="I4991" s="63">
        <f>(tbl_raw_data[[#This Row],[Date Actioned]])-(tbl_raw_data[[#This Row],[Date Tagged]])</f>
        <v>6.8981481454102322E-3</v>
      </c>
      <c r="J4991" s="66">
        <f>HOUR(tbl_raw_data[[#This Row],[time_taken]])*60+MINUTE(tbl_raw_data[[#This Row],[time_taken]])+SECOND(tbl_raw_data[[#This Row],[time_taken]])/60</f>
        <v>9.9333333333333336</v>
      </c>
      <c r="K4991" s="68">
        <f>DATE(YEAR(tbl_raw_data[[#This Row],[Date Actioned]]),MONTH(tbl_raw_data[[#This Row],[Date Actioned]]),DAY(tbl_raw_data[[#This Row],[Date Actioned]]))</f>
        <v>45164</v>
      </c>
      <c r="L4991" s="65" t="str">
        <f>UPPER(TEXT(tbl_raw_data[[#This Row],[updated_date]],"MMMM"))</f>
        <v>AUGUST</v>
      </c>
      <c r="M4991" s="65" t="str">
        <f>"WEEK "&amp;IF(ROUNDUP(DAY(tbl_raw_data[[#This Row],[updated_date]])/7,0)=5,4,ROUNDUP(DAY(tbl_raw_data[[#This Row],[updated_date]])/7,0))</f>
        <v>WEEK 4</v>
      </c>
      <c r="N4991" s="71" t="str">
        <f>UPPER(VLOOKUP(tbl_raw_data[[#This Row],[Analyst]],settings!$A$1:$B$15,2,0))</f>
        <v>SAM</v>
      </c>
      <c r="O4991" s="71" t="str">
        <f>TRIM(UPPER(tbl_raw_data[[#This Row],[Outcome]]))</f>
        <v>WITHDRAW</v>
      </c>
      <c r="P4991" s="71" t="str">
        <f>TRIM(UPPER(tbl_raw_data[[#This Row],[Queue Name]]))</f>
        <v>CONSUMER EXISTING</v>
      </c>
      <c r="Q4991" s="71" t="str">
        <f>IF(tbl_raw_data[[#This Row],[time_taken_in_min]]&lt;=settings!$D$2,"SLA_MET","SLA_NOT_MET")</f>
        <v>SLA_MET</v>
      </c>
    </row>
    <row r="4992" spans="1:17" x14ac:dyDescent="0.3">
      <c r="A4992" s="5" t="s">
        <v>5955</v>
      </c>
      <c r="B4992" s="34">
        <v>45164.595949074072</v>
      </c>
      <c r="C4992" s="40">
        <v>45164.600358796299</v>
      </c>
      <c r="D4992" s="10" t="s">
        <v>47</v>
      </c>
      <c r="E4992" s="10" t="s">
        <v>18</v>
      </c>
      <c r="F4992" s="10" t="s">
        <v>206</v>
      </c>
      <c r="G4992" s="10" t="s">
        <v>920</v>
      </c>
      <c r="H4992" s="84" t="str">
        <f t="shared" si="77"/>
        <v>Incomplete Details</v>
      </c>
      <c r="I4992" s="63">
        <f>(tbl_raw_data[[#This Row],[Date Actioned]])-(tbl_raw_data[[#This Row],[Date Tagged]])</f>
        <v>4.4097222271375358E-3</v>
      </c>
      <c r="J4992" s="66">
        <f>HOUR(tbl_raw_data[[#This Row],[time_taken]])*60+MINUTE(tbl_raw_data[[#This Row],[time_taken]])+SECOND(tbl_raw_data[[#This Row],[time_taken]])/60</f>
        <v>6.35</v>
      </c>
      <c r="K4992" s="68">
        <f>DATE(YEAR(tbl_raw_data[[#This Row],[Date Actioned]]),MONTH(tbl_raw_data[[#This Row],[Date Actioned]]),DAY(tbl_raw_data[[#This Row],[Date Actioned]]))</f>
        <v>45164</v>
      </c>
      <c r="L4992" s="65" t="str">
        <f>UPPER(TEXT(tbl_raw_data[[#This Row],[updated_date]],"MMMM"))</f>
        <v>AUGUST</v>
      </c>
      <c r="M4992" s="65" t="str">
        <f>"WEEK "&amp;IF(ROUNDUP(DAY(tbl_raw_data[[#This Row],[updated_date]])/7,0)=5,4,ROUNDUP(DAY(tbl_raw_data[[#This Row],[updated_date]])/7,0))</f>
        <v>WEEK 4</v>
      </c>
      <c r="N4992" s="71" t="str">
        <f>UPPER(VLOOKUP(tbl_raw_data[[#This Row],[Analyst]],settings!$A$1:$B$15,2,0))</f>
        <v>HARDIK</v>
      </c>
      <c r="O4992" s="71" t="str">
        <f>TRIM(UPPER(tbl_raw_data[[#This Row],[Outcome]]))</f>
        <v>WITHDRAW</v>
      </c>
      <c r="P4992" s="71" t="str">
        <f>TRIM(UPPER(tbl_raw_data[[#This Row],[Queue Name]]))</f>
        <v>CONSUMER PRE BUREAU</v>
      </c>
      <c r="Q4992" s="71" t="str">
        <f>IF(tbl_raw_data[[#This Row],[time_taken_in_min]]&lt;=settings!$D$2,"SLA_MET","SLA_NOT_MET")</f>
        <v>SLA_MET</v>
      </c>
    </row>
    <row r="4993" spans="1:17" x14ac:dyDescent="0.3">
      <c r="A4993" s="7" t="s">
        <v>5956</v>
      </c>
      <c r="B4993" s="36">
        <v>45164.597488425927</v>
      </c>
      <c r="C4993" s="41">
        <v>45164.604733796295</v>
      </c>
      <c r="D4993" s="11" t="s">
        <v>47</v>
      </c>
      <c r="E4993" s="11" t="s">
        <v>18</v>
      </c>
      <c r="F4993" s="11" t="s">
        <v>206</v>
      </c>
      <c r="G4993" s="11" t="s">
        <v>921</v>
      </c>
      <c r="H4993" s="84" t="str">
        <f t="shared" si="77"/>
        <v>Incomplete Details</v>
      </c>
      <c r="I4993" s="63">
        <f>(tbl_raw_data[[#This Row],[Date Actioned]])-(tbl_raw_data[[#This Row],[Date Tagged]])</f>
        <v>7.2453703687642701E-3</v>
      </c>
      <c r="J4993" s="66">
        <f>HOUR(tbl_raw_data[[#This Row],[time_taken]])*60+MINUTE(tbl_raw_data[[#This Row],[time_taken]])+SECOND(tbl_raw_data[[#This Row],[time_taken]])/60</f>
        <v>10.433333333333334</v>
      </c>
      <c r="K4993" s="68">
        <f>DATE(YEAR(tbl_raw_data[[#This Row],[Date Actioned]]),MONTH(tbl_raw_data[[#This Row],[Date Actioned]]),DAY(tbl_raw_data[[#This Row],[Date Actioned]]))</f>
        <v>45164</v>
      </c>
      <c r="L4993" s="65" t="str">
        <f>UPPER(TEXT(tbl_raw_data[[#This Row],[updated_date]],"MMMM"))</f>
        <v>AUGUST</v>
      </c>
      <c r="M4993" s="65" t="str">
        <f>"WEEK "&amp;IF(ROUNDUP(DAY(tbl_raw_data[[#This Row],[updated_date]])/7,0)=5,4,ROUNDUP(DAY(tbl_raw_data[[#This Row],[updated_date]])/7,0))</f>
        <v>WEEK 4</v>
      </c>
      <c r="N4993" s="71" t="str">
        <f>UPPER(VLOOKUP(tbl_raw_data[[#This Row],[Analyst]],settings!$A$1:$B$15,2,0))</f>
        <v>HARDIK</v>
      </c>
      <c r="O4993" s="71" t="str">
        <f>TRIM(UPPER(tbl_raw_data[[#This Row],[Outcome]]))</f>
        <v>WITHDRAW</v>
      </c>
      <c r="P4993" s="71" t="str">
        <f>TRIM(UPPER(tbl_raw_data[[#This Row],[Queue Name]]))</f>
        <v>CONSUMER PRE BUREAU</v>
      </c>
      <c r="Q4993" s="71" t="str">
        <f>IF(tbl_raw_data[[#This Row],[time_taken_in_min]]&lt;=settings!$D$2,"SLA_MET","SLA_NOT_MET")</f>
        <v>SLA_MET</v>
      </c>
    </row>
    <row r="4994" spans="1:17" x14ac:dyDescent="0.3">
      <c r="A4994" s="1" t="s">
        <v>5957</v>
      </c>
      <c r="B4994" s="34">
        <v>45164.597881944443</v>
      </c>
      <c r="C4994" s="40">
        <v>45164.609675925924</v>
      </c>
      <c r="D4994" s="10" t="s">
        <v>47</v>
      </c>
      <c r="E4994" s="10" t="s">
        <v>8</v>
      </c>
      <c r="F4994" s="10" t="s">
        <v>21</v>
      </c>
      <c r="G4994" s="12"/>
      <c r="H4994" s="84" t="str">
        <f t="shared" si="77"/>
        <v>Reason Unknown</v>
      </c>
      <c r="I4994" s="63">
        <f>(tbl_raw_data[[#This Row],[Date Actioned]])-(tbl_raw_data[[#This Row],[Date Tagged]])</f>
        <v>1.1793981480877846E-2</v>
      </c>
      <c r="J4994" s="66">
        <f>HOUR(tbl_raw_data[[#This Row],[time_taken]])*60+MINUTE(tbl_raw_data[[#This Row],[time_taken]])+SECOND(tbl_raw_data[[#This Row],[time_taken]])/60</f>
        <v>16.983333333333334</v>
      </c>
      <c r="K4994" s="68">
        <f>DATE(YEAR(tbl_raw_data[[#This Row],[Date Actioned]]),MONTH(tbl_raw_data[[#This Row],[Date Actioned]]),DAY(tbl_raw_data[[#This Row],[Date Actioned]]))</f>
        <v>45164</v>
      </c>
      <c r="L4994" s="65" t="str">
        <f>UPPER(TEXT(tbl_raw_data[[#This Row],[updated_date]],"MMMM"))</f>
        <v>AUGUST</v>
      </c>
      <c r="M4994" s="65" t="str">
        <f>"WEEK "&amp;IF(ROUNDUP(DAY(tbl_raw_data[[#This Row],[updated_date]])/7,0)=5,4,ROUNDUP(DAY(tbl_raw_data[[#This Row],[updated_date]])/7,0))</f>
        <v>WEEK 4</v>
      </c>
      <c r="N4994" s="71" t="str">
        <f>UPPER(VLOOKUP(tbl_raw_data[[#This Row],[Analyst]],settings!$A$1:$B$15,2,0))</f>
        <v>SHAHID</v>
      </c>
      <c r="O4994" s="71" t="str">
        <f>TRIM(UPPER(tbl_raw_data[[#This Row],[Outcome]]))</f>
        <v>WITHDRAW</v>
      </c>
      <c r="P4994" s="71" t="str">
        <f>TRIM(UPPER(tbl_raw_data[[#This Row],[Queue Name]]))</f>
        <v>CONSUMER POST BUREAU</v>
      </c>
      <c r="Q4994" s="71" t="str">
        <f>IF(tbl_raw_data[[#This Row],[time_taken_in_min]]&lt;=settings!$D$2,"SLA_MET","SLA_NOT_MET")</f>
        <v>SLA_MET</v>
      </c>
    </row>
    <row r="4995" spans="1:17" x14ac:dyDescent="0.3">
      <c r="A4995" s="5" t="s">
        <v>5958</v>
      </c>
      <c r="B4995" s="36">
        <v>45164.599351851852</v>
      </c>
      <c r="C4995" s="41">
        <v>45164.61109953704</v>
      </c>
      <c r="D4995" s="11" t="s">
        <v>47</v>
      </c>
      <c r="E4995" s="11" t="s">
        <v>8</v>
      </c>
      <c r="F4995" s="11" t="s">
        <v>206</v>
      </c>
      <c r="G4995" s="11" t="s">
        <v>667</v>
      </c>
      <c r="H4995" s="84" t="str">
        <f t="shared" ref="H4995:H5058" si="78">IF(OR(ISNUMBER(SEARCH("duplicate",G4995)), ISNUMBER(SEARCH("previously",G4995)), ISNUMBER(SEARCH("previously approved",G4995))), "Duplicate Application",
IF(OR(ISNUMBER(SEARCH("incorrect",G4995)), ISNUMBER(SEARCH("remove", G4995))), "Incorrect Details",
IF(ISNUMBER(SEARCH("incomplete",G4995)), "Incomplete Details",
IF(ISNUMBER(SEARCH("overdue",G4995)), "Overdue Bill",
IF(OR(ISNUMBER(SEARCH("resubmit as", G4995)), ISNUMBER(SEARCH("re-submit as", G4995))), "Incorrect Queue",
IF(OR(ISNUMBER(SEARCH("100",G4995)), ISNUMBER(SEARCH("correct", G4995)), ISNUMBER(SEARCH("email", G4995)), ISNUMBER(SEARCH("please submit", G4995)), ISNUMBER(SEARCH("please resubmit",G4995)), ISNUMBER(SEARCH("please re-submit", G4995)), ISNUMBER(SEARCH("please send", G4995))), "Incomplete Details",
IF(ISNUMBER(SEARCH("error", G4995)), "System Error", "Reason Unknown")))))))</f>
        <v>Incomplete Details</v>
      </c>
      <c r="I4995" s="63">
        <f>(tbl_raw_data[[#This Row],[Date Actioned]])-(tbl_raw_data[[#This Row],[Date Tagged]])</f>
        <v>1.1747685188311152E-2</v>
      </c>
      <c r="J4995" s="66">
        <f>HOUR(tbl_raw_data[[#This Row],[time_taken]])*60+MINUTE(tbl_raw_data[[#This Row],[time_taken]])+SECOND(tbl_raw_data[[#This Row],[time_taken]])/60</f>
        <v>16.916666666666668</v>
      </c>
      <c r="K4995" s="68">
        <f>DATE(YEAR(tbl_raw_data[[#This Row],[Date Actioned]]),MONTH(tbl_raw_data[[#This Row],[Date Actioned]]),DAY(tbl_raw_data[[#This Row],[Date Actioned]]))</f>
        <v>45164</v>
      </c>
      <c r="L4995" s="65" t="str">
        <f>UPPER(TEXT(tbl_raw_data[[#This Row],[updated_date]],"MMMM"))</f>
        <v>AUGUST</v>
      </c>
      <c r="M4995" s="65" t="str">
        <f>"WEEK "&amp;IF(ROUNDUP(DAY(tbl_raw_data[[#This Row],[updated_date]])/7,0)=5,4,ROUNDUP(DAY(tbl_raw_data[[#This Row],[updated_date]])/7,0))</f>
        <v>WEEK 4</v>
      </c>
      <c r="N4995" s="71" t="str">
        <f>UPPER(VLOOKUP(tbl_raw_data[[#This Row],[Analyst]],settings!$A$1:$B$15,2,0))</f>
        <v>HARDIK</v>
      </c>
      <c r="O4995" s="71" t="str">
        <f>TRIM(UPPER(tbl_raw_data[[#This Row],[Outcome]]))</f>
        <v>WITHDRAW</v>
      </c>
      <c r="P4995" s="71" t="str">
        <f>TRIM(UPPER(tbl_raw_data[[#This Row],[Queue Name]]))</f>
        <v>CONSUMER POST BUREAU</v>
      </c>
      <c r="Q4995" s="71" t="str">
        <f>IF(tbl_raw_data[[#This Row],[time_taken_in_min]]&lt;=settings!$D$2,"SLA_MET","SLA_NOT_MET")</f>
        <v>SLA_MET</v>
      </c>
    </row>
    <row r="4996" spans="1:17" x14ac:dyDescent="0.3">
      <c r="A4996" s="7" t="s">
        <v>5959</v>
      </c>
      <c r="B4996" s="34">
        <v>45164.611006944448</v>
      </c>
      <c r="C4996" s="40">
        <v>45164.616446759261</v>
      </c>
      <c r="D4996" s="10" t="s">
        <v>47</v>
      </c>
      <c r="E4996" s="10" t="s">
        <v>18</v>
      </c>
      <c r="F4996" s="10" t="s">
        <v>206</v>
      </c>
      <c r="G4996" s="10" t="s">
        <v>922</v>
      </c>
      <c r="H4996" s="84" t="str">
        <f t="shared" si="78"/>
        <v>Incomplete Details</v>
      </c>
      <c r="I4996" s="63">
        <f>(tbl_raw_data[[#This Row],[Date Actioned]])-(tbl_raw_data[[#This Row],[Date Tagged]])</f>
        <v>5.4398148131440394E-3</v>
      </c>
      <c r="J4996" s="66">
        <f>HOUR(tbl_raw_data[[#This Row],[time_taken]])*60+MINUTE(tbl_raw_data[[#This Row],[time_taken]])+SECOND(tbl_raw_data[[#This Row],[time_taken]])/60</f>
        <v>7.833333333333333</v>
      </c>
      <c r="K4996" s="68">
        <f>DATE(YEAR(tbl_raw_data[[#This Row],[Date Actioned]]),MONTH(tbl_raw_data[[#This Row],[Date Actioned]]),DAY(tbl_raw_data[[#This Row],[Date Actioned]]))</f>
        <v>45164</v>
      </c>
      <c r="L4996" s="65" t="str">
        <f>UPPER(TEXT(tbl_raw_data[[#This Row],[updated_date]],"MMMM"))</f>
        <v>AUGUST</v>
      </c>
      <c r="M4996" s="65" t="str">
        <f>"WEEK "&amp;IF(ROUNDUP(DAY(tbl_raw_data[[#This Row],[updated_date]])/7,0)=5,4,ROUNDUP(DAY(tbl_raw_data[[#This Row],[updated_date]])/7,0))</f>
        <v>WEEK 4</v>
      </c>
      <c r="N4996" s="71" t="str">
        <f>UPPER(VLOOKUP(tbl_raw_data[[#This Row],[Analyst]],settings!$A$1:$B$15,2,0))</f>
        <v>HARDIK</v>
      </c>
      <c r="O4996" s="71" t="str">
        <f>TRIM(UPPER(tbl_raw_data[[#This Row],[Outcome]]))</f>
        <v>WITHDRAW</v>
      </c>
      <c r="P4996" s="71" t="str">
        <f>TRIM(UPPER(tbl_raw_data[[#This Row],[Queue Name]]))</f>
        <v>CONSUMER PRE BUREAU</v>
      </c>
      <c r="Q4996" s="71" t="str">
        <f>IF(tbl_raw_data[[#This Row],[time_taken_in_min]]&lt;=settings!$D$2,"SLA_MET","SLA_NOT_MET")</f>
        <v>SLA_MET</v>
      </c>
    </row>
    <row r="4997" spans="1:17" x14ac:dyDescent="0.3">
      <c r="A4997" s="1" t="s">
        <v>5960</v>
      </c>
      <c r="B4997" s="36">
        <v>45164.613194444442</v>
      </c>
      <c r="C4997" s="41">
        <v>45164.624479166669</v>
      </c>
      <c r="D4997" s="11" t="s">
        <v>47</v>
      </c>
      <c r="E4997" s="11" t="s">
        <v>11</v>
      </c>
      <c r="F4997" s="11" t="s">
        <v>24</v>
      </c>
      <c r="G4997" s="11" t="s">
        <v>705</v>
      </c>
      <c r="H4997" s="84" t="str">
        <f t="shared" si="78"/>
        <v>Overdue Bill</v>
      </c>
      <c r="I4997" s="63">
        <f>(tbl_raw_data[[#This Row],[Date Actioned]])-(tbl_raw_data[[#This Row],[Date Tagged]])</f>
        <v>1.1284722226264421E-2</v>
      </c>
      <c r="J4997" s="66">
        <f>HOUR(tbl_raw_data[[#This Row],[time_taken]])*60+MINUTE(tbl_raw_data[[#This Row],[time_taken]])+SECOND(tbl_raw_data[[#This Row],[time_taken]])/60</f>
        <v>16.25</v>
      </c>
      <c r="K4997" s="68">
        <f>DATE(YEAR(tbl_raw_data[[#This Row],[Date Actioned]]),MONTH(tbl_raw_data[[#This Row],[Date Actioned]]),DAY(tbl_raw_data[[#This Row],[Date Actioned]]))</f>
        <v>45164</v>
      </c>
      <c r="L4997" s="65" t="str">
        <f>UPPER(TEXT(tbl_raw_data[[#This Row],[updated_date]],"MMMM"))</f>
        <v>AUGUST</v>
      </c>
      <c r="M4997" s="65" t="str">
        <f>"WEEK "&amp;IF(ROUNDUP(DAY(tbl_raw_data[[#This Row],[updated_date]])/7,0)=5,4,ROUNDUP(DAY(tbl_raw_data[[#This Row],[updated_date]])/7,0))</f>
        <v>WEEK 4</v>
      </c>
      <c r="N4997" s="71" t="str">
        <f>UPPER(VLOOKUP(tbl_raw_data[[#This Row],[Analyst]],settings!$A$1:$B$15,2,0))</f>
        <v>SAM</v>
      </c>
      <c r="O4997" s="71" t="str">
        <f>TRIM(UPPER(tbl_raw_data[[#This Row],[Outcome]]))</f>
        <v>WITHDRAW</v>
      </c>
      <c r="P4997" s="71" t="str">
        <f>TRIM(UPPER(tbl_raw_data[[#This Row],[Queue Name]]))</f>
        <v>CONSUMER EXISTING</v>
      </c>
      <c r="Q4997" s="71" t="str">
        <f>IF(tbl_raw_data[[#This Row],[time_taken_in_min]]&lt;=settings!$D$2,"SLA_MET","SLA_NOT_MET")</f>
        <v>SLA_MET</v>
      </c>
    </row>
    <row r="4998" spans="1:17" x14ac:dyDescent="0.3">
      <c r="A4998" s="5" t="s">
        <v>5961</v>
      </c>
      <c r="B4998" s="34">
        <v>45164.61482638889</v>
      </c>
      <c r="C4998" s="40">
        <v>45164.624444444446</v>
      </c>
      <c r="D4998" s="10" t="s">
        <v>47</v>
      </c>
      <c r="E4998" s="10" t="s">
        <v>8</v>
      </c>
      <c r="F4998" s="10" t="s">
        <v>206</v>
      </c>
      <c r="G4998" s="10" t="s">
        <v>667</v>
      </c>
      <c r="H4998" s="84" t="str">
        <f t="shared" si="78"/>
        <v>Incomplete Details</v>
      </c>
      <c r="I4998" s="63">
        <f>(tbl_raw_data[[#This Row],[Date Actioned]])-(tbl_raw_data[[#This Row],[Date Tagged]])</f>
        <v>9.6180555556202307E-3</v>
      </c>
      <c r="J4998" s="66">
        <f>HOUR(tbl_raw_data[[#This Row],[time_taken]])*60+MINUTE(tbl_raw_data[[#This Row],[time_taken]])+SECOND(tbl_raw_data[[#This Row],[time_taken]])/60</f>
        <v>13.85</v>
      </c>
      <c r="K4998" s="68">
        <f>DATE(YEAR(tbl_raw_data[[#This Row],[Date Actioned]]),MONTH(tbl_raw_data[[#This Row],[Date Actioned]]),DAY(tbl_raw_data[[#This Row],[Date Actioned]]))</f>
        <v>45164</v>
      </c>
      <c r="L4998" s="65" t="str">
        <f>UPPER(TEXT(tbl_raw_data[[#This Row],[updated_date]],"MMMM"))</f>
        <v>AUGUST</v>
      </c>
      <c r="M4998" s="65" t="str">
        <f>"WEEK "&amp;IF(ROUNDUP(DAY(tbl_raw_data[[#This Row],[updated_date]])/7,0)=5,4,ROUNDUP(DAY(tbl_raw_data[[#This Row],[updated_date]])/7,0))</f>
        <v>WEEK 4</v>
      </c>
      <c r="N4998" s="71" t="str">
        <f>UPPER(VLOOKUP(tbl_raw_data[[#This Row],[Analyst]],settings!$A$1:$B$15,2,0))</f>
        <v>HARDIK</v>
      </c>
      <c r="O4998" s="71" t="str">
        <f>TRIM(UPPER(tbl_raw_data[[#This Row],[Outcome]]))</f>
        <v>WITHDRAW</v>
      </c>
      <c r="P4998" s="71" t="str">
        <f>TRIM(UPPER(tbl_raw_data[[#This Row],[Queue Name]]))</f>
        <v>CONSUMER POST BUREAU</v>
      </c>
      <c r="Q4998" s="71" t="str">
        <f>IF(tbl_raw_data[[#This Row],[time_taken_in_min]]&lt;=settings!$D$2,"SLA_MET","SLA_NOT_MET")</f>
        <v>SLA_MET</v>
      </c>
    </row>
    <row r="4999" spans="1:17" x14ac:dyDescent="0.3">
      <c r="A4999" s="7" t="s">
        <v>5962</v>
      </c>
      <c r="B4999" s="36">
        <v>45164.618796296294</v>
      </c>
      <c r="C4999" s="41">
        <v>45164.627453703702</v>
      </c>
      <c r="D4999" s="11" t="s">
        <v>47</v>
      </c>
      <c r="E4999" s="11" t="s">
        <v>18</v>
      </c>
      <c r="F4999" s="11" t="s">
        <v>24</v>
      </c>
      <c r="G4999" s="11" t="s">
        <v>923</v>
      </c>
      <c r="H4999" s="84" t="str">
        <f t="shared" si="78"/>
        <v>Incomplete Details</v>
      </c>
      <c r="I4999" s="63">
        <f>(tbl_raw_data[[#This Row],[Date Actioned]])-(tbl_raw_data[[#This Row],[Date Tagged]])</f>
        <v>8.6574074084637687E-3</v>
      </c>
      <c r="J4999" s="66">
        <f>HOUR(tbl_raw_data[[#This Row],[time_taken]])*60+MINUTE(tbl_raw_data[[#This Row],[time_taken]])+SECOND(tbl_raw_data[[#This Row],[time_taken]])/60</f>
        <v>12.466666666666667</v>
      </c>
      <c r="K4999" s="68">
        <f>DATE(YEAR(tbl_raw_data[[#This Row],[Date Actioned]]),MONTH(tbl_raw_data[[#This Row],[Date Actioned]]),DAY(tbl_raw_data[[#This Row],[Date Actioned]]))</f>
        <v>45164</v>
      </c>
      <c r="L4999" s="65" t="str">
        <f>UPPER(TEXT(tbl_raw_data[[#This Row],[updated_date]],"MMMM"))</f>
        <v>AUGUST</v>
      </c>
      <c r="M4999" s="65" t="str">
        <f>"WEEK "&amp;IF(ROUNDUP(DAY(tbl_raw_data[[#This Row],[updated_date]])/7,0)=5,4,ROUNDUP(DAY(tbl_raw_data[[#This Row],[updated_date]])/7,0))</f>
        <v>WEEK 4</v>
      </c>
      <c r="N4999" s="71" t="str">
        <f>UPPER(VLOOKUP(tbl_raw_data[[#This Row],[Analyst]],settings!$A$1:$B$15,2,0))</f>
        <v>SAM</v>
      </c>
      <c r="O4999" s="71" t="str">
        <f>TRIM(UPPER(tbl_raw_data[[#This Row],[Outcome]]))</f>
        <v>WITHDRAW</v>
      </c>
      <c r="P4999" s="71" t="str">
        <f>TRIM(UPPER(tbl_raw_data[[#This Row],[Queue Name]]))</f>
        <v>CONSUMER PRE BUREAU</v>
      </c>
      <c r="Q4999" s="71" t="str">
        <f>IF(tbl_raw_data[[#This Row],[time_taken_in_min]]&lt;=settings!$D$2,"SLA_MET","SLA_NOT_MET")</f>
        <v>SLA_MET</v>
      </c>
    </row>
    <row r="5000" spans="1:17" x14ac:dyDescent="0.3">
      <c r="A5000" s="1" t="s">
        <v>5963</v>
      </c>
      <c r="B5000" s="34">
        <v>45164.621249999997</v>
      </c>
      <c r="C5000" s="40">
        <v>45164.632592592592</v>
      </c>
      <c r="D5000" s="10" t="s">
        <v>47</v>
      </c>
      <c r="E5000" s="10" t="s">
        <v>11</v>
      </c>
      <c r="F5000" s="10" t="s">
        <v>206</v>
      </c>
      <c r="G5000" s="10" t="s">
        <v>705</v>
      </c>
      <c r="H5000" s="84" t="str">
        <f t="shared" si="78"/>
        <v>Overdue Bill</v>
      </c>
      <c r="I5000" s="63">
        <f>(tbl_raw_data[[#This Row],[Date Actioned]])-(tbl_raw_data[[#This Row],[Date Tagged]])</f>
        <v>1.1342592595610768E-2</v>
      </c>
      <c r="J5000" s="66">
        <f>HOUR(tbl_raw_data[[#This Row],[time_taken]])*60+MINUTE(tbl_raw_data[[#This Row],[time_taken]])+SECOND(tbl_raw_data[[#This Row],[time_taken]])/60</f>
        <v>16.333333333333332</v>
      </c>
      <c r="K5000" s="68">
        <f>DATE(YEAR(tbl_raw_data[[#This Row],[Date Actioned]]),MONTH(tbl_raw_data[[#This Row],[Date Actioned]]),DAY(tbl_raw_data[[#This Row],[Date Actioned]]))</f>
        <v>45164</v>
      </c>
      <c r="L5000" s="65" t="str">
        <f>UPPER(TEXT(tbl_raw_data[[#This Row],[updated_date]],"MMMM"))</f>
        <v>AUGUST</v>
      </c>
      <c r="M5000" s="65" t="str">
        <f>"WEEK "&amp;IF(ROUNDUP(DAY(tbl_raw_data[[#This Row],[updated_date]])/7,0)=5,4,ROUNDUP(DAY(tbl_raw_data[[#This Row],[updated_date]])/7,0))</f>
        <v>WEEK 4</v>
      </c>
      <c r="N5000" s="71" t="str">
        <f>UPPER(VLOOKUP(tbl_raw_data[[#This Row],[Analyst]],settings!$A$1:$B$15,2,0))</f>
        <v>HARDIK</v>
      </c>
      <c r="O5000" s="71" t="str">
        <f>TRIM(UPPER(tbl_raw_data[[#This Row],[Outcome]]))</f>
        <v>WITHDRAW</v>
      </c>
      <c r="P5000" s="71" t="str">
        <f>TRIM(UPPER(tbl_raw_data[[#This Row],[Queue Name]]))</f>
        <v>CONSUMER EXISTING</v>
      </c>
      <c r="Q5000" s="71" t="str">
        <f>IF(tbl_raw_data[[#This Row],[time_taken_in_min]]&lt;=settings!$D$2,"SLA_MET","SLA_NOT_MET")</f>
        <v>SLA_MET</v>
      </c>
    </row>
    <row r="5001" spans="1:17" x14ac:dyDescent="0.3">
      <c r="A5001" s="5" t="s">
        <v>5964</v>
      </c>
      <c r="B5001" s="36">
        <v>45164.622847222221</v>
      </c>
      <c r="C5001" s="41">
        <v>45164.634560185186</v>
      </c>
      <c r="D5001" s="11" t="s">
        <v>47</v>
      </c>
      <c r="E5001" s="11" t="s">
        <v>11</v>
      </c>
      <c r="F5001" s="11" t="s">
        <v>24</v>
      </c>
      <c r="G5001" s="11" t="s">
        <v>667</v>
      </c>
      <c r="H5001" s="84" t="str">
        <f t="shared" si="78"/>
        <v>Incomplete Details</v>
      </c>
      <c r="I5001" s="63">
        <f>(tbl_raw_data[[#This Row],[Date Actioned]])-(tbl_raw_data[[#This Row],[Date Tagged]])</f>
        <v>1.1712962965248153E-2</v>
      </c>
      <c r="J5001" s="66">
        <f>HOUR(tbl_raw_data[[#This Row],[time_taken]])*60+MINUTE(tbl_raw_data[[#This Row],[time_taken]])+SECOND(tbl_raw_data[[#This Row],[time_taken]])/60</f>
        <v>16.866666666666667</v>
      </c>
      <c r="K5001" s="68">
        <f>DATE(YEAR(tbl_raw_data[[#This Row],[Date Actioned]]),MONTH(tbl_raw_data[[#This Row],[Date Actioned]]),DAY(tbl_raw_data[[#This Row],[Date Actioned]]))</f>
        <v>45164</v>
      </c>
      <c r="L5001" s="65" t="str">
        <f>UPPER(TEXT(tbl_raw_data[[#This Row],[updated_date]],"MMMM"))</f>
        <v>AUGUST</v>
      </c>
      <c r="M5001" s="65" t="str">
        <f>"WEEK "&amp;IF(ROUNDUP(DAY(tbl_raw_data[[#This Row],[updated_date]])/7,0)=5,4,ROUNDUP(DAY(tbl_raw_data[[#This Row],[updated_date]])/7,0))</f>
        <v>WEEK 4</v>
      </c>
      <c r="N5001" s="71" t="str">
        <f>UPPER(VLOOKUP(tbl_raw_data[[#This Row],[Analyst]],settings!$A$1:$B$15,2,0))</f>
        <v>SAM</v>
      </c>
      <c r="O5001" s="71" t="str">
        <f>TRIM(UPPER(tbl_raw_data[[#This Row],[Outcome]]))</f>
        <v>WITHDRAW</v>
      </c>
      <c r="P5001" s="71" t="str">
        <f>TRIM(UPPER(tbl_raw_data[[#This Row],[Queue Name]]))</f>
        <v>CONSUMER EXISTING</v>
      </c>
      <c r="Q5001" s="71" t="str">
        <f>IF(tbl_raw_data[[#This Row],[time_taken_in_min]]&lt;=settings!$D$2,"SLA_MET","SLA_NOT_MET")</f>
        <v>SLA_MET</v>
      </c>
    </row>
    <row r="5002" spans="1:17" x14ac:dyDescent="0.3">
      <c r="A5002" s="7" t="s">
        <v>5965</v>
      </c>
      <c r="B5002" s="34">
        <v>45164.623368055552</v>
      </c>
      <c r="C5002" s="40">
        <v>45164.641261574077</v>
      </c>
      <c r="D5002" s="10" t="s">
        <v>47</v>
      </c>
      <c r="E5002" s="10" t="s">
        <v>18</v>
      </c>
      <c r="F5002" s="10" t="s">
        <v>12</v>
      </c>
      <c r="G5002" s="10" t="s">
        <v>705</v>
      </c>
      <c r="H5002" s="84" t="str">
        <f t="shared" si="78"/>
        <v>Overdue Bill</v>
      </c>
      <c r="I5002" s="63">
        <f>(tbl_raw_data[[#This Row],[Date Actioned]])-(tbl_raw_data[[#This Row],[Date Tagged]])</f>
        <v>1.789351852494292E-2</v>
      </c>
      <c r="J5002" s="66">
        <f>HOUR(tbl_raw_data[[#This Row],[time_taken]])*60+MINUTE(tbl_raw_data[[#This Row],[time_taken]])+SECOND(tbl_raw_data[[#This Row],[time_taken]])/60</f>
        <v>25.766666666666666</v>
      </c>
      <c r="K5002" s="68">
        <f>DATE(YEAR(tbl_raw_data[[#This Row],[Date Actioned]]),MONTH(tbl_raw_data[[#This Row],[Date Actioned]]),DAY(tbl_raw_data[[#This Row],[Date Actioned]]))</f>
        <v>45164</v>
      </c>
      <c r="L5002" s="65" t="str">
        <f>UPPER(TEXT(tbl_raw_data[[#This Row],[updated_date]],"MMMM"))</f>
        <v>AUGUST</v>
      </c>
      <c r="M5002" s="65" t="str">
        <f>"WEEK "&amp;IF(ROUNDUP(DAY(tbl_raw_data[[#This Row],[updated_date]])/7,0)=5,4,ROUNDUP(DAY(tbl_raw_data[[#This Row],[updated_date]])/7,0))</f>
        <v>WEEK 4</v>
      </c>
      <c r="N5002" s="71" t="str">
        <f>UPPER(VLOOKUP(tbl_raw_data[[#This Row],[Analyst]],settings!$A$1:$B$15,2,0))</f>
        <v>NITESH</v>
      </c>
      <c r="O5002" s="71" t="str">
        <f>TRIM(UPPER(tbl_raw_data[[#This Row],[Outcome]]))</f>
        <v>WITHDRAW</v>
      </c>
      <c r="P5002" s="71" t="str">
        <f>TRIM(UPPER(tbl_raw_data[[#This Row],[Queue Name]]))</f>
        <v>CONSUMER PRE BUREAU</v>
      </c>
      <c r="Q5002" s="71" t="str">
        <f>IF(tbl_raw_data[[#This Row],[time_taken_in_min]]&lt;=settings!$D$2,"SLA_MET","SLA_NOT_MET")</f>
        <v>SLA_NOT_MET</v>
      </c>
    </row>
    <row r="5003" spans="1:17" x14ac:dyDescent="0.3">
      <c r="A5003" s="1" t="s">
        <v>5966</v>
      </c>
      <c r="B5003" s="36">
        <v>45164.625335648147</v>
      </c>
      <c r="C5003" s="41">
        <v>45164.636701388888</v>
      </c>
      <c r="D5003" s="11" t="s">
        <v>47</v>
      </c>
      <c r="E5003" s="11" t="s">
        <v>11</v>
      </c>
      <c r="F5003" s="11" t="s">
        <v>206</v>
      </c>
      <c r="G5003" s="11" t="s">
        <v>924</v>
      </c>
      <c r="H5003" s="84" t="str">
        <f t="shared" si="78"/>
        <v>Incomplete Details</v>
      </c>
      <c r="I5003" s="63">
        <f>(tbl_raw_data[[#This Row],[Date Actioned]])-(tbl_raw_data[[#This Row],[Date Tagged]])</f>
        <v>1.1365740741894115E-2</v>
      </c>
      <c r="J5003" s="66">
        <f>HOUR(tbl_raw_data[[#This Row],[time_taken]])*60+MINUTE(tbl_raw_data[[#This Row],[time_taken]])+SECOND(tbl_raw_data[[#This Row],[time_taken]])/60</f>
        <v>16.366666666666667</v>
      </c>
      <c r="K5003" s="68">
        <f>DATE(YEAR(tbl_raw_data[[#This Row],[Date Actioned]]),MONTH(tbl_raw_data[[#This Row],[Date Actioned]]),DAY(tbl_raw_data[[#This Row],[Date Actioned]]))</f>
        <v>45164</v>
      </c>
      <c r="L5003" s="65" t="str">
        <f>UPPER(TEXT(tbl_raw_data[[#This Row],[updated_date]],"MMMM"))</f>
        <v>AUGUST</v>
      </c>
      <c r="M5003" s="65" t="str">
        <f>"WEEK "&amp;IF(ROUNDUP(DAY(tbl_raw_data[[#This Row],[updated_date]])/7,0)=5,4,ROUNDUP(DAY(tbl_raw_data[[#This Row],[updated_date]])/7,0))</f>
        <v>WEEK 4</v>
      </c>
      <c r="N5003" s="71" t="str">
        <f>UPPER(VLOOKUP(tbl_raw_data[[#This Row],[Analyst]],settings!$A$1:$B$15,2,0))</f>
        <v>HARDIK</v>
      </c>
      <c r="O5003" s="71" t="str">
        <f>TRIM(UPPER(tbl_raw_data[[#This Row],[Outcome]]))</f>
        <v>WITHDRAW</v>
      </c>
      <c r="P5003" s="71" t="str">
        <f>TRIM(UPPER(tbl_raw_data[[#This Row],[Queue Name]]))</f>
        <v>CONSUMER EXISTING</v>
      </c>
      <c r="Q5003" s="71" t="str">
        <f>IF(tbl_raw_data[[#This Row],[time_taken_in_min]]&lt;=settings!$D$2,"SLA_MET","SLA_NOT_MET")</f>
        <v>SLA_MET</v>
      </c>
    </row>
    <row r="5004" spans="1:17" x14ac:dyDescent="0.3">
      <c r="A5004" s="5" t="s">
        <v>5967</v>
      </c>
      <c r="B5004" s="34">
        <v>45164.626863425925</v>
      </c>
      <c r="C5004" s="40">
        <v>45164.641747685186</v>
      </c>
      <c r="D5004" s="10" t="s">
        <v>47</v>
      </c>
      <c r="E5004" s="10" t="s">
        <v>11</v>
      </c>
      <c r="F5004" s="10" t="s">
        <v>24</v>
      </c>
      <c r="G5004" s="10" t="s">
        <v>705</v>
      </c>
      <c r="H5004" s="84" t="str">
        <f t="shared" si="78"/>
        <v>Overdue Bill</v>
      </c>
      <c r="I5004" s="63">
        <f>(tbl_raw_data[[#This Row],[Date Actioned]])-(tbl_raw_data[[#This Row],[Date Tagged]])</f>
        <v>1.488425926072523E-2</v>
      </c>
      <c r="J5004" s="66">
        <f>HOUR(tbl_raw_data[[#This Row],[time_taken]])*60+MINUTE(tbl_raw_data[[#This Row],[time_taken]])+SECOND(tbl_raw_data[[#This Row],[time_taken]])/60</f>
        <v>21.433333333333334</v>
      </c>
      <c r="K5004" s="68">
        <f>DATE(YEAR(tbl_raw_data[[#This Row],[Date Actioned]]),MONTH(tbl_raw_data[[#This Row],[Date Actioned]]),DAY(tbl_raw_data[[#This Row],[Date Actioned]]))</f>
        <v>45164</v>
      </c>
      <c r="L5004" s="65" t="str">
        <f>UPPER(TEXT(tbl_raw_data[[#This Row],[updated_date]],"MMMM"))</f>
        <v>AUGUST</v>
      </c>
      <c r="M5004" s="65" t="str">
        <f>"WEEK "&amp;IF(ROUNDUP(DAY(tbl_raw_data[[#This Row],[updated_date]])/7,0)=5,4,ROUNDUP(DAY(tbl_raw_data[[#This Row],[updated_date]])/7,0))</f>
        <v>WEEK 4</v>
      </c>
      <c r="N5004" s="71" t="str">
        <f>UPPER(VLOOKUP(tbl_raw_data[[#This Row],[Analyst]],settings!$A$1:$B$15,2,0))</f>
        <v>SAM</v>
      </c>
      <c r="O5004" s="71" t="str">
        <f>TRIM(UPPER(tbl_raw_data[[#This Row],[Outcome]]))</f>
        <v>WITHDRAW</v>
      </c>
      <c r="P5004" s="71" t="str">
        <f>TRIM(UPPER(tbl_raw_data[[#This Row],[Queue Name]]))</f>
        <v>CONSUMER EXISTING</v>
      </c>
      <c r="Q5004" s="71" t="str">
        <f>IF(tbl_raw_data[[#This Row],[time_taken_in_min]]&lt;=settings!$D$2,"SLA_MET","SLA_NOT_MET")</f>
        <v>SLA_NOT_MET</v>
      </c>
    </row>
    <row r="5005" spans="1:17" x14ac:dyDescent="0.3">
      <c r="A5005" s="7" t="s">
        <v>5968</v>
      </c>
      <c r="B5005" s="36">
        <v>45164.632199074076</v>
      </c>
      <c r="C5005" s="41">
        <v>45164.64167824074</v>
      </c>
      <c r="D5005" s="11" t="s">
        <v>47</v>
      </c>
      <c r="E5005" s="11" t="s">
        <v>18</v>
      </c>
      <c r="F5005" s="11" t="s">
        <v>206</v>
      </c>
      <c r="G5005" s="11" t="s">
        <v>925</v>
      </c>
      <c r="H5005" s="84" t="str">
        <f t="shared" si="78"/>
        <v>Incomplete Details</v>
      </c>
      <c r="I5005" s="63">
        <f>(tbl_raw_data[[#This Row],[Date Actioned]])-(tbl_raw_data[[#This Row],[Date Tagged]])</f>
        <v>9.4791666633682325E-3</v>
      </c>
      <c r="J5005" s="66">
        <f>HOUR(tbl_raw_data[[#This Row],[time_taken]])*60+MINUTE(tbl_raw_data[[#This Row],[time_taken]])+SECOND(tbl_raw_data[[#This Row],[time_taken]])/60</f>
        <v>13.65</v>
      </c>
      <c r="K5005" s="68">
        <f>DATE(YEAR(tbl_raw_data[[#This Row],[Date Actioned]]),MONTH(tbl_raw_data[[#This Row],[Date Actioned]]),DAY(tbl_raw_data[[#This Row],[Date Actioned]]))</f>
        <v>45164</v>
      </c>
      <c r="L5005" s="65" t="str">
        <f>UPPER(TEXT(tbl_raw_data[[#This Row],[updated_date]],"MMMM"))</f>
        <v>AUGUST</v>
      </c>
      <c r="M5005" s="65" t="str">
        <f>"WEEK "&amp;IF(ROUNDUP(DAY(tbl_raw_data[[#This Row],[updated_date]])/7,0)=5,4,ROUNDUP(DAY(tbl_raw_data[[#This Row],[updated_date]])/7,0))</f>
        <v>WEEK 4</v>
      </c>
      <c r="N5005" s="71" t="str">
        <f>UPPER(VLOOKUP(tbl_raw_data[[#This Row],[Analyst]],settings!$A$1:$B$15,2,0))</f>
        <v>HARDIK</v>
      </c>
      <c r="O5005" s="71" t="str">
        <f>TRIM(UPPER(tbl_raw_data[[#This Row],[Outcome]]))</f>
        <v>WITHDRAW</v>
      </c>
      <c r="P5005" s="71" t="str">
        <f>TRIM(UPPER(tbl_raw_data[[#This Row],[Queue Name]]))</f>
        <v>CONSUMER PRE BUREAU</v>
      </c>
      <c r="Q5005" s="71" t="str">
        <f>IF(tbl_raw_data[[#This Row],[time_taken_in_min]]&lt;=settings!$D$2,"SLA_MET","SLA_NOT_MET")</f>
        <v>SLA_MET</v>
      </c>
    </row>
    <row r="5006" spans="1:17" x14ac:dyDescent="0.3">
      <c r="A5006" s="1" t="s">
        <v>5969</v>
      </c>
      <c r="B5006" s="34">
        <v>45164.633611111109</v>
      </c>
      <c r="C5006" s="40">
        <v>45164.646747685183</v>
      </c>
      <c r="D5006" s="10" t="s">
        <v>47</v>
      </c>
      <c r="E5006" s="10" t="s">
        <v>8</v>
      </c>
      <c r="F5006" s="10" t="s">
        <v>206</v>
      </c>
      <c r="G5006" s="10" t="s">
        <v>926</v>
      </c>
      <c r="H5006" s="84" t="str">
        <f t="shared" si="78"/>
        <v>Incomplete Details</v>
      </c>
      <c r="I5006" s="63">
        <f>(tbl_raw_data[[#This Row],[Date Actioned]])-(tbl_raw_data[[#This Row],[Date Tagged]])</f>
        <v>1.3136574074451346E-2</v>
      </c>
      <c r="J5006" s="66">
        <f>HOUR(tbl_raw_data[[#This Row],[time_taken]])*60+MINUTE(tbl_raw_data[[#This Row],[time_taken]])+SECOND(tbl_raw_data[[#This Row],[time_taken]])/60</f>
        <v>18.916666666666668</v>
      </c>
      <c r="K5006" s="68">
        <f>DATE(YEAR(tbl_raw_data[[#This Row],[Date Actioned]]),MONTH(tbl_raw_data[[#This Row],[Date Actioned]]),DAY(tbl_raw_data[[#This Row],[Date Actioned]]))</f>
        <v>45164</v>
      </c>
      <c r="L5006" s="65" t="str">
        <f>UPPER(TEXT(tbl_raw_data[[#This Row],[updated_date]],"MMMM"))</f>
        <v>AUGUST</v>
      </c>
      <c r="M5006" s="65" t="str">
        <f>"WEEK "&amp;IF(ROUNDUP(DAY(tbl_raw_data[[#This Row],[updated_date]])/7,0)=5,4,ROUNDUP(DAY(tbl_raw_data[[#This Row],[updated_date]])/7,0))</f>
        <v>WEEK 4</v>
      </c>
      <c r="N5006" s="71" t="str">
        <f>UPPER(VLOOKUP(tbl_raw_data[[#This Row],[Analyst]],settings!$A$1:$B$15,2,0))</f>
        <v>HARDIK</v>
      </c>
      <c r="O5006" s="71" t="str">
        <f>TRIM(UPPER(tbl_raw_data[[#This Row],[Outcome]]))</f>
        <v>WITHDRAW</v>
      </c>
      <c r="P5006" s="71" t="str">
        <f>TRIM(UPPER(tbl_raw_data[[#This Row],[Queue Name]]))</f>
        <v>CONSUMER POST BUREAU</v>
      </c>
      <c r="Q5006" s="71" t="str">
        <f>IF(tbl_raw_data[[#This Row],[time_taken_in_min]]&lt;=settings!$D$2,"SLA_MET","SLA_NOT_MET")</f>
        <v>SLA_MET</v>
      </c>
    </row>
    <row r="5007" spans="1:17" x14ac:dyDescent="0.3">
      <c r="A5007" s="5" t="s">
        <v>5970</v>
      </c>
      <c r="B5007" s="36">
        <v>45164.642476851855</v>
      </c>
      <c r="C5007" s="41">
        <v>45164.651030092595</v>
      </c>
      <c r="D5007" s="11" t="s">
        <v>47</v>
      </c>
      <c r="E5007" s="11" t="s">
        <v>8</v>
      </c>
      <c r="F5007" s="11" t="s">
        <v>206</v>
      </c>
      <c r="G5007" s="11" t="s">
        <v>667</v>
      </c>
      <c r="H5007" s="84" t="str">
        <f t="shared" si="78"/>
        <v>Incomplete Details</v>
      </c>
      <c r="I5007" s="63">
        <f>(tbl_raw_data[[#This Row],[Date Actioned]])-(tbl_raw_data[[#This Row],[Date Tagged]])</f>
        <v>8.55324073927477E-3</v>
      </c>
      <c r="J5007" s="66">
        <f>HOUR(tbl_raw_data[[#This Row],[time_taken]])*60+MINUTE(tbl_raw_data[[#This Row],[time_taken]])+SECOND(tbl_raw_data[[#This Row],[time_taken]])/60</f>
        <v>12.316666666666666</v>
      </c>
      <c r="K5007" s="68">
        <f>DATE(YEAR(tbl_raw_data[[#This Row],[Date Actioned]]),MONTH(tbl_raw_data[[#This Row],[Date Actioned]]),DAY(tbl_raw_data[[#This Row],[Date Actioned]]))</f>
        <v>45164</v>
      </c>
      <c r="L5007" s="65" t="str">
        <f>UPPER(TEXT(tbl_raw_data[[#This Row],[updated_date]],"MMMM"))</f>
        <v>AUGUST</v>
      </c>
      <c r="M5007" s="65" t="str">
        <f>"WEEK "&amp;IF(ROUNDUP(DAY(tbl_raw_data[[#This Row],[updated_date]])/7,0)=5,4,ROUNDUP(DAY(tbl_raw_data[[#This Row],[updated_date]])/7,0))</f>
        <v>WEEK 4</v>
      </c>
      <c r="N5007" s="71" t="str">
        <f>UPPER(VLOOKUP(tbl_raw_data[[#This Row],[Analyst]],settings!$A$1:$B$15,2,0))</f>
        <v>HARDIK</v>
      </c>
      <c r="O5007" s="71" t="str">
        <f>TRIM(UPPER(tbl_raw_data[[#This Row],[Outcome]]))</f>
        <v>WITHDRAW</v>
      </c>
      <c r="P5007" s="71" t="str">
        <f>TRIM(UPPER(tbl_raw_data[[#This Row],[Queue Name]]))</f>
        <v>CONSUMER POST BUREAU</v>
      </c>
      <c r="Q5007" s="71" t="str">
        <f>IF(tbl_raw_data[[#This Row],[time_taken_in_min]]&lt;=settings!$D$2,"SLA_MET","SLA_NOT_MET")</f>
        <v>SLA_MET</v>
      </c>
    </row>
    <row r="5008" spans="1:17" x14ac:dyDescent="0.3">
      <c r="A5008" s="7" t="s">
        <v>5971</v>
      </c>
      <c r="B5008" s="34">
        <v>45164.643437500003</v>
      </c>
      <c r="C5008" s="40">
        <v>45164.653773148151</v>
      </c>
      <c r="D5008" s="10" t="s">
        <v>47</v>
      </c>
      <c r="E5008" s="10" t="s">
        <v>11</v>
      </c>
      <c r="F5008" s="10" t="s">
        <v>24</v>
      </c>
      <c r="G5008" s="10" t="s">
        <v>706</v>
      </c>
      <c r="H5008" s="84" t="str">
        <f t="shared" si="78"/>
        <v>Incomplete Details</v>
      </c>
      <c r="I5008" s="63">
        <f>(tbl_raw_data[[#This Row],[Date Actioned]])-(tbl_raw_data[[#This Row],[Date Tagged]])</f>
        <v>1.0335648148611654E-2</v>
      </c>
      <c r="J5008" s="66">
        <f>HOUR(tbl_raw_data[[#This Row],[time_taken]])*60+MINUTE(tbl_raw_data[[#This Row],[time_taken]])+SECOND(tbl_raw_data[[#This Row],[time_taken]])/60</f>
        <v>14.883333333333333</v>
      </c>
      <c r="K5008" s="68">
        <f>DATE(YEAR(tbl_raw_data[[#This Row],[Date Actioned]]),MONTH(tbl_raw_data[[#This Row],[Date Actioned]]),DAY(tbl_raw_data[[#This Row],[Date Actioned]]))</f>
        <v>45164</v>
      </c>
      <c r="L5008" s="65" t="str">
        <f>UPPER(TEXT(tbl_raw_data[[#This Row],[updated_date]],"MMMM"))</f>
        <v>AUGUST</v>
      </c>
      <c r="M5008" s="65" t="str">
        <f>"WEEK "&amp;IF(ROUNDUP(DAY(tbl_raw_data[[#This Row],[updated_date]])/7,0)=5,4,ROUNDUP(DAY(tbl_raw_data[[#This Row],[updated_date]])/7,0))</f>
        <v>WEEK 4</v>
      </c>
      <c r="N5008" s="71" t="str">
        <f>UPPER(VLOOKUP(tbl_raw_data[[#This Row],[Analyst]],settings!$A$1:$B$15,2,0))</f>
        <v>SAM</v>
      </c>
      <c r="O5008" s="71" t="str">
        <f>TRIM(UPPER(tbl_raw_data[[#This Row],[Outcome]]))</f>
        <v>WITHDRAW</v>
      </c>
      <c r="P5008" s="71" t="str">
        <f>TRIM(UPPER(tbl_raw_data[[#This Row],[Queue Name]]))</f>
        <v>CONSUMER EXISTING</v>
      </c>
      <c r="Q5008" s="71" t="str">
        <f>IF(tbl_raw_data[[#This Row],[time_taken_in_min]]&lt;=settings!$D$2,"SLA_MET","SLA_NOT_MET")</f>
        <v>SLA_MET</v>
      </c>
    </row>
    <row r="5009" spans="1:17" x14ac:dyDescent="0.3">
      <c r="A5009" s="1" t="s">
        <v>5972</v>
      </c>
      <c r="B5009" s="36">
        <v>45164.645277777781</v>
      </c>
      <c r="C5009" s="41">
        <v>45164.657199074078</v>
      </c>
      <c r="D5009" s="11" t="s">
        <v>47</v>
      </c>
      <c r="E5009" s="11" t="s">
        <v>11</v>
      </c>
      <c r="F5009" s="11" t="s">
        <v>206</v>
      </c>
      <c r="G5009" s="11" t="s">
        <v>705</v>
      </c>
      <c r="H5009" s="84" t="str">
        <f t="shared" si="78"/>
        <v>Overdue Bill</v>
      </c>
      <c r="I5009" s="63">
        <f>(tbl_raw_data[[#This Row],[Date Actioned]])-(tbl_raw_data[[#This Row],[Date Tagged]])</f>
        <v>1.1921296296350192E-2</v>
      </c>
      <c r="J5009" s="66">
        <f>HOUR(tbl_raw_data[[#This Row],[time_taken]])*60+MINUTE(tbl_raw_data[[#This Row],[time_taken]])+SECOND(tbl_raw_data[[#This Row],[time_taken]])/60</f>
        <v>17.166666666666668</v>
      </c>
      <c r="K5009" s="68">
        <f>DATE(YEAR(tbl_raw_data[[#This Row],[Date Actioned]]),MONTH(tbl_raw_data[[#This Row],[Date Actioned]]),DAY(tbl_raw_data[[#This Row],[Date Actioned]]))</f>
        <v>45164</v>
      </c>
      <c r="L5009" s="65" t="str">
        <f>UPPER(TEXT(tbl_raw_data[[#This Row],[updated_date]],"MMMM"))</f>
        <v>AUGUST</v>
      </c>
      <c r="M5009" s="65" t="str">
        <f>"WEEK "&amp;IF(ROUNDUP(DAY(tbl_raw_data[[#This Row],[updated_date]])/7,0)=5,4,ROUNDUP(DAY(tbl_raw_data[[#This Row],[updated_date]])/7,0))</f>
        <v>WEEK 4</v>
      </c>
      <c r="N5009" s="71" t="str">
        <f>UPPER(VLOOKUP(tbl_raw_data[[#This Row],[Analyst]],settings!$A$1:$B$15,2,0))</f>
        <v>HARDIK</v>
      </c>
      <c r="O5009" s="71" t="str">
        <f>TRIM(UPPER(tbl_raw_data[[#This Row],[Outcome]]))</f>
        <v>WITHDRAW</v>
      </c>
      <c r="P5009" s="71" t="str">
        <f>TRIM(UPPER(tbl_raw_data[[#This Row],[Queue Name]]))</f>
        <v>CONSUMER EXISTING</v>
      </c>
      <c r="Q5009" s="71" t="str">
        <f>IF(tbl_raw_data[[#This Row],[time_taken_in_min]]&lt;=settings!$D$2,"SLA_MET","SLA_NOT_MET")</f>
        <v>SLA_MET</v>
      </c>
    </row>
    <row r="5010" spans="1:17" x14ac:dyDescent="0.3">
      <c r="A5010" s="5" t="s">
        <v>5973</v>
      </c>
      <c r="B5010" s="34">
        <v>45164.65697916667</v>
      </c>
      <c r="C5010" s="40">
        <v>45164.664803240739</v>
      </c>
      <c r="D5010" s="10" t="s">
        <v>47</v>
      </c>
      <c r="E5010" s="10" t="s">
        <v>11</v>
      </c>
      <c r="F5010" s="10" t="s">
        <v>12</v>
      </c>
      <c r="G5010" s="10" t="s">
        <v>927</v>
      </c>
      <c r="H5010" s="84" t="str">
        <f t="shared" si="78"/>
        <v>Overdue Bill</v>
      </c>
      <c r="I5010" s="63">
        <f>(tbl_raw_data[[#This Row],[Date Actioned]])-(tbl_raw_data[[#This Row],[Date Tagged]])</f>
        <v>7.8240740695036948E-3</v>
      </c>
      <c r="J5010" s="66">
        <f>HOUR(tbl_raw_data[[#This Row],[time_taken]])*60+MINUTE(tbl_raw_data[[#This Row],[time_taken]])+SECOND(tbl_raw_data[[#This Row],[time_taken]])/60</f>
        <v>11.266666666666667</v>
      </c>
      <c r="K5010" s="68">
        <f>DATE(YEAR(tbl_raw_data[[#This Row],[Date Actioned]]),MONTH(tbl_raw_data[[#This Row],[Date Actioned]]),DAY(tbl_raw_data[[#This Row],[Date Actioned]]))</f>
        <v>45164</v>
      </c>
      <c r="L5010" s="65" t="str">
        <f>UPPER(TEXT(tbl_raw_data[[#This Row],[updated_date]],"MMMM"))</f>
        <v>AUGUST</v>
      </c>
      <c r="M5010" s="65" t="str">
        <f>"WEEK "&amp;IF(ROUNDUP(DAY(tbl_raw_data[[#This Row],[updated_date]])/7,0)=5,4,ROUNDUP(DAY(tbl_raw_data[[#This Row],[updated_date]])/7,0))</f>
        <v>WEEK 4</v>
      </c>
      <c r="N5010" s="71" t="str">
        <f>UPPER(VLOOKUP(tbl_raw_data[[#This Row],[Analyst]],settings!$A$1:$B$15,2,0))</f>
        <v>NITESH</v>
      </c>
      <c r="O5010" s="71" t="str">
        <f>TRIM(UPPER(tbl_raw_data[[#This Row],[Outcome]]))</f>
        <v>WITHDRAW</v>
      </c>
      <c r="P5010" s="71" t="str">
        <f>TRIM(UPPER(tbl_raw_data[[#This Row],[Queue Name]]))</f>
        <v>CONSUMER EXISTING</v>
      </c>
      <c r="Q5010" s="71" t="str">
        <f>IF(tbl_raw_data[[#This Row],[time_taken_in_min]]&lt;=settings!$D$2,"SLA_MET","SLA_NOT_MET")</f>
        <v>SLA_MET</v>
      </c>
    </row>
    <row r="5011" spans="1:17" x14ac:dyDescent="0.3">
      <c r="A5011" s="7" t="s">
        <v>5974</v>
      </c>
      <c r="B5011" s="36">
        <v>45164.662499999999</v>
      </c>
      <c r="C5011" s="41">
        <v>45164.678217592591</v>
      </c>
      <c r="D5011" s="11" t="s">
        <v>47</v>
      </c>
      <c r="E5011" s="11" t="s">
        <v>11</v>
      </c>
      <c r="F5011" s="11" t="s">
        <v>12</v>
      </c>
      <c r="G5011" s="11" t="s">
        <v>705</v>
      </c>
      <c r="H5011" s="84" t="str">
        <f t="shared" si="78"/>
        <v>Overdue Bill</v>
      </c>
      <c r="I5011" s="63">
        <f>(tbl_raw_data[[#This Row],[Date Actioned]])-(tbl_raw_data[[#This Row],[Date Tagged]])</f>
        <v>1.5717592592409346E-2</v>
      </c>
      <c r="J5011" s="66">
        <f>HOUR(tbl_raw_data[[#This Row],[time_taken]])*60+MINUTE(tbl_raw_data[[#This Row],[time_taken]])+SECOND(tbl_raw_data[[#This Row],[time_taken]])/60</f>
        <v>22.633333333333333</v>
      </c>
      <c r="K5011" s="68">
        <f>DATE(YEAR(tbl_raw_data[[#This Row],[Date Actioned]]),MONTH(tbl_raw_data[[#This Row],[Date Actioned]]),DAY(tbl_raw_data[[#This Row],[Date Actioned]]))</f>
        <v>45164</v>
      </c>
      <c r="L5011" s="65" t="str">
        <f>UPPER(TEXT(tbl_raw_data[[#This Row],[updated_date]],"MMMM"))</f>
        <v>AUGUST</v>
      </c>
      <c r="M5011" s="65" t="str">
        <f>"WEEK "&amp;IF(ROUNDUP(DAY(tbl_raw_data[[#This Row],[updated_date]])/7,0)=5,4,ROUNDUP(DAY(tbl_raw_data[[#This Row],[updated_date]])/7,0))</f>
        <v>WEEK 4</v>
      </c>
      <c r="N5011" s="71" t="str">
        <f>UPPER(VLOOKUP(tbl_raw_data[[#This Row],[Analyst]],settings!$A$1:$B$15,2,0))</f>
        <v>NITESH</v>
      </c>
      <c r="O5011" s="71" t="str">
        <f>TRIM(UPPER(tbl_raw_data[[#This Row],[Outcome]]))</f>
        <v>WITHDRAW</v>
      </c>
      <c r="P5011" s="71" t="str">
        <f>TRIM(UPPER(tbl_raw_data[[#This Row],[Queue Name]]))</f>
        <v>CONSUMER EXISTING</v>
      </c>
      <c r="Q5011" s="71" t="str">
        <f>IF(tbl_raw_data[[#This Row],[time_taken_in_min]]&lt;=settings!$D$2,"SLA_MET","SLA_NOT_MET")</f>
        <v>SLA_NOT_MET</v>
      </c>
    </row>
    <row r="5012" spans="1:17" x14ac:dyDescent="0.3">
      <c r="A5012" s="1" t="s">
        <v>5975</v>
      </c>
      <c r="B5012" s="34">
        <v>45164.670289351852</v>
      </c>
      <c r="C5012" s="40">
        <v>45164.677800925929</v>
      </c>
      <c r="D5012" s="10" t="s">
        <v>47</v>
      </c>
      <c r="E5012" s="10" t="s">
        <v>8</v>
      </c>
      <c r="F5012" s="10" t="s">
        <v>24</v>
      </c>
      <c r="G5012" s="12"/>
      <c r="H5012" s="84" t="str">
        <f t="shared" si="78"/>
        <v>Reason Unknown</v>
      </c>
      <c r="I5012" s="63">
        <f>(tbl_raw_data[[#This Row],[Date Actioned]])-(tbl_raw_data[[#This Row],[Date Tagged]])</f>
        <v>7.5115740764886141E-3</v>
      </c>
      <c r="J5012" s="66">
        <f>HOUR(tbl_raw_data[[#This Row],[time_taken]])*60+MINUTE(tbl_raw_data[[#This Row],[time_taken]])+SECOND(tbl_raw_data[[#This Row],[time_taken]])/60</f>
        <v>10.816666666666666</v>
      </c>
      <c r="K5012" s="68">
        <f>DATE(YEAR(tbl_raw_data[[#This Row],[Date Actioned]]),MONTH(tbl_raw_data[[#This Row],[Date Actioned]]),DAY(tbl_raw_data[[#This Row],[Date Actioned]]))</f>
        <v>45164</v>
      </c>
      <c r="L5012" s="65" t="str">
        <f>UPPER(TEXT(tbl_raw_data[[#This Row],[updated_date]],"MMMM"))</f>
        <v>AUGUST</v>
      </c>
      <c r="M5012" s="65" t="str">
        <f>"WEEK "&amp;IF(ROUNDUP(DAY(tbl_raw_data[[#This Row],[updated_date]])/7,0)=5,4,ROUNDUP(DAY(tbl_raw_data[[#This Row],[updated_date]])/7,0))</f>
        <v>WEEK 4</v>
      </c>
      <c r="N5012" s="71" t="str">
        <f>UPPER(VLOOKUP(tbl_raw_data[[#This Row],[Analyst]],settings!$A$1:$B$15,2,0))</f>
        <v>SAM</v>
      </c>
      <c r="O5012" s="71" t="str">
        <f>TRIM(UPPER(tbl_raw_data[[#This Row],[Outcome]]))</f>
        <v>WITHDRAW</v>
      </c>
      <c r="P5012" s="71" t="str">
        <f>TRIM(UPPER(tbl_raw_data[[#This Row],[Queue Name]]))</f>
        <v>CONSUMER POST BUREAU</v>
      </c>
      <c r="Q5012" s="71" t="str">
        <f>IF(tbl_raw_data[[#This Row],[time_taken_in_min]]&lt;=settings!$D$2,"SLA_MET","SLA_NOT_MET")</f>
        <v>SLA_MET</v>
      </c>
    </row>
    <row r="5013" spans="1:17" x14ac:dyDescent="0.3">
      <c r="A5013" s="5" t="s">
        <v>5976</v>
      </c>
      <c r="B5013" s="36">
        <v>45164.700162037036</v>
      </c>
      <c r="C5013" s="41">
        <v>45164.704652777778</v>
      </c>
      <c r="D5013" s="11" t="s">
        <v>47</v>
      </c>
      <c r="E5013" s="11" t="s">
        <v>18</v>
      </c>
      <c r="F5013" s="11" t="s">
        <v>206</v>
      </c>
      <c r="G5013" s="11" t="s">
        <v>667</v>
      </c>
      <c r="H5013" s="84" t="str">
        <f t="shared" si="78"/>
        <v>Incomplete Details</v>
      </c>
      <c r="I5013" s="63">
        <f>(tbl_raw_data[[#This Row],[Date Actioned]])-(tbl_raw_data[[#This Row],[Date Tagged]])</f>
        <v>4.4907407427672297E-3</v>
      </c>
      <c r="J5013" s="66">
        <f>HOUR(tbl_raw_data[[#This Row],[time_taken]])*60+MINUTE(tbl_raw_data[[#This Row],[time_taken]])+SECOND(tbl_raw_data[[#This Row],[time_taken]])/60</f>
        <v>6.4666666666666668</v>
      </c>
      <c r="K5013" s="68">
        <f>DATE(YEAR(tbl_raw_data[[#This Row],[Date Actioned]]),MONTH(tbl_raw_data[[#This Row],[Date Actioned]]),DAY(tbl_raw_data[[#This Row],[Date Actioned]]))</f>
        <v>45164</v>
      </c>
      <c r="L5013" s="65" t="str">
        <f>UPPER(TEXT(tbl_raw_data[[#This Row],[updated_date]],"MMMM"))</f>
        <v>AUGUST</v>
      </c>
      <c r="M5013" s="65" t="str">
        <f>"WEEK "&amp;IF(ROUNDUP(DAY(tbl_raw_data[[#This Row],[updated_date]])/7,0)=5,4,ROUNDUP(DAY(tbl_raw_data[[#This Row],[updated_date]])/7,0))</f>
        <v>WEEK 4</v>
      </c>
      <c r="N5013" s="71" t="str">
        <f>UPPER(VLOOKUP(tbl_raw_data[[#This Row],[Analyst]],settings!$A$1:$B$15,2,0))</f>
        <v>HARDIK</v>
      </c>
      <c r="O5013" s="71" t="str">
        <f>TRIM(UPPER(tbl_raw_data[[#This Row],[Outcome]]))</f>
        <v>WITHDRAW</v>
      </c>
      <c r="P5013" s="71" t="str">
        <f>TRIM(UPPER(tbl_raw_data[[#This Row],[Queue Name]]))</f>
        <v>CONSUMER PRE BUREAU</v>
      </c>
      <c r="Q5013" s="71" t="str">
        <f>IF(tbl_raw_data[[#This Row],[time_taken_in_min]]&lt;=settings!$D$2,"SLA_MET","SLA_NOT_MET")</f>
        <v>SLA_MET</v>
      </c>
    </row>
    <row r="5014" spans="1:17" x14ac:dyDescent="0.3">
      <c r="A5014" s="7" t="s">
        <v>5977</v>
      </c>
      <c r="B5014" s="34">
        <v>45164.700821759259</v>
      </c>
      <c r="C5014" s="40">
        <v>45164.708831018521</v>
      </c>
      <c r="D5014" s="10" t="s">
        <v>47</v>
      </c>
      <c r="E5014" s="10" t="s">
        <v>11</v>
      </c>
      <c r="F5014" s="10" t="s">
        <v>24</v>
      </c>
      <c r="G5014" s="10" t="s">
        <v>705</v>
      </c>
      <c r="H5014" s="84" t="str">
        <f t="shared" si="78"/>
        <v>Overdue Bill</v>
      </c>
      <c r="I5014" s="63">
        <f>(tbl_raw_data[[#This Row],[Date Actioned]])-(tbl_raw_data[[#This Row],[Date Tagged]])</f>
        <v>8.0092592615983449E-3</v>
      </c>
      <c r="J5014" s="66">
        <f>HOUR(tbl_raw_data[[#This Row],[time_taken]])*60+MINUTE(tbl_raw_data[[#This Row],[time_taken]])+SECOND(tbl_raw_data[[#This Row],[time_taken]])/60</f>
        <v>11.533333333333333</v>
      </c>
      <c r="K5014" s="68">
        <f>DATE(YEAR(tbl_raw_data[[#This Row],[Date Actioned]]),MONTH(tbl_raw_data[[#This Row],[Date Actioned]]),DAY(tbl_raw_data[[#This Row],[Date Actioned]]))</f>
        <v>45164</v>
      </c>
      <c r="L5014" s="65" t="str">
        <f>UPPER(TEXT(tbl_raw_data[[#This Row],[updated_date]],"MMMM"))</f>
        <v>AUGUST</v>
      </c>
      <c r="M5014" s="65" t="str">
        <f>"WEEK "&amp;IF(ROUNDUP(DAY(tbl_raw_data[[#This Row],[updated_date]])/7,0)=5,4,ROUNDUP(DAY(tbl_raw_data[[#This Row],[updated_date]])/7,0))</f>
        <v>WEEK 4</v>
      </c>
      <c r="N5014" s="71" t="str">
        <f>UPPER(VLOOKUP(tbl_raw_data[[#This Row],[Analyst]],settings!$A$1:$B$15,2,0))</f>
        <v>SAM</v>
      </c>
      <c r="O5014" s="71" t="str">
        <f>TRIM(UPPER(tbl_raw_data[[#This Row],[Outcome]]))</f>
        <v>WITHDRAW</v>
      </c>
      <c r="P5014" s="71" t="str">
        <f>TRIM(UPPER(tbl_raw_data[[#This Row],[Queue Name]]))</f>
        <v>CONSUMER EXISTING</v>
      </c>
      <c r="Q5014" s="71" t="str">
        <f>IF(tbl_raw_data[[#This Row],[time_taken_in_min]]&lt;=settings!$D$2,"SLA_MET","SLA_NOT_MET")</f>
        <v>SLA_MET</v>
      </c>
    </row>
    <row r="5015" spans="1:17" x14ac:dyDescent="0.3">
      <c r="A5015" s="1" t="s">
        <v>5978</v>
      </c>
      <c r="B5015" s="36">
        <v>45164.703055555554</v>
      </c>
      <c r="C5015" s="41">
        <v>45164.708923611113</v>
      </c>
      <c r="D5015" s="11" t="s">
        <v>47</v>
      </c>
      <c r="E5015" s="11" t="s">
        <v>18</v>
      </c>
      <c r="F5015" s="11" t="s">
        <v>206</v>
      </c>
      <c r="G5015" s="11" t="s">
        <v>706</v>
      </c>
      <c r="H5015" s="84" t="str">
        <f t="shared" si="78"/>
        <v>Incomplete Details</v>
      </c>
      <c r="I5015" s="63">
        <f>(tbl_raw_data[[#This Row],[Date Actioned]])-(tbl_raw_data[[#This Row],[Date Tagged]])</f>
        <v>5.8680555594037287E-3</v>
      </c>
      <c r="J5015" s="66">
        <f>HOUR(tbl_raw_data[[#This Row],[time_taken]])*60+MINUTE(tbl_raw_data[[#This Row],[time_taken]])+SECOND(tbl_raw_data[[#This Row],[time_taken]])/60</f>
        <v>8.4499999999999993</v>
      </c>
      <c r="K5015" s="68">
        <f>DATE(YEAR(tbl_raw_data[[#This Row],[Date Actioned]]),MONTH(tbl_raw_data[[#This Row],[Date Actioned]]),DAY(tbl_raw_data[[#This Row],[Date Actioned]]))</f>
        <v>45164</v>
      </c>
      <c r="L5015" s="65" t="str">
        <f>UPPER(TEXT(tbl_raw_data[[#This Row],[updated_date]],"MMMM"))</f>
        <v>AUGUST</v>
      </c>
      <c r="M5015" s="65" t="str">
        <f>"WEEK "&amp;IF(ROUNDUP(DAY(tbl_raw_data[[#This Row],[updated_date]])/7,0)=5,4,ROUNDUP(DAY(tbl_raw_data[[#This Row],[updated_date]])/7,0))</f>
        <v>WEEK 4</v>
      </c>
      <c r="N5015" s="71" t="str">
        <f>UPPER(VLOOKUP(tbl_raw_data[[#This Row],[Analyst]],settings!$A$1:$B$15,2,0))</f>
        <v>HARDIK</v>
      </c>
      <c r="O5015" s="71" t="str">
        <f>TRIM(UPPER(tbl_raw_data[[#This Row],[Outcome]]))</f>
        <v>WITHDRAW</v>
      </c>
      <c r="P5015" s="71" t="str">
        <f>TRIM(UPPER(tbl_raw_data[[#This Row],[Queue Name]]))</f>
        <v>CONSUMER PRE BUREAU</v>
      </c>
      <c r="Q5015" s="71" t="str">
        <f>IF(tbl_raw_data[[#This Row],[time_taken_in_min]]&lt;=settings!$D$2,"SLA_MET","SLA_NOT_MET")</f>
        <v>SLA_MET</v>
      </c>
    </row>
    <row r="5016" spans="1:17" x14ac:dyDescent="0.3">
      <c r="A5016" s="5" t="s">
        <v>5979</v>
      </c>
      <c r="B5016" s="34">
        <v>45164.744652777779</v>
      </c>
      <c r="C5016" s="40">
        <v>45164.749965277777</v>
      </c>
      <c r="D5016" s="10" t="s">
        <v>47</v>
      </c>
      <c r="E5016" s="10" t="s">
        <v>18</v>
      </c>
      <c r="F5016" s="10" t="s">
        <v>12</v>
      </c>
      <c r="G5016" s="10" t="s">
        <v>928</v>
      </c>
      <c r="H5016" s="84" t="str">
        <f t="shared" si="78"/>
        <v>Incomplete Details</v>
      </c>
      <c r="I5016" s="63">
        <f>(tbl_raw_data[[#This Row],[Date Actioned]])-(tbl_raw_data[[#This Row],[Date Tagged]])</f>
        <v>5.3124999976716936E-3</v>
      </c>
      <c r="J5016" s="66">
        <f>HOUR(tbl_raw_data[[#This Row],[time_taken]])*60+MINUTE(tbl_raw_data[[#This Row],[time_taken]])+SECOND(tbl_raw_data[[#This Row],[time_taken]])/60</f>
        <v>7.65</v>
      </c>
      <c r="K5016" s="68">
        <f>DATE(YEAR(tbl_raw_data[[#This Row],[Date Actioned]]),MONTH(tbl_raw_data[[#This Row],[Date Actioned]]),DAY(tbl_raw_data[[#This Row],[Date Actioned]]))</f>
        <v>45164</v>
      </c>
      <c r="L5016" s="65" t="str">
        <f>UPPER(TEXT(tbl_raw_data[[#This Row],[updated_date]],"MMMM"))</f>
        <v>AUGUST</v>
      </c>
      <c r="M5016" s="65" t="str">
        <f>"WEEK "&amp;IF(ROUNDUP(DAY(tbl_raw_data[[#This Row],[updated_date]])/7,0)=5,4,ROUNDUP(DAY(tbl_raw_data[[#This Row],[updated_date]])/7,0))</f>
        <v>WEEK 4</v>
      </c>
      <c r="N5016" s="71" t="str">
        <f>UPPER(VLOOKUP(tbl_raw_data[[#This Row],[Analyst]],settings!$A$1:$B$15,2,0))</f>
        <v>NITESH</v>
      </c>
      <c r="O5016" s="71" t="str">
        <f>TRIM(UPPER(tbl_raw_data[[#This Row],[Outcome]]))</f>
        <v>WITHDRAW</v>
      </c>
      <c r="P5016" s="71" t="str">
        <f>TRIM(UPPER(tbl_raw_data[[#This Row],[Queue Name]]))</f>
        <v>CONSUMER PRE BUREAU</v>
      </c>
      <c r="Q5016" s="71" t="str">
        <f>IF(tbl_raw_data[[#This Row],[time_taken_in_min]]&lt;=settings!$D$2,"SLA_MET","SLA_NOT_MET")</f>
        <v>SLA_MET</v>
      </c>
    </row>
    <row r="5017" spans="1:17" x14ac:dyDescent="0.3">
      <c r="A5017" s="7" t="s">
        <v>5980</v>
      </c>
      <c r="B5017" s="34">
        <v>45164.926238425927</v>
      </c>
      <c r="C5017" s="41">
        <v>45165.371666666666</v>
      </c>
      <c r="D5017" s="11" t="s">
        <v>47</v>
      </c>
      <c r="E5017" s="11" t="s">
        <v>8</v>
      </c>
      <c r="F5017" s="11" t="s">
        <v>21</v>
      </c>
      <c r="G5017" s="13"/>
      <c r="H5017" s="84" t="str">
        <f t="shared" si="78"/>
        <v>Reason Unknown</v>
      </c>
      <c r="I5017" s="63">
        <f>(tbl_raw_data[[#This Row],[Date Actioned]])-(tbl_raw_data[[#This Row],[Date Tagged]])</f>
        <v>0.44542824073869269</v>
      </c>
      <c r="J5017" s="66">
        <f>HOUR(tbl_raw_data[[#This Row],[time_taken]])*60+MINUTE(tbl_raw_data[[#This Row],[time_taken]])+SECOND(tbl_raw_data[[#This Row],[time_taken]])/60</f>
        <v>641.41666666666663</v>
      </c>
      <c r="K5017" s="68">
        <f>DATE(YEAR(tbl_raw_data[[#This Row],[Date Actioned]]),MONTH(tbl_raw_data[[#This Row],[Date Actioned]]),DAY(tbl_raw_data[[#This Row],[Date Actioned]]))</f>
        <v>45165</v>
      </c>
      <c r="L5017" s="65" t="str">
        <f>UPPER(TEXT(tbl_raw_data[[#This Row],[updated_date]],"MMMM"))</f>
        <v>AUGUST</v>
      </c>
      <c r="M5017" s="65" t="str">
        <f>"WEEK "&amp;IF(ROUNDUP(DAY(tbl_raw_data[[#This Row],[updated_date]])/7,0)=5,4,ROUNDUP(DAY(tbl_raw_data[[#This Row],[updated_date]])/7,0))</f>
        <v>WEEK 4</v>
      </c>
      <c r="N5017" s="71" t="str">
        <f>UPPER(VLOOKUP(tbl_raw_data[[#This Row],[Analyst]],settings!$A$1:$B$15,2,0))</f>
        <v>SHAHID</v>
      </c>
      <c r="O5017" s="71" t="str">
        <f>TRIM(UPPER(tbl_raw_data[[#This Row],[Outcome]]))</f>
        <v>WITHDRAW</v>
      </c>
      <c r="P5017" s="71" t="str">
        <f>TRIM(UPPER(tbl_raw_data[[#This Row],[Queue Name]]))</f>
        <v>CONSUMER POST BUREAU</v>
      </c>
      <c r="Q5017" s="71" t="str">
        <f>IF(tbl_raw_data[[#This Row],[time_taken_in_min]]&lt;=settings!$D$2,"SLA_MET","SLA_NOT_MET")</f>
        <v>SLA_NOT_MET</v>
      </c>
    </row>
    <row r="5018" spans="1:17" hidden="1" x14ac:dyDescent="0.3">
      <c r="A5018" s="1" t="s">
        <v>5981</v>
      </c>
      <c r="B5018" s="34">
        <v>45151.042453703703</v>
      </c>
      <c r="C5018" s="42">
        <v>45151.376203703701</v>
      </c>
      <c r="D5018" s="3" t="s">
        <v>10</v>
      </c>
      <c r="E5018" s="3" t="s">
        <v>8</v>
      </c>
      <c r="F5018" s="14" t="s">
        <v>17</v>
      </c>
      <c r="G5018" s="4"/>
      <c r="H5018" s="84" t="str">
        <f t="shared" si="78"/>
        <v>Reason Unknown</v>
      </c>
      <c r="I5018" s="63">
        <f>(tbl_raw_data[[#This Row],[Date Actioned]])-(tbl_raw_data[[#This Row],[Date Tagged]])</f>
        <v>0.33374999999796273</v>
      </c>
      <c r="J5018" s="66">
        <f>HOUR(tbl_raw_data[[#This Row],[time_taken]])*60+MINUTE(tbl_raw_data[[#This Row],[time_taken]])+SECOND(tbl_raw_data[[#This Row],[time_taken]])/60</f>
        <v>480.6</v>
      </c>
      <c r="K5018" s="68">
        <f>DATE(YEAR(tbl_raw_data[[#This Row],[Date Actioned]]),MONTH(tbl_raw_data[[#This Row],[Date Actioned]]),DAY(tbl_raw_data[[#This Row],[Date Actioned]]))</f>
        <v>45151</v>
      </c>
      <c r="L5018" s="65" t="str">
        <f>UPPER(TEXT(tbl_raw_data[[#This Row],[updated_date]],"MMMM"))</f>
        <v>AUGUST</v>
      </c>
      <c r="M5018" s="65" t="str">
        <f>"WEEK "&amp;IF(ROUNDUP(DAY(tbl_raw_data[[#This Row],[updated_date]])/7,0)=5,4,ROUNDUP(DAY(tbl_raw_data[[#This Row],[updated_date]])/7,0))</f>
        <v>WEEK 2</v>
      </c>
      <c r="N5018" s="71" t="str">
        <f>UPPER(VLOOKUP(tbl_raw_data[[#This Row],[Analyst]],settings!$A$1:$B$15,2,0))</f>
        <v>MERCEDES</v>
      </c>
      <c r="O5018" s="71" t="str">
        <f>TRIM(UPPER(tbl_raw_data[[#This Row],[Outcome]]))</f>
        <v>APPROVE</v>
      </c>
      <c r="P5018" s="71" t="str">
        <f>TRIM(UPPER(tbl_raw_data[[#This Row],[Queue Name]]))</f>
        <v>CONSUMER POST BUREAU</v>
      </c>
      <c r="Q5018" s="71" t="str">
        <f>IF(tbl_raw_data[[#This Row],[time_taken_in_min]]&lt;=settings!$D$2,"SLA_MET","SLA_NOT_MET")</f>
        <v>SLA_NOT_MET</v>
      </c>
    </row>
    <row r="5019" spans="1:17" hidden="1" x14ac:dyDescent="0.3">
      <c r="A5019" s="5" t="s">
        <v>5982</v>
      </c>
      <c r="B5019" s="34">
        <v>45151.403263888889</v>
      </c>
      <c r="C5019" s="43">
        <v>45151.412060185183</v>
      </c>
      <c r="D5019" s="6" t="s">
        <v>10</v>
      </c>
      <c r="E5019" s="6" t="s">
        <v>8</v>
      </c>
      <c r="F5019" s="15" t="s">
        <v>22</v>
      </c>
      <c r="G5019" s="9"/>
      <c r="H5019" s="84" t="str">
        <f t="shared" si="78"/>
        <v>Reason Unknown</v>
      </c>
      <c r="I5019" s="63">
        <f>(tbl_raw_data[[#This Row],[Date Actioned]])-(tbl_raw_data[[#This Row],[Date Tagged]])</f>
        <v>8.7962962934398092E-3</v>
      </c>
      <c r="J5019" s="66">
        <f>HOUR(tbl_raw_data[[#This Row],[time_taken]])*60+MINUTE(tbl_raw_data[[#This Row],[time_taken]])+SECOND(tbl_raw_data[[#This Row],[time_taken]])/60</f>
        <v>12.666666666666666</v>
      </c>
      <c r="K5019" s="68">
        <f>DATE(YEAR(tbl_raw_data[[#This Row],[Date Actioned]]),MONTH(tbl_raw_data[[#This Row],[Date Actioned]]),DAY(tbl_raw_data[[#This Row],[Date Actioned]]))</f>
        <v>45151</v>
      </c>
      <c r="L5019" s="65" t="str">
        <f>UPPER(TEXT(tbl_raw_data[[#This Row],[updated_date]],"MMMM"))</f>
        <v>AUGUST</v>
      </c>
      <c r="M5019" s="65" t="str">
        <f>"WEEK "&amp;IF(ROUNDUP(DAY(tbl_raw_data[[#This Row],[updated_date]])/7,0)=5,4,ROUNDUP(DAY(tbl_raw_data[[#This Row],[updated_date]])/7,0))</f>
        <v>WEEK 2</v>
      </c>
      <c r="N5019" s="71" t="str">
        <f>UPPER(VLOOKUP(tbl_raw_data[[#This Row],[Analyst]],settings!$A$1:$B$15,2,0))</f>
        <v>ROHAN</v>
      </c>
      <c r="O5019" s="71" t="str">
        <f>TRIM(UPPER(tbl_raw_data[[#This Row],[Outcome]]))</f>
        <v>APPROVE</v>
      </c>
      <c r="P5019" s="71" t="str">
        <f>TRIM(UPPER(tbl_raw_data[[#This Row],[Queue Name]]))</f>
        <v>CONSUMER POST BUREAU</v>
      </c>
      <c r="Q5019" s="71" t="str">
        <f>IF(tbl_raw_data[[#This Row],[time_taken_in_min]]&lt;=settings!$D$2,"SLA_MET","SLA_NOT_MET")</f>
        <v>SLA_MET</v>
      </c>
    </row>
    <row r="5020" spans="1:17" hidden="1" x14ac:dyDescent="0.3">
      <c r="A5020" s="7" t="s">
        <v>5983</v>
      </c>
      <c r="B5020" s="34">
        <v>45151.406898148147</v>
      </c>
      <c r="C5020" s="42">
        <v>45151.413645833331</v>
      </c>
      <c r="D5020" s="3" t="s">
        <v>10</v>
      </c>
      <c r="E5020" s="3" t="s">
        <v>8</v>
      </c>
      <c r="F5020" s="14" t="s">
        <v>114</v>
      </c>
      <c r="G5020" s="4"/>
      <c r="H5020" s="84" t="str">
        <f t="shared" si="78"/>
        <v>Reason Unknown</v>
      </c>
      <c r="I5020" s="63">
        <f>(tbl_raw_data[[#This Row],[Date Actioned]])-(tbl_raw_data[[#This Row],[Date Tagged]])</f>
        <v>6.7476851836545393E-3</v>
      </c>
      <c r="J5020" s="66">
        <f>HOUR(tbl_raw_data[[#This Row],[time_taken]])*60+MINUTE(tbl_raw_data[[#This Row],[time_taken]])+SECOND(tbl_raw_data[[#This Row],[time_taken]])/60</f>
        <v>9.7166666666666668</v>
      </c>
      <c r="K5020" s="68">
        <f>DATE(YEAR(tbl_raw_data[[#This Row],[Date Actioned]]),MONTH(tbl_raw_data[[#This Row],[Date Actioned]]),DAY(tbl_raw_data[[#This Row],[Date Actioned]]))</f>
        <v>45151</v>
      </c>
      <c r="L5020" s="65" t="str">
        <f>UPPER(TEXT(tbl_raw_data[[#This Row],[updated_date]],"MMMM"))</f>
        <v>AUGUST</v>
      </c>
      <c r="M5020" s="65" t="str">
        <f>"WEEK "&amp;IF(ROUNDUP(DAY(tbl_raw_data[[#This Row],[updated_date]])/7,0)=5,4,ROUNDUP(DAY(tbl_raw_data[[#This Row],[updated_date]])/7,0))</f>
        <v>WEEK 2</v>
      </c>
      <c r="N5020" s="71" t="str">
        <f>UPPER(VLOOKUP(tbl_raw_data[[#This Row],[Analyst]],settings!$A$1:$B$15,2,0))</f>
        <v>FARDIN</v>
      </c>
      <c r="O5020" s="71" t="str">
        <f>TRIM(UPPER(tbl_raw_data[[#This Row],[Outcome]]))</f>
        <v>APPROVE</v>
      </c>
      <c r="P5020" s="71" t="str">
        <f>TRIM(UPPER(tbl_raw_data[[#This Row],[Queue Name]]))</f>
        <v>CONSUMER POST BUREAU</v>
      </c>
      <c r="Q5020" s="71" t="str">
        <f>IF(tbl_raw_data[[#This Row],[time_taken_in_min]]&lt;=settings!$D$2,"SLA_MET","SLA_NOT_MET")</f>
        <v>SLA_MET</v>
      </c>
    </row>
    <row r="5021" spans="1:17" hidden="1" x14ac:dyDescent="0.3">
      <c r="A5021" s="1" t="s">
        <v>5984</v>
      </c>
      <c r="B5021" s="34">
        <v>45151.411736111113</v>
      </c>
      <c r="C5021" s="43">
        <v>45151.41777777778</v>
      </c>
      <c r="D5021" s="6" t="s">
        <v>10</v>
      </c>
      <c r="E5021" s="6" t="s">
        <v>8</v>
      </c>
      <c r="F5021" s="15" t="s">
        <v>22</v>
      </c>
      <c r="G5021" s="9"/>
      <c r="H5021" s="84" t="str">
        <f t="shared" si="78"/>
        <v>Reason Unknown</v>
      </c>
      <c r="I5021" s="63">
        <f>(tbl_raw_data[[#This Row],[Date Actioned]])-(tbl_raw_data[[#This Row],[Date Tagged]])</f>
        <v>6.0416666674427688E-3</v>
      </c>
      <c r="J5021" s="66">
        <f>HOUR(tbl_raw_data[[#This Row],[time_taken]])*60+MINUTE(tbl_raw_data[[#This Row],[time_taken]])+SECOND(tbl_raw_data[[#This Row],[time_taken]])/60</f>
        <v>8.6999999999999993</v>
      </c>
      <c r="K5021" s="68">
        <f>DATE(YEAR(tbl_raw_data[[#This Row],[Date Actioned]]),MONTH(tbl_raw_data[[#This Row],[Date Actioned]]),DAY(tbl_raw_data[[#This Row],[Date Actioned]]))</f>
        <v>45151</v>
      </c>
      <c r="L5021" s="65" t="str">
        <f>UPPER(TEXT(tbl_raw_data[[#This Row],[updated_date]],"MMMM"))</f>
        <v>AUGUST</v>
      </c>
      <c r="M5021" s="65" t="str">
        <f>"WEEK "&amp;IF(ROUNDUP(DAY(tbl_raw_data[[#This Row],[updated_date]])/7,0)=5,4,ROUNDUP(DAY(tbl_raw_data[[#This Row],[updated_date]])/7,0))</f>
        <v>WEEK 2</v>
      </c>
      <c r="N5021" s="71" t="str">
        <f>UPPER(VLOOKUP(tbl_raw_data[[#This Row],[Analyst]],settings!$A$1:$B$15,2,0))</f>
        <v>ROHAN</v>
      </c>
      <c r="O5021" s="71" t="str">
        <f>TRIM(UPPER(tbl_raw_data[[#This Row],[Outcome]]))</f>
        <v>APPROVE</v>
      </c>
      <c r="P5021" s="71" t="str">
        <f>TRIM(UPPER(tbl_raw_data[[#This Row],[Queue Name]]))</f>
        <v>CONSUMER POST BUREAU</v>
      </c>
      <c r="Q5021" s="71" t="str">
        <f>IF(tbl_raw_data[[#This Row],[time_taken_in_min]]&lt;=settings!$D$2,"SLA_MET","SLA_NOT_MET")</f>
        <v>SLA_MET</v>
      </c>
    </row>
    <row r="5022" spans="1:17" hidden="1" x14ac:dyDescent="0.3">
      <c r="A5022" s="5" t="s">
        <v>5985</v>
      </c>
      <c r="B5022" s="34">
        <v>45151.411805555559</v>
      </c>
      <c r="C5022" s="42">
        <v>45151.419965277775</v>
      </c>
      <c r="D5022" s="3" t="s">
        <v>10</v>
      </c>
      <c r="E5022" s="3" t="s">
        <v>8</v>
      </c>
      <c r="F5022" s="14" t="s">
        <v>17</v>
      </c>
      <c r="G5022" s="4"/>
      <c r="H5022" s="84" t="str">
        <f t="shared" si="78"/>
        <v>Reason Unknown</v>
      </c>
      <c r="I5022" s="63">
        <f>(tbl_raw_data[[#This Row],[Date Actioned]])-(tbl_raw_data[[#This Row],[Date Tagged]])</f>
        <v>8.1597222160780802E-3</v>
      </c>
      <c r="J5022" s="66">
        <f>HOUR(tbl_raw_data[[#This Row],[time_taken]])*60+MINUTE(tbl_raw_data[[#This Row],[time_taken]])+SECOND(tbl_raw_data[[#This Row],[time_taken]])/60</f>
        <v>11.75</v>
      </c>
      <c r="K5022" s="68">
        <f>DATE(YEAR(tbl_raw_data[[#This Row],[Date Actioned]]),MONTH(tbl_raw_data[[#This Row],[Date Actioned]]),DAY(tbl_raw_data[[#This Row],[Date Actioned]]))</f>
        <v>45151</v>
      </c>
      <c r="L5022" s="65" t="str">
        <f>UPPER(TEXT(tbl_raw_data[[#This Row],[updated_date]],"MMMM"))</f>
        <v>AUGUST</v>
      </c>
      <c r="M5022" s="65" t="str">
        <f>"WEEK "&amp;IF(ROUNDUP(DAY(tbl_raw_data[[#This Row],[updated_date]])/7,0)=5,4,ROUNDUP(DAY(tbl_raw_data[[#This Row],[updated_date]])/7,0))</f>
        <v>WEEK 2</v>
      </c>
      <c r="N5022" s="71" t="str">
        <f>UPPER(VLOOKUP(tbl_raw_data[[#This Row],[Analyst]],settings!$A$1:$B$15,2,0))</f>
        <v>MERCEDES</v>
      </c>
      <c r="O5022" s="71" t="str">
        <f>TRIM(UPPER(tbl_raw_data[[#This Row],[Outcome]]))</f>
        <v>APPROVE</v>
      </c>
      <c r="P5022" s="71" t="str">
        <f>TRIM(UPPER(tbl_raw_data[[#This Row],[Queue Name]]))</f>
        <v>CONSUMER POST BUREAU</v>
      </c>
      <c r="Q5022" s="71" t="str">
        <f>IF(tbl_raw_data[[#This Row],[time_taken_in_min]]&lt;=settings!$D$2,"SLA_MET","SLA_NOT_MET")</f>
        <v>SLA_MET</v>
      </c>
    </row>
    <row r="5023" spans="1:17" hidden="1" x14ac:dyDescent="0.3">
      <c r="A5023" s="7" t="s">
        <v>5986</v>
      </c>
      <c r="B5023" s="34">
        <v>45151.441168981481</v>
      </c>
      <c r="C5023" s="43">
        <v>45151.446932870371</v>
      </c>
      <c r="D5023" s="6" t="s">
        <v>10</v>
      </c>
      <c r="E5023" s="6" t="s">
        <v>11</v>
      </c>
      <c r="F5023" s="15" t="s">
        <v>22</v>
      </c>
      <c r="G5023" s="9"/>
      <c r="H5023" s="84" t="str">
        <f t="shared" si="78"/>
        <v>Reason Unknown</v>
      </c>
      <c r="I5023" s="63">
        <f>(tbl_raw_data[[#This Row],[Date Actioned]])-(tbl_raw_data[[#This Row],[Date Tagged]])</f>
        <v>5.7638888902147301E-3</v>
      </c>
      <c r="J5023" s="66">
        <f>HOUR(tbl_raw_data[[#This Row],[time_taken]])*60+MINUTE(tbl_raw_data[[#This Row],[time_taken]])+SECOND(tbl_raw_data[[#This Row],[time_taken]])/60</f>
        <v>8.3000000000000007</v>
      </c>
      <c r="K5023" s="68">
        <f>DATE(YEAR(tbl_raw_data[[#This Row],[Date Actioned]]),MONTH(tbl_raw_data[[#This Row],[Date Actioned]]),DAY(tbl_raw_data[[#This Row],[Date Actioned]]))</f>
        <v>45151</v>
      </c>
      <c r="L5023" s="65" t="str">
        <f>UPPER(TEXT(tbl_raw_data[[#This Row],[updated_date]],"MMMM"))</f>
        <v>AUGUST</v>
      </c>
      <c r="M5023" s="65" t="str">
        <f>"WEEK "&amp;IF(ROUNDUP(DAY(tbl_raw_data[[#This Row],[updated_date]])/7,0)=5,4,ROUNDUP(DAY(tbl_raw_data[[#This Row],[updated_date]])/7,0))</f>
        <v>WEEK 2</v>
      </c>
      <c r="N5023" s="71" t="str">
        <f>UPPER(VLOOKUP(tbl_raw_data[[#This Row],[Analyst]],settings!$A$1:$B$15,2,0))</f>
        <v>ROHAN</v>
      </c>
      <c r="O5023" s="71" t="str">
        <f>TRIM(UPPER(tbl_raw_data[[#This Row],[Outcome]]))</f>
        <v>APPROVE</v>
      </c>
      <c r="P5023" s="71" t="str">
        <f>TRIM(UPPER(tbl_raw_data[[#This Row],[Queue Name]]))</f>
        <v>CONSUMER EXISTING</v>
      </c>
      <c r="Q5023" s="71" t="str">
        <f>IF(tbl_raw_data[[#This Row],[time_taken_in_min]]&lt;=settings!$D$2,"SLA_MET","SLA_NOT_MET")</f>
        <v>SLA_MET</v>
      </c>
    </row>
    <row r="5024" spans="1:17" hidden="1" x14ac:dyDescent="0.3">
      <c r="A5024" s="1" t="s">
        <v>5987</v>
      </c>
      <c r="B5024" s="34">
        <v>45151.4528125</v>
      </c>
      <c r="C5024" s="42">
        <v>45151.457962962966</v>
      </c>
      <c r="D5024" s="3" t="s">
        <v>10</v>
      </c>
      <c r="E5024" s="3" t="s">
        <v>11</v>
      </c>
      <c r="F5024" s="14" t="s">
        <v>22</v>
      </c>
      <c r="G5024" s="4"/>
      <c r="H5024" s="84" t="str">
        <f t="shared" si="78"/>
        <v>Reason Unknown</v>
      </c>
      <c r="I5024" s="63">
        <f>(tbl_raw_data[[#This Row],[Date Actioned]])-(tbl_raw_data[[#This Row],[Date Tagged]])</f>
        <v>5.1504629664123058E-3</v>
      </c>
      <c r="J5024" s="66">
        <f>HOUR(tbl_raw_data[[#This Row],[time_taken]])*60+MINUTE(tbl_raw_data[[#This Row],[time_taken]])+SECOND(tbl_raw_data[[#This Row],[time_taken]])/60</f>
        <v>7.416666666666667</v>
      </c>
      <c r="K5024" s="68">
        <f>DATE(YEAR(tbl_raw_data[[#This Row],[Date Actioned]]),MONTH(tbl_raw_data[[#This Row],[Date Actioned]]),DAY(tbl_raw_data[[#This Row],[Date Actioned]]))</f>
        <v>45151</v>
      </c>
      <c r="L5024" s="65" t="str">
        <f>UPPER(TEXT(tbl_raw_data[[#This Row],[updated_date]],"MMMM"))</f>
        <v>AUGUST</v>
      </c>
      <c r="M5024" s="65" t="str">
        <f>"WEEK "&amp;IF(ROUNDUP(DAY(tbl_raw_data[[#This Row],[updated_date]])/7,0)=5,4,ROUNDUP(DAY(tbl_raw_data[[#This Row],[updated_date]])/7,0))</f>
        <v>WEEK 2</v>
      </c>
      <c r="N5024" s="71" t="str">
        <f>UPPER(VLOOKUP(tbl_raw_data[[#This Row],[Analyst]],settings!$A$1:$B$15,2,0))</f>
        <v>ROHAN</v>
      </c>
      <c r="O5024" s="71" t="str">
        <f>TRIM(UPPER(tbl_raw_data[[#This Row],[Outcome]]))</f>
        <v>APPROVE</v>
      </c>
      <c r="P5024" s="71" t="str">
        <f>TRIM(UPPER(tbl_raw_data[[#This Row],[Queue Name]]))</f>
        <v>CONSUMER EXISTING</v>
      </c>
      <c r="Q5024" s="71" t="str">
        <f>IF(tbl_raw_data[[#This Row],[time_taken_in_min]]&lt;=settings!$D$2,"SLA_MET","SLA_NOT_MET")</f>
        <v>SLA_MET</v>
      </c>
    </row>
    <row r="5025" spans="1:17" hidden="1" x14ac:dyDescent="0.3">
      <c r="A5025" s="5" t="s">
        <v>5988</v>
      </c>
      <c r="B5025" s="34">
        <v>45151.457395833335</v>
      </c>
      <c r="C5025" s="43">
        <v>45151.468368055554</v>
      </c>
      <c r="D5025" s="6" t="s">
        <v>10</v>
      </c>
      <c r="E5025" s="6" t="s">
        <v>11</v>
      </c>
      <c r="F5025" s="15" t="s">
        <v>22</v>
      </c>
      <c r="G5025" s="9"/>
      <c r="H5025" s="84" t="str">
        <f t="shared" si="78"/>
        <v>Reason Unknown</v>
      </c>
      <c r="I5025" s="63">
        <f>(tbl_raw_data[[#This Row],[Date Actioned]])-(tbl_raw_data[[#This Row],[Date Tagged]])</f>
        <v>1.0972222218697425E-2</v>
      </c>
      <c r="J5025" s="66">
        <f>HOUR(tbl_raw_data[[#This Row],[time_taken]])*60+MINUTE(tbl_raw_data[[#This Row],[time_taken]])+SECOND(tbl_raw_data[[#This Row],[time_taken]])/60</f>
        <v>15.8</v>
      </c>
      <c r="K5025" s="68">
        <f>DATE(YEAR(tbl_raw_data[[#This Row],[Date Actioned]]),MONTH(tbl_raw_data[[#This Row],[Date Actioned]]),DAY(tbl_raw_data[[#This Row],[Date Actioned]]))</f>
        <v>45151</v>
      </c>
      <c r="L5025" s="65" t="str">
        <f>UPPER(TEXT(tbl_raw_data[[#This Row],[updated_date]],"MMMM"))</f>
        <v>AUGUST</v>
      </c>
      <c r="M5025" s="65" t="str">
        <f>"WEEK "&amp;IF(ROUNDUP(DAY(tbl_raw_data[[#This Row],[updated_date]])/7,0)=5,4,ROUNDUP(DAY(tbl_raw_data[[#This Row],[updated_date]])/7,0))</f>
        <v>WEEK 2</v>
      </c>
      <c r="N5025" s="71" t="str">
        <f>UPPER(VLOOKUP(tbl_raw_data[[#This Row],[Analyst]],settings!$A$1:$B$15,2,0))</f>
        <v>ROHAN</v>
      </c>
      <c r="O5025" s="71" t="str">
        <f>TRIM(UPPER(tbl_raw_data[[#This Row],[Outcome]]))</f>
        <v>APPROVE</v>
      </c>
      <c r="P5025" s="71" t="str">
        <f>TRIM(UPPER(tbl_raw_data[[#This Row],[Queue Name]]))</f>
        <v>CONSUMER EXISTING</v>
      </c>
      <c r="Q5025" s="71" t="str">
        <f>IF(tbl_raw_data[[#This Row],[time_taken_in_min]]&lt;=settings!$D$2,"SLA_MET","SLA_NOT_MET")</f>
        <v>SLA_MET</v>
      </c>
    </row>
    <row r="5026" spans="1:17" hidden="1" x14ac:dyDescent="0.3">
      <c r="A5026" s="7" t="s">
        <v>5989</v>
      </c>
      <c r="B5026" s="34">
        <v>45151.457951388889</v>
      </c>
      <c r="C5026" s="42">
        <v>45151.465810185182</v>
      </c>
      <c r="D5026" s="3" t="s">
        <v>10</v>
      </c>
      <c r="E5026" s="3" t="s">
        <v>8</v>
      </c>
      <c r="F5026" s="14" t="s">
        <v>114</v>
      </c>
      <c r="G5026" s="4"/>
      <c r="H5026" s="84" t="str">
        <f t="shared" si="78"/>
        <v>Reason Unknown</v>
      </c>
      <c r="I5026" s="63">
        <f>(tbl_raw_data[[#This Row],[Date Actioned]])-(tbl_raw_data[[#This Row],[Date Tagged]])</f>
        <v>7.8587962925666943E-3</v>
      </c>
      <c r="J5026" s="66">
        <f>HOUR(tbl_raw_data[[#This Row],[time_taken]])*60+MINUTE(tbl_raw_data[[#This Row],[time_taken]])+SECOND(tbl_raw_data[[#This Row],[time_taken]])/60</f>
        <v>11.316666666666666</v>
      </c>
      <c r="K5026" s="68">
        <f>DATE(YEAR(tbl_raw_data[[#This Row],[Date Actioned]]),MONTH(tbl_raw_data[[#This Row],[Date Actioned]]),DAY(tbl_raw_data[[#This Row],[Date Actioned]]))</f>
        <v>45151</v>
      </c>
      <c r="L5026" s="65" t="str">
        <f>UPPER(TEXT(tbl_raw_data[[#This Row],[updated_date]],"MMMM"))</f>
        <v>AUGUST</v>
      </c>
      <c r="M5026" s="65" t="str">
        <f>"WEEK "&amp;IF(ROUNDUP(DAY(tbl_raw_data[[#This Row],[updated_date]])/7,0)=5,4,ROUNDUP(DAY(tbl_raw_data[[#This Row],[updated_date]])/7,0))</f>
        <v>WEEK 2</v>
      </c>
      <c r="N5026" s="71" t="str">
        <f>UPPER(VLOOKUP(tbl_raw_data[[#This Row],[Analyst]],settings!$A$1:$B$15,2,0))</f>
        <v>FARDIN</v>
      </c>
      <c r="O5026" s="71" t="str">
        <f>TRIM(UPPER(tbl_raw_data[[#This Row],[Outcome]]))</f>
        <v>APPROVE</v>
      </c>
      <c r="P5026" s="71" t="str">
        <f>TRIM(UPPER(tbl_raw_data[[#This Row],[Queue Name]]))</f>
        <v>CONSUMER POST BUREAU</v>
      </c>
      <c r="Q5026" s="71" t="str">
        <f>IF(tbl_raw_data[[#This Row],[time_taken_in_min]]&lt;=settings!$D$2,"SLA_MET","SLA_NOT_MET")</f>
        <v>SLA_MET</v>
      </c>
    </row>
    <row r="5027" spans="1:17" hidden="1" x14ac:dyDescent="0.3">
      <c r="A5027" s="1" t="s">
        <v>5990</v>
      </c>
      <c r="B5027" s="34">
        <v>45151.488726851851</v>
      </c>
      <c r="C5027" s="43">
        <v>45151.496828703705</v>
      </c>
      <c r="D5027" s="6" t="s">
        <v>10</v>
      </c>
      <c r="E5027" s="6" t="s">
        <v>11</v>
      </c>
      <c r="F5027" s="15" t="s">
        <v>114</v>
      </c>
      <c r="G5027" s="9"/>
      <c r="H5027" s="84" t="str">
        <f t="shared" si="78"/>
        <v>Reason Unknown</v>
      </c>
      <c r="I5027" s="63">
        <f>(tbl_raw_data[[#This Row],[Date Actioned]])-(tbl_raw_data[[#This Row],[Date Tagged]])</f>
        <v>8.1018518540076911E-3</v>
      </c>
      <c r="J5027" s="66">
        <f>HOUR(tbl_raw_data[[#This Row],[time_taken]])*60+MINUTE(tbl_raw_data[[#This Row],[time_taken]])+SECOND(tbl_raw_data[[#This Row],[time_taken]])/60</f>
        <v>11.666666666666666</v>
      </c>
      <c r="K5027" s="68">
        <f>DATE(YEAR(tbl_raw_data[[#This Row],[Date Actioned]]),MONTH(tbl_raw_data[[#This Row],[Date Actioned]]),DAY(tbl_raw_data[[#This Row],[Date Actioned]]))</f>
        <v>45151</v>
      </c>
      <c r="L5027" s="65" t="str">
        <f>UPPER(TEXT(tbl_raw_data[[#This Row],[updated_date]],"MMMM"))</f>
        <v>AUGUST</v>
      </c>
      <c r="M5027" s="65" t="str">
        <f>"WEEK "&amp;IF(ROUNDUP(DAY(tbl_raw_data[[#This Row],[updated_date]])/7,0)=5,4,ROUNDUP(DAY(tbl_raw_data[[#This Row],[updated_date]])/7,0))</f>
        <v>WEEK 2</v>
      </c>
      <c r="N5027" s="71" t="str">
        <f>UPPER(VLOOKUP(tbl_raw_data[[#This Row],[Analyst]],settings!$A$1:$B$15,2,0))</f>
        <v>FARDIN</v>
      </c>
      <c r="O5027" s="71" t="str">
        <f>TRIM(UPPER(tbl_raw_data[[#This Row],[Outcome]]))</f>
        <v>APPROVE</v>
      </c>
      <c r="P5027" s="71" t="str">
        <f>TRIM(UPPER(tbl_raw_data[[#This Row],[Queue Name]]))</f>
        <v>CONSUMER EXISTING</v>
      </c>
      <c r="Q5027" s="71" t="str">
        <f>IF(tbl_raw_data[[#This Row],[time_taken_in_min]]&lt;=settings!$D$2,"SLA_MET","SLA_NOT_MET")</f>
        <v>SLA_MET</v>
      </c>
    </row>
    <row r="5028" spans="1:17" hidden="1" x14ac:dyDescent="0.3">
      <c r="A5028" s="5" t="s">
        <v>5991</v>
      </c>
      <c r="B5028" s="34">
        <v>45151.524675925924</v>
      </c>
      <c r="C5028" s="42">
        <v>45151.540196759262</v>
      </c>
      <c r="D5028" s="3" t="s">
        <v>10</v>
      </c>
      <c r="E5028" s="3" t="s">
        <v>11</v>
      </c>
      <c r="F5028" s="14" t="s">
        <v>14</v>
      </c>
      <c r="G5028" s="4"/>
      <c r="H5028" s="84" t="str">
        <f t="shared" si="78"/>
        <v>Reason Unknown</v>
      </c>
      <c r="I5028" s="63">
        <f>(tbl_raw_data[[#This Row],[Date Actioned]])-(tbl_raw_data[[#This Row],[Date Tagged]])</f>
        <v>1.5520833338086959E-2</v>
      </c>
      <c r="J5028" s="66">
        <f>HOUR(tbl_raw_data[[#This Row],[time_taken]])*60+MINUTE(tbl_raw_data[[#This Row],[time_taken]])+SECOND(tbl_raw_data[[#This Row],[time_taken]])/60</f>
        <v>22.35</v>
      </c>
      <c r="K5028" s="68">
        <f>DATE(YEAR(tbl_raw_data[[#This Row],[Date Actioned]]),MONTH(tbl_raw_data[[#This Row],[Date Actioned]]),DAY(tbl_raw_data[[#This Row],[Date Actioned]]))</f>
        <v>45151</v>
      </c>
      <c r="L5028" s="65" t="str">
        <f>UPPER(TEXT(tbl_raw_data[[#This Row],[updated_date]],"MMMM"))</f>
        <v>AUGUST</v>
      </c>
      <c r="M5028" s="65" t="str">
        <f>"WEEK "&amp;IF(ROUNDUP(DAY(tbl_raw_data[[#This Row],[updated_date]])/7,0)=5,4,ROUNDUP(DAY(tbl_raw_data[[#This Row],[updated_date]])/7,0))</f>
        <v>WEEK 2</v>
      </c>
      <c r="N5028" s="71" t="str">
        <f>UPPER(VLOOKUP(tbl_raw_data[[#This Row],[Analyst]],settings!$A$1:$B$15,2,0))</f>
        <v>CAMROON</v>
      </c>
      <c r="O5028" s="71" t="str">
        <f>TRIM(UPPER(tbl_raw_data[[#This Row],[Outcome]]))</f>
        <v>APPROVE</v>
      </c>
      <c r="P5028" s="71" t="str">
        <f>TRIM(UPPER(tbl_raw_data[[#This Row],[Queue Name]]))</f>
        <v>CONSUMER EXISTING</v>
      </c>
      <c r="Q5028" s="71" t="str">
        <f>IF(tbl_raw_data[[#This Row],[time_taken_in_min]]&lt;=settings!$D$2,"SLA_MET","SLA_NOT_MET")</f>
        <v>SLA_NOT_MET</v>
      </c>
    </row>
    <row r="5029" spans="1:17" hidden="1" x14ac:dyDescent="0.3">
      <c r="A5029" s="7" t="s">
        <v>5992</v>
      </c>
      <c r="B5029" s="34">
        <v>45151.540162037039</v>
      </c>
      <c r="C5029" s="43">
        <v>45151.546041666668</v>
      </c>
      <c r="D5029" s="6" t="s">
        <v>10</v>
      </c>
      <c r="E5029" s="6" t="s">
        <v>11</v>
      </c>
      <c r="F5029" s="15" t="s">
        <v>22</v>
      </c>
      <c r="G5029" s="9"/>
      <c r="H5029" s="84" t="str">
        <f t="shared" si="78"/>
        <v>Reason Unknown</v>
      </c>
      <c r="I5029" s="63">
        <f>(tbl_raw_data[[#This Row],[Date Actioned]])-(tbl_raw_data[[#This Row],[Date Tagged]])</f>
        <v>5.8796296289074235E-3</v>
      </c>
      <c r="J5029" s="66">
        <f>HOUR(tbl_raw_data[[#This Row],[time_taken]])*60+MINUTE(tbl_raw_data[[#This Row],[time_taken]])+SECOND(tbl_raw_data[[#This Row],[time_taken]])/60</f>
        <v>8.4666666666666668</v>
      </c>
      <c r="K5029" s="68">
        <f>DATE(YEAR(tbl_raw_data[[#This Row],[Date Actioned]]),MONTH(tbl_raw_data[[#This Row],[Date Actioned]]),DAY(tbl_raw_data[[#This Row],[Date Actioned]]))</f>
        <v>45151</v>
      </c>
      <c r="L5029" s="65" t="str">
        <f>UPPER(TEXT(tbl_raw_data[[#This Row],[updated_date]],"MMMM"))</f>
        <v>AUGUST</v>
      </c>
      <c r="M5029" s="65" t="str">
        <f>"WEEK "&amp;IF(ROUNDUP(DAY(tbl_raw_data[[#This Row],[updated_date]])/7,0)=5,4,ROUNDUP(DAY(tbl_raw_data[[#This Row],[updated_date]])/7,0))</f>
        <v>WEEK 2</v>
      </c>
      <c r="N5029" s="71" t="str">
        <f>UPPER(VLOOKUP(tbl_raw_data[[#This Row],[Analyst]],settings!$A$1:$B$15,2,0))</f>
        <v>ROHAN</v>
      </c>
      <c r="O5029" s="71" t="str">
        <f>TRIM(UPPER(tbl_raw_data[[#This Row],[Outcome]]))</f>
        <v>APPROVE</v>
      </c>
      <c r="P5029" s="71" t="str">
        <f>TRIM(UPPER(tbl_raw_data[[#This Row],[Queue Name]]))</f>
        <v>CONSUMER EXISTING</v>
      </c>
      <c r="Q5029" s="71" t="str">
        <f>IF(tbl_raw_data[[#This Row],[time_taken_in_min]]&lt;=settings!$D$2,"SLA_MET","SLA_NOT_MET")</f>
        <v>SLA_MET</v>
      </c>
    </row>
    <row r="5030" spans="1:17" hidden="1" x14ac:dyDescent="0.3">
      <c r="A5030" s="1" t="s">
        <v>5993</v>
      </c>
      <c r="B5030" s="34">
        <v>45151.548194444447</v>
      </c>
      <c r="C5030" s="42">
        <v>45151.554826388892</v>
      </c>
      <c r="D5030" s="3" t="s">
        <v>10</v>
      </c>
      <c r="E5030" s="3" t="s">
        <v>8</v>
      </c>
      <c r="F5030" s="14" t="s">
        <v>14</v>
      </c>
      <c r="G5030" s="4"/>
      <c r="H5030" s="84" t="str">
        <f t="shared" si="78"/>
        <v>Reason Unknown</v>
      </c>
      <c r="I5030" s="63">
        <f>(tbl_raw_data[[#This Row],[Date Actioned]])-(tbl_raw_data[[#This Row],[Date Tagged]])</f>
        <v>6.6319444449618459E-3</v>
      </c>
      <c r="J5030" s="66">
        <f>HOUR(tbl_raw_data[[#This Row],[time_taken]])*60+MINUTE(tbl_raw_data[[#This Row],[time_taken]])+SECOND(tbl_raw_data[[#This Row],[time_taken]])/60</f>
        <v>9.5500000000000007</v>
      </c>
      <c r="K5030" s="68">
        <f>DATE(YEAR(tbl_raw_data[[#This Row],[Date Actioned]]),MONTH(tbl_raw_data[[#This Row],[Date Actioned]]),DAY(tbl_raw_data[[#This Row],[Date Actioned]]))</f>
        <v>45151</v>
      </c>
      <c r="L5030" s="65" t="str">
        <f>UPPER(TEXT(tbl_raw_data[[#This Row],[updated_date]],"MMMM"))</f>
        <v>AUGUST</v>
      </c>
      <c r="M5030" s="65" t="str">
        <f>"WEEK "&amp;IF(ROUNDUP(DAY(tbl_raw_data[[#This Row],[updated_date]])/7,0)=5,4,ROUNDUP(DAY(tbl_raw_data[[#This Row],[updated_date]])/7,0))</f>
        <v>WEEK 2</v>
      </c>
      <c r="N5030" s="71" t="str">
        <f>UPPER(VLOOKUP(tbl_raw_data[[#This Row],[Analyst]],settings!$A$1:$B$15,2,0))</f>
        <v>CAMROON</v>
      </c>
      <c r="O5030" s="71" t="str">
        <f>TRIM(UPPER(tbl_raw_data[[#This Row],[Outcome]]))</f>
        <v>APPROVE</v>
      </c>
      <c r="P5030" s="71" t="str">
        <f>TRIM(UPPER(tbl_raw_data[[#This Row],[Queue Name]]))</f>
        <v>CONSUMER POST BUREAU</v>
      </c>
      <c r="Q5030" s="71" t="str">
        <f>IF(tbl_raw_data[[#This Row],[time_taken_in_min]]&lt;=settings!$D$2,"SLA_MET","SLA_NOT_MET")</f>
        <v>SLA_MET</v>
      </c>
    </row>
    <row r="5031" spans="1:17" hidden="1" x14ac:dyDescent="0.3">
      <c r="A5031" s="5" t="s">
        <v>5994</v>
      </c>
      <c r="B5031" s="34">
        <v>45151.55908564815</v>
      </c>
      <c r="C5031" s="43">
        <v>45151.573229166665</v>
      </c>
      <c r="D5031" s="6" t="s">
        <v>10</v>
      </c>
      <c r="E5031" s="6" t="s">
        <v>11</v>
      </c>
      <c r="F5031" s="15" t="s">
        <v>114</v>
      </c>
      <c r="G5031" s="9"/>
      <c r="H5031" s="84" t="str">
        <f t="shared" si="78"/>
        <v>Reason Unknown</v>
      </c>
      <c r="I5031" s="63">
        <f>(tbl_raw_data[[#This Row],[Date Actioned]])-(tbl_raw_data[[#This Row],[Date Tagged]])</f>
        <v>1.4143518514174502E-2</v>
      </c>
      <c r="J5031" s="66">
        <f>HOUR(tbl_raw_data[[#This Row],[time_taken]])*60+MINUTE(tbl_raw_data[[#This Row],[time_taken]])+SECOND(tbl_raw_data[[#This Row],[time_taken]])/60</f>
        <v>20.366666666666667</v>
      </c>
      <c r="K5031" s="68">
        <f>DATE(YEAR(tbl_raw_data[[#This Row],[Date Actioned]]),MONTH(tbl_raw_data[[#This Row],[Date Actioned]]),DAY(tbl_raw_data[[#This Row],[Date Actioned]]))</f>
        <v>45151</v>
      </c>
      <c r="L5031" s="65" t="str">
        <f>UPPER(TEXT(tbl_raw_data[[#This Row],[updated_date]],"MMMM"))</f>
        <v>AUGUST</v>
      </c>
      <c r="M5031" s="65" t="str">
        <f>"WEEK "&amp;IF(ROUNDUP(DAY(tbl_raw_data[[#This Row],[updated_date]])/7,0)=5,4,ROUNDUP(DAY(tbl_raw_data[[#This Row],[updated_date]])/7,0))</f>
        <v>WEEK 2</v>
      </c>
      <c r="N5031" s="71" t="str">
        <f>UPPER(VLOOKUP(tbl_raw_data[[#This Row],[Analyst]],settings!$A$1:$B$15,2,0))</f>
        <v>FARDIN</v>
      </c>
      <c r="O5031" s="71" t="str">
        <f>TRIM(UPPER(tbl_raw_data[[#This Row],[Outcome]]))</f>
        <v>APPROVE</v>
      </c>
      <c r="P5031" s="71" t="str">
        <f>TRIM(UPPER(tbl_raw_data[[#This Row],[Queue Name]]))</f>
        <v>CONSUMER EXISTING</v>
      </c>
      <c r="Q5031" s="71" t="str">
        <f>IF(tbl_raw_data[[#This Row],[time_taken_in_min]]&lt;=settings!$D$2,"SLA_MET","SLA_NOT_MET")</f>
        <v>SLA_NOT_MET</v>
      </c>
    </row>
    <row r="5032" spans="1:17" hidden="1" x14ac:dyDescent="0.3">
      <c r="A5032" s="7" t="s">
        <v>5995</v>
      </c>
      <c r="B5032" s="34">
        <v>45151.569432870368</v>
      </c>
      <c r="C5032" s="42">
        <v>45151.574756944443</v>
      </c>
      <c r="D5032" s="3" t="s">
        <v>10</v>
      </c>
      <c r="E5032" s="3" t="s">
        <v>8</v>
      </c>
      <c r="F5032" s="14" t="s">
        <v>22</v>
      </c>
      <c r="G5032" s="4"/>
      <c r="H5032" s="84" t="str">
        <f t="shared" si="78"/>
        <v>Reason Unknown</v>
      </c>
      <c r="I5032" s="63">
        <f>(tbl_raw_data[[#This Row],[Date Actioned]])-(tbl_raw_data[[#This Row],[Date Tagged]])</f>
        <v>5.324074074451346E-3</v>
      </c>
      <c r="J5032" s="66">
        <f>HOUR(tbl_raw_data[[#This Row],[time_taken]])*60+MINUTE(tbl_raw_data[[#This Row],[time_taken]])+SECOND(tbl_raw_data[[#This Row],[time_taken]])/60</f>
        <v>7.666666666666667</v>
      </c>
      <c r="K5032" s="68">
        <f>DATE(YEAR(tbl_raw_data[[#This Row],[Date Actioned]]),MONTH(tbl_raw_data[[#This Row],[Date Actioned]]),DAY(tbl_raw_data[[#This Row],[Date Actioned]]))</f>
        <v>45151</v>
      </c>
      <c r="L5032" s="65" t="str">
        <f>UPPER(TEXT(tbl_raw_data[[#This Row],[updated_date]],"MMMM"))</f>
        <v>AUGUST</v>
      </c>
      <c r="M5032" s="65" t="str">
        <f>"WEEK "&amp;IF(ROUNDUP(DAY(tbl_raw_data[[#This Row],[updated_date]])/7,0)=5,4,ROUNDUP(DAY(tbl_raw_data[[#This Row],[updated_date]])/7,0))</f>
        <v>WEEK 2</v>
      </c>
      <c r="N5032" s="71" t="str">
        <f>UPPER(VLOOKUP(tbl_raw_data[[#This Row],[Analyst]],settings!$A$1:$B$15,2,0))</f>
        <v>ROHAN</v>
      </c>
      <c r="O5032" s="71" t="str">
        <f>TRIM(UPPER(tbl_raw_data[[#This Row],[Outcome]]))</f>
        <v>APPROVE</v>
      </c>
      <c r="P5032" s="71" t="str">
        <f>TRIM(UPPER(tbl_raw_data[[#This Row],[Queue Name]]))</f>
        <v>CONSUMER POST BUREAU</v>
      </c>
      <c r="Q5032" s="71" t="str">
        <f>IF(tbl_raw_data[[#This Row],[time_taken_in_min]]&lt;=settings!$D$2,"SLA_MET","SLA_NOT_MET")</f>
        <v>SLA_MET</v>
      </c>
    </row>
    <row r="5033" spans="1:17" hidden="1" x14ac:dyDescent="0.3">
      <c r="A5033" s="1" t="s">
        <v>5996</v>
      </c>
      <c r="B5033" s="34">
        <v>45151.577824074076</v>
      </c>
      <c r="C5033" s="43">
        <v>45151.582824074074</v>
      </c>
      <c r="D5033" s="6" t="s">
        <v>10</v>
      </c>
      <c r="E5033" s="6" t="s">
        <v>8</v>
      </c>
      <c r="F5033" s="15" t="s">
        <v>22</v>
      </c>
      <c r="G5033" s="9"/>
      <c r="H5033" s="84" t="str">
        <f t="shared" si="78"/>
        <v>Reason Unknown</v>
      </c>
      <c r="I5033" s="63">
        <f>(tbl_raw_data[[#This Row],[Date Actioned]])-(tbl_raw_data[[#This Row],[Date Tagged]])</f>
        <v>4.9999999973806553E-3</v>
      </c>
      <c r="J5033" s="66">
        <f>HOUR(tbl_raw_data[[#This Row],[time_taken]])*60+MINUTE(tbl_raw_data[[#This Row],[time_taken]])+SECOND(tbl_raw_data[[#This Row],[time_taken]])/60</f>
        <v>7.2</v>
      </c>
      <c r="K5033" s="68">
        <f>DATE(YEAR(tbl_raw_data[[#This Row],[Date Actioned]]),MONTH(tbl_raw_data[[#This Row],[Date Actioned]]),DAY(tbl_raw_data[[#This Row],[Date Actioned]]))</f>
        <v>45151</v>
      </c>
      <c r="L5033" s="65" t="str">
        <f>UPPER(TEXT(tbl_raw_data[[#This Row],[updated_date]],"MMMM"))</f>
        <v>AUGUST</v>
      </c>
      <c r="M5033" s="65" t="str">
        <f>"WEEK "&amp;IF(ROUNDUP(DAY(tbl_raw_data[[#This Row],[updated_date]])/7,0)=5,4,ROUNDUP(DAY(tbl_raw_data[[#This Row],[updated_date]])/7,0))</f>
        <v>WEEK 2</v>
      </c>
      <c r="N5033" s="71" t="str">
        <f>UPPER(VLOOKUP(tbl_raw_data[[#This Row],[Analyst]],settings!$A$1:$B$15,2,0))</f>
        <v>ROHAN</v>
      </c>
      <c r="O5033" s="71" t="str">
        <f>TRIM(UPPER(tbl_raw_data[[#This Row],[Outcome]]))</f>
        <v>APPROVE</v>
      </c>
      <c r="P5033" s="71" t="str">
        <f>TRIM(UPPER(tbl_raw_data[[#This Row],[Queue Name]]))</f>
        <v>CONSUMER POST BUREAU</v>
      </c>
      <c r="Q5033" s="71" t="str">
        <f>IF(tbl_raw_data[[#This Row],[time_taken_in_min]]&lt;=settings!$D$2,"SLA_MET","SLA_NOT_MET")</f>
        <v>SLA_MET</v>
      </c>
    </row>
    <row r="5034" spans="1:17" hidden="1" x14ac:dyDescent="0.3">
      <c r="A5034" s="5" t="s">
        <v>5997</v>
      </c>
      <c r="B5034" s="34">
        <v>45151.587627314817</v>
      </c>
      <c r="C5034" s="42">
        <v>45151.593842592592</v>
      </c>
      <c r="D5034" s="3" t="s">
        <v>10</v>
      </c>
      <c r="E5034" s="3" t="s">
        <v>8</v>
      </c>
      <c r="F5034" s="14" t="s">
        <v>21</v>
      </c>
      <c r="G5034" s="4"/>
      <c r="H5034" s="84" t="str">
        <f t="shared" si="78"/>
        <v>Reason Unknown</v>
      </c>
      <c r="I5034" s="63">
        <f>(tbl_raw_data[[#This Row],[Date Actioned]])-(tbl_raw_data[[#This Row],[Date Tagged]])</f>
        <v>6.2152777754818089E-3</v>
      </c>
      <c r="J5034" s="66">
        <f>HOUR(tbl_raw_data[[#This Row],[time_taken]])*60+MINUTE(tbl_raw_data[[#This Row],[time_taken]])+SECOND(tbl_raw_data[[#This Row],[time_taken]])/60</f>
        <v>8.9499999999999993</v>
      </c>
      <c r="K5034" s="68">
        <f>DATE(YEAR(tbl_raw_data[[#This Row],[Date Actioned]]),MONTH(tbl_raw_data[[#This Row],[Date Actioned]]),DAY(tbl_raw_data[[#This Row],[Date Actioned]]))</f>
        <v>45151</v>
      </c>
      <c r="L5034" s="65" t="str">
        <f>UPPER(TEXT(tbl_raw_data[[#This Row],[updated_date]],"MMMM"))</f>
        <v>AUGUST</v>
      </c>
      <c r="M5034" s="65" t="str">
        <f>"WEEK "&amp;IF(ROUNDUP(DAY(tbl_raw_data[[#This Row],[updated_date]])/7,0)=5,4,ROUNDUP(DAY(tbl_raw_data[[#This Row],[updated_date]])/7,0))</f>
        <v>WEEK 2</v>
      </c>
      <c r="N5034" s="71" t="str">
        <f>UPPER(VLOOKUP(tbl_raw_data[[#This Row],[Analyst]],settings!$A$1:$B$15,2,0))</f>
        <v>SHAHID</v>
      </c>
      <c r="O5034" s="71" t="str">
        <f>TRIM(UPPER(tbl_raw_data[[#This Row],[Outcome]]))</f>
        <v>APPROVE</v>
      </c>
      <c r="P5034" s="71" t="str">
        <f>TRIM(UPPER(tbl_raw_data[[#This Row],[Queue Name]]))</f>
        <v>CONSUMER POST BUREAU</v>
      </c>
      <c r="Q5034" s="71" t="str">
        <f>IF(tbl_raw_data[[#This Row],[time_taken_in_min]]&lt;=settings!$D$2,"SLA_MET","SLA_NOT_MET")</f>
        <v>SLA_MET</v>
      </c>
    </row>
    <row r="5035" spans="1:17" hidden="1" x14ac:dyDescent="0.3">
      <c r="A5035" s="7" t="s">
        <v>5998</v>
      </c>
      <c r="B5035" s="34">
        <v>45151.600868055553</v>
      </c>
      <c r="C5035" s="43">
        <v>45151.605694444443</v>
      </c>
      <c r="D5035" s="6" t="s">
        <v>10</v>
      </c>
      <c r="E5035" s="6" t="s">
        <v>11</v>
      </c>
      <c r="F5035" s="15" t="s">
        <v>21</v>
      </c>
      <c r="G5035" s="9"/>
      <c r="H5035" s="84" t="str">
        <f t="shared" si="78"/>
        <v>Reason Unknown</v>
      </c>
      <c r="I5035" s="63">
        <f>(tbl_raw_data[[#This Row],[Date Actioned]])-(tbl_raw_data[[#This Row],[Date Tagged]])</f>
        <v>4.8263888893416151E-3</v>
      </c>
      <c r="J5035" s="66">
        <f>HOUR(tbl_raw_data[[#This Row],[time_taken]])*60+MINUTE(tbl_raw_data[[#This Row],[time_taken]])+SECOND(tbl_raw_data[[#This Row],[time_taken]])/60</f>
        <v>6.95</v>
      </c>
      <c r="K5035" s="68">
        <f>DATE(YEAR(tbl_raw_data[[#This Row],[Date Actioned]]),MONTH(tbl_raw_data[[#This Row],[Date Actioned]]),DAY(tbl_raw_data[[#This Row],[Date Actioned]]))</f>
        <v>45151</v>
      </c>
      <c r="L5035" s="65" t="str">
        <f>UPPER(TEXT(tbl_raw_data[[#This Row],[updated_date]],"MMMM"))</f>
        <v>AUGUST</v>
      </c>
      <c r="M5035" s="65" t="str">
        <f>"WEEK "&amp;IF(ROUNDUP(DAY(tbl_raw_data[[#This Row],[updated_date]])/7,0)=5,4,ROUNDUP(DAY(tbl_raw_data[[#This Row],[updated_date]])/7,0))</f>
        <v>WEEK 2</v>
      </c>
      <c r="N5035" s="71" t="str">
        <f>UPPER(VLOOKUP(tbl_raw_data[[#This Row],[Analyst]],settings!$A$1:$B$15,2,0))</f>
        <v>SHAHID</v>
      </c>
      <c r="O5035" s="71" t="str">
        <f>TRIM(UPPER(tbl_raw_data[[#This Row],[Outcome]]))</f>
        <v>APPROVE</v>
      </c>
      <c r="P5035" s="71" t="str">
        <f>TRIM(UPPER(tbl_raw_data[[#This Row],[Queue Name]]))</f>
        <v>CONSUMER EXISTING</v>
      </c>
      <c r="Q5035" s="71" t="str">
        <f>IF(tbl_raw_data[[#This Row],[time_taken_in_min]]&lt;=settings!$D$2,"SLA_MET","SLA_NOT_MET")</f>
        <v>SLA_MET</v>
      </c>
    </row>
    <row r="5036" spans="1:17" hidden="1" x14ac:dyDescent="0.3">
      <c r="A5036" s="1" t="s">
        <v>5999</v>
      </c>
      <c r="B5036" s="34">
        <v>45151.619467592594</v>
      </c>
      <c r="C5036" s="42">
        <v>45151.625601851854</v>
      </c>
      <c r="D5036" s="3" t="s">
        <v>10</v>
      </c>
      <c r="E5036" s="3" t="s">
        <v>8</v>
      </c>
      <c r="F5036" s="14" t="s">
        <v>21</v>
      </c>
      <c r="G5036" s="4"/>
      <c r="H5036" s="84" t="str">
        <f t="shared" si="78"/>
        <v>Reason Unknown</v>
      </c>
      <c r="I5036" s="63">
        <f>(tbl_raw_data[[#This Row],[Date Actioned]])-(tbl_raw_data[[#This Row],[Date Tagged]])</f>
        <v>6.1342592598521151E-3</v>
      </c>
      <c r="J5036" s="66">
        <f>HOUR(tbl_raw_data[[#This Row],[time_taken]])*60+MINUTE(tbl_raw_data[[#This Row],[time_taken]])+SECOND(tbl_raw_data[[#This Row],[time_taken]])/60</f>
        <v>8.8333333333333339</v>
      </c>
      <c r="K5036" s="68">
        <f>DATE(YEAR(tbl_raw_data[[#This Row],[Date Actioned]]),MONTH(tbl_raw_data[[#This Row],[Date Actioned]]),DAY(tbl_raw_data[[#This Row],[Date Actioned]]))</f>
        <v>45151</v>
      </c>
      <c r="L5036" s="65" t="str">
        <f>UPPER(TEXT(tbl_raw_data[[#This Row],[updated_date]],"MMMM"))</f>
        <v>AUGUST</v>
      </c>
      <c r="M5036" s="65" t="str">
        <f>"WEEK "&amp;IF(ROUNDUP(DAY(tbl_raw_data[[#This Row],[updated_date]])/7,0)=5,4,ROUNDUP(DAY(tbl_raw_data[[#This Row],[updated_date]])/7,0))</f>
        <v>WEEK 2</v>
      </c>
      <c r="N5036" s="71" t="str">
        <f>UPPER(VLOOKUP(tbl_raw_data[[#This Row],[Analyst]],settings!$A$1:$B$15,2,0))</f>
        <v>SHAHID</v>
      </c>
      <c r="O5036" s="71" t="str">
        <f>TRIM(UPPER(tbl_raw_data[[#This Row],[Outcome]]))</f>
        <v>APPROVE</v>
      </c>
      <c r="P5036" s="71" t="str">
        <f>TRIM(UPPER(tbl_raw_data[[#This Row],[Queue Name]]))</f>
        <v>CONSUMER POST BUREAU</v>
      </c>
      <c r="Q5036" s="71" t="str">
        <f>IF(tbl_raw_data[[#This Row],[time_taken_in_min]]&lt;=settings!$D$2,"SLA_MET","SLA_NOT_MET")</f>
        <v>SLA_MET</v>
      </c>
    </row>
    <row r="5037" spans="1:17" hidden="1" x14ac:dyDescent="0.3">
      <c r="A5037" s="5" t="s">
        <v>6000</v>
      </c>
      <c r="B5037" s="34">
        <v>45151.628009259257</v>
      </c>
      <c r="C5037" s="43">
        <v>45151.632187499999</v>
      </c>
      <c r="D5037" s="6" t="s">
        <v>10</v>
      </c>
      <c r="E5037" s="6" t="s">
        <v>8</v>
      </c>
      <c r="F5037" s="15" t="s">
        <v>114</v>
      </c>
      <c r="G5037" s="9"/>
      <c r="H5037" s="84" t="str">
        <f t="shared" si="78"/>
        <v>Reason Unknown</v>
      </c>
      <c r="I5037" s="63">
        <f>(tbl_raw_data[[#This Row],[Date Actioned]])-(tbl_raw_data[[#This Row],[Date Tagged]])</f>
        <v>4.1782407424761914E-3</v>
      </c>
      <c r="J5037" s="66">
        <f>HOUR(tbl_raw_data[[#This Row],[time_taken]])*60+MINUTE(tbl_raw_data[[#This Row],[time_taken]])+SECOND(tbl_raw_data[[#This Row],[time_taken]])/60</f>
        <v>6.0166666666666666</v>
      </c>
      <c r="K5037" s="68">
        <f>DATE(YEAR(tbl_raw_data[[#This Row],[Date Actioned]]),MONTH(tbl_raw_data[[#This Row],[Date Actioned]]),DAY(tbl_raw_data[[#This Row],[Date Actioned]]))</f>
        <v>45151</v>
      </c>
      <c r="L5037" s="65" t="str">
        <f>UPPER(TEXT(tbl_raw_data[[#This Row],[updated_date]],"MMMM"))</f>
        <v>AUGUST</v>
      </c>
      <c r="M5037" s="65" t="str">
        <f>"WEEK "&amp;IF(ROUNDUP(DAY(tbl_raw_data[[#This Row],[updated_date]])/7,0)=5,4,ROUNDUP(DAY(tbl_raw_data[[#This Row],[updated_date]])/7,0))</f>
        <v>WEEK 2</v>
      </c>
      <c r="N5037" s="71" t="str">
        <f>UPPER(VLOOKUP(tbl_raw_data[[#This Row],[Analyst]],settings!$A$1:$B$15,2,0))</f>
        <v>FARDIN</v>
      </c>
      <c r="O5037" s="71" t="str">
        <f>TRIM(UPPER(tbl_raw_data[[#This Row],[Outcome]]))</f>
        <v>APPROVE</v>
      </c>
      <c r="P5037" s="71" t="str">
        <f>TRIM(UPPER(tbl_raw_data[[#This Row],[Queue Name]]))</f>
        <v>CONSUMER POST BUREAU</v>
      </c>
      <c r="Q5037" s="71" t="str">
        <f>IF(tbl_raw_data[[#This Row],[time_taken_in_min]]&lt;=settings!$D$2,"SLA_MET","SLA_NOT_MET")</f>
        <v>SLA_MET</v>
      </c>
    </row>
    <row r="5038" spans="1:17" hidden="1" x14ac:dyDescent="0.3">
      <c r="A5038" s="7" t="s">
        <v>6001</v>
      </c>
      <c r="B5038" s="34">
        <v>45151.631747685184</v>
      </c>
      <c r="C5038" s="42">
        <v>45151.637071759258</v>
      </c>
      <c r="D5038" s="3" t="s">
        <v>10</v>
      </c>
      <c r="E5038" s="3" t="s">
        <v>8</v>
      </c>
      <c r="F5038" s="14" t="s">
        <v>114</v>
      </c>
      <c r="G5038" s="4"/>
      <c r="H5038" s="84" t="str">
        <f t="shared" si="78"/>
        <v>Reason Unknown</v>
      </c>
      <c r="I5038" s="63">
        <f>(tbl_raw_data[[#This Row],[Date Actioned]])-(tbl_raw_data[[#This Row],[Date Tagged]])</f>
        <v>5.324074074451346E-3</v>
      </c>
      <c r="J5038" s="66">
        <f>HOUR(tbl_raw_data[[#This Row],[time_taken]])*60+MINUTE(tbl_raw_data[[#This Row],[time_taken]])+SECOND(tbl_raw_data[[#This Row],[time_taken]])/60</f>
        <v>7.666666666666667</v>
      </c>
      <c r="K5038" s="68">
        <f>DATE(YEAR(tbl_raw_data[[#This Row],[Date Actioned]]),MONTH(tbl_raw_data[[#This Row],[Date Actioned]]),DAY(tbl_raw_data[[#This Row],[Date Actioned]]))</f>
        <v>45151</v>
      </c>
      <c r="L5038" s="65" t="str">
        <f>UPPER(TEXT(tbl_raw_data[[#This Row],[updated_date]],"MMMM"))</f>
        <v>AUGUST</v>
      </c>
      <c r="M5038" s="65" t="str">
        <f>"WEEK "&amp;IF(ROUNDUP(DAY(tbl_raw_data[[#This Row],[updated_date]])/7,0)=5,4,ROUNDUP(DAY(tbl_raw_data[[#This Row],[updated_date]])/7,0))</f>
        <v>WEEK 2</v>
      </c>
      <c r="N5038" s="71" t="str">
        <f>UPPER(VLOOKUP(tbl_raw_data[[#This Row],[Analyst]],settings!$A$1:$B$15,2,0))</f>
        <v>FARDIN</v>
      </c>
      <c r="O5038" s="71" t="str">
        <f>TRIM(UPPER(tbl_raw_data[[#This Row],[Outcome]]))</f>
        <v>APPROVE</v>
      </c>
      <c r="P5038" s="71" t="str">
        <f>TRIM(UPPER(tbl_raw_data[[#This Row],[Queue Name]]))</f>
        <v>CONSUMER POST BUREAU</v>
      </c>
      <c r="Q5038" s="71" t="str">
        <f>IF(tbl_raw_data[[#This Row],[time_taken_in_min]]&lt;=settings!$D$2,"SLA_MET","SLA_NOT_MET")</f>
        <v>SLA_MET</v>
      </c>
    </row>
    <row r="5039" spans="1:17" hidden="1" x14ac:dyDescent="0.3">
      <c r="A5039" s="1" t="s">
        <v>6002</v>
      </c>
      <c r="B5039" s="34">
        <v>45151.642847222225</v>
      </c>
      <c r="C5039" s="43">
        <v>45151.65247685185</v>
      </c>
      <c r="D5039" s="6" t="s">
        <v>10</v>
      </c>
      <c r="E5039" s="6" t="s">
        <v>8</v>
      </c>
      <c r="F5039" s="15" t="s">
        <v>22</v>
      </c>
      <c r="G5039" s="9"/>
      <c r="H5039" s="84" t="str">
        <f t="shared" si="78"/>
        <v>Reason Unknown</v>
      </c>
      <c r="I5039" s="63">
        <f>(tbl_raw_data[[#This Row],[Date Actioned]])-(tbl_raw_data[[#This Row],[Date Tagged]])</f>
        <v>9.6296296251239255E-3</v>
      </c>
      <c r="J5039" s="66">
        <f>HOUR(tbl_raw_data[[#This Row],[time_taken]])*60+MINUTE(tbl_raw_data[[#This Row],[time_taken]])+SECOND(tbl_raw_data[[#This Row],[time_taken]])/60</f>
        <v>13.866666666666667</v>
      </c>
      <c r="K5039" s="68">
        <f>DATE(YEAR(tbl_raw_data[[#This Row],[Date Actioned]]),MONTH(tbl_raw_data[[#This Row],[Date Actioned]]),DAY(tbl_raw_data[[#This Row],[Date Actioned]]))</f>
        <v>45151</v>
      </c>
      <c r="L5039" s="65" t="str">
        <f>UPPER(TEXT(tbl_raw_data[[#This Row],[updated_date]],"MMMM"))</f>
        <v>AUGUST</v>
      </c>
      <c r="M5039" s="65" t="str">
        <f>"WEEK "&amp;IF(ROUNDUP(DAY(tbl_raw_data[[#This Row],[updated_date]])/7,0)=5,4,ROUNDUP(DAY(tbl_raw_data[[#This Row],[updated_date]])/7,0))</f>
        <v>WEEK 2</v>
      </c>
      <c r="N5039" s="71" t="str">
        <f>UPPER(VLOOKUP(tbl_raw_data[[#This Row],[Analyst]],settings!$A$1:$B$15,2,0))</f>
        <v>ROHAN</v>
      </c>
      <c r="O5039" s="71" t="str">
        <f>TRIM(UPPER(tbl_raw_data[[#This Row],[Outcome]]))</f>
        <v>APPROVE</v>
      </c>
      <c r="P5039" s="71" t="str">
        <f>TRIM(UPPER(tbl_raw_data[[#This Row],[Queue Name]]))</f>
        <v>CONSUMER POST BUREAU</v>
      </c>
      <c r="Q5039" s="71" t="str">
        <f>IF(tbl_raw_data[[#This Row],[time_taken_in_min]]&lt;=settings!$D$2,"SLA_MET","SLA_NOT_MET")</f>
        <v>SLA_MET</v>
      </c>
    </row>
    <row r="5040" spans="1:17" hidden="1" x14ac:dyDescent="0.3">
      <c r="A5040" s="5" t="s">
        <v>6003</v>
      </c>
      <c r="B5040" s="34">
        <v>45151.646481481483</v>
      </c>
      <c r="C5040" s="42">
        <v>45151.653321759259</v>
      </c>
      <c r="D5040" s="3" t="s">
        <v>10</v>
      </c>
      <c r="E5040" s="3" t="s">
        <v>11</v>
      </c>
      <c r="F5040" s="14" t="s">
        <v>114</v>
      </c>
      <c r="G5040" s="4"/>
      <c r="H5040" s="84" t="str">
        <f t="shared" si="78"/>
        <v>Reason Unknown</v>
      </c>
      <c r="I5040" s="63">
        <f>(tbl_raw_data[[#This Row],[Date Actioned]])-(tbl_raw_data[[#This Row],[Date Tagged]])</f>
        <v>6.8402777760638855E-3</v>
      </c>
      <c r="J5040" s="66">
        <f>HOUR(tbl_raw_data[[#This Row],[time_taken]])*60+MINUTE(tbl_raw_data[[#This Row],[time_taken]])+SECOND(tbl_raw_data[[#This Row],[time_taken]])/60</f>
        <v>9.85</v>
      </c>
      <c r="K5040" s="68">
        <f>DATE(YEAR(tbl_raw_data[[#This Row],[Date Actioned]]),MONTH(tbl_raw_data[[#This Row],[Date Actioned]]),DAY(tbl_raw_data[[#This Row],[Date Actioned]]))</f>
        <v>45151</v>
      </c>
      <c r="L5040" s="65" t="str">
        <f>UPPER(TEXT(tbl_raw_data[[#This Row],[updated_date]],"MMMM"))</f>
        <v>AUGUST</v>
      </c>
      <c r="M5040" s="65" t="str">
        <f>"WEEK "&amp;IF(ROUNDUP(DAY(tbl_raw_data[[#This Row],[updated_date]])/7,0)=5,4,ROUNDUP(DAY(tbl_raw_data[[#This Row],[updated_date]])/7,0))</f>
        <v>WEEK 2</v>
      </c>
      <c r="N5040" s="71" t="str">
        <f>UPPER(VLOOKUP(tbl_raw_data[[#This Row],[Analyst]],settings!$A$1:$B$15,2,0))</f>
        <v>FARDIN</v>
      </c>
      <c r="O5040" s="71" t="str">
        <f>TRIM(UPPER(tbl_raw_data[[#This Row],[Outcome]]))</f>
        <v>APPROVE</v>
      </c>
      <c r="P5040" s="71" t="str">
        <f>TRIM(UPPER(tbl_raw_data[[#This Row],[Queue Name]]))</f>
        <v>CONSUMER EXISTING</v>
      </c>
      <c r="Q5040" s="71" t="str">
        <f>IF(tbl_raw_data[[#This Row],[time_taken_in_min]]&lt;=settings!$D$2,"SLA_MET","SLA_NOT_MET")</f>
        <v>SLA_MET</v>
      </c>
    </row>
    <row r="5041" spans="1:17" hidden="1" x14ac:dyDescent="0.3">
      <c r="A5041" s="7" t="s">
        <v>6004</v>
      </c>
      <c r="B5041" s="34">
        <v>45151.646678240744</v>
      </c>
      <c r="C5041" s="43">
        <v>45151.655335648145</v>
      </c>
      <c r="D5041" s="6" t="s">
        <v>10</v>
      </c>
      <c r="E5041" s="6" t="s">
        <v>8</v>
      </c>
      <c r="F5041" s="15" t="s">
        <v>21</v>
      </c>
      <c r="G5041" s="9"/>
      <c r="H5041" s="84" t="str">
        <f t="shared" si="78"/>
        <v>Reason Unknown</v>
      </c>
      <c r="I5041" s="63">
        <f>(tbl_raw_data[[#This Row],[Date Actioned]])-(tbl_raw_data[[#This Row],[Date Tagged]])</f>
        <v>8.657407401187811E-3</v>
      </c>
      <c r="J5041" s="66">
        <f>HOUR(tbl_raw_data[[#This Row],[time_taken]])*60+MINUTE(tbl_raw_data[[#This Row],[time_taken]])+SECOND(tbl_raw_data[[#This Row],[time_taken]])/60</f>
        <v>12.466666666666667</v>
      </c>
      <c r="K5041" s="68">
        <f>DATE(YEAR(tbl_raw_data[[#This Row],[Date Actioned]]),MONTH(tbl_raw_data[[#This Row],[Date Actioned]]),DAY(tbl_raw_data[[#This Row],[Date Actioned]]))</f>
        <v>45151</v>
      </c>
      <c r="L5041" s="65" t="str">
        <f>UPPER(TEXT(tbl_raw_data[[#This Row],[updated_date]],"MMMM"))</f>
        <v>AUGUST</v>
      </c>
      <c r="M5041" s="65" t="str">
        <f>"WEEK "&amp;IF(ROUNDUP(DAY(tbl_raw_data[[#This Row],[updated_date]])/7,0)=5,4,ROUNDUP(DAY(tbl_raw_data[[#This Row],[updated_date]])/7,0))</f>
        <v>WEEK 2</v>
      </c>
      <c r="N5041" s="71" t="str">
        <f>UPPER(VLOOKUP(tbl_raw_data[[#This Row],[Analyst]],settings!$A$1:$B$15,2,0))</f>
        <v>SHAHID</v>
      </c>
      <c r="O5041" s="71" t="str">
        <f>TRIM(UPPER(tbl_raw_data[[#This Row],[Outcome]]))</f>
        <v>APPROVE</v>
      </c>
      <c r="P5041" s="71" t="str">
        <f>TRIM(UPPER(tbl_raw_data[[#This Row],[Queue Name]]))</f>
        <v>CONSUMER POST BUREAU</v>
      </c>
      <c r="Q5041" s="71" t="str">
        <f>IF(tbl_raw_data[[#This Row],[time_taken_in_min]]&lt;=settings!$D$2,"SLA_MET","SLA_NOT_MET")</f>
        <v>SLA_MET</v>
      </c>
    </row>
    <row r="5042" spans="1:17" hidden="1" x14ac:dyDescent="0.3">
      <c r="A5042" s="1" t="s">
        <v>6005</v>
      </c>
      <c r="B5042" s="34">
        <v>45151.660034722219</v>
      </c>
      <c r="C5042" s="42">
        <v>45151.668622685182</v>
      </c>
      <c r="D5042" s="3" t="s">
        <v>10</v>
      </c>
      <c r="E5042" s="3" t="s">
        <v>8</v>
      </c>
      <c r="F5042" s="14" t="s">
        <v>114</v>
      </c>
      <c r="G5042" s="4"/>
      <c r="H5042" s="84" t="str">
        <f t="shared" si="78"/>
        <v>Reason Unknown</v>
      </c>
      <c r="I5042" s="63">
        <f>(tbl_raw_data[[#This Row],[Date Actioned]])-(tbl_raw_data[[#This Row],[Date Tagged]])</f>
        <v>8.5879629623377696E-3</v>
      </c>
      <c r="J5042" s="66">
        <f>HOUR(tbl_raw_data[[#This Row],[time_taken]])*60+MINUTE(tbl_raw_data[[#This Row],[time_taken]])+SECOND(tbl_raw_data[[#This Row],[time_taken]])/60</f>
        <v>12.366666666666667</v>
      </c>
      <c r="K5042" s="68">
        <f>DATE(YEAR(tbl_raw_data[[#This Row],[Date Actioned]]),MONTH(tbl_raw_data[[#This Row],[Date Actioned]]),DAY(tbl_raw_data[[#This Row],[Date Actioned]]))</f>
        <v>45151</v>
      </c>
      <c r="L5042" s="65" t="str">
        <f>UPPER(TEXT(tbl_raw_data[[#This Row],[updated_date]],"MMMM"))</f>
        <v>AUGUST</v>
      </c>
      <c r="M5042" s="65" t="str">
        <f>"WEEK "&amp;IF(ROUNDUP(DAY(tbl_raw_data[[#This Row],[updated_date]])/7,0)=5,4,ROUNDUP(DAY(tbl_raw_data[[#This Row],[updated_date]])/7,0))</f>
        <v>WEEK 2</v>
      </c>
      <c r="N5042" s="71" t="str">
        <f>UPPER(VLOOKUP(tbl_raw_data[[#This Row],[Analyst]],settings!$A$1:$B$15,2,0))</f>
        <v>FARDIN</v>
      </c>
      <c r="O5042" s="71" t="str">
        <f>TRIM(UPPER(tbl_raw_data[[#This Row],[Outcome]]))</f>
        <v>APPROVE</v>
      </c>
      <c r="P5042" s="71" t="str">
        <f>TRIM(UPPER(tbl_raw_data[[#This Row],[Queue Name]]))</f>
        <v>CONSUMER POST BUREAU</v>
      </c>
      <c r="Q5042" s="71" t="str">
        <f>IF(tbl_raw_data[[#This Row],[time_taken_in_min]]&lt;=settings!$D$2,"SLA_MET","SLA_NOT_MET")</f>
        <v>SLA_MET</v>
      </c>
    </row>
    <row r="5043" spans="1:17" hidden="1" x14ac:dyDescent="0.3">
      <c r="A5043" s="5" t="s">
        <v>6006</v>
      </c>
      <c r="B5043" s="34">
        <v>45151.675150462965</v>
      </c>
      <c r="C5043" s="43">
        <v>45151.69736111111</v>
      </c>
      <c r="D5043" s="6" t="s">
        <v>10</v>
      </c>
      <c r="E5043" s="6" t="s">
        <v>11</v>
      </c>
      <c r="F5043" s="15" t="s">
        <v>114</v>
      </c>
      <c r="G5043" s="9"/>
      <c r="H5043" s="84" t="str">
        <f t="shared" si="78"/>
        <v>Reason Unknown</v>
      </c>
      <c r="I5043" s="63">
        <f>(tbl_raw_data[[#This Row],[Date Actioned]])-(tbl_raw_data[[#This Row],[Date Tagged]])</f>
        <v>2.2210648145119194E-2</v>
      </c>
      <c r="J5043" s="66">
        <f>HOUR(tbl_raw_data[[#This Row],[time_taken]])*60+MINUTE(tbl_raw_data[[#This Row],[time_taken]])+SECOND(tbl_raw_data[[#This Row],[time_taken]])/60</f>
        <v>31.983333333333334</v>
      </c>
      <c r="K5043" s="68">
        <f>DATE(YEAR(tbl_raw_data[[#This Row],[Date Actioned]]),MONTH(tbl_raw_data[[#This Row],[Date Actioned]]),DAY(tbl_raw_data[[#This Row],[Date Actioned]]))</f>
        <v>45151</v>
      </c>
      <c r="L5043" s="65" t="str">
        <f>UPPER(TEXT(tbl_raw_data[[#This Row],[updated_date]],"MMMM"))</f>
        <v>AUGUST</v>
      </c>
      <c r="M5043" s="65" t="str">
        <f>"WEEK "&amp;IF(ROUNDUP(DAY(tbl_raw_data[[#This Row],[updated_date]])/7,0)=5,4,ROUNDUP(DAY(tbl_raw_data[[#This Row],[updated_date]])/7,0))</f>
        <v>WEEK 2</v>
      </c>
      <c r="N5043" s="71" t="str">
        <f>UPPER(VLOOKUP(tbl_raw_data[[#This Row],[Analyst]],settings!$A$1:$B$15,2,0))</f>
        <v>FARDIN</v>
      </c>
      <c r="O5043" s="71" t="str">
        <f>TRIM(UPPER(tbl_raw_data[[#This Row],[Outcome]]))</f>
        <v>APPROVE</v>
      </c>
      <c r="P5043" s="71" t="str">
        <f>TRIM(UPPER(tbl_raw_data[[#This Row],[Queue Name]]))</f>
        <v>CONSUMER EXISTING</v>
      </c>
      <c r="Q5043" s="71" t="str">
        <f>IF(tbl_raw_data[[#This Row],[time_taken_in_min]]&lt;=settings!$D$2,"SLA_MET","SLA_NOT_MET")</f>
        <v>SLA_NOT_MET</v>
      </c>
    </row>
    <row r="5044" spans="1:17" hidden="1" x14ac:dyDescent="0.3">
      <c r="A5044" s="7" t="s">
        <v>6007</v>
      </c>
      <c r="B5044" s="34">
        <v>45151.691828703704</v>
      </c>
      <c r="C5044" s="42">
        <v>45151.708622685182</v>
      </c>
      <c r="D5044" s="3" t="s">
        <v>10</v>
      </c>
      <c r="E5044" s="3" t="s">
        <v>8</v>
      </c>
      <c r="F5044" s="14" t="s">
        <v>114</v>
      </c>
      <c r="G5044" s="4"/>
      <c r="H5044" s="84" t="str">
        <f t="shared" si="78"/>
        <v>Reason Unknown</v>
      </c>
      <c r="I5044" s="63">
        <f>(tbl_raw_data[[#This Row],[Date Actioned]])-(tbl_raw_data[[#This Row],[Date Tagged]])</f>
        <v>1.6793981478258502E-2</v>
      </c>
      <c r="J5044" s="66">
        <f>HOUR(tbl_raw_data[[#This Row],[time_taken]])*60+MINUTE(tbl_raw_data[[#This Row],[time_taken]])+SECOND(tbl_raw_data[[#This Row],[time_taken]])/60</f>
        <v>24.183333333333334</v>
      </c>
      <c r="K5044" s="68">
        <f>DATE(YEAR(tbl_raw_data[[#This Row],[Date Actioned]]),MONTH(tbl_raw_data[[#This Row],[Date Actioned]]),DAY(tbl_raw_data[[#This Row],[Date Actioned]]))</f>
        <v>45151</v>
      </c>
      <c r="L5044" s="65" t="str">
        <f>UPPER(TEXT(tbl_raw_data[[#This Row],[updated_date]],"MMMM"))</f>
        <v>AUGUST</v>
      </c>
      <c r="M5044" s="65" t="str">
        <f>"WEEK "&amp;IF(ROUNDUP(DAY(tbl_raw_data[[#This Row],[updated_date]])/7,0)=5,4,ROUNDUP(DAY(tbl_raw_data[[#This Row],[updated_date]])/7,0))</f>
        <v>WEEK 2</v>
      </c>
      <c r="N5044" s="71" t="str">
        <f>UPPER(VLOOKUP(tbl_raw_data[[#This Row],[Analyst]],settings!$A$1:$B$15,2,0))</f>
        <v>FARDIN</v>
      </c>
      <c r="O5044" s="71" t="str">
        <f>TRIM(UPPER(tbl_raw_data[[#This Row],[Outcome]]))</f>
        <v>APPROVE</v>
      </c>
      <c r="P5044" s="71" t="str">
        <f>TRIM(UPPER(tbl_raw_data[[#This Row],[Queue Name]]))</f>
        <v>CONSUMER POST BUREAU</v>
      </c>
      <c r="Q5044" s="71" t="str">
        <f>IF(tbl_raw_data[[#This Row],[time_taken_in_min]]&lt;=settings!$D$2,"SLA_MET","SLA_NOT_MET")</f>
        <v>SLA_NOT_MET</v>
      </c>
    </row>
    <row r="5045" spans="1:17" hidden="1" x14ac:dyDescent="0.3">
      <c r="A5045" s="1" t="s">
        <v>6008</v>
      </c>
      <c r="B5045" s="34">
        <v>45151.701666666668</v>
      </c>
      <c r="C5045" s="43">
        <v>45151.715231481481</v>
      </c>
      <c r="D5045" s="6" t="s">
        <v>10</v>
      </c>
      <c r="E5045" s="6" t="s">
        <v>8</v>
      </c>
      <c r="F5045" s="15" t="s">
        <v>114</v>
      </c>
      <c r="G5045" s="9"/>
      <c r="H5045" s="84" t="str">
        <f t="shared" si="78"/>
        <v>Reason Unknown</v>
      </c>
      <c r="I5045" s="63">
        <f>(tbl_raw_data[[#This Row],[Date Actioned]])-(tbl_raw_data[[#This Row],[Date Tagged]])</f>
        <v>1.3564814813435078E-2</v>
      </c>
      <c r="J5045" s="66">
        <f>HOUR(tbl_raw_data[[#This Row],[time_taken]])*60+MINUTE(tbl_raw_data[[#This Row],[time_taken]])+SECOND(tbl_raw_data[[#This Row],[time_taken]])/60</f>
        <v>19.533333333333335</v>
      </c>
      <c r="K5045" s="68">
        <f>DATE(YEAR(tbl_raw_data[[#This Row],[Date Actioned]]),MONTH(tbl_raw_data[[#This Row],[Date Actioned]]),DAY(tbl_raw_data[[#This Row],[Date Actioned]]))</f>
        <v>45151</v>
      </c>
      <c r="L5045" s="65" t="str">
        <f>UPPER(TEXT(tbl_raw_data[[#This Row],[updated_date]],"MMMM"))</f>
        <v>AUGUST</v>
      </c>
      <c r="M5045" s="65" t="str">
        <f>"WEEK "&amp;IF(ROUNDUP(DAY(tbl_raw_data[[#This Row],[updated_date]])/7,0)=5,4,ROUNDUP(DAY(tbl_raw_data[[#This Row],[updated_date]])/7,0))</f>
        <v>WEEK 2</v>
      </c>
      <c r="N5045" s="71" t="str">
        <f>UPPER(VLOOKUP(tbl_raw_data[[#This Row],[Analyst]],settings!$A$1:$B$15,2,0))</f>
        <v>FARDIN</v>
      </c>
      <c r="O5045" s="71" t="str">
        <f>TRIM(UPPER(tbl_raw_data[[#This Row],[Outcome]]))</f>
        <v>APPROVE</v>
      </c>
      <c r="P5045" s="71" t="str">
        <f>TRIM(UPPER(tbl_raw_data[[#This Row],[Queue Name]]))</f>
        <v>CONSUMER POST BUREAU</v>
      </c>
      <c r="Q5045" s="71" t="str">
        <f>IF(tbl_raw_data[[#This Row],[time_taken_in_min]]&lt;=settings!$D$2,"SLA_MET","SLA_NOT_MET")</f>
        <v>SLA_MET</v>
      </c>
    </row>
    <row r="5046" spans="1:17" hidden="1" x14ac:dyDescent="0.3">
      <c r="A5046" s="5" t="s">
        <v>6009</v>
      </c>
      <c r="B5046" s="34">
        <v>45151.703344907408</v>
      </c>
      <c r="C5046" s="42">
        <v>45151.72446759259</v>
      </c>
      <c r="D5046" s="3" t="s">
        <v>10</v>
      </c>
      <c r="E5046" s="3" t="s">
        <v>11</v>
      </c>
      <c r="F5046" s="14" t="s">
        <v>114</v>
      </c>
      <c r="G5046" s="4"/>
      <c r="H5046" s="84" t="str">
        <f t="shared" si="78"/>
        <v>Reason Unknown</v>
      </c>
      <c r="I5046" s="63">
        <f>(tbl_raw_data[[#This Row],[Date Actioned]])-(tbl_raw_data[[#This Row],[Date Tagged]])</f>
        <v>2.1122685182490386E-2</v>
      </c>
      <c r="J5046" s="66">
        <f>HOUR(tbl_raw_data[[#This Row],[time_taken]])*60+MINUTE(tbl_raw_data[[#This Row],[time_taken]])+SECOND(tbl_raw_data[[#This Row],[time_taken]])/60</f>
        <v>30.416666666666668</v>
      </c>
      <c r="K5046" s="68">
        <f>DATE(YEAR(tbl_raw_data[[#This Row],[Date Actioned]]),MONTH(tbl_raw_data[[#This Row],[Date Actioned]]),DAY(tbl_raw_data[[#This Row],[Date Actioned]]))</f>
        <v>45151</v>
      </c>
      <c r="L5046" s="65" t="str">
        <f>UPPER(TEXT(tbl_raw_data[[#This Row],[updated_date]],"MMMM"))</f>
        <v>AUGUST</v>
      </c>
      <c r="M5046" s="65" t="str">
        <f>"WEEK "&amp;IF(ROUNDUP(DAY(tbl_raw_data[[#This Row],[updated_date]])/7,0)=5,4,ROUNDUP(DAY(tbl_raw_data[[#This Row],[updated_date]])/7,0))</f>
        <v>WEEK 2</v>
      </c>
      <c r="N5046" s="71" t="str">
        <f>UPPER(VLOOKUP(tbl_raw_data[[#This Row],[Analyst]],settings!$A$1:$B$15,2,0))</f>
        <v>FARDIN</v>
      </c>
      <c r="O5046" s="71" t="str">
        <f>TRIM(UPPER(tbl_raw_data[[#This Row],[Outcome]]))</f>
        <v>APPROVE</v>
      </c>
      <c r="P5046" s="71" t="str">
        <f>TRIM(UPPER(tbl_raw_data[[#This Row],[Queue Name]]))</f>
        <v>CONSUMER EXISTING</v>
      </c>
      <c r="Q5046" s="71" t="str">
        <f>IF(tbl_raw_data[[#This Row],[time_taken_in_min]]&lt;=settings!$D$2,"SLA_MET","SLA_NOT_MET")</f>
        <v>SLA_NOT_MET</v>
      </c>
    </row>
    <row r="5047" spans="1:17" hidden="1" x14ac:dyDescent="0.3">
      <c r="A5047" s="7" t="s">
        <v>6010</v>
      </c>
      <c r="B5047" s="34">
        <v>45151.711805555555</v>
      </c>
      <c r="C5047" s="43">
        <v>45151.724317129629</v>
      </c>
      <c r="D5047" s="6" t="s">
        <v>10</v>
      </c>
      <c r="E5047" s="6" t="s">
        <v>11</v>
      </c>
      <c r="F5047" s="15" t="s">
        <v>21</v>
      </c>
      <c r="G5047" s="9"/>
      <c r="H5047" s="84" t="str">
        <f t="shared" si="78"/>
        <v>Reason Unknown</v>
      </c>
      <c r="I5047" s="63">
        <f>(tbl_raw_data[[#This Row],[Date Actioned]])-(tbl_raw_data[[#This Row],[Date Tagged]])</f>
        <v>1.2511574073869269E-2</v>
      </c>
      <c r="J5047" s="66">
        <f>HOUR(tbl_raw_data[[#This Row],[time_taken]])*60+MINUTE(tbl_raw_data[[#This Row],[time_taken]])+SECOND(tbl_raw_data[[#This Row],[time_taken]])/60</f>
        <v>18.016666666666666</v>
      </c>
      <c r="K5047" s="68">
        <f>DATE(YEAR(tbl_raw_data[[#This Row],[Date Actioned]]),MONTH(tbl_raw_data[[#This Row],[Date Actioned]]),DAY(tbl_raw_data[[#This Row],[Date Actioned]]))</f>
        <v>45151</v>
      </c>
      <c r="L5047" s="65" t="str">
        <f>UPPER(TEXT(tbl_raw_data[[#This Row],[updated_date]],"MMMM"))</f>
        <v>AUGUST</v>
      </c>
      <c r="M5047" s="65" t="str">
        <f>"WEEK "&amp;IF(ROUNDUP(DAY(tbl_raw_data[[#This Row],[updated_date]])/7,0)=5,4,ROUNDUP(DAY(tbl_raw_data[[#This Row],[updated_date]])/7,0))</f>
        <v>WEEK 2</v>
      </c>
      <c r="N5047" s="71" t="str">
        <f>UPPER(VLOOKUP(tbl_raw_data[[#This Row],[Analyst]],settings!$A$1:$B$15,2,0))</f>
        <v>SHAHID</v>
      </c>
      <c r="O5047" s="71" t="str">
        <f>TRIM(UPPER(tbl_raw_data[[#This Row],[Outcome]]))</f>
        <v>APPROVE</v>
      </c>
      <c r="P5047" s="71" t="str">
        <f>TRIM(UPPER(tbl_raw_data[[#This Row],[Queue Name]]))</f>
        <v>CONSUMER EXISTING</v>
      </c>
      <c r="Q5047" s="71" t="str">
        <f>IF(tbl_raw_data[[#This Row],[time_taken_in_min]]&lt;=settings!$D$2,"SLA_MET","SLA_NOT_MET")</f>
        <v>SLA_MET</v>
      </c>
    </row>
    <row r="5048" spans="1:17" hidden="1" x14ac:dyDescent="0.3">
      <c r="A5048" s="1" t="s">
        <v>6011</v>
      </c>
      <c r="B5048" s="34">
        <v>45151.734849537039</v>
      </c>
      <c r="C5048" s="42">
        <v>45151.739664351851</v>
      </c>
      <c r="D5048" s="3" t="s">
        <v>10</v>
      </c>
      <c r="E5048" s="3" t="s">
        <v>8</v>
      </c>
      <c r="F5048" s="14" t="s">
        <v>9</v>
      </c>
      <c r="G5048" s="4"/>
      <c r="H5048" s="84" t="str">
        <f t="shared" si="78"/>
        <v>Reason Unknown</v>
      </c>
      <c r="I5048" s="63">
        <f>(tbl_raw_data[[#This Row],[Date Actioned]])-(tbl_raw_data[[#This Row],[Date Tagged]])</f>
        <v>4.8148148125619628E-3</v>
      </c>
      <c r="J5048" s="66">
        <f>HOUR(tbl_raw_data[[#This Row],[time_taken]])*60+MINUTE(tbl_raw_data[[#This Row],[time_taken]])+SECOND(tbl_raw_data[[#This Row],[time_taken]])/60</f>
        <v>6.9333333333333336</v>
      </c>
      <c r="K5048" s="68">
        <f>DATE(YEAR(tbl_raw_data[[#This Row],[Date Actioned]]),MONTH(tbl_raw_data[[#This Row],[Date Actioned]]),DAY(tbl_raw_data[[#This Row],[Date Actioned]]))</f>
        <v>45151</v>
      </c>
      <c r="L5048" s="65" t="str">
        <f>UPPER(TEXT(tbl_raw_data[[#This Row],[updated_date]],"MMMM"))</f>
        <v>AUGUST</v>
      </c>
      <c r="M5048" s="65" t="str">
        <f>"WEEK "&amp;IF(ROUNDUP(DAY(tbl_raw_data[[#This Row],[updated_date]])/7,0)=5,4,ROUNDUP(DAY(tbl_raw_data[[#This Row],[updated_date]])/7,0))</f>
        <v>WEEK 2</v>
      </c>
      <c r="N5048" s="71" t="str">
        <f>UPPER(VLOOKUP(tbl_raw_data[[#This Row],[Analyst]],settings!$A$1:$B$15,2,0))</f>
        <v>QUADIR</v>
      </c>
      <c r="O5048" s="71" t="str">
        <f>TRIM(UPPER(tbl_raw_data[[#This Row],[Outcome]]))</f>
        <v>APPROVE</v>
      </c>
      <c r="P5048" s="71" t="str">
        <f>TRIM(UPPER(tbl_raw_data[[#This Row],[Queue Name]]))</f>
        <v>CONSUMER POST BUREAU</v>
      </c>
      <c r="Q5048" s="71" t="str">
        <f>IF(tbl_raw_data[[#This Row],[time_taken_in_min]]&lt;=settings!$D$2,"SLA_MET","SLA_NOT_MET")</f>
        <v>SLA_MET</v>
      </c>
    </row>
    <row r="5049" spans="1:17" hidden="1" x14ac:dyDescent="0.3">
      <c r="A5049" s="5" t="s">
        <v>6012</v>
      </c>
      <c r="B5049" s="34">
        <v>45151.739328703705</v>
      </c>
      <c r="C5049" s="43">
        <v>45151.74658564815</v>
      </c>
      <c r="D5049" s="6" t="s">
        <v>10</v>
      </c>
      <c r="E5049" s="6" t="s">
        <v>8</v>
      </c>
      <c r="F5049" s="15" t="s">
        <v>9</v>
      </c>
      <c r="G5049" s="9"/>
      <c r="H5049" s="84" t="str">
        <f t="shared" si="78"/>
        <v>Reason Unknown</v>
      </c>
      <c r="I5049" s="63">
        <f>(tbl_raw_data[[#This Row],[Date Actioned]])-(tbl_raw_data[[#This Row],[Date Tagged]])</f>
        <v>7.2569444455439225E-3</v>
      </c>
      <c r="J5049" s="66">
        <f>HOUR(tbl_raw_data[[#This Row],[time_taken]])*60+MINUTE(tbl_raw_data[[#This Row],[time_taken]])+SECOND(tbl_raw_data[[#This Row],[time_taken]])/60</f>
        <v>10.45</v>
      </c>
      <c r="K5049" s="68">
        <f>DATE(YEAR(tbl_raw_data[[#This Row],[Date Actioned]]),MONTH(tbl_raw_data[[#This Row],[Date Actioned]]),DAY(tbl_raw_data[[#This Row],[Date Actioned]]))</f>
        <v>45151</v>
      </c>
      <c r="L5049" s="65" t="str">
        <f>UPPER(TEXT(tbl_raw_data[[#This Row],[updated_date]],"MMMM"))</f>
        <v>AUGUST</v>
      </c>
      <c r="M5049" s="65" t="str">
        <f>"WEEK "&amp;IF(ROUNDUP(DAY(tbl_raw_data[[#This Row],[updated_date]])/7,0)=5,4,ROUNDUP(DAY(tbl_raw_data[[#This Row],[updated_date]])/7,0))</f>
        <v>WEEK 2</v>
      </c>
      <c r="N5049" s="71" t="str">
        <f>UPPER(VLOOKUP(tbl_raw_data[[#This Row],[Analyst]],settings!$A$1:$B$15,2,0))</f>
        <v>QUADIR</v>
      </c>
      <c r="O5049" s="71" t="str">
        <f>TRIM(UPPER(tbl_raw_data[[#This Row],[Outcome]]))</f>
        <v>APPROVE</v>
      </c>
      <c r="P5049" s="71" t="str">
        <f>TRIM(UPPER(tbl_raw_data[[#This Row],[Queue Name]]))</f>
        <v>CONSUMER POST BUREAU</v>
      </c>
      <c r="Q5049" s="71" t="str">
        <f>IF(tbl_raw_data[[#This Row],[time_taken_in_min]]&lt;=settings!$D$2,"SLA_MET","SLA_NOT_MET")</f>
        <v>SLA_MET</v>
      </c>
    </row>
    <row r="5050" spans="1:17" hidden="1" x14ac:dyDescent="0.3">
      <c r="A5050" s="7" t="s">
        <v>6013</v>
      </c>
      <c r="B5050" s="34">
        <v>45151.81590277778</v>
      </c>
      <c r="C5050" s="42">
        <v>45151.821157407408</v>
      </c>
      <c r="D5050" s="3" t="s">
        <v>10</v>
      </c>
      <c r="E5050" s="3" t="s">
        <v>11</v>
      </c>
      <c r="F5050" s="14" t="s">
        <v>14</v>
      </c>
      <c r="G5050" s="4"/>
      <c r="H5050" s="84" t="str">
        <f t="shared" si="78"/>
        <v>Reason Unknown</v>
      </c>
      <c r="I5050" s="63">
        <f>(tbl_raw_data[[#This Row],[Date Actioned]])-(tbl_raw_data[[#This Row],[Date Tagged]])</f>
        <v>5.2546296283253469E-3</v>
      </c>
      <c r="J5050" s="66">
        <f>HOUR(tbl_raw_data[[#This Row],[time_taken]])*60+MINUTE(tbl_raw_data[[#This Row],[time_taken]])+SECOND(tbl_raw_data[[#This Row],[time_taken]])/60</f>
        <v>7.5666666666666664</v>
      </c>
      <c r="K5050" s="68">
        <f>DATE(YEAR(tbl_raw_data[[#This Row],[Date Actioned]]),MONTH(tbl_raw_data[[#This Row],[Date Actioned]]),DAY(tbl_raw_data[[#This Row],[Date Actioned]]))</f>
        <v>45151</v>
      </c>
      <c r="L5050" s="65" t="str">
        <f>UPPER(TEXT(tbl_raw_data[[#This Row],[updated_date]],"MMMM"))</f>
        <v>AUGUST</v>
      </c>
      <c r="M5050" s="65" t="str">
        <f>"WEEK "&amp;IF(ROUNDUP(DAY(tbl_raw_data[[#This Row],[updated_date]])/7,0)=5,4,ROUNDUP(DAY(tbl_raw_data[[#This Row],[updated_date]])/7,0))</f>
        <v>WEEK 2</v>
      </c>
      <c r="N5050" s="71" t="str">
        <f>UPPER(VLOOKUP(tbl_raw_data[[#This Row],[Analyst]],settings!$A$1:$B$15,2,0))</f>
        <v>CAMROON</v>
      </c>
      <c r="O5050" s="71" t="str">
        <f>TRIM(UPPER(tbl_raw_data[[#This Row],[Outcome]]))</f>
        <v>APPROVE</v>
      </c>
      <c r="P5050" s="71" t="str">
        <f>TRIM(UPPER(tbl_raw_data[[#This Row],[Queue Name]]))</f>
        <v>CONSUMER EXISTING</v>
      </c>
      <c r="Q5050" s="71" t="str">
        <f>IF(tbl_raw_data[[#This Row],[time_taken_in_min]]&lt;=settings!$D$2,"SLA_MET","SLA_NOT_MET")</f>
        <v>SLA_MET</v>
      </c>
    </row>
    <row r="5051" spans="1:17" hidden="1" x14ac:dyDescent="0.3">
      <c r="A5051" s="1" t="s">
        <v>6014</v>
      </c>
      <c r="B5051" s="34">
        <v>45151.877025462964</v>
      </c>
      <c r="C5051" s="43">
        <v>45152.363055555557</v>
      </c>
      <c r="D5051" s="6" t="s">
        <v>10</v>
      </c>
      <c r="E5051" s="6" t="s">
        <v>11</v>
      </c>
      <c r="F5051" s="15" t="s">
        <v>114</v>
      </c>
      <c r="G5051" s="9"/>
      <c r="H5051" s="84" t="str">
        <f t="shared" si="78"/>
        <v>Reason Unknown</v>
      </c>
      <c r="I5051" s="63">
        <f>(tbl_raw_data[[#This Row],[Date Actioned]])-(tbl_raw_data[[#This Row],[Date Tagged]])</f>
        <v>0.48603009259386454</v>
      </c>
      <c r="J5051" s="66">
        <f>HOUR(tbl_raw_data[[#This Row],[time_taken]])*60+MINUTE(tbl_raw_data[[#This Row],[time_taken]])+SECOND(tbl_raw_data[[#This Row],[time_taken]])/60</f>
        <v>699.88333333333333</v>
      </c>
      <c r="K5051" s="68">
        <f>DATE(YEAR(tbl_raw_data[[#This Row],[Date Actioned]]),MONTH(tbl_raw_data[[#This Row],[Date Actioned]]),DAY(tbl_raw_data[[#This Row],[Date Actioned]]))</f>
        <v>45152</v>
      </c>
      <c r="L5051" s="65" t="str">
        <f>UPPER(TEXT(tbl_raw_data[[#This Row],[updated_date]],"MMMM"))</f>
        <v>AUGUST</v>
      </c>
      <c r="M5051" s="65" t="str">
        <f>"WEEK "&amp;IF(ROUNDUP(DAY(tbl_raw_data[[#This Row],[updated_date]])/7,0)=5,4,ROUNDUP(DAY(tbl_raw_data[[#This Row],[updated_date]])/7,0))</f>
        <v>WEEK 2</v>
      </c>
      <c r="N5051" s="71" t="str">
        <f>UPPER(VLOOKUP(tbl_raw_data[[#This Row],[Analyst]],settings!$A$1:$B$15,2,0))</f>
        <v>FARDIN</v>
      </c>
      <c r="O5051" s="71" t="str">
        <f>TRIM(UPPER(tbl_raw_data[[#This Row],[Outcome]]))</f>
        <v>APPROVE</v>
      </c>
      <c r="P5051" s="71" t="str">
        <f>TRIM(UPPER(tbl_raw_data[[#This Row],[Queue Name]]))</f>
        <v>CONSUMER EXISTING</v>
      </c>
      <c r="Q5051" s="71" t="str">
        <f>IF(tbl_raw_data[[#This Row],[time_taken_in_min]]&lt;=settings!$D$2,"SLA_MET","SLA_NOT_MET")</f>
        <v>SLA_NOT_MET</v>
      </c>
    </row>
    <row r="5052" spans="1:17" hidden="1" x14ac:dyDescent="0.3">
      <c r="A5052" s="5" t="s">
        <v>6015</v>
      </c>
      <c r="B5052" s="34">
        <v>45152.043657407405</v>
      </c>
      <c r="C5052" s="42">
        <v>45152.371064814812</v>
      </c>
      <c r="D5052" s="3" t="s">
        <v>10</v>
      </c>
      <c r="E5052" s="3" t="s">
        <v>8</v>
      </c>
      <c r="F5052" s="14" t="s">
        <v>17</v>
      </c>
      <c r="G5052" s="4"/>
      <c r="H5052" s="84" t="str">
        <f t="shared" si="78"/>
        <v>Reason Unknown</v>
      </c>
      <c r="I5052" s="63">
        <f>(tbl_raw_data[[#This Row],[Date Actioned]])-(tbl_raw_data[[#This Row],[Date Tagged]])</f>
        <v>0.32740740740700858</v>
      </c>
      <c r="J5052" s="66">
        <f>HOUR(tbl_raw_data[[#This Row],[time_taken]])*60+MINUTE(tbl_raw_data[[#This Row],[time_taken]])+SECOND(tbl_raw_data[[#This Row],[time_taken]])/60</f>
        <v>471.46666666666664</v>
      </c>
      <c r="K5052" s="68">
        <f>DATE(YEAR(tbl_raw_data[[#This Row],[Date Actioned]]),MONTH(tbl_raw_data[[#This Row],[Date Actioned]]),DAY(tbl_raw_data[[#This Row],[Date Actioned]]))</f>
        <v>45152</v>
      </c>
      <c r="L5052" s="65" t="str">
        <f>UPPER(TEXT(tbl_raw_data[[#This Row],[updated_date]],"MMMM"))</f>
        <v>AUGUST</v>
      </c>
      <c r="M5052" s="65" t="str">
        <f>"WEEK "&amp;IF(ROUNDUP(DAY(tbl_raw_data[[#This Row],[updated_date]])/7,0)=5,4,ROUNDUP(DAY(tbl_raw_data[[#This Row],[updated_date]])/7,0))</f>
        <v>WEEK 2</v>
      </c>
      <c r="N5052" s="71" t="str">
        <f>UPPER(VLOOKUP(tbl_raw_data[[#This Row],[Analyst]],settings!$A$1:$B$15,2,0))</f>
        <v>MERCEDES</v>
      </c>
      <c r="O5052" s="71" t="str">
        <f>TRIM(UPPER(tbl_raw_data[[#This Row],[Outcome]]))</f>
        <v>APPROVE</v>
      </c>
      <c r="P5052" s="71" t="str">
        <f>TRIM(UPPER(tbl_raw_data[[#This Row],[Queue Name]]))</f>
        <v>CONSUMER POST BUREAU</v>
      </c>
      <c r="Q5052" s="71" t="str">
        <f>IF(tbl_raw_data[[#This Row],[time_taken_in_min]]&lt;=settings!$D$2,"SLA_MET","SLA_NOT_MET")</f>
        <v>SLA_NOT_MET</v>
      </c>
    </row>
    <row r="5053" spans="1:17" hidden="1" x14ac:dyDescent="0.3">
      <c r="A5053" s="7" t="s">
        <v>6016</v>
      </c>
      <c r="B5053" s="34">
        <v>45152.410416666666</v>
      </c>
      <c r="C5053" s="43">
        <v>45152.414293981485</v>
      </c>
      <c r="D5053" s="6" t="s">
        <v>10</v>
      </c>
      <c r="E5053" s="6" t="s">
        <v>11</v>
      </c>
      <c r="F5053" s="15" t="s">
        <v>22</v>
      </c>
      <c r="G5053" s="9"/>
      <c r="H5053" s="84" t="str">
        <f t="shared" si="78"/>
        <v>Reason Unknown</v>
      </c>
      <c r="I5053" s="63">
        <f>(tbl_raw_data[[#This Row],[Date Actioned]])-(tbl_raw_data[[#This Row],[Date Tagged]])</f>
        <v>3.8773148189648055E-3</v>
      </c>
      <c r="J5053" s="66">
        <f>HOUR(tbl_raw_data[[#This Row],[time_taken]])*60+MINUTE(tbl_raw_data[[#This Row],[time_taken]])+SECOND(tbl_raw_data[[#This Row],[time_taken]])/60</f>
        <v>5.583333333333333</v>
      </c>
      <c r="K5053" s="68">
        <f>DATE(YEAR(tbl_raw_data[[#This Row],[Date Actioned]]),MONTH(tbl_raw_data[[#This Row],[Date Actioned]]),DAY(tbl_raw_data[[#This Row],[Date Actioned]]))</f>
        <v>45152</v>
      </c>
      <c r="L5053" s="65" t="str">
        <f>UPPER(TEXT(tbl_raw_data[[#This Row],[updated_date]],"MMMM"))</f>
        <v>AUGUST</v>
      </c>
      <c r="M5053" s="65" t="str">
        <f>"WEEK "&amp;IF(ROUNDUP(DAY(tbl_raw_data[[#This Row],[updated_date]])/7,0)=5,4,ROUNDUP(DAY(tbl_raw_data[[#This Row],[updated_date]])/7,0))</f>
        <v>WEEK 2</v>
      </c>
      <c r="N5053" s="71" t="str">
        <f>UPPER(VLOOKUP(tbl_raw_data[[#This Row],[Analyst]],settings!$A$1:$B$15,2,0))</f>
        <v>ROHAN</v>
      </c>
      <c r="O5053" s="71" t="str">
        <f>TRIM(UPPER(tbl_raw_data[[#This Row],[Outcome]]))</f>
        <v>APPROVE</v>
      </c>
      <c r="P5053" s="71" t="str">
        <f>TRIM(UPPER(tbl_raw_data[[#This Row],[Queue Name]]))</f>
        <v>CONSUMER EXISTING</v>
      </c>
      <c r="Q5053" s="71" t="str">
        <f>IF(tbl_raw_data[[#This Row],[time_taken_in_min]]&lt;=settings!$D$2,"SLA_MET","SLA_NOT_MET")</f>
        <v>SLA_MET</v>
      </c>
    </row>
    <row r="5054" spans="1:17" hidden="1" x14ac:dyDescent="0.3">
      <c r="A5054" s="1" t="s">
        <v>6017</v>
      </c>
      <c r="B5054" s="34">
        <v>45152.439062500001</v>
      </c>
      <c r="C5054" s="42">
        <v>45152.443981481483</v>
      </c>
      <c r="D5054" s="3" t="s">
        <v>10</v>
      </c>
      <c r="E5054" s="3" t="s">
        <v>11</v>
      </c>
      <c r="F5054" s="14" t="s">
        <v>17</v>
      </c>
      <c r="G5054" s="4"/>
      <c r="H5054" s="84" t="str">
        <f t="shared" si="78"/>
        <v>Reason Unknown</v>
      </c>
      <c r="I5054" s="63">
        <f>(tbl_raw_data[[#This Row],[Date Actioned]])-(tbl_raw_data[[#This Row],[Date Tagged]])</f>
        <v>4.9189814817509614E-3</v>
      </c>
      <c r="J5054" s="66">
        <f>HOUR(tbl_raw_data[[#This Row],[time_taken]])*60+MINUTE(tbl_raw_data[[#This Row],[time_taken]])+SECOND(tbl_raw_data[[#This Row],[time_taken]])/60</f>
        <v>7.083333333333333</v>
      </c>
      <c r="K5054" s="68">
        <f>DATE(YEAR(tbl_raw_data[[#This Row],[Date Actioned]]),MONTH(tbl_raw_data[[#This Row],[Date Actioned]]),DAY(tbl_raw_data[[#This Row],[Date Actioned]]))</f>
        <v>45152</v>
      </c>
      <c r="L5054" s="65" t="str">
        <f>UPPER(TEXT(tbl_raw_data[[#This Row],[updated_date]],"MMMM"))</f>
        <v>AUGUST</v>
      </c>
      <c r="M5054" s="65" t="str">
        <f>"WEEK "&amp;IF(ROUNDUP(DAY(tbl_raw_data[[#This Row],[updated_date]])/7,0)=5,4,ROUNDUP(DAY(tbl_raw_data[[#This Row],[updated_date]])/7,0))</f>
        <v>WEEK 2</v>
      </c>
      <c r="N5054" s="71" t="str">
        <f>UPPER(VLOOKUP(tbl_raw_data[[#This Row],[Analyst]],settings!$A$1:$B$15,2,0))</f>
        <v>MERCEDES</v>
      </c>
      <c r="O5054" s="71" t="str">
        <f>TRIM(UPPER(tbl_raw_data[[#This Row],[Outcome]]))</f>
        <v>APPROVE</v>
      </c>
      <c r="P5054" s="71" t="str">
        <f>TRIM(UPPER(tbl_raw_data[[#This Row],[Queue Name]]))</f>
        <v>CONSUMER EXISTING</v>
      </c>
      <c r="Q5054" s="71" t="str">
        <f>IF(tbl_raw_data[[#This Row],[time_taken_in_min]]&lt;=settings!$D$2,"SLA_MET","SLA_NOT_MET")</f>
        <v>SLA_MET</v>
      </c>
    </row>
    <row r="5055" spans="1:17" hidden="1" x14ac:dyDescent="0.3">
      <c r="A5055" s="5" t="s">
        <v>6018</v>
      </c>
      <c r="B5055" s="34">
        <v>45152.470370370371</v>
      </c>
      <c r="C5055" s="43">
        <v>45152.482581018521</v>
      </c>
      <c r="D5055" s="6" t="s">
        <v>10</v>
      </c>
      <c r="E5055" s="6" t="s">
        <v>8</v>
      </c>
      <c r="F5055" s="15" t="s">
        <v>22</v>
      </c>
      <c r="G5055" s="9"/>
      <c r="H5055" s="84" t="str">
        <f t="shared" si="78"/>
        <v>Reason Unknown</v>
      </c>
      <c r="I5055" s="63">
        <f>(tbl_raw_data[[#This Row],[Date Actioned]])-(tbl_raw_data[[#This Row],[Date Tagged]])</f>
        <v>1.2210648150357883E-2</v>
      </c>
      <c r="J5055" s="66">
        <f>HOUR(tbl_raw_data[[#This Row],[time_taken]])*60+MINUTE(tbl_raw_data[[#This Row],[time_taken]])+SECOND(tbl_raw_data[[#This Row],[time_taken]])/60</f>
        <v>17.583333333333332</v>
      </c>
      <c r="K5055" s="68">
        <f>DATE(YEAR(tbl_raw_data[[#This Row],[Date Actioned]]),MONTH(tbl_raw_data[[#This Row],[Date Actioned]]),DAY(tbl_raw_data[[#This Row],[Date Actioned]]))</f>
        <v>45152</v>
      </c>
      <c r="L5055" s="65" t="str">
        <f>UPPER(TEXT(tbl_raw_data[[#This Row],[updated_date]],"MMMM"))</f>
        <v>AUGUST</v>
      </c>
      <c r="M5055" s="65" t="str">
        <f>"WEEK "&amp;IF(ROUNDUP(DAY(tbl_raw_data[[#This Row],[updated_date]])/7,0)=5,4,ROUNDUP(DAY(tbl_raw_data[[#This Row],[updated_date]])/7,0))</f>
        <v>WEEK 2</v>
      </c>
      <c r="N5055" s="71" t="str">
        <f>UPPER(VLOOKUP(tbl_raw_data[[#This Row],[Analyst]],settings!$A$1:$B$15,2,0))</f>
        <v>ROHAN</v>
      </c>
      <c r="O5055" s="71" t="str">
        <f>TRIM(UPPER(tbl_raw_data[[#This Row],[Outcome]]))</f>
        <v>APPROVE</v>
      </c>
      <c r="P5055" s="71" t="str">
        <f>TRIM(UPPER(tbl_raw_data[[#This Row],[Queue Name]]))</f>
        <v>CONSUMER POST BUREAU</v>
      </c>
      <c r="Q5055" s="71" t="str">
        <f>IF(tbl_raw_data[[#This Row],[time_taken_in_min]]&lt;=settings!$D$2,"SLA_MET","SLA_NOT_MET")</f>
        <v>SLA_MET</v>
      </c>
    </row>
    <row r="5056" spans="1:17" hidden="1" x14ac:dyDescent="0.3">
      <c r="A5056" s="7" t="s">
        <v>6019</v>
      </c>
      <c r="B5056" s="34">
        <v>45152.474212962959</v>
      </c>
      <c r="C5056" s="42">
        <v>45152.47960648148</v>
      </c>
      <c r="D5056" s="3" t="s">
        <v>10</v>
      </c>
      <c r="E5056" s="3" t="s">
        <v>8</v>
      </c>
      <c r="F5056" s="14" t="s">
        <v>21</v>
      </c>
      <c r="G5056" s="4"/>
      <c r="H5056" s="84" t="str">
        <f t="shared" si="78"/>
        <v>Reason Unknown</v>
      </c>
      <c r="I5056" s="63">
        <f>(tbl_raw_data[[#This Row],[Date Actioned]])-(tbl_raw_data[[#This Row],[Date Tagged]])</f>
        <v>5.393518520577345E-3</v>
      </c>
      <c r="J5056" s="66">
        <f>HOUR(tbl_raw_data[[#This Row],[time_taken]])*60+MINUTE(tbl_raw_data[[#This Row],[time_taken]])+SECOND(tbl_raw_data[[#This Row],[time_taken]])/60</f>
        <v>7.7666666666666666</v>
      </c>
      <c r="K5056" s="68">
        <f>DATE(YEAR(tbl_raw_data[[#This Row],[Date Actioned]]),MONTH(tbl_raw_data[[#This Row],[Date Actioned]]),DAY(tbl_raw_data[[#This Row],[Date Actioned]]))</f>
        <v>45152</v>
      </c>
      <c r="L5056" s="65" t="str">
        <f>UPPER(TEXT(tbl_raw_data[[#This Row],[updated_date]],"MMMM"))</f>
        <v>AUGUST</v>
      </c>
      <c r="M5056" s="65" t="str">
        <f>"WEEK "&amp;IF(ROUNDUP(DAY(tbl_raw_data[[#This Row],[updated_date]])/7,0)=5,4,ROUNDUP(DAY(tbl_raw_data[[#This Row],[updated_date]])/7,0))</f>
        <v>WEEK 2</v>
      </c>
      <c r="N5056" s="71" t="str">
        <f>UPPER(VLOOKUP(tbl_raw_data[[#This Row],[Analyst]],settings!$A$1:$B$15,2,0))</f>
        <v>SHAHID</v>
      </c>
      <c r="O5056" s="71" t="str">
        <f>TRIM(UPPER(tbl_raw_data[[#This Row],[Outcome]]))</f>
        <v>APPROVE</v>
      </c>
      <c r="P5056" s="71" t="str">
        <f>TRIM(UPPER(tbl_raw_data[[#This Row],[Queue Name]]))</f>
        <v>CONSUMER POST BUREAU</v>
      </c>
      <c r="Q5056" s="71" t="str">
        <f>IF(tbl_raw_data[[#This Row],[time_taken_in_min]]&lt;=settings!$D$2,"SLA_MET","SLA_NOT_MET")</f>
        <v>SLA_MET</v>
      </c>
    </row>
    <row r="5057" spans="1:17" hidden="1" x14ac:dyDescent="0.3">
      <c r="A5057" s="1" t="s">
        <v>6020</v>
      </c>
      <c r="B5057" s="34">
        <v>45152.474606481483</v>
      </c>
      <c r="C5057" s="43">
        <v>45152.48510416667</v>
      </c>
      <c r="D5057" s="6" t="s">
        <v>10</v>
      </c>
      <c r="E5057" s="6" t="s">
        <v>11</v>
      </c>
      <c r="F5057" s="15" t="s">
        <v>21</v>
      </c>
      <c r="G5057" s="9"/>
      <c r="H5057" s="84" t="str">
        <f t="shared" si="78"/>
        <v>Reason Unknown</v>
      </c>
      <c r="I5057" s="63">
        <f>(tbl_raw_data[[#This Row],[Date Actioned]])-(tbl_raw_data[[#This Row],[Date Tagged]])</f>
        <v>1.0497685187146999E-2</v>
      </c>
      <c r="J5057" s="66">
        <f>HOUR(tbl_raw_data[[#This Row],[time_taken]])*60+MINUTE(tbl_raw_data[[#This Row],[time_taken]])+SECOND(tbl_raw_data[[#This Row],[time_taken]])/60</f>
        <v>15.116666666666667</v>
      </c>
      <c r="K5057" s="68">
        <f>DATE(YEAR(tbl_raw_data[[#This Row],[Date Actioned]]),MONTH(tbl_raw_data[[#This Row],[Date Actioned]]),DAY(tbl_raw_data[[#This Row],[Date Actioned]]))</f>
        <v>45152</v>
      </c>
      <c r="L5057" s="65" t="str">
        <f>UPPER(TEXT(tbl_raw_data[[#This Row],[updated_date]],"MMMM"))</f>
        <v>AUGUST</v>
      </c>
      <c r="M5057" s="65" t="str">
        <f>"WEEK "&amp;IF(ROUNDUP(DAY(tbl_raw_data[[#This Row],[updated_date]])/7,0)=5,4,ROUNDUP(DAY(tbl_raw_data[[#This Row],[updated_date]])/7,0))</f>
        <v>WEEK 2</v>
      </c>
      <c r="N5057" s="71" t="str">
        <f>UPPER(VLOOKUP(tbl_raw_data[[#This Row],[Analyst]],settings!$A$1:$B$15,2,0))</f>
        <v>SHAHID</v>
      </c>
      <c r="O5057" s="71" t="str">
        <f>TRIM(UPPER(tbl_raw_data[[#This Row],[Outcome]]))</f>
        <v>APPROVE</v>
      </c>
      <c r="P5057" s="71" t="str">
        <f>TRIM(UPPER(tbl_raw_data[[#This Row],[Queue Name]]))</f>
        <v>CONSUMER EXISTING</v>
      </c>
      <c r="Q5057" s="71" t="str">
        <f>IF(tbl_raw_data[[#This Row],[time_taken_in_min]]&lt;=settings!$D$2,"SLA_MET","SLA_NOT_MET")</f>
        <v>SLA_MET</v>
      </c>
    </row>
    <row r="5058" spans="1:17" hidden="1" x14ac:dyDescent="0.3">
      <c r="A5058" s="5" t="s">
        <v>6021</v>
      </c>
      <c r="B5058" s="34">
        <v>45152.482256944444</v>
      </c>
      <c r="C5058" s="42">
        <v>45152.503321759257</v>
      </c>
      <c r="D5058" s="3" t="s">
        <v>10</v>
      </c>
      <c r="E5058" s="3" t="s">
        <v>11</v>
      </c>
      <c r="F5058" s="14" t="s">
        <v>206</v>
      </c>
      <c r="G5058" s="4"/>
      <c r="H5058" s="84" t="str">
        <f t="shared" si="78"/>
        <v>Reason Unknown</v>
      </c>
      <c r="I5058" s="63">
        <f>(tbl_raw_data[[#This Row],[Date Actioned]])-(tbl_raw_data[[#This Row],[Date Tagged]])</f>
        <v>2.1064814813144039E-2</v>
      </c>
      <c r="J5058" s="66">
        <f>HOUR(tbl_raw_data[[#This Row],[time_taken]])*60+MINUTE(tbl_raw_data[[#This Row],[time_taken]])+SECOND(tbl_raw_data[[#This Row],[time_taken]])/60</f>
        <v>30.333333333333332</v>
      </c>
      <c r="K5058" s="68">
        <f>DATE(YEAR(tbl_raw_data[[#This Row],[Date Actioned]]),MONTH(tbl_raw_data[[#This Row],[Date Actioned]]),DAY(tbl_raw_data[[#This Row],[Date Actioned]]))</f>
        <v>45152</v>
      </c>
      <c r="L5058" s="65" t="str">
        <f>UPPER(TEXT(tbl_raw_data[[#This Row],[updated_date]],"MMMM"))</f>
        <v>AUGUST</v>
      </c>
      <c r="M5058" s="65" t="str">
        <f>"WEEK "&amp;IF(ROUNDUP(DAY(tbl_raw_data[[#This Row],[updated_date]])/7,0)=5,4,ROUNDUP(DAY(tbl_raw_data[[#This Row],[updated_date]])/7,0))</f>
        <v>WEEK 2</v>
      </c>
      <c r="N5058" s="71" t="str">
        <f>UPPER(VLOOKUP(tbl_raw_data[[#This Row],[Analyst]],settings!$A$1:$B$15,2,0))</f>
        <v>HARDIK</v>
      </c>
      <c r="O5058" s="71" t="str">
        <f>TRIM(UPPER(tbl_raw_data[[#This Row],[Outcome]]))</f>
        <v>APPROVE</v>
      </c>
      <c r="P5058" s="71" t="str">
        <f>TRIM(UPPER(tbl_raw_data[[#This Row],[Queue Name]]))</f>
        <v>CONSUMER EXISTING</v>
      </c>
      <c r="Q5058" s="71" t="str">
        <f>IF(tbl_raw_data[[#This Row],[time_taken_in_min]]&lt;=settings!$D$2,"SLA_MET","SLA_NOT_MET")</f>
        <v>SLA_NOT_MET</v>
      </c>
    </row>
    <row r="5059" spans="1:17" hidden="1" x14ac:dyDescent="0.3">
      <c r="A5059" s="7" t="s">
        <v>6022</v>
      </c>
      <c r="B5059" s="34">
        <v>45152.501030092593</v>
      </c>
      <c r="C5059" s="43">
        <v>45152.506597222222</v>
      </c>
      <c r="D5059" s="6" t="s">
        <v>10</v>
      </c>
      <c r="E5059" s="6" t="s">
        <v>11</v>
      </c>
      <c r="F5059" s="15" t="s">
        <v>21</v>
      </c>
      <c r="G5059" s="9"/>
      <c r="H5059" s="84" t="str">
        <f t="shared" ref="H5059:H5122" si="79">IF(OR(ISNUMBER(SEARCH("duplicate",G5059)), ISNUMBER(SEARCH("previously",G5059)), ISNUMBER(SEARCH("previously approved",G5059))), "Duplicate Application",
IF(OR(ISNUMBER(SEARCH("incorrect",G5059)), ISNUMBER(SEARCH("remove", G5059))), "Incorrect Details",
IF(ISNUMBER(SEARCH("incomplete",G5059)), "Incomplete Details",
IF(ISNUMBER(SEARCH("overdue",G5059)), "Overdue Bill",
IF(OR(ISNUMBER(SEARCH("resubmit as", G5059)), ISNUMBER(SEARCH("re-submit as", G5059))), "Incorrect Queue",
IF(OR(ISNUMBER(SEARCH("100",G5059)), ISNUMBER(SEARCH("correct", G5059)), ISNUMBER(SEARCH("email", G5059)), ISNUMBER(SEARCH("please submit", G5059)), ISNUMBER(SEARCH("please resubmit",G5059)), ISNUMBER(SEARCH("please re-submit", G5059)), ISNUMBER(SEARCH("please send", G5059))), "Incomplete Details",
IF(ISNUMBER(SEARCH("error", G5059)), "System Error", "Reason Unknown")))))))</f>
        <v>Reason Unknown</v>
      </c>
      <c r="I5059" s="63">
        <f>(tbl_raw_data[[#This Row],[Date Actioned]])-(tbl_raw_data[[#This Row],[Date Tagged]])</f>
        <v>5.5671296286163852E-3</v>
      </c>
      <c r="J5059" s="66">
        <f>HOUR(tbl_raw_data[[#This Row],[time_taken]])*60+MINUTE(tbl_raw_data[[#This Row],[time_taken]])+SECOND(tbl_raw_data[[#This Row],[time_taken]])/60</f>
        <v>8.0166666666666675</v>
      </c>
      <c r="K5059" s="68">
        <f>DATE(YEAR(tbl_raw_data[[#This Row],[Date Actioned]]),MONTH(tbl_raw_data[[#This Row],[Date Actioned]]),DAY(tbl_raw_data[[#This Row],[Date Actioned]]))</f>
        <v>45152</v>
      </c>
      <c r="L5059" s="65" t="str">
        <f>UPPER(TEXT(tbl_raw_data[[#This Row],[updated_date]],"MMMM"))</f>
        <v>AUGUST</v>
      </c>
      <c r="M5059" s="65" t="str">
        <f>"WEEK "&amp;IF(ROUNDUP(DAY(tbl_raw_data[[#This Row],[updated_date]])/7,0)=5,4,ROUNDUP(DAY(tbl_raw_data[[#This Row],[updated_date]])/7,0))</f>
        <v>WEEK 2</v>
      </c>
      <c r="N5059" s="71" t="str">
        <f>UPPER(VLOOKUP(tbl_raw_data[[#This Row],[Analyst]],settings!$A$1:$B$15,2,0))</f>
        <v>SHAHID</v>
      </c>
      <c r="O5059" s="71" t="str">
        <f>TRIM(UPPER(tbl_raw_data[[#This Row],[Outcome]]))</f>
        <v>APPROVE</v>
      </c>
      <c r="P5059" s="71" t="str">
        <f>TRIM(UPPER(tbl_raw_data[[#This Row],[Queue Name]]))</f>
        <v>CONSUMER EXISTING</v>
      </c>
      <c r="Q5059" s="71" t="str">
        <f>IF(tbl_raw_data[[#This Row],[time_taken_in_min]]&lt;=settings!$D$2,"SLA_MET","SLA_NOT_MET")</f>
        <v>SLA_MET</v>
      </c>
    </row>
    <row r="5060" spans="1:17" hidden="1" x14ac:dyDescent="0.3">
      <c r="A5060" s="1" t="s">
        <v>6023</v>
      </c>
      <c r="B5060" s="34">
        <v>45152.542662037034</v>
      </c>
      <c r="C5060" s="42">
        <v>45152.563796296294</v>
      </c>
      <c r="D5060" s="3" t="s">
        <v>10</v>
      </c>
      <c r="E5060" s="3" t="s">
        <v>11</v>
      </c>
      <c r="F5060" s="14" t="s">
        <v>12</v>
      </c>
      <c r="G5060" s="4"/>
      <c r="H5060" s="84" t="str">
        <f t="shared" si="79"/>
        <v>Reason Unknown</v>
      </c>
      <c r="I5060" s="63">
        <f>(tbl_raw_data[[#This Row],[Date Actioned]])-(tbl_raw_data[[#This Row],[Date Tagged]])</f>
        <v>2.1134259259270038E-2</v>
      </c>
      <c r="J5060" s="66">
        <f>HOUR(tbl_raw_data[[#This Row],[time_taken]])*60+MINUTE(tbl_raw_data[[#This Row],[time_taken]])+SECOND(tbl_raw_data[[#This Row],[time_taken]])/60</f>
        <v>30.433333333333334</v>
      </c>
      <c r="K5060" s="68">
        <f>DATE(YEAR(tbl_raw_data[[#This Row],[Date Actioned]]),MONTH(tbl_raw_data[[#This Row],[Date Actioned]]),DAY(tbl_raw_data[[#This Row],[Date Actioned]]))</f>
        <v>45152</v>
      </c>
      <c r="L5060" s="65" t="str">
        <f>UPPER(TEXT(tbl_raw_data[[#This Row],[updated_date]],"MMMM"))</f>
        <v>AUGUST</v>
      </c>
      <c r="M5060" s="65" t="str">
        <f>"WEEK "&amp;IF(ROUNDUP(DAY(tbl_raw_data[[#This Row],[updated_date]])/7,0)=5,4,ROUNDUP(DAY(tbl_raw_data[[#This Row],[updated_date]])/7,0))</f>
        <v>WEEK 2</v>
      </c>
      <c r="N5060" s="71" t="str">
        <f>UPPER(VLOOKUP(tbl_raw_data[[#This Row],[Analyst]],settings!$A$1:$B$15,2,0))</f>
        <v>NITESH</v>
      </c>
      <c r="O5060" s="71" t="str">
        <f>TRIM(UPPER(tbl_raw_data[[#This Row],[Outcome]]))</f>
        <v>APPROVE</v>
      </c>
      <c r="P5060" s="71" t="str">
        <f>TRIM(UPPER(tbl_raw_data[[#This Row],[Queue Name]]))</f>
        <v>CONSUMER EXISTING</v>
      </c>
      <c r="Q5060" s="71" t="str">
        <f>IF(tbl_raw_data[[#This Row],[time_taken_in_min]]&lt;=settings!$D$2,"SLA_MET","SLA_NOT_MET")</f>
        <v>SLA_NOT_MET</v>
      </c>
    </row>
    <row r="5061" spans="1:17" hidden="1" x14ac:dyDescent="0.3">
      <c r="A5061" s="5" t="s">
        <v>6024</v>
      </c>
      <c r="B5061" s="34">
        <v>45152.546712962961</v>
      </c>
      <c r="C5061" s="43">
        <v>45152.558946759258</v>
      </c>
      <c r="D5061" s="6" t="s">
        <v>10</v>
      </c>
      <c r="E5061" s="6" t="s">
        <v>11</v>
      </c>
      <c r="F5061" s="15" t="s">
        <v>21</v>
      </c>
      <c r="G5061" s="9"/>
      <c r="H5061" s="84" t="str">
        <f t="shared" si="79"/>
        <v>Reason Unknown</v>
      </c>
      <c r="I5061" s="63">
        <f>(tbl_raw_data[[#This Row],[Date Actioned]])-(tbl_raw_data[[#This Row],[Date Tagged]])</f>
        <v>1.2233796296641231E-2</v>
      </c>
      <c r="J5061" s="66">
        <f>HOUR(tbl_raw_data[[#This Row],[time_taken]])*60+MINUTE(tbl_raw_data[[#This Row],[time_taken]])+SECOND(tbl_raw_data[[#This Row],[time_taken]])/60</f>
        <v>17.616666666666667</v>
      </c>
      <c r="K5061" s="68">
        <f>DATE(YEAR(tbl_raw_data[[#This Row],[Date Actioned]]),MONTH(tbl_raw_data[[#This Row],[Date Actioned]]),DAY(tbl_raw_data[[#This Row],[Date Actioned]]))</f>
        <v>45152</v>
      </c>
      <c r="L5061" s="65" t="str">
        <f>UPPER(TEXT(tbl_raw_data[[#This Row],[updated_date]],"MMMM"))</f>
        <v>AUGUST</v>
      </c>
      <c r="M5061" s="65" t="str">
        <f>"WEEK "&amp;IF(ROUNDUP(DAY(tbl_raw_data[[#This Row],[updated_date]])/7,0)=5,4,ROUNDUP(DAY(tbl_raw_data[[#This Row],[updated_date]])/7,0))</f>
        <v>WEEK 2</v>
      </c>
      <c r="N5061" s="71" t="str">
        <f>UPPER(VLOOKUP(tbl_raw_data[[#This Row],[Analyst]],settings!$A$1:$B$15,2,0))</f>
        <v>SHAHID</v>
      </c>
      <c r="O5061" s="71" t="str">
        <f>TRIM(UPPER(tbl_raw_data[[#This Row],[Outcome]]))</f>
        <v>APPROVE</v>
      </c>
      <c r="P5061" s="71" t="str">
        <f>TRIM(UPPER(tbl_raw_data[[#This Row],[Queue Name]]))</f>
        <v>CONSUMER EXISTING</v>
      </c>
      <c r="Q5061" s="71" t="str">
        <f>IF(tbl_raw_data[[#This Row],[time_taken_in_min]]&lt;=settings!$D$2,"SLA_MET","SLA_NOT_MET")</f>
        <v>SLA_MET</v>
      </c>
    </row>
    <row r="5062" spans="1:17" hidden="1" x14ac:dyDescent="0.3">
      <c r="A5062" s="7" t="s">
        <v>6025</v>
      </c>
      <c r="B5062" s="34">
        <v>45152.548680555556</v>
      </c>
      <c r="C5062" s="42">
        <v>45152.563784722224</v>
      </c>
      <c r="D5062" s="3" t="s">
        <v>10</v>
      </c>
      <c r="E5062" s="3" t="s">
        <v>8</v>
      </c>
      <c r="F5062" s="14" t="s">
        <v>22</v>
      </c>
      <c r="G5062" s="4"/>
      <c r="H5062" s="84" t="str">
        <f t="shared" si="79"/>
        <v>Reason Unknown</v>
      </c>
      <c r="I5062" s="63">
        <f>(tbl_raw_data[[#This Row],[Date Actioned]])-(tbl_raw_data[[#This Row],[Date Tagged]])</f>
        <v>1.5104166668606922E-2</v>
      </c>
      <c r="J5062" s="66">
        <f>HOUR(tbl_raw_data[[#This Row],[time_taken]])*60+MINUTE(tbl_raw_data[[#This Row],[time_taken]])+SECOND(tbl_raw_data[[#This Row],[time_taken]])/60</f>
        <v>21.75</v>
      </c>
      <c r="K5062" s="68">
        <f>DATE(YEAR(tbl_raw_data[[#This Row],[Date Actioned]]),MONTH(tbl_raw_data[[#This Row],[Date Actioned]]),DAY(tbl_raw_data[[#This Row],[Date Actioned]]))</f>
        <v>45152</v>
      </c>
      <c r="L5062" s="65" t="str">
        <f>UPPER(TEXT(tbl_raw_data[[#This Row],[updated_date]],"MMMM"))</f>
        <v>AUGUST</v>
      </c>
      <c r="M5062" s="65" t="str">
        <f>"WEEK "&amp;IF(ROUNDUP(DAY(tbl_raw_data[[#This Row],[updated_date]])/7,0)=5,4,ROUNDUP(DAY(tbl_raw_data[[#This Row],[updated_date]])/7,0))</f>
        <v>WEEK 2</v>
      </c>
      <c r="N5062" s="71" t="str">
        <f>UPPER(VLOOKUP(tbl_raw_data[[#This Row],[Analyst]],settings!$A$1:$B$15,2,0))</f>
        <v>ROHAN</v>
      </c>
      <c r="O5062" s="71" t="str">
        <f>TRIM(UPPER(tbl_raw_data[[#This Row],[Outcome]]))</f>
        <v>APPROVE</v>
      </c>
      <c r="P5062" s="71" t="str">
        <f>TRIM(UPPER(tbl_raw_data[[#This Row],[Queue Name]]))</f>
        <v>CONSUMER POST BUREAU</v>
      </c>
      <c r="Q5062" s="71" t="str">
        <f>IF(tbl_raw_data[[#This Row],[time_taken_in_min]]&lt;=settings!$D$2,"SLA_MET","SLA_NOT_MET")</f>
        <v>SLA_NOT_MET</v>
      </c>
    </row>
    <row r="5063" spans="1:17" hidden="1" x14ac:dyDescent="0.3">
      <c r="A5063" s="1" t="s">
        <v>6026</v>
      </c>
      <c r="B5063" s="34">
        <v>45152.558055555557</v>
      </c>
      <c r="C5063" s="43">
        <v>45152.570856481485</v>
      </c>
      <c r="D5063" s="6" t="s">
        <v>10</v>
      </c>
      <c r="E5063" s="6" t="s">
        <v>11</v>
      </c>
      <c r="F5063" s="15" t="s">
        <v>21</v>
      </c>
      <c r="G5063" s="9"/>
      <c r="H5063" s="84" t="str">
        <f t="shared" si="79"/>
        <v>Reason Unknown</v>
      </c>
      <c r="I5063" s="63">
        <f>(tbl_raw_data[[#This Row],[Date Actioned]])-(tbl_raw_data[[#This Row],[Date Tagged]])</f>
        <v>1.280092592787696E-2</v>
      </c>
      <c r="J5063" s="66">
        <f>HOUR(tbl_raw_data[[#This Row],[time_taken]])*60+MINUTE(tbl_raw_data[[#This Row],[time_taken]])+SECOND(tbl_raw_data[[#This Row],[time_taken]])/60</f>
        <v>18.433333333333334</v>
      </c>
      <c r="K5063" s="68">
        <f>DATE(YEAR(tbl_raw_data[[#This Row],[Date Actioned]]),MONTH(tbl_raw_data[[#This Row],[Date Actioned]]),DAY(tbl_raw_data[[#This Row],[Date Actioned]]))</f>
        <v>45152</v>
      </c>
      <c r="L5063" s="65" t="str">
        <f>UPPER(TEXT(tbl_raw_data[[#This Row],[updated_date]],"MMMM"))</f>
        <v>AUGUST</v>
      </c>
      <c r="M5063" s="65" t="str">
        <f>"WEEK "&amp;IF(ROUNDUP(DAY(tbl_raw_data[[#This Row],[updated_date]])/7,0)=5,4,ROUNDUP(DAY(tbl_raw_data[[#This Row],[updated_date]])/7,0))</f>
        <v>WEEK 2</v>
      </c>
      <c r="N5063" s="71" t="str">
        <f>UPPER(VLOOKUP(tbl_raw_data[[#This Row],[Analyst]],settings!$A$1:$B$15,2,0))</f>
        <v>SHAHID</v>
      </c>
      <c r="O5063" s="71" t="str">
        <f>TRIM(UPPER(tbl_raw_data[[#This Row],[Outcome]]))</f>
        <v>APPROVE</v>
      </c>
      <c r="P5063" s="71" t="str">
        <f>TRIM(UPPER(tbl_raw_data[[#This Row],[Queue Name]]))</f>
        <v>CONSUMER EXISTING</v>
      </c>
      <c r="Q5063" s="71" t="str">
        <f>IF(tbl_raw_data[[#This Row],[time_taken_in_min]]&lt;=settings!$D$2,"SLA_MET","SLA_NOT_MET")</f>
        <v>SLA_MET</v>
      </c>
    </row>
    <row r="5064" spans="1:17" hidden="1" x14ac:dyDescent="0.3">
      <c r="A5064" s="5" t="s">
        <v>6027</v>
      </c>
      <c r="B5064" s="34">
        <v>45152.594178240739</v>
      </c>
      <c r="C5064" s="42">
        <v>45152.608865740738</v>
      </c>
      <c r="D5064" s="3" t="s">
        <v>10</v>
      </c>
      <c r="E5064" s="3" t="s">
        <v>11</v>
      </c>
      <c r="F5064" s="14" t="s">
        <v>206</v>
      </c>
      <c r="G5064" s="4"/>
      <c r="H5064" s="84" t="str">
        <f t="shared" si="79"/>
        <v>Reason Unknown</v>
      </c>
      <c r="I5064" s="63">
        <f>(tbl_raw_data[[#This Row],[Date Actioned]])-(tbl_raw_data[[#This Row],[Date Tagged]])</f>
        <v>1.4687499999126885E-2</v>
      </c>
      <c r="J5064" s="66">
        <f>HOUR(tbl_raw_data[[#This Row],[time_taken]])*60+MINUTE(tbl_raw_data[[#This Row],[time_taken]])+SECOND(tbl_raw_data[[#This Row],[time_taken]])/60</f>
        <v>21.15</v>
      </c>
      <c r="K5064" s="68">
        <f>DATE(YEAR(tbl_raw_data[[#This Row],[Date Actioned]]),MONTH(tbl_raw_data[[#This Row],[Date Actioned]]),DAY(tbl_raw_data[[#This Row],[Date Actioned]]))</f>
        <v>45152</v>
      </c>
      <c r="L5064" s="65" t="str">
        <f>UPPER(TEXT(tbl_raw_data[[#This Row],[updated_date]],"MMMM"))</f>
        <v>AUGUST</v>
      </c>
      <c r="M5064" s="65" t="str">
        <f>"WEEK "&amp;IF(ROUNDUP(DAY(tbl_raw_data[[#This Row],[updated_date]])/7,0)=5,4,ROUNDUP(DAY(tbl_raw_data[[#This Row],[updated_date]])/7,0))</f>
        <v>WEEK 2</v>
      </c>
      <c r="N5064" s="71" t="str">
        <f>UPPER(VLOOKUP(tbl_raw_data[[#This Row],[Analyst]],settings!$A$1:$B$15,2,0))</f>
        <v>HARDIK</v>
      </c>
      <c r="O5064" s="71" t="str">
        <f>TRIM(UPPER(tbl_raw_data[[#This Row],[Outcome]]))</f>
        <v>APPROVE</v>
      </c>
      <c r="P5064" s="71" t="str">
        <f>TRIM(UPPER(tbl_raw_data[[#This Row],[Queue Name]]))</f>
        <v>CONSUMER EXISTING</v>
      </c>
      <c r="Q5064" s="71" t="str">
        <f>IF(tbl_raw_data[[#This Row],[time_taken_in_min]]&lt;=settings!$D$2,"SLA_MET","SLA_NOT_MET")</f>
        <v>SLA_NOT_MET</v>
      </c>
    </row>
    <row r="5065" spans="1:17" hidden="1" x14ac:dyDescent="0.3">
      <c r="A5065" s="7" t="s">
        <v>6028</v>
      </c>
      <c r="B5065" s="34">
        <v>45152.618761574071</v>
      </c>
      <c r="C5065" s="43">
        <v>45152.625115740739</v>
      </c>
      <c r="D5065" s="6" t="s">
        <v>10</v>
      </c>
      <c r="E5065" s="6" t="s">
        <v>8</v>
      </c>
      <c r="F5065" s="15" t="s">
        <v>22</v>
      </c>
      <c r="G5065" s="9"/>
      <c r="H5065" s="84" t="str">
        <f t="shared" si="79"/>
        <v>Reason Unknown</v>
      </c>
      <c r="I5065" s="63">
        <f>(tbl_raw_data[[#This Row],[Date Actioned]])-(tbl_raw_data[[#This Row],[Date Tagged]])</f>
        <v>6.3541666677338071E-3</v>
      </c>
      <c r="J5065" s="66">
        <f>HOUR(tbl_raw_data[[#This Row],[time_taken]])*60+MINUTE(tbl_raw_data[[#This Row],[time_taken]])+SECOND(tbl_raw_data[[#This Row],[time_taken]])/60</f>
        <v>9.15</v>
      </c>
      <c r="K5065" s="68">
        <f>DATE(YEAR(tbl_raw_data[[#This Row],[Date Actioned]]),MONTH(tbl_raw_data[[#This Row],[Date Actioned]]),DAY(tbl_raw_data[[#This Row],[Date Actioned]]))</f>
        <v>45152</v>
      </c>
      <c r="L5065" s="65" t="str">
        <f>UPPER(TEXT(tbl_raw_data[[#This Row],[updated_date]],"MMMM"))</f>
        <v>AUGUST</v>
      </c>
      <c r="M5065" s="65" t="str">
        <f>"WEEK "&amp;IF(ROUNDUP(DAY(tbl_raw_data[[#This Row],[updated_date]])/7,0)=5,4,ROUNDUP(DAY(tbl_raw_data[[#This Row],[updated_date]])/7,0))</f>
        <v>WEEK 2</v>
      </c>
      <c r="N5065" s="71" t="str">
        <f>UPPER(VLOOKUP(tbl_raw_data[[#This Row],[Analyst]],settings!$A$1:$B$15,2,0))</f>
        <v>ROHAN</v>
      </c>
      <c r="O5065" s="71" t="str">
        <f>TRIM(UPPER(tbl_raw_data[[#This Row],[Outcome]]))</f>
        <v>APPROVE</v>
      </c>
      <c r="P5065" s="71" t="str">
        <f>TRIM(UPPER(tbl_raw_data[[#This Row],[Queue Name]]))</f>
        <v>CONSUMER POST BUREAU</v>
      </c>
      <c r="Q5065" s="71" t="str">
        <f>IF(tbl_raw_data[[#This Row],[time_taken_in_min]]&lt;=settings!$D$2,"SLA_MET","SLA_NOT_MET")</f>
        <v>SLA_MET</v>
      </c>
    </row>
    <row r="5066" spans="1:17" hidden="1" x14ac:dyDescent="0.3">
      <c r="A5066" s="1" t="s">
        <v>6029</v>
      </c>
      <c r="B5066" s="34">
        <v>45152.619143518517</v>
      </c>
      <c r="C5066" s="42">
        <v>45152.624513888892</v>
      </c>
      <c r="D5066" s="3" t="s">
        <v>10</v>
      </c>
      <c r="E5066" s="3" t="s">
        <v>8</v>
      </c>
      <c r="F5066" s="14" t="s">
        <v>21</v>
      </c>
      <c r="G5066" s="4"/>
      <c r="H5066" s="84" t="str">
        <f t="shared" si="79"/>
        <v>Reason Unknown</v>
      </c>
      <c r="I5066" s="63">
        <f>(tbl_raw_data[[#This Row],[Date Actioned]])-(tbl_raw_data[[#This Row],[Date Tagged]])</f>
        <v>5.3703703742939979E-3</v>
      </c>
      <c r="J5066" s="66">
        <f>HOUR(tbl_raw_data[[#This Row],[time_taken]])*60+MINUTE(tbl_raw_data[[#This Row],[time_taken]])+SECOND(tbl_raw_data[[#This Row],[time_taken]])/60</f>
        <v>7.7333333333333334</v>
      </c>
      <c r="K5066" s="68">
        <f>DATE(YEAR(tbl_raw_data[[#This Row],[Date Actioned]]),MONTH(tbl_raw_data[[#This Row],[Date Actioned]]),DAY(tbl_raw_data[[#This Row],[Date Actioned]]))</f>
        <v>45152</v>
      </c>
      <c r="L5066" s="65" t="str">
        <f>UPPER(TEXT(tbl_raw_data[[#This Row],[updated_date]],"MMMM"))</f>
        <v>AUGUST</v>
      </c>
      <c r="M5066" s="65" t="str">
        <f>"WEEK "&amp;IF(ROUNDUP(DAY(tbl_raw_data[[#This Row],[updated_date]])/7,0)=5,4,ROUNDUP(DAY(tbl_raw_data[[#This Row],[updated_date]])/7,0))</f>
        <v>WEEK 2</v>
      </c>
      <c r="N5066" s="71" t="str">
        <f>UPPER(VLOOKUP(tbl_raw_data[[#This Row],[Analyst]],settings!$A$1:$B$15,2,0))</f>
        <v>SHAHID</v>
      </c>
      <c r="O5066" s="71" t="str">
        <f>TRIM(UPPER(tbl_raw_data[[#This Row],[Outcome]]))</f>
        <v>APPROVE</v>
      </c>
      <c r="P5066" s="71" t="str">
        <f>TRIM(UPPER(tbl_raw_data[[#This Row],[Queue Name]]))</f>
        <v>CONSUMER POST BUREAU</v>
      </c>
      <c r="Q5066" s="71" t="str">
        <f>IF(tbl_raw_data[[#This Row],[time_taken_in_min]]&lt;=settings!$D$2,"SLA_MET","SLA_NOT_MET")</f>
        <v>SLA_MET</v>
      </c>
    </row>
    <row r="5067" spans="1:17" hidden="1" x14ac:dyDescent="0.3">
      <c r="A5067" s="5" t="s">
        <v>6030</v>
      </c>
      <c r="B5067" s="34">
        <v>45152.624444444446</v>
      </c>
      <c r="C5067" s="43">
        <v>45152.634768518517</v>
      </c>
      <c r="D5067" s="6" t="s">
        <v>10</v>
      </c>
      <c r="E5067" s="6" t="s">
        <v>11</v>
      </c>
      <c r="F5067" s="15" t="s">
        <v>22</v>
      </c>
      <c r="G5067" s="9"/>
      <c r="H5067" s="84" t="str">
        <f t="shared" si="79"/>
        <v>Reason Unknown</v>
      </c>
      <c r="I5067" s="63">
        <f>(tbl_raw_data[[#This Row],[Date Actioned]])-(tbl_raw_data[[#This Row],[Date Tagged]])</f>
        <v>1.0324074071832001E-2</v>
      </c>
      <c r="J5067" s="66">
        <f>HOUR(tbl_raw_data[[#This Row],[time_taken]])*60+MINUTE(tbl_raw_data[[#This Row],[time_taken]])+SECOND(tbl_raw_data[[#This Row],[time_taken]])/60</f>
        <v>14.866666666666667</v>
      </c>
      <c r="K5067" s="68">
        <f>DATE(YEAR(tbl_raw_data[[#This Row],[Date Actioned]]),MONTH(tbl_raw_data[[#This Row],[Date Actioned]]),DAY(tbl_raw_data[[#This Row],[Date Actioned]]))</f>
        <v>45152</v>
      </c>
      <c r="L5067" s="65" t="str">
        <f>UPPER(TEXT(tbl_raw_data[[#This Row],[updated_date]],"MMMM"))</f>
        <v>AUGUST</v>
      </c>
      <c r="M5067" s="65" t="str">
        <f>"WEEK "&amp;IF(ROUNDUP(DAY(tbl_raw_data[[#This Row],[updated_date]])/7,0)=5,4,ROUNDUP(DAY(tbl_raw_data[[#This Row],[updated_date]])/7,0))</f>
        <v>WEEK 2</v>
      </c>
      <c r="N5067" s="71" t="str">
        <f>UPPER(VLOOKUP(tbl_raw_data[[#This Row],[Analyst]],settings!$A$1:$B$15,2,0))</f>
        <v>ROHAN</v>
      </c>
      <c r="O5067" s="71" t="str">
        <f>TRIM(UPPER(tbl_raw_data[[#This Row],[Outcome]]))</f>
        <v>APPROVE</v>
      </c>
      <c r="P5067" s="71" t="str">
        <f>TRIM(UPPER(tbl_raw_data[[#This Row],[Queue Name]]))</f>
        <v>CONSUMER EXISTING</v>
      </c>
      <c r="Q5067" s="71" t="str">
        <f>IF(tbl_raw_data[[#This Row],[time_taken_in_min]]&lt;=settings!$D$2,"SLA_MET","SLA_NOT_MET")</f>
        <v>SLA_MET</v>
      </c>
    </row>
    <row r="5068" spans="1:17" hidden="1" x14ac:dyDescent="0.3">
      <c r="A5068" s="7" t="s">
        <v>6031</v>
      </c>
      <c r="B5068" s="34">
        <v>45152.628321759257</v>
      </c>
      <c r="C5068" s="42">
        <v>45152.637256944443</v>
      </c>
      <c r="D5068" s="3" t="s">
        <v>10</v>
      </c>
      <c r="E5068" s="3" t="s">
        <v>11</v>
      </c>
      <c r="F5068" s="14" t="s">
        <v>206</v>
      </c>
      <c r="G5068" s="4"/>
      <c r="H5068" s="84" t="str">
        <f t="shared" si="79"/>
        <v>Reason Unknown</v>
      </c>
      <c r="I5068" s="63">
        <f>(tbl_raw_data[[#This Row],[Date Actioned]])-(tbl_raw_data[[#This Row],[Date Tagged]])</f>
        <v>8.9351851856918074E-3</v>
      </c>
      <c r="J5068" s="66">
        <f>HOUR(tbl_raw_data[[#This Row],[time_taken]])*60+MINUTE(tbl_raw_data[[#This Row],[time_taken]])+SECOND(tbl_raw_data[[#This Row],[time_taken]])/60</f>
        <v>12.866666666666667</v>
      </c>
      <c r="K5068" s="68">
        <f>DATE(YEAR(tbl_raw_data[[#This Row],[Date Actioned]]),MONTH(tbl_raw_data[[#This Row],[Date Actioned]]),DAY(tbl_raw_data[[#This Row],[Date Actioned]]))</f>
        <v>45152</v>
      </c>
      <c r="L5068" s="65" t="str">
        <f>UPPER(TEXT(tbl_raw_data[[#This Row],[updated_date]],"MMMM"))</f>
        <v>AUGUST</v>
      </c>
      <c r="M5068" s="65" t="str">
        <f>"WEEK "&amp;IF(ROUNDUP(DAY(tbl_raw_data[[#This Row],[updated_date]])/7,0)=5,4,ROUNDUP(DAY(tbl_raw_data[[#This Row],[updated_date]])/7,0))</f>
        <v>WEEK 2</v>
      </c>
      <c r="N5068" s="71" t="str">
        <f>UPPER(VLOOKUP(tbl_raw_data[[#This Row],[Analyst]],settings!$A$1:$B$15,2,0))</f>
        <v>HARDIK</v>
      </c>
      <c r="O5068" s="71" t="str">
        <f>TRIM(UPPER(tbl_raw_data[[#This Row],[Outcome]]))</f>
        <v>APPROVE</v>
      </c>
      <c r="P5068" s="71" t="str">
        <f>TRIM(UPPER(tbl_raw_data[[#This Row],[Queue Name]]))</f>
        <v>CONSUMER EXISTING</v>
      </c>
      <c r="Q5068" s="71" t="str">
        <f>IF(tbl_raw_data[[#This Row],[time_taken_in_min]]&lt;=settings!$D$2,"SLA_MET","SLA_NOT_MET")</f>
        <v>SLA_MET</v>
      </c>
    </row>
    <row r="5069" spans="1:17" hidden="1" x14ac:dyDescent="0.3">
      <c r="A5069" s="1" t="s">
        <v>6032</v>
      </c>
      <c r="B5069" s="34">
        <v>45152.640011574076</v>
      </c>
      <c r="C5069" s="43">
        <v>45152.659131944441</v>
      </c>
      <c r="D5069" s="6" t="s">
        <v>10</v>
      </c>
      <c r="E5069" s="6" t="s">
        <v>11</v>
      </c>
      <c r="F5069" s="15" t="s">
        <v>206</v>
      </c>
      <c r="G5069" s="9"/>
      <c r="H5069" s="84" t="str">
        <f t="shared" si="79"/>
        <v>Reason Unknown</v>
      </c>
      <c r="I5069" s="63">
        <f>(tbl_raw_data[[#This Row],[Date Actioned]])-(tbl_raw_data[[#This Row],[Date Tagged]])</f>
        <v>1.912037036527181E-2</v>
      </c>
      <c r="J5069" s="66">
        <f>HOUR(tbl_raw_data[[#This Row],[time_taken]])*60+MINUTE(tbl_raw_data[[#This Row],[time_taken]])+SECOND(tbl_raw_data[[#This Row],[time_taken]])/60</f>
        <v>27.533333333333335</v>
      </c>
      <c r="K5069" s="68">
        <f>DATE(YEAR(tbl_raw_data[[#This Row],[Date Actioned]]),MONTH(tbl_raw_data[[#This Row],[Date Actioned]]),DAY(tbl_raw_data[[#This Row],[Date Actioned]]))</f>
        <v>45152</v>
      </c>
      <c r="L5069" s="65" t="str">
        <f>UPPER(TEXT(tbl_raw_data[[#This Row],[updated_date]],"MMMM"))</f>
        <v>AUGUST</v>
      </c>
      <c r="M5069" s="65" t="str">
        <f>"WEEK "&amp;IF(ROUNDUP(DAY(tbl_raw_data[[#This Row],[updated_date]])/7,0)=5,4,ROUNDUP(DAY(tbl_raw_data[[#This Row],[updated_date]])/7,0))</f>
        <v>WEEK 2</v>
      </c>
      <c r="N5069" s="71" t="str">
        <f>UPPER(VLOOKUP(tbl_raw_data[[#This Row],[Analyst]],settings!$A$1:$B$15,2,0))</f>
        <v>HARDIK</v>
      </c>
      <c r="O5069" s="71" t="str">
        <f>TRIM(UPPER(tbl_raw_data[[#This Row],[Outcome]]))</f>
        <v>APPROVE</v>
      </c>
      <c r="P5069" s="71" t="str">
        <f>TRIM(UPPER(tbl_raw_data[[#This Row],[Queue Name]]))</f>
        <v>CONSUMER EXISTING</v>
      </c>
      <c r="Q5069" s="71" t="str">
        <f>IF(tbl_raw_data[[#This Row],[time_taken_in_min]]&lt;=settings!$D$2,"SLA_MET","SLA_NOT_MET")</f>
        <v>SLA_NOT_MET</v>
      </c>
    </row>
    <row r="5070" spans="1:17" hidden="1" x14ac:dyDescent="0.3">
      <c r="A5070" s="5" t="s">
        <v>6033</v>
      </c>
      <c r="B5070" s="34">
        <v>45152.647997685184</v>
      </c>
      <c r="C5070" s="42">
        <v>45152.661574074074</v>
      </c>
      <c r="D5070" s="3" t="s">
        <v>10</v>
      </c>
      <c r="E5070" s="3" t="s">
        <v>8</v>
      </c>
      <c r="F5070" s="14" t="s">
        <v>22</v>
      </c>
      <c r="G5070" s="4"/>
      <c r="H5070" s="84" t="str">
        <f t="shared" si="79"/>
        <v>Reason Unknown</v>
      </c>
      <c r="I5070" s="63">
        <f>(tbl_raw_data[[#This Row],[Date Actioned]])-(tbl_raw_data[[#This Row],[Date Tagged]])</f>
        <v>1.357638889021473E-2</v>
      </c>
      <c r="J5070" s="66">
        <f>HOUR(tbl_raw_data[[#This Row],[time_taken]])*60+MINUTE(tbl_raw_data[[#This Row],[time_taken]])+SECOND(tbl_raw_data[[#This Row],[time_taken]])/60</f>
        <v>19.55</v>
      </c>
      <c r="K5070" s="68">
        <f>DATE(YEAR(tbl_raw_data[[#This Row],[Date Actioned]]),MONTH(tbl_raw_data[[#This Row],[Date Actioned]]),DAY(tbl_raw_data[[#This Row],[Date Actioned]]))</f>
        <v>45152</v>
      </c>
      <c r="L5070" s="65" t="str">
        <f>UPPER(TEXT(tbl_raw_data[[#This Row],[updated_date]],"MMMM"))</f>
        <v>AUGUST</v>
      </c>
      <c r="M5070" s="65" t="str">
        <f>"WEEK "&amp;IF(ROUNDUP(DAY(tbl_raw_data[[#This Row],[updated_date]])/7,0)=5,4,ROUNDUP(DAY(tbl_raw_data[[#This Row],[updated_date]])/7,0))</f>
        <v>WEEK 2</v>
      </c>
      <c r="N5070" s="71" t="str">
        <f>UPPER(VLOOKUP(tbl_raw_data[[#This Row],[Analyst]],settings!$A$1:$B$15,2,0))</f>
        <v>ROHAN</v>
      </c>
      <c r="O5070" s="71" t="str">
        <f>TRIM(UPPER(tbl_raw_data[[#This Row],[Outcome]]))</f>
        <v>APPROVE</v>
      </c>
      <c r="P5070" s="71" t="str">
        <f>TRIM(UPPER(tbl_raw_data[[#This Row],[Queue Name]]))</f>
        <v>CONSUMER POST BUREAU</v>
      </c>
      <c r="Q5070" s="71" t="str">
        <f>IF(tbl_raw_data[[#This Row],[time_taken_in_min]]&lt;=settings!$D$2,"SLA_MET","SLA_NOT_MET")</f>
        <v>SLA_MET</v>
      </c>
    </row>
    <row r="5071" spans="1:17" hidden="1" x14ac:dyDescent="0.3">
      <c r="A5071" s="7" t="s">
        <v>6034</v>
      </c>
      <c r="B5071" s="34">
        <v>45152.652916666666</v>
      </c>
      <c r="C5071" s="43">
        <v>45152.667523148149</v>
      </c>
      <c r="D5071" s="6" t="s">
        <v>10</v>
      </c>
      <c r="E5071" s="6" t="s">
        <v>8</v>
      </c>
      <c r="F5071" s="15" t="s">
        <v>206</v>
      </c>
      <c r="G5071" s="9"/>
      <c r="H5071" s="84" t="str">
        <f t="shared" si="79"/>
        <v>Reason Unknown</v>
      </c>
      <c r="I5071" s="63">
        <f>(tbl_raw_data[[#This Row],[Date Actioned]])-(tbl_raw_data[[#This Row],[Date Tagged]])</f>
        <v>1.4606481483497191E-2</v>
      </c>
      <c r="J5071" s="66">
        <f>HOUR(tbl_raw_data[[#This Row],[time_taken]])*60+MINUTE(tbl_raw_data[[#This Row],[time_taken]])+SECOND(tbl_raw_data[[#This Row],[time_taken]])/60</f>
        <v>21.033333333333335</v>
      </c>
      <c r="K5071" s="68">
        <f>DATE(YEAR(tbl_raw_data[[#This Row],[Date Actioned]]),MONTH(tbl_raw_data[[#This Row],[Date Actioned]]),DAY(tbl_raw_data[[#This Row],[Date Actioned]]))</f>
        <v>45152</v>
      </c>
      <c r="L5071" s="65" t="str">
        <f>UPPER(TEXT(tbl_raw_data[[#This Row],[updated_date]],"MMMM"))</f>
        <v>AUGUST</v>
      </c>
      <c r="M5071" s="65" t="str">
        <f>"WEEK "&amp;IF(ROUNDUP(DAY(tbl_raw_data[[#This Row],[updated_date]])/7,0)=5,4,ROUNDUP(DAY(tbl_raw_data[[#This Row],[updated_date]])/7,0))</f>
        <v>WEEK 2</v>
      </c>
      <c r="N5071" s="71" t="str">
        <f>UPPER(VLOOKUP(tbl_raw_data[[#This Row],[Analyst]],settings!$A$1:$B$15,2,0))</f>
        <v>HARDIK</v>
      </c>
      <c r="O5071" s="71" t="str">
        <f>TRIM(UPPER(tbl_raw_data[[#This Row],[Outcome]]))</f>
        <v>APPROVE</v>
      </c>
      <c r="P5071" s="71" t="str">
        <f>TRIM(UPPER(tbl_raw_data[[#This Row],[Queue Name]]))</f>
        <v>CONSUMER POST BUREAU</v>
      </c>
      <c r="Q5071" s="71" t="str">
        <f>IF(tbl_raw_data[[#This Row],[time_taken_in_min]]&lt;=settings!$D$2,"SLA_MET","SLA_NOT_MET")</f>
        <v>SLA_NOT_MET</v>
      </c>
    </row>
    <row r="5072" spans="1:17" hidden="1" x14ac:dyDescent="0.3">
      <c r="A5072" s="1" t="s">
        <v>6035</v>
      </c>
      <c r="B5072" s="34">
        <v>45152.656041666669</v>
      </c>
      <c r="C5072" s="42">
        <v>45152.664513888885</v>
      </c>
      <c r="D5072" s="3" t="s">
        <v>10</v>
      </c>
      <c r="E5072" s="3" t="s">
        <v>11</v>
      </c>
      <c r="F5072" s="14" t="s">
        <v>21</v>
      </c>
      <c r="G5072" s="4"/>
      <c r="H5072" s="84" t="str">
        <f t="shared" si="79"/>
        <v>Reason Unknown</v>
      </c>
      <c r="I5072" s="63">
        <f>(tbl_raw_data[[#This Row],[Date Actioned]])-(tbl_raw_data[[#This Row],[Date Tagged]])</f>
        <v>8.4722222163691185E-3</v>
      </c>
      <c r="J5072" s="66">
        <f>HOUR(tbl_raw_data[[#This Row],[time_taken]])*60+MINUTE(tbl_raw_data[[#This Row],[time_taken]])+SECOND(tbl_raw_data[[#This Row],[time_taken]])/60</f>
        <v>12.2</v>
      </c>
      <c r="K5072" s="68">
        <f>DATE(YEAR(tbl_raw_data[[#This Row],[Date Actioned]]),MONTH(tbl_raw_data[[#This Row],[Date Actioned]]),DAY(tbl_raw_data[[#This Row],[Date Actioned]]))</f>
        <v>45152</v>
      </c>
      <c r="L5072" s="65" t="str">
        <f>UPPER(TEXT(tbl_raw_data[[#This Row],[updated_date]],"MMMM"))</f>
        <v>AUGUST</v>
      </c>
      <c r="M5072" s="65" t="str">
        <f>"WEEK "&amp;IF(ROUNDUP(DAY(tbl_raw_data[[#This Row],[updated_date]])/7,0)=5,4,ROUNDUP(DAY(tbl_raw_data[[#This Row],[updated_date]])/7,0))</f>
        <v>WEEK 2</v>
      </c>
      <c r="N5072" s="71" t="str">
        <f>UPPER(VLOOKUP(tbl_raw_data[[#This Row],[Analyst]],settings!$A$1:$B$15,2,0))</f>
        <v>SHAHID</v>
      </c>
      <c r="O5072" s="71" t="str">
        <f>TRIM(UPPER(tbl_raw_data[[#This Row],[Outcome]]))</f>
        <v>APPROVE</v>
      </c>
      <c r="P5072" s="71" t="str">
        <f>TRIM(UPPER(tbl_raw_data[[#This Row],[Queue Name]]))</f>
        <v>CONSUMER EXISTING</v>
      </c>
      <c r="Q5072" s="71" t="str">
        <f>IF(tbl_raw_data[[#This Row],[time_taken_in_min]]&lt;=settings!$D$2,"SLA_MET","SLA_NOT_MET")</f>
        <v>SLA_MET</v>
      </c>
    </row>
    <row r="5073" spans="1:17" hidden="1" x14ac:dyDescent="0.3">
      <c r="A5073" s="5" t="s">
        <v>6036</v>
      </c>
      <c r="B5073" s="34">
        <v>45152.674768518518</v>
      </c>
      <c r="C5073" s="43">
        <v>45152.681296296294</v>
      </c>
      <c r="D5073" s="6" t="s">
        <v>10</v>
      </c>
      <c r="E5073" s="6" t="s">
        <v>11</v>
      </c>
      <c r="F5073" s="15" t="s">
        <v>21</v>
      </c>
      <c r="G5073" s="9"/>
      <c r="H5073" s="84" t="str">
        <f t="shared" si="79"/>
        <v>Reason Unknown</v>
      </c>
      <c r="I5073" s="63">
        <f>(tbl_raw_data[[#This Row],[Date Actioned]])-(tbl_raw_data[[#This Row],[Date Tagged]])</f>
        <v>6.5277777757728472E-3</v>
      </c>
      <c r="J5073" s="66">
        <f>HOUR(tbl_raw_data[[#This Row],[time_taken]])*60+MINUTE(tbl_raw_data[[#This Row],[time_taken]])+SECOND(tbl_raw_data[[#This Row],[time_taken]])/60</f>
        <v>9.4</v>
      </c>
      <c r="K5073" s="68">
        <f>DATE(YEAR(tbl_raw_data[[#This Row],[Date Actioned]]),MONTH(tbl_raw_data[[#This Row],[Date Actioned]]),DAY(tbl_raw_data[[#This Row],[Date Actioned]]))</f>
        <v>45152</v>
      </c>
      <c r="L5073" s="65" t="str">
        <f>UPPER(TEXT(tbl_raw_data[[#This Row],[updated_date]],"MMMM"))</f>
        <v>AUGUST</v>
      </c>
      <c r="M5073" s="65" t="str">
        <f>"WEEK "&amp;IF(ROUNDUP(DAY(tbl_raw_data[[#This Row],[updated_date]])/7,0)=5,4,ROUNDUP(DAY(tbl_raw_data[[#This Row],[updated_date]])/7,0))</f>
        <v>WEEK 2</v>
      </c>
      <c r="N5073" s="71" t="str">
        <f>UPPER(VLOOKUP(tbl_raw_data[[#This Row],[Analyst]],settings!$A$1:$B$15,2,0))</f>
        <v>SHAHID</v>
      </c>
      <c r="O5073" s="71" t="str">
        <f>TRIM(UPPER(tbl_raw_data[[#This Row],[Outcome]]))</f>
        <v>APPROVE</v>
      </c>
      <c r="P5073" s="71" t="str">
        <f>TRIM(UPPER(tbl_raw_data[[#This Row],[Queue Name]]))</f>
        <v>CONSUMER EXISTING</v>
      </c>
      <c r="Q5073" s="71" t="str">
        <f>IF(tbl_raw_data[[#This Row],[time_taken_in_min]]&lt;=settings!$D$2,"SLA_MET","SLA_NOT_MET")</f>
        <v>SLA_MET</v>
      </c>
    </row>
    <row r="5074" spans="1:17" hidden="1" x14ac:dyDescent="0.3">
      <c r="A5074" s="7" t="s">
        <v>6037</v>
      </c>
      <c r="B5074" s="34">
        <v>45152.685682870368</v>
      </c>
      <c r="C5074" s="42">
        <v>45152.696064814816</v>
      </c>
      <c r="D5074" s="3" t="s">
        <v>10</v>
      </c>
      <c r="E5074" s="3" t="s">
        <v>11</v>
      </c>
      <c r="F5074" s="14" t="s">
        <v>206</v>
      </c>
      <c r="G5074" s="4"/>
      <c r="H5074" s="84" t="str">
        <f t="shared" si="79"/>
        <v>Reason Unknown</v>
      </c>
      <c r="I5074" s="63">
        <f>(tbl_raw_data[[#This Row],[Date Actioned]])-(tbl_raw_data[[#This Row],[Date Tagged]])</f>
        <v>1.0381944448454306E-2</v>
      </c>
      <c r="J5074" s="66">
        <f>HOUR(tbl_raw_data[[#This Row],[time_taken]])*60+MINUTE(tbl_raw_data[[#This Row],[time_taken]])+SECOND(tbl_raw_data[[#This Row],[time_taken]])/60</f>
        <v>14.95</v>
      </c>
      <c r="K5074" s="68">
        <f>DATE(YEAR(tbl_raw_data[[#This Row],[Date Actioned]]),MONTH(tbl_raw_data[[#This Row],[Date Actioned]]),DAY(tbl_raw_data[[#This Row],[Date Actioned]]))</f>
        <v>45152</v>
      </c>
      <c r="L5074" s="65" t="str">
        <f>UPPER(TEXT(tbl_raw_data[[#This Row],[updated_date]],"MMMM"))</f>
        <v>AUGUST</v>
      </c>
      <c r="M5074" s="65" t="str">
        <f>"WEEK "&amp;IF(ROUNDUP(DAY(tbl_raw_data[[#This Row],[updated_date]])/7,0)=5,4,ROUNDUP(DAY(tbl_raw_data[[#This Row],[updated_date]])/7,0))</f>
        <v>WEEK 2</v>
      </c>
      <c r="N5074" s="71" t="str">
        <f>UPPER(VLOOKUP(tbl_raw_data[[#This Row],[Analyst]],settings!$A$1:$B$15,2,0))</f>
        <v>HARDIK</v>
      </c>
      <c r="O5074" s="71" t="str">
        <f>TRIM(UPPER(tbl_raw_data[[#This Row],[Outcome]]))</f>
        <v>APPROVE</v>
      </c>
      <c r="P5074" s="71" t="str">
        <f>TRIM(UPPER(tbl_raw_data[[#This Row],[Queue Name]]))</f>
        <v>CONSUMER EXISTING</v>
      </c>
      <c r="Q5074" s="71" t="str">
        <f>IF(tbl_raw_data[[#This Row],[time_taken_in_min]]&lt;=settings!$D$2,"SLA_MET","SLA_NOT_MET")</f>
        <v>SLA_MET</v>
      </c>
    </row>
    <row r="5075" spans="1:17" hidden="1" x14ac:dyDescent="0.3">
      <c r="A5075" s="1" t="s">
        <v>6038</v>
      </c>
      <c r="B5075" s="34">
        <v>45152.68917824074</v>
      </c>
      <c r="C5075" s="43">
        <v>45152.696076388886</v>
      </c>
      <c r="D5075" s="6" t="s">
        <v>10</v>
      </c>
      <c r="E5075" s="6" t="s">
        <v>11</v>
      </c>
      <c r="F5075" s="15" t="s">
        <v>21</v>
      </c>
      <c r="G5075" s="9"/>
      <c r="H5075" s="84" t="str">
        <f t="shared" si="79"/>
        <v>Reason Unknown</v>
      </c>
      <c r="I5075" s="63">
        <f>(tbl_raw_data[[#This Row],[Date Actioned]])-(tbl_raw_data[[#This Row],[Date Tagged]])</f>
        <v>6.8981481454102322E-3</v>
      </c>
      <c r="J5075" s="66">
        <f>HOUR(tbl_raw_data[[#This Row],[time_taken]])*60+MINUTE(tbl_raw_data[[#This Row],[time_taken]])+SECOND(tbl_raw_data[[#This Row],[time_taken]])/60</f>
        <v>9.9333333333333336</v>
      </c>
      <c r="K5075" s="68">
        <f>DATE(YEAR(tbl_raw_data[[#This Row],[Date Actioned]]),MONTH(tbl_raw_data[[#This Row],[Date Actioned]]),DAY(tbl_raw_data[[#This Row],[Date Actioned]]))</f>
        <v>45152</v>
      </c>
      <c r="L5075" s="65" t="str">
        <f>UPPER(TEXT(tbl_raw_data[[#This Row],[updated_date]],"MMMM"))</f>
        <v>AUGUST</v>
      </c>
      <c r="M5075" s="65" t="str">
        <f>"WEEK "&amp;IF(ROUNDUP(DAY(tbl_raw_data[[#This Row],[updated_date]])/7,0)=5,4,ROUNDUP(DAY(tbl_raw_data[[#This Row],[updated_date]])/7,0))</f>
        <v>WEEK 2</v>
      </c>
      <c r="N5075" s="71" t="str">
        <f>UPPER(VLOOKUP(tbl_raw_data[[#This Row],[Analyst]],settings!$A$1:$B$15,2,0))</f>
        <v>SHAHID</v>
      </c>
      <c r="O5075" s="71" t="str">
        <f>TRIM(UPPER(tbl_raw_data[[#This Row],[Outcome]]))</f>
        <v>APPROVE</v>
      </c>
      <c r="P5075" s="71" t="str">
        <f>TRIM(UPPER(tbl_raw_data[[#This Row],[Queue Name]]))</f>
        <v>CONSUMER EXISTING</v>
      </c>
      <c r="Q5075" s="71" t="str">
        <f>IF(tbl_raw_data[[#This Row],[time_taken_in_min]]&lt;=settings!$D$2,"SLA_MET","SLA_NOT_MET")</f>
        <v>SLA_MET</v>
      </c>
    </row>
    <row r="5076" spans="1:17" hidden="1" x14ac:dyDescent="0.3">
      <c r="A5076" s="5" t="s">
        <v>6039</v>
      </c>
      <c r="B5076" s="34">
        <v>45152.689467592594</v>
      </c>
      <c r="C5076" s="42">
        <v>45152.704629629632</v>
      </c>
      <c r="D5076" s="3" t="s">
        <v>10</v>
      </c>
      <c r="E5076" s="3" t="s">
        <v>11</v>
      </c>
      <c r="F5076" s="14" t="s">
        <v>206</v>
      </c>
      <c r="G5076" s="4"/>
      <c r="H5076" s="84" t="str">
        <f t="shared" si="79"/>
        <v>Reason Unknown</v>
      </c>
      <c r="I5076" s="63">
        <f>(tbl_raw_data[[#This Row],[Date Actioned]])-(tbl_raw_data[[#This Row],[Date Tagged]])</f>
        <v>1.5162037037953269E-2</v>
      </c>
      <c r="J5076" s="66">
        <f>HOUR(tbl_raw_data[[#This Row],[time_taken]])*60+MINUTE(tbl_raw_data[[#This Row],[time_taken]])+SECOND(tbl_raw_data[[#This Row],[time_taken]])/60</f>
        <v>21.833333333333332</v>
      </c>
      <c r="K5076" s="68">
        <f>DATE(YEAR(tbl_raw_data[[#This Row],[Date Actioned]]),MONTH(tbl_raw_data[[#This Row],[Date Actioned]]),DAY(tbl_raw_data[[#This Row],[Date Actioned]]))</f>
        <v>45152</v>
      </c>
      <c r="L5076" s="65" t="str">
        <f>UPPER(TEXT(tbl_raw_data[[#This Row],[updated_date]],"MMMM"))</f>
        <v>AUGUST</v>
      </c>
      <c r="M5076" s="65" t="str">
        <f>"WEEK "&amp;IF(ROUNDUP(DAY(tbl_raw_data[[#This Row],[updated_date]])/7,0)=5,4,ROUNDUP(DAY(tbl_raw_data[[#This Row],[updated_date]])/7,0))</f>
        <v>WEEK 2</v>
      </c>
      <c r="N5076" s="71" t="str">
        <f>UPPER(VLOOKUP(tbl_raw_data[[#This Row],[Analyst]],settings!$A$1:$B$15,2,0))</f>
        <v>HARDIK</v>
      </c>
      <c r="O5076" s="71" t="str">
        <f>TRIM(UPPER(tbl_raw_data[[#This Row],[Outcome]]))</f>
        <v>APPROVE</v>
      </c>
      <c r="P5076" s="71" t="str">
        <f>TRIM(UPPER(tbl_raw_data[[#This Row],[Queue Name]]))</f>
        <v>CONSUMER EXISTING</v>
      </c>
      <c r="Q5076" s="71" t="str">
        <f>IF(tbl_raw_data[[#This Row],[time_taken_in_min]]&lt;=settings!$D$2,"SLA_MET","SLA_NOT_MET")</f>
        <v>SLA_NOT_MET</v>
      </c>
    </row>
    <row r="5077" spans="1:17" hidden="1" x14ac:dyDescent="0.3">
      <c r="A5077" s="7" t="s">
        <v>6040</v>
      </c>
      <c r="B5077" s="34">
        <v>45152.695104166669</v>
      </c>
      <c r="C5077" s="43">
        <v>45152.700995370367</v>
      </c>
      <c r="D5077" s="6" t="s">
        <v>10</v>
      </c>
      <c r="E5077" s="6" t="s">
        <v>11</v>
      </c>
      <c r="F5077" s="15" t="s">
        <v>21</v>
      </c>
      <c r="G5077" s="9"/>
      <c r="H5077" s="84" t="str">
        <f t="shared" si="79"/>
        <v>Reason Unknown</v>
      </c>
      <c r="I5077" s="63">
        <f>(tbl_raw_data[[#This Row],[Date Actioned]])-(tbl_raw_data[[#This Row],[Date Tagged]])</f>
        <v>5.8912036984111182E-3</v>
      </c>
      <c r="J5077" s="66">
        <f>HOUR(tbl_raw_data[[#This Row],[time_taken]])*60+MINUTE(tbl_raw_data[[#This Row],[time_taken]])+SECOND(tbl_raw_data[[#This Row],[time_taken]])/60</f>
        <v>8.4833333333333325</v>
      </c>
      <c r="K5077" s="68">
        <f>DATE(YEAR(tbl_raw_data[[#This Row],[Date Actioned]]),MONTH(tbl_raw_data[[#This Row],[Date Actioned]]),DAY(tbl_raw_data[[#This Row],[Date Actioned]]))</f>
        <v>45152</v>
      </c>
      <c r="L5077" s="65" t="str">
        <f>UPPER(TEXT(tbl_raw_data[[#This Row],[updated_date]],"MMMM"))</f>
        <v>AUGUST</v>
      </c>
      <c r="M5077" s="65" t="str">
        <f>"WEEK "&amp;IF(ROUNDUP(DAY(tbl_raw_data[[#This Row],[updated_date]])/7,0)=5,4,ROUNDUP(DAY(tbl_raw_data[[#This Row],[updated_date]])/7,0))</f>
        <v>WEEK 2</v>
      </c>
      <c r="N5077" s="71" t="str">
        <f>UPPER(VLOOKUP(tbl_raw_data[[#This Row],[Analyst]],settings!$A$1:$B$15,2,0))</f>
        <v>SHAHID</v>
      </c>
      <c r="O5077" s="71" t="str">
        <f>TRIM(UPPER(tbl_raw_data[[#This Row],[Outcome]]))</f>
        <v>APPROVE</v>
      </c>
      <c r="P5077" s="71" t="str">
        <f>TRIM(UPPER(tbl_raw_data[[#This Row],[Queue Name]]))</f>
        <v>CONSUMER EXISTING</v>
      </c>
      <c r="Q5077" s="71" t="str">
        <f>IF(tbl_raw_data[[#This Row],[time_taken_in_min]]&lt;=settings!$D$2,"SLA_MET","SLA_NOT_MET")</f>
        <v>SLA_MET</v>
      </c>
    </row>
    <row r="5078" spans="1:17" hidden="1" x14ac:dyDescent="0.3">
      <c r="A5078" s="1" t="s">
        <v>6041</v>
      </c>
      <c r="B5078" s="34">
        <v>45152.695243055554</v>
      </c>
      <c r="C5078" s="42">
        <v>45152.709178240744</v>
      </c>
      <c r="D5078" s="3" t="s">
        <v>10</v>
      </c>
      <c r="E5078" s="3" t="s">
        <v>11</v>
      </c>
      <c r="F5078" s="14" t="s">
        <v>21</v>
      </c>
      <c r="G5078" s="4"/>
      <c r="H5078" s="84" t="str">
        <f t="shared" si="79"/>
        <v>Reason Unknown</v>
      </c>
      <c r="I5078" s="63">
        <f>(tbl_raw_data[[#This Row],[Date Actioned]])-(tbl_raw_data[[#This Row],[Date Tagged]])</f>
        <v>1.393518519034842E-2</v>
      </c>
      <c r="J5078" s="66">
        <f>HOUR(tbl_raw_data[[#This Row],[time_taken]])*60+MINUTE(tbl_raw_data[[#This Row],[time_taken]])+SECOND(tbl_raw_data[[#This Row],[time_taken]])/60</f>
        <v>20.066666666666666</v>
      </c>
      <c r="K5078" s="68">
        <f>DATE(YEAR(tbl_raw_data[[#This Row],[Date Actioned]]),MONTH(tbl_raw_data[[#This Row],[Date Actioned]]),DAY(tbl_raw_data[[#This Row],[Date Actioned]]))</f>
        <v>45152</v>
      </c>
      <c r="L5078" s="65" t="str">
        <f>UPPER(TEXT(tbl_raw_data[[#This Row],[updated_date]],"MMMM"))</f>
        <v>AUGUST</v>
      </c>
      <c r="M5078" s="65" t="str">
        <f>"WEEK "&amp;IF(ROUNDUP(DAY(tbl_raw_data[[#This Row],[updated_date]])/7,0)=5,4,ROUNDUP(DAY(tbl_raw_data[[#This Row],[updated_date]])/7,0))</f>
        <v>WEEK 2</v>
      </c>
      <c r="N5078" s="71" t="str">
        <f>UPPER(VLOOKUP(tbl_raw_data[[#This Row],[Analyst]],settings!$A$1:$B$15,2,0))</f>
        <v>SHAHID</v>
      </c>
      <c r="O5078" s="71" t="str">
        <f>TRIM(UPPER(tbl_raw_data[[#This Row],[Outcome]]))</f>
        <v>APPROVE</v>
      </c>
      <c r="P5078" s="71" t="str">
        <f>TRIM(UPPER(tbl_raw_data[[#This Row],[Queue Name]]))</f>
        <v>CONSUMER EXISTING</v>
      </c>
      <c r="Q5078" s="71" t="str">
        <f>IF(tbl_raw_data[[#This Row],[time_taken_in_min]]&lt;=settings!$D$2,"SLA_MET","SLA_NOT_MET")</f>
        <v>SLA_NOT_MET</v>
      </c>
    </row>
    <row r="5079" spans="1:17" hidden="1" x14ac:dyDescent="0.3">
      <c r="A5079" s="5" t="s">
        <v>6042</v>
      </c>
      <c r="B5079" s="34">
        <v>45152.719814814816</v>
      </c>
      <c r="C5079" s="43">
        <v>45152.727222222224</v>
      </c>
      <c r="D5079" s="6" t="s">
        <v>10</v>
      </c>
      <c r="E5079" s="6" t="s">
        <v>8</v>
      </c>
      <c r="F5079" s="15" t="s">
        <v>21</v>
      </c>
      <c r="G5079" s="9"/>
      <c r="H5079" s="84" t="str">
        <f t="shared" si="79"/>
        <v>Reason Unknown</v>
      </c>
      <c r="I5079" s="63">
        <f>(tbl_raw_data[[#This Row],[Date Actioned]])-(tbl_raw_data[[#This Row],[Date Tagged]])</f>
        <v>7.4074074072996154E-3</v>
      </c>
      <c r="J5079" s="66">
        <f>HOUR(tbl_raw_data[[#This Row],[time_taken]])*60+MINUTE(tbl_raw_data[[#This Row],[time_taken]])+SECOND(tbl_raw_data[[#This Row],[time_taken]])/60</f>
        <v>10.666666666666666</v>
      </c>
      <c r="K5079" s="68">
        <f>DATE(YEAR(tbl_raw_data[[#This Row],[Date Actioned]]),MONTH(tbl_raw_data[[#This Row],[Date Actioned]]),DAY(tbl_raw_data[[#This Row],[Date Actioned]]))</f>
        <v>45152</v>
      </c>
      <c r="L5079" s="65" t="str">
        <f>UPPER(TEXT(tbl_raw_data[[#This Row],[updated_date]],"MMMM"))</f>
        <v>AUGUST</v>
      </c>
      <c r="M5079" s="65" t="str">
        <f>"WEEK "&amp;IF(ROUNDUP(DAY(tbl_raw_data[[#This Row],[updated_date]])/7,0)=5,4,ROUNDUP(DAY(tbl_raw_data[[#This Row],[updated_date]])/7,0))</f>
        <v>WEEK 2</v>
      </c>
      <c r="N5079" s="71" t="str">
        <f>UPPER(VLOOKUP(tbl_raw_data[[#This Row],[Analyst]],settings!$A$1:$B$15,2,0))</f>
        <v>SHAHID</v>
      </c>
      <c r="O5079" s="71" t="str">
        <f>TRIM(UPPER(tbl_raw_data[[#This Row],[Outcome]]))</f>
        <v>APPROVE</v>
      </c>
      <c r="P5079" s="71" t="str">
        <f>TRIM(UPPER(tbl_raw_data[[#This Row],[Queue Name]]))</f>
        <v>CONSUMER POST BUREAU</v>
      </c>
      <c r="Q5079" s="71" t="str">
        <f>IF(tbl_raw_data[[#This Row],[time_taken_in_min]]&lt;=settings!$D$2,"SLA_MET","SLA_NOT_MET")</f>
        <v>SLA_MET</v>
      </c>
    </row>
    <row r="5080" spans="1:17" hidden="1" x14ac:dyDescent="0.3">
      <c r="A5080" s="7" t="s">
        <v>6043</v>
      </c>
      <c r="B5080" s="34">
        <v>45152.730231481481</v>
      </c>
      <c r="C5080" s="42">
        <v>45152.742326388892</v>
      </c>
      <c r="D5080" s="3" t="s">
        <v>10</v>
      </c>
      <c r="E5080" s="3" t="s">
        <v>11</v>
      </c>
      <c r="F5080" s="14" t="s">
        <v>206</v>
      </c>
      <c r="G5080" s="4"/>
      <c r="H5080" s="84" t="str">
        <f t="shared" si="79"/>
        <v>Reason Unknown</v>
      </c>
      <c r="I5080" s="63">
        <f>(tbl_raw_data[[#This Row],[Date Actioned]])-(tbl_raw_data[[#This Row],[Date Tagged]])</f>
        <v>1.209490741166519E-2</v>
      </c>
      <c r="J5080" s="66">
        <f>HOUR(tbl_raw_data[[#This Row],[time_taken]])*60+MINUTE(tbl_raw_data[[#This Row],[time_taken]])+SECOND(tbl_raw_data[[#This Row],[time_taken]])/60</f>
        <v>17.416666666666668</v>
      </c>
      <c r="K5080" s="68">
        <f>DATE(YEAR(tbl_raw_data[[#This Row],[Date Actioned]]),MONTH(tbl_raw_data[[#This Row],[Date Actioned]]),DAY(tbl_raw_data[[#This Row],[Date Actioned]]))</f>
        <v>45152</v>
      </c>
      <c r="L5080" s="65" t="str">
        <f>UPPER(TEXT(tbl_raw_data[[#This Row],[updated_date]],"MMMM"))</f>
        <v>AUGUST</v>
      </c>
      <c r="M5080" s="65" t="str">
        <f>"WEEK "&amp;IF(ROUNDUP(DAY(tbl_raw_data[[#This Row],[updated_date]])/7,0)=5,4,ROUNDUP(DAY(tbl_raw_data[[#This Row],[updated_date]])/7,0))</f>
        <v>WEEK 2</v>
      </c>
      <c r="N5080" s="71" t="str">
        <f>UPPER(VLOOKUP(tbl_raw_data[[#This Row],[Analyst]],settings!$A$1:$B$15,2,0))</f>
        <v>HARDIK</v>
      </c>
      <c r="O5080" s="71" t="str">
        <f>TRIM(UPPER(tbl_raw_data[[#This Row],[Outcome]]))</f>
        <v>APPROVE</v>
      </c>
      <c r="P5080" s="71" t="str">
        <f>TRIM(UPPER(tbl_raw_data[[#This Row],[Queue Name]]))</f>
        <v>CONSUMER EXISTING</v>
      </c>
      <c r="Q5080" s="71" t="str">
        <f>IF(tbl_raw_data[[#This Row],[time_taken_in_min]]&lt;=settings!$D$2,"SLA_MET","SLA_NOT_MET")</f>
        <v>SLA_MET</v>
      </c>
    </row>
    <row r="5081" spans="1:17" hidden="1" x14ac:dyDescent="0.3">
      <c r="A5081" s="1" t="s">
        <v>6044</v>
      </c>
      <c r="B5081" s="34">
        <v>45152.738541666666</v>
      </c>
      <c r="C5081" s="43">
        <v>45152.748379629629</v>
      </c>
      <c r="D5081" s="6" t="s">
        <v>10</v>
      </c>
      <c r="E5081" s="6" t="s">
        <v>11</v>
      </c>
      <c r="F5081" s="15" t="s">
        <v>206</v>
      </c>
      <c r="G5081" s="9"/>
      <c r="H5081" s="84" t="str">
        <f t="shared" si="79"/>
        <v>Reason Unknown</v>
      </c>
      <c r="I5081" s="63">
        <f>(tbl_raw_data[[#This Row],[Date Actioned]])-(tbl_raw_data[[#This Row],[Date Tagged]])</f>
        <v>9.8379629635019228E-3</v>
      </c>
      <c r="J5081" s="66">
        <f>HOUR(tbl_raw_data[[#This Row],[time_taken]])*60+MINUTE(tbl_raw_data[[#This Row],[time_taken]])+SECOND(tbl_raw_data[[#This Row],[time_taken]])/60</f>
        <v>14.166666666666666</v>
      </c>
      <c r="K5081" s="68">
        <f>DATE(YEAR(tbl_raw_data[[#This Row],[Date Actioned]]),MONTH(tbl_raw_data[[#This Row],[Date Actioned]]),DAY(tbl_raw_data[[#This Row],[Date Actioned]]))</f>
        <v>45152</v>
      </c>
      <c r="L5081" s="65" t="str">
        <f>UPPER(TEXT(tbl_raw_data[[#This Row],[updated_date]],"MMMM"))</f>
        <v>AUGUST</v>
      </c>
      <c r="M5081" s="65" t="str">
        <f>"WEEK "&amp;IF(ROUNDUP(DAY(tbl_raw_data[[#This Row],[updated_date]])/7,0)=5,4,ROUNDUP(DAY(tbl_raw_data[[#This Row],[updated_date]])/7,0))</f>
        <v>WEEK 2</v>
      </c>
      <c r="N5081" s="71" t="str">
        <f>UPPER(VLOOKUP(tbl_raw_data[[#This Row],[Analyst]],settings!$A$1:$B$15,2,0))</f>
        <v>HARDIK</v>
      </c>
      <c r="O5081" s="71" t="str">
        <f>TRIM(UPPER(tbl_raw_data[[#This Row],[Outcome]]))</f>
        <v>APPROVE</v>
      </c>
      <c r="P5081" s="71" t="str">
        <f>TRIM(UPPER(tbl_raw_data[[#This Row],[Queue Name]]))</f>
        <v>CONSUMER EXISTING</v>
      </c>
      <c r="Q5081" s="71" t="str">
        <f>IF(tbl_raw_data[[#This Row],[time_taken_in_min]]&lt;=settings!$D$2,"SLA_MET","SLA_NOT_MET")</f>
        <v>SLA_MET</v>
      </c>
    </row>
    <row r="5082" spans="1:17" hidden="1" x14ac:dyDescent="0.3">
      <c r="A5082" s="5" t="s">
        <v>6045</v>
      </c>
      <c r="B5082" s="34">
        <v>45152.782604166663</v>
      </c>
      <c r="C5082" s="42">
        <v>45152.790706018517</v>
      </c>
      <c r="D5082" s="3" t="s">
        <v>10</v>
      </c>
      <c r="E5082" s="3" t="s">
        <v>8</v>
      </c>
      <c r="F5082" s="14" t="s">
        <v>206</v>
      </c>
      <c r="G5082" s="4"/>
      <c r="H5082" s="84" t="str">
        <f t="shared" si="79"/>
        <v>Reason Unknown</v>
      </c>
      <c r="I5082" s="63">
        <f>(tbl_raw_data[[#This Row],[Date Actioned]])-(tbl_raw_data[[#This Row],[Date Tagged]])</f>
        <v>8.1018518540076911E-3</v>
      </c>
      <c r="J5082" s="66">
        <f>HOUR(tbl_raw_data[[#This Row],[time_taken]])*60+MINUTE(tbl_raw_data[[#This Row],[time_taken]])+SECOND(tbl_raw_data[[#This Row],[time_taken]])/60</f>
        <v>11.666666666666666</v>
      </c>
      <c r="K5082" s="68">
        <f>DATE(YEAR(tbl_raw_data[[#This Row],[Date Actioned]]),MONTH(tbl_raw_data[[#This Row],[Date Actioned]]),DAY(tbl_raw_data[[#This Row],[Date Actioned]]))</f>
        <v>45152</v>
      </c>
      <c r="L5082" s="65" t="str">
        <f>UPPER(TEXT(tbl_raw_data[[#This Row],[updated_date]],"MMMM"))</f>
        <v>AUGUST</v>
      </c>
      <c r="M5082" s="65" t="str">
        <f>"WEEK "&amp;IF(ROUNDUP(DAY(tbl_raw_data[[#This Row],[updated_date]])/7,0)=5,4,ROUNDUP(DAY(tbl_raw_data[[#This Row],[updated_date]])/7,0))</f>
        <v>WEEK 2</v>
      </c>
      <c r="N5082" s="71" t="str">
        <f>UPPER(VLOOKUP(tbl_raw_data[[#This Row],[Analyst]],settings!$A$1:$B$15,2,0))</f>
        <v>HARDIK</v>
      </c>
      <c r="O5082" s="71" t="str">
        <f>TRIM(UPPER(tbl_raw_data[[#This Row],[Outcome]]))</f>
        <v>APPROVE</v>
      </c>
      <c r="P5082" s="71" t="str">
        <f>TRIM(UPPER(tbl_raw_data[[#This Row],[Queue Name]]))</f>
        <v>CONSUMER POST BUREAU</v>
      </c>
      <c r="Q5082" s="71" t="str">
        <f>IF(tbl_raw_data[[#This Row],[time_taken_in_min]]&lt;=settings!$D$2,"SLA_MET","SLA_NOT_MET")</f>
        <v>SLA_MET</v>
      </c>
    </row>
    <row r="5083" spans="1:17" hidden="1" x14ac:dyDescent="0.3">
      <c r="A5083" s="7" t="s">
        <v>6046</v>
      </c>
      <c r="B5083" s="34">
        <v>45152.826909722222</v>
      </c>
      <c r="C5083" s="43">
        <v>45152.834409722222</v>
      </c>
      <c r="D5083" s="6" t="s">
        <v>10</v>
      </c>
      <c r="E5083" s="6" t="s">
        <v>11</v>
      </c>
      <c r="F5083" s="15" t="s">
        <v>206</v>
      </c>
      <c r="G5083" s="9"/>
      <c r="H5083" s="84" t="str">
        <f t="shared" si="79"/>
        <v>Reason Unknown</v>
      </c>
      <c r="I5083" s="63">
        <f>(tbl_raw_data[[#This Row],[Date Actioned]])-(tbl_raw_data[[#This Row],[Date Tagged]])</f>
        <v>7.4999999997089617E-3</v>
      </c>
      <c r="J5083" s="66">
        <f>HOUR(tbl_raw_data[[#This Row],[time_taken]])*60+MINUTE(tbl_raw_data[[#This Row],[time_taken]])+SECOND(tbl_raw_data[[#This Row],[time_taken]])/60</f>
        <v>10.8</v>
      </c>
      <c r="K5083" s="68">
        <f>DATE(YEAR(tbl_raw_data[[#This Row],[Date Actioned]]),MONTH(tbl_raw_data[[#This Row],[Date Actioned]]),DAY(tbl_raw_data[[#This Row],[Date Actioned]]))</f>
        <v>45152</v>
      </c>
      <c r="L5083" s="65" t="str">
        <f>UPPER(TEXT(tbl_raw_data[[#This Row],[updated_date]],"MMMM"))</f>
        <v>AUGUST</v>
      </c>
      <c r="M5083" s="65" t="str">
        <f>"WEEK "&amp;IF(ROUNDUP(DAY(tbl_raw_data[[#This Row],[updated_date]])/7,0)=5,4,ROUNDUP(DAY(tbl_raw_data[[#This Row],[updated_date]])/7,0))</f>
        <v>WEEK 2</v>
      </c>
      <c r="N5083" s="71" t="str">
        <f>UPPER(VLOOKUP(tbl_raw_data[[#This Row],[Analyst]],settings!$A$1:$B$15,2,0))</f>
        <v>HARDIK</v>
      </c>
      <c r="O5083" s="71" t="str">
        <f>TRIM(UPPER(tbl_raw_data[[#This Row],[Outcome]]))</f>
        <v>APPROVE</v>
      </c>
      <c r="P5083" s="71" t="str">
        <f>TRIM(UPPER(tbl_raw_data[[#This Row],[Queue Name]]))</f>
        <v>CONSUMER EXISTING</v>
      </c>
      <c r="Q5083" s="71" t="str">
        <f>IF(tbl_raw_data[[#This Row],[time_taken_in_min]]&lt;=settings!$D$2,"SLA_MET","SLA_NOT_MET")</f>
        <v>SLA_MET</v>
      </c>
    </row>
    <row r="5084" spans="1:17" hidden="1" x14ac:dyDescent="0.3">
      <c r="A5084" s="1" t="s">
        <v>6047</v>
      </c>
      <c r="B5084" s="34">
        <v>45152.836180555554</v>
      </c>
      <c r="C5084" s="42">
        <v>45152.841458333336</v>
      </c>
      <c r="D5084" s="3" t="s">
        <v>10</v>
      </c>
      <c r="E5084" s="3" t="s">
        <v>8</v>
      </c>
      <c r="F5084" s="14" t="s">
        <v>206</v>
      </c>
      <c r="G5084" s="4"/>
      <c r="H5084" s="84" t="str">
        <f t="shared" si="79"/>
        <v>Reason Unknown</v>
      </c>
      <c r="I5084" s="63">
        <f>(tbl_raw_data[[#This Row],[Date Actioned]])-(tbl_raw_data[[#This Row],[Date Tagged]])</f>
        <v>5.2777777818846516E-3</v>
      </c>
      <c r="J5084" s="66">
        <f>HOUR(tbl_raw_data[[#This Row],[time_taken]])*60+MINUTE(tbl_raw_data[[#This Row],[time_taken]])+SECOND(tbl_raw_data[[#This Row],[time_taken]])/60</f>
        <v>7.6</v>
      </c>
      <c r="K5084" s="68">
        <f>DATE(YEAR(tbl_raw_data[[#This Row],[Date Actioned]]),MONTH(tbl_raw_data[[#This Row],[Date Actioned]]),DAY(tbl_raw_data[[#This Row],[Date Actioned]]))</f>
        <v>45152</v>
      </c>
      <c r="L5084" s="65" t="str">
        <f>UPPER(TEXT(tbl_raw_data[[#This Row],[updated_date]],"MMMM"))</f>
        <v>AUGUST</v>
      </c>
      <c r="M5084" s="65" t="str">
        <f>"WEEK "&amp;IF(ROUNDUP(DAY(tbl_raw_data[[#This Row],[updated_date]])/7,0)=5,4,ROUNDUP(DAY(tbl_raw_data[[#This Row],[updated_date]])/7,0))</f>
        <v>WEEK 2</v>
      </c>
      <c r="N5084" s="71" t="str">
        <f>UPPER(VLOOKUP(tbl_raw_data[[#This Row],[Analyst]],settings!$A$1:$B$15,2,0))</f>
        <v>HARDIK</v>
      </c>
      <c r="O5084" s="71" t="str">
        <f>TRIM(UPPER(tbl_raw_data[[#This Row],[Outcome]]))</f>
        <v>APPROVE</v>
      </c>
      <c r="P5084" s="71" t="str">
        <f>TRIM(UPPER(tbl_raw_data[[#This Row],[Queue Name]]))</f>
        <v>CONSUMER POST BUREAU</v>
      </c>
      <c r="Q5084" s="71" t="str">
        <f>IF(tbl_raw_data[[#This Row],[time_taken_in_min]]&lt;=settings!$D$2,"SLA_MET","SLA_NOT_MET")</f>
        <v>SLA_MET</v>
      </c>
    </row>
    <row r="5085" spans="1:17" hidden="1" x14ac:dyDescent="0.3">
      <c r="A5085" s="5" t="s">
        <v>6048</v>
      </c>
      <c r="B5085" s="34">
        <v>45152.876388888886</v>
      </c>
      <c r="C5085" s="43">
        <v>45153.368946759256</v>
      </c>
      <c r="D5085" s="6" t="s">
        <v>10</v>
      </c>
      <c r="E5085" s="6" t="s">
        <v>8</v>
      </c>
      <c r="F5085" s="15" t="s">
        <v>22</v>
      </c>
      <c r="G5085" s="9"/>
      <c r="H5085" s="84" t="str">
        <f t="shared" si="79"/>
        <v>Reason Unknown</v>
      </c>
      <c r="I5085" s="63">
        <f>(tbl_raw_data[[#This Row],[Date Actioned]])-(tbl_raw_data[[#This Row],[Date Tagged]])</f>
        <v>0.49255787036963739</v>
      </c>
      <c r="J5085" s="66">
        <f>HOUR(tbl_raw_data[[#This Row],[time_taken]])*60+MINUTE(tbl_raw_data[[#This Row],[time_taken]])+SECOND(tbl_raw_data[[#This Row],[time_taken]])/60</f>
        <v>709.2833333333333</v>
      </c>
      <c r="K5085" s="68">
        <f>DATE(YEAR(tbl_raw_data[[#This Row],[Date Actioned]]),MONTH(tbl_raw_data[[#This Row],[Date Actioned]]),DAY(tbl_raw_data[[#This Row],[Date Actioned]]))</f>
        <v>45153</v>
      </c>
      <c r="L5085" s="65" t="str">
        <f>UPPER(TEXT(tbl_raw_data[[#This Row],[updated_date]],"MMMM"))</f>
        <v>AUGUST</v>
      </c>
      <c r="M5085" s="65" t="str">
        <f>"WEEK "&amp;IF(ROUNDUP(DAY(tbl_raw_data[[#This Row],[updated_date]])/7,0)=5,4,ROUNDUP(DAY(tbl_raw_data[[#This Row],[updated_date]])/7,0))</f>
        <v>WEEK 3</v>
      </c>
      <c r="N5085" s="71" t="str">
        <f>UPPER(VLOOKUP(tbl_raw_data[[#This Row],[Analyst]],settings!$A$1:$B$15,2,0))</f>
        <v>ROHAN</v>
      </c>
      <c r="O5085" s="71" t="str">
        <f>TRIM(UPPER(tbl_raw_data[[#This Row],[Outcome]]))</f>
        <v>APPROVE</v>
      </c>
      <c r="P5085" s="71" t="str">
        <f>TRIM(UPPER(tbl_raw_data[[#This Row],[Queue Name]]))</f>
        <v>CONSUMER POST BUREAU</v>
      </c>
      <c r="Q5085" s="71" t="str">
        <f>IF(tbl_raw_data[[#This Row],[time_taken_in_min]]&lt;=settings!$D$2,"SLA_MET","SLA_NOT_MET")</f>
        <v>SLA_NOT_MET</v>
      </c>
    </row>
    <row r="5086" spans="1:17" hidden="1" x14ac:dyDescent="0.3">
      <c r="A5086" s="7" t="s">
        <v>6049</v>
      </c>
      <c r="B5086" s="34">
        <v>45152.883171296293</v>
      </c>
      <c r="C5086" s="42">
        <v>45153.370023148149</v>
      </c>
      <c r="D5086" s="3" t="s">
        <v>10</v>
      </c>
      <c r="E5086" s="3" t="s">
        <v>8</v>
      </c>
      <c r="F5086" s="14" t="s">
        <v>114</v>
      </c>
      <c r="G5086" s="4"/>
      <c r="H5086" s="84" t="str">
        <f t="shared" si="79"/>
        <v>Reason Unknown</v>
      </c>
      <c r="I5086" s="63">
        <f>(tbl_raw_data[[#This Row],[Date Actioned]])-(tbl_raw_data[[#This Row],[Date Tagged]])</f>
        <v>0.48685185185604496</v>
      </c>
      <c r="J5086" s="66">
        <f>HOUR(tbl_raw_data[[#This Row],[time_taken]])*60+MINUTE(tbl_raw_data[[#This Row],[time_taken]])+SECOND(tbl_raw_data[[#This Row],[time_taken]])/60</f>
        <v>701.06666666666672</v>
      </c>
      <c r="K5086" s="68">
        <f>DATE(YEAR(tbl_raw_data[[#This Row],[Date Actioned]]),MONTH(tbl_raw_data[[#This Row],[Date Actioned]]),DAY(tbl_raw_data[[#This Row],[Date Actioned]]))</f>
        <v>45153</v>
      </c>
      <c r="L5086" s="65" t="str">
        <f>UPPER(TEXT(tbl_raw_data[[#This Row],[updated_date]],"MMMM"))</f>
        <v>AUGUST</v>
      </c>
      <c r="M5086" s="65" t="str">
        <f>"WEEK "&amp;IF(ROUNDUP(DAY(tbl_raw_data[[#This Row],[updated_date]])/7,0)=5,4,ROUNDUP(DAY(tbl_raw_data[[#This Row],[updated_date]])/7,0))</f>
        <v>WEEK 3</v>
      </c>
      <c r="N5086" s="71" t="str">
        <f>UPPER(VLOOKUP(tbl_raw_data[[#This Row],[Analyst]],settings!$A$1:$B$15,2,0))</f>
        <v>FARDIN</v>
      </c>
      <c r="O5086" s="71" t="str">
        <f>TRIM(UPPER(tbl_raw_data[[#This Row],[Outcome]]))</f>
        <v>APPROVE</v>
      </c>
      <c r="P5086" s="71" t="str">
        <f>TRIM(UPPER(tbl_raw_data[[#This Row],[Queue Name]]))</f>
        <v>CONSUMER POST BUREAU</v>
      </c>
      <c r="Q5086" s="71" t="str">
        <f>IF(tbl_raw_data[[#This Row],[time_taken_in_min]]&lt;=settings!$D$2,"SLA_MET","SLA_NOT_MET")</f>
        <v>SLA_NOT_MET</v>
      </c>
    </row>
    <row r="5087" spans="1:17" hidden="1" x14ac:dyDescent="0.3">
      <c r="A5087" s="1" t="s">
        <v>6050</v>
      </c>
      <c r="B5087" s="34">
        <v>45152.916354166664</v>
      </c>
      <c r="C5087" s="43">
        <v>45153.375</v>
      </c>
      <c r="D5087" s="6" t="s">
        <v>10</v>
      </c>
      <c r="E5087" s="6" t="s">
        <v>8</v>
      </c>
      <c r="F5087" s="15" t="s">
        <v>22</v>
      </c>
      <c r="G5087" s="9"/>
      <c r="H5087" s="84" t="str">
        <f t="shared" si="79"/>
        <v>Reason Unknown</v>
      </c>
      <c r="I5087" s="63">
        <f>(tbl_raw_data[[#This Row],[Date Actioned]])-(tbl_raw_data[[#This Row],[Date Tagged]])</f>
        <v>0.45864583333604969</v>
      </c>
      <c r="J5087" s="66">
        <f>HOUR(tbl_raw_data[[#This Row],[time_taken]])*60+MINUTE(tbl_raw_data[[#This Row],[time_taken]])+SECOND(tbl_raw_data[[#This Row],[time_taken]])/60</f>
        <v>660.45</v>
      </c>
      <c r="K5087" s="68">
        <f>DATE(YEAR(tbl_raw_data[[#This Row],[Date Actioned]]),MONTH(tbl_raw_data[[#This Row],[Date Actioned]]),DAY(tbl_raw_data[[#This Row],[Date Actioned]]))</f>
        <v>45153</v>
      </c>
      <c r="L5087" s="65" t="str">
        <f>UPPER(TEXT(tbl_raw_data[[#This Row],[updated_date]],"MMMM"))</f>
        <v>AUGUST</v>
      </c>
      <c r="M5087" s="65" t="str">
        <f>"WEEK "&amp;IF(ROUNDUP(DAY(tbl_raw_data[[#This Row],[updated_date]])/7,0)=5,4,ROUNDUP(DAY(tbl_raw_data[[#This Row],[updated_date]])/7,0))</f>
        <v>WEEK 3</v>
      </c>
      <c r="N5087" s="71" t="str">
        <f>UPPER(VLOOKUP(tbl_raw_data[[#This Row],[Analyst]],settings!$A$1:$B$15,2,0))</f>
        <v>ROHAN</v>
      </c>
      <c r="O5087" s="71" t="str">
        <f>TRIM(UPPER(tbl_raw_data[[#This Row],[Outcome]]))</f>
        <v>APPROVE</v>
      </c>
      <c r="P5087" s="71" t="str">
        <f>TRIM(UPPER(tbl_raw_data[[#This Row],[Queue Name]]))</f>
        <v>CONSUMER POST BUREAU</v>
      </c>
      <c r="Q5087" s="71" t="str">
        <f>IF(tbl_raw_data[[#This Row],[time_taken_in_min]]&lt;=settings!$D$2,"SLA_MET","SLA_NOT_MET")</f>
        <v>SLA_NOT_MET</v>
      </c>
    </row>
    <row r="5088" spans="1:17" hidden="1" x14ac:dyDescent="0.3">
      <c r="A5088" s="5" t="s">
        <v>6051</v>
      </c>
      <c r="B5088" s="34">
        <v>45152.928831018522</v>
      </c>
      <c r="C5088" s="42">
        <v>45153.375381944446</v>
      </c>
      <c r="D5088" s="3" t="s">
        <v>10</v>
      </c>
      <c r="E5088" s="3" t="s">
        <v>8</v>
      </c>
      <c r="F5088" s="14" t="s">
        <v>114</v>
      </c>
      <c r="G5088" s="4"/>
      <c r="H5088" s="84" t="str">
        <f t="shared" si="79"/>
        <v>Reason Unknown</v>
      </c>
      <c r="I5088" s="63">
        <f>(tbl_raw_data[[#This Row],[Date Actioned]])-(tbl_raw_data[[#This Row],[Date Tagged]])</f>
        <v>0.4465509259243845</v>
      </c>
      <c r="J5088" s="66">
        <f>HOUR(tbl_raw_data[[#This Row],[time_taken]])*60+MINUTE(tbl_raw_data[[#This Row],[time_taken]])+SECOND(tbl_raw_data[[#This Row],[time_taken]])/60</f>
        <v>643.0333333333333</v>
      </c>
      <c r="K5088" s="68">
        <f>DATE(YEAR(tbl_raw_data[[#This Row],[Date Actioned]]),MONTH(tbl_raw_data[[#This Row],[Date Actioned]]),DAY(tbl_raw_data[[#This Row],[Date Actioned]]))</f>
        <v>45153</v>
      </c>
      <c r="L5088" s="65" t="str">
        <f>UPPER(TEXT(tbl_raw_data[[#This Row],[updated_date]],"MMMM"))</f>
        <v>AUGUST</v>
      </c>
      <c r="M5088" s="65" t="str">
        <f>"WEEK "&amp;IF(ROUNDUP(DAY(tbl_raw_data[[#This Row],[updated_date]])/7,0)=5,4,ROUNDUP(DAY(tbl_raw_data[[#This Row],[updated_date]])/7,0))</f>
        <v>WEEK 3</v>
      </c>
      <c r="N5088" s="71" t="str">
        <f>UPPER(VLOOKUP(tbl_raw_data[[#This Row],[Analyst]],settings!$A$1:$B$15,2,0))</f>
        <v>FARDIN</v>
      </c>
      <c r="O5088" s="71" t="str">
        <f>TRIM(UPPER(tbl_raw_data[[#This Row],[Outcome]]))</f>
        <v>APPROVE</v>
      </c>
      <c r="P5088" s="71" t="str">
        <f>TRIM(UPPER(tbl_raw_data[[#This Row],[Queue Name]]))</f>
        <v>CONSUMER POST BUREAU</v>
      </c>
      <c r="Q5088" s="71" t="str">
        <f>IF(tbl_raw_data[[#This Row],[time_taken_in_min]]&lt;=settings!$D$2,"SLA_MET","SLA_NOT_MET")</f>
        <v>SLA_NOT_MET</v>
      </c>
    </row>
    <row r="5089" spans="1:17" hidden="1" x14ac:dyDescent="0.3">
      <c r="A5089" s="7" t="s">
        <v>6052</v>
      </c>
      <c r="B5089" s="34">
        <v>45153.042615740742</v>
      </c>
      <c r="C5089" s="43">
        <v>45153.378993055558</v>
      </c>
      <c r="D5089" s="6" t="s">
        <v>10</v>
      </c>
      <c r="E5089" s="6" t="s">
        <v>8</v>
      </c>
      <c r="F5089" s="15" t="s">
        <v>22</v>
      </c>
      <c r="G5089" s="9"/>
      <c r="H5089" s="84" t="str">
        <f t="shared" si="79"/>
        <v>Reason Unknown</v>
      </c>
      <c r="I5089" s="63">
        <f>(tbl_raw_data[[#This Row],[Date Actioned]])-(tbl_raw_data[[#This Row],[Date Tagged]])</f>
        <v>0.33637731481576338</v>
      </c>
      <c r="J5089" s="66">
        <f>HOUR(tbl_raw_data[[#This Row],[time_taken]])*60+MINUTE(tbl_raw_data[[#This Row],[time_taken]])+SECOND(tbl_raw_data[[#This Row],[time_taken]])/60</f>
        <v>484.38333333333333</v>
      </c>
      <c r="K5089" s="68">
        <f>DATE(YEAR(tbl_raw_data[[#This Row],[Date Actioned]]),MONTH(tbl_raw_data[[#This Row],[Date Actioned]]),DAY(tbl_raw_data[[#This Row],[Date Actioned]]))</f>
        <v>45153</v>
      </c>
      <c r="L5089" s="65" t="str">
        <f>UPPER(TEXT(tbl_raw_data[[#This Row],[updated_date]],"MMMM"))</f>
        <v>AUGUST</v>
      </c>
      <c r="M5089" s="65" t="str">
        <f>"WEEK "&amp;IF(ROUNDUP(DAY(tbl_raw_data[[#This Row],[updated_date]])/7,0)=5,4,ROUNDUP(DAY(tbl_raw_data[[#This Row],[updated_date]])/7,0))</f>
        <v>WEEK 3</v>
      </c>
      <c r="N5089" s="71" t="str">
        <f>UPPER(VLOOKUP(tbl_raw_data[[#This Row],[Analyst]],settings!$A$1:$B$15,2,0))</f>
        <v>ROHAN</v>
      </c>
      <c r="O5089" s="71" t="str">
        <f>TRIM(UPPER(tbl_raw_data[[#This Row],[Outcome]]))</f>
        <v>APPROVE</v>
      </c>
      <c r="P5089" s="71" t="str">
        <f>TRIM(UPPER(tbl_raw_data[[#This Row],[Queue Name]]))</f>
        <v>CONSUMER POST BUREAU</v>
      </c>
      <c r="Q5089" s="71" t="str">
        <f>IF(tbl_raw_data[[#This Row],[time_taken_in_min]]&lt;=settings!$D$2,"SLA_MET","SLA_NOT_MET")</f>
        <v>SLA_NOT_MET</v>
      </c>
    </row>
    <row r="5090" spans="1:17" hidden="1" x14ac:dyDescent="0.3">
      <c r="A5090" s="1" t="s">
        <v>6053</v>
      </c>
      <c r="B5090" s="34">
        <v>45153.395879629628</v>
      </c>
      <c r="C5090" s="42">
        <v>45153.401678240742</v>
      </c>
      <c r="D5090" s="3" t="s">
        <v>10</v>
      </c>
      <c r="E5090" s="3" t="s">
        <v>8</v>
      </c>
      <c r="F5090" s="14" t="s">
        <v>114</v>
      </c>
      <c r="G5090" s="4"/>
      <c r="H5090" s="84" t="str">
        <f t="shared" si="79"/>
        <v>Reason Unknown</v>
      </c>
      <c r="I5090" s="63">
        <f>(tbl_raw_data[[#This Row],[Date Actioned]])-(tbl_raw_data[[#This Row],[Date Tagged]])</f>
        <v>5.7986111132777296E-3</v>
      </c>
      <c r="J5090" s="66">
        <f>HOUR(tbl_raw_data[[#This Row],[time_taken]])*60+MINUTE(tbl_raw_data[[#This Row],[time_taken]])+SECOND(tbl_raw_data[[#This Row],[time_taken]])/60</f>
        <v>8.35</v>
      </c>
      <c r="K5090" s="68">
        <f>DATE(YEAR(tbl_raw_data[[#This Row],[Date Actioned]]),MONTH(tbl_raw_data[[#This Row],[Date Actioned]]),DAY(tbl_raw_data[[#This Row],[Date Actioned]]))</f>
        <v>45153</v>
      </c>
      <c r="L5090" s="65" t="str">
        <f>UPPER(TEXT(tbl_raw_data[[#This Row],[updated_date]],"MMMM"))</f>
        <v>AUGUST</v>
      </c>
      <c r="M5090" s="65" t="str">
        <f>"WEEK "&amp;IF(ROUNDUP(DAY(tbl_raw_data[[#This Row],[updated_date]])/7,0)=5,4,ROUNDUP(DAY(tbl_raw_data[[#This Row],[updated_date]])/7,0))</f>
        <v>WEEK 3</v>
      </c>
      <c r="N5090" s="71" t="str">
        <f>UPPER(VLOOKUP(tbl_raw_data[[#This Row],[Analyst]],settings!$A$1:$B$15,2,0))</f>
        <v>FARDIN</v>
      </c>
      <c r="O5090" s="71" t="str">
        <f>TRIM(UPPER(tbl_raw_data[[#This Row],[Outcome]]))</f>
        <v>APPROVE</v>
      </c>
      <c r="P5090" s="71" t="str">
        <f>TRIM(UPPER(tbl_raw_data[[#This Row],[Queue Name]]))</f>
        <v>CONSUMER POST BUREAU</v>
      </c>
      <c r="Q5090" s="71" t="str">
        <f>IF(tbl_raw_data[[#This Row],[time_taken_in_min]]&lt;=settings!$D$2,"SLA_MET","SLA_NOT_MET")</f>
        <v>SLA_MET</v>
      </c>
    </row>
    <row r="5091" spans="1:17" hidden="1" x14ac:dyDescent="0.3">
      <c r="A5091" s="5" t="s">
        <v>6054</v>
      </c>
      <c r="B5091" s="34">
        <v>45153.403657407405</v>
      </c>
      <c r="C5091" s="43">
        <v>45153.412673611114</v>
      </c>
      <c r="D5091" s="6" t="s">
        <v>10</v>
      </c>
      <c r="E5091" s="6" t="s">
        <v>8</v>
      </c>
      <c r="F5091" s="15" t="s">
        <v>22</v>
      </c>
      <c r="G5091" s="9"/>
      <c r="H5091" s="84" t="str">
        <f t="shared" si="79"/>
        <v>Reason Unknown</v>
      </c>
      <c r="I5091" s="63">
        <f>(tbl_raw_data[[#This Row],[Date Actioned]])-(tbl_raw_data[[#This Row],[Date Tagged]])</f>
        <v>9.0162037085974589E-3</v>
      </c>
      <c r="J5091" s="66">
        <f>HOUR(tbl_raw_data[[#This Row],[time_taken]])*60+MINUTE(tbl_raw_data[[#This Row],[time_taken]])+SECOND(tbl_raw_data[[#This Row],[time_taken]])/60</f>
        <v>12.983333333333333</v>
      </c>
      <c r="K5091" s="68">
        <f>DATE(YEAR(tbl_raw_data[[#This Row],[Date Actioned]]),MONTH(tbl_raw_data[[#This Row],[Date Actioned]]),DAY(tbl_raw_data[[#This Row],[Date Actioned]]))</f>
        <v>45153</v>
      </c>
      <c r="L5091" s="65" t="str">
        <f>UPPER(TEXT(tbl_raw_data[[#This Row],[updated_date]],"MMMM"))</f>
        <v>AUGUST</v>
      </c>
      <c r="M5091" s="65" t="str">
        <f>"WEEK "&amp;IF(ROUNDUP(DAY(tbl_raw_data[[#This Row],[updated_date]])/7,0)=5,4,ROUNDUP(DAY(tbl_raw_data[[#This Row],[updated_date]])/7,0))</f>
        <v>WEEK 3</v>
      </c>
      <c r="N5091" s="71" t="str">
        <f>UPPER(VLOOKUP(tbl_raw_data[[#This Row],[Analyst]],settings!$A$1:$B$15,2,0))</f>
        <v>ROHAN</v>
      </c>
      <c r="O5091" s="71" t="str">
        <f>TRIM(UPPER(tbl_raw_data[[#This Row],[Outcome]]))</f>
        <v>APPROVE</v>
      </c>
      <c r="P5091" s="71" t="str">
        <f>TRIM(UPPER(tbl_raw_data[[#This Row],[Queue Name]]))</f>
        <v>CONSUMER POST BUREAU</v>
      </c>
      <c r="Q5091" s="71" t="str">
        <f>IF(tbl_raw_data[[#This Row],[time_taken_in_min]]&lt;=settings!$D$2,"SLA_MET","SLA_NOT_MET")</f>
        <v>SLA_MET</v>
      </c>
    </row>
    <row r="5092" spans="1:17" hidden="1" x14ac:dyDescent="0.3">
      <c r="A5092" s="7" t="s">
        <v>6055</v>
      </c>
      <c r="B5092" s="34">
        <v>45153.424131944441</v>
      </c>
      <c r="C5092" s="42">
        <v>45153.432673611111</v>
      </c>
      <c r="D5092" s="3" t="s">
        <v>10</v>
      </c>
      <c r="E5092" s="3" t="s">
        <v>11</v>
      </c>
      <c r="F5092" s="14" t="s">
        <v>22</v>
      </c>
      <c r="G5092" s="4"/>
      <c r="H5092" s="84" t="str">
        <f t="shared" si="79"/>
        <v>Reason Unknown</v>
      </c>
      <c r="I5092" s="63">
        <f>(tbl_raw_data[[#This Row],[Date Actioned]])-(tbl_raw_data[[#This Row],[Date Tagged]])</f>
        <v>8.5416666697710752E-3</v>
      </c>
      <c r="J5092" s="66">
        <f>HOUR(tbl_raw_data[[#This Row],[time_taken]])*60+MINUTE(tbl_raw_data[[#This Row],[time_taken]])+SECOND(tbl_raw_data[[#This Row],[time_taken]])/60</f>
        <v>12.3</v>
      </c>
      <c r="K5092" s="68">
        <f>DATE(YEAR(tbl_raw_data[[#This Row],[Date Actioned]]),MONTH(tbl_raw_data[[#This Row],[Date Actioned]]),DAY(tbl_raw_data[[#This Row],[Date Actioned]]))</f>
        <v>45153</v>
      </c>
      <c r="L5092" s="65" t="str">
        <f>UPPER(TEXT(tbl_raw_data[[#This Row],[updated_date]],"MMMM"))</f>
        <v>AUGUST</v>
      </c>
      <c r="M5092" s="65" t="str">
        <f>"WEEK "&amp;IF(ROUNDUP(DAY(tbl_raw_data[[#This Row],[updated_date]])/7,0)=5,4,ROUNDUP(DAY(tbl_raw_data[[#This Row],[updated_date]])/7,0))</f>
        <v>WEEK 3</v>
      </c>
      <c r="N5092" s="71" t="str">
        <f>UPPER(VLOOKUP(tbl_raw_data[[#This Row],[Analyst]],settings!$A$1:$B$15,2,0))</f>
        <v>ROHAN</v>
      </c>
      <c r="O5092" s="71" t="str">
        <f>TRIM(UPPER(tbl_raw_data[[#This Row],[Outcome]]))</f>
        <v>APPROVE</v>
      </c>
      <c r="P5092" s="71" t="str">
        <f>TRIM(UPPER(tbl_raw_data[[#This Row],[Queue Name]]))</f>
        <v>CONSUMER EXISTING</v>
      </c>
      <c r="Q5092" s="71" t="str">
        <f>IF(tbl_raw_data[[#This Row],[time_taken_in_min]]&lt;=settings!$D$2,"SLA_MET","SLA_NOT_MET")</f>
        <v>SLA_MET</v>
      </c>
    </row>
    <row r="5093" spans="1:17" hidden="1" x14ac:dyDescent="0.3">
      <c r="A5093" s="1" t="s">
        <v>6056</v>
      </c>
      <c r="B5093" s="34">
        <v>45153.44358796296</v>
      </c>
      <c r="C5093" s="43">
        <v>45153.455706018518</v>
      </c>
      <c r="D5093" s="6" t="s">
        <v>10</v>
      </c>
      <c r="E5093" s="6" t="s">
        <v>11</v>
      </c>
      <c r="F5093" s="15" t="s">
        <v>114</v>
      </c>
      <c r="G5093" s="9"/>
      <c r="H5093" s="84" t="str">
        <f t="shared" si="79"/>
        <v>Reason Unknown</v>
      </c>
      <c r="I5093" s="63">
        <f>(tbl_raw_data[[#This Row],[Date Actioned]])-(tbl_raw_data[[#This Row],[Date Tagged]])</f>
        <v>1.2118055557948537E-2</v>
      </c>
      <c r="J5093" s="66">
        <f>HOUR(tbl_raw_data[[#This Row],[time_taken]])*60+MINUTE(tbl_raw_data[[#This Row],[time_taken]])+SECOND(tbl_raw_data[[#This Row],[time_taken]])/60</f>
        <v>17.45</v>
      </c>
      <c r="K5093" s="68">
        <f>DATE(YEAR(tbl_raw_data[[#This Row],[Date Actioned]]),MONTH(tbl_raw_data[[#This Row],[Date Actioned]]),DAY(tbl_raw_data[[#This Row],[Date Actioned]]))</f>
        <v>45153</v>
      </c>
      <c r="L5093" s="65" t="str">
        <f>UPPER(TEXT(tbl_raw_data[[#This Row],[updated_date]],"MMMM"))</f>
        <v>AUGUST</v>
      </c>
      <c r="M5093" s="65" t="str">
        <f>"WEEK "&amp;IF(ROUNDUP(DAY(tbl_raw_data[[#This Row],[updated_date]])/7,0)=5,4,ROUNDUP(DAY(tbl_raw_data[[#This Row],[updated_date]])/7,0))</f>
        <v>WEEK 3</v>
      </c>
      <c r="N5093" s="71" t="str">
        <f>UPPER(VLOOKUP(tbl_raw_data[[#This Row],[Analyst]],settings!$A$1:$B$15,2,0))</f>
        <v>FARDIN</v>
      </c>
      <c r="O5093" s="71" t="str">
        <f>TRIM(UPPER(tbl_raw_data[[#This Row],[Outcome]]))</f>
        <v>APPROVE</v>
      </c>
      <c r="P5093" s="71" t="str">
        <f>TRIM(UPPER(tbl_raw_data[[#This Row],[Queue Name]]))</f>
        <v>CONSUMER EXISTING</v>
      </c>
      <c r="Q5093" s="71" t="str">
        <f>IF(tbl_raw_data[[#This Row],[time_taken_in_min]]&lt;=settings!$D$2,"SLA_MET","SLA_NOT_MET")</f>
        <v>SLA_MET</v>
      </c>
    </row>
    <row r="5094" spans="1:17" hidden="1" x14ac:dyDescent="0.3">
      <c r="A5094" s="5" t="s">
        <v>6057</v>
      </c>
      <c r="B5094" s="34">
        <v>45153.458344907405</v>
      </c>
      <c r="C5094" s="42">
        <v>45153.475312499999</v>
      </c>
      <c r="D5094" s="3" t="s">
        <v>10</v>
      </c>
      <c r="E5094" s="3" t="s">
        <v>8</v>
      </c>
      <c r="F5094" s="14" t="s">
        <v>12</v>
      </c>
      <c r="G5094" s="4"/>
      <c r="H5094" s="84" t="str">
        <f t="shared" si="79"/>
        <v>Reason Unknown</v>
      </c>
      <c r="I5094" s="63">
        <f>(tbl_raw_data[[#This Row],[Date Actioned]])-(tbl_raw_data[[#This Row],[Date Tagged]])</f>
        <v>1.6967592593573499E-2</v>
      </c>
      <c r="J5094" s="66">
        <f>HOUR(tbl_raw_data[[#This Row],[time_taken]])*60+MINUTE(tbl_raw_data[[#This Row],[time_taken]])+SECOND(tbl_raw_data[[#This Row],[time_taken]])/60</f>
        <v>24.433333333333334</v>
      </c>
      <c r="K5094" s="68">
        <f>DATE(YEAR(tbl_raw_data[[#This Row],[Date Actioned]]),MONTH(tbl_raw_data[[#This Row],[Date Actioned]]),DAY(tbl_raw_data[[#This Row],[Date Actioned]]))</f>
        <v>45153</v>
      </c>
      <c r="L5094" s="65" t="str">
        <f>UPPER(TEXT(tbl_raw_data[[#This Row],[updated_date]],"MMMM"))</f>
        <v>AUGUST</v>
      </c>
      <c r="M5094" s="65" t="str">
        <f>"WEEK "&amp;IF(ROUNDUP(DAY(tbl_raw_data[[#This Row],[updated_date]])/7,0)=5,4,ROUNDUP(DAY(tbl_raw_data[[#This Row],[updated_date]])/7,0))</f>
        <v>WEEK 3</v>
      </c>
      <c r="N5094" s="71" t="str">
        <f>UPPER(VLOOKUP(tbl_raw_data[[#This Row],[Analyst]],settings!$A$1:$B$15,2,0))</f>
        <v>NITESH</v>
      </c>
      <c r="O5094" s="71" t="str">
        <f>TRIM(UPPER(tbl_raw_data[[#This Row],[Outcome]]))</f>
        <v>APPROVE</v>
      </c>
      <c r="P5094" s="71" t="str">
        <f>TRIM(UPPER(tbl_raw_data[[#This Row],[Queue Name]]))</f>
        <v>CONSUMER POST BUREAU</v>
      </c>
      <c r="Q5094" s="71" t="str">
        <f>IF(tbl_raw_data[[#This Row],[time_taken_in_min]]&lt;=settings!$D$2,"SLA_MET","SLA_NOT_MET")</f>
        <v>SLA_NOT_MET</v>
      </c>
    </row>
    <row r="5095" spans="1:17" hidden="1" x14ac:dyDescent="0.3">
      <c r="A5095" s="7" t="s">
        <v>6058</v>
      </c>
      <c r="B5095" s="34">
        <v>45153.465081018519</v>
      </c>
      <c r="C5095" s="43">
        <v>45153.470439814817</v>
      </c>
      <c r="D5095" s="6" t="s">
        <v>10</v>
      </c>
      <c r="E5095" s="6" t="s">
        <v>11</v>
      </c>
      <c r="F5095" s="15" t="s">
        <v>24</v>
      </c>
      <c r="G5095" s="9"/>
      <c r="H5095" s="84" t="str">
        <f t="shared" si="79"/>
        <v>Reason Unknown</v>
      </c>
      <c r="I5095" s="63">
        <f>(tbl_raw_data[[#This Row],[Date Actioned]])-(tbl_raw_data[[#This Row],[Date Tagged]])</f>
        <v>5.3587962975143455E-3</v>
      </c>
      <c r="J5095" s="66">
        <f>HOUR(tbl_raw_data[[#This Row],[time_taken]])*60+MINUTE(tbl_raw_data[[#This Row],[time_taken]])+SECOND(tbl_raw_data[[#This Row],[time_taken]])/60</f>
        <v>7.7166666666666668</v>
      </c>
      <c r="K5095" s="68">
        <f>DATE(YEAR(tbl_raw_data[[#This Row],[Date Actioned]]),MONTH(tbl_raw_data[[#This Row],[Date Actioned]]),DAY(tbl_raw_data[[#This Row],[Date Actioned]]))</f>
        <v>45153</v>
      </c>
      <c r="L5095" s="65" t="str">
        <f>UPPER(TEXT(tbl_raw_data[[#This Row],[updated_date]],"MMMM"))</f>
        <v>AUGUST</v>
      </c>
      <c r="M5095" s="65" t="str">
        <f>"WEEK "&amp;IF(ROUNDUP(DAY(tbl_raw_data[[#This Row],[updated_date]])/7,0)=5,4,ROUNDUP(DAY(tbl_raw_data[[#This Row],[updated_date]])/7,0))</f>
        <v>WEEK 3</v>
      </c>
      <c r="N5095" s="71" t="str">
        <f>UPPER(VLOOKUP(tbl_raw_data[[#This Row],[Analyst]],settings!$A$1:$B$15,2,0))</f>
        <v>SAM</v>
      </c>
      <c r="O5095" s="71" t="str">
        <f>TRIM(UPPER(tbl_raw_data[[#This Row],[Outcome]]))</f>
        <v>APPROVE</v>
      </c>
      <c r="P5095" s="71" t="str">
        <f>TRIM(UPPER(tbl_raw_data[[#This Row],[Queue Name]]))</f>
        <v>CONSUMER EXISTING</v>
      </c>
      <c r="Q5095" s="71" t="str">
        <f>IF(tbl_raw_data[[#This Row],[time_taken_in_min]]&lt;=settings!$D$2,"SLA_MET","SLA_NOT_MET")</f>
        <v>SLA_MET</v>
      </c>
    </row>
    <row r="5096" spans="1:17" hidden="1" x14ac:dyDescent="0.3">
      <c r="A5096" s="1" t="s">
        <v>6059</v>
      </c>
      <c r="B5096" s="34">
        <v>45153.479074074072</v>
      </c>
      <c r="C5096" s="42">
        <v>45153.493900462963</v>
      </c>
      <c r="D5096" s="3" t="s">
        <v>10</v>
      </c>
      <c r="E5096" s="3" t="s">
        <v>8</v>
      </c>
      <c r="F5096" s="14" t="s">
        <v>12</v>
      </c>
      <c r="G5096" s="4"/>
      <c r="H5096" s="84" t="str">
        <f t="shared" si="79"/>
        <v>Reason Unknown</v>
      </c>
      <c r="I5096" s="63">
        <f>(tbl_raw_data[[#This Row],[Date Actioned]])-(tbl_raw_data[[#This Row],[Date Tagged]])</f>
        <v>1.4826388891378883E-2</v>
      </c>
      <c r="J5096" s="66">
        <f>HOUR(tbl_raw_data[[#This Row],[time_taken]])*60+MINUTE(tbl_raw_data[[#This Row],[time_taken]])+SECOND(tbl_raw_data[[#This Row],[time_taken]])/60</f>
        <v>21.35</v>
      </c>
      <c r="K5096" s="68">
        <f>DATE(YEAR(tbl_raw_data[[#This Row],[Date Actioned]]),MONTH(tbl_raw_data[[#This Row],[Date Actioned]]),DAY(tbl_raw_data[[#This Row],[Date Actioned]]))</f>
        <v>45153</v>
      </c>
      <c r="L5096" s="65" t="str">
        <f>UPPER(TEXT(tbl_raw_data[[#This Row],[updated_date]],"MMMM"))</f>
        <v>AUGUST</v>
      </c>
      <c r="M5096" s="65" t="str">
        <f>"WEEK "&amp;IF(ROUNDUP(DAY(tbl_raw_data[[#This Row],[updated_date]])/7,0)=5,4,ROUNDUP(DAY(tbl_raw_data[[#This Row],[updated_date]])/7,0))</f>
        <v>WEEK 3</v>
      </c>
      <c r="N5096" s="71" t="str">
        <f>UPPER(VLOOKUP(tbl_raw_data[[#This Row],[Analyst]],settings!$A$1:$B$15,2,0))</f>
        <v>NITESH</v>
      </c>
      <c r="O5096" s="71" t="str">
        <f>TRIM(UPPER(tbl_raw_data[[#This Row],[Outcome]]))</f>
        <v>APPROVE</v>
      </c>
      <c r="P5096" s="71" t="str">
        <f>TRIM(UPPER(tbl_raw_data[[#This Row],[Queue Name]]))</f>
        <v>CONSUMER POST BUREAU</v>
      </c>
      <c r="Q5096" s="71" t="str">
        <f>IF(tbl_raw_data[[#This Row],[time_taken_in_min]]&lt;=settings!$D$2,"SLA_MET","SLA_NOT_MET")</f>
        <v>SLA_NOT_MET</v>
      </c>
    </row>
    <row r="5097" spans="1:17" hidden="1" x14ac:dyDescent="0.3">
      <c r="A5097" s="5" t="s">
        <v>6060</v>
      </c>
      <c r="B5097" s="34">
        <v>45153.479988425926</v>
      </c>
      <c r="C5097" s="43">
        <v>45153.486585648148</v>
      </c>
      <c r="D5097" s="6" t="s">
        <v>10</v>
      </c>
      <c r="E5097" s="6" t="s">
        <v>11</v>
      </c>
      <c r="F5097" s="15" t="s">
        <v>21</v>
      </c>
      <c r="G5097" s="9"/>
      <c r="H5097" s="84" t="str">
        <f t="shared" si="79"/>
        <v>Reason Unknown</v>
      </c>
      <c r="I5097" s="63">
        <f>(tbl_raw_data[[#This Row],[Date Actioned]])-(tbl_raw_data[[#This Row],[Date Tagged]])</f>
        <v>6.5972222218988463E-3</v>
      </c>
      <c r="J5097" s="66">
        <f>HOUR(tbl_raw_data[[#This Row],[time_taken]])*60+MINUTE(tbl_raw_data[[#This Row],[time_taken]])+SECOND(tbl_raw_data[[#This Row],[time_taken]])/60</f>
        <v>9.5</v>
      </c>
      <c r="K5097" s="68">
        <f>DATE(YEAR(tbl_raw_data[[#This Row],[Date Actioned]]),MONTH(tbl_raw_data[[#This Row],[Date Actioned]]),DAY(tbl_raw_data[[#This Row],[Date Actioned]]))</f>
        <v>45153</v>
      </c>
      <c r="L5097" s="65" t="str">
        <f>UPPER(TEXT(tbl_raw_data[[#This Row],[updated_date]],"MMMM"))</f>
        <v>AUGUST</v>
      </c>
      <c r="M5097" s="65" t="str">
        <f>"WEEK "&amp;IF(ROUNDUP(DAY(tbl_raw_data[[#This Row],[updated_date]])/7,0)=5,4,ROUNDUP(DAY(tbl_raw_data[[#This Row],[updated_date]])/7,0))</f>
        <v>WEEK 3</v>
      </c>
      <c r="N5097" s="71" t="str">
        <f>UPPER(VLOOKUP(tbl_raw_data[[#This Row],[Analyst]],settings!$A$1:$B$15,2,0))</f>
        <v>SHAHID</v>
      </c>
      <c r="O5097" s="71" t="str">
        <f>TRIM(UPPER(tbl_raw_data[[#This Row],[Outcome]]))</f>
        <v>APPROVE</v>
      </c>
      <c r="P5097" s="71" t="str">
        <f>TRIM(UPPER(tbl_raw_data[[#This Row],[Queue Name]]))</f>
        <v>CONSUMER EXISTING</v>
      </c>
      <c r="Q5097" s="71" t="str">
        <f>IF(tbl_raw_data[[#This Row],[time_taken_in_min]]&lt;=settings!$D$2,"SLA_MET","SLA_NOT_MET")</f>
        <v>SLA_MET</v>
      </c>
    </row>
    <row r="5098" spans="1:17" hidden="1" x14ac:dyDescent="0.3">
      <c r="A5098" s="7" t="s">
        <v>6061</v>
      </c>
      <c r="B5098" s="34">
        <v>45153.481747685182</v>
      </c>
      <c r="C5098" s="42">
        <v>45153.492442129631</v>
      </c>
      <c r="D5098" s="3" t="s">
        <v>10</v>
      </c>
      <c r="E5098" s="3" t="s">
        <v>8</v>
      </c>
      <c r="F5098" s="14" t="s">
        <v>21</v>
      </c>
      <c r="G5098" s="4"/>
      <c r="H5098" s="84" t="str">
        <f t="shared" si="79"/>
        <v>Reason Unknown</v>
      </c>
      <c r="I5098" s="63">
        <f>(tbl_raw_data[[#This Row],[Date Actioned]])-(tbl_raw_data[[#This Row],[Date Tagged]])</f>
        <v>1.0694444448745344E-2</v>
      </c>
      <c r="J5098" s="66">
        <f>HOUR(tbl_raw_data[[#This Row],[time_taken]])*60+MINUTE(tbl_raw_data[[#This Row],[time_taken]])+SECOND(tbl_raw_data[[#This Row],[time_taken]])/60</f>
        <v>15.4</v>
      </c>
      <c r="K5098" s="68">
        <f>DATE(YEAR(tbl_raw_data[[#This Row],[Date Actioned]]),MONTH(tbl_raw_data[[#This Row],[Date Actioned]]),DAY(tbl_raw_data[[#This Row],[Date Actioned]]))</f>
        <v>45153</v>
      </c>
      <c r="L5098" s="65" t="str">
        <f>UPPER(TEXT(tbl_raw_data[[#This Row],[updated_date]],"MMMM"))</f>
        <v>AUGUST</v>
      </c>
      <c r="M5098" s="65" t="str">
        <f>"WEEK "&amp;IF(ROUNDUP(DAY(tbl_raw_data[[#This Row],[updated_date]])/7,0)=5,4,ROUNDUP(DAY(tbl_raw_data[[#This Row],[updated_date]])/7,0))</f>
        <v>WEEK 3</v>
      </c>
      <c r="N5098" s="71" t="str">
        <f>UPPER(VLOOKUP(tbl_raw_data[[#This Row],[Analyst]],settings!$A$1:$B$15,2,0))</f>
        <v>SHAHID</v>
      </c>
      <c r="O5098" s="71" t="str">
        <f>TRIM(UPPER(tbl_raw_data[[#This Row],[Outcome]]))</f>
        <v>APPROVE</v>
      </c>
      <c r="P5098" s="71" t="str">
        <f>TRIM(UPPER(tbl_raw_data[[#This Row],[Queue Name]]))</f>
        <v>CONSUMER POST BUREAU</v>
      </c>
      <c r="Q5098" s="71" t="str">
        <f>IF(tbl_raw_data[[#This Row],[time_taken_in_min]]&lt;=settings!$D$2,"SLA_MET","SLA_NOT_MET")</f>
        <v>SLA_MET</v>
      </c>
    </row>
    <row r="5099" spans="1:17" hidden="1" x14ac:dyDescent="0.3">
      <c r="A5099" s="1" t="s">
        <v>6062</v>
      </c>
      <c r="B5099" s="34">
        <v>45153.483206018522</v>
      </c>
      <c r="C5099" s="43">
        <v>45153.492268518516</v>
      </c>
      <c r="D5099" s="6" t="s">
        <v>10</v>
      </c>
      <c r="E5099" s="6" t="s">
        <v>8</v>
      </c>
      <c r="F5099" s="15" t="s">
        <v>14</v>
      </c>
      <c r="G5099" s="9"/>
      <c r="H5099" s="84" t="str">
        <f t="shared" si="79"/>
        <v>Reason Unknown</v>
      </c>
      <c r="I5099" s="63">
        <f>(tbl_raw_data[[#This Row],[Date Actioned]])-(tbl_raw_data[[#This Row],[Date Tagged]])</f>
        <v>9.0624999938881956E-3</v>
      </c>
      <c r="J5099" s="66">
        <f>HOUR(tbl_raw_data[[#This Row],[time_taken]])*60+MINUTE(tbl_raw_data[[#This Row],[time_taken]])+SECOND(tbl_raw_data[[#This Row],[time_taken]])/60</f>
        <v>13.05</v>
      </c>
      <c r="K5099" s="68">
        <f>DATE(YEAR(tbl_raw_data[[#This Row],[Date Actioned]]),MONTH(tbl_raw_data[[#This Row],[Date Actioned]]),DAY(tbl_raw_data[[#This Row],[Date Actioned]]))</f>
        <v>45153</v>
      </c>
      <c r="L5099" s="65" t="str">
        <f>UPPER(TEXT(tbl_raw_data[[#This Row],[updated_date]],"MMMM"))</f>
        <v>AUGUST</v>
      </c>
      <c r="M5099" s="65" t="str">
        <f>"WEEK "&amp;IF(ROUNDUP(DAY(tbl_raw_data[[#This Row],[updated_date]])/7,0)=5,4,ROUNDUP(DAY(tbl_raw_data[[#This Row],[updated_date]])/7,0))</f>
        <v>WEEK 3</v>
      </c>
      <c r="N5099" s="71" t="str">
        <f>UPPER(VLOOKUP(tbl_raw_data[[#This Row],[Analyst]],settings!$A$1:$B$15,2,0))</f>
        <v>CAMROON</v>
      </c>
      <c r="O5099" s="71" t="str">
        <f>TRIM(UPPER(tbl_raw_data[[#This Row],[Outcome]]))</f>
        <v>APPROVE</v>
      </c>
      <c r="P5099" s="71" t="str">
        <f>TRIM(UPPER(tbl_raw_data[[#This Row],[Queue Name]]))</f>
        <v>CONSUMER POST BUREAU</v>
      </c>
      <c r="Q5099" s="71" t="str">
        <f>IF(tbl_raw_data[[#This Row],[time_taken_in_min]]&lt;=settings!$D$2,"SLA_MET","SLA_NOT_MET")</f>
        <v>SLA_MET</v>
      </c>
    </row>
    <row r="5100" spans="1:17" hidden="1" x14ac:dyDescent="0.3">
      <c r="A5100" s="5" t="s">
        <v>6063</v>
      </c>
      <c r="B5100" s="34">
        <v>45153.484826388885</v>
      </c>
      <c r="C5100" s="42">
        <v>45153.495439814818</v>
      </c>
      <c r="D5100" s="3" t="s">
        <v>10</v>
      </c>
      <c r="E5100" s="3" t="s">
        <v>11</v>
      </c>
      <c r="F5100" s="14" t="s">
        <v>114</v>
      </c>
      <c r="G5100" s="4"/>
      <c r="H5100" s="84" t="str">
        <f t="shared" si="79"/>
        <v>Reason Unknown</v>
      </c>
      <c r="I5100" s="63">
        <f>(tbl_raw_data[[#This Row],[Date Actioned]])-(tbl_raw_data[[#This Row],[Date Tagged]])</f>
        <v>1.061342593311565E-2</v>
      </c>
      <c r="J5100" s="66">
        <f>HOUR(tbl_raw_data[[#This Row],[time_taken]])*60+MINUTE(tbl_raw_data[[#This Row],[time_taken]])+SECOND(tbl_raw_data[[#This Row],[time_taken]])/60</f>
        <v>15.283333333333333</v>
      </c>
      <c r="K5100" s="68">
        <f>DATE(YEAR(tbl_raw_data[[#This Row],[Date Actioned]]),MONTH(tbl_raw_data[[#This Row],[Date Actioned]]),DAY(tbl_raw_data[[#This Row],[Date Actioned]]))</f>
        <v>45153</v>
      </c>
      <c r="L5100" s="65" t="str">
        <f>UPPER(TEXT(tbl_raw_data[[#This Row],[updated_date]],"MMMM"))</f>
        <v>AUGUST</v>
      </c>
      <c r="M5100" s="65" t="str">
        <f>"WEEK "&amp;IF(ROUNDUP(DAY(tbl_raw_data[[#This Row],[updated_date]])/7,0)=5,4,ROUNDUP(DAY(tbl_raw_data[[#This Row],[updated_date]])/7,0))</f>
        <v>WEEK 3</v>
      </c>
      <c r="N5100" s="71" t="str">
        <f>UPPER(VLOOKUP(tbl_raw_data[[#This Row],[Analyst]],settings!$A$1:$B$15,2,0))</f>
        <v>FARDIN</v>
      </c>
      <c r="O5100" s="71" t="str">
        <f>TRIM(UPPER(tbl_raw_data[[#This Row],[Outcome]]))</f>
        <v>APPROVE</v>
      </c>
      <c r="P5100" s="71" t="str">
        <f>TRIM(UPPER(tbl_raw_data[[#This Row],[Queue Name]]))</f>
        <v>CONSUMER EXISTING</v>
      </c>
      <c r="Q5100" s="71" t="str">
        <f>IF(tbl_raw_data[[#This Row],[time_taken_in_min]]&lt;=settings!$D$2,"SLA_MET","SLA_NOT_MET")</f>
        <v>SLA_MET</v>
      </c>
    </row>
    <row r="5101" spans="1:17" hidden="1" x14ac:dyDescent="0.3">
      <c r="A5101" s="7" t="s">
        <v>6064</v>
      </c>
      <c r="B5101" s="34">
        <v>45153.504166666666</v>
      </c>
      <c r="C5101" s="43">
        <v>45153.508715277778</v>
      </c>
      <c r="D5101" s="6" t="s">
        <v>10</v>
      </c>
      <c r="E5101" s="6" t="s">
        <v>8</v>
      </c>
      <c r="F5101" s="15" t="s">
        <v>114</v>
      </c>
      <c r="G5101" s="9"/>
      <c r="H5101" s="84" t="str">
        <f t="shared" si="79"/>
        <v>Reason Unknown</v>
      </c>
      <c r="I5101" s="63">
        <f>(tbl_raw_data[[#This Row],[Date Actioned]])-(tbl_raw_data[[#This Row],[Date Tagged]])</f>
        <v>4.5486111121135764E-3</v>
      </c>
      <c r="J5101" s="66">
        <f>HOUR(tbl_raw_data[[#This Row],[time_taken]])*60+MINUTE(tbl_raw_data[[#This Row],[time_taken]])+SECOND(tbl_raw_data[[#This Row],[time_taken]])/60</f>
        <v>6.55</v>
      </c>
      <c r="K5101" s="68">
        <f>DATE(YEAR(tbl_raw_data[[#This Row],[Date Actioned]]),MONTH(tbl_raw_data[[#This Row],[Date Actioned]]),DAY(tbl_raw_data[[#This Row],[Date Actioned]]))</f>
        <v>45153</v>
      </c>
      <c r="L5101" s="65" t="str">
        <f>UPPER(TEXT(tbl_raw_data[[#This Row],[updated_date]],"MMMM"))</f>
        <v>AUGUST</v>
      </c>
      <c r="M5101" s="65" t="str">
        <f>"WEEK "&amp;IF(ROUNDUP(DAY(tbl_raw_data[[#This Row],[updated_date]])/7,0)=5,4,ROUNDUP(DAY(tbl_raw_data[[#This Row],[updated_date]])/7,0))</f>
        <v>WEEK 3</v>
      </c>
      <c r="N5101" s="71" t="str">
        <f>UPPER(VLOOKUP(tbl_raw_data[[#This Row],[Analyst]],settings!$A$1:$B$15,2,0))</f>
        <v>FARDIN</v>
      </c>
      <c r="O5101" s="71" t="str">
        <f>TRIM(UPPER(tbl_raw_data[[#This Row],[Outcome]]))</f>
        <v>APPROVE</v>
      </c>
      <c r="P5101" s="71" t="str">
        <f>TRIM(UPPER(tbl_raw_data[[#This Row],[Queue Name]]))</f>
        <v>CONSUMER POST BUREAU</v>
      </c>
      <c r="Q5101" s="71" t="str">
        <f>IF(tbl_raw_data[[#This Row],[time_taken_in_min]]&lt;=settings!$D$2,"SLA_MET","SLA_NOT_MET")</f>
        <v>SLA_MET</v>
      </c>
    </row>
    <row r="5102" spans="1:17" hidden="1" x14ac:dyDescent="0.3">
      <c r="A5102" s="1" t="s">
        <v>6065</v>
      </c>
      <c r="B5102" s="34">
        <v>45153.534317129626</v>
      </c>
      <c r="C5102" s="42">
        <v>45153.542094907411</v>
      </c>
      <c r="D5102" s="3" t="s">
        <v>10</v>
      </c>
      <c r="E5102" s="3" t="s">
        <v>8</v>
      </c>
      <c r="F5102" s="14" t="s">
        <v>22</v>
      </c>
      <c r="G5102" s="4"/>
      <c r="H5102" s="84" t="str">
        <f t="shared" si="79"/>
        <v>Reason Unknown</v>
      </c>
      <c r="I5102" s="63">
        <f>(tbl_raw_data[[#This Row],[Date Actioned]])-(tbl_raw_data[[#This Row],[Date Tagged]])</f>
        <v>7.7777777842129581E-3</v>
      </c>
      <c r="J5102" s="66">
        <f>HOUR(tbl_raw_data[[#This Row],[time_taken]])*60+MINUTE(tbl_raw_data[[#This Row],[time_taken]])+SECOND(tbl_raw_data[[#This Row],[time_taken]])/60</f>
        <v>11.2</v>
      </c>
      <c r="K5102" s="68">
        <f>DATE(YEAR(tbl_raw_data[[#This Row],[Date Actioned]]),MONTH(tbl_raw_data[[#This Row],[Date Actioned]]),DAY(tbl_raw_data[[#This Row],[Date Actioned]]))</f>
        <v>45153</v>
      </c>
      <c r="L5102" s="65" t="str">
        <f>UPPER(TEXT(tbl_raw_data[[#This Row],[updated_date]],"MMMM"))</f>
        <v>AUGUST</v>
      </c>
      <c r="M5102" s="65" t="str">
        <f>"WEEK "&amp;IF(ROUNDUP(DAY(tbl_raw_data[[#This Row],[updated_date]])/7,0)=5,4,ROUNDUP(DAY(tbl_raw_data[[#This Row],[updated_date]])/7,0))</f>
        <v>WEEK 3</v>
      </c>
      <c r="N5102" s="71" t="str">
        <f>UPPER(VLOOKUP(tbl_raw_data[[#This Row],[Analyst]],settings!$A$1:$B$15,2,0))</f>
        <v>ROHAN</v>
      </c>
      <c r="O5102" s="71" t="str">
        <f>TRIM(UPPER(tbl_raw_data[[#This Row],[Outcome]]))</f>
        <v>APPROVE</v>
      </c>
      <c r="P5102" s="71" t="str">
        <f>TRIM(UPPER(tbl_raw_data[[#This Row],[Queue Name]]))</f>
        <v>CONSUMER POST BUREAU</v>
      </c>
      <c r="Q5102" s="71" t="str">
        <f>IF(tbl_raw_data[[#This Row],[time_taken_in_min]]&lt;=settings!$D$2,"SLA_MET","SLA_NOT_MET")</f>
        <v>SLA_MET</v>
      </c>
    </row>
    <row r="5103" spans="1:17" hidden="1" x14ac:dyDescent="0.3">
      <c r="A5103" s="5" t="s">
        <v>6066</v>
      </c>
      <c r="B5103" s="34">
        <v>45153.540590277778</v>
      </c>
      <c r="C5103" s="43">
        <v>45153.548171296294</v>
      </c>
      <c r="D5103" s="6" t="s">
        <v>10</v>
      </c>
      <c r="E5103" s="6" t="s">
        <v>11</v>
      </c>
      <c r="F5103" s="15" t="s">
        <v>114</v>
      </c>
      <c r="G5103" s="9"/>
      <c r="H5103" s="84" t="str">
        <f t="shared" si="79"/>
        <v>Reason Unknown</v>
      </c>
      <c r="I5103" s="63">
        <f>(tbl_raw_data[[#This Row],[Date Actioned]])-(tbl_raw_data[[#This Row],[Date Tagged]])</f>
        <v>7.5810185153386556E-3</v>
      </c>
      <c r="J5103" s="66">
        <f>HOUR(tbl_raw_data[[#This Row],[time_taken]])*60+MINUTE(tbl_raw_data[[#This Row],[time_taken]])+SECOND(tbl_raw_data[[#This Row],[time_taken]])/60</f>
        <v>10.916666666666666</v>
      </c>
      <c r="K5103" s="68">
        <f>DATE(YEAR(tbl_raw_data[[#This Row],[Date Actioned]]),MONTH(tbl_raw_data[[#This Row],[Date Actioned]]),DAY(tbl_raw_data[[#This Row],[Date Actioned]]))</f>
        <v>45153</v>
      </c>
      <c r="L5103" s="65" t="str">
        <f>UPPER(TEXT(tbl_raw_data[[#This Row],[updated_date]],"MMMM"))</f>
        <v>AUGUST</v>
      </c>
      <c r="M5103" s="65" t="str">
        <f>"WEEK "&amp;IF(ROUNDUP(DAY(tbl_raw_data[[#This Row],[updated_date]])/7,0)=5,4,ROUNDUP(DAY(tbl_raw_data[[#This Row],[updated_date]])/7,0))</f>
        <v>WEEK 3</v>
      </c>
      <c r="N5103" s="71" t="str">
        <f>UPPER(VLOOKUP(tbl_raw_data[[#This Row],[Analyst]],settings!$A$1:$B$15,2,0))</f>
        <v>FARDIN</v>
      </c>
      <c r="O5103" s="71" t="str">
        <f>TRIM(UPPER(tbl_raw_data[[#This Row],[Outcome]]))</f>
        <v>APPROVE</v>
      </c>
      <c r="P5103" s="71" t="str">
        <f>TRIM(UPPER(tbl_raw_data[[#This Row],[Queue Name]]))</f>
        <v>CONSUMER EXISTING</v>
      </c>
      <c r="Q5103" s="71" t="str">
        <f>IF(tbl_raw_data[[#This Row],[time_taken_in_min]]&lt;=settings!$D$2,"SLA_MET","SLA_NOT_MET")</f>
        <v>SLA_MET</v>
      </c>
    </row>
    <row r="5104" spans="1:17" hidden="1" x14ac:dyDescent="0.3">
      <c r="A5104" s="7" t="s">
        <v>6067</v>
      </c>
      <c r="B5104" s="34">
        <v>45153.541770833333</v>
      </c>
      <c r="C5104" s="42">
        <v>45153.545104166667</v>
      </c>
      <c r="D5104" s="3" t="s">
        <v>10</v>
      </c>
      <c r="E5104" s="3" t="s">
        <v>8</v>
      </c>
      <c r="F5104" s="14" t="s">
        <v>22</v>
      </c>
      <c r="G5104" s="4"/>
      <c r="H5104" s="84" t="str">
        <f t="shared" si="79"/>
        <v>Reason Unknown</v>
      </c>
      <c r="I5104" s="63">
        <f>(tbl_raw_data[[#This Row],[Date Actioned]])-(tbl_raw_data[[#This Row],[Date Tagged]])</f>
        <v>3.3333333340124227E-3</v>
      </c>
      <c r="J5104" s="66">
        <f>HOUR(tbl_raw_data[[#This Row],[time_taken]])*60+MINUTE(tbl_raw_data[[#This Row],[time_taken]])+SECOND(tbl_raw_data[[#This Row],[time_taken]])/60</f>
        <v>4.8</v>
      </c>
      <c r="K5104" s="68">
        <f>DATE(YEAR(tbl_raw_data[[#This Row],[Date Actioned]]),MONTH(tbl_raw_data[[#This Row],[Date Actioned]]),DAY(tbl_raw_data[[#This Row],[Date Actioned]]))</f>
        <v>45153</v>
      </c>
      <c r="L5104" s="65" t="str">
        <f>UPPER(TEXT(tbl_raw_data[[#This Row],[updated_date]],"MMMM"))</f>
        <v>AUGUST</v>
      </c>
      <c r="M5104" s="65" t="str">
        <f>"WEEK "&amp;IF(ROUNDUP(DAY(tbl_raw_data[[#This Row],[updated_date]])/7,0)=5,4,ROUNDUP(DAY(tbl_raw_data[[#This Row],[updated_date]])/7,0))</f>
        <v>WEEK 3</v>
      </c>
      <c r="N5104" s="71" t="str">
        <f>UPPER(VLOOKUP(tbl_raw_data[[#This Row],[Analyst]],settings!$A$1:$B$15,2,0))</f>
        <v>ROHAN</v>
      </c>
      <c r="O5104" s="71" t="str">
        <f>TRIM(UPPER(tbl_raw_data[[#This Row],[Outcome]]))</f>
        <v>APPROVE</v>
      </c>
      <c r="P5104" s="71" t="str">
        <f>TRIM(UPPER(tbl_raw_data[[#This Row],[Queue Name]]))</f>
        <v>CONSUMER POST BUREAU</v>
      </c>
      <c r="Q5104" s="71" t="str">
        <f>IF(tbl_raw_data[[#This Row],[time_taken_in_min]]&lt;=settings!$D$2,"SLA_MET","SLA_NOT_MET")</f>
        <v>SLA_MET</v>
      </c>
    </row>
    <row r="5105" spans="1:17" hidden="1" x14ac:dyDescent="0.3">
      <c r="A5105" s="1" t="s">
        <v>6068</v>
      </c>
      <c r="B5105" s="34">
        <v>45153.547152777777</v>
      </c>
      <c r="C5105" s="43">
        <v>45153.557280092595</v>
      </c>
      <c r="D5105" s="6" t="s">
        <v>10</v>
      </c>
      <c r="E5105" s="6" t="s">
        <v>11</v>
      </c>
      <c r="F5105" s="15" t="s">
        <v>114</v>
      </c>
      <c r="G5105" s="9"/>
      <c r="H5105" s="84" t="str">
        <f t="shared" si="79"/>
        <v>Reason Unknown</v>
      </c>
      <c r="I5105" s="63">
        <f>(tbl_raw_data[[#This Row],[Date Actioned]])-(tbl_raw_data[[#This Row],[Date Tagged]])</f>
        <v>1.0127314817509614E-2</v>
      </c>
      <c r="J5105" s="66">
        <f>HOUR(tbl_raw_data[[#This Row],[time_taken]])*60+MINUTE(tbl_raw_data[[#This Row],[time_taken]])+SECOND(tbl_raw_data[[#This Row],[time_taken]])/60</f>
        <v>14.583333333333334</v>
      </c>
      <c r="K5105" s="68">
        <f>DATE(YEAR(tbl_raw_data[[#This Row],[Date Actioned]]),MONTH(tbl_raw_data[[#This Row],[Date Actioned]]),DAY(tbl_raw_data[[#This Row],[Date Actioned]]))</f>
        <v>45153</v>
      </c>
      <c r="L5105" s="65" t="str">
        <f>UPPER(TEXT(tbl_raw_data[[#This Row],[updated_date]],"MMMM"))</f>
        <v>AUGUST</v>
      </c>
      <c r="M5105" s="65" t="str">
        <f>"WEEK "&amp;IF(ROUNDUP(DAY(tbl_raw_data[[#This Row],[updated_date]])/7,0)=5,4,ROUNDUP(DAY(tbl_raw_data[[#This Row],[updated_date]])/7,0))</f>
        <v>WEEK 3</v>
      </c>
      <c r="N5105" s="71" t="str">
        <f>UPPER(VLOOKUP(tbl_raw_data[[#This Row],[Analyst]],settings!$A$1:$B$15,2,0))</f>
        <v>FARDIN</v>
      </c>
      <c r="O5105" s="71" t="str">
        <f>TRIM(UPPER(tbl_raw_data[[#This Row],[Outcome]]))</f>
        <v>APPROVE</v>
      </c>
      <c r="P5105" s="71" t="str">
        <f>TRIM(UPPER(tbl_raw_data[[#This Row],[Queue Name]]))</f>
        <v>CONSUMER EXISTING</v>
      </c>
      <c r="Q5105" s="71" t="str">
        <f>IF(tbl_raw_data[[#This Row],[time_taken_in_min]]&lt;=settings!$D$2,"SLA_MET","SLA_NOT_MET")</f>
        <v>SLA_MET</v>
      </c>
    </row>
    <row r="5106" spans="1:17" hidden="1" x14ac:dyDescent="0.3">
      <c r="A5106" s="5" t="s">
        <v>6069</v>
      </c>
      <c r="B5106" s="34">
        <v>45153.548148148147</v>
      </c>
      <c r="C5106" s="42">
        <v>45153.56045138889</v>
      </c>
      <c r="D5106" s="3" t="s">
        <v>10</v>
      </c>
      <c r="E5106" s="3" t="s">
        <v>11</v>
      </c>
      <c r="F5106" s="14" t="s">
        <v>12</v>
      </c>
      <c r="G5106" s="4"/>
      <c r="H5106" s="84" t="str">
        <f t="shared" si="79"/>
        <v>Reason Unknown</v>
      </c>
      <c r="I5106" s="63">
        <f>(tbl_raw_data[[#This Row],[Date Actioned]])-(tbl_raw_data[[#This Row],[Date Tagged]])</f>
        <v>1.230324074276723E-2</v>
      </c>
      <c r="J5106" s="66">
        <f>HOUR(tbl_raw_data[[#This Row],[time_taken]])*60+MINUTE(tbl_raw_data[[#This Row],[time_taken]])+SECOND(tbl_raw_data[[#This Row],[time_taken]])/60</f>
        <v>17.716666666666665</v>
      </c>
      <c r="K5106" s="68">
        <f>DATE(YEAR(tbl_raw_data[[#This Row],[Date Actioned]]),MONTH(tbl_raw_data[[#This Row],[Date Actioned]]),DAY(tbl_raw_data[[#This Row],[Date Actioned]]))</f>
        <v>45153</v>
      </c>
      <c r="L5106" s="65" t="str">
        <f>UPPER(TEXT(tbl_raw_data[[#This Row],[updated_date]],"MMMM"))</f>
        <v>AUGUST</v>
      </c>
      <c r="M5106" s="65" t="str">
        <f>"WEEK "&amp;IF(ROUNDUP(DAY(tbl_raw_data[[#This Row],[updated_date]])/7,0)=5,4,ROUNDUP(DAY(tbl_raw_data[[#This Row],[updated_date]])/7,0))</f>
        <v>WEEK 3</v>
      </c>
      <c r="N5106" s="71" t="str">
        <f>UPPER(VLOOKUP(tbl_raw_data[[#This Row],[Analyst]],settings!$A$1:$B$15,2,0))</f>
        <v>NITESH</v>
      </c>
      <c r="O5106" s="71" t="str">
        <f>TRIM(UPPER(tbl_raw_data[[#This Row],[Outcome]]))</f>
        <v>APPROVE</v>
      </c>
      <c r="P5106" s="71" t="str">
        <f>TRIM(UPPER(tbl_raw_data[[#This Row],[Queue Name]]))</f>
        <v>CONSUMER EXISTING</v>
      </c>
      <c r="Q5106" s="71" t="str">
        <f>IF(tbl_raw_data[[#This Row],[time_taken_in_min]]&lt;=settings!$D$2,"SLA_MET","SLA_NOT_MET")</f>
        <v>SLA_MET</v>
      </c>
    </row>
    <row r="5107" spans="1:17" hidden="1" x14ac:dyDescent="0.3">
      <c r="A5107" s="7" t="s">
        <v>6070</v>
      </c>
      <c r="B5107" s="34">
        <v>45153.560902777775</v>
      </c>
      <c r="C5107" s="43">
        <v>45153.568310185183</v>
      </c>
      <c r="D5107" s="6" t="s">
        <v>10</v>
      </c>
      <c r="E5107" s="6" t="s">
        <v>11</v>
      </c>
      <c r="F5107" s="15" t="s">
        <v>12</v>
      </c>
      <c r="G5107" s="9"/>
      <c r="H5107" s="84" t="str">
        <f t="shared" si="79"/>
        <v>Reason Unknown</v>
      </c>
      <c r="I5107" s="63">
        <f>(tbl_raw_data[[#This Row],[Date Actioned]])-(tbl_raw_data[[#This Row],[Date Tagged]])</f>
        <v>7.4074074072996154E-3</v>
      </c>
      <c r="J5107" s="66">
        <f>HOUR(tbl_raw_data[[#This Row],[time_taken]])*60+MINUTE(tbl_raw_data[[#This Row],[time_taken]])+SECOND(tbl_raw_data[[#This Row],[time_taken]])/60</f>
        <v>10.666666666666666</v>
      </c>
      <c r="K5107" s="68">
        <f>DATE(YEAR(tbl_raw_data[[#This Row],[Date Actioned]]),MONTH(tbl_raw_data[[#This Row],[Date Actioned]]),DAY(tbl_raw_data[[#This Row],[Date Actioned]]))</f>
        <v>45153</v>
      </c>
      <c r="L5107" s="65" t="str">
        <f>UPPER(TEXT(tbl_raw_data[[#This Row],[updated_date]],"MMMM"))</f>
        <v>AUGUST</v>
      </c>
      <c r="M5107" s="65" t="str">
        <f>"WEEK "&amp;IF(ROUNDUP(DAY(tbl_raw_data[[#This Row],[updated_date]])/7,0)=5,4,ROUNDUP(DAY(tbl_raw_data[[#This Row],[updated_date]])/7,0))</f>
        <v>WEEK 3</v>
      </c>
      <c r="N5107" s="71" t="str">
        <f>UPPER(VLOOKUP(tbl_raw_data[[#This Row],[Analyst]],settings!$A$1:$B$15,2,0))</f>
        <v>NITESH</v>
      </c>
      <c r="O5107" s="71" t="str">
        <f>TRIM(UPPER(tbl_raw_data[[#This Row],[Outcome]]))</f>
        <v>APPROVE</v>
      </c>
      <c r="P5107" s="71" t="str">
        <f>TRIM(UPPER(tbl_raw_data[[#This Row],[Queue Name]]))</f>
        <v>CONSUMER EXISTING</v>
      </c>
      <c r="Q5107" s="71" t="str">
        <f>IF(tbl_raw_data[[#This Row],[time_taken_in_min]]&lt;=settings!$D$2,"SLA_MET","SLA_NOT_MET")</f>
        <v>SLA_MET</v>
      </c>
    </row>
    <row r="5108" spans="1:17" hidden="1" x14ac:dyDescent="0.3">
      <c r="A5108" s="1" t="s">
        <v>6071</v>
      </c>
      <c r="B5108" s="34">
        <v>45153.562222222223</v>
      </c>
      <c r="C5108" s="42">
        <v>45153.567314814813</v>
      </c>
      <c r="D5108" s="3" t="s">
        <v>10</v>
      </c>
      <c r="E5108" s="3" t="s">
        <v>11</v>
      </c>
      <c r="F5108" s="14" t="s">
        <v>14</v>
      </c>
      <c r="G5108" s="4"/>
      <c r="H5108" s="84" t="str">
        <f t="shared" si="79"/>
        <v>Reason Unknown</v>
      </c>
      <c r="I5108" s="63">
        <f>(tbl_raw_data[[#This Row],[Date Actioned]])-(tbl_raw_data[[#This Row],[Date Tagged]])</f>
        <v>5.0925925897900015E-3</v>
      </c>
      <c r="J5108" s="66">
        <f>HOUR(tbl_raw_data[[#This Row],[time_taken]])*60+MINUTE(tbl_raw_data[[#This Row],[time_taken]])+SECOND(tbl_raw_data[[#This Row],[time_taken]])/60</f>
        <v>7.333333333333333</v>
      </c>
      <c r="K5108" s="68">
        <f>DATE(YEAR(tbl_raw_data[[#This Row],[Date Actioned]]),MONTH(tbl_raw_data[[#This Row],[Date Actioned]]),DAY(tbl_raw_data[[#This Row],[Date Actioned]]))</f>
        <v>45153</v>
      </c>
      <c r="L5108" s="65" t="str">
        <f>UPPER(TEXT(tbl_raw_data[[#This Row],[updated_date]],"MMMM"))</f>
        <v>AUGUST</v>
      </c>
      <c r="M5108" s="65" t="str">
        <f>"WEEK "&amp;IF(ROUNDUP(DAY(tbl_raw_data[[#This Row],[updated_date]])/7,0)=5,4,ROUNDUP(DAY(tbl_raw_data[[#This Row],[updated_date]])/7,0))</f>
        <v>WEEK 3</v>
      </c>
      <c r="N5108" s="71" t="str">
        <f>UPPER(VLOOKUP(tbl_raw_data[[#This Row],[Analyst]],settings!$A$1:$B$15,2,0))</f>
        <v>CAMROON</v>
      </c>
      <c r="O5108" s="71" t="str">
        <f>TRIM(UPPER(tbl_raw_data[[#This Row],[Outcome]]))</f>
        <v>APPROVE</v>
      </c>
      <c r="P5108" s="71" t="str">
        <f>TRIM(UPPER(tbl_raw_data[[#This Row],[Queue Name]]))</f>
        <v>CONSUMER EXISTING</v>
      </c>
      <c r="Q5108" s="71" t="str">
        <f>IF(tbl_raw_data[[#This Row],[time_taken_in_min]]&lt;=settings!$D$2,"SLA_MET","SLA_NOT_MET")</f>
        <v>SLA_MET</v>
      </c>
    </row>
    <row r="5109" spans="1:17" hidden="1" x14ac:dyDescent="0.3">
      <c r="A5109" s="5" t="s">
        <v>6072</v>
      </c>
      <c r="B5109" s="34">
        <v>45153.58326388889</v>
      </c>
      <c r="C5109" s="43">
        <v>45153.590648148151</v>
      </c>
      <c r="D5109" s="6" t="s">
        <v>10</v>
      </c>
      <c r="E5109" s="6" t="s">
        <v>8</v>
      </c>
      <c r="F5109" s="15" t="s">
        <v>21</v>
      </c>
      <c r="G5109" s="9"/>
      <c r="H5109" s="84" t="str">
        <f t="shared" si="79"/>
        <v>Reason Unknown</v>
      </c>
      <c r="I5109" s="63">
        <f>(tbl_raw_data[[#This Row],[Date Actioned]])-(tbl_raw_data[[#This Row],[Date Tagged]])</f>
        <v>7.3842592610162683E-3</v>
      </c>
      <c r="J5109" s="66">
        <f>HOUR(tbl_raw_data[[#This Row],[time_taken]])*60+MINUTE(tbl_raw_data[[#This Row],[time_taken]])+SECOND(tbl_raw_data[[#This Row],[time_taken]])/60</f>
        <v>10.633333333333333</v>
      </c>
      <c r="K5109" s="68">
        <f>DATE(YEAR(tbl_raw_data[[#This Row],[Date Actioned]]),MONTH(tbl_raw_data[[#This Row],[Date Actioned]]),DAY(tbl_raw_data[[#This Row],[Date Actioned]]))</f>
        <v>45153</v>
      </c>
      <c r="L5109" s="65" t="str">
        <f>UPPER(TEXT(tbl_raw_data[[#This Row],[updated_date]],"MMMM"))</f>
        <v>AUGUST</v>
      </c>
      <c r="M5109" s="65" t="str">
        <f>"WEEK "&amp;IF(ROUNDUP(DAY(tbl_raw_data[[#This Row],[updated_date]])/7,0)=5,4,ROUNDUP(DAY(tbl_raw_data[[#This Row],[updated_date]])/7,0))</f>
        <v>WEEK 3</v>
      </c>
      <c r="N5109" s="71" t="str">
        <f>UPPER(VLOOKUP(tbl_raw_data[[#This Row],[Analyst]],settings!$A$1:$B$15,2,0))</f>
        <v>SHAHID</v>
      </c>
      <c r="O5109" s="71" t="str">
        <f>TRIM(UPPER(tbl_raw_data[[#This Row],[Outcome]]))</f>
        <v>APPROVE</v>
      </c>
      <c r="P5109" s="71" t="str">
        <f>TRIM(UPPER(tbl_raw_data[[#This Row],[Queue Name]]))</f>
        <v>CONSUMER POST BUREAU</v>
      </c>
      <c r="Q5109" s="71" t="str">
        <f>IF(tbl_raw_data[[#This Row],[time_taken_in_min]]&lt;=settings!$D$2,"SLA_MET","SLA_NOT_MET")</f>
        <v>SLA_MET</v>
      </c>
    </row>
    <row r="5110" spans="1:17" hidden="1" x14ac:dyDescent="0.3">
      <c r="A5110" s="7" t="s">
        <v>6073</v>
      </c>
      <c r="B5110" s="34">
        <v>45153.585636574076</v>
      </c>
      <c r="C5110" s="42">
        <v>45153.595648148148</v>
      </c>
      <c r="D5110" s="3" t="s">
        <v>10</v>
      </c>
      <c r="E5110" s="3" t="s">
        <v>11</v>
      </c>
      <c r="F5110" s="14" t="s">
        <v>22</v>
      </c>
      <c r="G5110" s="4"/>
      <c r="H5110" s="84" t="str">
        <f t="shared" si="79"/>
        <v>Reason Unknown</v>
      </c>
      <c r="I5110" s="63">
        <f>(tbl_raw_data[[#This Row],[Date Actioned]])-(tbl_raw_data[[#This Row],[Date Tagged]])</f>
        <v>1.0011574071540963E-2</v>
      </c>
      <c r="J5110" s="66">
        <f>HOUR(tbl_raw_data[[#This Row],[time_taken]])*60+MINUTE(tbl_raw_data[[#This Row],[time_taken]])+SECOND(tbl_raw_data[[#This Row],[time_taken]])/60</f>
        <v>14.416666666666666</v>
      </c>
      <c r="K5110" s="68">
        <f>DATE(YEAR(tbl_raw_data[[#This Row],[Date Actioned]]),MONTH(tbl_raw_data[[#This Row],[Date Actioned]]),DAY(tbl_raw_data[[#This Row],[Date Actioned]]))</f>
        <v>45153</v>
      </c>
      <c r="L5110" s="65" t="str">
        <f>UPPER(TEXT(tbl_raw_data[[#This Row],[updated_date]],"MMMM"))</f>
        <v>AUGUST</v>
      </c>
      <c r="M5110" s="65" t="str">
        <f>"WEEK "&amp;IF(ROUNDUP(DAY(tbl_raw_data[[#This Row],[updated_date]])/7,0)=5,4,ROUNDUP(DAY(tbl_raw_data[[#This Row],[updated_date]])/7,0))</f>
        <v>WEEK 3</v>
      </c>
      <c r="N5110" s="71" t="str">
        <f>UPPER(VLOOKUP(tbl_raw_data[[#This Row],[Analyst]],settings!$A$1:$B$15,2,0))</f>
        <v>ROHAN</v>
      </c>
      <c r="O5110" s="71" t="str">
        <f>TRIM(UPPER(tbl_raw_data[[#This Row],[Outcome]]))</f>
        <v>APPROVE</v>
      </c>
      <c r="P5110" s="71" t="str">
        <f>TRIM(UPPER(tbl_raw_data[[#This Row],[Queue Name]]))</f>
        <v>CONSUMER EXISTING</v>
      </c>
      <c r="Q5110" s="71" t="str">
        <f>IF(tbl_raw_data[[#This Row],[time_taken_in_min]]&lt;=settings!$D$2,"SLA_MET","SLA_NOT_MET")</f>
        <v>SLA_MET</v>
      </c>
    </row>
    <row r="5111" spans="1:17" hidden="1" x14ac:dyDescent="0.3">
      <c r="A5111" s="1" t="s">
        <v>6074</v>
      </c>
      <c r="B5111" s="34">
        <v>45153.589108796295</v>
      </c>
      <c r="C5111" s="43">
        <v>45153.597453703704</v>
      </c>
      <c r="D5111" s="6" t="s">
        <v>10</v>
      </c>
      <c r="E5111" s="6" t="s">
        <v>8</v>
      </c>
      <c r="F5111" s="15" t="s">
        <v>12</v>
      </c>
      <c r="G5111" s="9"/>
      <c r="H5111" s="84" t="str">
        <f t="shared" si="79"/>
        <v>Reason Unknown</v>
      </c>
      <c r="I5111" s="63">
        <f>(tbl_raw_data[[#This Row],[Date Actioned]])-(tbl_raw_data[[#This Row],[Date Tagged]])</f>
        <v>8.3449074081727304E-3</v>
      </c>
      <c r="J5111" s="66">
        <f>HOUR(tbl_raw_data[[#This Row],[time_taken]])*60+MINUTE(tbl_raw_data[[#This Row],[time_taken]])+SECOND(tbl_raw_data[[#This Row],[time_taken]])/60</f>
        <v>12.016666666666667</v>
      </c>
      <c r="K5111" s="68">
        <f>DATE(YEAR(tbl_raw_data[[#This Row],[Date Actioned]]),MONTH(tbl_raw_data[[#This Row],[Date Actioned]]),DAY(tbl_raw_data[[#This Row],[Date Actioned]]))</f>
        <v>45153</v>
      </c>
      <c r="L5111" s="65" t="str">
        <f>UPPER(TEXT(tbl_raw_data[[#This Row],[updated_date]],"MMMM"))</f>
        <v>AUGUST</v>
      </c>
      <c r="M5111" s="65" t="str">
        <f>"WEEK "&amp;IF(ROUNDUP(DAY(tbl_raw_data[[#This Row],[updated_date]])/7,0)=5,4,ROUNDUP(DAY(tbl_raw_data[[#This Row],[updated_date]])/7,0))</f>
        <v>WEEK 3</v>
      </c>
      <c r="N5111" s="71" t="str">
        <f>UPPER(VLOOKUP(tbl_raw_data[[#This Row],[Analyst]],settings!$A$1:$B$15,2,0))</f>
        <v>NITESH</v>
      </c>
      <c r="O5111" s="71" t="str">
        <f>TRIM(UPPER(tbl_raw_data[[#This Row],[Outcome]]))</f>
        <v>APPROVE</v>
      </c>
      <c r="P5111" s="71" t="str">
        <f>TRIM(UPPER(tbl_raw_data[[#This Row],[Queue Name]]))</f>
        <v>CONSUMER POST BUREAU</v>
      </c>
      <c r="Q5111" s="71" t="str">
        <f>IF(tbl_raw_data[[#This Row],[time_taken_in_min]]&lt;=settings!$D$2,"SLA_MET","SLA_NOT_MET")</f>
        <v>SLA_MET</v>
      </c>
    </row>
    <row r="5112" spans="1:17" hidden="1" x14ac:dyDescent="0.3">
      <c r="A5112" s="5" t="s">
        <v>6075</v>
      </c>
      <c r="B5112" s="34">
        <v>45153.594675925924</v>
      </c>
      <c r="C5112" s="42">
        <v>45153.602210648147</v>
      </c>
      <c r="D5112" s="3" t="s">
        <v>10</v>
      </c>
      <c r="E5112" s="3" t="s">
        <v>8</v>
      </c>
      <c r="F5112" s="14" t="s">
        <v>14</v>
      </c>
      <c r="G5112" s="4"/>
      <c r="H5112" s="84" t="str">
        <f t="shared" si="79"/>
        <v>Reason Unknown</v>
      </c>
      <c r="I5112" s="63">
        <f>(tbl_raw_data[[#This Row],[Date Actioned]])-(tbl_raw_data[[#This Row],[Date Tagged]])</f>
        <v>7.5347222227719612E-3</v>
      </c>
      <c r="J5112" s="66">
        <f>HOUR(tbl_raw_data[[#This Row],[time_taken]])*60+MINUTE(tbl_raw_data[[#This Row],[time_taken]])+SECOND(tbl_raw_data[[#This Row],[time_taken]])/60</f>
        <v>10.85</v>
      </c>
      <c r="K5112" s="68">
        <f>DATE(YEAR(tbl_raw_data[[#This Row],[Date Actioned]]),MONTH(tbl_raw_data[[#This Row],[Date Actioned]]),DAY(tbl_raw_data[[#This Row],[Date Actioned]]))</f>
        <v>45153</v>
      </c>
      <c r="L5112" s="65" t="str">
        <f>UPPER(TEXT(tbl_raw_data[[#This Row],[updated_date]],"MMMM"))</f>
        <v>AUGUST</v>
      </c>
      <c r="M5112" s="65" t="str">
        <f>"WEEK "&amp;IF(ROUNDUP(DAY(tbl_raw_data[[#This Row],[updated_date]])/7,0)=5,4,ROUNDUP(DAY(tbl_raw_data[[#This Row],[updated_date]])/7,0))</f>
        <v>WEEK 3</v>
      </c>
      <c r="N5112" s="71" t="str">
        <f>UPPER(VLOOKUP(tbl_raw_data[[#This Row],[Analyst]],settings!$A$1:$B$15,2,0))</f>
        <v>CAMROON</v>
      </c>
      <c r="O5112" s="71" t="str">
        <f>TRIM(UPPER(tbl_raw_data[[#This Row],[Outcome]]))</f>
        <v>APPROVE</v>
      </c>
      <c r="P5112" s="71" t="str">
        <f>TRIM(UPPER(tbl_raw_data[[#This Row],[Queue Name]]))</f>
        <v>CONSUMER POST BUREAU</v>
      </c>
      <c r="Q5112" s="71" t="str">
        <f>IF(tbl_raw_data[[#This Row],[time_taken_in_min]]&lt;=settings!$D$2,"SLA_MET","SLA_NOT_MET")</f>
        <v>SLA_MET</v>
      </c>
    </row>
    <row r="5113" spans="1:17" hidden="1" x14ac:dyDescent="0.3">
      <c r="A5113" s="7" t="s">
        <v>6076</v>
      </c>
      <c r="B5113" s="34">
        <v>45153.597199074073</v>
      </c>
      <c r="C5113" s="43">
        <v>45153.6015162037</v>
      </c>
      <c r="D5113" s="6" t="s">
        <v>10</v>
      </c>
      <c r="E5113" s="6" t="s">
        <v>8</v>
      </c>
      <c r="F5113" s="15" t="s">
        <v>114</v>
      </c>
      <c r="G5113" s="9"/>
      <c r="H5113" s="84" t="str">
        <f t="shared" si="79"/>
        <v>Reason Unknown</v>
      </c>
      <c r="I5113" s="63">
        <f>(tbl_raw_data[[#This Row],[Date Actioned]])-(tbl_raw_data[[#This Row],[Date Tagged]])</f>
        <v>4.3171296274522319E-3</v>
      </c>
      <c r="J5113" s="66">
        <f>HOUR(tbl_raw_data[[#This Row],[time_taken]])*60+MINUTE(tbl_raw_data[[#This Row],[time_taken]])+SECOND(tbl_raw_data[[#This Row],[time_taken]])/60</f>
        <v>6.2166666666666668</v>
      </c>
      <c r="K5113" s="68">
        <f>DATE(YEAR(tbl_raw_data[[#This Row],[Date Actioned]]),MONTH(tbl_raw_data[[#This Row],[Date Actioned]]),DAY(tbl_raw_data[[#This Row],[Date Actioned]]))</f>
        <v>45153</v>
      </c>
      <c r="L5113" s="65" t="str">
        <f>UPPER(TEXT(tbl_raw_data[[#This Row],[updated_date]],"MMMM"))</f>
        <v>AUGUST</v>
      </c>
      <c r="M5113" s="65" t="str">
        <f>"WEEK "&amp;IF(ROUNDUP(DAY(tbl_raw_data[[#This Row],[updated_date]])/7,0)=5,4,ROUNDUP(DAY(tbl_raw_data[[#This Row],[updated_date]])/7,0))</f>
        <v>WEEK 3</v>
      </c>
      <c r="N5113" s="71" t="str">
        <f>UPPER(VLOOKUP(tbl_raw_data[[#This Row],[Analyst]],settings!$A$1:$B$15,2,0))</f>
        <v>FARDIN</v>
      </c>
      <c r="O5113" s="71" t="str">
        <f>TRIM(UPPER(tbl_raw_data[[#This Row],[Outcome]]))</f>
        <v>APPROVE</v>
      </c>
      <c r="P5113" s="71" t="str">
        <f>TRIM(UPPER(tbl_raw_data[[#This Row],[Queue Name]]))</f>
        <v>CONSUMER POST BUREAU</v>
      </c>
      <c r="Q5113" s="71" t="str">
        <f>IF(tbl_raw_data[[#This Row],[time_taken_in_min]]&lt;=settings!$D$2,"SLA_MET","SLA_NOT_MET")</f>
        <v>SLA_MET</v>
      </c>
    </row>
    <row r="5114" spans="1:17" hidden="1" x14ac:dyDescent="0.3">
      <c r="A5114" s="1" t="s">
        <v>6077</v>
      </c>
      <c r="B5114" s="34">
        <v>45153.618333333332</v>
      </c>
      <c r="C5114" s="42">
        <v>45153.627638888887</v>
      </c>
      <c r="D5114" s="3" t="s">
        <v>10</v>
      </c>
      <c r="E5114" s="3" t="s">
        <v>8</v>
      </c>
      <c r="F5114" s="14" t="s">
        <v>12</v>
      </c>
      <c r="G5114" s="4"/>
      <c r="H5114" s="84" t="str">
        <f t="shared" si="79"/>
        <v>Reason Unknown</v>
      </c>
      <c r="I5114" s="63">
        <f>(tbl_raw_data[[#This Row],[Date Actioned]])-(tbl_raw_data[[#This Row],[Date Tagged]])</f>
        <v>9.3055555553291924E-3</v>
      </c>
      <c r="J5114" s="66">
        <f>HOUR(tbl_raw_data[[#This Row],[time_taken]])*60+MINUTE(tbl_raw_data[[#This Row],[time_taken]])+SECOND(tbl_raw_data[[#This Row],[time_taken]])/60</f>
        <v>13.4</v>
      </c>
      <c r="K5114" s="68">
        <f>DATE(YEAR(tbl_raw_data[[#This Row],[Date Actioned]]),MONTH(tbl_raw_data[[#This Row],[Date Actioned]]),DAY(tbl_raw_data[[#This Row],[Date Actioned]]))</f>
        <v>45153</v>
      </c>
      <c r="L5114" s="65" t="str">
        <f>UPPER(TEXT(tbl_raw_data[[#This Row],[updated_date]],"MMMM"))</f>
        <v>AUGUST</v>
      </c>
      <c r="M5114" s="65" t="str">
        <f>"WEEK "&amp;IF(ROUNDUP(DAY(tbl_raw_data[[#This Row],[updated_date]])/7,0)=5,4,ROUNDUP(DAY(tbl_raw_data[[#This Row],[updated_date]])/7,0))</f>
        <v>WEEK 3</v>
      </c>
      <c r="N5114" s="71" t="str">
        <f>UPPER(VLOOKUP(tbl_raw_data[[#This Row],[Analyst]],settings!$A$1:$B$15,2,0))</f>
        <v>NITESH</v>
      </c>
      <c r="O5114" s="71" t="str">
        <f>TRIM(UPPER(tbl_raw_data[[#This Row],[Outcome]]))</f>
        <v>APPROVE</v>
      </c>
      <c r="P5114" s="71" t="str">
        <f>TRIM(UPPER(tbl_raw_data[[#This Row],[Queue Name]]))</f>
        <v>CONSUMER POST BUREAU</v>
      </c>
      <c r="Q5114" s="71" t="str">
        <f>IF(tbl_raw_data[[#This Row],[time_taken_in_min]]&lt;=settings!$D$2,"SLA_MET","SLA_NOT_MET")</f>
        <v>SLA_MET</v>
      </c>
    </row>
    <row r="5115" spans="1:17" hidden="1" x14ac:dyDescent="0.3">
      <c r="A5115" s="5" t="s">
        <v>6078</v>
      </c>
      <c r="B5115" s="34">
        <v>45153.619872685187</v>
      </c>
      <c r="C5115" s="43">
        <v>45153.638854166667</v>
      </c>
      <c r="D5115" s="6" t="s">
        <v>10</v>
      </c>
      <c r="E5115" s="6" t="s">
        <v>8</v>
      </c>
      <c r="F5115" s="15" t="s">
        <v>114</v>
      </c>
      <c r="G5115" s="9"/>
      <c r="H5115" s="84" t="str">
        <f t="shared" si="79"/>
        <v>Reason Unknown</v>
      </c>
      <c r="I5115" s="63">
        <f>(tbl_raw_data[[#This Row],[Date Actioned]])-(tbl_raw_data[[#This Row],[Date Tagged]])</f>
        <v>1.898148148029577E-2</v>
      </c>
      <c r="J5115" s="66">
        <f>HOUR(tbl_raw_data[[#This Row],[time_taken]])*60+MINUTE(tbl_raw_data[[#This Row],[time_taken]])+SECOND(tbl_raw_data[[#This Row],[time_taken]])/60</f>
        <v>27.333333333333332</v>
      </c>
      <c r="K5115" s="68">
        <f>DATE(YEAR(tbl_raw_data[[#This Row],[Date Actioned]]),MONTH(tbl_raw_data[[#This Row],[Date Actioned]]),DAY(tbl_raw_data[[#This Row],[Date Actioned]]))</f>
        <v>45153</v>
      </c>
      <c r="L5115" s="65" t="str">
        <f>UPPER(TEXT(tbl_raw_data[[#This Row],[updated_date]],"MMMM"))</f>
        <v>AUGUST</v>
      </c>
      <c r="M5115" s="65" t="str">
        <f>"WEEK "&amp;IF(ROUNDUP(DAY(tbl_raw_data[[#This Row],[updated_date]])/7,0)=5,4,ROUNDUP(DAY(tbl_raw_data[[#This Row],[updated_date]])/7,0))</f>
        <v>WEEK 3</v>
      </c>
      <c r="N5115" s="71" t="str">
        <f>UPPER(VLOOKUP(tbl_raw_data[[#This Row],[Analyst]],settings!$A$1:$B$15,2,0))</f>
        <v>FARDIN</v>
      </c>
      <c r="O5115" s="71" t="str">
        <f>TRIM(UPPER(tbl_raw_data[[#This Row],[Outcome]]))</f>
        <v>APPROVE</v>
      </c>
      <c r="P5115" s="71" t="str">
        <f>TRIM(UPPER(tbl_raw_data[[#This Row],[Queue Name]]))</f>
        <v>CONSUMER POST BUREAU</v>
      </c>
      <c r="Q5115" s="71" t="str">
        <f>IF(tbl_raw_data[[#This Row],[time_taken_in_min]]&lt;=settings!$D$2,"SLA_MET","SLA_NOT_MET")</f>
        <v>SLA_NOT_MET</v>
      </c>
    </row>
    <row r="5116" spans="1:17" hidden="1" x14ac:dyDescent="0.3">
      <c r="A5116" s="7" t="s">
        <v>6079</v>
      </c>
      <c r="B5116" s="34">
        <v>45153.63559027778</v>
      </c>
      <c r="C5116" s="42">
        <v>45153.643622685187</v>
      </c>
      <c r="D5116" s="3" t="s">
        <v>10</v>
      </c>
      <c r="E5116" s="3" t="s">
        <v>11</v>
      </c>
      <c r="F5116" s="14" t="s">
        <v>12</v>
      </c>
      <c r="G5116" s="4"/>
      <c r="H5116" s="84" t="str">
        <f t="shared" si="79"/>
        <v>Reason Unknown</v>
      </c>
      <c r="I5116" s="63">
        <f>(tbl_raw_data[[#This Row],[Date Actioned]])-(tbl_raw_data[[#This Row],[Date Tagged]])</f>
        <v>8.0324074078816921E-3</v>
      </c>
      <c r="J5116" s="66">
        <f>HOUR(tbl_raw_data[[#This Row],[time_taken]])*60+MINUTE(tbl_raw_data[[#This Row],[time_taken]])+SECOND(tbl_raw_data[[#This Row],[time_taken]])/60</f>
        <v>11.566666666666666</v>
      </c>
      <c r="K5116" s="68">
        <f>DATE(YEAR(tbl_raw_data[[#This Row],[Date Actioned]]),MONTH(tbl_raw_data[[#This Row],[Date Actioned]]),DAY(tbl_raw_data[[#This Row],[Date Actioned]]))</f>
        <v>45153</v>
      </c>
      <c r="L5116" s="65" t="str">
        <f>UPPER(TEXT(tbl_raw_data[[#This Row],[updated_date]],"MMMM"))</f>
        <v>AUGUST</v>
      </c>
      <c r="M5116" s="65" t="str">
        <f>"WEEK "&amp;IF(ROUNDUP(DAY(tbl_raw_data[[#This Row],[updated_date]])/7,0)=5,4,ROUNDUP(DAY(tbl_raw_data[[#This Row],[updated_date]])/7,0))</f>
        <v>WEEK 3</v>
      </c>
      <c r="N5116" s="71" t="str">
        <f>UPPER(VLOOKUP(tbl_raw_data[[#This Row],[Analyst]],settings!$A$1:$B$15,2,0))</f>
        <v>NITESH</v>
      </c>
      <c r="O5116" s="71" t="str">
        <f>TRIM(UPPER(tbl_raw_data[[#This Row],[Outcome]]))</f>
        <v>APPROVE</v>
      </c>
      <c r="P5116" s="71" t="str">
        <f>TRIM(UPPER(tbl_raw_data[[#This Row],[Queue Name]]))</f>
        <v>CONSUMER EXISTING</v>
      </c>
      <c r="Q5116" s="71" t="str">
        <f>IF(tbl_raw_data[[#This Row],[time_taken_in_min]]&lt;=settings!$D$2,"SLA_MET","SLA_NOT_MET")</f>
        <v>SLA_MET</v>
      </c>
    </row>
    <row r="5117" spans="1:17" hidden="1" x14ac:dyDescent="0.3">
      <c r="A5117" s="1" t="s">
        <v>6080</v>
      </c>
      <c r="B5117" s="34">
        <v>45153.642245370371</v>
      </c>
      <c r="C5117" s="43">
        <v>45153.646504629629</v>
      </c>
      <c r="D5117" s="6" t="s">
        <v>10</v>
      </c>
      <c r="E5117" s="6" t="s">
        <v>11</v>
      </c>
      <c r="F5117" s="15" t="s">
        <v>21</v>
      </c>
      <c r="G5117" s="9"/>
      <c r="H5117" s="84" t="str">
        <f t="shared" si="79"/>
        <v>Reason Unknown</v>
      </c>
      <c r="I5117" s="63">
        <f>(tbl_raw_data[[#This Row],[Date Actioned]])-(tbl_raw_data[[#This Row],[Date Tagged]])</f>
        <v>4.2592592581058852E-3</v>
      </c>
      <c r="J5117" s="66">
        <f>HOUR(tbl_raw_data[[#This Row],[time_taken]])*60+MINUTE(tbl_raw_data[[#This Row],[time_taken]])+SECOND(tbl_raw_data[[#This Row],[time_taken]])/60</f>
        <v>6.1333333333333337</v>
      </c>
      <c r="K5117" s="68">
        <f>DATE(YEAR(tbl_raw_data[[#This Row],[Date Actioned]]),MONTH(tbl_raw_data[[#This Row],[Date Actioned]]),DAY(tbl_raw_data[[#This Row],[Date Actioned]]))</f>
        <v>45153</v>
      </c>
      <c r="L5117" s="65" t="str">
        <f>UPPER(TEXT(tbl_raw_data[[#This Row],[updated_date]],"MMMM"))</f>
        <v>AUGUST</v>
      </c>
      <c r="M5117" s="65" t="str">
        <f>"WEEK "&amp;IF(ROUNDUP(DAY(tbl_raw_data[[#This Row],[updated_date]])/7,0)=5,4,ROUNDUP(DAY(tbl_raw_data[[#This Row],[updated_date]])/7,0))</f>
        <v>WEEK 3</v>
      </c>
      <c r="N5117" s="71" t="str">
        <f>UPPER(VLOOKUP(tbl_raw_data[[#This Row],[Analyst]],settings!$A$1:$B$15,2,0))</f>
        <v>SHAHID</v>
      </c>
      <c r="O5117" s="71" t="str">
        <f>TRIM(UPPER(tbl_raw_data[[#This Row],[Outcome]]))</f>
        <v>APPROVE</v>
      </c>
      <c r="P5117" s="71" t="str">
        <f>TRIM(UPPER(tbl_raw_data[[#This Row],[Queue Name]]))</f>
        <v>CONSUMER EXISTING</v>
      </c>
      <c r="Q5117" s="71" t="str">
        <f>IF(tbl_raw_data[[#This Row],[time_taken_in_min]]&lt;=settings!$D$2,"SLA_MET","SLA_NOT_MET")</f>
        <v>SLA_MET</v>
      </c>
    </row>
    <row r="5118" spans="1:17" hidden="1" x14ac:dyDescent="0.3">
      <c r="A5118" s="5" t="s">
        <v>6081</v>
      </c>
      <c r="B5118" s="34">
        <v>45153.648101851853</v>
      </c>
      <c r="C5118" s="42">
        <v>45153.657627314817</v>
      </c>
      <c r="D5118" s="3" t="s">
        <v>10</v>
      </c>
      <c r="E5118" s="3" t="s">
        <v>11</v>
      </c>
      <c r="F5118" s="14" t="s">
        <v>12</v>
      </c>
      <c r="G5118" s="4"/>
      <c r="H5118" s="84" t="str">
        <f t="shared" si="79"/>
        <v>Reason Unknown</v>
      </c>
      <c r="I5118" s="63">
        <f>(tbl_raw_data[[#This Row],[Date Actioned]])-(tbl_raw_data[[#This Row],[Date Tagged]])</f>
        <v>9.5254629632108845E-3</v>
      </c>
      <c r="J5118" s="66">
        <f>HOUR(tbl_raw_data[[#This Row],[time_taken]])*60+MINUTE(tbl_raw_data[[#This Row],[time_taken]])+SECOND(tbl_raw_data[[#This Row],[time_taken]])/60</f>
        <v>13.716666666666667</v>
      </c>
      <c r="K5118" s="68">
        <f>DATE(YEAR(tbl_raw_data[[#This Row],[Date Actioned]]),MONTH(tbl_raw_data[[#This Row],[Date Actioned]]),DAY(tbl_raw_data[[#This Row],[Date Actioned]]))</f>
        <v>45153</v>
      </c>
      <c r="L5118" s="65" t="str">
        <f>UPPER(TEXT(tbl_raw_data[[#This Row],[updated_date]],"MMMM"))</f>
        <v>AUGUST</v>
      </c>
      <c r="M5118" s="65" t="str">
        <f>"WEEK "&amp;IF(ROUNDUP(DAY(tbl_raw_data[[#This Row],[updated_date]])/7,0)=5,4,ROUNDUP(DAY(tbl_raw_data[[#This Row],[updated_date]])/7,0))</f>
        <v>WEEK 3</v>
      </c>
      <c r="N5118" s="71" t="str">
        <f>UPPER(VLOOKUP(tbl_raw_data[[#This Row],[Analyst]],settings!$A$1:$B$15,2,0))</f>
        <v>NITESH</v>
      </c>
      <c r="O5118" s="71" t="str">
        <f>TRIM(UPPER(tbl_raw_data[[#This Row],[Outcome]]))</f>
        <v>APPROVE</v>
      </c>
      <c r="P5118" s="71" t="str">
        <f>TRIM(UPPER(tbl_raw_data[[#This Row],[Queue Name]]))</f>
        <v>CONSUMER EXISTING</v>
      </c>
      <c r="Q5118" s="71" t="str">
        <f>IF(tbl_raw_data[[#This Row],[time_taken_in_min]]&lt;=settings!$D$2,"SLA_MET","SLA_NOT_MET")</f>
        <v>SLA_MET</v>
      </c>
    </row>
    <row r="5119" spans="1:17" hidden="1" x14ac:dyDescent="0.3">
      <c r="A5119" s="7" t="s">
        <v>6082</v>
      </c>
      <c r="B5119" s="34">
        <v>45153.653414351851</v>
      </c>
      <c r="C5119" s="43">
        <v>45153.656539351854</v>
      </c>
      <c r="D5119" s="6" t="s">
        <v>10</v>
      </c>
      <c r="E5119" s="6" t="s">
        <v>8</v>
      </c>
      <c r="F5119" s="15" t="s">
        <v>114</v>
      </c>
      <c r="G5119" s="9"/>
      <c r="H5119" s="84" t="str">
        <f t="shared" si="79"/>
        <v>Reason Unknown</v>
      </c>
      <c r="I5119" s="63">
        <f>(tbl_raw_data[[#This Row],[Date Actioned]])-(tbl_raw_data[[#This Row],[Date Tagged]])</f>
        <v>3.125000002910383E-3</v>
      </c>
      <c r="J5119" s="66">
        <f>HOUR(tbl_raw_data[[#This Row],[time_taken]])*60+MINUTE(tbl_raw_data[[#This Row],[time_taken]])+SECOND(tbl_raw_data[[#This Row],[time_taken]])/60</f>
        <v>4.5</v>
      </c>
      <c r="K5119" s="68">
        <f>DATE(YEAR(tbl_raw_data[[#This Row],[Date Actioned]]),MONTH(tbl_raw_data[[#This Row],[Date Actioned]]),DAY(tbl_raw_data[[#This Row],[Date Actioned]]))</f>
        <v>45153</v>
      </c>
      <c r="L5119" s="65" t="str">
        <f>UPPER(TEXT(tbl_raw_data[[#This Row],[updated_date]],"MMMM"))</f>
        <v>AUGUST</v>
      </c>
      <c r="M5119" s="65" t="str">
        <f>"WEEK "&amp;IF(ROUNDUP(DAY(tbl_raw_data[[#This Row],[updated_date]])/7,0)=5,4,ROUNDUP(DAY(tbl_raw_data[[#This Row],[updated_date]])/7,0))</f>
        <v>WEEK 3</v>
      </c>
      <c r="N5119" s="71" t="str">
        <f>UPPER(VLOOKUP(tbl_raw_data[[#This Row],[Analyst]],settings!$A$1:$B$15,2,0))</f>
        <v>FARDIN</v>
      </c>
      <c r="O5119" s="71" t="str">
        <f>TRIM(UPPER(tbl_raw_data[[#This Row],[Outcome]]))</f>
        <v>APPROVE</v>
      </c>
      <c r="P5119" s="71" t="str">
        <f>TRIM(UPPER(tbl_raw_data[[#This Row],[Queue Name]]))</f>
        <v>CONSUMER POST BUREAU</v>
      </c>
      <c r="Q5119" s="71" t="str">
        <f>IF(tbl_raw_data[[#This Row],[time_taken_in_min]]&lt;=settings!$D$2,"SLA_MET","SLA_NOT_MET")</f>
        <v>SLA_MET</v>
      </c>
    </row>
    <row r="5120" spans="1:17" hidden="1" x14ac:dyDescent="0.3">
      <c r="A5120" s="1" t="s">
        <v>6083</v>
      </c>
      <c r="B5120" s="34">
        <v>45153.66846064815</v>
      </c>
      <c r="C5120" s="42">
        <v>45153.675729166665</v>
      </c>
      <c r="D5120" s="3" t="s">
        <v>10</v>
      </c>
      <c r="E5120" s="3" t="s">
        <v>8</v>
      </c>
      <c r="F5120" s="14" t="s">
        <v>114</v>
      </c>
      <c r="G5120" s="4"/>
      <c r="H5120" s="84" t="str">
        <f t="shared" si="79"/>
        <v>Reason Unknown</v>
      </c>
      <c r="I5120" s="63">
        <f>(tbl_raw_data[[#This Row],[Date Actioned]])-(tbl_raw_data[[#This Row],[Date Tagged]])</f>
        <v>7.2685185150476173E-3</v>
      </c>
      <c r="J5120" s="66">
        <f>HOUR(tbl_raw_data[[#This Row],[time_taken]])*60+MINUTE(tbl_raw_data[[#This Row],[time_taken]])+SECOND(tbl_raw_data[[#This Row],[time_taken]])/60</f>
        <v>10.466666666666667</v>
      </c>
      <c r="K5120" s="68">
        <f>DATE(YEAR(tbl_raw_data[[#This Row],[Date Actioned]]),MONTH(tbl_raw_data[[#This Row],[Date Actioned]]),DAY(tbl_raw_data[[#This Row],[Date Actioned]]))</f>
        <v>45153</v>
      </c>
      <c r="L5120" s="65" t="str">
        <f>UPPER(TEXT(tbl_raw_data[[#This Row],[updated_date]],"MMMM"))</f>
        <v>AUGUST</v>
      </c>
      <c r="M5120" s="65" t="str">
        <f>"WEEK "&amp;IF(ROUNDUP(DAY(tbl_raw_data[[#This Row],[updated_date]])/7,0)=5,4,ROUNDUP(DAY(tbl_raw_data[[#This Row],[updated_date]])/7,0))</f>
        <v>WEEK 3</v>
      </c>
      <c r="N5120" s="71" t="str">
        <f>UPPER(VLOOKUP(tbl_raw_data[[#This Row],[Analyst]],settings!$A$1:$B$15,2,0))</f>
        <v>FARDIN</v>
      </c>
      <c r="O5120" s="71" t="str">
        <f>TRIM(UPPER(tbl_raw_data[[#This Row],[Outcome]]))</f>
        <v>APPROVE</v>
      </c>
      <c r="P5120" s="71" t="str">
        <f>TRIM(UPPER(tbl_raw_data[[#This Row],[Queue Name]]))</f>
        <v>CONSUMER POST BUREAU</v>
      </c>
      <c r="Q5120" s="71" t="str">
        <f>IF(tbl_raw_data[[#This Row],[time_taken_in_min]]&lt;=settings!$D$2,"SLA_MET","SLA_NOT_MET")</f>
        <v>SLA_MET</v>
      </c>
    </row>
    <row r="5121" spans="1:17" hidden="1" x14ac:dyDescent="0.3">
      <c r="A5121" s="5" t="s">
        <v>6084</v>
      </c>
      <c r="B5121" s="34">
        <v>45153.682129629633</v>
      </c>
      <c r="C5121" s="43">
        <v>45153.690636574072</v>
      </c>
      <c r="D5121" s="6" t="s">
        <v>10</v>
      </c>
      <c r="E5121" s="6" t="s">
        <v>11</v>
      </c>
      <c r="F5121" s="15" t="s">
        <v>12</v>
      </c>
      <c r="G5121" s="9"/>
      <c r="H5121" s="84" t="str">
        <f t="shared" si="79"/>
        <v>Reason Unknown</v>
      </c>
      <c r="I5121" s="63">
        <f>(tbl_raw_data[[#This Row],[Date Actioned]])-(tbl_raw_data[[#This Row],[Date Tagged]])</f>
        <v>8.5069444394321181E-3</v>
      </c>
      <c r="J5121" s="66">
        <f>HOUR(tbl_raw_data[[#This Row],[time_taken]])*60+MINUTE(tbl_raw_data[[#This Row],[time_taken]])+SECOND(tbl_raw_data[[#This Row],[time_taken]])/60</f>
        <v>12.25</v>
      </c>
      <c r="K5121" s="68">
        <f>DATE(YEAR(tbl_raw_data[[#This Row],[Date Actioned]]),MONTH(tbl_raw_data[[#This Row],[Date Actioned]]),DAY(tbl_raw_data[[#This Row],[Date Actioned]]))</f>
        <v>45153</v>
      </c>
      <c r="L5121" s="65" t="str">
        <f>UPPER(TEXT(tbl_raw_data[[#This Row],[updated_date]],"MMMM"))</f>
        <v>AUGUST</v>
      </c>
      <c r="M5121" s="65" t="str">
        <f>"WEEK "&amp;IF(ROUNDUP(DAY(tbl_raw_data[[#This Row],[updated_date]])/7,0)=5,4,ROUNDUP(DAY(tbl_raw_data[[#This Row],[updated_date]])/7,0))</f>
        <v>WEEK 3</v>
      </c>
      <c r="N5121" s="71" t="str">
        <f>UPPER(VLOOKUP(tbl_raw_data[[#This Row],[Analyst]],settings!$A$1:$B$15,2,0))</f>
        <v>NITESH</v>
      </c>
      <c r="O5121" s="71" t="str">
        <f>TRIM(UPPER(tbl_raw_data[[#This Row],[Outcome]]))</f>
        <v>APPROVE</v>
      </c>
      <c r="P5121" s="71" t="str">
        <f>TRIM(UPPER(tbl_raw_data[[#This Row],[Queue Name]]))</f>
        <v>CONSUMER EXISTING</v>
      </c>
      <c r="Q5121" s="71" t="str">
        <f>IF(tbl_raw_data[[#This Row],[time_taken_in_min]]&lt;=settings!$D$2,"SLA_MET","SLA_NOT_MET")</f>
        <v>SLA_MET</v>
      </c>
    </row>
    <row r="5122" spans="1:17" hidden="1" x14ac:dyDescent="0.3">
      <c r="A5122" s="7" t="s">
        <v>6085</v>
      </c>
      <c r="B5122" s="34">
        <v>45153.682175925926</v>
      </c>
      <c r="C5122" s="42">
        <v>45153.688530092593</v>
      </c>
      <c r="D5122" s="3" t="s">
        <v>10</v>
      </c>
      <c r="E5122" s="3" t="s">
        <v>11</v>
      </c>
      <c r="F5122" s="14" t="s">
        <v>14</v>
      </c>
      <c r="G5122" s="4"/>
      <c r="H5122" s="84" t="str">
        <f t="shared" si="79"/>
        <v>Reason Unknown</v>
      </c>
      <c r="I5122" s="63">
        <f>(tbl_raw_data[[#This Row],[Date Actioned]])-(tbl_raw_data[[#This Row],[Date Tagged]])</f>
        <v>6.3541666677338071E-3</v>
      </c>
      <c r="J5122" s="66">
        <f>HOUR(tbl_raw_data[[#This Row],[time_taken]])*60+MINUTE(tbl_raw_data[[#This Row],[time_taken]])+SECOND(tbl_raw_data[[#This Row],[time_taken]])/60</f>
        <v>9.15</v>
      </c>
      <c r="K5122" s="68">
        <f>DATE(YEAR(tbl_raw_data[[#This Row],[Date Actioned]]),MONTH(tbl_raw_data[[#This Row],[Date Actioned]]),DAY(tbl_raw_data[[#This Row],[Date Actioned]]))</f>
        <v>45153</v>
      </c>
      <c r="L5122" s="65" t="str">
        <f>UPPER(TEXT(tbl_raw_data[[#This Row],[updated_date]],"MMMM"))</f>
        <v>AUGUST</v>
      </c>
      <c r="M5122" s="65" t="str">
        <f>"WEEK "&amp;IF(ROUNDUP(DAY(tbl_raw_data[[#This Row],[updated_date]])/7,0)=5,4,ROUNDUP(DAY(tbl_raw_data[[#This Row],[updated_date]])/7,0))</f>
        <v>WEEK 3</v>
      </c>
      <c r="N5122" s="71" t="str">
        <f>UPPER(VLOOKUP(tbl_raw_data[[#This Row],[Analyst]],settings!$A$1:$B$15,2,0))</f>
        <v>CAMROON</v>
      </c>
      <c r="O5122" s="71" t="str">
        <f>TRIM(UPPER(tbl_raw_data[[#This Row],[Outcome]]))</f>
        <v>APPROVE</v>
      </c>
      <c r="P5122" s="71" t="str">
        <f>TRIM(UPPER(tbl_raw_data[[#This Row],[Queue Name]]))</f>
        <v>CONSUMER EXISTING</v>
      </c>
      <c r="Q5122" s="71" t="str">
        <f>IF(tbl_raw_data[[#This Row],[time_taken_in_min]]&lt;=settings!$D$2,"SLA_MET","SLA_NOT_MET")</f>
        <v>SLA_MET</v>
      </c>
    </row>
    <row r="5123" spans="1:17" hidden="1" x14ac:dyDescent="0.3">
      <c r="A5123" s="1" t="s">
        <v>6086</v>
      </c>
      <c r="B5123" s="34">
        <v>45153.684293981481</v>
      </c>
      <c r="C5123" s="43">
        <v>45153.689699074072</v>
      </c>
      <c r="D5123" s="6" t="s">
        <v>10</v>
      </c>
      <c r="E5123" s="6" t="s">
        <v>11</v>
      </c>
      <c r="F5123" s="15" t="s">
        <v>24</v>
      </c>
      <c r="G5123" s="9"/>
      <c r="H5123" s="84" t="str">
        <f t="shared" ref="H5123:H5186" si="80">IF(OR(ISNUMBER(SEARCH("duplicate",G5123)), ISNUMBER(SEARCH("previously",G5123)), ISNUMBER(SEARCH("previously approved",G5123))), "Duplicate Application",
IF(OR(ISNUMBER(SEARCH("incorrect",G5123)), ISNUMBER(SEARCH("remove", G5123))), "Incorrect Details",
IF(ISNUMBER(SEARCH("incomplete",G5123)), "Incomplete Details",
IF(ISNUMBER(SEARCH("overdue",G5123)), "Overdue Bill",
IF(OR(ISNUMBER(SEARCH("resubmit as", G5123)), ISNUMBER(SEARCH("re-submit as", G5123))), "Incorrect Queue",
IF(OR(ISNUMBER(SEARCH("100",G5123)), ISNUMBER(SEARCH("correct", G5123)), ISNUMBER(SEARCH("email", G5123)), ISNUMBER(SEARCH("please submit", G5123)), ISNUMBER(SEARCH("please resubmit",G5123)), ISNUMBER(SEARCH("please re-submit", G5123)), ISNUMBER(SEARCH("please send", G5123))), "Incomplete Details",
IF(ISNUMBER(SEARCH("error", G5123)), "System Error", "Reason Unknown")))))))</f>
        <v>Reason Unknown</v>
      </c>
      <c r="I5123" s="63">
        <f>(tbl_raw_data[[#This Row],[Date Actioned]])-(tbl_raw_data[[#This Row],[Date Tagged]])</f>
        <v>5.4050925900810398E-3</v>
      </c>
      <c r="J5123" s="66">
        <f>HOUR(tbl_raw_data[[#This Row],[time_taken]])*60+MINUTE(tbl_raw_data[[#This Row],[time_taken]])+SECOND(tbl_raw_data[[#This Row],[time_taken]])/60</f>
        <v>7.7833333333333332</v>
      </c>
      <c r="K5123" s="68">
        <f>DATE(YEAR(tbl_raw_data[[#This Row],[Date Actioned]]),MONTH(tbl_raw_data[[#This Row],[Date Actioned]]),DAY(tbl_raw_data[[#This Row],[Date Actioned]]))</f>
        <v>45153</v>
      </c>
      <c r="L5123" s="65" t="str">
        <f>UPPER(TEXT(tbl_raw_data[[#This Row],[updated_date]],"MMMM"))</f>
        <v>AUGUST</v>
      </c>
      <c r="M5123" s="65" t="str">
        <f>"WEEK "&amp;IF(ROUNDUP(DAY(tbl_raw_data[[#This Row],[updated_date]])/7,0)=5,4,ROUNDUP(DAY(tbl_raw_data[[#This Row],[updated_date]])/7,0))</f>
        <v>WEEK 3</v>
      </c>
      <c r="N5123" s="71" t="str">
        <f>UPPER(VLOOKUP(tbl_raw_data[[#This Row],[Analyst]],settings!$A$1:$B$15,2,0))</f>
        <v>SAM</v>
      </c>
      <c r="O5123" s="71" t="str">
        <f>TRIM(UPPER(tbl_raw_data[[#This Row],[Outcome]]))</f>
        <v>APPROVE</v>
      </c>
      <c r="P5123" s="71" t="str">
        <f>TRIM(UPPER(tbl_raw_data[[#This Row],[Queue Name]]))</f>
        <v>CONSUMER EXISTING</v>
      </c>
      <c r="Q5123" s="71" t="str">
        <f>IF(tbl_raw_data[[#This Row],[time_taken_in_min]]&lt;=settings!$D$2,"SLA_MET","SLA_NOT_MET")</f>
        <v>SLA_MET</v>
      </c>
    </row>
    <row r="5124" spans="1:17" hidden="1" x14ac:dyDescent="0.3">
      <c r="A5124" s="5" t="s">
        <v>6087</v>
      </c>
      <c r="B5124" s="34">
        <v>45153.688877314817</v>
      </c>
      <c r="C5124" s="42">
        <v>45153.696087962962</v>
      </c>
      <c r="D5124" s="3" t="s">
        <v>10</v>
      </c>
      <c r="E5124" s="3" t="s">
        <v>8</v>
      </c>
      <c r="F5124" s="14" t="s">
        <v>114</v>
      </c>
      <c r="G5124" s="4"/>
      <c r="H5124" s="84" t="str">
        <f t="shared" si="80"/>
        <v>Reason Unknown</v>
      </c>
      <c r="I5124" s="63">
        <f>(tbl_raw_data[[#This Row],[Date Actioned]])-(tbl_raw_data[[#This Row],[Date Tagged]])</f>
        <v>7.2106481457012706E-3</v>
      </c>
      <c r="J5124" s="66">
        <f>HOUR(tbl_raw_data[[#This Row],[time_taken]])*60+MINUTE(tbl_raw_data[[#This Row],[time_taken]])+SECOND(tbl_raw_data[[#This Row],[time_taken]])/60</f>
        <v>10.383333333333333</v>
      </c>
      <c r="K5124" s="68">
        <f>DATE(YEAR(tbl_raw_data[[#This Row],[Date Actioned]]),MONTH(tbl_raw_data[[#This Row],[Date Actioned]]),DAY(tbl_raw_data[[#This Row],[Date Actioned]]))</f>
        <v>45153</v>
      </c>
      <c r="L5124" s="65" t="str">
        <f>UPPER(TEXT(tbl_raw_data[[#This Row],[updated_date]],"MMMM"))</f>
        <v>AUGUST</v>
      </c>
      <c r="M5124" s="65" t="str">
        <f>"WEEK "&amp;IF(ROUNDUP(DAY(tbl_raw_data[[#This Row],[updated_date]])/7,0)=5,4,ROUNDUP(DAY(tbl_raw_data[[#This Row],[updated_date]])/7,0))</f>
        <v>WEEK 3</v>
      </c>
      <c r="N5124" s="71" t="str">
        <f>UPPER(VLOOKUP(tbl_raw_data[[#This Row],[Analyst]],settings!$A$1:$B$15,2,0))</f>
        <v>FARDIN</v>
      </c>
      <c r="O5124" s="71" t="str">
        <f>TRIM(UPPER(tbl_raw_data[[#This Row],[Outcome]]))</f>
        <v>APPROVE</v>
      </c>
      <c r="P5124" s="71" t="str">
        <f>TRIM(UPPER(tbl_raw_data[[#This Row],[Queue Name]]))</f>
        <v>CONSUMER POST BUREAU</v>
      </c>
      <c r="Q5124" s="71" t="str">
        <f>IF(tbl_raw_data[[#This Row],[time_taken_in_min]]&lt;=settings!$D$2,"SLA_MET","SLA_NOT_MET")</f>
        <v>SLA_MET</v>
      </c>
    </row>
    <row r="5125" spans="1:17" hidden="1" x14ac:dyDescent="0.3">
      <c r="A5125" s="7" t="s">
        <v>6088</v>
      </c>
      <c r="B5125" s="34">
        <v>45153.68959490741</v>
      </c>
      <c r="C5125" s="43">
        <v>45153.693842592591</v>
      </c>
      <c r="D5125" s="6" t="s">
        <v>10</v>
      </c>
      <c r="E5125" s="6" t="s">
        <v>11</v>
      </c>
      <c r="F5125" s="15" t="s">
        <v>22</v>
      </c>
      <c r="G5125" s="9"/>
      <c r="H5125" s="84" t="str">
        <f t="shared" si="80"/>
        <v>Reason Unknown</v>
      </c>
      <c r="I5125" s="63">
        <f>(tbl_raw_data[[#This Row],[Date Actioned]])-(tbl_raw_data[[#This Row],[Date Tagged]])</f>
        <v>4.2476851813262329E-3</v>
      </c>
      <c r="J5125" s="66">
        <f>HOUR(tbl_raw_data[[#This Row],[time_taken]])*60+MINUTE(tbl_raw_data[[#This Row],[time_taken]])+SECOND(tbl_raw_data[[#This Row],[time_taken]])/60</f>
        <v>6.1166666666666663</v>
      </c>
      <c r="K5125" s="68">
        <f>DATE(YEAR(tbl_raw_data[[#This Row],[Date Actioned]]),MONTH(tbl_raw_data[[#This Row],[Date Actioned]]),DAY(tbl_raw_data[[#This Row],[Date Actioned]]))</f>
        <v>45153</v>
      </c>
      <c r="L5125" s="65" t="str">
        <f>UPPER(TEXT(tbl_raw_data[[#This Row],[updated_date]],"MMMM"))</f>
        <v>AUGUST</v>
      </c>
      <c r="M5125" s="65" t="str">
        <f>"WEEK "&amp;IF(ROUNDUP(DAY(tbl_raw_data[[#This Row],[updated_date]])/7,0)=5,4,ROUNDUP(DAY(tbl_raw_data[[#This Row],[updated_date]])/7,0))</f>
        <v>WEEK 3</v>
      </c>
      <c r="N5125" s="71" t="str">
        <f>UPPER(VLOOKUP(tbl_raw_data[[#This Row],[Analyst]],settings!$A$1:$B$15,2,0))</f>
        <v>ROHAN</v>
      </c>
      <c r="O5125" s="71" t="str">
        <f>TRIM(UPPER(tbl_raw_data[[#This Row],[Outcome]]))</f>
        <v>APPROVE</v>
      </c>
      <c r="P5125" s="71" t="str">
        <f>TRIM(UPPER(tbl_raw_data[[#This Row],[Queue Name]]))</f>
        <v>CONSUMER EXISTING</v>
      </c>
      <c r="Q5125" s="71" t="str">
        <f>IF(tbl_raw_data[[#This Row],[time_taken_in_min]]&lt;=settings!$D$2,"SLA_MET","SLA_NOT_MET")</f>
        <v>SLA_MET</v>
      </c>
    </row>
    <row r="5126" spans="1:17" hidden="1" x14ac:dyDescent="0.3">
      <c r="A5126" s="1" t="s">
        <v>6089</v>
      </c>
      <c r="B5126" s="34">
        <v>45153.703379629631</v>
      </c>
      <c r="C5126" s="42">
        <v>45153.7108912037</v>
      </c>
      <c r="D5126" s="3" t="s">
        <v>10</v>
      </c>
      <c r="E5126" s="3" t="s">
        <v>8</v>
      </c>
      <c r="F5126" s="14" t="s">
        <v>12</v>
      </c>
      <c r="G5126" s="4"/>
      <c r="H5126" s="84" t="str">
        <f t="shared" si="80"/>
        <v>Reason Unknown</v>
      </c>
      <c r="I5126" s="63">
        <f>(tbl_raw_data[[#This Row],[Date Actioned]])-(tbl_raw_data[[#This Row],[Date Tagged]])</f>
        <v>7.5115740692126565E-3</v>
      </c>
      <c r="J5126" s="66">
        <f>HOUR(tbl_raw_data[[#This Row],[time_taken]])*60+MINUTE(tbl_raw_data[[#This Row],[time_taken]])+SECOND(tbl_raw_data[[#This Row],[time_taken]])/60</f>
        <v>10.816666666666666</v>
      </c>
      <c r="K5126" s="68">
        <f>DATE(YEAR(tbl_raw_data[[#This Row],[Date Actioned]]),MONTH(tbl_raw_data[[#This Row],[Date Actioned]]),DAY(tbl_raw_data[[#This Row],[Date Actioned]]))</f>
        <v>45153</v>
      </c>
      <c r="L5126" s="65" t="str">
        <f>UPPER(TEXT(tbl_raw_data[[#This Row],[updated_date]],"MMMM"))</f>
        <v>AUGUST</v>
      </c>
      <c r="M5126" s="65" t="str">
        <f>"WEEK "&amp;IF(ROUNDUP(DAY(tbl_raw_data[[#This Row],[updated_date]])/7,0)=5,4,ROUNDUP(DAY(tbl_raw_data[[#This Row],[updated_date]])/7,0))</f>
        <v>WEEK 3</v>
      </c>
      <c r="N5126" s="71" t="str">
        <f>UPPER(VLOOKUP(tbl_raw_data[[#This Row],[Analyst]],settings!$A$1:$B$15,2,0))</f>
        <v>NITESH</v>
      </c>
      <c r="O5126" s="71" t="str">
        <f>TRIM(UPPER(tbl_raw_data[[#This Row],[Outcome]]))</f>
        <v>APPROVE</v>
      </c>
      <c r="P5126" s="71" t="str">
        <f>TRIM(UPPER(tbl_raw_data[[#This Row],[Queue Name]]))</f>
        <v>CONSUMER POST BUREAU</v>
      </c>
      <c r="Q5126" s="71" t="str">
        <f>IF(tbl_raw_data[[#This Row],[time_taken_in_min]]&lt;=settings!$D$2,"SLA_MET","SLA_NOT_MET")</f>
        <v>SLA_MET</v>
      </c>
    </row>
    <row r="5127" spans="1:17" hidden="1" x14ac:dyDescent="0.3">
      <c r="A5127" s="5" t="s">
        <v>6090</v>
      </c>
      <c r="B5127" s="34">
        <v>45153.710694444446</v>
      </c>
      <c r="C5127" s="43">
        <v>45153.717060185183</v>
      </c>
      <c r="D5127" s="6" t="s">
        <v>10</v>
      </c>
      <c r="E5127" s="6" t="s">
        <v>11</v>
      </c>
      <c r="F5127" s="15" t="s">
        <v>114</v>
      </c>
      <c r="G5127" s="9"/>
      <c r="H5127" s="84" t="str">
        <f t="shared" si="80"/>
        <v>Reason Unknown</v>
      </c>
      <c r="I5127" s="63">
        <f>(tbl_raw_data[[#This Row],[Date Actioned]])-(tbl_raw_data[[#This Row],[Date Tagged]])</f>
        <v>6.3657407372375019E-3</v>
      </c>
      <c r="J5127" s="66">
        <f>HOUR(tbl_raw_data[[#This Row],[time_taken]])*60+MINUTE(tbl_raw_data[[#This Row],[time_taken]])+SECOND(tbl_raw_data[[#This Row],[time_taken]])/60</f>
        <v>9.1666666666666661</v>
      </c>
      <c r="K5127" s="68">
        <f>DATE(YEAR(tbl_raw_data[[#This Row],[Date Actioned]]),MONTH(tbl_raw_data[[#This Row],[Date Actioned]]),DAY(tbl_raw_data[[#This Row],[Date Actioned]]))</f>
        <v>45153</v>
      </c>
      <c r="L5127" s="65" t="str">
        <f>UPPER(TEXT(tbl_raw_data[[#This Row],[updated_date]],"MMMM"))</f>
        <v>AUGUST</v>
      </c>
      <c r="M5127" s="65" t="str">
        <f>"WEEK "&amp;IF(ROUNDUP(DAY(tbl_raw_data[[#This Row],[updated_date]])/7,0)=5,4,ROUNDUP(DAY(tbl_raw_data[[#This Row],[updated_date]])/7,0))</f>
        <v>WEEK 3</v>
      </c>
      <c r="N5127" s="71" t="str">
        <f>UPPER(VLOOKUP(tbl_raw_data[[#This Row],[Analyst]],settings!$A$1:$B$15,2,0))</f>
        <v>FARDIN</v>
      </c>
      <c r="O5127" s="71" t="str">
        <f>TRIM(UPPER(tbl_raw_data[[#This Row],[Outcome]]))</f>
        <v>APPROVE</v>
      </c>
      <c r="P5127" s="71" t="str">
        <f>TRIM(UPPER(tbl_raw_data[[#This Row],[Queue Name]]))</f>
        <v>CONSUMER EXISTING</v>
      </c>
      <c r="Q5127" s="71" t="str">
        <f>IF(tbl_raw_data[[#This Row],[time_taken_in_min]]&lt;=settings!$D$2,"SLA_MET","SLA_NOT_MET")</f>
        <v>SLA_MET</v>
      </c>
    </row>
    <row r="5128" spans="1:17" hidden="1" x14ac:dyDescent="0.3">
      <c r="A5128" s="7" t="s">
        <v>6091</v>
      </c>
      <c r="B5128" s="34">
        <v>45153.714456018519</v>
      </c>
      <c r="C5128" s="42">
        <v>45153.724282407406</v>
      </c>
      <c r="D5128" s="3" t="s">
        <v>10</v>
      </c>
      <c r="E5128" s="3" t="s">
        <v>11</v>
      </c>
      <c r="F5128" s="14" t="s">
        <v>12</v>
      </c>
      <c r="G5128" s="4"/>
      <c r="H5128" s="84" t="str">
        <f t="shared" si="80"/>
        <v>Reason Unknown</v>
      </c>
      <c r="I5128" s="63">
        <f>(tbl_raw_data[[#This Row],[Date Actioned]])-(tbl_raw_data[[#This Row],[Date Tagged]])</f>
        <v>9.8263888867222704E-3</v>
      </c>
      <c r="J5128" s="66">
        <f>HOUR(tbl_raw_data[[#This Row],[time_taken]])*60+MINUTE(tbl_raw_data[[#This Row],[time_taken]])+SECOND(tbl_raw_data[[#This Row],[time_taken]])/60</f>
        <v>14.15</v>
      </c>
      <c r="K5128" s="68">
        <f>DATE(YEAR(tbl_raw_data[[#This Row],[Date Actioned]]),MONTH(tbl_raw_data[[#This Row],[Date Actioned]]),DAY(tbl_raw_data[[#This Row],[Date Actioned]]))</f>
        <v>45153</v>
      </c>
      <c r="L5128" s="65" t="str">
        <f>UPPER(TEXT(tbl_raw_data[[#This Row],[updated_date]],"MMMM"))</f>
        <v>AUGUST</v>
      </c>
      <c r="M5128" s="65" t="str">
        <f>"WEEK "&amp;IF(ROUNDUP(DAY(tbl_raw_data[[#This Row],[updated_date]])/7,0)=5,4,ROUNDUP(DAY(tbl_raw_data[[#This Row],[updated_date]])/7,0))</f>
        <v>WEEK 3</v>
      </c>
      <c r="N5128" s="71" t="str">
        <f>UPPER(VLOOKUP(tbl_raw_data[[#This Row],[Analyst]],settings!$A$1:$B$15,2,0))</f>
        <v>NITESH</v>
      </c>
      <c r="O5128" s="71" t="str">
        <f>TRIM(UPPER(tbl_raw_data[[#This Row],[Outcome]]))</f>
        <v>APPROVE</v>
      </c>
      <c r="P5128" s="71" t="str">
        <f>TRIM(UPPER(tbl_raw_data[[#This Row],[Queue Name]]))</f>
        <v>CONSUMER EXISTING</v>
      </c>
      <c r="Q5128" s="71" t="str">
        <f>IF(tbl_raw_data[[#This Row],[time_taken_in_min]]&lt;=settings!$D$2,"SLA_MET","SLA_NOT_MET")</f>
        <v>SLA_MET</v>
      </c>
    </row>
    <row r="5129" spans="1:17" hidden="1" x14ac:dyDescent="0.3">
      <c r="A5129" s="1" t="s">
        <v>6092</v>
      </c>
      <c r="B5129" s="34">
        <v>45153.729641203703</v>
      </c>
      <c r="C5129" s="43">
        <v>45153.735752314817</v>
      </c>
      <c r="D5129" s="6" t="s">
        <v>10</v>
      </c>
      <c r="E5129" s="6" t="s">
        <v>8</v>
      </c>
      <c r="F5129" s="15" t="s">
        <v>21</v>
      </c>
      <c r="G5129" s="9"/>
      <c r="H5129" s="84" t="str">
        <f t="shared" si="80"/>
        <v>Reason Unknown</v>
      </c>
      <c r="I5129" s="63">
        <f>(tbl_raw_data[[#This Row],[Date Actioned]])-(tbl_raw_data[[#This Row],[Date Tagged]])</f>
        <v>6.1111111135687679E-3</v>
      </c>
      <c r="J5129" s="66">
        <f>HOUR(tbl_raw_data[[#This Row],[time_taken]])*60+MINUTE(tbl_raw_data[[#This Row],[time_taken]])+SECOND(tbl_raw_data[[#This Row],[time_taken]])/60</f>
        <v>8.8000000000000007</v>
      </c>
      <c r="K5129" s="68">
        <f>DATE(YEAR(tbl_raw_data[[#This Row],[Date Actioned]]),MONTH(tbl_raw_data[[#This Row],[Date Actioned]]),DAY(tbl_raw_data[[#This Row],[Date Actioned]]))</f>
        <v>45153</v>
      </c>
      <c r="L5129" s="65" t="str">
        <f>UPPER(TEXT(tbl_raw_data[[#This Row],[updated_date]],"MMMM"))</f>
        <v>AUGUST</v>
      </c>
      <c r="M5129" s="65" t="str">
        <f>"WEEK "&amp;IF(ROUNDUP(DAY(tbl_raw_data[[#This Row],[updated_date]])/7,0)=5,4,ROUNDUP(DAY(tbl_raw_data[[#This Row],[updated_date]])/7,0))</f>
        <v>WEEK 3</v>
      </c>
      <c r="N5129" s="71" t="str">
        <f>UPPER(VLOOKUP(tbl_raw_data[[#This Row],[Analyst]],settings!$A$1:$B$15,2,0))</f>
        <v>SHAHID</v>
      </c>
      <c r="O5129" s="71" t="str">
        <f>TRIM(UPPER(tbl_raw_data[[#This Row],[Outcome]]))</f>
        <v>APPROVE</v>
      </c>
      <c r="P5129" s="71" t="str">
        <f>TRIM(UPPER(tbl_raw_data[[#This Row],[Queue Name]]))</f>
        <v>CONSUMER POST BUREAU</v>
      </c>
      <c r="Q5129" s="71" t="str">
        <f>IF(tbl_raw_data[[#This Row],[time_taken_in_min]]&lt;=settings!$D$2,"SLA_MET","SLA_NOT_MET")</f>
        <v>SLA_MET</v>
      </c>
    </row>
    <row r="5130" spans="1:17" hidden="1" x14ac:dyDescent="0.3">
      <c r="A5130" s="5" t="s">
        <v>6093</v>
      </c>
      <c r="B5130" s="34">
        <v>45153.739837962959</v>
      </c>
      <c r="C5130" s="42">
        <v>45153.743576388886</v>
      </c>
      <c r="D5130" s="3" t="s">
        <v>10</v>
      </c>
      <c r="E5130" s="3" t="s">
        <v>11</v>
      </c>
      <c r="F5130" s="14" t="s">
        <v>21</v>
      </c>
      <c r="G5130" s="4"/>
      <c r="H5130" s="84" t="str">
        <f t="shared" si="80"/>
        <v>Reason Unknown</v>
      </c>
      <c r="I5130" s="63">
        <f>(tbl_raw_data[[#This Row],[Date Actioned]])-(tbl_raw_data[[#This Row],[Date Tagged]])</f>
        <v>3.7384259267128073E-3</v>
      </c>
      <c r="J5130" s="66">
        <f>HOUR(tbl_raw_data[[#This Row],[time_taken]])*60+MINUTE(tbl_raw_data[[#This Row],[time_taken]])+SECOND(tbl_raw_data[[#This Row],[time_taken]])/60</f>
        <v>5.3833333333333337</v>
      </c>
      <c r="K5130" s="68">
        <f>DATE(YEAR(tbl_raw_data[[#This Row],[Date Actioned]]),MONTH(tbl_raw_data[[#This Row],[Date Actioned]]),DAY(tbl_raw_data[[#This Row],[Date Actioned]]))</f>
        <v>45153</v>
      </c>
      <c r="L5130" s="65" t="str">
        <f>UPPER(TEXT(tbl_raw_data[[#This Row],[updated_date]],"MMMM"))</f>
        <v>AUGUST</v>
      </c>
      <c r="M5130" s="65" t="str">
        <f>"WEEK "&amp;IF(ROUNDUP(DAY(tbl_raw_data[[#This Row],[updated_date]])/7,0)=5,4,ROUNDUP(DAY(tbl_raw_data[[#This Row],[updated_date]])/7,0))</f>
        <v>WEEK 3</v>
      </c>
      <c r="N5130" s="71" t="str">
        <f>UPPER(VLOOKUP(tbl_raw_data[[#This Row],[Analyst]],settings!$A$1:$B$15,2,0))</f>
        <v>SHAHID</v>
      </c>
      <c r="O5130" s="71" t="str">
        <f>TRIM(UPPER(tbl_raw_data[[#This Row],[Outcome]]))</f>
        <v>APPROVE</v>
      </c>
      <c r="P5130" s="71" t="str">
        <f>TRIM(UPPER(tbl_raw_data[[#This Row],[Queue Name]]))</f>
        <v>CONSUMER EXISTING</v>
      </c>
      <c r="Q5130" s="71" t="str">
        <f>IF(tbl_raw_data[[#This Row],[time_taken_in_min]]&lt;=settings!$D$2,"SLA_MET","SLA_NOT_MET")</f>
        <v>SLA_MET</v>
      </c>
    </row>
    <row r="5131" spans="1:17" hidden="1" x14ac:dyDescent="0.3">
      <c r="A5131" s="7" t="s">
        <v>6094</v>
      </c>
      <c r="B5131" s="34">
        <v>45153.798703703702</v>
      </c>
      <c r="C5131" s="43">
        <v>45153.803599537037</v>
      </c>
      <c r="D5131" s="6" t="s">
        <v>10</v>
      </c>
      <c r="E5131" s="6" t="s">
        <v>8</v>
      </c>
      <c r="F5131" s="15" t="s">
        <v>12</v>
      </c>
      <c r="G5131" s="9"/>
      <c r="H5131" s="84" t="str">
        <f t="shared" si="80"/>
        <v>Reason Unknown</v>
      </c>
      <c r="I5131" s="63">
        <f>(tbl_raw_data[[#This Row],[Date Actioned]])-(tbl_raw_data[[#This Row],[Date Tagged]])</f>
        <v>4.8958333354676142E-3</v>
      </c>
      <c r="J5131" s="66">
        <f>HOUR(tbl_raw_data[[#This Row],[time_taken]])*60+MINUTE(tbl_raw_data[[#This Row],[time_taken]])+SECOND(tbl_raw_data[[#This Row],[time_taken]])/60</f>
        <v>7.05</v>
      </c>
      <c r="K5131" s="68">
        <f>DATE(YEAR(tbl_raw_data[[#This Row],[Date Actioned]]),MONTH(tbl_raw_data[[#This Row],[Date Actioned]]),DAY(tbl_raw_data[[#This Row],[Date Actioned]]))</f>
        <v>45153</v>
      </c>
      <c r="L5131" s="65" t="str">
        <f>UPPER(TEXT(tbl_raw_data[[#This Row],[updated_date]],"MMMM"))</f>
        <v>AUGUST</v>
      </c>
      <c r="M5131" s="65" t="str">
        <f>"WEEK "&amp;IF(ROUNDUP(DAY(tbl_raw_data[[#This Row],[updated_date]])/7,0)=5,4,ROUNDUP(DAY(tbl_raw_data[[#This Row],[updated_date]])/7,0))</f>
        <v>WEEK 3</v>
      </c>
      <c r="N5131" s="71" t="str">
        <f>UPPER(VLOOKUP(tbl_raw_data[[#This Row],[Analyst]],settings!$A$1:$B$15,2,0))</f>
        <v>NITESH</v>
      </c>
      <c r="O5131" s="71" t="str">
        <f>TRIM(UPPER(tbl_raw_data[[#This Row],[Outcome]]))</f>
        <v>APPROVE</v>
      </c>
      <c r="P5131" s="71" t="str">
        <f>TRIM(UPPER(tbl_raw_data[[#This Row],[Queue Name]]))</f>
        <v>CONSUMER POST BUREAU</v>
      </c>
      <c r="Q5131" s="71" t="str">
        <f>IF(tbl_raw_data[[#This Row],[time_taken_in_min]]&lt;=settings!$D$2,"SLA_MET","SLA_NOT_MET")</f>
        <v>SLA_MET</v>
      </c>
    </row>
    <row r="5132" spans="1:17" hidden="1" x14ac:dyDescent="0.3">
      <c r="A5132" s="1" t="s">
        <v>6095</v>
      </c>
      <c r="B5132" s="34">
        <v>45153.822604166664</v>
      </c>
      <c r="C5132" s="42">
        <v>45153.826180555552</v>
      </c>
      <c r="D5132" s="3" t="s">
        <v>10</v>
      </c>
      <c r="E5132" s="3" t="s">
        <v>8</v>
      </c>
      <c r="F5132" s="14" t="s">
        <v>21</v>
      </c>
      <c r="G5132" s="4"/>
      <c r="H5132" s="84" t="str">
        <f t="shared" si="80"/>
        <v>Reason Unknown</v>
      </c>
      <c r="I5132" s="63">
        <f>(tbl_raw_data[[#This Row],[Date Actioned]])-(tbl_raw_data[[#This Row],[Date Tagged]])</f>
        <v>3.5763888881774619E-3</v>
      </c>
      <c r="J5132" s="66">
        <f>HOUR(tbl_raw_data[[#This Row],[time_taken]])*60+MINUTE(tbl_raw_data[[#This Row],[time_taken]])+SECOND(tbl_raw_data[[#This Row],[time_taken]])/60</f>
        <v>5.15</v>
      </c>
      <c r="K5132" s="68">
        <f>DATE(YEAR(tbl_raw_data[[#This Row],[Date Actioned]]),MONTH(tbl_raw_data[[#This Row],[Date Actioned]]),DAY(tbl_raw_data[[#This Row],[Date Actioned]]))</f>
        <v>45153</v>
      </c>
      <c r="L5132" s="65" t="str">
        <f>UPPER(TEXT(tbl_raw_data[[#This Row],[updated_date]],"MMMM"))</f>
        <v>AUGUST</v>
      </c>
      <c r="M5132" s="65" t="str">
        <f>"WEEK "&amp;IF(ROUNDUP(DAY(tbl_raw_data[[#This Row],[updated_date]])/7,0)=5,4,ROUNDUP(DAY(tbl_raw_data[[#This Row],[updated_date]])/7,0))</f>
        <v>WEEK 3</v>
      </c>
      <c r="N5132" s="71" t="str">
        <f>UPPER(VLOOKUP(tbl_raw_data[[#This Row],[Analyst]],settings!$A$1:$B$15,2,0))</f>
        <v>SHAHID</v>
      </c>
      <c r="O5132" s="71" t="str">
        <f>TRIM(UPPER(tbl_raw_data[[#This Row],[Outcome]]))</f>
        <v>APPROVE</v>
      </c>
      <c r="P5132" s="71" t="str">
        <f>TRIM(UPPER(tbl_raw_data[[#This Row],[Queue Name]]))</f>
        <v>CONSUMER POST BUREAU</v>
      </c>
      <c r="Q5132" s="71" t="str">
        <f>IF(tbl_raw_data[[#This Row],[time_taken_in_min]]&lt;=settings!$D$2,"SLA_MET","SLA_NOT_MET")</f>
        <v>SLA_MET</v>
      </c>
    </row>
    <row r="5133" spans="1:17" hidden="1" x14ac:dyDescent="0.3">
      <c r="A5133" s="5" t="s">
        <v>6096</v>
      </c>
      <c r="B5133" s="34">
        <v>45153.934872685182</v>
      </c>
      <c r="C5133" s="43">
        <v>45154.365289351852</v>
      </c>
      <c r="D5133" s="6" t="s">
        <v>10</v>
      </c>
      <c r="E5133" s="6" t="s">
        <v>8</v>
      </c>
      <c r="F5133" s="15" t="s">
        <v>22</v>
      </c>
      <c r="G5133" s="9"/>
      <c r="H5133" s="84" t="str">
        <f t="shared" si="80"/>
        <v>Reason Unknown</v>
      </c>
      <c r="I5133" s="63">
        <f>(tbl_raw_data[[#This Row],[Date Actioned]])-(tbl_raw_data[[#This Row],[Date Tagged]])</f>
        <v>0.43041666666977108</v>
      </c>
      <c r="J5133" s="66">
        <f>HOUR(tbl_raw_data[[#This Row],[time_taken]])*60+MINUTE(tbl_raw_data[[#This Row],[time_taken]])+SECOND(tbl_raw_data[[#This Row],[time_taken]])/60</f>
        <v>619.79999999999995</v>
      </c>
      <c r="K5133" s="68">
        <f>DATE(YEAR(tbl_raw_data[[#This Row],[Date Actioned]]),MONTH(tbl_raw_data[[#This Row],[Date Actioned]]),DAY(tbl_raw_data[[#This Row],[Date Actioned]]))</f>
        <v>45154</v>
      </c>
      <c r="L5133" s="65" t="str">
        <f>UPPER(TEXT(tbl_raw_data[[#This Row],[updated_date]],"MMMM"))</f>
        <v>AUGUST</v>
      </c>
      <c r="M5133" s="65" t="str">
        <f>"WEEK "&amp;IF(ROUNDUP(DAY(tbl_raw_data[[#This Row],[updated_date]])/7,0)=5,4,ROUNDUP(DAY(tbl_raw_data[[#This Row],[updated_date]])/7,0))</f>
        <v>WEEK 3</v>
      </c>
      <c r="N5133" s="71" t="str">
        <f>UPPER(VLOOKUP(tbl_raw_data[[#This Row],[Analyst]],settings!$A$1:$B$15,2,0))</f>
        <v>ROHAN</v>
      </c>
      <c r="O5133" s="71" t="str">
        <f>TRIM(UPPER(tbl_raw_data[[#This Row],[Outcome]]))</f>
        <v>APPROVE</v>
      </c>
      <c r="P5133" s="71" t="str">
        <f>TRIM(UPPER(tbl_raw_data[[#This Row],[Queue Name]]))</f>
        <v>CONSUMER POST BUREAU</v>
      </c>
      <c r="Q5133" s="71" t="str">
        <f>IF(tbl_raw_data[[#This Row],[time_taken_in_min]]&lt;=settings!$D$2,"SLA_MET","SLA_NOT_MET")</f>
        <v>SLA_NOT_MET</v>
      </c>
    </row>
    <row r="5134" spans="1:17" hidden="1" x14ac:dyDescent="0.3">
      <c r="A5134" s="7" t="s">
        <v>6097</v>
      </c>
      <c r="B5134" s="34">
        <v>45154.383437500001</v>
      </c>
      <c r="C5134" s="42">
        <v>45154.392812500002</v>
      </c>
      <c r="D5134" s="3" t="s">
        <v>10</v>
      </c>
      <c r="E5134" s="3" t="s">
        <v>8</v>
      </c>
      <c r="F5134" s="14" t="s">
        <v>22</v>
      </c>
      <c r="G5134" s="4"/>
      <c r="H5134" s="84" t="str">
        <f t="shared" si="80"/>
        <v>Reason Unknown</v>
      </c>
      <c r="I5134" s="63">
        <f>(tbl_raw_data[[#This Row],[Date Actioned]])-(tbl_raw_data[[#This Row],[Date Tagged]])</f>
        <v>9.3750000014551915E-3</v>
      </c>
      <c r="J5134" s="66">
        <f>HOUR(tbl_raw_data[[#This Row],[time_taken]])*60+MINUTE(tbl_raw_data[[#This Row],[time_taken]])+SECOND(tbl_raw_data[[#This Row],[time_taken]])/60</f>
        <v>13.5</v>
      </c>
      <c r="K5134" s="68">
        <f>DATE(YEAR(tbl_raw_data[[#This Row],[Date Actioned]]),MONTH(tbl_raw_data[[#This Row],[Date Actioned]]),DAY(tbl_raw_data[[#This Row],[Date Actioned]]))</f>
        <v>45154</v>
      </c>
      <c r="L5134" s="65" t="str">
        <f>UPPER(TEXT(tbl_raw_data[[#This Row],[updated_date]],"MMMM"))</f>
        <v>AUGUST</v>
      </c>
      <c r="M5134" s="65" t="str">
        <f>"WEEK "&amp;IF(ROUNDUP(DAY(tbl_raw_data[[#This Row],[updated_date]])/7,0)=5,4,ROUNDUP(DAY(tbl_raw_data[[#This Row],[updated_date]])/7,0))</f>
        <v>WEEK 3</v>
      </c>
      <c r="N5134" s="71" t="str">
        <f>UPPER(VLOOKUP(tbl_raw_data[[#This Row],[Analyst]],settings!$A$1:$B$15,2,0))</f>
        <v>ROHAN</v>
      </c>
      <c r="O5134" s="71" t="str">
        <f>TRIM(UPPER(tbl_raw_data[[#This Row],[Outcome]]))</f>
        <v>APPROVE</v>
      </c>
      <c r="P5134" s="71" t="str">
        <f>TRIM(UPPER(tbl_raw_data[[#This Row],[Queue Name]]))</f>
        <v>CONSUMER POST BUREAU</v>
      </c>
      <c r="Q5134" s="71" t="str">
        <f>IF(tbl_raw_data[[#This Row],[time_taken_in_min]]&lt;=settings!$D$2,"SLA_MET","SLA_NOT_MET")</f>
        <v>SLA_MET</v>
      </c>
    </row>
    <row r="5135" spans="1:17" hidden="1" x14ac:dyDescent="0.3">
      <c r="A5135" s="1" t="s">
        <v>6098</v>
      </c>
      <c r="B5135" s="34">
        <v>45154.411666666667</v>
      </c>
      <c r="C5135" s="43">
        <v>45154.416122685187</v>
      </c>
      <c r="D5135" s="6" t="s">
        <v>10</v>
      </c>
      <c r="E5135" s="6" t="s">
        <v>11</v>
      </c>
      <c r="F5135" s="15" t="s">
        <v>22</v>
      </c>
      <c r="G5135" s="9"/>
      <c r="H5135" s="84" t="str">
        <f t="shared" si="80"/>
        <v>Reason Unknown</v>
      </c>
      <c r="I5135" s="63">
        <f>(tbl_raw_data[[#This Row],[Date Actioned]])-(tbl_raw_data[[#This Row],[Date Tagged]])</f>
        <v>4.4560185197042301E-3</v>
      </c>
      <c r="J5135" s="66">
        <f>HOUR(tbl_raw_data[[#This Row],[time_taken]])*60+MINUTE(tbl_raw_data[[#This Row],[time_taken]])+SECOND(tbl_raw_data[[#This Row],[time_taken]])/60</f>
        <v>6.416666666666667</v>
      </c>
      <c r="K5135" s="68">
        <f>DATE(YEAR(tbl_raw_data[[#This Row],[Date Actioned]]),MONTH(tbl_raw_data[[#This Row],[Date Actioned]]),DAY(tbl_raw_data[[#This Row],[Date Actioned]]))</f>
        <v>45154</v>
      </c>
      <c r="L5135" s="65" t="str">
        <f>UPPER(TEXT(tbl_raw_data[[#This Row],[updated_date]],"MMMM"))</f>
        <v>AUGUST</v>
      </c>
      <c r="M5135" s="65" t="str">
        <f>"WEEK "&amp;IF(ROUNDUP(DAY(tbl_raw_data[[#This Row],[updated_date]])/7,0)=5,4,ROUNDUP(DAY(tbl_raw_data[[#This Row],[updated_date]])/7,0))</f>
        <v>WEEK 3</v>
      </c>
      <c r="N5135" s="71" t="str">
        <f>UPPER(VLOOKUP(tbl_raw_data[[#This Row],[Analyst]],settings!$A$1:$B$15,2,0))</f>
        <v>ROHAN</v>
      </c>
      <c r="O5135" s="71" t="str">
        <f>TRIM(UPPER(tbl_raw_data[[#This Row],[Outcome]]))</f>
        <v>APPROVE</v>
      </c>
      <c r="P5135" s="71" t="str">
        <f>TRIM(UPPER(tbl_raw_data[[#This Row],[Queue Name]]))</f>
        <v>CONSUMER EXISTING</v>
      </c>
      <c r="Q5135" s="71" t="str">
        <f>IF(tbl_raw_data[[#This Row],[time_taken_in_min]]&lt;=settings!$D$2,"SLA_MET","SLA_NOT_MET")</f>
        <v>SLA_MET</v>
      </c>
    </row>
    <row r="5136" spans="1:17" hidden="1" x14ac:dyDescent="0.3">
      <c r="A5136" s="5" t="s">
        <v>6099</v>
      </c>
      <c r="B5136" s="34">
        <v>45154.411979166667</v>
      </c>
      <c r="C5136" s="42">
        <v>45154.41679398148</v>
      </c>
      <c r="D5136" s="3" t="s">
        <v>10</v>
      </c>
      <c r="E5136" s="3" t="s">
        <v>8</v>
      </c>
      <c r="F5136" s="14" t="s">
        <v>114</v>
      </c>
      <c r="G5136" s="4"/>
      <c r="H5136" s="84" t="str">
        <f t="shared" si="80"/>
        <v>Reason Unknown</v>
      </c>
      <c r="I5136" s="63">
        <f>(tbl_raw_data[[#This Row],[Date Actioned]])-(tbl_raw_data[[#This Row],[Date Tagged]])</f>
        <v>4.8148148125619628E-3</v>
      </c>
      <c r="J5136" s="66">
        <f>HOUR(tbl_raw_data[[#This Row],[time_taken]])*60+MINUTE(tbl_raw_data[[#This Row],[time_taken]])+SECOND(tbl_raw_data[[#This Row],[time_taken]])/60</f>
        <v>6.9333333333333336</v>
      </c>
      <c r="K5136" s="68">
        <f>DATE(YEAR(tbl_raw_data[[#This Row],[Date Actioned]]),MONTH(tbl_raw_data[[#This Row],[Date Actioned]]),DAY(tbl_raw_data[[#This Row],[Date Actioned]]))</f>
        <v>45154</v>
      </c>
      <c r="L5136" s="65" t="str">
        <f>UPPER(TEXT(tbl_raw_data[[#This Row],[updated_date]],"MMMM"))</f>
        <v>AUGUST</v>
      </c>
      <c r="M5136" s="65" t="str">
        <f>"WEEK "&amp;IF(ROUNDUP(DAY(tbl_raw_data[[#This Row],[updated_date]])/7,0)=5,4,ROUNDUP(DAY(tbl_raw_data[[#This Row],[updated_date]])/7,0))</f>
        <v>WEEK 3</v>
      </c>
      <c r="N5136" s="71" t="str">
        <f>UPPER(VLOOKUP(tbl_raw_data[[#This Row],[Analyst]],settings!$A$1:$B$15,2,0))</f>
        <v>FARDIN</v>
      </c>
      <c r="O5136" s="71" t="str">
        <f>TRIM(UPPER(tbl_raw_data[[#This Row],[Outcome]]))</f>
        <v>APPROVE</v>
      </c>
      <c r="P5136" s="71" t="str">
        <f>TRIM(UPPER(tbl_raw_data[[#This Row],[Queue Name]]))</f>
        <v>CONSUMER POST BUREAU</v>
      </c>
      <c r="Q5136" s="71" t="str">
        <f>IF(tbl_raw_data[[#This Row],[time_taken_in_min]]&lt;=settings!$D$2,"SLA_MET","SLA_NOT_MET")</f>
        <v>SLA_MET</v>
      </c>
    </row>
    <row r="5137" spans="1:17" hidden="1" x14ac:dyDescent="0.3">
      <c r="A5137" s="7" t="s">
        <v>6100</v>
      </c>
      <c r="B5137" s="34">
        <v>45154.429664351854</v>
      </c>
      <c r="C5137" s="43">
        <v>45154.436122685183</v>
      </c>
      <c r="D5137" s="6" t="s">
        <v>10</v>
      </c>
      <c r="E5137" s="6" t="s">
        <v>8</v>
      </c>
      <c r="F5137" s="15" t="s">
        <v>114</v>
      </c>
      <c r="G5137" s="9"/>
      <c r="H5137" s="84" t="str">
        <f t="shared" si="80"/>
        <v>Reason Unknown</v>
      </c>
      <c r="I5137" s="63">
        <f>(tbl_raw_data[[#This Row],[Date Actioned]])-(tbl_raw_data[[#This Row],[Date Tagged]])</f>
        <v>6.4583333296468481E-3</v>
      </c>
      <c r="J5137" s="66">
        <f>HOUR(tbl_raw_data[[#This Row],[time_taken]])*60+MINUTE(tbl_raw_data[[#This Row],[time_taken]])+SECOND(tbl_raw_data[[#This Row],[time_taken]])/60</f>
        <v>9.3000000000000007</v>
      </c>
      <c r="K5137" s="68">
        <f>DATE(YEAR(tbl_raw_data[[#This Row],[Date Actioned]]),MONTH(tbl_raw_data[[#This Row],[Date Actioned]]),DAY(tbl_raw_data[[#This Row],[Date Actioned]]))</f>
        <v>45154</v>
      </c>
      <c r="L5137" s="65" t="str">
        <f>UPPER(TEXT(tbl_raw_data[[#This Row],[updated_date]],"MMMM"))</f>
        <v>AUGUST</v>
      </c>
      <c r="M5137" s="65" t="str">
        <f>"WEEK "&amp;IF(ROUNDUP(DAY(tbl_raw_data[[#This Row],[updated_date]])/7,0)=5,4,ROUNDUP(DAY(tbl_raw_data[[#This Row],[updated_date]])/7,0))</f>
        <v>WEEK 3</v>
      </c>
      <c r="N5137" s="71" t="str">
        <f>UPPER(VLOOKUP(tbl_raw_data[[#This Row],[Analyst]],settings!$A$1:$B$15,2,0))</f>
        <v>FARDIN</v>
      </c>
      <c r="O5137" s="71" t="str">
        <f>TRIM(UPPER(tbl_raw_data[[#This Row],[Outcome]]))</f>
        <v>APPROVE</v>
      </c>
      <c r="P5137" s="71" t="str">
        <f>TRIM(UPPER(tbl_raw_data[[#This Row],[Queue Name]]))</f>
        <v>CONSUMER POST BUREAU</v>
      </c>
      <c r="Q5137" s="71" t="str">
        <f>IF(tbl_raw_data[[#This Row],[time_taken_in_min]]&lt;=settings!$D$2,"SLA_MET","SLA_NOT_MET")</f>
        <v>SLA_MET</v>
      </c>
    </row>
    <row r="5138" spans="1:17" hidden="1" x14ac:dyDescent="0.3">
      <c r="A5138" s="1" t="s">
        <v>6101</v>
      </c>
      <c r="B5138" s="34">
        <v>45154.435150462959</v>
      </c>
      <c r="C5138" s="42">
        <v>45154.44736111111</v>
      </c>
      <c r="D5138" s="3" t="s">
        <v>10</v>
      </c>
      <c r="E5138" s="3" t="s">
        <v>11</v>
      </c>
      <c r="F5138" s="14" t="s">
        <v>114</v>
      </c>
      <c r="G5138" s="4"/>
      <c r="H5138" s="84" t="str">
        <f t="shared" si="80"/>
        <v>Reason Unknown</v>
      </c>
      <c r="I5138" s="63">
        <f>(tbl_raw_data[[#This Row],[Date Actioned]])-(tbl_raw_data[[#This Row],[Date Tagged]])</f>
        <v>1.2210648150357883E-2</v>
      </c>
      <c r="J5138" s="66">
        <f>HOUR(tbl_raw_data[[#This Row],[time_taken]])*60+MINUTE(tbl_raw_data[[#This Row],[time_taken]])+SECOND(tbl_raw_data[[#This Row],[time_taken]])/60</f>
        <v>17.583333333333332</v>
      </c>
      <c r="K5138" s="68">
        <f>DATE(YEAR(tbl_raw_data[[#This Row],[Date Actioned]]),MONTH(tbl_raw_data[[#This Row],[Date Actioned]]),DAY(tbl_raw_data[[#This Row],[Date Actioned]]))</f>
        <v>45154</v>
      </c>
      <c r="L5138" s="65" t="str">
        <f>UPPER(TEXT(tbl_raw_data[[#This Row],[updated_date]],"MMMM"))</f>
        <v>AUGUST</v>
      </c>
      <c r="M5138" s="65" t="str">
        <f>"WEEK "&amp;IF(ROUNDUP(DAY(tbl_raw_data[[#This Row],[updated_date]])/7,0)=5,4,ROUNDUP(DAY(tbl_raw_data[[#This Row],[updated_date]])/7,0))</f>
        <v>WEEK 3</v>
      </c>
      <c r="N5138" s="71" t="str">
        <f>UPPER(VLOOKUP(tbl_raw_data[[#This Row],[Analyst]],settings!$A$1:$B$15,2,0))</f>
        <v>FARDIN</v>
      </c>
      <c r="O5138" s="71" t="str">
        <f>TRIM(UPPER(tbl_raw_data[[#This Row],[Outcome]]))</f>
        <v>APPROVE</v>
      </c>
      <c r="P5138" s="71" t="str">
        <f>TRIM(UPPER(tbl_raw_data[[#This Row],[Queue Name]]))</f>
        <v>CONSUMER EXISTING</v>
      </c>
      <c r="Q5138" s="71" t="str">
        <f>IF(tbl_raw_data[[#This Row],[time_taken_in_min]]&lt;=settings!$D$2,"SLA_MET","SLA_NOT_MET")</f>
        <v>SLA_MET</v>
      </c>
    </row>
    <row r="5139" spans="1:17" hidden="1" x14ac:dyDescent="0.3">
      <c r="A5139" s="5" t="s">
        <v>6102</v>
      </c>
      <c r="B5139" s="34">
        <v>45154.438715277778</v>
      </c>
      <c r="C5139" s="43">
        <v>45154.451921296299</v>
      </c>
      <c r="D5139" s="6" t="s">
        <v>10</v>
      </c>
      <c r="E5139" s="6" t="s">
        <v>11</v>
      </c>
      <c r="F5139" s="15" t="s">
        <v>22</v>
      </c>
      <c r="G5139" s="9"/>
      <c r="H5139" s="84" t="str">
        <f t="shared" si="80"/>
        <v>Reason Unknown</v>
      </c>
      <c r="I5139" s="63">
        <f>(tbl_raw_data[[#This Row],[Date Actioned]])-(tbl_raw_data[[#This Row],[Date Tagged]])</f>
        <v>1.3206018520577345E-2</v>
      </c>
      <c r="J5139" s="66">
        <f>HOUR(tbl_raw_data[[#This Row],[time_taken]])*60+MINUTE(tbl_raw_data[[#This Row],[time_taken]])+SECOND(tbl_raw_data[[#This Row],[time_taken]])/60</f>
        <v>19.016666666666666</v>
      </c>
      <c r="K5139" s="68">
        <f>DATE(YEAR(tbl_raw_data[[#This Row],[Date Actioned]]),MONTH(tbl_raw_data[[#This Row],[Date Actioned]]),DAY(tbl_raw_data[[#This Row],[Date Actioned]]))</f>
        <v>45154</v>
      </c>
      <c r="L5139" s="65" t="str">
        <f>UPPER(TEXT(tbl_raw_data[[#This Row],[updated_date]],"MMMM"))</f>
        <v>AUGUST</v>
      </c>
      <c r="M5139" s="65" t="str">
        <f>"WEEK "&amp;IF(ROUNDUP(DAY(tbl_raw_data[[#This Row],[updated_date]])/7,0)=5,4,ROUNDUP(DAY(tbl_raw_data[[#This Row],[updated_date]])/7,0))</f>
        <v>WEEK 3</v>
      </c>
      <c r="N5139" s="71" t="str">
        <f>UPPER(VLOOKUP(tbl_raw_data[[#This Row],[Analyst]],settings!$A$1:$B$15,2,0))</f>
        <v>ROHAN</v>
      </c>
      <c r="O5139" s="71" t="str">
        <f>TRIM(UPPER(tbl_raw_data[[#This Row],[Outcome]]))</f>
        <v>APPROVE</v>
      </c>
      <c r="P5139" s="71" t="str">
        <f>TRIM(UPPER(tbl_raw_data[[#This Row],[Queue Name]]))</f>
        <v>CONSUMER EXISTING</v>
      </c>
      <c r="Q5139" s="71" t="str">
        <f>IF(tbl_raw_data[[#This Row],[time_taken_in_min]]&lt;=settings!$D$2,"SLA_MET","SLA_NOT_MET")</f>
        <v>SLA_MET</v>
      </c>
    </row>
    <row r="5140" spans="1:17" hidden="1" x14ac:dyDescent="0.3">
      <c r="A5140" s="7" t="s">
        <v>6103</v>
      </c>
      <c r="B5140" s="34">
        <v>45154.444907407407</v>
      </c>
      <c r="C5140" s="42">
        <v>45154.46</v>
      </c>
      <c r="D5140" s="3" t="s">
        <v>10</v>
      </c>
      <c r="E5140" s="3" t="s">
        <v>8</v>
      </c>
      <c r="F5140" s="14" t="s">
        <v>9</v>
      </c>
      <c r="G5140" s="4"/>
      <c r="H5140" s="84" t="str">
        <f t="shared" si="80"/>
        <v>Reason Unknown</v>
      </c>
      <c r="I5140" s="63">
        <f>(tbl_raw_data[[#This Row],[Date Actioned]])-(tbl_raw_data[[#This Row],[Date Tagged]])</f>
        <v>1.509259259182727E-2</v>
      </c>
      <c r="J5140" s="66">
        <f>HOUR(tbl_raw_data[[#This Row],[time_taken]])*60+MINUTE(tbl_raw_data[[#This Row],[time_taken]])+SECOND(tbl_raw_data[[#This Row],[time_taken]])/60</f>
        <v>21.733333333333334</v>
      </c>
      <c r="K5140" s="68">
        <f>DATE(YEAR(tbl_raw_data[[#This Row],[Date Actioned]]),MONTH(tbl_raw_data[[#This Row],[Date Actioned]]),DAY(tbl_raw_data[[#This Row],[Date Actioned]]))</f>
        <v>45154</v>
      </c>
      <c r="L5140" s="65" t="str">
        <f>UPPER(TEXT(tbl_raw_data[[#This Row],[updated_date]],"MMMM"))</f>
        <v>AUGUST</v>
      </c>
      <c r="M5140" s="65" t="str">
        <f>"WEEK "&amp;IF(ROUNDUP(DAY(tbl_raw_data[[#This Row],[updated_date]])/7,0)=5,4,ROUNDUP(DAY(tbl_raw_data[[#This Row],[updated_date]])/7,0))</f>
        <v>WEEK 3</v>
      </c>
      <c r="N5140" s="71" t="str">
        <f>UPPER(VLOOKUP(tbl_raw_data[[#This Row],[Analyst]],settings!$A$1:$B$15,2,0))</f>
        <v>QUADIR</v>
      </c>
      <c r="O5140" s="71" t="str">
        <f>TRIM(UPPER(tbl_raw_data[[#This Row],[Outcome]]))</f>
        <v>APPROVE</v>
      </c>
      <c r="P5140" s="71" t="str">
        <f>TRIM(UPPER(tbl_raw_data[[#This Row],[Queue Name]]))</f>
        <v>CONSUMER POST BUREAU</v>
      </c>
      <c r="Q5140" s="71" t="str">
        <f>IF(tbl_raw_data[[#This Row],[time_taken_in_min]]&lt;=settings!$D$2,"SLA_MET","SLA_NOT_MET")</f>
        <v>SLA_NOT_MET</v>
      </c>
    </row>
    <row r="5141" spans="1:17" hidden="1" x14ac:dyDescent="0.3">
      <c r="A5141" s="1" t="s">
        <v>6104</v>
      </c>
      <c r="B5141" s="34">
        <v>45154.481249999997</v>
      </c>
      <c r="C5141" s="43">
        <v>45154.487025462964</v>
      </c>
      <c r="D5141" s="6" t="s">
        <v>10</v>
      </c>
      <c r="E5141" s="6" t="s">
        <v>11</v>
      </c>
      <c r="F5141" s="15" t="s">
        <v>114</v>
      </c>
      <c r="G5141" s="9"/>
      <c r="H5141" s="84" t="str">
        <f t="shared" si="80"/>
        <v>Reason Unknown</v>
      </c>
      <c r="I5141" s="63">
        <f>(tbl_raw_data[[#This Row],[Date Actioned]])-(tbl_raw_data[[#This Row],[Date Tagged]])</f>
        <v>5.7754629669943824E-3</v>
      </c>
      <c r="J5141" s="66">
        <f>HOUR(tbl_raw_data[[#This Row],[time_taken]])*60+MINUTE(tbl_raw_data[[#This Row],[time_taken]])+SECOND(tbl_raw_data[[#This Row],[time_taken]])/60</f>
        <v>8.3166666666666664</v>
      </c>
      <c r="K5141" s="68">
        <f>DATE(YEAR(tbl_raw_data[[#This Row],[Date Actioned]]),MONTH(tbl_raw_data[[#This Row],[Date Actioned]]),DAY(tbl_raw_data[[#This Row],[Date Actioned]]))</f>
        <v>45154</v>
      </c>
      <c r="L5141" s="65" t="str">
        <f>UPPER(TEXT(tbl_raw_data[[#This Row],[updated_date]],"MMMM"))</f>
        <v>AUGUST</v>
      </c>
      <c r="M5141" s="65" t="str">
        <f>"WEEK "&amp;IF(ROUNDUP(DAY(tbl_raw_data[[#This Row],[updated_date]])/7,0)=5,4,ROUNDUP(DAY(tbl_raw_data[[#This Row],[updated_date]])/7,0))</f>
        <v>WEEK 3</v>
      </c>
      <c r="N5141" s="71" t="str">
        <f>UPPER(VLOOKUP(tbl_raw_data[[#This Row],[Analyst]],settings!$A$1:$B$15,2,0))</f>
        <v>FARDIN</v>
      </c>
      <c r="O5141" s="71" t="str">
        <f>TRIM(UPPER(tbl_raw_data[[#This Row],[Outcome]]))</f>
        <v>APPROVE</v>
      </c>
      <c r="P5141" s="71" t="str">
        <f>TRIM(UPPER(tbl_raw_data[[#This Row],[Queue Name]]))</f>
        <v>CONSUMER EXISTING</v>
      </c>
      <c r="Q5141" s="71" t="str">
        <f>IF(tbl_raw_data[[#This Row],[time_taken_in_min]]&lt;=settings!$D$2,"SLA_MET","SLA_NOT_MET")</f>
        <v>SLA_MET</v>
      </c>
    </row>
    <row r="5142" spans="1:17" hidden="1" x14ac:dyDescent="0.3">
      <c r="A5142" s="5" t="s">
        <v>6105</v>
      </c>
      <c r="B5142" s="34">
        <v>45154.529560185183</v>
      </c>
      <c r="C5142" s="42">
        <v>45154.539247685185</v>
      </c>
      <c r="D5142" s="3" t="s">
        <v>10</v>
      </c>
      <c r="E5142" s="3" t="s">
        <v>8</v>
      </c>
      <c r="F5142" s="14" t="s">
        <v>9</v>
      </c>
      <c r="G5142" s="4"/>
      <c r="H5142" s="84" t="str">
        <f t="shared" si="80"/>
        <v>Reason Unknown</v>
      </c>
      <c r="I5142" s="63">
        <f>(tbl_raw_data[[#This Row],[Date Actioned]])-(tbl_raw_data[[#This Row],[Date Tagged]])</f>
        <v>9.6875000017462298E-3</v>
      </c>
      <c r="J5142" s="66">
        <f>HOUR(tbl_raw_data[[#This Row],[time_taken]])*60+MINUTE(tbl_raw_data[[#This Row],[time_taken]])+SECOND(tbl_raw_data[[#This Row],[time_taken]])/60</f>
        <v>13.95</v>
      </c>
      <c r="K5142" s="68">
        <f>DATE(YEAR(tbl_raw_data[[#This Row],[Date Actioned]]),MONTH(tbl_raw_data[[#This Row],[Date Actioned]]),DAY(tbl_raw_data[[#This Row],[Date Actioned]]))</f>
        <v>45154</v>
      </c>
      <c r="L5142" s="65" t="str">
        <f>UPPER(TEXT(tbl_raw_data[[#This Row],[updated_date]],"MMMM"))</f>
        <v>AUGUST</v>
      </c>
      <c r="M5142" s="65" t="str">
        <f>"WEEK "&amp;IF(ROUNDUP(DAY(tbl_raw_data[[#This Row],[updated_date]])/7,0)=5,4,ROUNDUP(DAY(tbl_raw_data[[#This Row],[updated_date]])/7,0))</f>
        <v>WEEK 3</v>
      </c>
      <c r="N5142" s="71" t="str">
        <f>UPPER(VLOOKUP(tbl_raw_data[[#This Row],[Analyst]],settings!$A$1:$B$15,2,0))</f>
        <v>QUADIR</v>
      </c>
      <c r="O5142" s="71" t="str">
        <f>TRIM(UPPER(tbl_raw_data[[#This Row],[Outcome]]))</f>
        <v>APPROVE</v>
      </c>
      <c r="P5142" s="71" t="str">
        <f>TRIM(UPPER(tbl_raw_data[[#This Row],[Queue Name]]))</f>
        <v>CONSUMER POST BUREAU</v>
      </c>
      <c r="Q5142" s="71" t="str">
        <f>IF(tbl_raw_data[[#This Row],[time_taken_in_min]]&lt;=settings!$D$2,"SLA_MET","SLA_NOT_MET")</f>
        <v>SLA_MET</v>
      </c>
    </row>
    <row r="5143" spans="1:17" hidden="1" x14ac:dyDescent="0.3">
      <c r="A5143" s="7" t="s">
        <v>6106</v>
      </c>
      <c r="B5143" s="34">
        <v>45154.536122685182</v>
      </c>
      <c r="C5143" s="43">
        <v>45154.545925925922</v>
      </c>
      <c r="D5143" s="6" t="s">
        <v>10</v>
      </c>
      <c r="E5143" s="6" t="s">
        <v>11</v>
      </c>
      <c r="F5143" s="15" t="s">
        <v>9</v>
      </c>
      <c r="G5143" s="9"/>
      <c r="H5143" s="84" t="str">
        <f t="shared" si="80"/>
        <v>Reason Unknown</v>
      </c>
      <c r="I5143" s="63">
        <f>(tbl_raw_data[[#This Row],[Date Actioned]])-(tbl_raw_data[[#This Row],[Date Tagged]])</f>
        <v>9.8032407404389232E-3</v>
      </c>
      <c r="J5143" s="66">
        <f>HOUR(tbl_raw_data[[#This Row],[time_taken]])*60+MINUTE(tbl_raw_data[[#This Row],[time_taken]])+SECOND(tbl_raw_data[[#This Row],[time_taken]])/60</f>
        <v>14.116666666666667</v>
      </c>
      <c r="K5143" s="68">
        <f>DATE(YEAR(tbl_raw_data[[#This Row],[Date Actioned]]),MONTH(tbl_raw_data[[#This Row],[Date Actioned]]),DAY(tbl_raw_data[[#This Row],[Date Actioned]]))</f>
        <v>45154</v>
      </c>
      <c r="L5143" s="65" t="str">
        <f>UPPER(TEXT(tbl_raw_data[[#This Row],[updated_date]],"MMMM"))</f>
        <v>AUGUST</v>
      </c>
      <c r="M5143" s="65" t="str">
        <f>"WEEK "&amp;IF(ROUNDUP(DAY(tbl_raw_data[[#This Row],[updated_date]])/7,0)=5,4,ROUNDUP(DAY(tbl_raw_data[[#This Row],[updated_date]])/7,0))</f>
        <v>WEEK 3</v>
      </c>
      <c r="N5143" s="71" t="str">
        <f>UPPER(VLOOKUP(tbl_raw_data[[#This Row],[Analyst]],settings!$A$1:$B$15,2,0))</f>
        <v>QUADIR</v>
      </c>
      <c r="O5143" s="71" t="str">
        <f>TRIM(UPPER(tbl_raw_data[[#This Row],[Outcome]]))</f>
        <v>APPROVE</v>
      </c>
      <c r="P5143" s="71" t="str">
        <f>TRIM(UPPER(tbl_raw_data[[#This Row],[Queue Name]]))</f>
        <v>CONSUMER EXISTING</v>
      </c>
      <c r="Q5143" s="71" t="str">
        <f>IF(tbl_raw_data[[#This Row],[time_taken_in_min]]&lt;=settings!$D$2,"SLA_MET","SLA_NOT_MET")</f>
        <v>SLA_MET</v>
      </c>
    </row>
    <row r="5144" spans="1:17" hidden="1" x14ac:dyDescent="0.3">
      <c r="A5144" s="1" t="s">
        <v>6107</v>
      </c>
      <c r="B5144" s="34">
        <v>45154.545856481483</v>
      </c>
      <c r="C5144" s="42">
        <v>45154.555879629632</v>
      </c>
      <c r="D5144" s="3" t="s">
        <v>10</v>
      </c>
      <c r="E5144" s="3" t="s">
        <v>11</v>
      </c>
      <c r="F5144" s="14" t="s">
        <v>9</v>
      </c>
      <c r="G5144" s="4"/>
      <c r="H5144" s="84" t="str">
        <f t="shared" si="80"/>
        <v>Reason Unknown</v>
      </c>
      <c r="I5144" s="63">
        <f>(tbl_raw_data[[#This Row],[Date Actioned]])-(tbl_raw_data[[#This Row],[Date Tagged]])</f>
        <v>1.0023148148320615E-2</v>
      </c>
      <c r="J5144" s="66">
        <f>HOUR(tbl_raw_data[[#This Row],[time_taken]])*60+MINUTE(tbl_raw_data[[#This Row],[time_taken]])+SECOND(tbl_raw_data[[#This Row],[time_taken]])/60</f>
        <v>14.433333333333334</v>
      </c>
      <c r="K5144" s="68">
        <f>DATE(YEAR(tbl_raw_data[[#This Row],[Date Actioned]]),MONTH(tbl_raw_data[[#This Row],[Date Actioned]]),DAY(tbl_raw_data[[#This Row],[Date Actioned]]))</f>
        <v>45154</v>
      </c>
      <c r="L5144" s="65" t="str">
        <f>UPPER(TEXT(tbl_raw_data[[#This Row],[updated_date]],"MMMM"))</f>
        <v>AUGUST</v>
      </c>
      <c r="M5144" s="65" t="str">
        <f>"WEEK "&amp;IF(ROUNDUP(DAY(tbl_raw_data[[#This Row],[updated_date]])/7,0)=5,4,ROUNDUP(DAY(tbl_raw_data[[#This Row],[updated_date]])/7,0))</f>
        <v>WEEK 3</v>
      </c>
      <c r="N5144" s="71" t="str">
        <f>UPPER(VLOOKUP(tbl_raw_data[[#This Row],[Analyst]],settings!$A$1:$B$15,2,0))</f>
        <v>QUADIR</v>
      </c>
      <c r="O5144" s="71" t="str">
        <f>TRIM(UPPER(tbl_raw_data[[#This Row],[Outcome]]))</f>
        <v>APPROVE</v>
      </c>
      <c r="P5144" s="71" t="str">
        <f>TRIM(UPPER(tbl_raw_data[[#This Row],[Queue Name]]))</f>
        <v>CONSUMER EXISTING</v>
      </c>
      <c r="Q5144" s="71" t="str">
        <f>IF(tbl_raw_data[[#This Row],[time_taken_in_min]]&lt;=settings!$D$2,"SLA_MET","SLA_NOT_MET")</f>
        <v>SLA_MET</v>
      </c>
    </row>
    <row r="5145" spans="1:17" hidden="1" x14ac:dyDescent="0.3">
      <c r="A5145" s="5" t="s">
        <v>6108</v>
      </c>
      <c r="B5145" s="34">
        <v>45154.546157407407</v>
      </c>
      <c r="C5145" s="43">
        <v>45154.55667824074</v>
      </c>
      <c r="D5145" s="6" t="s">
        <v>10</v>
      </c>
      <c r="E5145" s="6" t="s">
        <v>11</v>
      </c>
      <c r="F5145" s="15" t="s">
        <v>114</v>
      </c>
      <c r="G5145" s="9"/>
      <c r="H5145" s="84" t="str">
        <f t="shared" si="80"/>
        <v>Reason Unknown</v>
      </c>
      <c r="I5145" s="63">
        <f>(tbl_raw_data[[#This Row],[Date Actioned]])-(tbl_raw_data[[#This Row],[Date Tagged]])</f>
        <v>1.0520833333430346E-2</v>
      </c>
      <c r="J5145" s="66">
        <f>HOUR(tbl_raw_data[[#This Row],[time_taken]])*60+MINUTE(tbl_raw_data[[#This Row],[time_taken]])+SECOND(tbl_raw_data[[#This Row],[time_taken]])/60</f>
        <v>15.15</v>
      </c>
      <c r="K5145" s="68">
        <f>DATE(YEAR(tbl_raw_data[[#This Row],[Date Actioned]]),MONTH(tbl_raw_data[[#This Row],[Date Actioned]]),DAY(tbl_raw_data[[#This Row],[Date Actioned]]))</f>
        <v>45154</v>
      </c>
      <c r="L5145" s="65" t="str">
        <f>UPPER(TEXT(tbl_raw_data[[#This Row],[updated_date]],"MMMM"))</f>
        <v>AUGUST</v>
      </c>
      <c r="M5145" s="65" t="str">
        <f>"WEEK "&amp;IF(ROUNDUP(DAY(tbl_raw_data[[#This Row],[updated_date]])/7,0)=5,4,ROUNDUP(DAY(tbl_raw_data[[#This Row],[updated_date]])/7,0))</f>
        <v>WEEK 3</v>
      </c>
      <c r="N5145" s="71" t="str">
        <f>UPPER(VLOOKUP(tbl_raw_data[[#This Row],[Analyst]],settings!$A$1:$B$15,2,0))</f>
        <v>FARDIN</v>
      </c>
      <c r="O5145" s="71" t="str">
        <f>TRIM(UPPER(tbl_raw_data[[#This Row],[Outcome]]))</f>
        <v>APPROVE</v>
      </c>
      <c r="P5145" s="71" t="str">
        <f>TRIM(UPPER(tbl_raw_data[[#This Row],[Queue Name]]))</f>
        <v>CONSUMER EXISTING</v>
      </c>
      <c r="Q5145" s="71" t="str">
        <f>IF(tbl_raw_data[[#This Row],[time_taken_in_min]]&lt;=settings!$D$2,"SLA_MET","SLA_NOT_MET")</f>
        <v>SLA_MET</v>
      </c>
    </row>
    <row r="5146" spans="1:17" hidden="1" x14ac:dyDescent="0.3">
      <c r="A5146" s="7" t="s">
        <v>6109</v>
      </c>
      <c r="B5146" s="34">
        <v>45154.546747685185</v>
      </c>
      <c r="C5146" s="42">
        <v>45154.55667824074</v>
      </c>
      <c r="D5146" s="3" t="s">
        <v>10</v>
      </c>
      <c r="E5146" s="3" t="s">
        <v>8</v>
      </c>
      <c r="F5146" s="14" t="s">
        <v>25</v>
      </c>
      <c r="G5146" s="4"/>
      <c r="H5146" s="84" t="str">
        <f t="shared" si="80"/>
        <v>Reason Unknown</v>
      </c>
      <c r="I5146" s="63">
        <f>(tbl_raw_data[[#This Row],[Date Actioned]])-(tbl_raw_data[[#This Row],[Date Tagged]])</f>
        <v>9.930555555911269E-3</v>
      </c>
      <c r="J5146" s="66">
        <f>HOUR(tbl_raw_data[[#This Row],[time_taken]])*60+MINUTE(tbl_raw_data[[#This Row],[time_taken]])+SECOND(tbl_raw_data[[#This Row],[time_taken]])/60</f>
        <v>14.3</v>
      </c>
      <c r="K5146" s="68">
        <f>DATE(YEAR(tbl_raw_data[[#This Row],[Date Actioned]]),MONTH(tbl_raw_data[[#This Row],[Date Actioned]]),DAY(tbl_raw_data[[#This Row],[Date Actioned]]))</f>
        <v>45154</v>
      </c>
      <c r="L5146" s="65" t="str">
        <f>UPPER(TEXT(tbl_raw_data[[#This Row],[updated_date]],"MMMM"))</f>
        <v>AUGUST</v>
      </c>
      <c r="M5146" s="65" t="str">
        <f>"WEEK "&amp;IF(ROUNDUP(DAY(tbl_raw_data[[#This Row],[updated_date]])/7,0)=5,4,ROUNDUP(DAY(tbl_raw_data[[#This Row],[updated_date]])/7,0))</f>
        <v>WEEK 3</v>
      </c>
      <c r="N5146" s="71" t="str">
        <f>UPPER(VLOOKUP(tbl_raw_data[[#This Row],[Analyst]],settings!$A$1:$B$15,2,0))</f>
        <v>ASIF</v>
      </c>
      <c r="O5146" s="71" t="str">
        <f>TRIM(UPPER(tbl_raw_data[[#This Row],[Outcome]]))</f>
        <v>APPROVE</v>
      </c>
      <c r="P5146" s="71" t="str">
        <f>TRIM(UPPER(tbl_raw_data[[#This Row],[Queue Name]]))</f>
        <v>CONSUMER POST BUREAU</v>
      </c>
      <c r="Q5146" s="71" t="str">
        <f>IF(tbl_raw_data[[#This Row],[time_taken_in_min]]&lt;=settings!$D$2,"SLA_MET","SLA_NOT_MET")</f>
        <v>SLA_MET</v>
      </c>
    </row>
    <row r="5147" spans="1:17" hidden="1" x14ac:dyDescent="0.3">
      <c r="A5147" s="1" t="s">
        <v>6110</v>
      </c>
      <c r="B5147" s="34">
        <v>45154.547222222223</v>
      </c>
      <c r="C5147" s="43">
        <v>45154.561863425923</v>
      </c>
      <c r="D5147" s="6" t="s">
        <v>10</v>
      </c>
      <c r="E5147" s="6" t="s">
        <v>11</v>
      </c>
      <c r="F5147" s="15" t="s">
        <v>22</v>
      </c>
      <c r="G5147" s="9"/>
      <c r="H5147" s="84" t="str">
        <f t="shared" si="80"/>
        <v>Reason Unknown</v>
      </c>
      <c r="I5147" s="63">
        <f>(tbl_raw_data[[#This Row],[Date Actioned]])-(tbl_raw_data[[#This Row],[Date Tagged]])</f>
        <v>1.4641203699284233E-2</v>
      </c>
      <c r="J5147" s="66">
        <f>HOUR(tbl_raw_data[[#This Row],[time_taken]])*60+MINUTE(tbl_raw_data[[#This Row],[time_taken]])+SECOND(tbl_raw_data[[#This Row],[time_taken]])/60</f>
        <v>21.083333333333332</v>
      </c>
      <c r="K5147" s="68">
        <f>DATE(YEAR(tbl_raw_data[[#This Row],[Date Actioned]]),MONTH(tbl_raw_data[[#This Row],[Date Actioned]]),DAY(tbl_raw_data[[#This Row],[Date Actioned]]))</f>
        <v>45154</v>
      </c>
      <c r="L5147" s="65" t="str">
        <f>UPPER(TEXT(tbl_raw_data[[#This Row],[updated_date]],"MMMM"))</f>
        <v>AUGUST</v>
      </c>
      <c r="M5147" s="65" t="str">
        <f>"WEEK "&amp;IF(ROUNDUP(DAY(tbl_raw_data[[#This Row],[updated_date]])/7,0)=5,4,ROUNDUP(DAY(tbl_raw_data[[#This Row],[updated_date]])/7,0))</f>
        <v>WEEK 3</v>
      </c>
      <c r="N5147" s="71" t="str">
        <f>UPPER(VLOOKUP(tbl_raw_data[[#This Row],[Analyst]],settings!$A$1:$B$15,2,0))</f>
        <v>ROHAN</v>
      </c>
      <c r="O5147" s="71" t="str">
        <f>TRIM(UPPER(tbl_raw_data[[#This Row],[Outcome]]))</f>
        <v>APPROVE</v>
      </c>
      <c r="P5147" s="71" t="str">
        <f>TRIM(UPPER(tbl_raw_data[[#This Row],[Queue Name]]))</f>
        <v>CONSUMER EXISTING</v>
      </c>
      <c r="Q5147" s="71" t="str">
        <f>IF(tbl_raw_data[[#This Row],[time_taken_in_min]]&lt;=settings!$D$2,"SLA_MET","SLA_NOT_MET")</f>
        <v>SLA_NOT_MET</v>
      </c>
    </row>
    <row r="5148" spans="1:17" hidden="1" x14ac:dyDescent="0.3">
      <c r="A5148" s="5" t="s">
        <v>6111</v>
      </c>
      <c r="B5148" s="34">
        <v>45154.548159722224</v>
      </c>
      <c r="C5148" s="42">
        <v>45154.560185185182</v>
      </c>
      <c r="D5148" s="3" t="s">
        <v>10</v>
      </c>
      <c r="E5148" s="3" t="s">
        <v>8</v>
      </c>
      <c r="F5148" s="14" t="s">
        <v>9</v>
      </c>
      <c r="G5148" s="4"/>
      <c r="H5148" s="84" t="str">
        <f t="shared" si="80"/>
        <v>Reason Unknown</v>
      </c>
      <c r="I5148" s="63">
        <f>(tbl_raw_data[[#This Row],[Date Actioned]])-(tbl_raw_data[[#This Row],[Date Tagged]])</f>
        <v>1.2025462958263233E-2</v>
      </c>
      <c r="J5148" s="66">
        <f>HOUR(tbl_raw_data[[#This Row],[time_taken]])*60+MINUTE(tbl_raw_data[[#This Row],[time_taken]])+SECOND(tbl_raw_data[[#This Row],[time_taken]])/60</f>
        <v>17.316666666666666</v>
      </c>
      <c r="K5148" s="68">
        <f>DATE(YEAR(tbl_raw_data[[#This Row],[Date Actioned]]),MONTH(tbl_raw_data[[#This Row],[Date Actioned]]),DAY(tbl_raw_data[[#This Row],[Date Actioned]]))</f>
        <v>45154</v>
      </c>
      <c r="L5148" s="65" t="str">
        <f>UPPER(TEXT(tbl_raw_data[[#This Row],[updated_date]],"MMMM"))</f>
        <v>AUGUST</v>
      </c>
      <c r="M5148" s="65" t="str">
        <f>"WEEK "&amp;IF(ROUNDUP(DAY(tbl_raw_data[[#This Row],[updated_date]])/7,0)=5,4,ROUNDUP(DAY(tbl_raw_data[[#This Row],[updated_date]])/7,0))</f>
        <v>WEEK 3</v>
      </c>
      <c r="N5148" s="71" t="str">
        <f>UPPER(VLOOKUP(tbl_raw_data[[#This Row],[Analyst]],settings!$A$1:$B$15,2,0))</f>
        <v>QUADIR</v>
      </c>
      <c r="O5148" s="71" t="str">
        <f>TRIM(UPPER(tbl_raw_data[[#This Row],[Outcome]]))</f>
        <v>APPROVE</v>
      </c>
      <c r="P5148" s="71" t="str">
        <f>TRIM(UPPER(tbl_raw_data[[#This Row],[Queue Name]]))</f>
        <v>CONSUMER POST BUREAU</v>
      </c>
      <c r="Q5148" s="71" t="str">
        <f>IF(tbl_raw_data[[#This Row],[time_taken_in_min]]&lt;=settings!$D$2,"SLA_MET","SLA_NOT_MET")</f>
        <v>SLA_MET</v>
      </c>
    </row>
    <row r="5149" spans="1:17" hidden="1" x14ac:dyDescent="0.3">
      <c r="A5149" s="7" t="s">
        <v>6112</v>
      </c>
      <c r="B5149" s="34">
        <v>45154.568368055552</v>
      </c>
      <c r="C5149" s="43">
        <v>45154.579745370371</v>
      </c>
      <c r="D5149" s="6" t="s">
        <v>10</v>
      </c>
      <c r="E5149" s="6" t="s">
        <v>8</v>
      </c>
      <c r="F5149" s="15" t="s">
        <v>22</v>
      </c>
      <c r="G5149" s="9"/>
      <c r="H5149" s="84" t="str">
        <f t="shared" si="80"/>
        <v>Reason Unknown</v>
      </c>
      <c r="I5149" s="63">
        <f>(tbl_raw_data[[#This Row],[Date Actioned]])-(tbl_raw_data[[#This Row],[Date Tagged]])</f>
        <v>1.1377314818673767E-2</v>
      </c>
      <c r="J5149" s="66">
        <f>HOUR(tbl_raw_data[[#This Row],[time_taken]])*60+MINUTE(tbl_raw_data[[#This Row],[time_taken]])+SECOND(tbl_raw_data[[#This Row],[time_taken]])/60</f>
        <v>16.383333333333333</v>
      </c>
      <c r="K5149" s="68">
        <f>DATE(YEAR(tbl_raw_data[[#This Row],[Date Actioned]]),MONTH(tbl_raw_data[[#This Row],[Date Actioned]]),DAY(tbl_raw_data[[#This Row],[Date Actioned]]))</f>
        <v>45154</v>
      </c>
      <c r="L5149" s="65" t="str">
        <f>UPPER(TEXT(tbl_raw_data[[#This Row],[updated_date]],"MMMM"))</f>
        <v>AUGUST</v>
      </c>
      <c r="M5149" s="65" t="str">
        <f>"WEEK "&amp;IF(ROUNDUP(DAY(tbl_raw_data[[#This Row],[updated_date]])/7,0)=5,4,ROUNDUP(DAY(tbl_raw_data[[#This Row],[updated_date]])/7,0))</f>
        <v>WEEK 3</v>
      </c>
      <c r="N5149" s="71" t="str">
        <f>UPPER(VLOOKUP(tbl_raw_data[[#This Row],[Analyst]],settings!$A$1:$B$15,2,0))</f>
        <v>ROHAN</v>
      </c>
      <c r="O5149" s="71" t="str">
        <f>TRIM(UPPER(tbl_raw_data[[#This Row],[Outcome]]))</f>
        <v>APPROVE</v>
      </c>
      <c r="P5149" s="71" t="str">
        <f>TRIM(UPPER(tbl_raw_data[[#This Row],[Queue Name]]))</f>
        <v>CONSUMER POST BUREAU</v>
      </c>
      <c r="Q5149" s="71" t="str">
        <f>IF(tbl_raw_data[[#This Row],[time_taken_in_min]]&lt;=settings!$D$2,"SLA_MET","SLA_NOT_MET")</f>
        <v>SLA_MET</v>
      </c>
    </row>
    <row r="5150" spans="1:17" hidden="1" x14ac:dyDescent="0.3">
      <c r="A5150" s="1" t="s">
        <v>6113</v>
      </c>
      <c r="B5150" s="34">
        <v>45154.574849537035</v>
      </c>
      <c r="C5150" s="42">
        <v>45154.582662037035</v>
      </c>
      <c r="D5150" s="3" t="s">
        <v>10</v>
      </c>
      <c r="E5150" s="3" t="s">
        <v>8</v>
      </c>
      <c r="F5150" s="14" t="s">
        <v>114</v>
      </c>
      <c r="G5150" s="4"/>
      <c r="H5150" s="84" t="str">
        <f t="shared" si="80"/>
        <v>Reason Unknown</v>
      </c>
      <c r="I5150" s="63">
        <f>(tbl_raw_data[[#This Row],[Date Actioned]])-(tbl_raw_data[[#This Row],[Date Tagged]])</f>
        <v>7.8125E-3</v>
      </c>
      <c r="J5150" s="66">
        <f>HOUR(tbl_raw_data[[#This Row],[time_taken]])*60+MINUTE(tbl_raw_data[[#This Row],[time_taken]])+SECOND(tbl_raw_data[[#This Row],[time_taken]])/60</f>
        <v>11.25</v>
      </c>
      <c r="K5150" s="68">
        <f>DATE(YEAR(tbl_raw_data[[#This Row],[Date Actioned]]),MONTH(tbl_raw_data[[#This Row],[Date Actioned]]),DAY(tbl_raw_data[[#This Row],[Date Actioned]]))</f>
        <v>45154</v>
      </c>
      <c r="L5150" s="65" t="str">
        <f>UPPER(TEXT(tbl_raw_data[[#This Row],[updated_date]],"MMMM"))</f>
        <v>AUGUST</v>
      </c>
      <c r="M5150" s="65" t="str">
        <f>"WEEK "&amp;IF(ROUNDUP(DAY(tbl_raw_data[[#This Row],[updated_date]])/7,0)=5,4,ROUNDUP(DAY(tbl_raw_data[[#This Row],[updated_date]])/7,0))</f>
        <v>WEEK 3</v>
      </c>
      <c r="N5150" s="71" t="str">
        <f>UPPER(VLOOKUP(tbl_raw_data[[#This Row],[Analyst]],settings!$A$1:$B$15,2,0))</f>
        <v>FARDIN</v>
      </c>
      <c r="O5150" s="71" t="str">
        <f>TRIM(UPPER(tbl_raw_data[[#This Row],[Outcome]]))</f>
        <v>APPROVE</v>
      </c>
      <c r="P5150" s="71" t="str">
        <f>TRIM(UPPER(tbl_raw_data[[#This Row],[Queue Name]]))</f>
        <v>CONSUMER POST BUREAU</v>
      </c>
      <c r="Q5150" s="71" t="str">
        <f>IF(tbl_raw_data[[#This Row],[time_taken_in_min]]&lt;=settings!$D$2,"SLA_MET","SLA_NOT_MET")</f>
        <v>SLA_MET</v>
      </c>
    </row>
    <row r="5151" spans="1:17" hidden="1" x14ac:dyDescent="0.3">
      <c r="A5151" s="5" t="s">
        <v>6114</v>
      </c>
      <c r="B5151" s="34">
        <v>45154.577685185184</v>
      </c>
      <c r="C5151" s="43">
        <v>45154.588518518518</v>
      </c>
      <c r="D5151" s="6" t="s">
        <v>10</v>
      </c>
      <c r="E5151" s="6" t="s">
        <v>8</v>
      </c>
      <c r="F5151" s="15" t="s">
        <v>114</v>
      </c>
      <c r="G5151" s="9"/>
      <c r="H5151" s="84" t="str">
        <f t="shared" si="80"/>
        <v>Reason Unknown</v>
      </c>
      <c r="I5151" s="63">
        <f>(tbl_raw_data[[#This Row],[Date Actioned]])-(tbl_raw_data[[#This Row],[Date Tagged]])</f>
        <v>1.0833333333721384E-2</v>
      </c>
      <c r="J5151" s="66">
        <f>HOUR(tbl_raw_data[[#This Row],[time_taken]])*60+MINUTE(tbl_raw_data[[#This Row],[time_taken]])+SECOND(tbl_raw_data[[#This Row],[time_taken]])/60</f>
        <v>15.6</v>
      </c>
      <c r="K5151" s="68">
        <f>DATE(YEAR(tbl_raw_data[[#This Row],[Date Actioned]]),MONTH(tbl_raw_data[[#This Row],[Date Actioned]]),DAY(tbl_raw_data[[#This Row],[Date Actioned]]))</f>
        <v>45154</v>
      </c>
      <c r="L5151" s="65" t="str">
        <f>UPPER(TEXT(tbl_raw_data[[#This Row],[updated_date]],"MMMM"))</f>
        <v>AUGUST</v>
      </c>
      <c r="M5151" s="65" t="str">
        <f>"WEEK "&amp;IF(ROUNDUP(DAY(tbl_raw_data[[#This Row],[updated_date]])/7,0)=5,4,ROUNDUP(DAY(tbl_raw_data[[#This Row],[updated_date]])/7,0))</f>
        <v>WEEK 3</v>
      </c>
      <c r="N5151" s="71" t="str">
        <f>UPPER(VLOOKUP(tbl_raw_data[[#This Row],[Analyst]],settings!$A$1:$B$15,2,0))</f>
        <v>FARDIN</v>
      </c>
      <c r="O5151" s="71" t="str">
        <f>TRIM(UPPER(tbl_raw_data[[#This Row],[Outcome]]))</f>
        <v>APPROVE</v>
      </c>
      <c r="P5151" s="71" t="str">
        <f>TRIM(UPPER(tbl_raw_data[[#This Row],[Queue Name]]))</f>
        <v>CONSUMER POST BUREAU</v>
      </c>
      <c r="Q5151" s="71" t="str">
        <f>IF(tbl_raw_data[[#This Row],[time_taken_in_min]]&lt;=settings!$D$2,"SLA_MET","SLA_NOT_MET")</f>
        <v>SLA_MET</v>
      </c>
    </row>
    <row r="5152" spans="1:17" hidden="1" x14ac:dyDescent="0.3">
      <c r="A5152" s="7" t="s">
        <v>6115</v>
      </c>
      <c r="B5152" s="34">
        <v>45154.584872685184</v>
      </c>
      <c r="C5152" s="42">
        <v>45154.594502314816</v>
      </c>
      <c r="D5152" s="3" t="s">
        <v>10</v>
      </c>
      <c r="E5152" s="3" t="s">
        <v>11</v>
      </c>
      <c r="F5152" s="14" t="s">
        <v>22</v>
      </c>
      <c r="G5152" s="4"/>
      <c r="H5152" s="84" t="str">
        <f t="shared" si="80"/>
        <v>Reason Unknown</v>
      </c>
      <c r="I5152" s="63">
        <f>(tbl_raw_data[[#This Row],[Date Actioned]])-(tbl_raw_data[[#This Row],[Date Tagged]])</f>
        <v>9.6296296323998831E-3</v>
      </c>
      <c r="J5152" s="66">
        <f>HOUR(tbl_raw_data[[#This Row],[time_taken]])*60+MINUTE(tbl_raw_data[[#This Row],[time_taken]])+SECOND(tbl_raw_data[[#This Row],[time_taken]])/60</f>
        <v>13.866666666666667</v>
      </c>
      <c r="K5152" s="68">
        <f>DATE(YEAR(tbl_raw_data[[#This Row],[Date Actioned]]),MONTH(tbl_raw_data[[#This Row],[Date Actioned]]),DAY(tbl_raw_data[[#This Row],[Date Actioned]]))</f>
        <v>45154</v>
      </c>
      <c r="L5152" s="65" t="str">
        <f>UPPER(TEXT(tbl_raw_data[[#This Row],[updated_date]],"MMMM"))</f>
        <v>AUGUST</v>
      </c>
      <c r="M5152" s="65" t="str">
        <f>"WEEK "&amp;IF(ROUNDUP(DAY(tbl_raw_data[[#This Row],[updated_date]])/7,0)=5,4,ROUNDUP(DAY(tbl_raw_data[[#This Row],[updated_date]])/7,0))</f>
        <v>WEEK 3</v>
      </c>
      <c r="N5152" s="71" t="str">
        <f>UPPER(VLOOKUP(tbl_raw_data[[#This Row],[Analyst]],settings!$A$1:$B$15,2,0))</f>
        <v>ROHAN</v>
      </c>
      <c r="O5152" s="71" t="str">
        <f>TRIM(UPPER(tbl_raw_data[[#This Row],[Outcome]]))</f>
        <v>APPROVE</v>
      </c>
      <c r="P5152" s="71" t="str">
        <f>TRIM(UPPER(tbl_raw_data[[#This Row],[Queue Name]]))</f>
        <v>CONSUMER EXISTING</v>
      </c>
      <c r="Q5152" s="71" t="str">
        <f>IF(tbl_raw_data[[#This Row],[time_taken_in_min]]&lt;=settings!$D$2,"SLA_MET","SLA_NOT_MET")</f>
        <v>SLA_MET</v>
      </c>
    </row>
    <row r="5153" spans="1:17" hidden="1" x14ac:dyDescent="0.3">
      <c r="A5153" s="1" t="s">
        <v>6116</v>
      </c>
      <c r="B5153" s="34">
        <v>45154.597546296296</v>
      </c>
      <c r="C5153" s="43">
        <v>45154.609074074076</v>
      </c>
      <c r="D5153" s="6" t="s">
        <v>10</v>
      </c>
      <c r="E5153" s="6" t="s">
        <v>11</v>
      </c>
      <c r="F5153" s="15" t="s">
        <v>14</v>
      </c>
      <c r="G5153" s="9"/>
      <c r="H5153" s="84" t="str">
        <f t="shared" si="80"/>
        <v>Reason Unknown</v>
      </c>
      <c r="I5153" s="63">
        <f>(tbl_raw_data[[#This Row],[Date Actioned]])-(tbl_raw_data[[#This Row],[Date Tagged]])</f>
        <v>1.152777778042946E-2</v>
      </c>
      <c r="J5153" s="66">
        <f>HOUR(tbl_raw_data[[#This Row],[time_taken]])*60+MINUTE(tbl_raw_data[[#This Row],[time_taken]])+SECOND(tbl_raw_data[[#This Row],[time_taken]])/60</f>
        <v>16.600000000000001</v>
      </c>
      <c r="K5153" s="68">
        <f>DATE(YEAR(tbl_raw_data[[#This Row],[Date Actioned]]),MONTH(tbl_raw_data[[#This Row],[Date Actioned]]),DAY(tbl_raw_data[[#This Row],[Date Actioned]]))</f>
        <v>45154</v>
      </c>
      <c r="L5153" s="65" t="str">
        <f>UPPER(TEXT(tbl_raw_data[[#This Row],[updated_date]],"MMMM"))</f>
        <v>AUGUST</v>
      </c>
      <c r="M5153" s="65" t="str">
        <f>"WEEK "&amp;IF(ROUNDUP(DAY(tbl_raw_data[[#This Row],[updated_date]])/7,0)=5,4,ROUNDUP(DAY(tbl_raw_data[[#This Row],[updated_date]])/7,0))</f>
        <v>WEEK 3</v>
      </c>
      <c r="N5153" s="71" t="str">
        <f>UPPER(VLOOKUP(tbl_raw_data[[#This Row],[Analyst]],settings!$A$1:$B$15,2,0))</f>
        <v>CAMROON</v>
      </c>
      <c r="O5153" s="71" t="str">
        <f>TRIM(UPPER(tbl_raw_data[[#This Row],[Outcome]]))</f>
        <v>APPROVE</v>
      </c>
      <c r="P5153" s="71" t="str">
        <f>TRIM(UPPER(tbl_raw_data[[#This Row],[Queue Name]]))</f>
        <v>CONSUMER EXISTING</v>
      </c>
      <c r="Q5153" s="71" t="str">
        <f>IF(tbl_raw_data[[#This Row],[time_taken_in_min]]&lt;=settings!$D$2,"SLA_MET","SLA_NOT_MET")</f>
        <v>SLA_MET</v>
      </c>
    </row>
    <row r="5154" spans="1:17" hidden="1" x14ac:dyDescent="0.3">
      <c r="A5154" s="5" t="s">
        <v>6117</v>
      </c>
      <c r="B5154" s="34">
        <v>45154.623888888891</v>
      </c>
      <c r="C5154" s="42">
        <v>45154.627870370372</v>
      </c>
      <c r="D5154" s="3" t="s">
        <v>10</v>
      </c>
      <c r="E5154" s="3" t="s">
        <v>11</v>
      </c>
      <c r="F5154" s="14" t="s">
        <v>24</v>
      </c>
      <c r="G5154" s="4"/>
      <c r="H5154" s="84" t="str">
        <f t="shared" si="80"/>
        <v>Reason Unknown</v>
      </c>
      <c r="I5154" s="63">
        <f>(tbl_raw_data[[#This Row],[Date Actioned]])-(tbl_raw_data[[#This Row],[Date Tagged]])</f>
        <v>3.9814814808778465E-3</v>
      </c>
      <c r="J5154" s="66">
        <f>HOUR(tbl_raw_data[[#This Row],[time_taken]])*60+MINUTE(tbl_raw_data[[#This Row],[time_taken]])+SECOND(tbl_raw_data[[#This Row],[time_taken]])/60</f>
        <v>5.7333333333333334</v>
      </c>
      <c r="K5154" s="68">
        <f>DATE(YEAR(tbl_raw_data[[#This Row],[Date Actioned]]),MONTH(tbl_raw_data[[#This Row],[Date Actioned]]),DAY(tbl_raw_data[[#This Row],[Date Actioned]]))</f>
        <v>45154</v>
      </c>
      <c r="L5154" s="65" t="str">
        <f>UPPER(TEXT(tbl_raw_data[[#This Row],[updated_date]],"MMMM"))</f>
        <v>AUGUST</v>
      </c>
      <c r="M5154" s="65" t="str">
        <f>"WEEK "&amp;IF(ROUNDUP(DAY(tbl_raw_data[[#This Row],[updated_date]])/7,0)=5,4,ROUNDUP(DAY(tbl_raw_data[[#This Row],[updated_date]])/7,0))</f>
        <v>WEEK 3</v>
      </c>
      <c r="N5154" s="71" t="str">
        <f>UPPER(VLOOKUP(tbl_raw_data[[#This Row],[Analyst]],settings!$A$1:$B$15,2,0))</f>
        <v>SAM</v>
      </c>
      <c r="O5154" s="71" t="str">
        <f>TRIM(UPPER(tbl_raw_data[[#This Row],[Outcome]]))</f>
        <v>APPROVE</v>
      </c>
      <c r="P5154" s="71" t="str">
        <f>TRIM(UPPER(tbl_raw_data[[#This Row],[Queue Name]]))</f>
        <v>CONSUMER EXISTING</v>
      </c>
      <c r="Q5154" s="71" t="str">
        <f>IF(tbl_raw_data[[#This Row],[time_taken_in_min]]&lt;=settings!$D$2,"SLA_MET","SLA_NOT_MET")</f>
        <v>SLA_MET</v>
      </c>
    </row>
    <row r="5155" spans="1:17" hidden="1" x14ac:dyDescent="0.3">
      <c r="A5155" s="7" t="s">
        <v>6118</v>
      </c>
      <c r="B5155" s="34">
        <v>45154.631840277776</v>
      </c>
      <c r="C5155" s="43">
        <v>45154.642337962963</v>
      </c>
      <c r="D5155" s="6" t="s">
        <v>10</v>
      </c>
      <c r="E5155" s="6" t="s">
        <v>11</v>
      </c>
      <c r="F5155" s="15" t="s">
        <v>114</v>
      </c>
      <c r="G5155" s="9"/>
      <c r="H5155" s="84" t="str">
        <f t="shared" si="80"/>
        <v>Reason Unknown</v>
      </c>
      <c r="I5155" s="63">
        <f>(tbl_raw_data[[#This Row],[Date Actioned]])-(tbl_raw_data[[#This Row],[Date Tagged]])</f>
        <v>1.0497685187146999E-2</v>
      </c>
      <c r="J5155" s="66">
        <f>HOUR(tbl_raw_data[[#This Row],[time_taken]])*60+MINUTE(tbl_raw_data[[#This Row],[time_taken]])+SECOND(tbl_raw_data[[#This Row],[time_taken]])/60</f>
        <v>15.116666666666667</v>
      </c>
      <c r="K5155" s="68">
        <f>DATE(YEAR(tbl_raw_data[[#This Row],[Date Actioned]]),MONTH(tbl_raw_data[[#This Row],[Date Actioned]]),DAY(tbl_raw_data[[#This Row],[Date Actioned]]))</f>
        <v>45154</v>
      </c>
      <c r="L5155" s="65" t="str">
        <f>UPPER(TEXT(tbl_raw_data[[#This Row],[updated_date]],"MMMM"))</f>
        <v>AUGUST</v>
      </c>
      <c r="M5155" s="65" t="str">
        <f>"WEEK "&amp;IF(ROUNDUP(DAY(tbl_raw_data[[#This Row],[updated_date]])/7,0)=5,4,ROUNDUP(DAY(tbl_raw_data[[#This Row],[updated_date]])/7,0))</f>
        <v>WEEK 3</v>
      </c>
      <c r="N5155" s="71" t="str">
        <f>UPPER(VLOOKUP(tbl_raw_data[[#This Row],[Analyst]],settings!$A$1:$B$15,2,0))</f>
        <v>FARDIN</v>
      </c>
      <c r="O5155" s="71" t="str">
        <f>TRIM(UPPER(tbl_raw_data[[#This Row],[Outcome]]))</f>
        <v>APPROVE</v>
      </c>
      <c r="P5155" s="71" t="str">
        <f>TRIM(UPPER(tbl_raw_data[[#This Row],[Queue Name]]))</f>
        <v>CONSUMER EXISTING</v>
      </c>
      <c r="Q5155" s="71" t="str">
        <f>IF(tbl_raw_data[[#This Row],[time_taken_in_min]]&lt;=settings!$D$2,"SLA_MET","SLA_NOT_MET")</f>
        <v>SLA_MET</v>
      </c>
    </row>
    <row r="5156" spans="1:17" hidden="1" x14ac:dyDescent="0.3">
      <c r="A5156" s="1" t="s">
        <v>6119</v>
      </c>
      <c r="B5156" s="34">
        <v>45154.63212962963</v>
      </c>
      <c r="C5156" s="42">
        <v>45154.642442129632</v>
      </c>
      <c r="D5156" s="3" t="s">
        <v>10</v>
      </c>
      <c r="E5156" s="3" t="s">
        <v>11</v>
      </c>
      <c r="F5156" s="14" t="s">
        <v>25</v>
      </c>
      <c r="G5156" s="4"/>
      <c r="H5156" s="84" t="str">
        <f t="shared" si="80"/>
        <v>Reason Unknown</v>
      </c>
      <c r="I5156" s="63">
        <f>(tbl_raw_data[[#This Row],[Date Actioned]])-(tbl_raw_data[[#This Row],[Date Tagged]])</f>
        <v>1.0312500002328306E-2</v>
      </c>
      <c r="J5156" s="66">
        <f>HOUR(tbl_raw_data[[#This Row],[time_taken]])*60+MINUTE(tbl_raw_data[[#This Row],[time_taken]])+SECOND(tbl_raw_data[[#This Row],[time_taken]])/60</f>
        <v>14.85</v>
      </c>
      <c r="K5156" s="68">
        <f>DATE(YEAR(tbl_raw_data[[#This Row],[Date Actioned]]),MONTH(tbl_raw_data[[#This Row],[Date Actioned]]),DAY(tbl_raw_data[[#This Row],[Date Actioned]]))</f>
        <v>45154</v>
      </c>
      <c r="L5156" s="65" t="str">
        <f>UPPER(TEXT(tbl_raw_data[[#This Row],[updated_date]],"MMMM"))</f>
        <v>AUGUST</v>
      </c>
      <c r="M5156" s="65" t="str">
        <f>"WEEK "&amp;IF(ROUNDUP(DAY(tbl_raw_data[[#This Row],[updated_date]])/7,0)=5,4,ROUNDUP(DAY(tbl_raw_data[[#This Row],[updated_date]])/7,0))</f>
        <v>WEEK 3</v>
      </c>
      <c r="N5156" s="71" t="str">
        <f>UPPER(VLOOKUP(tbl_raw_data[[#This Row],[Analyst]],settings!$A$1:$B$15,2,0))</f>
        <v>ASIF</v>
      </c>
      <c r="O5156" s="71" t="str">
        <f>TRIM(UPPER(tbl_raw_data[[#This Row],[Outcome]]))</f>
        <v>APPROVE</v>
      </c>
      <c r="P5156" s="71" t="str">
        <f>TRIM(UPPER(tbl_raw_data[[#This Row],[Queue Name]]))</f>
        <v>CONSUMER EXISTING</v>
      </c>
      <c r="Q5156" s="71" t="str">
        <f>IF(tbl_raw_data[[#This Row],[time_taken_in_min]]&lt;=settings!$D$2,"SLA_MET","SLA_NOT_MET")</f>
        <v>SLA_MET</v>
      </c>
    </row>
    <row r="5157" spans="1:17" hidden="1" x14ac:dyDescent="0.3">
      <c r="A5157" s="5" t="s">
        <v>6120</v>
      </c>
      <c r="B5157" s="34">
        <v>45154.676006944443</v>
      </c>
      <c r="C5157" s="43">
        <v>45154.684050925927</v>
      </c>
      <c r="D5157" s="6" t="s">
        <v>10</v>
      </c>
      <c r="E5157" s="6" t="s">
        <v>8</v>
      </c>
      <c r="F5157" s="15" t="s">
        <v>206</v>
      </c>
      <c r="G5157" s="9"/>
      <c r="H5157" s="84" t="str">
        <f t="shared" si="80"/>
        <v>Reason Unknown</v>
      </c>
      <c r="I5157" s="63">
        <f>(tbl_raw_data[[#This Row],[Date Actioned]])-(tbl_raw_data[[#This Row],[Date Tagged]])</f>
        <v>8.0439814846613444E-3</v>
      </c>
      <c r="J5157" s="66">
        <f>HOUR(tbl_raw_data[[#This Row],[time_taken]])*60+MINUTE(tbl_raw_data[[#This Row],[time_taken]])+SECOND(tbl_raw_data[[#This Row],[time_taken]])/60</f>
        <v>11.583333333333334</v>
      </c>
      <c r="K5157" s="68">
        <f>DATE(YEAR(tbl_raw_data[[#This Row],[Date Actioned]]),MONTH(tbl_raw_data[[#This Row],[Date Actioned]]),DAY(tbl_raw_data[[#This Row],[Date Actioned]]))</f>
        <v>45154</v>
      </c>
      <c r="L5157" s="65" t="str">
        <f>UPPER(TEXT(tbl_raw_data[[#This Row],[updated_date]],"MMMM"))</f>
        <v>AUGUST</v>
      </c>
      <c r="M5157" s="65" t="str">
        <f>"WEEK "&amp;IF(ROUNDUP(DAY(tbl_raw_data[[#This Row],[updated_date]])/7,0)=5,4,ROUNDUP(DAY(tbl_raw_data[[#This Row],[updated_date]])/7,0))</f>
        <v>WEEK 3</v>
      </c>
      <c r="N5157" s="71" t="str">
        <f>UPPER(VLOOKUP(tbl_raw_data[[#This Row],[Analyst]],settings!$A$1:$B$15,2,0))</f>
        <v>HARDIK</v>
      </c>
      <c r="O5157" s="71" t="str">
        <f>TRIM(UPPER(tbl_raw_data[[#This Row],[Outcome]]))</f>
        <v>APPROVE</v>
      </c>
      <c r="P5157" s="71" t="str">
        <f>TRIM(UPPER(tbl_raw_data[[#This Row],[Queue Name]]))</f>
        <v>CONSUMER POST BUREAU</v>
      </c>
      <c r="Q5157" s="71" t="str">
        <f>IF(tbl_raw_data[[#This Row],[time_taken_in_min]]&lt;=settings!$D$2,"SLA_MET","SLA_NOT_MET")</f>
        <v>SLA_MET</v>
      </c>
    </row>
    <row r="5158" spans="1:17" hidden="1" x14ac:dyDescent="0.3">
      <c r="A5158" s="7" t="s">
        <v>6121</v>
      </c>
      <c r="B5158" s="34">
        <v>45154.689675925925</v>
      </c>
      <c r="C5158" s="42">
        <v>45154.707719907405</v>
      </c>
      <c r="D5158" s="3" t="s">
        <v>10</v>
      </c>
      <c r="E5158" s="3" t="s">
        <v>11</v>
      </c>
      <c r="F5158" s="14" t="s">
        <v>206</v>
      </c>
      <c r="G5158" s="4"/>
      <c r="H5158" s="84" t="str">
        <f t="shared" si="80"/>
        <v>Reason Unknown</v>
      </c>
      <c r="I5158" s="63">
        <f>(tbl_raw_data[[#This Row],[Date Actioned]])-(tbl_raw_data[[#This Row],[Date Tagged]])</f>
        <v>1.8043981479422655E-2</v>
      </c>
      <c r="J5158" s="66">
        <f>HOUR(tbl_raw_data[[#This Row],[time_taken]])*60+MINUTE(tbl_raw_data[[#This Row],[time_taken]])+SECOND(tbl_raw_data[[#This Row],[time_taken]])/60</f>
        <v>25.983333333333334</v>
      </c>
      <c r="K5158" s="68">
        <f>DATE(YEAR(tbl_raw_data[[#This Row],[Date Actioned]]),MONTH(tbl_raw_data[[#This Row],[Date Actioned]]),DAY(tbl_raw_data[[#This Row],[Date Actioned]]))</f>
        <v>45154</v>
      </c>
      <c r="L5158" s="65" t="str">
        <f>UPPER(TEXT(tbl_raw_data[[#This Row],[updated_date]],"MMMM"))</f>
        <v>AUGUST</v>
      </c>
      <c r="M5158" s="65" t="str">
        <f>"WEEK "&amp;IF(ROUNDUP(DAY(tbl_raw_data[[#This Row],[updated_date]])/7,0)=5,4,ROUNDUP(DAY(tbl_raw_data[[#This Row],[updated_date]])/7,0))</f>
        <v>WEEK 3</v>
      </c>
      <c r="N5158" s="71" t="str">
        <f>UPPER(VLOOKUP(tbl_raw_data[[#This Row],[Analyst]],settings!$A$1:$B$15,2,0))</f>
        <v>HARDIK</v>
      </c>
      <c r="O5158" s="71" t="str">
        <f>TRIM(UPPER(tbl_raw_data[[#This Row],[Outcome]]))</f>
        <v>APPROVE</v>
      </c>
      <c r="P5158" s="71" t="str">
        <f>TRIM(UPPER(tbl_raw_data[[#This Row],[Queue Name]]))</f>
        <v>CONSUMER EXISTING</v>
      </c>
      <c r="Q5158" s="71" t="str">
        <f>IF(tbl_raw_data[[#This Row],[time_taken_in_min]]&lt;=settings!$D$2,"SLA_MET","SLA_NOT_MET")</f>
        <v>SLA_NOT_MET</v>
      </c>
    </row>
    <row r="5159" spans="1:17" hidden="1" x14ac:dyDescent="0.3">
      <c r="A5159" s="1" t="s">
        <v>6122</v>
      </c>
      <c r="B5159" s="34">
        <v>45154.717974537038</v>
      </c>
      <c r="C5159" s="43">
        <v>45154.72896990741</v>
      </c>
      <c r="D5159" s="6" t="s">
        <v>10</v>
      </c>
      <c r="E5159" s="6" t="s">
        <v>11</v>
      </c>
      <c r="F5159" s="15" t="s">
        <v>114</v>
      </c>
      <c r="G5159" s="9"/>
      <c r="H5159" s="84" t="str">
        <f t="shared" si="80"/>
        <v>Reason Unknown</v>
      </c>
      <c r="I5159" s="63">
        <f>(tbl_raw_data[[#This Row],[Date Actioned]])-(tbl_raw_data[[#This Row],[Date Tagged]])</f>
        <v>1.099537037225673E-2</v>
      </c>
      <c r="J5159" s="66">
        <f>HOUR(tbl_raw_data[[#This Row],[time_taken]])*60+MINUTE(tbl_raw_data[[#This Row],[time_taken]])+SECOND(tbl_raw_data[[#This Row],[time_taken]])/60</f>
        <v>15.833333333333334</v>
      </c>
      <c r="K5159" s="68">
        <f>DATE(YEAR(tbl_raw_data[[#This Row],[Date Actioned]]),MONTH(tbl_raw_data[[#This Row],[Date Actioned]]),DAY(tbl_raw_data[[#This Row],[Date Actioned]]))</f>
        <v>45154</v>
      </c>
      <c r="L5159" s="65" t="str">
        <f>UPPER(TEXT(tbl_raw_data[[#This Row],[updated_date]],"MMMM"))</f>
        <v>AUGUST</v>
      </c>
      <c r="M5159" s="65" t="str">
        <f>"WEEK "&amp;IF(ROUNDUP(DAY(tbl_raw_data[[#This Row],[updated_date]])/7,0)=5,4,ROUNDUP(DAY(tbl_raw_data[[#This Row],[updated_date]])/7,0))</f>
        <v>WEEK 3</v>
      </c>
      <c r="N5159" s="71" t="str">
        <f>UPPER(VLOOKUP(tbl_raw_data[[#This Row],[Analyst]],settings!$A$1:$B$15,2,0))</f>
        <v>FARDIN</v>
      </c>
      <c r="O5159" s="71" t="str">
        <f>TRIM(UPPER(tbl_raw_data[[#This Row],[Outcome]]))</f>
        <v>APPROVE</v>
      </c>
      <c r="P5159" s="71" t="str">
        <f>TRIM(UPPER(tbl_raw_data[[#This Row],[Queue Name]]))</f>
        <v>CONSUMER EXISTING</v>
      </c>
      <c r="Q5159" s="71" t="str">
        <f>IF(tbl_raw_data[[#This Row],[time_taken_in_min]]&lt;=settings!$D$2,"SLA_MET","SLA_NOT_MET")</f>
        <v>SLA_MET</v>
      </c>
    </row>
    <row r="5160" spans="1:17" hidden="1" x14ac:dyDescent="0.3">
      <c r="A5160" s="5" t="s">
        <v>6123</v>
      </c>
      <c r="B5160" s="34">
        <v>45154.736944444441</v>
      </c>
      <c r="C5160" s="42">
        <v>45154.751134259262</v>
      </c>
      <c r="D5160" s="3" t="s">
        <v>10</v>
      </c>
      <c r="E5160" s="3" t="s">
        <v>8</v>
      </c>
      <c r="F5160" s="14" t="s">
        <v>206</v>
      </c>
      <c r="G5160" s="4"/>
      <c r="H5160" s="84" t="str">
        <f t="shared" si="80"/>
        <v>Reason Unknown</v>
      </c>
      <c r="I5160" s="63">
        <f>(tbl_raw_data[[#This Row],[Date Actioned]])-(tbl_raw_data[[#This Row],[Date Tagged]])</f>
        <v>1.4189814821293112E-2</v>
      </c>
      <c r="J5160" s="66">
        <f>HOUR(tbl_raw_data[[#This Row],[time_taken]])*60+MINUTE(tbl_raw_data[[#This Row],[time_taken]])+SECOND(tbl_raw_data[[#This Row],[time_taken]])/60</f>
        <v>20.433333333333334</v>
      </c>
      <c r="K5160" s="68">
        <f>DATE(YEAR(tbl_raw_data[[#This Row],[Date Actioned]]),MONTH(tbl_raw_data[[#This Row],[Date Actioned]]),DAY(tbl_raw_data[[#This Row],[Date Actioned]]))</f>
        <v>45154</v>
      </c>
      <c r="L5160" s="65" t="str">
        <f>UPPER(TEXT(tbl_raw_data[[#This Row],[updated_date]],"MMMM"))</f>
        <v>AUGUST</v>
      </c>
      <c r="M5160" s="65" t="str">
        <f>"WEEK "&amp;IF(ROUNDUP(DAY(tbl_raw_data[[#This Row],[updated_date]])/7,0)=5,4,ROUNDUP(DAY(tbl_raw_data[[#This Row],[updated_date]])/7,0))</f>
        <v>WEEK 3</v>
      </c>
      <c r="N5160" s="71" t="str">
        <f>UPPER(VLOOKUP(tbl_raw_data[[#This Row],[Analyst]],settings!$A$1:$B$15,2,0))</f>
        <v>HARDIK</v>
      </c>
      <c r="O5160" s="71" t="str">
        <f>TRIM(UPPER(tbl_raw_data[[#This Row],[Outcome]]))</f>
        <v>APPROVE</v>
      </c>
      <c r="P5160" s="71" t="str">
        <f>TRIM(UPPER(tbl_raw_data[[#This Row],[Queue Name]]))</f>
        <v>CONSUMER POST BUREAU</v>
      </c>
      <c r="Q5160" s="71" t="str">
        <f>IF(tbl_raw_data[[#This Row],[time_taken_in_min]]&lt;=settings!$D$2,"SLA_MET","SLA_NOT_MET")</f>
        <v>SLA_NOT_MET</v>
      </c>
    </row>
    <row r="5161" spans="1:17" hidden="1" x14ac:dyDescent="0.3">
      <c r="A5161" s="7" t="s">
        <v>6124</v>
      </c>
      <c r="B5161" s="34">
        <v>45154.754340277781</v>
      </c>
      <c r="C5161" s="43">
        <v>45154.766053240739</v>
      </c>
      <c r="D5161" s="6" t="s">
        <v>10</v>
      </c>
      <c r="E5161" s="6" t="s">
        <v>11</v>
      </c>
      <c r="F5161" s="15" t="s">
        <v>206</v>
      </c>
      <c r="G5161" s="9"/>
      <c r="H5161" s="84" t="str">
        <f t="shared" si="80"/>
        <v>Reason Unknown</v>
      </c>
      <c r="I5161" s="63">
        <f>(tbl_raw_data[[#This Row],[Date Actioned]])-(tbl_raw_data[[#This Row],[Date Tagged]])</f>
        <v>1.1712962957972195E-2</v>
      </c>
      <c r="J5161" s="66">
        <f>HOUR(tbl_raw_data[[#This Row],[time_taken]])*60+MINUTE(tbl_raw_data[[#This Row],[time_taken]])+SECOND(tbl_raw_data[[#This Row],[time_taken]])/60</f>
        <v>16.866666666666667</v>
      </c>
      <c r="K5161" s="68">
        <f>DATE(YEAR(tbl_raw_data[[#This Row],[Date Actioned]]),MONTH(tbl_raw_data[[#This Row],[Date Actioned]]),DAY(tbl_raw_data[[#This Row],[Date Actioned]]))</f>
        <v>45154</v>
      </c>
      <c r="L5161" s="65" t="str">
        <f>UPPER(TEXT(tbl_raw_data[[#This Row],[updated_date]],"MMMM"))</f>
        <v>AUGUST</v>
      </c>
      <c r="M5161" s="65" t="str">
        <f>"WEEK "&amp;IF(ROUNDUP(DAY(tbl_raw_data[[#This Row],[updated_date]])/7,0)=5,4,ROUNDUP(DAY(tbl_raw_data[[#This Row],[updated_date]])/7,0))</f>
        <v>WEEK 3</v>
      </c>
      <c r="N5161" s="71" t="str">
        <f>UPPER(VLOOKUP(tbl_raw_data[[#This Row],[Analyst]],settings!$A$1:$B$15,2,0))</f>
        <v>HARDIK</v>
      </c>
      <c r="O5161" s="71" t="str">
        <f>TRIM(UPPER(tbl_raw_data[[#This Row],[Outcome]]))</f>
        <v>APPROVE</v>
      </c>
      <c r="P5161" s="71" t="str">
        <f>TRIM(UPPER(tbl_raw_data[[#This Row],[Queue Name]]))</f>
        <v>CONSUMER EXISTING</v>
      </c>
      <c r="Q5161" s="71" t="str">
        <f>IF(tbl_raw_data[[#This Row],[time_taken_in_min]]&lt;=settings!$D$2,"SLA_MET","SLA_NOT_MET")</f>
        <v>SLA_MET</v>
      </c>
    </row>
    <row r="5162" spans="1:17" hidden="1" x14ac:dyDescent="0.3">
      <c r="A5162" s="1" t="s">
        <v>6125</v>
      </c>
      <c r="B5162" s="34">
        <v>45154.762013888889</v>
      </c>
      <c r="C5162" s="42">
        <v>45154.773090277777</v>
      </c>
      <c r="D5162" s="3" t="s">
        <v>10</v>
      </c>
      <c r="E5162" s="3" t="s">
        <v>8</v>
      </c>
      <c r="F5162" s="14" t="s">
        <v>14</v>
      </c>
      <c r="G5162" s="4"/>
      <c r="H5162" s="84" t="str">
        <f t="shared" si="80"/>
        <v>Reason Unknown</v>
      </c>
      <c r="I5162" s="63">
        <f>(tbl_raw_data[[#This Row],[Date Actioned]])-(tbl_raw_data[[#This Row],[Date Tagged]])</f>
        <v>1.1076388887886424E-2</v>
      </c>
      <c r="J5162" s="66">
        <f>HOUR(tbl_raw_data[[#This Row],[time_taken]])*60+MINUTE(tbl_raw_data[[#This Row],[time_taken]])+SECOND(tbl_raw_data[[#This Row],[time_taken]])/60</f>
        <v>15.95</v>
      </c>
      <c r="K5162" s="68">
        <f>DATE(YEAR(tbl_raw_data[[#This Row],[Date Actioned]]),MONTH(tbl_raw_data[[#This Row],[Date Actioned]]),DAY(tbl_raw_data[[#This Row],[Date Actioned]]))</f>
        <v>45154</v>
      </c>
      <c r="L5162" s="65" t="str">
        <f>UPPER(TEXT(tbl_raw_data[[#This Row],[updated_date]],"MMMM"))</f>
        <v>AUGUST</v>
      </c>
      <c r="M5162" s="65" t="str">
        <f>"WEEK "&amp;IF(ROUNDUP(DAY(tbl_raw_data[[#This Row],[updated_date]])/7,0)=5,4,ROUNDUP(DAY(tbl_raw_data[[#This Row],[updated_date]])/7,0))</f>
        <v>WEEK 3</v>
      </c>
      <c r="N5162" s="71" t="str">
        <f>UPPER(VLOOKUP(tbl_raw_data[[#This Row],[Analyst]],settings!$A$1:$B$15,2,0))</f>
        <v>CAMROON</v>
      </c>
      <c r="O5162" s="71" t="str">
        <f>TRIM(UPPER(tbl_raw_data[[#This Row],[Outcome]]))</f>
        <v>APPROVE</v>
      </c>
      <c r="P5162" s="71" t="str">
        <f>TRIM(UPPER(tbl_raw_data[[#This Row],[Queue Name]]))</f>
        <v>CONSUMER POST BUREAU</v>
      </c>
      <c r="Q5162" s="71" t="str">
        <f>IF(tbl_raw_data[[#This Row],[time_taken_in_min]]&lt;=settings!$D$2,"SLA_MET","SLA_NOT_MET")</f>
        <v>SLA_MET</v>
      </c>
    </row>
    <row r="5163" spans="1:17" hidden="1" x14ac:dyDescent="0.3">
      <c r="A5163" s="5" t="s">
        <v>6126</v>
      </c>
      <c r="B5163" s="34">
        <v>45154.763124999998</v>
      </c>
      <c r="C5163" s="43">
        <v>45154.778020833335</v>
      </c>
      <c r="D5163" s="6" t="s">
        <v>10</v>
      </c>
      <c r="E5163" s="6" t="s">
        <v>11</v>
      </c>
      <c r="F5163" s="15" t="s">
        <v>14</v>
      </c>
      <c r="G5163" s="9"/>
      <c r="H5163" s="84" t="str">
        <f t="shared" si="80"/>
        <v>Reason Unknown</v>
      </c>
      <c r="I5163" s="63">
        <f>(tbl_raw_data[[#This Row],[Date Actioned]])-(tbl_raw_data[[#This Row],[Date Tagged]])</f>
        <v>1.4895833337504882E-2</v>
      </c>
      <c r="J5163" s="66">
        <f>HOUR(tbl_raw_data[[#This Row],[time_taken]])*60+MINUTE(tbl_raw_data[[#This Row],[time_taken]])+SECOND(tbl_raw_data[[#This Row],[time_taken]])/60</f>
        <v>21.45</v>
      </c>
      <c r="K5163" s="68">
        <f>DATE(YEAR(tbl_raw_data[[#This Row],[Date Actioned]]),MONTH(tbl_raw_data[[#This Row],[Date Actioned]]),DAY(tbl_raw_data[[#This Row],[Date Actioned]]))</f>
        <v>45154</v>
      </c>
      <c r="L5163" s="65" t="str">
        <f>UPPER(TEXT(tbl_raw_data[[#This Row],[updated_date]],"MMMM"))</f>
        <v>AUGUST</v>
      </c>
      <c r="M5163" s="65" t="str">
        <f>"WEEK "&amp;IF(ROUNDUP(DAY(tbl_raw_data[[#This Row],[updated_date]])/7,0)=5,4,ROUNDUP(DAY(tbl_raw_data[[#This Row],[updated_date]])/7,0))</f>
        <v>WEEK 3</v>
      </c>
      <c r="N5163" s="71" t="str">
        <f>UPPER(VLOOKUP(tbl_raw_data[[#This Row],[Analyst]],settings!$A$1:$B$15,2,0))</f>
        <v>CAMROON</v>
      </c>
      <c r="O5163" s="71" t="str">
        <f>TRIM(UPPER(tbl_raw_data[[#This Row],[Outcome]]))</f>
        <v>APPROVE</v>
      </c>
      <c r="P5163" s="71" t="str">
        <f>TRIM(UPPER(tbl_raw_data[[#This Row],[Queue Name]]))</f>
        <v>CONSUMER EXISTING</v>
      </c>
      <c r="Q5163" s="71" t="str">
        <f>IF(tbl_raw_data[[#This Row],[time_taken_in_min]]&lt;=settings!$D$2,"SLA_MET","SLA_NOT_MET")</f>
        <v>SLA_NOT_MET</v>
      </c>
    </row>
    <row r="5164" spans="1:17" hidden="1" x14ac:dyDescent="0.3">
      <c r="A5164" s="7" t="s">
        <v>6127</v>
      </c>
      <c r="B5164" s="34">
        <v>45154.796782407408</v>
      </c>
      <c r="C5164" s="42">
        <v>45154.803923611114</v>
      </c>
      <c r="D5164" s="3" t="s">
        <v>10</v>
      </c>
      <c r="E5164" s="3" t="s">
        <v>8</v>
      </c>
      <c r="F5164" s="14" t="s">
        <v>206</v>
      </c>
      <c r="G5164" s="4"/>
      <c r="H5164" s="84" t="str">
        <f t="shared" si="80"/>
        <v>Reason Unknown</v>
      </c>
      <c r="I5164" s="63">
        <f>(tbl_raw_data[[#This Row],[Date Actioned]])-(tbl_raw_data[[#This Row],[Date Tagged]])</f>
        <v>7.1412037068512291E-3</v>
      </c>
      <c r="J5164" s="66">
        <f>HOUR(tbl_raw_data[[#This Row],[time_taken]])*60+MINUTE(tbl_raw_data[[#This Row],[time_taken]])+SECOND(tbl_raw_data[[#This Row],[time_taken]])/60</f>
        <v>10.283333333333333</v>
      </c>
      <c r="K5164" s="68">
        <f>DATE(YEAR(tbl_raw_data[[#This Row],[Date Actioned]]),MONTH(tbl_raw_data[[#This Row],[Date Actioned]]),DAY(tbl_raw_data[[#This Row],[Date Actioned]]))</f>
        <v>45154</v>
      </c>
      <c r="L5164" s="65" t="str">
        <f>UPPER(TEXT(tbl_raw_data[[#This Row],[updated_date]],"MMMM"))</f>
        <v>AUGUST</v>
      </c>
      <c r="M5164" s="65" t="str">
        <f>"WEEK "&amp;IF(ROUNDUP(DAY(tbl_raw_data[[#This Row],[updated_date]])/7,0)=5,4,ROUNDUP(DAY(tbl_raw_data[[#This Row],[updated_date]])/7,0))</f>
        <v>WEEK 3</v>
      </c>
      <c r="N5164" s="71" t="str">
        <f>UPPER(VLOOKUP(tbl_raw_data[[#This Row],[Analyst]],settings!$A$1:$B$15,2,0))</f>
        <v>HARDIK</v>
      </c>
      <c r="O5164" s="71" t="str">
        <f>TRIM(UPPER(tbl_raw_data[[#This Row],[Outcome]]))</f>
        <v>APPROVE</v>
      </c>
      <c r="P5164" s="71" t="str">
        <f>TRIM(UPPER(tbl_raw_data[[#This Row],[Queue Name]]))</f>
        <v>CONSUMER POST BUREAU</v>
      </c>
      <c r="Q5164" s="71" t="str">
        <f>IF(tbl_raw_data[[#This Row],[time_taken_in_min]]&lt;=settings!$D$2,"SLA_MET","SLA_NOT_MET")</f>
        <v>SLA_MET</v>
      </c>
    </row>
    <row r="5165" spans="1:17" hidden="1" x14ac:dyDescent="0.3">
      <c r="A5165" s="1" t="s">
        <v>6128</v>
      </c>
      <c r="B5165" s="34">
        <v>45154.800486111111</v>
      </c>
      <c r="C5165" s="43">
        <v>45154.812650462962</v>
      </c>
      <c r="D5165" s="6" t="s">
        <v>10</v>
      </c>
      <c r="E5165" s="6" t="s">
        <v>11</v>
      </c>
      <c r="F5165" s="15" t="s">
        <v>206</v>
      </c>
      <c r="G5165" s="9"/>
      <c r="H5165" s="84" t="str">
        <f t="shared" si="80"/>
        <v>Reason Unknown</v>
      </c>
      <c r="I5165" s="63">
        <f>(tbl_raw_data[[#This Row],[Date Actioned]])-(tbl_raw_data[[#This Row],[Date Tagged]])</f>
        <v>1.2164351850515231E-2</v>
      </c>
      <c r="J5165" s="66">
        <f>HOUR(tbl_raw_data[[#This Row],[time_taken]])*60+MINUTE(tbl_raw_data[[#This Row],[time_taken]])+SECOND(tbl_raw_data[[#This Row],[time_taken]])/60</f>
        <v>17.516666666666666</v>
      </c>
      <c r="K5165" s="68">
        <f>DATE(YEAR(tbl_raw_data[[#This Row],[Date Actioned]]),MONTH(tbl_raw_data[[#This Row],[Date Actioned]]),DAY(tbl_raw_data[[#This Row],[Date Actioned]]))</f>
        <v>45154</v>
      </c>
      <c r="L5165" s="65" t="str">
        <f>UPPER(TEXT(tbl_raw_data[[#This Row],[updated_date]],"MMMM"))</f>
        <v>AUGUST</v>
      </c>
      <c r="M5165" s="65" t="str">
        <f>"WEEK "&amp;IF(ROUNDUP(DAY(tbl_raw_data[[#This Row],[updated_date]])/7,0)=5,4,ROUNDUP(DAY(tbl_raw_data[[#This Row],[updated_date]])/7,0))</f>
        <v>WEEK 3</v>
      </c>
      <c r="N5165" s="71" t="str">
        <f>UPPER(VLOOKUP(tbl_raw_data[[#This Row],[Analyst]],settings!$A$1:$B$15,2,0))</f>
        <v>HARDIK</v>
      </c>
      <c r="O5165" s="71" t="str">
        <f>TRIM(UPPER(tbl_raw_data[[#This Row],[Outcome]]))</f>
        <v>APPROVE</v>
      </c>
      <c r="P5165" s="71" t="str">
        <f>TRIM(UPPER(tbl_raw_data[[#This Row],[Queue Name]]))</f>
        <v>CONSUMER EXISTING</v>
      </c>
      <c r="Q5165" s="71" t="str">
        <f>IF(tbl_raw_data[[#This Row],[time_taken_in_min]]&lt;=settings!$D$2,"SLA_MET","SLA_NOT_MET")</f>
        <v>SLA_MET</v>
      </c>
    </row>
    <row r="5166" spans="1:17" hidden="1" x14ac:dyDescent="0.3">
      <c r="A5166" s="5" t="s">
        <v>6129</v>
      </c>
      <c r="B5166" s="34">
        <v>45154.83934027778</v>
      </c>
      <c r="C5166" s="42">
        <v>45154.850416666668</v>
      </c>
      <c r="D5166" s="3" t="s">
        <v>10</v>
      </c>
      <c r="E5166" s="3" t="s">
        <v>8</v>
      </c>
      <c r="F5166" s="14" t="s">
        <v>206</v>
      </c>
      <c r="G5166" s="4"/>
      <c r="H5166" s="84" t="str">
        <f t="shared" si="80"/>
        <v>Reason Unknown</v>
      </c>
      <c r="I5166" s="63">
        <f>(tbl_raw_data[[#This Row],[Date Actioned]])-(tbl_raw_data[[#This Row],[Date Tagged]])</f>
        <v>1.1076388887886424E-2</v>
      </c>
      <c r="J5166" s="66">
        <f>HOUR(tbl_raw_data[[#This Row],[time_taken]])*60+MINUTE(tbl_raw_data[[#This Row],[time_taken]])+SECOND(tbl_raw_data[[#This Row],[time_taken]])/60</f>
        <v>15.95</v>
      </c>
      <c r="K5166" s="68">
        <f>DATE(YEAR(tbl_raw_data[[#This Row],[Date Actioned]]),MONTH(tbl_raw_data[[#This Row],[Date Actioned]]),DAY(tbl_raw_data[[#This Row],[Date Actioned]]))</f>
        <v>45154</v>
      </c>
      <c r="L5166" s="65" t="str">
        <f>UPPER(TEXT(tbl_raw_data[[#This Row],[updated_date]],"MMMM"))</f>
        <v>AUGUST</v>
      </c>
      <c r="M5166" s="65" t="str">
        <f>"WEEK "&amp;IF(ROUNDUP(DAY(tbl_raw_data[[#This Row],[updated_date]])/7,0)=5,4,ROUNDUP(DAY(tbl_raw_data[[#This Row],[updated_date]])/7,0))</f>
        <v>WEEK 3</v>
      </c>
      <c r="N5166" s="71" t="str">
        <f>UPPER(VLOOKUP(tbl_raw_data[[#This Row],[Analyst]],settings!$A$1:$B$15,2,0))</f>
        <v>HARDIK</v>
      </c>
      <c r="O5166" s="71" t="str">
        <f>TRIM(UPPER(tbl_raw_data[[#This Row],[Outcome]]))</f>
        <v>APPROVE</v>
      </c>
      <c r="P5166" s="71" t="str">
        <f>TRIM(UPPER(tbl_raw_data[[#This Row],[Queue Name]]))</f>
        <v>CONSUMER POST BUREAU</v>
      </c>
      <c r="Q5166" s="71" t="str">
        <f>IF(tbl_raw_data[[#This Row],[time_taken_in_min]]&lt;=settings!$D$2,"SLA_MET","SLA_NOT_MET")</f>
        <v>SLA_MET</v>
      </c>
    </row>
    <row r="5167" spans="1:17" hidden="1" x14ac:dyDescent="0.3">
      <c r="A5167" s="7" t="s">
        <v>6130</v>
      </c>
      <c r="B5167" s="34">
        <v>45154.877060185187</v>
      </c>
      <c r="C5167" s="43">
        <v>45154.892881944441</v>
      </c>
      <c r="D5167" s="6" t="s">
        <v>10</v>
      </c>
      <c r="E5167" s="6" t="s">
        <v>8</v>
      </c>
      <c r="F5167" s="15" t="s">
        <v>14</v>
      </c>
      <c r="G5167" s="9"/>
      <c r="H5167" s="84" t="str">
        <f t="shared" si="80"/>
        <v>Reason Unknown</v>
      </c>
      <c r="I5167" s="63">
        <f>(tbl_raw_data[[#This Row],[Date Actioned]])-(tbl_raw_data[[#This Row],[Date Tagged]])</f>
        <v>1.5821759254322387E-2</v>
      </c>
      <c r="J5167" s="66">
        <f>HOUR(tbl_raw_data[[#This Row],[time_taken]])*60+MINUTE(tbl_raw_data[[#This Row],[time_taken]])+SECOND(tbl_raw_data[[#This Row],[time_taken]])/60</f>
        <v>22.783333333333335</v>
      </c>
      <c r="K5167" s="68">
        <f>DATE(YEAR(tbl_raw_data[[#This Row],[Date Actioned]]),MONTH(tbl_raw_data[[#This Row],[Date Actioned]]),DAY(tbl_raw_data[[#This Row],[Date Actioned]]))</f>
        <v>45154</v>
      </c>
      <c r="L5167" s="65" t="str">
        <f>UPPER(TEXT(tbl_raw_data[[#This Row],[updated_date]],"MMMM"))</f>
        <v>AUGUST</v>
      </c>
      <c r="M5167" s="65" t="str">
        <f>"WEEK "&amp;IF(ROUNDUP(DAY(tbl_raw_data[[#This Row],[updated_date]])/7,0)=5,4,ROUNDUP(DAY(tbl_raw_data[[#This Row],[updated_date]])/7,0))</f>
        <v>WEEK 3</v>
      </c>
      <c r="N5167" s="71" t="str">
        <f>UPPER(VLOOKUP(tbl_raw_data[[#This Row],[Analyst]],settings!$A$1:$B$15,2,0))</f>
        <v>CAMROON</v>
      </c>
      <c r="O5167" s="71" t="str">
        <f>TRIM(UPPER(tbl_raw_data[[#This Row],[Outcome]]))</f>
        <v>APPROVE</v>
      </c>
      <c r="P5167" s="71" t="str">
        <f>TRIM(UPPER(tbl_raw_data[[#This Row],[Queue Name]]))</f>
        <v>CONSUMER POST BUREAU</v>
      </c>
      <c r="Q5167" s="71" t="str">
        <f>IF(tbl_raw_data[[#This Row],[time_taken_in_min]]&lt;=settings!$D$2,"SLA_MET","SLA_NOT_MET")</f>
        <v>SLA_NOT_MET</v>
      </c>
    </row>
    <row r="5168" spans="1:17" hidden="1" x14ac:dyDescent="0.3">
      <c r="A5168" s="1" t="s">
        <v>6131</v>
      </c>
      <c r="B5168" s="34">
        <v>45154.966539351852</v>
      </c>
      <c r="C5168" s="42">
        <v>45154.973020833335</v>
      </c>
      <c r="D5168" s="3" t="s">
        <v>10</v>
      </c>
      <c r="E5168" s="3" t="s">
        <v>8</v>
      </c>
      <c r="F5168" s="14" t="s">
        <v>14</v>
      </c>
      <c r="G5168" s="4"/>
      <c r="H5168" s="84" t="str">
        <f t="shared" si="80"/>
        <v>Reason Unknown</v>
      </c>
      <c r="I5168" s="63">
        <f>(tbl_raw_data[[#This Row],[Date Actioned]])-(tbl_raw_data[[#This Row],[Date Tagged]])</f>
        <v>6.4814814832061529E-3</v>
      </c>
      <c r="J5168" s="66">
        <f>HOUR(tbl_raw_data[[#This Row],[time_taken]])*60+MINUTE(tbl_raw_data[[#This Row],[time_taken]])+SECOND(tbl_raw_data[[#This Row],[time_taken]])/60</f>
        <v>9.3333333333333339</v>
      </c>
      <c r="K5168" s="68">
        <f>DATE(YEAR(tbl_raw_data[[#This Row],[Date Actioned]]),MONTH(tbl_raw_data[[#This Row],[Date Actioned]]),DAY(tbl_raw_data[[#This Row],[Date Actioned]]))</f>
        <v>45154</v>
      </c>
      <c r="L5168" s="65" t="str">
        <f>UPPER(TEXT(tbl_raw_data[[#This Row],[updated_date]],"MMMM"))</f>
        <v>AUGUST</v>
      </c>
      <c r="M5168" s="65" t="str">
        <f>"WEEK "&amp;IF(ROUNDUP(DAY(tbl_raw_data[[#This Row],[updated_date]])/7,0)=5,4,ROUNDUP(DAY(tbl_raw_data[[#This Row],[updated_date]])/7,0))</f>
        <v>WEEK 3</v>
      </c>
      <c r="N5168" s="71" t="str">
        <f>UPPER(VLOOKUP(tbl_raw_data[[#This Row],[Analyst]],settings!$A$1:$B$15,2,0))</f>
        <v>CAMROON</v>
      </c>
      <c r="O5168" s="71" t="str">
        <f>TRIM(UPPER(tbl_raw_data[[#This Row],[Outcome]]))</f>
        <v>APPROVE</v>
      </c>
      <c r="P5168" s="71" t="str">
        <f>TRIM(UPPER(tbl_raw_data[[#This Row],[Queue Name]]))</f>
        <v>CONSUMER POST BUREAU</v>
      </c>
      <c r="Q5168" s="71" t="str">
        <f>IF(tbl_raw_data[[#This Row],[time_taken_in_min]]&lt;=settings!$D$2,"SLA_MET","SLA_NOT_MET")</f>
        <v>SLA_MET</v>
      </c>
    </row>
    <row r="5169" spans="1:17" hidden="1" x14ac:dyDescent="0.3">
      <c r="A5169" s="5" t="s">
        <v>6132</v>
      </c>
      <c r="B5169" s="34">
        <v>45155.406226851854</v>
      </c>
      <c r="C5169" s="43">
        <v>45155.432962962965</v>
      </c>
      <c r="D5169" s="6" t="s">
        <v>10</v>
      </c>
      <c r="E5169" s="6" t="s">
        <v>11</v>
      </c>
      <c r="F5169" s="15" t="s">
        <v>17</v>
      </c>
      <c r="G5169" s="9"/>
      <c r="H5169" s="84" t="str">
        <f t="shared" si="80"/>
        <v>Reason Unknown</v>
      </c>
      <c r="I5169" s="63">
        <f>(tbl_raw_data[[#This Row],[Date Actioned]])-(tbl_raw_data[[#This Row],[Date Tagged]])</f>
        <v>2.6736111110949423E-2</v>
      </c>
      <c r="J5169" s="66">
        <f>HOUR(tbl_raw_data[[#This Row],[time_taken]])*60+MINUTE(tbl_raw_data[[#This Row],[time_taken]])+SECOND(tbl_raw_data[[#This Row],[time_taken]])/60</f>
        <v>38.5</v>
      </c>
      <c r="K5169" s="68">
        <f>DATE(YEAR(tbl_raw_data[[#This Row],[Date Actioned]]),MONTH(tbl_raw_data[[#This Row],[Date Actioned]]),DAY(tbl_raw_data[[#This Row],[Date Actioned]]))</f>
        <v>45155</v>
      </c>
      <c r="L5169" s="65" t="str">
        <f>UPPER(TEXT(tbl_raw_data[[#This Row],[updated_date]],"MMMM"))</f>
        <v>AUGUST</v>
      </c>
      <c r="M5169" s="65" t="str">
        <f>"WEEK "&amp;IF(ROUNDUP(DAY(tbl_raw_data[[#This Row],[updated_date]])/7,0)=5,4,ROUNDUP(DAY(tbl_raw_data[[#This Row],[updated_date]])/7,0))</f>
        <v>WEEK 3</v>
      </c>
      <c r="N5169" s="71" t="str">
        <f>UPPER(VLOOKUP(tbl_raw_data[[#This Row],[Analyst]],settings!$A$1:$B$15,2,0))</f>
        <v>MERCEDES</v>
      </c>
      <c r="O5169" s="71" t="str">
        <f>TRIM(UPPER(tbl_raw_data[[#This Row],[Outcome]]))</f>
        <v>APPROVE</v>
      </c>
      <c r="P5169" s="71" t="str">
        <f>TRIM(UPPER(tbl_raw_data[[#This Row],[Queue Name]]))</f>
        <v>CONSUMER EXISTING</v>
      </c>
      <c r="Q5169" s="71" t="str">
        <f>IF(tbl_raw_data[[#This Row],[time_taken_in_min]]&lt;=settings!$D$2,"SLA_MET","SLA_NOT_MET")</f>
        <v>SLA_NOT_MET</v>
      </c>
    </row>
    <row r="5170" spans="1:17" hidden="1" x14ac:dyDescent="0.3">
      <c r="A5170" s="7" t="s">
        <v>6133</v>
      </c>
      <c r="B5170" s="34">
        <v>45155.431157407409</v>
      </c>
      <c r="C5170" s="42">
        <v>45155.442986111113</v>
      </c>
      <c r="D5170" s="3" t="s">
        <v>10</v>
      </c>
      <c r="E5170" s="3" t="s">
        <v>8</v>
      </c>
      <c r="F5170" s="14" t="s">
        <v>17</v>
      </c>
      <c r="G5170" s="4"/>
      <c r="H5170" s="84" t="str">
        <f t="shared" si="80"/>
        <v>Reason Unknown</v>
      </c>
      <c r="I5170" s="63">
        <f>(tbl_raw_data[[#This Row],[Date Actioned]])-(tbl_raw_data[[#This Row],[Date Tagged]])</f>
        <v>1.1828703703940846E-2</v>
      </c>
      <c r="J5170" s="66">
        <f>HOUR(tbl_raw_data[[#This Row],[time_taken]])*60+MINUTE(tbl_raw_data[[#This Row],[time_taken]])+SECOND(tbl_raw_data[[#This Row],[time_taken]])/60</f>
        <v>17.033333333333335</v>
      </c>
      <c r="K5170" s="68">
        <f>DATE(YEAR(tbl_raw_data[[#This Row],[Date Actioned]]),MONTH(tbl_raw_data[[#This Row],[Date Actioned]]),DAY(tbl_raw_data[[#This Row],[Date Actioned]]))</f>
        <v>45155</v>
      </c>
      <c r="L5170" s="65" t="str">
        <f>UPPER(TEXT(tbl_raw_data[[#This Row],[updated_date]],"MMMM"))</f>
        <v>AUGUST</v>
      </c>
      <c r="M5170" s="65" t="str">
        <f>"WEEK "&amp;IF(ROUNDUP(DAY(tbl_raw_data[[#This Row],[updated_date]])/7,0)=5,4,ROUNDUP(DAY(tbl_raw_data[[#This Row],[updated_date]])/7,0))</f>
        <v>WEEK 3</v>
      </c>
      <c r="N5170" s="71" t="str">
        <f>UPPER(VLOOKUP(tbl_raw_data[[#This Row],[Analyst]],settings!$A$1:$B$15,2,0))</f>
        <v>MERCEDES</v>
      </c>
      <c r="O5170" s="71" t="str">
        <f>TRIM(UPPER(tbl_raw_data[[#This Row],[Outcome]]))</f>
        <v>APPROVE</v>
      </c>
      <c r="P5170" s="71" t="str">
        <f>TRIM(UPPER(tbl_raw_data[[#This Row],[Queue Name]]))</f>
        <v>CONSUMER POST BUREAU</v>
      </c>
      <c r="Q5170" s="71" t="str">
        <f>IF(tbl_raw_data[[#This Row],[time_taken_in_min]]&lt;=settings!$D$2,"SLA_MET","SLA_NOT_MET")</f>
        <v>SLA_MET</v>
      </c>
    </row>
    <row r="5171" spans="1:17" hidden="1" x14ac:dyDescent="0.3">
      <c r="A5171" s="1" t="s">
        <v>6134</v>
      </c>
      <c r="B5171" s="34">
        <v>45155.444456018522</v>
      </c>
      <c r="C5171" s="43">
        <v>45155.463831018518</v>
      </c>
      <c r="D5171" s="6" t="s">
        <v>10</v>
      </c>
      <c r="E5171" s="6" t="s">
        <v>8</v>
      </c>
      <c r="F5171" s="15" t="s">
        <v>21</v>
      </c>
      <c r="G5171" s="9"/>
      <c r="H5171" s="84" t="str">
        <f t="shared" si="80"/>
        <v>Reason Unknown</v>
      </c>
      <c r="I5171" s="63">
        <f>(tbl_raw_data[[#This Row],[Date Actioned]])-(tbl_raw_data[[#This Row],[Date Tagged]])</f>
        <v>1.9374999996216502E-2</v>
      </c>
      <c r="J5171" s="66">
        <f>HOUR(tbl_raw_data[[#This Row],[time_taken]])*60+MINUTE(tbl_raw_data[[#This Row],[time_taken]])+SECOND(tbl_raw_data[[#This Row],[time_taken]])/60</f>
        <v>27.9</v>
      </c>
      <c r="K5171" s="68">
        <f>DATE(YEAR(tbl_raw_data[[#This Row],[Date Actioned]]),MONTH(tbl_raw_data[[#This Row],[Date Actioned]]),DAY(tbl_raw_data[[#This Row],[Date Actioned]]))</f>
        <v>45155</v>
      </c>
      <c r="L5171" s="65" t="str">
        <f>UPPER(TEXT(tbl_raw_data[[#This Row],[updated_date]],"MMMM"))</f>
        <v>AUGUST</v>
      </c>
      <c r="M5171" s="65" t="str">
        <f>"WEEK "&amp;IF(ROUNDUP(DAY(tbl_raw_data[[#This Row],[updated_date]])/7,0)=5,4,ROUNDUP(DAY(tbl_raw_data[[#This Row],[updated_date]])/7,0))</f>
        <v>WEEK 3</v>
      </c>
      <c r="N5171" s="71" t="str">
        <f>UPPER(VLOOKUP(tbl_raw_data[[#This Row],[Analyst]],settings!$A$1:$B$15,2,0))</f>
        <v>SHAHID</v>
      </c>
      <c r="O5171" s="71" t="str">
        <f>TRIM(UPPER(tbl_raw_data[[#This Row],[Outcome]]))</f>
        <v>APPROVE</v>
      </c>
      <c r="P5171" s="71" t="str">
        <f>TRIM(UPPER(tbl_raw_data[[#This Row],[Queue Name]]))</f>
        <v>CONSUMER POST BUREAU</v>
      </c>
      <c r="Q5171" s="71" t="str">
        <f>IF(tbl_raw_data[[#This Row],[time_taken_in_min]]&lt;=settings!$D$2,"SLA_MET","SLA_NOT_MET")</f>
        <v>SLA_NOT_MET</v>
      </c>
    </row>
    <row r="5172" spans="1:17" hidden="1" x14ac:dyDescent="0.3">
      <c r="A5172" s="5" t="s">
        <v>6135</v>
      </c>
      <c r="B5172" s="34">
        <v>45155.459178240744</v>
      </c>
      <c r="C5172" s="42">
        <v>45155.469328703701</v>
      </c>
      <c r="D5172" s="3" t="s">
        <v>10</v>
      </c>
      <c r="E5172" s="3" t="s">
        <v>8</v>
      </c>
      <c r="F5172" s="14" t="s">
        <v>17</v>
      </c>
      <c r="G5172" s="4"/>
      <c r="H5172" s="84" t="str">
        <f t="shared" si="80"/>
        <v>Reason Unknown</v>
      </c>
      <c r="I5172" s="63">
        <f>(tbl_raw_data[[#This Row],[Date Actioned]])-(tbl_raw_data[[#This Row],[Date Tagged]])</f>
        <v>1.0150462956517003E-2</v>
      </c>
      <c r="J5172" s="66">
        <f>HOUR(tbl_raw_data[[#This Row],[time_taken]])*60+MINUTE(tbl_raw_data[[#This Row],[time_taken]])+SECOND(tbl_raw_data[[#This Row],[time_taken]])/60</f>
        <v>14.616666666666667</v>
      </c>
      <c r="K5172" s="68">
        <f>DATE(YEAR(tbl_raw_data[[#This Row],[Date Actioned]]),MONTH(tbl_raw_data[[#This Row],[Date Actioned]]),DAY(tbl_raw_data[[#This Row],[Date Actioned]]))</f>
        <v>45155</v>
      </c>
      <c r="L5172" s="65" t="str">
        <f>UPPER(TEXT(tbl_raw_data[[#This Row],[updated_date]],"MMMM"))</f>
        <v>AUGUST</v>
      </c>
      <c r="M5172" s="65" t="str">
        <f>"WEEK "&amp;IF(ROUNDUP(DAY(tbl_raw_data[[#This Row],[updated_date]])/7,0)=5,4,ROUNDUP(DAY(tbl_raw_data[[#This Row],[updated_date]])/7,0))</f>
        <v>WEEK 3</v>
      </c>
      <c r="N5172" s="71" t="str">
        <f>UPPER(VLOOKUP(tbl_raw_data[[#This Row],[Analyst]],settings!$A$1:$B$15,2,0))</f>
        <v>MERCEDES</v>
      </c>
      <c r="O5172" s="71" t="str">
        <f>TRIM(UPPER(tbl_raw_data[[#This Row],[Outcome]]))</f>
        <v>APPROVE</v>
      </c>
      <c r="P5172" s="71" t="str">
        <f>TRIM(UPPER(tbl_raw_data[[#This Row],[Queue Name]]))</f>
        <v>CONSUMER POST BUREAU</v>
      </c>
      <c r="Q5172" s="71" t="str">
        <f>IF(tbl_raw_data[[#This Row],[time_taken_in_min]]&lt;=settings!$D$2,"SLA_MET","SLA_NOT_MET")</f>
        <v>SLA_MET</v>
      </c>
    </row>
    <row r="5173" spans="1:17" hidden="1" x14ac:dyDescent="0.3">
      <c r="A5173" s="7" t="s">
        <v>6136</v>
      </c>
      <c r="B5173" s="34">
        <v>45155.45921296296</v>
      </c>
      <c r="C5173" s="43">
        <v>45155.473379629628</v>
      </c>
      <c r="D5173" s="6" t="s">
        <v>10</v>
      </c>
      <c r="E5173" s="6" t="s">
        <v>8</v>
      </c>
      <c r="F5173" s="15" t="s">
        <v>17</v>
      </c>
      <c r="G5173" s="9"/>
      <c r="H5173" s="84" t="str">
        <f t="shared" si="80"/>
        <v>Reason Unknown</v>
      </c>
      <c r="I5173" s="63">
        <f>(tbl_raw_data[[#This Row],[Date Actioned]])-(tbl_raw_data[[#This Row],[Date Tagged]])</f>
        <v>1.4166666667733807E-2</v>
      </c>
      <c r="J5173" s="66">
        <f>HOUR(tbl_raw_data[[#This Row],[time_taken]])*60+MINUTE(tbl_raw_data[[#This Row],[time_taken]])+SECOND(tbl_raw_data[[#This Row],[time_taken]])/60</f>
        <v>20.399999999999999</v>
      </c>
      <c r="K5173" s="68">
        <f>DATE(YEAR(tbl_raw_data[[#This Row],[Date Actioned]]),MONTH(tbl_raw_data[[#This Row],[Date Actioned]]),DAY(tbl_raw_data[[#This Row],[Date Actioned]]))</f>
        <v>45155</v>
      </c>
      <c r="L5173" s="65" t="str">
        <f>UPPER(TEXT(tbl_raw_data[[#This Row],[updated_date]],"MMMM"))</f>
        <v>AUGUST</v>
      </c>
      <c r="M5173" s="65" t="str">
        <f>"WEEK "&amp;IF(ROUNDUP(DAY(tbl_raw_data[[#This Row],[updated_date]])/7,0)=5,4,ROUNDUP(DAY(tbl_raw_data[[#This Row],[updated_date]])/7,0))</f>
        <v>WEEK 3</v>
      </c>
      <c r="N5173" s="71" t="str">
        <f>UPPER(VLOOKUP(tbl_raw_data[[#This Row],[Analyst]],settings!$A$1:$B$15,2,0))</f>
        <v>MERCEDES</v>
      </c>
      <c r="O5173" s="71" t="str">
        <f>TRIM(UPPER(tbl_raw_data[[#This Row],[Outcome]]))</f>
        <v>APPROVE</v>
      </c>
      <c r="P5173" s="71" t="str">
        <f>TRIM(UPPER(tbl_raw_data[[#This Row],[Queue Name]]))</f>
        <v>CONSUMER POST BUREAU</v>
      </c>
      <c r="Q5173" s="71" t="str">
        <f>IF(tbl_raw_data[[#This Row],[time_taken_in_min]]&lt;=settings!$D$2,"SLA_MET","SLA_NOT_MET")</f>
        <v>SLA_NOT_MET</v>
      </c>
    </row>
    <row r="5174" spans="1:17" hidden="1" x14ac:dyDescent="0.3">
      <c r="A5174" s="1" t="s">
        <v>6137</v>
      </c>
      <c r="B5174" s="34">
        <v>45155.478368055556</v>
      </c>
      <c r="C5174" s="42">
        <v>45155.486481481479</v>
      </c>
      <c r="D5174" s="3" t="s">
        <v>10</v>
      </c>
      <c r="E5174" s="3" t="s">
        <v>8</v>
      </c>
      <c r="F5174" s="14" t="s">
        <v>17</v>
      </c>
      <c r="G5174" s="4"/>
      <c r="H5174" s="84" t="str">
        <f t="shared" si="80"/>
        <v>Reason Unknown</v>
      </c>
      <c r="I5174" s="63">
        <f>(tbl_raw_data[[#This Row],[Date Actioned]])-(tbl_raw_data[[#This Row],[Date Tagged]])</f>
        <v>8.1134259235113859E-3</v>
      </c>
      <c r="J5174" s="66">
        <f>HOUR(tbl_raw_data[[#This Row],[time_taken]])*60+MINUTE(tbl_raw_data[[#This Row],[time_taken]])+SECOND(tbl_raw_data[[#This Row],[time_taken]])/60</f>
        <v>11.683333333333334</v>
      </c>
      <c r="K5174" s="68">
        <f>DATE(YEAR(tbl_raw_data[[#This Row],[Date Actioned]]),MONTH(tbl_raw_data[[#This Row],[Date Actioned]]),DAY(tbl_raw_data[[#This Row],[Date Actioned]]))</f>
        <v>45155</v>
      </c>
      <c r="L5174" s="65" t="str">
        <f>UPPER(TEXT(tbl_raw_data[[#This Row],[updated_date]],"MMMM"))</f>
        <v>AUGUST</v>
      </c>
      <c r="M5174" s="65" t="str">
        <f>"WEEK "&amp;IF(ROUNDUP(DAY(tbl_raw_data[[#This Row],[updated_date]])/7,0)=5,4,ROUNDUP(DAY(tbl_raw_data[[#This Row],[updated_date]])/7,0))</f>
        <v>WEEK 3</v>
      </c>
      <c r="N5174" s="71" t="str">
        <f>UPPER(VLOOKUP(tbl_raw_data[[#This Row],[Analyst]],settings!$A$1:$B$15,2,0))</f>
        <v>MERCEDES</v>
      </c>
      <c r="O5174" s="71" t="str">
        <f>TRIM(UPPER(tbl_raw_data[[#This Row],[Outcome]]))</f>
        <v>APPROVE</v>
      </c>
      <c r="P5174" s="71" t="str">
        <f>TRIM(UPPER(tbl_raw_data[[#This Row],[Queue Name]]))</f>
        <v>CONSUMER POST BUREAU</v>
      </c>
      <c r="Q5174" s="71" t="str">
        <f>IF(tbl_raw_data[[#This Row],[time_taken_in_min]]&lt;=settings!$D$2,"SLA_MET","SLA_NOT_MET")</f>
        <v>SLA_MET</v>
      </c>
    </row>
    <row r="5175" spans="1:17" hidden="1" x14ac:dyDescent="0.3">
      <c r="A5175" s="5" t="s">
        <v>6138</v>
      </c>
      <c r="B5175" s="34">
        <v>45155.487060185187</v>
      </c>
      <c r="C5175" s="43">
        <v>45155.496840277781</v>
      </c>
      <c r="D5175" s="6" t="s">
        <v>10</v>
      </c>
      <c r="E5175" s="6" t="s">
        <v>8</v>
      </c>
      <c r="F5175" s="15" t="s">
        <v>21</v>
      </c>
      <c r="G5175" s="9"/>
      <c r="H5175" s="84" t="str">
        <f t="shared" si="80"/>
        <v>Reason Unknown</v>
      </c>
      <c r="I5175" s="63">
        <f>(tbl_raw_data[[#This Row],[Date Actioned]])-(tbl_raw_data[[#This Row],[Date Tagged]])</f>
        <v>9.7800925941555761E-3</v>
      </c>
      <c r="J5175" s="66">
        <f>HOUR(tbl_raw_data[[#This Row],[time_taken]])*60+MINUTE(tbl_raw_data[[#This Row],[time_taken]])+SECOND(tbl_raw_data[[#This Row],[time_taken]])/60</f>
        <v>14.083333333333334</v>
      </c>
      <c r="K5175" s="68">
        <f>DATE(YEAR(tbl_raw_data[[#This Row],[Date Actioned]]),MONTH(tbl_raw_data[[#This Row],[Date Actioned]]),DAY(tbl_raw_data[[#This Row],[Date Actioned]]))</f>
        <v>45155</v>
      </c>
      <c r="L5175" s="65" t="str">
        <f>UPPER(TEXT(tbl_raw_data[[#This Row],[updated_date]],"MMMM"))</f>
        <v>AUGUST</v>
      </c>
      <c r="M5175" s="65" t="str">
        <f>"WEEK "&amp;IF(ROUNDUP(DAY(tbl_raw_data[[#This Row],[updated_date]])/7,0)=5,4,ROUNDUP(DAY(tbl_raw_data[[#This Row],[updated_date]])/7,0))</f>
        <v>WEEK 3</v>
      </c>
      <c r="N5175" s="71" t="str">
        <f>UPPER(VLOOKUP(tbl_raw_data[[#This Row],[Analyst]],settings!$A$1:$B$15,2,0))</f>
        <v>SHAHID</v>
      </c>
      <c r="O5175" s="71" t="str">
        <f>TRIM(UPPER(tbl_raw_data[[#This Row],[Outcome]]))</f>
        <v>APPROVE</v>
      </c>
      <c r="P5175" s="71" t="str">
        <f>TRIM(UPPER(tbl_raw_data[[#This Row],[Queue Name]]))</f>
        <v>CONSUMER POST BUREAU</v>
      </c>
      <c r="Q5175" s="71" t="str">
        <f>IF(tbl_raw_data[[#This Row],[time_taken_in_min]]&lt;=settings!$D$2,"SLA_MET","SLA_NOT_MET")</f>
        <v>SLA_MET</v>
      </c>
    </row>
    <row r="5176" spans="1:17" hidden="1" x14ac:dyDescent="0.3">
      <c r="A5176" s="7" t="s">
        <v>6139</v>
      </c>
      <c r="B5176" s="34">
        <v>45155.520601851851</v>
      </c>
      <c r="C5176" s="42">
        <v>45155.532696759263</v>
      </c>
      <c r="D5176" s="3" t="s">
        <v>10</v>
      </c>
      <c r="E5176" s="3" t="s">
        <v>8</v>
      </c>
      <c r="F5176" s="14" t="s">
        <v>17</v>
      </c>
      <c r="G5176" s="4"/>
      <c r="H5176" s="84" t="str">
        <f t="shared" si="80"/>
        <v>Reason Unknown</v>
      </c>
      <c r="I5176" s="63">
        <f>(tbl_raw_data[[#This Row],[Date Actioned]])-(tbl_raw_data[[#This Row],[Date Tagged]])</f>
        <v>1.209490741166519E-2</v>
      </c>
      <c r="J5176" s="66">
        <f>HOUR(tbl_raw_data[[#This Row],[time_taken]])*60+MINUTE(tbl_raw_data[[#This Row],[time_taken]])+SECOND(tbl_raw_data[[#This Row],[time_taken]])/60</f>
        <v>17.416666666666668</v>
      </c>
      <c r="K5176" s="68">
        <f>DATE(YEAR(tbl_raw_data[[#This Row],[Date Actioned]]),MONTH(tbl_raw_data[[#This Row],[Date Actioned]]),DAY(tbl_raw_data[[#This Row],[Date Actioned]]))</f>
        <v>45155</v>
      </c>
      <c r="L5176" s="65" t="str">
        <f>UPPER(TEXT(tbl_raw_data[[#This Row],[updated_date]],"MMMM"))</f>
        <v>AUGUST</v>
      </c>
      <c r="M5176" s="65" t="str">
        <f>"WEEK "&amp;IF(ROUNDUP(DAY(tbl_raw_data[[#This Row],[updated_date]])/7,0)=5,4,ROUNDUP(DAY(tbl_raw_data[[#This Row],[updated_date]])/7,0))</f>
        <v>WEEK 3</v>
      </c>
      <c r="N5176" s="71" t="str">
        <f>UPPER(VLOOKUP(tbl_raw_data[[#This Row],[Analyst]],settings!$A$1:$B$15,2,0))</f>
        <v>MERCEDES</v>
      </c>
      <c r="O5176" s="71" t="str">
        <f>TRIM(UPPER(tbl_raw_data[[#This Row],[Outcome]]))</f>
        <v>APPROVE</v>
      </c>
      <c r="P5176" s="71" t="str">
        <f>TRIM(UPPER(tbl_raw_data[[#This Row],[Queue Name]]))</f>
        <v>CONSUMER POST BUREAU</v>
      </c>
      <c r="Q5176" s="71" t="str">
        <f>IF(tbl_raw_data[[#This Row],[time_taken_in_min]]&lt;=settings!$D$2,"SLA_MET","SLA_NOT_MET")</f>
        <v>SLA_MET</v>
      </c>
    </row>
    <row r="5177" spans="1:17" hidden="1" x14ac:dyDescent="0.3">
      <c r="A5177" s="1" t="s">
        <v>6140</v>
      </c>
      <c r="B5177" s="34">
        <v>45155.564247685186</v>
      </c>
      <c r="C5177" s="43">
        <v>45155.578576388885</v>
      </c>
      <c r="D5177" s="6" t="s">
        <v>10</v>
      </c>
      <c r="E5177" s="6" t="s">
        <v>8</v>
      </c>
      <c r="F5177" s="15" t="s">
        <v>114</v>
      </c>
      <c r="G5177" s="9"/>
      <c r="H5177" s="84" t="str">
        <f t="shared" si="80"/>
        <v>Reason Unknown</v>
      </c>
      <c r="I5177" s="63">
        <f>(tbl_raw_data[[#This Row],[Date Actioned]])-(tbl_raw_data[[#This Row],[Date Tagged]])</f>
        <v>1.4328703698993195E-2</v>
      </c>
      <c r="J5177" s="66">
        <f>HOUR(tbl_raw_data[[#This Row],[time_taken]])*60+MINUTE(tbl_raw_data[[#This Row],[time_taken]])+SECOND(tbl_raw_data[[#This Row],[time_taken]])/60</f>
        <v>20.633333333333333</v>
      </c>
      <c r="K5177" s="68">
        <f>DATE(YEAR(tbl_raw_data[[#This Row],[Date Actioned]]),MONTH(tbl_raw_data[[#This Row],[Date Actioned]]),DAY(tbl_raw_data[[#This Row],[Date Actioned]]))</f>
        <v>45155</v>
      </c>
      <c r="L5177" s="65" t="str">
        <f>UPPER(TEXT(tbl_raw_data[[#This Row],[updated_date]],"MMMM"))</f>
        <v>AUGUST</v>
      </c>
      <c r="M5177" s="65" t="str">
        <f>"WEEK "&amp;IF(ROUNDUP(DAY(tbl_raw_data[[#This Row],[updated_date]])/7,0)=5,4,ROUNDUP(DAY(tbl_raw_data[[#This Row],[updated_date]])/7,0))</f>
        <v>WEEK 3</v>
      </c>
      <c r="N5177" s="71" t="str">
        <f>UPPER(VLOOKUP(tbl_raw_data[[#This Row],[Analyst]],settings!$A$1:$B$15,2,0))</f>
        <v>FARDIN</v>
      </c>
      <c r="O5177" s="71" t="str">
        <f>TRIM(UPPER(tbl_raw_data[[#This Row],[Outcome]]))</f>
        <v>APPROVE</v>
      </c>
      <c r="P5177" s="71" t="str">
        <f>TRIM(UPPER(tbl_raw_data[[#This Row],[Queue Name]]))</f>
        <v>CONSUMER POST BUREAU</v>
      </c>
      <c r="Q5177" s="71" t="str">
        <f>IF(tbl_raw_data[[#This Row],[time_taken_in_min]]&lt;=settings!$D$2,"SLA_MET","SLA_NOT_MET")</f>
        <v>SLA_NOT_MET</v>
      </c>
    </row>
    <row r="5178" spans="1:17" hidden="1" x14ac:dyDescent="0.3">
      <c r="A5178" s="5" t="s">
        <v>6141</v>
      </c>
      <c r="B5178" s="34">
        <v>45155.571550925924</v>
      </c>
      <c r="C5178" s="42">
        <v>45155.583923611113</v>
      </c>
      <c r="D5178" s="3" t="s">
        <v>10</v>
      </c>
      <c r="E5178" s="3" t="s">
        <v>11</v>
      </c>
      <c r="F5178" s="14" t="s">
        <v>17</v>
      </c>
      <c r="G5178" s="4"/>
      <c r="H5178" s="84" t="str">
        <f t="shared" si="80"/>
        <v>Reason Unknown</v>
      </c>
      <c r="I5178" s="63">
        <f>(tbl_raw_data[[#This Row],[Date Actioned]])-(tbl_raw_data[[#This Row],[Date Tagged]])</f>
        <v>1.2372685188893229E-2</v>
      </c>
      <c r="J5178" s="66">
        <f>HOUR(tbl_raw_data[[#This Row],[time_taken]])*60+MINUTE(tbl_raw_data[[#This Row],[time_taken]])+SECOND(tbl_raw_data[[#This Row],[time_taken]])/60</f>
        <v>17.816666666666666</v>
      </c>
      <c r="K5178" s="68">
        <f>DATE(YEAR(tbl_raw_data[[#This Row],[Date Actioned]]),MONTH(tbl_raw_data[[#This Row],[Date Actioned]]),DAY(tbl_raw_data[[#This Row],[Date Actioned]]))</f>
        <v>45155</v>
      </c>
      <c r="L5178" s="65" t="str">
        <f>UPPER(TEXT(tbl_raw_data[[#This Row],[updated_date]],"MMMM"))</f>
        <v>AUGUST</v>
      </c>
      <c r="M5178" s="65" t="str">
        <f>"WEEK "&amp;IF(ROUNDUP(DAY(tbl_raw_data[[#This Row],[updated_date]])/7,0)=5,4,ROUNDUP(DAY(tbl_raw_data[[#This Row],[updated_date]])/7,0))</f>
        <v>WEEK 3</v>
      </c>
      <c r="N5178" s="71" t="str">
        <f>UPPER(VLOOKUP(tbl_raw_data[[#This Row],[Analyst]],settings!$A$1:$B$15,2,0))</f>
        <v>MERCEDES</v>
      </c>
      <c r="O5178" s="71" t="str">
        <f>TRIM(UPPER(tbl_raw_data[[#This Row],[Outcome]]))</f>
        <v>APPROVE</v>
      </c>
      <c r="P5178" s="71" t="str">
        <f>TRIM(UPPER(tbl_raw_data[[#This Row],[Queue Name]]))</f>
        <v>CONSUMER EXISTING</v>
      </c>
      <c r="Q5178" s="71" t="str">
        <f>IF(tbl_raw_data[[#This Row],[time_taken_in_min]]&lt;=settings!$D$2,"SLA_MET","SLA_NOT_MET")</f>
        <v>SLA_MET</v>
      </c>
    </row>
    <row r="5179" spans="1:17" hidden="1" x14ac:dyDescent="0.3">
      <c r="A5179" s="7" t="s">
        <v>6142</v>
      </c>
      <c r="B5179" s="34">
        <v>45155.582777777781</v>
      </c>
      <c r="C5179" s="43">
        <v>45155.591886574075</v>
      </c>
      <c r="D5179" s="6" t="s">
        <v>10</v>
      </c>
      <c r="E5179" s="6" t="s">
        <v>11</v>
      </c>
      <c r="F5179" s="15" t="s">
        <v>114</v>
      </c>
      <c r="G5179" s="9"/>
      <c r="H5179" s="84" t="str">
        <f t="shared" si="80"/>
        <v>Reason Unknown</v>
      </c>
      <c r="I5179" s="63">
        <f>(tbl_raw_data[[#This Row],[Date Actioned]])-(tbl_raw_data[[#This Row],[Date Tagged]])</f>
        <v>9.1087962937308475E-3</v>
      </c>
      <c r="J5179" s="66">
        <f>HOUR(tbl_raw_data[[#This Row],[time_taken]])*60+MINUTE(tbl_raw_data[[#This Row],[time_taken]])+SECOND(tbl_raw_data[[#This Row],[time_taken]])/60</f>
        <v>13.116666666666667</v>
      </c>
      <c r="K5179" s="68">
        <f>DATE(YEAR(tbl_raw_data[[#This Row],[Date Actioned]]),MONTH(tbl_raw_data[[#This Row],[Date Actioned]]),DAY(tbl_raw_data[[#This Row],[Date Actioned]]))</f>
        <v>45155</v>
      </c>
      <c r="L5179" s="65" t="str">
        <f>UPPER(TEXT(tbl_raw_data[[#This Row],[updated_date]],"MMMM"))</f>
        <v>AUGUST</v>
      </c>
      <c r="M5179" s="65" t="str">
        <f>"WEEK "&amp;IF(ROUNDUP(DAY(tbl_raw_data[[#This Row],[updated_date]])/7,0)=5,4,ROUNDUP(DAY(tbl_raw_data[[#This Row],[updated_date]])/7,0))</f>
        <v>WEEK 3</v>
      </c>
      <c r="N5179" s="71" t="str">
        <f>UPPER(VLOOKUP(tbl_raw_data[[#This Row],[Analyst]],settings!$A$1:$B$15,2,0))</f>
        <v>FARDIN</v>
      </c>
      <c r="O5179" s="71" t="str">
        <f>TRIM(UPPER(tbl_raw_data[[#This Row],[Outcome]]))</f>
        <v>APPROVE</v>
      </c>
      <c r="P5179" s="71" t="str">
        <f>TRIM(UPPER(tbl_raw_data[[#This Row],[Queue Name]]))</f>
        <v>CONSUMER EXISTING</v>
      </c>
      <c r="Q5179" s="71" t="str">
        <f>IF(tbl_raw_data[[#This Row],[time_taken_in_min]]&lt;=settings!$D$2,"SLA_MET","SLA_NOT_MET")</f>
        <v>SLA_MET</v>
      </c>
    </row>
    <row r="5180" spans="1:17" hidden="1" x14ac:dyDescent="0.3">
      <c r="A5180" s="1" t="s">
        <v>6143</v>
      </c>
      <c r="B5180" s="34">
        <v>45155.602789351855</v>
      </c>
      <c r="C5180" s="42">
        <v>45155.609907407408</v>
      </c>
      <c r="D5180" s="3" t="s">
        <v>10</v>
      </c>
      <c r="E5180" s="3" t="s">
        <v>11</v>
      </c>
      <c r="F5180" s="14" t="s">
        <v>21</v>
      </c>
      <c r="G5180" s="4"/>
      <c r="H5180" s="84" t="str">
        <f t="shared" si="80"/>
        <v>Reason Unknown</v>
      </c>
      <c r="I5180" s="63">
        <f>(tbl_raw_data[[#This Row],[Date Actioned]])-(tbl_raw_data[[#This Row],[Date Tagged]])</f>
        <v>7.1180555532919243E-3</v>
      </c>
      <c r="J5180" s="66">
        <f>HOUR(tbl_raw_data[[#This Row],[time_taken]])*60+MINUTE(tbl_raw_data[[#This Row],[time_taken]])+SECOND(tbl_raw_data[[#This Row],[time_taken]])/60</f>
        <v>10.25</v>
      </c>
      <c r="K5180" s="68">
        <f>DATE(YEAR(tbl_raw_data[[#This Row],[Date Actioned]]),MONTH(tbl_raw_data[[#This Row],[Date Actioned]]),DAY(tbl_raw_data[[#This Row],[Date Actioned]]))</f>
        <v>45155</v>
      </c>
      <c r="L5180" s="65" t="str">
        <f>UPPER(TEXT(tbl_raw_data[[#This Row],[updated_date]],"MMMM"))</f>
        <v>AUGUST</v>
      </c>
      <c r="M5180" s="65" t="str">
        <f>"WEEK "&amp;IF(ROUNDUP(DAY(tbl_raw_data[[#This Row],[updated_date]])/7,0)=5,4,ROUNDUP(DAY(tbl_raw_data[[#This Row],[updated_date]])/7,0))</f>
        <v>WEEK 3</v>
      </c>
      <c r="N5180" s="71" t="str">
        <f>UPPER(VLOOKUP(tbl_raw_data[[#This Row],[Analyst]],settings!$A$1:$B$15,2,0))</f>
        <v>SHAHID</v>
      </c>
      <c r="O5180" s="71" t="str">
        <f>TRIM(UPPER(tbl_raw_data[[#This Row],[Outcome]]))</f>
        <v>APPROVE</v>
      </c>
      <c r="P5180" s="71" t="str">
        <f>TRIM(UPPER(tbl_raw_data[[#This Row],[Queue Name]]))</f>
        <v>CONSUMER EXISTING</v>
      </c>
      <c r="Q5180" s="71" t="str">
        <f>IF(tbl_raw_data[[#This Row],[time_taken_in_min]]&lt;=settings!$D$2,"SLA_MET","SLA_NOT_MET")</f>
        <v>SLA_MET</v>
      </c>
    </row>
    <row r="5181" spans="1:17" hidden="1" x14ac:dyDescent="0.3">
      <c r="A5181" s="5" t="s">
        <v>6144</v>
      </c>
      <c r="B5181" s="34">
        <v>45155.603136574071</v>
      </c>
      <c r="C5181" s="43">
        <v>45155.618726851855</v>
      </c>
      <c r="D5181" s="6" t="s">
        <v>10</v>
      </c>
      <c r="E5181" s="6" t="s">
        <v>11</v>
      </c>
      <c r="F5181" s="15" t="s">
        <v>9</v>
      </c>
      <c r="G5181" s="9"/>
      <c r="H5181" s="84" t="str">
        <f t="shared" si="80"/>
        <v>Reason Unknown</v>
      </c>
      <c r="I5181" s="63">
        <f>(tbl_raw_data[[#This Row],[Date Actioned]])-(tbl_raw_data[[#This Row],[Date Tagged]])</f>
        <v>1.5590277784212958E-2</v>
      </c>
      <c r="J5181" s="66">
        <f>HOUR(tbl_raw_data[[#This Row],[time_taken]])*60+MINUTE(tbl_raw_data[[#This Row],[time_taken]])+SECOND(tbl_raw_data[[#This Row],[time_taken]])/60</f>
        <v>22.45</v>
      </c>
      <c r="K5181" s="68">
        <f>DATE(YEAR(tbl_raw_data[[#This Row],[Date Actioned]]),MONTH(tbl_raw_data[[#This Row],[Date Actioned]]),DAY(tbl_raw_data[[#This Row],[Date Actioned]]))</f>
        <v>45155</v>
      </c>
      <c r="L5181" s="65" t="str">
        <f>UPPER(TEXT(tbl_raw_data[[#This Row],[updated_date]],"MMMM"))</f>
        <v>AUGUST</v>
      </c>
      <c r="M5181" s="65" t="str">
        <f>"WEEK "&amp;IF(ROUNDUP(DAY(tbl_raw_data[[#This Row],[updated_date]])/7,0)=5,4,ROUNDUP(DAY(tbl_raw_data[[#This Row],[updated_date]])/7,0))</f>
        <v>WEEK 3</v>
      </c>
      <c r="N5181" s="71" t="str">
        <f>UPPER(VLOOKUP(tbl_raw_data[[#This Row],[Analyst]],settings!$A$1:$B$15,2,0))</f>
        <v>QUADIR</v>
      </c>
      <c r="O5181" s="71" t="str">
        <f>TRIM(UPPER(tbl_raw_data[[#This Row],[Outcome]]))</f>
        <v>APPROVE</v>
      </c>
      <c r="P5181" s="71" t="str">
        <f>TRIM(UPPER(tbl_raw_data[[#This Row],[Queue Name]]))</f>
        <v>CONSUMER EXISTING</v>
      </c>
      <c r="Q5181" s="71" t="str">
        <f>IF(tbl_raw_data[[#This Row],[time_taken_in_min]]&lt;=settings!$D$2,"SLA_MET","SLA_NOT_MET")</f>
        <v>SLA_NOT_MET</v>
      </c>
    </row>
    <row r="5182" spans="1:17" hidden="1" x14ac:dyDescent="0.3">
      <c r="A5182" s="7" t="s">
        <v>6145</v>
      </c>
      <c r="B5182" s="34">
        <v>45155.608240740738</v>
      </c>
      <c r="C5182" s="42">
        <v>45155.612881944442</v>
      </c>
      <c r="D5182" s="3" t="s">
        <v>10</v>
      </c>
      <c r="E5182" s="3" t="s">
        <v>8</v>
      </c>
      <c r="F5182" s="14" t="s">
        <v>21</v>
      </c>
      <c r="G5182" s="4"/>
      <c r="H5182" s="84" t="str">
        <f t="shared" si="80"/>
        <v>Reason Unknown</v>
      </c>
      <c r="I5182" s="63">
        <f>(tbl_raw_data[[#This Row],[Date Actioned]])-(tbl_raw_data[[#This Row],[Date Tagged]])</f>
        <v>4.6412037045229226E-3</v>
      </c>
      <c r="J5182" s="66">
        <f>HOUR(tbl_raw_data[[#This Row],[time_taken]])*60+MINUTE(tbl_raw_data[[#This Row],[time_taken]])+SECOND(tbl_raw_data[[#This Row],[time_taken]])/60</f>
        <v>6.6833333333333336</v>
      </c>
      <c r="K5182" s="68">
        <f>DATE(YEAR(tbl_raw_data[[#This Row],[Date Actioned]]),MONTH(tbl_raw_data[[#This Row],[Date Actioned]]),DAY(tbl_raw_data[[#This Row],[Date Actioned]]))</f>
        <v>45155</v>
      </c>
      <c r="L5182" s="65" t="str">
        <f>UPPER(TEXT(tbl_raw_data[[#This Row],[updated_date]],"MMMM"))</f>
        <v>AUGUST</v>
      </c>
      <c r="M5182" s="65" t="str">
        <f>"WEEK "&amp;IF(ROUNDUP(DAY(tbl_raw_data[[#This Row],[updated_date]])/7,0)=5,4,ROUNDUP(DAY(tbl_raw_data[[#This Row],[updated_date]])/7,0))</f>
        <v>WEEK 3</v>
      </c>
      <c r="N5182" s="71" t="str">
        <f>UPPER(VLOOKUP(tbl_raw_data[[#This Row],[Analyst]],settings!$A$1:$B$15,2,0))</f>
        <v>SHAHID</v>
      </c>
      <c r="O5182" s="71" t="str">
        <f>TRIM(UPPER(tbl_raw_data[[#This Row],[Outcome]]))</f>
        <v>APPROVE</v>
      </c>
      <c r="P5182" s="71" t="str">
        <f>TRIM(UPPER(tbl_raw_data[[#This Row],[Queue Name]]))</f>
        <v>CONSUMER POST BUREAU</v>
      </c>
      <c r="Q5182" s="71" t="str">
        <f>IF(tbl_raw_data[[#This Row],[time_taken_in_min]]&lt;=settings!$D$2,"SLA_MET","SLA_NOT_MET")</f>
        <v>SLA_MET</v>
      </c>
    </row>
    <row r="5183" spans="1:17" hidden="1" x14ac:dyDescent="0.3">
      <c r="A5183" s="1" t="s">
        <v>6146</v>
      </c>
      <c r="B5183" s="34">
        <v>45155.612708333334</v>
      </c>
      <c r="C5183" s="43">
        <v>45155.616724537038</v>
      </c>
      <c r="D5183" s="6" t="s">
        <v>10</v>
      </c>
      <c r="E5183" s="6" t="s">
        <v>8</v>
      </c>
      <c r="F5183" s="15" t="s">
        <v>17</v>
      </c>
      <c r="G5183" s="9"/>
      <c r="H5183" s="84" t="str">
        <f t="shared" si="80"/>
        <v>Reason Unknown</v>
      </c>
      <c r="I5183" s="63">
        <f>(tbl_raw_data[[#This Row],[Date Actioned]])-(tbl_raw_data[[#This Row],[Date Tagged]])</f>
        <v>4.016203703940846E-3</v>
      </c>
      <c r="J5183" s="66">
        <f>HOUR(tbl_raw_data[[#This Row],[time_taken]])*60+MINUTE(tbl_raw_data[[#This Row],[time_taken]])+SECOND(tbl_raw_data[[#This Row],[time_taken]])/60</f>
        <v>5.7833333333333332</v>
      </c>
      <c r="K5183" s="68">
        <f>DATE(YEAR(tbl_raw_data[[#This Row],[Date Actioned]]),MONTH(tbl_raw_data[[#This Row],[Date Actioned]]),DAY(tbl_raw_data[[#This Row],[Date Actioned]]))</f>
        <v>45155</v>
      </c>
      <c r="L5183" s="65" t="str">
        <f>UPPER(TEXT(tbl_raw_data[[#This Row],[updated_date]],"MMMM"))</f>
        <v>AUGUST</v>
      </c>
      <c r="M5183" s="65" t="str">
        <f>"WEEK "&amp;IF(ROUNDUP(DAY(tbl_raw_data[[#This Row],[updated_date]])/7,0)=5,4,ROUNDUP(DAY(tbl_raw_data[[#This Row],[updated_date]])/7,0))</f>
        <v>WEEK 3</v>
      </c>
      <c r="N5183" s="71" t="str">
        <f>UPPER(VLOOKUP(tbl_raw_data[[#This Row],[Analyst]],settings!$A$1:$B$15,2,0))</f>
        <v>MERCEDES</v>
      </c>
      <c r="O5183" s="71" t="str">
        <f>TRIM(UPPER(tbl_raw_data[[#This Row],[Outcome]]))</f>
        <v>APPROVE</v>
      </c>
      <c r="P5183" s="71" t="str">
        <f>TRIM(UPPER(tbl_raw_data[[#This Row],[Queue Name]]))</f>
        <v>CONSUMER POST BUREAU</v>
      </c>
      <c r="Q5183" s="71" t="str">
        <f>IF(tbl_raw_data[[#This Row],[time_taken_in_min]]&lt;=settings!$D$2,"SLA_MET","SLA_NOT_MET")</f>
        <v>SLA_MET</v>
      </c>
    </row>
    <row r="5184" spans="1:17" hidden="1" x14ac:dyDescent="0.3">
      <c r="A5184" s="5" t="s">
        <v>6147</v>
      </c>
      <c r="B5184" s="34">
        <v>45155.626145833332</v>
      </c>
      <c r="C5184" s="42">
        <v>45155.641226851854</v>
      </c>
      <c r="D5184" s="3" t="s">
        <v>10</v>
      </c>
      <c r="E5184" s="3" t="s">
        <v>11</v>
      </c>
      <c r="F5184" s="14" t="s">
        <v>9</v>
      </c>
      <c r="G5184" s="4"/>
      <c r="H5184" s="84" t="str">
        <f t="shared" si="80"/>
        <v>Reason Unknown</v>
      </c>
      <c r="I5184" s="63">
        <f>(tbl_raw_data[[#This Row],[Date Actioned]])-(tbl_raw_data[[#This Row],[Date Tagged]])</f>
        <v>1.5081018522323575E-2</v>
      </c>
      <c r="J5184" s="66">
        <f>HOUR(tbl_raw_data[[#This Row],[time_taken]])*60+MINUTE(tbl_raw_data[[#This Row],[time_taken]])+SECOND(tbl_raw_data[[#This Row],[time_taken]])/60</f>
        <v>21.716666666666665</v>
      </c>
      <c r="K5184" s="68">
        <f>DATE(YEAR(tbl_raw_data[[#This Row],[Date Actioned]]),MONTH(tbl_raw_data[[#This Row],[Date Actioned]]),DAY(tbl_raw_data[[#This Row],[Date Actioned]]))</f>
        <v>45155</v>
      </c>
      <c r="L5184" s="65" t="str">
        <f>UPPER(TEXT(tbl_raw_data[[#This Row],[updated_date]],"MMMM"))</f>
        <v>AUGUST</v>
      </c>
      <c r="M5184" s="65" t="str">
        <f>"WEEK "&amp;IF(ROUNDUP(DAY(tbl_raw_data[[#This Row],[updated_date]])/7,0)=5,4,ROUNDUP(DAY(tbl_raw_data[[#This Row],[updated_date]])/7,0))</f>
        <v>WEEK 3</v>
      </c>
      <c r="N5184" s="71" t="str">
        <f>UPPER(VLOOKUP(tbl_raw_data[[#This Row],[Analyst]],settings!$A$1:$B$15,2,0))</f>
        <v>QUADIR</v>
      </c>
      <c r="O5184" s="71" t="str">
        <f>TRIM(UPPER(tbl_raw_data[[#This Row],[Outcome]]))</f>
        <v>APPROVE</v>
      </c>
      <c r="P5184" s="71" t="str">
        <f>TRIM(UPPER(tbl_raw_data[[#This Row],[Queue Name]]))</f>
        <v>CONSUMER EXISTING</v>
      </c>
      <c r="Q5184" s="71" t="str">
        <f>IF(tbl_raw_data[[#This Row],[time_taken_in_min]]&lt;=settings!$D$2,"SLA_MET","SLA_NOT_MET")</f>
        <v>SLA_NOT_MET</v>
      </c>
    </row>
    <row r="5185" spans="1:17" hidden="1" x14ac:dyDescent="0.3">
      <c r="A5185" s="7" t="s">
        <v>6148</v>
      </c>
      <c r="B5185" s="34">
        <v>45155.631238425929</v>
      </c>
      <c r="C5185" s="43">
        <v>45155.639780092592</v>
      </c>
      <c r="D5185" s="6" t="s">
        <v>10</v>
      </c>
      <c r="E5185" s="6" t="s">
        <v>8</v>
      </c>
      <c r="F5185" s="15" t="s">
        <v>17</v>
      </c>
      <c r="G5185" s="9"/>
      <c r="H5185" s="84" t="str">
        <f t="shared" si="80"/>
        <v>Reason Unknown</v>
      </c>
      <c r="I5185" s="63">
        <f>(tbl_raw_data[[#This Row],[Date Actioned]])-(tbl_raw_data[[#This Row],[Date Tagged]])</f>
        <v>8.5416666624951176E-3</v>
      </c>
      <c r="J5185" s="66">
        <f>HOUR(tbl_raw_data[[#This Row],[time_taken]])*60+MINUTE(tbl_raw_data[[#This Row],[time_taken]])+SECOND(tbl_raw_data[[#This Row],[time_taken]])/60</f>
        <v>12.3</v>
      </c>
      <c r="K5185" s="68">
        <f>DATE(YEAR(tbl_raw_data[[#This Row],[Date Actioned]]),MONTH(tbl_raw_data[[#This Row],[Date Actioned]]),DAY(tbl_raw_data[[#This Row],[Date Actioned]]))</f>
        <v>45155</v>
      </c>
      <c r="L5185" s="65" t="str">
        <f>UPPER(TEXT(tbl_raw_data[[#This Row],[updated_date]],"MMMM"))</f>
        <v>AUGUST</v>
      </c>
      <c r="M5185" s="65" t="str">
        <f>"WEEK "&amp;IF(ROUNDUP(DAY(tbl_raw_data[[#This Row],[updated_date]])/7,0)=5,4,ROUNDUP(DAY(tbl_raw_data[[#This Row],[updated_date]])/7,0))</f>
        <v>WEEK 3</v>
      </c>
      <c r="N5185" s="71" t="str">
        <f>UPPER(VLOOKUP(tbl_raw_data[[#This Row],[Analyst]],settings!$A$1:$B$15,2,0))</f>
        <v>MERCEDES</v>
      </c>
      <c r="O5185" s="71" t="str">
        <f>TRIM(UPPER(tbl_raw_data[[#This Row],[Outcome]]))</f>
        <v>APPROVE</v>
      </c>
      <c r="P5185" s="71" t="str">
        <f>TRIM(UPPER(tbl_raw_data[[#This Row],[Queue Name]]))</f>
        <v>CONSUMER POST BUREAU</v>
      </c>
      <c r="Q5185" s="71" t="str">
        <f>IF(tbl_raw_data[[#This Row],[time_taken_in_min]]&lt;=settings!$D$2,"SLA_MET","SLA_NOT_MET")</f>
        <v>SLA_MET</v>
      </c>
    </row>
    <row r="5186" spans="1:17" hidden="1" x14ac:dyDescent="0.3">
      <c r="A5186" s="1" t="s">
        <v>6149</v>
      </c>
      <c r="B5186" s="34">
        <v>45155.633356481485</v>
      </c>
      <c r="C5186" s="42">
        <v>45155.640486111108</v>
      </c>
      <c r="D5186" s="3" t="s">
        <v>10</v>
      </c>
      <c r="E5186" s="3" t="s">
        <v>8</v>
      </c>
      <c r="F5186" s="14" t="s">
        <v>114</v>
      </c>
      <c r="G5186" s="4"/>
      <c r="H5186" s="84" t="str">
        <f t="shared" si="80"/>
        <v>Reason Unknown</v>
      </c>
      <c r="I5186" s="63">
        <f>(tbl_raw_data[[#This Row],[Date Actioned]])-(tbl_raw_data[[#This Row],[Date Tagged]])</f>
        <v>7.1296296227956191E-3</v>
      </c>
      <c r="J5186" s="66">
        <f>HOUR(tbl_raw_data[[#This Row],[time_taken]])*60+MINUTE(tbl_raw_data[[#This Row],[time_taken]])+SECOND(tbl_raw_data[[#This Row],[time_taken]])/60</f>
        <v>10.266666666666667</v>
      </c>
      <c r="K5186" s="68">
        <f>DATE(YEAR(tbl_raw_data[[#This Row],[Date Actioned]]),MONTH(tbl_raw_data[[#This Row],[Date Actioned]]),DAY(tbl_raw_data[[#This Row],[Date Actioned]]))</f>
        <v>45155</v>
      </c>
      <c r="L5186" s="65" t="str">
        <f>UPPER(TEXT(tbl_raw_data[[#This Row],[updated_date]],"MMMM"))</f>
        <v>AUGUST</v>
      </c>
      <c r="M5186" s="65" t="str">
        <f>"WEEK "&amp;IF(ROUNDUP(DAY(tbl_raw_data[[#This Row],[updated_date]])/7,0)=5,4,ROUNDUP(DAY(tbl_raw_data[[#This Row],[updated_date]])/7,0))</f>
        <v>WEEK 3</v>
      </c>
      <c r="N5186" s="71" t="str">
        <f>UPPER(VLOOKUP(tbl_raw_data[[#This Row],[Analyst]],settings!$A$1:$B$15,2,0))</f>
        <v>FARDIN</v>
      </c>
      <c r="O5186" s="71" t="str">
        <f>TRIM(UPPER(tbl_raw_data[[#This Row],[Outcome]]))</f>
        <v>APPROVE</v>
      </c>
      <c r="P5186" s="71" t="str">
        <f>TRIM(UPPER(tbl_raw_data[[#This Row],[Queue Name]]))</f>
        <v>CONSUMER POST BUREAU</v>
      </c>
      <c r="Q5186" s="71" t="str">
        <f>IF(tbl_raw_data[[#This Row],[time_taken_in_min]]&lt;=settings!$D$2,"SLA_MET","SLA_NOT_MET")</f>
        <v>SLA_MET</v>
      </c>
    </row>
    <row r="5187" spans="1:17" hidden="1" x14ac:dyDescent="0.3">
      <c r="A5187" s="5" t="s">
        <v>6150</v>
      </c>
      <c r="B5187" s="34">
        <v>45155.638391203705</v>
      </c>
      <c r="C5187" s="43">
        <v>45155.660312499997</v>
      </c>
      <c r="D5187" s="6" t="s">
        <v>10</v>
      </c>
      <c r="E5187" s="6" t="s">
        <v>11</v>
      </c>
      <c r="F5187" s="15" t="s">
        <v>17</v>
      </c>
      <c r="G5187" s="9"/>
      <c r="H5187" s="84" t="str">
        <f t="shared" ref="H5187:H5250" si="81">IF(OR(ISNUMBER(SEARCH("duplicate",G5187)), ISNUMBER(SEARCH("previously",G5187)), ISNUMBER(SEARCH("previously approved",G5187))), "Duplicate Application",
IF(OR(ISNUMBER(SEARCH("incorrect",G5187)), ISNUMBER(SEARCH("remove", G5187))), "Incorrect Details",
IF(ISNUMBER(SEARCH("incomplete",G5187)), "Incomplete Details",
IF(ISNUMBER(SEARCH("overdue",G5187)), "Overdue Bill",
IF(OR(ISNUMBER(SEARCH("resubmit as", G5187)), ISNUMBER(SEARCH("re-submit as", G5187))), "Incorrect Queue",
IF(OR(ISNUMBER(SEARCH("100",G5187)), ISNUMBER(SEARCH("correct", G5187)), ISNUMBER(SEARCH("email", G5187)), ISNUMBER(SEARCH("please submit", G5187)), ISNUMBER(SEARCH("please resubmit",G5187)), ISNUMBER(SEARCH("please re-submit", G5187)), ISNUMBER(SEARCH("please send", G5187))), "Incomplete Details",
IF(ISNUMBER(SEARCH("error", G5187)), "System Error", "Reason Unknown")))))))</f>
        <v>Reason Unknown</v>
      </c>
      <c r="I5187" s="63">
        <f>(tbl_raw_data[[#This Row],[Date Actioned]])-(tbl_raw_data[[#This Row],[Date Tagged]])</f>
        <v>2.1921296291111503E-2</v>
      </c>
      <c r="J5187" s="66">
        <f>HOUR(tbl_raw_data[[#This Row],[time_taken]])*60+MINUTE(tbl_raw_data[[#This Row],[time_taken]])+SECOND(tbl_raw_data[[#This Row],[time_taken]])/60</f>
        <v>31.566666666666666</v>
      </c>
      <c r="K5187" s="68">
        <f>DATE(YEAR(tbl_raw_data[[#This Row],[Date Actioned]]),MONTH(tbl_raw_data[[#This Row],[Date Actioned]]),DAY(tbl_raw_data[[#This Row],[Date Actioned]]))</f>
        <v>45155</v>
      </c>
      <c r="L5187" s="65" t="str">
        <f>UPPER(TEXT(tbl_raw_data[[#This Row],[updated_date]],"MMMM"))</f>
        <v>AUGUST</v>
      </c>
      <c r="M5187" s="65" t="str">
        <f>"WEEK "&amp;IF(ROUNDUP(DAY(tbl_raw_data[[#This Row],[updated_date]])/7,0)=5,4,ROUNDUP(DAY(tbl_raw_data[[#This Row],[updated_date]])/7,0))</f>
        <v>WEEK 3</v>
      </c>
      <c r="N5187" s="71" t="str">
        <f>UPPER(VLOOKUP(tbl_raw_data[[#This Row],[Analyst]],settings!$A$1:$B$15,2,0))</f>
        <v>MERCEDES</v>
      </c>
      <c r="O5187" s="71" t="str">
        <f>TRIM(UPPER(tbl_raw_data[[#This Row],[Outcome]]))</f>
        <v>APPROVE</v>
      </c>
      <c r="P5187" s="71" t="str">
        <f>TRIM(UPPER(tbl_raw_data[[#This Row],[Queue Name]]))</f>
        <v>CONSUMER EXISTING</v>
      </c>
      <c r="Q5187" s="71" t="str">
        <f>IF(tbl_raw_data[[#This Row],[time_taken_in_min]]&lt;=settings!$D$2,"SLA_MET","SLA_NOT_MET")</f>
        <v>SLA_NOT_MET</v>
      </c>
    </row>
    <row r="5188" spans="1:17" hidden="1" x14ac:dyDescent="0.3">
      <c r="A5188" s="7" t="s">
        <v>6151</v>
      </c>
      <c r="B5188" s="34">
        <v>45155.644606481481</v>
      </c>
      <c r="C5188" s="42">
        <v>45155.650208333333</v>
      </c>
      <c r="D5188" s="3" t="s">
        <v>10</v>
      </c>
      <c r="E5188" s="3" t="s">
        <v>8</v>
      </c>
      <c r="F5188" s="14" t="s">
        <v>114</v>
      </c>
      <c r="G5188" s="4"/>
      <c r="H5188" s="84" t="str">
        <f t="shared" si="81"/>
        <v>Reason Unknown</v>
      </c>
      <c r="I5188" s="63">
        <f>(tbl_raw_data[[#This Row],[Date Actioned]])-(tbl_raw_data[[#This Row],[Date Tagged]])</f>
        <v>5.6018518516793847E-3</v>
      </c>
      <c r="J5188" s="66">
        <f>HOUR(tbl_raw_data[[#This Row],[time_taken]])*60+MINUTE(tbl_raw_data[[#This Row],[time_taken]])+SECOND(tbl_raw_data[[#This Row],[time_taken]])/60</f>
        <v>8.0666666666666664</v>
      </c>
      <c r="K5188" s="68">
        <f>DATE(YEAR(tbl_raw_data[[#This Row],[Date Actioned]]),MONTH(tbl_raw_data[[#This Row],[Date Actioned]]),DAY(tbl_raw_data[[#This Row],[Date Actioned]]))</f>
        <v>45155</v>
      </c>
      <c r="L5188" s="65" t="str">
        <f>UPPER(TEXT(tbl_raw_data[[#This Row],[updated_date]],"MMMM"))</f>
        <v>AUGUST</v>
      </c>
      <c r="M5188" s="65" t="str">
        <f>"WEEK "&amp;IF(ROUNDUP(DAY(tbl_raw_data[[#This Row],[updated_date]])/7,0)=5,4,ROUNDUP(DAY(tbl_raw_data[[#This Row],[updated_date]])/7,0))</f>
        <v>WEEK 3</v>
      </c>
      <c r="N5188" s="71" t="str">
        <f>UPPER(VLOOKUP(tbl_raw_data[[#This Row],[Analyst]],settings!$A$1:$B$15,2,0))</f>
        <v>FARDIN</v>
      </c>
      <c r="O5188" s="71" t="str">
        <f>TRIM(UPPER(tbl_raw_data[[#This Row],[Outcome]]))</f>
        <v>APPROVE</v>
      </c>
      <c r="P5188" s="71" t="str">
        <f>TRIM(UPPER(tbl_raw_data[[#This Row],[Queue Name]]))</f>
        <v>CONSUMER POST BUREAU</v>
      </c>
      <c r="Q5188" s="71" t="str">
        <f>IF(tbl_raw_data[[#This Row],[time_taken_in_min]]&lt;=settings!$D$2,"SLA_MET","SLA_NOT_MET")</f>
        <v>SLA_MET</v>
      </c>
    </row>
    <row r="5189" spans="1:17" hidden="1" x14ac:dyDescent="0.3">
      <c r="A5189" s="1" t="s">
        <v>6152</v>
      </c>
      <c r="B5189" s="34">
        <v>45155.649664351855</v>
      </c>
      <c r="C5189" s="43">
        <v>45155.655335648145</v>
      </c>
      <c r="D5189" s="6" t="s">
        <v>10</v>
      </c>
      <c r="E5189" s="6" t="s">
        <v>8</v>
      </c>
      <c r="F5189" s="15" t="s">
        <v>114</v>
      </c>
      <c r="G5189" s="9"/>
      <c r="H5189" s="84" t="str">
        <f t="shared" si="81"/>
        <v>Reason Unknown</v>
      </c>
      <c r="I5189" s="63">
        <f>(tbl_raw_data[[#This Row],[Date Actioned]])-(tbl_raw_data[[#This Row],[Date Tagged]])</f>
        <v>5.6712962905294262E-3</v>
      </c>
      <c r="J5189" s="66">
        <f>HOUR(tbl_raw_data[[#This Row],[time_taken]])*60+MINUTE(tbl_raw_data[[#This Row],[time_taken]])+SECOND(tbl_raw_data[[#This Row],[time_taken]])/60</f>
        <v>8.1666666666666661</v>
      </c>
      <c r="K5189" s="68">
        <f>DATE(YEAR(tbl_raw_data[[#This Row],[Date Actioned]]),MONTH(tbl_raw_data[[#This Row],[Date Actioned]]),DAY(tbl_raw_data[[#This Row],[Date Actioned]]))</f>
        <v>45155</v>
      </c>
      <c r="L5189" s="65" t="str">
        <f>UPPER(TEXT(tbl_raw_data[[#This Row],[updated_date]],"MMMM"))</f>
        <v>AUGUST</v>
      </c>
      <c r="M5189" s="65" t="str">
        <f>"WEEK "&amp;IF(ROUNDUP(DAY(tbl_raw_data[[#This Row],[updated_date]])/7,0)=5,4,ROUNDUP(DAY(tbl_raw_data[[#This Row],[updated_date]])/7,0))</f>
        <v>WEEK 3</v>
      </c>
      <c r="N5189" s="71" t="str">
        <f>UPPER(VLOOKUP(tbl_raw_data[[#This Row],[Analyst]],settings!$A$1:$B$15,2,0))</f>
        <v>FARDIN</v>
      </c>
      <c r="O5189" s="71" t="str">
        <f>TRIM(UPPER(tbl_raw_data[[#This Row],[Outcome]]))</f>
        <v>APPROVE</v>
      </c>
      <c r="P5189" s="71" t="str">
        <f>TRIM(UPPER(tbl_raw_data[[#This Row],[Queue Name]]))</f>
        <v>CONSUMER POST BUREAU</v>
      </c>
      <c r="Q5189" s="71" t="str">
        <f>IF(tbl_raw_data[[#This Row],[time_taken_in_min]]&lt;=settings!$D$2,"SLA_MET","SLA_NOT_MET")</f>
        <v>SLA_MET</v>
      </c>
    </row>
    <row r="5190" spans="1:17" hidden="1" x14ac:dyDescent="0.3">
      <c r="A5190" s="5" t="s">
        <v>6153</v>
      </c>
      <c r="B5190" s="34">
        <v>45155.670127314814</v>
      </c>
      <c r="C5190" s="42">
        <v>45155.679814814815</v>
      </c>
      <c r="D5190" s="3" t="s">
        <v>10</v>
      </c>
      <c r="E5190" s="3" t="s">
        <v>11</v>
      </c>
      <c r="F5190" s="14" t="s">
        <v>114</v>
      </c>
      <c r="G5190" s="4"/>
      <c r="H5190" s="84" t="str">
        <f t="shared" si="81"/>
        <v>Reason Unknown</v>
      </c>
      <c r="I5190" s="63">
        <f>(tbl_raw_data[[#This Row],[Date Actioned]])-(tbl_raw_data[[#This Row],[Date Tagged]])</f>
        <v>9.6875000017462298E-3</v>
      </c>
      <c r="J5190" s="66">
        <f>HOUR(tbl_raw_data[[#This Row],[time_taken]])*60+MINUTE(tbl_raw_data[[#This Row],[time_taken]])+SECOND(tbl_raw_data[[#This Row],[time_taken]])/60</f>
        <v>13.95</v>
      </c>
      <c r="K5190" s="68">
        <f>DATE(YEAR(tbl_raw_data[[#This Row],[Date Actioned]]),MONTH(tbl_raw_data[[#This Row],[Date Actioned]]),DAY(tbl_raw_data[[#This Row],[Date Actioned]]))</f>
        <v>45155</v>
      </c>
      <c r="L5190" s="65" t="str">
        <f>UPPER(TEXT(tbl_raw_data[[#This Row],[updated_date]],"MMMM"))</f>
        <v>AUGUST</v>
      </c>
      <c r="M5190" s="65" t="str">
        <f>"WEEK "&amp;IF(ROUNDUP(DAY(tbl_raw_data[[#This Row],[updated_date]])/7,0)=5,4,ROUNDUP(DAY(tbl_raw_data[[#This Row],[updated_date]])/7,0))</f>
        <v>WEEK 3</v>
      </c>
      <c r="N5190" s="71" t="str">
        <f>UPPER(VLOOKUP(tbl_raw_data[[#This Row],[Analyst]],settings!$A$1:$B$15,2,0))</f>
        <v>FARDIN</v>
      </c>
      <c r="O5190" s="71" t="str">
        <f>TRIM(UPPER(tbl_raw_data[[#This Row],[Outcome]]))</f>
        <v>APPROVE</v>
      </c>
      <c r="P5190" s="71" t="str">
        <f>TRIM(UPPER(tbl_raw_data[[#This Row],[Queue Name]]))</f>
        <v>CONSUMER EXISTING</v>
      </c>
      <c r="Q5190" s="71" t="str">
        <f>IF(tbl_raw_data[[#This Row],[time_taken_in_min]]&lt;=settings!$D$2,"SLA_MET","SLA_NOT_MET")</f>
        <v>SLA_MET</v>
      </c>
    </row>
    <row r="5191" spans="1:17" hidden="1" x14ac:dyDescent="0.3">
      <c r="A5191" s="7" t="s">
        <v>6154</v>
      </c>
      <c r="B5191" s="34">
        <v>45155.67597222222</v>
      </c>
      <c r="C5191" s="43">
        <v>45155.680243055554</v>
      </c>
      <c r="D5191" s="6" t="s">
        <v>10</v>
      </c>
      <c r="E5191" s="6" t="s">
        <v>8</v>
      </c>
      <c r="F5191" s="15" t="s">
        <v>21</v>
      </c>
      <c r="G5191" s="9"/>
      <c r="H5191" s="84" t="str">
        <f t="shared" si="81"/>
        <v>Reason Unknown</v>
      </c>
      <c r="I5191" s="63">
        <f>(tbl_raw_data[[#This Row],[Date Actioned]])-(tbl_raw_data[[#This Row],[Date Tagged]])</f>
        <v>4.2708333348855376E-3</v>
      </c>
      <c r="J5191" s="66">
        <f>HOUR(tbl_raw_data[[#This Row],[time_taken]])*60+MINUTE(tbl_raw_data[[#This Row],[time_taken]])+SECOND(tbl_raw_data[[#This Row],[time_taken]])/60</f>
        <v>6.15</v>
      </c>
      <c r="K5191" s="68">
        <f>DATE(YEAR(tbl_raw_data[[#This Row],[Date Actioned]]),MONTH(tbl_raw_data[[#This Row],[Date Actioned]]),DAY(tbl_raw_data[[#This Row],[Date Actioned]]))</f>
        <v>45155</v>
      </c>
      <c r="L5191" s="65" t="str">
        <f>UPPER(TEXT(tbl_raw_data[[#This Row],[updated_date]],"MMMM"))</f>
        <v>AUGUST</v>
      </c>
      <c r="M5191" s="65" t="str">
        <f>"WEEK "&amp;IF(ROUNDUP(DAY(tbl_raw_data[[#This Row],[updated_date]])/7,0)=5,4,ROUNDUP(DAY(tbl_raw_data[[#This Row],[updated_date]])/7,0))</f>
        <v>WEEK 3</v>
      </c>
      <c r="N5191" s="71" t="str">
        <f>UPPER(VLOOKUP(tbl_raw_data[[#This Row],[Analyst]],settings!$A$1:$B$15,2,0))</f>
        <v>SHAHID</v>
      </c>
      <c r="O5191" s="71" t="str">
        <f>TRIM(UPPER(tbl_raw_data[[#This Row],[Outcome]]))</f>
        <v>APPROVE</v>
      </c>
      <c r="P5191" s="71" t="str">
        <f>TRIM(UPPER(tbl_raw_data[[#This Row],[Queue Name]]))</f>
        <v>CONSUMER POST BUREAU</v>
      </c>
      <c r="Q5191" s="71" t="str">
        <f>IF(tbl_raw_data[[#This Row],[time_taken_in_min]]&lt;=settings!$D$2,"SLA_MET","SLA_NOT_MET")</f>
        <v>SLA_MET</v>
      </c>
    </row>
    <row r="5192" spans="1:17" hidden="1" x14ac:dyDescent="0.3">
      <c r="A5192" s="1" t="s">
        <v>6155</v>
      </c>
      <c r="B5192" s="34">
        <v>45155.70071759259</v>
      </c>
      <c r="C5192" s="42">
        <v>45155.70685185185</v>
      </c>
      <c r="D5192" s="3" t="s">
        <v>10</v>
      </c>
      <c r="E5192" s="3" t="s">
        <v>8</v>
      </c>
      <c r="F5192" s="14" t="s">
        <v>9</v>
      </c>
      <c r="G5192" s="4"/>
      <c r="H5192" s="84" t="str">
        <f t="shared" si="81"/>
        <v>Reason Unknown</v>
      </c>
      <c r="I5192" s="63">
        <f>(tbl_raw_data[[#This Row],[Date Actioned]])-(tbl_raw_data[[#This Row],[Date Tagged]])</f>
        <v>6.1342592598521151E-3</v>
      </c>
      <c r="J5192" s="66">
        <f>HOUR(tbl_raw_data[[#This Row],[time_taken]])*60+MINUTE(tbl_raw_data[[#This Row],[time_taken]])+SECOND(tbl_raw_data[[#This Row],[time_taken]])/60</f>
        <v>8.8333333333333339</v>
      </c>
      <c r="K5192" s="68">
        <f>DATE(YEAR(tbl_raw_data[[#This Row],[Date Actioned]]),MONTH(tbl_raw_data[[#This Row],[Date Actioned]]),DAY(tbl_raw_data[[#This Row],[Date Actioned]]))</f>
        <v>45155</v>
      </c>
      <c r="L5192" s="65" t="str">
        <f>UPPER(TEXT(tbl_raw_data[[#This Row],[updated_date]],"MMMM"))</f>
        <v>AUGUST</v>
      </c>
      <c r="M5192" s="65" t="str">
        <f>"WEEK "&amp;IF(ROUNDUP(DAY(tbl_raw_data[[#This Row],[updated_date]])/7,0)=5,4,ROUNDUP(DAY(tbl_raw_data[[#This Row],[updated_date]])/7,0))</f>
        <v>WEEK 3</v>
      </c>
      <c r="N5192" s="71" t="str">
        <f>UPPER(VLOOKUP(tbl_raw_data[[#This Row],[Analyst]],settings!$A$1:$B$15,2,0))</f>
        <v>QUADIR</v>
      </c>
      <c r="O5192" s="71" t="str">
        <f>TRIM(UPPER(tbl_raw_data[[#This Row],[Outcome]]))</f>
        <v>APPROVE</v>
      </c>
      <c r="P5192" s="71" t="str">
        <f>TRIM(UPPER(tbl_raw_data[[#This Row],[Queue Name]]))</f>
        <v>CONSUMER POST BUREAU</v>
      </c>
      <c r="Q5192" s="71" t="str">
        <f>IF(tbl_raw_data[[#This Row],[time_taken_in_min]]&lt;=settings!$D$2,"SLA_MET","SLA_NOT_MET")</f>
        <v>SLA_MET</v>
      </c>
    </row>
    <row r="5193" spans="1:17" hidden="1" x14ac:dyDescent="0.3">
      <c r="A5193" s="5" t="s">
        <v>6156</v>
      </c>
      <c r="B5193" s="34">
        <v>45155.704467592594</v>
      </c>
      <c r="C5193" s="43">
        <v>45155.708611111113</v>
      </c>
      <c r="D5193" s="6" t="s">
        <v>10</v>
      </c>
      <c r="E5193" s="6" t="s">
        <v>8</v>
      </c>
      <c r="F5193" s="15" t="s">
        <v>21</v>
      </c>
      <c r="G5193" s="9"/>
      <c r="H5193" s="84" t="str">
        <f t="shared" si="81"/>
        <v>Reason Unknown</v>
      </c>
      <c r="I5193" s="63">
        <f>(tbl_raw_data[[#This Row],[Date Actioned]])-(tbl_raw_data[[#This Row],[Date Tagged]])</f>
        <v>4.1435185194131918E-3</v>
      </c>
      <c r="J5193" s="66">
        <f>HOUR(tbl_raw_data[[#This Row],[time_taken]])*60+MINUTE(tbl_raw_data[[#This Row],[time_taken]])+SECOND(tbl_raw_data[[#This Row],[time_taken]])/60</f>
        <v>5.9666666666666668</v>
      </c>
      <c r="K5193" s="68">
        <f>DATE(YEAR(tbl_raw_data[[#This Row],[Date Actioned]]),MONTH(tbl_raw_data[[#This Row],[Date Actioned]]),DAY(tbl_raw_data[[#This Row],[Date Actioned]]))</f>
        <v>45155</v>
      </c>
      <c r="L5193" s="65" t="str">
        <f>UPPER(TEXT(tbl_raw_data[[#This Row],[updated_date]],"MMMM"))</f>
        <v>AUGUST</v>
      </c>
      <c r="M5193" s="65" t="str">
        <f>"WEEK "&amp;IF(ROUNDUP(DAY(tbl_raw_data[[#This Row],[updated_date]])/7,0)=5,4,ROUNDUP(DAY(tbl_raw_data[[#This Row],[updated_date]])/7,0))</f>
        <v>WEEK 3</v>
      </c>
      <c r="N5193" s="71" t="str">
        <f>UPPER(VLOOKUP(tbl_raw_data[[#This Row],[Analyst]],settings!$A$1:$B$15,2,0))</f>
        <v>SHAHID</v>
      </c>
      <c r="O5193" s="71" t="str">
        <f>TRIM(UPPER(tbl_raw_data[[#This Row],[Outcome]]))</f>
        <v>APPROVE</v>
      </c>
      <c r="P5193" s="71" t="str">
        <f>TRIM(UPPER(tbl_raw_data[[#This Row],[Queue Name]]))</f>
        <v>CONSUMER POST BUREAU</v>
      </c>
      <c r="Q5193" s="71" t="str">
        <f>IF(tbl_raw_data[[#This Row],[time_taken_in_min]]&lt;=settings!$D$2,"SLA_MET","SLA_NOT_MET")</f>
        <v>SLA_MET</v>
      </c>
    </row>
    <row r="5194" spans="1:17" hidden="1" x14ac:dyDescent="0.3">
      <c r="A5194" s="7" t="s">
        <v>6157</v>
      </c>
      <c r="B5194" s="34">
        <v>45155.711898148147</v>
      </c>
      <c r="C5194" s="42">
        <v>45155.720532407409</v>
      </c>
      <c r="D5194" s="3" t="s">
        <v>10</v>
      </c>
      <c r="E5194" s="3" t="s">
        <v>11</v>
      </c>
      <c r="F5194" s="14" t="s">
        <v>17</v>
      </c>
      <c r="G5194" s="4"/>
      <c r="H5194" s="84" t="str">
        <f t="shared" si="81"/>
        <v>Reason Unknown</v>
      </c>
      <c r="I5194" s="63">
        <f>(tbl_raw_data[[#This Row],[Date Actioned]])-(tbl_raw_data[[#This Row],[Date Tagged]])</f>
        <v>8.6342592621804215E-3</v>
      </c>
      <c r="J5194" s="66">
        <f>HOUR(tbl_raw_data[[#This Row],[time_taken]])*60+MINUTE(tbl_raw_data[[#This Row],[time_taken]])+SECOND(tbl_raw_data[[#This Row],[time_taken]])/60</f>
        <v>12.433333333333334</v>
      </c>
      <c r="K5194" s="68">
        <f>DATE(YEAR(tbl_raw_data[[#This Row],[Date Actioned]]),MONTH(tbl_raw_data[[#This Row],[Date Actioned]]),DAY(tbl_raw_data[[#This Row],[Date Actioned]]))</f>
        <v>45155</v>
      </c>
      <c r="L5194" s="65" t="str">
        <f>UPPER(TEXT(tbl_raw_data[[#This Row],[updated_date]],"MMMM"))</f>
        <v>AUGUST</v>
      </c>
      <c r="M5194" s="65" t="str">
        <f>"WEEK "&amp;IF(ROUNDUP(DAY(tbl_raw_data[[#This Row],[updated_date]])/7,0)=5,4,ROUNDUP(DAY(tbl_raw_data[[#This Row],[updated_date]])/7,0))</f>
        <v>WEEK 3</v>
      </c>
      <c r="N5194" s="71" t="str">
        <f>UPPER(VLOOKUP(tbl_raw_data[[#This Row],[Analyst]],settings!$A$1:$B$15,2,0))</f>
        <v>MERCEDES</v>
      </c>
      <c r="O5194" s="71" t="str">
        <f>TRIM(UPPER(tbl_raw_data[[#This Row],[Outcome]]))</f>
        <v>APPROVE</v>
      </c>
      <c r="P5194" s="71" t="str">
        <f>TRIM(UPPER(tbl_raw_data[[#This Row],[Queue Name]]))</f>
        <v>CONSUMER EXISTING</v>
      </c>
      <c r="Q5194" s="71" t="str">
        <f>IF(tbl_raw_data[[#This Row],[time_taken_in_min]]&lt;=settings!$D$2,"SLA_MET","SLA_NOT_MET")</f>
        <v>SLA_MET</v>
      </c>
    </row>
    <row r="5195" spans="1:17" hidden="1" x14ac:dyDescent="0.3">
      <c r="A5195" s="1" t="s">
        <v>6158</v>
      </c>
      <c r="B5195" s="34">
        <v>45155.718425925923</v>
      </c>
      <c r="C5195" s="43">
        <v>45155.725451388891</v>
      </c>
      <c r="D5195" s="6" t="s">
        <v>10</v>
      </c>
      <c r="E5195" s="6" t="s">
        <v>8</v>
      </c>
      <c r="F5195" s="15" t="s">
        <v>114</v>
      </c>
      <c r="G5195" s="9"/>
      <c r="H5195" s="84" t="str">
        <f t="shared" si="81"/>
        <v>Reason Unknown</v>
      </c>
      <c r="I5195" s="63">
        <f>(tbl_raw_data[[#This Row],[Date Actioned]])-(tbl_raw_data[[#This Row],[Date Tagged]])</f>
        <v>7.0254629681585357E-3</v>
      </c>
      <c r="J5195" s="66">
        <f>HOUR(tbl_raw_data[[#This Row],[time_taken]])*60+MINUTE(tbl_raw_data[[#This Row],[time_taken]])+SECOND(tbl_raw_data[[#This Row],[time_taken]])/60</f>
        <v>10.116666666666667</v>
      </c>
      <c r="K5195" s="68">
        <f>DATE(YEAR(tbl_raw_data[[#This Row],[Date Actioned]]),MONTH(tbl_raw_data[[#This Row],[Date Actioned]]),DAY(tbl_raw_data[[#This Row],[Date Actioned]]))</f>
        <v>45155</v>
      </c>
      <c r="L5195" s="65" t="str">
        <f>UPPER(TEXT(tbl_raw_data[[#This Row],[updated_date]],"MMMM"))</f>
        <v>AUGUST</v>
      </c>
      <c r="M5195" s="65" t="str">
        <f>"WEEK "&amp;IF(ROUNDUP(DAY(tbl_raw_data[[#This Row],[updated_date]])/7,0)=5,4,ROUNDUP(DAY(tbl_raw_data[[#This Row],[updated_date]])/7,0))</f>
        <v>WEEK 3</v>
      </c>
      <c r="N5195" s="71" t="str">
        <f>UPPER(VLOOKUP(tbl_raw_data[[#This Row],[Analyst]],settings!$A$1:$B$15,2,0))</f>
        <v>FARDIN</v>
      </c>
      <c r="O5195" s="71" t="str">
        <f>TRIM(UPPER(tbl_raw_data[[#This Row],[Outcome]]))</f>
        <v>APPROVE</v>
      </c>
      <c r="P5195" s="71" t="str">
        <f>TRIM(UPPER(tbl_raw_data[[#This Row],[Queue Name]]))</f>
        <v>CONSUMER POST BUREAU</v>
      </c>
      <c r="Q5195" s="71" t="str">
        <f>IF(tbl_raw_data[[#This Row],[time_taken_in_min]]&lt;=settings!$D$2,"SLA_MET","SLA_NOT_MET")</f>
        <v>SLA_MET</v>
      </c>
    </row>
    <row r="5196" spans="1:17" hidden="1" x14ac:dyDescent="0.3">
      <c r="A5196" s="5" t="s">
        <v>6159</v>
      </c>
      <c r="B5196" s="34">
        <v>45155.755462962959</v>
      </c>
      <c r="C5196" s="42">
        <v>45155.765914351854</v>
      </c>
      <c r="D5196" s="3" t="s">
        <v>10</v>
      </c>
      <c r="E5196" s="3" t="s">
        <v>8</v>
      </c>
      <c r="F5196" s="14" t="s">
        <v>206</v>
      </c>
      <c r="G5196" s="4"/>
      <c r="H5196" s="84" t="str">
        <f t="shared" si="81"/>
        <v>Reason Unknown</v>
      </c>
      <c r="I5196" s="63">
        <f>(tbl_raw_data[[#This Row],[Date Actioned]])-(tbl_raw_data[[#This Row],[Date Tagged]])</f>
        <v>1.0451388894580305E-2</v>
      </c>
      <c r="J5196" s="66">
        <f>HOUR(tbl_raw_data[[#This Row],[time_taken]])*60+MINUTE(tbl_raw_data[[#This Row],[time_taken]])+SECOND(tbl_raw_data[[#This Row],[time_taken]])/60</f>
        <v>15.05</v>
      </c>
      <c r="K5196" s="68">
        <f>DATE(YEAR(tbl_raw_data[[#This Row],[Date Actioned]]),MONTH(tbl_raw_data[[#This Row],[Date Actioned]]),DAY(tbl_raw_data[[#This Row],[Date Actioned]]))</f>
        <v>45155</v>
      </c>
      <c r="L5196" s="65" t="str">
        <f>UPPER(TEXT(tbl_raw_data[[#This Row],[updated_date]],"MMMM"))</f>
        <v>AUGUST</v>
      </c>
      <c r="M5196" s="65" t="str">
        <f>"WEEK "&amp;IF(ROUNDUP(DAY(tbl_raw_data[[#This Row],[updated_date]])/7,0)=5,4,ROUNDUP(DAY(tbl_raw_data[[#This Row],[updated_date]])/7,0))</f>
        <v>WEEK 3</v>
      </c>
      <c r="N5196" s="71" t="str">
        <f>UPPER(VLOOKUP(tbl_raw_data[[#This Row],[Analyst]],settings!$A$1:$B$15,2,0))</f>
        <v>HARDIK</v>
      </c>
      <c r="O5196" s="71" t="str">
        <f>TRIM(UPPER(tbl_raw_data[[#This Row],[Outcome]]))</f>
        <v>APPROVE</v>
      </c>
      <c r="P5196" s="71" t="str">
        <f>TRIM(UPPER(tbl_raw_data[[#This Row],[Queue Name]]))</f>
        <v>CONSUMER POST BUREAU</v>
      </c>
      <c r="Q5196" s="71" t="str">
        <f>IF(tbl_raw_data[[#This Row],[time_taken_in_min]]&lt;=settings!$D$2,"SLA_MET","SLA_NOT_MET")</f>
        <v>SLA_MET</v>
      </c>
    </row>
    <row r="5197" spans="1:17" hidden="1" x14ac:dyDescent="0.3">
      <c r="A5197" s="7" t="s">
        <v>6160</v>
      </c>
      <c r="B5197" s="34">
        <v>45155.773344907408</v>
      </c>
      <c r="C5197" s="43">
        <v>45155.780694444446</v>
      </c>
      <c r="D5197" s="6" t="s">
        <v>10</v>
      </c>
      <c r="E5197" s="6" t="s">
        <v>11</v>
      </c>
      <c r="F5197" s="15" t="s">
        <v>114</v>
      </c>
      <c r="G5197" s="9"/>
      <c r="H5197" s="84" t="str">
        <f t="shared" si="81"/>
        <v>Reason Unknown</v>
      </c>
      <c r="I5197" s="63">
        <f>(tbl_raw_data[[#This Row],[Date Actioned]])-(tbl_raw_data[[#This Row],[Date Tagged]])</f>
        <v>7.3495370379532687E-3</v>
      </c>
      <c r="J5197" s="66">
        <f>HOUR(tbl_raw_data[[#This Row],[time_taken]])*60+MINUTE(tbl_raw_data[[#This Row],[time_taken]])+SECOND(tbl_raw_data[[#This Row],[time_taken]])/60</f>
        <v>10.583333333333334</v>
      </c>
      <c r="K5197" s="68">
        <f>DATE(YEAR(tbl_raw_data[[#This Row],[Date Actioned]]),MONTH(tbl_raw_data[[#This Row],[Date Actioned]]),DAY(tbl_raw_data[[#This Row],[Date Actioned]]))</f>
        <v>45155</v>
      </c>
      <c r="L5197" s="65" t="str">
        <f>UPPER(TEXT(tbl_raw_data[[#This Row],[updated_date]],"MMMM"))</f>
        <v>AUGUST</v>
      </c>
      <c r="M5197" s="65" t="str">
        <f>"WEEK "&amp;IF(ROUNDUP(DAY(tbl_raw_data[[#This Row],[updated_date]])/7,0)=5,4,ROUNDUP(DAY(tbl_raw_data[[#This Row],[updated_date]])/7,0))</f>
        <v>WEEK 3</v>
      </c>
      <c r="N5197" s="71" t="str">
        <f>UPPER(VLOOKUP(tbl_raw_data[[#This Row],[Analyst]],settings!$A$1:$B$15,2,0))</f>
        <v>FARDIN</v>
      </c>
      <c r="O5197" s="71" t="str">
        <f>TRIM(UPPER(tbl_raw_data[[#This Row],[Outcome]]))</f>
        <v>APPROVE</v>
      </c>
      <c r="P5197" s="71" t="str">
        <f>TRIM(UPPER(tbl_raw_data[[#This Row],[Queue Name]]))</f>
        <v>CONSUMER EXISTING</v>
      </c>
      <c r="Q5197" s="71" t="str">
        <f>IF(tbl_raw_data[[#This Row],[time_taken_in_min]]&lt;=settings!$D$2,"SLA_MET","SLA_NOT_MET")</f>
        <v>SLA_MET</v>
      </c>
    </row>
    <row r="5198" spans="1:17" hidden="1" x14ac:dyDescent="0.3">
      <c r="A5198" s="1" t="s">
        <v>6161</v>
      </c>
      <c r="B5198" s="34">
        <v>45155.788472222222</v>
      </c>
      <c r="C5198" s="42">
        <v>45155.796400462961</v>
      </c>
      <c r="D5198" s="3" t="s">
        <v>10</v>
      </c>
      <c r="E5198" s="3" t="s">
        <v>11</v>
      </c>
      <c r="F5198" s="14" t="s">
        <v>21</v>
      </c>
      <c r="G5198" s="4"/>
      <c r="H5198" s="84" t="str">
        <f t="shared" si="81"/>
        <v>Reason Unknown</v>
      </c>
      <c r="I5198" s="63">
        <f>(tbl_raw_data[[#This Row],[Date Actioned]])-(tbl_raw_data[[#This Row],[Date Tagged]])</f>
        <v>7.9282407386926934E-3</v>
      </c>
      <c r="J5198" s="66">
        <f>HOUR(tbl_raw_data[[#This Row],[time_taken]])*60+MINUTE(tbl_raw_data[[#This Row],[time_taken]])+SECOND(tbl_raw_data[[#This Row],[time_taken]])/60</f>
        <v>11.416666666666666</v>
      </c>
      <c r="K5198" s="68">
        <f>DATE(YEAR(tbl_raw_data[[#This Row],[Date Actioned]]),MONTH(tbl_raw_data[[#This Row],[Date Actioned]]),DAY(tbl_raw_data[[#This Row],[Date Actioned]]))</f>
        <v>45155</v>
      </c>
      <c r="L5198" s="65" t="str">
        <f>UPPER(TEXT(tbl_raw_data[[#This Row],[updated_date]],"MMMM"))</f>
        <v>AUGUST</v>
      </c>
      <c r="M5198" s="65" t="str">
        <f>"WEEK "&amp;IF(ROUNDUP(DAY(tbl_raw_data[[#This Row],[updated_date]])/7,0)=5,4,ROUNDUP(DAY(tbl_raw_data[[#This Row],[updated_date]])/7,0))</f>
        <v>WEEK 3</v>
      </c>
      <c r="N5198" s="71" t="str">
        <f>UPPER(VLOOKUP(tbl_raw_data[[#This Row],[Analyst]],settings!$A$1:$B$15,2,0))</f>
        <v>SHAHID</v>
      </c>
      <c r="O5198" s="71" t="str">
        <f>TRIM(UPPER(tbl_raw_data[[#This Row],[Outcome]]))</f>
        <v>APPROVE</v>
      </c>
      <c r="P5198" s="71" t="str">
        <f>TRIM(UPPER(tbl_raw_data[[#This Row],[Queue Name]]))</f>
        <v>CONSUMER EXISTING</v>
      </c>
      <c r="Q5198" s="71" t="str">
        <f>IF(tbl_raw_data[[#This Row],[time_taken_in_min]]&lt;=settings!$D$2,"SLA_MET","SLA_NOT_MET")</f>
        <v>SLA_MET</v>
      </c>
    </row>
    <row r="5199" spans="1:17" hidden="1" x14ac:dyDescent="0.3">
      <c r="A5199" s="5" t="s">
        <v>6162</v>
      </c>
      <c r="B5199" s="34">
        <v>45155.800462962965</v>
      </c>
      <c r="C5199" s="43">
        <v>45155.811967592592</v>
      </c>
      <c r="D5199" s="6" t="s">
        <v>10</v>
      </c>
      <c r="E5199" s="6" t="s">
        <v>11</v>
      </c>
      <c r="F5199" s="15" t="s">
        <v>206</v>
      </c>
      <c r="G5199" s="9"/>
      <c r="H5199" s="84" t="str">
        <f t="shared" si="81"/>
        <v>Reason Unknown</v>
      </c>
      <c r="I5199" s="63">
        <f>(tbl_raw_data[[#This Row],[Date Actioned]])-(tbl_raw_data[[#This Row],[Date Tagged]])</f>
        <v>1.1504629626870155E-2</v>
      </c>
      <c r="J5199" s="66">
        <f>HOUR(tbl_raw_data[[#This Row],[time_taken]])*60+MINUTE(tbl_raw_data[[#This Row],[time_taken]])+SECOND(tbl_raw_data[[#This Row],[time_taken]])/60</f>
        <v>16.566666666666666</v>
      </c>
      <c r="K5199" s="68">
        <f>DATE(YEAR(tbl_raw_data[[#This Row],[Date Actioned]]),MONTH(tbl_raw_data[[#This Row],[Date Actioned]]),DAY(tbl_raw_data[[#This Row],[Date Actioned]]))</f>
        <v>45155</v>
      </c>
      <c r="L5199" s="65" t="str">
        <f>UPPER(TEXT(tbl_raw_data[[#This Row],[updated_date]],"MMMM"))</f>
        <v>AUGUST</v>
      </c>
      <c r="M5199" s="65" t="str">
        <f>"WEEK "&amp;IF(ROUNDUP(DAY(tbl_raw_data[[#This Row],[updated_date]])/7,0)=5,4,ROUNDUP(DAY(tbl_raw_data[[#This Row],[updated_date]])/7,0))</f>
        <v>WEEK 3</v>
      </c>
      <c r="N5199" s="71" t="str">
        <f>UPPER(VLOOKUP(tbl_raw_data[[#This Row],[Analyst]],settings!$A$1:$B$15,2,0))</f>
        <v>HARDIK</v>
      </c>
      <c r="O5199" s="71" t="str">
        <f>TRIM(UPPER(tbl_raw_data[[#This Row],[Outcome]]))</f>
        <v>APPROVE</v>
      </c>
      <c r="P5199" s="71" t="str">
        <f>TRIM(UPPER(tbl_raw_data[[#This Row],[Queue Name]]))</f>
        <v>CONSUMER EXISTING</v>
      </c>
      <c r="Q5199" s="71" t="str">
        <f>IF(tbl_raw_data[[#This Row],[time_taken_in_min]]&lt;=settings!$D$2,"SLA_MET","SLA_NOT_MET")</f>
        <v>SLA_MET</v>
      </c>
    </row>
    <row r="5200" spans="1:17" hidden="1" x14ac:dyDescent="0.3">
      <c r="A5200" s="7" t="s">
        <v>6163</v>
      </c>
      <c r="B5200" s="34">
        <v>45155.831296296295</v>
      </c>
      <c r="C5200" s="42">
        <v>45155.837037037039</v>
      </c>
      <c r="D5200" s="3" t="s">
        <v>10</v>
      </c>
      <c r="E5200" s="3" t="s">
        <v>8</v>
      </c>
      <c r="F5200" s="14" t="s">
        <v>206</v>
      </c>
      <c r="G5200" s="4"/>
      <c r="H5200" s="84" t="str">
        <f t="shared" si="81"/>
        <v>Reason Unknown</v>
      </c>
      <c r="I5200" s="63">
        <f>(tbl_raw_data[[#This Row],[Date Actioned]])-(tbl_raw_data[[#This Row],[Date Tagged]])</f>
        <v>5.7407407439313829E-3</v>
      </c>
      <c r="J5200" s="66">
        <f>HOUR(tbl_raw_data[[#This Row],[time_taken]])*60+MINUTE(tbl_raw_data[[#This Row],[time_taken]])+SECOND(tbl_raw_data[[#This Row],[time_taken]])/60</f>
        <v>8.2666666666666675</v>
      </c>
      <c r="K5200" s="68">
        <f>DATE(YEAR(tbl_raw_data[[#This Row],[Date Actioned]]),MONTH(tbl_raw_data[[#This Row],[Date Actioned]]),DAY(tbl_raw_data[[#This Row],[Date Actioned]]))</f>
        <v>45155</v>
      </c>
      <c r="L5200" s="65" t="str">
        <f>UPPER(TEXT(tbl_raw_data[[#This Row],[updated_date]],"MMMM"))</f>
        <v>AUGUST</v>
      </c>
      <c r="M5200" s="65" t="str">
        <f>"WEEK "&amp;IF(ROUNDUP(DAY(tbl_raw_data[[#This Row],[updated_date]])/7,0)=5,4,ROUNDUP(DAY(tbl_raw_data[[#This Row],[updated_date]])/7,0))</f>
        <v>WEEK 3</v>
      </c>
      <c r="N5200" s="71" t="str">
        <f>UPPER(VLOOKUP(tbl_raw_data[[#This Row],[Analyst]],settings!$A$1:$B$15,2,0))</f>
        <v>HARDIK</v>
      </c>
      <c r="O5200" s="71" t="str">
        <f>TRIM(UPPER(tbl_raw_data[[#This Row],[Outcome]]))</f>
        <v>APPROVE</v>
      </c>
      <c r="P5200" s="71" t="str">
        <f>TRIM(UPPER(tbl_raw_data[[#This Row],[Queue Name]]))</f>
        <v>CONSUMER POST BUREAU</v>
      </c>
      <c r="Q5200" s="71" t="str">
        <f>IF(tbl_raw_data[[#This Row],[time_taken_in_min]]&lt;=settings!$D$2,"SLA_MET","SLA_NOT_MET")</f>
        <v>SLA_MET</v>
      </c>
    </row>
    <row r="5201" spans="1:17" hidden="1" x14ac:dyDescent="0.3">
      <c r="A5201" s="1" t="s">
        <v>6164</v>
      </c>
      <c r="B5201" s="34">
        <v>45155.875868055555</v>
      </c>
      <c r="C5201" s="43">
        <v>45155.882638888892</v>
      </c>
      <c r="D5201" s="6" t="s">
        <v>10</v>
      </c>
      <c r="E5201" s="6" t="s">
        <v>8</v>
      </c>
      <c r="F5201" s="15" t="s">
        <v>114</v>
      </c>
      <c r="G5201" s="9"/>
      <c r="H5201" s="84" t="str">
        <f t="shared" si="81"/>
        <v>Reason Unknown</v>
      </c>
      <c r="I5201" s="63">
        <f>(tbl_raw_data[[#This Row],[Date Actioned]])-(tbl_raw_data[[#This Row],[Date Tagged]])</f>
        <v>6.7708333372138441E-3</v>
      </c>
      <c r="J5201" s="66">
        <f>HOUR(tbl_raw_data[[#This Row],[time_taken]])*60+MINUTE(tbl_raw_data[[#This Row],[time_taken]])+SECOND(tbl_raw_data[[#This Row],[time_taken]])/60</f>
        <v>9.75</v>
      </c>
      <c r="K5201" s="68">
        <f>DATE(YEAR(tbl_raw_data[[#This Row],[Date Actioned]]),MONTH(tbl_raw_data[[#This Row],[Date Actioned]]),DAY(tbl_raw_data[[#This Row],[Date Actioned]]))</f>
        <v>45155</v>
      </c>
      <c r="L5201" s="65" t="str">
        <f>UPPER(TEXT(tbl_raw_data[[#This Row],[updated_date]],"MMMM"))</f>
        <v>AUGUST</v>
      </c>
      <c r="M5201" s="65" t="str">
        <f>"WEEK "&amp;IF(ROUNDUP(DAY(tbl_raw_data[[#This Row],[updated_date]])/7,0)=5,4,ROUNDUP(DAY(tbl_raw_data[[#This Row],[updated_date]])/7,0))</f>
        <v>WEEK 3</v>
      </c>
      <c r="N5201" s="71" t="str">
        <f>UPPER(VLOOKUP(tbl_raw_data[[#This Row],[Analyst]],settings!$A$1:$B$15,2,0))</f>
        <v>FARDIN</v>
      </c>
      <c r="O5201" s="71" t="str">
        <f>TRIM(UPPER(tbl_raw_data[[#This Row],[Outcome]]))</f>
        <v>APPROVE</v>
      </c>
      <c r="P5201" s="71" t="str">
        <f>TRIM(UPPER(tbl_raw_data[[#This Row],[Queue Name]]))</f>
        <v>CONSUMER POST BUREAU</v>
      </c>
      <c r="Q5201" s="71" t="str">
        <f>IF(tbl_raw_data[[#This Row],[time_taken_in_min]]&lt;=settings!$D$2,"SLA_MET","SLA_NOT_MET")</f>
        <v>SLA_MET</v>
      </c>
    </row>
    <row r="5202" spans="1:17" hidden="1" x14ac:dyDescent="0.3">
      <c r="A5202" s="5" t="s">
        <v>6165</v>
      </c>
      <c r="B5202" s="34">
        <v>45155.921134259261</v>
      </c>
      <c r="C5202" s="42">
        <v>45155.927604166667</v>
      </c>
      <c r="D5202" s="3" t="s">
        <v>10</v>
      </c>
      <c r="E5202" s="3" t="s">
        <v>8</v>
      </c>
      <c r="F5202" s="14" t="s">
        <v>206</v>
      </c>
      <c r="G5202" s="4"/>
      <c r="H5202" s="84" t="str">
        <f t="shared" si="81"/>
        <v>Reason Unknown</v>
      </c>
      <c r="I5202" s="63">
        <f>(tbl_raw_data[[#This Row],[Date Actioned]])-(tbl_raw_data[[#This Row],[Date Tagged]])</f>
        <v>6.4699074064265005E-3</v>
      </c>
      <c r="J5202" s="66">
        <f>HOUR(tbl_raw_data[[#This Row],[time_taken]])*60+MINUTE(tbl_raw_data[[#This Row],[time_taken]])+SECOND(tbl_raw_data[[#This Row],[time_taken]])/60</f>
        <v>9.3166666666666664</v>
      </c>
      <c r="K5202" s="68">
        <f>DATE(YEAR(tbl_raw_data[[#This Row],[Date Actioned]]),MONTH(tbl_raw_data[[#This Row],[Date Actioned]]),DAY(tbl_raw_data[[#This Row],[Date Actioned]]))</f>
        <v>45155</v>
      </c>
      <c r="L5202" s="65" t="str">
        <f>UPPER(TEXT(tbl_raw_data[[#This Row],[updated_date]],"MMMM"))</f>
        <v>AUGUST</v>
      </c>
      <c r="M5202" s="65" t="str">
        <f>"WEEK "&amp;IF(ROUNDUP(DAY(tbl_raw_data[[#This Row],[updated_date]])/7,0)=5,4,ROUNDUP(DAY(tbl_raw_data[[#This Row],[updated_date]])/7,0))</f>
        <v>WEEK 3</v>
      </c>
      <c r="N5202" s="71" t="str">
        <f>UPPER(VLOOKUP(tbl_raw_data[[#This Row],[Analyst]],settings!$A$1:$B$15,2,0))</f>
        <v>HARDIK</v>
      </c>
      <c r="O5202" s="71" t="str">
        <f>TRIM(UPPER(tbl_raw_data[[#This Row],[Outcome]]))</f>
        <v>APPROVE</v>
      </c>
      <c r="P5202" s="71" t="str">
        <f>TRIM(UPPER(tbl_raw_data[[#This Row],[Queue Name]]))</f>
        <v>CONSUMER POST BUREAU</v>
      </c>
      <c r="Q5202" s="71" t="str">
        <f>IF(tbl_raw_data[[#This Row],[time_taken_in_min]]&lt;=settings!$D$2,"SLA_MET","SLA_NOT_MET")</f>
        <v>SLA_MET</v>
      </c>
    </row>
    <row r="5203" spans="1:17" hidden="1" x14ac:dyDescent="0.3">
      <c r="A5203" s="7" t="s">
        <v>6166</v>
      </c>
      <c r="B5203" s="34">
        <v>45156.113067129627</v>
      </c>
      <c r="C5203" s="43">
        <v>45156.368495370371</v>
      </c>
      <c r="D5203" s="6" t="s">
        <v>10</v>
      </c>
      <c r="E5203" s="6" t="s">
        <v>8</v>
      </c>
      <c r="F5203" s="15" t="s">
        <v>24</v>
      </c>
      <c r="G5203" s="9"/>
      <c r="H5203" s="84" t="str">
        <f t="shared" si="81"/>
        <v>Reason Unknown</v>
      </c>
      <c r="I5203" s="63">
        <f>(tbl_raw_data[[#This Row],[Date Actioned]])-(tbl_raw_data[[#This Row],[Date Tagged]])</f>
        <v>0.25542824074364034</v>
      </c>
      <c r="J5203" s="66">
        <f>HOUR(tbl_raw_data[[#This Row],[time_taken]])*60+MINUTE(tbl_raw_data[[#This Row],[time_taken]])+SECOND(tbl_raw_data[[#This Row],[time_taken]])/60</f>
        <v>367.81666666666666</v>
      </c>
      <c r="K5203" s="68">
        <f>DATE(YEAR(tbl_raw_data[[#This Row],[Date Actioned]]),MONTH(tbl_raw_data[[#This Row],[Date Actioned]]),DAY(tbl_raw_data[[#This Row],[Date Actioned]]))</f>
        <v>45156</v>
      </c>
      <c r="L5203" s="65" t="str">
        <f>UPPER(TEXT(tbl_raw_data[[#This Row],[updated_date]],"MMMM"))</f>
        <v>AUGUST</v>
      </c>
      <c r="M5203" s="65" t="str">
        <f>"WEEK "&amp;IF(ROUNDUP(DAY(tbl_raw_data[[#This Row],[updated_date]])/7,0)=5,4,ROUNDUP(DAY(tbl_raw_data[[#This Row],[updated_date]])/7,0))</f>
        <v>WEEK 3</v>
      </c>
      <c r="N5203" s="71" t="str">
        <f>UPPER(VLOOKUP(tbl_raw_data[[#This Row],[Analyst]],settings!$A$1:$B$15,2,0))</f>
        <v>SAM</v>
      </c>
      <c r="O5203" s="71" t="str">
        <f>TRIM(UPPER(tbl_raw_data[[#This Row],[Outcome]]))</f>
        <v>APPROVE</v>
      </c>
      <c r="P5203" s="71" t="str">
        <f>TRIM(UPPER(tbl_raw_data[[#This Row],[Queue Name]]))</f>
        <v>CONSUMER POST BUREAU</v>
      </c>
      <c r="Q5203" s="71" t="str">
        <f>IF(tbl_raw_data[[#This Row],[time_taken_in_min]]&lt;=settings!$D$2,"SLA_MET","SLA_NOT_MET")</f>
        <v>SLA_NOT_MET</v>
      </c>
    </row>
    <row r="5204" spans="1:17" hidden="1" x14ac:dyDescent="0.3">
      <c r="A5204" s="1" t="s">
        <v>6167</v>
      </c>
      <c r="B5204" s="34">
        <v>45156.439687500002</v>
      </c>
      <c r="C5204" s="42">
        <v>45156.445590277777</v>
      </c>
      <c r="D5204" s="3" t="s">
        <v>10</v>
      </c>
      <c r="E5204" s="3" t="s">
        <v>11</v>
      </c>
      <c r="F5204" s="14" t="s">
        <v>25</v>
      </c>
      <c r="G5204" s="4"/>
      <c r="H5204" s="84" t="str">
        <f t="shared" si="81"/>
        <v>Reason Unknown</v>
      </c>
      <c r="I5204" s="63">
        <f>(tbl_raw_data[[#This Row],[Date Actioned]])-(tbl_raw_data[[#This Row],[Date Tagged]])</f>
        <v>5.9027777751907706E-3</v>
      </c>
      <c r="J5204" s="66">
        <f>HOUR(tbl_raw_data[[#This Row],[time_taken]])*60+MINUTE(tbl_raw_data[[#This Row],[time_taken]])+SECOND(tbl_raw_data[[#This Row],[time_taken]])/60</f>
        <v>8.5</v>
      </c>
      <c r="K5204" s="68">
        <f>DATE(YEAR(tbl_raw_data[[#This Row],[Date Actioned]]),MONTH(tbl_raw_data[[#This Row],[Date Actioned]]),DAY(tbl_raw_data[[#This Row],[Date Actioned]]))</f>
        <v>45156</v>
      </c>
      <c r="L5204" s="65" t="str">
        <f>UPPER(TEXT(tbl_raw_data[[#This Row],[updated_date]],"MMMM"))</f>
        <v>AUGUST</v>
      </c>
      <c r="M5204" s="65" t="str">
        <f>"WEEK "&amp;IF(ROUNDUP(DAY(tbl_raw_data[[#This Row],[updated_date]])/7,0)=5,4,ROUNDUP(DAY(tbl_raw_data[[#This Row],[updated_date]])/7,0))</f>
        <v>WEEK 3</v>
      </c>
      <c r="N5204" s="71" t="str">
        <f>UPPER(VLOOKUP(tbl_raw_data[[#This Row],[Analyst]],settings!$A$1:$B$15,2,0))</f>
        <v>ASIF</v>
      </c>
      <c r="O5204" s="71" t="str">
        <f>TRIM(UPPER(tbl_raw_data[[#This Row],[Outcome]]))</f>
        <v>APPROVE</v>
      </c>
      <c r="P5204" s="71" t="str">
        <f>TRIM(UPPER(tbl_raw_data[[#This Row],[Queue Name]]))</f>
        <v>CONSUMER EXISTING</v>
      </c>
      <c r="Q5204" s="71" t="str">
        <f>IF(tbl_raw_data[[#This Row],[time_taken_in_min]]&lt;=settings!$D$2,"SLA_MET","SLA_NOT_MET")</f>
        <v>SLA_MET</v>
      </c>
    </row>
    <row r="5205" spans="1:17" hidden="1" x14ac:dyDescent="0.3">
      <c r="A5205" s="5" t="s">
        <v>6168</v>
      </c>
      <c r="B5205" s="34">
        <v>45156.443344907406</v>
      </c>
      <c r="C5205" s="43">
        <v>45156.44972222222</v>
      </c>
      <c r="D5205" s="6" t="s">
        <v>10</v>
      </c>
      <c r="E5205" s="6" t="s">
        <v>11</v>
      </c>
      <c r="F5205" s="15" t="s">
        <v>24</v>
      </c>
      <c r="G5205" s="9"/>
      <c r="H5205" s="84" t="str">
        <f t="shared" si="81"/>
        <v>Reason Unknown</v>
      </c>
      <c r="I5205" s="63">
        <f>(tbl_raw_data[[#This Row],[Date Actioned]])-(tbl_raw_data[[#This Row],[Date Tagged]])</f>
        <v>6.3773148140171543E-3</v>
      </c>
      <c r="J5205" s="66">
        <f>HOUR(tbl_raw_data[[#This Row],[time_taken]])*60+MINUTE(tbl_raw_data[[#This Row],[time_taken]])+SECOND(tbl_raw_data[[#This Row],[time_taken]])/60</f>
        <v>9.1833333333333336</v>
      </c>
      <c r="K5205" s="68">
        <f>DATE(YEAR(tbl_raw_data[[#This Row],[Date Actioned]]),MONTH(tbl_raw_data[[#This Row],[Date Actioned]]),DAY(tbl_raw_data[[#This Row],[Date Actioned]]))</f>
        <v>45156</v>
      </c>
      <c r="L5205" s="65" t="str">
        <f>UPPER(TEXT(tbl_raw_data[[#This Row],[updated_date]],"MMMM"))</f>
        <v>AUGUST</v>
      </c>
      <c r="M5205" s="65" t="str">
        <f>"WEEK "&amp;IF(ROUNDUP(DAY(tbl_raw_data[[#This Row],[updated_date]])/7,0)=5,4,ROUNDUP(DAY(tbl_raw_data[[#This Row],[updated_date]])/7,0))</f>
        <v>WEEK 3</v>
      </c>
      <c r="N5205" s="71" t="str">
        <f>UPPER(VLOOKUP(tbl_raw_data[[#This Row],[Analyst]],settings!$A$1:$B$15,2,0))</f>
        <v>SAM</v>
      </c>
      <c r="O5205" s="71" t="str">
        <f>TRIM(UPPER(tbl_raw_data[[#This Row],[Outcome]]))</f>
        <v>APPROVE</v>
      </c>
      <c r="P5205" s="71" t="str">
        <f>TRIM(UPPER(tbl_raw_data[[#This Row],[Queue Name]]))</f>
        <v>CONSUMER EXISTING</v>
      </c>
      <c r="Q5205" s="71" t="str">
        <f>IF(tbl_raw_data[[#This Row],[time_taken_in_min]]&lt;=settings!$D$2,"SLA_MET","SLA_NOT_MET")</f>
        <v>SLA_MET</v>
      </c>
    </row>
    <row r="5206" spans="1:17" hidden="1" x14ac:dyDescent="0.3">
      <c r="A5206" s="7" t="s">
        <v>6169</v>
      </c>
      <c r="B5206" s="34">
        <v>45156.480671296296</v>
      </c>
      <c r="C5206" s="42">
        <v>45156.487905092596</v>
      </c>
      <c r="D5206" s="3" t="s">
        <v>10</v>
      </c>
      <c r="E5206" s="3" t="s">
        <v>11</v>
      </c>
      <c r="F5206" s="14" t="s">
        <v>24</v>
      </c>
      <c r="G5206" s="4"/>
      <c r="H5206" s="84" t="str">
        <f t="shared" si="81"/>
        <v>Reason Unknown</v>
      </c>
      <c r="I5206" s="63">
        <f>(tbl_raw_data[[#This Row],[Date Actioned]])-(tbl_raw_data[[#This Row],[Date Tagged]])</f>
        <v>7.2337962992605753E-3</v>
      </c>
      <c r="J5206" s="66">
        <f>HOUR(tbl_raw_data[[#This Row],[time_taken]])*60+MINUTE(tbl_raw_data[[#This Row],[time_taken]])+SECOND(tbl_raw_data[[#This Row],[time_taken]])/60</f>
        <v>10.416666666666666</v>
      </c>
      <c r="K5206" s="68">
        <f>DATE(YEAR(tbl_raw_data[[#This Row],[Date Actioned]]),MONTH(tbl_raw_data[[#This Row],[Date Actioned]]),DAY(tbl_raw_data[[#This Row],[Date Actioned]]))</f>
        <v>45156</v>
      </c>
      <c r="L5206" s="65" t="str">
        <f>UPPER(TEXT(tbl_raw_data[[#This Row],[updated_date]],"MMMM"))</f>
        <v>AUGUST</v>
      </c>
      <c r="M5206" s="65" t="str">
        <f>"WEEK "&amp;IF(ROUNDUP(DAY(tbl_raw_data[[#This Row],[updated_date]])/7,0)=5,4,ROUNDUP(DAY(tbl_raw_data[[#This Row],[updated_date]])/7,0))</f>
        <v>WEEK 3</v>
      </c>
      <c r="N5206" s="71" t="str">
        <f>UPPER(VLOOKUP(tbl_raw_data[[#This Row],[Analyst]],settings!$A$1:$B$15,2,0))</f>
        <v>SAM</v>
      </c>
      <c r="O5206" s="71" t="str">
        <f>TRIM(UPPER(tbl_raw_data[[#This Row],[Outcome]]))</f>
        <v>APPROVE</v>
      </c>
      <c r="P5206" s="71" t="str">
        <f>TRIM(UPPER(tbl_raw_data[[#This Row],[Queue Name]]))</f>
        <v>CONSUMER EXISTING</v>
      </c>
      <c r="Q5206" s="71" t="str">
        <f>IF(tbl_raw_data[[#This Row],[time_taken_in_min]]&lt;=settings!$D$2,"SLA_MET","SLA_NOT_MET")</f>
        <v>SLA_MET</v>
      </c>
    </row>
    <row r="5207" spans="1:17" hidden="1" x14ac:dyDescent="0.3">
      <c r="A5207" s="1" t="s">
        <v>6170</v>
      </c>
      <c r="B5207" s="34">
        <v>45156.485590277778</v>
      </c>
      <c r="C5207" s="43">
        <v>45156.493043981478</v>
      </c>
      <c r="D5207" s="6" t="s">
        <v>10</v>
      </c>
      <c r="E5207" s="6" t="s">
        <v>8</v>
      </c>
      <c r="F5207" s="15" t="s">
        <v>14</v>
      </c>
      <c r="G5207" s="9"/>
      <c r="H5207" s="84" t="str">
        <f t="shared" si="81"/>
        <v>Reason Unknown</v>
      </c>
      <c r="I5207" s="63">
        <f>(tbl_raw_data[[#This Row],[Date Actioned]])-(tbl_raw_data[[#This Row],[Date Tagged]])</f>
        <v>7.4537036998663098E-3</v>
      </c>
      <c r="J5207" s="66">
        <f>HOUR(tbl_raw_data[[#This Row],[time_taken]])*60+MINUTE(tbl_raw_data[[#This Row],[time_taken]])+SECOND(tbl_raw_data[[#This Row],[time_taken]])/60</f>
        <v>10.733333333333333</v>
      </c>
      <c r="K5207" s="68">
        <f>DATE(YEAR(tbl_raw_data[[#This Row],[Date Actioned]]),MONTH(tbl_raw_data[[#This Row],[Date Actioned]]),DAY(tbl_raw_data[[#This Row],[Date Actioned]]))</f>
        <v>45156</v>
      </c>
      <c r="L5207" s="65" t="str">
        <f>UPPER(TEXT(tbl_raw_data[[#This Row],[updated_date]],"MMMM"))</f>
        <v>AUGUST</v>
      </c>
      <c r="M5207" s="65" t="str">
        <f>"WEEK "&amp;IF(ROUNDUP(DAY(tbl_raw_data[[#This Row],[updated_date]])/7,0)=5,4,ROUNDUP(DAY(tbl_raw_data[[#This Row],[updated_date]])/7,0))</f>
        <v>WEEK 3</v>
      </c>
      <c r="N5207" s="71" t="str">
        <f>UPPER(VLOOKUP(tbl_raw_data[[#This Row],[Analyst]],settings!$A$1:$B$15,2,0))</f>
        <v>CAMROON</v>
      </c>
      <c r="O5207" s="71" t="str">
        <f>TRIM(UPPER(tbl_raw_data[[#This Row],[Outcome]]))</f>
        <v>APPROVE</v>
      </c>
      <c r="P5207" s="71" t="str">
        <f>TRIM(UPPER(tbl_raw_data[[#This Row],[Queue Name]]))</f>
        <v>CONSUMER POST BUREAU</v>
      </c>
      <c r="Q5207" s="71" t="str">
        <f>IF(tbl_raw_data[[#This Row],[time_taken_in_min]]&lt;=settings!$D$2,"SLA_MET","SLA_NOT_MET")</f>
        <v>SLA_MET</v>
      </c>
    </row>
    <row r="5208" spans="1:17" hidden="1" x14ac:dyDescent="0.3">
      <c r="A5208" s="5" t="s">
        <v>6171</v>
      </c>
      <c r="B5208" s="34">
        <v>45156.485810185186</v>
      </c>
      <c r="C5208" s="42">
        <v>45156.497013888889</v>
      </c>
      <c r="D5208" s="3" t="s">
        <v>10</v>
      </c>
      <c r="E5208" s="3" t="s">
        <v>11</v>
      </c>
      <c r="F5208" s="14" t="s">
        <v>25</v>
      </c>
      <c r="G5208" s="4"/>
      <c r="H5208" s="84" t="str">
        <f t="shared" si="81"/>
        <v>Reason Unknown</v>
      </c>
      <c r="I5208" s="63">
        <f>(tbl_raw_data[[#This Row],[Date Actioned]])-(tbl_raw_data[[#This Row],[Date Tagged]])</f>
        <v>1.1203703703358769E-2</v>
      </c>
      <c r="J5208" s="66">
        <f>HOUR(tbl_raw_data[[#This Row],[time_taken]])*60+MINUTE(tbl_raw_data[[#This Row],[time_taken]])+SECOND(tbl_raw_data[[#This Row],[time_taken]])/60</f>
        <v>16.133333333333333</v>
      </c>
      <c r="K5208" s="68">
        <f>DATE(YEAR(tbl_raw_data[[#This Row],[Date Actioned]]),MONTH(tbl_raw_data[[#This Row],[Date Actioned]]),DAY(tbl_raw_data[[#This Row],[Date Actioned]]))</f>
        <v>45156</v>
      </c>
      <c r="L5208" s="65" t="str">
        <f>UPPER(TEXT(tbl_raw_data[[#This Row],[updated_date]],"MMMM"))</f>
        <v>AUGUST</v>
      </c>
      <c r="M5208" s="65" t="str">
        <f>"WEEK "&amp;IF(ROUNDUP(DAY(tbl_raw_data[[#This Row],[updated_date]])/7,0)=5,4,ROUNDUP(DAY(tbl_raw_data[[#This Row],[updated_date]])/7,0))</f>
        <v>WEEK 3</v>
      </c>
      <c r="N5208" s="71" t="str">
        <f>UPPER(VLOOKUP(tbl_raw_data[[#This Row],[Analyst]],settings!$A$1:$B$15,2,0))</f>
        <v>ASIF</v>
      </c>
      <c r="O5208" s="71" t="str">
        <f>TRIM(UPPER(tbl_raw_data[[#This Row],[Outcome]]))</f>
        <v>APPROVE</v>
      </c>
      <c r="P5208" s="71" t="str">
        <f>TRIM(UPPER(tbl_raw_data[[#This Row],[Queue Name]]))</f>
        <v>CONSUMER EXISTING</v>
      </c>
      <c r="Q5208" s="71" t="str">
        <f>IF(tbl_raw_data[[#This Row],[time_taken_in_min]]&lt;=settings!$D$2,"SLA_MET","SLA_NOT_MET")</f>
        <v>SLA_MET</v>
      </c>
    </row>
    <row r="5209" spans="1:17" hidden="1" x14ac:dyDescent="0.3">
      <c r="A5209" s="7" t="s">
        <v>6172</v>
      </c>
      <c r="B5209" s="34">
        <v>45156.486307870371</v>
      </c>
      <c r="C5209" s="43">
        <v>45156.496180555558</v>
      </c>
      <c r="D5209" s="6" t="s">
        <v>10</v>
      </c>
      <c r="E5209" s="6" t="s">
        <v>11</v>
      </c>
      <c r="F5209" s="15" t="s">
        <v>24</v>
      </c>
      <c r="G5209" s="9"/>
      <c r="H5209" s="84" t="str">
        <f t="shared" si="81"/>
        <v>Reason Unknown</v>
      </c>
      <c r="I5209" s="63">
        <f>(tbl_raw_data[[#This Row],[Date Actioned]])-(tbl_raw_data[[#This Row],[Date Tagged]])</f>
        <v>9.8726851865649223E-3</v>
      </c>
      <c r="J5209" s="66">
        <f>HOUR(tbl_raw_data[[#This Row],[time_taken]])*60+MINUTE(tbl_raw_data[[#This Row],[time_taken]])+SECOND(tbl_raw_data[[#This Row],[time_taken]])/60</f>
        <v>14.216666666666667</v>
      </c>
      <c r="K5209" s="68">
        <f>DATE(YEAR(tbl_raw_data[[#This Row],[Date Actioned]]),MONTH(tbl_raw_data[[#This Row],[Date Actioned]]),DAY(tbl_raw_data[[#This Row],[Date Actioned]]))</f>
        <v>45156</v>
      </c>
      <c r="L5209" s="65" t="str">
        <f>UPPER(TEXT(tbl_raw_data[[#This Row],[updated_date]],"MMMM"))</f>
        <v>AUGUST</v>
      </c>
      <c r="M5209" s="65" t="str">
        <f>"WEEK "&amp;IF(ROUNDUP(DAY(tbl_raw_data[[#This Row],[updated_date]])/7,0)=5,4,ROUNDUP(DAY(tbl_raw_data[[#This Row],[updated_date]])/7,0))</f>
        <v>WEEK 3</v>
      </c>
      <c r="N5209" s="71" t="str">
        <f>UPPER(VLOOKUP(tbl_raw_data[[#This Row],[Analyst]],settings!$A$1:$B$15,2,0))</f>
        <v>SAM</v>
      </c>
      <c r="O5209" s="71" t="str">
        <f>TRIM(UPPER(tbl_raw_data[[#This Row],[Outcome]]))</f>
        <v>APPROVE</v>
      </c>
      <c r="P5209" s="71" t="str">
        <f>TRIM(UPPER(tbl_raw_data[[#This Row],[Queue Name]]))</f>
        <v>CONSUMER EXISTING</v>
      </c>
      <c r="Q5209" s="71" t="str">
        <f>IF(tbl_raw_data[[#This Row],[time_taken_in_min]]&lt;=settings!$D$2,"SLA_MET","SLA_NOT_MET")</f>
        <v>SLA_MET</v>
      </c>
    </row>
    <row r="5210" spans="1:17" hidden="1" x14ac:dyDescent="0.3">
      <c r="A5210" s="1" t="s">
        <v>6173</v>
      </c>
      <c r="B5210" s="34">
        <v>45156.500972222224</v>
      </c>
      <c r="C5210" s="42">
        <v>45156.507291666669</v>
      </c>
      <c r="D5210" s="3" t="s">
        <v>10</v>
      </c>
      <c r="E5210" s="3" t="s">
        <v>11</v>
      </c>
      <c r="F5210" s="14" t="s">
        <v>25</v>
      </c>
      <c r="G5210" s="4"/>
      <c r="H5210" s="84" t="str">
        <f t="shared" si="81"/>
        <v>Reason Unknown</v>
      </c>
      <c r="I5210" s="63">
        <f>(tbl_raw_data[[#This Row],[Date Actioned]])-(tbl_raw_data[[#This Row],[Date Tagged]])</f>
        <v>6.3194444446708076E-3</v>
      </c>
      <c r="J5210" s="66">
        <f>HOUR(tbl_raw_data[[#This Row],[time_taken]])*60+MINUTE(tbl_raw_data[[#This Row],[time_taken]])+SECOND(tbl_raw_data[[#This Row],[time_taken]])/60</f>
        <v>9.1</v>
      </c>
      <c r="K5210" s="68">
        <f>DATE(YEAR(tbl_raw_data[[#This Row],[Date Actioned]]),MONTH(tbl_raw_data[[#This Row],[Date Actioned]]),DAY(tbl_raw_data[[#This Row],[Date Actioned]]))</f>
        <v>45156</v>
      </c>
      <c r="L5210" s="65" t="str">
        <f>UPPER(TEXT(tbl_raw_data[[#This Row],[updated_date]],"MMMM"))</f>
        <v>AUGUST</v>
      </c>
      <c r="M5210" s="65" t="str">
        <f>"WEEK "&amp;IF(ROUNDUP(DAY(tbl_raw_data[[#This Row],[updated_date]])/7,0)=5,4,ROUNDUP(DAY(tbl_raw_data[[#This Row],[updated_date]])/7,0))</f>
        <v>WEEK 3</v>
      </c>
      <c r="N5210" s="71" t="str">
        <f>UPPER(VLOOKUP(tbl_raw_data[[#This Row],[Analyst]],settings!$A$1:$B$15,2,0))</f>
        <v>ASIF</v>
      </c>
      <c r="O5210" s="71" t="str">
        <f>TRIM(UPPER(tbl_raw_data[[#This Row],[Outcome]]))</f>
        <v>APPROVE</v>
      </c>
      <c r="P5210" s="71" t="str">
        <f>TRIM(UPPER(tbl_raw_data[[#This Row],[Queue Name]]))</f>
        <v>CONSUMER EXISTING</v>
      </c>
      <c r="Q5210" s="71" t="str">
        <f>IF(tbl_raw_data[[#This Row],[time_taken_in_min]]&lt;=settings!$D$2,"SLA_MET","SLA_NOT_MET")</f>
        <v>SLA_MET</v>
      </c>
    </row>
    <row r="5211" spans="1:17" hidden="1" x14ac:dyDescent="0.3">
      <c r="A5211" s="5" t="s">
        <v>6174</v>
      </c>
      <c r="B5211" s="34">
        <v>45156.503553240742</v>
      </c>
      <c r="C5211" s="43">
        <v>45156.510601851849</v>
      </c>
      <c r="D5211" s="6" t="s">
        <v>10</v>
      </c>
      <c r="E5211" s="6" t="s">
        <v>11</v>
      </c>
      <c r="F5211" s="15" t="s">
        <v>24</v>
      </c>
      <c r="G5211" s="9"/>
      <c r="H5211" s="84" t="str">
        <f t="shared" si="81"/>
        <v>Reason Unknown</v>
      </c>
      <c r="I5211" s="63">
        <f>(tbl_raw_data[[#This Row],[Date Actioned]])-(tbl_raw_data[[#This Row],[Date Tagged]])</f>
        <v>7.0486111071659252E-3</v>
      </c>
      <c r="J5211" s="66">
        <f>HOUR(tbl_raw_data[[#This Row],[time_taken]])*60+MINUTE(tbl_raw_data[[#This Row],[time_taken]])+SECOND(tbl_raw_data[[#This Row],[time_taken]])/60</f>
        <v>10.15</v>
      </c>
      <c r="K5211" s="68">
        <f>DATE(YEAR(tbl_raw_data[[#This Row],[Date Actioned]]),MONTH(tbl_raw_data[[#This Row],[Date Actioned]]),DAY(tbl_raw_data[[#This Row],[Date Actioned]]))</f>
        <v>45156</v>
      </c>
      <c r="L5211" s="65" t="str">
        <f>UPPER(TEXT(tbl_raw_data[[#This Row],[updated_date]],"MMMM"))</f>
        <v>AUGUST</v>
      </c>
      <c r="M5211" s="65" t="str">
        <f>"WEEK "&amp;IF(ROUNDUP(DAY(tbl_raw_data[[#This Row],[updated_date]])/7,0)=5,4,ROUNDUP(DAY(tbl_raw_data[[#This Row],[updated_date]])/7,0))</f>
        <v>WEEK 3</v>
      </c>
      <c r="N5211" s="71" t="str">
        <f>UPPER(VLOOKUP(tbl_raw_data[[#This Row],[Analyst]],settings!$A$1:$B$15,2,0))</f>
        <v>SAM</v>
      </c>
      <c r="O5211" s="71" t="str">
        <f>TRIM(UPPER(tbl_raw_data[[#This Row],[Outcome]]))</f>
        <v>APPROVE</v>
      </c>
      <c r="P5211" s="71" t="str">
        <f>TRIM(UPPER(tbl_raw_data[[#This Row],[Queue Name]]))</f>
        <v>CONSUMER EXISTING</v>
      </c>
      <c r="Q5211" s="71" t="str">
        <f>IF(tbl_raw_data[[#This Row],[time_taken_in_min]]&lt;=settings!$D$2,"SLA_MET","SLA_NOT_MET")</f>
        <v>SLA_MET</v>
      </c>
    </row>
    <row r="5212" spans="1:17" hidden="1" x14ac:dyDescent="0.3">
      <c r="A5212" s="7" t="s">
        <v>6175</v>
      </c>
      <c r="B5212" s="34">
        <v>45156.518425925926</v>
      </c>
      <c r="C5212" s="42">
        <v>45156.523472222223</v>
      </c>
      <c r="D5212" s="3" t="s">
        <v>10</v>
      </c>
      <c r="E5212" s="3" t="s">
        <v>11</v>
      </c>
      <c r="F5212" s="14" t="s">
        <v>24</v>
      </c>
      <c r="G5212" s="4"/>
      <c r="H5212" s="84" t="str">
        <f t="shared" si="81"/>
        <v>Reason Unknown</v>
      </c>
      <c r="I5212" s="63">
        <f>(tbl_raw_data[[#This Row],[Date Actioned]])-(tbl_raw_data[[#This Row],[Date Tagged]])</f>
        <v>5.0462962972233072E-3</v>
      </c>
      <c r="J5212" s="66">
        <f>HOUR(tbl_raw_data[[#This Row],[time_taken]])*60+MINUTE(tbl_raw_data[[#This Row],[time_taken]])+SECOND(tbl_raw_data[[#This Row],[time_taken]])/60</f>
        <v>7.2666666666666666</v>
      </c>
      <c r="K5212" s="68">
        <f>DATE(YEAR(tbl_raw_data[[#This Row],[Date Actioned]]),MONTH(tbl_raw_data[[#This Row],[Date Actioned]]),DAY(tbl_raw_data[[#This Row],[Date Actioned]]))</f>
        <v>45156</v>
      </c>
      <c r="L5212" s="65" t="str">
        <f>UPPER(TEXT(tbl_raw_data[[#This Row],[updated_date]],"MMMM"))</f>
        <v>AUGUST</v>
      </c>
      <c r="M5212" s="65" t="str">
        <f>"WEEK "&amp;IF(ROUNDUP(DAY(tbl_raw_data[[#This Row],[updated_date]])/7,0)=5,4,ROUNDUP(DAY(tbl_raw_data[[#This Row],[updated_date]])/7,0))</f>
        <v>WEEK 3</v>
      </c>
      <c r="N5212" s="71" t="str">
        <f>UPPER(VLOOKUP(tbl_raw_data[[#This Row],[Analyst]],settings!$A$1:$B$15,2,0))</f>
        <v>SAM</v>
      </c>
      <c r="O5212" s="71" t="str">
        <f>TRIM(UPPER(tbl_raw_data[[#This Row],[Outcome]]))</f>
        <v>APPROVE</v>
      </c>
      <c r="P5212" s="71" t="str">
        <f>TRIM(UPPER(tbl_raw_data[[#This Row],[Queue Name]]))</f>
        <v>CONSUMER EXISTING</v>
      </c>
      <c r="Q5212" s="71" t="str">
        <f>IF(tbl_raw_data[[#This Row],[time_taken_in_min]]&lt;=settings!$D$2,"SLA_MET","SLA_NOT_MET")</f>
        <v>SLA_MET</v>
      </c>
    </row>
    <row r="5213" spans="1:17" hidden="1" x14ac:dyDescent="0.3">
      <c r="A5213" s="1" t="s">
        <v>6176</v>
      </c>
      <c r="B5213" s="34">
        <v>45156.528240740743</v>
      </c>
      <c r="C5213" s="43">
        <v>45156.535729166666</v>
      </c>
      <c r="D5213" s="6" t="s">
        <v>10</v>
      </c>
      <c r="E5213" s="6" t="s">
        <v>11</v>
      </c>
      <c r="F5213" s="15" t="s">
        <v>24</v>
      </c>
      <c r="G5213" s="9"/>
      <c r="H5213" s="84" t="str">
        <f t="shared" si="81"/>
        <v>Reason Unknown</v>
      </c>
      <c r="I5213" s="63">
        <f>(tbl_raw_data[[#This Row],[Date Actioned]])-(tbl_raw_data[[#This Row],[Date Tagged]])</f>
        <v>7.4884259229293093E-3</v>
      </c>
      <c r="J5213" s="66">
        <f>HOUR(tbl_raw_data[[#This Row],[time_taken]])*60+MINUTE(tbl_raw_data[[#This Row],[time_taken]])+SECOND(tbl_raw_data[[#This Row],[time_taken]])/60</f>
        <v>10.783333333333333</v>
      </c>
      <c r="K5213" s="68">
        <f>DATE(YEAR(tbl_raw_data[[#This Row],[Date Actioned]]),MONTH(tbl_raw_data[[#This Row],[Date Actioned]]),DAY(tbl_raw_data[[#This Row],[Date Actioned]]))</f>
        <v>45156</v>
      </c>
      <c r="L5213" s="65" t="str">
        <f>UPPER(TEXT(tbl_raw_data[[#This Row],[updated_date]],"MMMM"))</f>
        <v>AUGUST</v>
      </c>
      <c r="M5213" s="65" t="str">
        <f>"WEEK "&amp;IF(ROUNDUP(DAY(tbl_raw_data[[#This Row],[updated_date]])/7,0)=5,4,ROUNDUP(DAY(tbl_raw_data[[#This Row],[updated_date]])/7,0))</f>
        <v>WEEK 3</v>
      </c>
      <c r="N5213" s="71" t="str">
        <f>UPPER(VLOOKUP(tbl_raw_data[[#This Row],[Analyst]],settings!$A$1:$B$15,2,0))</f>
        <v>SAM</v>
      </c>
      <c r="O5213" s="71" t="str">
        <f>TRIM(UPPER(tbl_raw_data[[#This Row],[Outcome]]))</f>
        <v>APPROVE</v>
      </c>
      <c r="P5213" s="71" t="str">
        <f>TRIM(UPPER(tbl_raw_data[[#This Row],[Queue Name]]))</f>
        <v>CONSUMER EXISTING</v>
      </c>
      <c r="Q5213" s="71" t="str">
        <f>IF(tbl_raw_data[[#This Row],[time_taken_in_min]]&lt;=settings!$D$2,"SLA_MET","SLA_NOT_MET")</f>
        <v>SLA_MET</v>
      </c>
    </row>
    <row r="5214" spans="1:17" hidden="1" x14ac:dyDescent="0.3">
      <c r="A5214" s="5" t="s">
        <v>6177</v>
      </c>
      <c r="B5214" s="34">
        <v>45156.535057870373</v>
      </c>
      <c r="C5214" s="42">
        <v>45156.546840277777</v>
      </c>
      <c r="D5214" s="3" t="s">
        <v>10</v>
      </c>
      <c r="E5214" s="3" t="s">
        <v>11</v>
      </c>
      <c r="F5214" s="14" t="s">
        <v>24</v>
      </c>
      <c r="G5214" s="4"/>
      <c r="H5214" s="84" t="str">
        <f t="shared" si="81"/>
        <v>Reason Unknown</v>
      </c>
      <c r="I5214" s="63">
        <f>(tbl_raw_data[[#This Row],[Date Actioned]])-(tbl_raw_data[[#This Row],[Date Tagged]])</f>
        <v>1.1782407404098194E-2</v>
      </c>
      <c r="J5214" s="66">
        <f>HOUR(tbl_raw_data[[#This Row],[time_taken]])*60+MINUTE(tbl_raw_data[[#This Row],[time_taken]])+SECOND(tbl_raw_data[[#This Row],[time_taken]])/60</f>
        <v>16.966666666666665</v>
      </c>
      <c r="K5214" s="68">
        <f>DATE(YEAR(tbl_raw_data[[#This Row],[Date Actioned]]),MONTH(tbl_raw_data[[#This Row],[Date Actioned]]),DAY(tbl_raw_data[[#This Row],[Date Actioned]]))</f>
        <v>45156</v>
      </c>
      <c r="L5214" s="65" t="str">
        <f>UPPER(TEXT(tbl_raw_data[[#This Row],[updated_date]],"MMMM"))</f>
        <v>AUGUST</v>
      </c>
      <c r="M5214" s="65" t="str">
        <f>"WEEK "&amp;IF(ROUNDUP(DAY(tbl_raw_data[[#This Row],[updated_date]])/7,0)=5,4,ROUNDUP(DAY(tbl_raw_data[[#This Row],[updated_date]])/7,0))</f>
        <v>WEEK 3</v>
      </c>
      <c r="N5214" s="71" t="str">
        <f>UPPER(VLOOKUP(tbl_raw_data[[#This Row],[Analyst]],settings!$A$1:$B$15,2,0))</f>
        <v>SAM</v>
      </c>
      <c r="O5214" s="71" t="str">
        <f>TRIM(UPPER(tbl_raw_data[[#This Row],[Outcome]]))</f>
        <v>APPROVE</v>
      </c>
      <c r="P5214" s="71" t="str">
        <f>TRIM(UPPER(tbl_raw_data[[#This Row],[Queue Name]]))</f>
        <v>CONSUMER EXISTING</v>
      </c>
      <c r="Q5214" s="71" t="str">
        <f>IF(tbl_raw_data[[#This Row],[time_taken_in_min]]&lt;=settings!$D$2,"SLA_MET","SLA_NOT_MET")</f>
        <v>SLA_MET</v>
      </c>
    </row>
    <row r="5215" spans="1:17" hidden="1" x14ac:dyDescent="0.3">
      <c r="A5215" s="7" t="s">
        <v>6178</v>
      </c>
      <c r="B5215" s="34">
        <v>45156.549826388888</v>
      </c>
      <c r="C5215" s="43">
        <v>45156.554363425923</v>
      </c>
      <c r="D5215" s="6" t="s">
        <v>10</v>
      </c>
      <c r="E5215" s="6" t="s">
        <v>11</v>
      </c>
      <c r="F5215" s="15" t="s">
        <v>24</v>
      </c>
      <c r="G5215" s="9"/>
      <c r="H5215" s="84" t="str">
        <f t="shared" si="81"/>
        <v>Reason Unknown</v>
      </c>
      <c r="I5215" s="63">
        <f>(tbl_raw_data[[#This Row],[Date Actioned]])-(tbl_raw_data[[#This Row],[Date Tagged]])</f>
        <v>4.537037035333924E-3</v>
      </c>
      <c r="J5215" s="66">
        <f>HOUR(tbl_raw_data[[#This Row],[time_taken]])*60+MINUTE(tbl_raw_data[[#This Row],[time_taken]])+SECOND(tbl_raw_data[[#This Row],[time_taken]])/60</f>
        <v>6.5333333333333332</v>
      </c>
      <c r="K5215" s="68">
        <f>DATE(YEAR(tbl_raw_data[[#This Row],[Date Actioned]]),MONTH(tbl_raw_data[[#This Row],[Date Actioned]]),DAY(tbl_raw_data[[#This Row],[Date Actioned]]))</f>
        <v>45156</v>
      </c>
      <c r="L5215" s="65" t="str">
        <f>UPPER(TEXT(tbl_raw_data[[#This Row],[updated_date]],"MMMM"))</f>
        <v>AUGUST</v>
      </c>
      <c r="M5215" s="65" t="str">
        <f>"WEEK "&amp;IF(ROUNDUP(DAY(tbl_raw_data[[#This Row],[updated_date]])/7,0)=5,4,ROUNDUP(DAY(tbl_raw_data[[#This Row],[updated_date]])/7,0))</f>
        <v>WEEK 3</v>
      </c>
      <c r="N5215" s="71" t="str">
        <f>UPPER(VLOOKUP(tbl_raw_data[[#This Row],[Analyst]],settings!$A$1:$B$15,2,0))</f>
        <v>SAM</v>
      </c>
      <c r="O5215" s="71" t="str">
        <f>TRIM(UPPER(tbl_raw_data[[#This Row],[Outcome]]))</f>
        <v>APPROVE</v>
      </c>
      <c r="P5215" s="71" t="str">
        <f>TRIM(UPPER(tbl_raw_data[[#This Row],[Queue Name]]))</f>
        <v>CONSUMER EXISTING</v>
      </c>
      <c r="Q5215" s="71" t="str">
        <f>IF(tbl_raw_data[[#This Row],[time_taken_in_min]]&lt;=settings!$D$2,"SLA_MET","SLA_NOT_MET")</f>
        <v>SLA_MET</v>
      </c>
    </row>
    <row r="5216" spans="1:17" hidden="1" x14ac:dyDescent="0.3">
      <c r="A5216" s="1" t="s">
        <v>6179</v>
      </c>
      <c r="B5216" s="34">
        <v>45156.553912037038</v>
      </c>
      <c r="C5216" s="42">
        <v>45156.560740740744</v>
      </c>
      <c r="D5216" s="3" t="s">
        <v>10</v>
      </c>
      <c r="E5216" s="3" t="s">
        <v>11</v>
      </c>
      <c r="F5216" s="14" t="s">
        <v>24</v>
      </c>
      <c r="G5216" s="4"/>
      <c r="H5216" s="84" t="str">
        <f t="shared" si="81"/>
        <v>Reason Unknown</v>
      </c>
      <c r="I5216" s="63">
        <f>(tbl_raw_data[[#This Row],[Date Actioned]])-(tbl_raw_data[[#This Row],[Date Tagged]])</f>
        <v>6.8287037065601908E-3</v>
      </c>
      <c r="J5216" s="66">
        <f>HOUR(tbl_raw_data[[#This Row],[time_taken]])*60+MINUTE(tbl_raw_data[[#This Row],[time_taken]])+SECOND(tbl_raw_data[[#This Row],[time_taken]])/60</f>
        <v>9.8333333333333339</v>
      </c>
      <c r="K5216" s="68">
        <f>DATE(YEAR(tbl_raw_data[[#This Row],[Date Actioned]]),MONTH(tbl_raw_data[[#This Row],[Date Actioned]]),DAY(tbl_raw_data[[#This Row],[Date Actioned]]))</f>
        <v>45156</v>
      </c>
      <c r="L5216" s="65" t="str">
        <f>UPPER(TEXT(tbl_raw_data[[#This Row],[updated_date]],"MMMM"))</f>
        <v>AUGUST</v>
      </c>
      <c r="M5216" s="65" t="str">
        <f>"WEEK "&amp;IF(ROUNDUP(DAY(tbl_raw_data[[#This Row],[updated_date]])/7,0)=5,4,ROUNDUP(DAY(tbl_raw_data[[#This Row],[updated_date]])/7,0))</f>
        <v>WEEK 3</v>
      </c>
      <c r="N5216" s="71" t="str">
        <f>UPPER(VLOOKUP(tbl_raw_data[[#This Row],[Analyst]],settings!$A$1:$B$15,2,0))</f>
        <v>SAM</v>
      </c>
      <c r="O5216" s="71" t="str">
        <f>TRIM(UPPER(tbl_raw_data[[#This Row],[Outcome]]))</f>
        <v>APPROVE</v>
      </c>
      <c r="P5216" s="71" t="str">
        <f>TRIM(UPPER(tbl_raw_data[[#This Row],[Queue Name]]))</f>
        <v>CONSUMER EXISTING</v>
      </c>
      <c r="Q5216" s="71" t="str">
        <f>IF(tbl_raw_data[[#This Row],[time_taken_in_min]]&lt;=settings!$D$2,"SLA_MET","SLA_NOT_MET")</f>
        <v>SLA_MET</v>
      </c>
    </row>
    <row r="5217" spans="1:17" hidden="1" x14ac:dyDescent="0.3">
      <c r="A5217" s="5" t="s">
        <v>6180</v>
      </c>
      <c r="B5217" s="34">
        <v>45156.556863425925</v>
      </c>
      <c r="C5217" s="43">
        <v>45156.568622685183</v>
      </c>
      <c r="D5217" s="6" t="s">
        <v>10</v>
      </c>
      <c r="E5217" s="6" t="s">
        <v>11</v>
      </c>
      <c r="F5217" s="15" t="s">
        <v>24</v>
      </c>
      <c r="G5217" s="9"/>
      <c r="H5217" s="84" t="str">
        <f t="shared" si="81"/>
        <v>Reason Unknown</v>
      </c>
      <c r="I5217" s="63">
        <f>(tbl_raw_data[[#This Row],[Date Actioned]])-(tbl_raw_data[[#This Row],[Date Tagged]])</f>
        <v>1.1759259257814847E-2</v>
      </c>
      <c r="J5217" s="66">
        <f>HOUR(tbl_raw_data[[#This Row],[time_taken]])*60+MINUTE(tbl_raw_data[[#This Row],[time_taken]])+SECOND(tbl_raw_data[[#This Row],[time_taken]])/60</f>
        <v>16.933333333333334</v>
      </c>
      <c r="K5217" s="68">
        <f>DATE(YEAR(tbl_raw_data[[#This Row],[Date Actioned]]),MONTH(tbl_raw_data[[#This Row],[Date Actioned]]),DAY(tbl_raw_data[[#This Row],[Date Actioned]]))</f>
        <v>45156</v>
      </c>
      <c r="L5217" s="65" t="str">
        <f>UPPER(TEXT(tbl_raw_data[[#This Row],[updated_date]],"MMMM"))</f>
        <v>AUGUST</v>
      </c>
      <c r="M5217" s="65" t="str">
        <f>"WEEK "&amp;IF(ROUNDUP(DAY(tbl_raw_data[[#This Row],[updated_date]])/7,0)=5,4,ROUNDUP(DAY(tbl_raw_data[[#This Row],[updated_date]])/7,0))</f>
        <v>WEEK 3</v>
      </c>
      <c r="N5217" s="71" t="str">
        <f>UPPER(VLOOKUP(tbl_raw_data[[#This Row],[Analyst]],settings!$A$1:$B$15,2,0))</f>
        <v>SAM</v>
      </c>
      <c r="O5217" s="71" t="str">
        <f>TRIM(UPPER(tbl_raw_data[[#This Row],[Outcome]]))</f>
        <v>APPROVE</v>
      </c>
      <c r="P5217" s="71" t="str">
        <f>TRIM(UPPER(tbl_raw_data[[#This Row],[Queue Name]]))</f>
        <v>CONSUMER EXISTING</v>
      </c>
      <c r="Q5217" s="71" t="str">
        <f>IF(tbl_raw_data[[#This Row],[time_taken_in_min]]&lt;=settings!$D$2,"SLA_MET","SLA_NOT_MET")</f>
        <v>SLA_MET</v>
      </c>
    </row>
    <row r="5218" spans="1:17" hidden="1" x14ac:dyDescent="0.3">
      <c r="A5218" s="7" t="s">
        <v>6181</v>
      </c>
      <c r="B5218" s="34">
        <v>45156.558310185188</v>
      </c>
      <c r="C5218" s="42">
        <v>45156.574583333335</v>
      </c>
      <c r="D5218" s="3" t="s">
        <v>10</v>
      </c>
      <c r="E5218" s="3" t="s">
        <v>8</v>
      </c>
      <c r="F5218" s="14" t="s">
        <v>24</v>
      </c>
      <c r="G5218" s="4"/>
      <c r="H5218" s="84" t="str">
        <f t="shared" si="81"/>
        <v>Reason Unknown</v>
      </c>
      <c r="I5218" s="63">
        <f>(tbl_raw_data[[#This Row],[Date Actioned]])-(tbl_raw_data[[#This Row],[Date Tagged]])</f>
        <v>1.6273148146865424E-2</v>
      </c>
      <c r="J5218" s="66">
        <f>HOUR(tbl_raw_data[[#This Row],[time_taken]])*60+MINUTE(tbl_raw_data[[#This Row],[time_taken]])+SECOND(tbl_raw_data[[#This Row],[time_taken]])/60</f>
        <v>23.433333333333334</v>
      </c>
      <c r="K5218" s="68">
        <f>DATE(YEAR(tbl_raw_data[[#This Row],[Date Actioned]]),MONTH(tbl_raw_data[[#This Row],[Date Actioned]]),DAY(tbl_raw_data[[#This Row],[Date Actioned]]))</f>
        <v>45156</v>
      </c>
      <c r="L5218" s="65" t="str">
        <f>UPPER(TEXT(tbl_raw_data[[#This Row],[updated_date]],"MMMM"))</f>
        <v>AUGUST</v>
      </c>
      <c r="M5218" s="65" t="str">
        <f>"WEEK "&amp;IF(ROUNDUP(DAY(tbl_raw_data[[#This Row],[updated_date]])/7,0)=5,4,ROUNDUP(DAY(tbl_raw_data[[#This Row],[updated_date]])/7,0))</f>
        <v>WEEK 3</v>
      </c>
      <c r="N5218" s="71" t="str">
        <f>UPPER(VLOOKUP(tbl_raw_data[[#This Row],[Analyst]],settings!$A$1:$B$15,2,0))</f>
        <v>SAM</v>
      </c>
      <c r="O5218" s="71" t="str">
        <f>TRIM(UPPER(tbl_raw_data[[#This Row],[Outcome]]))</f>
        <v>APPROVE</v>
      </c>
      <c r="P5218" s="71" t="str">
        <f>TRIM(UPPER(tbl_raw_data[[#This Row],[Queue Name]]))</f>
        <v>CONSUMER POST BUREAU</v>
      </c>
      <c r="Q5218" s="71" t="str">
        <f>IF(tbl_raw_data[[#This Row],[time_taken_in_min]]&lt;=settings!$D$2,"SLA_MET","SLA_NOT_MET")</f>
        <v>SLA_NOT_MET</v>
      </c>
    </row>
    <row r="5219" spans="1:17" hidden="1" x14ac:dyDescent="0.3">
      <c r="A5219" s="1" t="s">
        <v>6182</v>
      </c>
      <c r="B5219" s="34">
        <v>45156.564467592594</v>
      </c>
      <c r="C5219" s="43">
        <v>45156.580590277779</v>
      </c>
      <c r="D5219" s="6" t="s">
        <v>10</v>
      </c>
      <c r="E5219" s="6" t="s">
        <v>11</v>
      </c>
      <c r="F5219" s="15" t="s">
        <v>17</v>
      </c>
      <c r="G5219" s="9"/>
      <c r="H5219" s="84" t="str">
        <f t="shared" si="81"/>
        <v>Reason Unknown</v>
      </c>
      <c r="I5219" s="63">
        <f>(tbl_raw_data[[#This Row],[Date Actioned]])-(tbl_raw_data[[#This Row],[Date Tagged]])</f>
        <v>1.6122685185109731E-2</v>
      </c>
      <c r="J5219" s="66">
        <f>HOUR(tbl_raw_data[[#This Row],[time_taken]])*60+MINUTE(tbl_raw_data[[#This Row],[time_taken]])+SECOND(tbl_raw_data[[#This Row],[time_taken]])/60</f>
        <v>23.216666666666665</v>
      </c>
      <c r="K5219" s="68">
        <f>DATE(YEAR(tbl_raw_data[[#This Row],[Date Actioned]]),MONTH(tbl_raw_data[[#This Row],[Date Actioned]]),DAY(tbl_raw_data[[#This Row],[Date Actioned]]))</f>
        <v>45156</v>
      </c>
      <c r="L5219" s="65" t="str">
        <f>UPPER(TEXT(tbl_raw_data[[#This Row],[updated_date]],"MMMM"))</f>
        <v>AUGUST</v>
      </c>
      <c r="M5219" s="65" t="str">
        <f>"WEEK "&amp;IF(ROUNDUP(DAY(tbl_raw_data[[#This Row],[updated_date]])/7,0)=5,4,ROUNDUP(DAY(tbl_raw_data[[#This Row],[updated_date]])/7,0))</f>
        <v>WEEK 3</v>
      </c>
      <c r="N5219" s="71" t="str">
        <f>UPPER(VLOOKUP(tbl_raw_data[[#This Row],[Analyst]],settings!$A$1:$B$15,2,0))</f>
        <v>MERCEDES</v>
      </c>
      <c r="O5219" s="71" t="str">
        <f>TRIM(UPPER(tbl_raw_data[[#This Row],[Outcome]]))</f>
        <v>APPROVE</v>
      </c>
      <c r="P5219" s="71" t="str">
        <f>TRIM(UPPER(tbl_raw_data[[#This Row],[Queue Name]]))</f>
        <v>CONSUMER EXISTING</v>
      </c>
      <c r="Q5219" s="71" t="str">
        <f>IF(tbl_raw_data[[#This Row],[time_taken_in_min]]&lt;=settings!$D$2,"SLA_MET","SLA_NOT_MET")</f>
        <v>SLA_NOT_MET</v>
      </c>
    </row>
    <row r="5220" spans="1:17" hidden="1" x14ac:dyDescent="0.3">
      <c r="A5220" s="5" t="s">
        <v>6183</v>
      </c>
      <c r="B5220" s="34">
        <v>45156.581284722219</v>
      </c>
      <c r="C5220" s="42">
        <v>45156.587951388887</v>
      </c>
      <c r="D5220" s="3" t="s">
        <v>10</v>
      </c>
      <c r="E5220" s="3" t="s">
        <v>11</v>
      </c>
      <c r="F5220" s="14" t="s">
        <v>24</v>
      </c>
      <c r="G5220" s="4"/>
      <c r="H5220" s="84" t="str">
        <f t="shared" si="81"/>
        <v>Reason Unknown</v>
      </c>
      <c r="I5220" s="63">
        <f>(tbl_raw_data[[#This Row],[Date Actioned]])-(tbl_raw_data[[#This Row],[Date Tagged]])</f>
        <v>6.6666666680248454E-3</v>
      </c>
      <c r="J5220" s="66">
        <f>HOUR(tbl_raw_data[[#This Row],[time_taken]])*60+MINUTE(tbl_raw_data[[#This Row],[time_taken]])+SECOND(tbl_raw_data[[#This Row],[time_taken]])/60</f>
        <v>9.6</v>
      </c>
      <c r="K5220" s="68">
        <f>DATE(YEAR(tbl_raw_data[[#This Row],[Date Actioned]]),MONTH(tbl_raw_data[[#This Row],[Date Actioned]]),DAY(tbl_raw_data[[#This Row],[Date Actioned]]))</f>
        <v>45156</v>
      </c>
      <c r="L5220" s="65" t="str">
        <f>UPPER(TEXT(tbl_raw_data[[#This Row],[updated_date]],"MMMM"))</f>
        <v>AUGUST</v>
      </c>
      <c r="M5220" s="65" t="str">
        <f>"WEEK "&amp;IF(ROUNDUP(DAY(tbl_raw_data[[#This Row],[updated_date]])/7,0)=5,4,ROUNDUP(DAY(tbl_raw_data[[#This Row],[updated_date]])/7,0))</f>
        <v>WEEK 3</v>
      </c>
      <c r="N5220" s="71" t="str">
        <f>UPPER(VLOOKUP(tbl_raw_data[[#This Row],[Analyst]],settings!$A$1:$B$15,2,0))</f>
        <v>SAM</v>
      </c>
      <c r="O5220" s="71" t="str">
        <f>TRIM(UPPER(tbl_raw_data[[#This Row],[Outcome]]))</f>
        <v>APPROVE</v>
      </c>
      <c r="P5220" s="71" t="str">
        <f>TRIM(UPPER(tbl_raw_data[[#This Row],[Queue Name]]))</f>
        <v>CONSUMER EXISTING</v>
      </c>
      <c r="Q5220" s="71" t="str">
        <f>IF(tbl_raw_data[[#This Row],[time_taken_in_min]]&lt;=settings!$D$2,"SLA_MET","SLA_NOT_MET")</f>
        <v>SLA_MET</v>
      </c>
    </row>
    <row r="5221" spans="1:17" hidden="1" x14ac:dyDescent="0.3">
      <c r="A5221" s="7" t="s">
        <v>6184</v>
      </c>
      <c r="B5221" s="34">
        <v>45156.588356481479</v>
      </c>
      <c r="C5221" s="43">
        <v>45156.599328703705</v>
      </c>
      <c r="D5221" s="6" t="s">
        <v>10</v>
      </c>
      <c r="E5221" s="6" t="s">
        <v>8</v>
      </c>
      <c r="F5221" s="15" t="s">
        <v>24</v>
      </c>
      <c r="G5221" s="9"/>
      <c r="H5221" s="84" t="str">
        <f t="shared" si="81"/>
        <v>Reason Unknown</v>
      </c>
      <c r="I5221" s="63">
        <f>(tbl_raw_data[[#This Row],[Date Actioned]])-(tbl_raw_data[[#This Row],[Date Tagged]])</f>
        <v>1.0972222225973383E-2</v>
      </c>
      <c r="J5221" s="66">
        <f>HOUR(tbl_raw_data[[#This Row],[time_taken]])*60+MINUTE(tbl_raw_data[[#This Row],[time_taken]])+SECOND(tbl_raw_data[[#This Row],[time_taken]])/60</f>
        <v>15.8</v>
      </c>
      <c r="K5221" s="68">
        <f>DATE(YEAR(tbl_raw_data[[#This Row],[Date Actioned]]),MONTH(tbl_raw_data[[#This Row],[Date Actioned]]),DAY(tbl_raw_data[[#This Row],[Date Actioned]]))</f>
        <v>45156</v>
      </c>
      <c r="L5221" s="65" t="str">
        <f>UPPER(TEXT(tbl_raw_data[[#This Row],[updated_date]],"MMMM"))</f>
        <v>AUGUST</v>
      </c>
      <c r="M5221" s="65" t="str">
        <f>"WEEK "&amp;IF(ROUNDUP(DAY(tbl_raw_data[[#This Row],[updated_date]])/7,0)=5,4,ROUNDUP(DAY(tbl_raw_data[[#This Row],[updated_date]])/7,0))</f>
        <v>WEEK 3</v>
      </c>
      <c r="N5221" s="71" t="str">
        <f>UPPER(VLOOKUP(tbl_raw_data[[#This Row],[Analyst]],settings!$A$1:$B$15,2,0))</f>
        <v>SAM</v>
      </c>
      <c r="O5221" s="71" t="str">
        <f>TRIM(UPPER(tbl_raw_data[[#This Row],[Outcome]]))</f>
        <v>APPROVE</v>
      </c>
      <c r="P5221" s="71" t="str">
        <f>TRIM(UPPER(tbl_raw_data[[#This Row],[Queue Name]]))</f>
        <v>CONSUMER POST BUREAU</v>
      </c>
      <c r="Q5221" s="71" t="str">
        <f>IF(tbl_raw_data[[#This Row],[time_taken_in_min]]&lt;=settings!$D$2,"SLA_MET","SLA_NOT_MET")</f>
        <v>SLA_MET</v>
      </c>
    </row>
    <row r="5222" spans="1:17" hidden="1" x14ac:dyDescent="0.3">
      <c r="A5222" s="1" t="s">
        <v>6185</v>
      </c>
      <c r="B5222" s="34">
        <v>45156.594027777777</v>
      </c>
      <c r="C5222" s="42">
        <v>45156.603101851855</v>
      </c>
      <c r="D5222" s="3" t="s">
        <v>10</v>
      </c>
      <c r="E5222" s="3" t="s">
        <v>8</v>
      </c>
      <c r="F5222" s="14" t="s">
        <v>24</v>
      </c>
      <c r="G5222" s="4"/>
      <c r="H5222" s="84" t="str">
        <f t="shared" si="81"/>
        <v>Reason Unknown</v>
      </c>
      <c r="I5222" s="63">
        <f>(tbl_raw_data[[#This Row],[Date Actioned]])-(tbl_raw_data[[#This Row],[Date Tagged]])</f>
        <v>9.0740740779438056E-3</v>
      </c>
      <c r="J5222" s="66">
        <f>HOUR(tbl_raw_data[[#This Row],[time_taken]])*60+MINUTE(tbl_raw_data[[#This Row],[time_taken]])+SECOND(tbl_raw_data[[#This Row],[time_taken]])/60</f>
        <v>13.066666666666666</v>
      </c>
      <c r="K5222" s="68">
        <f>DATE(YEAR(tbl_raw_data[[#This Row],[Date Actioned]]),MONTH(tbl_raw_data[[#This Row],[Date Actioned]]),DAY(tbl_raw_data[[#This Row],[Date Actioned]]))</f>
        <v>45156</v>
      </c>
      <c r="L5222" s="65" t="str">
        <f>UPPER(TEXT(tbl_raw_data[[#This Row],[updated_date]],"MMMM"))</f>
        <v>AUGUST</v>
      </c>
      <c r="M5222" s="65" t="str">
        <f>"WEEK "&amp;IF(ROUNDUP(DAY(tbl_raw_data[[#This Row],[updated_date]])/7,0)=5,4,ROUNDUP(DAY(tbl_raw_data[[#This Row],[updated_date]])/7,0))</f>
        <v>WEEK 3</v>
      </c>
      <c r="N5222" s="71" t="str">
        <f>UPPER(VLOOKUP(tbl_raw_data[[#This Row],[Analyst]],settings!$A$1:$B$15,2,0))</f>
        <v>SAM</v>
      </c>
      <c r="O5222" s="71" t="str">
        <f>TRIM(UPPER(tbl_raw_data[[#This Row],[Outcome]]))</f>
        <v>APPROVE</v>
      </c>
      <c r="P5222" s="71" t="str">
        <f>TRIM(UPPER(tbl_raw_data[[#This Row],[Queue Name]]))</f>
        <v>CONSUMER POST BUREAU</v>
      </c>
      <c r="Q5222" s="71" t="str">
        <f>IF(tbl_raw_data[[#This Row],[time_taken_in_min]]&lt;=settings!$D$2,"SLA_MET","SLA_NOT_MET")</f>
        <v>SLA_MET</v>
      </c>
    </row>
    <row r="5223" spans="1:17" hidden="1" x14ac:dyDescent="0.3">
      <c r="A5223" s="5" t="s">
        <v>6186</v>
      </c>
      <c r="B5223" s="34">
        <v>45156.601365740738</v>
      </c>
      <c r="C5223" s="43">
        <v>45156.612951388888</v>
      </c>
      <c r="D5223" s="6" t="s">
        <v>10</v>
      </c>
      <c r="E5223" s="6" t="s">
        <v>8</v>
      </c>
      <c r="F5223" s="15" t="s">
        <v>24</v>
      </c>
      <c r="G5223" s="9"/>
      <c r="H5223" s="84" t="str">
        <f t="shared" si="81"/>
        <v>Reason Unknown</v>
      </c>
      <c r="I5223" s="63">
        <f>(tbl_raw_data[[#This Row],[Date Actioned]])-(tbl_raw_data[[#This Row],[Date Tagged]])</f>
        <v>1.1585648149775807E-2</v>
      </c>
      <c r="J5223" s="66">
        <f>HOUR(tbl_raw_data[[#This Row],[time_taken]])*60+MINUTE(tbl_raw_data[[#This Row],[time_taken]])+SECOND(tbl_raw_data[[#This Row],[time_taken]])/60</f>
        <v>16.683333333333334</v>
      </c>
      <c r="K5223" s="68">
        <f>DATE(YEAR(tbl_raw_data[[#This Row],[Date Actioned]]),MONTH(tbl_raw_data[[#This Row],[Date Actioned]]),DAY(tbl_raw_data[[#This Row],[Date Actioned]]))</f>
        <v>45156</v>
      </c>
      <c r="L5223" s="65" t="str">
        <f>UPPER(TEXT(tbl_raw_data[[#This Row],[updated_date]],"MMMM"))</f>
        <v>AUGUST</v>
      </c>
      <c r="M5223" s="65" t="str">
        <f>"WEEK "&amp;IF(ROUNDUP(DAY(tbl_raw_data[[#This Row],[updated_date]])/7,0)=5,4,ROUNDUP(DAY(tbl_raw_data[[#This Row],[updated_date]])/7,0))</f>
        <v>WEEK 3</v>
      </c>
      <c r="N5223" s="71" t="str">
        <f>UPPER(VLOOKUP(tbl_raw_data[[#This Row],[Analyst]],settings!$A$1:$B$15,2,0))</f>
        <v>SAM</v>
      </c>
      <c r="O5223" s="71" t="str">
        <f>TRIM(UPPER(tbl_raw_data[[#This Row],[Outcome]]))</f>
        <v>APPROVE</v>
      </c>
      <c r="P5223" s="71" t="str">
        <f>TRIM(UPPER(tbl_raw_data[[#This Row],[Queue Name]]))</f>
        <v>CONSUMER POST BUREAU</v>
      </c>
      <c r="Q5223" s="71" t="str">
        <f>IF(tbl_raw_data[[#This Row],[time_taken_in_min]]&lt;=settings!$D$2,"SLA_MET","SLA_NOT_MET")</f>
        <v>SLA_MET</v>
      </c>
    </row>
    <row r="5224" spans="1:17" hidden="1" x14ac:dyDescent="0.3">
      <c r="A5224" s="7" t="s">
        <v>6187</v>
      </c>
      <c r="B5224" s="34">
        <v>45156.619664351849</v>
      </c>
      <c r="C5224" s="42">
        <v>45156.626400462963</v>
      </c>
      <c r="D5224" s="3" t="s">
        <v>10</v>
      </c>
      <c r="E5224" s="3" t="s">
        <v>11</v>
      </c>
      <c r="F5224" s="14" t="s">
        <v>24</v>
      </c>
      <c r="G5224" s="4"/>
      <c r="H5224" s="84" t="str">
        <f t="shared" si="81"/>
        <v>Reason Unknown</v>
      </c>
      <c r="I5224" s="63">
        <f>(tbl_raw_data[[#This Row],[Date Actioned]])-(tbl_raw_data[[#This Row],[Date Tagged]])</f>
        <v>6.7361111141508445E-3</v>
      </c>
      <c r="J5224" s="66">
        <f>HOUR(tbl_raw_data[[#This Row],[time_taken]])*60+MINUTE(tbl_raw_data[[#This Row],[time_taken]])+SECOND(tbl_raw_data[[#This Row],[time_taken]])/60</f>
        <v>9.6999999999999993</v>
      </c>
      <c r="K5224" s="68">
        <f>DATE(YEAR(tbl_raw_data[[#This Row],[Date Actioned]]),MONTH(tbl_raw_data[[#This Row],[Date Actioned]]),DAY(tbl_raw_data[[#This Row],[Date Actioned]]))</f>
        <v>45156</v>
      </c>
      <c r="L5224" s="65" t="str">
        <f>UPPER(TEXT(tbl_raw_data[[#This Row],[updated_date]],"MMMM"))</f>
        <v>AUGUST</v>
      </c>
      <c r="M5224" s="65" t="str">
        <f>"WEEK "&amp;IF(ROUNDUP(DAY(tbl_raw_data[[#This Row],[updated_date]])/7,0)=5,4,ROUNDUP(DAY(tbl_raw_data[[#This Row],[updated_date]])/7,0))</f>
        <v>WEEK 3</v>
      </c>
      <c r="N5224" s="71" t="str">
        <f>UPPER(VLOOKUP(tbl_raw_data[[#This Row],[Analyst]],settings!$A$1:$B$15,2,0))</f>
        <v>SAM</v>
      </c>
      <c r="O5224" s="71" t="str">
        <f>TRIM(UPPER(tbl_raw_data[[#This Row],[Outcome]]))</f>
        <v>APPROVE</v>
      </c>
      <c r="P5224" s="71" t="str">
        <f>TRIM(UPPER(tbl_raw_data[[#This Row],[Queue Name]]))</f>
        <v>CONSUMER EXISTING</v>
      </c>
      <c r="Q5224" s="71" t="str">
        <f>IF(tbl_raw_data[[#This Row],[time_taken_in_min]]&lt;=settings!$D$2,"SLA_MET","SLA_NOT_MET")</f>
        <v>SLA_MET</v>
      </c>
    </row>
    <row r="5225" spans="1:17" hidden="1" x14ac:dyDescent="0.3">
      <c r="A5225" s="1" t="s">
        <v>6188</v>
      </c>
      <c r="B5225" s="34">
        <v>45156.626145833332</v>
      </c>
      <c r="C5225" s="43">
        <v>45156.636770833335</v>
      </c>
      <c r="D5225" s="6" t="s">
        <v>10</v>
      </c>
      <c r="E5225" s="6" t="s">
        <v>11</v>
      </c>
      <c r="F5225" s="15" t="s">
        <v>17</v>
      </c>
      <c r="G5225" s="9"/>
      <c r="H5225" s="84" t="str">
        <f t="shared" si="81"/>
        <v>Reason Unknown</v>
      </c>
      <c r="I5225" s="63">
        <f>(tbl_raw_data[[#This Row],[Date Actioned]])-(tbl_raw_data[[#This Row],[Date Tagged]])</f>
        <v>1.0625000002619345E-2</v>
      </c>
      <c r="J5225" s="66">
        <f>HOUR(tbl_raw_data[[#This Row],[time_taken]])*60+MINUTE(tbl_raw_data[[#This Row],[time_taken]])+SECOND(tbl_raw_data[[#This Row],[time_taken]])/60</f>
        <v>15.3</v>
      </c>
      <c r="K5225" s="68">
        <f>DATE(YEAR(tbl_raw_data[[#This Row],[Date Actioned]]),MONTH(tbl_raw_data[[#This Row],[Date Actioned]]),DAY(tbl_raw_data[[#This Row],[Date Actioned]]))</f>
        <v>45156</v>
      </c>
      <c r="L5225" s="65" t="str">
        <f>UPPER(TEXT(tbl_raw_data[[#This Row],[updated_date]],"MMMM"))</f>
        <v>AUGUST</v>
      </c>
      <c r="M5225" s="65" t="str">
        <f>"WEEK "&amp;IF(ROUNDUP(DAY(tbl_raw_data[[#This Row],[updated_date]])/7,0)=5,4,ROUNDUP(DAY(tbl_raw_data[[#This Row],[updated_date]])/7,0))</f>
        <v>WEEK 3</v>
      </c>
      <c r="N5225" s="71" t="str">
        <f>UPPER(VLOOKUP(tbl_raw_data[[#This Row],[Analyst]],settings!$A$1:$B$15,2,0))</f>
        <v>MERCEDES</v>
      </c>
      <c r="O5225" s="71" t="str">
        <f>TRIM(UPPER(tbl_raw_data[[#This Row],[Outcome]]))</f>
        <v>APPROVE</v>
      </c>
      <c r="P5225" s="71" t="str">
        <f>TRIM(UPPER(tbl_raw_data[[#This Row],[Queue Name]]))</f>
        <v>CONSUMER EXISTING</v>
      </c>
      <c r="Q5225" s="71" t="str">
        <f>IF(tbl_raw_data[[#This Row],[time_taken_in_min]]&lt;=settings!$D$2,"SLA_MET","SLA_NOT_MET")</f>
        <v>SLA_MET</v>
      </c>
    </row>
    <row r="5226" spans="1:17" hidden="1" x14ac:dyDescent="0.3">
      <c r="A5226" s="5" t="s">
        <v>6189</v>
      </c>
      <c r="B5226" s="34">
        <v>45156.637361111112</v>
      </c>
      <c r="C5226" s="42">
        <v>45156.645972222221</v>
      </c>
      <c r="D5226" s="3" t="s">
        <v>10</v>
      </c>
      <c r="E5226" s="3" t="s">
        <v>8</v>
      </c>
      <c r="F5226" s="14" t="s">
        <v>17</v>
      </c>
      <c r="G5226" s="4"/>
      <c r="H5226" s="84" t="str">
        <f t="shared" si="81"/>
        <v>Reason Unknown</v>
      </c>
      <c r="I5226" s="63">
        <f>(tbl_raw_data[[#This Row],[Date Actioned]])-(tbl_raw_data[[#This Row],[Date Tagged]])</f>
        <v>8.6111111086211167E-3</v>
      </c>
      <c r="J5226" s="66">
        <f>HOUR(tbl_raw_data[[#This Row],[time_taken]])*60+MINUTE(tbl_raw_data[[#This Row],[time_taken]])+SECOND(tbl_raw_data[[#This Row],[time_taken]])/60</f>
        <v>12.4</v>
      </c>
      <c r="K5226" s="68">
        <f>DATE(YEAR(tbl_raw_data[[#This Row],[Date Actioned]]),MONTH(tbl_raw_data[[#This Row],[Date Actioned]]),DAY(tbl_raw_data[[#This Row],[Date Actioned]]))</f>
        <v>45156</v>
      </c>
      <c r="L5226" s="65" t="str">
        <f>UPPER(TEXT(tbl_raw_data[[#This Row],[updated_date]],"MMMM"))</f>
        <v>AUGUST</v>
      </c>
      <c r="M5226" s="65" t="str">
        <f>"WEEK "&amp;IF(ROUNDUP(DAY(tbl_raw_data[[#This Row],[updated_date]])/7,0)=5,4,ROUNDUP(DAY(tbl_raw_data[[#This Row],[updated_date]])/7,0))</f>
        <v>WEEK 3</v>
      </c>
      <c r="N5226" s="71" t="str">
        <f>UPPER(VLOOKUP(tbl_raw_data[[#This Row],[Analyst]],settings!$A$1:$B$15,2,0))</f>
        <v>MERCEDES</v>
      </c>
      <c r="O5226" s="71" t="str">
        <f>TRIM(UPPER(tbl_raw_data[[#This Row],[Outcome]]))</f>
        <v>APPROVE</v>
      </c>
      <c r="P5226" s="71" t="str">
        <f>TRIM(UPPER(tbl_raw_data[[#This Row],[Queue Name]]))</f>
        <v>CONSUMER POST BUREAU</v>
      </c>
      <c r="Q5226" s="71" t="str">
        <f>IF(tbl_raw_data[[#This Row],[time_taken_in_min]]&lt;=settings!$D$2,"SLA_MET","SLA_NOT_MET")</f>
        <v>SLA_MET</v>
      </c>
    </row>
    <row r="5227" spans="1:17" hidden="1" x14ac:dyDescent="0.3">
      <c r="A5227" s="7" t="s">
        <v>6190</v>
      </c>
      <c r="B5227" s="34">
        <v>45156.646886574075</v>
      </c>
      <c r="C5227" s="43">
        <v>45156.660358796296</v>
      </c>
      <c r="D5227" s="6" t="s">
        <v>10</v>
      </c>
      <c r="E5227" s="6" t="s">
        <v>11</v>
      </c>
      <c r="F5227" s="15" t="s">
        <v>24</v>
      </c>
      <c r="G5227" s="9"/>
      <c r="H5227" s="84" t="str">
        <f t="shared" si="81"/>
        <v>Reason Unknown</v>
      </c>
      <c r="I5227" s="63">
        <f>(tbl_raw_data[[#This Row],[Date Actioned]])-(tbl_raw_data[[#This Row],[Date Tagged]])</f>
        <v>1.3472222221025731E-2</v>
      </c>
      <c r="J5227" s="66">
        <f>HOUR(tbl_raw_data[[#This Row],[time_taken]])*60+MINUTE(tbl_raw_data[[#This Row],[time_taken]])+SECOND(tbl_raw_data[[#This Row],[time_taken]])/60</f>
        <v>19.399999999999999</v>
      </c>
      <c r="K5227" s="68">
        <f>DATE(YEAR(tbl_raw_data[[#This Row],[Date Actioned]]),MONTH(tbl_raw_data[[#This Row],[Date Actioned]]),DAY(tbl_raw_data[[#This Row],[Date Actioned]]))</f>
        <v>45156</v>
      </c>
      <c r="L5227" s="65" t="str">
        <f>UPPER(TEXT(tbl_raw_data[[#This Row],[updated_date]],"MMMM"))</f>
        <v>AUGUST</v>
      </c>
      <c r="M5227" s="65" t="str">
        <f>"WEEK "&amp;IF(ROUNDUP(DAY(tbl_raw_data[[#This Row],[updated_date]])/7,0)=5,4,ROUNDUP(DAY(tbl_raw_data[[#This Row],[updated_date]])/7,0))</f>
        <v>WEEK 3</v>
      </c>
      <c r="N5227" s="71" t="str">
        <f>UPPER(VLOOKUP(tbl_raw_data[[#This Row],[Analyst]],settings!$A$1:$B$15,2,0))</f>
        <v>SAM</v>
      </c>
      <c r="O5227" s="71" t="str">
        <f>TRIM(UPPER(tbl_raw_data[[#This Row],[Outcome]]))</f>
        <v>APPROVE</v>
      </c>
      <c r="P5227" s="71" t="str">
        <f>TRIM(UPPER(tbl_raw_data[[#This Row],[Queue Name]]))</f>
        <v>CONSUMER EXISTING</v>
      </c>
      <c r="Q5227" s="71" t="str">
        <f>IF(tbl_raw_data[[#This Row],[time_taken_in_min]]&lt;=settings!$D$2,"SLA_MET","SLA_NOT_MET")</f>
        <v>SLA_MET</v>
      </c>
    </row>
    <row r="5228" spans="1:17" hidden="1" x14ac:dyDescent="0.3">
      <c r="A5228" s="1" t="s">
        <v>6191</v>
      </c>
      <c r="B5228" s="34">
        <v>45156.65079861111</v>
      </c>
      <c r="C5228" s="42">
        <v>45156.664606481485</v>
      </c>
      <c r="D5228" s="3" t="s">
        <v>10</v>
      </c>
      <c r="E5228" s="3" t="s">
        <v>11</v>
      </c>
      <c r="F5228" s="14" t="s">
        <v>24</v>
      </c>
      <c r="G5228" s="4"/>
      <c r="H5228" s="84" t="str">
        <f t="shared" si="81"/>
        <v>Reason Unknown</v>
      </c>
      <c r="I5228" s="63">
        <f>(tbl_raw_data[[#This Row],[Date Actioned]])-(tbl_raw_data[[#This Row],[Date Tagged]])</f>
        <v>1.3807870374876074E-2</v>
      </c>
      <c r="J5228" s="66">
        <f>HOUR(tbl_raw_data[[#This Row],[time_taken]])*60+MINUTE(tbl_raw_data[[#This Row],[time_taken]])+SECOND(tbl_raw_data[[#This Row],[time_taken]])/60</f>
        <v>19.883333333333333</v>
      </c>
      <c r="K5228" s="68">
        <f>DATE(YEAR(tbl_raw_data[[#This Row],[Date Actioned]]),MONTH(tbl_raw_data[[#This Row],[Date Actioned]]),DAY(tbl_raw_data[[#This Row],[Date Actioned]]))</f>
        <v>45156</v>
      </c>
      <c r="L5228" s="65" t="str">
        <f>UPPER(TEXT(tbl_raw_data[[#This Row],[updated_date]],"MMMM"))</f>
        <v>AUGUST</v>
      </c>
      <c r="M5228" s="65" t="str">
        <f>"WEEK "&amp;IF(ROUNDUP(DAY(tbl_raw_data[[#This Row],[updated_date]])/7,0)=5,4,ROUNDUP(DAY(tbl_raw_data[[#This Row],[updated_date]])/7,0))</f>
        <v>WEEK 3</v>
      </c>
      <c r="N5228" s="71" t="str">
        <f>UPPER(VLOOKUP(tbl_raw_data[[#This Row],[Analyst]],settings!$A$1:$B$15,2,0))</f>
        <v>SAM</v>
      </c>
      <c r="O5228" s="71" t="str">
        <f>TRIM(UPPER(tbl_raw_data[[#This Row],[Outcome]]))</f>
        <v>APPROVE</v>
      </c>
      <c r="P5228" s="71" t="str">
        <f>TRIM(UPPER(tbl_raw_data[[#This Row],[Queue Name]]))</f>
        <v>CONSUMER EXISTING</v>
      </c>
      <c r="Q5228" s="71" t="str">
        <f>IF(tbl_raw_data[[#This Row],[time_taken_in_min]]&lt;=settings!$D$2,"SLA_MET","SLA_NOT_MET")</f>
        <v>SLA_MET</v>
      </c>
    </row>
    <row r="5229" spans="1:17" hidden="1" x14ac:dyDescent="0.3">
      <c r="A5229" s="5" t="s">
        <v>6192</v>
      </c>
      <c r="B5229" s="34">
        <v>45156.654814814814</v>
      </c>
      <c r="C5229" s="43">
        <v>45156.661631944444</v>
      </c>
      <c r="D5229" s="6" t="s">
        <v>10</v>
      </c>
      <c r="E5229" s="6" t="s">
        <v>8</v>
      </c>
      <c r="F5229" s="15" t="s">
        <v>21</v>
      </c>
      <c r="G5229" s="9"/>
      <c r="H5229" s="84" t="str">
        <f t="shared" si="81"/>
        <v>Reason Unknown</v>
      </c>
      <c r="I5229" s="63">
        <f>(tbl_raw_data[[#This Row],[Date Actioned]])-(tbl_raw_data[[#This Row],[Date Tagged]])</f>
        <v>6.8171296297805384E-3</v>
      </c>
      <c r="J5229" s="66">
        <f>HOUR(tbl_raw_data[[#This Row],[time_taken]])*60+MINUTE(tbl_raw_data[[#This Row],[time_taken]])+SECOND(tbl_raw_data[[#This Row],[time_taken]])/60</f>
        <v>9.8166666666666664</v>
      </c>
      <c r="K5229" s="68">
        <f>DATE(YEAR(tbl_raw_data[[#This Row],[Date Actioned]]),MONTH(tbl_raw_data[[#This Row],[Date Actioned]]),DAY(tbl_raw_data[[#This Row],[Date Actioned]]))</f>
        <v>45156</v>
      </c>
      <c r="L5229" s="65" t="str">
        <f>UPPER(TEXT(tbl_raw_data[[#This Row],[updated_date]],"MMMM"))</f>
        <v>AUGUST</v>
      </c>
      <c r="M5229" s="65" t="str">
        <f>"WEEK "&amp;IF(ROUNDUP(DAY(tbl_raw_data[[#This Row],[updated_date]])/7,0)=5,4,ROUNDUP(DAY(tbl_raw_data[[#This Row],[updated_date]])/7,0))</f>
        <v>WEEK 3</v>
      </c>
      <c r="N5229" s="71" t="str">
        <f>UPPER(VLOOKUP(tbl_raw_data[[#This Row],[Analyst]],settings!$A$1:$B$15,2,0))</f>
        <v>SHAHID</v>
      </c>
      <c r="O5229" s="71" t="str">
        <f>TRIM(UPPER(tbl_raw_data[[#This Row],[Outcome]]))</f>
        <v>APPROVE</v>
      </c>
      <c r="P5229" s="71" t="str">
        <f>TRIM(UPPER(tbl_raw_data[[#This Row],[Queue Name]]))</f>
        <v>CONSUMER POST BUREAU</v>
      </c>
      <c r="Q5229" s="71" t="str">
        <f>IF(tbl_raw_data[[#This Row],[time_taken_in_min]]&lt;=settings!$D$2,"SLA_MET","SLA_NOT_MET")</f>
        <v>SLA_MET</v>
      </c>
    </row>
    <row r="5230" spans="1:17" hidden="1" x14ac:dyDescent="0.3">
      <c r="A5230" s="7" t="s">
        <v>6193</v>
      </c>
      <c r="B5230" s="34">
        <v>45156.661481481482</v>
      </c>
      <c r="C5230" s="42">
        <v>45156.667233796295</v>
      </c>
      <c r="D5230" s="3" t="s">
        <v>10</v>
      </c>
      <c r="E5230" s="3" t="s">
        <v>8</v>
      </c>
      <c r="F5230" s="14" t="s">
        <v>24</v>
      </c>
      <c r="G5230" s="4"/>
      <c r="H5230" s="84" t="str">
        <f t="shared" si="81"/>
        <v>Reason Unknown</v>
      </c>
      <c r="I5230" s="63">
        <f>(tbl_raw_data[[#This Row],[Date Actioned]])-(tbl_raw_data[[#This Row],[Date Tagged]])</f>
        <v>5.7523148134350777E-3</v>
      </c>
      <c r="J5230" s="66">
        <f>HOUR(tbl_raw_data[[#This Row],[time_taken]])*60+MINUTE(tbl_raw_data[[#This Row],[time_taken]])+SECOND(tbl_raw_data[[#This Row],[time_taken]])/60</f>
        <v>8.2833333333333332</v>
      </c>
      <c r="K5230" s="68">
        <f>DATE(YEAR(tbl_raw_data[[#This Row],[Date Actioned]]),MONTH(tbl_raw_data[[#This Row],[Date Actioned]]),DAY(tbl_raw_data[[#This Row],[Date Actioned]]))</f>
        <v>45156</v>
      </c>
      <c r="L5230" s="65" t="str">
        <f>UPPER(TEXT(tbl_raw_data[[#This Row],[updated_date]],"MMMM"))</f>
        <v>AUGUST</v>
      </c>
      <c r="M5230" s="65" t="str">
        <f>"WEEK "&amp;IF(ROUNDUP(DAY(tbl_raw_data[[#This Row],[updated_date]])/7,0)=5,4,ROUNDUP(DAY(tbl_raw_data[[#This Row],[updated_date]])/7,0))</f>
        <v>WEEK 3</v>
      </c>
      <c r="N5230" s="71" t="str">
        <f>UPPER(VLOOKUP(tbl_raw_data[[#This Row],[Analyst]],settings!$A$1:$B$15,2,0))</f>
        <v>SAM</v>
      </c>
      <c r="O5230" s="71" t="str">
        <f>TRIM(UPPER(tbl_raw_data[[#This Row],[Outcome]]))</f>
        <v>APPROVE</v>
      </c>
      <c r="P5230" s="71" t="str">
        <f>TRIM(UPPER(tbl_raw_data[[#This Row],[Queue Name]]))</f>
        <v>CONSUMER POST BUREAU</v>
      </c>
      <c r="Q5230" s="71" t="str">
        <f>IF(tbl_raw_data[[#This Row],[time_taken_in_min]]&lt;=settings!$D$2,"SLA_MET","SLA_NOT_MET")</f>
        <v>SLA_MET</v>
      </c>
    </row>
    <row r="5231" spans="1:17" hidden="1" x14ac:dyDescent="0.3">
      <c r="A5231" s="1" t="s">
        <v>6194</v>
      </c>
      <c r="B5231" s="34">
        <v>45156.66511574074</v>
      </c>
      <c r="C5231" s="43">
        <v>45156.670497685183</v>
      </c>
      <c r="D5231" s="6" t="s">
        <v>10</v>
      </c>
      <c r="E5231" s="6" t="s">
        <v>8</v>
      </c>
      <c r="F5231" s="15" t="s">
        <v>24</v>
      </c>
      <c r="G5231" s="9"/>
      <c r="H5231" s="84" t="str">
        <f t="shared" si="81"/>
        <v>Reason Unknown</v>
      </c>
      <c r="I5231" s="63">
        <f>(tbl_raw_data[[#This Row],[Date Actioned]])-(tbl_raw_data[[#This Row],[Date Tagged]])</f>
        <v>5.3819444437976927E-3</v>
      </c>
      <c r="J5231" s="66">
        <f>HOUR(tbl_raw_data[[#This Row],[time_taken]])*60+MINUTE(tbl_raw_data[[#This Row],[time_taken]])+SECOND(tbl_raw_data[[#This Row],[time_taken]])/60</f>
        <v>7.75</v>
      </c>
      <c r="K5231" s="68">
        <f>DATE(YEAR(tbl_raw_data[[#This Row],[Date Actioned]]),MONTH(tbl_raw_data[[#This Row],[Date Actioned]]),DAY(tbl_raw_data[[#This Row],[Date Actioned]]))</f>
        <v>45156</v>
      </c>
      <c r="L5231" s="65" t="str">
        <f>UPPER(TEXT(tbl_raw_data[[#This Row],[updated_date]],"MMMM"))</f>
        <v>AUGUST</v>
      </c>
      <c r="M5231" s="65" t="str">
        <f>"WEEK "&amp;IF(ROUNDUP(DAY(tbl_raw_data[[#This Row],[updated_date]])/7,0)=5,4,ROUNDUP(DAY(tbl_raw_data[[#This Row],[updated_date]])/7,0))</f>
        <v>WEEK 3</v>
      </c>
      <c r="N5231" s="71" t="str">
        <f>UPPER(VLOOKUP(tbl_raw_data[[#This Row],[Analyst]],settings!$A$1:$B$15,2,0))</f>
        <v>SAM</v>
      </c>
      <c r="O5231" s="71" t="str">
        <f>TRIM(UPPER(tbl_raw_data[[#This Row],[Outcome]]))</f>
        <v>APPROVE</v>
      </c>
      <c r="P5231" s="71" t="str">
        <f>TRIM(UPPER(tbl_raw_data[[#This Row],[Queue Name]]))</f>
        <v>CONSUMER POST BUREAU</v>
      </c>
      <c r="Q5231" s="71" t="str">
        <f>IF(tbl_raw_data[[#This Row],[time_taken_in_min]]&lt;=settings!$D$2,"SLA_MET","SLA_NOT_MET")</f>
        <v>SLA_MET</v>
      </c>
    </row>
    <row r="5232" spans="1:17" hidden="1" x14ac:dyDescent="0.3">
      <c r="A5232" s="5" t="s">
        <v>6195</v>
      </c>
      <c r="B5232" s="34">
        <v>45156.672002314815</v>
      </c>
      <c r="C5232" s="42">
        <v>45156.680787037039</v>
      </c>
      <c r="D5232" s="3" t="s">
        <v>10</v>
      </c>
      <c r="E5232" s="3" t="s">
        <v>8</v>
      </c>
      <c r="F5232" s="14" t="s">
        <v>21</v>
      </c>
      <c r="G5232" s="4"/>
      <c r="H5232" s="84" t="str">
        <f t="shared" si="81"/>
        <v>Reason Unknown</v>
      </c>
      <c r="I5232" s="63">
        <f>(tbl_raw_data[[#This Row],[Date Actioned]])-(tbl_raw_data[[#This Row],[Date Tagged]])</f>
        <v>8.7847222239361145E-3</v>
      </c>
      <c r="J5232" s="66">
        <f>HOUR(tbl_raw_data[[#This Row],[time_taken]])*60+MINUTE(tbl_raw_data[[#This Row],[time_taken]])+SECOND(tbl_raw_data[[#This Row],[time_taken]])/60</f>
        <v>12.65</v>
      </c>
      <c r="K5232" s="68">
        <f>DATE(YEAR(tbl_raw_data[[#This Row],[Date Actioned]]),MONTH(tbl_raw_data[[#This Row],[Date Actioned]]),DAY(tbl_raw_data[[#This Row],[Date Actioned]]))</f>
        <v>45156</v>
      </c>
      <c r="L5232" s="65" t="str">
        <f>UPPER(TEXT(tbl_raw_data[[#This Row],[updated_date]],"MMMM"))</f>
        <v>AUGUST</v>
      </c>
      <c r="M5232" s="65" t="str">
        <f>"WEEK "&amp;IF(ROUNDUP(DAY(tbl_raw_data[[#This Row],[updated_date]])/7,0)=5,4,ROUNDUP(DAY(tbl_raw_data[[#This Row],[updated_date]])/7,0))</f>
        <v>WEEK 3</v>
      </c>
      <c r="N5232" s="71" t="str">
        <f>UPPER(VLOOKUP(tbl_raw_data[[#This Row],[Analyst]],settings!$A$1:$B$15,2,0))</f>
        <v>SHAHID</v>
      </c>
      <c r="O5232" s="71" t="str">
        <f>TRIM(UPPER(tbl_raw_data[[#This Row],[Outcome]]))</f>
        <v>APPROVE</v>
      </c>
      <c r="P5232" s="71" t="str">
        <f>TRIM(UPPER(tbl_raw_data[[#This Row],[Queue Name]]))</f>
        <v>CONSUMER POST BUREAU</v>
      </c>
      <c r="Q5232" s="71" t="str">
        <f>IF(tbl_raw_data[[#This Row],[time_taken_in_min]]&lt;=settings!$D$2,"SLA_MET","SLA_NOT_MET")</f>
        <v>SLA_MET</v>
      </c>
    </row>
    <row r="5233" spans="1:17" hidden="1" x14ac:dyDescent="0.3">
      <c r="A5233" s="7" t="s">
        <v>6196</v>
      </c>
      <c r="B5233" s="34">
        <v>45156.673703703702</v>
      </c>
      <c r="C5233" s="43">
        <v>45156.684317129628</v>
      </c>
      <c r="D5233" s="6" t="s">
        <v>10</v>
      </c>
      <c r="E5233" s="6" t="s">
        <v>11</v>
      </c>
      <c r="F5233" s="15" t="s">
        <v>24</v>
      </c>
      <c r="G5233" s="9"/>
      <c r="H5233" s="84" t="str">
        <f t="shared" si="81"/>
        <v>Reason Unknown</v>
      </c>
      <c r="I5233" s="63">
        <f>(tbl_raw_data[[#This Row],[Date Actioned]])-(tbl_raw_data[[#This Row],[Date Tagged]])</f>
        <v>1.0613425925839692E-2</v>
      </c>
      <c r="J5233" s="66">
        <f>HOUR(tbl_raw_data[[#This Row],[time_taken]])*60+MINUTE(tbl_raw_data[[#This Row],[time_taken]])+SECOND(tbl_raw_data[[#This Row],[time_taken]])/60</f>
        <v>15.283333333333333</v>
      </c>
      <c r="K5233" s="68">
        <f>DATE(YEAR(tbl_raw_data[[#This Row],[Date Actioned]]),MONTH(tbl_raw_data[[#This Row],[Date Actioned]]),DAY(tbl_raw_data[[#This Row],[Date Actioned]]))</f>
        <v>45156</v>
      </c>
      <c r="L5233" s="65" t="str">
        <f>UPPER(TEXT(tbl_raw_data[[#This Row],[updated_date]],"MMMM"))</f>
        <v>AUGUST</v>
      </c>
      <c r="M5233" s="65" t="str">
        <f>"WEEK "&amp;IF(ROUNDUP(DAY(tbl_raw_data[[#This Row],[updated_date]])/7,0)=5,4,ROUNDUP(DAY(tbl_raw_data[[#This Row],[updated_date]])/7,0))</f>
        <v>WEEK 3</v>
      </c>
      <c r="N5233" s="71" t="str">
        <f>UPPER(VLOOKUP(tbl_raw_data[[#This Row],[Analyst]],settings!$A$1:$B$15,2,0))</f>
        <v>SAM</v>
      </c>
      <c r="O5233" s="71" t="str">
        <f>TRIM(UPPER(tbl_raw_data[[#This Row],[Outcome]]))</f>
        <v>APPROVE</v>
      </c>
      <c r="P5233" s="71" t="str">
        <f>TRIM(UPPER(tbl_raw_data[[#This Row],[Queue Name]]))</f>
        <v>CONSUMER EXISTING</v>
      </c>
      <c r="Q5233" s="71" t="str">
        <f>IF(tbl_raw_data[[#This Row],[time_taken_in_min]]&lt;=settings!$D$2,"SLA_MET","SLA_NOT_MET")</f>
        <v>SLA_MET</v>
      </c>
    </row>
    <row r="5234" spans="1:17" hidden="1" x14ac:dyDescent="0.3">
      <c r="A5234" s="1" t="s">
        <v>6197</v>
      </c>
      <c r="B5234" s="34">
        <v>45156.676770833335</v>
      </c>
      <c r="C5234" s="42">
        <v>45156.685972222222</v>
      </c>
      <c r="D5234" s="3" t="s">
        <v>10</v>
      </c>
      <c r="E5234" s="3" t="s">
        <v>11</v>
      </c>
      <c r="F5234" s="14" t="s">
        <v>17</v>
      </c>
      <c r="G5234" s="4"/>
      <c r="H5234" s="84" t="str">
        <f t="shared" si="81"/>
        <v>Reason Unknown</v>
      </c>
      <c r="I5234" s="63">
        <f>(tbl_raw_data[[#This Row],[Date Actioned]])-(tbl_raw_data[[#This Row],[Date Tagged]])</f>
        <v>9.2013888861401938E-3</v>
      </c>
      <c r="J5234" s="66">
        <f>HOUR(tbl_raw_data[[#This Row],[time_taken]])*60+MINUTE(tbl_raw_data[[#This Row],[time_taken]])+SECOND(tbl_raw_data[[#This Row],[time_taken]])/60</f>
        <v>13.25</v>
      </c>
      <c r="K5234" s="68">
        <f>DATE(YEAR(tbl_raw_data[[#This Row],[Date Actioned]]),MONTH(tbl_raw_data[[#This Row],[Date Actioned]]),DAY(tbl_raw_data[[#This Row],[Date Actioned]]))</f>
        <v>45156</v>
      </c>
      <c r="L5234" s="65" t="str">
        <f>UPPER(TEXT(tbl_raw_data[[#This Row],[updated_date]],"MMMM"))</f>
        <v>AUGUST</v>
      </c>
      <c r="M5234" s="65" t="str">
        <f>"WEEK "&amp;IF(ROUNDUP(DAY(tbl_raw_data[[#This Row],[updated_date]])/7,0)=5,4,ROUNDUP(DAY(tbl_raw_data[[#This Row],[updated_date]])/7,0))</f>
        <v>WEEK 3</v>
      </c>
      <c r="N5234" s="71" t="str">
        <f>UPPER(VLOOKUP(tbl_raw_data[[#This Row],[Analyst]],settings!$A$1:$B$15,2,0))</f>
        <v>MERCEDES</v>
      </c>
      <c r="O5234" s="71" t="str">
        <f>TRIM(UPPER(tbl_raw_data[[#This Row],[Outcome]]))</f>
        <v>APPROVE</v>
      </c>
      <c r="P5234" s="71" t="str">
        <f>TRIM(UPPER(tbl_raw_data[[#This Row],[Queue Name]]))</f>
        <v>CONSUMER EXISTING</v>
      </c>
      <c r="Q5234" s="71" t="str">
        <f>IF(tbl_raw_data[[#This Row],[time_taken_in_min]]&lt;=settings!$D$2,"SLA_MET","SLA_NOT_MET")</f>
        <v>SLA_MET</v>
      </c>
    </row>
    <row r="5235" spans="1:17" hidden="1" x14ac:dyDescent="0.3">
      <c r="A5235" s="5" t="s">
        <v>6198</v>
      </c>
      <c r="B5235" s="34">
        <v>45156.678506944445</v>
      </c>
      <c r="C5235" s="43">
        <v>45156.690775462965</v>
      </c>
      <c r="D5235" s="6" t="s">
        <v>10</v>
      </c>
      <c r="E5235" s="6" t="s">
        <v>8</v>
      </c>
      <c r="F5235" s="15" t="s">
        <v>17</v>
      </c>
      <c r="G5235" s="9"/>
      <c r="H5235" s="84" t="str">
        <f t="shared" si="81"/>
        <v>Reason Unknown</v>
      </c>
      <c r="I5235" s="63">
        <f>(tbl_raw_data[[#This Row],[Date Actioned]])-(tbl_raw_data[[#This Row],[Date Tagged]])</f>
        <v>1.226851851970423E-2</v>
      </c>
      <c r="J5235" s="66">
        <f>HOUR(tbl_raw_data[[#This Row],[time_taken]])*60+MINUTE(tbl_raw_data[[#This Row],[time_taken]])+SECOND(tbl_raw_data[[#This Row],[time_taken]])/60</f>
        <v>17.666666666666668</v>
      </c>
      <c r="K5235" s="68">
        <f>DATE(YEAR(tbl_raw_data[[#This Row],[Date Actioned]]),MONTH(tbl_raw_data[[#This Row],[Date Actioned]]),DAY(tbl_raw_data[[#This Row],[Date Actioned]]))</f>
        <v>45156</v>
      </c>
      <c r="L5235" s="65" t="str">
        <f>UPPER(TEXT(tbl_raw_data[[#This Row],[updated_date]],"MMMM"))</f>
        <v>AUGUST</v>
      </c>
      <c r="M5235" s="65" t="str">
        <f>"WEEK "&amp;IF(ROUNDUP(DAY(tbl_raw_data[[#This Row],[updated_date]])/7,0)=5,4,ROUNDUP(DAY(tbl_raw_data[[#This Row],[updated_date]])/7,0))</f>
        <v>WEEK 3</v>
      </c>
      <c r="N5235" s="71" t="str">
        <f>UPPER(VLOOKUP(tbl_raw_data[[#This Row],[Analyst]],settings!$A$1:$B$15,2,0))</f>
        <v>MERCEDES</v>
      </c>
      <c r="O5235" s="71" t="str">
        <f>TRIM(UPPER(tbl_raw_data[[#This Row],[Outcome]]))</f>
        <v>APPROVE</v>
      </c>
      <c r="P5235" s="71" t="str">
        <f>TRIM(UPPER(tbl_raw_data[[#This Row],[Queue Name]]))</f>
        <v>CONSUMER POST BUREAU</v>
      </c>
      <c r="Q5235" s="71" t="str">
        <f>IF(tbl_raw_data[[#This Row],[time_taken_in_min]]&lt;=settings!$D$2,"SLA_MET","SLA_NOT_MET")</f>
        <v>SLA_MET</v>
      </c>
    </row>
    <row r="5236" spans="1:17" hidden="1" x14ac:dyDescent="0.3">
      <c r="A5236" s="7" t="s">
        <v>6199</v>
      </c>
      <c r="B5236" s="34">
        <v>45156.692511574074</v>
      </c>
      <c r="C5236" s="42">
        <v>45156.696979166663</v>
      </c>
      <c r="D5236" s="3" t="s">
        <v>10</v>
      </c>
      <c r="E5236" s="3" t="s">
        <v>8</v>
      </c>
      <c r="F5236" s="14" t="s">
        <v>24</v>
      </c>
      <c r="G5236" s="4"/>
      <c r="H5236" s="84" t="str">
        <f t="shared" si="81"/>
        <v>Reason Unknown</v>
      </c>
      <c r="I5236" s="63">
        <f>(tbl_raw_data[[#This Row],[Date Actioned]])-(tbl_raw_data[[#This Row],[Date Tagged]])</f>
        <v>4.4675925892079249E-3</v>
      </c>
      <c r="J5236" s="66">
        <f>HOUR(tbl_raw_data[[#This Row],[time_taken]])*60+MINUTE(tbl_raw_data[[#This Row],[time_taken]])+SECOND(tbl_raw_data[[#This Row],[time_taken]])/60</f>
        <v>6.4333333333333336</v>
      </c>
      <c r="K5236" s="68">
        <f>DATE(YEAR(tbl_raw_data[[#This Row],[Date Actioned]]),MONTH(tbl_raw_data[[#This Row],[Date Actioned]]),DAY(tbl_raw_data[[#This Row],[Date Actioned]]))</f>
        <v>45156</v>
      </c>
      <c r="L5236" s="65" t="str">
        <f>UPPER(TEXT(tbl_raw_data[[#This Row],[updated_date]],"MMMM"))</f>
        <v>AUGUST</v>
      </c>
      <c r="M5236" s="65" t="str">
        <f>"WEEK "&amp;IF(ROUNDUP(DAY(tbl_raw_data[[#This Row],[updated_date]])/7,0)=5,4,ROUNDUP(DAY(tbl_raw_data[[#This Row],[updated_date]])/7,0))</f>
        <v>WEEK 3</v>
      </c>
      <c r="N5236" s="71" t="str">
        <f>UPPER(VLOOKUP(tbl_raw_data[[#This Row],[Analyst]],settings!$A$1:$B$15,2,0))</f>
        <v>SAM</v>
      </c>
      <c r="O5236" s="71" t="str">
        <f>TRIM(UPPER(tbl_raw_data[[#This Row],[Outcome]]))</f>
        <v>APPROVE</v>
      </c>
      <c r="P5236" s="71" t="str">
        <f>TRIM(UPPER(tbl_raw_data[[#This Row],[Queue Name]]))</f>
        <v>CONSUMER POST BUREAU</v>
      </c>
      <c r="Q5236" s="71" t="str">
        <f>IF(tbl_raw_data[[#This Row],[time_taken_in_min]]&lt;=settings!$D$2,"SLA_MET","SLA_NOT_MET")</f>
        <v>SLA_MET</v>
      </c>
    </row>
    <row r="5237" spans="1:17" hidden="1" x14ac:dyDescent="0.3">
      <c r="A5237" s="1" t="s">
        <v>6200</v>
      </c>
      <c r="B5237" s="34">
        <v>45156.704467592594</v>
      </c>
      <c r="C5237" s="43">
        <v>45156.71297453704</v>
      </c>
      <c r="D5237" s="6" t="s">
        <v>10</v>
      </c>
      <c r="E5237" s="6" t="s">
        <v>11</v>
      </c>
      <c r="F5237" s="15" t="s">
        <v>17</v>
      </c>
      <c r="G5237" s="9"/>
      <c r="H5237" s="84" t="str">
        <f t="shared" si="81"/>
        <v>Reason Unknown</v>
      </c>
      <c r="I5237" s="63">
        <f>(tbl_raw_data[[#This Row],[Date Actioned]])-(tbl_raw_data[[#This Row],[Date Tagged]])</f>
        <v>8.5069444467080757E-3</v>
      </c>
      <c r="J5237" s="66">
        <f>HOUR(tbl_raw_data[[#This Row],[time_taken]])*60+MINUTE(tbl_raw_data[[#This Row],[time_taken]])+SECOND(tbl_raw_data[[#This Row],[time_taken]])/60</f>
        <v>12.25</v>
      </c>
      <c r="K5237" s="68">
        <f>DATE(YEAR(tbl_raw_data[[#This Row],[Date Actioned]]),MONTH(tbl_raw_data[[#This Row],[Date Actioned]]),DAY(tbl_raw_data[[#This Row],[Date Actioned]]))</f>
        <v>45156</v>
      </c>
      <c r="L5237" s="65" t="str">
        <f>UPPER(TEXT(tbl_raw_data[[#This Row],[updated_date]],"MMMM"))</f>
        <v>AUGUST</v>
      </c>
      <c r="M5237" s="65" t="str">
        <f>"WEEK "&amp;IF(ROUNDUP(DAY(tbl_raw_data[[#This Row],[updated_date]])/7,0)=5,4,ROUNDUP(DAY(tbl_raw_data[[#This Row],[updated_date]])/7,0))</f>
        <v>WEEK 3</v>
      </c>
      <c r="N5237" s="71" t="str">
        <f>UPPER(VLOOKUP(tbl_raw_data[[#This Row],[Analyst]],settings!$A$1:$B$15,2,0))</f>
        <v>MERCEDES</v>
      </c>
      <c r="O5237" s="71" t="str">
        <f>TRIM(UPPER(tbl_raw_data[[#This Row],[Outcome]]))</f>
        <v>APPROVE</v>
      </c>
      <c r="P5237" s="71" t="str">
        <f>TRIM(UPPER(tbl_raw_data[[#This Row],[Queue Name]]))</f>
        <v>CONSUMER EXISTING</v>
      </c>
      <c r="Q5237" s="71" t="str">
        <f>IF(tbl_raw_data[[#This Row],[time_taken_in_min]]&lt;=settings!$D$2,"SLA_MET","SLA_NOT_MET")</f>
        <v>SLA_MET</v>
      </c>
    </row>
    <row r="5238" spans="1:17" hidden="1" x14ac:dyDescent="0.3">
      <c r="A5238" s="5" t="s">
        <v>6201</v>
      </c>
      <c r="B5238" s="34">
        <v>45156.715173611112</v>
      </c>
      <c r="C5238" s="42">
        <v>45156.722858796296</v>
      </c>
      <c r="D5238" s="3" t="s">
        <v>10</v>
      </c>
      <c r="E5238" s="3" t="s">
        <v>8</v>
      </c>
      <c r="F5238" s="14" t="s">
        <v>17</v>
      </c>
      <c r="G5238" s="4"/>
      <c r="H5238" s="84" t="str">
        <f t="shared" si="81"/>
        <v>Reason Unknown</v>
      </c>
      <c r="I5238" s="63">
        <f>(tbl_raw_data[[#This Row],[Date Actioned]])-(tbl_raw_data[[#This Row],[Date Tagged]])</f>
        <v>7.6851851845276542E-3</v>
      </c>
      <c r="J5238" s="66">
        <f>HOUR(tbl_raw_data[[#This Row],[time_taken]])*60+MINUTE(tbl_raw_data[[#This Row],[time_taken]])+SECOND(tbl_raw_data[[#This Row],[time_taken]])/60</f>
        <v>11.066666666666666</v>
      </c>
      <c r="K5238" s="68">
        <f>DATE(YEAR(tbl_raw_data[[#This Row],[Date Actioned]]),MONTH(tbl_raw_data[[#This Row],[Date Actioned]]),DAY(tbl_raw_data[[#This Row],[Date Actioned]]))</f>
        <v>45156</v>
      </c>
      <c r="L5238" s="65" t="str">
        <f>UPPER(TEXT(tbl_raw_data[[#This Row],[updated_date]],"MMMM"))</f>
        <v>AUGUST</v>
      </c>
      <c r="M5238" s="65" t="str">
        <f>"WEEK "&amp;IF(ROUNDUP(DAY(tbl_raw_data[[#This Row],[updated_date]])/7,0)=5,4,ROUNDUP(DAY(tbl_raw_data[[#This Row],[updated_date]])/7,0))</f>
        <v>WEEK 3</v>
      </c>
      <c r="N5238" s="71" t="str">
        <f>UPPER(VLOOKUP(tbl_raw_data[[#This Row],[Analyst]],settings!$A$1:$B$15,2,0))</f>
        <v>MERCEDES</v>
      </c>
      <c r="O5238" s="71" t="str">
        <f>TRIM(UPPER(tbl_raw_data[[#This Row],[Outcome]]))</f>
        <v>APPROVE</v>
      </c>
      <c r="P5238" s="71" t="str">
        <f>TRIM(UPPER(tbl_raw_data[[#This Row],[Queue Name]]))</f>
        <v>CONSUMER POST BUREAU</v>
      </c>
      <c r="Q5238" s="71" t="str">
        <f>IF(tbl_raw_data[[#This Row],[time_taken_in_min]]&lt;=settings!$D$2,"SLA_MET","SLA_NOT_MET")</f>
        <v>SLA_MET</v>
      </c>
    </row>
    <row r="5239" spans="1:17" hidden="1" x14ac:dyDescent="0.3">
      <c r="A5239" s="7" t="s">
        <v>6202</v>
      </c>
      <c r="B5239" s="34">
        <v>45156.761342592596</v>
      </c>
      <c r="C5239" s="43">
        <v>45156.764791666668</v>
      </c>
      <c r="D5239" s="6" t="s">
        <v>10</v>
      </c>
      <c r="E5239" s="6" t="s">
        <v>11</v>
      </c>
      <c r="F5239" s="15" t="s">
        <v>21</v>
      </c>
      <c r="G5239" s="9"/>
      <c r="H5239" s="84" t="str">
        <f t="shared" si="81"/>
        <v>Reason Unknown</v>
      </c>
      <c r="I5239" s="63">
        <f>(tbl_raw_data[[#This Row],[Date Actioned]])-(tbl_raw_data[[#This Row],[Date Tagged]])</f>
        <v>3.4490740727051161E-3</v>
      </c>
      <c r="J5239" s="66">
        <f>HOUR(tbl_raw_data[[#This Row],[time_taken]])*60+MINUTE(tbl_raw_data[[#This Row],[time_taken]])+SECOND(tbl_raw_data[[#This Row],[time_taken]])/60</f>
        <v>4.9666666666666668</v>
      </c>
      <c r="K5239" s="68">
        <f>DATE(YEAR(tbl_raw_data[[#This Row],[Date Actioned]]),MONTH(tbl_raw_data[[#This Row],[Date Actioned]]),DAY(tbl_raw_data[[#This Row],[Date Actioned]]))</f>
        <v>45156</v>
      </c>
      <c r="L5239" s="65" t="str">
        <f>UPPER(TEXT(tbl_raw_data[[#This Row],[updated_date]],"MMMM"))</f>
        <v>AUGUST</v>
      </c>
      <c r="M5239" s="65" t="str">
        <f>"WEEK "&amp;IF(ROUNDUP(DAY(tbl_raw_data[[#This Row],[updated_date]])/7,0)=5,4,ROUNDUP(DAY(tbl_raw_data[[#This Row],[updated_date]])/7,0))</f>
        <v>WEEK 3</v>
      </c>
      <c r="N5239" s="71" t="str">
        <f>UPPER(VLOOKUP(tbl_raw_data[[#This Row],[Analyst]],settings!$A$1:$B$15,2,0))</f>
        <v>SHAHID</v>
      </c>
      <c r="O5239" s="71" t="str">
        <f>TRIM(UPPER(tbl_raw_data[[#This Row],[Outcome]]))</f>
        <v>APPROVE</v>
      </c>
      <c r="P5239" s="71" t="str">
        <f>TRIM(UPPER(tbl_raw_data[[#This Row],[Queue Name]]))</f>
        <v>CONSUMER EXISTING</v>
      </c>
      <c r="Q5239" s="71" t="str">
        <f>IF(tbl_raw_data[[#This Row],[time_taken_in_min]]&lt;=settings!$D$2,"SLA_MET","SLA_NOT_MET")</f>
        <v>SLA_MET</v>
      </c>
    </row>
    <row r="5240" spans="1:17" hidden="1" x14ac:dyDescent="0.3">
      <c r="A5240" s="1" t="s">
        <v>6203</v>
      </c>
      <c r="B5240" s="34">
        <v>45156.850995370369</v>
      </c>
      <c r="C5240" s="42">
        <v>45157.361759259256</v>
      </c>
      <c r="D5240" s="3" t="s">
        <v>10</v>
      </c>
      <c r="E5240" s="3" t="s">
        <v>8</v>
      </c>
      <c r="F5240" s="14" t="s">
        <v>17</v>
      </c>
      <c r="G5240" s="4"/>
      <c r="H5240" s="84" t="str">
        <f t="shared" si="81"/>
        <v>Reason Unknown</v>
      </c>
      <c r="I5240" s="63">
        <f>(tbl_raw_data[[#This Row],[Date Actioned]])-(tbl_raw_data[[#This Row],[Date Tagged]])</f>
        <v>0.51076388888759539</v>
      </c>
      <c r="J5240" s="66">
        <f>HOUR(tbl_raw_data[[#This Row],[time_taken]])*60+MINUTE(tbl_raw_data[[#This Row],[time_taken]])+SECOND(tbl_raw_data[[#This Row],[time_taken]])/60</f>
        <v>735.5</v>
      </c>
      <c r="K5240" s="68">
        <f>DATE(YEAR(tbl_raw_data[[#This Row],[Date Actioned]]),MONTH(tbl_raw_data[[#This Row],[Date Actioned]]),DAY(tbl_raw_data[[#This Row],[Date Actioned]]))</f>
        <v>45157</v>
      </c>
      <c r="L5240" s="65" t="str">
        <f>UPPER(TEXT(tbl_raw_data[[#This Row],[updated_date]],"MMMM"))</f>
        <v>AUGUST</v>
      </c>
      <c r="M5240" s="65" t="str">
        <f>"WEEK "&amp;IF(ROUNDUP(DAY(tbl_raw_data[[#This Row],[updated_date]])/7,0)=5,4,ROUNDUP(DAY(tbl_raw_data[[#This Row],[updated_date]])/7,0))</f>
        <v>WEEK 3</v>
      </c>
      <c r="N5240" s="71" t="str">
        <f>UPPER(VLOOKUP(tbl_raw_data[[#This Row],[Analyst]],settings!$A$1:$B$15,2,0))</f>
        <v>MERCEDES</v>
      </c>
      <c r="O5240" s="71" t="str">
        <f>TRIM(UPPER(tbl_raw_data[[#This Row],[Outcome]]))</f>
        <v>APPROVE</v>
      </c>
      <c r="P5240" s="71" t="str">
        <f>TRIM(UPPER(tbl_raw_data[[#This Row],[Queue Name]]))</f>
        <v>CONSUMER POST BUREAU</v>
      </c>
      <c r="Q5240" s="71" t="str">
        <f>IF(tbl_raw_data[[#This Row],[time_taken_in_min]]&lt;=settings!$D$2,"SLA_MET","SLA_NOT_MET")</f>
        <v>SLA_NOT_MET</v>
      </c>
    </row>
    <row r="5241" spans="1:17" hidden="1" x14ac:dyDescent="0.3">
      <c r="A5241" s="5" t="s">
        <v>6204</v>
      </c>
      <c r="B5241" s="34">
        <v>45157.05196759259</v>
      </c>
      <c r="C5241" s="43">
        <v>45157.377870370372</v>
      </c>
      <c r="D5241" s="6" t="s">
        <v>10</v>
      </c>
      <c r="E5241" s="6" t="s">
        <v>8</v>
      </c>
      <c r="F5241" s="15" t="s">
        <v>17</v>
      </c>
      <c r="G5241" s="9"/>
      <c r="H5241" s="84" t="str">
        <f t="shared" si="81"/>
        <v>Reason Unknown</v>
      </c>
      <c r="I5241" s="63">
        <f>(tbl_raw_data[[#This Row],[Date Actioned]])-(tbl_raw_data[[#This Row],[Date Tagged]])</f>
        <v>0.32590277778217569</v>
      </c>
      <c r="J5241" s="66">
        <f>HOUR(tbl_raw_data[[#This Row],[time_taken]])*60+MINUTE(tbl_raw_data[[#This Row],[time_taken]])+SECOND(tbl_raw_data[[#This Row],[time_taken]])/60</f>
        <v>469.3</v>
      </c>
      <c r="K5241" s="68">
        <f>DATE(YEAR(tbl_raw_data[[#This Row],[Date Actioned]]),MONTH(tbl_raw_data[[#This Row],[Date Actioned]]),DAY(tbl_raw_data[[#This Row],[Date Actioned]]))</f>
        <v>45157</v>
      </c>
      <c r="L5241" s="65" t="str">
        <f>UPPER(TEXT(tbl_raw_data[[#This Row],[updated_date]],"MMMM"))</f>
        <v>AUGUST</v>
      </c>
      <c r="M5241" s="65" t="str">
        <f>"WEEK "&amp;IF(ROUNDUP(DAY(tbl_raw_data[[#This Row],[updated_date]])/7,0)=5,4,ROUNDUP(DAY(tbl_raw_data[[#This Row],[updated_date]])/7,0))</f>
        <v>WEEK 3</v>
      </c>
      <c r="N5241" s="71" t="str">
        <f>UPPER(VLOOKUP(tbl_raw_data[[#This Row],[Analyst]],settings!$A$1:$B$15,2,0))</f>
        <v>MERCEDES</v>
      </c>
      <c r="O5241" s="71" t="str">
        <f>TRIM(UPPER(tbl_raw_data[[#This Row],[Outcome]]))</f>
        <v>APPROVE</v>
      </c>
      <c r="P5241" s="71" t="str">
        <f>TRIM(UPPER(tbl_raw_data[[#This Row],[Queue Name]]))</f>
        <v>CONSUMER POST BUREAU</v>
      </c>
      <c r="Q5241" s="71" t="str">
        <f>IF(tbl_raw_data[[#This Row],[time_taken_in_min]]&lt;=settings!$D$2,"SLA_MET","SLA_NOT_MET")</f>
        <v>SLA_NOT_MET</v>
      </c>
    </row>
    <row r="5242" spans="1:17" hidden="1" x14ac:dyDescent="0.3">
      <c r="A5242" s="7" t="s">
        <v>6205</v>
      </c>
      <c r="B5242" s="34">
        <v>45157.438761574071</v>
      </c>
      <c r="C5242" s="42">
        <v>45157.444201388891</v>
      </c>
      <c r="D5242" s="3" t="s">
        <v>10</v>
      </c>
      <c r="E5242" s="3" t="s">
        <v>11</v>
      </c>
      <c r="F5242" s="14" t="s">
        <v>17</v>
      </c>
      <c r="G5242" s="4"/>
      <c r="H5242" s="84" t="str">
        <f t="shared" si="81"/>
        <v>Reason Unknown</v>
      </c>
      <c r="I5242" s="63">
        <f>(tbl_raw_data[[#This Row],[Date Actioned]])-(tbl_raw_data[[#This Row],[Date Tagged]])</f>
        <v>5.439814820419997E-3</v>
      </c>
      <c r="J5242" s="66">
        <f>HOUR(tbl_raw_data[[#This Row],[time_taken]])*60+MINUTE(tbl_raw_data[[#This Row],[time_taken]])+SECOND(tbl_raw_data[[#This Row],[time_taken]])/60</f>
        <v>7.833333333333333</v>
      </c>
      <c r="K5242" s="68">
        <f>DATE(YEAR(tbl_raw_data[[#This Row],[Date Actioned]]),MONTH(tbl_raw_data[[#This Row],[Date Actioned]]),DAY(tbl_raw_data[[#This Row],[Date Actioned]]))</f>
        <v>45157</v>
      </c>
      <c r="L5242" s="65" t="str">
        <f>UPPER(TEXT(tbl_raw_data[[#This Row],[updated_date]],"MMMM"))</f>
        <v>AUGUST</v>
      </c>
      <c r="M5242" s="65" t="str">
        <f>"WEEK "&amp;IF(ROUNDUP(DAY(tbl_raw_data[[#This Row],[updated_date]])/7,0)=5,4,ROUNDUP(DAY(tbl_raw_data[[#This Row],[updated_date]])/7,0))</f>
        <v>WEEK 3</v>
      </c>
      <c r="N5242" s="71" t="str">
        <f>UPPER(VLOOKUP(tbl_raw_data[[#This Row],[Analyst]],settings!$A$1:$B$15,2,0))</f>
        <v>MERCEDES</v>
      </c>
      <c r="O5242" s="71" t="str">
        <f>TRIM(UPPER(tbl_raw_data[[#This Row],[Outcome]]))</f>
        <v>APPROVE</v>
      </c>
      <c r="P5242" s="71" t="str">
        <f>TRIM(UPPER(tbl_raw_data[[#This Row],[Queue Name]]))</f>
        <v>CONSUMER EXISTING</v>
      </c>
      <c r="Q5242" s="71" t="str">
        <f>IF(tbl_raw_data[[#This Row],[time_taken_in_min]]&lt;=settings!$D$2,"SLA_MET","SLA_NOT_MET")</f>
        <v>SLA_MET</v>
      </c>
    </row>
    <row r="5243" spans="1:17" hidden="1" x14ac:dyDescent="0.3">
      <c r="A5243" s="1" t="s">
        <v>6206</v>
      </c>
      <c r="B5243" s="34">
        <v>45157.461909722224</v>
      </c>
      <c r="C5243" s="43">
        <v>45157.47315972222</v>
      </c>
      <c r="D5243" s="6" t="s">
        <v>10</v>
      </c>
      <c r="E5243" s="6" t="s">
        <v>11</v>
      </c>
      <c r="F5243" s="15" t="s">
        <v>17</v>
      </c>
      <c r="G5243" s="9"/>
      <c r="H5243" s="84" t="str">
        <f t="shared" si="81"/>
        <v>Reason Unknown</v>
      </c>
      <c r="I5243" s="63">
        <f>(tbl_raw_data[[#This Row],[Date Actioned]])-(tbl_raw_data[[#This Row],[Date Tagged]])</f>
        <v>1.1249999995925464E-2</v>
      </c>
      <c r="J5243" s="66">
        <f>HOUR(tbl_raw_data[[#This Row],[time_taken]])*60+MINUTE(tbl_raw_data[[#This Row],[time_taken]])+SECOND(tbl_raw_data[[#This Row],[time_taken]])/60</f>
        <v>16.2</v>
      </c>
      <c r="K5243" s="68">
        <f>DATE(YEAR(tbl_raw_data[[#This Row],[Date Actioned]]),MONTH(tbl_raw_data[[#This Row],[Date Actioned]]),DAY(tbl_raw_data[[#This Row],[Date Actioned]]))</f>
        <v>45157</v>
      </c>
      <c r="L5243" s="65" t="str">
        <f>UPPER(TEXT(tbl_raw_data[[#This Row],[updated_date]],"MMMM"))</f>
        <v>AUGUST</v>
      </c>
      <c r="M5243" s="65" t="str">
        <f>"WEEK "&amp;IF(ROUNDUP(DAY(tbl_raw_data[[#This Row],[updated_date]])/7,0)=5,4,ROUNDUP(DAY(tbl_raw_data[[#This Row],[updated_date]])/7,0))</f>
        <v>WEEK 3</v>
      </c>
      <c r="N5243" s="71" t="str">
        <f>UPPER(VLOOKUP(tbl_raw_data[[#This Row],[Analyst]],settings!$A$1:$B$15,2,0))</f>
        <v>MERCEDES</v>
      </c>
      <c r="O5243" s="71" t="str">
        <f>TRIM(UPPER(tbl_raw_data[[#This Row],[Outcome]]))</f>
        <v>APPROVE</v>
      </c>
      <c r="P5243" s="71" t="str">
        <f>TRIM(UPPER(tbl_raw_data[[#This Row],[Queue Name]]))</f>
        <v>CONSUMER EXISTING</v>
      </c>
      <c r="Q5243" s="71" t="str">
        <f>IF(tbl_raw_data[[#This Row],[time_taken_in_min]]&lt;=settings!$D$2,"SLA_MET","SLA_NOT_MET")</f>
        <v>SLA_MET</v>
      </c>
    </row>
    <row r="5244" spans="1:17" hidden="1" x14ac:dyDescent="0.3">
      <c r="A5244" s="5" t="s">
        <v>6207</v>
      </c>
      <c r="B5244" s="34">
        <v>45157.467523148145</v>
      </c>
      <c r="C5244" s="42">
        <v>45157.480590277781</v>
      </c>
      <c r="D5244" s="3" t="s">
        <v>10</v>
      </c>
      <c r="E5244" s="3" t="s">
        <v>8</v>
      </c>
      <c r="F5244" s="14" t="s">
        <v>24</v>
      </c>
      <c r="G5244" s="4"/>
      <c r="H5244" s="84" t="str">
        <f t="shared" si="81"/>
        <v>Reason Unknown</v>
      </c>
      <c r="I5244" s="63">
        <f>(tbl_raw_data[[#This Row],[Date Actioned]])-(tbl_raw_data[[#This Row],[Date Tagged]])</f>
        <v>1.3067129635601304E-2</v>
      </c>
      <c r="J5244" s="66">
        <f>HOUR(tbl_raw_data[[#This Row],[time_taken]])*60+MINUTE(tbl_raw_data[[#This Row],[time_taken]])+SECOND(tbl_raw_data[[#This Row],[time_taken]])/60</f>
        <v>18.816666666666666</v>
      </c>
      <c r="K5244" s="68">
        <f>DATE(YEAR(tbl_raw_data[[#This Row],[Date Actioned]]),MONTH(tbl_raw_data[[#This Row],[Date Actioned]]),DAY(tbl_raw_data[[#This Row],[Date Actioned]]))</f>
        <v>45157</v>
      </c>
      <c r="L5244" s="65" t="str">
        <f>UPPER(TEXT(tbl_raw_data[[#This Row],[updated_date]],"MMMM"))</f>
        <v>AUGUST</v>
      </c>
      <c r="M5244" s="65" t="str">
        <f>"WEEK "&amp;IF(ROUNDUP(DAY(tbl_raw_data[[#This Row],[updated_date]])/7,0)=5,4,ROUNDUP(DAY(tbl_raw_data[[#This Row],[updated_date]])/7,0))</f>
        <v>WEEK 3</v>
      </c>
      <c r="N5244" s="71" t="str">
        <f>UPPER(VLOOKUP(tbl_raw_data[[#This Row],[Analyst]],settings!$A$1:$B$15,2,0))</f>
        <v>SAM</v>
      </c>
      <c r="O5244" s="71" t="str">
        <f>TRIM(UPPER(tbl_raw_data[[#This Row],[Outcome]]))</f>
        <v>APPROVE</v>
      </c>
      <c r="P5244" s="71" t="str">
        <f>TRIM(UPPER(tbl_raw_data[[#This Row],[Queue Name]]))</f>
        <v>CONSUMER POST BUREAU</v>
      </c>
      <c r="Q5244" s="71" t="str">
        <f>IF(tbl_raw_data[[#This Row],[time_taken_in_min]]&lt;=settings!$D$2,"SLA_MET","SLA_NOT_MET")</f>
        <v>SLA_MET</v>
      </c>
    </row>
    <row r="5245" spans="1:17" hidden="1" x14ac:dyDescent="0.3">
      <c r="A5245" s="7" t="s">
        <v>6208</v>
      </c>
      <c r="B5245" s="34">
        <v>45157.500428240739</v>
      </c>
      <c r="C5245" s="43">
        <v>45157.504201388889</v>
      </c>
      <c r="D5245" s="6" t="s">
        <v>10</v>
      </c>
      <c r="E5245" s="6" t="s">
        <v>11</v>
      </c>
      <c r="F5245" s="15" t="s">
        <v>17</v>
      </c>
      <c r="G5245" s="9"/>
      <c r="H5245" s="84" t="str">
        <f t="shared" si="81"/>
        <v>Reason Unknown</v>
      </c>
      <c r="I5245" s="63">
        <f>(tbl_raw_data[[#This Row],[Date Actioned]])-(tbl_raw_data[[#This Row],[Date Tagged]])</f>
        <v>3.7731481497758068E-3</v>
      </c>
      <c r="J5245" s="66">
        <f>HOUR(tbl_raw_data[[#This Row],[time_taken]])*60+MINUTE(tbl_raw_data[[#This Row],[time_taken]])+SECOND(tbl_raw_data[[#This Row],[time_taken]])/60</f>
        <v>5.4333333333333336</v>
      </c>
      <c r="K5245" s="68">
        <f>DATE(YEAR(tbl_raw_data[[#This Row],[Date Actioned]]),MONTH(tbl_raw_data[[#This Row],[Date Actioned]]),DAY(tbl_raw_data[[#This Row],[Date Actioned]]))</f>
        <v>45157</v>
      </c>
      <c r="L5245" s="65" t="str">
        <f>UPPER(TEXT(tbl_raw_data[[#This Row],[updated_date]],"MMMM"))</f>
        <v>AUGUST</v>
      </c>
      <c r="M5245" s="65" t="str">
        <f>"WEEK "&amp;IF(ROUNDUP(DAY(tbl_raw_data[[#This Row],[updated_date]])/7,0)=5,4,ROUNDUP(DAY(tbl_raw_data[[#This Row],[updated_date]])/7,0))</f>
        <v>WEEK 3</v>
      </c>
      <c r="N5245" s="71" t="str">
        <f>UPPER(VLOOKUP(tbl_raw_data[[#This Row],[Analyst]],settings!$A$1:$B$15,2,0))</f>
        <v>MERCEDES</v>
      </c>
      <c r="O5245" s="71" t="str">
        <f>TRIM(UPPER(tbl_raw_data[[#This Row],[Outcome]]))</f>
        <v>APPROVE</v>
      </c>
      <c r="P5245" s="71" t="str">
        <f>TRIM(UPPER(tbl_raw_data[[#This Row],[Queue Name]]))</f>
        <v>CONSUMER EXISTING</v>
      </c>
      <c r="Q5245" s="71" t="str">
        <f>IF(tbl_raw_data[[#This Row],[time_taken_in_min]]&lt;=settings!$D$2,"SLA_MET","SLA_NOT_MET")</f>
        <v>SLA_MET</v>
      </c>
    </row>
    <row r="5246" spans="1:17" hidden="1" x14ac:dyDescent="0.3">
      <c r="A5246" s="1" t="s">
        <v>6209</v>
      </c>
      <c r="B5246" s="34">
        <v>45157.502743055556</v>
      </c>
      <c r="C5246" s="42">
        <v>45157.509629629632</v>
      </c>
      <c r="D5246" s="3" t="s">
        <v>10</v>
      </c>
      <c r="E5246" s="3" t="s">
        <v>11</v>
      </c>
      <c r="F5246" s="14" t="s">
        <v>24</v>
      </c>
      <c r="G5246" s="4"/>
      <c r="H5246" s="84" t="str">
        <f t="shared" si="81"/>
        <v>Reason Unknown</v>
      </c>
      <c r="I5246" s="63">
        <f>(tbl_raw_data[[#This Row],[Date Actioned]])-(tbl_raw_data[[#This Row],[Date Tagged]])</f>
        <v>6.8865740759065375E-3</v>
      </c>
      <c r="J5246" s="66">
        <f>HOUR(tbl_raw_data[[#This Row],[time_taken]])*60+MINUTE(tbl_raw_data[[#This Row],[time_taken]])+SECOND(tbl_raw_data[[#This Row],[time_taken]])/60</f>
        <v>9.9166666666666661</v>
      </c>
      <c r="K5246" s="68">
        <f>DATE(YEAR(tbl_raw_data[[#This Row],[Date Actioned]]),MONTH(tbl_raw_data[[#This Row],[Date Actioned]]),DAY(tbl_raw_data[[#This Row],[Date Actioned]]))</f>
        <v>45157</v>
      </c>
      <c r="L5246" s="65" t="str">
        <f>UPPER(TEXT(tbl_raw_data[[#This Row],[updated_date]],"MMMM"))</f>
        <v>AUGUST</v>
      </c>
      <c r="M5246" s="65" t="str">
        <f>"WEEK "&amp;IF(ROUNDUP(DAY(tbl_raw_data[[#This Row],[updated_date]])/7,0)=5,4,ROUNDUP(DAY(tbl_raw_data[[#This Row],[updated_date]])/7,0))</f>
        <v>WEEK 3</v>
      </c>
      <c r="N5246" s="71" t="str">
        <f>UPPER(VLOOKUP(tbl_raw_data[[#This Row],[Analyst]],settings!$A$1:$B$15,2,0))</f>
        <v>SAM</v>
      </c>
      <c r="O5246" s="71" t="str">
        <f>TRIM(UPPER(tbl_raw_data[[#This Row],[Outcome]]))</f>
        <v>APPROVE</v>
      </c>
      <c r="P5246" s="71" t="str">
        <f>TRIM(UPPER(tbl_raw_data[[#This Row],[Queue Name]]))</f>
        <v>CONSUMER EXISTING</v>
      </c>
      <c r="Q5246" s="71" t="str">
        <f>IF(tbl_raw_data[[#This Row],[time_taken_in_min]]&lt;=settings!$D$2,"SLA_MET","SLA_NOT_MET")</f>
        <v>SLA_MET</v>
      </c>
    </row>
    <row r="5247" spans="1:17" hidden="1" x14ac:dyDescent="0.3">
      <c r="A5247" s="5" t="s">
        <v>6210</v>
      </c>
      <c r="B5247" s="34">
        <v>45157.508402777778</v>
      </c>
      <c r="C5247" s="43">
        <v>45157.514131944445</v>
      </c>
      <c r="D5247" s="6" t="s">
        <v>10</v>
      </c>
      <c r="E5247" s="6" t="s">
        <v>11</v>
      </c>
      <c r="F5247" s="15" t="s">
        <v>17</v>
      </c>
      <c r="G5247" s="9"/>
      <c r="H5247" s="84" t="str">
        <f t="shared" si="81"/>
        <v>Reason Unknown</v>
      </c>
      <c r="I5247" s="63">
        <f>(tbl_raw_data[[#This Row],[Date Actioned]])-(tbl_raw_data[[#This Row],[Date Tagged]])</f>
        <v>5.7291666671517305E-3</v>
      </c>
      <c r="J5247" s="66">
        <f>HOUR(tbl_raw_data[[#This Row],[time_taken]])*60+MINUTE(tbl_raw_data[[#This Row],[time_taken]])+SECOND(tbl_raw_data[[#This Row],[time_taken]])/60</f>
        <v>8.25</v>
      </c>
      <c r="K5247" s="68">
        <f>DATE(YEAR(tbl_raw_data[[#This Row],[Date Actioned]]),MONTH(tbl_raw_data[[#This Row],[Date Actioned]]),DAY(tbl_raw_data[[#This Row],[Date Actioned]]))</f>
        <v>45157</v>
      </c>
      <c r="L5247" s="65" t="str">
        <f>UPPER(TEXT(tbl_raw_data[[#This Row],[updated_date]],"MMMM"))</f>
        <v>AUGUST</v>
      </c>
      <c r="M5247" s="65" t="str">
        <f>"WEEK "&amp;IF(ROUNDUP(DAY(tbl_raw_data[[#This Row],[updated_date]])/7,0)=5,4,ROUNDUP(DAY(tbl_raw_data[[#This Row],[updated_date]])/7,0))</f>
        <v>WEEK 3</v>
      </c>
      <c r="N5247" s="71" t="str">
        <f>UPPER(VLOOKUP(tbl_raw_data[[#This Row],[Analyst]],settings!$A$1:$B$15,2,0))</f>
        <v>MERCEDES</v>
      </c>
      <c r="O5247" s="71" t="str">
        <f>TRIM(UPPER(tbl_raw_data[[#This Row],[Outcome]]))</f>
        <v>APPROVE</v>
      </c>
      <c r="P5247" s="71" t="str">
        <f>TRIM(UPPER(tbl_raw_data[[#This Row],[Queue Name]]))</f>
        <v>CONSUMER EXISTING</v>
      </c>
      <c r="Q5247" s="71" t="str">
        <f>IF(tbl_raw_data[[#This Row],[time_taken_in_min]]&lt;=settings!$D$2,"SLA_MET","SLA_NOT_MET")</f>
        <v>SLA_MET</v>
      </c>
    </row>
    <row r="5248" spans="1:17" hidden="1" x14ac:dyDescent="0.3">
      <c r="A5248" s="7" t="s">
        <v>6211</v>
      </c>
      <c r="B5248" s="34">
        <v>45157.563854166663</v>
      </c>
      <c r="C5248" s="42">
        <v>45157.567233796297</v>
      </c>
      <c r="D5248" s="3" t="s">
        <v>10</v>
      </c>
      <c r="E5248" s="3" t="s">
        <v>11</v>
      </c>
      <c r="F5248" s="14" t="s">
        <v>24</v>
      </c>
      <c r="G5248" s="4"/>
      <c r="H5248" s="84" t="str">
        <f t="shared" si="81"/>
        <v>Reason Unknown</v>
      </c>
      <c r="I5248" s="63">
        <f>(tbl_raw_data[[#This Row],[Date Actioned]])-(tbl_raw_data[[#This Row],[Date Tagged]])</f>
        <v>3.3796296338550746E-3</v>
      </c>
      <c r="J5248" s="66">
        <f>HOUR(tbl_raw_data[[#This Row],[time_taken]])*60+MINUTE(tbl_raw_data[[#This Row],[time_taken]])+SECOND(tbl_raw_data[[#This Row],[time_taken]])/60</f>
        <v>4.8666666666666671</v>
      </c>
      <c r="K5248" s="68">
        <f>DATE(YEAR(tbl_raw_data[[#This Row],[Date Actioned]]),MONTH(tbl_raw_data[[#This Row],[Date Actioned]]),DAY(tbl_raw_data[[#This Row],[Date Actioned]]))</f>
        <v>45157</v>
      </c>
      <c r="L5248" s="65" t="str">
        <f>UPPER(TEXT(tbl_raw_data[[#This Row],[updated_date]],"MMMM"))</f>
        <v>AUGUST</v>
      </c>
      <c r="M5248" s="65" t="str">
        <f>"WEEK "&amp;IF(ROUNDUP(DAY(tbl_raw_data[[#This Row],[updated_date]])/7,0)=5,4,ROUNDUP(DAY(tbl_raw_data[[#This Row],[updated_date]])/7,0))</f>
        <v>WEEK 3</v>
      </c>
      <c r="N5248" s="71" t="str">
        <f>UPPER(VLOOKUP(tbl_raw_data[[#This Row],[Analyst]],settings!$A$1:$B$15,2,0))</f>
        <v>SAM</v>
      </c>
      <c r="O5248" s="71" t="str">
        <f>TRIM(UPPER(tbl_raw_data[[#This Row],[Outcome]]))</f>
        <v>APPROVE</v>
      </c>
      <c r="P5248" s="71" t="str">
        <f>TRIM(UPPER(tbl_raw_data[[#This Row],[Queue Name]]))</f>
        <v>CONSUMER EXISTING</v>
      </c>
      <c r="Q5248" s="71" t="str">
        <f>IF(tbl_raw_data[[#This Row],[time_taken_in_min]]&lt;=settings!$D$2,"SLA_MET","SLA_NOT_MET")</f>
        <v>SLA_MET</v>
      </c>
    </row>
    <row r="5249" spans="1:17" hidden="1" x14ac:dyDescent="0.3">
      <c r="A5249" s="1" t="s">
        <v>6212</v>
      </c>
      <c r="B5249" s="34">
        <v>45157.564525462964</v>
      </c>
      <c r="C5249" s="43">
        <v>45157.571817129632</v>
      </c>
      <c r="D5249" s="6" t="s">
        <v>10</v>
      </c>
      <c r="E5249" s="6" t="s">
        <v>11</v>
      </c>
      <c r="F5249" s="15" t="s">
        <v>17</v>
      </c>
      <c r="G5249" s="9"/>
      <c r="H5249" s="84" t="str">
        <f t="shared" si="81"/>
        <v>Reason Unknown</v>
      </c>
      <c r="I5249" s="63">
        <f>(tbl_raw_data[[#This Row],[Date Actioned]])-(tbl_raw_data[[#This Row],[Date Tagged]])</f>
        <v>7.291666668606922E-3</v>
      </c>
      <c r="J5249" s="66">
        <f>HOUR(tbl_raw_data[[#This Row],[time_taken]])*60+MINUTE(tbl_raw_data[[#This Row],[time_taken]])+SECOND(tbl_raw_data[[#This Row],[time_taken]])/60</f>
        <v>10.5</v>
      </c>
      <c r="K5249" s="68">
        <f>DATE(YEAR(tbl_raw_data[[#This Row],[Date Actioned]]),MONTH(tbl_raw_data[[#This Row],[Date Actioned]]),DAY(tbl_raw_data[[#This Row],[Date Actioned]]))</f>
        <v>45157</v>
      </c>
      <c r="L5249" s="65" t="str">
        <f>UPPER(TEXT(tbl_raw_data[[#This Row],[updated_date]],"MMMM"))</f>
        <v>AUGUST</v>
      </c>
      <c r="M5249" s="65" t="str">
        <f>"WEEK "&amp;IF(ROUNDUP(DAY(tbl_raw_data[[#This Row],[updated_date]])/7,0)=5,4,ROUNDUP(DAY(tbl_raw_data[[#This Row],[updated_date]])/7,0))</f>
        <v>WEEK 3</v>
      </c>
      <c r="N5249" s="71" t="str">
        <f>UPPER(VLOOKUP(tbl_raw_data[[#This Row],[Analyst]],settings!$A$1:$B$15,2,0))</f>
        <v>MERCEDES</v>
      </c>
      <c r="O5249" s="71" t="str">
        <f>TRIM(UPPER(tbl_raw_data[[#This Row],[Outcome]]))</f>
        <v>APPROVE</v>
      </c>
      <c r="P5249" s="71" t="str">
        <f>TRIM(UPPER(tbl_raw_data[[#This Row],[Queue Name]]))</f>
        <v>CONSUMER EXISTING</v>
      </c>
      <c r="Q5249" s="71" t="str">
        <f>IF(tbl_raw_data[[#This Row],[time_taken_in_min]]&lt;=settings!$D$2,"SLA_MET","SLA_NOT_MET")</f>
        <v>SLA_MET</v>
      </c>
    </row>
    <row r="5250" spans="1:17" hidden="1" x14ac:dyDescent="0.3">
      <c r="A5250" s="5" t="s">
        <v>6213</v>
      </c>
      <c r="B5250" s="34">
        <v>45157.599560185183</v>
      </c>
      <c r="C5250" s="42">
        <v>45157.608541666668</v>
      </c>
      <c r="D5250" s="3" t="s">
        <v>10</v>
      </c>
      <c r="E5250" s="3" t="s">
        <v>8</v>
      </c>
      <c r="F5250" s="14" t="s">
        <v>24</v>
      </c>
      <c r="G5250" s="4"/>
      <c r="H5250" s="84" t="str">
        <f t="shared" si="81"/>
        <v>Reason Unknown</v>
      </c>
      <c r="I5250" s="63">
        <f>(tbl_raw_data[[#This Row],[Date Actioned]])-(tbl_raw_data[[#This Row],[Date Tagged]])</f>
        <v>8.9814814855344594E-3</v>
      </c>
      <c r="J5250" s="66">
        <f>HOUR(tbl_raw_data[[#This Row],[time_taken]])*60+MINUTE(tbl_raw_data[[#This Row],[time_taken]])+SECOND(tbl_raw_data[[#This Row],[time_taken]])/60</f>
        <v>12.933333333333334</v>
      </c>
      <c r="K5250" s="68">
        <f>DATE(YEAR(tbl_raw_data[[#This Row],[Date Actioned]]),MONTH(tbl_raw_data[[#This Row],[Date Actioned]]),DAY(tbl_raw_data[[#This Row],[Date Actioned]]))</f>
        <v>45157</v>
      </c>
      <c r="L5250" s="65" t="str">
        <f>UPPER(TEXT(tbl_raw_data[[#This Row],[updated_date]],"MMMM"))</f>
        <v>AUGUST</v>
      </c>
      <c r="M5250" s="65" t="str">
        <f>"WEEK "&amp;IF(ROUNDUP(DAY(tbl_raw_data[[#This Row],[updated_date]])/7,0)=5,4,ROUNDUP(DAY(tbl_raw_data[[#This Row],[updated_date]])/7,0))</f>
        <v>WEEK 3</v>
      </c>
      <c r="N5250" s="71" t="str">
        <f>UPPER(VLOOKUP(tbl_raw_data[[#This Row],[Analyst]],settings!$A$1:$B$15,2,0))</f>
        <v>SAM</v>
      </c>
      <c r="O5250" s="71" t="str">
        <f>TRIM(UPPER(tbl_raw_data[[#This Row],[Outcome]]))</f>
        <v>APPROVE</v>
      </c>
      <c r="P5250" s="71" t="str">
        <f>TRIM(UPPER(tbl_raw_data[[#This Row],[Queue Name]]))</f>
        <v>CONSUMER POST BUREAU</v>
      </c>
      <c r="Q5250" s="71" t="str">
        <f>IF(tbl_raw_data[[#This Row],[time_taken_in_min]]&lt;=settings!$D$2,"SLA_MET","SLA_NOT_MET")</f>
        <v>SLA_MET</v>
      </c>
    </row>
    <row r="5251" spans="1:17" hidden="1" x14ac:dyDescent="0.3">
      <c r="A5251" s="7" t="s">
        <v>6214</v>
      </c>
      <c r="B5251" s="34">
        <v>45157.607511574075</v>
      </c>
      <c r="C5251" s="43">
        <v>45157.612071759257</v>
      </c>
      <c r="D5251" s="6" t="s">
        <v>10</v>
      </c>
      <c r="E5251" s="6" t="s">
        <v>11</v>
      </c>
      <c r="F5251" s="15" t="s">
        <v>17</v>
      </c>
      <c r="G5251" s="9"/>
      <c r="H5251" s="84" t="str">
        <f t="shared" ref="H5251:H5314" si="82">IF(OR(ISNUMBER(SEARCH("duplicate",G5251)), ISNUMBER(SEARCH("previously",G5251)), ISNUMBER(SEARCH("previously approved",G5251))), "Duplicate Application",
IF(OR(ISNUMBER(SEARCH("incorrect",G5251)), ISNUMBER(SEARCH("remove", G5251))), "Incorrect Details",
IF(ISNUMBER(SEARCH("incomplete",G5251)), "Incomplete Details",
IF(ISNUMBER(SEARCH("overdue",G5251)), "Overdue Bill",
IF(OR(ISNUMBER(SEARCH("resubmit as", G5251)), ISNUMBER(SEARCH("re-submit as", G5251))), "Incorrect Queue",
IF(OR(ISNUMBER(SEARCH("100",G5251)), ISNUMBER(SEARCH("correct", G5251)), ISNUMBER(SEARCH("email", G5251)), ISNUMBER(SEARCH("please submit", G5251)), ISNUMBER(SEARCH("please resubmit",G5251)), ISNUMBER(SEARCH("please re-submit", G5251)), ISNUMBER(SEARCH("please send", G5251))), "Incomplete Details",
IF(ISNUMBER(SEARCH("error", G5251)), "System Error", "Reason Unknown")))))))</f>
        <v>Reason Unknown</v>
      </c>
      <c r="I5251" s="63">
        <f>(tbl_raw_data[[#This Row],[Date Actioned]])-(tbl_raw_data[[#This Row],[Date Tagged]])</f>
        <v>4.5601851816172712E-3</v>
      </c>
      <c r="J5251" s="66">
        <f>HOUR(tbl_raw_data[[#This Row],[time_taken]])*60+MINUTE(tbl_raw_data[[#This Row],[time_taken]])+SECOND(tbl_raw_data[[#This Row],[time_taken]])/60</f>
        <v>6.5666666666666664</v>
      </c>
      <c r="K5251" s="68">
        <f>DATE(YEAR(tbl_raw_data[[#This Row],[Date Actioned]]),MONTH(tbl_raw_data[[#This Row],[Date Actioned]]),DAY(tbl_raw_data[[#This Row],[Date Actioned]]))</f>
        <v>45157</v>
      </c>
      <c r="L5251" s="65" t="str">
        <f>UPPER(TEXT(tbl_raw_data[[#This Row],[updated_date]],"MMMM"))</f>
        <v>AUGUST</v>
      </c>
      <c r="M5251" s="65" t="str">
        <f>"WEEK "&amp;IF(ROUNDUP(DAY(tbl_raw_data[[#This Row],[updated_date]])/7,0)=5,4,ROUNDUP(DAY(tbl_raw_data[[#This Row],[updated_date]])/7,0))</f>
        <v>WEEK 3</v>
      </c>
      <c r="N5251" s="71" t="str">
        <f>UPPER(VLOOKUP(tbl_raw_data[[#This Row],[Analyst]],settings!$A$1:$B$15,2,0))</f>
        <v>MERCEDES</v>
      </c>
      <c r="O5251" s="71" t="str">
        <f>TRIM(UPPER(tbl_raw_data[[#This Row],[Outcome]]))</f>
        <v>APPROVE</v>
      </c>
      <c r="P5251" s="71" t="str">
        <f>TRIM(UPPER(tbl_raw_data[[#This Row],[Queue Name]]))</f>
        <v>CONSUMER EXISTING</v>
      </c>
      <c r="Q5251" s="71" t="str">
        <f>IF(tbl_raw_data[[#This Row],[time_taken_in_min]]&lt;=settings!$D$2,"SLA_MET","SLA_NOT_MET")</f>
        <v>SLA_MET</v>
      </c>
    </row>
    <row r="5252" spans="1:17" hidden="1" x14ac:dyDescent="0.3">
      <c r="A5252" s="1" t="s">
        <v>6215</v>
      </c>
      <c r="B5252" s="34">
        <v>45157.61613425926</v>
      </c>
      <c r="C5252" s="42">
        <v>45157.630057870374</v>
      </c>
      <c r="D5252" s="3" t="s">
        <v>10</v>
      </c>
      <c r="E5252" s="3" t="s">
        <v>11</v>
      </c>
      <c r="F5252" s="14" t="s">
        <v>14</v>
      </c>
      <c r="G5252" s="4"/>
      <c r="H5252" s="84" t="str">
        <f t="shared" si="82"/>
        <v>Reason Unknown</v>
      </c>
      <c r="I5252" s="63">
        <f>(tbl_raw_data[[#This Row],[Date Actioned]])-(tbl_raw_data[[#This Row],[Date Tagged]])</f>
        <v>1.3923611113568768E-2</v>
      </c>
      <c r="J5252" s="66">
        <f>HOUR(tbl_raw_data[[#This Row],[time_taken]])*60+MINUTE(tbl_raw_data[[#This Row],[time_taken]])+SECOND(tbl_raw_data[[#This Row],[time_taken]])/60</f>
        <v>20.05</v>
      </c>
      <c r="K5252" s="68">
        <f>DATE(YEAR(tbl_raw_data[[#This Row],[Date Actioned]]),MONTH(tbl_raw_data[[#This Row],[Date Actioned]]),DAY(tbl_raw_data[[#This Row],[Date Actioned]]))</f>
        <v>45157</v>
      </c>
      <c r="L5252" s="65" t="str">
        <f>UPPER(TEXT(tbl_raw_data[[#This Row],[updated_date]],"MMMM"))</f>
        <v>AUGUST</v>
      </c>
      <c r="M5252" s="65" t="str">
        <f>"WEEK "&amp;IF(ROUNDUP(DAY(tbl_raw_data[[#This Row],[updated_date]])/7,0)=5,4,ROUNDUP(DAY(tbl_raw_data[[#This Row],[updated_date]])/7,0))</f>
        <v>WEEK 3</v>
      </c>
      <c r="N5252" s="71" t="str">
        <f>UPPER(VLOOKUP(tbl_raw_data[[#This Row],[Analyst]],settings!$A$1:$B$15,2,0))</f>
        <v>CAMROON</v>
      </c>
      <c r="O5252" s="71" t="str">
        <f>TRIM(UPPER(tbl_raw_data[[#This Row],[Outcome]]))</f>
        <v>APPROVE</v>
      </c>
      <c r="P5252" s="71" t="str">
        <f>TRIM(UPPER(tbl_raw_data[[#This Row],[Queue Name]]))</f>
        <v>CONSUMER EXISTING</v>
      </c>
      <c r="Q5252" s="71" t="str">
        <f>IF(tbl_raw_data[[#This Row],[time_taken_in_min]]&lt;=settings!$D$2,"SLA_MET","SLA_NOT_MET")</f>
        <v>SLA_NOT_MET</v>
      </c>
    </row>
    <row r="5253" spans="1:17" hidden="1" x14ac:dyDescent="0.3">
      <c r="A5253" s="5" t="s">
        <v>6216</v>
      </c>
      <c r="B5253" s="34">
        <v>45157.627534722225</v>
      </c>
      <c r="C5253" s="43">
        <v>45157.633599537039</v>
      </c>
      <c r="D5253" s="6" t="s">
        <v>10</v>
      </c>
      <c r="E5253" s="6" t="s">
        <v>8</v>
      </c>
      <c r="F5253" s="15" t="s">
        <v>24</v>
      </c>
      <c r="G5253" s="9"/>
      <c r="H5253" s="84" t="str">
        <f t="shared" si="82"/>
        <v>Reason Unknown</v>
      </c>
      <c r="I5253" s="63">
        <f>(tbl_raw_data[[#This Row],[Date Actioned]])-(tbl_raw_data[[#This Row],[Date Tagged]])</f>
        <v>6.064814813726116E-3</v>
      </c>
      <c r="J5253" s="66">
        <f>HOUR(tbl_raw_data[[#This Row],[time_taken]])*60+MINUTE(tbl_raw_data[[#This Row],[time_taken]])+SECOND(tbl_raw_data[[#This Row],[time_taken]])/60</f>
        <v>8.7333333333333325</v>
      </c>
      <c r="K5253" s="68">
        <f>DATE(YEAR(tbl_raw_data[[#This Row],[Date Actioned]]),MONTH(tbl_raw_data[[#This Row],[Date Actioned]]),DAY(tbl_raw_data[[#This Row],[Date Actioned]]))</f>
        <v>45157</v>
      </c>
      <c r="L5253" s="65" t="str">
        <f>UPPER(TEXT(tbl_raw_data[[#This Row],[updated_date]],"MMMM"))</f>
        <v>AUGUST</v>
      </c>
      <c r="M5253" s="65" t="str">
        <f>"WEEK "&amp;IF(ROUNDUP(DAY(tbl_raw_data[[#This Row],[updated_date]])/7,0)=5,4,ROUNDUP(DAY(tbl_raw_data[[#This Row],[updated_date]])/7,0))</f>
        <v>WEEK 3</v>
      </c>
      <c r="N5253" s="71" t="str">
        <f>UPPER(VLOOKUP(tbl_raw_data[[#This Row],[Analyst]],settings!$A$1:$B$15,2,0))</f>
        <v>SAM</v>
      </c>
      <c r="O5253" s="71" t="str">
        <f>TRIM(UPPER(tbl_raw_data[[#This Row],[Outcome]]))</f>
        <v>APPROVE</v>
      </c>
      <c r="P5253" s="71" t="str">
        <f>TRIM(UPPER(tbl_raw_data[[#This Row],[Queue Name]]))</f>
        <v>CONSUMER POST BUREAU</v>
      </c>
      <c r="Q5253" s="71" t="str">
        <f>IF(tbl_raw_data[[#This Row],[time_taken_in_min]]&lt;=settings!$D$2,"SLA_MET","SLA_NOT_MET")</f>
        <v>SLA_MET</v>
      </c>
    </row>
    <row r="5254" spans="1:17" hidden="1" x14ac:dyDescent="0.3">
      <c r="A5254" s="7" t="s">
        <v>6217</v>
      </c>
      <c r="B5254" s="34">
        <v>45157.647592592592</v>
      </c>
      <c r="C5254" s="42">
        <v>45157.651759259257</v>
      </c>
      <c r="D5254" s="3" t="s">
        <v>10</v>
      </c>
      <c r="E5254" s="3" t="s">
        <v>8</v>
      </c>
      <c r="F5254" s="14" t="s">
        <v>14</v>
      </c>
      <c r="G5254" s="4"/>
      <c r="H5254" s="84" t="str">
        <f t="shared" si="82"/>
        <v>Reason Unknown</v>
      </c>
      <c r="I5254" s="63">
        <f>(tbl_raw_data[[#This Row],[Date Actioned]])-(tbl_raw_data[[#This Row],[Date Tagged]])</f>
        <v>4.166666665696539E-3</v>
      </c>
      <c r="J5254" s="66">
        <f>HOUR(tbl_raw_data[[#This Row],[time_taken]])*60+MINUTE(tbl_raw_data[[#This Row],[time_taken]])+SECOND(tbl_raw_data[[#This Row],[time_taken]])/60</f>
        <v>6</v>
      </c>
      <c r="K5254" s="68">
        <f>DATE(YEAR(tbl_raw_data[[#This Row],[Date Actioned]]),MONTH(tbl_raw_data[[#This Row],[Date Actioned]]),DAY(tbl_raw_data[[#This Row],[Date Actioned]]))</f>
        <v>45157</v>
      </c>
      <c r="L5254" s="65" t="str">
        <f>UPPER(TEXT(tbl_raw_data[[#This Row],[updated_date]],"MMMM"))</f>
        <v>AUGUST</v>
      </c>
      <c r="M5254" s="65" t="str">
        <f>"WEEK "&amp;IF(ROUNDUP(DAY(tbl_raw_data[[#This Row],[updated_date]])/7,0)=5,4,ROUNDUP(DAY(tbl_raw_data[[#This Row],[updated_date]])/7,0))</f>
        <v>WEEK 3</v>
      </c>
      <c r="N5254" s="71" t="str">
        <f>UPPER(VLOOKUP(tbl_raw_data[[#This Row],[Analyst]],settings!$A$1:$B$15,2,0))</f>
        <v>CAMROON</v>
      </c>
      <c r="O5254" s="71" t="str">
        <f>TRIM(UPPER(tbl_raw_data[[#This Row],[Outcome]]))</f>
        <v>APPROVE</v>
      </c>
      <c r="P5254" s="71" t="str">
        <f>TRIM(UPPER(tbl_raw_data[[#This Row],[Queue Name]]))</f>
        <v>CONSUMER POST BUREAU</v>
      </c>
      <c r="Q5254" s="71" t="str">
        <f>IF(tbl_raw_data[[#This Row],[time_taken_in_min]]&lt;=settings!$D$2,"SLA_MET","SLA_NOT_MET")</f>
        <v>SLA_MET</v>
      </c>
    </row>
    <row r="5255" spans="1:17" hidden="1" x14ac:dyDescent="0.3">
      <c r="A5255" s="1" t="s">
        <v>6218</v>
      </c>
      <c r="B5255" s="34">
        <v>45157.648946759262</v>
      </c>
      <c r="C5255" s="43">
        <v>45157.656759259262</v>
      </c>
      <c r="D5255" s="6" t="s">
        <v>10</v>
      </c>
      <c r="E5255" s="6" t="s">
        <v>8</v>
      </c>
      <c r="F5255" s="15" t="s">
        <v>14</v>
      </c>
      <c r="G5255" s="9"/>
      <c r="H5255" s="84" t="str">
        <f t="shared" si="82"/>
        <v>Reason Unknown</v>
      </c>
      <c r="I5255" s="63">
        <f>(tbl_raw_data[[#This Row],[Date Actioned]])-(tbl_raw_data[[#This Row],[Date Tagged]])</f>
        <v>7.8125E-3</v>
      </c>
      <c r="J5255" s="66">
        <f>HOUR(tbl_raw_data[[#This Row],[time_taken]])*60+MINUTE(tbl_raw_data[[#This Row],[time_taken]])+SECOND(tbl_raw_data[[#This Row],[time_taken]])/60</f>
        <v>11.25</v>
      </c>
      <c r="K5255" s="68">
        <f>DATE(YEAR(tbl_raw_data[[#This Row],[Date Actioned]]),MONTH(tbl_raw_data[[#This Row],[Date Actioned]]),DAY(tbl_raw_data[[#This Row],[Date Actioned]]))</f>
        <v>45157</v>
      </c>
      <c r="L5255" s="65" t="str">
        <f>UPPER(TEXT(tbl_raw_data[[#This Row],[updated_date]],"MMMM"))</f>
        <v>AUGUST</v>
      </c>
      <c r="M5255" s="65" t="str">
        <f>"WEEK "&amp;IF(ROUNDUP(DAY(tbl_raw_data[[#This Row],[updated_date]])/7,0)=5,4,ROUNDUP(DAY(tbl_raw_data[[#This Row],[updated_date]])/7,0))</f>
        <v>WEEK 3</v>
      </c>
      <c r="N5255" s="71" t="str">
        <f>UPPER(VLOOKUP(tbl_raw_data[[#This Row],[Analyst]],settings!$A$1:$B$15,2,0))</f>
        <v>CAMROON</v>
      </c>
      <c r="O5255" s="71" t="str">
        <f>TRIM(UPPER(tbl_raw_data[[#This Row],[Outcome]]))</f>
        <v>APPROVE</v>
      </c>
      <c r="P5255" s="71" t="str">
        <f>TRIM(UPPER(tbl_raw_data[[#This Row],[Queue Name]]))</f>
        <v>CONSUMER POST BUREAU</v>
      </c>
      <c r="Q5255" s="71" t="str">
        <f>IF(tbl_raw_data[[#This Row],[time_taken_in_min]]&lt;=settings!$D$2,"SLA_MET","SLA_NOT_MET")</f>
        <v>SLA_MET</v>
      </c>
    </row>
    <row r="5256" spans="1:17" hidden="1" x14ac:dyDescent="0.3">
      <c r="A5256" s="5" t="s">
        <v>6219</v>
      </c>
      <c r="B5256" s="34">
        <v>45157.705625000002</v>
      </c>
      <c r="C5256" s="42">
        <v>45157.714178240742</v>
      </c>
      <c r="D5256" s="3" t="s">
        <v>10</v>
      </c>
      <c r="E5256" s="3" t="s">
        <v>11</v>
      </c>
      <c r="F5256" s="14" t="s">
        <v>24</v>
      </c>
      <c r="G5256" s="4"/>
      <c r="H5256" s="84" t="str">
        <f t="shared" si="82"/>
        <v>Reason Unknown</v>
      </c>
      <c r="I5256" s="63">
        <f>(tbl_raw_data[[#This Row],[Date Actioned]])-(tbl_raw_data[[#This Row],[Date Tagged]])</f>
        <v>8.55324073927477E-3</v>
      </c>
      <c r="J5256" s="66">
        <f>HOUR(tbl_raw_data[[#This Row],[time_taken]])*60+MINUTE(tbl_raw_data[[#This Row],[time_taken]])+SECOND(tbl_raw_data[[#This Row],[time_taken]])/60</f>
        <v>12.316666666666666</v>
      </c>
      <c r="K5256" s="68">
        <f>DATE(YEAR(tbl_raw_data[[#This Row],[Date Actioned]]),MONTH(tbl_raw_data[[#This Row],[Date Actioned]]),DAY(tbl_raw_data[[#This Row],[Date Actioned]]))</f>
        <v>45157</v>
      </c>
      <c r="L5256" s="65" t="str">
        <f>UPPER(TEXT(tbl_raw_data[[#This Row],[updated_date]],"MMMM"))</f>
        <v>AUGUST</v>
      </c>
      <c r="M5256" s="65" t="str">
        <f>"WEEK "&amp;IF(ROUNDUP(DAY(tbl_raw_data[[#This Row],[updated_date]])/7,0)=5,4,ROUNDUP(DAY(tbl_raw_data[[#This Row],[updated_date]])/7,0))</f>
        <v>WEEK 3</v>
      </c>
      <c r="N5256" s="71" t="str">
        <f>UPPER(VLOOKUP(tbl_raw_data[[#This Row],[Analyst]],settings!$A$1:$B$15,2,0))</f>
        <v>SAM</v>
      </c>
      <c r="O5256" s="71" t="str">
        <f>TRIM(UPPER(tbl_raw_data[[#This Row],[Outcome]]))</f>
        <v>APPROVE</v>
      </c>
      <c r="P5256" s="71" t="str">
        <f>TRIM(UPPER(tbl_raw_data[[#This Row],[Queue Name]]))</f>
        <v>CONSUMER EXISTING</v>
      </c>
      <c r="Q5256" s="71" t="str">
        <f>IF(tbl_raw_data[[#This Row],[time_taken_in_min]]&lt;=settings!$D$2,"SLA_MET","SLA_NOT_MET")</f>
        <v>SLA_MET</v>
      </c>
    </row>
    <row r="5257" spans="1:17" hidden="1" x14ac:dyDescent="0.3">
      <c r="A5257" s="7" t="s">
        <v>6220</v>
      </c>
      <c r="B5257" s="34">
        <v>45157.916400462964</v>
      </c>
      <c r="C5257" s="43">
        <v>45158.361493055556</v>
      </c>
      <c r="D5257" s="6" t="s">
        <v>10</v>
      </c>
      <c r="E5257" s="6" t="s">
        <v>8</v>
      </c>
      <c r="F5257" s="15" t="s">
        <v>24</v>
      </c>
      <c r="G5257" s="9"/>
      <c r="H5257" s="84" t="str">
        <f t="shared" si="82"/>
        <v>Reason Unknown</v>
      </c>
      <c r="I5257" s="63">
        <f>(tbl_raw_data[[#This Row],[Date Actioned]])-(tbl_raw_data[[#This Row],[Date Tagged]])</f>
        <v>0.44509259259211831</v>
      </c>
      <c r="J5257" s="66">
        <f>HOUR(tbl_raw_data[[#This Row],[time_taken]])*60+MINUTE(tbl_raw_data[[#This Row],[time_taken]])+SECOND(tbl_raw_data[[#This Row],[time_taken]])/60</f>
        <v>640.93333333333328</v>
      </c>
      <c r="K5257" s="68">
        <f>DATE(YEAR(tbl_raw_data[[#This Row],[Date Actioned]]),MONTH(tbl_raw_data[[#This Row],[Date Actioned]]),DAY(tbl_raw_data[[#This Row],[Date Actioned]]))</f>
        <v>45158</v>
      </c>
      <c r="L5257" s="65" t="str">
        <f>UPPER(TEXT(tbl_raw_data[[#This Row],[updated_date]],"MMMM"))</f>
        <v>AUGUST</v>
      </c>
      <c r="M5257" s="65" t="str">
        <f>"WEEK "&amp;IF(ROUNDUP(DAY(tbl_raw_data[[#This Row],[updated_date]])/7,0)=5,4,ROUNDUP(DAY(tbl_raw_data[[#This Row],[updated_date]])/7,0))</f>
        <v>WEEK 3</v>
      </c>
      <c r="N5257" s="71" t="str">
        <f>UPPER(VLOOKUP(tbl_raw_data[[#This Row],[Analyst]],settings!$A$1:$B$15,2,0))</f>
        <v>SAM</v>
      </c>
      <c r="O5257" s="71" t="str">
        <f>TRIM(UPPER(tbl_raw_data[[#This Row],[Outcome]]))</f>
        <v>APPROVE</v>
      </c>
      <c r="P5257" s="71" t="str">
        <f>TRIM(UPPER(tbl_raw_data[[#This Row],[Queue Name]]))</f>
        <v>CONSUMER POST BUREAU</v>
      </c>
      <c r="Q5257" s="71" t="str">
        <f>IF(tbl_raw_data[[#This Row],[time_taken_in_min]]&lt;=settings!$D$2,"SLA_MET","SLA_NOT_MET")</f>
        <v>SLA_NOT_MET</v>
      </c>
    </row>
    <row r="5258" spans="1:17" hidden="1" x14ac:dyDescent="0.3">
      <c r="A5258" s="1" t="s">
        <v>6221</v>
      </c>
      <c r="B5258" s="34">
        <v>45157.926261574074</v>
      </c>
      <c r="C5258" s="42">
        <v>45158.36209490741</v>
      </c>
      <c r="D5258" s="3" t="s">
        <v>10</v>
      </c>
      <c r="E5258" s="3" t="s">
        <v>8</v>
      </c>
      <c r="F5258" s="14" t="s">
        <v>22</v>
      </c>
      <c r="G5258" s="4"/>
      <c r="H5258" s="84" t="str">
        <f t="shared" si="82"/>
        <v>Reason Unknown</v>
      </c>
      <c r="I5258" s="63">
        <f>(tbl_raw_data[[#This Row],[Date Actioned]])-(tbl_raw_data[[#This Row],[Date Tagged]])</f>
        <v>0.43583333333663177</v>
      </c>
      <c r="J5258" s="66">
        <f>HOUR(tbl_raw_data[[#This Row],[time_taken]])*60+MINUTE(tbl_raw_data[[#This Row],[time_taken]])+SECOND(tbl_raw_data[[#This Row],[time_taken]])/60</f>
        <v>627.6</v>
      </c>
      <c r="K5258" s="68">
        <f>DATE(YEAR(tbl_raw_data[[#This Row],[Date Actioned]]),MONTH(tbl_raw_data[[#This Row],[Date Actioned]]),DAY(tbl_raw_data[[#This Row],[Date Actioned]]))</f>
        <v>45158</v>
      </c>
      <c r="L5258" s="65" t="str">
        <f>UPPER(TEXT(tbl_raw_data[[#This Row],[updated_date]],"MMMM"))</f>
        <v>AUGUST</v>
      </c>
      <c r="M5258" s="65" t="str">
        <f>"WEEK "&amp;IF(ROUNDUP(DAY(tbl_raw_data[[#This Row],[updated_date]])/7,0)=5,4,ROUNDUP(DAY(tbl_raw_data[[#This Row],[updated_date]])/7,0))</f>
        <v>WEEK 3</v>
      </c>
      <c r="N5258" s="71" t="str">
        <f>UPPER(VLOOKUP(tbl_raw_data[[#This Row],[Analyst]],settings!$A$1:$B$15,2,0))</f>
        <v>ROHAN</v>
      </c>
      <c r="O5258" s="71" t="str">
        <f>TRIM(UPPER(tbl_raw_data[[#This Row],[Outcome]]))</f>
        <v>APPROVE</v>
      </c>
      <c r="P5258" s="71" t="str">
        <f>TRIM(UPPER(tbl_raw_data[[#This Row],[Queue Name]]))</f>
        <v>CONSUMER POST BUREAU</v>
      </c>
      <c r="Q5258" s="71" t="str">
        <f>IF(tbl_raw_data[[#This Row],[time_taken_in_min]]&lt;=settings!$D$2,"SLA_MET","SLA_NOT_MET")</f>
        <v>SLA_NOT_MET</v>
      </c>
    </row>
    <row r="5259" spans="1:17" hidden="1" x14ac:dyDescent="0.3">
      <c r="A5259" s="5" t="s">
        <v>6222</v>
      </c>
      <c r="B5259" s="34">
        <v>45157.985347222224</v>
      </c>
      <c r="C5259" s="43">
        <v>45158.367199074077</v>
      </c>
      <c r="D5259" s="6" t="s">
        <v>10</v>
      </c>
      <c r="E5259" s="6" t="s">
        <v>8</v>
      </c>
      <c r="F5259" s="15" t="s">
        <v>22</v>
      </c>
      <c r="G5259" s="9"/>
      <c r="H5259" s="84" t="str">
        <f t="shared" si="82"/>
        <v>Reason Unknown</v>
      </c>
      <c r="I5259" s="63">
        <f>(tbl_raw_data[[#This Row],[Date Actioned]])-(tbl_raw_data[[#This Row],[Date Tagged]])</f>
        <v>0.38185185185284354</v>
      </c>
      <c r="J5259" s="66">
        <f>HOUR(tbl_raw_data[[#This Row],[time_taken]])*60+MINUTE(tbl_raw_data[[#This Row],[time_taken]])+SECOND(tbl_raw_data[[#This Row],[time_taken]])/60</f>
        <v>549.86666666666667</v>
      </c>
      <c r="K5259" s="68">
        <f>DATE(YEAR(tbl_raw_data[[#This Row],[Date Actioned]]),MONTH(tbl_raw_data[[#This Row],[Date Actioned]]),DAY(tbl_raw_data[[#This Row],[Date Actioned]]))</f>
        <v>45158</v>
      </c>
      <c r="L5259" s="65" t="str">
        <f>UPPER(TEXT(tbl_raw_data[[#This Row],[updated_date]],"MMMM"))</f>
        <v>AUGUST</v>
      </c>
      <c r="M5259" s="65" t="str">
        <f>"WEEK "&amp;IF(ROUNDUP(DAY(tbl_raw_data[[#This Row],[updated_date]])/7,0)=5,4,ROUNDUP(DAY(tbl_raw_data[[#This Row],[updated_date]])/7,0))</f>
        <v>WEEK 3</v>
      </c>
      <c r="N5259" s="71" t="str">
        <f>UPPER(VLOOKUP(tbl_raw_data[[#This Row],[Analyst]],settings!$A$1:$B$15,2,0))</f>
        <v>ROHAN</v>
      </c>
      <c r="O5259" s="71" t="str">
        <f>TRIM(UPPER(tbl_raw_data[[#This Row],[Outcome]]))</f>
        <v>APPROVE</v>
      </c>
      <c r="P5259" s="71" t="str">
        <f>TRIM(UPPER(tbl_raw_data[[#This Row],[Queue Name]]))</f>
        <v>CONSUMER POST BUREAU</v>
      </c>
      <c r="Q5259" s="71" t="str">
        <f>IF(tbl_raw_data[[#This Row],[time_taken_in_min]]&lt;=settings!$D$2,"SLA_MET","SLA_NOT_MET")</f>
        <v>SLA_NOT_MET</v>
      </c>
    </row>
    <row r="5260" spans="1:17" x14ac:dyDescent="0.3">
      <c r="A5260" s="7" t="s">
        <v>6223</v>
      </c>
      <c r="B5260" s="34">
        <v>45151.465902777774</v>
      </c>
      <c r="C5260" s="42">
        <v>45151.469537037039</v>
      </c>
      <c r="D5260" s="3" t="s">
        <v>33</v>
      </c>
      <c r="E5260" s="3" t="s">
        <v>8</v>
      </c>
      <c r="F5260" s="14" t="s">
        <v>21</v>
      </c>
      <c r="G5260" s="4"/>
      <c r="H5260" s="84" t="str">
        <f t="shared" si="82"/>
        <v>Reason Unknown</v>
      </c>
      <c r="I5260" s="63">
        <f>(tbl_raw_data[[#This Row],[Date Actioned]])-(tbl_raw_data[[#This Row],[Date Tagged]])</f>
        <v>3.6342592647997662E-3</v>
      </c>
      <c r="J5260" s="66">
        <f>HOUR(tbl_raw_data[[#This Row],[time_taken]])*60+MINUTE(tbl_raw_data[[#This Row],[time_taken]])+SECOND(tbl_raw_data[[#This Row],[time_taken]])/60</f>
        <v>5.2333333333333334</v>
      </c>
      <c r="K5260" s="68">
        <f>DATE(YEAR(tbl_raw_data[[#This Row],[Date Actioned]]),MONTH(tbl_raw_data[[#This Row],[Date Actioned]]),DAY(tbl_raw_data[[#This Row],[Date Actioned]]))</f>
        <v>45151</v>
      </c>
      <c r="L5260" s="65" t="str">
        <f>UPPER(TEXT(tbl_raw_data[[#This Row],[updated_date]],"MMMM"))</f>
        <v>AUGUST</v>
      </c>
      <c r="M5260" s="65" t="str">
        <f>"WEEK "&amp;IF(ROUNDUP(DAY(tbl_raw_data[[#This Row],[updated_date]])/7,0)=5,4,ROUNDUP(DAY(tbl_raw_data[[#This Row],[updated_date]])/7,0))</f>
        <v>WEEK 2</v>
      </c>
      <c r="N5260" s="71" t="str">
        <f>UPPER(VLOOKUP(tbl_raw_data[[#This Row],[Analyst]],settings!$A$1:$B$15,2,0))</f>
        <v>SHAHID</v>
      </c>
      <c r="O5260" s="71" t="str">
        <f>TRIM(UPPER(tbl_raw_data[[#This Row],[Outcome]]))</f>
        <v>DECLINE</v>
      </c>
      <c r="P5260" s="71" t="str">
        <f>TRIM(UPPER(tbl_raw_data[[#This Row],[Queue Name]]))</f>
        <v>CONSUMER POST BUREAU</v>
      </c>
      <c r="Q5260" s="71" t="str">
        <f>IF(tbl_raw_data[[#This Row],[time_taken_in_min]]&lt;=settings!$D$2,"SLA_MET","SLA_NOT_MET")</f>
        <v>SLA_MET</v>
      </c>
    </row>
    <row r="5261" spans="1:17" x14ac:dyDescent="0.3">
      <c r="A5261" s="1" t="s">
        <v>6224</v>
      </c>
      <c r="B5261" s="34">
        <v>45151.480856481481</v>
      </c>
      <c r="C5261" s="43">
        <v>45151.483726851853</v>
      </c>
      <c r="D5261" s="6" t="s">
        <v>33</v>
      </c>
      <c r="E5261" s="6" t="s">
        <v>11</v>
      </c>
      <c r="F5261" s="15" t="s">
        <v>14</v>
      </c>
      <c r="G5261" s="9"/>
      <c r="H5261" s="84" t="str">
        <f t="shared" si="82"/>
        <v>Reason Unknown</v>
      </c>
      <c r="I5261" s="63">
        <f>(tbl_raw_data[[#This Row],[Date Actioned]])-(tbl_raw_data[[#This Row],[Date Tagged]])</f>
        <v>2.8703703719656914E-3</v>
      </c>
      <c r="J5261" s="66">
        <f>HOUR(tbl_raw_data[[#This Row],[time_taken]])*60+MINUTE(tbl_raw_data[[#This Row],[time_taken]])+SECOND(tbl_raw_data[[#This Row],[time_taken]])/60</f>
        <v>4.1333333333333337</v>
      </c>
      <c r="K5261" s="68">
        <f>DATE(YEAR(tbl_raw_data[[#This Row],[Date Actioned]]),MONTH(tbl_raw_data[[#This Row],[Date Actioned]]),DAY(tbl_raw_data[[#This Row],[Date Actioned]]))</f>
        <v>45151</v>
      </c>
      <c r="L5261" s="65" t="str">
        <f>UPPER(TEXT(tbl_raw_data[[#This Row],[updated_date]],"MMMM"))</f>
        <v>AUGUST</v>
      </c>
      <c r="M5261" s="65" t="str">
        <f>"WEEK "&amp;IF(ROUNDUP(DAY(tbl_raw_data[[#This Row],[updated_date]])/7,0)=5,4,ROUNDUP(DAY(tbl_raw_data[[#This Row],[updated_date]])/7,0))</f>
        <v>WEEK 2</v>
      </c>
      <c r="N5261" s="71" t="str">
        <f>UPPER(VLOOKUP(tbl_raw_data[[#This Row],[Analyst]],settings!$A$1:$B$15,2,0))</f>
        <v>CAMROON</v>
      </c>
      <c r="O5261" s="71" t="str">
        <f>TRIM(UPPER(tbl_raw_data[[#This Row],[Outcome]]))</f>
        <v>DECLINE</v>
      </c>
      <c r="P5261" s="71" t="str">
        <f>TRIM(UPPER(tbl_raw_data[[#This Row],[Queue Name]]))</f>
        <v>CONSUMER EXISTING</v>
      </c>
      <c r="Q5261" s="71" t="str">
        <f>IF(tbl_raw_data[[#This Row],[time_taken_in_min]]&lt;=settings!$D$2,"SLA_MET","SLA_NOT_MET")</f>
        <v>SLA_MET</v>
      </c>
    </row>
    <row r="5262" spans="1:17" x14ac:dyDescent="0.3">
      <c r="A5262" s="5" t="s">
        <v>6225</v>
      </c>
      <c r="B5262" s="34">
        <v>45151.671111111114</v>
      </c>
      <c r="C5262" s="42">
        <v>45151.677835648145</v>
      </c>
      <c r="D5262" s="3" t="s">
        <v>33</v>
      </c>
      <c r="E5262" s="3" t="s">
        <v>11</v>
      </c>
      <c r="F5262" s="14" t="s">
        <v>114</v>
      </c>
      <c r="G5262" s="4"/>
      <c r="H5262" s="84" t="str">
        <f t="shared" si="82"/>
        <v>Reason Unknown</v>
      </c>
      <c r="I5262" s="63">
        <f>(tbl_raw_data[[#This Row],[Date Actioned]])-(tbl_raw_data[[#This Row],[Date Tagged]])</f>
        <v>6.7245370300952345E-3</v>
      </c>
      <c r="J5262" s="66">
        <f>HOUR(tbl_raw_data[[#This Row],[time_taken]])*60+MINUTE(tbl_raw_data[[#This Row],[time_taken]])+SECOND(tbl_raw_data[[#This Row],[time_taken]])/60</f>
        <v>9.6833333333333336</v>
      </c>
      <c r="K5262" s="68">
        <f>DATE(YEAR(tbl_raw_data[[#This Row],[Date Actioned]]),MONTH(tbl_raw_data[[#This Row],[Date Actioned]]),DAY(tbl_raw_data[[#This Row],[Date Actioned]]))</f>
        <v>45151</v>
      </c>
      <c r="L5262" s="65" t="str">
        <f>UPPER(TEXT(tbl_raw_data[[#This Row],[updated_date]],"MMMM"))</f>
        <v>AUGUST</v>
      </c>
      <c r="M5262" s="65" t="str">
        <f>"WEEK "&amp;IF(ROUNDUP(DAY(tbl_raw_data[[#This Row],[updated_date]])/7,0)=5,4,ROUNDUP(DAY(tbl_raw_data[[#This Row],[updated_date]])/7,0))</f>
        <v>WEEK 2</v>
      </c>
      <c r="N5262" s="71" t="str">
        <f>UPPER(VLOOKUP(tbl_raw_data[[#This Row],[Analyst]],settings!$A$1:$B$15,2,0))</f>
        <v>FARDIN</v>
      </c>
      <c r="O5262" s="71" t="str">
        <f>TRIM(UPPER(tbl_raw_data[[#This Row],[Outcome]]))</f>
        <v>DECLINE</v>
      </c>
      <c r="P5262" s="71" t="str">
        <f>TRIM(UPPER(tbl_raw_data[[#This Row],[Queue Name]]))</f>
        <v>CONSUMER EXISTING</v>
      </c>
      <c r="Q5262" s="71" t="str">
        <f>IF(tbl_raw_data[[#This Row],[time_taken_in_min]]&lt;=settings!$D$2,"SLA_MET","SLA_NOT_MET")</f>
        <v>SLA_MET</v>
      </c>
    </row>
    <row r="5263" spans="1:17" x14ac:dyDescent="0.3">
      <c r="A5263" s="7" t="s">
        <v>6226</v>
      </c>
      <c r="B5263" s="34">
        <v>45151.682280092595</v>
      </c>
      <c r="C5263" s="43">
        <v>45151.703043981484</v>
      </c>
      <c r="D5263" s="6" t="s">
        <v>33</v>
      </c>
      <c r="E5263" s="6" t="s">
        <v>8</v>
      </c>
      <c r="F5263" s="15" t="s">
        <v>114</v>
      </c>
      <c r="G5263" s="9"/>
      <c r="H5263" s="84" t="str">
        <f t="shared" si="82"/>
        <v>Reason Unknown</v>
      </c>
      <c r="I5263" s="63">
        <f>(tbl_raw_data[[#This Row],[Date Actioned]])-(tbl_raw_data[[#This Row],[Date Tagged]])</f>
        <v>2.0763888889632653E-2</v>
      </c>
      <c r="J5263" s="66">
        <f>HOUR(tbl_raw_data[[#This Row],[time_taken]])*60+MINUTE(tbl_raw_data[[#This Row],[time_taken]])+SECOND(tbl_raw_data[[#This Row],[time_taken]])/60</f>
        <v>29.9</v>
      </c>
      <c r="K5263" s="68">
        <f>DATE(YEAR(tbl_raw_data[[#This Row],[Date Actioned]]),MONTH(tbl_raw_data[[#This Row],[Date Actioned]]),DAY(tbl_raw_data[[#This Row],[Date Actioned]]))</f>
        <v>45151</v>
      </c>
      <c r="L5263" s="65" t="str">
        <f>UPPER(TEXT(tbl_raw_data[[#This Row],[updated_date]],"MMMM"))</f>
        <v>AUGUST</v>
      </c>
      <c r="M5263" s="65" t="str">
        <f>"WEEK "&amp;IF(ROUNDUP(DAY(tbl_raw_data[[#This Row],[updated_date]])/7,0)=5,4,ROUNDUP(DAY(tbl_raw_data[[#This Row],[updated_date]])/7,0))</f>
        <v>WEEK 2</v>
      </c>
      <c r="N5263" s="71" t="str">
        <f>UPPER(VLOOKUP(tbl_raw_data[[#This Row],[Analyst]],settings!$A$1:$B$15,2,0))</f>
        <v>FARDIN</v>
      </c>
      <c r="O5263" s="71" t="str">
        <f>TRIM(UPPER(tbl_raw_data[[#This Row],[Outcome]]))</f>
        <v>DECLINE</v>
      </c>
      <c r="P5263" s="71" t="str">
        <f>TRIM(UPPER(tbl_raw_data[[#This Row],[Queue Name]]))</f>
        <v>CONSUMER POST BUREAU</v>
      </c>
      <c r="Q5263" s="71" t="str">
        <f>IF(tbl_raw_data[[#This Row],[time_taken_in_min]]&lt;=settings!$D$2,"SLA_MET","SLA_NOT_MET")</f>
        <v>SLA_NOT_MET</v>
      </c>
    </row>
    <row r="5264" spans="1:17" x14ac:dyDescent="0.3">
      <c r="A5264" s="1" t="s">
        <v>6227</v>
      </c>
      <c r="B5264" s="34">
        <v>45151.74119212963</v>
      </c>
      <c r="C5264" s="42">
        <v>45151.748692129629</v>
      </c>
      <c r="D5264" s="3" t="s">
        <v>33</v>
      </c>
      <c r="E5264" s="3" t="s">
        <v>8</v>
      </c>
      <c r="F5264" s="14" t="s">
        <v>22</v>
      </c>
      <c r="G5264" s="4"/>
      <c r="H5264" s="84" t="str">
        <f t="shared" si="82"/>
        <v>Reason Unknown</v>
      </c>
      <c r="I5264" s="63">
        <f>(tbl_raw_data[[#This Row],[Date Actioned]])-(tbl_raw_data[[#This Row],[Date Tagged]])</f>
        <v>7.4999999997089617E-3</v>
      </c>
      <c r="J5264" s="66">
        <f>HOUR(tbl_raw_data[[#This Row],[time_taken]])*60+MINUTE(tbl_raw_data[[#This Row],[time_taken]])+SECOND(tbl_raw_data[[#This Row],[time_taken]])/60</f>
        <v>10.8</v>
      </c>
      <c r="K5264" s="68">
        <f>DATE(YEAR(tbl_raw_data[[#This Row],[Date Actioned]]),MONTH(tbl_raw_data[[#This Row],[Date Actioned]]),DAY(tbl_raw_data[[#This Row],[Date Actioned]]))</f>
        <v>45151</v>
      </c>
      <c r="L5264" s="65" t="str">
        <f>UPPER(TEXT(tbl_raw_data[[#This Row],[updated_date]],"MMMM"))</f>
        <v>AUGUST</v>
      </c>
      <c r="M5264" s="65" t="str">
        <f>"WEEK "&amp;IF(ROUNDUP(DAY(tbl_raw_data[[#This Row],[updated_date]])/7,0)=5,4,ROUNDUP(DAY(tbl_raw_data[[#This Row],[updated_date]])/7,0))</f>
        <v>WEEK 2</v>
      </c>
      <c r="N5264" s="71" t="str">
        <f>UPPER(VLOOKUP(tbl_raw_data[[#This Row],[Analyst]],settings!$A$1:$B$15,2,0))</f>
        <v>ROHAN</v>
      </c>
      <c r="O5264" s="71" t="str">
        <f>TRIM(UPPER(tbl_raw_data[[#This Row],[Outcome]]))</f>
        <v>DECLINE</v>
      </c>
      <c r="P5264" s="71" t="str">
        <f>TRIM(UPPER(tbl_raw_data[[#This Row],[Queue Name]]))</f>
        <v>CONSUMER POST BUREAU</v>
      </c>
      <c r="Q5264" s="71" t="str">
        <f>IF(tbl_raw_data[[#This Row],[time_taken_in_min]]&lt;=settings!$D$2,"SLA_MET","SLA_NOT_MET")</f>
        <v>SLA_MET</v>
      </c>
    </row>
    <row r="5265" spans="1:17" x14ac:dyDescent="0.3">
      <c r="A5265" s="5" t="s">
        <v>6228</v>
      </c>
      <c r="B5265" s="34">
        <v>45152.479074074072</v>
      </c>
      <c r="C5265" s="43">
        <v>45152.488854166666</v>
      </c>
      <c r="D5265" s="6" t="s">
        <v>33</v>
      </c>
      <c r="E5265" s="6" t="s">
        <v>11</v>
      </c>
      <c r="F5265" s="15" t="s">
        <v>22</v>
      </c>
      <c r="G5265" s="9"/>
      <c r="H5265" s="84" t="str">
        <f t="shared" si="82"/>
        <v>Reason Unknown</v>
      </c>
      <c r="I5265" s="63">
        <f>(tbl_raw_data[[#This Row],[Date Actioned]])-(tbl_raw_data[[#This Row],[Date Tagged]])</f>
        <v>9.7800925941555761E-3</v>
      </c>
      <c r="J5265" s="66">
        <f>HOUR(tbl_raw_data[[#This Row],[time_taken]])*60+MINUTE(tbl_raw_data[[#This Row],[time_taken]])+SECOND(tbl_raw_data[[#This Row],[time_taken]])/60</f>
        <v>14.083333333333334</v>
      </c>
      <c r="K5265" s="68">
        <f>DATE(YEAR(tbl_raw_data[[#This Row],[Date Actioned]]),MONTH(tbl_raw_data[[#This Row],[Date Actioned]]),DAY(tbl_raw_data[[#This Row],[Date Actioned]]))</f>
        <v>45152</v>
      </c>
      <c r="L5265" s="65" t="str">
        <f>UPPER(TEXT(tbl_raw_data[[#This Row],[updated_date]],"MMMM"))</f>
        <v>AUGUST</v>
      </c>
      <c r="M5265" s="65" t="str">
        <f>"WEEK "&amp;IF(ROUNDUP(DAY(tbl_raw_data[[#This Row],[updated_date]])/7,0)=5,4,ROUNDUP(DAY(tbl_raw_data[[#This Row],[updated_date]])/7,0))</f>
        <v>WEEK 2</v>
      </c>
      <c r="N5265" s="71" t="str">
        <f>UPPER(VLOOKUP(tbl_raw_data[[#This Row],[Analyst]],settings!$A$1:$B$15,2,0))</f>
        <v>ROHAN</v>
      </c>
      <c r="O5265" s="71" t="str">
        <f>TRIM(UPPER(tbl_raw_data[[#This Row],[Outcome]]))</f>
        <v>DECLINE</v>
      </c>
      <c r="P5265" s="71" t="str">
        <f>TRIM(UPPER(tbl_raw_data[[#This Row],[Queue Name]]))</f>
        <v>CONSUMER EXISTING</v>
      </c>
      <c r="Q5265" s="71" t="str">
        <f>IF(tbl_raw_data[[#This Row],[time_taken_in_min]]&lt;=settings!$D$2,"SLA_MET","SLA_NOT_MET")</f>
        <v>SLA_MET</v>
      </c>
    </row>
    <row r="5266" spans="1:17" x14ac:dyDescent="0.3">
      <c r="A5266" s="7" t="s">
        <v>6229</v>
      </c>
      <c r="B5266" s="34">
        <v>45152.5159375</v>
      </c>
      <c r="C5266" s="42">
        <v>45152.52449074074</v>
      </c>
      <c r="D5266" s="3" t="s">
        <v>33</v>
      </c>
      <c r="E5266" s="3" t="s">
        <v>11</v>
      </c>
      <c r="F5266" s="14" t="s">
        <v>21</v>
      </c>
      <c r="G5266" s="4"/>
      <c r="H5266" s="84" t="str">
        <f t="shared" si="82"/>
        <v>Reason Unknown</v>
      </c>
      <c r="I5266" s="63">
        <f>(tbl_raw_data[[#This Row],[Date Actioned]])-(tbl_raw_data[[#This Row],[Date Tagged]])</f>
        <v>8.55324073927477E-3</v>
      </c>
      <c r="J5266" s="66">
        <f>HOUR(tbl_raw_data[[#This Row],[time_taken]])*60+MINUTE(tbl_raw_data[[#This Row],[time_taken]])+SECOND(tbl_raw_data[[#This Row],[time_taken]])/60</f>
        <v>12.316666666666666</v>
      </c>
      <c r="K5266" s="68">
        <f>DATE(YEAR(tbl_raw_data[[#This Row],[Date Actioned]]),MONTH(tbl_raw_data[[#This Row],[Date Actioned]]),DAY(tbl_raw_data[[#This Row],[Date Actioned]]))</f>
        <v>45152</v>
      </c>
      <c r="L5266" s="65" t="str">
        <f>UPPER(TEXT(tbl_raw_data[[#This Row],[updated_date]],"MMMM"))</f>
        <v>AUGUST</v>
      </c>
      <c r="M5266" s="65" t="str">
        <f>"WEEK "&amp;IF(ROUNDUP(DAY(tbl_raw_data[[#This Row],[updated_date]])/7,0)=5,4,ROUNDUP(DAY(tbl_raw_data[[#This Row],[updated_date]])/7,0))</f>
        <v>WEEK 2</v>
      </c>
      <c r="N5266" s="71" t="str">
        <f>UPPER(VLOOKUP(tbl_raw_data[[#This Row],[Analyst]],settings!$A$1:$B$15,2,0))</f>
        <v>SHAHID</v>
      </c>
      <c r="O5266" s="71" t="str">
        <f>TRIM(UPPER(tbl_raw_data[[#This Row],[Outcome]]))</f>
        <v>DECLINE</v>
      </c>
      <c r="P5266" s="71" t="str">
        <f>TRIM(UPPER(tbl_raw_data[[#This Row],[Queue Name]]))</f>
        <v>CONSUMER EXISTING</v>
      </c>
      <c r="Q5266" s="71" t="str">
        <f>IF(tbl_raw_data[[#This Row],[time_taken_in_min]]&lt;=settings!$D$2,"SLA_MET","SLA_NOT_MET")</f>
        <v>SLA_MET</v>
      </c>
    </row>
    <row r="5267" spans="1:17" x14ac:dyDescent="0.3">
      <c r="A5267" s="1" t="s">
        <v>6230</v>
      </c>
      <c r="B5267" s="34">
        <v>45152.567986111113</v>
      </c>
      <c r="C5267" s="43">
        <v>45152.582777777781</v>
      </c>
      <c r="D5267" s="6" t="s">
        <v>33</v>
      </c>
      <c r="E5267" s="6" t="s">
        <v>8</v>
      </c>
      <c r="F5267" s="15" t="s">
        <v>21</v>
      </c>
      <c r="G5267" s="9"/>
      <c r="H5267" s="84" t="str">
        <f t="shared" si="82"/>
        <v>Reason Unknown</v>
      </c>
      <c r="I5267" s="63">
        <f>(tbl_raw_data[[#This Row],[Date Actioned]])-(tbl_raw_data[[#This Row],[Date Tagged]])</f>
        <v>1.4791666668315884E-2</v>
      </c>
      <c r="J5267" s="66">
        <f>HOUR(tbl_raw_data[[#This Row],[time_taken]])*60+MINUTE(tbl_raw_data[[#This Row],[time_taken]])+SECOND(tbl_raw_data[[#This Row],[time_taken]])/60</f>
        <v>21.3</v>
      </c>
      <c r="K5267" s="68">
        <f>DATE(YEAR(tbl_raw_data[[#This Row],[Date Actioned]]),MONTH(tbl_raw_data[[#This Row],[Date Actioned]]),DAY(tbl_raw_data[[#This Row],[Date Actioned]]))</f>
        <v>45152</v>
      </c>
      <c r="L5267" s="65" t="str">
        <f>UPPER(TEXT(tbl_raw_data[[#This Row],[updated_date]],"MMMM"))</f>
        <v>AUGUST</v>
      </c>
      <c r="M5267" s="65" t="str">
        <f>"WEEK "&amp;IF(ROUNDUP(DAY(tbl_raw_data[[#This Row],[updated_date]])/7,0)=5,4,ROUNDUP(DAY(tbl_raw_data[[#This Row],[updated_date]])/7,0))</f>
        <v>WEEK 2</v>
      </c>
      <c r="N5267" s="71" t="str">
        <f>UPPER(VLOOKUP(tbl_raw_data[[#This Row],[Analyst]],settings!$A$1:$B$15,2,0))</f>
        <v>SHAHID</v>
      </c>
      <c r="O5267" s="71" t="str">
        <f>TRIM(UPPER(tbl_raw_data[[#This Row],[Outcome]]))</f>
        <v>DECLINE</v>
      </c>
      <c r="P5267" s="71" t="str">
        <f>TRIM(UPPER(tbl_raw_data[[#This Row],[Queue Name]]))</f>
        <v>CONSUMER POST BUREAU</v>
      </c>
      <c r="Q5267" s="71" t="str">
        <f>IF(tbl_raw_data[[#This Row],[time_taken_in_min]]&lt;=settings!$D$2,"SLA_MET","SLA_NOT_MET")</f>
        <v>SLA_NOT_MET</v>
      </c>
    </row>
    <row r="5268" spans="1:17" x14ac:dyDescent="0.3">
      <c r="A5268" s="5" t="s">
        <v>6231</v>
      </c>
      <c r="B5268" s="34">
        <v>45152.658645833333</v>
      </c>
      <c r="C5268" s="42">
        <v>45152.676319444443</v>
      </c>
      <c r="D5268" s="3" t="s">
        <v>33</v>
      </c>
      <c r="E5268" s="3" t="s">
        <v>8</v>
      </c>
      <c r="F5268" s="14" t="s">
        <v>206</v>
      </c>
      <c r="G5268" s="4"/>
      <c r="H5268" s="84" t="str">
        <f t="shared" si="82"/>
        <v>Reason Unknown</v>
      </c>
      <c r="I5268" s="63">
        <f>(tbl_raw_data[[#This Row],[Date Actioned]])-(tbl_raw_data[[#This Row],[Date Tagged]])</f>
        <v>1.767361110978527E-2</v>
      </c>
      <c r="J5268" s="66">
        <f>HOUR(tbl_raw_data[[#This Row],[time_taken]])*60+MINUTE(tbl_raw_data[[#This Row],[time_taken]])+SECOND(tbl_raw_data[[#This Row],[time_taken]])/60</f>
        <v>25.45</v>
      </c>
      <c r="K5268" s="68">
        <f>DATE(YEAR(tbl_raw_data[[#This Row],[Date Actioned]]),MONTH(tbl_raw_data[[#This Row],[Date Actioned]]),DAY(tbl_raw_data[[#This Row],[Date Actioned]]))</f>
        <v>45152</v>
      </c>
      <c r="L5268" s="65" t="str">
        <f>UPPER(TEXT(tbl_raw_data[[#This Row],[updated_date]],"MMMM"))</f>
        <v>AUGUST</v>
      </c>
      <c r="M5268" s="65" t="str">
        <f>"WEEK "&amp;IF(ROUNDUP(DAY(tbl_raw_data[[#This Row],[updated_date]])/7,0)=5,4,ROUNDUP(DAY(tbl_raw_data[[#This Row],[updated_date]])/7,0))</f>
        <v>WEEK 2</v>
      </c>
      <c r="N5268" s="71" t="str">
        <f>UPPER(VLOOKUP(tbl_raw_data[[#This Row],[Analyst]],settings!$A$1:$B$15,2,0))</f>
        <v>HARDIK</v>
      </c>
      <c r="O5268" s="71" t="str">
        <f>TRIM(UPPER(tbl_raw_data[[#This Row],[Outcome]]))</f>
        <v>DECLINE</v>
      </c>
      <c r="P5268" s="71" t="str">
        <f>TRIM(UPPER(tbl_raw_data[[#This Row],[Queue Name]]))</f>
        <v>CONSUMER POST BUREAU</v>
      </c>
      <c r="Q5268" s="71" t="str">
        <f>IF(tbl_raw_data[[#This Row],[time_taken_in_min]]&lt;=settings!$D$2,"SLA_MET","SLA_NOT_MET")</f>
        <v>SLA_NOT_MET</v>
      </c>
    </row>
    <row r="5269" spans="1:17" x14ac:dyDescent="0.3">
      <c r="A5269" s="7" t="s">
        <v>6232</v>
      </c>
      <c r="B5269" s="34">
        <v>45152.673067129632</v>
      </c>
      <c r="C5269" s="43">
        <v>45152.682303240741</v>
      </c>
      <c r="D5269" s="6" t="s">
        <v>33</v>
      </c>
      <c r="E5269" s="6" t="s">
        <v>8</v>
      </c>
      <c r="F5269" s="15" t="s">
        <v>206</v>
      </c>
      <c r="G5269" s="9"/>
      <c r="H5269" s="84" t="str">
        <f t="shared" si="82"/>
        <v>Reason Unknown</v>
      </c>
      <c r="I5269" s="63">
        <f>(tbl_raw_data[[#This Row],[Date Actioned]])-(tbl_raw_data[[#This Row],[Date Tagged]])</f>
        <v>9.2361111092031933E-3</v>
      </c>
      <c r="J5269" s="66">
        <f>HOUR(tbl_raw_data[[#This Row],[time_taken]])*60+MINUTE(tbl_raw_data[[#This Row],[time_taken]])+SECOND(tbl_raw_data[[#This Row],[time_taken]])/60</f>
        <v>13.3</v>
      </c>
      <c r="K5269" s="68">
        <f>DATE(YEAR(tbl_raw_data[[#This Row],[Date Actioned]]),MONTH(tbl_raw_data[[#This Row],[Date Actioned]]),DAY(tbl_raw_data[[#This Row],[Date Actioned]]))</f>
        <v>45152</v>
      </c>
      <c r="L5269" s="65" t="str">
        <f>UPPER(TEXT(tbl_raw_data[[#This Row],[updated_date]],"MMMM"))</f>
        <v>AUGUST</v>
      </c>
      <c r="M5269" s="65" t="str">
        <f>"WEEK "&amp;IF(ROUNDUP(DAY(tbl_raw_data[[#This Row],[updated_date]])/7,0)=5,4,ROUNDUP(DAY(tbl_raw_data[[#This Row],[updated_date]])/7,0))</f>
        <v>WEEK 2</v>
      </c>
      <c r="N5269" s="71" t="str">
        <f>UPPER(VLOOKUP(tbl_raw_data[[#This Row],[Analyst]],settings!$A$1:$B$15,2,0))</f>
        <v>HARDIK</v>
      </c>
      <c r="O5269" s="71" t="str">
        <f>TRIM(UPPER(tbl_raw_data[[#This Row],[Outcome]]))</f>
        <v>DECLINE</v>
      </c>
      <c r="P5269" s="71" t="str">
        <f>TRIM(UPPER(tbl_raw_data[[#This Row],[Queue Name]]))</f>
        <v>CONSUMER POST BUREAU</v>
      </c>
      <c r="Q5269" s="71" t="str">
        <f>IF(tbl_raw_data[[#This Row],[time_taken_in_min]]&lt;=settings!$D$2,"SLA_MET","SLA_NOT_MET")</f>
        <v>SLA_MET</v>
      </c>
    </row>
    <row r="5270" spans="1:17" x14ac:dyDescent="0.3">
      <c r="A5270" s="1" t="s">
        <v>6233</v>
      </c>
      <c r="B5270" s="34">
        <v>45152.708599537036</v>
      </c>
      <c r="C5270" s="42">
        <v>45152.715636574074</v>
      </c>
      <c r="D5270" s="3" t="s">
        <v>33</v>
      </c>
      <c r="E5270" s="3" t="s">
        <v>8</v>
      </c>
      <c r="F5270" s="14" t="s">
        <v>21</v>
      </c>
      <c r="G5270" s="4"/>
      <c r="H5270" s="84" t="str">
        <f t="shared" si="82"/>
        <v>Reason Unknown</v>
      </c>
      <c r="I5270" s="63">
        <f>(tbl_raw_data[[#This Row],[Date Actioned]])-(tbl_raw_data[[#This Row],[Date Tagged]])</f>
        <v>7.0370370376622304E-3</v>
      </c>
      <c r="J5270" s="66">
        <f>HOUR(tbl_raw_data[[#This Row],[time_taken]])*60+MINUTE(tbl_raw_data[[#This Row],[time_taken]])+SECOND(tbl_raw_data[[#This Row],[time_taken]])/60</f>
        <v>10.133333333333333</v>
      </c>
      <c r="K5270" s="68">
        <f>DATE(YEAR(tbl_raw_data[[#This Row],[Date Actioned]]),MONTH(tbl_raw_data[[#This Row],[Date Actioned]]),DAY(tbl_raw_data[[#This Row],[Date Actioned]]))</f>
        <v>45152</v>
      </c>
      <c r="L5270" s="65" t="str">
        <f>UPPER(TEXT(tbl_raw_data[[#This Row],[updated_date]],"MMMM"))</f>
        <v>AUGUST</v>
      </c>
      <c r="M5270" s="65" t="str">
        <f>"WEEK "&amp;IF(ROUNDUP(DAY(tbl_raw_data[[#This Row],[updated_date]])/7,0)=5,4,ROUNDUP(DAY(tbl_raw_data[[#This Row],[updated_date]])/7,0))</f>
        <v>WEEK 2</v>
      </c>
      <c r="N5270" s="71" t="str">
        <f>UPPER(VLOOKUP(tbl_raw_data[[#This Row],[Analyst]],settings!$A$1:$B$15,2,0))</f>
        <v>SHAHID</v>
      </c>
      <c r="O5270" s="71" t="str">
        <f>TRIM(UPPER(tbl_raw_data[[#This Row],[Outcome]]))</f>
        <v>DECLINE</v>
      </c>
      <c r="P5270" s="71" t="str">
        <f>TRIM(UPPER(tbl_raw_data[[#This Row],[Queue Name]]))</f>
        <v>CONSUMER POST BUREAU</v>
      </c>
      <c r="Q5270" s="71" t="str">
        <f>IF(tbl_raw_data[[#This Row],[time_taken_in_min]]&lt;=settings!$D$2,"SLA_MET","SLA_NOT_MET")</f>
        <v>SLA_MET</v>
      </c>
    </row>
    <row r="5271" spans="1:17" x14ac:dyDescent="0.3">
      <c r="A5271" s="5" t="s">
        <v>6234</v>
      </c>
      <c r="B5271" s="34">
        <v>45152.739953703705</v>
      </c>
      <c r="C5271" s="43">
        <v>45152.748715277776</v>
      </c>
      <c r="D5271" s="6" t="s">
        <v>33</v>
      </c>
      <c r="E5271" s="6" t="s">
        <v>11</v>
      </c>
      <c r="F5271" s="15" t="s">
        <v>22</v>
      </c>
      <c r="G5271" s="9"/>
      <c r="H5271" s="84" t="str">
        <f t="shared" si="82"/>
        <v>Reason Unknown</v>
      </c>
      <c r="I5271" s="63">
        <f>(tbl_raw_data[[#This Row],[Date Actioned]])-(tbl_raw_data[[#This Row],[Date Tagged]])</f>
        <v>8.7615740703768097E-3</v>
      </c>
      <c r="J5271" s="66">
        <f>HOUR(tbl_raw_data[[#This Row],[time_taken]])*60+MINUTE(tbl_raw_data[[#This Row],[time_taken]])+SECOND(tbl_raw_data[[#This Row],[time_taken]])/60</f>
        <v>12.616666666666667</v>
      </c>
      <c r="K5271" s="68">
        <f>DATE(YEAR(tbl_raw_data[[#This Row],[Date Actioned]]),MONTH(tbl_raw_data[[#This Row],[Date Actioned]]),DAY(tbl_raw_data[[#This Row],[Date Actioned]]))</f>
        <v>45152</v>
      </c>
      <c r="L5271" s="65" t="str">
        <f>UPPER(TEXT(tbl_raw_data[[#This Row],[updated_date]],"MMMM"))</f>
        <v>AUGUST</v>
      </c>
      <c r="M5271" s="65" t="str">
        <f>"WEEK "&amp;IF(ROUNDUP(DAY(tbl_raw_data[[#This Row],[updated_date]])/7,0)=5,4,ROUNDUP(DAY(tbl_raw_data[[#This Row],[updated_date]])/7,0))</f>
        <v>WEEK 2</v>
      </c>
      <c r="N5271" s="71" t="str">
        <f>UPPER(VLOOKUP(tbl_raw_data[[#This Row],[Analyst]],settings!$A$1:$B$15,2,0))</f>
        <v>ROHAN</v>
      </c>
      <c r="O5271" s="71" t="str">
        <f>TRIM(UPPER(tbl_raw_data[[#This Row],[Outcome]]))</f>
        <v>DECLINE</v>
      </c>
      <c r="P5271" s="71" t="str">
        <f>TRIM(UPPER(tbl_raw_data[[#This Row],[Queue Name]]))</f>
        <v>CONSUMER EXISTING</v>
      </c>
      <c r="Q5271" s="71" t="str">
        <f>IF(tbl_raw_data[[#This Row],[time_taken_in_min]]&lt;=settings!$D$2,"SLA_MET","SLA_NOT_MET")</f>
        <v>SLA_MET</v>
      </c>
    </row>
    <row r="5272" spans="1:17" x14ac:dyDescent="0.3">
      <c r="A5272" s="7" t="s">
        <v>6235</v>
      </c>
      <c r="B5272" s="34">
        <v>45152.75476851852</v>
      </c>
      <c r="C5272" s="42">
        <v>45152.76357638889</v>
      </c>
      <c r="D5272" s="3" t="s">
        <v>33</v>
      </c>
      <c r="E5272" s="3" t="s">
        <v>11</v>
      </c>
      <c r="F5272" s="14" t="s">
        <v>206</v>
      </c>
      <c r="G5272" s="4"/>
      <c r="H5272" s="84" t="str">
        <f t="shared" si="82"/>
        <v>Reason Unknown</v>
      </c>
      <c r="I5272" s="63">
        <f>(tbl_raw_data[[#This Row],[Date Actioned]])-(tbl_raw_data[[#This Row],[Date Tagged]])</f>
        <v>8.8078703702194616E-3</v>
      </c>
      <c r="J5272" s="66">
        <f>HOUR(tbl_raw_data[[#This Row],[time_taken]])*60+MINUTE(tbl_raw_data[[#This Row],[time_taken]])+SECOND(tbl_raw_data[[#This Row],[time_taken]])/60</f>
        <v>12.683333333333334</v>
      </c>
      <c r="K5272" s="68">
        <f>DATE(YEAR(tbl_raw_data[[#This Row],[Date Actioned]]),MONTH(tbl_raw_data[[#This Row],[Date Actioned]]),DAY(tbl_raw_data[[#This Row],[Date Actioned]]))</f>
        <v>45152</v>
      </c>
      <c r="L5272" s="65" t="str">
        <f>UPPER(TEXT(tbl_raw_data[[#This Row],[updated_date]],"MMMM"))</f>
        <v>AUGUST</v>
      </c>
      <c r="M5272" s="65" t="str">
        <f>"WEEK "&amp;IF(ROUNDUP(DAY(tbl_raw_data[[#This Row],[updated_date]])/7,0)=5,4,ROUNDUP(DAY(tbl_raw_data[[#This Row],[updated_date]])/7,0))</f>
        <v>WEEK 2</v>
      </c>
      <c r="N5272" s="71" t="str">
        <f>UPPER(VLOOKUP(tbl_raw_data[[#This Row],[Analyst]],settings!$A$1:$B$15,2,0))</f>
        <v>HARDIK</v>
      </c>
      <c r="O5272" s="71" t="str">
        <f>TRIM(UPPER(tbl_raw_data[[#This Row],[Outcome]]))</f>
        <v>DECLINE</v>
      </c>
      <c r="P5272" s="71" t="str">
        <f>TRIM(UPPER(tbl_raw_data[[#This Row],[Queue Name]]))</f>
        <v>CONSUMER EXISTING</v>
      </c>
      <c r="Q5272" s="71" t="str">
        <f>IF(tbl_raw_data[[#This Row],[time_taken_in_min]]&lt;=settings!$D$2,"SLA_MET","SLA_NOT_MET")</f>
        <v>SLA_MET</v>
      </c>
    </row>
    <row r="5273" spans="1:17" x14ac:dyDescent="0.3">
      <c r="A5273" s="1" t="s">
        <v>6236</v>
      </c>
      <c r="B5273" s="34">
        <v>45152.849050925928</v>
      </c>
      <c r="C5273" s="43">
        <v>45153.36210648148</v>
      </c>
      <c r="D5273" s="6" t="s">
        <v>33</v>
      </c>
      <c r="E5273" s="6" t="s">
        <v>11</v>
      </c>
      <c r="F5273" s="15" t="s">
        <v>22</v>
      </c>
      <c r="G5273" s="9"/>
      <c r="H5273" s="84" t="str">
        <f t="shared" si="82"/>
        <v>Reason Unknown</v>
      </c>
      <c r="I5273" s="63">
        <f>(tbl_raw_data[[#This Row],[Date Actioned]])-(tbl_raw_data[[#This Row],[Date Tagged]])</f>
        <v>0.51305555555154569</v>
      </c>
      <c r="J5273" s="66">
        <f>HOUR(tbl_raw_data[[#This Row],[time_taken]])*60+MINUTE(tbl_raw_data[[#This Row],[time_taken]])+SECOND(tbl_raw_data[[#This Row],[time_taken]])/60</f>
        <v>738.8</v>
      </c>
      <c r="K5273" s="68">
        <f>DATE(YEAR(tbl_raw_data[[#This Row],[Date Actioned]]),MONTH(tbl_raw_data[[#This Row],[Date Actioned]]),DAY(tbl_raw_data[[#This Row],[Date Actioned]]))</f>
        <v>45153</v>
      </c>
      <c r="L5273" s="65" t="str">
        <f>UPPER(TEXT(tbl_raw_data[[#This Row],[updated_date]],"MMMM"))</f>
        <v>AUGUST</v>
      </c>
      <c r="M5273" s="65" t="str">
        <f>"WEEK "&amp;IF(ROUNDUP(DAY(tbl_raw_data[[#This Row],[updated_date]])/7,0)=5,4,ROUNDUP(DAY(tbl_raw_data[[#This Row],[updated_date]])/7,0))</f>
        <v>WEEK 3</v>
      </c>
      <c r="N5273" s="71" t="str">
        <f>UPPER(VLOOKUP(tbl_raw_data[[#This Row],[Analyst]],settings!$A$1:$B$15,2,0))</f>
        <v>ROHAN</v>
      </c>
      <c r="O5273" s="71" t="str">
        <f>TRIM(UPPER(tbl_raw_data[[#This Row],[Outcome]]))</f>
        <v>DECLINE</v>
      </c>
      <c r="P5273" s="71" t="str">
        <f>TRIM(UPPER(tbl_raw_data[[#This Row],[Queue Name]]))</f>
        <v>CONSUMER EXISTING</v>
      </c>
      <c r="Q5273" s="71" t="str">
        <f>IF(tbl_raw_data[[#This Row],[time_taken_in_min]]&lt;=settings!$D$2,"SLA_MET","SLA_NOT_MET")</f>
        <v>SLA_NOT_MET</v>
      </c>
    </row>
    <row r="5274" spans="1:17" x14ac:dyDescent="0.3">
      <c r="A5274" s="5" t="s">
        <v>6237</v>
      </c>
      <c r="B5274" s="34">
        <v>45153.391863425924</v>
      </c>
      <c r="C5274" s="42">
        <v>45153.394525462965</v>
      </c>
      <c r="D5274" s="3" t="s">
        <v>33</v>
      </c>
      <c r="E5274" s="3" t="s">
        <v>11</v>
      </c>
      <c r="F5274" s="14" t="s">
        <v>22</v>
      </c>
      <c r="G5274" s="4"/>
      <c r="H5274" s="84" t="str">
        <f t="shared" si="82"/>
        <v>Reason Unknown</v>
      </c>
      <c r="I5274" s="63">
        <f>(tbl_raw_data[[#This Row],[Date Actioned]])-(tbl_raw_data[[#This Row],[Date Tagged]])</f>
        <v>2.6620370408636518E-3</v>
      </c>
      <c r="J5274" s="66">
        <f>HOUR(tbl_raw_data[[#This Row],[time_taken]])*60+MINUTE(tbl_raw_data[[#This Row],[time_taken]])+SECOND(tbl_raw_data[[#This Row],[time_taken]])/60</f>
        <v>3.8333333333333335</v>
      </c>
      <c r="K5274" s="68">
        <f>DATE(YEAR(tbl_raw_data[[#This Row],[Date Actioned]]),MONTH(tbl_raw_data[[#This Row],[Date Actioned]]),DAY(tbl_raw_data[[#This Row],[Date Actioned]]))</f>
        <v>45153</v>
      </c>
      <c r="L5274" s="65" t="str">
        <f>UPPER(TEXT(tbl_raw_data[[#This Row],[updated_date]],"MMMM"))</f>
        <v>AUGUST</v>
      </c>
      <c r="M5274" s="65" t="str">
        <f>"WEEK "&amp;IF(ROUNDUP(DAY(tbl_raw_data[[#This Row],[updated_date]])/7,0)=5,4,ROUNDUP(DAY(tbl_raw_data[[#This Row],[updated_date]])/7,0))</f>
        <v>WEEK 3</v>
      </c>
      <c r="N5274" s="71" t="str">
        <f>UPPER(VLOOKUP(tbl_raw_data[[#This Row],[Analyst]],settings!$A$1:$B$15,2,0))</f>
        <v>ROHAN</v>
      </c>
      <c r="O5274" s="71" t="str">
        <f>TRIM(UPPER(tbl_raw_data[[#This Row],[Outcome]]))</f>
        <v>DECLINE</v>
      </c>
      <c r="P5274" s="71" t="str">
        <f>TRIM(UPPER(tbl_raw_data[[#This Row],[Queue Name]]))</f>
        <v>CONSUMER EXISTING</v>
      </c>
      <c r="Q5274" s="71" t="str">
        <f>IF(tbl_raw_data[[#This Row],[time_taken_in_min]]&lt;=settings!$D$2,"SLA_MET","SLA_NOT_MET")</f>
        <v>SLA_MET</v>
      </c>
    </row>
    <row r="5275" spans="1:17" x14ac:dyDescent="0.3">
      <c r="A5275" s="7" t="s">
        <v>6238</v>
      </c>
      <c r="B5275" s="34">
        <v>45153.49895833333</v>
      </c>
      <c r="C5275" s="43">
        <v>45153.50571759259</v>
      </c>
      <c r="D5275" s="6" t="s">
        <v>33</v>
      </c>
      <c r="E5275" s="6" t="s">
        <v>11</v>
      </c>
      <c r="F5275" s="15" t="s">
        <v>114</v>
      </c>
      <c r="G5275" s="9"/>
      <c r="H5275" s="84" t="str">
        <f t="shared" si="82"/>
        <v>Reason Unknown</v>
      </c>
      <c r="I5275" s="63">
        <f>(tbl_raw_data[[#This Row],[Date Actioned]])-(tbl_raw_data[[#This Row],[Date Tagged]])</f>
        <v>6.7592592604341917E-3</v>
      </c>
      <c r="J5275" s="66">
        <f>HOUR(tbl_raw_data[[#This Row],[time_taken]])*60+MINUTE(tbl_raw_data[[#This Row],[time_taken]])+SECOND(tbl_raw_data[[#This Row],[time_taken]])/60</f>
        <v>9.7333333333333325</v>
      </c>
      <c r="K5275" s="68">
        <f>DATE(YEAR(tbl_raw_data[[#This Row],[Date Actioned]]),MONTH(tbl_raw_data[[#This Row],[Date Actioned]]),DAY(tbl_raw_data[[#This Row],[Date Actioned]]))</f>
        <v>45153</v>
      </c>
      <c r="L5275" s="65" t="str">
        <f>UPPER(TEXT(tbl_raw_data[[#This Row],[updated_date]],"MMMM"))</f>
        <v>AUGUST</v>
      </c>
      <c r="M5275" s="65" t="str">
        <f>"WEEK "&amp;IF(ROUNDUP(DAY(tbl_raw_data[[#This Row],[updated_date]])/7,0)=5,4,ROUNDUP(DAY(tbl_raw_data[[#This Row],[updated_date]])/7,0))</f>
        <v>WEEK 3</v>
      </c>
      <c r="N5275" s="71" t="str">
        <f>UPPER(VLOOKUP(tbl_raw_data[[#This Row],[Analyst]],settings!$A$1:$B$15,2,0))</f>
        <v>FARDIN</v>
      </c>
      <c r="O5275" s="71" t="str">
        <f>TRIM(UPPER(tbl_raw_data[[#This Row],[Outcome]]))</f>
        <v>DECLINE</v>
      </c>
      <c r="P5275" s="71" t="str">
        <f>TRIM(UPPER(tbl_raw_data[[#This Row],[Queue Name]]))</f>
        <v>CONSUMER EXISTING</v>
      </c>
      <c r="Q5275" s="71" t="str">
        <f>IF(tbl_raw_data[[#This Row],[time_taken_in_min]]&lt;=settings!$D$2,"SLA_MET","SLA_NOT_MET")</f>
        <v>SLA_MET</v>
      </c>
    </row>
    <row r="5276" spans="1:17" x14ac:dyDescent="0.3">
      <c r="A5276" s="1" t="s">
        <v>6239</v>
      </c>
      <c r="B5276" s="34">
        <v>45153.5000462963</v>
      </c>
      <c r="C5276" s="42">
        <v>45153.517546296294</v>
      </c>
      <c r="D5276" s="3" t="s">
        <v>33</v>
      </c>
      <c r="E5276" s="3" t="s">
        <v>11</v>
      </c>
      <c r="F5276" s="14" t="s">
        <v>21</v>
      </c>
      <c r="G5276" s="4"/>
      <c r="H5276" s="84" t="str">
        <f t="shared" si="82"/>
        <v>Reason Unknown</v>
      </c>
      <c r="I5276" s="63">
        <f>(tbl_raw_data[[#This Row],[Date Actioned]])-(tbl_raw_data[[#This Row],[Date Tagged]])</f>
        <v>1.7499999994470272E-2</v>
      </c>
      <c r="J5276" s="66">
        <f>HOUR(tbl_raw_data[[#This Row],[time_taken]])*60+MINUTE(tbl_raw_data[[#This Row],[time_taken]])+SECOND(tbl_raw_data[[#This Row],[time_taken]])/60</f>
        <v>25.2</v>
      </c>
      <c r="K5276" s="68">
        <f>DATE(YEAR(tbl_raw_data[[#This Row],[Date Actioned]]),MONTH(tbl_raw_data[[#This Row],[Date Actioned]]),DAY(tbl_raw_data[[#This Row],[Date Actioned]]))</f>
        <v>45153</v>
      </c>
      <c r="L5276" s="65" t="str">
        <f>UPPER(TEXT(tbl_raw_data[[#This Row],[updated_date]],"MMMM"))</f>
        <v>AUGUST</v>
      </c>
      <c r="M5276" s="65" t="str">
        <f>"WEEK "&amp;IF(ROUNDUP(DAY(tbl_raw_data[[#This Row],[updated_date]])/7,0)=5,4,ROUNDUP(DAY(tbl_raw_data[[#This Row],[updated_date]])/7,0))</f>
        <v>WEEK 3</v>
      </c>
      <c r="N5276" s="71" t="str">
        <f>UPPER(VLOOKUP(tbl_raw_data[[#This Row],[Analyst]],settings!$A$1:$B$15,2,0))</f>
        <v>SHAHID</v>
      </c>
      <c r="O5276" s="71" t="str">
        <f>TRIM(UPPER(tbl_raw_data[[#This Row],[Outcome]]))</f>
        <v>DECLINE</v>
      </c>
      <c r="P5276" s="71" t="str">
        <f>TRIM(UPPER(tbl_raw_data[[#This Row],[Queue Name]]))</f>
        <v>CONSUMER EXISTING</v>
      </c>
      <c r="Q5276" s="71" t="str">
        <f>IF(tbl_raw_data[[#This Row],[time_taken_in_min]]&lt;=settings!$D$2,"SLA_MET","SLA_NOT_MET")</f>
        <v>SLA_NOT_MET</v>
      </c>
    </row>
    <row r="5277" spans="1:17" x14ac:dyDescent="0.3">
      <c r="A5277" s="5" t="s">
        <v>6240</v>
      </c>
      <c r="B5277" s="34">
        <v>45153.540185185186</v>
      </c>
      <c r="C5277" s="43">
        <v>45153.545775462961</v>
      </c>
      <c r="D5277" s="6" t="s">
        <v>33</v>
      </c>
      <c r="E5277" s="6" t="s">
        <v>11</v>
      </c>
      <c r="F5277" s="15" t="s">
        <v>21</v>
      </c>
      <c r="G5277" s="9"/>
      <c r="H5277" s="84" t="str">
        <f t="shared" si="82"/>
        <v>Reason Unknown</v>
      </c>
      <c r="I5277" s="63">
        <f>(tbl_raw_data[[#This Row],[Date Actioned]])-(tbl_raw_data[[#This Row],[Date Tagged]])</f>
        <v>5.5902777748997323E-3</v>
      </c>
      <c r="J5277" s="66">
        <f>HOUR(tbl_raw_data[[#This Row],[time_taken]])*60+MINUTE(tbl_raw_data[[#This Row],[time_taken]])+SECOND(tbl_raw_data[[#This Row],[time_taken]])/60</f>
        <v>8.0500000000000007</v>
      </c>
      <c r="K5277" s="68">
        <f>DATE(YEAR(tbl_raw_data[[#This Row],[Date Actioned]]),MONTH(tbl_raw_data[[#This Row],[Date Actioned]]),DAY(tbl_raw_data[[#This Row],[Date Actioned]]))</f>
        <v>45153</v>
      </c>
      <c r="L5277" s="65" t="str">
        <f>UPPER(TEXT(tbl_raw_data[[#This Row],[updated_date]],"MMMM"))</f>
        <v>AUGUST</v>
      </c>
      <c r="M5277" s="65" t="str">
        <f>"WEEK "&amp;IF(ROUNDUP(DAY(tbl_raw_data[[#This Row],[updated_date]])/7,0)=5,4,ROUNDUP(DAY(tbl_raw_data[[#This Row],[updated_date]])/7,0))</f>
        <v>WEEK 3</v>
      </c>
      <c r="N5277" s="71" t="str">
        <f>UPPER(VLOOKUP(tbl_raw_data[[#This Row],[Analyst]],settings!$A$1:$B$15,2,0))</f>
        <v>SHAHID</v>
      </c>
      <c r="O5277" s="71" t="str">
        <f>TRIM(UPPER(tbl_raw_data[[#This Row],[Outcome]]))</f>
        <v>DECLINE</v>
      </c>
      <c r="P5277" s="71" t="str">
        <f>TRIM(UPPER(tbl_raw_data[[#This Row],[Queue Name]]))</f>
        <v>CONSUMER EXISTING</v>
      </c>
      <c r="Q5277" s="71" t="str">
        <f>IF(tbl_raw_data[[#This Row],[time_taken_in_min]]&lt;=settings!$D$2,"SLA_MET","SLA_NOT_MET")</f>
        <v>SLA_MET</v>
      </c>
    </row>
    <row r="5278" spans="1:17" x14ac:dyDescent="0.3">
      <c r="A5278" s="7" t="s">
        <v>6241</v>
      </c>
      <c r="B5278" s="34">
        <v>45153.74627314815</v>
      </c>
      <c r="C5278" s="42">
        <v>45153.752557870372</v>
      </c>
      <c r="D5278" s="3" t="s">
        <v>33</v>
      </c>
      <c r="E5278" s="3" t="s">
        <v>8</v>
      </c>
      <c r="F5278" s="14" t="s">
        <v>25</v>
      </c>
      <c r="G5278" s="4"/>
      <c r="H5278" s="84" t="str">
        <f t="shared" si="82"/>
        <v>Reason Unknown</v>
      </c>
      <c r="I5278" s="63">
        <f>(tbl_raw_data[[#This Row],[Date Actioned]])-(tbl_raw_data[[#This Row],[Date Tagged]])</f>
        <v>6.284722221607808E-3</v>
      </c>
      <c r="J5278" s="66">
        <f>HOUR(tbl_raw_data[[#This Row],[time_taken]])*60+MINUTE(tbl_raw_data[[#This Row],[time_taken]])+SECOND(tbl_raw_data[[#This Row],[time_taken]])/60</f>
        <v>9.0500000000000007</v>
      </c>
      <c r="K5278" s="68">
        <f>DATE(YEAR(tbl_raw_data[[#This Row],[Date Actioned]]),MONTH(tbl_raw_data[[#This Row],[Date Actioned]]),DAY(tbl_raw_data[[#This Row],[Date Actioned]]))</f>
        <v>45153</v>
      </c>
      <c r="L5278" s="65" t="str">
        <f>UPPER(TEXT(tbl_raw_data[[#This Row],[updated_date]],"MMMM"))</f>
        <v>AUGUST</v>
      </c>
      <c r="M5278" s="65" t="str">
        <f>"WEEK "&amp;IF(ROUNDUP(DAY(tbl_raw_data[[#This Row],[updated_date]])/7,0)=5,4,ROUNDUP(DAY(tbl_raw_data[[#This Row],[updated_date]])/7,0))</f>
        <v>WEEK 3</v>
      </c>
      <c r="N5278" s="71" t="str">
        <f>UPPER(VLOOKUP(tbl_raw_data[[#This Row],[Analyst]],settings!$A$1:$B$15,2,0))</f>
        <v>ASIF</v>
      </c>
      <c r="O5278" s="71" t="str">
        <f>TRIM(UPPER(tbl_raw_data[[#This Row],[Outcome]]))</f>
        <v>DECLINE</v>
      </c>
      <c r="P5278" s="71" t="str">
        <f>TRIM(UPPER(tbl_raw_data[[#This Row],[Queue Name]]))</f>
        <v>CONSUMER POST BUREAU</v>
      </c>
      <c r="Q5278" s="71" t="str">
        <f>IF(tbl_raw_data[[#This Row],[time_taken_in_min]]&lt;=settings!$D$2,"SLA_MET","SLA_NOT_MET")</f>
        <v>SLA_MET</v>
      </c>
    </row>
    <row r="5279" spans="1:17" x14ac:dyDescent="0.3">
      <c r="A5279" s="1" t="s">
        <v>6242</v>
      </c>
      <c r="B5279" s="34">
        <v>45154.484224537038</v>
      </c>
      <c r="C5279" s="43">
        <v>45154.495370370372</v>
      </c>
      <c r="D5279" s="6" t="s">
        <v>33</v>
      </c>
      <c r="E5279" s="6" t="s">
        <v>11</v>
      </c>
      <c r="F5279" s="15" t="s">
        <v>114</v>
      </c>
      <c r="G5279" s="9"/>
      <c r="H5279" s="84" t="str">
        <f t="shared" si="82"/>
        <v>Reason Unknown</v>
      </c>
      <c r="I5279" s="63">
        <f>(tbl_raw_data[[#This Row],[Date Actioned]])-(tbl_raw_data[[#This Row],[Date Tagged]])</f>
        <v>1.1145833334012423E-2</v>
      </c>
      <c r="J5279" s="66">
        <f>HOUR(tbl_raw_data[[#This Row],[time_taken]])*60+MINUTE(tbl_raw_data[[#This Row],[time_taken]])+SECOND(tbl_raw_data[[#This Row],[time_taken]])/60</f>
        <v>16.05</v>
      </c>
      <c r="K5279" s="68">
        <f>DATE(YEAR(tbl_raw_data[[#This Row],[Date Actioned]]),MONTH(tbl_raw_data[[#This Row],[Date Actioned]]),DAY(tbl_raw_data[[#This Row],[Date Actioned]]))</f>
        <v>45154</v>
      </c>
      <c r="L5279" s="65" t="str">
        <f>UPPER(TEXT(tbl_raw_data[[#This Row],[updated_date]],"MMMM"))</f>
        <v>AUGUST</v>
      </c>
      <c r="M5279" s="65" t="str">
        <f>"WEEK "&amp;IF(ROUNDUP(DAY(tbl_raw_data[[#This Row],[updated_date]])/7,0)=5,4,ROUNDUP(DAY(tbl_raw_data[[#This Row],[updated_date]])/7,0))</f>
        <v>WEEK 3</v>
      </c>
      <c r="N5279" s="71" t="str">
        <f>UPPER(VLOOKUP(tbl_raw_data[[#This Row],[Analyst]],settings!$A$1:$B$15,2,0))</f>
        <v>FARDIN</v>
      </c>
      <c r="O5279" s="71" t="str">
        <f>TRIM(UPPER(tbl_raw_data[[#This Row],[Outcome]]))</f>
        <v>DECLINE</v>
      </c>
      <c r="P5279" s="71" t="str">
        <f>TRIM(UPPER(tbl_raw_data[[#This Row],[Queue Name]]))</f>
        <v>CONSUMER EXISTING</v>
      </c>
      <c r="Q5279" s="71" t="str">
        <f>IF(tbl_raw_data[[#This Row],[time_taken_in_min]]&lt;=settings!$D$2,"SLA_MET","SLA_NOT_MET")</f>
        <v>SLA_MET</v>
      </c>
    </row>
    <row r="5280" spans="1:17" x14ac:dyDescent="0.3">
      <c r="A5280" s="5" t="s">
        <v>6243</v>
      </c>
      <c r="B5280" s="34">
        <v>45154.511354166665</v>
      </c>
      <c r="C5280" s="42">
        <v>45154.51966435185</v>
      </c>
      <c r="D5280" s="3" t="s">
        <v>33</v>
      </c>
      <c r="E5280" s="3" t="s">
        <v>8</v>
      </c>
      <c r="F5280" s="14" t="s">
        <v>114</v>
      </c>
      <c r="G5280" s="4"/>
      <c r="H5280" s="84" t="str">
        <f t="shared" si="82"/>
        <v>Reason Unknown</v>
      </c>
      <c r="I5280" s="63">
        <f>(tbl_raw_data[[#This Row],[Date Actioned]])-(tbl_raw_data[[#This Row],[Date Tagged]])</f>
        <v>8.3101851851097308E-3</v>
      </c>
      <c r="J5280" s="66">
        <f>HOUR(tbl_raw_data[[#This Row],[time_taken]])*60+MINUTE(tbl_raw_data[[#This Row],[time_taken]])+SECOND(tbl_raw_data[[#This Row],[time_taken]])/60</f>
        <v>11.966666666666667</v>
      </c>
      <c r="K5280" s="68">
        <f>DATE(YEAR(tbl_raw_data[[#This Row],[Date Actioned]]),MONTH(tbl_raw_data[[#This Row],[Date Actioned]]),DAY(tbl_raw_data[[#This Row],[Date Actioned]]))</f>
        <v>45154</v>
      </c>
      <c r="L5280" s="65" t="str">
        <f>UPPER(TEXT(tbl_raw_data[[#This Row],[updated_date]],"MMMM"))</f>
        <v>AUGUST</v>
      </c>
      <c r="M5280" s="65" t="str">
        <f>"WEEK "&amp;IF(ROUNDUP(DAY(tbl_raw_data[[#This Row],[updated_date]])/7,0)=5,4,ROUNDUP(DAY(tbl_raw_data[[#This Row],[updated_date]])/7,0))</f>
        <v>WEEK 3</v>
      </c>
      <c r="N5280" s="71" t="str">
        <f>UPPER(VLOOKUP(tbl_raw_data[[#This Row],[Analyst]],settings!$A$1:$B$15,2,0))</f>
        <v>FARDIN</v>
      </c>
      <c r="O5280" s="71" t="str">
        <f>TRIM(UPPER(tbl_raw_data[[#This Row],[Outcome]]))</f>
        <v>DECLINE</v>
      </c>
      <c r="P5280" s="71" t="str">
        <f>TRIM(UPPER(tbl_raw_data[[#This Row],[Queue Name]]))</f>
        <v>CONSUMER POST BUREAU</v>
      </c>
      <c r="Q5280" s="71" t="str">
        <f>IF(tbl_raw_data[[#This Row],[time_taken_in_min]]&lt;=settings!$D$2,"SLA_MET","SLA_NOT_MET")</f>
        <v>SLA_MET</v>
      </c>
    </row>
    <row r="5281" spans="1:17" x14ac:dyDescent="0.3">
      <c r="A5281" s="7" t="s">
        <v>6244</v>
      </c>
      <c r="B5281" s="34">
        <v>45154.575208333335</v>
      </c>
      <c r="C5281" s="43">
        <v>45154.586493055554</v>
      </c>
      <c r="D5281" s="6" t="s">
        <v>33</v>
      </c>
      <c r="E5281" s="6" t="s">
        <v>11</v>
      </c>
      <c r="F5281" s="15" t="s">
        <v>22</v>
      </c>
      <c r="G5281" s="9"/>
      <c r="H5281" s="84" t="str">
        <f t="shared" si="82"/>
        <v>Reason Unknown</v>
      </c>
      <c r="I5281" s="63">
        <f>(tbl_raw_data[[#This Row],[Date Actioned]])-(tbl_raw_data[[#This Row],[Date Tagged]])</f>
        <v>1.1284722218988463E-2</v>
      </c>
      <c r="J5281" s="66">
        <f>HOUR(tbl_raw_data[[#This Row],[time_taken]])*60+MINUTE(tbl_raw_data[[#This Row],[time_taken]])+SECOND(tbl_raw_data[[#This Row],[time_taken]])/60</f>
        <v>16.25</v>
      </c>
      <c r="K5281" s="68">
        <f>DATE(YEAR(tbl_raw_data[[#This Row],[Date Actioned]]),MONTH(tbl_raw_data[[#This Row],[Date Actioned]]),DAY(tbl_raw_data[[#This Row],[Date Actioned]]))</f>
        <v>45154</v>
      </c>
      <c r="L5281" s="65" t="str">
        <f>UPPER(TEXT(tbl_raw_data[[#This Row],[updated_date]],"MMMM"))</f>
        <v>AUGUST</v>
      </c>
      <c r="M5281" s="65" t="str">
        <f>"WEEK "&amp;IF(ROUNDUP(DAY(tbl_raw_data[[#This Row],[updated_date]])/7,0)=5,4,ROUNDUP(DAY(tbl_raw_data[[#This Row],[updated_date]])/7,0))</f>
        <v>WEEK 3</v>
      </c>
      <c r="N5281" s="71" t="str">
        <f>UPPER(VLOOKUP(tbl_raw_data[[#This Row],[Analyst]],settings!$A$1:$B$15,2,0))</f>
        <v>ROHAN</v>
      </c>
      <c r="O5281" s="71" t="str">
        <f>TRIM(UPPER(tbl_raw_data[[#This Row],[Outcome]]))</f>
        <v>DECLINE</v>
      </c>
      <c r="P5281" s="71" t="str">
        <f>TRIM(UPPER(tbl_raw_data[[#This Row],[Queue Name]]))</f>
        <v>CONSUMER EXISTING</v>
      </c>
      <c r="Q5281" s="71" t="str">
        <f>IF(tbl_raw_data[[#This Row],[time_taken_in_min]]&lt;=settings!$D$2,"SLA_MET","SLA_NOT_MET")</f>
        <v>SLA_MET</v>
      </c>
    </row>
    <row r="5282" spans="1:17" x14ac:dyDescent="0.3">
      <c r="A5282" s="1" t="s">
        <v>6245</v>
      </c>
      <c r="B5282" s="34">
        <v>45154.627303240741</v>
      </c>
      <c r="C5282" s="42">
        <v>45154.632418981484</v>
      </c>
      <c r="D5282" s="3" t="s">
        <v>33</v>
      </c>
      <c r="E5282" s="3" t="s">
        <v>11</v>
      </c>
      <c r="F5282" s="14" t="s">
        <v>24</v>
      </c>
      <c r="G5282" s="4"/>
      <c r="H5282" s="84" t="str">
        <f t="shared" si="82"/>
        <v>Reason Unknown</v>
      </c>
      <c r="I5282" s="63">
        <f>(tbl_raw_data[[#This Row],[Date Actioned]])-(tbl_raw_data[[#This Row],[Date Tagged]])</f>
        <v>5.1157407433493063E-3</v>
      </c>
      <c r="J5282" s="66">
        <f>HOUR(tbl_raw_data[[#This Row],[time_taken]])*60+MINUTE(tbl_raw_data[[#This Row],[time_taken]])+SECOND(tbl_raw_data[[#This Row],[time_taken]])/60</f>
        <v>7.3666666666666663</v>
      </c>
      <c r="K5282" s="68">
        <f>DATE(YEAR(tbl_raw_data[[#This Row],[Date Actioned]]),MONTH(tbl_raw_data[[#This Row],[Date Actioned]]),DAY(tbl_raw_data[[#This Row],[Date Actioned]]))</f>
        <v>45154</v>
      </c>
      <c r="L5282" s="65" t="str">
        <f>UPPER(TEXT(tbl_raw_data[[#This Row],[updated_date]],"MMMM"))</f>
        <v>AUGUST</v>
      </c>
      <c r="M5282" s="65" t="str">
        <f>"WEEK "&amp;IF(ROUNDUP(DAY(tbl_raw_data[[#This Row],[updated_date]])/7,0)=5,4,ROUNDUP(DAY(tbl_raw_data[[#This Row],[updated_date]])/7,0))</f>
        <v>WEEK 3</v>
      </c>
      <c r="N5282" s="71" t="str">
        <f>UPPER(VLOOKUP(tbl_raw_data[[#This Row],[Analyst]],settings!$A$1:$B$15,2,0))</f>
        <v>SAM</v>
      </c>
      <c r="O5282" s="71" t="str">
        <f>TRIM(UPPER(tbl_raw_data[[#This Row],[Outcome]]))</f>
        <v>DECLINE</v>
      </c>
      <c r="P5282" s="71" t="str">
        <f>TRIM(UPPER(tbl_raw_data[[#This Row],[Queue Name]]))</f>
        <v>CONSUMER EXISTING</v>
      </c>
      <c r="Q5282" s="71" t="str">
        <f>IF(tbl_raw_data[[#This Row],[time_taken_in_min]]&lt;=settings!$D$2,"SLA_MET","SLA_NOT_MET")</f>
        <v>SLA_MET</v>
      </c>
    </row>
    <row r="5283" spans="1:17" x14ac:dyDescent="0.3">
      <c r="A5283" s="5" t="s">
        <v>6246</v>
      </c>
      <c r="B5283" s="34">
        <v>45154.66978009259</v>
      </c>
      <c r="C5283" s="43">
        <v>45154.677627314813</v>
      </c>
      <c r="D5283" s="6" t="s">
        <v>33</v>
      </c>
      <c r="E5283" s="6" t="s">
        <v>11</v>
      </c>
      <c r="F5283" s="15" t="s">
        <v>22</v>
      </c>
      <c r="G5283" s="9"/>
      <c r="H5283" s="84" t="str">
        <f t="shared" si="82"/>
        <v>Reason Unknown</v>
      </c>
      <c r="I5283" s="63">
        <f>(tbl_raw_data[[#This Row],[Date Actioned]])-(tbl_raw_data[[#This Row],[Date Tagged]])</f>
        <v>7.8472222230629995E-3</v>
      </c>
      <c r="J5283" s="66">
        <f>HOUR(tbl_raw_data[[#This Row],[time_taken]])*60+MINUTE(tbl_raw_data[[#This Row],[time_taken]])+SECOND(tbl_raw_data[[#This Row],[time_taken]])/60</f>
        <v>11.3</v>
      </c>
      <c r="K5283" s="68">
        <f>DATE(YEAR(tbl_raw_data[[#This Row],[Date Actioned]]),MONTH(tbl_raw_data[[#This Row],[Date Actioned]]),DAY(tbl_raw_data[[#This Row],[Date Actioned]]))</f>
        <v>45154</v>
      </c>
      <c r="L5283" s="65" t="str">
        <f>UPPER(TEXT(tbl_raw_data[[#This Row],[updated_date]],"MMMM"))</f>
        <v>AUGUST</v>
      </c>
      <c r="M5283" s="65" t="str">
        <f>"WEEK "&amp;IF(ROUNDUP(DAY(tbl_raw_data[[#This Row],[updated_date]])/7,0)=5,4,ROUNDUP(DAY(tbl_raw_data[[#This Row],[updated_date]])/7,0))</f>
        <v>WEEK 3</v>
      </c>
      <c r="N5283" s="71" t="str">
        <f>UPPER(VLOOKUP(tbl_raw_data[[#This Row],[Analyst]],settings!$A$1:$B$15,2,0))</f>
        <v>ROHAN</v>
      </c>
      <c r="O5283" s="71" t="str">
        <f>TRIM(UPPER(tbl_raw_data[[#This Row],[Outcome]]))</f>
        <v>DECLINE</v>
      </c>
      <c r="P5283" s="71" t="str">
        <f>TRIM(UPPER(tbl_raw_data[[#This Row],[Queue Name]]))</f>
        <v>CONSUMER EXISTING</v>
      </c>
      <c r="Q5283" s="71" t="str">
        <f>IF(tbl_raw_data[[#This Row],[time_taken_in_min]]&lt;=settings!$D$2,"SLA_MET","SLA_NOT_MET")</f>
        <v>SLA_MET</v>
      </c>
    </row>
    <row r="5284" spans="1:17" x14ac:dyDescent="0.3">
      <c r="A5284" s="7" t="s">
        <v>6247</v>
      </c>
      <c r="B5284" s="34">
        <v>45154.804386574076</v>
      </c>
      <c r="C5284" s="42">
        <v>45154.807557870372</v>
      </c>
      <c r="D5284" s="3" t="s">
        <v>33</v>
      </c>
      <c r="E5284" s="3" t="s">
        <v>11</v>
      </c>
      <c r="F5284" s="14" t="s">
        <v>14</v>
      </c>
      <c r="G5284" s="4"/>
      <c r="H5284" s="84" t="str">
        <f t="shared" si="82"/>
        <v>Reason Unknown</v>
      </c>
      <c r="I5284" s="63">
        <f>(tbl_raw_data[[#This Row],[Date Actioned]])-(tbl_raw_data[[#This Row],[Date Tagged]])</f>
        <v>3.1712962954770774E-3</v>
      </c>
      <c r="J5284" s="66">
        <f>HOUR(tbl_raw_data[[#This Row],[time_taken]])*60+MINUTE(tbl_raw_data[[#This Row],[time_taken]])+SECOND(tbl_raw_data[[#This Row],[time_taken]])/60</f>
        <v>4.5666666666666664</v>
      </c>
      <c r="K5284" s="68">
        <f>DATE(YEAR(tbl_raw_data[[#This Row],[Date Actioned]]),MONTH(tbl_raw_data[[#This Row],[Date Actioned]]),DAY(tbl_raw_data[[#This Row],[Date Actioned]]))</f>
        <v>45154</v>
      </c>
      <c r="L5284" s="65" t="str">
        <f>UPPER(TEXT(tbl_raw_data[[#This Row],[updated_date]],"MMMM"))</f>
        <v>AUGUST</v>
      </c>
      <c r="M5284" s="65" t="str">
        <f>"WEEK "&amp;IF(ROUNDUP(DAY(tbl_raw_data[[#This Row],[updated_date]])/7,0)=5,4,ROUNDUP(DAY(tbl_raw_data[[#This Row],[updated_date]])/7,0))</f>
        <v>WEEK 3</v>
      </c>
      <c r="N5284" s="71" t="str">
        <f>UPPER(VLOOKUP(tbl_raw_data[[#This Row],[Analyst]],settings!$A$1:$B$15,2,0))</f>
        <v>CAMROON</v>
      </c>
      <c r="O5284" s="71" t="str">
        <f>TRIM(UPPER(tbl_raw_data[[#This Row],[Outcome]]))</f>
        <v>DECLINE</v>
      </c>
      <c r="P5284" s="71" t="str">
        <f>TRIM(UPPER(tbl_raw_data[[#This Row],[Queue Name]]))</f>
        <v>CONSUMER EXISTING</v>
      </c>
      <c r="Q5284" s="71" t="str">
        <f>IF(tbl_raw_data[[#This Row],[time_taken_in_min]]&lt;=settings!$D$2,"SLA_MET","SLA_NOT_MET")</f>
        <v>SLA_MET</v>
      </c>
    </row>
    <row r="5285" spans="1:17" x14ac:dyDescent="0.3">
      <c r="A5285" s="1" t="s">
        <v>6248</v>
      </c>
      <c r="B5285" s="34">
        <v>45155.460659722223</v>
      </c>
      <c r="C5285" s="43">
        <v>45155.478437500002</v>
      </c>
      <c r="D5285" s="6" t="s">
        <v>33</v>
      </c>
      <c r="E5285" s="6" t="s">
        <v>8</v>
      </c>
      <c r="F5285" s="15" t="s">
        <v>17</v>
      </c>
      <c r="G5285" s="9"/>
      <c r="H5285" s="84" t="str">
        <f t="shared" si="82"/>
        <v>Reason Unknown</v>
      </c>
      <c r="I5285" s="63">
        <f>(tbl_raw_data[[#This Row],[Date Actioned]])-(tbl_raw_data[[#This Row],[Date Tagged]])</f>
        <v>1.7777777778974269E-2</v>
      </c>
      <c r="J5285" s="66">
        <f>HOUR(tbl_raw_data[[#This Row],[time_taken]])*60+MINUTE(tbl_raw_data[[#This Row],[time_taken]])+SECOND(tbl_raw_data[[#This Row],[time_taken]])/60</f>
        <v>25.6</v>
      </c>
      <c r="K5285" s="68">
        <f>DATE(YEAR(tbl_raw_data[[#This Row],[Date Actioned]]),MONTH(tbl_raw_data[[#This Row],[Date Actioned]]),DAY(tbl_raw_data[[#This Row],[Date Actioned]]))</f>
        <v>45155</v>
      </c>
      <c r="L5285" s="65" t="str">
        <f>UPPER(TEXT(tbl_raw_data[[#This Row],[updated_date]],"MMMM"))</f>
        <v>AUGUST</v>
      </c>
      <c r="M5285" s="65" t="str">
        <f>"WEEK "&amp;IF(ROUNDUP(DAY(tbl_raw_data[[#This Row],[updated_date]])/7,0)=5,4,ROUNDUP(DAY(tbl_raw_data[[#This Row],[updated_date]])/7,0))</f>
        <v>WEEK 3</v>
      </c>
      <c r="N5285" s="71" t="str">
        <f>UPPER(VLOOKUP(tbl_raw_data[[#This Row],[Analyst]],settings!$A$1:$B$15,2,0))</f>
        <v>MERCEDES</v>
      </c>
      <c r="O5285" s="71" t="str">
        <f>TRIM(UPPER(tbl_raw_data[[#This Row],[Outcome]]))</f>
        <v>DECLINE</v>
      </c>
      <c r="P5285" s="71" t="str">
        <f>TRIM(UPPER(tbl_raw_data[[#This Row],[Queue Name]]))</f>
        <v>CONSUMER POST BUREAU</v>
      </c>
      <c r="Q5285" s="71" t="str">
        <f>IF(tbl_raw_data[[#This Row],[time_taken_in_min]]&lt;=settings!$D$2,"SLA_MET","SLA_NOT_MET")</f>
        <v>SLA_NOT_MET</v>
      </c>
    </row>
    <row r="5286" spans="1:17" x14ac:dyDescent="0.3">
      <c r="A5286" s="5" t="s">
        <v>6249</v>
      </c>
      <c r="B5286" s="34">
        <v>45155.504224537035</v>
      </c>
      <c r="C5286" s="42">
        <v>45155.522997685184</v>
      </c>
      <c r="D5286" s="3" t="s">
        <v>33</v>
      </c>
      <c r="E5286" s="3" t="s">
        <v>11</v>
      </c>
      <c r="F5286" s="14" t="s">
        <v>17</v>
      </c>
      <c r="G5286" s="4"/>
      <c r="H5286" s="84" t="str">
        <f t="shared" si="82"/>
        <v>Reason Unknown</v>
      </c>
      <c r="I5286" s="63">
        <f>(tbl_raw_data[[#This Row],[Date Actioned]])-(tbl_raw_data[[#This Row],[Date Tagged]])</f>
        <v>1.877314814919373E-2</v>
      </c>
      <c r="J5286" s="66">
        <f>HOUR(tbl_raw_data[[#This Row],[time_taken]])*60+MINUTE(tbl_raw_data[[#This Row],[time_taken]])+SECOND(tbl_raw_data[[#This Row],[time_taken]])/60</f>
        <v>27.033333333333335</v>
      </c>
      <c r="K5286" s="68">
        <f>DATE(YEAR(tbl_raw_data[[#This Row],[Date Actioned]]),MONTH(tbl_raw_data[[#This Row],[Date Actioned]]),DAY(tbl_raw_data[[#This Row],[Date Actioned]]))</f>
        <v>45155</v>
      </c>
      <c r="L5286" s="65" t="str">
        <f>UPPER(TEXT(tbl_raw_data[[#This Row],[updated_date]],"MMMM"))</f>
        <v>AUGUST</v>
      </c>
      <c r="M5286" s="65" t="str">
        <f>"WEEK "&amp;IF(ROUNDUP(DAY(tbl_raw_data[[#This Row],[updated_date]])/7,0)=5,4,ROUNDUP(DAY(tbl_raw_data[[#This Row],[updated_date]])/7,0))</f>
        <v>WEEK 3</v>
      </c>
      <c r="N5286" s="71" t="str">
        <f>UPPER(VLOOKUP(tbl_raw_data[[#This Row],[Analyst]],settings!$A$1:$B$15,2,0))</f>
        <v>MERCEDES</v>
      </c>
      <c r="O5286" s="71" t="str">
        <f>TRIM(UPPER(tbl_raw_data[[#This Row],[Outcome]]))</f>
        <v>DECLINE</v>
      </c>
      <c r="P5286" s="71" t="str">
        <f>TRIM(UPPER(tbl_raw_data[[#This Row],[Queue Name]]))</f>
        <v>CONSUMER EXISTING</v>
      </c>
      <c r="Q5286" s="71" t="str">
        <f>IF(tbl_raw_data[[#This Row],[time_taken_in_min]]&lt;=settings!$D$2,"SLA_MET","SLA_NOT_MET")</f>
        <v>SLA_NOT_MET</v>
      </c>
    </row>
    <row r="5287" spans="1:17" x14ac:dyDescent="0.3">
      <c r="A5287" s="7" t="s">
        <v>6250</v>
      </c>
      <c r="B5287" s="34">
        <v>45155.549537037034</v>
      </c>
      <c r="C5287" s="43">
        <v>45155.560381944444</v>
      </c>
      <c r="D5287" s="6" t="s">
        <v>33</v>
      </c>
      <c r="E5287" s="6" t="s">
        <v>8</v>
      </c>
      <c r="F5287" s="15" t="s">
        <v>114</v>
      </c>
      <c r="G5287" s="9"/>
      <c r="H5287" s="84" t="str">
        <f t="shared" si="82"/>
        <v>Reason Unknown</v>
      </c>
      <c r="I5287" s="63">
        <f>(tbl_raw_data[[#This Row],[Date Actioned]])-(tbl_raw_data[[#This Row],[Date Tagged]])</f>
        <v>1.0844907410501037E-2</v>
      </c>
      <c r="J5287" s="66">
        <f>HOUR(tbl_raw_data[[#This Row],[time_taken]])*60+MINUTE(tbl_raw_data[[#This Row],[time_taken]])+SECOND(tbl_raw_data[[#This Row],[time_taken]])/60</f>
        <v>15.616666666666667</v>
      </c>
      <c r="K5287" s="68">
        <f>DATE(YEAR(tbl_raw_data[[#This Row],[Date Actioned]]),MONTH(tbl_raw_data[[#This Row],[Date Actioned]]),DAY(tbl_raw_data[[#This Row],[Date Actioned]]))</f>
        <v>45155</v>
      </c>
      <c r="L5287" s="65" t="str">
        <f>UPPER(TEXT(tbl_raw_data[[#This Row],[updated_date]],"MMMM"))</f>
        <v>AUGUST</v>
      </c>
      <c r="M5287" s="65" t="str">
        <f>"WEEK "&amp;IF(ROUNDUP(DAY(tbl_raw_data[[#This Row],[updated_date]])/7,0)=5,4,ROUNDUP(DAY(tbl_raw_data[[#This Row],[updated_date]])/7,0))</f>
        <v>WEEK 3</v>
      </c>
      <c r="N5287" s="71" t="str">
        <f>UPPER(VLOOKUP(tbl_raw_data[[#This Row],[Analyst]],settings!$A$1:$B$15,2,0))</f>
        <v>FARDIN</v>
      </c>
      <c r="O5287" s="71" t="str">
        <f>TRIM(UPPER(tbl_raw_data[[#This Row],[Outcome]]))</f>
        <v>DECLINE</v>
      </c>
      <c r="P5287" s="71" t="str">
        <f>TRIM(UPPER(tbl_raw_data[[#This Row],[Queue Name]]))</f>
        <v>CONSUMER POST BUREAU</v>
      </c>
      <c r="Q5287" s="71" t="str">
        <f>IF(tbl_raw_data[[#This Row],[time_taken_in_min]]&lt;=settings!$D$2,"SLA_MET","SLA_NOT_MET")</f>
        <v>SLA_MET</v>
      </c>
    </row>
    <row r="5288" spans="1:17" x14ac:dyDescent="0.3">
      <c r="A5288" s="1" t="s">
        <v>6251</v>
      </c>
      <c r="B5288" s="34">
        <v>45155.571006944447</v>
      </c>
      <c r="C5288" s="42">
        <v>45155.585486111115</v>
      </c>
      <c r="D5288" s="3" t="s">
        <v>33</v>
      </c>
      <c r="E5288" s="3" t="s">
        <v>8</v>
      </c>
      <c r="F5288" s="14" t="s">
        <v>114</v>
      </c>
      <c r="G5288" s="4"/>
      <c r="H5288" s="84" t="str">
        <f t="shared" si="82"/>
        <v>Reason Unknown</v>
      </c>
      <c r="I5288" s="63">
        <f>(tbl_raw_data[[#This Row],[Date Actioned]])-(tbl_raw_data[[#This Row],[Date Tagged]])</f>
        <v>1.4479166668024845E-2</v>
      </c>
      <c r="J5288" s="66">
        <f>HOUR(tbl_raw_data[[#This Row],[time_taken]])*60+MINUTE(tbl_raw_data[[#This Row],[time_taken]])+SECOND(tbl_raw_data[[#This Row],[time_taken]])/60</f>
        <v>20.85</v>
      </c>
      <c r="K5288" s="68">
        <f>DATE(YEAR(tbl_raw_data[[#This Row],[Date Actioned]]),MONTH(tbl_raw_data[[#This Row],[Date Actioned]]),DAY(tbl_raw_data[[#This Row],[Date Actioned]]))</f>
        <v>45155</v>
      </c>
      <c r="L5288" s="65" t="str">
        <f>UPPER(TEXT(tbl_raw_data[[#This Row],[updated_date]],"MMMM"))</f>
        <v>AUGUST</v>
      </c>
      <c r="M5288" s="65" t="str">
        <f>"WEEK "&amp;IF(ROUNDUP(DAY(tbl_raw_data[[#This Row],[updated_date]])/7,0)=5,4,ROUNDUP(DAY(tbl_raw_data[[#This Row],[updated_date]])/7,0))</f>
        <v>WEEK 3</v>
      </c>
      <c r="N5288" s="71" t="str">
        <f>UPPER(VLOOKUP(tbl_raw_data[[#This Row],[Analyst]],settings!$A$1:$B$15,2,0))</f>
        <v>FARDIN</v>
      </c>
      <c r="O5288" s="71" t="str">
        <f>TRIM(UPPER(tbl_raw_data[[#This Row],[Outcome]]))</f>
        <v>DECLINE</v>
      </c>
      <c r="P5288" s="71" t="str">
        <f>TRIM(UPPER(tbl_raw_data[[#This Row],[Queue Name]]))</f>
        <v>CONSUMER POST BUREAU</v>
      </c>
      <c r="Q5288" s="71" t="str">
        <f>IF(tbl_raw_data[[#This Row],[time_taken_in_min]]&lt;=settings!$D$2,"SLA_MET","SLA_NOT_MET")</f>
        <v>SLA_NOT_MET</v>
      </c>
    </row>
    <row r="5289" spans="1:17" x14ac:dyDescent="0.3">
      <c r="A5289" s="5" t="s">
        <v>6252</v>
      </c>
      <c r="B5289" s="34">
        <v>45155.627060185187</v>
      </c>
      <c r="C5289" s="43">
        <v>45155.631469907406</v>
      </c>
      <c r="D5289" s="6" t="s">
        <v>33</v>
      </c>
      <c r="E5289" s="6" t="s">
        <v>11</v>
      </c>
      <c r="F5289" s="15" t="s">
        <v>17</v>
      </c>
      <c r="G5289" s="9"/>
      <c r="H5289" s="84" t="str">
        <f t="shared" si="82"/>
        <v>Reason Unknown</v>
      </c>
      <c r="I5289" s="63">
        <f>(tbl_raw_data[[#This Row],[Date Actioned]])-(tbl_raw_data[[#This Row],[Date Tagged]])</f>
        <v>4.4097222198615782E-3</v>
      </c>
      <c r="J5289" s="66">
        <f>HOUR(tbl_raw_data[[#This Row],[time_taken]])*60+MINUTE(tbl_raw_data[[#This Row],[time_taken]])+SECOND(tbl_raw_data[[#This Row],[time_taken]])/60</f>
        <v>6.35</v>
      </c>
      <c r="K5289" s="68">
        <f>DATE(YEAR(tbl_raw_data[[#This Row],[Date Actioned]]),MONTH(tbl_raw_data[[#This Row],[Date Actioned]]),DAY(tbl_raw_data[[#This Row],[Date Actioned]]))</f>
        <v>45155</v>
      </c>
      <c r="L5289" s="65" t="str">
        <f>UPPER(TEXT(tbl_raw_data[[#This Row],[updated_date]],"MMMM"))</f>
        <v>AUGUST</v>
      </c>
      <c r="M5289" s="65" t="str">
        <f>"WEEK "&amp;IF(ROUNDUP(DAY(tbl_raw_data[[#This Row],[updated_date]])/7,0)=5,4,ROUNDUP(DAY(tbl_raw_data[[#This Row],[updated_date]])/7,0))</f>
        <v>WEEK 3</v>
      </c>
      <c r="N5289" s="71" t="str">
        <f>UPPER(VLOOKUP(tbl_raw_data[[#This Row],[Analyst]],settings!$A$1:$B$15,2,0))</f>
        <v>MERCEDES</v>
      </c>
      <c r="O5289" s="71" t="str">
        <f>TRIM(UPPER(tbl_raw_data[[#This Row],[Outcome]]))</f>
        <v>DECLINE</v>
      </c>
      <c r="P5289" s="71" t="str">
        <f>TRIM(UPPER(tbl_raw_data[[#This Row],[Queue Name]]))</f>
        <v>CONSUMER EXISTING</v>
      </c>
      <c r="Q5289" s="71" t="str">
        <f>IF(tbl_raw_data[[#This Row],[time_taken_in_min]]&lt;=settings!$D$2,"SLA_MET","SLA_NOT_MET")</f>
        <v>SLA_MET</v>
      </c>
    </row>
    <row r="5290" spans="1:17" x14ac:dyDescent="0.3">
      <c r="A5290" s="7" t="s">
        <v>6253</v>
      </c>
      <c r="B5290" s="34">
        <v>45155.630509259259</v>
      </c>
      <c r="C5290" s="42">
        <v>45155.63449074074</v>
      </c>
      <c r="D5290" s="3" t="s">
        <v>33</v>
      </c>
      <c r="E5290" s="3" t="s">
        <v>11</v>
      </c>
      <c r="F5290" s="14" t="s">
        <v>17</v>
      </c>
      <c r="G5290" s="4"/>
      <c r="H5290" s="84" t="str">
        <f t="shared" si="82"/>
        <v>Reason Unknown</v>
      </c>
      <c r="I5290" s="63">
        <f>(tbl_raw_data[[#This Row],[Date Actioned]])-(tbl_raw_data[[#This Row],[Date Tagged]])</f>
        <v>3.9814814808778465E-3</v>
      </c>
      <c r="J5290" s="66">
        <f>HOUR(tbl_raw_data[[#This Row],[time_taken]])*60+MINUTE(tbl_raw_data[[#This Row],[time_taken]])+SECOND(tbl_raw_data[[#This Row],[time_taken]])/60</f>
        <v>5.7333333333333334</v>
      </c>
      <c r="K5290" s="68">
        <f>DATE(YEAR(tbl_raw_data[[#This Row],[Date Actioned]]),MONTH(tbl_raw_data[[#This Row],[Date Actioned]]),DAY(tbl_raw_data[[#This Row],[Date Actioned]]))</f>
        <v>45155</v>
      </c>
      <c r="L5290" s="65" t="str">
        <f>UPPER(TEXT(tbl_raw_data[[#This Row],[updated_date]],"MMMM"))</f>
        <v>AUGUST</v>
      </c>
      <c r="M5290" s="65" t="str">
        <f>"WEEK "&amp;IF(ROUNDUP(DAY(tbl_raw_data[[#This Row],[updated_date]])/7,0)=5,4,ROUNDUP(DAY(tbl_raw_data[[#This Row],[updated_date]])/7,0))</f>
        <v>WEEK 3</v>
      </c>
      <c r="N5290" s="71" t="str">
        <f>UPPER(VLOOKUP(tbl_raw_data[[#This Row],[Analyst]],settings!$A$1:$B$15,2,0))</f>
        <v>MERCEDES</v>
      </c>
      <c r="O5290" s="71" t="str">
        <f>TRIM(UPPER(tbl_raw_data[[#This Row],[Outcome]]))</f>
        <v>DECLINE</v>
      </c>
      <c r="P5290" s="71" t="str">
        <f>TRIM(UPPER(tbl_raw_data[[#This Row],[Queue Name]]))</f>
        <v>CONSUMER EXISTING</v>
      </c>
      <c r="Q5290" s="71" t="str">
        <f>IF(tbl_raw_data[[#This Row],[time_taken_in_min]]&lt;=settings!$D$2,"SLA_MET","SLA_NOT_MET")</f>
        <v>SLA_MET</v>
      </c>
    </row>
    <row r="5291" spans="1:17" x14ac:dyDescent="0.3">
      <c r="A5291" s="1" t="s">
        <v>6254</v>
      </c>
      <c r="B5291" s="34">
        <v>45155.671342592592</v>
      </c>
      <c r="C5291" s="43">
        <v>45155.67633101852</v>
      </c>
      <c r="D5291" s="6" t="s">
        <v>33</v>
      </c>
      <c r="E5291" s="6" t="s">
        <v>11</v>
      </c>
      <c r="F5291" s="15" t="s">
        <v>17</v>
      </c>
      <c r="G5291" s="9"/>
      <c r="H5291" s="84" t="str">
        <f t="shared" si="82"/>
        <v>Reason Unknown</v>
      </c>
      <c r="I5291" s="63">
        <f>(tbl_raw_data[[#This Row],[Date Actioned]])-(tbl_raw_data[[#This Row],[Date Tagged]])</f>
        <v>4.9884259278769605E-3</v>
      </c>
      <c r="J5291" s="66">
        <f>HOUR(tbl_raw_data[[#This Row],[time_taken]])*60+MINUTE(tbl_raw_data[[#This Row],[time_taken]])+SECOND(tbl_raw_data[[#This Row],[time_taken]])/60</f>
        <v>7.1833333333333336</v>
      </c>
      <c r="K5291" s="68">
        <f>DATE(YEAR(tbl_raw_data[[#This Row],[Date Actioned]]),MONTH(tbl_raw_data[[#This Row],[Date Actioned]]),DAY(tbl_raw_data[[#This Row],[Date Actioned]]))</f>
        <v>45155</v>
      </c>
      <c r="L5291" s="65" t="str">
        <f>UPPER(TEXT(tbl_raw_data[[#This Row],[updated_date]],"MMMM"))</f>
        <v>AUGUST</v>
      </c>
      <c r="M5291" s="65" t="str">
        <f>"WEEK "&amp;IF(ROUNDUP(DAY(tbl_raw_data[[#This Row],[updated_date]])/7,0)=5,4,ROUNDUP(DAY(tbl_raw_data[[#This Row],[updated_date]])/7,0))</f>
        <v>WEEK 3</v>
      </c>
      <c r="N5291" s="71" t="str">
        <f>UPPER(VLOOKUP(tbl_raw_data[[#This Row],[Analyst]],settings!$A$1:$B$15,2,0))</f>
        <v>MERCEDES</v>
      </c>
      <c r="O5291" s="71" t="str">
        <f>TRIM(UPPER(tbl_raw_data[[#This Row],[Outcome]]))</f>
        <v>DECLINE</v>
      </c>
      <c r="P5291" s="71" t="str">
        <f>TRIM(UPPER(tbl_raw_data[[#This Row],[Queue Name]]))</f>
        <v>CONSUMER EXISTING</v>
      </c>
      <c r="Q5291" s="71" t="str">
        <f>IF(tbl_raw_data[[#This Row],[time_taken_in_min]]&lt;=settings!$D$2,"SLA_MET","SLA_NOT_MET")</f>
        <v>SLA_MET</v>
      </c>
    </row>
    <row r="5292" spans="1:17" x14ac:dyDescent="0.3">
      <c r="A5292" s="5" t="s">
        <v>6255</v>
      </c>
      <c r="B5292" s="34">
        <v>45155.694745370369</v>
      </c>
      <c r="C5292" s="42">
        <v>45155.703344907408</v>
      </c>
      <c r="D5292" s="3" t="s">
        <v>33</v>
      </c>
      <c r="E5292" s="3" t="s">
        <v>8</v>
      </c>
      <c r="F5292" s="14" t="s">
        <v>21</v>
      </c>
      <c r="G5292" s="4"/>
      <c r="H5292" s="84" t="str">
        <f t="shared" si="82"/>
        <v>Reason Unknown</v>
      </c>
      <c r="I5292" s="63">
        <f>(tbl_raw_data[[#This Row],[Date Actioned]])-(tbl_raw_data[[#This Row],[Date Tagged]])</f>
        <v>8.599537039117422E-3</v>
      </c>
      <c r="J5292" s="66">
        <f>HOUR(tbl_raw_data[[#This Row],[time_taken]])*60+MINUTE(tbl_raw_data[[#This Row],[time_taken]])+SECOND(tbl_raw_data[[#This Row],[time_taken]])/60</f>
        <v>12.383333333333333</v>
      </c>
      <c r="K5292" s="68">
        <f>DATE(YEAR(tbl_raw_data[[#This Row],[Date Actioned]]),MONTH(tbl_raw_data[[#This Row],[Date Actioned]]),DAY(tbl_raw_data[[#This Row],[Date Actioned]]))</f>
        <v>45155</v>
      </c>
      <c r="L5292" s="65" t="str">
        <f>UPPER(TEXT(tbl_raw_data[[#This Row],[updated_date]],"MMMM"))</f>
        <v>AUGUST</v>
      </c>
      <c r="M5292" s="65" t="str">
        <f>"WEEK "&amp;IF(ROUNDUP(DAY(tbl_raw_data[[#This Row],[updated_date]])/7,0)=5,4,ROUNDUP(DAY(tbl_raw_data[[#This Row],[updated_date]])/7,0))</f>
        <v>WEEK 3</v>
      </c>
      <c r="N5292" s="71" t="str">
        <f>UPPER(VLOOKUP(tbl_raw_data[[#This Row],[Analyst]],settings!$A$1:$B$15,2,0))</f>
        <v>SHAHID</v>
      </c>
      <c r="O5292" s="71" t="str">
        <f>TRIM(UPPER(tbl_raw_data[[#This Row],[Outcome]]))</f>
        <v>DECLINE</v>
      </c>
      <c r="P5292" s="71" t="str">
        <f>TRIM(UPPER(tbl_raw_data[[#This Row],[Queue Name]]))</f>
        <v>CONSUMER POST BUREAU</v>
      </c>
      <c r="Q5292" s="71" t="str">
        <f>IF(tbl_raw_data[[#This Row],[time_taken_in_min]]&lt;=settings!$D$2,"SLA_MET","SLA_NOT_MET")</f>
        <v>SLA_MET</v>
      </c>
    </row>
    <row r="5293" spans="1:17" x14ac:dyDescent="0.3">
      <c r="A5293" s="7" t="s">
        <v>6256</v>
      </c>
      <c r="B5293" s="34">
        <v>45155.769467592596</v>
      </c>
      <c r="C5293" s="43">
        <v>45155.770983796298</v>
      </c>
      <c r="D5293" s="6" t="s">
        <v>33</v>
      </c>
      <c r="E5293" s="6" t="s">
        <v>11</v>
      </c>
      <c r="F5293" s="15" t="s">
        <v>21</v>
      </c>
      <c r="G5293" s="9"/>
      <c r="H5293" s="84" t="str">
        <f t="shared" si="82"/>
        <v>Reason Unknown</v>
      </c>
      <c r="I5293" s="63">
        <f>(tbl_raw_data[[#This Row],[Date Actioned]])-(tbl_raw_data[[#This Row],[Date Tagged]])</f>
        <v>1.5162037016125396E-3</v>
      </c>
      <c r="J5293" s="66">
        <f>HOUR(tbl_raw_data[[#This Row],[time_taken]])*60+MINUTE(tbl_raw_data[[#This Row],[time_taken]])+SECOND(tbl_raw_data[[#This Row],[time_taken]])/60</f>
        <v>2.1833333333333331</v>
      </c>
      <c r="K5293" s="68">
        <f>DATE(YEAR(tbl_raw_data[[#This Row],[Date Actioned]]),MONTH(tbl_raw_data[[#This Row],[Date Actioned]]),DAY(tbl_raw_data[[#This Row],[Date Actioned]]))</f>
        <v>45155</v>
      </c>
      <c r="L5293" s="65" t="str">
        <f>UPPER(TEXT(tbl_raw_data[[#This Row],[updated_date]],"MMMM"))</f>
        <v>AUGUST</v>
      </c>
      <c r="M5293" s="65" t="str">
        <f>"WEEK "&amp;IF(ROUNDUP(DAY(tbl_raw_data[[#This Row],[updated_date]])/7,0)=5,4,ROUNDUP(DAY(tbl_raw_data[[#This Row],[updated_date]])/7,0))</f>
        <v>WEEK 3</v>
      </c>
      <c r="N5293" s="71" t="str">
        <f>UPPER(VLOOKUP(tbl_raw_data[[#This Row],[Analyst]],settings!$A$1:$B$15,2,0))</f>
        <v>SHAHID</v>
      </c>
      <c r="O5293" s="71" t="str">
        <f>TRIM(UPPER(tbl_raw_data[[#This Row],[Outcome]]))</f>
        <v>DECLINE</v>
      </c>
      <c r="P5293" s="71" t="str">
        <f>TRIM(UPPER(tbl_raw_data[[#This Row],[Queue Name]]))</f>
        <v>CONSUMER EXISTING</v>
      </c>
      <c r="Q5293" s="71" t="str">
        <f>IF(tbl_raw_data[[#This Row],[time_taken_in_min]]&lt;=settings!$D$2,"SLA_MET","SLA_NOT_MET")</f>
        <v>SLA_MET</v>
      </c>
    </row>
    <row r="5294" spans="1:17" x14ac:dyDescent="0.3">
      <c r="A5294" s="1" t="s">
        <v>6257</v>
      </c>
      <c r="B5294" s="34">
        <v>45156.430069444446</v>
      </c>
      <c r="C5294" s="42">
        <v>45156.433564814812</v>
      </c>
      <c r="D5294" s="3" t="s">
        <v>33</v>
      </c>
      <c r="E5294" s="3" t="s">
        <v>11</v>
      </c>
      <c r="F5294" s="14" t="s">
        <v>24</v>
      </c>
      <c r="G5294" s="4"/>
      <c r="H5294" s="84" t="str">
        <f t="shared" si="82"/>
        <v>Reason Unknown</v>
      </c>
      <c r="I5294" s="63">
        <f>(tbl_raw_data[[#This Row],[Date Actioned]])-(tbl_raw_data[[#This Row],[Date Tagged]])</f>
        <v>3.4953703652718104E-3</v>
      </c>
      <c r="J5294" s="66">
        <f>HOUR(tbl_raw_data[[#This Row],[time_taken]])*60+MINUTE(tbl_raw_data[[#This Row],[time_taken]])+SECOND(tbl_raw_data[[#This Row],[time_taken]])/60</f>
        <v>5.0333333333333332</v>
      </c>
      <c r="K5294" s="68">
        <f>DATE(YEAR(tbl_raw_data[[#This Row],[Date Actioned]]),MONTH(tbl_raw_data[[#This Row],[Date Actioned]]),DAY(tbl_raw_data[[#This Row],[Date Actioned]]))</f>
        <v>45156</v>
      </c>
      <c r="L5294" s="65" t="str">
        <f>UPPER(TEXT(tbl_raw_data[[#This Row],[updated_date]],"MMMM"))</f>
        <v>AUGUST</v>
      </c>
      <c r="M5294" s="65" t="str">
        <f>"WEEK "&amp;IF(ROUNDUP(DAY(tbl_raw_data[[#This Row],[updated_date]])/7,0)=5,4,ROUNDUP(DAY(tbl_raw_data[[#This Row],[updated_date]])/7,0))</f>
        <v>WEEK 3</v>
      </c>
      <c r="N5294" s="71" t="str">
        <f>UPPER(VLOOKUP(tbl_raw_data[[#This Row],[Analyst]],settings!$A$1:$B$15,2,0))</f>
        <v>SAM</v>
      </c>
      <c r="O5294" s="71" t="str">
        <f>TRIM(UPPER(tbl_raw_data[[#This Row],[Outcome]]))</f>
        <v>DECLINE</v>
      </c>
      <c r="P5294" s="71" t="str">
        <f>TRIM(UPPER(tbl_raw_data[[#This Row],[Queue Name]]))</f>
        <v>CONSUMER EXISTING</v>
      </c>
      <c r="Q5294" s="71" t="str">
        <f>IF(tbl_raw_data[[#This Row],[time_taken_in_min]]&lt;=settings!$D$2,"SLA_MET","SLA_NOT_MET")</f>
        <v>SLA_MET</v>
      </c>
    </row>
    <row r="5295" spans="1:17" x14ac:dyDescent="0.3">
      <c r="A5295" s="5" t="s">
        <v>6258</v>
      </c>
      <c r="B5295" s="34">
        <v>45156.470277777778</v>
      </c>
      <c r="C5295" s="43">
        <v>45156.47824074074</v>
      </c>
      <c r="D5295" s="6" t="s">
        <v>33</v>
      </c>
      <c r="E5295" s="6" t="s">
        <v>8</v>
      </c>
      <c r="F5295" s="15" t="s">
        <v>24</v>
      </c>
      <c r="G5295" s="9"/>
      <c r="H5295" s="84" t="str">
        <f t="shared" si="82"/>
        <v>Reason Unknown</v>
      </c>
      <c r="I5295" s="63">
        <f>(tbl_raw_data[[#This Row],[Date Actioned]])-(tbl_raw_data[[#This Row],[Date Tagged]])</f>
        <v>7.962962961755693E-3</v>
      </c>
      <c r="J5295" s="66">
        <f>HOUR(tbl_raw_data[[#This Row],[time_taken]])*60+MINUTE(tbl_raw_data[[#This Row],[time_taken]])+SECOND(tbl_raw_data[[#This Row],[time_taken]])/60</f>
        <v>11.466666666666667</v>
      </c>
      <c r="K5295" s="68">
        <f>DATE(YEAR(tbl_raw_data[[#This Row],[Date Actioned]]),MONTH(tbl_raw_data[[#This Row],[Date Actioned]]),DAY(tbl_raw_data[[#This Row],[Date Actioned]]))</f>
        <v>45156</v>
      </c>
      <c r="L5295" s="65" t="str">
        <f>UPPER(TEXT(tbl_raw_data[[#This Row],[updated_date]],"MMMM"))</f>
        <v>AUGUST</v>
      </c>
      <c r="M5295" s="65" t="str">
        <f>"WEEK "&amp;IF(ROUNDUP(DAY(tbl_raw_data[[#This Row],[updated_date]])/7,0)=5,4,ROUNDUP(DAY(tbl_raw_data[[#This Row],[updated_date]])/7,0))</f>
        <v>WEEK 3</v>
      </c>
      <c r="N5295" s="71" t="str">
        <f>UPPER(VLOOKUP(tbl_raw_data[[#This Row],[Analyst]],settings!$A$1:$B$15,2,0))</f>
        <v>SAM</v>
      </c>
      <c r="O5295" s="71" t="str">
        <f>TRIM(UPPER(tbl_raw_data[[#This Row],[Outcome]]))</f>
        <v>DECLINE</v>
      </c>
      <c r="P5295" s="71" t="str">
        <f>TRIM(UPPER(tbl_raw_data[[#This Row],[Queue Name]]))</f>
        <v>CONSUMER POST BUREAU</v>
      </c>
      <c r="Q5295" s="71" t="str">
        <f>IF(tbl_raw_data[[#This Row],[time_taken_in_min]]&lt;=settings!$D$2,"SLA_MET","SLA_NOT_MET")</f>
        <v>SLA_MET</v>
      </c>
    </row>
    <row r="5296" spans="1:17" x14ac:dyDescent="0.3">
      <c r="A5296" s="7" t="s">
        <v>6259</v>
      </c>
      <c r="B5296" s="34">
        <v>45156.481747685182</v>
      </c>
      <c r="C5296" s="42">
        <v>45156.488819444443</v>
      </c>
      <c r="D5296" s="3" t="s">
        <v>33</v>
      </c>
      <c r="E5296" s="3" t="s">
        <v>11</v>
      </c>
      <c r="F5296" s="14" t="s">
        <v>25</v>
      </c>
      <c r="G5296" s="4"/>
      <c r="H5296" s="84" t="str">
        <f t="shared" si="82"/>
        <v>Reason Unknown</v>
      </c>
      <c r="I5296" s="63">
        <f>(tbl_raw_data[[#This Row],[Date Actioned]])-(tbl_raw_data[[#This Row],[Date Tagged]])</f>
        <v>7.07175926072523E-3</v>
      </c>
      <c r="J5296" s="66">
        <f>HOUR(tbl_raw_data[[#This Row],[time_taken]])*60+MINUTE(tbl_raw_data[[#This Row],[time_taken]])+SECOND(tbl_raw_data[[#This Row],[time_taken]])/60</f>
        <v>10.183333333333334</v>
      </c>
      <c r="K5296" s="68">
        <f>DATE(YEAR(tbl_raw_data[[#This Row],[Date Actioned]]),MONTH(tbl_raw_data[[#This Row],[Date Actioned]]),DAY(tbl_raw_data[[#This Row],[Date Actioned]]))</f>
        <v>45156</v>
      </c>
      <c r="L5296" s="65" t="str">
        <f>UPPER(TEXT(tbl_raw_data[[#This Row],[updated_date]],"MMMM"))</f>
        <v>AUGUST</v>
      </c>
      <c r="M5296" s="65" t="str">
        <f>"WEEK "&amp;IF(ROUNDUP(DAY(tbl_raw_data[[#This Row],[updated_date]])/7,0)=5,4,ROUNDUP(DAY(tbl_raw_data[[#This Row],[updated_date]])/7,0))</f>
        <v>WEEK 3</v>
      </c>
      <c r="N5296" s="71" t="str">
        <f>UPPER(VLOOKUP(tbl_raw_data[[#This Row],[Analyst]],settings!$A$1:$B$15,2,0))</f>
        <v>ASIF</v>
      </c>
      <c r="O5296" s="71" t="str">
        <f>TRIM(UPPER(tbl_raw_data[[#This Row],[Outcome]]))</f>
        <v>DECLINE</v>
      </c>
      <c r="P5296" s="71" t="str">
        <f>TRIM(UPPER(tbl_raw_data[[#This Row],[Queue Name]]))</f>
        <v>CONSUMER EXISTING</v>
      </c>
      <c r="Q5296" s="71" t="str">
        <f>IF(tbl_raw_data[[#This Row],[time_taken_in_min]]&lt;=settings!$D$2,"SLA_MET","SLA_NOT_MET")</f>
        <v>SLA_MET</v>
      </c>
    </row>
    <row r="5297" spans="1:17" x14ac:dyDescent="0.3">
      <c r="A5297" s="1" t="s">
        <v>6260</v>
      </c>
      <c r="B5297" s="34">
        <v>45156.6405787037</v>
      </c>
      <c r="C5297" s="43">
        <v>45156.652939814812</v>
      </c>
      <c r="D5297" s="6" t="s">
        <v>33</v>
      </c>
      <c r="E5297" s="6" t="s">
        <v>11</v>
      </c>
      <c r="F5297" s="15" t="s">
        <v>17</v>
      </c>
      <c r="G5297" s="9"/>
      <c r="H5297" s="84" t="str">
        <f t="shared" si="82"/>
        <v>Reason Unknown</v>
      </c>
      <c r="I5297" s="63">
        <f>(tbl_raw_data[[#This Row],[Date Actioned]])-(tbl_raw_data[[#This Row],[Date Tagged]])</f>
        <v>1.2361111112113576E-2</v>
      </c>
      <c r="J5297" s="66">
        <f>HOUR(tbl_raw_data[[#This Row],[time_taken]])*60+MINUTE(tbl_raw_data[[#This Row],[time_taken]])+SECOND(tbl_raw_data[[#This Row],[time_taken]])/60</f>
        <v>17.8</v>
      </c>
      <c r="K5297" s="68">
        <f>DATE(YEAR(tbl_raw_data[[#This Row],[Date Actioned]]),MONTH(tbl_raw_data[[#This Row],[Date Actioned]]),DAY(tbl_raw_data[[#This Row],[Date Actioned]]))</f>
        <v>45156</v>
      </c>
      <c r="L5297" s="65" t="str">
        <f>UPPER(TEXT(tbl_raw_data[[#This Row],[updated_date]],"MMMM"))</f>
        <v>AUGUST</v>
      </c>
      <c r="M5297" s="65" t="str">
        <f>"WEEK "&amp;IF(ROUNDUP(DAY(tbl_raw_data[[#This Row],[updated_date]])/7,0)=5,4,ROUNDUP(DAY(tbl_raw_data[[#This Row],[updated_date]])/7,0))</f>
        <v>WEEK 3</v>
      </c>
      <c r="N5297" s="71" t="str">
        <f>UPPER(VLOOKUP(tbl_raw_data[[#This Row],[Analyst]],settings!$A$1:$B$15,2,0))</f>
        <v>MERCEDES</v>
      </c>
      <c r="O5297" s="71" t="str">
        <f>TRIM(UPPER(tbl_raw_data[[#This Row],[Outcome]]))</f>
        <v>DECLINE</v>
      </c>
      <c r="P5297" s="71" t="str">
        <f>TRIM(UPPER(tbl_raw_data[[#This Row],[Queue Name]]))</f>
        <v>CONSUMER EXISTING</v>
      </c>
      <c r="Q5297" s="71" t="str">
        <f>IF(tbl_raw_data[[#This Row],[time_taken_in_min]]&lt;=settings!$D$2,"SLA_MET","SLA_NOT_MET")</f>
        <v>SLA_MET</v>
      </c>
    </row>
    <row r="5298" spans="1:17" x14ac:dyDescent="0.3">
      <c r="A5298" s="5" t="s">
        <v>6261</v>
      </c>
      <c r="B5298" s="34">
        <v>45156.767326388886</v>
      </c>
      <c r="C5298" s="42">
        <v>45156.770775462966</v>
      </c>
      <c r="D5298" s="3" t="s">
        <v>33</v>
      </c>
      <c r="E5298" s="3" t="s">
        <v>8</v>
      </c>
      <c r="F5298" s="14" t="s">
        <v>21</v>
      </c>
      <c r="G5298" s="4"/>
      <c r="H5298" s="84" t="str">
        <f t="shared" si="82"/>
        <v>Reason Unknown</v>
      </c>
      <c r="I5298" s="63">
        <f>(tbl_raw_data[[#This Row],[Date Actioned]])-(tbl_raw_data[[#This Row],[Date Tagged]])</f>
        <v>3.4490740799810737E-3</v>
      </c>
      <c r="J5298" s="66">
        <f>HOUR(tbl_raw_data[[#This Row],[time_taken]])*60+MINUTE(tbl_raw_data[[#This Row],[time_taken]])+SECOND(tbl_raw_data[[#This Row],[time_taken]])/60</f>
        <v>4.9666666666666668</v>
      </c>
      <c r="K5298" s="68">
        <f>DATE(YEAR(tbl_raw_data[[#This Row],[Date Actioned]]),MONTH(tbl_raw_data[[#This Row],[Date Actioned]]),DAY(tbl_raw_data[[#This Row],[Date Actioned]]))</f>
        <v>45156</v>
      </c>
      <c r="L5298" s="65" t="str">
        <f>UPPER(TEXT(tbl_raw_data[[#This Row],[updated_date]],"MMMM"))</f>
        <v>AUGUST</v>
      </c>
      <c r="M5298" s="65" t="str">
        <f>"WEEK "&amp;IF(ROUNDUP(DAY(tbl_raw_data[[#This Row],[updated_date]])/7,0)=5,4,ROUNDUP(DAY(tbl_raw_data[[#This Row],[updated_date]])/7,0))</f>
        <v>WEEK 3</v>
      </c>
      <c r="N5298" s="71" t="str">
        <f>UPPER(VLOOKUP(tbl_raw_data[[#This Row],[Analyst]],settings!$A$1:$B$15,2,0))</f>
        <v>SHAHID</v>
      </c>
      <c r="O5298" s="71" t="str">
        <f>TRIM(UPPER(tbl_raw_data[[#This Row],[Outcome]]))</f>
        <v>DECLINE</v>
      </c>
      <c r="P5298" s="71" t="str">
        <f>TRIM(UPPER(tbl_raw_data[[#This Row],[Queue Name]]))</f>
        <v>CONSUMER POST BUREAU</v>
      </c>
      <c r="Q5298" s="71" t="str">
        <f>IF(tbl_raw_data[[#This Row],[time_taken_in_min]]&lt;=settings!$D$2,"SLA_MET","SLA_NOT_MET")</f>
        <v>SLA_MET</v>
      </c>
    </row>
    <row r="5299" spans="1:17" x14ac:dyDescent="0.3">
      <c r="A5299" s="7" t="s">
        <v>6262</v>
      </c>
      <c r="B5299" s="34">
        <v>45157.627569444441</v>
      </c>
      <c r="C5299" s="43">
        <v>45157.633368055554</v>
      </c>
      <c r="D5299" s="6" t="s">
        <v>33</v>
      </c>
      <c r="E5299" s="6" t="s">
        <v>11</v>
      </c>
      <c r="F5299" s="15" t="s">
        <v>14</v>
      </c>
      <c r="G5299" s="9"/>
      <c r="H5299" s="84" t="str">
        <f t="shared" si="82"/>
        <v>Reason Unknown</v>
      </c>
      <c r="I5299" s="63">
        <f>(tbl_raw_data[[#This Row],[Date Actioned]])-(tbl_raw_data[[#This Row],[Date Tagged]])</f>
        <v>5.7986111132777296E-3</v>
      </c>
      <c r="J5299" s="66">
        <f>HOUR(tbl_raw_data[[#This Row],[time_taken]])*60+MINUTE(tbl_raw_data[[#This Row],[time_taken]])+SECOND(tbl_raw_data[[#This Row],[time_taken]])/60</f>
        <v>8.35</v>
      </c>
      <c r="K5299" s="68">
        <f>DATE(YEAR(tbl_raw_data[[#This Row],[Date Actioned]]),MONTH(tbl_raw_data[[#This Row],[Date Actioned]]),DAY(tbl_raw_data[[#This Row],[Date Actioned]]))</f>
        <v>45157</v>
      </c>
      <c r="L5299" s="65" t="str">
        <f>UPPER(TEXT(tbl_raw_data[[#This Row],[updated_date]],"MMMM"))</f>
        <v>AUGUST</v>
      </c>
      <c r="M5299" s="65" t="str">
        <f>"WEEK "&amp;IF(ROUNDUP(DAY(tbl_raw_data[[#This Row],[updated_date]])/7,0)=5,4,ROUNDUP(DAY(tbl_raw_data[[#This Row],[updated_date]])/7,0))</f>
        <v>WEEK 3</v>
      </c>
      <c r="N5299" s="71" t="str">
        <f>UPPER(VLOOKUP(tbl_raw_data[[#This Row],[Analyst]],settings!$A$1:$B$15,2,0))</f>
        <v>CAMROON</v>
      </c>
      <c r="O5299" s="71" t="str">
        <f>TRIM(UPPER(tbl_raw_data[[#This Row],[Outcome]]))</f>
        <v>DECLINE</v>
      </c>
      <c r="P5299" s="71" t="str">
        <f>TRIM(UPPER(tbl_raw_data[[#This Row],[Queue Name]]))</f>
        <v>CONSUMER EXISTING</v>
      </c>
      <c r="Q5299" s="71" t="str">
        <f>IF(tbl_raw_data[[#This Row],[time_taken_in_min]]&lt;=settings!$D$2,"SLA_MET","SLA_NOT_MET")</f>
        <v>SLA_MET</v>
      </c>
    </row>
    <row r="5300" spans="1:17" x14ac:dyDescent="0.3">
      <c r="A5300" s="1" t="s">
        <v>6263</v>
      </c>
      <c r="B5300" s="34">
        <v>45157.672847222224</v>
      </c>
      <c r="C5300" s="42">
        <v>45157.683599537035</v>
      </c>
      <c r="D5300" s="3" t="s">
        <v>33</v>
      </c>
      <c r="E5300" s="3" t="s">
        <v>11</v>
      </c>
      <c r="F5300" s="14" t="s">
        <v>14</v>
      </c>
      <c r="G5300" s="4"/>
      <c r="H5300" s="84" t="str">
        <f t="shared" si="82"/>
        <v>Reason Unknown</v>
      </c>
      <c r="I5300" s="63">
        <f>(tbl_raw_data[[#This Row],[Date Actioned]])-(tbl_raw_data[[#This Row],[Date Tagged]])</f>
        <v>1.0752314810815733E-2</v>
      </c>
      <c r="J5300" s="66">
        <f>HOUR(tbl_raw_data[[#This Row],[time_taken]])*60+MINUTE(tbl_raw_data[[#This Row],[time_taken]])+SECOND(tbl_raw_data[[#This Row],[time_taken]])/60</f>
        <v>15.483333333333333</v>
      </c>
      <c r="K5300" s="68">
        <f>DATE(YEAR(tbl_raw_data[[#This Row],[Date Actioned]]),MONTH(tbl_raw_data[[#This Row],[Date Actioned]]),DAY(tbl_raw_data[[#This Row],[Date Actioned]]))</f>
        <v>45157</v>
      </c>
      <c r="L5300" s="65" t="str">
        <f>UPPER(TEXT(tbl_raw_data[[#This Row],[updated_date]],"MMMM"))</f>
        <v>AUGUST</v>
      </c>
      <c r="M5300" s="65" t="str">
        <f>"WEEK "&amp;IF(ROUNDUP(DAY(tbl_raw_data[[#This Row],[updated_date]])/7,0)=5,4,ROUNDUP(DAY(tbl_raw_data[[#This Row],[updated_date]])/7,0))</f>
        <v>WEEK 3</v>
      </c>
      <c r="N5300" s="71" t="str">
        <f>UPPER(VLOOKUP(tbl_raw_data[[#This Row],[Analyst]],settings!$A$1:$B$15,2,0))</f>
        <v>CAMROON</v>
      </c>
      <c r="O5300" s="71" t="str">
        <f>TRIM(UPPER(tbl_raw_data[[#This Row],[Outcome]]))</f>
        <v>DECLINE</v>
      </c>
      <c r="P5300" s="71" t="str">
        <f>TRIM(UPPER(tbl_raw_data[[#This Row],[Queue Name]]))</f>
        <v>CONSUMER EXISTING</v>
      </c>
      <c r="Q5300" s="71" t="str">
        <f>IF(tbl_raw_data[[#This Row],[time_taken_in_min]]&lt;=settings!$D$2,"SLA_MET","SLA_NOT_MET")</f>
        <v>SLA_MET</v>
      </c>
    </row>
    <row r="5301" spans="1:17" x14ac:dyDescent="0.3">
      <c r="A5301" s="5" t="s">
        <v>6264</v>
      </c>
      <c r="B5301" s="34">
        <v>45151.38621527778</v>
      </c>
      <c r="C5301" s="43">
        <v>45151.390428240738</v>
      </c>
      <c r="D5301" s="15" t="s">
        <v>55</v>
      </c>
      <c r="E5301" s="6" t="s">
        <v>8</v>
      </c>
      <c r="F5301" s="15" t="s">
        <v>17</v>
      </c>
      <c r="G5301" s="9"/>
      <c r="H5301" s="84" t="str">
        <f t="shared" si="82"/>
        <v>Reason Unknown</v>
      </c>
      <c r="I5301" s="63">
        <f>(tbl_raw_data[[#This Row],[Date Actioned]])-(tbl_raw_data[[#This Row],[Date Tagged]])</f>
        <v>4.2129629582632333E-3</v>
      </c>
      <c r="J5301" s="66">
        <f>HOUR(tbl_raw_data[[#This Row],[time_taken]])*60+MINUTE(tbl_raw_data[[#This Row],[time_taken]])+SECOND(tbl_raw_data[[#This Row],[time_taken]])/60</f>
        <v>6.0666666666666664</v>
      </c>
      <c r="K5301" s="68">
        <f>DATE(YEAR(tbl_raw_data[[#This Row],[Date Actioned]]),MONTH(tbl_raw_data[[#This Row],[Date Actioned]]),DAY(tbl_raw_data[[#This Row],[Date Actioned]]))</f>
        <v>45151</v>
      </c>
      <c r="L5301" s="65" t="str">
        <f>UPPER(TEXT(tbl_raw_data[[#This Row],[updated_date]],"MMMM"))</f>
        <v>AUGUST</v>
      </c>
      <c r="M5301" s="65" t="str">
        <f>"WEEK "&amp;IF(ROUNDUP(DAY(tbl_raw_data[[#This Row],[updated_date]])/7,0)=5,4,ROUNDUP(DAY(tbl_raw_data[[#This Row],[updated_date]])/7,0))</f>
        <v>WEEK 2</v>
      </c>
      <c r="N5301" s="71" t="str">
        <f>UPPER(VLOOKUP(tbl_raw_data[[#This Row],[Analyst]],settings!$A$1:$B$15,2,0))</f>
        <v>MERCEDES</v>
      </c>
      <c r="O5301" s="71" t="str">
        <f>TRIM(UPPER(tbl_raw_data[[#This Row],[Outcome]]))</f>
        <v>WITHDRAW</v>
      </c>
      <c r="P5301" s="71" t="str">
        <f>TRIM(UPPER(tbl_raw_data[[#This Row],[Queue Name]]))</f>
        <v>CONSUMER POST BUREAU</v>
      </c>
      <c r="Q5301" s="71" t="str">
        <f>IF(tbl_raw_data[[#This Row],[time_taken_in_min]]&lt;=settings!$D$2,"SLA_MET","SLA_NOT_MET")</f>
        <v>SLA_MET</v>
      </c>
    </row>
    <row r="5302" spans="1:17" x14ac:dyDescent="0.3">
      <c r="A5302" s="7" t="s">
        <v>6265</v>
      </c>
      <c r="B5302" s="34">
        <v>45151.455694444441</v>
      </c>
      <c r="C5302" s="42">
        <v>45151.463240740741</v>
      </c>
      <c r="D5302" s="14" t="s">
        <v>55</v>
      </c>
      <c r="E5302" s="3" t="s">
        <v>8</v>
      </c>
      <c r="F5302" s="14" t="s">
        <v>21</v>
      </c>
      <c r="G5302" s="4"/>
      <c r="H5302" s="84" t="str">
        <f t="shared" si="82"/>
        <v>Reason Unknown</v>
      </c>
      <c r="I5302" s="63">
        <f>(tbl_raw_data[[#This Row],[Date Actioned]])-(tbl_raw_data[[#This Row],[Date Tagged]])</f>
        <v>7.5462962995516136E-3</v>
      </c>
      <c r="J5302" s="66">
        <f>HOUR(tbl_raw_data[[#This Row],[time_taken]])*60+MINUTE(tbl_raw_data[[#This Row],[time_taken]])+SECOND(tbl_raw_data[[#This Row],[time_taken]])/60</f>
        <v>10.866666666666667</v>
      </c>
      <c r="K5302" s="68">
        <f>DATE(YEAR(tbl_raw_data[[#This Row],[Date Actioned]]),MONTH(tbl_raw_data[[#This Row],[Date Actioned]]),DAY(tbl_raw_data[[#This Row],[Date Actioned]]))</f>
        <v>45151</v>
      </c>
      <c r="L5302" s="65" t="str">
        <f>UPPER(TEXT(tbl_raw_data[[#This Row],[updated_date]],"MMMM"))</f>
        <v>AUGUST</v>
      </c>
      <c r="M5302" s="65" t="str">
        <f>"WEEK "&amp;IF(ROUNDUP(DAY(tbl_raw_data[[#This Row],[updated_date]])/7,0)=5,4,ROUNDUP(DAY(tbl_raw_data[[#This Row],[updated_date]])/7,0))</f>
        <v>WEEK 2</v>
      </c>
      <c r="N5302" s="71" t="str">
        <f>UPPER(VLOOKUP(tbl_raw_data[[#This Row],[Analyst]],settings!$A$1:$B$15,2,0))</f>
        <v>SHAHID</v>
      </c>
      <c r="O5302" s="71" t="str">
        <f>TRIM(UPPER(tbl_raw_data[[#This Row],[Outcome]]))</f>
        <v>WITHDRAW</v>
      </c>
      <c r="P5302" s="71" t="str">
        <f>TRIM(UPPER(tbl_raw_data[[#This Row],[Queue Name]]))</f>
        <v>CONSUMER POST BUREAU</v>
      </c>
      <c r="Q5302" s="71" t="str">
        <f>IF(tbl_raw_data[[#This Row],[time_taken_in_min]]&lt;=settings!$D$2,"SLA_MET","SLA_NOT_MET")</f>
        <v>SLA_MET</v>
      </c>
    </row>
    <row r="5303" spans="1:17" x14ac:dyDescent="0.3">
      <c r="A5303" s="1" t="s">
        <v>6266</v>
      </c>
      <c r="B5303" s="34">
        <v>45151.490613425929</v>
      </c>
      <c r="C5303" s="43">
        <v>45151.496041666665</v>
      </c>
      <c r="D5303" s="15" t="s">
        <v>55</v>
      </c>
      <c r="E5303" s="6" t="s">
        <v>8</v>
      </c>
      <c r="F5303" s="15" t="s">
        <v>21</v>
      </c>
      <c r="G5303" s="9"/>
      <c r="H5303" s="84" t="str">
        <f t="shared" si="82"/>
        <v>Reason Unknown</v>
      </c>
      <c r="I5303" s="63">
        <f>(tbl_raw_data[[#This Row],[Date Actioned]])-(tbl_raw_data[[#This Row],[Date Tagged]])</f>
        <v>5.428240736364387E-3</v>
      </c>
      <c r="J5303" s="66">
        <f>HOUR(tbl_raw_data[[#This Row],[time_taken]])*60+MINUTE(tbl_raw_data[[#This Row],[time_taken]])+SECOND(tbl_raw_data[[#This Row],[time_taken]])/60</f>
        <v>7.8166666666666664</v>
      </c>
      <c r="K5303" s="68">
        <f>DATE(YEAR(tbl_raw_data[[#This Row],[Date Actioned]]),MONTH(tbl_raw_data[[#This Row],[Date Actioned]]),DAY(tbl_raw_data[[#This Row],[Date Actioned]]))</f>
        <v>45151</v>
      </c>
      <c r="L5303" s="65" t="str">
        <f>UPPER(TEXT(tbl_raw_data[[#This Row],[updated_date]],"MMMM"))</f>
        <v>AUGUST</v>
      </c>
      <c r="M5303" s="65" t="str">
        <f>"WEEK "&amp;IF(ROUNDUP(DAY(tbl_raw_data[[#This Row],[updated_date]])/7,0)=5,4,ROUNDUP(DAY(tbl_raw_data[[#This Row],[updated_date]])/7,0))</f>
        <v>WEEK 2</v>
      </c>
      <c r="N5303" s="71" t="str">
        <f>UPPER(VLOOKUP(tbl_raw_data[[#This Row],[Analyst]],settings!$A$1:$B$15,2,0))</f>
        <v>SHAHID</v>
      </c>
      <c r="O5303" s="71" t="str">
        <f>TRIM(UPPER(tbl_raw_data[[#This Row],[Outcome]]))</f>
        <v>WITHDRAW</v>
      </c>
      <c r="P5303" s="71" t="str">
        <f>TRIM(UPPER(tbl_raw_data[[#This Row],[Queue Name]]))</f>
        <v>CONSUMER POST BUREAU</v>
      </c>
      <c r="Q5303" s="71" t="str">
        <f>IF(tbl_raw_data[[#This Row],[time_taken_in_min]]&lt;=settings!$D$2,"SLA_MET","SLA_NOT_MET")</f>
        <v>SLA_MET</v>
      </c>
    </row>
    <row r="5304" spans="1:17" x14ac:dyDescent="0.3">
      <c r="A5304" s="5" t="s">
        <v>6267</v>
      </c>
      <c r="B5304" s="34">
        <v>45151.495659722219</v>
      </c>
      <c r="C5304" s="42">
        <v>45151.503125000003</v>
      </c>
      <c r="D5304" s="14" t="s">
        <v>55</v>
      </c>
      <c r="E5304" s="3" t="s">
        <v>11</v>
      </c>
      <c r="F5304" s="14" t="s">
        <v>14</v>
      </c>
      <c r="G5304" s="4"/>
      <c r="H5304" s="84" t="str">
        <f t="shared" si="82"/>
        <v>Reason Unknown</v>
      </c>
      <c r="I5304" s="63">
        <f>(tbl_raw_data[[#This Row],[Date Actioned]])-(tbl_raw_data[[#This Row],[Date Tagged]])</f>
        <v>7.4652777839219198E-3</v>
      </c>
      <c r="J5304" s="66">
        <f>HOUR(tbl_raw_data[[#This Row],[time_taken]])*60+MINUTE(tbl_raw_data[[#This Row],[time_taken]])+SECOND(tbl_raw_data[[#This Row],[time_taken]])/60</f>
        <v>10.75</v>
      </c>
      <c r="K5304" s="68">
        <f>DATE(YEAR(tbl_raw_data[[#This Row],[Date Actioned]]),MONTH(tbl_raw_data[[#This Row],[Date Actioned]]),DAY(tbl_raw_data[[#This Row],[Date Actioned]]))</f>
        <v>45151</v>
      </c>
      <c r="L5304" s="65" t="str">
        <f>UPPER(TEXT(tbl_raw_data[[#This Row],[updated_date]],"MMMM"))</f>
        <v>AUGUST</v>
      </c>
      <c r="M5304" s="65" t="str">
        <f>"WEEK "&amp;IF(ROUNDUP(DAY(tbl_raw_data[[#This Row],[updated_date]])/7,0)=5,4,ROUNDUP(DAY(tbl_raw_data[[#This Row],[updated_date]])/7,0))</f>
        <v>WEEK 2</v>
      </c>
      <c r="N5304" s="71" t="str">
        <f>UPPER(VLOOKUP(tbl_raw_data[[#This Row],[Analyst]],settings!$A$1:$B$15,2,0))</f>
        <v>CAMROON</v>
      </c>
      <c r="O5304" s="71" t="str">
        <f>TRIM(UPPER(tbl_raw_data[[#This Row],[Outcome]]))</f>
        <v>WITHDRAW</v>
      </c>
      <c r="P5304" s="71" t="str">
        <f>TRIM(UPPER(tbl_raw_data[[#This Row],[Queue Name]]))</f>
        <v>CONSUMER EXISTING</v>
      </c>
      <c r="Q5304" s="71" t="str">
        <f>IF(tbl_raw_data[[#This Row],[time_taken_in_min]]&lt;=settings!$D$2,"SLA_MET","SLA_NOT_MET")</f>
        <v>SLA_MET</v>
      </c>
    </row>
    <row r="5305" spans="1:17" x14ac:dyDescent="0.3">
      <c r="A5305" s="7" t="s">
        <v>6268</v>
      </c>
      <c r="B5305" s="34">
        <v>45151.554710648146</v>
      </c>
      <c r="C5305" s="43">
        <v>45151.567696759259</v>
      </c>
      <c r="D5305" s="15" t="s">
        <v>55</v>
      </c>
      <c r="E5305" s="6" t="s">
        <v>8</v>
      </c>
      <c r="F5305" s="15" t="s">
        <v>22</v>
      </c>
      <c r="G5305" s="9"/>
      <c r="H5305" s="84" t="str">
        <f t="shared" si="82"/>
        <v>Reason Unknown</v>
      </c>
      <c r="I5305" s="63">
        <f>(tbl_raw_data[[#This Row],[Date Actioned]])-(tbl_raw_data[[#This Row],[Date Tagged]])</f>
        <v>1.2986111112695653E-2</v>
      </c>
      <c r="J5305" s="66">
        <f>HOUR(tbl_raw_data[[#This Row],[time_taken]])*60+MINUTE(tbl_raw_data[[#This Row],[time_taken]])+SECOND(tbl_raw_data[[#This Row],[time_taken]])/60</f>
        <v>18.7</v>
      </c>
      <c r="K5305" s="68">
        <f>DATE(YEAR(tbl_raw_data[[#This Row],[Date Actioned]]),MONTH(tbl_raw_data[[#This Row],[Date Actioned]]),DAY(tbl_raw_data[[#This Row],[Date Actioned]]))</f>
        <v>45151</v>
      </c>
      <c r="L5305" s="65" t="str">
        <f>UPPER(TEXT(tbl_raw_data[[#This Row],[updated_date]],"MMMM"))</f>
        <v>AUGUST</v>
      </c>
      <c r="M5305" s="65" t="str">
        <f>"WEEK "&amp;IF(ROUNDUP(DAY(tbl_raw_data[[#This Row],[updated_date]])/7,0)=5,4,ROUNDUP(DAY(tbl_raw_data[[#This Row],[updated_date]])/7,0))</f>
        <v>WEEK 2</v>
      </c>
      <c r="N5305" s="71" t="str">
        <f>UPPER(VLOOKUP(tbl_raw_data[[#This Row],[Analyst]],settings!$A$1:$B$15,2,0))</f>
        <v>ROHAN</v>
      </c>
      <c r="O5305" s="71" t="str">
        <f>TRIM(UPPER(tbl_raw_data[[#This Row],[Outcome]]))</f>
        <v>WITHDRAW</v>
      </c>
      <c r="P5305" s="71" t="str">
        <f>TRIM(UPPER(tbl_raw_data[[#This Row],[Queue Name]]))</f>
        <v>CONSUMER POST BUREAU</v>
      </c>
      <c r="Q5305" s="71" t="str">
        <f>IF(tbl_raw_data[[#This Row],[time_taken_in_min]]&lt;=settings!$D$2,"SLA_MET","SLA_NOT_MET")</f>
        <v>SLA_MET</v>
      </c>
    </row>
    <row r="5306" spans="1:17" x14ac:dyDescent="0.3">
      <c r="A5306" s="1" t="s">
        <v>6269</v>
      </c>
      <c r="B5306" s="34">
        <v>45151.555081018516</v>
      </c>
      <c r="C5306" s="42">
        <v>45151.568240740744</v>
      </c>
      <c r="D5306" s="14" t="s">
        <v>55</v>
      </c>
      <c r="E5306" s="3" t="s">
        <v>8</v>
      </c>
      <c r="F5306" s="14" t="s">
        <v>17</v>
      </c>
      <c r="G5306" s="4"/>
      <c r="H5306" s="84" t="str">
        <f t="shared" si="82"/>
        <v>Reason Unknown</v>
      </c>
      <c r="I5306" s="63">
        <f>(tbl_raw_data[[#This Row],[Date Actioned]])-(tbl_raw_data[[#This Row],[Date Tagged]])</f>
        <v>1.3159722228010651E-2</v>
      </c>
      <c r="J5306" s="66">
        <f>HOUR(tbl_raw_data[[#This Row],[time_taken]])*60+MINUTE(tbl_raw_data[[#This Row],[time_taken]])+SECOND(tbl_raw_data[[#This Row],[time_taken]])/60</f>
        <v>18.95</v>
      </c>
      <c r="K5306" s="68">
        <f>DATE(YEAR(tbl_raw_data[[#This Row],[Date Actioned]]),MONTH(tbl_raw_data[[#This Row],[Date Actioned]]),DAY(tbl_raw_data[[#This Row],[Date Actioned]]))</f>
        <v>45151</v>
      </c>
      <c r="L5306" s="65" t="str">
        <f>UPPER(TEXT(tbl_raw_data[[#This Row],[updated_date]],"MMMM"))</f>
        <v>AUGUST</v>
      </c>
      <c r="M5306" s="65" t="str">
        <f>"WEEK "&amp;IF(ROUNDUP(DAY(tbl_raw_data[[#This Row],[updated_date]])/7,0)=5,4,ROUNDUP(DAY(tbl_raw_data[[#This Row],[updated_date]])/7,0))</f>
        <v>WEEK 2</v>
      </c>
      <c r="N5306" s="71" t="str">
        <f>UPPER(VLOOKUP(tbl_raw_data[[#This Row],[Analyst]],settings!$A$1:$B$15,2,0))</f>
        <v>MERCEDES</v>
      </c>
      <c r="O5306" s="71" t="str">
        <f>TRIM(UPPER(tbl_raw_data[[#This Row],[Outcome]]))</f>
        <v>WITHDRAW</v>
      </c>
      <c r="P5306" s="71" t="str">
        <f>TRIM(UPPER(tbl_raw_data[[#This Row],[Queue Name]]))</f>
        <v>CONSUMER POST BUREAU</v>
      </c>
      <c r="Q5306" s="71" t="str">
        <f>IF(tbl_raw_data[[#This Row],[time_taken_in_min]]&lt;=settings!$D$2,"SLA_MET","SLA_NOT_MET")</f>
        <v>SLA_MET</v>
      </c>
    </row>
    <row r="5307" spans="1:17" x14ac:dyDescent="0.3">
      <c r="A5307" s="5" t="s">
        <v>6270</v>
      </c>
      <c r="B5307" s="34">
        <v>45151.576111111113</v>
      </c>
      <c r="C5307" s="43">
        <v>45151.585324074076</v>
      </c>
      <c r="D5307" s="15" t="s">
        <v>55</v>
      </c>
      <c r="E5307" s="6" t="s">
        <v>8</v>
      </c>
      <c r="F5307" s="15" t="s">
        <v>114</v>
      </c>
      <c r="G5307" s="9"/>
      <c r="H5307" s="84" t="str">
        <f t="shared" si="82"/>
        <v>Reason Unknown</v>
      </c>
      <c r="I5307" s="63">
        <f>(tbl_raw_data[[#This Row],[Date Actioned]])-(tbl_raw_data[[#This Row],[Date Tagged]])</f>
        <v>9.2129629629198462E-3</v>
      </c>
      <c r="J5307" s="66">
        <f>HOUR(tbl_raw_data[[#This Row],[time_taken]])*60+MINUTE(tbl_raw_data[[#This Row],[time_taken]])+SECOND(tbl_raw_data[[#This Row],[time_taken]])/60</f>
        <v>13.266666666666667</v>
      </c>
      <c r="K5307" s="68">
        <f>DATE(YEAR(tbl_raw_data[[#This Row],[Date Actioned]]),MONTH(tbl_raw_data[[#This Row],[Date Actioned]]),DAY(tbl_raw_data[[#This Row],[Date Actioned]]))</f>
        <v>45151</v>
      </c>
      <c r="L5307" s="65" t="str">
        <f>UPPER(TEXT(tbl_raw_data[[#This Row],[updated_date]],"MMMM"))</f>
        <v>AUGUST</v>
      </c>
      <c r="M5307" s="65" t="str">
        <f>"WEEK "&amp;IF(ROUNDUP(DAY(tbl_raw_data[[#This Row],[updated_date]])/7,0)=5,4,ROUNDUP(DAY(tbl_raw_data[[#This Row],[updated_date]])/7,0))</f>
        <v>WEEK 2</v>
      </c>
      <c r="N5307" s="71" t="str">
        <f>UPPER(VLOOKUP(tbl_raw_data[[#This Row],[Analyst]],settings!$A$1:$B$15,2,0))</f>
        <v>FARDIN</v>
      </c>
      <c r="O5307" s="71" t="str">
        <f>TRIM(UPPER(tbl_raw_data[[#This Row],[Outcome]]))</f>
        <v>WITHDRAW</v>
      </c>
      <c r="P5307" s="71" t="str">
        <f>TRIM(UPPER(tbl_raw_data[[#This Row],[Queue Name]]))</f>
        <v>CONSUMER POST BUREAU</v>
      </c>
      <c r="Q5307" s="71" t="str">
        <f>IF(tbl_raw_data[[#This Row],[time_taken_in_min]]&lt;=settings!$D$2,"SLA_MET","SLA_NOT_MET")</f>
        <v>SLA_MET</v>
      </c>
    </row>
    <row r="5308" spans="1:17" x14ac:dyDescent="0.3">
      <c r="A5308" s="7" t="s">
        <v>6271</v>
      </c>
      <c r="B5308" s="34">
        <v>45151.716805555552</v>
      </c>
      <c r="C5308" s="42">
        <v>45151.728263888886</v>
      </c>
      <c r="D5308" s="14" t="s">
        <v>55</v>
      </c>
      <c r="E5308" s="3" t="s">
        <v>8</v>
      </c>
      <c r="F5308" s="14" t="s">
        <v>9</v>
      </c>
      <c r="G5308" s="4"/>
      <c r="H5308" s="84" t="str">
        <f t="shared" si="82"/>
        <v>Reason Unknown</v>
      </c>
      <c r="I5308" s="63">
        <f>(tbl_raw_data[[#This Row],[Date Actioned]])-(tbl_raw_data[[#This Row],[Date Tagged]])</f>
        <v>1.1458333334303461E-2</v>
      </c>
      <c r="J5308" s="66">
        <f>HOUR(tbl_raw_data[[#This Row],[time_taken]])*60+MINUTE(tbl_raw_data[[#This Row],[time_taken]])+SECOND(tbl_raw_data[[#This Row],[time_taken]])/60</f>
        <v>16.5</v>
      </c>
      <c r="K5308" s="68">
        <f>DATE(YEAR(tbl_raw_data[[#This Row],[Date Actioned]]),MONTH(tbl_raw_data[[#This Row],[Date Actioned]]),DAY(tbl_raw_data[[#This Row],[Date Actioned]]))</f>
        <v>45151</v>
      </c>
      <c r="L5308" s="65" t="str">
        <f>UPPER(TEXT(tbl_raw_data[[#This Row],[updated_date]],"MMMM"))</f>
        <v>AUGUST</v>
      </c>
      <c r="M5308" s="65" t="str">
        <f>"WEEK "&amp;IF(ROUNDUP(DAY(tbl_raw_data[[#This Row],[updated_date]])/7,0)=5,4,ROUNDUP(DAY(tbl_raw_data[[#This Row],[updated_date]])/7,0))</f>
        <v>WEEK 2</v>
      </c>
      <c r="N5308" s="71" t="str">
        <f>UPPER(VLOOKUP(tbl_raw_data[[#This Row],[Analyst]],settings!$A$1:$B$15,2,0))</f>
        <v>QUADIR</v>
      </c>
      <c r="O5308" s="71" t="str">
        <f>TRIM(UPPER(tbl_raw_data[[#This Row],[Outcome]]))</f>
        <v>WITHDRAW</v>
      </c>
      <c r="P5308" s="71" t="str">
        <f>TRIM(UPPER(tbl_raw_data[[#This Row],[Queue Name]]))</f>
        <v>CONSUMER POST BUREAU</v>
      </c>
      <c r="Q5308" s="71" t="str">
        <f>IF(tbl_raw_data[[#This Row],[time_taken_in_min]]&lt;=settings!$D$2,"SLA_MET","SLA_NOT_MET")</f>
        <v>SLA_MET</v>
      </c>
    </row>
    <row r="5309" spans="1:17" x14ac:dyDescent="0.3">
      <c r="A5309" s="1" t="s">
        <v>6272</v>
      </c>
      <c r="B5309" s="34">
        <v>45151.735439814816</v>
      </c>
      <c r="C5309" s="43">
        <v>45151.742754629631</v>
      </c>
      <c r="D5309" s="15" t="s">
        <v>55</v>
      </c>
      <c r="E5309" s="6" t="s">
        <v>8</v>
      </c>
      <c r="F5309" s="15" t="s">
        <v>22</v>
      </c>
      <c r="G5309" s="9"/>
      <c r="H5309" s="84" t="str">
        <f t="shared" si="82"/>
        <v>Reason Unknown</v>
      </c>
      <c r="I5309" s="63">
        <f>(tbl_raw_data[[#This Row],[Date Actioned]])-(tbl_raw_data[[#This Row],[Date Tagged]])</f>
        <v>7.3148148148902692E-3</v>
      </c>
      <c r="J5309" s="66">
        <f>HOUR(tbl_raw_data[[#This Row],[time_taken]])*60+MINUTE(tbl_raw_data[[#This Row],[time_taken]])+SECOND(tbl_raw_data[[#This Row],[time_taken]])/60</f>
        <v>10.533333333333333</v>
      </c>
      <c r="K5309" s="68">
        <f>DATE(YEAR(tbl_raw_data[[#This Row],[Date Actioned]]),MONTH(tbl_raw_data[[#This Row],[Date Actioned]]),DAY(tbl_raw_data[[#This Row],[Date Actioned]]))</f>
        <v>45151</v>
      </c>
      <c r="L5309" s="65" t="str">
        <f>UPPER(TEXT(tbl_raw_data[[#This Row],[updated_date]],"MMMM"))</f>
        <v>AUGUST</v>
      </c>
      <c r="M5309" s="65" t="str">
        <f>"WEEK "&amp;IF(ROUNDUP(DAY(tbl_raw_data[[#This Row],[updated_date]])/7,0)=5,4,ROUNDUP(DAY(tbl_raw_data[[#This Row],[updated_date]])/7,0))</f>
        <v>WEEK 2</v>
      </c>
      <c r="N5309" s="71" t="str">
        <f>UPPER(VLOOKUP(tbl_raw_data[[#This Row],[Analyst]],settings!$A$1:$B$15,2,0))</f>
        <v>ROHAN</v>
      </c>
      <c r="O5309" s="71" t="str">
        <f>TRIM(UPPER(tbl_raw_data[[#This Row],[Outcome]]))</f>
        <v>WITHDRAW</v>
      </c>
      <c r="P5309" s="71" t="str">
        <f>TRIM(UPPER(tbl_raw_data[[#This Row],[Queue Name]]))</f>
        <v>CONSUMER POST BUREAU</v>
      </c>
      <c r="Q5309" s="71" t="str">
        <f>IF(tbl_raw_data[[#This Row],[time_taken_in_min]]&lt;=settings!$D$2,"SLA_MET","SLA_NOT_MET")</f>
        <v>SLA_MET</v>
      </c>
    </row>
    <row r="5310" spans="1:17" x14ac:dyDescent="0.3">
      <c r="A5310" s="5" t="s">
        <v>6273</v>
      </c>
      <c r="B5310" s="34">
        <v>45151.749247685184</v>
      </c>
      <c r="C5310" s="42">
        <v>45151.757870370369</v>
      </c>
      <c r="D5310" s="14" t="s">
        <v>55</v>
      </c>
      <c r="E5310" s="3" t="s">
        <v>8</v>
      </c>
      <c r="F5310" s="14" t="s">
        <v>22</v>
      </c>
      <c r="G5310" s="4"/>
      <c r="H5310" s="84" t="str">
        <f t="shared" si="82"/>
        <v>Reason Unknown</v>
      </c>
      <c r="I5310" s="63">
        <f>(tbl_raw_data[[#This Row],[Date Actioned]])-(tbl_raw_data[[#This Row],[Date Tagged]])</f>
        <v>8.6226851854007691E-3</v>
      </c>
      <c r="J5310" s="66">
        <f>HOUR(tbl_raw_data[[#This Row],[time_taken]])*60+MINUTE(tbl_raw_data[[#This Row],[time_taken]])+SECOND(tbl_raw_data[[#This Row],[time_taken]])/60</f>
        <v>12.416666666666666</v>
      </c>
      <c r="K5310" s="68">
        <f>DATE(YEAR(tbl_raw_data[[#This Row],[Date Actioned]]),MONTH(tbl_raw_data[[#This Row],[Date Actioned]]),DAY(tbl_raw_data[[#This Row],[Date Actioned]]))</f>
        <v>45151</v>
      </c>
      <c r="L5310" s="65" t="str">
        <f>UPPER(TEXT(tbl_raw_data[[#This Row],[updated_date]],"MMMM"))</f>
        <v>AUGUST</v>
      </c>
      <c r="M5310" s="65" t="str">
        <f>"WEEK "&amp;IF(ROUNDUP(DAY(tbl_raw_data[[#This Row],[updated_date]])/7,0)=5,4,ROUNDUP(DAY(tbl_raw_data[[#This Row],[updated_date]])/7,0))</f>
        <v>WEEK 2</v>
      </c>
      <c r="N5310" s="71" t="str">
        <f>UPPER(VLOOKUP(tbl_raw_data[[#This Row],[Analyst]],settings!$A$1:$B$15,2,0))</f>
        <v>ROHAN</v>
      </c>
      <c r="O5310" s="71" t="str">
        <f>TRIM(UPPER(tbl_raw_data[[#This Row],[Outcome]]))</f>
        <v>WITHDRAW</v>
      </c>
      <c r="P5310" s="71" t="str">
        <f>TRIM(UPPER(tbl_raw_data[[#This Row],[Queue Name]]))</f>
        <v>CONSUMER POST BUREAU</v>
      </c>
      <c r="Q5310" s="71" t="str">
        <f>IF(tbl_raw_data[[#This Row],[time_taken_in_min]]&lt;=settings!$D$2,"SLA_MET","SLA_NOT_MET")</f>
        <v>SLA_MET</v>
      </c>
    </row>
    <row r="5311" spans="1:17" x14ac:dyDescent="0.3">
      <c r="A5311" s="7" t="s">
        <v>6274</v>
      </c>
      <c r="B5311" s="34">
        <v>45151.785868055558</v>
      </c>
      <c r="C5311" s="43">
        <v>45151.795057870368</v>
      </c>
      <c r="D5311" s="15" t="s">
        <v>55</v>
      </c>
      <c r="E5311" s="6" t="s">
        <v>8</v>
      </c>
      <c r="F5311" s="15" t="s">
        <v>21</v>
      </c>
      <c r="G5311" s="9"/>
      <c r="H5311" s="84" t="str">
        <f t="shared" si="82"/>
        <v>Reason Unknown</v>
      </c>
      <c r="I5311" s="63">
        <f>(tbl_raw_data[[#This Row],[Date Actioned]])-(tbl_raw_data[[#This Row],[Date Tagged]])</f>
        <v>9.1898148093605414E-3</v>
      </c>
      <c r="J5311" s="66">
        <f>HOUR(tbl_raw_data[[#This Row],[time_taken]])*60+MINUTE(tbl_raw_data[[#This Row],[time_taken]])+SECOND(tbl_raw_data[[#This Row],[time_taken]])/60</f>
        <v>13.233333333333333</v>
      </c>
      <c r="K5311" s="68">
        <f>DATE(YEAR(tbl_raw_data[[#This Row],[Date Actioned]]),MONTH(tbl_raw_data[[#This Row],[Date Actioned]]),DAY(tbl_raw_data[[#This Row],[Date Actioned]]))</f>
        <v>45151</v>
      </c>
      <c r="L5311" s="65" t="str">
        <f>UPPER(TEXT(tbl_raw_data[[#This Row],[updated_date]],"MMMM"))</f>
        <v>AUGUST</v>
      </c>
      <c r="M5311" s="65" t="str">
        <f>"WEEK "&amp;IF(ROUNDUP(DAY(tbl_raw_data[[#This Row],[updated_date]])/7,0)=5,4,ROUNDUP(DAY(tbl_raw_data[[#This Row],[updated_date]])/7,0))</f>
        <v>WEEK 2</v>
      </c>
      <c r="N5311" s="71" t="str">
        <f>UPPER(VLOOKUP(tbl_raw_data[[#This Row],[Analyst]],settings!$A$1:$B$15,2,0))</f>
        <v>SHAHID</v>
      </c>
      <c r="O5311" s="71" t="str">
        <f>TRIM(UPPER(tbl_raw_data[[#This Row],[Outcome]]))</f>
        <v>WITHDRAW</v>
      </c>
      <c r="P5311" s="71" t="str">
        <f>TRIM(UPPER(tbl_raw_data[[#This Row],[Queue Name]]))</f>
        <v>CONSUMER POST BUREAU</v>
      </c>
      <c r="Q5311" s="71" t="str">
        <f>IF(tbl_raw_data[[#This Row],[time_taken_in_min]]&lt;=settings!$D$2,"SLA_MET","SLA_NOT_MET")</f>
        <v>SLA_MET</v>
      </c>
    </row>
    <row r="5312" spans="1:17" x14ac:dyDescent="0.3">
      <c r="A5312" s="1" t="s">
        <v>6275</v>
      </c>
      <c r="B5312" s="34">
        <v>45151.799212962964</v>
      </c>
      <c r="C5312" s="42">
        <v>45151.808020833334</v>
      </c>
      <c r="D5312" s="14" t="s">
        <v>55</v>
      </c>
      <c r="E5312" s="3" t="s">
        <v>8</v>
      </c>
      <c r="F5312" s="14" t="s">
        <v>9</v>
      </c>
      <c r="G5312" s="4"/>
      <c r="H5312" s="84" t="str">
        <f t="shared" si="82"/>
        <v>Reason Unknown</v>
      </c>
      <c r="I5312" s="63">
        <f>(tbl_raw_data[[#This Row],[Date Actioned]])-(tbl_raw_data[[#This Row],[Date Tagged]])</f>
        <v>8.8078703702194616E-3</v>
      </c>
      <c r="J5312" s="66">
        <f>HOUR(tbl_raw_data[[#This Row],[time_taken]])*60+MINUTE(tbl_raw_data[[#This Row],[time_taken]])+SECOND(tbl_raw_data[[#This Row],[time_taken]])/60</f>
        <v>12.683333333333334</v>
      </c>
      <c r="K5312" s="68">
        <f>DATE(YEAR(tbl_raw_data[[#This Row],[Date Actioned]]),MONTH(tbl_raw_data[[#This Row],[Date Actioned]]),DAY(tbl_raw_data[[#This Row],[Date Actioned]]))</f>
        <v>45151</v>
      </c>
      <c r="L5312" s="65" t="str">
        <f>UPPER(TEXT(tbl_raw_data[[#This Row],[updated_date]],"MMMM"))</f>
        <v>AUGUST</v>
      </c>
      <c r="M5312" s="65" t="str">
        <f>"WEEK "&amp;IF(ROUNDUP(DAY(tbl_raw_data[[#This Row],[updated_date]])/7,0)=5,4,ROUNDUP(DAY(tbl_raw_data[[#This Row],[updated_date]])/7,0))</f>
        <v>WEEK 2</v>
      </c>
      <c r="N5312" s="71" t="str">
        <f>UPPER(VLOOKUP(tbl_raw_data[[#This Row],[Analyst]],settings!$A$1:$B$15,2,0))</f>
        <v>QUADIR</v>
      </c>
      <c r="O5312" s="71" t="str">
        <f>TRIM(UPPER(tbl_raw_data[[#This Row],[Outcome]]))</f>
        <v>WITHDRAW</v>
      </c>
      <c r="P5312" s="71" t="str">
        <f>TRIM(UPPER(tbl_raw_data[[#This Row],[Queue Name]]))</f>
        <v>CONSUMER POST BUREAU</v>
      </c>
      <c r="Q5312" s="71" t="str">
        <f>IF(tbl_raw_data[[#This Row],[time_taken_in_min]]&lt;=settings!$D$2,"SLA_MET","SLA_NOT_MET")</f>
        <v>SLA_MET</v>
      </c>
    </row>
    <row r="5313" spans="1:17" x14ac:dyDescent="0.3">
      <c r="A5313" s="5" t="s">
        <v>6276</v>
      </c>
      <c r="B5313" s="34">
        <v>45151.851585648146</v>
      </c>
      <c r="C5313" s="43">
        <v>45152.358831018515</v>
      </c>
      <c r="D5313" s="15" t="s">
        <v>55</v>
      </c>
      <c r="E5313" s="6" t="s">
        <v>8</v>
      </c>
      <c r="F5313" s="15" t="s">
        <v>17</v>
      </c>
      <c r="G5313" s="9"/>
      <c r="H5313" s="84" t="str">
        <f t="shared" si="82"/>
        <v>Reason Unknown</v>
      </c>
      <c r="I5313" s="63">
        <f>(tbl_raw_data[[#This Row],[Date Actioned]])-(tbl_raw_data[[#This Row],[Date Tagged]])</f>
        <v>0.50724537036876427</v>
      </c>
      <c r="J5313" s="66">
        <f>HOUR(tbl_raw_data[[#This Row],[time_taken]])*60+MINUTE(tbl_raw_data[[#This Row],[time_taken]])+SECOND(tbl_raw_data[[#This Row],[time_taken]])/60</f>
        <v>730.43333333333328</v>
      </c>
      <c r="K5313" s="68">
        <f>DATE(YEAR(tbl_raw_data[[#This Row],[Date Actioned]]),MONTH(tbl_raw_data[[#This Row],[Date Actioned]]),DAY(tbl_raw_data[[#This Row],[Date Actioned]]))</f>
        <v>45152</v>
      </c>
      <c r="L5313" s="65" t="str">
        <f>UPPER(TEXT(tbl_raw_data[[#This Row],[updated_date]],"MMMM"))</f>
        <v>AUGUST</v>
      </c>
      <c r="M5313" s="65" t="str">
        <f>"WEEK "&amp;IF(ROUNDUP(DAY(tbl_raw_data[[#This Row],[updated_date]])/7,0)=5,4,ROUNDUP(DAY(tbl_raw_data[[#This Row],[updated_date]])/7,0))</f>
        <v>WEEK 2</v>
      </c>
      <c r="N5313" s="71" t="str">
        <f>UPPER(VLOOKUP(tbl_raw_data[[#This Row],[Analyst]],settings!$A$1:$B$15,2,0))</f>
        <v>MERCEDES</v>
      </c>
      <c r="O5313" s="71" t="str">
        <f>TRIM(UPPER(tbl_raw_data[[#This Row],[Outcome]]))</f>
        <v>WITHDRAW</v>
      </c>
      <c r="P5313" s="71" t="str">
        <f>TRIM(UPPER(tbl_raw_data[[#This Row],[Queue Name]]))</f>
        <v>CONSUMER POST BUREAU</v>
      </c>
      <c r="Q5313" s="71" t="str">
        <f>IF(tbl_raw_data[[#This Row],[time_taken_in_min]]&lt;=settings!$D$2,"SLA_MET","SLA_NOT_MET")</f>
        <v>SLA_NOT_MET</v>
      </c>
    </row>
    <row r="5314" spans="1:17" x14ac:dyDescent="0.3">
      <c r="A5314" s="7" t="s">
        <v>6277</v>
      </c>
      <c r="B5314" s="34">
        <v>45151.907916666663</v>
      </c>
      <c r="C5314" s="42">
        <v>45152.363923611112</v>
      </c>
      <c r="D5314" s="14" t="s">
        <v>55</v>
      </c>
      <c r="E5314" s="3" t="s">
        <v>8</v>
      </c>
      <c r="F5314" s="14" t="s">
        <v>17</v>
      </c>
      <c r="G5314" s="4"/>
      <c r="H5314" s="84" t="str">
        <f t="shared" si="82"/>
        <v>Reason Unknown</v>
      </c>
      <c r="I5314" s="63">
        <f>(tbl_raw_data[[#This Row],[Date Actioned]])-(tbl_raw_data[[#This Row],[Date Tagged]])</f>
        <v>0.45600694444874534</v>
      </c>
      <c r="J5314" s="66">
        <f>HOUR(tbl_raw_data[[#This Row],[time_taken]])*60+MINUTE(tbl_raw_data[[#This Row],[time_taken]])+SECOND(tbl_raw_data[[#This Row],[time_taken]])/60</f>
        <v>656.65</v>
      </c>
      <c r="K5314" s="68">
        <f>DATE(YEAR(tbl_raw_data[[#This Row],[Date Actioned]]),MONTH(tbl_raw_data[[#This Row],[Date Actioned]]),DAY(tbl_raw_data[[#This Row],[Date Actioned]]))</f>
        <v>45152</v>
      </c>
      <c r="L5314" s="65" t="str">
        <f>UPPER(TEXT(tbl_raw_data[[#This Row],[updated_date]],"MMMM"))</f>
        <v>AUGUST</v>
      </c>
      <c r="M5314" s="65" t="str">
        <f>"WEEK "&amp;IF(ROUNDUP(DAY(tbl_raw_data[[#This Row],[updated_date]])/7,0)=5,4,ROUNDUP(DAY(tbl_raw_data[[#This Row],[updated_date]])/7,0))</f>
        <v>WEEK 2</v>
      </c>
      <c r="N5314" s="71" t="str">
        <f>UPPER(VLOOKUP(tbl_raw_data[[#This Row],[Analyst]],settings!$A$1:$B$15,2,0))</f>
        <v>MERCEDES</v>
      </c>
      <c r="O5314" s="71" t="str">
        <f>TRIM(UPPER(tbl_raw_data[[#This Row],[Outcome]]))</f>
        <v>WITHDRAW</v>
      </c>
      <c r="P5314" s="71" t="str">
        <f>TRIM(UPPER(tbl_raw_data[[#This Row],[Queue Name]]))</f>
        <v>CONSUMER POST BUREAU</v>
      </c>
      <c r="Q5314" s="71" t="str">
        <f>IF(tbl_raw_data[[#This Row],[time_taken_in_min]]&lt;=settings!$D$2,"SLA_MET","SLA_NOT_MET")</f>
        <v>SLA_NOT_MET</v>
      </c>
    </row>
    <row r="5315" spans="1:17" x14ac:dyDescent="0.3">
      <c r="A5315" s="1" t="s">
        <v>6278</v>
      </c>
      <c r="B5315" s="34">
        <v>45151.963796296295</v>
      </c>
      <c r="C5315" s="43">
        <v>45152.372615740744</v>
      </c>
      <c r="D5315" s="15" t="s">
        <v>55</v>
      </c>
      <c r="E5315" s="6" t="s">
        <v>8</v>
      </c>
      <c r="F5315" s="15" t="s">
        <v>114</v>
      </c>
      <c r="G5315" s="9"/>
      <c r="H5315" s="84" t="str">
        <f t="shared" ref="H5315:H5378" si="83">IF(OR(ISNUMBER(SEARCH("duplicate",G5315)), ISNUMBER(SEARCH("previously",G5315)), ISNUMBER(SEARCH("previously approved",G5315))), "Duplicate Application",
IF(OR(ISNUMBER(SEARCH("incorrect",G5315)), ISNUMBER(SEARCH("remove", G5315))), "Incorrect Details",
IF(ISNUMBER(SEARCH("incomplete",G5315)), "Incomplete Details",
IF(ISNUMBER(SEARCH("overdue",G5315)), "Overdue Bill",
IF(OR(ISNUMBER(SEARCH("resubmit as", G5315)), ISNUMBER(SEARCH("re-submit as", G5315))), "Incorrect Queue",
IF(OR(ISNUMBER(SEARCH("100",G5315)), ISNUMBER(SEARCH("correct", G5315)), ISNUMBER(SEARCH("email", G5315)), ISNUMBER(SEARCH("please submit", G5315)), ISNUMBER(SEARCH("please resubmit",G5315)), ISNUMBER(SEARCH("please re-submit", G5315)), ISNUMBER(SEARCH("please send", G5315))), "Incomplete Details",
IF(ISNUMBER(SEARCH("error", G5315)), "System Error", "Reason Unknown")))))))</f>
        <v>Reason Unknown</v>
      </c>
      <c r="I5315" s="63">
        <f>(tbl_raw_data[[#This Row],[Date Actioned]])-(tbl_raw_data[[#This Row],[Date Tagged]])</f>
        <v>0.40881944444845431</v>
      </c>
      <c r="J5315" s="66">
        <f>HOUR(tbl_raw_data[[#This Row],[time_taken]])*60+MINUTE(tbl_raw_data[[#This Row],[time_taken]])+SECOND(tbl_raw_data[[#This Row],[time_taken]])/60</f>
        <v>588.70000000000005</v>
      </c>
      <c r="K5315" s="68">
        <f>DATE(YEAR(tbl_raw_data[[#This Row],[Date Actioned]]),MONTH(tbl_raw_data[[#This Row],[Date Actioned]]),DAY(tbl_raw_data[[#This Row],[Date Actioned]]))</f>
        <v>45152</v>
      </c>
      <c r="L5315" s="65" t="str">
        <f>UPPER(TEXT(tbl_raw_data[[#This Row],[updated_date]],"MMMM"))</f>
        <v>AUGUST</v>
      </c>
      <c r="M5315" s="65" t="str">
        <f>"WEEK "&amp;IF(ROUNDUP(DAY(tbl_raw_data[[#This Row],[updated_date]])/7,0)=5,4,ROUNDUP(DAY(tbl_raw_data[[#This Row],[updated_date]])/7,0))</f>
        <v>WEEK 2</v>
      </c>
      <c r="N5315" s="71" t="str">
        <f>UPPER(VLOOKUP(tbl_raw_data[[#This Row],[Analyst]],settings!$A$1:$B$15,2,0))</f>
        <v>FARDIN</v>
      </c>
      <c r="O5315" s="71" t="str">
        <f>TRIM(UPPER(tbl_raw_data[[#This Row],[Outcome]]))</f>
        <v>WITHDRAW</v>
      </c>
      <c r="P5315" s="71" t="str">
        <f>TRIM(UPPER(tbl_raw_data[[#This Row],[Queue Name]]))</f>
        <v>CONSUMER POST BUREAU</v>
      </c>
      <c r="Q5315" s="71" t="str">
        <f>IF(tbl_raw_data[[#This Row],[time_taken_in_min]]&lt;=settings!$D$2,"SLA_MET","SLA_NOT_MET")</f>
        <v>SLA_NOT_MET</v>
      </c>
    </row>
    <row r="5316" spans="1:17" x14ac:dyDescent="0.3">
      <c r="A5316" s="5" t="s">
        <v>6279</v>
      </c>
      <c r="B5316" s="34">
        <v>45152.457465277781</v>
      </c>
      <c r="C5316" s="42">
        <v>45152.464386574073</v>
      </c>
      <c r="D5316" s="14" t="s">
        <v>55</v>
      </c>
      <c r="E5316" s="3" t="s">
        <v>8</v>
      </c>
      <c r="F5316" s="14" t="s">
        <v>21</v>
      </c>
      <c r="G5316" s="4"/>
      <c r="H5316" s="84" t="str">
        <f t="shared" si="83"/>
        <v>Reason Unknown</v>
      </c>
      <c r="I5316" s="63">
        <f>(tbl_raw_data[[#This Row],[Date Actioned]])-(tbl_raw_data[[#This Row],[Date Tagged]])</f>
        <v>6.9212962916935794E-3</v>
      </c>
      <c r="J5316" s="66">
        <f>HOUR(tbl_raw_data[[#This Row],[time_taken]])*60+MINUTE(tbl_raw_data[[#This Row],[time_taken]])+SECOND(tbl_raw_data[[#This Row],[time_taken]])/60</f>
        <v>9.9666666666666668</v>
      </c>
      <c r="K5316" s="68">
        <f>DATE(YEAR(tbl_raw_data[[#This Row],[Date Actioned]]),MONTH(tbl_raw_data[[#This Row],[Date Actioned]]),DAY(tbl_raw_data[[#This Row],[Date Actioned]]))</f>
        <v>45152</v>
      </c>
      <c r="L5316" s="65" t="str">
        <f>UPPER(TEXT(tbl_raw_data[[#This Row],[updated_date]],"MMMM"))</f>
        <v>AUGUST</v>
      </c>
      <c r="M5316" s="65" t="str">
        <f>"WEEK "&amp;IF(ROUNDUP(DAY(tbl_raw_data[[#This Row],[updated_date]])/7,0)=5,4,ROUNDUP(DAY(tbl_raw_data[[#This Row],[updated_date]])/7,0))</f>
        <v>WEEK 2</v>
      </c>
      <c r="N5316" s="71" t="str">
        <f>UPPER(VLOOKUP(tbl_raw_data[[#This Row],[Analyst]],settings!$A$1:$B$15,2,0))</f>
        <v>SHAHID</v>
      </c>
      <c r="O5316" s="71" t="str">
        <f>TRIM(UPPER(tbl_raw_data[[#This Row],[Outcome]]))</f>
        <v>WITHDRAW</v>
      </c>
      <c r="P5316" s="71" t="str">
        <f>TRIM(UPPER(tbl_raw_data[[#This Row],[Queue Name]]))</f>
        <v>CONSUMER POST BUREAU</v>
      </c>
      <c r="Q5316" s="71" t="str">
        <f>IF(tbl_raw_data[[#This Row],[time_taken_in_min]]&lt;=settings!$D$2,"SLA_MET","SLA_NOT_MET")</f>
        <v>SLA_MET</v>
      </c>
    </row>
    <row r="5317" spans="1:17" x14ac:dyDescent="0.3">
      <c r="A5317" s="7" t="s">
        <v>6280</v>
      </c>
      <c r="B5317" s="34">
        <v>45152.458611111113</v>
      </c>
      <c r="C5317" s="43">
        <v>45152.472604166665</v>
      </c>
      <c r="D5317" s="15" t="s">
        <v>55</v>
      </c>
      <c r="E5317" s="6" t="s">
        <v>8</v>
      </c>
      <c r="F5317" s="15" t="s">
        <v>21</v>
      </c>
      <c r="G5317" s="9"/>
      <c r="H5317" s="84" t="str">
        <f t="shared" si="83"/>
        <v>Reason Unknown</v>
      </c>
      <c r="I5317" s="63">
        <f>(tbl_raw_data[[#This Row],[Date Actioned]])-(tbl_raw_data[[#This Row],[Date Tagged]])</f>
        <v>1.3993055552418809E-2</v>
      </c>
      <c r="J5317" s="66">
        <f>HOUR(tbl_raw_data[[#This Row],[time_taken]])*60+MINUTE(tbl_raw_data[[#This Row],[time_taken]])+SECOND(tbl_raw_data[[#This Row],[time_taken]])/60</f>
        <v>20.149999999999999</v>
      </c>
      <c r="K5317" s="68">
        <f>DATE(YEAR(tbl_raw_data[[#This Row],[Date Actioned]]),MONTH(tbl_raw_data[[#This Row],[Date Actioned]]),DAY(tbl_raw_data[[#This Row],[Date Actioned]]))</f>
        <v>45152</v>
      </c>
      <c r="L5317" s="65" t="str">
        <f>UPPER(TEXT(tbl_raw_data[[#This Row],[updated_date]],"MMMM"))</f>
        <v>AUGUST</v>
      </c>
      <c r="M5317" s="65" t="str">
        <f>"WEEK "&amp;IF(ROUNDUP(DAY(tbl_raw_data[[#This Row],[updated_date]])/7,0)=5,4,ROUNDUP(DAY(tbl_raw_data[[#This Row],[updated_date]])/7,0))</f>
        <v>WEEK 2</v>
      </c>
      <c r="N5317" s="71" t="str">
        <f>UPPER(VLOOKUP(tbl_raw_data[[#This Row],[Analyst]],settings!$A$1:$B$15,2,0))</f>
        <v>SHAHID</v>
      </c>
      <c r="O5317" s="71" t="str">
        <f>TRIM(UPPER(tbl_raw_data[[#This Row],[Outcome]]))</f>
        <v>WITHDRAW</v>
      </c>
      <c r="P5317" s="71" t="str">
        <f>TRIM(UPPER(tbl_raw_data[[#This Row],[Queue Name]]))</f>
        <v>CONSUMER POST BUREAU</v>
      </c>
      <c r="Q5317" s="71" t="str">
        <f>IF(tbl_raw_data[[#This Row],[time_taken_in_min]]&lt;=settings!$D$2,"SLA_MET","SLA_NOT_MET")</f>
        <v>SLA_NOT_MET</v>
      </c>
    </row>
    <row r="5318" spans="1:17" x14ac:dyDescent="0.3">
      <c r="A5318" s="1" t="s">
        <v>6281</v>
      </c>
      <c r="B5318" s="34">
        <v>45152.510057870371</v>
      </c>
      <c r="C5318" s="42">
        <v>45152.518773148149</v>
      </c>
      <c r="D5318" s="14" t="s">
        <v>55</v>
      </c>
      <c r="E5318" s="3" t="s">
        <v>8</v>
      </c>
      <c r="F5318" s="14" t="s">
        <v>206</v>
      </c>
      <c r="G5318" s="4"/>
      <c r="H5318" s="84" t="str">
        <f t="shared" si="83"/>
        <v>Reason Unknown</v>
      </c>
      <c r="I5318" s="63">
        <f>(tbl_raw_data[[#This Row],[Date Actioned]])-(tbl_raw_data[[#This Row],[Date Tagged]])</f>
        <v>8.7152777778101154E-3</v>
      </c>
      <c r="J5318" s="66">
        <f>HOUR(tbl_raw_data[[#This Row],[time_taken]])*60+MINUTE(tbl_raw_data[[#This Row],[time_taken]])+SECOND(tbl_raw_data[[#This Row],[time_taken]])/60</f>
        <v>12.55</v>
      </c>
      <c r="K5318" s="68">
        <f>DATE(YEAR(tbl_raw_data[[#This Row],[Date Actioned]]),MONTH(tbl_raw_data[[#This Row],[Date Actioned]]),DAY(tbl_raw_data[[#This Row],[Date Actioned]]))</f>
        <v>45152</v>
      </c>
      <c r="L5318" s="65" t="str">
        <f>UPPER(TEXT(tbl_raw_data[[#This Row],[updated_date]],"MMMM"))</f>
        <v>AUGUST</v>
      </c>
      <c r="M5318" s="65" t="str">
        <f>"WEEK "&amp;IF(ROUNDUP(DAY(tbl_raw_data[[#This Row],[updated_date]])/7,0)=5,4,ROUNDUP(DAY(tbl_raw_data[[#This Row],[updated_date]])/7,0))</f>
        <v>WEEK 2</v>
      </c>
      <c r="N5318" s="71" t="str">
        <f>UPPER(VLOOKUP(tbl_raw_data[[#This Row],[Analyst]],settings!$A$1:$B$15,2,0))</f>
        <v>HARDIK</v>
      </c>
      <c r="O5318" s="71" t="str">
        <f>TRIM(UPPER(tbl_raw_data[[#This Row],[Outcome]]))</f>
        <v>WITHDRAW</v>
      </c>
      <c r="P5318" s="71" t="str">
        <f>TRIM(UPPER(tbl_raw_data[[#This Row],[Queue Name]]))</f>
        <v>CONSUMER POST BUREAU</v>
      </c>
      <c r="Q5318" s="71" t="str">
        <f>IF(tbl_raw_data[[#This Row],[time_taken_in_min]]&lt;=settings!$D$2,"SLA_MET","SLA_NOT_MET")</f>
        <v>SLA_MET</v>
      </c>
    </row>
    <row r="5319" spans="1:17" x14ac:dyDescent="0.3">
      <c r="A5319" s="5" t="s">
        <v>6282</v>
      </c>
      <c r="B5319" s="34">
        <v>45152.580289351848</v>
      </c>
      <c r="C5319" s="43">
        <v>45152.594189814816</v>
      </c>
      <c r="D5319" s="15" t="s">
        <v>55</v>
      </c>
      <c r="E5319" s="6" t="s">
        <v>11</v>
      </c>
      <c r="F5319" s="15" t="s">
        <v>21</v>
      </c>
      <c r="G5319" s="9"/>
      <c r="H5319" s="84" t="str">
        <f t="shared" si="83"/>
        <v>Reason Unknown</v>
      </c>
      <c r="I5319" s="63">
        <f>(tbl_raw_data[[#This Row],[Date Actioned]])-(tbl_raw_data[[#This Row],[Date Tagged]])</f>
        <v>1.3900462967285421E-2</v>
      </c>
      <c r="J5319" s="66">
        <f>HOUR(tbl_raw_data[[#This Row],[time_taken]])*60+MINUTE(tbl_raw_data[[#This Row],[time_taken]])+SECOND(tbl_raw_data[[#This Row],[time_taken]])/60</f>
        <v>20.016666666666666</v>
      </c>
      <c r="K5319" s="68">
        <f>DATE(YEAR(tbl_raw_data[[#This Row],[Date Actioned]]),MONTH(tbl_raw_data[[#This Row],[Date Actioned]]),DAY(tbl_raw_data[[#This Row],[Date Actioned]]))</f>
        <v>45152</v>
      </c>
      <c r="L5319" s="65" t="str">
        <f>UPPER(TEXT(tbl_raw_data[[#This Row],[updated_date]],"MMMM"))</f>
        <v>AUGUST</v>
      </c>
      <c r="M5319" s="65" t="str">
        <f>"WEEK "&amp;IF(ROUNDUP(DAY(tbl_raw_data[[#This Row],[updated_date]])/7,0)=5,4,ROUNDUP(DAY(tbl_raw_data[[#This Row],[updated_date]])/7,0))</f>
        <v>WEEK 2</v>
      </c>
      <c r="N5319" s="71" t="str">
        <f>UPPER(VLOOKUP(tbl_raw_data[[#This Row],[Analyst]],settings!$A$1:$B$15,2,0))</f>
        <v>SHAHID</v>
      </c>
      <c r="O5319" s="71" t="str">
        <f>TRIM(UPPER(tbl_raw_data[[#This Row],[Outcome]]))</f>
        <v>WITHDRAW</v>
      </c>
      <c r="P5319" s="71" t="str">
        <f>TRIM(UPPER(tbl_raw_data[[#This Row],[Queue Name]]))</f>
        <v>CONSUMER EXISTING</v>
      </c>
      <c r="Q5319" s="71" t="str">
        <f>IF(tbl_raw_data[[#This Row],[time_taken_in_min]]&lt;=settings!$D$2,"SLA_MET","SLA_NOT_MET")</f>
        <v>SLA_NOT_MET</v>
      </c>
    </row>
    <row r="5320" spans="1:17" x14ac:dyDescent="0.3">
      <c r="A5320" s="7" t="s">
        <v>6283</v>
      </c>
      <c r="B5320" s="34">
        <v>45152.582430555558</v>
      </c>
      <c r="C5320" s="42">
        <v>45152.591817129629</v>
      </c>
      <c r="D5320" s="14" t="s">
        <v>55</v>
      </c>
      <c r="E5320" s="3" t="s">
        <v>8</v>
      </c>
      <c r="F5320" s="14" t="s">
        <v>22</v>
      </c>
      <c r="G5320" s="4"/>
      <c r="H5320" s="84" t="str">
        <f t="shared" si="83"/>
        <v>Reason Unknown</v>
      </c>
      <c r="I5320" s="63">
        <f>(tbl_raw_data[[#This Row],[Date Actioned]])-(tbl_raw_data[[#This Row],[Date Tagged]])</f>
        <v>9.3865740709588863E-3</v>
      </c>
      <c r="J5320" s="66">
        <f>HOUR(tbl_raw_data[[#This Row],[time_taken]])*60+MINUTE(tbl_raw_data[[#This Row],[time_taken]])+SECOND(tbl_raw_data[[#This Row],[time_taken]])/60</f>
        <v>13.516666666666667</v>
      </c>
      <c r="K5320" s="68">
        <f>DATE(YEAR(tbl_raw_data[[#This Row],[Date Actioned]]),MONTH(tbl_raw_data[[#This Row],[Date Actioned]]),DAY(tbl_raw_data[[#This Row],[Date Actioned]]))</f>
        <v>45152</v>
      </c>
      <c r="L5320" s="65" t="str">
        <f>UPPER(TEXT(tbl_raw_data[[#This Row],[updated_date]],"MMMM"))</f>
        <v>AUGUST</v>
      </c>
      <c r="M5320" s="65" t="str">
        <f>"WEEK "&amp;IF(ROUNDUP(DAY(tbl_raw_data[[#This Row],[updated_date]])/7,0)=5,4,ROUNDUP(DAY(tbl_raw_data[[#This Row],[updated_date]])/7,0))</f>
        <v>WEEK 2</v>
      </c>
      <c r="N5320" s="71" t="str">
        <f>UPPER(VLOOKUP(tbl_raw_data[[#This Row],[Analyst]],settings!$A$1:$B$15,2,0))</f>
        <v>ROHAN</v>
      </c>
      <c r="O5320" s="71" t="str">
        <f>TRIM(UPPER(tbl_raw_data[[#This Row],[Outcome]]))</f>
        <v>WITHDRAW</v>
      </c>
      <c r="P5320" s="71" t="str">
        <f>TRIM(UPPER(tbl_raw_data[[#This Row],[Queue Name]]))</f>
        <v>CONSUMER POST BUREAU</v>
      </c>
      <c r="Q5320" s="71" t="str">
        <f>IF(tbl_raw_data[[#This Row],[time_taken_in_min]]&lt;=settings!$D$2,"SLA_MET","SLA_NOT_MET")</f>
        <v>SLA_MET</v>
      </c>
    </row>
    <row r="5321" spans="1:17" x14ac:dyDescent="0.3">
      <c r="A5321" s="1" t="s">
        <v>6284</v>
      </c>
      <c r="B5321" s="34">
        <v>45152.585972222223</v>
      </c>
      <c r="C5321" s="43">
        <v>45152.598773148151</v>
      </c>
      <c r="D5321" s="15" t="s">
        <v>55</v>
      </c>
      <c r="E5321" s="6" t="s">
        <v>8</v>
      </c>
      <c r="F5321" s="15" t="s">
        <v>22</v>
      </c>
      <c r="G5321" s="9"/>
      <c r="H5321" s="84" t="str">
        <f t="shared" si="83"/>
        <v>Reason Unknown</v>
      </c>
      <c r="I5321" s="63">
        <f>(tbl_raw_data[[#This Row],[Date Actioned]])-(tbl_raw_data[[#This Row],[Date Tagged]])</f>
        <v>1.280092592787696E-2</v>
      </c>
      <c r="J5321" s="66">
        <f>HOUR(tbl_raw_data[[#This Row],[time_taken]])*60+MINUTE(tbl_raw_data[[#This Row],[time_taken]])+SECOND(tbl_raw_data[[#This Row],[time_taken]])/60</f>
        <v>18.433333333333334</v>
      </c>
      <c r="K5321" s="68">
        <f>DATE(YEAR(tbl_raw_data[[#This Row],[Date Actioned]]),MONTH(tbl_raw_data[[#This Row],[Date Actioned]]),DAY(tbl_raw_data[[#This Row],[Date Actioned]]))</f>
        <v>45152</v>
      </c>
      <c r="L5321" s="65" t="str">
        <f>UPPER(TEXT(tbl_raw_data[[#This Row],[updated_date]],"MMMM"))</f>
        <v>AUGUST</v>
      </c>
      <c r="M5321" s="65" t="str">
        <f>"WEEK "&amp;IF(ROUNDUP(DAY(tbl_raw_data[[#This Row],[updated_date]])/7,0)=5,4,ROUNDUP(DAY(tbl_raw_data[[#This Row],[updated_date]])/7,0))</f>
        <v>WEEK 2</v>
      </c>
      <c r="N5321" s="71" t="str">
        <f>UPPER(VLOOKUP(tbl_raw_data[[#This Row],[Analyst]],settings!$A$1:$B$15,2,0))</f>
        <v>ROHAN</v>
      </c>
      <c r="O5321" s="71" t="str">
        <f>TRIM(UPPER(tbl_raw_data[[#This Row],[Outcome]]))</f>
        <v>WITHDRAW</v>
      </c>
      <c r="P5321" s="71" t="str">
        <f>TRIM(UPPER(tbl_raw_data[[#This Row],[Queue Name]]))</f>
        <v>CONSUMER POST BUREAU</v>
      </c>
      <c r="Q5321" s="71" t="str">
        <f>IF(tbl_raw_data[[#This Row],[time_taken_in_min]]&lt;=settings!$D$2,"SLA_MET","SLA_NOT_MET")</f>
        <v>SLA_MET</v>
      </c>
    </row>
    <row r="5322" spans="1:17" x14ac:dyDescent="0.3">
      <c r="A5322" s="5" t="s">
        <v>6285</v>
      </c>
      <c r="B5322" s="34">
        <v>45152.631319444445</v>
      </c>
      <c r="C5322" s="42">
        <v>45152.645231481481</v>
      </c>
      <c r="D5322" s="14" t="s">
        <v>55</v>
      </c>
      <c r="E5322" s="3" t="s">
        <v>8</v>
      </c>
      <c r="F5322" s="14" t="s">
        <v>206</v>
      </c>
      <c r="G5322" s="4"/>
      <c r="H5322" s="84" t="str">
        <f t="shared" si="83"/>
        <v>Reason Unknown</v>
      </c>
      <c r="I5322" s="63">
        <f>(tbl_raw_data[[#This Row],[Date Actioned]])-(tbl_raw_data[[#This Row],[Date Tagged]])</f>
        <v>1.3912037036789116E-2</v>
      </c>
      <c r="J5322" s="66">
        <f>HOUR(tbl_raw_data[[#This Row],[time_taken]])*60+MINUTE(tbl_raw_data[[#This Row],[time_taken]])+SECOND(tbl_raw_data[[#This Row],[time_taken]])/60</f>
        <v>20.033333333333335</v>
      </c>
      <c r="K5322" s="68">
        <f>DATE(YEAR(tbl_raw_data[[#This Row],[Date Actioned]]),MONTH(tbl_raw_data[[#This Row],[Date Actioned]]),DAY(tbl_raw_data[[#This Row],[Date Actioned]]))</f>
        <v>45152</v>
      </c>
      <c r="L5322" s="65" t="str">
        <f>UPPER(TEXT(tbl_raw_data[[#This Row],[updated_date]],"MMMM"))</f>
        <v>AUGUST</v>
      </c>
      <c r="M5322" s="65" t="str">
        <f>"WEEK "&amp;IF(ROUNDUP(DAY(tbl_raw_data[[#This Row],[updated_date]])/7,0)=5,4,ROUNDUP(DAY(tbl_raw_data[[#This Row],[updated_date]])/7,0))</f>
        <v>WEEK 2</v>
      </c>
      <c r="N5322" s="71" t="str">
        <f>UPPER(VLOOKUP(tbl_raw_data[[#This Row],[Analyst]],settings!$A$1:$B$15,2,0))</f>
        <v>HARDIK</v>
      </c>
      <c r="O5322" s="71" t="str">
        <f>TRIM(UPPER(tbl_raw_data[[#This Row],[Outcome]]))</f>
        <v>WITHDRAW</v>
      </c>
      <c r="P5322" s="71" t="str">
        <f>TRIM(UPPER(tbl_raw_data[[#This Row],[Queue Name]]))</f>
        <v>CONSUMER POST BUREAU</v>
      </c>
      <c r="Q5322" s="71" t="str">
        <f>IF(tbl_raw_data[[#This Row],[time_taken_in_min]]&lt;=settings!$D$2,"SLA_MET","SLA_NOT_MET")</f>
        <v>SLA_NOT_MET</v>
      </c>
    </row>
    <row r="5323" spans="1:17" x14ac:dyDescent="0.3">
      <c r="A5323" s="7" t="s">
        <v>6286</v>
      </c>
      <c r="B5323" s="34">
        <v>45152.658043981479</v>
      </c>
      <c r="C5323" s="43">
        <v>45152.66741898148</v>
      </c>
      <c r="D5323" s="15" t="s">
        <v>55</v>
      </c>
      <c r="E5323" s="6" t="s">
        <v>8</v>
      </c>
      <c r="F5323" s="15" t="s">
        <v>22</v>
      </c>
      <c r="G5323" s="9"/>
      <c r="H5323" s="84" t="str">
        <f t="shared" si="83"/>
        <v>Reason Unknown</v>
      </c>
      <c r="I5323" s="63">
        <f>(tbl_raw_data[[#This Row],[Date Actioned]])-(tbl_raw_data[[#This Row],[Date Tagged]])</f>
        <v>9.3750000014551915E-3</v>
      </c>
      <c r="J5323" s="66">
        <f>HOUR(tbl_raw_data[[#This Row],[time_taken]])*60+MINUTE(tbl_raw_data[[#This Row],[time_taken]])+SECOND(tbl_raw_data[[#This Row],[time_taken]])/60</f>
        <v>13.5</v>
      </c>
      <c r="K5323" s="68">
        <f>DATE(YEAR(tbl_raw_data[[#This Row],[Date Actioned]]),MONTH(tbl_raw_data[[#This Row],[Date Actioned]]),DAY(tbl_raw_data[[#This Row],[Date Actioned]]))</f>
        <v>45152</v>
      </c>
      <c r="L5323" s="65" t="str">
        <f>UPPER(TEXT(tbl_raw_data[[#This Row],[updated_date]],"MMMM"))</f>
        <v>AUGUST</v>
      </c>
      <c r="M5323" s="65" t="str">
        <f>"WEEK "&amp;IF(ROUNDUP(DAY(tbl_raw_data[[#This Row],[updated_date]])/7,0)=5,4,ROUNDUP(DAY(tbl_raw_data[[#This Row],[updated_date]])/7,0))</f>
        <v>WEEK 2</v>
      </c>
      <c r="N5323" s="71" t="str">
        <f>UPPER(VLOOKUP(tbl_raw_data[[#This Row],[Analyst]],settings!$A$1:$B$15,2,0))</f>
        <v>ROHAN</v>
      </c>
      <c r="O5323" s="71" t="str">
        <f>TRIM(UPPER(tbl_raw_data[[#This Row],[Outcome]]))</f>
        <v>WITHDRAW</v>
      </c>
      <c r="P5323" s="71" t="str">
        <f>TRIM(UPPER(tbl_raw_data[[#This Row],[Queue Name]]))</f>
        <v>CONSUMER POST BUREAU</v>
      </c>
      <c r="Q5323" s="71" t="str">
        <f>IF(tbl_raw_data[[#This Row],[time_taken_in_min]]&lt;=settings!$D$2,"SLA_MET","SLA_NOT_MET")</f>
        <v>SLA_MET</v>
      </c>
    </row>
    <row r="5324" spans="1:17" x14ac:dyDescent="0.3">
      <c r="A5324" s="1" t="s">
        <v>6287</v>
      </c>
      <c r="B5324" s="34">
        <v>45152.669270833336</v>
      </c>
      <c r="C5324" s="42">
        <v>45152.6794212963</v>
      </c>
      <c r="D5324" s="14" t="s">
        <v>55</v>
      </c>
      <c r="E5324" s="3" t="s">
        <v>8</v>
      </c>
      <c r="F5324" s="14" t="s">
        <v>22</v>
      </c>
      <c r="G5324" s="4"/>
      <c r="H5324" s="84" t="str">
        <f t="shared" si="83"/>
        <v>Reason Unknown</v>
      </c>
      <c r="I5324" s="63">
        <f>(tbl_raw_data[[#This Row],[Date Actioned]])-(tbl_raw_data[[#This Row],[Date Tagged]])</f>
        <v>1.0150462963792961E-2</v>
      </c>
      <c r="J5324" s="66">
        <f>HOUR(tbl_raw_data[[#This Row],[time_taken]])*60+MINUTE(tbl_raw_data[[#This Row],[time_taken]])+SECOND(tbl_raw_data[[#This Row],[time_taken]])/60</f>
        <v>14.616666666666667</v>
      </c>
      <c r="K5324" s="68">
        <f>DATE(YEAR(tbl_raw_data[[#This Row],[Date Actioned]]),MONTH(tbl_raw_data[[#This Row],[Date Actioned]]),DAY(tbl_raw_data[[#This Row],[Date Actioned]]))</f>
        <v>45152</v>
      </c>
      <c r="L5324" s="65" t="str">
        <f>UPPER(TEXT(tbl_raw_data[[#This Row],[updated_date]],"MMMM"))</f>
        <v>AUGUST</v>
      </c>
      <c r="M5324" s="65" t="str">
        <f>"WEEK "&amp;IF(ROUNDUP(DAY(tbl_raw_data[[#This Row],[updated_date]])/7,0)=5,4,ROUNDUP(DAY(tbl_raw_data[[#This Row],[updated_date]])/7,0))</f>
        <v>WEEK 2</v>
      </c>
      <c r="N5324" s="71" t="str">
        <f>UPPER(VLOOKUP(tbl_raw_data[[#This Row],[Analyst]],settings!$A$1:$B$15,2,0))</f>
        <v>ROHAN</v>
      </c>
      <c r="O5324" s="71" t="str">
        <f>TRIM(UPPER(tbl_raw_data[[#This Row],[Outcome]]))</f>
        <v>WITHDRAW</v>
      </c>
      <c r="P5324" s="71" t="str">
        <f>TRIM(UPPER(tbl_raw_data[[#This Row],[Queue Name]]))</f>
        <v>CONSUMER POST BUREAU</v>
      </c>
      <c r="Q5324" s="71" t="str">
        <f>IF(tbl_raw_data[[#This Row],[time_taken_in_min]]&lt;=settings!$D$2,"SLA_MET","SLA_NOT_MET")</f>
        <v>SLA_MET</v>
      </c>
    </row>
    <row r="5325" spans="1:17" x14ac:dyDescent="0.3">
      <c r="A5325" s="5" t="s">
        <v>6288</v>
      </c>
      <c r="B5325" s="34">
        <v>45152.684502314813</v>
      </c>
      <c r="C5325" s="43">
        <v>45152.688310185185</v>
      </c>
      <c r="D5325" s="15" t="s">
        <v>55</v>
      </c>
      <c r="E5325" s="6" t="s">
        <v>8</v>
      </c>
      <c r="F5325" s="15" t="s">
        <v>21</v>
      </c>
      <c r="G5325" s="9"/>
      <c r="H5325" s="84" t="str">
        <f t="shared" si="83"/>
        <v>Reason Unknown</v>
      </c>
      <c r="I5325" s="63">
        <f>(tbl_raw_data[[#This Row],[Date Actioned]])-(tbl_raw_data[[#This Row],[Date Tagged]])</f>
        <v>3.8078703728388064E-3</v>
      </c>
      <c r="J5325" s="66">
        <f>HOUR(tbl_raw_data[[#This Row],[time_taken]])*60+MINUTE(tbl_raw_data[[#This Row],[time_taken]])+SECOND(tbl_raw_data[[#This Row],[time_taken]])/60</f>
        <v>5.4833333333333334</v>
      </c>
      <c r="K5325" s="68">
        <f>DATE(YEAR(tbl_raw_data[[#This Row],[Date Actioned]]),MONTH(tbl_raw_data[[#This Row],[Date Actioned]]),DAY(tbl_raw_data[[#This Row],[Date Actioned]]))</f>
        <v>45152</v>
      </c>
      <c r="L5325" s="65" t="str">
        <f>UPPER(TEXT(tbl_raw_data[[#This Row],[updated_date]],"MMMM"))</f>
        <v>AUGUST</v>
      </c>
      <c r="M5325" s="65" t="str">
        <f>"WEEK "&amp;IF(ROUNDUP(DAY(tbl_raw_data[[#This Row],[updated_date]])/7,0)=5,4,ROUNDUP(DAY(tbl_raw_data[[#This Row],[updated_date]])/7,0))</f>
        <v>WEEK 2</v>
      </c>
      <c r="N5325" s="71" t="str">
        <f>UPPER(VLOOKUP(tbl_raw_data[[#This Row],[Analyst]],settings!$A$1:$B$15,2,0))</f>
        <v>SHAHID</v>
      </c>
      <c r="O5325" s="71" t="str">
        <f>TRIM(UPPER(tbl_raw_data[[#This Row],[Outcome]]))</f>
        <v>WITHDRAW</v>
      </c>
      <c r="P5325" s="71" t="str">
        <f>TRIM(UPPER(tbl_raw_data[[#This Row],[Queue Name]]))</f>
        <v>CONSUMER POST BUREAU</v>
      </c>
      <c r="Q5325" s="71" t="str">
        <f>IF(tbl_raw_data[[#This Row],[time_taken_in_min]]&lt;=settings!$D$2,"SLA_MET","SLA_NOT_MET")</f>
        <v>SLA_MET</v>
      </c>
    </row>
    <row r="5326" spans="1:17" x14ac:dyDescent="0.3">
      <c r="A5326" s="7" t="s">
        <v>6289</v>
      </c>
      <c r="B5326" s="34">
        <v>45152.72210648148</v>
      </c>
      <c r="C5326" s="42">
        <v>45152.735173611109</v>
      </c>
      <c r="D5326" s="14" t="s">
        <v>55</v>
      </c>
      <c r="E5326" s="3" t="s">
        <v>11</v>
      </c>
      <c r="F5326" s="14" t="s">
        <v>206</v>
      </c>
      <c r="G5326" s="4"/>
      <c r="H5326" s="84" t="str">
        <f t="shared" si="83"/>
        <v>Reason Unknown</v>
      </c>
      <c r="I5326" s="63">
        <f>(tbl_raw_data[[#This Row],[Date Actioned]])-(tbl_raw_data[[#This Row],[Date Tagged]])</f>
        <v>1.3067129628325347E-2</v>
      </c>
      <c r="J5326" s="66">
        <f>HOUR(tbl_raw_data[[#This Row],[time_taken]])*60+MINUTE(tbl_raw_data[[#This Row],[time_taken]])+SECOND(tbl_raw_data[[#This Row],[time_taken]])/60</f>
        <v>18.816666666666666</v>
      </c>
      <c r="K5326" s="68">
        <f>DATE(YEAR(tbl_raw_data[[#This Row],[Date Actioned]]),MONTH(tbl_raw_data[[#This Row],[Date Actioned]]),DAY(tbl_raw_data[[#This Row],[Date Actioned]]))</f>
        <v>45152</v>
      </c>
      <c r="L5326" s="65" t="str">
        <f>UPPER(TEXT(tbl_raw_data[[#This Row],[updated_date]],"MMMM"))</f>
        <v>AUGUST</v>
      </c>
      <c r="M5326" s="65" t="str">
        <f>"WEEK "&amp;IF(ROUNDUP(DAY(tbl_raw_data[[#This Row],[updated_date]])/7,0)=5,4,ROUNDUP(DAY(tbl_raw_data[[#This Row],[updated_date]])/7,0))</f>
        <v>WEEK 2</v>
      </c>
      <c r="N5326" s="71" t="str">
        <f>UPPER(VLOOKUP(tbl_raw_data[[#This Row],[Analyst]],settings!$A$1:$B$15,2,0))</f>
        <v>HARDIK</v>
      </c>
      <c r="O5326" s="71" t="str">
        <f>TRIM(UPPER(tbl_raw_data[[#This Row],[Outcome]]))</f>
        <v>WITHDRAW</v>
      </c>
      <c r="P5326" s="71" t="str">
        <f>TRIM(UPPER(tbl_raw_data[[#This Row],[Queue Name]]))</f>
        <v>CONSUMER EXISTING</v>
      </c>
      <c r="Q5326" s="71" t="str">
        <f>IF(tbl_raw_data[[#This Row],[time_taken_in_min]]&lt;=settings!$D$2,"SLA_MET","SLA_NOT_MET")</f>
        <v>SLA_MET</v>
      </c>
    </row>
    <row r="5327" spans="1:17" x14ac:dyDescent="0.3">
      <c r="A5327" s="1" t="s">
        <v>6290</v>
      </c>
      <c r="B5327" s="34">
        <v>45152.806400462963</v>
      </c>
      <c r="C5327" s="43">
        <v>45152.811226851853</v>
      </c>
      <c r="D5327" s="15" t="s">
        <v>55</v>
      </c>
      <c r="E5327" s="6" t="s">
        <v>8</v>
      </c>
      <c r="F5327" s="15" t="s">
        <v>206</v>
      </c>
      <c r="G5327" s="9"/>
      <c r="H5327" s="84" t="str">
        <f t="shared" si="83"/>
        <v>Reason Unknown</v>
      </c>
      <c r="I5327" s="63">
        <f>(tbl_raw_data[[#This Row],[Date Actioned]])-(tbl_raw_data[[#This Row],[Date Tagged]])</f>
        <v>4.8263888893416151E-3</v>
      </c>
      <c r="J5327" s="66">
        <f>HOUR(tbl_raw_data[[#This Row],[time_taken]])*60+MINUTE(tbl_raw_data[[#This Row],[time_taken]])+SECOND(tbl_raw_data[[#This Row],[time_taken]])/60</f>
        <v>6.95</v>
      </c>
      <c r="K5327" s="68">
        <f>DATE(YEAR(tbl_raw_data[[#This Row],[Date Actioned]]),MONTH(tbl_raw_data[[#This Row],[Date Actioned]]),DAY(tbl_raw_data[[#This Row],[Date Actioned]]))</f>
        <v>45152</v>
      </c>
      <c r="L5327" s="65" t="str">
        <f>UPPER(TEXT(tbl_raw_data[[#This Row],[updated_date]],"MMMM"))</f>
        <v>AUGUST</v>
      </c>
      <c r="M5327" s="65" t="str">
        <f>"WEEK "&amp;IF(ROUNDUP(DAY(tbl_raw_data[[#This Row],[updated_date]])/7,0)=5,4,ROUNDUP(DAY(tbl_raw_data[[#This Row],[updated_date]])/7,0))</f>
        <v>WEEK 2</v>
      </c>
      <c r="N5327" s="71" t="str">
        <f>UPPER(VLOOKUP(tbl_raw_data[[#This Row],[Analyst]],settings!$A$1:$B$15,2,0))</f>
        <v>HARDIK</v>
      </c>
      <c r="O5327" s="71" t="str">
        <f>TRIM(UPPER(tbl_raw_data[[#This Row],[Outcome]]))</f>
        <v>WITHDRAW</v>
      </c>
      <c r="P5327" s="71" t="str">
        <f>TRIM(UPPER(tbl_raw_data[[#This Row],[Queue Name]]))</f>
        <v>CONSUMER POST BUREAU</v>
      </c>
      <c r="Q5327" s="71" t="str">
        <f>IF(tbl_raw_data[[#This Row],[time_taken_in_min]]&lt;=settings!$D$2,"SLA_MET","SLA_NOT_MET")</f>
        <v>SLA_MET</v>
      </c>
    </row>
    <row r="5328" spans="1:17" x14ac:dyDescent="0.3">
      <c r="A5328" s="5" t="s">
        <v>6291</v>
      </c>
      <c r="B5328" s="34">
        <v>45153.42728009259</v>
      </c>
      <c r="C5328" s="42">
        <v>45153.440972222219</v>
      </c>
      <c r="D5328" s="14" t="s">
        <v>55</v>
      </c>
      <c r="E5328" s="3" t="s">
        <v>8</v>
      </c>
      <c r="F5328" s="14" t="s">
        <v>22</v>
      </c>
      <c r="G5328" s="4"/>
      <c r="H5328" s="84" t="str">
        <f t="shared" si="83"/>
        <v>Reason Unknown</v>
      </c>
      <c r="I5328" s="63">
        <f>(tbl_raw_data[[#This Row],[Date Actioned]])-(tbl_raw_data[[#This Row],[Date Tagged]])</f>
        <v>1.3692129628907423E-2</v>
      </c>
      <c r="J5328" s="66">
        <f>HOUR(tbl_raw_data[[#This Row],[time_taken]])*60+MINUTE(tbl_raw_data[[#This Row],[time_taken]])+SECOND(tbl_raw_data[[#This Row],[time_taken]])/60</f>
        <v>19.716666666666665</v>
      </c>
      <c r="K5328" s="68">
        <f>DATE(YEAR(tbl_raw_data[[#This Row],[Date Actioned]]),MONTH(tbl_raw_data[[#This Row],[Date Actioned]]),DAY(tbl_raw_data[[#This Row],[Date Actioned]]))</f>
        <v>45153</v>
      </c>
      <c r="L5328" s="65" t="str">
        <f>UPPER(TEXT(tbl_raw_data[[#This Row],[updated_date]],"MMMM"))</f>
        <v>AUGUST</v>
      </c>
      <c r="M5328" s="65" t="str">
        <f>"WEEK "&amp;IF(ROUNDUP(DAY(tbl_raw_data[[#This Row],[updated_date]])/7,0)=5,4,ROUNDUP(DAY(tbl_raw_data[[#This Row],[updated_date]])/7,0))</f>
        <v>WEEK 3</v>
      </c>
      <c r="N5328" s="71" t="str">
        <f>UPPER(VLOOKUP(tbl_raw_data[[#This Row],[Analyst]],settings!$A$1:$B$15,2,0))</f>
        <v>ROHAN</v>
      </c>
      <c r="O5328" s="71" t="str">
        <f>TRIM(UPPER(tbl_raw_data[[#This Row],[Outcome]]))</f>
        <v>WITHDRAW</v>
      </c>
      <c r="P5328" s="71" t="str">
        <f>TRIM(UPPER(tbl_raw_data[[#This Row],[Queue Name]]))</f>
        <v>CONSUMER POST BUREAU</v>
      </c>
      <c r="Q5328" s="71" t="str">
        <f>IF(tbl_raw_data[[#This Row],[time_taken_in_min]]&lt;=settings!$D$2,"SLA_MET","SLA_NOT_MET")</f>
        <v>SLA_MET</v>
      </c>
    </row>
    <row r="5329" spans="1:17" x14ac:dyDescent="0.3">
      <c r="A5329" s="7" t="s">
        <v>6292</v>
      </c>
      <c r="B5329" s="34">
        <v>45153.442476851851</v>
      </c>
      <c r="C5329" s="43">
        <v>45153.448425925926</v>
      </c>
      <c r="D5329" s="15" t="s">
        <v>55</v>
      </c>
      <c r="E5329" s="6" t="s">
        <v>8</v>
      </c>
      <c r="F5329" s="15" t="s">
        <v>114</v>
      </c>
      <c r="G5329" s="9"/>
      <c r="H5329" s="84" t="str">
        <f t="shared" si="83"/>
        <v>Reason Unknown</v>
      </c>
      <c r="I5329" s="63">
        <f>(tbl_raw_data[[#This Row],[Date Actioned]])-(tbl_raw_data[[#This Row],[Date Tagged]])</f>
        <v>5.9490740750334226E-3</v>
      </c>
      <c r="J5329" s="66">
        <f>HOUR(tbl_raw_data[[#This Row],[time_taken]])*60+MINUTE(tbl_raw_data[[#This Row],[time_taken]])+SECOND(tbl_raw_data[[#This Row],[time_taken]])/60</f>
        <v>8.5666666666666664</v>
      </c>
      <c r="K5329" s="68">
        <f>DATE(YEAR(tbl_raw_data[[#This Row],[Date Actioned]]),MONTH(tbl_raw_data[[#This Row],[Date Actioned]]),DAY(tbl_raw_data[[#This Row],[Date Actioned]]))</f>
        <v>45153</v>
      </c>
      <c r="L5329" s="65" t="str">
        <f>UPPER(TEXT(tbl_raw_data[[#This Row],[updated_date]],"MMMM"))</f>
        <v>AUGUST</v>
      </c>
      <c r="M5329" s="65" t="str">
        <f>"WEEK "&amp;IF(ROUNDUP(DAY(tbl_raw_data[[#This Row],[updated_date]])/7,0)=5,4,ROUNDUP(DAY(tbl_raw_data[[#This Row],[updated_date]])/7,0))</f>
        <v>WEEK 3</v>
      </c>
      <c r="N5329" s="71" t="str">
        <f>UPPER(VLOOKUP(tbl_raw_data[[#This Row],[Analyst]],settings!$A$1:$B$15,2,0))</f>
        <v>FARDIN</v>
      </c>
      <c r="O5329" s="71" t="str">
        <f>TRIM(UPPER(tbl_raw_data[[#This Row],[Outcome]]))</f>
        <v>WITHDRAW</v>
      </c>
      <c r="P5329" s="71" t="str">
        <f>TRIM(UPPER(tbl_raw_data[[#This Row],[Queue Name]]))</f>
        <v>CONSUMER POST BUREAU</v>
      </c>
      <c r="Q5329" s="71" t="str">
        <f>IF(tbl_raw_data[[#This Row],[time_taken_in_min]]&lt;=settings!$D$2,"SLA_MET","SLA_NOT_MET")</f>
        <v>SLA_MET</v>
      </c>
    </row>
    <row r="5330" spans="1:17" x14ac:dyDescent="0.3">
      <c r="A5330" s="1" t="s">
        <v>6293</v>
      </c>
      <c r="B5330" s="34">
        <v>45153.443645833337</v>
      </c>
      <c r="C5330" s="42">
        <v>45153.462372685186</v>
      </c>
      <c r="D5330" s="14" t="s">
        <v>55</v>
      </c>
      <c r="E5330" s="3" t="s">
        <v>8</v>
      </c>
      <c r="F5330" s="14" t="s">
        <v>12</v>
      </c>
      <c r="G5330" s="4"/>
      <c r="H5330" s="84" t="str">
        <f t="shared" si="83"/>
        <v>Reason Unknown</v>
      </c>
      <c r="I5330" s="63">
        <f>(tbl_raw_data[[#This Row],[Date Actioned]])-(tbl_raw_data[[#This Row],[Date Tagged]])</f>
        <v>1.8726851849351078E-2</v>
      </c>
      <c r="J5330" s="66">
        <f>HOUR(tbl_raw_data[[#This Row],[time_taken]])*60+MINUTE(tbl_raw_data[[#This Row],[time_taken]])+SECOND(tbl_raw_data[[#This Row],[time_taken]])/60</f>
        <v>26.966666666666665</v>
      </c>
      <c r="K5330" s="68">
        <f>DATE(YEAR(tbl_raw_data[[#This Row],[Date Actioned]]),MONTH(tbl_raw_data[[#This Row],[Date Actioned]]),DAY(tbl_raw_data[[#This Row],[Date Actioned]]))</f>
        <v>45153</v>
      </c>
      <c r="L5330" s="65" t="str">
        <f>UPPER(TEXT(tbl_raw_data[[#This Row],[updated_date]],"MMMM"))</f>
        <v>AUGUST</v>
      </c>
      <c r="M5330" s="65" t="str">
        <f>"WEEK "&amp;IF(ROUNDUP(DAY(tbl_raw_data[[#This Row],[updated_date]])/7,0)=5,4,ROUNDUP(DAY(tbl_raw_data[[#This Row],[updated_date]])/7,0))</f>
        <v>WEEK 3</v>
      </c>
      <c r="N5330" s="71" t="str">
        <f>UPPER(VLOOKUP(tbl_raw_data[[#This Row],[Analyst]],settings!$A$1:$B$15,2,0))</f>
        <v>NITESH</v>
      </c>
      <c r="O5330" s="71" t="str">
        <f>TRIM(UPPER(tbl_raw_data[[#This Row],[Outcome]]))</f>
        <v>WITHDRAW</v>
      </c>
      <c r="P5330" s="71" t="str">
        <f>TRIM(UPPER(tbl_raw_data[[#This Row],[Queue Name]]))</f>
        <v>CONSUMER POST BUREAU</v>
      </c>
      <c r="Q5330" s="71" t="str">
        <f>IF(tbl_raw_data[[#This Row],[time_taken_in_min]]&lt;=settings!$D$2,"SLA_MET","SLA_NOT_MET")</f>
        <v>SLA_NOT_MET</v>
      </c>
    </row>
    <row r="5331" spans="1:17" x14ac:dyDescent="0.3">
      <c r="A5331" s="5" t="s">
        <v>6294</v>
      </c>
      <c r="B5331" s="34">
        <v>45153.468032407407</v>
      </c>
      <c r="C5331" s="43">
        <v>45153.481863425928</v>
      </c>
      <c r="D5331" s="15" t="s">
        <v>55</v>
      </c>
      <c r="E5331" s="6" t="s">
        <v>8</v>
      </c>
      <c r="F5331" s="15" t="s">
        <v>114</v>
      </c>
      <c r="G5331" s="9"/>
      <c r="H5331" s="84" t="str">
        <f t="shared" si="83"/>
        <v>Reason Unknown</v>
      </c>
      <c r="I5331" s="63">
        <f>(tbl_raw_data[[#This Row],[Date Actioned]])-(tbl_raw_data[[#This Row],[Date Tagged]])</f>
        <v>1.3831018521159422E-2</v>
      </c>
      <c r="J5331" s="66">
        <f>HOUR(tbl_raw_data[[#This Row],[time_taken]])*60+MINUTE(tbl_raw_data[[#This Row],[time_taken]])+SECOND(tbl_raw_data[[#This Row],[time_taken]])/60</f>
        <v>19.916666666666668</v>
      </c>
      <c r="K5331" s="68">
        <f>DATE(YEAR(tbl_raw_data[[#This Row],[Date Actioned]]),MONTH(tbl_raw_data[[#This Row],[Date Actioned]]),DAY(tbl_raw_data[[#This Row],[Date Actioned]]))</f>
        <v>45153</v>
      </c>
      <c r="L5331" s="65" t="str">
        <f>UPPER(TEXT(tbl_raw_data[[#This Row],[updated_date]],"MMMM"))</f>
        <v>AUGUST</v>
      </c>
      <c r="M5331" s="65" t="str">
        <f>"WEEK "&amp;IF(ROUNDUP(DAY(tbl_raw_data[[#This Row],[updated_date]])/7,0)=5,4,ROUNDUP(DAY(tbl_raw_data[[#This Row],[updated_date]])/7,0))</f>
        <v>WEEK 3</v>
      </c>
      <c r="N5331" s="71" t="str">
        <f>UPPER(VLOOKUP(tbl_raw_data[[#This Row],[Analyst]],settings!$A$1:$B$15,2,0))</f>
        <v>FARDIN</v>
      </c>
      <c r="O5331" s="71" t="str">
        <f>TRIM(UPPER(tbl_raw_data[[#This Row],[Outcome]]))</f>
        <v>WITHDRAW</v>
      </c>
      <c r="P5331" s="71" t="str">
        <f>TRIM(UPPER(tbl_raw_data[[#This Row],[Queue Name]]))</f>
        <v>CONSUMER POST BUREAU</v>
      </c>
      <c r="Q5331" s="71" t="str">
        <f>IF(tbl_raw_data[[#This Row],[time_taken_in_min]]&lt;=settings!$D$2,"SLA_MET","SLA_NOT_MET")</f>
        <v>SLA_MET</v>
      </c>
    </row>
    <row r="5332" spans="1:17" x14ac:dyDescent="0.3">
      <c r="A5332" s="7" t="s">
        <v>6295</v>
      </c>
      <c r="B5332" s="34">
        <v>45153.4925</v>
      </c>
      <c r="C5332" s="42">
        <v>45153.4996875</v>
      </c>
      <c r="D5332" s="14" t="s">
        <v>55</v>
      </c>
      <c r="E5332" s="3" t="s">
        <v>8</v>
      </c>
      <c r="F5332" s="14" t="s">
        <v>14</v>
      </c>
      <c r="G5332" s="4"/>
      <c r="H5332" s="84" t="str">
        <f t="shared" si="83"/>
        <v>Reason Unknown</v>
      </c>
      <c r="I5332" s="63">
        <f>(tbl_raw_data[[#This Row],[Date Actioned]])-(tbl_raw_data[[#This Row],[Date Tagged]])</f>
        <v>7.1874999994179234E-3</v>
      </c>
      <c r="J5332" s="66">
        <f>HOUR(tbl_raw_data[[#This Row],[time_taken]])*60+MINUTE(tbl_raw_data[[#This Row],[time_taken]])+SECOND(tbl_raw_data[[#This Row],[time_taken]])/60</f>
        <v>10.35</v>
      </c>
      <c r="K5332" s="68">
        <f>DATE(YEAR(tbl_raw_data[[#This Row],[Date Actioned]]),MONTH(tbl_raw_data[[#This Row],[Date Actioned]]),DAY(tbl_raw_data[[#This Row],[Date Actioned]]))</f>
        <v>45153</v>
      </c>
      <c r="L5332" s="65" t="str">
        <f>UPPER(TEXT(tbl_raw_data[[#This Row],[updated_date]],"MMMM"))</f>
        <v>AUGUST</v>
      </c>
      <c r="M5332" s="65" t="str">
        <f>"WEEK "&amp;IF(ROUNDUP(DAY(tbl_raw_data[[#This Row],[updated_date]])/7,0)=5,4,ROUNDUP(DAY(tbl_raw_data[[#This Row],[updated_date]])/7,0))</f>
        <v>WEEK 3</v>
      </c>
      <c r="N5332" s="71" t="str">
        <f>UPPER(VLOOKUP(tbl_raw_data[[#This Row],[Analyst]],settings!$A$1:$B$15,2,0))</f>
        <v>CAMROON</v>
      </c>
      <c r="O5332" s="71" t="str">
        <f>TRIM(UPPER(tbl_raw_data[[#This Row],[Outcome]]))</f>
        <v>WITHDRAW</v>
      </c>
      <c r="P5332" s="71" t="str">
        <f>TRIM(UPPER(tbl_raw_data[[#This Row],[Queue Name]]))</f>
        <v>CONSUMER POST BUREAU</v>
      </c>
      <c r="Q5332" s="71" t="str">
        <f>IF(tbl_raw_data[[#This Row],[time_taken_in_min]]&lt;=settings!$D$2,"SLA_MET","SLA_NOT_MET")</f>
        <v>SLA_MET</v>
      </c>
    </row>
    <row r="5333" spans="1:17" x14ac:dyDescent="0.3">
      <c r="A5333" s="1" t="s">
        <v>6296</v>
      </c>
      <c r="B5333" s="34">
        <v>45153.493622685186</v>
      </c>
      <c r="C5333" s="43">
        <v>45153.500300925924</v>
      </c>
      <c r="D5333" s="15" t="s">
        <v>55</v>
      </c>
      <c r="E5333" s="6" t="s">
        <v>8</v>
      </c>
      <c r="F5333" s="15" t="s">
        <v>12</v>
      </c>
      <c r="G5333" s="9"/>
      <c r="H5333" s="84" t="str">
        <f t="shared" si="83"/>
        <v>Reason Unknown</v>
      </c>
      <c r="I5333" s="63">
        <f>(tbl_raw_data[[#This Row],[Date Actioned]])-(tbl_raw_data[[#This Row],[Date Tagged]])</f>
        <v>6.6782407375285402E-3</v>
      </c>
      <c r="J5333" s="66">
        <f>HOUR(tbl_raw_data[[#This Row],[time_taken]])*60+MINUTE(tbl_raw_data[[#This Row],[time_taken]])+SECOND(tbl_raw_data[[#This Row],[time_taken]])/60</f>
        <v>9.6166666666666671</v>
      </c>
      <c r="K5333" s="68">
        <f>DATE(YEAR(tbl_raw_data[[#This Row],[Date Actioned]]),MONTH(tbl_raw_data[[#This Row],[Date Actioned]]),DAY(tbl_raw_data[[#This Row],[Date Actioned]]))</f>
        <v>45153</v>
      </c>
      <c r="L5333" s="65" t="str">
        <f>UPPER(TEXT(tbl_raw_data[[#This Row],[updated_date]],"MMMM"))</f>
        <v>AUGUST</v>
      </c>
      <c r="M5333" s="65" t="str">
        <f>"WEEK "&amp;IF(ROUNDUP(DAY(tbl_raw_data[[#This Row],[updated_date]])/7,0)=5,4,ROUNDUP(DAY(tbl_raw_data[[#This Row],[updated_date]])/7,0))</f>
        <v>WEEK 3</v>
      </c>
      <c r="N5333" s="71" t="str">
        <f>UPPER(VLOOKUP(tbl_raw_data[[#This Row],[Analyst]],settings!$A$1:$B$15,2,0))</f>
        <v>NITESH</v>
      </c>
      <c r="O5333" s="71" t="str">
        <f>TRIM(UPPER(tbl_raw_data[[#This Row],[Outcome]]))</f>
        <v>WITHDRAW</v>
      </c>
      <c r="P5333" s="71" t="str">
        <f>TRIM(UPPER(tbl_raw_data[[#This Row],[Queue Name]]))</f>
        <v>CONSUMER POST BUREAU</v>
      </c>
      <c r="Q5333" s="71" t="str">
        <f>IF(tbl_raw_data[[#This Row],[time_taken_in_min]]&lt;=settings!$D$2,"SLA_MET","SLA_NOT_MET")</f>
        <v>SLA_MET</v>
      </c>
    </row>
    <row r="5334" spans="1:17" x14ac:dyDescent="0.3">
      <c r="A5334" s="5" t="s">
        <v>6297</v>
      </c>
      <c r="B5334" s="34">
        <v>45153.519224537034</v>
      </c>
      <c r="C5334" s="42">
        <v>45153.522800925923</v>
      </c>
      <c r="D5334" s="14" t="s">
        <v>55</v>
      </c>
      <c r="E5334" s="3" t="s">
        <v>8</v>
      </c>
      <c r="F5334" s="14" t="s">
        <v>21</v>
      </c>
      <c r="G5334" s="4"/>
      <c r="H5334" s="84" t="str">
        <f t="shared" si="83"/>
        <v>Reason Unknown</v>
      </c>
      <c r="I5334" s="63">
        <f>(tbl_raw_data[[#This Row],[Date Actioned]])-(tbl_raw_data[[#This Row],[Date Tagged]])</f>
        <v>3.5763888881774619E-3</v>
      </c>
      <c r="J5334" s="66">
        <f>HOUR(tbl_raw_data[[#This Row],[time_taken]])*60+MINUTE(tbl_raw_data[[#This Row],[time_taken]])+SECOND(tbl_raw_data[[#This Row],[time_taken]])/60</f>
        <v>5.15</v>
      </c>
      <c r="K5334" s="68">
        <f>DATE(YEAR(tbl_raw_data[[#This Row],[Date Actioned]]),MONTH(tbl_raw_data[[#This Row],[Date Actioned]]),DAY(tbl_raw_data[[#This Row],[Date Actioned]]))</f>
        <v>45153</v>
      </c>
      <c r="L5334" s="65" t="str">
        <f>UPPER(TEXT(tbl_raw_data[[#This Row],[updated_date]],"MMMM"))</f>
        <v>AUGUST</v>
      </c>
      <c r="M5334" s="65" t="str">
        <f>"WEEK "&amp;IF(ROUNDUP(DAY(tbl_raw_data[[#This Row],[updated_date]])/7,0)=5,4,ROUNDUP(DAY(tbl_raw_data[[#This Row],[updated_date]])/7,0))</f>
        <v>WEEK 3</v>
      </c>
      <c r="N5334" s="71" t="str">
        <f>UPPER(VLOOKUP(tbl_raw_data[[#This Row],[Analyst]],settings!$A$1:$B$15,2,0))</f>
        <v>SHAHID</v>
      </c>
      <c r="O5334" s="71" t="str">
        <f>TRIM(UPPER(tbl_raw_data[[#This Row],[Outcome]]))</f>
        <v>WITHDRAW</v>
      </c>
      <c r="P5334" s="71" t="str">
        <f>TRIM(UPPER(tbl_raw_data[[#This Row],[Queue Name]]))</f>
        <v>CONSUMER POST BUREAU</v>
      </c>
      <c r="Q5334" s="71" t="str">
        <f>IF(tbl_raw_data[[#This Row],[time_taken_in_min]]&lt;=settings!$D$2,"SLA_MET","SLA_NOT_MET")</f>
        <v>SLA_MET</v>
      </c>
    </row>
    <row r="5335" spans="1:17" x14ac:dyDescent="0.3">
      <c r="A5335" s="7" t="s">
        <v>6298</v>
      </c>
      <c r="B5335" s="34">
        <v>45153.664039351854</v>
      </c>
      <c r="C5335" s="43">
        <v>45153.668298611112</v>
      </c>
      <c r="D5335" s="15" t="s">
        <v>55</v>
      </c>
      <c r="E5335" s="6" t="s">
        <v>8</v>
      </c>
      <c r="F5335" s="15" t="s">
        <v>24</v>
      </c>
      <c r="G5335" s="9"/>
      <c r="H5335" s="84" t="str">
        <f t="shared" si="83"/>
        <v>Reason Unknown</v>
      </c>
      <c r="I5335" s="63">
        <f>(tbl_raw_data[[#This Row],[Date Actioned]])-(tbl_raw_data[[#This Row],[Date Tagged]])</f>
        <v>4.2592592581058852E-3</v>
      </c>
      <c r="J5335" s="66">
        <f>HOUR(tbl_raw_data[[#This Row],[time_taken]])*60+MINUTE(tbl_raw_data[[#This Row],[time_taken]])+SECOND(tbl_raw_data[[#This Row],[time_taken]])/60</f>
        <v>6.1333333333333337</v>
      </c>
      <c r="K5335" s="68">
        <f>DATE(YEAR(tbl_raw_data[[#This Row],[Date Actioned]]),MONTH(tbl_raw_data[[#This Row],[Date Actioned]]),DAY(tbl_raw_data[[#This Row],[Date Actioned]]))</f>
        <v>45153</v>
      </c>
      <c r="L5335" s="65" t="str">
        <f>UPPER(TEXT(tbl_raw_data[[#This Row],[updated_date]],"MMMM"))</f>
        <v>AUGUST</v>
      </c>
      <c r="M5335" s="65" t="str">
        <f>"WEEK "&amp;IF(ROUNDUP(DAY(tbl_raw_data[[#This Row],[updated_date]])/7,0)=5,4,ROUNDUP(DAY(tbl_raw_data[[#This Row],[updated_date]])/7,0))</f>
        <v>WEEK 3</v>
      </c>
      <c r="N5335" s="71" t="str">
        <f>UPPER(VLOOKUP(tbl_raw_data[[#This Row],[Analyst]],settings!$A$1:$B$15,2,0))</f>
        <v>SAM</v>
      </c>
      <c r="O5335" s="71" t="str">
        <f>TRIM(UPPER(tbl_raw_data[[#This Row],[Outcome]]))</f>
        <v>WITHDRAW</v>
      </c>
      <c r="P5335" s="71" t="str">
        <f>TRIM(UPPER(tbl_raw_data[[#This Row],[Queue Name]]))</f>
        <v>CONSUMER POST BUREAU</v>
      </c>
      <c r="Q5335" s="71" t="str">
        <f>IF(tbl_raw_data[[#This Row],[time_taken_in_min]]&lt;=settings!$D$2,"SLA_MET","SLA_NOT_MET")</f>
        <v>SLA_MET</v>
      </c>
    </row>
    <row r="5336" spans="1:17" x14ac:dyDescent="0.3">
      <c r="A5336" s="1" t="s">
        <v>6299</v>
      </c>
      <c r="B5336" s="34">
        <v>45153.73164351852</v>
      </c>
      <c r="C5336" s="42">
        <v>45153.738437499997</v>
      </c>
      <c r="D5336" s="14" t="s">
        <v>55</v>
      </c>
      <c r="E5336" s="3" t="s">
        <v>8</v>
      </c>
      <c r="F5336" s="14" t="s">
        <v>12</v>
      </c>
      <c r="G5336" s="4"/>
      <c r="H5336" s="84" t="str">
        <f t="shared" si="83"/>
        <v>Reason Unknown</v>
      </c>
      <c r="I5336" s="63">
        <f>(tbl_raw_data[[#This Row],[Date Actioned]])-(tbl_raw_data[[#This Row],[Date Tagged]])</f>
        <v>6.7939814762212336E-3</v>
      </c>
      <c r="J5336" s="66">
        <f>HOUR(tbl_raw_data[[#This Row],[time_taken]])*60+MINUTE(tbl_raw_data[[#This Row],[time_taken]])+SECOND(tbl_raw_data[[#This Row],[time_taken]])/60</f>
        <v>9.7833333333333332</v>
      </c>
      <c r="K5336" s="68">
        <f>DATE(YEAR(tbl_raw_data[[#This Row],[Date Actioned]]),MONTH(tbl_raw_data[[#This Row],[Date Actioned]]),DAY(tbl_raw_data[[#This Row],[Date Actioned]]))</f>
        <v>45153</v>
      </c>
      <c r="L5336" s="65" t="str">
        <f>UPPER(TEXT(tbl_raw_data[[#This Row],[updated_date]],"MMMM"))</f>
        <v>AUGUST</v>
      </c>
      <c r="M5336" s="65" t="str">
        <f>"WEEK "&amp;IF(ROUNDUP(DAY(tbl_raw_data[[#This Row],[updated_date]])/7,0)=5,4,ROUNDUP(DAY(tbl_raw_data[[#This Row],[updated_date]])/7,0))</f>
        <v>WEEK 3</v>
      </c>
      <c r="N5336" s="71" t="str">
        <f>UPPER(VLOOKUP(tbl_raw_data[[#This Row],[Analyst]],settings!$A$1:$B$15,2,0))</f>
        <v>NITESH</v>
      </c>
      <c r="O5336" s="71" t="str">
        <f>TRIM(UPPER(tbl_raw_data[[#This Row],[Outcome]]))</f>
        <v>WITHDRAW</v>
      </c>
      <c r="P5336" s="71" t="str">
        <f>TRIM(UPPER(tbl_raw_data[[#This Row],[Queue Name]]))</f>
        <v>CONSUMER POST BUREAU</v>
      </c>
      <c r="Q5336" s="71" t="str">
        <f>IF(tbl_raw_data[[#This Row],[time_taken_in_min]]&lt;=settings!$D$2,"SLA_MET","SLA_NOT_MET")</f>
        <v>SLA_MET</v>
      </c>
    </row>
    <row r="5337" spans="1:17" x14ac:dyDescent="0.3">
      <c r="A5337" s="5" t="s">
        <v>6300</v>
      </c>
      <c r="B5337" s="34">
        <v>45153.743807870371</v>
      </c>
      <c r="C5337" s="43">
        <v>45153.753171296295</v>
      </c>
      <c r="D5337" s="15" t="s">
        <v>55</v>
      </c>
      <c r="E5337" s="6" t="s">
        <v>8</v>
      </c>
      <c r="F5337" s="15" t="s">
        <v>14</v>
      </c>
      <c r="G5337" s="9"/>
      <c r="H5337" s="84" t="str">
        <f t="shared" si="83"/>
        <v>Reason Unknown</v>
      </c>
      <c r="I5337" s="63">
        <f>(tbl_raw_data[[#This Row],[Date Actioned]])-(tbl_raw_data[[#This Row],[Date Tagged]])</f>
        <v>9.3634259246755391E-3</v>
      </c>
      <c r="J5337" s="66">
        <f>HOUR(tbl_raw_data[[#This Row],[time_taken]])*60+MINUTE(tbl_raw_data[[#This Row],[time_taken]])+SECOND(tbl_raw_data[[#This Row],[time_taken]])/60</f>
        <v>13.483333333333333</v>
      </c>
      <c r="K5337" s="68">
        <f>DATE(YEAR(tbl_raw_data[[#This Row],[Date Actioned]]),MONTH(tbl_raw_data[[#This Row],[Date Actioned]]),DAY(tbl_raw_data[[#This Row],[Date Actioned]]))</f>
        <v>45153</v>
      </c>
      <c r="L5337" s="65" t="str">
        <f>UPPER(TEXT(tbl_raw_data[[#This Row],[updated_date]],"MMMM"))</f>
        <v>AUGUST</v>
      </c>
      <c r="M5337" s="65" t="str">
        <f>"WEEK "&amp;IF(ROUNDUP(DAY(tbl_raw_data[[#This Row],[updated_date]])/7,0)=5,4,ROUNDUP(DAY(tbl_raw_data[[#This Row],[updated_date]])/7,0))</f>
        <v>WEEK 3</v>
      </c>
      <c r="N5337" s="71" t="str">
        <f>UPPER(VLOOKUP(tbl_raw_data[[#This Row],[Analyst]],settings!$A$1:$B$15,2,0))</f>
        <v>CAMROON</v>
      </c>
      <c r="O5337" s="71" t="str">
        <f>TRIM(UPPER(tbl_raw_data[[#This Row],[Outcome]]))</f>
        <v>WITHDRAW</v>
      </c>
      <c r="P5337" s="71" t="str">
        <f>TRIM(UPPER(tbl_raw_data[[#This Row],[Queue Name]]))</f>
        <v>CONSUMER POST BUREAU</v>
      </c>
      <c r="Q5337" s="71" t="str">
        <f>IF(tbl_raw_data[[#This Row],[time_taken_in_min]]&lt;=settings!$D$2,"SLA_MET","SLA_NOT_MET")</f>
        <v>SLA_MET</v>
      </c>
    </row>
    <row r="5338" spans="1:17" x14ac:dyDescent="0.3">
      <c r="A5338" s="7" t="s">
        <v>6301</v>
      </c>
      <c r="B5338" s="34">
        <v>45154.100081018521</v>
      </c>
      <c r="C5338" s="42">
        <v>45154.362719907411</v>
      </c>
      <c r="D5338" s="14" t="s">
        <v>55</v>
      </c>
      <c r="E5338" s="3" t="s">
        <v>8</v>
      </c>
      <c r="F5338" s="14" t="s">
        <v>114</v>
      </c>
      <c r="G5338" s="4"/>
      <c r="H5338" s="84" t="str">
        <f t="shared" si="83"/>
        <v>Reason Unknown</v>
      </c>
      <c r="I5338" s="63">
        <f>(tbl_raw_data[[#This Row],[Date Actioned]])-(tbl_raw_data[[#This Row],[Date Tagged]])</f>
        <v>0.26263888888934162</v>
      </c>
      <c r="J5338" s="66">
        <f>HOUR(tbl_raw_data[[#This Row],[time_taken]])*60+MINUTE(tbl_raw_data[[#This Row],[time_taken]])+SECOND(tbl_raw_data[[#This Row],[time_taken]])/60</f>
        <v>378.2</v>
      </c>
      <c r="K5338" s="68">
        <f>DATE(YEAR(tbl_raw_data[[#This Row],[Date Actioned]]),MONTH(tbl_raw_data[[#This Row],[Date Actioned]]),DAY(tbl_raw_data[[#This Row],[Date Actioned]]))</f>
        <v>45154</v>
      </c>
      <c r="L5338" s="65" t="str">
        <f>UPPER(TEXT(tbl_raw_data[[#This Row],[updated_date]],"MMMM"))</f>
        <v>AUGUST</v>
      </c>
      <c r="M5338" s="65" t="str">
        <f>"WEEK "&amp;IF(ROUNDUP(DAY(tbl_raw_data[[#This Row],[updated_date]])/7,0)=5,4,ROUNDUP(DAY(tbl_raw_data[[#This Row],[updated_date]])/7,0))</f>
        <v>WEEK 3</v>
      </c>
      <c r="N5338" s="71" t="str">
        <f>UPPER(VLOOKUP(tbl_raw_data[[#This Row],[Analyst]],settings!$A$1:$B$15,2,0))</f>
        <v>FARDIN</v>
      </c>
      <c r="O5338" s="71" t="str">
        <f>TRIM(UPPER(tbl_raw_data[[#This Row],[Outcome]]))</f>
        <v>WITHDRAW</v>
      </c>
      <c r="P5338" s="71" t="str">
        <f>TRIM(UPPER(tbl_raw_data[[#This Row],[Queue Name]]))</f>
        <v>CONSUMER POST BUREAU</v>
      </c>
      <c r="Q5338" s="71" t="str">
        <f>IF(tbl_raw_data[[#This Row],[time_taken_in_min]]&lt;=settings!$D$2,"SLA_MET","SLA_NOT_MET")</f>
        <v>SLA_NOT_MET</v>
      </c>
    </row>
    <row r="5339" spans="1:17" x14ac:dyDescent="0.3">
      <c r="A5339" s="1" t="s">
        <v>6302</v>
      </c>
      <c r="B5339" s="34">
        <v>45154.482569444444</v>
      </c>
      <c r="C5339" s="43">
        <v>45154.489768518521</v>
      </c>
      <c r="D5339" s="15" t="s">
        <v>55</v>
      </c>
      <c r="E5339" s="6" t="s">
        <v>8</v>
      </c>
      <c r="F5339" s="15" t="s">
        <v>9</v>
      </c>
      <c r="G5339" s="9"/>
      <c r="H5339" s="84" t="str">
        <f t="shared" si="83"/>
        <v>Reason Unknown</v>
      </c>
      <c r="I5339" s="63">
        <f>(tbl_raw_data[[#This Row],[Date Actioned]])-(tbl_raw_data[[#This Row],[Date Tagged]])</f>
        <v>7.1990740761975758E-3</v>
      </c>
      <c r="J5339" s="66">
        <f>HOUR(tbl_raw_data[[#This Row],[time_taken]])*60+MINUTE(tbl_raw_data[[#This Row],[time_taken]])+SECOND(tbl_raw_data[[#This Row],[time_taken]])/60</f>
        <v>10.366666666666667</v>
      </c>
      <c r="K5339" s="68">
        <f>DATE(YEAR(tbl_raw_data[[#This Row],[Date Actioned]]),MONTH(tbl_raw_data[[#This Row],[Date Actioned]]),DAY(tbl_raw_data[[#This Row],[Date Actioned]]))</f>
        <v>45154</v>
      </c>
      <c r="L5339" s="65" t="str">
        <f>UPPER(TEXT(tbl_raw_data[[#This Row],[updated_date]],"MMMM"))</f>
        <v>AUGUST</v>
      </c>
      <c r="M5339" s="65" t="str">
        <f>"WEEK "&amp;IF(ROUNDUP(DAY(tbl_raw_data[[#This Row],[updated_date]])/7,0)=5,4,ROUNDUP(DAY(tbl_raw_data[[#This Row],[updated_date]])/7,0))</f>
        <v>WEEK 3</v>
      </c>
      <c r="N5339" s="71" t="str">
        <f>UPPER(VLOOKUP(tbl_raw_data[[#This Row],[Analyst]],settings!$A$1:$B$15,2,0))</f>
        <v>QUADIR</v>
      </c>
      <c r="O5339" s="71" t="str">
        <f>TRIM(UPPER(tbl_raw_data[[#This Row],[Outcome]]))</f>
        <v>WITHDRAW</v>
      </c>
      <c r="P5339" s="71" t="str">
        <f>TRIM(UPPER(tbl_raw_data[[#This Row],[Queue Name]]))</f>
        <v>CONSUMER POST BUREAU</v>
      </c>
      <c r="Q5339" s="71" t="str">
        <f>IF(tbl_raw_data[[#This Row],[time_taken_in_min]]&lt;=settings!$D$2,"SLA_MET","SLA_NOT_MET")</f>
        <v>SLA_MET</v>
      </c>
    </row>
    <row r="5340" spans="1:17" x14ac:dyDescent="0.3">
      <c r="A5340" s="5" t="s">
        <v>6303</v>
      </c>
      <c r="B5340" s="34">
        <v>45154.486481481479</v>
      </c>
      <c r="C5340" s="42">
        <v>45154.492974537039</v>
      </c>
      <c r="D5340" s="14" t="s">
        <v>55</v>
      </c>
      <c r="E5340" s="3" t="s">
        <v>8</v>
      </c>
      <c r="F5340" s="14" t="s">
        <v>22</v>
      </c>
      <c r="G5340" s="4"/>
      <c r="H5340" s="84" t="str">
        <f t="shared" si="83"/>
        <v>Reason Unknown</v>
      </c>
      <c r="I5340" s="63">
        <f>(tbl_raw_data[[#This Row],[Date Actioned]])-(tbl_raw_data[[#This Row],[Date Tagged]])</f>
        <v>6.4930555599858053E-3</v>
      </c>
      <c r="J5340" s="66">
        <f>HOUR(tbl_raw_data[[#This Row],[time_taken]])*60+MINUTE(tbl_raw_data[[#This Row],[time_taken]])+SECOND(tbl_raw_data[[#This Row],[time_taken]])/60</f>
        <v>9.35</v>
      </c>
      <c r="K5340" s="68">
        <f>DATE(YEAR(tbl_raw_data[[#This Row],[Date Actioned]]),MONTH(tbl_raw_data[[#This Row],[Date Actioned]]),DAY(tbl_raw_data[[#This Row],[Date Actioned]]))</f>
        <v>45154</v>
      </c>
      <c r="L5340" s="65" t="str">
        <f>UPPER(TEXT(tbl_raw_data[[#This Row],[updated_date]],"MMMM"))</f>
        <v>AUGUST</v>
      </c>
      <c r="M5340" s="65" t="str">
        <f>"WEEK "&amp;IF(ROUNDUP(DAY(tbl_raw_data[[#This Row],[updated_date]])/7,0)=5,4,ROUNDUP(DAY(tbl_raw_data[[#This Row],[updated_date]])/7,0))</f>
        <v>WEEK 3</v>
      </c>
      <c r="N5340" s="71" t="str">
        <f>UPPER(VLOOKUP(tbl_raw_data[[#This Row],[Analyst]],settings!$A$1:$B$15,2,0))</f>
        <v>ROHAN</v>
      </c>
      <c r="O5340" s="71" t="str">
        <f>TRIM(UPPER(tbl_raw_data[[#This Row],[Outcome]]))</f>
        <v>WITHDRAW</v>
      </c>
      <c r="P5340" s="71" t="str">
        <f>TRIM(UPPER(tbl_raw_data[[#This Row],[Queue Name]]))</f>
        <v>CONSUMER POST BUREAU</v>
      </c>
      <c r="Q5340" s="71" t="str">
        <f>IF(tbl_raw_data[[#This Row],[time_taken_in_min]]&lt;=settings!$D$2,"SLA_MET","SLA_NOT_MET")</f>
        <v>SLA_MET</v>
      </c>
    </row>
    <row r="5341" spans="1:17" x14ac:dyDescent="0.3">
      <c r="A5341" s="7" t="s">
        <v>6304</v>
      </c>
      <c r="B5341" s="34">
        <v>45154.502384259256</v>
      </c>
      <c r="C5341" s="43">
        <v>45154.511550925927</v>
      </c>
      <c r="D5341" s="15" t="s">
        <v>55</v>
      </c>
      <c r="E5341" s="6" t="s">
        <v>8</v>
      </c>
      <c r="F5341" s="15" t="s">
        <v>22</v>
      </c>
      <c r="G5341" s="9"/>
      <c r="H5341" s="84" t="str">
        <f t="shared" si="83"/>
        <v>Reason Unknown</v>
      </c>
      <c r="I5341" s="63">
        <f>(tbl_raw_data[[#This Row],[Date Actioned]])-(tbl_raw_data[[#This Row],[Date Tagged]])</f>
        <v>9.1666666703531519E-3</v>
      </c>
      <c r="J5341" s="66">
        <f>HOUR(tbl_raw_data[[#This Row],[time_taken]])*60+MINUTE(tbl_raw_data[[#This Row],[time_taken]])+SECOND(tbl_raw_data[[#This Row],[time_taken]])/60</f>
        <v>13.2</v>
      </c>
      <c r="K5341" s="68">
        <f>DATE(YEAR(tbl_raw_data[[#This Row],[Date Actioned]]),MONTH(tbl_raw_data[[#This Row],[Date Actioned]]),DAY(tbl_raw_data[[#This Row],[Date Actioned]]))</f>
        <v>45154</v>
      </c>
      <c r="L5341" s="65" t="str">
        <f>UPPER(TEXT(tbl_raw_data[[#This Row],[updated_date]],"MMMM"))</f>
        <v>AUGUST</v>
      </c>
      <c r="M5341" s="65" t="str">
        <f>"WEEK "&amp;IF(ROUNDUP(DAY(tbl_raw_data[[#This Row],[updated_date]])/7,0)=5,4,ROUNDUP(DAY(tbl_raw_data[[#This Row],[updated_date]])/7,0))</f>
        <v>WEEK 3</v>
      </c>
      <c r="N5341" s="71" t="str">
        <f>UPPER(VLOOKUP(tbl_raw_data[[#This Row],[Analyst]],settings!$A$1:$B$15,2,0))</f>
        <v>ROHAN</v>
      </c>
      <c r="O5341" s="71" t="str">
        <f>TRIM(UPPER(tbl_raw_data[[#This Row],[Outcome]]))</f>
        <v>WITHDRAW</v>
      </c>
      <c r="P5341" s="71" t="str">
        <f>TRIM(UPPER(tbl_raw_data[[#This Row],[Queue Name]]))</f>
        <v>CONSUMER POST BUREAU</v>
      </c>
      <c r="Q5341" s="71" t="str">
        <f>IF(tbl_raw_data[[#This Row],[time_taken_in_min]]&lt;=settings!$D$2,"SLA_MET","SLA_NOT_MET")</f>
        <v>SLA_MET</v>
      </c>
    </row>
    <row r="5342" spans="1:17" x14ac:dyDescent="0.3">
      <c r="A5342" s="1" t="s">
        <v>6305</v>
      </c>
      <c r="B5342" s="34">
        <v>45154.511655092596</v>
      </c>
      <c r="C5342" s="42">
        <v>45154.524398148147</v>
      </c>
      <c r="D5342" s="14" t="s">
        <v>55</v>
      </c>
      <c r="E5342" s="3" t="s">
        <v>8</v>
      </c>
      <c r="F5342" s="14" t="s">
        <v>12</v>
      </c>
      <c r="G5342" s="4"/>
      <c r="H5342" s="84" t="str">
        <f t="shared" si="83"/>
        <v>Reason Unknown</v>
      </c>
      <c r="I5342" s="63">
        <f>(tbl_raw_data[[#This Row],[Date Actioned]])-(tbl_raw_data[[#This Row],[Date Tagged]])</f>
        <v>1.2743055551254656E-2</v>
      </c>
      <c r="J5342" s="66">
        <f>HOUR(tbl_raw_data[[#This Row],[time_taken]])*60+MINUTE(tbl_raw_data[[#This Row],[time_taken]])+SECOND(tbl_raw_data[[#This Row],[time_taken]])/60</f>
        <v>18.350000000000001</v>
      </c>
      <c r="K5342" s="68">
        <f>DATE(YEAR(tbl_raw_data[[#This Row],[Date Actioned]]),MONTH(tbl_raw_data[[#This Row],[Date Actioned]]),DAY(tbl_raw_data[[#This Row],[Date Actioned]]))</f>
        <v>45154</v>
      </c>
      <c r="L5342" s="65" t="str">
        <f>UPPER(TEXT(tbl_raw_data[[#This Row],[updated_date]],"MMMM"))</f>
        <v>AUGUST</v>
      </c>
      <c r="M5342" s="65" t="str">
        <f>"WEEK "&amp;IF(ROUNDUP(DAY(tbl_raw_data[[#This Row],[updated_date]])/7,0)=5,4,ROUNDUP(DAY(tbl_raw_data[[#This Row],[updated_date]])/7,0))</f>
        <v>WEEK 3</v>
      </c>
      <c r="N5342" s="71" t="str">
        <f>UPPER(VLOOKUP(tbl_raw_data[[#This Row],[Analyst]],settings!$A$1:$B$15,2,0))</f>
        <v>NITESH</v>
      </c>
      <c r="O5342" s="71" t="str">
        <f>TRIM(UPPER(tbl_raw_data[[#This Row],[Outcome]]))</f>
        <v>WITHDRAW</v>
      </c>
      <c r="P5342" s="71" t="str">
        <f>TRIM(UPPER(tbl_raw_data[[#This Row],[Queue Name]]))</f>
        <v>CONSUMER POST BUREAU</v>
      </c>
      <c r="Q5342" s="71" t="str">
        <f>IF(tbl_raw_data[[#This Row],[time_taken_in_min]]&lt;=settings!$D$2,"SLA_MET","SLA_NOT_MET")</f>
        <v>SLA_MET</v>
      </c>
    </row>
    <row r="5343" spans="1:17" x14ac:dyDescent="0.3">
      <c r="A5343" s="5" t="s">
        <v>6306</v>
      </c>
      <c r="B5343" s="34">
        <v>45154.529988425929</v>
      </c>
      <c r="C5343" s="43">
        <v>45154.5390625</v>
      </c>
      <c r="D5343" s="15" t="s">
        <v>55</v>
      </c>
      <c r="E5343" s="6" t="s">
        <v>8</v>
      </c>
      <c r="F5343" s="15" t="s">
        <v>22</v>
      </c>
      <c r="G5343" s="9"/>
      <c r="H5343" s="84" t="str">
        <f t="shared" si="83"/>
        <v>Reason Unknown</v>
      </c>
      <c r="I5343" s="63">
        <f>(tbl_raw_data[[#This Row],[Date Actioned]])-(tbl_raw_data[[#This Row],[Date Tagged]])</f>
        <v>9.074074070667848E-3</v>
      </c>
      <c r="J5343" s="66">
        <f>HOUR(tbl_raw_data[[#This Row],[time_taken]])*60+MINUTE(tbl_raw_data[[#This Row],[time_taken]])+SECOND(tbl_raw_data[[#This Row],[time_taken]])/60</f>
        <v>13.066666666666666</v>
      </c>
      <c r="K5343" s="68">
        <f>DATE(YEAR(tbl_raw_data[[#This Row],[Date Actioned]]),MONTH(tbl_raw_data[[#This Row],[Date Actioned]]),DAY(tbl_raw_data[[#This Row],[Date Actioned]]))</f>
        <v>45154</v>
      </c>
      <c r="L5343" s="65" t="str">
        <f>UPPER(TEXT(tbl_raw_data[[#This Row],[updated_date]],"MMMM"))</f>
        <v>AUGUST</v>
      </c>
      <c r="M5343" s="65" t="str">
        <f>"WEEK "&amp;IF(ROUNDUP(DAY(tbl_raw_data[[#This Row],[updated_date]])/7,0)=5,4,ROUNDUP(DAY(tbl_raw_data[[#This Row],[updated_date]])/7,0))</f>
        <v>WEEK 3</v>
      </c>
      <c r="N5343" s="71" t="str">
        <f>UPPER(VLOOKUP(tbl_raw_data[[#This Row],[Analyst]],settings!$A$1:$B$15,2,0))</f>
        <v>ROHAN</v>
      </c>
      <c r="O5343" s="71" t="str">
        <f>TRIM(UPPER(tbl_raw_data[[#This Row],[Outcome]]))</f>
        <v>WITHDRAW</v>
      </c>
      <c r="P5343" s="71" t="str">
        <f>TRIM(UPPER(tbl_raw_data[[#This Row],[Queue Name]]))</f>
        <v>CONSUMER POST BUREAU</v>
      </c>
      <c r="Q5343" s="71" t="str">
        <f>IF(tbl_raw_data[[#This Row],[time_taken_in_min]]&lt;=settings!$D$2,"SLA_MET","SLA_NOT_MET")</f>
        <v>SLA_MET</v>
      </c>
    </row>
    <row r="5344" spans="1:17" x14ac:dyDescent="0.3">
      <c r="A5344" s="7" t="s">
        <v>6307</v>
      </c>
      <c r="B5344" s="34">
        <v>45154.59820601852</v>
      </c>
      <c r="C5344" s="42">
        <v>45154.611377314817</v>
      </c>
      <c r="D5344" s="14" t="s">
        <v>55</v>
      </c>
      <c r="E5344" s="3" t="s">
        <v>8</v>
      </c>
      <c r="F5344" s="14" t="s">
        <v>25</v>
      </c>
      <c r="G5344" s="4"/>
      <c r="H5344" s="84" t="str">
        <f t="shared" si="83"/>
        <v>Reason Unknown</v>
      </c>
      <c r="I5344" s="63">
        <f>(tbl_raw_data[[#This Row],[Date Actioned]])-(tbl_raw_data[[#This Row],[Date Tagged]])</f>
        <v>1.3171296297514345E-2</v>
      </c>
      <c r="J5344" s="66">
        <f>HOUR(tbl_raw_data[[#This Row],[time_taken]])*60+MINUTE(tbl_raw_data[[#This Row],[time_taken]])+SECOND(tbl_raw_data[[#This Row],[time_taken]])/60</f>
        <v>18.966666666666665</v>
      </c>
      <c r="K5344" s="68">
        <f>DATE(YEAR(tbl_raw_data[[#This Row],[Date Actioned]]),MONTH(tbl_raw_data[[#This Row],[Date Actioned]]),DAY(tbl_raw_data[[#This Row],[Date Actioned]]))</f>
        <v>45154</v>
      </c>
      <c r="L5344" s="65" t="str">
        <f>UPPER(TEXT(tbl_raw_data[[#This Row],[updated_date]],"MMMM"))</f>
        <v>AUGUST</v>
      </c>
      <c r="M5344" s="65" t="str">
        <f>"WEEK "&amp;IF(ROUNDUP(DAY(tbl_raw_data[[#This Row],[updated_date]])/7,0)=5,4,ROUNDUP(DAY(tbl_raw_data[[#This Row],[updated_date]])/7,0))</f>
        <v>WEEK 3</v>
      </c>
      <c r="N5344" s="71" t="str">
        <f>UPPER(VLOOKUP(tbl_raw_data[[#This Row],[Analyst]],settings!$A$1:$B$15,2,0))</f>
        <v>ASIF</v>
      </c>
      <c r="O5344" s="71" t="str">
        <f>TRIM(UPPER(tbl_raw_data[[#This Row],[Outcome]]))</f>
        <v>WITHDRAW</v>
      </c>
      <c r="P5344" s="71" t="str">
        <f>TRIM(UPPER(tbl_raw_data[[#This Row],[Queue Name]]))</f>
        <v>CONSUMER POST BUREAU</v>
      </c>
      <c r="Q5344" s="71" t="str">
        <f>IF(tbl_raw_data[[#This Row],[time_taken_in_min]]&lt;=settings!$D$2,"SLA_MET","SLA_NOT_MET")</f>
        <v>SLA_MET</v>
      </c>
    </row>
    <row r="5345" spans="1:17" x14ac:dyDescent="0.3">
      <c r="A5345" s="1" t="s">
        <v>6308</v>
      </c>
      <c r="B5345" s="34">
        <v>45154.603831018518</v>
      </c>
      <c r="C5345" s="43">
        <v>45154.613969907405</v>
      </c>
      <c r="D5345" s="15" t="s">
        <v>55</v>
      </c>
      <c r="E5345" s="6" t="s">
        <v>8</v>
      </c>
      <c r="F5345" s="15" t="s">
        <v>114</v>
      </c>
      <c r="G5345" s="9"/>
      <c r="H5345" s="84" t="str">
        <f t="shared" si="83"/>
        <v>Reason Unknown</v>
      </c>
      <c r="I5345" s="63">
        <f>(tbl_raw_data[[#This Row],[Date Actioned]])-(tbl_raw_data[[#This Row],[Date Tagged]])</f>
        <v>1.0138888887013309E-2</v>
      </c>
      <c r="J5345" s="66">
        <f>HOUR(tbl_raw_data[[#This Row],[time_taken]])*60+MINUTE(tbl_raw_data[[#This Row],[time_taken]])+SECOND(tbl_raw_data[[#This Row],[time_taken]])/60</f>
        <v>14.6</v>
      </c>
      <c r="K5345" s="68">
        <f>DATE(YEAR(tbl_raw_data[[#This Row],[Date Actioned]]),MONTH(tbl_raw_data[[#This Row],[Date Actioned]]),DAY(tbl_raw_data[[#This Row],[Date Actioned]]))</f>
        <v>45154</v>
      </c>
      <c r="L5345" s="65" t="str">
        <f>UPPER(TEXT(tbl_raw_data[[#This Row],[updated_date]],"MMMM"))</f>
        <v>AUGUST</v>
      </c>
      <c r="M5345" s="65" t="str">
        <f>"WEEK "&amp;IF(ROUNDUP(DAY(tbl_raw_data[[#This Row],[updated_date]])/7,0)=5,4,ROUNDUP(DAY(tbl_raw_data[[#This Row],[updated_date]])/7,0))</f>
        <v>WEEK 3</v>
      </c>
      <c r="N5345" s="71" t="str">
        <f>UPPER(VLOOKUP(tbl_raw_data[[#This Row],[Analyst]],settings!$A$1:$B$15,2,0))</f>
        <v>FARDIN</v>
      </c>
      <c r="O5345" s="71" t="str">
        <f>TRIM(UPPER(tbl_raw_data[[#This Row],[Outcome]]))</f>
        <v>WITHDRAW</v>
      </c>
      <c r="P5345" s="71" t="str">
        <f>TRIM(UPPER(tbl_raw_data[[#This Row],[Queue Name]]))</f>
        <v>CONSUMER POST BUREAU</v>
      </c>
      <c r="Q5345" s="71" t="str">
        <f>IF(tbl_raw_data[[#This Row],[time_taken_in_min]]&lt;=settings!$D$2,"SLA_MET","SLA_NOT_MET")</f>
        <v>SLA_MET</v>
      </c>
    </row>
    <row r="5346" spans="1:17" x14ac:dyDescent="0.3">
      <c r="A5346" s="5" t="s">
        <v>6309</v>
      </c>
      <c r="B5346" s="34">
        <v>45154.623506944445</v>
      </c>
      <c r="C5346" s="42">
        <v>45154.63008101852</v>
      </c>
      <c r="D5346" s="14" t="s">
        <v>55</v>
      </c>
      <c r="E5346" s="3" t="s">
        <v>8</v>
      </c>
      <c r="F5346" s="14" t="s">
        <v>114</v>
      </c>
      <c r="G5346" s="4"/>
      <c r="H5346" s="84" t="str">
        <f t="shared" si="83"/>
        <v>Reason Unknown</v>
      </c>
      <c r="I5346" s="63">
        <f>(tbl_raw_data[[#This Row],[Date Actioned]])-(tbl_raw_data[[#This Row],[Date Tagged]])</f>
        <v>6.5740740756154992E-3</v>
      </c>
      <c r="J5346" s="66">
        <f>HOUR(tbl_raw_data[[#This Row],[time_taken]])*60+MINUTE(tbl_raw_data[[#This Row],[time_taken]])+SECOND(tbl_raw_data[[#This Row],[time_taken]])/60</f>
        <v>9.4666666666666668</v>
      </c>
      <c r="K5346" s="68">
        <f>DATE(YEAR(tbl_raw_data[[#This Row],[Date Actioned]]),MONTH(tbl_raw_data[[#This Row],[Date Actioned]]),DAY(tbl_raw_data[[#This Row],[Date Actioned]]))</f>
        <v>45154</v>
      </c>
      <c r="L5346" s="65" t="str">
        <f>UPPER(TEXT(tbl_raw_data[[#This Row],[updated_date]],"MMMM"))</f>
        <v>AUGUST</v>
      </c>
      <c r="M5346" s="65" t="str">
        <f>"WEEK "&amp;IF(ROUNDUP(DAY(tbl_raw_data[[#This Row],[updated_date]])/7,0)=5,4,ROUNDUP(DAY(tbl_raw_data[[#This Row],[updated_date]])/7,0))</f>
        <v>WEEK 3</v>
      </c>
      <c r="N5346" s="71" t="str">
        <f>UPPER(VLOOKUP(tbl_raw_data[[#This Row],[Analyst]],settings!$A$1:$B$15,2,0))</f>
        <v>FARDIN</v>
      </c>
      <c r="O5346" s="71" t="str">
        <f>TRIM(UPPER(tbl_raw_data[[#This Row],[Outcome]]))</f>
        <v>WITHDRAW</v>
      </c>
      <c r="P5346" s="71" t="str">
        <f>TRIM(UPPER(tbl_raw_data[[#This Row],[Queue Name]]))</f>
        <v>CONSUMER POST BUREAU</v>
      </c>
      <c r="Q5346" s="71" t="str">
        <f>IF(tbl_raw_data[[#This Row],[time_taken_in_min]]&lt;=settings!$D$2,"SLA_MET","SLA_NOT_MET")</f>
        <v>SLA_MET</v>
      </c>
    </row>
    <row r="5347" spans="1:17" x14ac:dyDescent="0.3">
      <c r="A5347" s="7" t="s">
        <v>6310</v>
      </c>
      <c r="B5347" s="34">
        <v>45154.623981481483</v>
      </c>
      <c r="C5347" s="43">
        <v>45154.632326388892</v>
      </c>
      <c r="D5347" s="15" t="s">
        <v>55</v>
      </c>
      <c r="E5347" s="6" t="s">
        <v>8</v>
      </c>
      <c r="F5347" s="15" t="s">
        <v>206</v>
      </c>
      <c r="G5347" s="9"/>
      <c r="H5347" s="84" t="str">
        <f t="shared" si="83"/>
        <v>Reason Unknown</v>
      </c>
      <c r="I5347" s="63">
        <f>(tbl_raw_data[[#This Row],[Date Actioned]])-(tbl_raw_data[[#This Row],[Date Tagged]])</f>
        <v>8.3449074081727304E-3</v>
      </c>
      <c r="J5347" s="66">
        <f>HOUR(tbl_raw_data[[#This Row],[time_taken]])*60+MINUTE(tbl_raw_data[[#This Row],[time_taken]])+SECOND(tbl_raw_data[[#This Row],[time_taken]])/60</f>
        <v>12.016666666666667</v>
      </c>
      <c r="K5347" s="68">
        <f>DATE(YEAR(tbl_raw_data[[#This Row],[Date Actioned]]),MONTH(tbl_raw_data[[#This Row],[Date Actioned]]),DAY(tbl_raw_data[[#This Row],[Date Actioned]]))</f>
        <v>45154</v>
      </c>
      <c r="L5347" s="65" t="str">
        <f>UPPER(TEXT(tbl_raw_data[[#This Row],[updated_date]],"MMMM"))</f>
        <v>AUGUST</v>
      </c>
      <c r="M5347" s="65" t="str">
        <f>"WEEK "&amp;IF(ROUNDUP(DAY(tbl_raw_data[[#This Row],[updated_date]])/7,0)=5,4,ROUNDUP(DAY(tbl_raw_data[[#This Row],[updated_date]])/7,0))</f>
        <v>WEEK 3</v>
      </c>
      <c r="N5347" s="71" t="str">
        <f>UPPER(VLOOKUP(tbl_raw_data[[#This Row],[Analyst]],settings!$A$1:$B$15,2,0))</f>
        <v>HARDIK</v>
      </c>
      <c r="O5347" s="71" t="str">
        <f>TRIM(UPPER(tbl_raw_data[[#This Row],[Outcome]]))</f>
        <v>WITHDRAW</v>
      </c>
      <c r="P5347" s="71" t="str">
        <f>TRIM(UPPER(tbl_raw_data[[#This Row],[Queue Name]]))</f>
        <v>CONSUMER POST BUREAU</v>
      </c>
      <c r="Q5347" s="71" t="str">
        <f>IF(tbl_raw_data[[#This Row],[time_taken_in_min]]&lt;=settings!$D$2,"SLA_MET","SLA_NOT_MET")</f>
        <v>SLA_MET</v>
      </c>
    </row>
    <row r="5348" spans="1:17" x14ac:dyDescent="0.3">
      <c r="A5348" s="1" t="s">
        <v>6311</v>
      </c>
      <c r="B5348" s="34">
        <v>45154.644097222219</v>
      </c>
      <c r="C5348" s="42">
        <v>45154.654409722221</v>
      </c>
      <c r="D5348" s="14" t="s">
        <v>55</v>
      </c>
      <c r="E5348" s="3" t="s">
        <v>8</v>
      </c>
      <c r="F5348" s="14" t="s">
        <v>206</v>
      </c>
      <c r="G5348" s="4"/>
      <c r="H5348" s="84" t="str">
        <f t="shared" si="83"/>
        <v>Reason Unknown</v>
      </c>
      <c r="I5348" s="63">
        <f>(tbl_raw_data[[#This Row],[Date Actioned]])-(tbl_raw_data[[#This Row],[Date Tagged]])</f>
        <v>1.0312500002328306E-2</v>
      </c>
      <c r="J5348" s="66">
        <f>HOUR(tbl_raw_data[[#This Row],[time_taken]])*60+MINUTE(tbl_raw_data[[#This Row],[time_taken]])+SECOND(tbl_raw_data[[#This Row],[time_taken]])/60</f>
        <v>14.85</v>
      </c>
      <c r="K5348" s="68">
        <f>DATE(YEAR(tbl_raw_data[[#This Row],[Date Actioned]]),MONTH(tbl_raw_data[[#This Row],[Date Actioned]]),DAY(tbl_raw_data[[#This Row],[Date Actioned]]))</f>
        <v>45154</v>
      </c>
      <c r="L5348" s="65" t="str">
        <f>UPPER(TEXT(tbl_raw_data[[#This Row],[updated_date]],"MMMM"))</f>
        <v>AUGUST</v>
      </c>
      <c r="M5348" s="65" t="str">
        <f>"WEEK "&amp;IF(ROUNDUP(DAY(tbl_raw_data[[#This Row],[updated_date]])/7,0)=5,4,ROUNDUP(DAY(tbl_raw_data[[#This Row],[updated_date]])/7,0))</f>
        <v>WEEK 3</v>
      </c>
      <c r="N5348" s="71" t="str">
        <f>UPPER(VLOOKUP(tbl_raw_data[[#This Row],[Analyst]],settings!$A$1:$B$15,2,0))</f>
        <v>HARDIK</v>
      </c>
      <c r="O5348" s="71" t="str">
        <f>TRIM(UPPER(tbl_raw_data[[#This Row],[Outcome]]))</f>
        <v>WITHDRAW</v>
      </c>
      <c r="P5348" s="71" t="str">
        <f>TRIM(UPPER(tbl_raw_data[[#This Row],[Queue Name]]))</f>
        <v>CONSUMER POST BUREAU</v>
      </c>
      <c r="Q5348" s="71" t="str">
        <f>IF(tbl_raw_data[[#This Row],[time_taken_in_min]]&lt;=settings!$D$2,"SLA_MET","SLA_NOT_MET")</f>
        <v>SLA_MET</v>
      </c>
    </row>
    <row r="5349" spans="1:17" x14ac:dyDescent="0.3">
      <c r="A5349" s="5" t="s">
        <v>6312</v>
      </c>
      <c r="B5349" s="34">
        <v>45154.651886574073</v>
      </c>
      <c r="C5349" s="43">
        <v>45154.65965277778</v>
      </c>
      <c r="D5349" s="15" t="s">
        <v>55</v>
      </c>
      <c r="E5349" s="6" t="s">
        <v>8</v>
      </c>
      <c r="F5349" s="15" t="s">
        <v>22</v>
      </c>
      <c r="G5349" s="9"/>
      <c r="H5349" s="84" t="str">
        <f t="shared" si="83"/>
        <v>Reason Unknown</v>
      </c>
      <c r="I5349" s="63">
        <f>(tbl_raw_data[[#This Row],[Date Actioned]])-(tbl_raw_data[[#This Row],[Date Tagged]])</f>
        <v>7.7662037074333057E-3</v>
      </c>
      <c r="J5349" s="66">
        <f>HOUR(tbl_raw_data[[#This Row],[time_taken]])*60+MINUTE(tbl_raw_data[[#This Row],[time_taken]])+SECOND(tbl_raw_data[[#This Row],[time_taken]])/60</f>
        <v>11.183333333333334</v>
      </c>
      <c r="K5349" s="68">
        <f>DATE(YEAR(tbl_raw_data[[#This Row],[Date Actioned]]),MONTH(tbl_raw_data[[#This Row],[Date Actioned]]),DAY(tbl_raw_data[[#This Row],[Date Actioned]]))</f>
        <v>45154</v>
      </c>
      <c r="L5349" s="65" t="str">
        <f>UPPER(TEXT(tbl_raw_data[[#This Row],[updated_date]],"MMMM"))</f>
        <v>AUGUST</v>
      </c>
      <c r="M5349" s="65" t="str">
        <f>"WEEK "&amp;IF(ROUNDUP(DAY(tbl_raw_data[[#This Row],[updated_date]])/7,0)=5,4,ROUNDUP(DAY(tbl_raw_data[[#This Row],[updated_date]])/7,0))</f>
        <v>WEEK 3</v>
      </c>
      <c r="N5349" s="71" t="str">
        <f>UPPER(VLOOKUP(tbl_raw_data[[#This Row],[Analyst]],settings!$A$1:$B$15,2,0))</f>
        <v>ROHAN</v>
      </c>
      <c r="O5349" s="71" t="str">
        <f>TRIM(UPPER(tbl_raw_data[[#This Row],[Outcome]]))</f>
        <v>WITHDRAW</v>
      </c>
      <c r="P5349" s="71" t="str">
        <f>TRIM(UPPER(tbl_raw_data[[#This Row],[Queue Name]]))</f>
        <v>CONSUMER POST BUREAU</v>
      </c>
      <c r="Q5349" s="71" t="str">
        <f>IF(tbl_raw_data[[#This Row],[time_taken_in_min]]&lt;=settings!$D$2,"SLA_MET","SLA_NOT_MET")</f>
        <v>SLA_MET</v>
      </c>
    </row>
    <row r="5350" spans="1:17" x14ac:dyDescent="0.3">
      <c r="A5350" s="7" t="s">
        <v>6313</v>
      </c>
      <c r="B5350" s="34">
        <v>45154.682164351849</v>
      </c>
      <c r="C5350" s="42">
        <v>45154.696226851855</v>
      </c>
      <c r="D5350" s="14" t="s">
        <v>55</v>
      </c>
      <c r="E5350" s="3" t="s">
        <v>8</v>
      </c>
      <c r="F5350" s="14" t="s">
        <v>206</v>
      </c>
      <c r="G5350" s="4"/>
      <c r="H5350" s="84" t="str">
        <f t="shared" si="83"/>
        <v>Reason Unknown</v>
      </c>
      <c r="I5350" s="63">
        <f>(tbl_raw_data[[#This Row],[Date Actioned]])-(tbl_raw_data[[#This Row],[Date Tagged]])</f>
        <v>1.4062500005820766E-2</v>
      </c>
      <c r="J5350" s="66">
        <f>HOUR(tbl_raw_data[[#This Row],[time_taken]])*60+MINUTE(tbl_raw_data[[#This Row],[time_taken]])+SECOND(tbl_raw_data[[#This Row],[time_taken]])/60</f>
        <v>20.25</v>
      </c>
      <c r="K5350" s="68">
        <f>DATE(YEAR(tbl_raw_data[[#This Row],[Date Actioned]]),MONTH(tbl_raw_data[[#This Row],[Date Actioned]]),DAY(tbl_raw_data[[#This Row],[Date Actioned]]))</f>
        <v>45154</v>
      </c>
      <c r="L5350" s="65" t="str">
        <f>UPPER(TEXT(tbl_raw_data[[#This Row],[updated_date]],"MMMM"))</f>
        <v>AUGUST</v>
      </c>
      <c r="M5350" s="65" t="str">
        <f>"WEEK "&amp;IF(ROUNDUP(DAY(tbl_raw_data[[#This Row],[updated_date]])/7,0)=5,4,ROUNDUP(DAY(tbl_raw_data[[#This Row],[updated_date]])/7,0))</f>
        <v>WEEK 3</v>
      </c>
      <c r="N5350" s="71" t="str">
        <f>UPPER(VLOOKUP(tbl_raw_data[[#This Row],[Analyst]],settings!$A$1:$B$15,2,0))</f>
        <v>HARDIK</v>
      </c>
      <c r="O5350" s="71" t="str">
        <f>TRIM(UPPER(tbl_raw_data[[#This Row],[Outcome]]))</f>
        <v>WITHDRAW</v>
      </c>
      <c r="P5350" s="71" t="str">
        <f>TRIM(UPPER(tbl_raw_data[[#This Row],[Queue Name]]))</f>
        <v>CONSUMER POST BUREAU</v>
      </c>
      <c r="Q5350" s="71" t="str">
        <f>IF(tbl_raw_data[[#This Row],[time_taken_in_min]]&lt;=settings!$D$2,"SLA_MET","SLA_NOT_MET")</f>
        <v>SLA_NOT_MET</v>
      </c>
    </row>
    <row r="5351" spans="1:17" x14ac:dyDescent="0.3">
      <c r="A5351" s="1" t="s">
        <v>6314</v>
      </c>
      <c r="B5351" s="34">
        <v>45154.700127314813</v>
      </c>
      <c r="C5351" s="43">
        <v>45154.718622685185</v>
      </c>
      <c r="D5351" s="15" t="s">
        <v>55</v>
      </c>
      <c r="E5351" s="6" t="s">
        <v>8</v>
      </c>
      <c r="F5351" s="15" t="s">
        <v>9</v>
      </c>
      <c r="G5351" s="9"/>
      <c r="H5351" s="84" t="str">
        <f t="shared" si="83"/>
        <v>Reason Unknown</v>
      </c>
      <c r="I5351" s="63">
        <f>(tbl_raw_data[[#This Row],[Date Actioned]])-(tbl_raw_data[[#This Row],[Date Tagged]])</f>
        <v>1.8495370371965691E-2</v>
      </c>
      <c r="J5351" s="66">
        <f>HOUR(tbl_raw_data[[#This Row],[time_taken]])*60+MINUTE(tbl_raw_data[[#This Row],[time_taken]])+SECOND(tbl_raw_data[[#This Row],[time_taken]])/60</f>
        <v>26.633333333333333</v>
      </c>
      <c r="K5351" s="68">
        <f>DATE(YEAR(tbl_raw_data[[#This Row],[Date Actioned]]),MONTH(tbl_raw_data[[#This Row],[Date Actioned]]),DAY(tbl_raw_data[[#This Row],[Date Actioned]]))</f>
        <v>45154</v>
      </c>
      <c r="L5351" s="65" t="str">
        <f>UPPER(TEXT(tbl_raw_data[[#This Row],[updated_date]],"MMMM"))</f>
        <v>AUGUST</v>
      </c>
      <c r="M5351" s="65" t="str">
        <f>"WEEK "&amp;IF(ROUNDUP(DAY(tbl_raw_data[[#This Row],[updated_date]])/7,0)=5,4,ROUNDUP(DAY(tbl_raw_data[[#This Row],[updated_date]])/7,0))</f>
        <v>WEEK 3</v>
      </c>
      <c r="N5351" s="71" t="str">
        <f>UPPER(VLOOKUP(tbl_raw_data[[#This Row],[Analyst]],settings!$A$1:$B$15,2,0))</f>
        <v>QUADIR</v>
      </c>
      <c r="O5351" s="71" t="str">
        <f>TRIM(UPPER(tbl_raw_data[[#This Row],[Outcome]]))</f>
        <v>WITHDRAW</v>
      </c>
      <c r="P5351" s="71" t="str">
        <f>TRIM(UPPER(tbl_raw_data[[#This Row],[Queue Name]]))</f>
        <v>CONSUMER POST BUREAU</v>
      </c>
      <c r="Q5351" s="71" t="str">
        <f>IF(tbl_raw_data[[#This Row],[time_taken_in_min]]&lt;=settings!$D$2,"SLA_MET","SLA_NOT_MET")</f>
        <v>SLA_NOT_MET</v>
      </c>
    </row>
    <row r="5352" spans="1:17" x14ac:dyDescent="0.3">
      <c r="A5352" s="5" t="s">
        <v>6315</v>
      </c>
      <c r="B5352" s="34">
        <v>45154.726712962962</v>
      </c>
      <c r="C5352" s="42">
        <v>45154.752071759256</v>
      </c>
      <c r="D5352" s="14" t="s">
        <v>55</v>
      </c>
      <c r="E5352" s="3" t="s">
        <v>8</v>
      </c>
      <c r="F5352" s="14" t="s">
        <v>12</v>
      </c>
      <c r="G5352" s="4"/>
      <c r="H5352" s="84" t="str">
        <f t="shared" si="83"/>
        <v>Reason Unknown</v>
      </c>
      <c r="I5352" s="63">
        <f>(tbl_raw_data[[#This Row],[Date Actioned]])-(tbl_raw_data[[#This Row],[Date Tagged]])</f>
        <v>2.5358796294312924E-2</v>
      </c>
      <c r="J5352" s="66">
        <f>HOUR(tbl_raw_data[[#This Row],[time_taken]])*60+MINUTE(tbl_raw_data[[#This Row],[time_taken]])+SECOND(tbl_raw_data[[#This Row],[time_taken]])/60</f>
        <v>36.516666666666666</v>
      </c>
      <c r="K5352" s="68">
        <f>DATE(YEAR(tbl_raw_data[[#This Row],[Date Actioned]]),MONTH(tbl_raw_data[[#This Row],[Date Actioned]]),DAY(tbl_raw_data[[#This Row],[Date Actioned]]))</f>
        <v>45154</v>
      </c>
      <c r="L5352" s="65" t="str">
        <f>UPPER(TEXT(tbl_raw_data[[#This Row],[updated_date]],"MMMM"))</f>
        <v>AUGUST</v>
      </c>
      <c r="M5352" s="65" t="str">
        <f>"WEEK "&amp;IF(ROUNDUP(DAY(tbl_raw_data[[#This Row],[updated_date]])/7,0)=5,4,ROUNDUP(DAY(tbl_raw_data[[#This Row],[updated_date]])/7,0))</f>
        <v>WEEK 3</v>
      </c>
      <c r="N5352" s="71" t="str">
        <f>UPPER(VLOOKUP(tbl_raw_data[[#This Row],[Analyst]],settings!$A$1:$B$15,2,0))</f>
        <v>NITESH</v>
      </c>
      <c r="O5352" s="71" t="str">
        <f>TRIM(UPPER(tbl_raw_data[[#This Row],[Outcome]]))</f>
        <v>WITHDRAW</v>
      </c>
      <c r="P5352" s="71" t="str">
        <f>TRIM(UPPER(tbl_raw_data[[#This Row],[Queue Name]]))</f>
        <v>CONSUMER POST BUREAU</v>
      </c>
      <c r="Q5352" s="71" t="str">
        <f>IF(tbl_raw_data[[#This Row],[time_taken_in_min]]&lt;=settings!$D$2,"SLA_MET","SLA_NOT_MET")</f>
        <v>SLA_NOT_MET</v>
      </c>
    </row>
    <row r="5353" spans="1:17" x14ac:dyDescent="0.3">
      <c r="A5353" s="7" t="s">
        <v>6316</v>
      </c>
      <c r="B5353" s="34">
        <v>45154.75917824074</v>
      </c>
      <c r="C5353" s="43">
        <v>45154.776574074072</v>
      </c>
      <c r="D5353" s="15" t="s">
        <v>55</v>
      </c>
      <c r="E5353" s="6" t="s">
        <v>8</v>
      </c>
      <c r="F5353" s="15" t="s">
        <v>206</v>
      </c>
      <c r="G5353" s="9"/>
      <c r="H5353" s="84" t="str">
        <f t="shared" si="83"/>
        <v>Reason Unknown</v>
      </c>
      <c r="I5353" s="63">
        <f>(tbl_raw_data[[#This Row],[Date Actioned]])-(tbl_raw_data[[#This Row],[Date Tagged]])</f>
        <v>1.7395833332557231E-2</v>
      </c>
      <c r="J5353" s="66">
        <f>HOUR(tbl_raw_data[[#This Row],[time_taken]])*60+MINUTE(tbl_raw_data[[#This Row],[time_taken]])+SECOND(tbl_raw_data[[#This Row],[time_taken]])/60</f>
        <v>25.05</v>
      </c>
      <c r="K5353" s="68">
        <f>DATE(YEAR(tbl_raw_data[[#This Row],[Date Actioned]]),MONTH(tbl_raw_data[[#This Row],[Date Actioned]]),DAY(tbl_raw_data[[#This Row],[Date Actioned]]))</f>
        <v>45154</v>
      </c>
      <c r="L5353" s="65" t="str">
        <f>UPPER(TEXT(tbl_raw_data[[#This Row],[updated_date]],"MMMM"))</f>
        <v>AUGUST</v>
      </c>
      <c r="M5353" s="65" t="str">
        <f>"WEEK "&amp;IF(ROUNDUP(DAY(tbl_raw_data[[#This Row],[updated_date]])/7,0)=5,4,ROUNDUP(DAY(tbl_raw_data[[#This Row],[updated_date]])/7,0))</f>
        <v>WEEK 3</v>
      </c>
      <c r="N5353" s="71" t="str">
        <f>UPPER(VLOOKUP(tbl_raw_data[[#This Row],[Analyst]],settings!$A$1:$B$15,2,0))</f>
        <v>HARDIK</v>
      </c>
      <c r="O5353" s="71" t="str">
        <f>TRIM(UPPER(tbl_raw_data[[#This Row],[Outcome]]))</f>
        <v>WITHDRAW</v>
      </c>
      <c r="P5353" s="71" t="str">
        <f>TRIM(UPPER(tbl_raw_data[[#This Row],[Queue Name]]))</f>
        <v>CONSUMER POST BUREAU</v>
      </c>
      <c r="Q5353" s="71" t="str">
        <f>IF(tbl_raw_data[[#This Row],[time_taken_in_min]]&lt;=settings!$D$2,"SLA_MET","SLA_NOT_MET")</f>
        <v>SLA_NOT_MET</v>
      </c>
    </row>
    <row r="5354" spans="1:17" x14ac:dyDescent="0.3">
      <c r="A5354" s="1" t="s">
        <v>6317</v>
      </c>
      <c r="B5354" s="34">
        <v>45154.827743055554</v>
      </c>
      <c r="C5354" s="42">
        <v>45154.838807870372</v>
      </c>
      <c r="D5354" s="14" t="s">
        <v>55</v>
      </c>
      <c r="E5354" s="3" t="s">
        <v>8</v>
      </c>
      <c r="F5354" s="14" t="s">
        <v>206</v>
      </c>
      <c r="G5354" s="4"/>
      <c r="H5354" s="84" t="str">
        <f t="shared" si="83"/>
        <v>Reason Unknown</v>
      </c>
      <c r="I5354" s="63">
        <f>(tbl_raw_data[[#This Row],[Date Actioned]])-(tbl_raw_data[[#This Row],[Date Tagged]])</f>
        <v>1.1064814818382729E-2</v>
      </c>
      <c r="J5354" s="66">
        <f>HOUR(tbl_raw_data[[#This Row],[time_taken]])*60+MINUTE(tbl_raw_data[[#This Row],[time_taken]])+SECOND(tbl_raw_data[[#This Row],[time_taken]])/60</f>
        <v>15.933333333333334</v>
      </c>
      <c r="K5354" s="68">
        <f>DATE(YEAR(tbl_raw_data[[#This Row],[Date Actioned]]),MONTH(tbl_raw_data[[#This Row],[Date Actioned]]),DAY(tbl_raw_data[[#This Row],[Date Actioned]]))</f>
        <v>45154</v>
      </c>
      <c r="L5354" s="65" t="str">
        <f>UPPER(TEXT(tbl_raw_data[[#This Row],[updated_date]],"MMMM"))</f>
        <v>AUGUST</v>
      </c>
      <c r="M5354" s="65" t="str">
        <f>"WEEK "&amp;IF(ROUNDUP(DAY(tbl_raw_data[[#This Row],[updated_date]])/7,0)=5,4,ROUNDUP(DAY(tbl_raw_data[[#This Row],[updated_date]])/7,0))</f>
        <v>WEEK 3</v>
      </c>
      <c r="N5354" s="71" t="str">
        <f>UPPER(VLOOKUP(tbl_raw_data[[#This Row],[Analyst]],settings!$A$1:$B$15,2,0))</f>
        <v>HARDIK</v>
      </c>
      <c r="O5354" s="71" t="str">
        <f>TRIM(UPPER(tbl_raw_data[[#This Row],[Outcome]]))</f>
        <v>WITHDRAW</v>
      </c>
      <c r="P5354" s="71" t="str">
        <f>TRIM(UPPER(tbl_raw_data[[#This Row],[Queue Name]]))</f>
        <v>CONSUMER POST BUREAU</v>
      </c>
      <c r="Q5354" s="71" t="str">
        <f>IF(tbl_raw_data[[#This Row],[time_taken_in_min]]&lt;=settings!$D$2,"SLA_MET","SLA_NOT_MET")</f>
        <v>SLA_MET</v>
      </c>
    </row>
    <row r="5355" spans="1:17" x14ac:dyDescent="0.3">
      <c r="A5355" s="5" t="s">
        <v>6318</v>
      </c>
      <c r="B5355" s="34">
        <v>45155.01730324074</v>
      </c>
      <c r="C5355" s="43">
        <v>45155.359918981485</v>
      </c>
      <c r="D5355" s="15" t="s">
        <v>55</v>
      </c>
      <c r="E5355" s="6" t="s">
        <v>8</v>
      </c>
      <c r="F5355" s="15" t="s">
        <v>17</v>
      </c>
      <c r="G5355" s="9"/>
      <c r="H5355" s="84" t="str">
        <f t="shared" si="83"/>
        <v>Reason Unknown</v>
      </c>
      <c r="I5355" s="63">
        <f>(tbl_raw_data[[#This Row],[Date Actioned]])-(tbl_raw_data[[#This Row],[Date Tagged]])</f>
        <v>0.3426157407448045</v>
      </c>
      <c r="J5355" s="66">
        <f>HOUR(tbl_raw_data[[#This Row],[time_taken]])*60+MINUTE(tbl_raw_data[[#This Row],[time_taken]])+SECOND(tbl_raw_data[[#This Row],[time_taken]])/60</f>
        <v>493.36666666666667</v>
      </c>
      <c r="K5355" s="68">
        <f>DATE(YEAR(tbl_raw_data[[#This Row],[Date Actioned]]),MONTH(tbl_raw_data[[#This Row],[Date Actioned]]),DAY(tbl_raw_data[[#This Row],[Date Actioned]]))</f>
        <v>45155</v>
      </c>
      <c r="L5355" s="65" t="str">
        <f>UPPER(TEXT(tbl_raw_data[[#This Row],[updated_date]],"MMMM"))</f>
        <v>AUGUST</v>
      </c>
      <c r="M5355" s="65" t="str">
        <f>"WEEK "&amp;IF(ROUNDUP(DAY(tbl_raw_data[[#This Row],[updated_date]])/7,0)=5,4,ROUNDUP(DAY(tbl_raw_data[[#This Row],[updated_date]])/7,0))</f>
        <v>WEEK 3</v>
      </c>
      <c r="N5355" s="71" t="str">
        <f>UPPER(VLOOKUP(tbl_raw_data[[#This Row],[Analyst]],settings!$A$1:$B$15,2,0))</f>
        <v>MERCEDES</v>
      </c>
      <c r="O5355" s="71" t="str">
        <f>TRIM(UPPER(tbl_raw_data[[#This Row],[Outcome]]))</f>
        <v>WITHDRAW</v>
      </c>
      <c r="P5355" s="71" t="str">
        <f>TRIM(UPPER(tbl_raw_data[[#This Row],[Queue Name]]))</f>
        <v>CONSUMER POST BUREAU</v>
      </c>
      <c r="Q5355" s="71" t="str">
        <f>IF(tbl_raw_data[[#This Row],[time_taken_in_min]]&lt;=settings!$D$2,"SLA_MET","SLA_NOT_MET")</f>
        <v>SLA_NOT_MET</v>
      </c>
    </row>
    <row r="5356" spans="1:17" x14ac:dyDescent="0.3">
      <c r="A5356" s="7" t="s">
        <v>6319</v>
      </c>
      <c r="B5356" s="34">
        <v>45155.423402777778</v>
      </c>
      <c r="C5356" s="42">
        <v>45155.435694444444</v>
      </c>
      <c r="D5356" s="14" t="s">
        <v>55</v>
      </c>
      <c r="E5356" s="3" t="s">
        <v>8</v>
      </c>
      <c r="F5356" s="14" t="s">
        <v>17</v>
      </c>
      <c r="G5356" s="4"/>
      <c r="H5356" s="84" t="str">
        <f t="shared" si="83"/>
        <v>Reason Unknown</v>
      </c>
      <c r="I5356" s="63">
        <f>(tbl_raw_data[[#This Row],[Date Actioned]])-(tbl_raw_data[[#This Row],[Date Tagged]])</f>
        <v>1.2291666665987577E-2</v>
      </c>
      <c r="J5356" s="66">
        <f>HOUR(tbl_raw_data[[#This Row],[time_taken]])*60+MINUTE(tbl_raw_data[[#This Row],[time_taken]])+SECOND(tbl_raw_data[[#This Row],[time_taken]])/60</f>
        <v>17.7</v>
      </c>
      <c r="K5356" s="68">
        <f>DATE(YEAR(tbl_raw_data[[#This Row],[Date Actioned]]),MONTH(tbl_raw_data[[#This Row],[Date Actioned]]),DAY(tbl_raw_data[[#This Row],[Date Actioned]]))</f>
        <v>45155</v>
      </c>
      <c r="L5356" s="65" t="str">
        <f>UPPER(TEXT(tbl_raw_data[[#This Row],[updated_date]],"MMMM"))</f>
        <v>AUGUST</v>
      </c>
      <c r="M5356" s="65" t="str">
        <f>"WEEK "&amp;IF(ROUNDUP(DAY(tbl_raw_data[[#This Row],[updated_date]])/7,0)=5,4,ROUNDUP(DAY(tbl_raw_data[[#This Row],[updated_date]])/7,0))</f>
        <v>WEEK 3</v>
      </c>
      <c r="N5356" s="71" t="str">
        <f>UPPER(VLOOKUP(tbl_raw_data[[#This Row],[Analyst]],settings!$A$1:$B$15,2,0))</f>
        <v>MERCEDES</v>
      </c>
      <c r="O5356" s="71" t="str">
        <f>TRIM(UPPER(tbl_raw_data[[#This Row],[Outcome]]))</f>
        <v>WITHDRAW</v>
      </c>
      <c r="P5356" s="71" t="str">
        <f>TRIM(UPPER(tbl_raw_data[[#This Row],[Queue Name]]))</f>
        <v>CONSUMER POST BUREAU</v>
      </c>
      <c r="Q5356" s="71" t="str">
        <f>IF(tbl_raw_data[[#This Row],[time_taken_in_min]]&lt;=settings!$D$2,"SLA_MET","SLA_NOT_MET")</f>
        <v>SLA_MET</v>
      </c>
    </row>
    <row r="5357" spans="1:17" x14ac:dyDescent="0.3">
      <c r="A5357" s="1" t="s">
        <v>6320</v>
      </c>
      <c r="B5357" s="34">
        <v>45155.441296296296</v>
      </c>
      <c r="C5357" s="43">
        <v>45155.453796296293</v>
      </c>
      <c r="D5357" s="15" t="s">
        <v>55</v>
      </c>
      <c r="E5357" s="6" t="s">
        <v>11</v>
      </c>
      <c r="F5357" s="15" t="s">
        <v>17</v>
      </c>
      <c r="G5357" s="9"/>
      <c r="H5357" s="84" t="str">
        <f t="shared" si="83"/>
        <v>Reason Unknown</v>
      </c>
      <c r="I5357" s="63">
        <f>(tbl_raw_data[[#This Row],[Date Actioned]])-(tbl_raw_data[[#This Row],[Date Tagged]])</f>
        <v>1.2499999997089617E-2</v>
      </c>
      <c r="J5357" s="66">
        <f>HOUR(tbl_raw_data[[#This Row],[time_taken]])*60+MINUTE(tbl_raw_data[[#This Row],[time_taken]])+SECOND(tbl_raw_data[[#This Row],[time_taken]])/60</f>
        <v>18</v>
      </c>
      <c r="K5357" s="68">
        <f>DATE(YEAR(tbl_raw_data[[#This Row],[Date Actioned]]),MONTH(tbl_raw_data[[#This Row],[Date Actioned]]),DAY(tbl_raw_data[[#This Row],[Date Actioned]]))</f>
        <v>45155</v>
      </c>
      <c r="L5357" s="65" t="str">
        <f>UPPER(TEXT(tbl_raw_data[[#This Row],[updated_date]],"MMMM"))</f>
        <v>AUGUST</v>
      </c>
      <c r="M5357" s="65" t="str">
        <f>"WEEK "&amp;IF(ROUNDUP(DAY(tbl_raw_data[[#This Row],[updated_date]])/7,0)=5,4,ROUNDUP(DAY(tbl_raw_data[[#This Row],[updated_date]])/7,0))</f>
        <v>WEEK 3</v>
      </c>
      <c r="N5357" s="71" t="str">
        <f>UPPER(VLOOKUP(tbl_raw_data[[#This Row],[Analyst]],settings!$A$1:$B$15,2,0))</f>
        <v>MERCEDES</v>
      </c>
      <c r="O5357" s="71" t="str">
        <f>TRIM(UPPER(tbl_raw_data[[#This Row],[Outcome]]))</f>
        <v>WITHDRAW</v>
      </c>
      <c r="P5357" s="71" t="str">
        <f>TRIM(UPPER(tbl_raw_data[[#This Row],[Queue Name]]))</f>
        <v>CONSUMER EXISTING</v>
      </c>
      <c r="Q5357" s="71" t="str">
        <f>IF(tbl_raw_data[[#This Row],[time_taken_in_min]]&lt;=settings!$D$2,"SLA_MET","SLA_NOT_MET")</f>
        <v>SLA_MET</v>
      </c>
    </row>
    <row r="5358" spans="1:17" x14ac:dyDescent="0.3">
      <c r="A5358" s="5" t="s">
        <v>6321</v>
      </c>
      <c r="B5358" s="34">
        <v>45155.45275462963</v>
      </c>
      <c r="C5358" s="42">
        <v>45155.465162037035</v>
      </c>
      <c r="D5358" s="14" t="s">
        <v>55</v>
      </c>
      <c r="E5358" s="3" t="s">
        <v>11</v>
      </c>
      <c r="F5358" s="14" t="s">
        <v>17</v>
      </c>
      <c r="G5358" s="4"/>
      <c r="H5358" s="84" t="str">
        <f t="shared" si="83"/>
        <v>Reason Unknown</v>
      </c>
      <c r="I5358" s="63">
        <f>(tbl_raw_data[[#This Row],[Date Actioned]])-(tbl_raw_data[[#This Row],[Date Tagged]])</f>
        <v>1.2407407404680271E-2</v>
      </c>
      <c r="J5358" s="66">
        <f>HOUR(tbl_raw_data[[#This Row],[time_taken]])*60+MINUTE(tbl_raw_data[[#This Row],[time_taken]])+SECOND(tbl_raw_data[[#This Row],[time_taken]])/60</f>
        <v>17.866666666666667</v>
      </c>
      <c r="K5358" s="68">
        <f>DATE(YEAR(tbl_raw_data[[#This Row],[Date Actioned]]),MONTH(tbl_raw_data[[#This Row],[Date Actioned]]),DAY(tbl_raw_data[[#This Row],[Date Actioned]]))</f>
        <v>45155</v>
      </c>
      <c r="L5358" s="65" t="str">
        <f>UPPER(TEXT(tbl_raw_data[[#This Row],[updated_date]],"MMMM"))</f>
        <v>AUGUST</v>
      </c>
      <c r="M5358" s="65" t="str">
        <f>"WEEK "&amp;IF(ROUNDUP(DAY(tbl_raw_data[[#This Row],[updated_date]])/7,0)=5,4,ROUNDUP(DAY(tbl_raw_data[[#This Row],[updated_date]])/7,0))</f>
        <v>WEEK 3</v>
      </c>
      <c r="N5358" s="71" t="str">
        <f>UPPER(VLOOKUP(tbl_raw_data[[#This Row],[Analyst]],settings!$A$1:$B$15,2,0))</f>
        <v>MERCEDES</v>
      </c>
      <c r="O5358" s="71" t="str">
        <f>TRIM(UPPER(tbl_raw_data[[#This Row],[Outcome]]))</f>
        <v>WITHDRAW</v>
      </c>
      <c r="P5358" s="71" t="str">
        <f>TRIM(UPPER(tbl_raw_data[[#This Row],[Queue Name]]))</f>
        <v>CONSUMER EXISTING</v>
      </c>
      <c r="Q5358" s="71" t="str">
        <f>IF(tbl_raw_data[[#This Row],[time_taken_in_min]]&lt;=settings!$D$2,"SLA_MET","SLA_NOT_MET")</f>
        <v>SLA_MET</v>
      </c>
    </row>
    <row r="5359" spans="1:17" x14ac:dyDescent="0.3">
      <c r="A5359" s="7" t="s">
        <v>6322</v>
      </c>
      <c r="B5359" s="34">
        <v>45155.461331018516</v>
      </c>
      <c r="C5359" s="43">
        <v>45155.481747685182</v>
      </c>
      <c r="D5359" s="15" t="s">
        <v>55</v>
      </c>
      <c r="E5359" s="6" t="s">
        <v>8</v>
      </c>
      <c r="F5359" s="15" t="s">
        <v>9</v>
      </c>
      <c r="G5359" s="9"/>
      <c r="H5359" s="84" t="str">
        <f t="shared" si="83"/>
        <v>Reason Unknown</v>
      </c>
      <c r="I5359" s="63">
        <f>(tbl_raw_data[[#This Row],[Date Actioned]])-(tbl_raw_data[[#This Row],[Date Tagged]])</f>
        <v>2.0416666666278616E-2</v>
      </c>
      <c r="J5359" s="66">
        <f>HOUR(tbl_raw_data[[#This Row],[time_taken]])*60+MINUTE(tbl_raw_data[[#This Row],[time_taken]])+SECOND(tbl_raw_data[[#This Row],[time_taken]])/60</f>
        <v>29.4</v>
      </c>
      <c r="K5359" s="68">
        <f>DATE(YEAR(tbl_raw_data[[#This Row],[Date Actioned]]),MONTH(tbl_raw_data[[#This Row],[Date Actioned]]),DAY(tbl_raw_data[[#This Row],[Date Actioned]]))</f>
        <v>45155</v>
      </c>
      <c r="L5359" s="65" t="str">
        <f>UPPER(TEXT(tbl_raw_data[[#This Row],[updated_date]],"MMMM"))</f>
        <v>AUGUST</v>
      </c>
      <c r="M5359" s="65" t="str">
        <f>"WEEK "&amp;IF(ROUNDUP(DAY(tbl_raw_data[[#This Row],[updated_date]])/7,0)=5,4,ROUNDUP(DAY(tbl_raw_data[[#This Row],[updated_date]])/7,0))</f>
        <v>WEEK 3</v>
      </c>
      <c r="N5359" s="71" t="str">
        <f>UPPER(VLOOKUP(tbl_raw_data[[#This Row],[Analyst]],settings!$A$1:$B$15,2,0))</f>
        <v>QUADIR</v>
      </c>
      <c r="O5359" s="71" t="str">
        <f>TRIM(UPPER(tbl_raw_data[[#This Row],[Outcome]]))</f>
        <v>WITHDRAW</v>
      </c>
      <c r="P5359" s="71" t="str">
        <f>TRIM(UPPER(tbl_raw_data[[#This Row],[Queue Name]]))</f>
        <v>CONSUMER POST BUREAU</v>
      </c>
      <c r="Q5359" s="71" t="str">
        <f>IF(tbl_raw_data[[#This Row],[time_taken_in_min]]&lt;=settings!$D$2,"SLA_MET","SLA_NOT_MET")</f>
        <v>SLA_NOT_MET</v>
      </c>
    </row>
    <row r="5360" spans="1:17" x14ac:dyDescent="0.3">
      <c r="A5360" s="1" t="s">
        <v>6323</v>
      </c>
      <c r="B5360" s="34">
        <v>45155.483599537038</v>
      </c>
      <c r="C5360" s="42">
        <v>45155.500787037039</v>
      </c>
      <c r="D5360" s="14" t="s">
        <v>55</v>
      </c>
      <c r="E5360" s="3" t="s">
        <v>11</v>
      </c>
      <c r="F5360" s="14" t="s">
        <v>17</v>
      </c>
      <c r="G5360" s="4"/>
      <c r="H5360" s="84" t="str">
        <f t="shared" si="83"/>
        <v>Reason Unknown</v>
      </c>
      <c r="I5360" s="63">
        <f>(tbl_raw_data[[#This Row],[Date Actioned]])-(tbl_raw_data[[#This Row],[Date Tagged]])</f>
        <v>1.7187500001455192E-2</v>
      </c>
      <c r="J5360" s="66">
        <f>HOUR(tbl_raw_data[[#This Row],[time_taken]])*60+MINUTE(tbl_raw_data[[#This Row],[time_taken]])+SECOND(tbl_raw_data[[#This Row],[time_taken]])/60</f>
        <v>24.75</v>
      </c>
      <c r="K5360" s="68">
        <f>DATE(YEAR(tbl_raw_data[[#This Row],[Date Actioned]]),MONTH(tbl_raw_data[[#This Row],[Date Actioned]]),DAY(tbl_raw_data[[#This Row],[Date Actioned]]))</f>
        <v>45155</v>
      </c>
      <c r="L5360" s="65" t="str">
        <f>UPPER(TEXT(tbl_raw_data[[#This Row],[updated_date]],"MMMM"))</f>
        <v>AUGUST</v>
      </c>
      <c r="M5360" s="65" t="str">
        <f>"WEEK "&amp;IF(ROUNDUP(DAY(tbl_raw_data[[#This Row],[updated_date]])/7,0)=5,4,ROUNDUP(DAY(tbl_raw_data[[#This Row],[updated_date]])/7,0))</f>
        <v>WEEK 3</v>
      </c>
      <c r="N5360" s="71" t="str">
        <f>UPPER(VLOOKUP(tbl_raw_data[[#This Row],[Analyst]],settings!$A$1:$B$15,2,0))</f>
        <v>MERCEDES</v>
      </c>
      <c r="O5360" s="71" t="str">
        <f>TRIM(UPPER(tbl_raw_data[[#This Row],[Outcome]]))</f>
        <v>WITHDRAW</v>
      </c>
      <c r="P5360" s="71" t="str">
        <f>TRIM(UPPER(tbl_raw_data[[#This Row],[Queue Name]]))</f>
        <v>CONSUMER EXISTING</v>
      </c>
      <c r="Q5360" s="71" t="str">
        <f>IF(tbl_raw_data[[#This Row],[time_taken_in_min]]&lt;=settings!$D$2,"SLA_MET","SLA_NOT_MET")</f>
        <v>SLA_NOT_MET</v>
      </c>
    </row>
    <row r="5361" spans="1:17" x14ac:dyDescent="0.3">
      <c r="A5361" s="5" t="s">
        <v>6324</v>
      </c>
      <c r="B5361" s="34">
        <v>45155.502650462964</v>
      </c>
      <c r="C5361" s="43">
        <v>45155.52140046296</v>
      </c>
      <c r="D5361" s="15" t="s">
        <v>55</v>
      </c>
      <c r="E5361" s="6" t="s">
        <v>11</v>
      </c>
      <c r="F5361" s="15" t="s">
        <v>9</v>
      </c>
      <c r="G5361" s="9"/>
      <c r="H5361" s="84" t="str">
        <f t="shared" si="83"/>
        <v>Reason Unknown</v>
      </c>
      <c r="I5361" s="63">
        <f>(tbl_raw_data[[#This Row],[Date Actioned]])-(tbl_raw_data[[#This Row],[Date Tagged]])</f>
        <v>1.8749999995634425E-2</v>
      </c>
      <c r="J5361" s="66">
        <f>HOUR(tbl_raw_data[[#This Row],[time_taken]])*60+MINUTE(tbl_raw_data[[#This Row],[time_taken]])+SECOND(tbl_raw_data[[#This Row],[time_taken]])/60</f>
        <v>27</v>
      </c>
      <c r="K5361" s="68">
        <f>DATE(YEAR(tbl_raw_data[[#This Row],[Date Actioned]]),MONTH(tbl_raw_data[[#This Row],[Date Actioned]]),DAY(tbl_raw_data[[#This Row],[Date Actioned]]))</f>
        <v>45155</v>
      </c>
      <c r="L5361" s="65" t="str">
        <f>UPPER(TEXT(tbl_raw_data[[#This Row],[updated_date]],"MMMM"))</f>
        <v>AUGUST</v>
      </c>
      <c r="M5361" s="65" t="str">
        <f>"WEEK "&amp;IF(ROUNDUP(DAY(tbl_raw_data[[#This Row],[updated_date]])/7,0)=5,4,ROUNDUP(DAY(tbl_raw_data[[#This Row],[updated_date]])/7,0))</f>
        <v>WEEK 3</v>
      </c>
      <c r="N5361" s="71" t="str">
        <f>UPPER(VLOOKUP(tbl_raw_data[[#This Row],[Analyst]],settings!$A$1:$B$15,2,0))</f>
        <v>QUADIR</v>
      </c>
      <c r="O5361" s="71" t="str">
        <f>TRIM(UPPER(tbl_raw_data[[#This Row],[Outcome]]))</f>
        <v>WITHDRAW</v>
      </c>
      <c r="P5361" s="71" t="str">
        <f>TRIM(UPPER(tbl_raw_data[[#This Row],[Queue Name]]))</f>
        <v>CONSUMER EXISTING</v>
      </c>
      <c r="Q5361" s="71" t="str">
        <f>IF(tbl_raw_data[[#This Row],[time_taken_in_min]]&lt;=settings!$D$2,"SLA_MET","SLA_NOT_MET")</f>
        <v>SLA_NOT_MET</v>
      </c>
    </row>
    <row r="5362" spans="1:17" x14ac:dyDescent="0.3">
      <c r="A5362" s="7" t="s">
        <v>6325</v>
      </c>
      <c r="B5362" s="34">
        <v>45155.513136574074</v>
      </c>
      <c r="C5362" s="42">
        <v>45155.528101851851</v>
      </c>
      <c r="D5362" s="14" t="s">
        <v>55</v>
      </c>
      <c r="E5362" s="3" t="s">
        <v>8</v>
      </c>
      <c r="F5362" s="14" t="s">
        <v>17</v>
      </c>
      <c r="G5362" s="4"/>
      <c r="H5362" s="84" t="str">
        <f t="shared" si="83"/>
        <v>Reason Unknown</v>
      </c>
      <c r="I5362" s="63">
        <f>(tbl_raw_data[[#This Row],[Date Actioned]])-(tbl_raw_data[[#This Row],[Date Tagged]])</f>
        <v>1.4965277776354924E-2</v>
      </c>
      <c r="J5362" s="66">
        <f>HOUR(tbl_raw_data[[#This Row],[time_taken]])*60+MINUTE(tbl_raw_data[[#This Row],[time_taken]])+SECOND(tbl_raw_data[[#This Row],[time_taken]])/60</f>
        <v>21.55</v>
      </c>
      <c r="K5362" s="68">
        <f>DATE(YEAR(tbl_raw_data[[#This Row],[Date Actioned]]),MONTH(tbl_raw_data[[#This Row],[Date Actioned]]),DAY(tbl_raw_data[[#This Row],[Date Actioned]]))</f>
        <v>45155</v>
      </c>
      <c r="L5362" s="65" t="str">
        <f>UPPER(TEXT(tbl_raw_data[[#This Row],[updated_date]],"MMMM"))</f>
        <v>AUGUST</v>
      </c>
      <c r="M5362" s="65" t="str">
        <f>"WEEK "&amp;IF(ROUNDUP(DAY(tbl_raw_data[[#This Row],[updated_date]])/7,0)=5,4,ROUNDUP(DAY(tbl_raw_data[[#This Row],[updated_date]])/7,0))</f>
        <v>WEEK 3</v>
      </c>
      <c r="N5362" s="71" t="str">
        <f>UPPER(VLOOKUP(tbl_raw_data[[#This Row],[Analyst]],settings!$A$1:$B$15,2,0))</f>
        <v>MERCEDES</v>
      </c>
      <c r="O5362" s="71" t="str">
        <f>TRIM(UPPER(tbl_raw_data[[#This Row],[Outcome]]))</f>
        <v>WITHDRAW</v>
      </c>
      <c r="P5362" s="71" t="str">
        <f>TRIM(UPPER(tbl_raw_data[[#This Row],[Queue Name]]))</f>
        <v>CONSUMER POST BUREAU</v>
      </c>
      <c r="Q5362" s="71" t="str">
        <f>IF(tbl_raw_data[[#This Row],[time_taken_in_min]]&lt;=settings!$D$2,"SLA_MET","SLA_NOT_MET")</f>
        <v>SLA_NOT_MET</v>
      </c>
    </row>
    <row r="5363" spans="1:17" x14ac:dyDescent="0.3">
      <c r="A5363" s="1" t="s">
        <v>6326</v>
      </c>
      <c r="B5363" s="34">
        <v>45155.523078703707</v>
      </c>
      <c r="C5363" s="43">
        <v>45155.537835648145</v>
      </c>
      <c r="D5363" s="15" t="s">
        <v>55</v>
      </c>
      <c r="E5363" s="6" t="s">
        <v>8</v>
      </c>
      <c r="F5363" s="15" t="s">
        <v>17</v>
      </c>
      <c r="G5363" s="9"/>
      <c r="H5363" s="84" t="str">
        <f t="shared" si="83"/>
        <v>Reason Unknown</v>
      </c>
      <c r="I5363" s="63">
        <f>(tbl_raw_data[[#This Row],[Date Actioned]])-(tbl_raw_data[[#This Row],[Date Tagged]])</f>
        <v>1.4756944437976927E-2</v>
      </c>
      <c r="J5363" s="66">
        <f>HOUR(tbl_raw_data[[#This Row],[time_taken]])*60+MINUTE(tbl_raw_data[[#This Row],[time_taken]])+SECOND(tbl_raw_data[[#This Row],[time_taken]])/60</f>
        <v>21.25</v>
      </c>
      <c r="K5363" s="68">
        <f>DATE(YEAR(tbl_raw_data[[#This Row],[Date Actioned]]),MONTH(tbl_raw_data[[#This Row],[Date Actioned]]),DAY(tbl_raw_data[[#This Row],[Date Actioned]]))</f>
        <v>45155</v>
      </c>
      <c r="L5363" s="65" t="str">
        <f>UPPER(TEXT(tbl_raw_data[[#This Row],[updated_date]],"MMMM"))</f>
        <v>AUGUST</v>
      </c>
      <c r="M5363" s="65" t="str">
        <f>"WEEK "&amp;IF(ROUNDUP(DAY(tbl_raw_data[[#This Row],[updated_date]])/7,0)=5,4,ROUNDUP(DAY(tbl_raw_data[[#This Row],[updated_date]])/7,0))</f>
        <v>WEEK 3</v>
      </c>
      <c r="N5363" s="71" t="str">
        <f>UPPER(VLOOKUP(tbl_raw_data[[#This Row],[Analyst]],settings!$A$1:$B$15,2,0))</f>
        <v>MERCEDES</v>
      </c>
      <c r="O5363" s="71" t="str">
        <f>TRIM(UPPER(tbl_raw_data[[#This Row],[Outcome]]))</f>
        <v>WITHDRAW</v>
      </c>
      <c r="P5363" s="71" t="str">
        <f>TRIM(UPPER(tbl_raw_data[[#This Row],[Queue Name]]))</f>
        <v>CONSUMER POST BUREAU</v>
      </c>
      <c r="Q5363" s="71" t="str">
        <f>IF(tbl_raw_data[[#This Row],[time_taken_in_min]]&lt;=settings!$D$2,"SLA_MET","SLA_NOT_MET")</f>
        <v>SLA_NOT_MET</v>
      </c>
    </row>
    <row r="5364" spans="1:17" x14ac:dyDescent="0.3">
      <c r="A5364" s="5" t="s">
        <v>6327</v>
      </c>
      <c r="B5364" s="34">
        <v>45155.546527777777</v>
      </c>
      <c r="C5364" s="42">
        <v>45155.552187499998</v>
      </c>
      <c r="D5364" s="14" t="s">
        <v>55</v>
      </c>
      <c r="E5364" s="3" t="s">
        <v>8</v>
      </c>
      <c r="F5364" s="14" t="s">
        <v>114</v>
      </c>
      <c r="G5364" s="4"/>
      <c r="H5364" s="84" t="str">
        <f t="shared" si="83"/>
        <v>Reason Unknown</v>
      </c>
      <c r="I5364" s="63">
        <f>(tbl_raw_data[[#This Row],[Date Actioned]])-(tbl_raw_data[[#This Row],[Date Tagged]])</f>
        <v>5.6597222210257314E-3</v>
      </c>
      <c r="J5364" s="66">
        <f>HOUR(tbl_raw_data[[#This Row],[time_taken]])*60+MINUTE(tbl_raw_data[[#This Row],[time_taken]])+SECOND(tbl_raw_data[[#This Row],[time_taken]])/60</f>
        <v>8.15</v>
      </c>
      <c r="K5364" s="68">
        <f>DATE(YEAR(tbl_raw_data[[#This Row],[Date Actioned]]),MONTH(tbl_raw_data[[#This Row],[Date Actioned]]),DAY(tbl_raw_data[[#This Row],[Date Actioned]]))</f>
        <v>45155</v>
      </c>
      <c r="L5364" s="65" t="str">
        <f>UPPER(TEXT(tbl_raw_data[[#This Row],[updated_date]],"MMMM"))</f>
        <v>AUGUST</v>
      </c>
      <c r="M5364" s="65" t="str">
        <f>"WEEK "&amp;IF(ROUNDUP(DAY(tbl_raw_data[[#This Row],[updated_date]])/7,0)=5,4,ROUNDUP(DAY(tbl_raw_data[[#This Row],[updated_date]])/7,0))</f>
        <v>WEEK 3</v>
      </c>
      <c r="N5364" s="71" t="str">
        <f>UPPER(VLOOKUP(tbl_raw_data[[#This Row],[Analyst]],settings!$A$1:$B$15,2,0))</f>
        <v>FARDIN</v>
      </c>
      <c r="O5364" s="71" t="str">
        <f>TRIM(UPPER(tbl_raw_data[[#This Row],[Outcome]]))</f>
        <v>WITHDRAW</v>
      </c>
      <c r="P5364" s="71" t="str">
        <f>TRIM(UPPER(tbl_raw_data[[#This Row],[Queue Name]]))</f>
        <v>CONSUMER POST BUREAU</v>
      </c>
      <c r="Q5364" s="71" t="str">
        <f>IF(tbl_raw_data[[#This Row],[time_taken_in_min]]&lt;=settings!$D$2,"SLA_MET","SLA_NOT_MET")</f>
        <v>SLA_MET</v>
      </c>
    </row>
    <row r="5365" spans="1:17" x14ac:dyDescent="0.3">
      <c r="A5365" s="7" t="s">
        <v>6328</v>
      </c>
      <c r="B5365" s="34">
        <v>45155.560428240744</v>
      </c>
      <c r="C5365" s="43">
        <v>45155.568784722222</v>
      </c>
      <c r="D5365" s="15" t="s">
        <v>55</v>
      </c>
      <c r="E5365" s="6" t="s">
        <v>8</v>
      </c>
      <c r="F5365" s="15" t="s">
        <v>114</v>
      </c>
      <c r="G5365" s="9"/>
      <c r="H5365" s="84" t="str">
        <f t="shared" si="83"/>
        <v>Reason Unknown</v>
      </c>
      <c r="I5365" s="63">
        <f>(tbl_raw_data[[#This Row],[Date Actioned]])-(tbl_raw_data[[#This Row],[Date Tagged]])</f>
        <v>8.3564814776764251E-3</v>
      </c>
      <c r="J5365" s="66">
        <f>HOUR(tbl_raw_data[[#This Row],[time_taken]])*60+MINUTE(tbl_raw_data[[#This Row],[time_taken]])+SECOND(tbl_raw_data[[#This Row],[time_taken]])/60</f>
        <v>12.033333333333333</v>
      </c>
      <c r="K5365" s="68">
        <f>DATE(YEAR(tbl_raw_data[[#This Row],[Date Actioned]]),MONTH(tbl_raw_data[[#This Row],[Date Actioned]]),DAY(tbl_raw_data[[#This Row],[Date Actioned]]))</f>
        <v>45155</v>
      </c>
      <c r="L5365" s="65" t="str">
        <f>UPPER(TEXT(tbl_raw_data[[#This Row],[updated_date]],"MMMM"))</f>
        <v>AUGUST</v>
      </c>
      <c r="M5365" s="65" t="str">
        <f>"WEEK "&amp;IF(ROUNDUP(DAY(tbl_raw_data[[#This Row],[updated_date]])/7,0)=5,4,ROUNDUP(DAY(tbl_raw_data[[#This Row],[updated_date]])/7,0))</f>
        <v>WEEK 3</v>
      </c>
      <c r="N5365" s="71" t="str">
        <f>UPPER(VLOOKUP(tbl_raw_data[[#This Row],[Analyst]],settings!$A$1:$B$15,2,0))</f>
        <v>FARDIN</v>
      </c>
      <c r="O5365" s="71" t="str">
        <f>TRIM(UPPER(tbl_raw_data[[#This Row],[Outcome]]))</f>
        <v>WITHDRAW</v>
      </c>
      <c r="P5365" s="71" t="str">
        <f>TRIM(UPPER(tbl_raw_data[[#This Row],[Queue Name]]))</f>
        <v>CONSUMER POST BUREAU</v>
      </c>
      <c r="Q5365" s="71" t="str">
        <f>IF(tbl_raw_data[[#This Row],[time_taken_in_min]]&lt;=settings!$D$2,"SLA_MET","SLA_NOT_MET")</f>
        <v>SLA_MET</v>
      </c>
    </row>
    <row r="5366" spans="1:17" x14ac:dyDescent="0.3">
      <c r="A5366" s="1" t="s">
        <v>6329</v>
      </c>
      <c r="B5366" s="34">
        <v>45155.585277777776</v>
      </c>
      <c r="C5366" s="42">
        <v>45155.593425925923</v>
      </c>
      <c r="D5366" s="14" t="s">
        <v>55</v>
      </c>
      <c r="E5366" s="3" t="s">
        <v>8</v>
      </c>
      <c r="F5366" s="14" t="s">
        <v>17</v>
      </c>
      <c r="G5366" s="4"/>
      <c r="H5366" s="84" t="str">
        <f t="shared" si="83"/>
        <v>Reason Unknown</v>
      </c>
      <c r="I5366" s="63">
        <f>(tbl_raw_data[[#This Row],[Date Actioned]])-(tbl_raw_data[[#This Row],[Date Tagged]])</f>
        <v>8.1481481465743855E-3</v>
      </c>
      <c r="J5366" s="66">
        <f>HOUR(tbl_raw_data[[#This Row],[time_taken]])*60+MINUTE(tbl_raw_data[[#This Row],[time_taken]])+SECOND(tbl_raw_data[[#This Row],[time_taken]])/60</f>
        <v>11.733333333333333</v>
      </c>
      <c r="K5366" s="68">
        <f>DATE(YEAR(tbl_raw_data[[#This Row],[Date Actioned]]),MONTH(tbl_raw_data[[#This Row],[Date Actioned]]),DAY(tbl_raw_data[[#This Row],[Date Actioned]]))</f>
        <v>45155</v>
      </c>
      <c r="L5366" s="65" t="str">
        <f>UPPER(TEXT(tbl_raw_data[[#This Row],[updated_date]],"MMMM"))</f>
        <v>AUGUST</v>
      </c>
      <c r="M5366" s="65" t="str">
        <f>"WEEK "&amp;IF(ROUNDUP(DAY(tbl_raw_data[[#This Row],[updated_date]])/7,0)=5,4,ROUNDUP(DAY(tbl_raw_data[[#This Row],[updated_date]])/7,0))</f>
        <v>WEEK 3</v>
      </c>
      <c r="N5366" s="71" t="str">
        <f>UPPER(VLOOKUP(tbl_raw_data[[#This Row],[Analyst]],settings!$A$1:$B$15,2,0))</f>
        <v>MERCEDES</v>
      </c>
      <c r="O5366" s="71" t="str">
        <f>TRIM(UPPER(tbl_raw_data[[#This Row],[Outcome]]))</f>
        <v>WITHDRAW</v>
      </c>
      <c r="P5366" s="71" t="str">
        <f>TRIM(UPPER(tbl_raw_data[[#This Row],[Queue Name]]))</f>
        <v>CONSUMER POST BUREAU</v>
      </c>
      <c r="Q5366" s="71" t="str">
        <f>IF(tbl_raw_data[[#This Row],[time_taken_in_min]]&lt;=settings!$D$2,"SLA_MET","SLA_NOT_MET")</f>
        <v>SLA_MET</v>
      </c>
    </row>
    <row r="5367" spans="1:17" x14ac:dyDescent="0.3">
      <c r="A5367" s="5" t="s">
        <v>6330</v>
      </c>
      <c r="B5367" s="34">
        <v>45155.599710648145</v>
      </c>
      <c r="C5367" s="43">
        <v>45155.610115740739</v>
      </c>
      <c r="D5367" s="15" t="s">
        <v>55</v>
      </c>
      <c r="E5367" s="6" t="s">
        <v>8</v>
      </c>
      <c r="F5367" s="15" t="s">
        <v>17</v>
      </c>
      <c r="G5367" s="9"/>
      <c r="H5367" s="84" t="str">
        <f t="shared" si="83"/>
        <v>Reason Unknown</v>
      </c>
      <c r="I5367" s="63">
        <f>(tbl_raw_data[[#This Row],[Date Actioned]])-(tbl_raw_data[[#This Row],[Date Tagged]])</f>
        <v>1.0405092594737653E-2</v>
      </c>
      <c r="J5367" s="66">
        <f>HOUR(tbl_raw_data[[#This Row],[time_taken]])*60+MINUTE(tbl_raw_data[[#This Row],[time_taken]])+SECOND(tbl_raw_data[[#This Row],[time_taken]])/60</f>
        <v>14.983333333333333</v>
      </c>
      <c r="K5367" s="68">
        <f>DATE(YEAR(tbl_raw_data[[#This Row],[Date Actioned]]),MONTH(tbl_raw_data[[#This Row],[Date Actioned]]),DAY(tbl_raw_data[[#This Row],[Date Actioned]]))</f>
        <v>45155</v>
      </c>
      <c r="L5367" s="65" t="str">
        <f>UPPER(TEXT(tbl_raw_data[[#This Row],[updated_date]],"MMMM"))</f>
        <v>AUGUST</v>
      </c>
      <c r="M5367" s="65" t="str">
        <f>"WEEK "&amp;IF(ROUNDUP(DAY(tbl_raw_data[[#This Row],[updated_date]])/7,0)=5,4,ROUNDUP(DAY(tbl_raw_data[[#This Row],[updated_date]])/7,0))</f>
        <v>WEEK 3</v>
      </c>
      <c r="N5367" s="71" t="str">
        <f>UPPER(VLOOKUP(tbl_raw_data[[#This Row],[Analyst]],settings!$A$1:$B$15,2,0))</f>
        <v>MERCEDES</v>
      </c>
      <c r="O5367" s="71" t="str">
        <f>TRIM(UPPER(tbl_raw_data[[#This Row],[Outcome]]))</f>
        <v>WITHDRAW</v>
      </c>
      <c r="P5367" s="71" t="str">
        <f>TRIM(UPPER(tbl_raw_data[[#This Row],[Queue Name]]))</f>
        <v>CONSUMER POST BUREAU</v>
      </c>
      <c r="Q5367" s="71" t="str">
        <f>IF(tbl_raw_data[[#This Row],[time_taken_in_min]]&lt;=settings!$D$2,"SLA_MET","SLA_NOT_MET")</f>
        <v>SLA_MET</v>
      </c>
    </row>
    <row r="5368" spans="1:17" x14ac:dyDescent="0.3">
      <c r="A5368" s="7" t="s">
        <v>6331</v>
      </c>
      <c r="B5368" s="34">
        <v>45155.643726851849</v>
      </c>
      <c r="C5368" s="42">
        <v>45155.657002314816</v>
      </c>
      <c r="D5368" s="14" t="s">
        <v>55</v>
      </c>
      <c r="E5368" s="3" t="s">
        <v>8</v>
      </c>
      <c r="F5368" s="14" t="s">
        <v>9</v>
      </c>
      <c r="G5368" s="4"/>
      <c r="H5368" s="84" t="str">
        <f t="shared" si="83"/>
        <v>Reason Unknown</v>
      </c>
      <c r="I5368" s="63">
        <f>(tbl_raw_data[[#This Row],[Date Actioned]])-(tbl_raw_data[[#This Row],[Date Tagged]])</f>
        <v>1.3275462966703344E-2</v>
      </c>
      <c r="J5368" s="66">
        <f>HOUR(tbl_raw_data[[#This Row],[time_taken]])*60+MINUTE(tbl_raw_data[[#This Row],[time_taken]])+SECOND(tbl_raw_data[[#This Row],[time_taken]])/60</f>
        <v>19.116666666666667</v>
      </c>
      <c r="K5368" s="68">
        <f>DATE(YEAR(tbl_raw_data[[#This Row],[Date Actioned]]),MONTH(tbl_raw_data[[#This Row],[Date Actioned]]),DAY(tbl_raw_data[[#This Row],[Date Actioned]]))</f>
        <v>45155</v>
      </c>
      <c r="L5368" s="65" t="str">
        <f>UPPER(TEXT(tbl_raw_data[[#This Row],[updated_date]],"MMMM"))</f>
        <v>AUGUST</v>
      </c>
      <c r="M5368" s="65" t="str">
        <f>"WEEK "&amp;IF(ROUNDUP(DAY(tbl_raw_data[[#This Row],[updated_date]])/7,0)=5,4,ROUNDUP(DAY(tbl_raw_data[[#This Row],[updated_date]])/7,0))</f>
        <v>WEEK 3</v>
      </c>
      <c r="N5368" s="71" t="str">
        <f>UPPER(VLOOKUP(tbl_raw_data[[#This Row],[Analyst]],settings!$A$1:$B$15,2,0))</f>
        <v>QUADIR</v>
      </c>
      <c r="O5368" s="71" t="str">
        <f>TRIM(UPPER(tbl_raw_data[[#This Row],[Outcome]]))</f>
        <v>WITHDRAW</v>
      </c>
      <c r="P5368" s="71" t="str">
        <f>TRIM(UPPER(tbl_raw_data[[#This Row],[Queue Name]]))</f>
        <v>CONSUMER POST BUREAU</v>
      </c>
      <c r="Q5368" s="71" t="str">
        <f>IF(tbl_raw_data[[#This Row],[time_taken_in_min]]&lt;=settings!$D$2,"SLA_MET","SLA_NOT_MET")</f>
        <v>SLA_MET</v>
      </c>
    </row>
    <row r="5369" spans="1:17" x14ac:dyDescent="0.3">
      <c r="A5369" s="1" t="s">
        <v>6332</v>
      </c>
      <c r="B5369" s="34">
        <v>45155.754525462966</v>
      </c>
      <c r="C5369" s="43">
        <v>45155.765023148146</v>
      </c>
      <c r="D5369" s="15" t="s">
        <v>55</v>
      </c>
      <c r="E5369" s="6" t="s">
        <v>11</v>
      </c>
      <c r="F5369" s="15" t="s">
        <v>21</v>
      </c>
      <c r="G5369" s="9"/>
      <c r="H5369" s="84" t="str">
        <f t="shared" si="83"/>
        <v>Reason Unknown</v>
      </c>
      <c r="I5369" s="63">
        <f>(tbl_raw_data[[#This Row],[Date Actioned]])-(tbl_raw_data[[#This Row],[Date Tagged]])</f>
        <v>1.0497685179871041E-2</v>
      </c>
      <c r="J5369" s="66">
        <f>HOUR(tbl_raw_data[[#This Row],[time_taken]])*60+MINUTE(tbl_raw_data[[#This Row],[time_taken]])+SECOND(tbl_raw_data[[#This Row],[time_taken]])/60</f>
        <v>15.116666666666667</v>
      </c>
      <c r="K5369" s="68">
        <f>DATE(YEAR(tbl_raw_data[[#This Row],[Date Actioned]]),MONTH(tbl_raw_data[[#This Row],[Date Actioned]]),DAY(tbl_raw_data[[#This Row],[Date Actioned]]))</f>
        <v>45155</v>
      </c>
      <c r="L5369" s="65" t="str">
        <f>UPPER(TEXT(tbl_raw_data[[#This Row],[updated_date]],"MMMM"))</f>
        <v>AUGUST</v>
      </c>
      <c r="M5369" s="65" t="str">
        <f>"WEEK "&amp;IF(ROUNDUP(DAY(tbl_raw_data[[#This Row],[updated_date]])/7,0)=5,4,ROUNDUP(DAY(tbl_raw_data[[#This Row],[updated_date]])/7,0))</f>
        <v>WEEK 3</v>
      </c>
      <c r="N5369" s="71" t="str">
        <f>UPPER(VLOOKUP(tbl_raw_data[[#This Row],[Analyst]],settings!$A$1:$B$15,2,0))</f>
        <v>SHAHID</v>
      </c>
      <c r="O5369" s="71" t="str">
        <f>TRIM(UPPER(tbl_raw_data[[#This Row],[Outcome]]))</f>
        <v>WITHDRAW</v>
      </c>
      <c r="P5369" s="71" t="str">
        <f>TRIM(UPPER(tbl_raw_data[[#This Row],[Queue Name]]))</f>
        <v>CONSUMER EXISTING</v>
      </c>
      <c r="Q5369" s="71" t="str">
        <f>IF(tbl_raw_data[[#This Row],[time_taken_in_min]]&lt;=settings!$D$2,"SLA_MET","SLA_NOT_MET")</f>
        <v>SLA_MET</v>
      </c>
    </row>
    <row r="5370" spans="1:17" x14ac:dyDescent="0.3">
      <c r="A5370" s="5" t="s">
        <v>6333</v>
      </c>
      <c r="B5370" s="34">
        <v>45156.077499999999</v>
      </c>
      <c r="C5370" s="42">
        <v>45156.362511574072</v>
      </c>
      <c r="D5370" s="14" t="s">
        <v>55</v>
      </c>
      <c r="E5370" s="3" t="s">
        <v>8</v>
      </c>
      <c r="F5370" s="14" t="s">
        <v>17</v>
      </c>
      <c r="G5370" s="4"/>
      <c r="H5370" s="84" t="str">
        <f t="shared" si="83"/>
        <v>Reason Unknown</v>
      </c>
      <c r="I5370" s="63">
        <f>(tbl_raw_data[[#This Row],[Date Actioned]])-(tbl_raw_data[[#This Row],[Date Tagged]])</f>
        <v>0.28501157407299615</v>
      </c>
      <c r="J5370" s="66">
        <f>HOUR(tbl_raw_data[[#This Row],[time_taken]])*60+MINUTE(tbl_raw_data[[#This Row],[time_taken]])+SECOND(tbl_raw_data[[#This Row],[time_taken]])/60</f>
        <v>410.41666666666669</v>
      </c>
      <c r="K5370" s="68">
        <f>DATE(YEAR(tbl_raw_data[[#This Row],[Date Actioned]]),MONTH(tbl_raw_data[[#This Row],[Date Actioned]]),DAY(tbl_raw_data[[#This Row],[Date Actioned]]))</f>
        <v>45156</v>
      </c>
      <c r="L5370" s="65" t="str">
        <f>UPPER(TEXT(tbl_raw_data[[#This Row],[updated_date]],"MMMM"))</f>
        <v>AUGUST</v>
      </c>
      <c r="M5370" s="65" t="str">
        <f>"WEEK "&amp;IF(ROUNDUP(DAY(tbl_raw_data[[#This Row],[updated_date]])/7,0)=5,4,ROUNDUP(DAY(tbl_raw_data[[#This Row],[updated_date]])/7,0))</f>
        <v>WEEK 3</v>
      </c>
      <c r="N5370" s="71" t="str">
        <f>UPPER(VLOOKUP(tbl_raw_data[[#This Row],[Analyst]],settings!$A$1:$B$15,2,0))</f>
        <v>MERCEDES</v>
      </c>
      <c r="O5370" s="71" t="str">
        <f>TRIM(UPPER(tbl_raw_data[[#This Row],[Outcome]]))</f>
        <v>WITHDRAW</v>
      </c>
      <c r="P5370" s="71" t="str">
        <f>TRIM(UPPER(tbl_raw_data[[#This Row],[Queue Name]]))</f>
        <v>CONSUMER POST BUREAU</v>
      </c>
      <c r="Q5370" s="71" t="str">
        <f>IF(tbl_raw_data[[#This Row],[time_taken_in_min]]&lt;=settings!$D$2,"SLA_MET","SLA_NOT_MET")</f>
        <v>SLA_NOT_MET</v>
      </c>
    </row>
    <row r="5371" spans="1:17" x14ac:dyDescent="0.3">
      <c r="A5371" s="7" t="s">
        <v>6334</v>
      </c>
      <c r="B5371" s="34">
        <v>45156.460069444445</v>
      </c>
      <c r="C5371" s="43">
        <v>45156.467974537038</v>
      </c>
      <c r="D5371" s="15" t="s">
        <v>55</v>
      </c>
      <c r="E5371" s="6" t="s">
        <v>8</v>
      </c>
      <c r="F5371" s="15" t="s">
        <v>24</v>
      </c>
      <c r="G5371" s="9"/>
      <c r="H5371" s="84" t="str">
        <f t="shared" si="83"/>
        <v>Reason Unknown</v>
      </c>
      <c r="I5371" s="63">
        <f>(tbl_raw_data[[#This Row],[Date Actioned]])-(tbl_raw_data[[#This Row],[Date Tagged]])</f>
        <v>7.9050925924093463E-3</v>
      </c>
      <c r="J5371" s="66">
        <f>HOUR(tbl_raw_data[[#This Row],[time_taken]])*60+MINUTE(tbl_raw_data[[#This Row],[time_taken]])+SECOND(tbl_raw_data[[#This Row],[time_taken]])/60</f>
        <v>11.383333333333333</v>
      </c>
      <c r="K5371" s="68">
        <f>DATE(YEAR(tbl_raw_data[[#This Row],[Date Actioned]]),MONTH(tbl_raw_data[[#This Row],[Date Actioned]]),DAY(tbl_raw_data[[#This Row],[Date Actioned]]))</f>
        <v>45156</v>
      </c>
      <c r="L5371" s="65" t="str">
        <f>UPPER(TEXT(tbl_raw_data[[#This Row],[updated_date]],"MMMM"))</f>
        <v>AUGUST</v>
      </c>
      <c r="M5371" s="65" t="str">
        <f>"WEEK "&amp;IF(ROUNDUP(DAY(tbl_raw_data[[#This Row],[updated_date]])/7,0)=5,4,ROUNDUP(DAY(tbl_raw_data[[#This Row],[updated_date]])/7,0))</f>
        <v>WEEK 3</v>
      </c>
      <c r="N5371" s="71" t="str">
        <f>UPPER(VLOOKUP(tbl_raw_data[[#This Row],[Analyst]],settings!$A$1:$B$15,2,0))</f>
        <v>SAM</v>
      </c>
      <c r="O5371" s="71" t="str">
        <f>TRIM(UPPER(tbl_raw_data[[#This Row],[Outcome]]))</f>
        <v>WITHDRAW</v>
      </c>
      <c r="P5371" s="71" t="str">
        <f>TRIM(UPPER(tbl_raw_data[[#This Row],[Queue Name]]))</f>
        <v>CONSUMER POST BUREAU</v>
      </c>
      <c r="Q5371" s="71" t="str">
        <f>IF(tbl_raw_data[[#This Row],[time_taken_in_min]]&lt;=settings!$D$2,"SLA_MET","SLA_NOT_MET")</f>
        <v>SLA_MET</v>
      </c>
    </row>
    <row r="5372" spans="1:17" x14ac:dyDescent="0.3">
      <c r="A5372" s="1" t="s">
        <v>6335</v>
      </c>
      <c r="B5372" s="34">
        <v>45156.530995370369</v>
      </c>
      <c r="C5372" s="42">
        <v>45156.542534722219</v>
      </c>
      <c r="D5372" s="14" t="s">
        <v>55</v>
      </c>
      <c r="E5372" s="3" t="s">
        <v>8</v>
      </c>
      <c r="F5372" s="14" t="s">
        <v>24</v>
      </c>
      <c r="G5372" s="4"/>
      <c r="H5372" s="84" t="str">
        <f t="shared" si="83"/>
        <v>Reason Unknown</v>
      </c>
      <c r="I5372" s="63">
        <f>(tbl_raw_data[[#This Row],[Date Actioned]])-(tbl_raw_data[[#This Row],[Date Tagged]])</f>
        <v>1.1539351849933155E-2</v>
      </c>
      <c r="J5372" s="66">
        <f>HOUR(tbl_raw_data[[#This Row],[time_taken]])*60+MINUTE(tbl_raw_data[[#This Row],[time_taken]])+SECOND(tbl_raw_data[[#This Row],[time_taken]])/60</f>
        <v>16.616666666666667</v>
      </c>
      <c r="K5372" s="68">
        <f>DATE(YEAR(tbl_raw_data[[#This Row],[Date Actioned]]),MONTH(tbl_raw_data[[#This Row],[Date Actioned]]),DAY(tbl_raw_data[[#This Row],[Date Actioned]]))</f>
        <v>45156</v>
      </c>
      <c r="L5372" s="65" t="str">
        <f>UPPER(TEXT(tbl_raw_data[[#This Row],[updated_date]],"MMMM"))</f>
        <v>AUGUST</v>
      </c>
      <c r="M5372" s="65" t="str">
        <f>"WEEK "&amp;IF(ROUNDUP(DAY(tbl_raw_data[[#This Row],[updated_date]])/7,0)=5,4,ROUNDUP(DAY(tbl_raw_data[[#This Row],[updated_date]])/7,0))</f>
        <v>WEEK 3</v>
      </c>
      <c r="N5372" s="71" t="str">
        <f>UPPER(VLOOKUP(tbl_raw_data[[#This Row],[Analyst]],settings!$A$1:$B$15,2,0))</f>
        <v>SAM</v>
      </c>
      <c r="O5372" s="71" t="str">
        <f>TRIM(UPPER(tbl_raw_data[[#This Row],[Outcome]]))</f>
        <v>WITHDRAW</v>
      </c>
      <c r="P5372" s="71" t="str">
        <f>TRIM(UPPER(tbl_raw_data[[#This Row],[Queue Name]]))</f>
        <v>CONSUMER POST BUREAU</v>
      </c>
      <c r="Q5372" s="71" t="str">
        <f>IF(tbl_raw_data[[#This Row],[time_taken_in_min]]&lt;=settings!$D$2,"SLA_MET","SLA_NOT_MET")</f>
        <v>SLA_MET</v>
      </c>
    </row>
    <row r="5373" spans="1:17" x14ac:dyDescent="0.3">
      <c r="A5373" s="5" t="s">
        <v>6336</v>
      </c>
      <c r="B5373" s="34">
        <v>45156.571851851855</v>
      </c>
      <c r="C5373" s="43">
        <v>45156.585763888892</v>
      </c>
      <c r="D5373" s="15" t="s">
        <v>55</v>
      </c>
      <c r="E5373" s="6" t="s">
        <v>11</v>
      </c>
      <c r="F5373" s="15" t="s">
        <v>17</v>
      </c>
      <c r="G5373" s="9"/>
      <c r="H5373" s="84" t="str">
        <f t="shared" si="83"/>
        <v>Reason Unknown</v>
      </c>
      <c r="I5373" s="63">
        <f>(tbl_raw_data[[#This Row],[Date Actioned]])-(tbl_raw_data[[#This Row],[Date Tagged]])</f>
        <v>1.3912037036789116E-2</v>
      </c>
      <c r="J5373" s="66">
        <f>HOUR(tbl_raw_data[[#This Row],[time_taken]])*60+MINUTE(tbl_raw_data[[#This Row],[time_taken]])+SECOND(tbl_raw_data[[#This Row],[time_taken]])/60</f>
        <v>20.033333333333335</v>
      </c>
      <c r="K5373" s="68">
        <f>DATE(YEAR(tbl_raw_data[[#This Row],[Date Actioned]]),MONTH(tbl_raw_data[[#This Row],[Date Actioned]]),DAY(tbl_raw_data[[#This Row],[Date Actioned]]))</f>
        <v>45156</v>
      </c>
      <c r="L5373" s="65" t="str">
        <f>UPPER(TEXT(tbl_raw_data[[#This Row],[updated_date]],"MMMM"))</f>
        <v>AUGUST</v>
      </c>
      <c r="M5373" s="65" t="str">
        <f>"WEEK "&amp;IF(ROUNDUP(DAY(tbl_raw_data[[#This Row],[updated_date]])/7,0)=5,4,ROUNDUP(DAY(tbl_raw_data[[#This Row],[updated_date]])/7,0))</f>
        <v>WEEK 3</v>
      </c>
      <c r="N5373" s="71" t="str">
        <f>UPPER(VLOOKUP(tbl_raw_data[[#This Row],[Analyst]],settings!$A$1:$B$15,2,0))</f>
        <v>MERCEDES</v>
      </c>
      <c r="O5373" s="71" t="str">
        <f>TRIM(UPPER(tbl_raw_data[[#This Row],[Outcome]]))</f>
        <v>WITHDRAW</v>
      </c>
      <c r="P5373" s="71" t="str">
        <f>TRIM(UPPER(tbl_raw_data[[#This Row],[Queue Name]]))</f>
        <v>CONSUMER EXISTING</v>
      </c>
      <c r="Q5373" s="71" t="str">
        <f>IF(tbl_raw_data[[#This Row],[time_taken_in_min]]&lt;=settings!$D$2,"SLA_MET","SLA_NOT_MET")</f>
        <v>SLA_NOT_MET</v>
      </c>
    </row>
    <row r="5374" spans="1:17" x14ac:dyDescent="0.3">
      <c r="A5374" s="7" t="s">
        <v>6337</v>
      </c>
      <c r="B5374" s="34">
        <v>45156.587731481479</v>
      </c>
      <c r="C5374" s="42">
        <v>45156.590960648151</v>
      </c>
      <c r="D5374" s="14" t="s">
        <v>55</v>
      </c>
      <c r="E5374" s="3" t="s">
        <v>8</v>
      </c>
      <c r="F5374" s="14" t="s">
        <v>24</v>
      </c>
      <c r="G5374" s="4"/>
      <c r="H5374" s="84" t="str">
        <f t="shared" si="83"/>
        <v>Reason Unknown</v>
      </c>
      <c r="I5374" s="63">
        <f>(tbl_raw_data[[#This Row],[Date Actioned]])-(tbl_raw_data[[#This Row],[Date Tagged]])</f>
        <v>3.2291666720993817E-3</v>
      </c>
      <c r="J5374" s="66">
        <f>HOUR(tbl_raw_data[[#This Row],[time_taken]])*60+MINUTE(tbl_raw_data[[#This Row],[time_taken]])+SECOND(tbl_raw_data[[#This Row],[time_taken]])/60</f>
        <v>4.6500000000000004</v>
      </c>
      <c r="K5374" s="68">
        <f>DATE(YEAR(tbl_raw_data[[#This Row],[Date Actioned]]),MONTH(tbl_raw_data[[#This Row],[Date Actioned]]),DAY(tbl_raw_data[[#This Row],[Date Actioned]]))</f>
        <v>45156</v>
      </c>
      <c r="L5374" s="65" t="str">
        <f>UPPER(TEXT(tbl_raw_data[[#This Row],[updated_date]],"MMMM"))</f>
        <v>AUGUST</v>
      </c>
      <c r="M5374" s="65" t="str">
        <f>"WEEK "&amp;IF(ROUNDUP(DAY(tbl_raw_data[[#This Row],[updated_date]])/7,0)=5,4,ROUNDUP(DAY(tbl_raw_data[[#This Row],[updated_date]])/7,0))</f>
        <v>WEEK 3</v>
      </c>
      <c r="N5374" s="71" t="str">
        <f>UPPER(VLOOKUP(tbl_raw_data[[#This Row],[Analyst]],settings!$A$1:$B$15,2,0))</f>
        <v>SAM</v>
      </c>
      <c r="O5374" s="71" t="str">
        <f>TRIM(UPPER(tbl_raw_data[[#This Row],[Outcome]]))</f>
        <v>WITHDRAW</v>
      </c>
      <c r="P5374" s="71" t="str">
        <f>TRIM(UPPER(tbl_raw_data[[#This Row],[Queue Name]]))</f>
        <v>CONSUMER POST BUREAU</v>
      </c>
      <c r="Q5374" s="71" t="str">
        <f>IF(tbl_raw_data[[#This Row],[time_taken_in_min]]&lt;=settings!$D$2,"SLA_MET","SLA_NOT_MET")</f>
        <v>SLA_MET</v>
      </c>
    </row>
    <row r="5375" spans="1:17" x14ac:dyDescent="0.3">
      <c r="A5375" s="1" t="s">
        <v>6338</v>
      </c>
      <c r="B5375" s="34">
        <v>45156.59101851852</v>
      </c>
      <c r="C5375" s="43">
        <v>45156.598020833335</v>
      </c>
      <c r="D5375" s="15" t="s">
        <v>55</v>
      </c>
      <c r="E5375" s="6" t="s">
        <v>11</v>
      </c>
      <c r="F5375" s="15" t="s">
        <v>17</v>
      </c>
      <c r="G5375" s="9"/>
      <c r="H5375" s="84" t="str">
        <f t="shared" si="83"/>
        <v>Reason Unknown</v>
      </c>
      <c r="I5375" s="63">
        <f>(tbl_raw_data[[#This Row],[Date Actioned]])-(tbl_raw_data[[#This Row],[Date Tagged]])</f>
        <v>7.0023148145992309E-3</v>
      </c>
      <c r="J5375" s="66">
        <f>HOUR(tbl_raw_data[[#This Row],[time_taken]])*60+MINUTE(tbl_raw_data[[#This Row],[time_taken]])+SECOND(tbl_raw_data[[#This Row],[time_taken]])/60</f>
        <v>10.083333333333334</v>
      </c>
      <c r="K5375" s="68">
        <f>DATE(YEAR(tbl_raw_data[[#This Row],[Date Actioned]]),MONTH(tbl_raw_data[[#This Row],[Date Actioned]]),DAY(tbl_raw_data[[#This Row],[Date Actioned]]))</f>
        <v>45156</v>
      </c>
      <c r="L5375" s="65" t="str">
        <f>UPPER(TEXT(tbl_raw_data[[#This Row],[updated_date]],"MMMM"))</f>
        <v>AUGUST</v>
      </c>
      <c r="M5375" s="65" t="str">
        <f>"WEEK "&amp;IF(ROUNDUP(DAY(tbl_raw_data[[#This Row],[updated_date]])/7,0)=5,4,ROUNDUP(DAY(tbl_raw_data[[#This Row],[updated_date]])/7,0))</f>
        <v>WEEK 3</v>
      </c>
      <c r="N5375" s="71" t="str">
        <f>UPPER(VLOOKUP(tbl_raw_data[[#This Row],[Analyst]],settings!$A$1:$B$15,2,0))</f>
        <v>MERCEDES</v>
      </c>
      <c r="O5375" s="71" t="str">
        <f>TRIM(UPPER(tbl_raw_data[[#This Row],[Outcome]]))</f>
        <v>WITHDRAW</v>
      </c>
      <c r="P5375" s="71" t="str">
        <f>TRIM(UPPER(tbl_raw_data[[#This Row],[Queue Name]]))</f>
        <v>CONSUMER EXISTING</v>
      </c>
      <c r="Q5375" s="71" t="str">
        <f>IF(tbl_raw_data[[#This Row],[time_taken_in_min]]&lt;=settings!$D$2,"SLA_MET","SLA_NOT_MET")</f>
        <v>SLA_MET</v>
      </c>
    </row>
    <row r="5376" spans="1:17" x14ac:dyDescent="0.3">
      <c r="A5376" s="5" t="s">
        <v>6339</v>
      </c>
      <c r="B5376" s="34">
        <v>45156.594085648147</v>
      </c>
      <c r="C5376" s="42">
        <v>45156.605914351851</v>
      </c>
      <c r="D5376" s="14" t="s">
        <v>55</v>
      </c>
      <c r="E5376" s="3" t="s">
        <v>8</v>
      </c>
      <c r="F5376" s="14" t="s">
        <v>24</v>
      </c>
      <c r="G5376" s="4"/>
      <c r="H5376" s="84" t="str">
        <f t="shared" si="83"/>
        <v>Reason Unknown</v>
      </c>
      <c r="I5376" s="63">
        <f>(tbl_raw_data[[#This Row],[Date Actioned]])-(tbl_raw_data[[#This Row],[Date Tagged]])</f>
        <v>1.1828703703940846E-2</v>
      </c>
      <c r="J5376" s="66">
        <f>HOUR(tbl_raw_data[[#This Row],[time_taken]])*60+MINUTE(tbl_raw_data[[#This Row],[time_taken]])+SECOND(tbl_raw_data[[#This Row],[time_taken]])/60</f>
        <v>17.033333333333335</v>
      </c>
      <c r="K5376" s="68">
        <f>DATE(YEAR(tbl_raw_data[[#This Row],[Date Actioned]]),MONTH(tbl_raw_data[[#This Row],[Date Actioned]]),DAY(tbl_raw_data[[#This Row],[Date Actioned]]))</f>
        <v>45156</v>
      </c>
      <c r="L5376" s="65" t="str">
        <f>UPPER(TEXT(tbl_raw_data[[#This Row],[updated_date]],"MMMM"))</f>
        <v>AUGUST</v>
      </c>
      <c r="M5376" s="65" t="str">
        <f>"WEEK "&amp;IF(ROUNDUP(DAY(tbl_raw_data[[#This Row],[updated_date]])/7,0)=5,4,ROUNDUP(DAY(tbl_raw_data[[#This Row],[updated_date]])/7,0))</f>
        <v>WEEK 3</v>
      </c>
      <c r="N5376" s="71" t="str">
        <f>UPPER(VLOOKUP(tbl_raw_data[[#This Row],[Analyst]],settings!$A$1:$B$15,2,0))</f>
        <v>SAM</v>
      </c>
      <c r="O5376" s="71" t="str">
        <f>TRIM(UPPER(tbl_raw_data[[#This Row],[Outcome]]))</f>
        <v>WITHDRAW</v>
      </c>
      <c r="P5376" s="71" t="str">
        <f>TRIM(UPPER(tbl_raw_data[[#This Row],[Queue Name]]))</f>
        <v>CONSUMER POST BUREAU</v>
      </c>
      <c r="Q5376" s="71" t="str">
        <f>IF(tbl_raw_data[[#This Row],[time_taken_in_min]]&lt;=settings!$D$2,"SLA_MET","SLA_NOT_MET")</f>
        <v>SLA_MET</v>
      </c>
    </row>
    <row r="5377" spans="1:17" x14ac:dyDescent="0.3">
      <c r="A5377" s="7" t="s">
        <v>6340</v>
      </c>
      <c r="B5377" s="34">
        <v>45156.642638888887</v>
      </c>
      <c r="C5377" s="43">
        <v>45156.657060185185</v>
      </c>
      <c r="D5377" s="15" t="s">
        <v>55</v>
      </c>
      <c r="E5377" s="6" t="s">
        <v>8</v>
      </c>
      <c r="F5377" s="15" t="s">
        <v>17</v>
      </c>
      <c r="G5377" s="9"/>
      <c r="H5377" s="84" t="str">
        <f t="shared" si="83"/>
        <v>Reason Unknown</v>
      </c>
      <c r="I5377" s="63">
        <f>(tbl_raw_data[[#This Row],[Date Actioned]])-(tbl_raw_data[[#This Row],[Date Tagged]])</f>
        <v>1.4421296298678499E-2</v>
      </c>
      <c r="J5377" s="66">
        <f>HOUR(tbl_raw_data[[#This Row],[time_taken]])*60+MINUTE(tbl_raw_data[[#This Row],[time_taken]])+SECOND(tbl_raw_data[[#This Row],[time_taken]])/60</f>
        <v>20.766666666666666</v>
      </c>
      <c r="K5377" s="68">
        <f>DATE(YEAR(tbl_raw_data[[#This Row],[Date Actioned]]),MONTH(tbl_raw_data[[#This Row],[Date Actioned]]),DAY(tbl_raw_data[[#This Row],[Date Actioned]]))</f>
        <v>45156</v>
      </c>
      <c r="L5377" s="65" t="str">
        <f>UPPER(TEXT(tbl_raw_data[[#This Row],[updated_date]],"MMMM"))</f>
        <v>AUGUST</v>
      </c>
      <c r="M5377" s="65" t="str">
        <f>"WEEK "&amp;IF(ROUNDUP(DAY(tbl_raw_data[[#This Row],[updated_date]])/7,0)=5,4,ROUNDUP(DAY(tbl_raw_data[[#This Row],[updated_date]])/7,0))</f>
        <v>WEEK 3</v>
      </c>
      <c r="N5377" s="71" t="str">
        <f>UPPER(VLOOKUP(tbl_raw_data[[#This Row],[Analyst]],settings!$A$1:$B$15,2,0))</f>
        <v>MERCEDES</v>
      </c>
      <c r="O5377" s="71" t="str">
        <f>TRIM(UPPER(tbl_raw_data[[#This Row],[Outcome]]))</f>
        <v>WITHDRAW</v>
      </c>
      <c r="P5377" s="71" t="str">
        <f>TRIM(UPPER(tbl_raw_data[[#This Row],[Queue Name]]))</f>
        <v>CONSUMER POST BUREAU</v>
      </c>
      <c r="Q5377" s="71" t="str">
        <f>IF(tbl_raw_data[[#This Row],[time_taken_in_min]]&lt;=settings!$D$2,"SLA_MET","SLA_NOT_MET")</f>
        <v>SLA_NOT_MET</v>
      </c>
    </row>
    <row r="5378" spans="1:17" x14ac:dyDescent="0.3">
      <c r="A5378" s="1" t="s">
        <v>6341</v>
      </c>
      <c r="B5378" s="34">
        <v>45156.668819444443</v>
      </c>
      <c r="C5378" s="42">
        <v>45156.676689814813</v>
      </c>
      <c r="D5378" s="14" t="s">
        <v>55</v>
      </c>
      <c r="E5378" s="3" t="s">
        <v>8</v>
      </c>
      <c r="F5378" s="14" t="s">
        <v>24</v>
      </c>
      <c r="G5378" s="4"/>
      <c r="H5378" s="84" t="str">
        <f t="shared" si="83"/>
        <v>Reason Unknown</v>
      </c>
      <c r="I5378" s="63">
        <f>(tbl_raw_data[[#This Row],[Date Actioned]])-(tbl_raw_data[[#This Row],[Date Tagged]])</f>
        <v>7.8703703693463467E-3</v>
      </c>
      <c r="J5378" s="66">
        <f>HOUR(tbl_raw_data[[#This Row],[time_taken]])*60+MINUTE(tbl_raw_data[[#This Row],[time_taken]])+SECOND(tbl_raw_data[[#This Row],[time_taken]])/60</f>
        <v>11.333333333333334</v>
      </c>
      <c r="K5378" s="68">
        <f>DATE(YEAR(tbl_raw_data[[#This Row],[Date Actioned]]),MONTH(tbl_raw_data[[#This Row],[Date Actioned]]),DAY(tbl_raw_data[[#This Row],[Date Actioned]]))</f>
        <v>45156</v>
      </c>
      <c r="L5378" s="65" t="str">
        <f>UPPER(TEXT(tbl_raw_data[[#This Row],[updated_date]],"MMMM"))</f>
        <v>AUGUST</v>
      </c>
      <c r="M5378" s="65" t="str">
        <f>"WEEK "&amp;IF(ROUNDUP(DAY(tbl_raw_data[[#This Row],[updated_date]])/7,0)=5,4,ROUNDUP(DAY(tbl_raw_data[[#This Row],[updated_date]])/7,0))</f>
        <v>WEEK 3</v>
      </c>
      <c r="N5378" s="71" t="str">
        <f>UPPER(VLOOKUP(tbl_raw_data[[#This Row],[Analyst]],settings!$A$1:$B$15,2,0))</f>
        <v>SAM</v>
      </c>
      <c r="O5378" s="71" t="str">
        <f>TRIM(UPPER(tbl_raw_data[[#This Row],[Outcome]]))</f>
        <v>WITHDRAW</v>
      </c>
      <c r="P5378" s="71" t="str">
        <f>TRIM(UPPER(tbl_raw_data[[#This Row],[Queue Name]]))</f>
        <v>CONSUMER POST BUREAU</v>
      </c>
      <c r="Q5378" s="71" t="str">
        <f>IF(tbl_raw_data[[#This Row],[time_taken_in_min]]&lt;=settings!$D$2,"SLA_MET","SLA_NOT_MET")</f>
        <v>SLA_MET</v>
      </c>
    </row>
    <row r="5379" spans="1:17" x14ac:dyDescent="0.3">
      <c r="A5379" s="5" t="s">
        <v>6342</v>
      </c>
      <c r="B5379" s="34">
        <v>45156.698125000003</v>
      </c>
      <c r="C5379" s="43">
        <v>45156.707465277781</v>
      </c>
      <c r="D5379" s="15" t="s">
        <v>55</v>
      </c>
      <c r="E5379" s="6" t="s">
        <v>11</v>
      </c>
      <c r="F5379" s="15" t="s">
        <v>17</v>
      </c>
      <c r="G5379" s="9"/>
      <c r="H5379" s="84" t="str">
        <f t="shared" ref="H5379:H5442" si="84">IF(OR(ISNUMBER(SEARCH("duplicate",G5379)), ISNUMBER(SEARCH("previously",G5379)), ISNUMBER(SEARCH("previously approved",G5379))), "Duplicate Application",
IF(OR(ISNUMBER(SEARCH("incorrect",G5379)), ISNUMBER(SEARCH("remove", G5379))), "Incorrect Details",
IF(ISNUMBER(SEARCH("incomplete",G5379)), "Incomplete Details",
IF(ISNUMBER(SEARCH("overdue",G5379)), "Overdue Bill",
IF(OR(ISNUMBER(SEARCH("resubmit as", G5379)), ISNUMBER(SEARCH("re-submit as", G5379))), "Incorrect Queue",
IF(OR(ISNUMBER(SEARCH("100",G5379)), ISNUMBER(SEARCH("correct", G5379)), ISNUMBER(SEARCH("email", G5379)), ISNUMBER(SEARCH("please submit", G5379)), ISNUMBER(SEARCH("please resubmit",G5379)), ISNUMBER(SEARCH("please re-submit", G5379)), ISNUMBER(SEARCH("please send", G5379))), "Incomplete Details",
IF(ISNUMBER(SEARCH("error", G5379)), "System Error", "Reason Unknown")))))))</f>
        <v>Reason Unknown</v>
      </c>
      <c r="I5379" s="63">
        <f>(tbl_raw_data[[#This Row],[Date Actioned]])-(tbl_raw_data[[#This Row],[Date Tagged]])</f>
        <v>9.340277778392192E-3</v>
      </c>
      <c r="J5379" s="66">
        <f>HOUR(tbl_raw_data[[#This Row],[time_taken]])*60+MINUTE(tbl_raw_data[[#This Row],[time_taken]])+SECOND(tbl_raw_data[[#This Row],[time_taken]])/60</f>
        <v>13.45</v>
      </c>
      <c r="K5379" s="68">
        <f>DATE(YEAR(tbl_raw_data[[#This Row],[Date Actioned]]),MONTH(tbl_raw_data[[#This Row],[Date Actioned]]),DAY(tbl_raw_data[[#This Row],[Date Actioned]]))</f>
        <v>45156</v>
      </c>
      <c r="L5379" s="65" t="str">
        <f>UPPER(TEXT(tbl_raw_data[[#This Row],[updated_date]],"MMMM"))</f>
        <v>AUGUST</v>
      </c>
      <c r="M5379" s="65" t="str">
        <f>"WEEK "&amp;IF(ROUNDUP(DAY(tbl_raw_data[[#This Row],[updated_date]])/7,0)=5,4,ROUNDUP(DAY(tbl_raw_data[[#This Row],[updated_date]])/7,0))</f>
        <v>WEEK 3</v>
      </c>
      <c r="N5379" s="71" t="str">
        <f>UPPER(VLOOKUP(tbl_raw_data[[#This Row],[Analyst]],settings!$A$1:$B$15,2,0))</f>
        <v>MERCEDES</v>
      </c>
      <c r="O5379" s="71" t="str">
        <f>TRIM(UPPER(tbl_raw_data[[#This Row],[Outcome]]))</f>
        <v>WITHDRAW</v>
      </c>
      <c r="P5379" s="71" t="str">
        <f>TRIM(UPPER(tbl_raw_data[[#This Row],[Queue Name]]))</f>
        <v>CONSUMER EXISTING</v>
      </c>
      <c r="Q5379" s="71" t="str">
        <f>IF(tbl_raw_data[[#This Row],[time_taken_in_min]]&lt;=settings!$D$2,"SLA_MET","SLA_NOT_MET")</f>
        <v>SLA_MET</v>
      </c>
    </row>
    <row r="5380" spans="1:17" x14ac:dyDescent="0.3">
      <c r="A5380" s="7" t="s">
        <v>6343</v>
      </c>
      <c r="B5380" s="34">
        <v>45156.723923611113</v>
      </c>
      <c r="C5380" s="42">
        <v>45156.729178240741</v>
      </c>
      <c r="D5380" s="14" t="s">
        <v>55</v>
      </c>
      <c r="E5380" s="3" t="s">
        <v>8</v>
      </c>
      <c r="F5380" s="14" t="s">
        <v>24</v>
      </c>
      <c r="G5380" s="4"/>
      <c r="H5380" s="84" t="str">
        <f t="shared" si="84"/>
        <v>Reason Unknown</v>
      </c>
      <c r="I5380" s="63">
        <f>(tbl_raw_data[[#This Row],[Date Actioned]])-(tbl_raw_data[[#This Row],[Date Tagged]])</f>
        <v>5.2546296283253469E-3</v>
      </c>
      <c r="J5380" s="66">
        <f>HOUR(tbl_raw_data[[#This Row],[time_taken]])*60+MINUTE(tbl_raw_data[[#This Row],[time_taken]])+SECOND(tbl_raw_data[[#This Row],[time_taken]])/60</f>
        <v>7.5666666666666664</v>
      </c>
      <c r="K5380" s="68">
        <f>DATE(YEAR(tbl_raw_data[[#This Row],[Date Actioned]]),MONTH(tbl_raw_data[[#This Row],[Date Actioned]]),DAY(tbl_raw_data[[#This Row],[Date Actioned]]))</f>
        <v>45156</v>
      </c>
      <c r="L5380" s="65" t="str">
        <f>UPPER(TEXT(tbl_raw_data[[#This Row],[updated_date]],"MMMM"))</f>
        <v>AUGUST</v>
      </c>
      <c r="M5380" s="65" t="str">
        <f>"WEEK "&amp;IF(ROUNDUP(DAY(tbl_raw_data[[#This Row],[updated_date]])/7,0)=5,4,ROUNDUP(DAY(tbl_raw_data[[#This Row],[updated_date]])/7,0))</f>
        <v>WEEK 3</v>
      </c>
      <c r="N5380" s="71" t="str">
        <f>UPPER(VLOOKUP(tbl_raw_data[[#This Row],[Analyst]],settings!$A$1:$B$15,2,0))</f>
        <v>SAM</v>
      </c>
      <c r="O5380" s="71" t="str">
        <f>TRIM(UPPER(tbl_raw_data[[#This Row],[Outcome]]))</f>
        <v>WITHDRAW</v>
      </c>
      <c r="P5380" s="71" t="str">
        <f>TRIM(UPPER(tbl_raw_data[[#This Row],[Queue Name]]))</f>
        <v>CONSUMER POST BUREAU</v>
      </c>
      <c r="Q5380" s="71" t="str">
        <f>IF(tbl_raw_data[[#This Row],[time_taken_in_min]]&lt;=settings!$D$2,"SLA_MET","SLA_NOT_MET")</f>
        <v>SLA_MET</v>
      </c>
    </row>
    <row r="5381" spans="1:17" x14ac:dyDescent="0.3">
      <c r="A5381" s="1" t="s">
        <v>6344</v>
      </c>
      <c r="B5381" s="34">
        <v>45156.737662037034</v>
      </c>
      <c r="C5381" s="43">
        <v>45156.741493055553</v>
      </c>
      <c r="D5381" s="15" t="s">
        <v>55</v>
      </c>
      <c r="E5381" s="6" t="s">
        <v>8</v>
      </c>
      <c r="F5381" s="15" t="s">
        <v>21</v>
      </c>
      <c r="G5381" s="9"/>
      <c r="H5381" s="84" t="str">
        <f t="shared" si="84"/>
        <v>Reason Unknown</v>
      </c>
      <c r="I5381" s="63">
        <f>(tbl_raw_data[[#This Row],[Date Actioned]])-(tbl_raw_data[[#This Row],[Date Tagged]])</f>
        <v>3.8310185191221535E-3</v>
      </c>
      <c r="J5381" s="66">
        <f>HOUR(tbl_raw_data[[#This Row],[time_taken]])*60+MINUTE(tbl_raw_data[[#This Row],[time_taken]])+SECOND(tbl_raw_data[[#This Row],[time_taken]])/60</f>
        <v>5.5166666666666666</v>
      </c>
      <c r="K5381" s="68">
        <f>DATE(YEAR(tbl_raw_data[[#This Row],[Date Actioned]]),MONTH(tbl_raw_data[[#This Row],[Date Actioned]]),DAY(tbl_raw_data[[#This Row],[Date Actioned]]))</f>
        <v>45156</v>
      </c>
      <c r="L5381" s="65" t="str">
        <f>UPPER(TEXT(tbl_raw_data[[#This Row],[updated_date]],"MMMM"))</f>
        <v>AUGUST</v>
      </c>
      <c r="M5381" s="65" t="str">
        <f>"WEEK "&amp;IF(ROUNDUP(DAY(tbl_raw_data[[#This Row],[updated_date]])/7,0)=5,4,ROUNDUP(DAY(tbl_raw_data[[#This Row],[updated_date]])/7,0))</f>
        <v>WEEK 3</v>
      </c>
      <c r="N5381" s="71" t="str">
        <f>UPPER(VLOOKUP(tbl_raw_data[[#This Row],[Analyst]],settings!$A$1:$B$15,2,0))</f>
        <v>SHAHID</v>
      </c>
      <c r="O5381" s="71" t="str">
        <f>TRIM(UPPER(tbl_raw_data[[#This Row],[Outcome]]))</f>
        <v>WITHDRAW</v>
      </c>
      <c r="P5381" s="71" t="str">
        <f>TRIM(UPPER(tbl_raw_data[[#This Row],[Queue Name]]))</f>
        <v>CONSUMER POST BUREAU</v>
      </c>
      <c r="Q5381" s="71" t="str">
        <f>IF(tbl_raw_data[[#This Row],[time_taken_in_min]]&lt;=settings!$D$2,"SLA_MET","SLA_NOT_MET")</f>
        <v>SLA_MET</v>
      </c>
    </row>
    <row r="5382" spans="1:17" x14ac:dyDescent="0.3">
      <c r="A5382" s="5" t="s">
        <v>6345</v>
      </c>
      <c r="B5382" s="34">
        <v>45156.782164351855</v>
      </c>
      <c r="C5382" s="42">
        <v>45156.7890162037</v>
      </c>
      <c r="D5382" s="14" t="s">
        <v>55</v>
      </c>
      <c r="E5382" s="3" t="s">
        <v>8</v>
      </c>
      <c r="F5382" s="14" t="s">
        <v>25</v>
      </c>
      <c r="G5382" s="4"/>
      <c r="H5382" s="84" t="str">
        <f t="shared" si="84"/>
        <v>Reason Unknown</v>
      </c>
      <c r="I5382" s="63">
        <f>(tbl_raw_data[[#This Row],[Date Actioned]])-(tbl_raw_data[[#This Row],[Date Tagged]])</f>
        <v>6.8518518455675803E-3</v>
      </c>
      <c r="J5382" s="66">
        <f>HOUR(tbl_raw_data[[#This Row],[time_taken]])*60+MINUTE(tbl_raw_data[[#This Row],[time_taken]])+SECOND(tbl_raw_data[[#This Row],[time_taken]])/60</f>
        <v>9.8666666666666671</v>
      </c>
      <c r="K5382" s="68">
        <f>DATE(YEAR(tbl_raw_data[[#This Row],[Date Actioned]]),MONTH(tbl_raw_data[[#This Row],[Date Actioned]]),DAY(tbl_raw_data[[#This Row],[Date Actioned]]))</f>
        <v>45156</v>
      </c>
      <c r="L5382" s="65" t="str">
        <f>UPPER(TEXT(tbl_raw_data[[#This Row],[updated_date]],"MMMM"))</f>
        <v>AUGUST</v>
      </c>
      <c r="M5382" s="65" t="str">
        <f>"WEEK "&amp;IF(ROUNDUP(DAY(tbl_raw_data[[#This Row],[updated_date]])/7,0)=5,4,ROUNDUP(DAY(tbl_raw_data[[#This Row],[updated_date]])/7,0))</f>
        <v>WEEK 3</v>
      </c>
      <c r="N5382" s="71" t="str">
        <f>UPPER(VLOOKUP(tbl_raw_data[[#This Row],[Analyst]],settings!$A$1:$B$15,2,0))</f>
        <v>ASIF</v>
      </c>
      <c r="O5382" s="71" t="str">
        <f>TRIM(UPPER(tbl_raw_data[[#This Row],[Outcome]]))</f>
        <v>WITHDRAW</v>
      </c>
      <c r="P5382" s="71" t="str">
        <f>TRIM(UPPER(tbl_raw_data[[#This Row],[Queue Name]]))</f>
        <v>CONSUMER POST BUREAU</v>
      </c>
      <c r="Q5382" s="71" t="str">
        <f>IF(tbl_raw_data[[#This Row],[time_taken_in_min]]&lt;=settings!$D$2,"SLA_MET","SLA_NOT_MET")</f>
        <v>SLA_MET</v>
      </c>
    </row>
    <row r="5383" spans="1:17" x14ac:dyDescent="0.3">
      <c r="A5383" s="7" t="s">
        <v>6346</v>
      </c>
      <c r="B5383" s="34">
        <v>45156.854791666665</v>
      </c>
      <c r="C5383" s="43">
        <v>45157.368668981479</v>
      </c>
      <c r="D5383" s="15" t="s">
        <v>55</v>
      </c>
      <c r="E5383" s="6" t="s">
        <v>8</v>
      </c>
      <c r="F5383" s="15" t="s">
        <v>24</v>
      </c>
      <c r="G5383" s="9"/>
      <c r="H5383" s="84" t="str">
        <f t="shared" si="84"/>
        <v>Reason Unknown</v>
      </c>
      <c r="I5383" s="63">
        <f>(tbl_raw_data[[#This Row],[Date Actioned]])-(tbl_raw_data[[#This Row],[Date Tagged]])</f>
        <v>0.51387731481372612</v>
      </c>
      <c r="J5383" s="66">
        <f>HOUR(tbl_raw_data[[#This Row],[time_taken]])*60+MINUTE(tbl_raw_data[[#This Row],[time_taken]])+SECOND(tbl_raw_data[[#This Row],[time_taken]])/60</f>
        <v>739.98333333333335</v>
      </c>
      <c r="K5383" s="68">
        <f>DATE(YEAR(tbl_raw_data[[#This Row],[Date Actioned]]),MONTH(tbl_raw_data[[#This Row],[Date Actioned]]),DAY(tbl_raw_data[[#This Row],[Date Actioned]]))</f>
        <v>45157</v>
      </c>
      <c r="L5383" s="65" t="str">
        <f>UPPER(TEXT(tbl_raw_data[[#This Row],[updated_date]],"MMMM"))</f>
        <v>AUGUST</v>
      </c>
      <c r="M5383" s="65" t="str">
        <f>"WEEK "&amp;IF(ROUNDUP(DAY(tbl_raw_data[[#This Row],[updated_date]])/7,0)=5,4,ROUNDUP(DAY(tbl_raw_data[[#This Row],[updated_date]])/7,0))</f>
        <v>WEEK 3</v>
      </c>
      <c r="N5383" s="71" t="str">
        <f>UPPER(VLOOKUP(tbl_raw_data[[#This Row],[Analyst]],settings!$A$1:$B$15,2,0))</f>
        <v>SAM</v>
      </c>
      <c r="O5383" s="71" t="str">
        <f>TRIM(UPPER(tbl_raw_data[[#This Row],[Outcome]]))</f>
        <v>WITHDRAW</v>
      </c>
      <c r="P5383" s="71" t="str">
        <f>TRIM(UPPER(tbl_raw_data[[#This Row],[Queue Name]]))</f>
        <v>CONSUMER POST BUREAU</v>
      </c>
      <c r="Q5383" s="71" t="str">
        <f>IF(tbl_raw_data[[#This Row],[time_taken_in_min]]&lt;=settings!$D$2,"SLA_MET","SLA_NOT_MET")</f>
        <v>SLA_NOT_MET</v>
      </c>
    </row>
    <row r="5384" spans="1:17" x14ac:dyDescent="0.3">
      <c r="A5384" s="1" t="s">
        <v>6347</v>
      </c>
      <c r="B5384" s="34">
        <v>45156.857974537037</v>
      </c>
      <c r="C5384" s="42">
        <v>45157.369687500002</v>
      </c>
      <c r="D5384" s="14" t="s">
        <v>55</v>
      </c>
      <c r="E5384" s="3" t="s">
        <v>8</v>
      </c>
      <c r="F5384" s="14" t="s">
        <v>17</v>
      </c>
      <c r="G5384" s="4"/>
      <c r="H5384" s="84" t="str">
        <f t="shared" si="84"/>
        <v>Reason Unknown</v>
      </c>
      <c r="I5384" s="63">
        <f>(tbl_raw_data[[#This Row],[Date Actioned]])-(tbl_raw_data[[#This Row],[Date Tagged]])</f>
        <v>0.51171296296524815</v>
      </c>
      <c r="J5384" s="66">
        <f>HOUR(tbl_raw_data[[#This Row],[time_taken]])*60+MINUTE(tbl_raw_data[[#This Row],[time_taken]])+SECOND(tbl_raw_data[[#This Row],[time_taken]])/60</f>
        <v>736.86666666666667</v>
      </c>
      <c r="K5384" s="68">
        <f>DATE(YEAR(tbl_raw_data[[#This Row],[Date Actioned]]),MONTH(tbl_raw_data[[#This Row],[Date Actioned]]),DAY(tbl_raw_data[[#This Row],[Date Actioned]]))</f>
        <v>45157</v>
      </c>
      <c r="L5384" s="65" t="str">
        <f>UPPER(TEXT(tbl_raw_data[[#This Row],[updated_date]],"MMMM"))</f>
        <v>AUGUST</v>
      </c>
      <c r="M5384" s="65" t="str">
        <f>"WEEK "&amp;IF(ROUNDUP(DAY(tbl_raw_data[[#This Row],[updated_date]])/7,0)=5,4,ROUNDUP(DAY(tbl_raw_data[[#This Row],[updated_date]])/7,0))</f>
        <v>WEEK 3</v>
      </c>
      <c r="N5384" s="71" t="str">
        <f>UPPER(VLOOKUP(tbl_raw_data[[#This Row],[Analyst]],settings!$A$1:$B$15,2,0))</f>
        <v>MERCEDES</v>
      </c>
      <c r="O5384" s="71" t="str">
        <f>TRIM(UPPER(tbl_raw_data[[#This Row],[Outcome]]))</f>
        <v>WITHDRAW</v>
      </c>
      <c r="P5384" s="71" t="str">
        <f>TRIM(UPPER(tbl_raw_data[[#This Row],[Queue Name]]))</f>
        <v>CONSUMER POST BUREAU</v>
      </c>
      <c r="Q5384" s="71" t="str">
        <f>IF(tbl_raw_data[[#This Row],[time_taken_in_min]]&lt;=settings!$D$2,"SLA_MET","SLA_NOT_MET")</f>
        <v>SLA_NOT_MET</v>
      </c>
    </row>
    <row r="5385" spans="1:17" x14ac:dyDescent="0.3">
      <c r="A5385" s="5" t="s">
        <v>6348</v>
      </c>
      <c r="B5385" s="34">
        <v>45156.88784722222</v>
      </c>
      <c r="C5385" s="43">
        <v>45157.376840277779</v>
      </c>
      <c r="D5385" s="15" t="s">
        <v>55</v>
      </c>
      <c r="E5385" s="6" t="s">
        <v>8</v>
      </c>
      <c r="F5385" s="15" t="s">
        <v>24</v>
      </c>
      <c r="G5385" s="9"/>
      <c r="H5385" s="84" t="str">
        <f t="shared" si="84"/>
        <v>Reason Unknown</v>
      </c>
      <c r="I5385" s="63">
        <f>(tbl_raw_data[[#This Row],[Date Actioned]])-(tbl_raw_data[[#This Row],[Date Tagged]])</f>
        <v>0.48899305555823958</v>
      </c>
      <c r="J5385" s="66">
        <f>HOUR(tbl_raw_data[[#This Row],[time_taken]])*60+MINUTE(tbl_raw_data[[#This Row],[time_taken]])+SECOND(tbl_raw_data[[#This Row],[time_taken]])/60</f>
        <v>704.15</v>
      </c>
      <c r="K5385" s="68">
        <f>DATE(YEAR(tbl_raw_data[[#This Row],[Date Actioned]]),MONTH(tbl_raw_data[[#This Row],[Date Actioned]]),DAY(tbl_raw_data[[#This Row],[Date Actioned]]))</f>
        <v>45157</v>
      </c>
      <c r="L5385" s="65" t="str">
        <f>UPPER(TEXT(tbl_raw_data[[#This Row],[updated_date]],"MMMM"))</f>
        <v>AUGUST</v>
      </c>
      <c r="M5385" s="65" t="str">
        <f>"WEEK "&amp;IF(ROUNDUP(DAY(tbl_raw_data[[#This Row],[updated_date]])/7,0)=5,4,ROUNDUP(DAY(tbl_raw_data[[#This Row],[updated_date]])/7,0))</f>
        <v>WEEK 3</v>
      </c>
      <c r="N5385" s="71" t="str">
        <f>UPPER(VLOOKUP(tbl_raw_data[[#This Row],[Analyst]],settings!$A$1:$B$15,2,0))</f>
        <v>SAM</v>
      </c>
      <c r="O5385" s="71" t="str">
        <f>TRIM(UPPER(tbl_raw_data[[#This Row],[Outcome]]))</f>
        <v>WITHDRAW</v>
      </c>
      <c r="P5385" s="71" t="str">
        <f>TRIM(UPPER(tbl_raw_data[[#This Row],[Queue Name]]))</f>
        <v>CONSUMER POST BUREAU</v>
      </c>
      <c r="Q5385" s="71" t="str">
        <f>IF(tbl_raw_data[[#This Row],[time_taken_in_min]]&lt;=settings!$D$2,"SLA_MET","SLA_NOT_MET")</f>
        <v>SLA_NOT_MET</v>
      </c>
    </row>
    <row r="5386" spans="1:17" x14ac:dyDescent="0.3">
      <c r="A5386" s="7" t="s">
        <v>6349</v>
      </c>
      <c r="B5386" s="34">
        <v>45157.257557870369</v>
      </c>
      <c r="C5386" s="42">
        <v>45157.384884259256</v>
      </c>
      <c r="D5386" s="14" t="s">
        <v>55</v>
      </c>
      <c r="E5386" s="3" t="s">
        <v>8</v>
      </c>
      <c r="F5386" s="14" t="s">
        <v>24</v>
      </c>
      <c r="G5386" s="4"/>
      <c r="H5386" s="84" t="str">
        <f t="shared" si="84"/>
        <v>Reason Unknown</v>
      </c>
      <c r="I5386" s="63">
        <f>(tbl_raw_data[[#This Row],[Date Actioned]])-(tbl_raw_data[[#This Row],[Date Tagged]])</f>
        <v>0.12732638888701331</v>
      </c>
      <c r="J5386" s="66">
        <f>HOUR(tbl_raw_data[[#This Row],[time_taken]])*60+MINUTE(tbl_raw_data[[#This Row],[time_taken]])+SECOND(tbl_raw_data[[#This Row],[time_taken]])/60</f>
        <v>183.35</v>
      </c>
      <c r="K5386" s="68">
        <f>DATE(YEAR(tbl_raw_data[[#This Row],[Date Actioned]]),MONTH(tbl_raw_data[[#This Row],[Date Actioned]]),DAY(tbl_raw_data[[#This Row],[Date Actioned]]))</f>
        <v>45157</v>
      </c>
      <c r="L5386" s="65" t="str">
        <f>UPPER(TEXT(tbl_raw_data[[#This Row],[updated_date]],"MMMM"))</f>
        <v>AUGUST</v>
      </c>
      <c r="M5386" s="65" t="str">
        <f>"WEEK "&amp;IF(ROUNDUP(DAY(tbl_raw_data[[#This Row],[updated_date]])/7,0)=5,4,ROUNDUP(DAY(tbl_raw_data[[#This Row],[updated_date]])/7,0))</f>
        <v>WEEK 3</v>
      </c>
      <c r="N5386" s="71" t="str">
        <f>UPPER(VLOOKUP(tbl_raw_data[[#This Row],[Analyst]],settings!$A$1:$B$15,2,0))</f>
        <v>SAM</v>
      </c>
      <c r="O5386" s="71" t="str">
        <f>TRIM(UPPER(tbl_raw_data[[#This Row],[Outcome]]))</f>
        <v>WITHDRAW</v>
      </c>
      <c r="P5386" s="71" t="str">
        <f>TRIM(UPPER(tbl_raw_data[[#This Row],[Queue Name]]))</f>
        <v>CONSUMER POST BUREAU</v>
      </c>
      <c r="Q5386" s="71" t="str">
        <f>IF(tbl_raw_data[[#This Row],[time_taken_in_min]]&lt;=settings!$D$2,"SLA_MET","SLA_NOT_MET")</f>
        <v>SLA_NOT_MET</v>
      </c>
    </row>
    <row r="5387" spans="1:17" x14ac:dyDescent="0.3">
      <c r="A5387" s="1" t="s">
        <v>6350</v>
      </c>
      <c r="B5387" s="34">
        <v>45157.554016203707</v>
      </c>
      <c r="C5387" s="43">
        <v>45157.559976851851</v>
      </c>
      <c r="D5387" s="15" t="s">
        <v>55</v>
      </c>
      <c r="E5387" s="6" t="s">
        <v>8</v>
      </c>
      <c r="F5387" s="15" t="s">
        <v>17</v>
      </c>
      <c r="G5387" s="9"/>
      <c r="H5387" s="84" t="str">
        <f t="shared" si="84"/>
        <v>Reason Unknown</v>
      </c>
      <c r="I5387" s="63">
        <f>(tbl_raw_data[[#This Row],[Date Actioned]])-(tbl_raw_data[[#This Row],[Date Tagged]])</f>
        <v>5.9606481445371173E-3</v>
      </c>
      <c r="J5387" s="66">
        <f>HOUR(tbl_raw_data[[#This Row],[time_taken]])*60+MINUTE(tbl_raw_data[[#This Row],[time_taken]])+SECOND(tbl_raw_data[[#This Row],[time_taken]])/60</f>
        <v>8.5833333333333339</v>
      </c>
      <c r="K5387" s="68">
        <f>DATE(YEAR(tbl_raw_data[[#This Row],[Date Actioned]]),MONTH(tbl_raw_data[[#This Row],[Date Actioned]]),DAY(tbl_raw_data[[#This Row],[Date Actioned]]))</f>
        <v>45157</v>
      </c>
      <c r="L5387" s="65" t="str">
        <f>UPPER(TEXT(tbl_raw_data[[#This Row],[updated_date]],"MMMM"))</f>
        <v>AUGUST</v>
      </c>
      <c r="M5387" s="65" t="str">
        <f>"WEEK "&amp;IF(ROUNDUP(DAY(tbl_raw_data[[#This Row],[updated_date]])/7,0)=5,4,ROUNDUP(DAY(tbl_raw_data[[#This Row],[updated_date]])/7,0))</f>
        <v>WEEK 3</v>
      </c>
      <c r="N5387" s="71" t="str">
        <f>UPPER(VLOOKUP(tbl_raw_data[[#This Row],[Analyst]],settings!$A$1:$B$15,2,0))</f>
        <v>MERCEDES</v>
      </c>
      <c r="O5387" s="71" t="str">
        <f>TRIM(UPPER(tbl_raw_data[[#This Row],[Outcome]]))</f>
        <v>WITHDRAW</v>
      </c>
      <c r="P5387" s="71" t="str">
        <f>TRIM(UPPER(tbl_raw_data[[#This Row],[Queue Name]]))</f>
        <v>CONSUMER POST BUREAU</v>
      </c>
      <c r="Q5387" s="71" t="str">
        <f>IF(tbl_raw_data[[#This Row],[time_taken_in_min]]&lt;=settings!$D$2,"SLA_MET","SLA_NOT_MET")</f>
        <v>SLA_MET</v>
      </c>
    </row>
    <row r="5388" spans="1:17" x14ac:dyDescent="0.3">
      <c r="A5388" s="5" t="s">
        <v>6351</v>
      </c>
      <c r="B5388" s="34">
        <v>45157.696446759262</v>
      </c>
      <c r="C5388" s="42">
        <v>45157.710370370369</v>
      </c>
      <c r="D5388" s="14" t="s">
        <v>55</v>
      </c>
      <c r="E5388" s="3" t="s">
        <v>11</v>
      </c>
      <c r="F5388" s="14" t="s">
        <v>24</v>
      </c>
      <c r="G5388" s="4"/>
      <c r="H5388" s="84" t="str">
        <f t="shared" si="84"/>
        <v>Reason Unknown</v>
      </c>
      <c r="I5388" s="63">
        <f>(tbl_raw_data[[#This Row],[Date Actioned]])-(tbl_raw_data[[#This Row],[Date Tagged]])</f>
        <v>1.392361110629281E-2</v>
      </c>
      <c r="J5388" s="66">
        <f>HOUR(tbl_raw_data[[#This Row],[time_taken]])*60+MINUTE(tbl_raw_data[[#This Row],[time_taken]])+SECOND(tbl_raw_data[[#This Row],[time_taken]])/60</f>
        <v>20.05</v>
      </c>
      <c r="K5388" s="68">
        <f>DATE(YEAR(tbl_raw_data[[#This Row],[Date Actioned]]),MONTH(tbl_raw_data[[#This Row],[Date Actioned]]),DAY(tbl_raw_data[[#This Row],[Date Actioned]]))</f>
        <v>45157</v>
      </c>
      <c r="L5388" s="65" t="str">
        <f>UPPER(TEXT(tbl_raw_data[[#This Row],[updated_date]],"MMMM"))</f>
        <v>AUGUST</v>
      </c>
      <c r="M5388" s="65" t="str">
        <f>"WEEK "&amp;IF(ROUNDUP(DAY(tbl_raw_data[[#This Row],[updated_date]])/7,0)=5,4,ROUNDUP(DAY(tbl_raw_data[[#This Row],[updated_date]])/7,0))</f>
        <v>WEEK 3</v>
      </c>
      <c r="N5388" s="71" t="str">
        <f>UPPER(VLOOKUP(tbl_raw_data[[#This Row],[Analyst]],settings!$A$1:$B$15,2,0))</f>
        <v>SAM</v>
      </c>
      <c r="O5388" s="71" t="str">
        <f>TRIM(UPPER(tbl_raw_data[[#This Row],[Outcome]]))</f>
        <v>WITHDRAW</v>
      </c>
      <c r="P5388" s="71" t="str">
        <f>TRIM(UPPER(tbl_raw_data[[#This Row],[Queue Name]]))</f>
        <v>CONSUMER EXISTING</v>
      </c>
      <c r="Q5388" s="71" t="str">
        <f>IF(tbl_raw_data[[#This Row],[time_taken_in_min]]&lt;=settings!$D$2,"SLA_MET","SLA_NOT_MET")</f>
        <v>SLA_NOT_MET</v>
      </c>
    </row>
    <row r="5389" spans="1:17" x14ac:dyDescent="0.3">
      <c r="A5389" s="7" t="s">
        <v>6352</v>
      </c>
      <c r="B5389" s="34">
        <v>45157.719178240739</v>
      </c>
      <c r="C5389" s="43">
        <v>45157.72278935185</v>
      </c>
      <c r="D5389" s="15" t="s">
        <v>55</v>
      </c>
      <c r="E5389" s="6" t="s">
        <v>8</v>
      </c>
      <c r="F5389" s="15" t="s">
        <v>24</v>
      </c>
      <c r="G5389" s="9"/>
      <c r="H5389" s="84" t="str">
        <f t="shared" si="84"/>
        <v>Reason Unknown</v>
      </c>
      <c r="I5389" s="63">
        <f>(tbl_raw_data[[#This Row],[Date Actioned]])-(tbl_raw_data[[#This Row],[Date Tagged]])</f>
        <v>3.6111111112404615E-3</v>
      </c>
      <c r="J5389" s="66">
        <f>HOUR(tbl_raw_data[[#This Row],[time_taken]])*60+MINUTE(tbl_raw_data[[#This Row],[time_taken]])+SECOND(tbl_raw_data[[#This Row],[time_taken]])/60</f>
        <v>5.2</v>
      </c>
      <c r="K5389" s="68">
        <f>DATE(YEAR(tbl_raw_data[[#This Row],[Date Actioned]]),MONTH(tbl_raw_data[[#This Row],[Date Actioned]]),DAY(tbl_raw_data[[#This Row],[Date Actioned]]))</f>
        <v>45157</v>
      </c>
      <c r="L5389" s="65" t="str">
        <f>UPPER(TEXT(tbl_raw_data[[#This Row],[updated_date]],"MMMM"))</f>
        <v>AUGUST</v>
      </c>
      <c r="M5389" s="65" t="str">
        <f>"WEEK "&amp;IF(ROUNDUP(DAY(tbl_raw_data[[#This Row],[updated_date]])/7,0)=5,4,ROUNDUP(DAY(tbl_raw_data[[#This Row],[updated_date]])/7,0))</f>
        <v>WEEK 3</v>
      </c>
      <c r="N5389" s="71" t="str">
        <f>UPPER(VLOOKUP(tbl_raw_data[[#This Row],[Analyst]],settings!$A$1:$B$15,2,0))</f>
        <v>SAM</v>
      </c>
      <c r="O5389" s="71" t="str">
        <f>TRIM(UPPER(tbl_raw_data[[#This Row],[Outcome]]))</f>
        <v>WITHDRAW</v>
      </c>
      <c r="P5389" s="71" t="str">
        <f>TRIM(UPPER(tbl_raw_data[[#This Row],[Queue Name]]))</f>
        <v>CONSUMER POST BUREAU</v>
      </c>
      <c r="Q5389" s="71" t="str">
        <f>IF(tbl_raw_data[[#This Row],[time_taken_in_min]]&lt;=settings!$D$2,"SLA_MET","SLA_NOT_MET")</f>
        <v>SLA_MET</v>
      </c>
    </row>
    <row r="5390" spans="1:17" x14ac:dyDescent="0.3">
      <c r="A5390" s="1" t="s">
        <v>6353</v>
      </c>
      <c r="B5390" s="34">
        <v>45157.739085648151</v>
      </c>
      <c r="C5390" s="42">
        <v>45157.743495370371</v>
      </c>
      <c r="D5390" s="14" t="s">
        <v>55</v>
      </c>
      <c r="E5390" s="3" t="s">
        <v>8</v>
      </c>
      <c r="F5390" s="14" t="s">
        <v>14</v>
      </c>
      <c r="G5390" s="4"/>
      <c r="H5390" s="84" t="str">
        <f t="shared" si="84"/>
        <v>Reason Unknown</v>
      </c>
      <c r="I5390" s="63">
        <f>(tbl_raw_data[[#This Row],[Date Actioned]])-(tbl_raw_data[[#This Row],[Date Tagged]])</f>
        <v>4.4097222198615782E-3</v>
      </c>
      <c r="J5390" s="66">
        <f>HOUR(tbl_raw_data[[#This Row],[time_taken]])*60+MINUTE(tbl_raw_data[[#This Row],[time_taken]])+SECOND(tbl_raw_data[[#This Row],[time_taken]])/60</f>
        <v>6.35</v>
      </c>
      <c r="K5390" s="68">
        <f>DATE(YEAR(tbl_raw_data[[#This Row],[Date Actioned]]),MONTH(tbl_raw_data[[#This Row],[Date Actioned]]),DAY(tbl_raw_data[[#This Row],[Date Actioned]]))</f>
        <v>45157</v>
      </c>
      <c r="L5390" s="65" t="str">
        <f>UPPER(TEXT(tbl_raw_data[[#This Row],[updated_date]],"MMMM"))</f>
        <v>AUGUST</v>
      </c>
      <c r="M5390" s="65" t="str">
        <f>"WEEK "&amp;IF(ROUNDUP(DAY(tbl_raw_data[[#This Row],[updated_date]])/7,0)=5,4,ROUNDUP(DAY(tbl_raw_data[[#This Row],[updated_date]])/7,0))</f>
        <v>WEEK 3</v>
      </c>
      <c r="N5390" s="71" t="str">
        <f>UPPER(VLOOKUP(tbl_raw_data[[#This Row],[Analyst]],settings!$A$1:$B$15,2,0))</f>
        <v>CAMROON</v>
      </c>
      <c r="O5390" s="71" t="str">
        <f>TRIM(UPPER(tbl_raw_data[[#This Row],[Outcome]]))</f>
        <v>WITHDRAW</v>
      </c>
      <c r="P5390" s="71" t="str">
        <f>TRIM(UPPER(tbl_raw_data[[#This Row],[Queue Name]]))</f>
        <v>CONSUMER POST BUREAU</v>
      </c>
      <c r="Q5390" s="71" t="str">
        <f>IF(tbl_raw_data[[#This Row],[time_taken_in_min]]&lt;=settings!$D$2,"SLA_MET","SLA_NOT_MET")</f>
        <v>SLA_MET</v>
      </c>
    </row>
    <row r="5391" spans="1:17" x14ac:dyDescent="0.3">
      <c r="A5391" s="5" t="s">
        <v>6354</v>
      </c>
      <c r="B5391" s="34">
        <v>45157.832013888888</v>
      </c>
      <c r="C5391" s="44">
        <v>45157.840127314812</v>
      </c>
      <c r="D5391" s="24" t="s">
        <v>55</v>
      </c>
      <c r="E5391" s="25" t="s">
        <v>8</v>
      </c>
      <c r="F5391" s="24" t="s">
        <v>14</v>
      </c>
      <c r="G5391" s="26"/>
      <c r="H5391" s="84" t="str">
        <f t="shared" si="84"/>
        <v>Reason Unknown</v>
      </c>
      <c r="I5391" s="63">
        <f>(tbl_raw_data[[#This Row],[Date Actioned]])-(tbl_raw_data[[#This Row],[Date Tagged]])</f>
        <v>8.1134259235113859E-3</v>
      </c>
      <c r="J5391" s="66">
        <f>HOUR(tbl_raw_data[[#This Row],[time_taken]])*60+MINUTE(tbl_raw_data[[#This Row],[time_taken]])+SECOND(tbl_raw_data[[#This Row],[time_taken]])/60</f>
        <v>11.683333333333334</v>
      </c>
      <c r="K5391" s="68">
        <f>DATE(YEAR(tbl_raw_data[[#This Row],[Date Actioned]]),MONTH(tbl_raw_data[[#This Row],[Date Actioned]]),DAY(tbl_raw_data[[#This Row],[Date Actioned]]))</f>
        <v>45157</v>
      </c>
      <c r="L5391" s="65" t="str">
        <f>UPPER(TEXT(tbl_raw_data[[#This Row],[updated_date]],"MMMM"))</f>
        <v>AUGUST</v>
      </c>
      <c r="M5391" s="65" t="str">
        <f>"WEEK "&amp;IF(ROUNDUP(DAY(tbl_raw_data[[#This Row],[updated_date]])/7,0)=5,4,ROUNDUP(DAY(tbl_raw_data[[#This Row],[updated_date]])/7,0))</f>
        <v>WEEK 3</v>
      </c>
      <c r="N5391" s="71" t="str">
        <f>UPPER(VLOOKUP(tbl_raw_data[[#This Row],[Analyst]],settings!$A$1:$B$15,2,0))</f>
        <v>CAMROON</v>
      </c>
      <c r="O5391" s="71" t="str">
        <f>TRIM(UPPER(tbl_raw_data[[#This Row],[Outcome]]))</f>
        <v>WITHDRAW</v>
      </c>
      <c r="P5391" s="71" t="str">
        <f>TRIM(UPPER(tbl_raw_data[[#This Row],[Queue Name]]))</f>
        <v>CONSUMER POST BUREAU</v>
      </c>
      <c r="Q5391" s="71" t="str">
        <f>IF(tbl_raw_data[[#This Row],[time_taken_in_min]]&lt;=settings!$D$2,"SLA_MET","SLA_NOT_MET")</f>
        <v>SLA_MET</v>
      </c>
    </row>
    <row r="5392" spans="1:17" hidden="1" x14ac:dyDescent="0.3">
      <c r="A5392" s="7" t="s">
        <v>6355</v>
      </c>
      <c r="B5392" s="34">
        <v>45164.838935185187</v>
      </c>
      <c r="C5392" s="34">
        <v>45165.361030092594</v>
      </c>
      <c r="D5392" s="15" t="s">
        <v>10</v>
      </c>
      <c r="E5392" s="6" t="s">
        <v>11</v>
      </c>
      <c r="F5392" s="15" t="s">
        <v>21</v>
      </c>
      <c r="G5392" s="9"/>
      <c r="H5392" s="84" t="str">
        <f t="shared" si="84"/>
        <v>Reason Unknown</v>
      </c>
      <c r="I5392" s="63">
        <f>(tbl_raw_data[[#This Row],[Date Actioned]])-(tbl_raw_data[[#This Row],[Date Tagged]])</f>
        <v>0.5220949074064265</v>
      </c>
      <c r="J5392" s="66">
        <f>HOUR(tbl_raw_data[[#This Row],[time_taken]])*60+MINUTE(tbl_raw_data[[#This Row],[time_taken]])+SECOND(tbl_raw_data[[#This Row],[time_taken]])/60</f>
        <v>751.81666666666672</v>
      </c>
      <c r="K5392" s="68">
        <f>DATE(YEAR(tbl_raw_data[[#This Row],[Date Actioned]]),MONTH(tbl_raw_data[[#This Row],[Date Actioned]]),DAY(tbl_raw_data[[#This Row],[Date Actioned]]))</f>
        <v>45165</v>
      </c>
      <c r="L5392" s="65" t="str">
        <f>UPPER(TEXT(tbl_raw_data[[#This Row],[updated_date]],"MMMM"))</f>
        <v>AUGUST</v>
      </c>
      <c r="M5392" s="65" t="str">
        <f>"WEEK "&amp;IF(ROUNDUP(DAY(tbl_raw_data[[#This Row],[updated_date]])/7,0)=5,4,ROUNDUP(DAY(tbl_raw_data[[#This Row],[updated_date]])/7,0))</f>
        <v>WEEK 4</v>
      </c>
      <c r="N5392" s="71" t="str">
        <f>UPPER(VLOOKUP(tbl_raw_data[[#This Row],[Analyst]],settings!$A$1:$B$15,2,0))</f>
        <v>SHAHID</v>
      </c>
      <c r="O5392" s="71" t="str">
        <f>TRIM(UPPER(tbl_raw_data[[#This Row],[Outcome]]))</f>
        <v>APPROVE</v>
      </c>
      <c r="P5392" s="71" t="str">
        <f>TRIM(UPPER(tbl_raw_data[[#This Row],[Queue Name]]))</f>
        <v>CONSUMER EXISTING</v>
      </c>
      <c r="Q5392" s="71" t="str">
        <f>IF(tbl_raw_data[[#This Row],[time_taken_in_min]]&lt;=settings!$D$2,"SLA_MET","SLA_NOT_MET")</f>
        <v>SLA_NOT_MET</v>
      </c>
    </row>
    <row r="5393" spans="1:17" hidden="1" x14ac:dyDescent="0.3">
      <c r="A5393" s="1" t="s">
        <v>6356</v>
      </c>
      <c r="B5393" s="34">
        <v>45165.442291666666</v>
      </c>
      <c r="C5393" s="34">
        <v>45165.447002314817</v>
      </c>
      <c r="D5393" s="15" t="s">
        <v>10</v>
      </c>
      <c r="E5393" s="6" t="s">
        <v>18</v>
      </c>
      <c r="F5393" s="15" t="s">
        <v>24</v>
      </c>
      <c r="G5393" s="9" t="s">
        <v>23</v>
      </c>
      <c r="H5393" s="84" t="str">
        <f t="shared" si="84"/>
        <v>Reason Unknown</v>
      </c>
      <c r="I5393" s="63">
        <f>(tbl_raw_data[[#This Row],[Date Actioned]])-(tbl_raw_data[[#This Row],[Date Tagged]])</f>
        <v>4.7106481506489217E-3</v>
      </c>
      <c r="J5393" s="66">
        <f>HOUR(tbl_raw_data[[#This Row],[time_taken]])*60+MINUTE(tbl_raw_data[[#This Row],[time_taken]])+SECOND(tbl_raw_data[[#This Row],[time_taken]])/60</f>
        <v>6.7833333333333332</v>
      </c>
      <c r="K5393" s="68">
        <f>DATE(YEAR(tbl_raw_data[[#This Row],[Date Actioned]]),MONTH(tbl_raw_data[[#This Row],[Date Actioned]]),DAY(tbl_raw_data[[#This Row],[Date Actioned]]))</f>
        <v>45165</v>
      </c>
      <c r="L5393" s="65" t="str">
        <f>UPPER(TEXT(tbl_raw_data[[#This Row],[updated_date]],"MMMM"))</f>
        <v>AUGUST</v>
      </c>
      <c r="M5393" s="65" t="str">
        <f>"WEEK "&amp;IF(ROUNDUP(DAY(tbl_raw_data[[#This Row],[updated_date]])/7,0)=5,4,ROUNDUP(DAY(tbl_raw_data[[#This Row],[updated_date]])/7,0))</f>
        <v>WEEK 4</v>
      </c>
      <c r="N5393" s="71" t="str">
        <f>UPPER(VLOOKUP(tbl_raw_data[[#This Row],[Analyst]],settings!$A$1:$B$15,2,0))</f>
        <v>SAM</v>
      </c>
      <c r="O5393" s="71" t="str">
        <f>TRIM(UPPER(tbl_raw_data[[#This Row],[Outcome]]))</f>
        <v>APPROVE</v>
      </c>
      <c r="P5393" s="71" t="str">
        <f>TRIM(UPPER(tbl_raw_data[[#This Row],[Queue Name]]))</f>
        <v>CONSUMER PRE BUREAU</v>
      </c>
      <c r="Q5393" s="71" t="str">
        <f>IF(tbl_raw_data[[#This Row],[time_taken_in_min]]&lt;=settings!$D$2,"SLA_MET","SLA_NOT_MET")</f>
        <v>SLA_MET</v>
      </c>
    </row>
    <row r="5394" spans="1:17" hidden="1" x14ac:dyDescent="0.3">
      <c r="A5394" s="5" t="s">
        <v>6357</v>
      </c>
      <c r="B5394" s="34">
        <v>45165.452997685185</v>
      </c>
      <c r="C5394" s="34">
        <v>45165.461215277777</v>
      </c>
      <c r="D5394" s="15" t="s">
        <v>10</v>
      </c>
      <c r="E5394" s="6" t="s">
        <v>11</v>
      </c>
      <c r="F5394" s="15" t="s">
        <v>24</v>
      </c>
      <c r="G5394" s="9"/>
      <c r="H5394" s="84" t="str">
        <f t="shared" si="84"/>
        <v>Reason Unknown</v>
      </c>
      <c r="I5394" s="63">
        <f>(tbl_raw_data[[#This Row],[Date Actioned]])-(tbl_raw_data[[#This Row],[Date Tagged]])</f>
        <v>8.2175925927003846E-3</v>
      </c>
      <c r="J5394" s="66">
        <f>HOUR(tbl_raw_data[[#This Row],[time_taken]])*60+MINUTE(tbl_raw_data[[#This Row],[time_taken]])+SECOND(tbl_raw_data[[#This Row],[time_taken]])/60</f>
        <v>11.833333333333334</v>
      </c>
      <c r="K5394" s="68">
        <f>DATE(YEAR(tbl_raw_data[[#This Row],[Date Actioned]]),MONTH(tbl_raw_data[[#This Row],[Date Actioned]]),DAY(tbl_raw_data[[#This Row],[Date Actioned]]))</f>
        <v>45165</v>
      </c>
      <c r="L5394" s="65" t="str">
        <f>UPPER(TEXT(tbl_raw_data[[#This Row],[updated_date]],"MMMM"))</f>
        <v>AUGUST</v>
      </c>
      <c r="M5394" s="65" t="str">
        <f>"WEEK "&amp;IF(ROUNDUP(DAY(tbl_raw_data[[#This Row],[updated_date]])/7,0)=5,4,ROUNDUP(DAY(tbl_raw_data[[#This Row],[updated_date]])/7,0))</f>
        <v>WEEK 4</v>
      </c>
      <c r="N5394" s="71" t="str">
        <f>UPPER(VLOOKUP(tbl_raw_data[[#This Row],[Analyst]],settings!$A$1:$B$15,2,0))</f>
        <v>SAM</v>
      </c>
      <c r="O5394" s="71" t="str">
        <f>TRIM(UPPER(tbl_raw_data[[#This Row],[Outcome]]))</f>
        <v>APPROVE</v>
      </c>
      <c r="P5394" s="71" t="str">
        <f>TRIM(UPPER(tbl_raw_data[[#This Row],[Queue Name]]))</f>
        <v>CONSUMER EXISTING</v>
      </c>
      <c r="Q5394" s="71" t="str">
        <f>IF(tbl_raw_data[[#This Row],[time_taken_in_min]]&lt;=settings!$D$2,"SLA_MET","SLA_NOT_MET")</f>
        <v>SLA_MET</v>
      </c>
    </row>
    <row r="5395" spans="1:17" hidden="1" x14ac:dyDescent="0.3">
      <c r="A5395" s="7" t="s">
        <v>6358</v>
      </c>
      <c r="B5395" s="34">
        <v>45165.458587962959</v>
      </c>
      <c r="C5395" s="34">
        <v>45165.461527777778</v>
      </c>
      <c r="D5395" s="15" t="s">
        <v>10</v>
      </c>
      <c r="E5395" s="6" t="s">
        <v>11</v>
      </c>
      <c r="F5395" s="15" t="s">
        <v>206</v>
      </c>
      <c r="G5395" s="9" t="s">
        <v>15</v>
      </c>
      <c r="H5395" s="84" t="str">
        <f t="shared" si="84"/>
        <v>Reason Unknown</v>
      </c>
      <c r="I5395" s="63">
        <f>(tbl_raw_data[[#This Row],[Date Actioned]])-(tbl_raw_data[[#This Row],[Date Tagged]])</f>
        <v>2.9398148180916905E-3</v>
      </c>
      <c r="J5395" s="66">
        <f>HOUR(tbl_raw_data[[#This Row],[time_taken]])*60+MINUTE(tbl_raw_data[[#This Row],[time_taken]])+SECOND(tbl_raw_data[[#This Row],[time_taken]])/60</f>
        <v>4.2333333333333334</v>
      </c>
      <c r="K5395" s="68">
        <f>DATE(YEAR(tbl_raw_data[[#This Row],[Date Actioned]]),MONTH(tbl_raw_data[[#This Row],[Date Actioned]]),DAY(tbl_raw_data[[#This Row],[Date Actioned]]))</f>
        <v>45165</v>
      </c>
      <c r="L5395" s="65" t="str">
        <f>UPPER(TEXT(tbl_raw_data[[#This Row],[updated_date]],"MMMM"))</f>
        <v>AUGUST</v>
      </c>
      <c r="M5395" s="65" t="str">
        <f>"WEEK "&amp;IF(ROUNDUP(DAY(tbl_raw_data[[#This Row],[updated_date]])/7,0)=5,4,ROUNDUP(DAY(tbl_raw_data[[#This Row],[updated_date]])/7,0))</f>
        <v>WEEK 4</v>
      </c>
      <c r="N5395" s="71" t="str">
        <f>UPPER(VLOOKUP(tbl_raw_data[[#This Row],[Analyst]],settings!$A$1:$B$15,2,0))</f>
        <v>HARDIK</v>
      </c>
      <c r="O5395" s="71" t="str">
        <f>TRIM(UPPER(tbl_raw_data[[#This Row],[Outcome]]))</f>
        <v>APPROVE</v>
      </c>
      <c r="P5395" s="71" t="str">
        <f>TRIM(UPPER(tbl_raw_data[[#This Row],[Queue Name]]))</f>
        <v>CONSUMER EXISTING</v>
      </c>
      <c r="Q5395" s="71" t="str">
        <f>IF(tbl_raw_data[[#This Row],[time_taken_in_min]]&lt;=settings!$D$2,"SLA_MET","SLA_NOT_MET")</f>
        <v>SLA_MET</v>
      </c>
    </row>
    <row r="5396" spans="1:17" hidden="1" x14ac:dyDescent="0.3">
      <c r="A5396" s="1" t="s">
        <v>6359</v>
      </c>
      <c r="B5396" s="34">
        <v>45165.465370370373</v>
      </c>
      <c r="C5396" s="34">
        <v>45165.475636574076</v>
      </c>
      <c r="D5396" s="15" t="s">
        <v>10</v>
      </c>
      <c r="E5396" s="6" t="s">
        <v>11</v>
      </c>
      <c r="F5396" s="15" t="s">
        <v>12</v>
      </c>
      <c r="G5396" s="9" t="s">
        <v>15</v>
      </c>
      <c r="H5396" s="84" t="str">
        <f t="shared" si="84"/>
        <v>Reason Unknown</v>
      </c>
      <c r="I5396" s="63">
        <f>(tbl_raw_data[[#This Row],[Date Actioned]])-(tbl_raw_data[[#This Row],[Date Tagged]])</f>
        <v>1.0266203702485655E-2</v>
      </c>
      <c r="J5396" s="66">
        <f>HOUR(tbl_raw_data[[#This Row],[time_taken]])*60+MINUTE(tbl_raw_data[[#This Row],[time_taken]])+SECOND(tbl_raw_data[[#This Row],[time_taken]])/60</f>
        <v>14.783333333333333</v>
      </c>
      <c r="K5396" s="68">
        <f>DATE(YEAR(tbl_raw_data[[#This Row],[Date Actioned]]),MONTH(tbl_raw_data[[#This Row],[Date Actioned]]),DAY(tbl_raw_data[[#This Row],[Date Actioned]]))</f>
        <v>45165</v>
      </c>
      <c r="L5396" s="65" t="str">
        <f>UPPER(TEXT(tbl_raw_data[[#This Row],[updated_date]],"MMMM"))</f>
        <v>AUGUST</v>
      </c>
      <c r="M5396" s="65" t="str">
        <f>"WEEK "&amp;IF(ROUNDUP(DAY(tbl_raw_data[[#This Row],[updated_date]])/7,0)=5,4,ROUNDUP(DAY(tbl_raw_data[[#This Row],[updated_date]])/7,0))</f>
        <v>WEEK 4</v>
      </c>
      <c r="N5396" s="71" t="str">
        <f>UPPER(VLOOKUP(tbl_raw_data[[#This Row],[Analyst]],settings!$A$1:$B$15,2,0))</f>
        <v>NITESH</v>
      </c>
      <c r="O5396" s="71" t="str">
        <f>TRIM(UPPER(tbl_raw_data[[#This Row],[Outcome]]))</f>
        <v>APPROVE</v>
      </c>
      <c r="P5396" s="71" t="str">
        <f>TRIM(UPPER(tbl_raw_data[[#This Row],[Queue Name]]))</f>
        <v>CONSUMER EXISTING</v>
      </c>
      <c r="Q5396" s="71" t="str">
        <f>IF(tbl_raw_data[[#This Row],[time_taken_in_min]]&lt;=settings!$D$2,"SLA_MET","SLA_NOT_MET")</f>
        <v>SLA_MET</v>
      </c>
    </row>
    <row r="5397" spans="1:17" hidden="1" x14ac:dyDescent="0.3">
      <c r="A5397" s="5" t="s">
        <v>6360</v>
      </c>
      <c r="B5397" s="34">
        <v>45165.469976851855</v>
      </c>
      <c r="C5397" s="34">
        <v>45165.475393518522</v>
      </c>
      <c r="D5397" s="15" t="s">
        <v>10</v>
      </c>
      <c r="E5397" s="6" t="s">
        <v>11</v>
      </c>
      <c r="F5397" s="15" t="s">
        <v>24</v>
      </c>
      <c r="G5397" s="9"/>
      <c r="H5397" s="84" t="str">
        <f t="shared" si="84"/>
        <v>Reason Unknown</v>
      </c>
      <c r="I5397" s="63">
        <f>(tbl_raw_data[[#This Row],[Date Actioned]])-(tbl_raw_data[[#This Row],[Date Tagged]])</f>
        <v>5.4166666668606922E-3</v>
      </c>
      <c r="J5397" s="66">
        <f>HOUR(tbl_raw_data[[#This Row],[time_taken]])*60+MINUTE(tbl_raw_data[[#This Row],[time_taken]])+SECOND(tbl_raw_data[[#This Row],[time_taken]])/60</f>
        <v>7.8</v>
      </c>
      <c r="K5397" s="68">
        <f>DATE(YEAR(tbl_raw_data[[#This Row],[Date Actioned]]),MONTH(tbl_raw_data[[#This Row],[Date Actioned]]),DAY(tbl_raw_data[[#This Row],[Date Actioned]]))</f>
        <v>45165</v>
      </c>
      <c r="L5397" s="65" t="str">
        <f>UPPER(TEXT(tbl_raw_data[[#This Row],[updated_date]],"MMMM"))</f>
        <v>AUGUST</v>
      </c>
      <c r="M5397" s="65" t="str">
        <f>"WEEK "&amp;IF(ROUNDUP(DAY(tbl_raw_data[[#This Row],[updated_date]])/7,0)=5,4,ROUNDUP(DAY(tbl_raw_data[[#This Row],[updated_date]])/7,0))</f>
        <v>WEEK 4</v>
      </c>
      <c r="N5397" s="71" t="str">
        <f>UPPER(VLOOKUP(tbl_raw_data[[#This Row],[Analyst]],settings!$A$1:$B$15,2,0))</f>
        <v>SAM</v>
      </c>
      <c r="O5397" s="71" t="str">
        <f>TRIM(UPPER(tbl_raw_data[[#This Row],[Outcome]]))</f>
        <v>APPROVE</v>
      </c>
      <c r="P5397" s="71" t="str">
        <f>TRIM(UPPER(tbl_raw_data[[#This Row],[Queue Name]]))</f>
        <v>CONSUMER EXISTING</v>
      </c>
      <c r="Q5397" s="71" t="str">
        <f>IF(tbl_raw_data[[#This Row],[time_taken_in_min]]&lt;=settings!$D$2,"SLA_MET","SLA_NOT_MET")</f>
        <v>SLA_MET</v>
      </c>
    </row>
    <row r="5398" spans="1:17" hidden="1" x14ac:dyDescent="0.3">
      <c r="A5398" s="7" t="s">
        <v>6361</v>
      </c>
      <c r="B5398" s="34">
        <v>45165.470775462964</v>
      </c>
      <c r="C5398" s="34">
        <v>45165.482581018521</v>
      </c>
      <c r="D5398" s="15" t="s">
        <v>10</v>
      </c>
      <c r="E5398" s="6" t="s">
        <v>11</v>
      </c>
      <c r="F5398" s="15" t="s">
        <v>22</v>
      </c>
      <c r="G5398" s="9" t="s">
        <v>15</v>
      </c>
      <c r="H5398" s="84" t="str">
        <f t="shared" si="84"/>
        <v>Reason Unknown</v>
      </c>
      <c r="I5398" s="63">
        <f>(tbl_raw_data[[#This Row],[Date Actioned]])-(tbl_raw_data[[#This Row],[Date Tagged]])</f>
        <v>1.1805555557657499E-2</v>
      </c>
      <c r="J5398" s="66">
        <f>HOUR(tbl_raw_data[[#This Row],[time_taken]])*60+MINUTE(tbl_raw_data[[#This Row],[time_taken]])+SECOND(tbl_raw_data[[#This Row],[time_taken]])/60</f>
        <v>17</v>
      </c>
      <c r="K5398" s="68">
        <f>DATE(YEAR(tbl_raw_data[[#This Row],[Date Actioned]]),MONTH(tbl_raw_data[[#This Row],[Date Actioned]]),DAY(tbl_raw_data[[#This Row],[Date Actioned]]))</f>
        <v>45165</v>
      </c>
      <c r="L5398" s="65" t="str">
        <f>UPPER(TEXT(tbl_raw_data[[#This Row],[updated_date]],"MMMM"))</f>
        <v>AUGUST</v>
      </c>
      <c r="M5398" s="65" t="str">
        <f>"WEEK "&amp;IF(ROUNDUP(DAY(tbl_raw_data[[#This Row],[updated_date]])/7,0)=5,4,ROUNDUP(DAY(tbl_raw_data[[#This Row],[updated_date]])/7,0))</f>
        <v>WEEK 4</v>
      </c>
      <c r="N5398" s="71" t="str">
        <f>UPPER(VLOOKUP(tbl_raw_data[[#This Row],[Analyst]],settings!$A$1:$B$15,2,0))</f>
        <v>ROHAN</v>
      </c>
      <c r="O5398" s="71" t="str">
        <f>TRIM(UPPER(tbl_raw_data[[#This Row],[Outcome]]))</f>
        <v>APPROVE</v>
      </c>
      <c r="P5398" s="71" t="str">
        <f>TRIM(UPPER(tbl_raw_data[[#This Row],[Queue Name]]))</f>
        <v>CONSUMER EXISTING</v>
      </c>
      <c r="Q5398" s="71" t="str">
        <f>IF(tbl_raw_data[[#This Row],[time_taken_in_min]]&lt;=settings!$D$2,"SLA_MET","SLA_NOT_MET")</f>
        <v>SLA_MET</v>
      </c>
    </row>
    <row r="5399" spans="1:17" hidden="1" x14ac:dyDescent="0.3">
      <c r="A5399" s="1" t="s">
        <v>6362</v>
      </c>
      <c r="B5399" s="34">
        <v>45165.48128472222</v>
      </c>
      <c r="C5399" s="34">
        <v>45165.4844212963</v>
      </c>
      <c r="D5399" s="15" t="s">
        <v>10</v>
      </c>
      <c r="E5399" s="6" t="s">
        <v>11</v>
      </c>
      <c r="F5399" s="15" t="s">
        <v>24</v>
      </c>
      <c r="G5399" s="9" t="s">
        <v>26</v>
      </c>
      <c r="H5399" s="84" t="str">
        <f t="shared" si="84"/>
        <v>Reason Unknown</v>
      </c>
      <c r="I5399" s="63">
        <f>(tbl_raw_data[[#This Row],[Date Actioned]])-(tbl_raw_data[[#This Row],[Date Tagged]])</f>
        <v>3.1365740796900354E-3</v>
      </c>
      <c r="J5399" s="66">
        <f>HOUR(tbl_raw_data[[#This Row],[time_taken]])*60+MINUTE(tbl_raw_data[[#This Row],[time_taken]])+SECOND(tbl_raw_data[[#This Row],[time_taken]])/60</f>
        <v>4.5166666666666666</v>
      </c>
      <c r="K5399" s="68">
        <f>DATE(YEAR(tbl_raw_data[[#This Row],[Date Actioned]]),MONTH(tbl_raw_data[[#This Row],[Date Actioned]]),DAY(tbl_raw_data[[#This Row],[Date Actioned]]))</f>
        <v>45165</v>
      </c>
      <c r="L5399" s="65" t="str">
        <f>UPPER(TEXT(tbl_raw_data[[#This Row],[updated_date]],"MMMM"))</f>
        <v>AUGUST</v>
      </c>
      <c r="M5399" s="65" t="str">
        <f>"WEEK "&amp;IF(ROUNDUP(DAY(tbl_raw_data[[#This Row],[updated_date]])/7,0)=5,4,ROUNDUP(DAY(tbl_raw_data[[#This Row],[updated_date]])/7,0))</f>
        <v>WEEK 4</v>
      </c>
      <c r="N5399" s="71" t="str">
        <f>UPPER(VLOOKUP(tbl_raw_data[[#This Row],[Analyst]],settings!$A$1:$B$15,2,0))</f>
        <v>SAM</v>
      </c>
      <c r="O5399" s="71" t="str">
        <f>TRIM(UPPER(tbl_raw_data[[#This Row],[Outcome]]))</f>
        <v>APPROVE</v>
      </c>
      <c r="P5399" s="71" t="str">
        <f>TRIM(UPPER(tbl_raw_data[[#This Row],[Queue Name]]))</f>
        <v>CONSUMER EXISTING</v>
      </c>
      <c r="Q5399" s="71" t="str">
        <f>IF(tbl_raw_data[[#This Row],[time_taken_in_min]]&lt;=settings!$D$2,"SLA_MET","SLA_NOT_MET")</f>
        <v>SLA_MET</v>
      </c>
    </row>
    <row r="5400" spans="1:17" hidden="1" x14ac:dyDescent="0.3">
      <c r="A5400" s="5" t="s">
        <v>6363</v>
      </c>
      <c r="B5400" s="34">
        <v>45165.489421296297</v>
      </c>
      <c r="C5400" s="34">
        <v>45165.493148148147</v>
      </c>
      <c r="D5400" s="15" t="s">
        <v>10</v>
      </c>
      <c r="E5400" s="6" t="s">
        <v>11</v>
      </c>
      <c r="F5400" s="15" t="s">
        <v>206</v>
      </c>
      <c r="G5400" s="9" t="s">
        <v>15</v>
      </c>
      <c r="H5400" s="84" t="str">
        <f t="shared" si="84"/>
        <v>Reason Unknown</v>
      </c>
      <c r="I5400" s="63">
        <f>(tbl_raw_data[[#This Row],[Date Actioned]])-(tbl_raw_data[[#This Row],[Date Tagged]])</f>
        <v>3.7268518499331549E-3</v>
      </c>
      <c r="J5400" s="66">
        <f>HOUR(tbl_raw_data[[#This Row],[time_taken]])*60+MINUTE(tbl_raw_data[[#This Row],[time_taken]])+SECOND(tbl_raw_data[[#This Row],[time_taken]])/60</f>
        <v>5.3666666666666663</v>
      </c>
      <c r="K5400" s="68">
        <f>DATE(YEAR(tbl_raw_data[[#This Row],[Date Actioned]]),MONTH(tbl_raw_data[[#This Row],[Date Actioned]]),DAY(tbl_raw_data[[#This Row],[Date Actioned]]))</f>
        <v>45165</v>
      </c>
      <c r="L5400" s="65" t="str">
        <f>UPPER(TEXT(tbl_raw_data[[#This Row],[updated_date]],"MMMM"))</f>
        <v>AUGUST</v>
      </c>
      <c r="M5400" s="65" t="str">
        <f>"WEEK "&amp;IF(ROUNDUP(DAY(tbl_raw_data[[#This Row],[updated_date]])/7,0)=5,4,ROUNDUP(DAY(tbl_raw_data[[#This Row],[updated_date]])/7,0))</f>
        <v>WEEK 4</v>
      </c>
      <c r="N5400" s="71" t="str">
        <f>UPPER(VLOOKUP(tbl_raw_data[[#This Row],[Analyst]],settings!$A$1:$B$15,2,0))</f>
        <v>HARDIK</v>
      </c>
      <c r="O5400" s="71" t="str">
        <f>TRIM(UPPER(tbl_raw_data[[#This Row],[Outcome]]))</f>
        <v>APPROVE</v>
      </c>
      <c r="P5400" s="71" t="str">
        <f>TRIM(UPPER(tbl_raw_data[[#This Row],[Queue Name]]))</f>
        <v>CONSUMER EXISTING</v>
      </c>
      <c r="Q5400" s="71" t="str">
        <f>IF(tbl_raw_data[[#This Row],[time_taken_in_min]]&lt;=settings!$D$2,"SLA_MET","SLA_NOT_MET")</f>
        <v>SLA_MET</v>
      </c>
    </row>
    <row r="5401" spans="1:17" hidden="1" x14ac:dyDescent="0.3">
      <c r="A5401" s="7" t="s">
        <v>6364</v>
      </c>
      <c r="B5401" s="34">
        <v>45165.496944444443</v>
      </c>
      <c r="C5401" s="34">
        <v>45165.506608796299</v>
      </c>
      <c r="D5401" s="15" t="s">
        <v>10</v>
      </c>
      <c r="E5401" s="6" t="s">
        <v>11</v>
      </c>
      <c r="F5401" s="15" t="s">
        <v>22</v>
      </c>
      <c r="G5401" s="9"/>
      <c r="H5401" s="84" t="str">
        <f t="shared" si="84"/>
        <v>Reason Unknown</v>
      </c>
      <c r="I5401" s="63">
        <f>(tbl_raw_data[[#This Row],[Date Actioned]])-(tbl_raw_data[[#This Row],[Date Tagged]])</f>
        <v>9.6643518554628827E-3</v>
      </c>
      <c r="J5401" s="66">
        <f>HOUR(tbl_raw_data[[#This Row],[time_taken]])*60+MINUTE(tbl_raw_data[[#This Row],[time_taken]])+SECOND(tbl_raw_data[[#This Row],[time_taken]])/60</f>
        <v>13.916666666666666</v>
      </c>
      <c r="K5401" s="68">
        <f>DATE(YEAR(tbl_raw_data[[#This Row],[Date Actioned]]),MONTH(tbl_raw_data[[#This Row],[Date Actioned]]),DAY(tbl_raw_data[[#This Row],[Date Actioned]]))</f>
        <v>45165</v>
      </c>
      <c r="L5401" s="65" t="str">
        <f>UPPER(TEXT(tbl_raw_data[[#This Row],[updated_date]],"MMMM"))</f>
        <v>AUGUST</v>
      </c>
      <c r="M5401" s="65" t="str">
        <f>"WEEK "&amp;IF(ROUNDUP(DAY(tbl_raw_data[[#This Row],[updated_date]])/7,0)=5,4,ROUNDUP(DAY(tbl_raw_data[[#This Row],[updated_date]])/7,0))</f>
        <v>WEEK 4</v>
      </c>
      <c r="N5401" s="71" t="str">
        <f>UPPER(VLOOKUP(tbl_raw_data[[#This Row],[Analyst]],settings!$A$1:$B$15,2,0))</f>
        <v>ROHAN</v>
      </c>
      <c r="O5401" s="71" t="str">
        <f>TRIM(UPPER(tbl_raw_data[[#This Row],[Outcome]]))</f>
        <v>APPROVE</v>
      </c>
      <c r="P5401" s="71" t="str">
        <f>TRIM(UPPER(tbl_raw_data[[#This Row],[Queue Name]]))</f>
        <v>CONSUMER EXISTING</v>
      </c>
      <c r="Q5401" s="71" t="str">
        <f>IF(tbl_raw_data[[#This Row],[time_taken_in_min]]&lt;=settings!$D$2,"SLA_MET","SLA_NOT_MET")</f>
        <v>SLA_MET</v>
      </c>
    </row>
    <row r="5402" spans="1:17" hidden="1" x14ac:dyDescent="0.3">
      <c r="A5402" s="1" t="s">
        <v>6365</v>
      </c>
      <c r="B5402" s="34">
        <v>45165.498715277776</v>
      </c>
      <c r="C5402" s="34">
        <v>45165.506215277775</v>
      </c>
      <c r="D5402" s="15" t="s">
        <v>10</v>
      </c>
      <c r="E5402" s="6" t="s">
        <v>8</v>
      </c>
      <c r="F5402" s="15" t="s">
        <v>21</v>
      </c>
      <c r="G5402" s="9"/>
      <c r="H5402" s="84" t="str">
        <f t="shared" si="84"/>
        <v>Reason Unknown</v>
      </c>
      <c r="I5402" s="63">
        <f>(tbl_raw_data[[#This Row],[Date Actioned]])-(tbl_raw_data[[#This Row],[Date Tagged]])</f>
        <v>7.4999999997089617E-3</v>
      </c>
      <c r="J5402" s="66">
        <f>HOUR(tbl_raw_data[[#This Row],[time_taken]])*60+MINUTE(tbl_raw_data[[#This Row],[time_taken]])+SECOND(tbl_raw_data[[#This Row],[time_taken]])/60</f>
        <v>10.8</v>
      </c>
      <c r="K5402" s="68">
        <f>DATE(YEAR(tbl_raw_data[[#This Row],[Date Actioned]]),MONTH(tbl_raw_data[[#This Row],[Date Actioned]]),DAY(tbl_raw_data[[#This Row],[Date Actioned]]))</f>
        <v>45165</v>
      </c>
      <c r="L5402" s="65" t="str">
        <f>UPPER(TEXT(tbl_raw_data[[#This Row],[updated_date]],"MMMM"))</f>
        <v>AUGUST</v>
      </c>
      <c r="M5402" s="65" t="str">
        <f>"WEEK "&amp;IF(ROUNDUP(DAY(tbl_raw_data[[#This Row],[updated_date]])/7,0)=5,4,ROUNDUP(DAY(tbl_raw_data[[#This Row],[updated_date]])/7,0))</f>
        <v>WEEK 4</v>
      </c>
      <c r="N5402" s="71" t="str">
        <f>UPPER(VLOOKUP(tbl_raw_data[[#This Row],[Analyst]],settings!$A$1:$B$15,2,0))</f>
        <v>SHAHID</v>
      </c>
      <c r="O5402" s="71" t="str">
        <f>TRIM(UPPER(tbl_raw_data[[#This Row],[Outcome]]))</f>
        <v>APPROVE</v>
      </c>
      <c r="P5402" s="71" t="str">
        <f>TRIM(UPPER(tbl_raw_data[[#This Row],[Queue Name]]))</f>
        <v>CONSUMER POST BUREAU</v>
      </c>
      <c r="Q5402" s="71" t="str">
        <f>IF(tbl_raw_data[[#This Row],[time_taken_in_min]]&lt;=settings!$D$2,"SLA_MET","SLA_NOT_MET")</f>
        <v>SLA_MET</v>
      </c>
    </row>
    <row r="5403" spans="1:17" hidden="1" x14ac:dyDescent="0.3">
      <c r="A5403" s="5" t="s">
        <v>6366</v>
      </c>
      <c r="B5403" s="34">
        <v>45165.501400462963</v>
      </c>
      <c r="C5403" s="34">
        <v>45165.504710648151</v>
      </c>
      <c r="D5403" s="15" t="s">
        <v>10</v>
      </c>
      <c r="E5403" s="6" t="s">
        <v>11</v>
      </c>
      <c r="F5403" s="15" t="s">
        <v>206</v>
      </c>
      <c r="G5403" s="9" t="s">
        <v>15</v>
      </c>
      <c r="H5403" s="84" t="str">
        <f t="shared" si="84"/>
        <v>Reason Unknown</v>
      </c>
      <c r="I5403" s="63">
        <f>(tbl_raw_data[[#This Row],[Date Actioned]])-(tbl_raw_data[[#This Row],[Date Tagged]])</f>
        <v>3.3101851877290756E-3</v>
      </c>
      <c r="J5403" s="66">
        <f>HOUR(tbl_raw_data[[#This Row],[time_taken]])*60+MINUTE(tbl_raw_data[[#This Row],[time_taken]])+SECOND(tbl_raw_data[[#This Row],[time_taken]])/60</f>
        <v>4.7666666666666666</v>
      </c>
      <c r="K5403" s="68">
        <f>DATE(YEAR(tbl_raw_data[[#This Row],[Date Actioned]]),MONTH(tbl_raw_data[[#This Row],[Date Actioned]]),DAY(tbl_raw_data[[#This Row],[Date Actioned]]))</f>
        <v>45165</v>
      </c>
      <c r="L5403" s="65" t="str">
        <f>UPPER(TEXT(tbl_raw_data[[#This Row],[updated_date]],"MMMM"))</f>
        <v>AUGUST</v>
      </c>
      <c r="M5403" s="65" t="str">
        <f>"WEEK "&amp;IF(ROUNDUP(DAY(tbl_raw_data[[#This Row],[updated_date]])/7,0)=5,4,ROUNDUP(DAY(tbl_raw_data[[#This Row],[updated_date]])/7,0))</f>
        <v>WEEK 4</v>
      </c>
      <c r="N5403" s="71" t="str">
        <f>UPPER(VLOOKUP(tbl_raw_data[[#This Row],[Analyst]],settings!$A$1:$B$15,2,0))</f>
        <v>HARDIK</v>
      </c>
      <c r="O5403" s="71" t="str">
        <f>TRIM(UPPER(tbl_raw_data[[#This Row],[Outcome]]))</f>
        <v>APPROVE</v>
      </c>
      <c r="P5403" s="71" t="str">
        <f>TRIM(UPPER(tbl_raw_data[[#This Row],[Queue Name]]))</f>
        <v>CONSUMER EXISTING</v>
      </c>
      <c r="Q5403" s="71" t="str">
        <f>IF(tbl_raw_data[[#This Row],[time_taken_in_min]]&lt;=settings!$D$2,"SLA_MET","SLA_NOT_MET")</f>
        <v>SLA_MET</v>
      </c>
    </row>
    <row r="5404" spans="1:17" hidden="1" x14ac:dyDescent="0.3">
      <c r="A5404" s="7" t="s">
        <v>6367</v>
      </c>
      <c r="B5404" s="34">
        <v>45165.503668981481</v>
      </c>
      <c r="C5404" s="34">
        <v>45165.511134259257</v>
      </c>
      <c r="D5404" s="15" t="s">
        <v>10</v>
      </c>
      <c r="E5404" s="6" t="s">
        <v>11</v>
      </c>
      <c r="F5404" s="15" t="s">
        <v>22</v>
      </c>
      <c r="G5404" s="9"/>
      <c r="H5404" s="84" t="str">
        <f t="shared" si="84"/>
        <v>Reason Unknown</v>
      </c>
      <c r="I5404" s="63">
        <f>(tbl_raw_data[[#This Row],[Date Actioned]])-(tbl_raw_data[[#This Row],[Date Tagged]])</f>
        <v>7.4652777766459621E-3</v>
      </c>
      <c r="J5404" s="66">
        <f>HOUR(tbl_raw_data[[#This Row],[time_taken]])*60+MINUTE(tbl_raw_data[[#This Row],[time_taken]])+SECOND(tbl_raw_data[[#This Row],[time_taken]])/60</f>
        <v>10.75</v>
      </c>
      <c r="K5404" s="68">
        <f>DATE(YEAR(tbl_raw_data[[#This Row],[Date Actioned]]),MONTH(tbl_raw_data[[#This Row],[Date Actioned]]),DAY(tbl_raw_data[[#This Row],[Date Actioned]]))</f>
        <v>45165</v>
      </c>
      <c r="L5404" s="65" t="str">
        <f>UPPER(TEXT(tbl_raw_data[[#This Row],[updated_date]],"MMMM"))</f>
        <v>AUGUST</v>
      </c>
      <c r="M5404" s="65" t="str">
        <f>"WEEK "&amp;IF(ROUNDUP(DAY(tbl_raw_data[[#This Row],[updated_date]])/7,0)=5,4,ROUNDUP(DAY(tbl_raw_data[[#This Row],[updated_date]])/7,0))</f>
        <v>WEEK 4</v>
      </c>
      <c r="N5404" s="71" t="str">
        <f>UPPER(VLOOKUP(tbl_raw_data[[#This Row],[Analyst]],settings!$A$1:$B$15,2,0))</f>
        <v>ROHAN</v>
      </c>
      <c r="O5404" s="71" t="str">
        <f>TRIM(UPPER(tbl_raw_data[[#This Row],[Outcome]]))</f>
        <v>APPROVE</v>
      </c>
      <c r="P5404" s="71" t="str">
        <f>TRIM(UPPER(tbl_raw_data[[#This Row],[Queue Name]]))</f>
        <v>CONSUMER EXISTING</v>
      </c>
      <c r="Q5404" s="71" t="str">
        <f>IF(tbl_raw_data[[#This Row],[time_taken_in_min]]&lt;=settings!$D$2,"SLA_MET","SLA_NOT_MET")</f>
        <v>SLA_MET</v>
      </c>
    </row>
    <row r="5405" spans="1:17" hidden="1" x14ac:dyDescent="0.3">
      <c r="A5405" s="1" t="s">
        <v>6368</v>
      </c>
      <c r="B5405" s="34">
        <v>45165.506944444445</v>
      </c>
      <c r="C5405" s="34">
        <v>45165.514479166668</v>
      </c>
      <c r="D5405" s="15" t="s">
        <v>10</v>
      </c>
      <c r="E5405" s="6" t="s">
        <v>11</v>
      </c>
      <c r="F5405" s="15" t="s">
        <v>12</v>
      </c>
      <c r="G5405" s="9" t="s">
        <v>15</v>
      </c>
      <c r="H5405" s="84" t="str">
        <f t="shared" si="84"/>
        <v>Reason Unknown</v>
      </c>
      <c r="I5405" s="63">
        <f>(tbl_raw_data[[#This Row],[Date Actioned]])-(tbl_raw_data[[#This Row],[Date Tagged]])</f>
        <v>7.5347222227719612E-3</v>
      </c>
      <c r="J5405" s="66">
        <f>HOUR(tbl_raw_data[[#This Row],[time_taken]])*60+MINUTE(tbl_raw_data[[#This Row],[time_taken]])+SECOND(tbl_raw_data[[#This Row],[time_taken]])/60</f>
        <v>10.85</v>
      </c>
      <c r="K5405" s="68">
        <f>DATE(YEAR(tbl_raw_data[[#This Row],[Date Actioned]]),MONTH(tbl_raw_data[[#This Row],[Date Actioned]]),DAY(tbl_raw_data[[#This Row],[Date Actioned]]))</f>
        <v>45165</v>
      </c>
      <c r="L5405" s="65" t="str">
        <f>UPPER(TEXT(tbl_raw_data[[#This Row],[updated_date]],"MMMM"))</f>
        <v>AUGUST</v>
      </c>
      <c r="M5405" s="65" t="str">
        <f>"WEEK "&amp;IF(ROUNDUP(DAY(tbl_raw_data[[#This Row],[updated_date]])/7,0)=5,4,ROUNDUP(DAY(tbl_raw_data[[#This Row],[updated_date]])/7,0))</f>
        <v>WEEK 4</v>
      </c>
      <c r="N5405" s="71" t="str">
        <f>UPPER(VLOOKUP(tbl_raw_data[[#This Row],[Analyst]],settings!$A$1:$B$15,2,0))</f>
        <v>NITESH</v>
      </c>
      <c r="O5405" s="71" t="str">
        <f>TRIM(UPPER(tbl_raw_data[[#This Row],[Outcome]]))</f>
        <v>APPROVE</v>
      </c>
      <c r="P5405" s="71" t="str">
        <f>TRIM(UPPER(tbl_raw_data[[#This Row],[Queue Name]]))</f>
        <v>CONSUMER EXISTING</v>
      </c>
      <c r="Q5405" s="71" t="str">
        <f>IF(tbl_raw_data[[#This Row],[time_taken_in_min]]&lt;=settings!$D$2,"SLA_MET","SLA_NOT_MET")</f>
        <v>SLA_MET</v>
      </c>
    </row>
    <row r="5406" spans="1:17" hidden="1" x14ac:dyDescent="0.3">
      <c r="A5406" s="5" t="s">
        <v>6369</v>
      </c>
      <c r="B5406" s="34">
        <v>45165.507453703707</v>
      </c>
      <c r="C5406" s="34">
        <v>45165.514467592591</v>
      </c>
      <c r="D5406" s="15" t="s">
        <v>10</v>
      </c>
      <c r="E5406" s="6" t="s">
        <v>11</v>
      </c>
      <c r="F5406" s="15" t="s">
        <v>206</v>
      </c>
      <c r="G5406" s="9" t="s">
        <v>15</v>
      </c>
      <c r="H5406" s="84" t="str">
        <f t="shared" si="84"/>
        <v>Reason Unknown</v>
      </c>
      <c r="I5406" s="63">
        <f>(tbl_raw_data[[#This Row],[Date Actioned]])-(tbl_raw_data[[#This Row],[Date Tagged]])</f>
        <v>7.0138888841029257E-3</v>
      </c>
      <c r="J5406" s="66">
        <f>HOUR(tbl_raw_data[[#This Row],[time_taken]])*60+MINUTE(tbl_raw_data[[#This Row],[time_taken]])+SECOND(tbl_raw_data[[#This Row],[time_taken]])/60</f>
        <v>10.1</v>
      </c>
      <c r="K5406" s="68">
        <f>DATE(YEAR(tbl_raw_data[[#This Row],[Date Actioned]]),MONTH(tbl_raw_data[[#This Row],[Date Actioned]]),DAY(tbl_raw_data[[#This Row],[Date Actioned]]))</f>
        <v>45165</v>
      </c>
      <c r="L5406" s="65" t="str">
        <f>UPPER(TEXT(tbl_raw_data[[#This Row],[updated_date]],"MMMM"))</f>
        <v>AUGUST</v>
      </c>
      <c r="M5406" s="65" t="str">
        <f>"WEEK "&amp;IF(ROUNDUP(DAY(tbl_raw_data[[#This Row],[updated_date]])/7,0)=5,4,ROUNDUP(DAY(tbl_raw_data[[#This Row],[updated_date]])/7,0))</f>
        <v>WEEK 4</v>
      </c>
      <c r="N5406" s="71" t="str">
        <f>UPPER(VLOOKUP(tbl_raw_data[[#This Row],[Analyst]],settings!$A$1:$B$15,2,0))</f>
        <v>HARDIK</v>
      </c>
      <c r="O5406" s="71" t="str">
        <f>TRIM(UPPER(tbl_raw_data[[#This Row],[Outcome]]))</f>
        <v>APPROVE</v>
      </c>
      <c r="P5406" s="71" t="str">
        <f>TRIM(UPPER(tbl_raw_data[[#This Row],[Queue Name]]))</f>
        <v>CONSUMER EXISTING</v>
      </c>
      <c r="Q5406" s="71" t="str">
        <f>IF(tbl_raw_data[[#This Row],[time_taken_in_min]]&lt;=settings!$D$2,"SLA_MET","SLA_NOT_MET")</f>
        <v>SLA_MET</v>
      </c>
    </row>
    <row r="5407" spans="1:17" hidden="1" x14ac:dyDescent="0.3">
      <c r="A5407" s="7" t="s">
        <v>6370</v>
      </c>
      <c r="B5407" s="34">
        <v>45165.518368055556</v>
      </c>
      <c r="C5407" s="34">
        <v>45165.535208333335</v>
      </c>
      <c r="D5407" s="15" t="s">
        <v>10</v>
      </c>
      <c r="E5407" s="6" t="s">
        <v>11</v>
      </c>
      <c r="F5407" s="15" t="s">
        <v>12</v>
      </c>
      <c r="G5407" s="9"/>
      <c r="H5407" s="84" t="str">
        <f t="shared" si="84"/>
        <v>Reason Unknown</v>
      </c>
      <c r="I5407" s="63">
        <f>(tbl_raw_data[[#This Row],[Date Actioned]])-(tbl_raw_data[[#This Row],[Date Tagged]])</f>
        <v>1.6840277778101154E-2</v>
      </c>
      <c r="J5407" s="66">
        <f>HOUR(tbl_raw_data[[#This Row],[time_taken]])*60+MINUTE(tbl_raw_data[[#This Row],[time_taken]])+SECOND(tbl_raw_data[[#This Row],[time_taken]])/60</f>
        <v>24.25</v>
      </c>
      <c r="K5407" s="68">
        <f>DATE(YEAR(tbl_raw_data[[#This Row],[Date Actioned]]),MONTH(tbl_raw_data[[#This Row],[Date Actioned]]),DAY(tbl_raw_data[[#This Row],[Date Actioned]]))</f>
        <v>45165</v>
      </c>
      <c r="L5407" s="65" t="str">
        <f>UPPER(TEXT(tbl_raw_data[[#This Row],[updated_date]],"MMMM"))</f>
        <v>AUGUST</v>
      </c>
      <c r="M5407" s="65" t="str">
        <f>"WEEK "&amp;IF(ROUNDUP(DAY(tbl_raw_data[[#This Row],[updated_date]])/7,0)=5,4,ROUNDUP(DAY(tbl_raw_data[[#This Row],[updated_date]])/7,0))</f>
        <v>WEEK 4</v>
      </c>
      <c r="N5407" s="71" t="str">
        <f>UPPER(VLOOKUP(tbl_raw_data[[#This Row],[Analyst]],settings!$A$1:$B$15,2,0))</f>
        <v>NITESH</v>
      </c>
      <c r="O5407" s="71" t="str">
        <f>TRIM(UPPER(tbl_raw_data[[#This Row],[Outcome]]))</f>
        <v>APPROVE</v>
      </c>
      <c r="P5407" s="71" t="str">
        <f>TRIM(UPPER(tbl_raw_data[[#This Row],[Queue Name]]))</f>
        <v>CONSUMER EXISTING</v>
      </c>
      <c r="Q5407" s="71" t="str">
        <f>IF(tbl_raw_data[[#This Row],[time_taken_in_min]]&lt;=settings!$D$2,"SLA_MET","SLA_NOT_MET")</f>
        <v>SLA_NOT_MET</v>
      </c>
    </row>
    <row r="5408" spans="1:17" hidden="1" x14ac:dyDescent="0.3">
      <c r="A5408" s="1" t="s">
        <v>6371</v>
      </c>
      <c r="B5408" s="34">
        <v>45165.525127314817</v>
      </c>
      <c r="C5408" s="34">
        <v>45165.529490740744</v>
      </c>
      <c r="D5408" s="15" t="s">
        <v>10</v>
      </c>
      <c r="E5408" s="6" t="s">
        <v>11</v>
      </c>
      <c r="F5408" s="15" t="s">
        <v>24</v>
      </c>
      <c r="G5408" s="9" t="s">
        <v>123</v>
      </c>
      <c r="H5408" s="84" t="str">
        <f t="shared" si="84"/>
        <v>Reason Unknown</v>
      </c>
      <c r="I5408" s="63">
        <f>(tbl_raw_data[[#This Row],[Date Actioned]])-(tbl_raw_data[[#This Row],[Date Tagged]])</f>
        <v>4.3634259272948839E-3</v>
      </c>
      <c r="J5408" s="66">
        <f>HOUR(tbl_raw_data[[#This Row],[time_taken]])*60+MINUTE(tbl_raw_data[[#This Row],[time_taken]])+SECOND(tbl_raw_data[[#This Row],[time_taken]])/60</f>
        <v>6.2833333333333332</v>
      </c>
      <c r="K5408" s="68">
        <f>DATE(YEAR(tbl_raw_data[[#This Row],[Date Actioned]]),MONTH(tbl_raw_data[[#This Row],[Date Actioned]]),DAY(tbl_raw_data[[#This Row],[Date Actioned]]))</f>
        <v>45165</v>
      </c>
      <c r="L5408" s="65" t="str">
        <f>UPPER(TEXT(tbl_raw_data[[#This Row],[updated_date]],"MMMM"))</f>
        <v>AUGUST</v>
      </c>
      <c r="M5408" s="65" t="str">
        <f>"WEEK "&amp;IF(ROUNDUP(DAY(tbl_raw_data[[#This Row],[updated_date]])/7,0)=5,4,ROUNDUP(DAY(tbl_raw_data[[#This Row],[updated_date]])/7,0))</f>
        <v>WEEK 4</v>
      </c>
      <c r="N5408" s="71" t="str">
        <f>UPPER(VLOOKUP(tbl_raw_data[[#This Row],[Analyst]],settings!$A$1:$B$15,2,0))</f>
        <v>SAM</v>
      </c>
      <c r="O5408" s="71" t="str">
        <f>TRIM(UPPER(tbl_raw_data[[#This Row],[Outcome]]))</f>
        <v>APPROVE</v>
      </c>
      <c r="P5408" s="71" t="str">
        <f>TRIM(UPPER(tbl_raw_data[[#This Row],[Queue Name]]))</f>
        <v>CONSUMER EXISTING</v>
      </c>
      <c r="Q5408" s="71" t="str">
        <f>IF(tbl_raw_data[[#This Row],[time_taken_in_min]]&lt;=settings!$D$2,"SLA_MET","SLA_NOT_MET")</f>
        <v>SLA_MET</v>
      </c>
    </row>
    <row r="5409" spans="1:17" hidden="1" x14ac:dyDescent="0.3">
      <c r="A5409" s="5" t="s">
        <v>6372</v>
      </c>
      <c r="B5409" s="34">
        <v>45165.55023148148</v>
      </c>
      <c r="C5409" s="34">
        <v>45165.5625</v>
      </c>
      <c r="D5409" s="15" t="s">
        <v>10</v>
      </c>
      <c r="E5409" s="6" t="s">
        <v>11</v>
      </c>
      <c r="F5409" s="15" t="s">
        <v>22</v>
      </c>
      <c r="G5409" s="9"/>
      <c r="H5409" s="84" t="str">
        <f t="shared" si="84"/>
        <v>Reason Unknown</v>
      </c>
      <c r="I5409" s="63">
        <f>(tbl_raw_data[[#This Row],[Date Actioned]])-(tbl_raw_data[[#This Row],[Date Tagged]])</f>
        <v>1.226851851970423E-2</v>
      </c>
      <c r="J5409" s="66">
        <f>HOUR(tbl_raw_data[[#This Row],[time_taken]])*60+MINUTE(tbl_raw_data[[#This Row],[time_taken]])+SECOND(tbl_raw_data[[#This Row],[time_taken]])/60</f>
        <v>17.666666666666668</v>
      </c>
      <c r="K5409" s="68">
        <f>DATE(YEAR(tbl_raw_data[[#This Row],[Date Actioned]]),MONTH(tbl_raw_data[[#This Row],[Date Actioned]]),DAY(tbl_raw_data[[#This Row],[Date Actioned]]))</f>
        <v>45165</v>
      </c>
      <c r="L5409" s="65" t="str">
        <f>UPPER(TEXT(tbl_raw_data[[#This Row],[updated_date]],"MMMM"))</f>
        <v>AUGUST</v>
      </c>
      <c r="M5409" s="65" t="str">
        <f>"WEEK "&amp;IF(ROUNDUP(DAY(tbl_raw_data[[#This Row],[updated_date]])/7,0)=5,4,ROUNDUP(DAY(tbl_raw_data[[#This Row],[updated_date]])/7,0))</f>
        <v>WEEK 4</v>
      </c>
      <c r="N5409" s="71" t="str">
        <f>UPPER(VLOOKUP(tbl_raw_data[[#This Row],[Analyst]],settings!$A$1:$B$15,2,0))</f>
        <v>ROHAN</v>
      </c>
      <c r="O5409" s="71" t="str">
        <f>TRIM(UPPER(tbl_raw_data[[#This Row],[Outcome]]))</f>
        <v>APPROVE</v>
      </c>
      <c r="P5409" s="71" t="str">
        <f>TRIM(UPPER(tbl_raw_data[[#This Row],[Queue Name]]))</f>
        <v>CONSUMER EXISTING</v>
      </c>
      <c r="Q5409" s="71" t="str">
        <f>IF(tbl_raw_data[[#This Row],[time_taken_in_min]]&lt;=settings!$D$2,"SLA_MET","SLA_NOT_MET")</f>
        <v>SLA_MET</v>
      </c>
    </row>
    <row r="5410" spans="1:17" hidden="1" x14ac:dyDescent="0.3">
      <c r="A5410" s="7" t="s">
        <v>6373</v>
      </c>
      <c r="B5410" s="34">
        <v>45165.553576388891</v>
      </c>
      <c r="C5410" s="34">
        <v>45165.562488425923</v>
      </c>
      <c r="D5410" s="15" t="s">
        <v>10</v>
      </c>
      <c r="E5410" s="6" t="s">
        <v>18</v>
      </c>
      <c r="F5410" s="15" t="s">
        <v>24</v>
      </c>
      <c r="G5410" s="9" t="s">
        <v>123</v>
      </c>
      <c r="H5410" s="84" t="str">
        <f t="shared" si="84"/>
        <v>Reason Unknown</v>
      </c>
      <c r="I5410" s="63">
        <f>(tbl_raw_data[[#This Row],[Date Actioned]])-(tbl_raw_data[[#This Row],[Date Tagged]])</f>
        <v>8.9120370321325026E-3</v>
      </c>
      <c r="J5410" s="66">
        <f>HOUR(tbl_raw_data[[#This Row],[time_taken]])*60+MINUTE(tbl_raw_data[[#This Row],[time_taken]])+SECOND(tbl_raw_data[[#This Row],[time_taken]])/60</f>
        <v>12.833333333333334</v>
      </c>
      <c r="K5410" s="68">
        <f>DATE(YEAR(tbl_raw_data[[#This Row],[Date Actioned]]),MONTH(tbl_raw_data[[#This Row],[Date Actioned]]),DAY(tbl_raw_data[[#This Row],[Date Actioned]]))</f>
        <v>45165</v>
      </c>
      <c r="L5410" s="65" t="str">
        <f>UPPER(TEXT(tbl_raw_data[[#This Row],[updated_date]],"MMMM"))</f>
        <v>AUGUST</v>
      </c>
      <c r="M5410" s="65" t="str">
        <f>"WEEK "&amp;IF(ROUNDUP(DAY(tbl_raw_data[[#This Row],[updated_date]])/7,0)=5,4,ROUNDUP(DAY(tbl_raw_data[[#This Row],[updated_date]])/7,0))</f>
        <v>WEEK 4</v>
      </c>
      <c r="N5410" s="71" t="str">
        <f>UPPER(VLOOKUP(tbl_raw_data[[#This Row],[Analyst]],settings!$A$1:$B$15,2,0))</f>
        <v>SAM</v>
      </c>
      <c r="O5410" s="71" t="str">
        <f>TRIM(UPPER(tbl_raw_data[[#This Row],[Outcome]]))</f>
        <v>APPROVE</v>
      </c>
      <c r="P5410" s="71" t="str">
        <f>TRIM(UPPER(tbl_raw_data[[#This Row],[Queue Name]]))</f>
        <v>CONSUMER PRE BUREAU</v>
      </c>
      <c r="Q5410" s="71" t="str">
        <f>IF(tbl_raw_data[[#This Row],[time_taken_in_min]]&lt;=settings!$D$2,"SLA_MET","SLA_NOT_MET")</f>
        <v>SLA_MET</v>
      </c>
    </row>
    <row r="5411" spans="1:17" hidden="1" x14ac:dyDescent="0.3">
      <c r="A5411" s="1" t="s">
        <v>6374</v>
      </c>
      <c r="B5411" s="34">
        <v>45165.556550925925</v>
      </c>
      <c r="C5411" s="34">
        <v>45165.569490740738</v>
      </c>
      <c r="D5411" s="15" t="s">
        <v>10</v>
      </c>
      <c r="E5411" s="6" t="s">
        <v>18</v>
      </c>
      <c r="F5411" s="15" t="s">
        <v>24</v>
      </c>
      <c r="G5411" s="9" t="s">
        <v>123</v>
      </c>
      <c r="H5411" s="84" t="str">
        <f t="shared" si="84"/>
        <v>Reason Unknown</v>
      </c>
      <c r="I5411" s="63">
        <f>(tbl_raw_data[[#This Row],[Date Actioned]])-(tbl_raw_data[[#This Row],[Date Tagged]])</f>
        <v>1.2939814812853001E-2</v>
      </c>
      <c r="J5411" s="66">
        <f>HOUR(tbl_raw_data[[#This Row],[time_taken]])*60+MINUTE(tbl_raw_data[[#This Row],[time_taken]])+SECOND(tbl_raw_data[[#This Row],[time_taken]])/60</f>
        <v>18.633333333333333</v>
      </c>
      <c r="K5411" s="68">
        <f>DATE(YEAR(tbl_raw_data[[#This Row],[Date Actioned]]),MONTH(tbl_raw_data[[#This Row],[Date Actioned]]),DAY(tbl_raw_data[[#This Row],[Date Actioned]]))</f>
        <v>45165</v>
      </c>
      <c r="L5411" s="65" t="str">
        <f>UPPER(TEXT(tbl_raw_data[[#This Row],[updated_date]],"MMMM"))</f>
        <v>AUGUST</v>
      </c>
      <c r="M5411" s="65" t="str">
        <f>"WEEK "&amp;IF(ROUNDUP(DAY(tbl_raw_data[[#This Row],[updated_date]])/7,0)=5,4,ROUNDUP(DAY(tbl_raw_data[[#This Row],[updated_date]])/7,0))</f>
        <v>WEEK 4</v>
      </c>
      <c r="N5411" s="71" t="str">
        <f>UPPER(VLOOKUP(tbl_raw_data[[#This Row],[Analyst]],settings!$A$1:$B$15,2,0))</f>
        <v>SAM</v>
      </c>
      <c r="O5411" s="71" t="str">
        <f>TRIM(UPPER(tbl_raw_data[[#This Row],[Outcome]]))</f>
        <v>APPROVE</v>
      </c>
      <c r="P5411" s="71" t="str">
        <f>TRIM(UPPER(tbl_raw_data[[#This Row],[Queue Name]]))</f>
        <v>CONSUMER PRE BUREAU</v>
      </c>
      <c r="Q5411" s="71" t="str">
        <f>IF(tbl_raw_data[[#This Row],[time_taken_in_min]]&lt;=settings!$D$2,"SLA_MET","SLA_NOT_MET")</f>
        <v>SLA_MET</v>
      </c>
    </row>
    <row r="5412" spans="1:17" hidden="1" x14ac:dyDescent="0.3">
      <c r="A5412" s="5" t="s">
        <v>6375</v>
      </c>
      <c r="B5412" s="34">
        <v>45165.563993055555</v>
      </c>
      <c r="C5412" s="34">
        <v>45165.568645833337</v>
      </c>
      <c r="D5412" s="15" t="s">
        <v>10</v>
      </c>
      <c r="E5412" s="6" t="s">
        <v>8</v>
      </c>
      <c r="F5412" s="15" t="s">
        <v>206</v>
      </c>
      <c r="G5412" s="9" t="s">
        <v>15</v>
      </c>
      <c r="H5412" s="84" t="str">
        <f t="shared" si="84"/>
        <v>Reason Unknown</v>
      </c>
      <c r="I5412" s="63">
        <f>(tbl_raw_data[[#This Row],[Date Actioned]])-(tbl_raw_data[[#This Row],[Date Tagged]])</f>
        <v>4.652777781302575E-3</v>
      </c>
      <c r="J5412" s="66">
        <f>HOUR(tbl_raw_data[[#This Row],[time_taken]])*60+MINUTE(tbl_raw_data[[#This Row],[time_taken]])+SECOND(tbl_raw_data[[#This Row],[time_taken]])/60</f>
        <v>6.7</v>
      </c>
      <c r="K5412" s="68">
        <f>DATE(YEAR(tbl_raw_data[[#This Row],[Date Actioned]]),MONTH(tbl_raw_data[[#This Row],[Date Actioned]]),DAY(tbl_raw_data[[#This Row],[Date Actioned]]))</f>
        <v>45165</v>
      </c>
      <c r="L5412" s="65" t="str">
        <f>UPPER(TEXT(tbl_raw_data[[#This Row],[updated_date]],"MMMM"))</f>
        <v>AUGUST</v>
      </c>
      <c r="M5412" s="65" t="str">
        <f>"WEEK "&amp;IF(ROUNDUP(DAY(tbl_raw_data[[#This Row],[updated_date]])/7,0)=5,4,ROUNDUP(DAY(tbl_raw_data[[#This Row],[updated_date]])/7,0))</f>
        <v>WEEK 4</v>
      </c>
      <c r="N5412" s="71" t="str">
        <f>UPPER(VLOOKUP(tbl_raw_data[[#This Row],[Analyst]],settings!$A$1:$B$15,2,0))</f>
        <v>HARDIK</v>
      </c>
      <c r="O5412" s="71" t="str">
        <f>TRIM(UPPER(tbl_raw_data[[#This Row],[Outcome]]))</f>
        <v>APPROVE</v>
      </c>
      <c r="P5412" s="71" t="str">
        <f>TRIM(UPPER(tbl_raw_data[[#This Row],[Queue Name]]))</f>
        <v>CONSUMER POST BUREAU</v>
      </c>
      <c r="Q5412" s="71" t="str">
        <f>IF(tbl_raw_data[[#This Row],[time_taken_in_min]]&lt;=settings!$D$2,"SLA_MET","SLA_NOT_MET")</f>
        <v>SLA_MET</v>
      </c>
    </row>
    <row r="5413" spans="1:17" hidden="1" x14ac:dyDescent="0.3">
      <c r="A5413" s="7" t="s">
        <v>6376</v>
      </c>
      <c r="B5413" s="34">
        <v>45165.564050925925</v>
      </c>
      <c r="C5413" s="34">
        <v>45165.572384259256</v>
      </c>
      <c r="D5413" s="15" t="s">
        <v>10</v>
      </c>
      <c r="E5413" s="6" t="s">
        <v>11</v>
      </c>
      <c r="F5413" s="15" t="s">
        <v>12</v>
      </c>
      <c r="G5413" s="9" t="s">
        <v>15</v>
      </c>
      <c r="H5413" s="84" t="str">
        <f t="shared" si="84"/>
        <v>Reason Unknown</v>
      </c>
      <c r="I5413" s="63">
        <f>(tbl_raw_data[[#This Row],[Date Actioned]])-(tbl_raw_data[[#This Row],[Date Tagged]])</f>
        <v>8.333333331393078E-3</v>
      </c>
      <c r="J5413" s="66">
        <f>HOUR(tbl_raw_data[[#This Row],[time_taken]])*60+MINUTE(tbl_raw_data[[#This Row],[time_taken]])+SECOND(tbl_raw_data[[#This Row],[time_taken]])/60</f>
        <v>12</v>
      </c>
      <c r="K5413" s="68">
        <f>DATE(YEAR(tbl_raw_data[[#This Row],[Date Actioned]]),MONTH(tbl_raw_data[[#This Row],[Date Actioned]]),DAY(tbl_raw_data[[#This Row],[Date Actioned]]))</f>
        <v>45165</v>
      </c>
      <c r="L5413" s="65" t="str">
        <f>UPPER(TEXT(tbl_raw_data[[#This Row],[updated_date]],"MMMM"))</f>
        <v>AUGUST</v>
      </c>
      <c r="M5413" s="65" t="str">
        <f>"WEEK "&amp;IF(ROUNDUP(DAY(tbl_raw_data[[#This Row],[updated_date]])/7,0)=5,4,ROUNDUP(DAY(tbl_raw_data[[#This Row],[updated_date]])/7,0))</f>
        <v>WEEK 4</v>
      </c>
      <c r="N5413" s="71" t="str">
        <f>UPPER(VLOOKUP(tbl_raw_data[[#This Row],[Analyst]],settings!$A$1:$B$15,2,0))</f>
        <v>NITESH</v>
      </c>
      <c r="O5413" s="71" t="str">
        <f>TRIM(UPPER(tbl_raw_data[[#This Row],[Outcome]]))</f>
        <v>APPROVE</v>
      </c>
      <c r="P5413" s="71" t="str">
        <f>TRIM(UPPER(tbl_raw_data[[#This Row],[Queue Name]]))</f>
        <v>CONSUMER EXISTING</v>
      </c>
      <c r="Q5413" s="71" t="str">
        <f>IF(tbl_raw_data[[#This Row],[time_taken_in_min]]&lt;=settings!$D$2,"SLA_MET","SLA_NOT_MET")</f>
        <v>SLA_MET</v>
      </c>
    </row>
    <row r="5414" spans="1:17" hidden="1" x14ac:dyDescent="0.3">
      <c r="A5414" s="1" t="s">
        <v>6377</v>
      </c>
      <c r="B5414" s="34">
        <v>45165.564120370371</v>
      </c>
      <c r="C5414" s="34">
        <v>45165.576053240744</v>
      </c>
      <c r="D5414" s="15" t="s">
        <v>10</v>
      </c>
      <c r="E5414" s="6" t="s">
        <v>11</v>
      </c>
      <c r="F5414" s="15" t="s">
        <v>22</v>
      </c>
      <c r="G5414" s="9"/>
      <c r="H5414" s="84" t="str">
        <f t="shared" si="84"/>
        <v>Reason Unknown</v>
      </c>
      <c r="I5414" s="63">
        <f>(tbl_raw_data[[#This Row],[Date Actioned]])-(tbl_raw_data[[#This Row],[Date Tagged]])</f>
        <v>1.1932870373129845E-2</v>
      </c>
      <c r="J5414" s="66">
        <f>HOUR(tbl_raw_data[[#This Row],[time_taken]])*60+MINUTE(tbl_raw_data[[#This Row],[time_taken]])+SECOND(tbl_raw_data[[#This Row],[time_taken]])/60</f>
        <v>17.183333333333334</v>
      </c>
      <c r="K5414" s="68">
        <f>DATE(YEAR(tbl_raw_data[[#This Row],[Date Actioned]]),MONTH(tbl_raw_data[[#This Row],[Date Actioned]]),DAY(tbl_raw_data[[#This Row],[Date Actioned]]))</f>
        <v>45165</v>
      </c>
      <c r="L5414" s="65" t="str">
        <f>UPPER(TEXT(tbl_raw_data[[#This Row],[updated_date]],"MMMM"))</f>
        <v>AUGUST</v>
      </c>
      <c r="M5414" s="65" t="str">
        <f>"WEEK "&amp;IF(ROUNDUP(DAY(tbl_raw_data[[#This Row],[updated_date]])/7,0)=5,4,ROUNDUP(DAY(tbl_raw_data[[#This Row],[updated_date]])/7,0))</f>
        <v>WEEK 4</v>
      </c>
      <c r="N5414" s="71" t="str">
        <f>UPPER(VLOOKUP(tbl_raw_data[[#This Row],[Analyst]],settings!$A$1:$B$15,2,0))</f>
        <v>ROHAN</v>
      </c>
      <c r="O5414" s="71" t="str">
        <f>TRIM(UPPER(tbl_raw_data[[#This Row],[Outcome]]))</f>
        <v>APPROVE</v>
      </c>
      <c r="P5414" s="71" t="str">
        <f>TRIM(UPPER(tbl_raw_data[[#This Row],[Queue Name]]))</f>
        <v>CONSUMER EXISTING</v>
      </c>
      <c r="Q5414" s="71" t="str">
        <f>IF(tbl_raw_data[[#This Row],[time_taken_in_min]]&lt;=settings!$D$2,"SLA_MET","SLA_NOT_MET")</f>
        <v>SLA_MET</v>
      </c>
    </row>
    <row r="5415" spans="1:17" hidden="1" x14ac:dyDescent="0.3">
      <c r="A5415" s="5" t="s">
        <v>6378</v>
      </c>
      <c r="B5415" s="34">
        <v>45165.570590277777</v>
      </c>
      <c r="C5415" s="34">
        <v>45165.572800925926</v>
      </c>
      <c r="D5415" s="15" t="s">
        <v>10</v>
      </c>
      <c r="E5415" s="6" t="s">
        <v>11</v>
      </c>
      <c r="F5415" s="15" t="s">
        <v>24</v>
      </c>
      <c r="G5415" s="9" t="s">
        <v>23</v>
      </c>
      <c r="H5415" s="84" t="str">
        <f t="shared" si="84"/>
        <v>Reason Unknown</v>
      </c>
      <c r="I5415" s="63">
        <f>(tbl_raw_data[[#This Row],[Date Actioned]])-(tbl_raw_data[[#This Row],[Date Tagged]])</f>
        <v>2.2106481483206153E-3</v>
      </c>
      <c r="J5415" s="66">
        <f>HOUR(tbl_raw_data[[#This Row],[time_taken]])*60+MINUTE(tbl_raw_data[[#This Row],[time_taken]])+SECOND(tbl_raw_data[[#This Row],[time_taken]])/60</f>
        <v>3.1833333333333331</v>
      </c>
      <c r="K5415" s="68">
        <f>DATE(YEAR(tbl_raw_data[[#This Row],[Date Actioned]]),MONTH(tbl_raw_data[[#This Row],[Date Actioned]]),DAY(tbl_raw_data[[#This Row],[Date Actioned]]))</f>
        <v>45165</v>
      </c>
      <c r="L5415" s="65" t="str">
        <f>UPPER(TEXT(tbl_raw_data[[#This Row],[updated_date]],"MMMM"))</f>
        <v>AUGUST</v>
      </c>
      <c r="M5415" s="65" t="str">
        <f>"WEEK "&amp;IF(ROUNDUP(DAY(tbl_raw_data[[#This Row],[updated_date]])/7,0)=5,4,ROUNDUP(DAY(tbl_raw_data[[#This Row],[updated_date]])/7,0))</f>
        <v>WEEK 4</v>
      </c>
      <c r="N5415" s="71" t="str">
        <f>UPPER(VLOOKUP(tbl_raw_data[[#This Row],[Analyst]],settings!$A$1:$B$15,2,0))</f>
        <v>SAM</v>
      </c>
      <c r="O5415" s="71" t="str">
        <f>TRIM(UPPER(tbl_raw_data[[#This Row],[Outcome]]))</f>
        <v>APPROVE</v>
      </c>
      <c r="P5415" s="71" t="str">
        <f>TRIM(UPPER(tbl_raw_data[[#This Row],[Queue Name]]))</f>
        <v>CONSUMER EXISTING</v>
      </c>
      <c r="Q5415" s="71" t="str">
        <f>IF(tbl_raw_data[[#This Row],[time_taken_in_min]]&lt;=settings!$D$2,"SLA_MET","SLA_NOT_MET")</f>
        <v>SLA_MET</v>
      </c>
    </row>
    <row r="5416" spans="1:17" hidden="1" x14ac:dyDescent="0.3">
      <c r="A5416" s="7" t="s">
        <v>6379</v>
      </c>
      <c r="B5416" s="34">
        <v>45165.570636574077</v>
      </c>
      <c r="C5416" s="34">
        <v>45165.579895833333</v>
      </c>
      <c r="D5416" s="15" t="s">
        <v>10</v>
      </c>
      <c r="E5416" s="6" t="s">
        <v>11</v>
      </c>
      <c r="F5416" s="15" t="s">
        <v>22</v>
      </c>
      <c r="G5416" s="9"/>
      <c r="H5416" s="84" t="str">
        <f t="shared" si="84"/>
        <v>Reason Unknown</v>
      </c>
      <c r="I5416" s="63">
        <f>(tbl_raw_data[[#This Row],[Date Actioned]])-(tbl_raw_data[[#This Row],[Date Tagged]])</f>
        <v>9.2592592554865405E-3</v>
      </c>
      <c r="J5416" s="66">
        <f>HOUR(tbl_raw_data[[#This Row],[time_taken]])*60+MINUTE(tbl_raw_data[[#This Row],[time_taken]])+SECOND(tbl_raw_data[[#This Row],[time_taken]])/60</f>
        <v>13.333333333333334</v>
      </c>
      <c r="K5416" s="68">
        <f>DATE(YEAR(tbl_raw_data[[#This Row],[Date Actioned]]),MONTH(tbl_raw_data[[#This Row],[Date Actioned]]),DAY(tbl_raw_data[[#This Row],[Date Actioned]]))</f>
        <v>45165</v>
      </c>
      <c r="L5416" s="65" t="str">
        <f>UPPER(TEXT(tbl_raw_data[[#This Row],[updated_date]],"MMMM"))</f>
        <v>AUGUST</v>
      </c>
      <c r="M5416" s="65" t="str">
        <f>"WEEK "&amp;IF(ROUNDUP(DAY(tbl_raw_data[[#This Row],[updated_date]])/7,0)=5,4,ROUNDUP(DAY(tbl_raw_data[[#This Row],[updated_date]])/7,0))</f>
        <v>WEEK 4</v>
      </c>
      <c r="N5416" s="71" t="str">
        <f>UPPER(VLOOKUP(tbl_raw_data[[#This Row],[Analyst]],settings!$A$1:$B$15,2,0))</f>
        <v>ROHAN</v>
      </c>
      <c r="O5416" s="71" t="str">
        <f>TRIM(UPPER(tbl_raw_data[[#This Row],[Outcome]]))</f>
        <v>APPROVE</v>
      </c>
      <c r="P5416" s="71" t="str">
        <f>TRIM(UPPER(tbl_raw_data[[#This Row],[Queue Name]]))</f>
        <v>CONSUMER EXISTING</v>
      </c>
      <c r="Q5416" s="71" t="str">
        <f>IF(tbl_raw_data[[#This Row],[time_taken_in_min]]&lt;=settings!$D$2,"SLA_MET","SLA_NOT_MET")</f>
        <v>SLA_MET</v>
      </c>
    </row>
    <row r="5417" spans="1:17" hidden="1" x14ac:dyDescent="0.3">
      <c r="A5417" s="1" t="s">
        <v>6380</v>
      </c>
      <c r="B5417" s="34">
        <v>45165.57408564815</v>
      </c>
      <c r="C5417" s="34">
        <v>45165.582858796297</v>
      </c>
      <c r="D5417" s="15" t="s">
        <v>10</v>
      </c>
      <c r="E5417" s="6" t="s">
        <v>18</v>
      </c>
      <c r="F5417" s="15" t="s">
        <v>12</v>
      </c>
      <c r="G5417" s="9" t="s">
        <v>15</v>
      </c>
      <c r="H5417" s="84" t="str">
        <f t="shared" si="84"/>
        <v>Reason Unknown</v>
      </c>
      <c r="I5417" s="63">
        <f>(tbl_raw_data[[#This Row],[Date Actioned]])-(tbl_raw_data[[#This Row],[Date Tagged]])</f>
        <v>8.7731481471564621E-3</v>
      </c>
      <c r="J5417" s="66">
        <f>HOUR(tbl_raw_data[[#This Row],[time_taken]])*60+MINUTE(tbl_raw_data[[#This Row],[time_taken]])+SECOND(tbl_raw_data[[#This Row],[time_taken]])/60</f>
        <v>12.633333333333333</v>
      </c>
      <c r="K5417" s="68">
        <f>DATE(YEAR(tbl_raw_data[[#This Row],[Date Actioned]]),MONTH(tbl_raw_data[[#This Row],[Date Actioned]]),DAY(tbl_raw_data[[#This Row],[Date Actioned]]))</f>
        <v>45165</v>
      </c>
      <c r="L5417" s="65" t="str">
        <f>UPPER(TEXT(tbl_raw_data[[#This Row],[updated_date]],"MMMM"))</f>
        <v>AUGUST</v>
      </c>
      <c r="M5417" s="65" t="str">
        <f>"WEEK "&amp;IF(ROUNDUP(DAY(tbl_raw_data[[#This Row],[updated_date]])/7,0)=5,4,ROUNDUP(DAY(tbl_raw_data[[#This Row],[updated_date]])/7,0))</f>
        <v>WEEK 4</v>
      </c>
      <c r="N5417" s="71" t="str">
        <f>UPPER(VLOOKUP(tbl_raw_data[[#This Row],[Analyst]],settings!$A$1:$B$15,2,0))</f>
        <v>NITESH</v>
      </c>
      <c r="O5417" s="71" t="str">
        <f>TRIM(UPPER(tbl_raw_data[[#This Row],[Outcome]]))</f>
        <v>APPROVE</v>
      </c>
      <c r="P5417" s="71" t="str">
        <f>TRIM(UPPER(tbl_raw_data[[#This Row],[Queue Name]]))</f>
        <v>CONSUMER PRE BUREAU</v>
      </c>
      <c r="Q5417" s="71" t="str">
        <f>IF(tbl_raw_data[[#This Row],[time_taken_in_min]]&lt;=settings!$D$2,"SLA_MET","SLA_NOT_MET")</f>
        <v>SLA_MET</v>
      </c>
    </row>
    <row r="5418" spans="1:17" hidden="1" x14ac:dyDescent="0.3">
      <c r="A5418" s="5" t="s">
        <v>6381</v>
      </c>
      <c r="B5418" s="34">
        <v>45165.588865740741</v>
      </c>
      <c r="C5418" s="34">
        <v>45165.593715277777</v>
      </c>
      <c r="D5418" s="15" t="s">
        <v>10</v>
      </c>
      <c r="E5418" s="6" t="s">
        <v>11</v>
      </c>
      <c r="F5418" s="15" t="s">
        <v>206</v>
      </c>
      <c r="G5418" s="9" t="s">
        <v>15</v>
      </c>
      <c r="H5418" s="84" t="str">
        <f t="shared" si="84"/>
        <v>Reason Unknown</v>
      </c>
      <c r="I5418" s="63">
        <f>(tbl_raw_data[[#This Row],[Date Actioned]])-(tbl_raw_data[[#This Row],[Date Tagged]])</f>
        <v>4.8495370356249623E-3</v>
      </c>
      <c r="J5418" s="66">
        <f>HOUR(tbl_raw_data[[#This Row],[time_taken]])*60+MINUTE(tbl_raw_data[[#This Row],[time_taken]])+SECOND(tbl_raw_data[[#This Row],[time_taken]])/60</f>
        <v>6.9833333333333334</v>
      </c>
      <c r="K5418" s="68">
        <f>DATE(YEAR(tbl_raw_data[[#This Row],[Date Actioned]]),MONTH(tbl_raw_data[[#This Row],[Date Actioned]]),DAY(tbl_raw_data[[#This Row],[Date Actioned]]))</f>
        <v>45165</v>
      </c>
      <c r="L5418" s="65" t="str">
        <f>UPPER(TEXT(tbl_raw_data[[#This Row],[updated_date]],"MMMM"))</f>
        <v>AUGUST</v>
      </c>
      <c r="M5418" s="65" t="str">
        <f>"WEEK "&amp;IF(ROUNDUP(DAY(tbl_raw_data[[#This Row],[updated_date]])/7,0)=5,4,ROUNDUP(DAY(tbl_raw_data[[#This Row],[updated_date]])/7,0))</f>
        <v>WEEK 4</v>
      </c>
      <c r="N5418" s="71" t="str">
        <f>UPPER(VLOOKUP(tbl_raw_data[[#This Row],[Analyst]],settings!$A$1:$B$15,2,0))</f>
        <v>HARDIK</v>
      </c>
      <c r="O5418" s="71" t="str">
        <f>TRIM(UPPER(tbl_raw_data[[#This Row],[Outcome]]))</f>
        <v>APPROVE</v>
      </c>
      <c r="P5418" s="71" t="str">
        <f>TRIM(UPPER(tbl_raw_data[[#This Row],[Queue Name]]))</f>
        <v>CONSUMER EXISTING</v>
      </c>
      <c r="Q5418" s="71" t="str">
        <f>IF(tbl_raw_data[[#This Row],[time_taken_in_min]]&lt;=settings!$D$2,"SLA_MET","SLA_NOT_MET")</f>
        <v>SLA_MET</v>
      </c>
    </row>
    <row r="5419" spans="1:17" hidden="1" x14ac:dyDescent="0.3">
      <c r="A5419" s="7" t="s">
        <v>6382</v>
      </c>
      <c r="B5419" s="34">
        <v>45165.596076388887</v>
      </c>
      <c r="C5419" s="34">
        <v>45165.60832175926</v>
      </c>
      <c r="D5419" s="15" t="s">
        <v>10</v>
      </c>
      <c r="E5419" s="6" t="s">
        <v>8</v>
      </c>
      <c r="F5419" s="15" t="s">
        <v>12</v>
      </c>
      <c r="G5419" s="9" t="s">
        <v>913</v>
      </c>
      <c r="H5419" s="84" t="str">
        <f t="shared" si="84"/>
        <v>Reason Unknown</v>
      </c>
      <c r="I5419" s="63">
        <f>(tbl_raw_data[[#This Row],[Date Actioned]])-(tbl_raw_data[[#This Row],[Date Tagged]])</f>
        <v>1.2245370373420883E-2</v>
      </c>
      <c r="J5419" s="66">
        <f>HOUR(tbl_raw_data[[#This Row],[time_taken]])*60+MINUTE(tbl_raw_data[[#This Row],[time_taken]])+SECOND(tbl_raw_data[[#This Row],[time_taken]])/60</f>
        <v>17.633333333333333</v>
      </c>
      <c r="K5419" s="68">
        <f>DATE(YEAR(tbl_raw_data[[#This Row],[Date Actioned]]),MONTH(tbl_raw_data[[#This Row],[Date Actioned]]),DAY(tbl_raw_data[[#This Row],[Date Actioned]]))</f>
        <v>45165</v>
      </c>
      <c r="L5419" s="65" t="str">
        <f>UPPER(TEXT(tbl_raw_data[[#This Row],[updated_date]],"MMMM"))</f>
        <v>AUGUST</v>
      </c>
      <c r="M5419" s="65" t="str">
        <f>"WEEK "&amp;IF(ROUNDUP(DAY(tbl_raw_data[[#This Row],[updated_date]])/7,0)=5,4,ROUNDUP(DAY(tbl_raw_data[[#This Row],[updated_date]])/7,0))</f>
        <v>WEEK 4</v>
      </c>
      <c r="N5419" s="71" t="str">
        <f>UPPER(VLOOKUP(tbl_raw_data[[#This Row],[Analyst]],settings!$A$1:$B$15,2,0))</f>
        <v>NITESH</v>
      </c>
      <c r="O5419" s="71" t="str">
        <f>TRIM(UPPER(tbl_raw_data[[#This Row],[Outcome]]))</f>
        <v>APPROVE</v>
      </c>
      <c r="P5419" s="71" t="str">
        <f>TRIM(UPPER(tbl_raw_data[[#This Row],[Queue Name]]))</f>
        <v>CONSUMER POST BUREAU</v>
      </c>
      <c r="Q5419" s="71" t="str">
        <f>IF(tbl_raw_data[[#This Row],[time_taken_in_min]]&lt;=settings!$D$2,"SLA_MET","SLA_NOT_MET")</f>
        <v>SLA_MET</v>
      </c>
    </row>
    <row r="5420" spans="1:17" hidden="1" x14ac:dyDescent="0.3">
      <c r="A5420" s="1" t="s">
        <v>6383</v>
      </c>
      <c r="B5420" s="34">
        <v>45165.606354166666</v>
      </c>
      <c r="C5420" s="34">
        <v>45165.612592592595</v>
      </c>
      <c r="D5420" s="15" t="s">
        <v>10</v>
      </c>
      <c r="E5420" s="6" t="s">
        <v>18</v>
      </c>
      <c r="F5420" s="15" t="s">
        <v>24</v>
      </c>
      <c r="G5420" s="9" t="s">
        <v>16</v>
      </c>
      <c r="H5420" s="84" t="str">
        <f t="shared" si="84"/>
        <v>Reason Unknown</v>
      </c>
      <c r="I5420" s="63">
        <f>(tbl_raw_data[[#This Row],[Date Actioned]])-(tbl_raw_data[[#This Row],[Date Tagged]])</f>
        <v>6.2384259290411137E-3</v>
      </c>
      <c r="J5420" s="66">
        <f>HOUR(tbl_raw_data[[#This Row],[time_taken]])*60+MINUTE(tbl_raw_data[[#This Row],[time_taken]])+SECOND(tbl_raw_data[[#This Row],[time_taken]])/60</f>
        <v>8.9833333333333325</v>
      </c>
      <c r="K5420" s="68">
        <f>DATE(YEAR(tbl_raw_data[[#This Row],[Date Actioned]]),MONTH(tbl_raw_data[[#This Row],[Date Actioned]]),DAY(tbl_raw_data[[#This Row],[Date Actioned]]))</f>
        <v>45165</v>
      </c>
      <c r="L5420" s="65" t="str">
        <f>UPPER(TEXT(tbl_raw_data[[#This Row],[updated_date]],"MMMM"))</f>
        <v>AUGUST</v>
      </c>
      <c r="M5420" s="65" t="str">
        <f>"WEEK "&amp;IF(ROUNDUP(DAY(tbl_raw_data[[#This Row],[updated_date]])/7,0)=5,4,ROUNDUP(DAY(tbl_raw_data[[#This Row],[updated_date]])/7,0))</f>
        <v>WEEK 4</v>
      </c>
      <c r="N5420" s="71" t="str">
        <f>UPPER(VLOOKUP(tbl_raw_data[[#This Row],[Analyst]],settings!$A$1:$B$15,2,0))</f>
        <v>SAM</v>
      </c>
      <c r="O5420" s="71" t="str">
        <f>TRIM(UPPER(tbl_raw_data[[#This Row],[Outcome]]))</f>
        <v>APPROVE</v>
      </c>
      <c r="P5420" s="71" t="str">
        <f>TRIM(UPPER(tbl_raw_data[[#This Row],[Queue Name]]))</f>
        <v>CONSUMER PRE BUREAU</v>
      </c>
      <c r="Q5420" s="71" t="str">
        <f>IF(tbl_raw_data[[#This Row],[time_taken_in_min]]&lt;=settings!$D$2,"SLA_MET","SLA_NOT_MET")</f>
        <v>SLA_MET</v>
      </c>
    </row>
    <row r="5421" spans="1:17" hidden="1" x14ac:dyDescent="0.3">
      <c r="A5421" s="5" t="s">
        <v>6384</v>
      </c>
      <c r="B5421" s="34">
        <v>45165.607858796298</v>
      </c>
      <c r="C5421" s="34">
        <v>45165.61990740741</v>
      </c>
      <c r="D5421" s="15" t="s">
        <v>10</v>
      </c>
      <c r="E5421" s="6" t="s">
        <v>11</v>
      </c>
      <c r="F5421" s="15" t="s">
        <v>12</v>
      </c>
      <c r="G5421" s="9" t="s">
        <v>15</v>
      </c>
      <c r="H5421" s="84" t="str">
        <f t="shared" si="84"/>
        <v>Reason Unknown</v>
      </c>
      <c r="I5421" s="63">
        <f>(tbl_raw_data[[#This Row],[Date Actioned]])-(tbl_raw_data[[#This Row],[Date Tagged]])</f>
        <v>1.2048611111822538E-2</v>
      </c>
      <c r="J5421" s="66">
        <f>HOUR(tbl_raw_data[[#This Row],[time_taken]])*60+MINUTE(tbl_raw_data[[#This Row],[time_taken]])+SECOND(tbl_raw_data[[#This Row],[time_taken]])/60</f>
        <v>17.350000000000001</v>
      </c>
      <c r="K5421" s="68">
        <f>DATE(YEAR(tbl_raw_data[[#This Row],[Date Actioned]]),MONTH(tbl_raw_data[[#This Row],[Date Actioned]]),DAY(tbl_raw_data[[#This Row],[Date Actioned]]))</f>
        <v>45165</v>
      </c>
      <c r="L5421" s="65" t="str">
        <f>UPPER(TEXT(tbl_raw_data[[#This Row],[updated_date]],"MMMM"))</f>
        <v>AUGUST</v>
      </c>
      <c r="M5421" s="65" t="str">
        <f>"WEEK "&amp;IF(ROUNDUP(DAY(tbl_raw_data[[#This Row],[updated_date]])/7,0)=5,4,ROUNDUP(DAY(tbl_raw_data[[#This Row],[updated_date]])/7,0))</f>
        <v>WEEK 4</v>
      </c>
      <c r="N5421" s="71" t="str">
        <f>UPPER(VLOOKUP(tbl_raw_data[[#This Row],[Analyst]],settings!$A$1:$B$15,2,0))</f>
        <v>NITESH</v>
      </c>
      <c r="O5421" s="71" t="str">
        <f>TRIM(UPPER(tbl_raw_data[[#This Row],[Outcome]]))</f>
        <v>APPROVE</v>
      </c>
      <c r="P5421" s="71" t="str">
        <f>TRIM(UPPER(tbl_raw_data[[#This Row],[Queue Name]]))</f>
        <v>CONSUMER EXISTING</v>
      </c>
      <c r="Q5421" s="71" t="str">
        <f>IF(tbl_raw_data[[#This Row],[time_taken_in_min]]&lt;=settings!$D$2,"SLA_MET","SLA_NOT_MET")</f>
        <v>SLA_MET</v>
      </c>
    </row>
    <row r="5422" spans="1:17" hidden="1" x14ac:dyDescent="0.3">
      <c r="A5422" s="7" t="s">
        <v>6385</v>
      </c>
      <c r="B5422" s="34">
        <v>45165.609502314815</v>
      </c>
      <c r="C5422" s="34">
        <v>45165.614004629628</v>
      </c>
      <c r="D5422" s="15" t="s">
        <v>10</v>
      </c>
      <c r="E5422" s="6" t="s">
        <v>11</v>
      </c>
      <c r="F5422" s="15" t="s">
        <v>21</v>
      </c>
      <c r="G5422" s="9"/>
      <c r="H5422" s="84" t="str">
        <f t="shared" si="84"/>
        <v>Reason Unknown</v>
      </c>
      <c r="I5422" s="63">
        <f>(tbl_raw_data[[#This Row],[Date Actioned]])-(tbl_raw_data[[#This Row],[Date Tagged]])</f>
        <v>4.5023148122709244E-3</v>
      </c>
      <c r="J5422" s="66">
        <f>HOUR(tbl_raw_data[[#This Row],[time_taken]])*60+MINUTE(tbl_raw_data[[#This Row],[time_taken]])+SECOND(tbl_raw_data[[#This Row],[time_taken]])/60</f>
        <v>6.4833333333333334</v>
      </c>
      <c r="K5422" s="68">
        <f>DATE(YEAR(tbl_raw_data[[#This Row],[Date Actioned]]),MONTH(tbl_raw_data[[#This Row],[Date Actioned]]),DAY(tbl_raw_data[[#This Row],[Date Actioned]]))</f>
        <v>45165</v>
      </c>
      <c r="L5422" s="65" t="str">
        <f>UPPER(TEXT(tbl_raw_data[[#This Row],[updated_date]],"MMMM"))</f>
        <v>AUGUST</v>
      </c>
      <c r="M5422" s="65" t="str">
        <f>"WEEK "&amp;IF(ROUNDUP(DAY(tbl_raw_data[[#This Row],[updated_date]])/7,0)=5,4,ROUNDUP(DAY(tbl_raw_data[[#This Row],[updated_date]])/7,0))</f>
        <v>WEEK 4</v>
      </c>
      <c r="N5422" s="71" t="str">
        <f>UPPER(VLOOKUP(tbl_raw_data[[#This Row],[Analyst]],settings!$A$1:$B$15,2,0))</f>
        <v>SHAHID</v>
      </c>
      <c r="O5422" s="71" t="str">
        <f>TRIM(UPPER(tbl_raw_data[[#This Row],[Outcome]]))</f>
        <v>APPROVE</v>
      </c>
      <c r="P5422" s="71" t="str">
        <f>TRIM(UPPER(tbl_raw_data[[#This Row],[Queue Name]]))</f>
        <v>CONSUMER EXISTING</v>
      </c>
      <c r="Q5422" s="71" t="str">
        <f>IF(tbl_raw_data[[#This Row],[time_taken_in_min]]&lt;=settings!$D$2,"SLA_MET","SLA_NOT_MET")</f>
        <v>SLA_MET</v>
      </c>
    </row>
    <row r="5423" spans="1:17" hidden="1" x14ac:dyDescent="0.3">
      <c r="A5423" s="1" t="s">
        <v>6386</v>
      </c>
      <c r="B5423" s="34">
        <v>45165.617060185185</v>
      </c>
      <c r="C5423" s="34">
        <v>45165.624826388892</v>
      </c>
      <c r="D5423" s="15" t="s">
        <v>10</v>
      </c>
      <c r="E5423" s="6" t="s">
        <v>8</v>
      </c>
      <c r="F5423" s="15" t="s">
        <v>21</v>
      </c>
      <c r="G5423" s="9"/>
      <c r="H5423" s="84" t="str">
        <f t="shared" si="84"/>
        <v>Reason Unknown</v>
      </c>
      <c r="I5423" s="63">
        <f>(tbl_raw_data[[#This Row],[Date Actioned]])-(tbl_raw_data[[#This Row],[Date Tagged]])</f>
        <v>7.7662037074333057E-3</v>
      </c>
      <c r="J5423" s="66">
        <f>HOUR(tbl_raw_data[[#This Row],[time_taken]])*60+MINUTE(tbl_raw_data[[#This Row],[time_taken]])+SECOND(tbl_raw_data[[#This Row],[time_taken]])/60</f>
        <v>11.183333333333334</v>
      </c>
      <c r="K5423" s="68">
        <f>DATE(YEAR(tbl_raw_data[[#This Row],[Date Actioned]]),MONTH(tbl_raw_data[[#This Row],[Date Actioned]]),DAY(tbl_raw_data[[#This Row],[Date Actioned]]))</f>
        <v>45165</v>
      </c>
      <c r="L5423" s="65" t="str">
        <f>UPPER(TEXT(tbl_raw_data[[#This Row],[updated_date]],"MMMM"))</f>
        <v>AUGUST</v>
      </c>
      <c r="M5423" s="65" t="str">
        <f>"WEEK "&amp;IF(ROUNDUP(DAY(tbl_raw_data[[#This Row],[updated_date]])/7,0)=5,4,ROUNDUP(DAY(tbl_raw_data[[#This Row],[updated_date]])/7,0))</f>
        <v>WEEK 4</v>
      </c>
      <c r="N5423" s="71" t="str">
        <f>UPPER(VLOOKUP(tbl_raw_data[[#This Row],[Analyst]],settings!$A$1:$B$15,2,0))</f>
        <v>SHAHID</v>
      </c>
      <c r="O5423" s="71" t="str">
        <f>TRIM(UPPER(tbl_raw_data[[#This Row],[Outcome]]))</f>
        <v>APPROVE</v>
      </c>
      <c r="P5423" s="71" t="str">
        <f>TRIM(UPPER(tbl_raw_data[[#This Row],[Queue Name]]))</f>
        <v>CONSUMER POST BUREAU</v>
      </c>
      <c r="Q5423" s="71" t="str">
        <f>IF(tbl_raw_data[[#This Row],[time_taken_in_min]]&lt;=settings!$D$2,"SLA_MET","SLA_NOT_MET")</f>
        <v>SLA_MET</v>
      </c>
    </row>
    <row r="5424" spans="1:17" hidden="1" x14ac:dyDescent="0.3">
      <c r="A5424" s="5" t="s">
        <v>6387</v>
      </c>
      <c r="B5424" s="34">
        <v>45165.617974537039</v>
      </c>
      <c r="C5424" s="34">
        <v>45165.627638888887</v>
      </c>
      <c r="D5424" s="15" t="s">
        <v>10</v>
      </c>
      <c r="E5424" s="6" t="s">
        <v>11</v>
      </c>
      <c r="F5424" s="15" t="s">
        <v>12</v>
      </c>
      <c r="G5424" s="9" t="s">
        <v>15</v>
      </c>
      <c r="H5424" s="84" t="str">
        <f t="shared" si="84"/>
        <v>Reason Unknown</v>
      </c>
      <c r="I5424" s="63">
        <f>(tbl_raw_data[[#This Row],[Date Actioned]])-(tbl_raw_data[[#This Row],[Date Tagged]])</f>
        <v>9.6643518481869251E-3</v>
      </c>
      <c r="J5424" s="66">
        <f>HOUR(tbl_raw_data[[#This Row],[time_taken]])*60+MINUTE(tbl_raw_data[[#This Row],[time_taken]])+SECOND(tbl_raw_data[[#This Row],[time_taken]])/60</f>
        <v>13.916666666666666</v>
      </c>
      <c r="K5424" s="68">
        <f>DATE(YEAR(tbl_raw_data[[#This Row],[Date Actioned]]),MONTH(tbl_raw_data[[#This Row],[Date Actioned]]),DAY(tbl_raw_data[[#This Row],[Date Actioned]]))</f>
        <v>45165</v>
      </c>
      <c r="L5424" s="65" t="str">
        <f>UPPER(TEXT(tbl_raw_data[[#This Row],[updated_date]],"MMMM"))</f>
        <v>AUGUST</v>
      </c>
      <c r="M5424" s="65" t="str">
        <f>"WEEK "&amp;IF(ROUNDUP(DAY(tbl_raw_data[[#This Row],[updated_date]])/7,0)=5,4,ROUNDUP(DAY(tbl_raw_data[[#This Row],[updated_date]])/7,0))</f>
        <v>WEEK 4</v>
      </c>
      <c r="N5424" s="71" t="str">
        <f>UPPER(VLOOKUP(tbl_raw_data[[#This Row],[Analyst]],settings!$A$1:$B$15,2,0))</f>
        <v>NITESH</v>
      </c>
      <c r="O5424" s="71" t="str">
        <f>TRIM(UPPER(tbl_raw_data[[#This Row],[Outcome]]))</f>
        <v>APPROVE</v>
      </c>
      <c r="P5424" s="71" t="str">
        <f>TRIM(UPPER(tbl_raw_data[[#This Row],[Queue Name]]))</f>
        <v>CONSUMER EXISTING</v>
      </c>
      <c r="Q5424" s="71" t="str">
        <f>IF(tbl_raw_data[[#This Row],[time_taken_in_min]]&lt;=settings!$D$2,"SLA_MET","SLA_NOT_MET")</f>
        <v>SLA_MET</v>
      </c>
    </row>
    <row r="5425" spans="1:17" hidden="1" x14ac:dyDescent="0.3">
      <c r="A5425" s="7" t="s">
        <v>6388</v>
      </c>
      <c r="B5425" s="34">
        <v>45165.63795138889</v>
      </c>
      <c r="C5425" s="34">
        <v>45165.64472222222</v>
      </c>
      <c r="D5425" s="15" t="s">
        <v>10</v>
      </c>
      <c r="E5425" s="6" t="s">
        <v>11</v>
      </c>
      <c r="F5425" s="15" t="s">
        <v>21</v>
      </c>
      <c r="G5425" s="9"/>
      <c r="H5425" s="84" t="str">
        <f t="shared" si="84"/>
        <v>Reason Unknown</v>
      </c>
      <c r="I5425" s="63">
        <f>(tbl_raw_data[[#This Row],[Date Actioned]])-(tbl_raw_data[[#This Row],[Date Tagged]])</f>
        <v>6.7708333299378864E-3</v>
      </c>
      <c r="J5425" s="66">
        <f>HOUR(tbl_raw_data[[#This Row],[time_taken]])*60+MINUTE(tbl_raw_data[[#This Row],[time_taken]])+SECOND(tbl_raw_data[[#This Row],[time_taken]])/60</f>
        <v>9.75</v>
      </c>
      <c r="K5425" s="68">
        <f>DATE(YEAR(tbl_raw_data[[#This Row],[Date Actioned]]),MONTH(tbl_raw_data[[#This Row],[Date Actioned]]),DAY(tbl_raw_data[[#This Row],[Date Actioned]]))</f>
        <v>45165</v>
      </c>
      <c r="L5425" s="65" t="str">
        <f>UPPER(TEXT(tbl_raw_data[[#This Row],[updated_date]],"MMMM"))</f>
        <v>AUGUST</v>
      </c>
      <c r="M5425" s="65" t="str">
        <f>"WEEK "&amp;IF(ROUNDUP(DAY(tbl_raw_data[[#This Row],[updated_date]])/7,0)=5,4,ROUNDUP(DAY(tbl_raw_data[[#This Row],[updated_date]])/7,0))</f>
        <v>WEEK 4</v>
      </c>
      <c r="N5425" s="71" t="str">
        <f>UPPER(VLOOKUP(tbl_raw_data[[#This Row],[Analyst]],settings!$A$1:$B$15,2,0))</f>
        <v>SHAHID</v>
      </c>
      <c r="O5425" s="71" t="str">
        <f>TRIM(UPPER(tbl_raw_data[[#This Row],[Outcome]]))</f>
        <v>APPROVE</v>
      </c>
      <c r="P5425" s="71" t="str">
        <f>TRIM(UPPER(tbl_raw_data[[#This Row],[Queue Name]]))</f>
        <v>CONSUMER EXISTING</v>
      </c>
      <c r="Q5425" s="71" t="str">
        <f>IF(tbl_raw_data[[#This Row],[time_taken_in_min]]&lt;=settings!$D$2,"SLA_MET","SLA_NOT_MET")</f>
        <v>SLA_MET</v>
      </c>
    </row>
    <row r="5426" spans="1:17" hidden="1" x14ac:dyDescent="0.3">
      <c r="A5426" s="1" t="s">
        <v>6389</v>
      </c>
      <c r="B5426" s="34">
        <v>45165.645694444444</v>
      </c>
      <c r="C5426" s="34">
        <v>45165.656747685185</v>
      </c>
      <c r="D5426" s="15" t="s">
        <v>10</v>
      </c>
      <c r="E5426" s="6" t="s">
        <v>8</v>
      </c>
      <c r="F5426" s="15" t="s">
        <v>21</v>
      </c>
      <c r="G5426" s="9"/>
      <c r="H5426" s="84" t="str">
        <f t="shared" si="84"/>
        <v>Reason Unknown</v>
      </c>
      <c r="I5426" s="63">
        <f>(tbl_raw_data[[#This Row],[Date Actioned]])-(tbl_raw_data[[#This Row],[Date Tagged]])</f>
        <v>1.1053240741603076E-2</v>
      </c>
      <c r="J5426" s="66">
        <f>HOUR(tbl_raw_data[[#This Row],[time_taken]])*60+MINUTE(tbl_raw_data[[#This Row],[time_taken]])+SECOND(tbl_raw_data[[#This Row],[time_taken]])/60</f>
        <v>15.916666666666666</v>
      </c>
      <c r="K5426" s="68">
        <f>DATE(YEAR(tbl_raw_data[[#This Row],[Date Actioned]]),MONTH(tbl_raw_data[[#This Row],[Date Actioned]]),DAY(tbl_raw_data[[#This Row],[Date Actioned]]))</f>
        <v>45165</v>
      </c>
      <c r="L5426" s="65" t="str">
        <f>UPPER(TEXT(tbl_raw_data[[#This Row],[updated_date]],"MMMM"))</f>
        <v>AUGUST</v>
      </c>
      <c r="M5426" s="65" t="str">
        <f>"WEEK "&amp;IF(ROUNDUP(DAY(tbl_raw_data[[#This Row],[updated_date]])/7,0)=5,4,ROUNDUP(DAY(tbl_raw_data[[#This Row],[updated_date]])/7,0))</f>
        <v>WEEK 4</v>
      </c>
      <c r="N5426" s="71" t="str">
        <f>UPPER(VLOOKUP(tbl_raw_data[[#This Row],[Analyst]],settings!$A$1:$B$15,2,0))</f>
        <v>SHAHID</v>
      </c>
      <c r="O5426" s="71" t="str">
        <f>TRIM(UPPER(tbl_raw_data[[#This Row],[Outcome]]))</f>
        <v>APPROVE</v>
      </c>
      <c r="P5426" s="71" t="str">
        <f>TRIM(UPPER(tbl_raw_data[[#This Row],[Queue Name]]))</f>
        <v>CONSUMER POST BUREAU</v>
      </c>
      <c r="Q5426" s="71" t="str">
        <f>IF(tbl_raw_data[[#This Row],[time_taken_in_min]]&lt;=settings!$D$2,"SLA_MET","SLA_NOT_MET")</f>
        <v>SLA_MET</v>
      </c>
    </row>
    <row r="5427" spans="1:17" hidden="1" x14ac:dyDescent="0.3">
      <c r="A5427" s="5" t="s">
        <v>6390</v>
      </c>
      <c r="B5427" s="34">
        <v>45165.646990740737</v>
      </c>
      <c r="C5427" s="34">
        <v>45165.65997685185</v>
      </c>
      <c r="D5427" s="15" t="s">
        <v>10</v>
      </c>
      <c r="E5427" s="6" t="s">
        <v>18</v>
      </c>
      <c r="F5427" s="15" t="s">
        <v>24</v>
      </c>
      <c r="G5427" s="9" t="s">
        <v>16</v>
      </c>
      <c r="H5427" s="84" t="str">
        <f t="shared" si="84"/>
        <v>Reason Unknown</v>
      </c>
      <c r="I5427" s="63">
        <f>(tbl_raw_data[[#This Row],[Date Actioned]])-(tbl_raw_data[[#This Row],[Date Tagged]])</f>
        <v>1.2986111112695653E-2</v>
      </c>
      <c r="J5427" s="66">
        <f>HOUR(tbl_raw_data[[#This Row],[time_taken]])*60+MINUTE(tbl_raw_data[[#This Row],[time_taken]])+SECOND(tbl_raw_data[[#This Row],[time_taken]])/60</f>
        <v>18.7</v>
      </c>
      <c r="K5427" s="68">
        <f>DATE(YEAR(tbl_raw_data[[#This Row],[Date Actioned]]),MONTH(tbl_raw_data[[#This Row],[Date Actioned]]),DAY(tbl_raw_data[[#This Row],[Date Actioned]]))</f>
        <v>45165</v>
      </c>
      <c r="L5427" s="65" t="str">
        <f>UPPER(TEXT(tbl_raw_data[[#This Row],[updated_date]],"MMMM"))</f>
        <v>AUGUST</v>
      </c>
      <c r="M5427" s="65" t="str">
        <f>"WEEK "&amp;IF(ROUNDUP(DAY(tbl_raw_data[[#This Row],[updated_date]])/7,0)=5,4,ROUNDUP(DAY(tbl_raw_data[[#This Row],[updated_date]])/7,0))</f>
        <v>WEEK 4</v>
      </c>
      <c r="N5427" s="71" t="str">
        <f>UPPER(VLOOKUP(tbl_raw_data[[#This Row],[Analyst]],settings!$A$1:$B$15,2,0))</f>
        <v>SAM</v>
      </c>
      <c r="O5427" s="71" t="str">
        <f>TRIM(UPPER(tbl_raw_data[[#This Row],[Outcome]]))</f>
        <v>APPROVE</v>
      </c>
      <c r="P5427" s="71" t="str">
        <f>TRIM(UPPER(tbl_raw_data[[#This Row],[Queue Name]]))</f>
        <v>CONSUMER PRE BUREAU</v>
      </c>
      <c r="Q5427" s="71" t="str">
        <f>IF(tbl_raw_data[[#This Row],[time_taken_in_min]]&lt;=settings!$D$2,"SLA_MET","SLA_NOT_MET")</f>
        <v>SLA_MET</v>
      </c>
    </row>
    <row r="5428" spans="1:17" hidden="1" x14ac:dyDescent="0.3">
      <c r="A5428" s="7" t="s">
        <v>6391</v>
      </c>
      <c r="B5428" s="34">
        <v>45165.652638888889</v>
      </c>
      <c r="C5428" s="34">
        <v>45165.669247685182</v>
      </c>
      <c r="D5428" s="15" t="s">
        <v>10</v>
      </c>
      <c r="E5428" s="6" t="s">
        <v>8</v>
      </c>
      <c r="F5428" s="15" t="s">
        <v>206</v>
      </c>
      <c r="G5428" s="9" t="s">
        <v>15</v>
      </c>
      <c r="H5428" s="84" t="str">
        <f t="shared" si="84"/>
        <v>Reason Unknown</v>
      </c>
      <c r="I5428" s="63">
        <f>(tbl_raw_data[[#This Row],[Date Actioned]])-(tbl_raw_data[[#This Row],[Date Tagged]])</f>
        <v>1.6608796293439809E-2</v>
      </c>
      <c r="J5428" s="66">
        <f>HOUR(tbl_raw_data[[#This Row],[time_taken]])*60+MINUTE(tbl_raw_data[[#This Row],[time_taken]])+SECOND(tbl_raw_data[[#This Row],[time_taken]])/60</f>
        <v>23.916666666666668</v>
      </c>
      <c r="K5428" s="68">
        <f>DATE(YEAR(tbl_raw_data[[#This Row],[Date Actioned]]),MONTH(tbl_raw_data[[#This Row],[Date Actioned]]),DAY(tbl_raw_data[[#This Row],[Date Actioned]]))</f>
        <v>45165</v>
      </c>
      <c r="L5428" s="65" t="str">
        <f>UPPER(TEXT(tbl_raw_data[[#This Row],[updated_date]],"MMMM"))</f>
        <v>AUGUST</v>
      </c>
      <c r="M5428" s="65" t="str">
        <f>"WEEK "&amp;IF(ROUNDUP(DAY(tbl_raw_data[[#This Row],[updated_date]])/7,0)=5,4,ROUNDUP(DAY(tbl_raw_data[[#This Row],[updated_date]])/7,0))</f>
        <v>WEEK 4</v>
      </c>
      <c r="N5428" s="71" t="str">
        <f>UPPER(VLOOKUP(tbl_raw_data[[#This Row],[Analyst]],settings!$A$1:$B$15,2,0))</f>
        <v>HARDIK</v>
      </c>
      <c r="O5428" s="71" t="str">
        <f>TRIM(UPPER(tbl_raw_data[[#This Row],[Outcome]]))</f>
        <v>APPROVE</v>
      </c>
      <c r="P5428" s="71" t="str">
        <f>TRIM(UPPER(tbl_raw_data[[#This Row],[Queue Name]]))</f>
        <v>CONSUMER POST BUREAU</v>
      </c>
      <c r="Q5428" s="71" t="str">
        <f>IF(tbl_raw_data[[#This Row],[time_taken_in_min]]&lt;=settings!$D$2,"SLA_MET","SLA_NOT_MET")</f>
        <v>SLA_NOT_MET</v>
      </c>
    </row>
    <row r="5429" spans="1:17" hidden="1" x14ac:dyDescent="0.3">
      <c r="A5429" s="1" t="s">
        <v>6392</v>
      </c>
      <c r="B5429" s="34">
        <v>45165.659351851849</v>
      </c>
      <c r="C5429" s="34">
        <v>45165.671435185184</v>
      </c>
      <c r="D5429" s="15" t="s">
        <v>10</v>
      </c>
      <c r="E5429" s="6" t="s">
        <v>18</v>
      </c>
      <c r="F5429" s="15" t="s">
        <v>24</v>
      </c>
      <c r="G5429" s="9" t="s">
        <v>123</v>
      </c>
      <c r="H5429" s="84" t="str">
        <f t="shared" si="84"/>
        <v>Reason Unknown</v>
      </c>
      <c r="I5429" s="63">
        <f>(tbl_raw_data[[#This Row],[Date Actioned]])-(tbl_raw_data[[#This Row],[Date Tagged]])</f>
        <v>1.2083333334885538E-2</v>
      </c>
      <c r="J5429" s="66">
        <f>HOUR(tbl_raw_data[[#This Row],[time_taken]])*60+MINUTE(tbl_raw_data[[#This Row],[time_taken]])+SECOND(tbl_raw_data[[#This Row],[time_taken]])/60</f>
        <v>17.399999999999999</v>
      </c>
      <c r="K5429" s="68">
        <f>DATE(YEAR(tbl_raw_data[[#This Row],[Date Actioned]]),MONTH(tbl_raw_data[[#This Row],[Date Actioned]]),DAY(tbl_raw_data[[#This Row],[Date Actioned]]))</f>
        <v>45165</v>
      </c>
      <c r="L5429" s="65" t="str">
        <f>UPPER(TEXT(tbl_raw_data[[#This Row],[updated_date]],"MMMM"))</f>
        <v>AUGUST</v>
      </c>
      <c r="M5429" s="65" t="str">
        <f>"WEEK "&amp;IF(ROUNDUP(DAY(tbl_raw_data[[#This Row],[updated_date]])/7,0)=5,4,ROUNDUP(DAY(tbl_raw_data[[#This Row],[updated_date]])/7,0))</f>
        <v>WEEK 4</v>
      </c>
      <c r="N5429" s="71" t="str">
        <f>UPPER(VLOOKUP(tbl_raw_data[[#This Row],[Analyst]],settings!$A$1:$B$15,2,0))</f>
        <v>SAM</v>
      </c>
      <c r="O5429" s="71" t="str">
        <f>TRIM(UPPER(tbl_raw_data[[#This Row],[Outcome]]))</f>
        <v>APPROVE</v>
      </c>
      <c r="P5429" s="71" t="str">
        <f>TRIM(UPPER(tbl_raw_data[[#This Row],[Queue Name]]))</f>
        <v>CONSUMER PRE BUREAU</v>
      </c>
      <c r="Q5429" s="71" t="str">
        <f>IF(tbl_raw_data[[#This Row],[time_taken_in_min]]&lt;=settings!$D$2,"SLA_MET","SLA_NOT_MET")</f>
        <v>SLA_MET</v>
      </c>
    </row>
    <row r="5430" spans="1:17" hidden="1" x14ac:dyDescent="0.3">
      <c r="A5430" s="5" t="s">
        <v>6393</v>
      </c>
      <c r="B5430" s="34">
        <v>45165.668402777781</v>
      </c>
      <c r="C5430" s="34">
        <v>45165.675347222219</v>
      </c>
      <c r="D5430" s="15" t="s">
        <v>10</v>
      </c>
      <c r="E5430" s="6" t="s">
        <v>11</v>
      </c>
      <c r="F5430" s="15" t="s">
        <v>22</v>
      </c>
      <c r="G5430" s="9" t="s">
        <v>914</v>
      </c>
      <c r="H5430" s="84" t="str">
        <f t="shared" si="84"/>
        <v>Reason Unknown</v>
      </c>
      <c r="I5430" s="63">
        <f>(tbl_raw_data[[#This Row],[Date Actioned]])-(tbl_raw_data[[#This Row],[Date Tagged]])</f>
        <v>6.9444444379769266E-3</v>
      </c>
      <c r="J5430" s="66">
        <f>HOUR(tbl_raw_data[[#This Row],[time_taken]])*60+MINUTE(tbl_raw_data[[#This Row],[time_taken]])+SECOND(tbl_raw_data[[#This Row],[time_taken]])/60</f>
        <v>10</v>
      </c>
      <c r="K5430" s="68">
        <f>DATE(YEAR(tbl_raw_data[[#This Row],[Date Actioned]]),MONTH(tbl_raw_data[[#This Row],[Date Actioned]]),DAY(tbl_raw_data[[#This Row],[Date Actioned]]))</f>
        <v>45165</v>
      </c>
      <c r="L5430" s="65" t="str">
        <f>UPPER(TEXT(tbl_raw_data[[#This Row],[updated_date]],"MMMM"))</f>
        <v>AUGUST</v>
      </c>
      <c r="M5430" s="65" t="str">
        <f>"WEEK "&amp;IF(ROUNDUP(DAY(tbl_raw_data[[#This Row],[updated_date]])/7,0)=5,4,ROUNDUP(DAY(tbl_raw_data[[#This Row],[updated_date]])/7,0))</f>
        <v>WEEK 4</v>
      </c>
      <c r="N5430" s="71" t="str">
        <f>UPPER(VLOOKUP(tbl_raw_data[[#This Row],[Analyst]],settings!$A$1:$B$15,2,0))</f>
        <v>ROHAN</v>
      </c>
      <c r="O5430" s="71" t="str">
        <f>TRIM(UPPER(tbl_raw_data[[#This Row],[Outcome]]))</f>
        <v>APPROVE</v>
      </c>
      <c r="P5430" s="71" t="str">
        <f>TRIM(UPPER(tbl_raw_data[[#This Row],[Queue Name]]))</f>
        <v>CONSUMER EXISTING</v>
      </c>
      <c r="Q5430" s="71" t="str">
        <f>IF(tbl_raw_data[[#This Row],[time_taken_in_min]]&lt;=settings!$D$2,"SLA_MET","SLA_NOT_MET")</f>
        <v>SLA_MET</v>
      </c>
    </row>
    <row r="5431" spans="1:17" hidden="1" x14ac:dyDescent="0.3">
      <c r="A5431" s="7" t="s">
        <v>6394</v>
      </c>
      <c r="B5431" s="34">
        <v>45165.673611111109</v>
      </c>
      <c r="C5431" s="34">
        <v>45165.680949074071</v>
      </c>
      <c r="D5431" s="15" t="s">
        <v>10</v>
      </c>
      <c r="E5431" s="6" t="s">
        <v>11</v>
      </c>
      <c r="F5431" s="15" t="s">
        <v>24</v>
      </c>
      <c r="G5431" s="9" t="s">
        <v>123</v>
      </c>
      <c r="H5431" s="84" t="str">
        <f t="shared" si="84"/>
        <v>Reason Unknown</v>
      </c>
      <c r="I5431" s="63">
        <f>(tbl_raw_data[[#This Row],[Date Actioned]])-(tbl_raw_data[[#This Row],[Date Tagged]])</f>
        <v>7.3379629611736163E-3</v>
      </c>
      <c r="J5431" s="66">
        <f>HOUR(tbl_raw_data[[#This Row],[time_taken]])*60+MINUTE(tbl_raw_data[[#This Row],[time_taken]])+SECOND(tbl_raw_data[[#This Row],[time_taken]])/60</f>
        <v>10.566666666666666</v>
      </c>
      <c r="K5431" s="68">
        <f>DATE(YEAR(tbl_raw_data[[#This Row],[Date Actioned]]),MONTH(tbl_raw_data[[#This Row],[Date Actioned]]),DAY(tbl_raw_data[[#This Row],[Date Actioned]]))</f>
        <v>45165</v>
      </c>
      <c r="L5431" s="65" t="str">
        <f>UPPER(TEXT(tbl_raw_data[[#This Row],[updated_date]],"MMMM"))</f>
        <v>AUGUST</v>
      </c>
      <c r="M5431" s="65" t="str">
        <f>"WEEK "&amp;IF(ROUNDUP(DAY(tbl_raw_data[[#This Row],[updated_date]])/7,0)=5,4,ROUNDUP(DAY(tbl_raw_data[[#This Row],[updated_date]])/7,0))</f>
        <v>WEEK 4</v>
      </c>
      <c r="N5431" s="71" t="str">
        <f>UPPER(VLOOKUP(tbl_raw_data[[#This Row],[Analyst]],settings!$A$1:$B$15,2,0))</f>
        <v>SAM</v>
      </c>
      <c r="O5431" s="71" t="str">
        <f>TRIM(UPPER(tbl_raw_data[[#This Row],[Outcome]]))</f>
        <v>APPROVE</v>
      </c>
      <c r="P5431" s="71" t="str">
        <f>TRIM(UPPER(tbl_raw_data[[#This Row],[Queue Name]]))</f>
        <v>CONSUMER EXISTING</v>
      </c>
      <c r="Q5431" s="71" t="str">
        <f>IF(tbl_raw_data[[#This Row],[time_taken_in_min]]&lt;=settings!$D$2,"SLA_MET","SLA_NOT_MET")</f>
        <v>SLA_MET</v>
      </c>
    </row>
    <row r="5432" spans="1:17" hidden="1" x14ac:dyDescent="0.3">
      <c r="A5432" s="1" t="s">
        <v>6395</v>
      </c>
      <c r="B5432" s="34">
        <v>45165.673611111109</v>
      </c>
      <c r="C5432" s="34">
        <v>45165.68644675926</v>
      </c>
      <c r="D5432" s="15" t="s">
        <v>10</v>
      </c>
      <c r="E5432" s="6" t="s">
        <v>18</v>
      </c>
      <c r="F5432" s="15" t="s">
        <v>12</v>
      </c>
      <c r="G5432" s="9" t="s">
        <v>15</v>
      </c>
      <c r="H5432" s="84" t="str">
        <f t="shared" si="84"/>
        <v>Reason Unknown</v>
      </c>
      <c r="I5432" s="63">
        <f>(tbl_raw_data[[#This Row],[Date Actioned]])-(tbl_raw_data[[#This Row],[Date Tagged]])</f>
        <v>1.283564815093996E-2</v>
      </c>
      <c r="J5432" s="66">
        <f>HOUR(tbl_raw_data[[#This Row],[time_taken]])*60+MINUTE(tbl_raw_data[[#This Row],[time_taken]])+SECOND(tbl_raw_data[[#This Row],[time_taken]])/60</f>
        <v>18.483333333333334</v>
      </c>
      <c r="K5432" s="68">
        <f>DATE(YEAR(tbl_raw_data[[#This Row],[Date Actioned]]),MONTH(tbl_raw_data[[#This Row],[Date Actioned]]),DAY(tbl_raw_data[[#This Row],[Date Actioned]]))</f>
        <v>45165</v>
      </c>
      <c r="L5432" s="65" t="str">
        <f>UPPER(TEXT(tbl_raw_data[[#This Row],[updated_date]],"MMMM"))</f>
        <v>AUGUST</v>
      </c>
      <c r="M5432" s="65" t="str">
        <f>"WEEK "&amp;IF(ROUNDUP(DAY(tbl_raw_data[[#This Row],[updated_date]])/7,0)=5,4,ROUNDUP(DAY(tbl_raw_data[[#This Row],[updated_date]])/7,0))</f>
        <v>WEEK 4</v>
      </c>
      <c r="N5432" s="71" t="str">
        <f>UPPER(VLOOKUP(tbl_raw_data[[#This Row],[Analyst]],settings!$A$1:$B$15,2,0))</f>
        <v>NITESH</v>
      </c>
      <c r="O5432" s="71" t="str">
        <f>TRIM(UPPER(tbl_raw_data[[#This Row],[Outcome]]))</f>
        <v>APPROVE</v>
      </c>
      <c r="P5432" s="71" t="str">
        <f>TRIM(UPPER(tbl_raw_data[[#This Row],[Queue Name]]))</f>
        <v>CONSUMER PRE BUREAU</v>
      </c>
      <c r="Q5432" s="71" t="str">
        <f>IF(tbl_raw_data[[#This Row],[time_taken_in_min]]&lt;=settings!$D$2,"SLA_MET","SLA_NOT_MET")</f>
        <v>SLA_MET</v>
      </c>
    </row>
    <row r="5433" spans="1:17" hidden="1" x14ac:dyDescent="0.3">
      <c r="A5433" s="5" t="s">
        <v>6396</v>
      </c>
      <c r="B5433" s="34">
        <v>45165.674212962964</v>
      </c>
      <c r="C5433" s="34">
        <v>45165.676724537036</v>
      </c>
      <c r="D5433" s="15" t="s">
        <v>10</v>
      </c>
      <c r="E5433" s="6" t="s">
        <v>11</v>
      </c>
      <c r="F5433" s="15" t="s">
        <v>21</v>
      </c>
      <c r="G5433" s="9"/>
      <c r="H5433" s="84" t="str">
        <f t="shared" si="84"/>
        <v>Reason Unknown</v>
      </c>
      <c r="I5433" s="63">
        <f>(tbl_raw_data[[#This Row],[Date Actioned]])-(tbl_raw_data[[#This Row],[Date Tagged]])</f>
        <v>2.5115740718320012E-3</v>
      </c>
      <c r="J5433" s="66">
        <f>HOUR(tbl_raw_data[[#This Row],[time_taken]])*60+MINUTE(tbl_raw_data[[#This Row],[time_taken]])+SECOND(tbl_raw_data[[#This Row],[time_taken]])/60</f>
        <v>3.6166666666666667</v>
      </c>
      <c r="K5433" s="68">
        <f>DATE(YEAR(tbl_raw_data[[#This Row],[Date Actioned]]),MONTH(tbl_raw_data[[#This Row],[Date Actioned]]),DAY(tbl_raw_data[[#This Row],[Date Actioned]]))</f>
        <v>45165</v>
      </c>
      <c r="L5433" s="65" t="str">
        <f>UPPER(TEXT(tbl_raw_data[[#This Row],[updated_date]],"MMMM"))</f>
        <v>AUGUST</v>
      </c>
      <c r="M5433" s="65" t="str">
        <f>"WEEK "&amp;IF(ROUNDUP(DAY(tbl_raw_data[[#This Row],[updated_date]])/7,0)=5,4,ROUNDUP(DAY(tbl_raw_data[[#This Row],[updated_date]])/7,0))</f>
        <v>WEEK 4</v>
      </c>
      <c r="N5433" s="71" t="str">
        <f>UPPER(VLOOKUP(tbl_raw_data[[#This Row],[Analyst]],settings!$A$1:$B$15,2,0))</f>
        <v>SHAHID</v>
      </c>
      <c r="O5433" s="71" t="str">
        <f>TRIM(UPPER(tbl_raw_data[[#This Row],[Outcome]]))</f>
        <v>APPROVE</v>
      </c>
      <c r="P5433" s="71" t="str">
        <f>TRIM(UPPER(tbl_raw_data[[#This Row],[Queue Name]]))</f>
        <v>CONSUMER EXISTING</v>
      </c>
      <c r="Q5433" s="71" t="str">
        <f>IF(tbl_raw_data[[#This Row],[time_taken_in_min]]&lt;=settings!$D$2,"SLA_MET","SLA_NOT_MET")</f>
        <v>SLA_MET</v>
      </c>
    </row>
    <row r="5434" spans="1:17" hidden="1" x14ac:dyDescent="0.3">
      <c r="A5434" s="7" t="s">
        <v>6397</v>
      </c>
      <c r="B5434" s="34">
        <v>45165.684444444443</v>
      </c>
      <c r="C5434" s="34">
        <v>45165.692094907405</v>
      </c>
      <c r="D5434" s="15" t="s">
        <v>10</v>
      </c>
      <c r="E5434" s="6" t="s">
        <v>8</v>
      </c>
      <c r="F5434" s="15" t="s">
        <v>22</v>
      </c>
      <c r="G5434" s="9"/>
      <c r="H5434" s="84" t="str">
        <f t="shared" si="84"/>
        <v>Reason Unknown</v>
      </c>
      <c r="I5434" s="63">
        <f>(tbl_raw_data[[#This Row],[Date Actioned]])-(tbl_raw_data[[#This Row],[Date Tagged]])</f>
        <v>7.6504629614646547E-3</v>
      </c>
      <c r="J5434" s="66">
        <f>HOUR(tbl_raw_data[[#This Row],[time_taken]])*60+MINUTE(tbl_raw_data[[#This Row],[time_taken]])+SECOND(tbl_raw_data[[#This Row],[time_taken]])/60</f>
        <v>11.016666666666667</v>
      </c>
      <c r="K5434" s="68">
        <f>DATE(YEAR(tbl_raw_data[[#This Row],[Date Actioned]]),MONTH(tbl_raw_data[[#This Row],[Date Actioned]]),DAY(tbl_raw_data[[#This Row],[Date Actioned]]))</f>
        <v>45165</v>
      </c>
      <c r="L5434" s="65" t="str">
        <f>UPPER(TEXT(tbl_raw_data[[#This Row],[updated_date]],"MMMM"))</f>
        <v>AUGUST</v>
      </c>
      <c r="M5434" s="65" t="str">
        <f>"WEEK "&amp;IF(ROUNDUP(DAY(tbl_raw_data[[#This Row],[updated_date]])/7,0)=5,4,ROUNDUP(DAY(tbl_raw_data[[#This Row],[updated_date]])/7,0))</f>
        <v>WEEK 4</v>
      </c>
      <c r="N5434" s="71" t="str">
        <f>UPPER(VLOOKUP(tbl_raw_data[[#This Row],[Analyst]],settings!$A$1:$B$15,2,0))</f>
        <v>ROHAN</v>
      </c>
      <c r="O5434" s="71" t="str">
        <f>TRIM(UPPER(tbl_raw_data[[#This Row],[Outcome]]))</f>
        <v>APPROVE</v>
      </c>
      <c r="P5434" s="71" t="str">
        <f>TRIM(UPPER(tbl_raw_data[[#This Row],[Queue Name]]))</f>
        <v>CONSUMER POST BUREAU</v>
      </c>
      <c r="Q5434" s="71" t="str">
        <f>IF(tbl_raw_data[[#This Row],[time_taken_in_min]]&lt;=settings!$D$2,"SLA_MET","SLA_NOT_MET")</f>
        <v>SLA_MET</v>
      </c>
    </row>
    <row r="5435" spans="1:17" hidden="1" x14ac:dyDescent="0.3">
      <c r="A5435" s="1" t="s">
        <v>6398</v>
      </c>
      <c r="B5435" s="34">
        <v>45165.695150462961</v>
      </c>
      <c r="C5435" s="34">
        <v>45165.705497685187</v>
      </c>
      <c r="D5435" s="15" t="s">
        <v>10</v>
      </c>
      <c r="E5435" s="6" t="s">
        <v>11</v>
      </c>
      <c r="F5435" s="15" t="s">
        <v>12</v>
      </c>
      <c r="G5435" s="9"/>
      <c r="H5435" s="84" t="str">
        <f t="shared" si="84"/>
        <v>Reason Unknown</v>
      </c>
      <c r="I5435" s="63">
        <f>(tbl_raw_data[[#This Row],[Date Actioned]])-(tbl_raw_data[[#This Row],[Date Tagged]])</f>
        <v>1.0347222225391306E-2</v>
      </c>
      <c r="J5435" s="66">
        <f>HOUR(tbl_raw_data[[#This Row],[time_taken]])*60+MINUTE(tbl_raw_data[[#This Row],[time_taken]])+SECOND(tbl_raw_data[[#This Row],[time_taken]])/60</f>
        <v>14.9</v>
      </c>
      <c r="K5435" s="68">
        <f>DATE(YEAR(tbl_raw_data[[#This Row],[Date Actioned]]),MONTH(tbl_raw_data[[#This Row],[Date Actioned]]),DAY(tbl_raw_data[[#This Row],[Date Actioned]]))</f>
        <v>45165</v>
      </c>
      <c r="L5435" s="65" t="str">
        <f>UPPER(TEXT(tbl_raw_data[[#This Row],[updated_date]],"MMMM"))</f>
        <v>AUGUST</v>
      </c>
      <c r="M5435" s="65" t="str">
        <f>"WEEK "&amp;IF(ROUNDUP(DAY(tbl_raw_data[[#This Row],[updated_date]])/7,0)=5,4,ROUNDUP(DAY(tbl_raw_data[[#This Row],[updated_date]])/7,0))</f>
        <v>WEEK 4</v>
      </c>
      <c r="N5435" s="71" t="str">
        <f>UPPER(VLOOKUP(tbl_raw_data[[#This Row],[Analyst]],settings!$A$1:$B$15,2,0))</f>
        <v>NITESH</v>
      </c>
      <c r="O5435" s="71" t="str">
        <f>TRIM(UPPER(tbl_raw_data[[#This Row],[Outcome]]))</f>
        <v>APPROVE</v>
      </c>
      <c r="P5435" s="71" t="str">
        <f>TRIM(UPPER(tbl_raw_data[[#This Row],[Queue Name]]))</f>
        <v>CONSUMER EXISTING</v>
      </c>
      <c r="Q5435" s="71" t="str">
        <f>IF(tbl_raw_data[[#This Row],[time_taken_in_min]]&lt;=settings!$D$2,"SLA_MET","SLA_NOT_MET")</f>
        <v>SLA_MET</v>
      </c>
    </row>
    <row r="5436" spans="1:17" hidden="1" x14ac:dyDescent="0.3">
      <c r="A5436" s="5" t="s">
        <v>6399</v>
      </c>
      <c r="B5436" s="34">
        <v>45165.695173611108</v>
      </c>
      <c r="C5436" s="34">
        <v>45165.699178240742</v>
      </c>
      <c r="D5436" s="15" t="s">
        <v>10</v>
      </c>
      <c r="E5436" s="6" t="s">
        <v>11</v>
      </c>
      <c r="F5436" s="15" t="s">
        <v>206</v>
      </c>
      <c r="G5436" s="9" t="s">
        <v>23</v>
      </c>
      <c r="H5436" s="84" t="str">
        <f t="shared" si="84"/>
        <v>Reason Unknown</v>
      </c>
      <c r="I5436" s="63">
        <f>(tbl_raw_data[[#This Row],[Date Actioned]])-(tbl_raw_data[[#This Row],[Date Tagged]])</f>
        <v>4.0046296344371513E-3</v>
      </c>
      <c r="J5436" s="66">
        <f>HOUR(tbl_raw_data[[#This Row],[time_taken]])*60+MINUTE(tbl_raw_data[[#This Row],[time_taken]])+SECOND(tbl_raw_data[[#This Row],[time_taken]])/60</f>
        <v>5.7666666666666666</v>
      </c>
      <c r="K5436" s="68">
        <f>DATE(YEAR(tbl_raw_data[[#This Row],[Date Actioned]]),MONTH(tbl_raw_data[[#This Row],[Date Actioned]]),DAY(tbl_raw_data[[#This Row],[Date Actioned]]))</f>
        <v>45165</v>
      </c>
      <c r="L5436" s="65" t="str">
        <f>UPPER(TEXT(tbl_raw_data[[#This Row],[updated_date]],"MMMM"))</f>
        <v>AUGUST</v>
      </c>
      <c r="M5436" s="65" t="str">
        <f>"WEEK "&amp;IF(ROUNDUP(DAY(tbl_raw_data[[#This Row],[updated_date]])/7,0)=5,4,ROUNDUP(DAY(tbl_raw_data[[#This Row],[updated_date]])/7,0))</f>
        <v>WEEK 4</v>
      </c>
      <c r="N5436" s="71" t="str">
        <f>UPPER(VLOOKUP(tbl_raw_data[[#This Row],[Analyst]],settings!$A$1:$B$15,2,0))</f>
        <v>HARDIK</v>
      </c>
      <c r="O5436" s="71" t="str">
        <f>TRIM(UPPER(tbl_raw_data[[#This Row],[Outcome]]))</f>
        <v>APPROVE</v>
      </c>
      <c r="P5436" s="71" t="str">
        <f>TRIM(UPPER(tbl_raw_data[[#This Row],[Queue Name]]))</f>
        <v>CONSUMER EXISTING</v>
      </c>
      <c r="Q5436" s="71" t="str">
        <f>IF(tbl_raw_data[[#This Row],[time_taken_in_min]]&lt;=settings!$D$2,"SLA_MET","SLA_NOT_MET")</f>
        <v>SLA_MET</v>
      </c>
    </row>
    <row r="5437" spans="1:17" hidden="1" x14ac:dyDescent="0.3">
      <c r="A5437" s="7" t="s">
        <v>6400</v>
      </c>
      <c r="B5437" s="34">
        <v>45165.697800925926</v>
      </c>
      <c r="C5437" s="34">
        <v>45165.704479166663</v>
      </c>
      <c r="D5437" s="15" t="s">
        <v>10</v>
      </c>
      <c r="E5437" s="6" t="s">
        <v>18</v>
      </c>
      <c r="F5437" s="15" t="s">
        <v>24</v>
      </c>
      <c r="G5437" s="9" t="s">
        <v>23</v>
      </c>
      <c r="H5437" s="84" t="str">
        <f t="shared" si="84"/>
        <v>Reason Unknown</v>
      </c>
      <c r="I5437" s="63">
        <f>(tbl_raw_data[[#This Row],[Date Actioned]])-(tbl_raw_data[[#This Row],[Date Tagged]])</f>
        <v>6.6782407375285402E-3</v>
      </c>
      <c r="J5437" s="66">
        <f>HOUR(tbl_raw_data[[#This Row],[time_taken]])*60+MINUTE(tbl_raw_data[[#This Row],[time_taken]])+SECOND(tbl_raw_data[[#This Row],[time_taken]])/60</f>
        <v>9.6166666666666671</v>
      </c>
      <c r="K5437" s="68">
        <f>DATE(YEAR(tbl_raw_data[[#This Row],[Date Actioned]]),MONTH(tbl_raw_data[[#This Row],[Date Actioned]]),DAY(tbl_raw_data[[#This Row],[Date Actioned]]))</f>
        <v>45165</v>
      </c>
      <c r="L5437" s="65" t="str">
        <f>UPPER(TEXT(tbl_raw_data[[#This Row],[updated_date]],"MMMM"))</f>
        <v>AUGUST</v>
      </c>
      <c r="M5437" s="65" t="str">
        <f>"WEEK "&amp;IF(ROUNDUP(DAY(tbl_raw_data[[#This Row],[updated_date]])/7,0)=5,4,ROUNDUP(DAY(tbl_raw_data[[#This Row],[updated_date]])/7,0))</f>
        <v>WEEK 4</v>
      </c>
      <c r="N5437" s="71" t="str">
        <f>UPPER(VLOOKUP(tbl_raw_data[[#This Row],[Analyst]],settings!$A$1:$B$15,2,0))</f>
        <v>SAM</v>
      </c>
      <c r="O5437" s="71" t="str">
        <f>TRIM(UPPER(tbl_raw_data[[#This Row],[Outcome]]))</f>
        <v>APPROVE</v>
      </c>
      <c r="P5437" s="71" t="str">
        <f>TRIM(UPPER(tbl_raw_data[[#This Row],[Queue Name]]))</f>
        <v>CONSUMER PRE BUREAU</v>
      </c>
      <c r="Q5437" s="71" t="str">
        <f>IF(tbl_raw_data[[#This Row],[time_taken_in_min]]&lt;=settings!$D$2,"SLA_MET","SLA_NOT_MET")</f>
        <v>SLA_MET</v>
      </c>
    </row>
    <row r="5438" spans="1:17" hidden="1" x14ac:dyDescent="0.3">
      <c r="A5438" s="1" t="s">
        <v>6401</v>
      </c>
      <c r="B5438" s="34">
        <v>45165.699062500003</v>
      </c>
      <c r="C5438" s="34">
        <v>45165.713680555556</v>
      </c>
      <c r="D5438" s="15" t="s">
        <v>10</v>
      </c>
      <c r="E5438" s="6" t="s">
        <v>11</v>
      </c>
      <c r="F5438" s="15" t="s">
        <v>12</v>
      </c>
      <c r="G5438" s="9"/>
      <c r="H5438" s="84" t="str">
        <f t="shared" si="84"/>
        <v>Reason Unknown</v>
      </c>
      <c r="I5438" s="63">
        <f>(tbl_raw_data[[#This Row],[Date Actioned]])-(tbl_raw_data[[#This Row],[Date Tagged]])</f>
        <v>1.4618055553000886E-2</v>
      </c>
      <c r="J5438" s="66">
        <f>HOUR(tbl_raw_data[[#This Row],[time_taken]])*60+MINUTE(tbl_raw_data[[#This Row],[time_taken]])+SECOND(tbl_raw_data[[#This Row],[time_taken]])/60</f>
        <v>21.05</v>
      </c>
      <c r="K5438" s="68">
        <f>DATE(YEAR(tbl_raw_data[[#This Row],[Date Actioned]]),MONTH(tbl_raw_data[[#This Row],[Date Actioned]]),DAY(tbl_raw_data[[#This Row],[Date Actioned]]))</f>
        <v>45165</v>
      </c>
      <c r="L5438" s="65" t="str">
        <f>UPPER(TEXT(tbl_raw_data[[#This Row],[updated_date]],"MMMM"))</f>
        <v>AUGUST</v>
      </c>
      <c r="M5438" s="65" t="str">
        <f>"WEEK "&amp;IF(ROUNDUP(DAY(tbl_raw_data[[#This Row],[updated_date]])/7,0)=5,4,ROUNDUP(DAY(tbl_raw_data[[#This Row],[updated_date]])/7,0))</f>
        <v>WEEK 4</v>
      </c>
      <c r="N5438" s="71" t="str">
        <f>UPPER(VLOOKUP(tbl_raw_data[[#This Row],[Analyst]],settings!$A$1:$B$15,2,0))</f>
        <v>NITESH</v>
      </c>
      <c r="O5438" s="71" t="str">
        <f>TRIM(UPPER(tbl_raw_data[[#This Row],[Outcome]]))</f>
        <v>APPROVE</v>
      </c>
      <c r="P5438" s="71" t="str">
        <f>TRIM(UPPER(tbl_raw_data[[#This Row],[Queue Name]]))</f>
        <v>CONSUMER EXISTING</v>
      </c>
      <c r="Q5438" s="71" t="str">
        <f>IF(tbl_raw_data[[#This Row],[time_taken_in_min]]&lt;=settings!$D$2,"SLA_MET","SLA_NOT_MET")</f>
        <v>SLA_NOT_MET</v>
      </c>
    </row>
    <row r="5439" spans="1:17" hidden="1" x14ac:dyDescent="0.3">
      <c r="A5439" s="5" t="s">
        <v>6402</v>
      </c>
      <c r="B5439" s="34">
        <v>45165.701296296298</v>
      </c>
      <c r="C5439" s="34">
        <v>45165.710289351853</v>
      </c>
      <c r="D5439" s="15" t="s">
        <v>10</v>
      </c>
      <c r="E5439" s="6" t="s">
        <v>11</v>
      </c>
      <c r="F5439" s="15" t="s">
        <v>21</v>
      </c>
      <c r="G5439" s="9"/>
      <c r="H5439" s="84" t="str">
        <f t="shared" si="84"/>
        <v>Reason Unknown</v>
      </c>
      <c r="I5439" s="63">
        <f>(tbl_raw_data[[#This Row],[Date Actioned]])-(tbl_raw_data[[#This Row],[Date Tagged]])</f>
        <v>8.9930555550381541E-3</v>
      </c>
      <c r="J5439" s="66">
        <f>HOUR(tbl_raw_data[[#This Row],[time_taken]])*60+MINUTE(tbl_raw_data[[#This Row],[time_taken]])+SECOND(tbl_raw_data[[#This Row],[time_taken]])/60</f>
        <v>12.95</v>
      </c>
      <c r="K5439" s="68">
        <f>DATE(YEAR(tbl_raw_data[[#This Row],[Date Actioned]]),MONTH(tbl_raw_data[[#This Row],[Date Actioned]]),DAY(tbl_raw_data[[#This Row],[Date Actioned]]))</f>
        <v>45165</v>
      </c>
      <c r="L5439" s="65" t="str">
        <f>UPPER(TEXT(tbl_raw_data[[#This Row],[updated_date]],"MMMM"))</f>
        <v>AUGUST</v>
      </c>
      <c r="M5439" s="65" t="str">
        <f>"WEEK "&amp;IF(ROUNDUP(DAY(tbl_raw_data[[#This Row],[updated_date]])/7,0)=5,4,ROUNDUP(DAY(tbl_raw_data[[#This Row],[updated_date]])/7,0))</f>
        <v>WEEK 4</v>
      </c>
      <c r="N5439" s="71" t="str">
        <f>UPPER(VLOOKUP(tbl_raw_data[[#This Row],[Analyst]],settings!$A$1:$B$15,2,0))</f>
        <v>SHAHID</v>
      </c>
      <c r="O5439" s="71" t="str">
        <f>TRIM(UPPER(tbl_raw_data[[#This Row],[Outcome]]))</f>
        <v>APPROVE</v>
      </c>
      <c r="P5439" s="71" t="str">
        <f>TRIM(UPPER(tbl_raw_data[[#This Row],[Queue Name]]))</f>
        <v>CONSUMER EXISTING</v>
      </c>
      <c r="Q5439" s="71" t="str">
        <f>IF(tbl_raw_data[[#This Row],[time_taken_in_min]]&lt;=settings!$D$2,"SLA_MET","SLA_NOT_MET")</f>
        <v>SLA_MET</v>
      </c>
    </row>
    <row r="5440" spans="1:17" hidden="1" x14ac:dyDescent="0.3">
      <c r="A5440" s="7" t="s">
        <v>6403</v>
      </c>
      <c r="B5440" s="34">
        <v>45165.715405092589</v>
      </c>
      <c r="C5440" s="34">
        <v>45165.720335648148</v>
      </c>
      <c r="D5440" s="15" t="s">
        <v>10</v>
      </c>
      <c r="E5440" s="6" t="s">
        <v>11</v>
      </c>
      <c r="F5440" s="15" t="s">
        <v>24</v>
      </c>
      <c r="G5440" s="9" t="s">
        <v>123</v>
      </c>
      <c r="H5440" s="84" t="str">
        <f t="shared" si="84"/>
        <v>Reason Unknown</v>
      </c>
      <c r="I5440" s="63">
        <f>(tbl_raw_data[[#This Row],[Date Actioned]])-(tbl_raw_data[[#This Row],[Date Tagged]])</f>
        <v>4.9305555585306138E-3</v>
      </c>
      <c r="J5440" s="66">
        <f>HOUR(tbl_raw_data[[#This Row],[time_taken]])*60+MINUTE(tbl_raw_data[[#This Row],[time_taken]])+SECOND(tbl_raw_data[[#This Row],[time_taken]])/60</f>
        <v>7.1</v>
      </c>
      <c r="K5440" s="68">
        <f>DATE(YEAR(tbl_raw_data[[#This Row],[Date Actioned]]),MONTH(tbl_raw_data[[#This Row],[Date Actioned]]),DAY(tbl_raw_data[[#This Row],[Date Actioned]]))</f>
        <v>45165</v>
      </c>
      <c r="L5440" s="65" t="str">
        <f>UPPER(TEXT(tbl_raw_data[[#This Row],[updated_date]],"MMMM"))</f>
        <v>AUGUST</v>
      </c>
      <c r="M5440" s="65" t="str">
        <f>"WEEK "&amp;IF(ROUNDUP(DAY(tbl_raw_data[[#This Row],[updated_date]])/7,0)=5,4,ROUNDUP(DAY(tbl_raw_data[[#This Row],[updated_date]])/7,0))</f>
        <v>WEEK 4</v>
      </c>
      <c r="N5440" s="71" t="str">
        <f>UPPER(VLOOKUP(tbl_raw_data[[#This Row],[Analyst]],settings!$A$1:$B$15,2,0))</f>
        <v>SAM</v>
      </c>
      <c r="O5440" s="71" t="str">
        <f>TRIM(UPPER(tbl_raw_data[[#This Row],[Outcome]]))</f>
        <v>APPROVE</v>
      </c>
      <c r="P5440" s="71" t="str">
        <f>TRIM(UPPER(tbl_raw_data[[#This Row],[Queue Name]]))</f>
        <v>CONSUMER EXISTING</v>
      </c>
      <c r="Q5440" s="71" t="str">
        <f>IF(tbl_raw_data[[#This Row],[time_taken_in_min]]&lt;=settings!$D$2,"SLA_MET","SLA_NOT_MET")</f>
        <v>SLA_MET</v>
      </c>
    </row>
    <row r="5441" spans="1:17" hidden="1" x14ac:dyDescent="0.3">
      <c r="A5441" s="1" t="s">
        <v>6404</v>
      </c>
      <c r="B5441" s="34">
        <v>45165.750567129631</v>
      </c>
      <c r="C5441" s="34">
        <v>45165.755601851852</v>
      </c>
      <c r="D5441" s="15" t="s">
        <v>10</v>
      </c>
      <c r="E5441" s="6" t="s">
        <v>11</v>
      </c>
      <c r="F5441" s="15" t="s">
        <v>206</v>
      </c>
      <c r="G5441" s="9" t="s">
        <v>15</v>
      </c>
      <c r="H5441" s="84" t="str">
        <f t="shared" si="84"/>
        <v>Reason Unknown</v>
      </c>
      <c r="I5441" s="63">
        <f>(tbl_raw_data[[#This Row],[Date Actioned]])-(tbl_raw_data[[#This Row],[Date Tagged]])</f>
        <v>5.0347222204436548E-3</v>
      </c>
      <c r="J5441" s="66">
        <f>HOUR(tbl_raw_data[[#This Row],[time_taken]])*60+MINUTE(tbl_raw_data[[#This Row],[time_taken]])+SECOND(tbl_raw_data[[#This Row],[time_taken]])/60</f>
        <v>7.25</v>
      </c>
      <c r="K5441" s="68">
        <f>DATE(YEAR(tbl_raw_data[[#This Row],[Date Actioned]]),MONTH(tbl_raw_data[[#This Row],[Date Actioned]]),DAY(tbl_raw_data[[#This Row],[Date Actioned]]))</f>
        <v>45165</v>
      </c>
      <c r="L5441" s="65" t="str">
        <f>UPPER(TEXT(tbl_raw_data[[#This Row],[updated_date]],"MMMM"))</f>
        <v>AUGUST</v>
      </c>
      <c r="M5441" s="65" t="str">
        <f>"WEEK "&amp;IF(ROUNDUP(DAY(tbl_raw_data[[#This Row],[updated_date]])/7,0)=5,4,ROUNDUP(DAY(tbl_raw_data[[#This Row],[updated_date]])/7,0))</f>
        <v>WEEK 4</v>
      </c>
      <c r="N5441" s="71" t="str">
        <f>UPPER(VLOOKUP(tbl_raw_data[[#This Row],[Analyst]],settings!$A$1:$B$15,2,0))</f>
        <v>HARDIK</v>
      </c>
      <c r="O5441" s="71" t="str">
        <f>TRIM(UPPER(tbl_raw_data[[#This Row],[Outcome]]))</f>
        <v>APPROVE</v>
      </c>
      <c r="P5441" s="71" t="str">
        <f>TRIM(UPPER(tbl_raw_data[[#This Row],[Queue Name]]))</f>
        <v>CONSUMER EXISTING</v>
      </c>
      <c r="Q5441" s="71" t="str">
        <f>IF(tbl_raw_data[[#This Row],[time_taken_in_min]]&lt;=settings!$D$2,"SLA_MET","SLA_NOT_MET")</f>
        <v>SLA_MET</v>
      </c>
    </row>
    <row r="5442" spans="1:17" hidden="1" x14ac:dyDescent="0.3">
      <c r="A5442" s="5" t="s">
        <v>6405</v>
      </c>
      <c r="B5442" s="34">
        <v>45165.772604166668</v>
      </c>
      <c r="C5442" s="34">
        <v>45165.781412037039</v>
      </c>
      <c r="D5442" s="15" t="s">
        <v>10</v>
      </c>
      <c r="E5442" s="6" t="s">
        <v>11</v>
      </c>
      <c r="F5442" s="15" t="s">
        <v>12</v>
      </c>
      <c r="G5442" s="9" t="s">
        <v>15</v>
      </c>
      <c r="H5442" s="84" t="str">
        <f t="shared" si="84"/>
        <v>Reason Unknown</v>
      </c>
      <c r="I5442" s="63">
        <f>(tbl_raw_data[[#This Row],[Date Actioned]])-(tbl_raw_data[[#This Row],[Date Tagged]])</f>
        <v>8.8078703702194616E-3</v>
      </c>
      <c r="J5442" s="66">
        <f>HOUR(tbl_raw_data[[#This Row],[time_taken]])*60+MINUTE(tbl_raw_data[[#This Row],[time_taken]])+SECOND(tbl_raw_data[[#This Row],[time_taken]])/60</f>
        <v>12.683333333333334</v>
      </c>
      <c r="K5442" s="68">
        <f>DATE(YEAR(tbl_raw_data[[#This Row],[Date Actioned]]),MONTH(tbl_raw_data[[#This Row],[Date Actioned]]),DAY(tbl_raw_data[[#This Row],[Date Actioned]]))</f>
        <v>45165</v>
      </c>
      <c r="L5442" s="65" t="str">
        <f>UPPER(TEXT(tbl_raw_data[[#This Row],[updated_date]],"MMMM"))</f>
        <v>AUGUST</v>
      </c>
      <c r="M5442" s="65" t="str">
        <f>"WEEK "&amp;IF(ROUNDUP(DAY(tbl_raw_data[[#This Row],[updated_date]])/7,0)=5,4,ROUNDUP(DAY(tbl_raw_data[[#This Row],[updated_date]])/7,0))</f>
        <v>WEEK 4</v>
      </c>
      <c r="N5442" s="71" t="str">
        <f>UPPER(VLOOKUP(tbl_raw_data[[#This Row],[Analyst]],settings!$A$1:$B$15,2,0))</f>
        <v>NITESH</v>
      </c>
      <c r="O5442" s="71" t="str">
        <f>TRIM(UPPER(tbl_raw_data[[#This Row],[Outcome]]))</f>
        <v>APPROVE</v>
      </c>
      <c r="P5442" s="71" t="str">
        <f>TRIM(UPPER(tbl_raw_data[[#This Row],[Queue Name]]))</f>
        <v>CONSUMER EXISTING</v>
      </c>
      <c r="Q5442" s="71" t="str">
        <f>IF(tbl_raw_data[[#This Row],[time_taken_in_min]]&lt;=settings!$D$2,"SLA_MET","SLA_NOT_MET")</f>
        <v>SLA_MET</v>
      </c>
    </row>
    <row r="5443" spans="1:17" x14ac:dyDescent="0.3">
      <c r="A5443" s="7" t="s">
        <v>6406</v>
      </c>
      <c r="B5443" s="34">
        <v>45165.450752314813</v>
      </c>
      <c r="C5443" s="34">
        <v>45165.455983796295</v>
      </c>
      <c r="D5443" s="15" t="s">
        <v>33</v>
      </c>
      <c r="E5443" s="6" t="s">
        <v>8</v>
      </c>
      <c r="F5443" s="15" t="s">
        <v>21</v>
      </c>
      <c r="G5443" s="9"/>
      <c r="H5443" s="84" t="str">
        <f t="shared" ref="H5443:H5506" si="85">IF(OR(ISNUMBER(SEARCH("duplicate",G5443)), ISNUMBER(SEARCH("previously",G5443)), ISNUMBER(SEARCH("previously approved",G5443))), "Duplicate Application",
IF(OR(ISNUMBER(SEARCH("incorrect",G5443)), ISNUMBER(SEARCH("remove", G5443))), "Incorrect Details",
IF(ISNUMBER(SEARCH("incomplete",G5443)), "Incomplete Details",
IF(ISNUMBER(SEARCH("overdue",G5443)), "Overdue Bill",
IF(OR(ISNUMBER(SEARCH("resubmit as", G5443)), ISNUMBER(SEARCH("re-submit as", G5443))), "Incorrect Queue",
IF(OR(ISNUMBER(SEARCH("100",G5443)), ISNUMBER(SEARCH("correct", G5443)), ISNUMBER(SEARCH("email", G5443)), ISNUMBER(SEARCH("please submit", G5443)), ISNUMBER(SEARCH("please resubmit",G5443)), ISNUMBER(SEARCH("please re-submit", G5443)), ISNUMBER(SEARCH("please send", G5443))), "Incomplete Details",
IF(ISNUMBER(SEARCH("error", G5443)), "System Error", "Reason Unknown")))))))</f>
        <v>Reason Unknown</v>
      </c>
      <c r="I5443" s="63">
        <f>(tbl_raw_data[[#This Row],[Date Actioned]])-(tbl_raw_data[[#This Row],[Date Tagged]])</f>
        <v>5.2314814820419997E-3</v>
      </c>
      <c r="J5443" s="66">
        <f>HOUR(tbl_raw_data[[#This Row],[time_taken]])*60+MINUTE(tbl_raw_data[[#This Row],[time_taken]])+SECOND(tbl_raw_data[[#This Row],[time_taken]])/60</f>
        <v>7.5333333333333332</v>
      </c>
      <c r="K5443" s="68">
        <f>DATE(YEAR(tbl_raw_data[[#This Row],[Date Actioned]]),MONTH(tbl_raw_data[[#This Row],[Date Actioned]]),DAY(tbl_raw_data[[#This Row],[Date Actioned]]))</f>
        <v>45165</v>
      </c>
      <c r="L5443" s="65" t="str">
        <f>UPPER(TEXT(tbl_raw_data[[#This Row],[updated_date]],"MMMM"))</f>
        <v>AUGUST</v>
      </c>
      <c r="M5443" s="65" t="str">
        <f>"WEEK "&amp;IF(ROUNDUP(DAY(tbl_raw_data[[#This Row],[updated_date]])/7,0)=5,4,ROUNDUP(DAY(tbl_raw_data[[#This Row],[updated_date]])/7,0))</f>
        <v>WEEK 4</v>
      </c>
      <c r="N5443" s="71" t="str">
        <f>UPPER(VLOOKUP(tbl_raw_data[[#This Row],[Analyst]],settings!$A$1:$B$15,2,0))</f>
        <v>SHAHID</v>
      </c>
      <c r="O5443" s="71" t="str">
        <f>TRIM(UPPER(tbl_raw_data[[#This Row],[Outcome]]))</f>
        <v>DECLINE</v>
      </c>
      <c r="P5443" s="71" t="str">
        <f>TRIM(UPPER(tbl_raw_data[[#This Row],[Queue Name]]))</f>
        <v>CONSUMER POST BUREAU</v>
      </c>
      <c r="Q5443" s="71" t="str">
        <f>IF(tbl_raw_data[[#This Row],[time_taken_in_min]]&lt;=settings!$D$2,"SLA_MET","SLA_NOT_MET")</f>
        <v>SLA_MET</v>
      </c>
    </row>
    <row r="5444" spans="1:17" x14ac:dyDescent="0.3">
      <c r="A5444" s="1" t="s">
        <v>6407</v>
      </c>
      <c r="B5444" s="34">
        <v>45165.454027777778</v>
      </c>
      <c r="C5444" s="34">
        <v>45165.456631944442</v>
      </c>
      <c r="D5444" s="15" t="s">
        <v>33</v>
      </c>
      <c r="E5444" s="6" t="s">
        <v>11</v>
      </c>
      <c r="F5444" s="15" t="s">
        <v>24</v>
      </c>
      <c r="G5444" s="9" t="s">
        <v>737</v>
      </c>
      <c r="H5444" s="84" t="str">
        <f t="shared" si="85"/>
        <v>Reason Unknown</v>
      </c>
      <c r="I5444" s="63">
        <f>(tbl_raw_data[[#This Row],[Date Actioned]])-(tbl_raw_data[[#This Row],[Date Tagged]])</f>
        <v>2.6041666642413475E-3</v>
      </c>
      <c r="J5444" s="66">
        <f>HOUR(tbl_raw_data[[#This Row],[time_taken]])*60+MINUTE(tbl_raw_data[[#This Row],[time_taken]])+SECOND(tbl_raw_data[[#This Row],[time_taken]])/60</f>
        <v>3.75</v>
      </c>
      <c r="K5444" s="68">
        <f>DATE(YEAR(tbl_raw_data[[#This Row],[Date Actioned]]),MONTH(tbl_raw_data[[#This Row],[Date Actioned]]),DAY(tbl_raw_data[[#This Row],[Date Actioned]]))</f>
        <v>45165</v>
      </c>
      <c r="L5444" s="65" t="str">
        <f>UPPER(TEXT(tbl_raw_data[[#This Row],[updated_date]],"MMMM"))</f>
        <v>AUGUST</v>
      </c>
      <c r="M5444" s="65" t="str">
        <f>"WEEK "&amp;IF(ROUNDUP(DAY(tbl_raw_data[[#This Row],[updated_date]])/7,0)=5,4,ROUNDUP(DAY(tbl_raw_data[[#This Row],[updated_date]])/7,0))</f>
        <v>WEEK 4</v>
      </c>
      <c r="N5444" s="71" t="str">
        <f>UPPER(VLOOKUP(tbl_raw_data[[#This Row],[Analyst]],settings!$A$1:$B$15,2,0))</f>
        <v>SAM</v>
      </c>
      <c r="O5444" s="71" t="str">
        <f>TRIM(UPPER(tbl_raw_data[[#This Row],[Outcome]]))</f>
        <v>DECLINE</v>
      </c>
      <c r="P5444" s="71" t="str">
        <f>TRIM(UPPER(tbl_raw_data[[#This Row],[Queue Name]]))</f>
        <v>CONSUMER EXISTING</v>
      </c>
      <c r="Q5444" s="71" t="str">
        <f>IF(tbl_raw_data[[#This Row],[time_taken_in_min]]&lt;=settings!$D$2,"SLA_MET","SLA_NOT_MET")</f>
        <v>SLA_MET</v>
      </c>
    </row>
    <row r="5445" spans="1:17" x14ac:dyDescent="0.3">
      <c r="A5445" s="5" t="s">
        <v>6408</v>
      </c>
      <c r="B5445" s="34">
        <v>45165.481851851851</v>
      </c>
      <c r="C5445" s="34">
        <v>45165.485763888886</v>
      </c>
      <c r="D5445" s="15" t="s">
        <v>33</v>
      </c>
      <c r="E5445" s="6" t="s">
        <v>11</v>
      </c>
      <c r="F5445" s="15" t="s">
        <v>206</v>
      </c>
      <c r="G5445" s="9" t="s">
        <v>678</v>
      </c>
      <c r="H5445" s="84" t="str">
        <f t="shared" si="85"/>
        <v>Reason Unknown</v>
      </c>
      <c r="I5445" s="63">
        <f>(tbl_raw_data[[#This Row],[Date Actioned]])-(tbl_raw_data[[#This Row],[Date Tagged]])</f>
        <v>3.9120370347518474E-3</v>
      </c>
      <c r="J5445" s="66">
        <f>HOUR(tbl_raw_data[[#This Row],[time_taken]])*60+MINUTE(tbl_raw_data[[#This Row],[time_taken]])+SECOND(tbl_raw_data[[#This Row],[time_taken]])/60</f>
        <v>5.6333333333333329</v>
      </c>
      <c r="K5445" s="68">
        <f>DATE(YEAR(tbl_raw_data[[#This Row],[Date Actioned]]),MONTH(tbl_raw_data[[#This Row],[Date Actioned]]),DAY(tbl_raw_data[[#This Row],[Date Actioned]]))</f>
        <v>45165</v>
      </c>
      <c r="L5445" s="65" t="str">
        <f>UPPER(TEXT(tbl_raw_data[[#This Row],[updated_date]],"MMMM"))</f>
        <v>AUGUST</v>
      </c>
      <c r="M5445" s="65" t="str">
        <f>"WEEK "&amp;IF(ROUNDUP(DAY(tbl_raw_data[[#This Row],[updated_date]])/7,0)=5,4,ROUNDUP(DAY(tbl_raw_data[[#This Row],[updated_date]])/7,0))</f>
        <v>WEEK 4</v>
      </c>
      <c r="N5445" s="71" t="str">
        <f>UPPER(VLOOKUP(tbl_raw_data[[#This Row],[Analyst]],settings!$A$1:$B$15,2,0))</f>
        <v>HARDIK</v>
      </c>
      <c r="O5445" s="71" t="str">
        <f>TRIM(UPPER(tbl_raw_data[[#This Row],[Outcome]]))</f>
        <v>DECLINE</v>
      </c>
      <c r="P5445" s="71" t="str">
        <f>TRIM(UPPER(tbl_raw_data[[#This Row],[Queue Name]]))</f>
        <v>CONSUMER EXISTING</v>
      </c>
      <c r="Q5445" s="71" t="str">
        <f>IF(tbl_raw_data[[#This Row],[time_taken_in_min]]&lt;=settings!$D$2,"SLA_MET","SLA_NOT_MET")</f>
        <v>SLA_MET</v>
      </c>
    </row>
    <row r="5446" spans="1:17" x14ac:dyDescent="0.3">
      <c r="A5446" s="7" t="s">
        <v>6409</v>
      </c>
      <c r="B5446" s="34">
        <v>45165.491886574076</v>
      </c>
      <c r="C5446" s="34">
        <v>45165.493460648147</v>
      </c>
      <c r="D5446" s="15" t="s">
        <v>33</v>
      </c>
      <c r="E5446" s="6" t="s">
        <v>11</v>
      </c>
      <c r="F5446" s="15" t="s">
        <v>21</v>
      </c>
      <c r="G5446" s="9"/>
      <c r="H5446" s="84" t="str">
        <f t="shared" si="85"/>
        <v>Reason Unknown</v>
      </c>
      <c r="I5446" s="63">
        <f>(tbl_raw_data[[#This Row],[Date Actioned]])-(tbl_raw_data[[#This Row],[Date Tagged]])</f>
        <v>1.5740740709588863E-3</v>
      </c>
      <c r="J5446" s="66">
        <f>HOUR(tbl_raw_data[[#This Row],[time_taken]])*60+MINUTE(tbl_raw_data[[#This Row],[time_taken]])+SECOND(tbl_raw_data[[#This Row],[time_taken]])/60</f>
        <v>2.2666666666666666</v>
      </c>
      <c r="K5446" s="68">
        <f>DATE(YEAR(tbl_raw_data[[#This Row],[Date Actioned]]),MONTH(tbl_raw_data[[#This Row],[Date Actioned]]),DAY(tbl_raw_data[[#This Row],[Date Actioned]]))</f>
        <v>45165</v>
      </c>
      <c r="L5446" s="65" t="str">
        <f>UPPER(TEXT(tbl_raw_data[[#This Row],[updated_date]],"MMMM"))</f>
        <v>AUGUST</v>
      </c>
      <c r="M5446" s="65" t="str">
        <f>"WEEK "&amp;IF(ROUNDUP(DAY(tbl_raw_data[[#This Row],[updated_date]])/7,0)=5,4,ROUNDUP(DAY(tbl_raw_data[[#This Row],[updated_date]])/7,0))</f>
        <v>WEEK 4</v>
      </c>
      <c r="N5446" s="71" t="str">
        <f>UPPER(VLOOKUP(tbl_raw_data[[#This Row],[Analyst]],settings!$A$1:$B$15,2,0))</f>
        <v>SHAHID</v>
      </c>
      <c r="O5446" s="71" t="str">
        <f>TRIM(UPPER(tbl_raw_data[[#This Row],[Outcome]]))</f>
        <v>DECLINE</v>
      </c>
      <c r="P5446" s="71" t="str">
        <f>TRIM(UPPER(tbl_raw_data[[#This Row],[Queue Name]]))</f>
        <v>CONSUMER EXISTING</v>
      </c>
      <c r="Q5446" s="71" t="str">
        <f>IF(tbl_raw_data[[#This Row],[time_taken_in_min]]&lt;=settings!$D$2,"SLA_MET","SLA_NOT_MET")</f>
        <v>SLA_MET</v>
      </c>
    </row>
    <row r="5447" spans="1:17" x14ac:dyDescent="0.3">
      <c r="A5447" s="1" t="s">
        <v>6410</v>
      </c>
      <c r="B5447" s="34">
        <v>45165.501493055555</v>
      </c>
      <c r="C5447" s="34">
        <v>45165.509166666663</v>
      </c>
      <c r="D5447" s="15" t="s">
        <v>33</v>
      </c>
      <c r="E5447" s="6" t="s">
        <v>11</v>
      </c>
      <c r="F5447" s="15" t="s">
        <v>24</v>
      </c>
      <c r="G5447" s="9"/>
      <c r="H5447" s="84" t="str">
        <f t="shared" si="85"/>
        <v>Reason Unknown</v>
      </c>
      <c r="I5447" s="63">
        <f>(tbl_raw_data[[#This Row],[Date Actioned]])-(tbl_raw_data[[#This Row],[Date Tagged]])</f>
        <v>7.6736111077480018E-3</v>
      </c>
      <c r="J5447" s="66">
        <f>HOUR(tbl_raw_data[[#This Row],[time_taken]])*60+MINUTE(tbl_raw_data[[#This Row],[time_taken]])+SECOND(tbl_raw_data[[#This Row],[time_taken]])/60</f>
        <v>11.05</v>
      </c>
      <c r="K5447" s="68">
        <f>DATE(YEAR(tbl_raw_data[[#This Row],[Date Actioned]]),MONTH(tbl_raw_data[[#This Row],[Date Actioned]]),DAY(tbl_raw_data[[#This Row],[Date Actioned]]))</f>
        <v>45165</v>
      </c>
      <c r="L5447" s="65" t="str">
        <f>UPPER(TEXT(tbl_raw_data[[#This Row],[updated_date]],"MMMM"))</f>
        <v>AUGUST</v>
      </c>
      <c r="M5447" s="65" t="str">
        <f>"WEEK "&amp;IF(ROUNDUP(DAY(tbl_raw_data[[#This Row],[updated_date]])/7,0)=5,4,ROUNDUP(DAY(tbl_raw_data[[#This Row],[updated_date]])/7,0))</f>
        <v>WEEK 4</v>
      </c>
      <c r="N5447" s="71" t="str">
        <f>UPPER(VLOOKUP(tbl_raw_data[[#This Row],[Analyst]],settings!$A$1:$B$15,2,0))</f>
        <v>SAM</v>
      </c>
      <c r="O5447" s="71" t="str">
        <f>TRIM(UPPER(tbl_raw_data[[#This Row],[Outcome]]))</f>
        <v>DECLINE</v>
      </c>
      <c r="P5447" s="71" t="str">
        <f>TRIM(UPPER(tbl_raw_data[[#This Row],[Queue Name]]))</f>
        <v>CONSUMER EXISTING</v>
      </c>
      <c r="Q5447" s="71" t="str">
        <f>IF(tbl_raw_data[[#This Row],[time_taken_in_min]]&lt;=settings!$D$2,"SLA_MET","SLA_NOT_MET")</f>
        <v>SLA_MET</v>
      </c>
    </row>
    <row r="5448" spans="1:17" x14ac:dyDescent="0.3">
      <c r="A5448" s="5" t="s">
        <v>6411</v>
      </c>
      <c r="B5448" s="34">
        <v>45165.514780092592</v>
      </c>
      <c r="C5448" s="34">
        <v>45165.521979166668</v>
      </c>
      <c r="D5448" s="15" t="s">
        <v>33</v>
      </c>
      <c r="E5448" s="6" t="s">
        <v>11</v>
      </c>
      <c r="F5448" s="15" t="s">
        <v>206</v>
      </c>
      <c r="G5448" s="9" t="s">
        <v>735</v>
      </c>
      <c r="H5448" s="84" t="str">
        <f t="shared" si="85"/>
        <v>Reason Unknown</v>
      </c>
      <c r="I5448" s="63">
        <f>(tbl_raw_data[[#This Row],[Date Actioned]])-(tbl_raw_data[[#This Row],[Date Tagged]])</f>
        <v>7.1990740761975758E-3</v>
      </c>
      <c r="J5448" s="66">
        <f>HOUR(tbl_raw_data[[#This Row],[time_taken]])*60+MINUTE(tbl_raw_data[[#This Row],[time_taken]])+SECOND(tbl_raw_data[[#This Row],[time_taken]])/60</f>
        <v>10.366666666666667</v>
      </c>
      <c r="K5448" s="68">
        <f>DATE(YEAR(tbl_raw_data[[#This Row],[Date Actioned]]),MONTH(tbl_raw_data[[#This Row],[Date Actioned]]),DAY(tbl_raw_data[[#This Row],[Date Actioned]]))</f>
        <v>45165</v>
      </c>
      <c r="L5448" s="65" t="str">
        <f>UPPER(TEXT(tbl_raw_data[[#This Row],[updated_date]],"MMMM"))</f>
        <v>AUGUST</v>
      </c>
      <c r="M5448" s="65" t="str">
        <f>"WEEK "&amp;IF(ROUNDUP(DAY(tbl_raw_data[[#This Row],[updated_date]])/7,0)=5,4,ROUNDUP(DAY(tbl_raw_data[[#This Row],[updated_date]])/7,0))</f>
        <v>WEEK 4</v>
      </c>
      <c r="N5448" s="71" t="str">
        <f>UPPER(VLOOKUP(tbl_raw_data[[#This Row],[Analyst]],settings!$A$1:$B$15,2,0))</f>
        <v>HARDIK</v>
      </c>
      <c r="O5448" s="71" t="str">
        <f>TRIM(UPPER(tbl_raw_data[[#This Row],[Outcome]]))</f>
        <v>DECLINE</v>
      </c>
      <c r="P5448" s="71" t="str">
        <f>TRIM(UPPER(tbl_raw_data[[#This Row],[Queue Name]]))</f>
        <v>CONSUMER EXISTING</v>
      </c>
      <c r="Q5448" s="71" t="str">
        <f>IF(tbl_raw_data[[#This Row],[time_taken_in_min]]&lt;=settings!$D$2,"SLA_MET","SLA_NOT_MET")</f>
        <v>SLA_MET</v>
      </c>
    </row>
    <row r="5449" spans="1:17" x14ac:dyDescent="0.3">
      <c r="A5449" s="7" t="s">
        <v>6412</v>
      </c>
      <c r="B5449" s="34">
        <v>45165.516747685186</v>
      </c>
      <c r="C5449" s="34">
        <v>45165.518750000003</v>
      </c>
      <c r="D5449" s="15" t="s">
        <v>33</v>
      </c>
      <c r="E5449" s="6" t="s">
        <v>8</v>
      </c>
      <c r="F5449" s="15" t="s">
        <v>24</v>
      </c>
      <c r="G5449" s="9" t="s">
        <v>676</v>
      </c>
      <c r="H5449" s="84" t="str">
        <f t="shared" si="85"/>
        <v>Reason Unknown</v>
      </c>
      <c r="I5449" s="63">
        <f>(tbl_raw_data[[#This Row],[Date Actioned]])-(tbl_raw_data[[#This Row],[Date Tagged]])</f>
        <v>2.0023148172185756E-3</v>
      </c>
      <c r="J5449" s="66">
        <f>HOUR(tbl_raw_data[[#This Row],[time_taken]])*60+MINUTE(tbl_raw_data[[#This Row],[time_taken]])+SECOND(tbl_raw_data[[#This Row],[time_taken]])/60</f>
        <v>2.8833333333333333</v>
      </c>
      <c r="K5449" s="68">
        <f>DATE(YEAR(tbl_raw_data[[#This Row],[Date Actioned]]),MONTH(tbl_raw_data[[#This Row],[Date Actioned]]),DAY(tbl_raw_data[[#This Row],[Date Actioned]]))</f>
        <v>45165</v>
      </c>
      <c r="L5449" s="65" t="str">
        <f>UPPER(TEXT(tbl_raw_data[[#This Row],[updated_date]],"MMMM"))</f>
        <v>AUGUST</v>
      </c>
      <c r="M5449" s="65" t="str">
        <f>"WEEK "&amp;IF(ROUNDUP(DAY(tbl_raw_data[[#This Row],[updated_date]])/7,0)=5,4,ROUNDUP(DAY(tbl_raw_data[[#This Row],[updated_date]])/7,0))</f>
        <v>WEEK 4</v>
      </c>
      <c r="N5449" s="71" t="str">
        <f>UPPER(VLOOKUP(tbl_raw_data[[#This Row],[Analyst]],settings!$A$1:$B$15,2,0))</f>
        <v>SAM</v>
      </c>
      <c r="O5449" s="71" t="str">
        <f>TRIM(UPPER(tbl_raw_data[[#This Row],[Outcome]]))</f>
        <v>DECLINE</v>
      </c>
      <c r="P5449" s="71" t="str">
        <f>TRIM(UPPER(tbl_raw_data[[#This Row],[Queue Name]]))</f>
        <v>CONSUMER POST BUREAU</v>
      </c>
      <c r="Q5449" s="71" t="str">
        <f>IF(tbl_raw_data[[#This Row],[time_taken_in_min]]&lt;=settings!$D$2,"SLA_MET","SLA_NOT_MET")</f>
        <v>SLA_MET</v>
      </c>
    </row>
    <row r="5450" spans="1:17" x14ac:dyDescent="0.3">
      <c r="A5450" s="1" t="s">
        <v>6413</v>
      </c>
      <c r="B5450" s="34">
        <v>45165.531608796293</v>
      </c>
      <c r="C5450" s="34">
        <v>45165.537731481483</v>
      </c>
      <c r="D5450" s="15" t="s">
        <v>33</v>
      </c>
      <c r="E5450" s="6" t="s">
        <v>11</v>
      </c>
      <c r="F5450" s="15" t="s">
        <v>22</v>
      </c>
      <c r="G5450" s="9"/>
      <c r="H5450" s="84" t="str">
        <f t="shared" si="85"/>
        <v>Reason Unknown</v>
      </c>
      <c r="I5450" s="63">
        <f>(tbl_raw_data[[#This Row],[Date Actioned]])-(tbl_raw_data[[#This Row],[Date Tagged]])</f>
        <v>6.1226851903484203E-3</v>
      </c>
      <c r="J5450" s="66">
        <f>HOUR(tbl_raw_data[[#This Row],[time_taken]])*60+MINUTE(tbl_raw_data[[#This Row],[time_taken]])+SECOND(tbl_raw_data[[#This Row],[time_taken]])/60</f>
        <v>8.8166666666666664</v>
      </c>
      <c r="K5450" s="68">
        <f>DATE(YEAR(tbl_raw_data[[#This Row],[Date Actioned]]),MONTH(tbl_raw_data[[#This Row],[Date Actioned]]),DAY(tbl_raw_data[[#This Row],[Date Actioned]]))</f>
        <v>45165</v>
      </c>
      <c r="L5450" s="65" t="str">
        <f>UPPER(TEXT(tbl_raw_data[[#This Row],[updated_date]],"MMMM"))</f>
        <v>AUGUST</v>
      </c>
      <c r="M5450" s="65" t="str">
        <f>"WEEK "&amp;IF(ROUNDUP(DAY(tbl_raw_data[[#This Row],[updated_date]])/7,0)=5,4,ROUNDUP(DAY(tbl_raw_data[[#This Row],[updated_date]])/7,0))</f>
        <v>WEEK 4</v>
      </c>
      <c r="N5450" s="71" t="str">
        <f>UPPER(VLOOKUP(tbl_raw_data[[#This Row],[Analyst]],settings!$A$1:$B$15,2,0))</f>
        <v>ROHAN</v>
      </c>
      <c r="O5450" s="71" t="str">
        <f>TRIM(UPPER(tbl_raw_data[[#This Row],[Outcome]]))</f>
        <v>DECLINE</v>
      </c>
      <c r="P5450" s="71" t="str">
        <f>TRIM(UPPER(tbl_raw_data[[#This Row],[Queue Name]]))</f>
        <v>CONSUMER EXISTING</v>
      </c>
      <c r="Q5450" s="71" t="str">
        <f>IF(tbl_raw_data[[#This Row],[time_taken_in_min]]&lt;=settings!$D$2,"SLA_MET","SLA_NOT_MET")</f>
        <v>SLA_MET</v>
      </c>
    </row>
    <row r="5451" spans="1:17" x14ac:dyDescent="0.3">
      <c r="A5451" s="5" t="s">
        <v>6414</v>
      </c>
      <c r="B5451" s="34">
        <v>45165.531909722224</v>
      </c>
      <c r="C5451" s="34">
        <v>45165.539479166669</v>
      </c>
      <c r="D5451" s="15" t="s">
        <v>33</v>
      </c>
      <c r="E5451" s="6" t="s">
        <v>11</v>
      </c>
      <c r="F5451" s="15" t="s">
        <v>206</v>
      </c>
      <c r="G5451" s="9" t="s">
        <v>678</v>
      </c>
      <c r="H5451" s="84" t="str">
        <f t="shared" si="85"/>
        <v>Reason Unknown</v>
      </c>
      <c r="I5451" s="63">
        <f>(tbl_raw_data[[#This Row],[Date Actioned]])-(tbl_raw_data[[#This Row],[Date Tagged]])</f>
        <v>7.5694444458349608E-3</v>
      </c>
      <c r="J5451" s="66">
        <f>HOUR(tbl_raw_data[[#This Row],[time_taken]])*60+MINUTE(tbl_raw_data[[#This Row],[time_taken]])+SECOND(tbl_raw_data[[#This Row],[time_taken]])/60</f>
        <v>10.9</v>
      </c>
      <c r="K5451" s="68">
        <f>DATE(YEAR(tbl_raw_data[[#This Row],[Date Actioned]]),MONTH(tbl_raw_data[[#This Row],[Date Actioned]]),DAY(tbl_raw_data[[#This Row],[Date Actioned]]))</f>
        <v>45165</v>
      </c>
      <c r="L5451" s="65" t="str">
        <f>UPPER(TEXT(tbl_raw_data[[#This Row],[updated_date]],"MMMM"))</f>
        <v>AUGUST</v>
      </c>
      <c r="M5451" s="65" t="str">
        <f>"WEEK "&amp;IF(ROUNDUP(DAY(tbl_raw_data[[#This Row],[updated_date]])/7,0)=5,4,ROUNDUP(DAY(tbl_raw_data[[#This Row],[updated_date]])/7,0))</f>
        <v>WEEK 4</v>
      </c>
      <c r="N5451" s="71" t="str">
        <f>UPPER(VLOOKUP(tbl_raw_data[[#This Row],[Analyst]],settings!$A$1:$B$15,2,0))</f>
        <v>HARDIK</v>
      </c>
      <c r="O5451" s="71" t="str">
        <f>TRIM(UPPER(tbl_raw_data[[#This Row],[Outcome]]))</f>
        <v>DECLINE</v>
      </c>
      <c r="P5451" s="71" t="str">
        <f>TRIM(UPPER(tbl_raw_data[[#This Row],[Queue Name]]))</f>
        <v>CONSUMER EXISTING</v>
      </c>
      <c r="Q5451" s="71" t="str">
        <f>IF(tbl_raw_data[[#This Row],[time_taken_in_min]]&lt;=settings!$D$2,"SLA_MET","SLA_NOT_MET")</f>
        <v>SLA_MET</v>
      </c>
    </row>
    <row r="5452" spans="1:17" x14ac:dyDescent="0.3">
      <c r="A5452" s="7" t="s">
        <v>6415</v>
      </c>
      <c r="B5452" s="34">
        <v>45165.551793981482</v>
      </c>
      <c r="C5452" s="34">
        <v>45165.563263888886</v>
      </c>
      <c r="D5452" s="15" t="s">
        <v>33</v>
      </c>
      <c r="E5452" s="6" t="s">
        <v>11</v>
      </c>
      <c r="F5452" s="15" t="s">
        <v>206</v>
      </c>
      <c r="G5452" s="9" t="s">
        <v>735</v>
      </c>
      <c r="H5452" s="84" t="str">
        <f t="shared" si="85"/>
        <v>Reason Unknown</v>
      </c>
      <c r="I5452" s="63">
        <f>(tbl_raw_data[[#This Row],[Date Actioned]])-(tbl_raw_data[[#This Row],[Date Tagged]])</f>
        <v>1.1469907403807156E-2</v>
      </c>
      <c r="J5452" s="66">
        <f>HOUR(tbl_raw_data[[#This Row],[time_taken]])*60+MINUTE(tbl_raw_data[[#This Row],[time_taken]])+SECOND(tbl_raw_data[[#This Row],[time_taken]])/60</f>
        <v>16.516666666666666</v>
      </c>
      <c r="K5452" s="68">
        <f>DATE(YEAR(tbl_raw_data[[#This Row],[Date Actioned]]),MONTH(tbl_raw_data[[#This Row],[Date Actioned]]),DAY(tbl_raw_data[[#This Row],[Date Actioned]]))</f>
        <v>45165</v>
      </c>
      <c r="L5452" s="65" t="str">
        <f>UPPER(TEXT(tbl_raw_data[[#This Row],[updated_date]],"MMMM"))</f>
        <v>AUGUST</v>
      </c>
      <c r="M5452" s="65" t="str">
        <f>"WEEK "&amp;IF(ROUNDUP(DAY(tbl_raw_data[[#This Row],[updated_date]])/7,0)=5,4,ROUNDUP(DAY(tbl_raw_data[[#This Row],[updated_date]])/7,0))</f>
        <v>WEEK 4</v>
      </c>
      <c r="N5452" s="71" t="str">
        <f>UPPER(VLOOKUP(tbl_raw_data[[#This Row],[Analyst]],settings!$A$1:$B$15,2,0))</f>
        <v>HARDIK</v>
      </c>
      <c r="O5452" s="71" t="str">
        <f>TRIM(UPPER(tbl_raw_data[[#This Row],[Outcome]]))</f>
        <v>DECLINE</v>
      </c>
      <c r="P5452" s="71" t="str">
        <f>TRIM(UPPER(tbl_raw_data[[#This Row],[Queue Name]]))</f>
        <v>CONSUMER EXISTING</v>
      </c>
      <c r="Q5452" s="71" t="str">
        <f>IF(tbl_raw_data[[#This Row],[time_taken_in_min]]&lt;=settings!$D$2,"SLA_MET","SLA_NOT_MET")</f>
        <v>SLA_MET</v>
      </c>
    </row>
    <row r="5453" spans="1:17" x14ac:dyDescent="0.3">
      <c r="A5453" s="1" t="s">
        <v>6416</v>
      </c>
      <c r="B5453" s="34">
        <v>45165.571516203701</v>
      </c>
      <c r="C5453" s="34">
        <v>45165.58797453704</v>
      </c>
      <c r="D5453" s="15" t="s">
        <v>33</v>
      </c>
      <c r="E5453" s="6" t="s">
        <v>11</v>
      </c>
      <c r="F5453" s="15" t="s">
        <v>22</v>
      </c>
      <c r="G5453" s="9"/>
      <c r="H5453" s="84" t="str">
        <f t="shared" si="85"/>
        <v>Reason Unknown</v>
      </c>
      <c r="I5453" s="63">
        <f>(tbl_raw_data[[#This Row],[Date Actioned]])-(tbl_raw_data[[#This Row],[Date Tagged]])</f>
        <v>1.6458333338960074E-2</v>
      </c>
      <c r="J5453" s="66">
        <f>HOUR(tbl_raw_data[[#This Row],[time_taken]])*60+MINUTE(tbl_raw_data[[#This Row],[time_taken]])+SECOND(tbl_raw_data[[#This Row],[time_taken]])/60</f>
        <v>23.7</v>
      </c>
      <c r="K5453" s="68">
        <f>DATE(YEAR(tbl_raw_data[[#This Row],[Date Actioned]]),MONTH(tbl_raw_data[[#This Row],[Date Actioned]]),DAY(tbl_raw_data[[#This Row],[Date Actioned]]))</f>
        <v>45165</v>
      </c>
      <c r="L5453" s="65" t="str">
        <f>UPPER(TEXT(tbl_raw_data[[#This Row],[updated_date]],"MMMM"))</f>
        <v>AUGUST</v>
      </c>
      <c r="M5453" s="65" t="str">
        <f>"WEEK "&amp;IF(ROUNDUP(DAY(tbl_raw_data[[#This Row],[updated_date]])/7,0)=5,4,ROUNDUP(DAY(tbl_raw_data[[#This Row],[updated_date]])/7,0))</f>
        <v>WEEK 4</v>
      </c>
      <c r="N5453" s="71" t="str">
        <f>UPPER(VLOOKUP(tbl_raw_data[[#This Row],[Analyst]],settings!$A$1:$B$15,2,0))</f>
        <v>ROHAN</v>
      </c>
      <c r="O5453" s="71" t="str">
        <f>TRIM(UPPER(tbl_raw_data[[#This Row],[Outcome]]))</f>
        <v>DECLINE</v>
      </c>
      <c r="P5453" s="71" t="str">
        <f>TRIM(UPPER(tbl_raw_data[[#This Row],[Queue Name]]))</f>
        <v>CONSUMER EXISTING</v>
      </c>
      <c r="Q5453" s="71" t="str">
        <f>IF(tbl_raw_data[[#This Row],[time_taken_in_min]]&lt;=settings!$D$2,"SLA_MET","SLA_NOT_MET")</f>
        <v>SLA_NOT_MET</v>
      </c>
    </row>
    <row r="5454" spans="1:17" x14ac:dyDescent="0.3">
      <c r="A5454" s="5" t="s">
        <v>6417</v>
      </c>
      <c r="B5454" s="34">
        <v>45165.584791666668</v>
      </c>
      <c r="C5454" s="34">
        <v>45165.588923611111</v>
      </c>
      <c r="D5454" s="15" t="s">
        <v>33</v>
      </c>
      <c r="E5454" s="6" t="s">
        <v>11</v>
      </c>
      <c r="F5454" s="15" t="s">
        <v>24</v>
      </c>
      <c r="G5454" s="9" t="s">
        <v>735</v>
      </c>
      <c r="H5454" s="84" t="str">
        <f t="shared" si="85"/>
        <v>Reason Unknown</v>
      </c>
      <c r="I5454" s="63">
        <f>(tbl_raw_data[[#This Row],[Date Actioned]])-(tbl_raw_data[[#This Row],[Date Tagged]])</f>
        <v>4.1319444426335394E-3</v>
      </c>
      <c r="J5454" s="66">
        <f>HOUR(tbl_raw_data[[#This Row],[time_taken]])*60+MINUTE(tbl_raw_data[[#This Row],[time_taken]])+SECOND(tbl_raw_data[[#This Row],[time_taken]])/60</f>
        <v>5.95</v>
      </c>
      <c r="K5454" s="68">
        <f>DATE(YEAR(tbl_raw_data[[#This Row],[Date Actioned]]),MONTH(tbl_raw_data[[#This Row],[Date Actioned]]),DAY(tbl_raw_data[[#This Row],[Date Actioned]]))</f>
        <v>45165</v>
      </c>
      <c r="L5454" s="65" t="str">
        <f>UPPER(TEXT(tbl_raw_data[[#This Row],[updated_date]],"MMMM"))</f>
        <v>AUGUST</v>
      </c>
      <c r="M5454" s="65" t="str">
        <f>"WEEK "&amp;IF(ROUNDUP(DAY(tbl_raw_data[[#This Row],[updated_date]])/7,0)=5,4,ROUNDUP(DAY(tbl_raw_data[[#This Row],[updated_date]])/7,0))</f>
        <v>WEEK 4</v>
      </c>
      <c r="N5454" s="71" t="str">
        <f>UPPER(VLOOKUP(tbl_raw_data[[#This Row],[Analyst]],settings!$A$1:$B$15,2,0))</f>
        <v>SAM</v>
      </c>
      <c r="O5454" s="71" t="str">
        <f>TRIM(UPPER(tbl_raw_data[[#This Row],[Outcome]]))</f>
        <v>DECLINE</v>
      </c>
      <c r="P5454" s="71" t="str">
        <f>TRIM(UPPER(tbl_raw_data[[#This Row],[Queue Name]]))</f>
        <v>CONSUMER EXISTING</v>
      </c>
      <c r="Q5454" s="71" t="str">
        <f>IF(tbl_raw_data[[#This Row],[time_taken_in_min]]&lt;=settings!$D$2,"SLA_MET","SLA_NOT_MET")</f>
        <v>SLA_MET</v>
      </c>
    </row>
    <row r="5455" spans="1:17" x14ac:dyDescent="0.3">
      <c r="A5455" s="7" t="s">
        <v>6418</v>
      </c>
      <c r="B5455" s="34">
        <v>45165.612673611111</v>
      </c>
      <c r="C5455" s="34">
        <v>45165.616111111114</v>
      </c>
      <c r="D5455" s="15" t="s">
        <v>33</v>
      </c>
      <c r="E5455" s="6" t="s">
        <v>11</v>
      </c>
      <c r="F5455" s="15" t="s">
        <v>21</v>
      </c>
      <c r="G5455" s="9"/>
      <c r="H5455" s="84" t="str">
        <f t="shared" si="85"/>
        <v>Reason Unknown</v>
      </c>
      <c r="I5455" s="63">
        <f>(tbl_raw_data[[#This Row],[Date Actioned]])-(tbl_raw_data[[#This Row],[Date Tagged]])</f>
        <v>3.4375000032014214E-3</v>
      </c>
      <c r="J5455" s="66">
        <f>HOUR(tbl_raw_data[[#This Row],[time_taken]])*60+MINUTE(tbl_raw_data[[#This Row],[time_taken]])+SECOND(tbl_raw_data[[#This Row],[time_taken]])/60</f>
        <v>4.95</v>
      </c>
      <c r="K5455" s="68">
        <f>DATE(YEAR(tbl_raw_data[[#This Row],[Date Actioned]]),MONTH(tbl_raw_data[[#This Row],[Date Actioned]]),DAY(tbl_raw_data[[#This Row],[Date Actioned]]))</f>
        <v>45165</v>
      </c>
      <c r="L5455" s="65" t="str">
        <f>UPPER(TEXT(tbl_raw_data[[#This Row],[updated_date]],"MMMM"))</f>
        <v>AUGUST</v>
      </c>
      <c r="M5455" s="65" t="str">
        <f>"WEEK "&amp;IF(ROUNDUP(DAY(tbl_raw_data[[#This Row],[updated_date]])/7,0)=5,4,ROUNDUP(DAY(tbl_raw_data[[#This Row],[updated_date]])/7,0))</f>
        <v>WEEK 4</v>
      </c>
      <c r="N5455" s="71" t="str">
        <f>UPPER(VLOOKUP(tbl_raw_data[[#This Row],[Analyst]],settings!$A$1:$B$15,2,0))</f>
        <v>SHAHID</v>
      </c>
      <c r="O5455" s="71" t="str">
        <f>TRIM(UPPER(tbl_raw_data[[#This Row],[Outcome]]))</f>
        <v>DECLINE</v>
      </c>
      <c r="P5455" s="71" t="str">
        <f>TRIM(UPPER(tbl_raw_data[[#This Row],[Queue Name]]))</f>
        <v>CONSUMER EXISTING</v>
      </c>
      <c r="Q5455" s="71" t="str">
        <f>IF(tbl_raw_data[[#This Row],[time_taken_in_min]]&lt;=settings!$D$2,"SLA_MET","SLA_NOT_MET")</f>
        <v>SLA_MET</v>
      </c>
    </row>
    <row r="5456" spans="1:17" x14ac:dyDescent="0.3">
      <c r="A5456" s="1" t="s">
        <v>6419</v>
      </c>
      <c r="B5456" s="34">
        <v>45165.61482638889</v>
      </c>
      <c r="C5456" s="34">
        <v>45165.619895833333</v>
      </c>
      <c r="D5456" s="15" t="s">
        <v>33</v>
      </c>
      <c r="E5456" s="6" t="s">
        <v>11</v>
      </c>
      <c r="F5456" s="15" t="s">
        <v>206</v>
      </c>
      <c r="G5456" s="9" t="s">
        <v>673</v>
      </c>
      <c r="H5456" s="84" t="str">
        <f t="shared" si="85"/>
        <v>Overdue Bill</v>
      </c>
      <c r="I5456" s="63">
        <f>(tbl_raw_data[[#This Row],[Date Actioned]])-(tbl_raw_data[[#This Row],[Date Tagged]])</f>
        <v>5.0694444435066544E-3</v>
      </c>
      <c r="J5456" s="66">
        <f>HOUR(tbl_raw_data[[#This Row],[time_taken]])*60+MINUTE(tbl_raw_data[[#This Row],[time_taken]])+SECOND(tbl_raw_data[[#This Row],[time_taken]])/60</f>
        <v>7.3</v>
      </c>
      <c r="K5456" s="68">
        <f>DATE(YEAR(tbl_raw_data[[#This Row],[Date Actioned]]),MONTH(tbl_raw_data[[#This Row],[Date Actioned]]),DAY(tbl_raw_data[[#This Row],[Date Actioned]]))</f>
        <v>45165</v>
      </c>
      <c r="L5456" s="65" t="str">
        <f>UPPER(TEXT(tbl_raw_data[[#This Row],[updated_date]],"MMMM"))</f>
        <v>AUGUST</v>
      </c>
      <c r="M5456" s="65" t="str">
        <f>"WEEK "&amp;IF(ROUNDUP(DAY(tbl_raw_data[[#This Row],[updated_date]])/7,0)=5,4,ROUNDUP(DAY(tbl_raw_data[[#This Row],[updated_date]])/7,0))</f>
        <v>WEEK 4</v>
      </c>
      <c r="N5456" s="71" t="str">
        <f>UPPER(VLOOKUP(tbl_raw_data[[#This Row],[Analyst]],settings!$A$1:$B$15,2,0))</f>
        <v>HARDIK</v>
      </c>
      <c r="O5456" s="71" t="str">
        <f>TRIM(UPPER(tbl_raw_data[[#This Row],[Outcome]]))</f>
        <v>DECLINE</v>
      </c>
      <c r="P5456" s="71" t="str">
        <f>TRIM(UPPER(tbl_raw_data[[#This Row],[Queue Name]]))</f>
        <v>CONSUMER EXISTING</v>
      </c>
      <c r="Q5456" s="71" t="str">
        <f>IF(tbl_raw_data[[#This Row],[time_taken_in_min]]&lt;=settings!$D$2,"SLA_MET","SLA_NOT_MET")</f>
        <v>SLA_MET</v>
      </c>
    </row>
    <row r="5457" spans="1:17" x14ac:dyDescent="0.3">
      <c r="A5457" s="5" t="s">
        <v>6420</v>
      </c>
      <c r="B5457" s="34">
        <v>45165.620416666665</v>
      </c>
      <c r="C5457" s="34">
        <v>45165.634432870371</v>
      </c>
      <c r="D5457" s="15" t="s">
        <v>33</v>
      </c>
      <c r="E5457" s="6" t="s">
        <v>11</v>
      </c>
      <c r="F5457" s="15" t="s">
        <v>22</v>
      </c>
      <c r="G5457" s="9"/>
      <c r="H5457" s="84" t="str">
        <f t="shared" si="85"/>
        <v>Reason Unknown</v>
      </c>
      <c r="I5457" s="63">
        <f>(tbl_raw_data[[#This Row],[Date Actioned]])-(tbl_raw_data[[#This Row],[Date Tagged]])</f>
        <v>1.4016203705978114E-2</v>
      </c>
      <c r="J5457" s="66">
        <f>HOUR(tbl_raw_data[[#This Row],[time_taken]])*60+MINUTE(tbl_raw_data[[#This Row],[time_taken]])+SECOND(tbl_raw_data[[#This Row],[time_taken]])/60</f>
        <v>20.183333333333334</v>
      </c>
      <c r="K5457" s="68">
        <f>DATE(YEAR(tbl_raw_data[[#This Row],[Date Actioned]]),MONTH(tbl_raw_data[[#This Row],[Date Actioned]]),DAY(tbl_raw_data[[#This Row],[Date Actioned]]))</f>
        <v>45165</v>
      </c>
      <c r="L5457" s="65" t="str">
        <f>UPPER(TEXT(tbl_raw_data[[#This Row],[updated_date]],"MMMM"))</f>
        <v>AUGUST</v>
      </c>
      <c r="M5457" s="65" t="str">
        <f>"WEEK "&amp;IF(ROUNDUP(DAY(tbl_raw_data[[#This Row],[updated_date]])/7,0)=5,4,ROUNDUP(DAY(tbl_raw_data[[#This Row],[updated_date]])/7,0))</f>
        <v>WEEK 4</v>
      </c>
      <c r="N5457" s="71" t="str">
        <f>UPPER(VLOOKUP(tbl_raw_data[[#This Row],[Analyst]],settings!$A$1:$B$15,2,0))</f>
        <v>ROHAN</v>
      </c>
      <c r="O5457" s="71" t="str">
        <f>TRIM(UPPER(tbl_raw_data[[#This Row],[Outcome]]))</f>
        <v>DECLINE</v>
      </c>
      <c r="P5457" s="71" t="str">
        <f>TRIM(UPPER(tbl_raw_data[[#This Row],[Queue Name]]))</f>
        <v>CONSUMER EXISTING</v>
      </c>
      <c r="Q5457" s="71" t="str">
        <f>IF(tbl_raw_data[[#This Row],[time_taken_in_min]]&lt;=settings!$D$2,"SLA_MET","SLA_NOT_MET")</f>
        <v>SLA_NOT_MET</v>
      </c>
    </row>
    <row r="5458" spans="1:17" x14ac:dyDescent="0.3">
      <c r="A5458" s="7" t="s">
        <v>6421</v>
      </c>
      <c r="B5458" s="34">
        <v>45165.636643518519</v>
      </c>
      <c r="C5458" s="34">
        <v>45165.643310185187</v>
      </c>
      <c r="D5458" s="15" t="s">
        <v>33</v>
      </c>
      <c r="E5458" s="6" t="s">
        <v>11</v>
      </c>
      <c r="F5458" s="15" t="s">
        <v>24</v>
      </c>
      <c r="G5458" s="9" t="s">
        <v>826</v>
      </c>
      <c r="H5458" s="84" t="str">
        <f t="shared" si="85"/>
        <v>Reason Unknown</v>
      </c>
      <c r="I5458" s="63">
        <f>(tbl_raw_data[[#This Row],[Date Actioned]])-(tbl_raw_data[[#This Row],[Date Tagged]])</f>
        <v>6.6666666680248454E-3</v>
      </c>
      <c r="J5458" s="66">
        <f>HOUR(tbl_raw_data[[#This Row],[time_taken]])*60+MINUTE(tbl_raw_data[[#This Row],[time_taken]])+SECOND(tbl_raw_data[[#This Row],[time_taken]])/60</f>
        <v>9.6</v>
      </c>
      <c r="K5458" s="68">
        <f>DATE(YEAR(tbl_raw_data[[#This Row],[Date Actioned]]),MONTH(tbl_raw_data[[#This Row],[Date Actioned]]),DAY(tbl_raw_data[[#This Row],[Date Actioned]]))</f>
        <v>45165</v>
      </c>
      <c r="L5458" s="65" t="str">
        <f>UPPER(TEXT(tbl_raw_data[[#This Row],[updated_date]],"MMMM"))</f>
        <v>AUGUST</v>
      </c>
      <c r="M5458" s="65" t="str">
        <f>"WEEK "&amp;IF(ROUNDUP(DAY(tbl_raw_data[[#This Row],[updated_date]])/7,0)=5,4,ROUNDUP(DAY(tbl_raw_data[[#This Row],[updated_date]])/7,0))</f>
        <v>WEEK 4</v>
      </c>
      <c r="N5458" s="71" t="str">
        <f>UPPER(VLOOKUP(tbl_raw_data[[#This Row],[Analyst]],settings!$A$1:$B$15,2,0))</f>
        <v>SAM</v>
      </c>
      <c r="O5458" s="71" t="str">
        <f>TRIM(UPPER(tbl_raw_data[[#This Row],[Outcome]]))</f>
        <v>DECLINE</v>
      </c>
      <c r="P5458" s="71" t="str">
        <f>TRIM(UPPER(tbl_raw_data[[#This Row],[Queue Name]]))</f>
        <v>CONSUMER EXISTING</v>
      </c>
      <c r="Q5458" s="71" t="str">
        <f>IF(tbl_raw_data[[#This Row],[time_taken_in_min]]&lt;=settings!$D$2,"SLA_MET","SLA_NOT_MET")</f>
        <v>SLA_MET</v>
      </c>
    </row>
    <row r="5459" spans="1:17" x14ac:dyDescent="0.3">
      <c r="A5459" s="1" t="s">
        <v>6422</v>
      </c>
      <c r="B5459" s="34">
        <v>45165.63795138889</v>
      </c>
      <c r="C5459" s="34">
        <v>45165.656574074077</v>
      </c>
      <c r="D5459" s="15" t="s">
        <v>33</v>
      </c>
      <c r="E5459" s="6" t="s">
        <v>11</v>
      </c>
      <c r="F5459" s="15" t="s">
        <v>12</v>
      </c>
      <c r="G5459" s="9" t="s">
        <v>676</v>
      </c>
      <c r="H5459" s="84" t="str">
        <f t="shared" si="85"/>
        <v>Reason Unknown</v>
      </c>
      <c r="I5459" s="63">
        <f>(tbl_raw_data[[#This Row],[Date Actioned]])-(tbl_raw_data[[#This Row],[Date Tagged]])</f>
        <v>1.8622685187438037E-2</v>
      </c>
      <c r="J5459" s="66">
        <f>HOUR(tbl_raw_data[[#This Row],[time_taken]])*60+MINUTE(tbl_raw_data[[#This Row],[time_taken]])+SECOND(tbl_raw_data[[#This Row],[time_taken]])/60</f>
        <v>26.816666666666666</v>
      </c>
      <c r="K5459" s="68">
        <f>DATE(YEAR(tbl_raw_data[[#This Row],[Date Actioned]]),MONTH(tbl_raw_data[[#This Row],[Date Actioned]]),DAY(tbl_raw_data[[#This Row],[Date Actioned]]))</f>
        <v>45165</v>
      </c>
      <c r="L5459" s="65" t="str">
        <f>UPPER(TEXT(tbl_raw_data[[#This Row],[updated_date]],"MMMM"))</f>
        <v>AUGUST</v>
      </c>
      <c r="M5459" s="65" t="str">
        <f>"WEEK "&amp;IF(ROUNDUP(DAY(tbl_raw_data[[#This Row],[updated_date]])/7,0)=5,4,ROUNDUP(DAY(tbl_raw_data[[#This Row],[updated_date]])/7,0))</f>
        <v>WEEK 4</v>
      </c>
      <c r="N5459" s="71" t="str">
        <f>UPPER(VLOOKUP(tbl_raw_data[[#This Row],[Analyst]],settings!$A$1:$B$15,2,0))</f>
        <v>NITESH</v>
      </c>
      <c r="O5459" s="71" t="str">
        <f>TRIM(UPPER(tbl_raw_data[[#This Row],[Outcome]]))</f>
        <v>DECLINE</v>
      </c>
      <c r="P5459" s="71" t="str">
        <f>TRIM(UPPER(tbl_raw_data[[#This Row],[Queue Name]]))</f>
        <v>CONSUMER EXISTING</v>
      </c>
      <c r="Q5459" s="71" t="str">
        <f>IF(tbl_raw_data[[#This Row],[time_taken_in_min]]&lt;=settings!$D$2,"SLA_MET","SLA_NOT_MET")</f>
        <v>SLA_NOT_MET</v>
      </c>
    </row>
    <row r="5460" spans="1:17" x14ac:dyDescent="0.3">
      <c r="A5460" s="5" t="s">
        <v>6423</v>
      </c>
      <c r="B5460" s="34">
        <v>45165.639733796299</v>
      </c>
      <c r="C5460" s="34">
        <v>45165.649814814817</v>
      </c>
      <c r="D5460" s="15" t="s">
        <v>33</v>
      </c>
      <c r="E5460" s="6" t="s">
        <v>11</v>
      </c>
      <c r="F5460" s="15" t="s">
        <v>24</v>
      </c>
      <c r="G5460" s="9" t="s">
        <v>734</v>
      </c>
      <c r="H5460" s="84" t="str">
        <f t="shared" si="85"/>
        <v>Reason Unknown</v>
      </c>
      <c r="I5460" s="63">
        <f>(tbl_raw_data[[#This Row],[Date Actioned]])-(tbl_raw_data[[#This Row],[Date Tagged]])</f>
        <v>1.0081018517666962E-2</v>
      </c>
      <c r="J5460" s="66">
        <f>HOUR(tbl_raw_data[[#This Row],[time_taken]])*60+MINUTE(tbl_raw_data[[#This Row],[time_taken]])+SECOND(tbl_raw_data[[#This Row],[time_taken]])/60</f>
        <v>14.516666666666667</v>
      </c>
      <c r="K5460" s="68">
        <f>DATE(YEAR(tbl_raw_data[[#This Row],[Date Actioned]]),MONTH(tbl_raw_data[[#This Row],[Date Actioned]]),DAY(tbl_raw_data[[#This Row],[Date Actioned]]))</f>
        <v>45165</v>
      </c>
      <c r="L5460" s="65" t="str">
        <f>UPPER(TEXT(tbl_raw_data[[#This Row],[updated_date]],"MMMM"))</f>
        <v>AUGUST</v>
      </c>
      <c r="M5460" s="65" t="str">
        <f>"WEEK "&amp;IF(ROUNDUP(DAY(tbl_raw_data[[#This Row],[updated_date]])/7,0)=5,4,ROUNDUP(DAY(tbl_raw_data[[#This Row],[updated_date]])/7,0))</f>
        <v>WEEK 4</v>
      </c>
      <c r="N5460" s="71" t="str">
        <f>UPPER(VLOOKUP(tbl_raw_data[[#This Row],[Analyst]],settings!$A$1:$B$15,2,0))</f>
        <v>SAM</v>
      </c>
      <c r="O5460" s="71" t="str">
        <f>TRIM(UPPER(tbl_raw_data[[#This Row],[Outcome]]))</f>
        <v>DECLINE</v>
      </c>
      <c r="P5460" s="71" t="str">
        <f>TRIM(UPPER(tbl_raw_data[[#This Row],[Queue Name]]))</f>
        <v>CONSUMER EXISTING</v>
      </c>
      <c r="Q5460" s="71" t="str">
        <f>IF(tbl_raw_data[[#This Row],[time_taken_in_min]]&lt;=settings!$D$2,"SLA_MET","SLA_NOT_MET")</f>
        <v>SLA_MET</v>
      </c>
    </row>
    <row r="5461" spans="1:17" x14ac:dyDescent="0.3">
      <c r="A5461" s="7" t="s">
        <v>6424</v>
      </c>
      <c r="B5461" s="34">
        <v>45165.664201388892</v>
      </c>
      <c r="C5461" s="34">
        <v>45165.670138888891</v>
      </c>
      <c r="D5461" s="15" t="s">
        <v>33</v>
      </c>
      <c r="E5461" s="6" t="s">
        <v>11</v>
      </c>
      <c r="F5461" s="15" t="s">
        <v>22</v>
      </c>
      <c r="G5461" s="9" t="s">
        <v>826</v>
      </c>
      <c r="H5461" s="84" t="str">
        <f t="shared" si="85"/>
        <v>Reason Unknown</v>
      </c>
      <c r="I5461" s="63">
        <f>(tbl_raw_data[[#This Row],[Date Actioned]])-(tbl_raw_data[[#This Row],[Date Tagged]])</f>
        <v>5.9374999982537702E-3</v>
      </c>
      <c r="J5461" s="66">
        <f>HOUR(tbl_raw_data[[#This Row],[time_taken]])*60+MINUTE(tbl_raw_data[[#This Row],[time_taken]])+SECOND(tbl_raw_data[[#This Row],[time_taken]])/60</f>
        <v>8.5500000000000007</v>
      </c>
      <c r="K5461" s="68">
        <f>DATE(YEAR(tbl_raw_data[[#This Row],[Date Actioned]]),MONTH(tbl_raw_data[[#This Row],[Date Actioned]]),DAY(tbl_raw_data[[#This Row],[Date Actioned]]))</f>
        <v>45165</v>
      </c>
      <c r="L5461" s="65" t="str">
        <f>UPPER(TEXT(tbl_raw_data[[#This Row],[updated_date]],"MMMM"))</f>
        <v>AUGUST</v>
      </c>
      <c r="M5461" s="65" t="str">
        <f>"WEEK "&amp;IF(ROUNDUP(DAY(tbl_raw_data[[#This Row],[updated_date]])/7,0)=5,4,ROUNDUP(DAY(tbl_raw_data[[#This Row],[updated_date]])/7,0))</f>
        <v>WEEK 4</v>
      </c>
      <c r="N5461" s="71" t="str">
        <f>UPPER(VLOOKUP(tbl_raw_data[[#This Row],[Analyst]],settings!$A$1:$B$15,2,0))</f>
        <v>ROHAN</v>
      </c>
      <c r="O5461" s="71" t="str">
        <f>TRIM(UPPER(tbl_raw_data[[#This Row],[Outcome]]))</f>
        <v>DECLINE</v>
      </c>
      <c r="P5461" s="71" t="str">
        <f>TRIM(UPPER(tbl_raw_data[[#This Row],[Queue Name]]))</f>
        <v>CONSUMER EXISTING</v>
      </c>
      <c r="Q5461" s="71" t="str">
        <f>IF(tbl_raw_data[[#This Row],[time_taken_in_min]]&lt;=settings!$D$2,"SLA_MET","SLA_NOT_MET")</f>
        <v>SLA_MET</v>
      </c>
    </row>
    <row r="5462" spans="1:17" x14ac:dyDescent="0.3">
      <c r="A5462" s="1" t="s">
        <v>6425</v>
      </c>
      <c r="B5462" s="34">
        <v>45165.6643287037</v>
      </c>
      <c r="C5462" s="34">
        <v>45165.670393518521</v>
      </c>
      <c r="D5462" s="15" t="s">
        <v>33</v>
      </c>
      <c r="E5462" s="6" t="s">
        <v>11</v>
      </c>
      <c r="F5462" s="15" t="s">
        <v>21</v>
      </c>
      <c r="G5462" s="9" t="s">
        <v>915</v>
      </c>
      <c r="H5462" s="84" t="str">
        <f t="shared" si="85"/>
        <v>Reason Unknown</v>
      </c>
      <c r="I5462" s="63">
        <f>(tbl_raw_data[[#This Row],[Date Actioned]])-(tbl_raw_data[[#This Row],[Date Tagged]])</f>
        <v>6.0648148210020736E-3</v>
      </c>
      <c r="J5462" s="66">
        <f>HOUR(tbl_raw_data[[#This Row],[time_taken]])*60+MINUTE(tbl_raw_data[[#This Row],[time_taken]])+SECOND(tbl_raw_data[[#This Row],[time_taken]])/60</f>
        <v>8.7333333333333325</v>
      </c>
      <c r="K5462" s="68">
        <f>DATE(YEAR(tbl_raw_data[[#This Row],[Date Actioned]]),MONTH(tbl_raw_data[[#This Row],[Date Actioned]]),DAY(tbl_raw_data[[#This Row],[Date Actioned]]))</f>
        <v>45165</v>
      </c>
      <c r="L5462" s="65" t="str">
        <f>UPPER(TEXT(tbl_raw_data[[#This Row],[updated_date]],"MMMM"))</f>
        <v>AUGUST</v>
      </c>
      <c r="M5462" s="65" t="str">
        <f>"WEEK "&amp;IF(ROUNDUP(DAY(tbl_raw_data[[#This Row],[updated_date]])/7,0)=5,4,ROUNDUP(DAY(tbl_raw_data[[#This Row],[updated_date]])/7,0))</f>
        <v>WEEK 4</v>
      </c>
      <c r="N5462" s="71" t="str">
        <f>UPPER(VLOOKUP(tbl_raw_data[[#This Row],[Analyst]],settings!$A$1:$B$15,2,0))</f>
        <v>SHAHID</v>
      </c>
      <c r="O5462" s="71" t="str">
        <f>TRIM(UPPER(tbl_raw_data[[#This Row],[Outcome]]))</f>
        <v>DECLINE</v>
      </c>
      <c r="P5462" s="71" t="str">
        <f>TRIM(UPPER(tbl_raw_data[[#This Row],[Queue Name]]))</f>
        <v>CONSUMER EXISTING</v>
      </c>
      <c r="Q5462" s="71" t="str">
        <f>IF(tbl_raw_data[[#This Row],[time_taken_in_min]]&lt;=settings!$D$2,"SLA_MET","SLA_NOT_MET")</f>
        <v>SLA_MET</v>
      </c>
    </row>
    <row r="5463" spans="1:17" x14ac:dyDescent="0.3">
      <c r="A5463" s="5" t="s">
        <v>6426</v>
      </c>
      <c r="B5463" s="34">
        <v>45165.664687500001</v>
      </c>
      <c r="C5463" s="34">
        <v>45165.673182870371</v>
      </c>
      <c r="D5463" s="15" t="s">
        <v>33</v>
      </c>
      <c r="E5463" s="6" t="s">
        <v>11</v>
      </c>
      <c r="F5463" s="15" t="s">
        <v>206</v>
      </c>
      <c r="G5463" s="9" t="s">
        <v>735</v>
      </c>
      <c r="H5463" s="84" t="str">
        <f t="shared" si="85"/>
        <v>Reason Unknown</v>
      </c>
      <c r="I5463" s="63">
        <f>(tbl_raw_data[[#This Row],[Date Actioned]])-(tbl_raw_data[[#This Row],[Date Tagged]])</f>
        <v>8.4953703699284233E-3</v>
      </c>
      <c r="J5463" s="66">
        <f>HOUR(tbl_raw_data[[#This Row],[time_taken]])*60+MINUTE(tbl_raw_data[[#This Row],[time_taken]])+SECOND(tbl_raw_data[[#This Row],[time_taken]])/60</f>
        <v>12.233333333333333</v>
      </c>
      <c r="K5463" s="68">
        <f>DATE(YEAR(tbl_raw_data[[#This Row],[Date Actioned]]),MONTH(tbl_raw_data[[#This Row],[Date Actioned]]),DAY(tbl_raw_data[[#This Row],[Date Actioned]]))</f>
        <v>45165</v>
      </c>
      <c r="L5463" s="65" t="str">
        <f>UPPER(TEXT(tbl_raw_data[[#This Row],[updated_date]],"MMMM"))</f>
        <v>AUGUST</v>
      </c>
      <c r="M5463" s="65" t="str">
        <f>"WEEK "&amp;IF(ROUNDUP(DAY(tbl_raw_data[[#This Row],[updated_date]])/7,0)=5,4,ROUNDUP(DAY(tbl_raw_data[[#This Row],[updated_date]])/7,0))</f>
        <v>WEEK 4</v>
      </c>
      <c r="N5463" s="71" t="str">
        <f>UPPER(VLOOKUP(tbl_raw_data[[#This Row],[Analyst]],settings!$A$1:$B$15,2,0))</f>
        <v>HARDIK</v>
      </c>
      <c r="O5463" s="71" t="str">
        <f>TRIM(UPPER(tbl_raw_data[[#This Row],[Outcome]]))</f>
        <v>DECLINE</v>
      </c>
      <c r="P5463" s="71" t="str">
        <f>TRIM(UPPER(tbl_raw_data[[#This Row],[Queue Name]]))</f>
        <v>CONSUMER EXISTING</v>
      </c>
      <c r="Q5463" s="71" t="str">
        <f>IF(tbl_raw_data[[#This Row],[time_taken_in_min]]&lt;=settings!$D$2,"SLA_MET","SLA_NOT_MET")</f>
        <v>SLA_MET</v>
      </c>
    </row>
    <row r="5464" spans="1:17" x14ac:dyDescent="0.3">
      <c r="A5464" s="7" t="s">
        <v>6427</v>
      </c>
      <c r="B5464" s="34">
        <v>45165.669062499997</v>
      </c>
      <c r="C5464" s="34">
        <v>45165.674317129633</v>
      </c>
      <c r="D5464" s="15" t="s">
        <v>33</v>
      </c>
      <c r="E5464" s="6" t="s">
        <v>11</v>
      </c>
      <c r="F5464" s="15" t="s">
        <v>21</v>
      </c>
      <c r="G5464" s="9" t="s">
        <v>678</v>
      </c>
      <c r="H5464" s="84" t="str">
        <f t="shared" si="85"/>
        <v>Reason Unknown</v>
      </c>
      <c r="I5464" s="63">
        <f>(tbl_raw_data[[#This Row],[Date Actioned]])-(tbl_raw_data[[#This Row],[Date Tagged]])</f>
        <v>5.2546296356013045E-3</v>
      </c>
      <c r="J5464" s="66">
        <f>HOUR(tbl_raw_data[[#This Row],[time_taken]])*60+MINUTE(tbl_raw_data[[#This Row],[time_taken]])+SECOND(tbl_raw_data[[#This Row],[time_taken]])/60</f>
        <v>7.5666666666666664</v>
      </c>
      <c r="K5464" s="68">
        <f>DATE(YEAR(tbl_raw_data[[#This Row],[Date Actioned]]),MONTH(tbl_raw_data[[#This Row],[Date Actioned]]),DAY(tbl_raw_data[[#This Row],[Date Actioned]]))</f>
        <v>45165</v>
      </c>
      <c r="L5464" s="65" t="str">
        <f>UPPER(TEXT(tbl_raw_data[[#This Row],[updated_date]],"MMMM"))</f>
        <v>AUGUST</v>
      </c>
      <c r="M5464" s="65" t="str">
        <f>"WEEK "&amp;IF(ROUNDUP(DAY(tbl_raw_data[[#This Row],[updated_date]])/7,0)=5,4,ROUNDUP(DAY(tbl_raw_data[[#This Row],[updated_date]])/7,0))</f>
        <v>WEEK 4</v>
      </c>
      <c r="N5464" s="71" t="str">
        <f>UPPER(VLOOKUP(tbl_raw_data[[#This Row],[Analyst]],settings!$A$1:$B$15,2,0))</f>
        <v>SHAHID</v>
      </c>
      <c r="O5464" s="71" t="str">
        <f>TRIM(UPPER(tbl_raw_data[[#This Row],[Outcome]]))</f>
        <v>DECLINE</v>
      </c>
      <c r="P5464" s="71" t="str">
        <f>TRIM(UPPER(tbl_raw_data[[#This Row],[Queue Name]]))</f>
        <v>CONSUMER EXISTING</v>
      </c>
      <c r="Q5464" s="71" t="str">
        <f>IF(tbl_raw_data[[#This Row],[time_taken_in_min]]&lt;=settings!$D$2,"SLA_MET","SLA_NOT_MET")</f>
        <v>SLA_MET</v>
      </c>
    </row>
    <row r="5465" spans="1:17" x14ac:dyDescent="0.3">
      <c r="A5465" s="1" t="s">
        <v>6428</v>
      </c>
      <c r="B5465" s="34">
        <v>45165.674988425926</v>
      </c>
      <c r="C5465" s="34">
        <v>45165.682928240742</v>
      </c>
      <c r="D5465" s="15" t="s">
        <v>33</v>
      </c>
      <c r="E5465" s="6" t="s">
        <v>11</v>
      </c>
      <c r="F5465" s="15" t="s">
        <v>24</v>
      </c>
      <c r="G5465" s="9" t="s">
        <v>678</v>
      </c>
      <c r="H5465" s="84" t="str">
        <f t="shared" si="85"/>
        <v>Reason Unknown</v>
      </c>
      <c r="I5465" s="63">
        <f>(tbl_raw_data[[#This Row],[Date Actioned]])-(tbl_raw_data[[#This Row],[Date Tagged]])</f>
        <v>7.9398148154723458E-3</v>
      </c>
      <c r="J5465" s="66">
        <f>HOUR(tbl_raw_data[[#This Row],[time_taken]])*60+MINUTE(tbl_raw_data[[#This Row],[time_taken]])+SECOND(tbl_raw_data[[#This Row],[time_taken]])/60</f>
        <v>11.433333333333334</v>
      </c>
      <c r="K5465" s="68">
        <f>DATE(YEAR(tbl_raw_data[[#This Row],[Date Actioned]]),MONTH(tbl_raw_data[[#This Row],[Date Actioned]]),DAY(tbl_raw_data[[#This Row],[Date Actioned]]))</f>
        <v>45165</v>
      </c>
      <c r="L5465" s="65" t="str">
        <f>UPPER(TEXT(tbl_raw_data[[#This Row],[updated_date]],"MMMM"))</f>
        <v>AUGUST</v>
      </c>
      <c r="M5465" s="65" t="str">
        <f>"WEEK "&amp;IF(ROUNDUP(DAY(tbl_raw_data[[#This Row],[updated_date]])/7,0)=5,4,ROUNDUP(DAY(tbl_raw_data[[#This Row],[updated_date]])/7,0))</f>
        <v>WEEK 4</v>
      </c>
      <c r="N5465" s="71" t="str">
        <f>UPPER(VLOOKUP(tbl_raw_data[[#This Row],[Analyst]],settings!$A$1:$B$15,2,0))</f>
        <v>SAM</v>
      </c>
      <c r="O5465" s="71" t="str">
        <f>TRIM(UPPER(tbl_raw_data[[#This Row],[Outcome]]))</f>
        <v>DECLINE</v>
      </c>
      <c r="P5465" s="71" t="str">
        <f>TRIM(UPPER(tbl_raw_data[[#This Row],[Queue Name]]))</f>
        <v>CONSUMER EXISTING</v>
      </c>
      <c r="Q5465" s="71" t="str">
        <f>IF(tbl_raw_data[[#This Row],[time_taken_in_min]]&lt;=settings!$D$2,"SLA_MET","SLA_NOT_MET")</f>
        <v>SLA_MET</v>
      </c>
    </row>
    <row r="5466" spans="1:17" x14ac:dyDescent="0.3">
      <c r="A5466" s="5" t="s">
        <v>6429</v>
      </c>
      <c r="B5466" s="34">
        <v>45165.684166666666</v>
      </c>
      <c r="C5466" s="34">
        <v>45165.687696759262</v>
      </c>
      <c r="D5466" s="15" t="s">
        <v>33</v>
      </c>
      <c r="E5466" s="6" t="s">
        <v>11</v>
      </c>
      <c r="F5466" s="15" t="s">
        <v>21</v>
      </c>
      <c r="G5466" s="9"/>
      <c r="H5466" s="84" t="str">
        <f t="shared" si="85"/>
        <v>Reason Unknown</v>
      </c>
      <c r="I5466" s="63">
        <f>(tbl_raw_data[[#This Row],[Date Actioned]])-(tbl_raw_data[[#This Row],[Date Tagged]])</f>
        <v>3.5300925956107676E-3</v>
      </c>
      <c r="J5466" s="66">
        <f>HOUR(tbl_raw_data[[#This Row],[time_taken]])*60+MINUTE(tbl_raw_data[[#This Row],[time_taken]])+SECOND(tbl_raw_data[[#This Row],[time_taken]])/60</f>
        <v>5.083333333333333</v>
      </c>
      <c r="K5466" s="68">
        <f>DATE(YEAR(tbl_raw_data[[#This Row],[Date Actioned]]),MONTH(tbl_raw_data[[#This Row],[Date Actioned]]),DAY(tbl_raw_data[[#This Row],[Date Actioned]]))</f>
        <v>45165</v>
      </c>
      <c r="L5466" s="65" t="str">
        <f>UPPER(TEXT(tbl_raw_data[[#This Row],[updated_date]],"MMMM"))</f>
        <v>AUGUST</v>
      </c>
      <c r="M5466" s="65" t="str">
        <f>"WEEK "&amp;IF(ROUNDUP(DAY(tbl_raw_data[[#This Row],[updated_date]])/7,0)=5,4,ROUNDUP(DAY(tbl_raw_data[[#This Row],[updated_date]])/7,0))</f>
        <v>WEEK 4</v>
      </c>
      <c r="N5466" s="71" t="str">
        <f>UPPER(VLOOKUP(tbl_raw_data[[#This Row],[Analyst]],settings!$A$1:$B$15,2,0))</f>
        <v>SHAHID</v>
      </c>
      <c r="O5466" s="71" t="str">
        <f>TRIM(UPPER(tbl_raw_data[[#This Row],[Outcome]]))</f>
        <v>DECLINE</v>
      </c>
      <c r="P5466" s="71" t="str">
        <f>TRIM(UPPER(tbl_raw_data[[#This Row],[Queue Name]]))</f>
        <v>CONSUMER EXISTING</v>
      </c>
      <c r="Q5466" s="71" t="str">
        <f>IF(tbl_raw_data[[#This Row],[time_taken_in_min]]&lt;=settings!$D$2,"SLA_MET","SLA_NOT_MET")</f>
        <v>SLA_MET</v>
      </c>
    </row>
    <row r="5467" spans="1:17" x14ac:dyDescent="0.3">
      <c r="A5467" s="7" t="s">
        <v>6430</v>
      </c>
      <c r="B5467" s="34">
        <v>45165.139328703706</v>
      </c>
      <c r="C5467" s="34">
        <v>45165.35496527778</v>
      </c>
      <c r="D5467" s="15" t="s">
        <v>47</v>
      </c>
      <c r="E5467" s="6" t="s">
        <v>8</v>
      </c>
      <c r="F5467" s="15" t="s">
        <v>21</v>
      </c>
      <c r="G5467" s="9"/>
      <c r="H5467" s="84" t="str">
        <f t="shared" si="85"/>
        <v>Reason Unknown</v>
      </c>
      <c r="I5467" s="63">
        <f>(tbl_raw_data[[#This Row],[Date Actioned]])-(tbl_raw_data[[#This Row],[Date Tagged]])</f>
        <v>0.21563657407386927</v>
      </c>
      <c r="J5467" s="66">
        <f>HOUR(tbl_raw_data[[#This Row],[time_taken]])*60+MINUTE(tbl_raw_data[[#This Row],[time_taken]])+SECOND(tbl_raw_data[[#This Row],[time_taken]])/60</f>
        <v>310.51666666666665</v>
      </c>
      <c r="K5467" s="68">
        <f>DATE(YEAR(tbl_raw_data[[#This Row],[Date Actioned]]),MONTH(tbl_raw_data[[#This Row],[Date Actioned]]),DAY(tbl_raw_data[[#This Row],[Date Actioned]]))</f>
        <v>45165</v>
      </c>
      <c r="L5467" s="65" t="str">
        <f>UPPER(TEXT(tbl_raw_data[[#This Row],[updated_date]],"MMMM"))</f>
        <v>AUGUST</v>
      </c>
      <c r="M5467" s="65" t="str">
        <f>"WEEK "&amp;IF(ROUNDUP(DAY(tbl_raw_data[[#This Row],[updated_date]])/7,0)=5,4,ROUNDUP(DAY(tbl_raw_data[[#This Row],[updated_date]])/7,0))</f>
        <v>WEEK 4</v>
      </c>
      <c r="N5467" s="71" t="str">
        <f>UPPER(VLOOKUP(tbl_raw_data[[#This Row],[Analyst]],settings!$A$1:$B$15,2,0))</f>
        <v>SHAHID</v>
      </c>
      <c r="O5467" s="71" t="str">
        <f>TRIM(UPPER(tbl_raw_data[[#This Row],[Outcome]]))</f>
        <v>WITHDRAW</v>
      </c>
      <c r="P5467" s="71" t="str">
        <f>TRIM(UPPER(tbl_raw_data[[#This Row],[Queue Name]]))</f>
        <v>CONSUMER POST BUREAU</v>
      </c>
      <c r="Q5467" s="71" t="str">
        <f>IF(tbl_raw_data[[#This Row],[time_taken_in_min]]&lt;=settings!$D$2,"SLA_MET","SLA_NOT_MET")</f>
        <v>SLA_NOT_MET</v>
      </c>
    </row>
    <row r="5468" spans="1:17" x14ac:dyDescent="0.3">
      <c r="A5468" s="1" t="s">
        <v>6431</v>
      </c>
      <c r="B5468" s="34">
        <v>45165.199386574073</v>
      </c>
      <c r="C5468" s="34">
        <v>45165.357152777775</v>
      </c>
      <c r="D5468" s="15" t="s">
        <v>47</v>
      </c>
      <c r="E5468" s="6" t="s">
        <v>8</v>
      </c>
      <c r="F5468" s="15" t="s">
        <v>21</v>
      </c>
      <c r="G5468" s="9"/>
      <c r="H5468" s="84" t="str">
        <f t="shared" si="85"/>
        <v>Reason Unknown</v>
      </c>
      <c r="I5468" s="63">
        <f>(tbl_raw_data[[#This Row],[Date Actioned]])-(tbl_raw_data[[#This Row],[Date Tagged]])</f>
        <v>0.15776620370161254</v>
      </c>
      <c r="J5468" s="66">
        <f>HOUR(tbl_raw_data[[#This Row],[time_taken]])*60+MINUTE(tbl_raw_data[[#This Row],[time_taken]])+SECOND(tbl_raw_data[[#This Row],[time_taken]])/60</f>
        <v>227.18333333333334</v>
      </c>
      <c r="K5468" s="68">
        <f>DATE(YEAR(tbl_raw_data[[#This Row],[Date Actioned]]),MONTH(tbl_raw_data[[#This Row],[Date Actioned]]),DAY(tbl_raw_data[[#This Row],[Date Actioned]]))</f>
        <v>45165</v>
      </c>
      <c r="L5468" s="65" t="str">
        <f>UPPER(TEXT(tbl_raw_data[[#This Row],[updated_date]],"MMMM"))</f>
        <v>AUGUST</v>
      </c>
      <c r="M5468" s="65" t="str">
        <f>"WEEK "&amp;IF(ROUNDUP(DAY(tbl_raw_data[[#This Row],[updated_date]])/7,0)=5,4,ROUNDUP(DAY(tbl_raw_data[[#This Row],[updated_date]])/7,0))</f>
        <v>WEEK 4</v>
      </c>
      <c r="N5468" s="71" t="str">
        <f>UPPER(VLOOKUP(tbl_raw_data[[#This Row],[Analyst]],settings!$A$1:$B$15,2,0))</f>
        <v>SHAHID</v>
      </c>
      <c r="O5468" s="71" t="str">
        <f>TRIM(UPPER(tbl_raw_data[[#This Row],[Outcome]]))</f>
        <v>WITHDRAW</v>
      </c>
      <c r="P5468" s="71" t="str">
        <f>TRIM(UPPER(tbl_raw_data[[#This Row],[Queue Name]]))</f>
        <v>CONSUMER POST BUREAU</v>
      </c>
      <c r="Q5468" s="71" t="str">
        <f>IF(tbl_raw_data[[#This Row],[time_taken_in_min]]&lt;=settings!$D$2,"SLA_MET","SLA_NOT_MET")</f>
        <v>SLA_NOT_MET</v>
      </c>
    </row>
    <row r="5469" spans="1:17" x14ac:dyDescent="0.3">
      <c r="A5469" s="5" t="s">
        <v>6432</v>
      </c>
      <c r="B5469" s="34">
        <v>45165.382361111115</v>
      </c>
      <c r="C5469" s="34">
        <v>45165.385613425926</v>
      </c>
      <c r="D5469" s="15" t="s">
        <v>47</v>
      </c>
      <c r="E5469" s="6" t="s">
        <v>8</v>
      </c>
      <c r="F5469" s="15" t="s">
        <v>21</v>
      </c>
      <c r="G5469" s="9"/>
      <c r="H5469" s="84" t="str">
        <f t="shared" si="85"/>
        <v>Reason Unknown</v>
      </c>
      <c r="I5469" s="63">
        <f>(tbl_raw_data[[#This Row],[Date Actioned]])-(tbl_raw_data[[#This Row],[Date Tagged]])</f>
        <v>3.2523148111067712E-3</v>
      </c>
      <c r="J5469" s="66">
        <f>HOUR(tbl_raw_data[[#This Row],[time_taken]])*60+MINUTE(tbl_raw_data[[#This Row],[time_taken]])+SECOND(tbl_raw_data[[#This Row],[time_taken]])/60</f>
        <v>4.6833333333333336</v>
      </c>
      <c r="K5469" s="68">
        <f>DATE(YEAR(tbl_raw_data[[#This Row],[Date Actioned]]),MONTH(tbl_raw_data[[#This Row],[Date Actioned]]),DAY(tbl_raw_data[[#This Row],[Date Actioned]]))</f>
        <v>45165</v>
      </c>
      <c r="L5469" s="65" t="str">
        <f>UPPER(TEXT(tbl_raw_data[[#This Row],[updated_date]],"MMMM"))</f>
        <v>AUGUST</v>
      </c>
      <c r="M5469" s="65" t="str">
        <f>"WEEK "&amp;IF(ROUNDUP(DAY(tbl_raw_data[[#This Row],[updated_date]])/7,0)=5,4,ROUNDUP(DAY(tbl_raw_data[[#This Row],[updated_date]])/7,0))</f>
        <v>WEEK 4</v>
      </c>
      <c r="N5469" s="71" t="str">
        <f>UPPER(VLOOKUP(tbl_raw_data[[#This Row],[Analyst]],settings!$A$1:$B$15,2,0))</f>
        <v>SHAHID</v>
      </c>
      <c r="O5469" s="71" t="str">
        <f>TRIM(UPPER(tbl_raw_data[[#This Row],[Outcome]]))</f>
        <v>WITHDRAW</v>
      </c>
      <c r="P5469" s="71" t="str">
        <f>TRIM(UPPER(tbl_raw_data[[#This Row],[Queue Name]]))</f>
        <v>CONSUMER POST BUREAU</v>
      </c>
      <c r="Q5469" s="71" t="str">
        <f>IF(tbl_raw_data[[#This Row],[time_taken_in_min]]&lt;=settings!$D$2,"SLA_MET","SLA_NOT_MET")</f>
        <v>SLA_MET</v>
      </c>
    </row>
    <row r="5470" spans="1:17" x14ac:dyDescent="0.3">
      <c r="A5470" s="7" t="s">
        <v>6433</v>
      </c>
      <c r="B5470" s="34">
        <v>45165.430983796294</v>
      </c>
      <c r="C5470" s="34">
        <v>45165.437083333331</v>
      </c>
      <c r="D5470" s="15" t="s">
        <v>47</v>
      </c>
      <c r="E5470" s="6" t="s">
        <v>18</v>
      </c>
      <c r="F5470" s="15" t="s">
        <v>24</v>
      </c>
      <c r="G5470" s="9" t="s">
        <v>667</v>
      </c>
      <c r="H5470" s="84" t="str">
        <f t="shared" si="85"/>
        <v>Incomplete Details</v>
      </c>
      <c r="I5470" s="63">
        <f>(tbl_raw_data[[#This Row],[Date Actioned]])-(tbl_raw_data[[#This Row],[Date Tagged]])</f>
        <v>6.0995370367891155E-3</v>
      </c>
      <c r="J5470" s="66">
        <f>HOUR(tbl_raw_data[[#This Row],[time_taken]])*60+MINUTE(tbl_raw_data[[#This Row],[time_taken]])+SECOND(tbl_raw_data[[#This Row],[time_taken]])/60</f>
        <v>8.7833333333333332</v>
      </c>
      <c r="K5470" s="68">
        <f>DATE(YEAR(tbl_raw_data[[#This Row],[Date Actioned]]),MONTH(tbl_raw_data[[#This Row],[Date Actioned]]),DAY(tbl_raw_data[[#This Row],[Date Actioned]]))</f>
        <v>45165</v>
      </c>
      <c r="L5470" s="65" t="str">
        <f>UPPER(TEXT(tbl_raw_data[[#This Row],[updated_date]],"MMMM"))</f>
        <v>AUGUST</v>
      </c>
      <c r="M5470" s="65" t="str">
        <f>"WEEK "&amp;IF(ROUNDUP(DAY(tbl_raw_data[[#This Row],[updated_date]])/7,0)=5,4,ROUNDUP(DAY(tbl_raw_data[[#This Row],[updated_date]])/7,0))</f>
        <v>WEEK 4</v>
      </c>
      <c r="N5470" s="71" t="str">
        <f>UPPER(VLOOKUP(tbl_raw_data[[#This Row],[Analyst]],settings!$A$1:$B$15,2,0))</f>
        <v>SAM</v>
      </c>
      <c r="O5470" s="71" t="str">
        <f>TRIM(UPPER(tbl_raw_data[[#This Row],[Outcome]]))</f>
        <v>WITHDRAW</v>
      </c>
      <c r="P5470" s="71" t="str">
        <f>TRIM(UPPER(tbl_raw_data[[#This Row],[Queue Name]]))</f>
        <v>CONSUMER PRE BUREAU</v>
      </c>
      <c r="Q5470" s="71" t="str">
        <f>IF(tbl_raw_data[[#This Row],[time_taken_in_min]]&lt;=settings!$D$2,"SLA_MET","SLA_NOT_MET")</f>
        <v>SLA_MET</v>
      </c>
    </row>
    <row r="5471" spans="1:17" x14ac:dyDescent="0.3">
      <c r="A5471" s="1" t="s">
        <v>6434</v>
      </c>
      <c r="B5471" s="34">
        <v>45165.439953703702</v>
      </c>
      <c r="C5471" s="34">
        <v>45165.441805555558</v>
      </c>
      <c r="D5471" s="15" t="s">
        <v>47</v>
      </c>
      <c r="E5471" s="6" t="s">
        <v>18</v>
      </c>
      <c r="F5471" s="15" t="s">
        <v>206</v>
      </c>
      <c r="G5471" s="9" t="s">
        <v>916</v>
      </c>
      <c r="H5471" s="84" t="str">
        <f t="shared" si="85"/>
        <v>Incorrect Queue</v>
      </c>
      <c r="I5471" s="63">
        <f>(tbl_raw_data[[#This Row],[Date Actioned]])-(tbl_raw_data[[#This Row],[Date Tagged]])</f>
        <v>1.8518518554628827E-3</v>
      </c>
      <c r="J5471" s="66">
        <f>HOUR(tbl_raw_data[[#This Row],[time_taken]])*60+MINUTE(tbl_raw_data[[#This Row],[time_taken]])+SECOND(tbl_raw_data[[#This Row],[time_taken]])/60</f>
        <v>2.6666666666666665</v>
      </c>
      <c r="K5471" s="68">
        <f>DATE(YEAR(tbl_raw_data[[#This Row],[Date Actioned]]),MONTH(tbl_raw_data[[#This Row],[Date Actioned]]),DAY(tbl_raw_data[[#This Row],[Date Actioned]]))</f>
        <v>45165</v>
      </c>
      <c r="L5471" s="65" t="str">
        <f>UPPER(TEXT(tbl_raw_data[[#This Row],[updated_date]],"MMMM"))</f>
        <v>AUGUST</v>
      </c>
      <c r="M5471" s="65" t="str">
        <f>"WEEK "&amp;IF(ROUNDUP(DAY(tbl_raw_data[[#This Row],[updated_date]])/7,0)=5,4,ROUNDUP(DAY(tbl_raw_data[[#This Row],[updated_date]])/7,0))</f>
        <v>WEEK 4</v>
      </c>
      <c r="N5471" s="71" t="str">
        <f>UPPER(VLOOKUP(tbl_raw_data[[#This Row],[Analyst]],settings!$A$1:$B$15,2,0))</f>
        <v>HARDIK</v>
      </c>
      <c r="O5471" s="71" t="str">
        <f>TRIM(UPPER(tbl_raw_data[[#This Row],[Outcome]]))</f>
        <v>WITHDRAW</v>
      </c>
      <c r="P5471" s="71" t="str">
        <f>TRIM(UPPER(tbl_raw_data[[#This Row],[Queue Name]]))</f>
        <v>CONSUMER PRE BUREAU</v>
      </c>
      <c r="Q5471" s="71" t="str">
        <f>IF(tbl_raw_data[[#This Row],[time_taken_in_min]]&lt;=settings!$D$2,"SLA_MET","SLA_NOT_MET")</f>
        <v>SLA_MET</v>
      </c>
    </row>
    <row r="5472" spans="1:17" x14ac:dyDescent="0.3">
      <c r="A5472" s="5" t="s">
        <v>6435</v>
      </c>
      <c r="B5472" s="34">
        <v>45165.44295138889</v>
      </c>
      <c r="C5472" s="34">
        <v>45165.447511574072</v>
      </c>
      <c r="D5472" s="15" t="s">
        <v>47</v>
      </c>
      <c r="E5472" s="6" t="s">
        <v>18</v>
      </c>
      <c r="F5472" s="15" t="s">
        <v>206</v>
      </c>
      <c r="G5472" s="9" t="s">
        <v>917</v>
      </c>
      <c r="H5472" s="84" t="str">
        <f t="shared" si="85"/>
        <v>Incomplete Details</v>
      </c>
      <c r="I5472" s="63">
        <f>(tbl_raw_data[[#This Row],[Date Actioned]])-(tbl_raw_data[[#This Row],[Date Tagged]])</f>
        <v>4.5601851816172712E-3</v>
      </c>
      <c r="J5472" s="66">
        <f>HOUR(tbl_raw_data[[#This Row],[time_taken]])*60+MINUTE(tbl_raw_data[[#This Row],[time_taken]])+SECOND(tbl_raw_data[[#This Row],[time_taken]])/60</f>
        <v>6.5666666666666664</v>
      </c>
      <c r="K5472" s="68">
        <f>DATE(YEAR(tbl_raw_data[[#This Row],[Date Actioned]]),MONTH(tbl_raw_data[[#This Row],[Date Actioned]]),DAY(tbl_raw_data[[#This Row],[Date Actioned]]))</f>
        <v>45165</v>
      </c>
      <c r="L5472" s="65" t="str">
        <f>UPPER(TEXT(tbl_raw_data[[#This Row],[updated_date]],"MMMM"))</f>
        <v>AUGUST</v>
      </c>
      <c r="M5472" s="65" t="str">
        <f>"WEEK "&amp;IF(ROUNDUP(DAY(tbl_raw_data[[#This Row],[updated_date]])/7,0)=5,4,ROUNDUP(DAY(tbl_raw_data[[#This Row],[updated_date]])/7,0))</f>
        <v>WEEK 4</v>
      </c>
      <c r="N5472" s="71" t="str">
        <f>UPPER(VLOOKUP(tbl_raw_data[[#This Row],[Analyst]],settings!$A$1:$B$15,2,0))</f>
        <v>HARDIK</v>
      </c>
      <c r="O5472" s="71" t="str">
        <f>TRIM(UPPER(tbl_raw_data[[#This Row],[Outcome]]))</f>
        <v>WITHDRAW</v>
      </c>
      <c r="P5472" s="71" t="str">
        <f>TRIM(UPPER(tbl_raw_data[[#This Row],[Queue Name]]))</f>
        <v>CONSUMER PRE BUREAU</v>
      </c>
      <c r="Q5472" s="71" t="str">
        <f>IF(tbl_raw_data[[#This Row],[time_taken_in_min]]&lt;=settings!$D$2,"SLA_MET","SLA_NOT_MET")</f>
        <v>SLA_MET</v>
      </c>
    </row>
    <row r="5473" spans="1:17" x14ac:dyDescent="0.3">
      <c r="A5473" s="7" t="s">
        <v>6436</v>
      </c>
      <c r="B5473" s="34">
        <v>45165.444513888891</v>
      </c>
      <c r="C5473" s="34">
        <v>45165.449861111112</v>
      </c>
      <c r="D5473" s="15" t="s">
        <v>47</v>
      </c>
      <c r="E5473" s="6" t="s">
        <v>11</v>
      </c>
      <c r="F5473" s="15" t="s">
        <v>24</v>
      </c>
      <c r="G5473" s="9" t="s">
        <v>705</v>
      </c>
      <c r="H5473" s="84" t="str">
        <f t="shared" si="85"/>
        <v>Overdue Bill</v>
      </c>
      <c r="I5473" s="63">
        <f>(tbl_raw_data[[#This Row],[Date Actioned]])-(tbl_raw_data[[#This Row],[Date Tagged]])</f>
        <v>5.3472222207346931E-3</v>
      </c>
      <c r="J5473" s="66">
        <f>HOUR(tbl_raw_data[[#This Row],[time_taken]])*60+MINUTE(tbl_raw_data[[#This Row],[time_taken]])+SECOND(tbl_raw_data[[#This Row],[time_taken]])/60</f>
        <v>7.7</v>
      </c>
      <c r="K5473" s="68">
        <f>DATE(YEAR(tbl_raw_data[[#This Row],[Date Actioned]]),MONTH(tbl_raw_data[[#This Row],[Date Actioned]]),DAY(tbl_raw_data[[#This Row],[Date Actioned]]))</f>
        <v>45165</v>
      </c>
      <c r="L5473" s="65" t="str">
        <f>UPPER(TEXT(tbl_raw_data[[#This Row],[updated_date]],"MMMM"))</f>
        <v>AUGUST</v>
      </c>
      <c r="M5473" s="65" t="str">
        <f>"WEEK "&amp;IF(ROUNDUP(DAY(tbl_raw_data[[#This Row],[updated_date]])/7,0)=5,4,ROUNDUP(DAY(tbl_raw_data[[#This Row],[updated_date]])/7,0))</f>
        <v>WEEK 4</v>
      </c>
      <c r="N5473" s="71" t="str">
        <f>UPPER(VLOOKUP(tbl_raw_data[[#This Row],[Analyst]],settings!$A$1:$B$15,2,0))</f>
        <v>SAM</v>
      </c>
      <c r="O5473" s="71" t="str">
        <f>TRIM(UPPER(tbl_raw_data[[#This Row],[Outcome]]))</f>
        <v>WITHDRAW</v>
      </c>
      <c r="P5473" s="71" t="str">
        <f>TRIM(UPPER(tbl_raw_data[[#This Row],[Queue Name]]))</f>
        <v>CONSUMER EXISTING</v>
      </c>
      <c r="Q5473" s="71" t="str">
        <f>IF(tbl_raw_data[[#This Row],[time_taken_in_min]]&lt;=settings!$D$2,"SLA_MET","SLA_NOT_MET")</f>
        <v>SLA_MET</v>
      </c>
    </row>
    <row r="5474" spans="1:17" x14ac:dyDescent="0.3">
      <c r="A5474" s="1" t="s">
        <v>6437</v>
      </c>
      <c r="B5474" s="34">
        <v>45165.445277777777</v>
      </c>
      <c r="C5474" s="34">
        <v>45165.452743055554</v>
      </c>
      <c r="D5474" s="15" t="s">
        <v>47</v>
      </c>
      <c r="E5474" s="6" t="s">
        <v>11</v>
      </c>
      <c r="F5474" s="15" t="s">
        <v>206</v>
      </c>
      <c r="G5474" s="9" t="s">
        <v>667</v>
      </c>
      <c r="H5474" s="84" t="str">
        <f t="shared" si="85"/>
        <v>Incomplete Details</v>
      </c>
      <c r="I5474" s="63">
        <f>(tbl_raw_data[[#This Row],[Date Actioned]])-(tbl_raw_data[[#This Row],[Date Tagged]])</f>
        <v>7.4652777766459621E-3</v>
      </c>
      <c r="J5474" s="66">
        <f>HOUR(tbl_raw_data[[#This Row],[time_taken]])*60+MINUTE(tbl_raw_data[[#This Row],[time_taken]])+SECOND(tbl_raw_data[[#This Row],[time_taken]])/60</f>
        <v>10.75</v>
      </c>
      <c r="K5474" s="68">
        <f>DATE(YEAR(tbl_raw_data[[#This Row],[Date Actioned]]),MONTH(tbl_raw_data[[#This Row],[Date Actioned]]),DAY(tbl_raw_data[[#This Row],[Date Actioned]]))</f>
        <v>45165</v>
      </c>
      <c r="L5474" s="65" t="str">
        <f>UPPER(TEXT(tbl_raw_data[[#This Row],[updated_date]],"MMMM"))</f>
        <v>AUGUST</v>
      </c>
      <c r="M5474" s="65" t="str">
        <f>"WEEK "&amp;IF(ROUNDUP(DAY(tbl_raw_data[[#This Row],[updated_date]])/7,0)=5,4,ROUNDUP(DAY(tbl_raw_data[[#This Row],[updated_date]])/7,0))</f>
        <v>WEEK 4</v>
      </c>
      <c r="N5474" s="71" t="str">
        <f>UPPER(VLOOKUP(tbl_raw_data[[#This Row],[Analyst]],settings!$A$1:$B$15,2,0))</f>
        <v>HARDIK</v>
      </c>
      <c r="O5474" s="71" t="str">
        <f>TRIM(UPPER(tbl_raw_data[[#This Row],[Outcome]]))</f>
        <v>WITHDRAW</v>
      </c>
      <c r="P5474" s="71" t="str">
        <f>TRIM(UPPER(tbl_raw_data[[#This Row],[Queue Name]]))</f>
        <v>CONSUMER EXISTING</v>
      </c>
      <c r="Q5474" s="71" t="str">
        <f>IF(tbl_raw_data[[#This Row],[time_taken_in_min]]&lt;=settings!$D$2,"SLA_MET","SLA_NOT_MET")</f>
        <v>SLA_MET</v>
      </c>
    </row>
    <row r="5475" spans="1:17" x14ac:dyDescent="0.3">
      <c r="A5475" s="5" t="s">
        <v>6438</v>
      </c>
      <c r="B5475" s="34">
        <v>45165.445752314816</v>
      </c>
      <c r="C5475" s="34">
        <v>45165.44902777778</v>
      </c>
      <c r="D5475" s="15" t="s">
        <v>47</v>
      </c>
      <c r="E5475" s="6" t="s">
        <v>8</v>
      </c>
      <c r="F5475" s="15" t="s">
        <v>21</v>
      </c>
      <c r="G5475" s="9"/>
      <c r="H5475" s="84" t="str">
        <f t="shared" si="85"/>
        <v>Reason Unknown</v>
      </c>
      <c r="I5475" s="63">
        <f>(tbl_raw_data[[#This Row],[Date Actioned]])-(tbl_raw_data[[#This Row],[Date Tagged]])</f>
        <v>3.275462964666076E-3</v>
      </c>
      <c r="J5475" s="66">
        <f>HOUR(tbl_raw_data[[#This Row],[time_taken]])*60+MINUTE(tbl_raw_data[[#This Row],[time_taken]])+SECOND(tbl_raw_data[[#This Row],[time_taken]])/60</f>
        <v>4.7166666666666668</v>
      </c>
      <c r="K5475" s="68">
        <f>DATE(YEAR(tbl_raw_data[[#This Row],[Date Actioned]]),MONTH(tbl_raw_data[[#This Row],[Date Actioned]]),DAY(tbl_raw_data[[#This Row],[Date Actioned]]))</f>
        <v>45165</v>
      </c>
      <c r="L5475" s="65" t="str">
        <f>UPPER(TEXT(tbl_raw_data[[#This Row],[updated_date]],"MMMM"))</f>
        <v>AUGUST</v>
      </c>
      <c r="M5475" s="65" t="str">
        <f>"WEEK "&amp;IF(ROUNDUP(DAY(tbl_raw_data[[#This Row],[updated_date]])/7,0)=5,4,ROUNDUP(DAY(tbl_raw_data[[#This Row],[updated_date]])/7,0))</f>
        <v>WEEK 4</v>
      </c>
      <c r="N5475" s="71" t="str">
        <f>UPPER(VLOOKUP(tbl_raw_data[[#This Row],[Analyst]],settings!$A$1:$B$15,2,0))</f>
        <v>SHAHID</v>
      </c>
      <c r="O5475" s="71" t="str">
        <f>TRIM(UPPER(tbl_raw_data[[#This Row],[Outcome]]))</f>
        <v>WITHDRAW</v>
      </c>
      <c r="P5475" s="71" t="str">
        <f>TRIM(UPPER(tbl_raw_data[[#This Row],[Queue Name]]))</f>
        <v>CONSUMER POST BUREAU</v>
      </c>
      <c r="Q5475" s="71" t="str">
        <f>IF(tbl_raw_data[[#This Row],[time_taken_in_min]]&lt;=settings!$D$2,"SLA_MET","SLA_NOT_MET")</f>
        <v>SLA_MET</v>
      </c>
    </row>
    <row r="5476" spans="1:17" x14ac:dyDescent="0.3">
      <c r="A5476" s="7" t="s">
        <v>6439</v>
      </c>
      <c r="B5476" s="34">
        <v>45165.455462962964</v>
      </c>
      <c r="C5476" s="34">
        <v>45165.464490740742</v>
      </c>
      <c r="D5476" s="15" t="s">
        <v>47</v>
      </c>
      <c r="E5476" s="6" t="s">
        <v>11</v>
      </c>
      <c r="F5476" s="15" t="s">
        <v>12</v>
      </c>
      <c r="G5476" s="9" t="s">
        <v>781</v>
      </c>
      <c r="H5476" s="84" t="str">
        <f t="shared" si="85"/>
        <v>Incomplete Details</v>
      </c>
      <c r="I5476" s="63">
        <f>(tbl_raw_data[[#This Row],[Date Actioned]])-(tbl_raw_data[[#This Row],[Date Tagged]])</f>
        <v>9.0277777781011537E-3</v>
      </c>
      <c r="J5476" s="66">
        <f>HOUR(tbl_raw_data[[#This Row],[time_taken]])*60+MINUTE(tbl_raw_data[[#This Row],[time_taken]])+SECOND(tbl_raw_data[[#This Row],[time_taken]])/60</f>
        <v>13</v>
      </c>
      <c r="K5476" s="68">
        <f>DATE(YEAR(tbl_raw_data[[#This Row],[Date Actioned]]),MONTH(tbl_raw_data[[#This Row],[Date Actioned]]),DAY(tbl_raw_data[[#This Row],[Date Actioned]]))</f>
        <v>45165</v>
      </c>
      <c r="L5476" s="65" t="str">
        <f>UPPER(TEXT(tbl_raw_data[[#This Row],[updated_date]],"MMMM"))</f>
        <v>AUGUST</v>
      </c>
      <c r="M5476" s="65" t="str">
        <f>"WEEK "&amp;IF(ROUNDUP(DAY(tbl_raw_data[[#This Row],[updated_date]])/7,0)=5,4,ROUNDUP(DAY(tbl_raw_data[[#This Row],[updated_date]])/7,0))</f>
        <v>WEEK 4</v>
      </c>
      <c r="N5476" s="71" t="str">
        <f>UPPER(VLOOKUP(tbl_raw_data[[#This Row],[Analyst]],settings!$A$1:$B$15,2,0))</f>
        <v>NITESH</v>
      </c>
      <c r="O5476" s="71" t="str">
        <f>TRIM(UPPER(tbl_raw_data[[#This Row],[Outcome]]))</f>
        <v>WITHDRAW</v>
      </c>
      <c r="P5476" s="71" t="str">
        <f>TRIM(UPPER(tbl_raw_data[[#This Row],[Queue Name]]))</f>
        <v>CONSUMER EXISTING</v>
      </c>
      <c r="Q5476" s="71" t="str">
        <f>IF(tbl_raw_data[[#This Row],[time_taken_in_min]]&lt;=settings!$D$2,"SLA_MET","SLA_NOT_MET")</f>
        <v>SLA_MET</v>
      </c>
    </row>
    <row r="5477" spans="1:17" x14ac:dyDescent="0.3">
      <c r="A5477" s="1" t="s">
        <v>6440</v>
      </c>
      <c r="B5477" s="34">
        <v>45165.462754629632</v>
      </c>
      <c r="C5477" s="34">
        <v>45165.472094907411</v>
      </c>
      <c r="D5477" s="15" t="s">
        <v>47</v>
      </c>
      <c r="E5477" s="6" t="s">
        <v>18</v>
      </c>
      <c r="F5477" s="15" t="s">
        <v>206</v>
      </c>
      <c r="G5477" s="9" t="s">
        <v>667</v>
      </c>
      <c r="H5477" s="84" t="str">
        <f t="shared" si="85"/>
        <v>Incomplete Details</v>
      </c>
      <c r="I5477" s="63">
        <f>(tbl_raw_data[[#This Row],[Date Actioned]])-(tbl_raw_data[[#This Row],[Date Tagged]])</f>
        <v>9.340277778392192E-3</v>
      </c>
      <c r="J5477" s="66">
        <f>HOUR(tbl_raw_data[[#This Row],[time_taken]])*60+MINUTE(tbl_raw_data[[#This Row],[time_taken]])+SECOND(tbl_raw_data[[#This Row],[time_taken]])/60</f>
        <v>13.45</v>
      </c>
      <c r="K5477" s="68">
        <f>DATE(YEAR(tbl_raw_data[[#This Row],[Date Actioned]]),MONTH(tbl_raw_data[[#This Row],[Date Actioned]]),DAY(tbl_raw_data[[#This Row],[Date Actioned]]))</f>
        <v>45165</v>
      </c>
      <c r="L5477" s="65" t="str">
        <f>UPPER(TEXT(tbl_raw_data[[#This Row],[updated_date]],"MMMM"))</f>
        <v>AUGUST</v>
      </c>
      <c r="M5477" s="65" t="str">
        <f>"WEEK "&amp;IF(ROUNDUP(DAY(tbl_raw_data[[#This Row],[updated_date]])/7,0)=5,4,ROUNDUP(DAY(tbl_raw_data[[#This Row],[updated_date]])/7,0))</f>
        <v>WEEK 4</v>
      </c>
      <c r="N5477" s="71" t="str">
        <f>UPPER(VLOOKUP(tbl_raw_data[[#This Row],[Analyst]],settings!$A$1:$B$15,2,0))</f>
        <v>HARDIK</v>
      </c>
      <c r="O5477" s="71" t="str">
        <f>TRIM(UPPER(tbl_raw_data[[#This Row],[Outcome]]))</f>
        <v>WITHDRAW</v>
      </c>
      <c r="P5477" s="71" t="str">
        <f>TRIM(UPPER(tbl_raw_data[[#This Row],[Queue Name]]))</f>
        <v>CONSUMER PRE BUREAU</v>
      </c>
      <c r="Q5477" s="71" t="str">
        <f>IF(tbl_raw_data[[#This Row],[time_taken_in_min]]&lt;=settings!$D$2,"SLA_MET","SLA_NOT_MET")</f>
        <v>SLA_MET</v>
      </c>
    </row>
    <row r="5478" spans="1:17" x14ac:dyDescent="0.3">
      <c r="A5478" s="5" t="s">
        <v>6441</v>
      </c>
      <c r="B5478" s="34">
        <v>45165.474236111113</v>
      </c>
      <c r="C5478" s="34">
        <v>45165.479166666664</v>
      </c>
      <c r="D5478" s="15" t="s">
        <v>47</v>
      </c>
      <c r="E5478" s="6" t="s">
        <v>11</v>
      </c>
      <c r="F5478" s="15" t="s">
        <v>206</v>
      </c>
      <c r="G5478" s="9" t="s">
        <v>705</v>
      </c>
      <c r="H5478" s="84" t="str">
        <f t="shared" si="85"/>
        <v>Overdue Bill</v>
      </c>
      <c r="I5478" s="63">
        <f>(tbl_raw_data[[#This Row],[Date Actioned]])-(tbl_raw_data[[#This Row],[Date Tagged]])</f>
        <v>4.9305555512546562E-3</v>
      </c>
      <c r="J5478" s="66">
        <f>HOUR(tbl_raw_data[[#This Row],[time_taken]])*60+MINUTE(tbl_raw_data[[#This Row],[time_taken]])+SECOND(tbl_raw_data[[#This Row],[time_taken]])/60</f>
        <v>7.1</v>
      </c>
      <c r="K5478" s="68">
        <f>DATE(YEAR(tbl_raw_data[[#This Row],[Date Actioned]]),MONTH(tbl_raw_data[[#This Row],[Date Actioned]]),DAY(tbl_raw_data[[#This Row],[Date Actioned]]))</f>
        <v>45165</v>
      </c>
      <c r="L5478" s="65" t="str">
        <f>UPPER(TEXT(tbl_raw_data[[#This Row],[updated_date]],"MMMM"))</f>
        <v>AUGUST</v>
      </c>
      <c r="M5478" s="65" t="str">
        <f>"WEEK "&amp;IF(ROUNDUP(DAY(tbl_raw_data[[#This Row],[updated_date]])/7,0)=5,4,ROUNDUP(DAY(tbl_raw_data[[#This Row],[updated_date]])/7,0))</f>
        <v>WEEK 4</v>
      </c>
      <c r="N5478" s="71" t="str">
        <f>UPPER(VLOOKUP(tbl_raw_data[[#This Row],[Analyst]],settings!$A$1:$B$15,2,0))</f>
        <v>HARDIK</v>
      </c>
      <c r="O5478" s="71" t="str">
        <f>TRIM(UPPER(tbl_raw_data[[#This Row],[Outcome]]))</f>
        <v>WITHDRAW</v>
      </c>
      <c r="P5478" s="71" t="str">
        <f>TRIM(UPPER(tbl_raw_data[[#This Row],[Queue Name]]))</f>
        <v>CONSUMER EXISTING</v>
      </c>
      <c r="Q5478" s="71" t="str">
        <f>IF(tbl_raw_data[[#This Row],[time_taken_in_min]]&lt;=settings!$D$2,"SLA_MET","SLA_NOT_MET")</f>
        <v>SLA_MET</v>
      </c>
    </row>
    <row r="5479" spans="1:17" x14ac:dyDescent="0.3">
      <c r="A5479" s="7" t="s">
        <v>6442</v>
      </c>
      <c r="B5479" s="34">
        <v>45165.476574074077</v>
      </c>
      <c r="C5479" s="34">
        <v>45165.487986111111</v>
      </c>
      <c r="D5479" s="15" t="s">
        <v>47</v>
      </c>
      <c r="E5479" s="6" t="s">
        <v>18</v>
      </c>
      <c r="F5479" s="15" t="s">
        <v>12</v>
      </c>
      <c r="G5479" s="9" t="s">
        <v>706</v>
      </c>
      <c r="H5479" s="84" t="str">
        <f t="shared" si="85"/>
        <v>Incomplete Details</v>
      </c>
      <c r="I5479" s="63">
        <f>(tbl_raw_data[[#This Row],[Date Actioned]])-(tbl_raw_data[[#This Row],[Date Tagged]])</f>
        <v>1.1412037034460809E-2</v>
      </c>
      <c r="J5479" s="66">
        <f>HOUR(tbl_raw_data[[#This Row],[time_taken]])*60+MINUTE(tbl_raw_data[[#This Row],[time_taken]])+SECOND(tbl_raw_data[[#This Row],[time_taken]])/60</f>
        <v>16.433333333333334</v>
      </c>
      <c r="K5479" s="68">
        <f>DATE(YEAR(tbl_raw_data[[#This Row],[Date Actioned]]),MONTH(tbl_raw_data[[#This Row],[Date Actioned]]),DAY(tbl_raw_data[[#This Row],[Date Actioned]]))</f>
        <v>45165</v>
      </c>
      <c r="L5479" s="65" t="str">
        <f>UPPER(TEXT(tbl_raw_data[[#This Row],[updated_date]],"MMMM"))</f>
        <v>AUGUST</v>
      </c>
      <c r="M5479" s="65" t="str">
        <f>"WEEK "&amp;IF(ROUNDUP(DAY(tbl_raw_data[[#This Row],[updated_date]])/7,0)=5,4,ROUNDUP(DAY(tbl_raw_data[[#This Row],[updated_date]])/7,0))</f>
        <v>WEEK 4</v>
      </c>
      <c r="N5479" s="71" t="str">
        <f>UPPER(VLOOKUP(tbl_raw_data[[#This Row],[Analyst]],settings!$A$1:$B$15,2,0))</f>
        <v>NITESH</v>
      </c>
      <c r="O5479" s="71" t="str">
        <f>TRIM(UPPER(tbl_raw_data[[#This Row],[Outcome]]))</f>
        <v>WITHDRAW</v>
      </c>
      <c r="P5479" s="71" t="str">
        <f>TRIM(UPPER(tbl_raw_data[[#This Row],[Queue Name]]))</f>
        <v>CONSUMER PRE BUREAU</v>
      </c>
      <c r="Q5479" s="71" t="str">
        <f>IF(tbl_raw_data[[#This Row],[time_taken_in_min]]&lt;=settings!$D$2,"SLA_MET","SLA_NOT_MET")</f>
        <v>SLA_MET</v>
      </c>
    </row>
    <row r="5480" spans="1:17" x14ac:dyDescent="0.3">
      <c r="A5480" s="1" t="s">
        <v>6443</v>
      </c>
      <c r="B5480" s="34">
        <v>45165.477650462963</v>
      </c>
      <c r="C5480" s="34">
        <v>45165.481388888889</v>
      </c>
      <c r="D5480" s="15" t="s">
        <v>47</v>
      </c>
      <c r="E5480" s="6" t="s">
        <v>18</v>
      </c>
      <c r="F5480" s="15" t="s">
        <v>24</v>
      </c>
      <c r="G5480" s="9" t="s">
        <v>667</v>
      </c>
      <c r="H5480" s="84" t="str">
        <f t="shared" si="85"/>
        <v>Incomplete Details</v>
      </c>
      <c r="I5480" s="63">
        <f>(tbl_raw_data[[#This Row],[Date Actioned]])-(tbl_raw_data[[#This Row],[Date Tagged]])</f>
        <v>3.7384259267128073E-3</v>
      </c>
      <c r="J5480" s="66">
        <f>HOUR(tbl_raw_data[[#This Row],[time_taken]])*60+MINUTE(tbl_raw_data[[#This Row],[time_taken]])+SECOND(tbl_raw_data[[#This Row],[time_taken]])/60</f>
        <v>5.3833333333333337</v>
      </c>
      <c r="K5480" s="68">
        <f>DATE(YEAR(tbl_raw_data[[#This Row],[Date Actioned]]),MONTH(tbl_raw_data[[#This Row],[Date Actioned]]),DAY(tbl_raw_data[[#This Row],[Date Actioned]]))</f>
        <v>45165</v>
      </c>
      <c r="L5480" s="65" t="str">
        <f>UPPER(TEXT(tbl_raw_data[[#This Row],[updated_date]],"MMMM"))</f>
        <v>AUGUST</v>
      </c>
      <c r="M5480" s="65" t="str">
        <f>"WEEK "&amp;IF(ROUNDUP(DAY(tbl_raw_data[[#This Row],[updated_date]])/7,0)=5,4,ROUNDUP(DAY(tbl_raw_data[[#This Row],[updated_date]])/7,0))</f>
        <v>WEEK 4</v>
      </c>
      <c r="N5480" s="71" t="str">
        <f>UPPER(VLOOKUP(tbl_raw_data[[#This Row],[Analyst]],settings!$A$1:$B$15,2,0))</f>
        <v>SAM</v>
      </c>
      <c r="O5480" s="71" t="str">
        <f>TRIM(UPPER(tbl_raw_data[[#This Row],[Outcome]]))</f>
        <v>WITHDRAW</v>
      </c>
      <c r="P5480" s="71" t="str">
        <f>TRIM(UPPER(tbl_raw_data[[#This Row],[Queue Name]]))</f>
        <v>CONSUMER PRE BUREAU</v>
      </c>
      <c r="Q5480" s="71" t="str">
        <f>IF(tbl_raw_data[[#This Row],[time_taken_in_min]]&lt;=settings!$D$2,"SLA_MET","SLA_NOT_MET")</f>
        <v>SLA_MET</v>
      </c>
    </row>
    <row r="5481" spans="1:17" x14ac:dyDescent="0.3">
      <c r="A5481" s="5" t="s">
        <v>6444</v>
      </c>
      <c r="B5481" s="34">
        <v>45165.486041666663</v>
      </c>
      <c r="C5481" s="34">
        <v>45165.488194444442</v>
      </c>
      <c r="D5481" s="15" t="s">
        <v>47</v>
      </c>
      <c r="E5481" s="6" t="s">
        <v>18</v>
      </c>
      <c r="F5481" s="15" t="s">
        <v>24</v>
      </c>
      <c r="G5481" s="9" t="s">
        <v>706</v>
      </c>
      <c r="H5481" s="84" t="str">
        <f t="shared" si="85"/>
        <v>Incomplete Details</v>
      </c>
      <c r="I5481" s="63">
        <f>(tbl_raw_data[[#This Row],[Date Actioned]])-(tbl_raw_data[[#This Row],[Date Tagged]])</f>
        <v>2.1527777789742686E-3</v>
      </c>
      <c r="J5481" s="66">
        <f>HOUR(tbl_raw_data[[#This Row],[time_taken]])*60+MINUTE(tbl_raw_data[[#This Row],[time_taken]])+SECOND(tbl_raw_data[[#This Row],[time_taken]])/60</f>
        <v>3.1</v>
      </c>
      <c r="K5481" s="68">
        <f>DATE(YEAR(tbl_raw_data[[#This Row],[Date Actioned]]),MONTH(tbl_raw_data[[#This Row],[Date Actioned]]),DAY(tbl_raw_data[[#This Row],[Date Actioned]]))</f>
        <v>45165</v>
      </c>
      <c r="L5481" s="65" t="str">
        <f>UPPER(TEXT(tbl_raw_data[[#This Row],[updated_date]],"MMMM"))</f>
        <v>AUGUST</v>
      </c>
      <c r="M5481" s="65" t="str">
        <f>"WEEK "&amp;IF(ROUNDUP(DAY(tbl_raw_data[[#This Row],[updated_date]])/7,0)=5,4,ROUNDUP(DAY(tbl_raw_data[[#This Row],[updated_date]])/7,0))</f>
        <v>WEEK 4</v>
      </c>
      <c r="N5481" s="71" t="str">
        <f>UPPER(VLOOKUP(tbl_raw_data[[#This Row],[Analyst]],settings!$A$1:$B$15,2,0))</f>
        <v>SAM</v>
      </c>
      <c r="O5481" s="71" t="str">
        <f>TRIM(UPPER(tbl_raw_data[[#This Row],[Outcome]]))</f>
        <v>WITHDRAW</v>
      </c>
      <c r="P5481" s="71" t="str">
        <f>TRIM(UPPER(tbl_raw_data[[#This Row],[Queue Name]]))</f>
        <v>CONSUMER PRE BUREAU</v>
      </c>
      <c r="Q5481" s="71" t="str">
        <f>IF(tbl_raw_data[[#This Row],[time_taken_in_min]]&lt;=settings!$D$2,"SLA_MET","SLA_NOT_MET")</f>
        <v>SLA_MET</v>
      </c>
    </row>
    <row r="5482" spans="1:17" x14ac:dyDescent="0.3">
      <c r="A5482" s="7" t="s">
        <v>6445</v>
      </c>
      <c r="B5482" s="34">
        <v>45165.508379629631</v>
      </c>
      <c r="C5482" s="34">
        <v>45165.516111111108</v>
      </c>
      <c r="D5482" s="15" t="s">
        <v>47</v>
      </c>
      <c r="E5482" s="6" t="s">
        <v>11</v>
      </c>
      <c r="F5482" s="15" t="s">
        <v>24</v>
      </c>
      <c r="G5482" s="9" t="s">
        <v>705</v>
      </c>
      <c r="H5482" s="84" t="str">
        <f t="shared" si="85"/>
        <v>Overdue Bill</v>
      </c>
      <c r="I5482" s="63">
        <f>(tbl_raw_data[[#This Row],[Date Actioned]])-(tbl_raw_data[[#This Row],[Date Tagged]])</f>
        <v>7.7314814770943485E-3</v>
      </c>
      <c r="J5482" s="66">
        <f>HOUR(tbl_raw_data[[#This Row],[time_taken]])*60+MINUTE(tbl_raw_data[[#This Row],[time_taken]])+SECOND(tbl_raw_data[[#This Row],[time_taken]])/60</f>
        <v>11.133333333333333</v>
      </c>
      <c r="K5482" s="68">
        <f>DATE(YEAR(tbl_raw_data[[#This Row],[Date Actioned]]),MONTH(tbl_raw_data[[#This Row],[Date Actioned]]),DAY(tbl_raw_data[[#This Row],[Date Actioned]]))</f>
        <v>45165</v>
      </c>
      <c r="L5482" s="65" t="str">
        <f>UPPER(TEXT(tbl_raw_data[[#This Row],[updated_date]],"MMMM"))</f>
        <v>AUGUST</v>
      </c>
      <c r="M5482" s="65" t="str">
        <f>"WEEK "&amp;IF(ROUNDUP(DAY(tbl_raw_data[[#This Row],[updated_date]])/7,0)=5,4,ROUNDUP(DAY(tbl_raw_data[[#This Row],[updated_date]])/7,0))</f>
        <v>WEEK 4</v>
      </c>
      <c r="N5482" s="71" t="str">
        <f>UPPER(VLOOKUP(tbl_raw_data[[#This Row],[Analyst]],settings!$A$1:$B$15,2,0))</f>
        <v>SAM</v>
      </c>
      <c r="O5482" s="71" t="str">
        <f>TRIM(UPPER(tbl_raw_data[[#This Row],[Outcome]]))</f>
        <v>WITHDRAW</v>
      </c>
      <c r="P5482" s="71" t="str">
        <f>TRIM(UPPER(tbl_raw_data[[#This Row],[Queue Name]]))</f>
        <v>CONSUMER EXISTING</v>
      </c>
      <c r="Q5482" s="71" t="str">
        <f>IF(tbl_raw_data[[#This Row],[time_taken_in_min]]&lt;=settings!$D$2,"SLA_MET","SLA_NOT_MET")</f>
        <v>SLA_MET</v>
      </c>
    </row>
    <row r="5483" spans="1:17" x14ac:dyDescent="0.3">
      <c r="A5483" s="1" t="s">
        <v>6446</v>
      </c>
      <c r="B5483" s="34">
        <v>45165.513194444444</v>
      </c>
      <c r="C5483" s="34">
        <v>45165.522696759261</v>
      </c>
      <c r="D5483" s="15" t="s">
        <v>47</v>
      </c>
      <c r="E5483" s="6" t="s">
        <v>8</v>
      </c>
      <c r="F5483" s="15" t="s">
        <v>21</v>
      </c>
      <c r="G5483" s="9"/>
      <c r="H5483" s="84" t="str">
        <f t="shared" si="85"/>
        <v>Reason Unknown</v>
      </c>
      <c r="I5483" s="63">
        <f>(tbl_raw_data[[#This Row],[Date Actioned]])-(tbl_raw_data[[#This Row],[Date Tagged]])</f>
        <v>9.5023148169275373E-3</v>
      </c>
      <c r="J5483" s="66">
        <f>HOUR(tbl_raw_data[[#This Row],[time_taken]])*60+MINUTE(tbl_raw_data[[#This Row],[time_taken]])+SECOND(tbl_raw_data[[#This Row],[time_taken]])/60</f>
        <v>13.683333333333334</v>
      </c>
      <c r="K5483" s="68">
        <f>DATE(YEAR(tbl_raw_data[[#This Row],[Date Actioned]]),MONTH(tbl_raw_data[[#This Row],[Date Actioned]]),DAY(tbl_raw_data[[#This Row],[Date Actioned]]))</f>
        <v>45165</v>
      </c>
      <c r="L5483" s="65" t="str">
        <f>UPPER(TEXT(tbl_raw_data[[#This Row],[updated_date]],"MMMM"))</f>
        <v>AUGUST</v>
      </c>
      <c r="M5483" s="65" t="str">
        <f>"WEEK "&amp;IF(ROUNDUP(DAY(tbl_raw_data[[#This Row],[updated_date]])/7,0)=5,4,ROUNDUP(DAY(tbl_raw_data[[#This Row],[updated_date]])/7,0))</f>
        <v>WEEK 4</v>
      </c>
      <c r="N5483" s="71" t="str">
        <f>UPPER(VLOOKUP(tbl_raw_data[[#This Row],[Analyst]],settings!$A$1:$B$15,2,0))</f>
        <v>SHAHID</v>
      </c>
      <c r="O5483" s="71" t="str">
        <f>TRIM(UPPER(tbl_raw_data[[#This Row],[Outcome]]))</f>
        <v>WITHDRAW</v>
      </c>
      <c r="P5483" s="71" t="str">
        <f>TRIM(UPPER(tbl_raw_data[[#This Row],[Queue Name]]))</f>
        <v>CONSUMER POST BUREAU</v>
      </c>
      <c r="Q5483" s="71" t="str">
        <f>IF(tbl_raw_data[[#This Row],[time_taken_in_min]]&lt;=settings!$D$2,"SLA_MET","SLA_NOT_MET")</f>
        <v>SLA_MET</v>
      </c>
    </row>
    <row r="5484" spans="1:17" x14ac:dyDescent="0.3">
      <c r="A5484" s="5" t="s">
        <v>6447</v>
      </c>
      <c r="B5484" s="34">
        <v>45165.525254629632</v>
      </c>
      <c r="C5484" s="34">
        <v>45165.532824074071</v>
      </c>
      <c r="D5484" s="15" t="s">
        <v>47</v>
      </c>
      <c r="E5484" s="6" t="s">
        <v>11</v>
      </c>
      <c r="F5484" s="15" t="s">
        <v>21</v>
      </c>
      <c r="G5484" s="9" t="s">
        <v>705</v>
      </c>
      <c r="H5484" s="84" t="str">
        <f t="shared" si="85"/>
        <v>Overdue Bill</v>
      </c>
      <c r="I5484" s="63">
        <f>(tbl_raw_data[[#This Row],[Date Actioned]])-(tbl_raw_data[[#This Row],[Date Tagged]])</f>
        <v>7.5694444385590032E-3</v>
      </c>
      <c r="J5484" s="66">
        <f>HOUR(tbl_raw_data[[#This Row],[time_taken]])*60+MINUTE(tbl_raw_data[[#This Row],[time_taken]])+SECOND(tbl_raw_data[[#This Row],[time_taken]])/60</f>
        <v>10.9</v>
      </c>
      <c r="K5484" s="68">
        <f>DATE(YEAR(tbl_raw_data[[#This Row],[Date Actioned]]),MONTH(tbl_raw_data[[#This Row],[Date Actioned]]),DAY(tbl_raw_data[[#This Row],[Date Actioned]]))</f>
        <v>45165</v>
      </c>
      <c r="L5484" s="65" t="str">
        <f>UPPER(TEXT(tbl_raw_data[[#This Row],[updated_date]],"MMMM"))</f>
        <v>AUGUST</v>
      </c>
      <c r="M5484" s="65" t="str">
        <f>"WEEK "&amp;IF(ROUNDUP(DAY(tbl_raw_data[[#This Row],[updated_date]])/7,0)=5,4,ROUNDUP(DAY(tbl_raw_data[[#This Row],[updated_date]])/7,0))</f>
        <v>WEEK 4</v>
      </c>
      <c r="N5484" s="71" t="str">
        <f>UPPER(VLOOKUP(tbl_raw_data[[#This Row],[Analyst]],settings!$A$1:$B$15,2,0))</f>
        <v>SHAHID</v>
      </c>
      <c r="O5484" s="71" t="str">
        <f>TRIM(UPPER(tbl_raw_data[[#This Row],[Outcome]]))</f>
        <v>WITHDRAW</v>
      </c>
      <c r="P5484" s="71" t="str">
        <f>TRIM(UPPER(tbl_raw_data[[#This Row],[Queue Name]]))</f>
        <v>CONSUMER EXISTING</v>
      </c>
      <c r="Q5484" s="71" t="str">
        <f>IF(tbl_raw_data[[#This Row],[time_taken_in_min]]&lt;=settings!$D$2,"SLA_MET","SLA_NOT_MET")</f>
        <v>SLA_MET</v>
      </c>
    </row>
    <row r="5485" spans="1:17" x14ac:dyDescent="0.3">
      <c r="A5485" s="7" t="s">
        <v>6448</v>
      </c>
      <c r="B5485" s="34">
        <v>45165.525648148148</v>
      </c>
      <c r="C5485" s="34">
        <v>45165.533067129632</v>
      </c>
      <c r="D5485" s="15" t="s">
        <v>47</v>
      </c>
      <c r="E5485" s="6" t="s">
        <v>11</v>
      </c>
      <c r="F5485" s="15" t="s">
        <v>24</v>
      </c>
      <c r="G5485" s="9" t="s">
        <v>705</v>
      </c>
      <c r="H5485" s="84" t="str">
        <f t="shared" si="85"/>
        <v>Overdue Bill</v>
      </c>
      <c r="I5485" s="63">
        <f>(tbl_raw_data[[#This Row],[Date Actioned]])-(tbl_raw_data[[#This Row],[Date Tagged]])</f>
        <v>7.4189814840792678E-3</v>
      </c>
      <c r="J5485" s="66">
        <f>HOUR(tbl_raw_data[[#This Row],[time_taken]])*60+MINUTE(tbl_raw_data[[#This Row],[time_taken]])+SECOND(tbl_raw_data[[#This Row],[time_taken]])/60</f>
        <v>10.683333333333334</v>
      </c>
      <c r="K5485" s="68">
        <f>DATE(YEAR(tbl_raw_data[[#This Row],[Date Actioned]]),MONTH(tbl_raw_data[[#This Row],[Date Actioned]]),DAY(tbl_raw_data[[#This Row],[Date Actioned]]))</f>
        <v>45165</v>
      </c>
      <c r="L5485" s="65" t="str">
        <f>UPPER(TEXT(tbl_raw_data[[#This Row],[updated_date]],"MMMM"))</f>
        <v>AUGUST</v>
      </c>
      <c r="M5485" s="65" t="str">
        <f>"WEEK "&amp;IF(ROUNDUP(DAY(tbl_raw_data[[#This Row],[updated_date]])/7,0)=5,4,ROUNDUP(DAY(tbl_raw_data[[#This Row],[updated_date]])/7,0))</f>
        <v>WEEK 4</v>
      </c>
      <c r="N5485" s="71" t="str">
        <f>UPPER(VLOOKUP(tbl_raw_data[[#This Row],[Analyst]],settings!$A$1:$B$15,2,0))</f>
        <v>SAM</v>
      </c>
      <c r="O5485" s="71" t="str">
        <f>TRIM(UPPER(tbl_raw_data[[#This Row],[Outcome]]))</f>
        <v>WITHDRAW</v>
      </c>
      <c r="P5485" s="71" t="str">
        <f>TRIM(UPPER(tbl_raw_data[[#This Row],[Queue Name]]))</f>
        <v>CONSUMER EXISTING</v>
      </c>
      <c r="Q5485" s="71" t="str">
        <f>IF(tbl_raw_data[[#This Row],[time_taken_in_min]]&lt;=settings!$D$2,"SLA_MET","SLA_NOT_MET")</f>
        <v>SLA_MET</v>
      </c>
    </row>
    <row r="5486" spans="1:17" x14ac:dyDescent="0.3">
      <c r="A5486" s="1" t="s">
        <v>6449</v>
      </c>
      <c r="B5486" s="34">
        <v>45165.54724537037</v>
      </c>
      <c r="C5486" s="34">
        <v>45165.552372685182</v>
      </c>
      <c r="D5486" s="15" t="s">
        <v>47</v>
      </c>
      <c r="E5486" s="6" t="s">
        <v>18</v>
      </c>
      <c r="F5486" s="15" t="s">
        <v>24</v>
      </c>
      <c r="G5486" s="9" t="s">
        <v>918</v>
      </c>
      <c r="H5486" s="84" t="str">
        <f t="shared" si="85"/>
        <v>Incomplete Details</v>
      </c>
      <c r="I5486" s="63">
        <f>(tbl_raw_data[[#This Row],[Date Actioned]])-(tbl_raw_data[[#This Row],[Date Tagged]])</f>
        <v>5.1273148128530011E-3</v>
      </c>
      <c r="J5486" s="66">
        <f>HOUR(tbl_raw_data[[#This Row],[time_taken]])*60+MINUTE(tbl_raw_data[[#This Row],[time_taken]])+SECOND(tbl_raw_data[[#This Row],[time_taken]])/60</f>
        <v>7.3833333333333337</v>
      </c>
      <c r="K5486" s="68">
        <f>DATE(YEAR(tbl_raw_data[[#This Row],[Date Actioned]]),MONTH(tbl_raw_data[[#This Row],[Date Actioned]]),DAY(tbl_raw_data[[#This Row],[Date Actioned]]))</f>
        <v>45165</v>
      </c>
      <c r="L5486" s="65" t="str">
        <f>UPPER(TEXT(tbl_raw_data[[#This Row],[updated_date]],"MMMM"))</f>
        <v>AUGUST</v>
      </c>
      <c r="M5486" s="65" t="str">
        <f>"WEEK "&amp;IF(ROUNDUP(DAY(tbl_raw_data[[#This Row],[updated_date]])/7,0)=5,4,ROUNDUP(DAY(tbl_raw_data[[#This Row],[updated_date]])/7,0))</f>
        <v>WEEK 4</v>
      </c>
      <c r="N5486" s="71" t="str">
        <f>UPPER(VLOOKUP(tbl_raw_data[[#This Row],[Analyst]],settings!$A$1:$B$15,2,0))</f>
        <v>SAM</v>
      </c>
      <c r="O5486" s="71" t="str">
        <f>TRIM(UPPER(tbl_raw_data[[#This Row],[Outcome]]))</f>
        <v>WITHDRAW</v>
      </c>
      <c r="P5486" s="71" t="str">
        <f>TRIM(UPPER(tbl_raw_data[[#This Row],[Queue Name]]))</f>
        <v>CONSUMER PRE BUREAU</v>
      </c>
      <c r="Q5486" s="71" t="str">
        <f>IF(tbl_raw_data[[#This Row],[time_taken_in_min]]&lt;=settings!$D$2,"SLA_MET","SLA_NOT_MET")</f>
        <v>SLA_MET</v>
      </c>
    </row>
    <row r="5487" spans="1:17" x14ac:dyDescent="0.3">
      <c r="A5487" s="5" t="s">
        <v>6450</v>
      </c>
      <c r="B5487" s="34">
        <v>45165.550983796296</v>
      </c>
      <c r="C5487" s="34">
        <v>45165.571388888886</v>
      </c>
      <c r="D5487" s="15" t="s">
        <v>47</v>
      </c>
      <c r="E5487" s="6" t="s">
        <v>8</v>
      </c>
      <c r="F5487" s="15" t="s">
        <v>22</v>
      </c>
      <c r="G5487" s="9"/>
      <c r="H5487" s="84" t="str">
        <f t="shared" si="85"/>
        <v>Reason Unknown</v>
      </c>
      <c r="I5487" s="63">
        <f>(tbl_raw_data[[#This Row],[Date Actioned]])-(tbl_raw_data[[#This Row],[Date Tagged]])</f>
        <v>2.0405092589498963E-2</v>
      </c>
      <c r="J5487" s="66">
        <f>HOUR(tbl_raw_data[[#This Row],[time_taken]])*60+MINUTE(tbl_raw_data[[#This Row],[time_taken]])+SECOND(tbl_raw_data[[#This Row],[time_taken]])/60</f>
        <v>29.383333333333333</v>
      </c>
      <c r="K5487" s="68">
        <f>DATE(YEAR(tbl_raw_data[[#This Row],[Date Actioned]]),MONTH(tbl_raw_data[[#This Row],[Date Actioned]]),DAY(tbl_raw_data[[#This Row],[Date Actioned]]))</f>
        <v>45165</v>
      </c>
      <c r="L5487" s="65" t="str">
        <f>UPPER(TEXT(tbl_raw_data[[#This Row],[updated_date]],"MMMM"))</f>
        <v>AUGUST</v>
      </c>
      <c r="M5487" s="65" t="str">
        <f>"WEEK "&amp;IF(ROUNDUP(DAY(tbl_raw_data[[#This Row],[updated_date]])/7,0)=5,4,ROUNDUP(DAY(tbl_raw_data[[#This Row],[updated_date]])/7,0))</f>
        <v>WEEK 4</v>
      </c>
      <c r="N5487" s="71" t="str">
        <f>UPPER(VLOOKUP(tbl_raw_data[[#This Row],[Analyst]],settings!$A$1:$B$15,2,0))</f>
        <v>ROHAN</v>
      </c>
      <c r="O5487" s="71" t="str">
        <f>TRIM(UPPER(tbl_raw_data[[#This Row],[Outcome]]))</f>
        <v>WITHDRAW</v>
      </c>
      <c r="P5487" s="71" t="str">
        <f>TRIM(UPPER(tbl_raw_data[[#This Row],[Queue Name]]))</f>
        <v>CONSUMER POST BUREAU</v>
      </c>
      <c r="Q5487" s="71" t="str">
        <f>IF(tbl_raw_data[[#This Row],[time_taken_in_min]]&lt;=settings!$D$2,"SLA_MET","SLA_NOT_MET")</f>
        <v>SLA_NOT_MET</v>
      </c>
    </row>
    <row r="5488" spans="1:17" x14ac:dyDescent="0.3">
      <c r="A5488" s="7" t="s">
        <v>6451</v>
      </c>
      <c r="B5488" s="34">
        <v>45165.551828703705</v>
      </c>
      <c r="C5488" s="34">
        <v>45165.557106481479</v>
      </c>
      <c r="D5488" s="15" t="s">
        <v>47</v>
      </c>
      <c r="E5488" s="6" t="s">
        <v>8</v>
      </c>
      <c r="F5488" s="15" t="s">
        <v>24</v>
      </c>
      <c r="G5488" s="9" t="s">
        <v>667</v>
      </c>
      <c r="H5488" s="84" t="str">
        <f t="shared" si="85"/>
        <v>Incomplete Details</v>
      </c>
      <c r="I5488" s="63">
        <f>(tbl_raw_data[[#This Row],[Date Actioned]])-(tbl_raw_data[[#This Row],[Date Tagged]])</f>
        <v>5.277777774608694E-3</v>
      </c>
      <c r="J5488" s="66">
        <f>HOUR(tbl_raw_data[[#This Row],[time_taken]])*60+MINUTE(tbl_raw_data[[#This Row],[time_taken]])+SECOND(tbl_raw_data[[#This Row],[time_taken]])/60</f>
        <v>7.6</v>
      </c>
      <c r="K5488" s="68">
        <f>DATE(YEAR(tbl_raw_data[[#This Row],[Date Actioned]]),MONTH(tbl_raw_data[[#This Row],[Date Actioned]]),DAY(tbl_raw_data[[#This Row],[Date Actioned]]))</f>
        <v>45165</v>
      </c>
      <c r="L5488" s="65" t="str">
        <f>UPPER(TEXT(tbl_raw_data[[#This Row],[updated_date]],"MMMM"))</f>
        <v>AUGUST</v>
      </c>
      <c r="M5488" s="65" t="str">
        <f>"WEEK "&amp;IF(ROUNDUP(DAY(tbl_raw_data[[#This Row],[updated_date]])/7,0)=5,4,ROUNDUP(DAY(tbl_raw_data[[#This Row],[updated_date]])/7,0))</f>
        <v>WEEK 4</v>
      </c>
      <c r="N5488" s="71" t="str">
        <f>UPPER(VLOOKUP(tbl_raw_data[[#This Row],[Analyst]],settings!$A$1:$B$15,2,0))</f>
        <v>SAM</v>
      </c>
      <c r="O5488" s="71" t="str">
        <f>TRIM(UPPER(tbl_raw_data[[#This Row],[Outcome]]))</f>
        <v>WITHDRAW</v>
      </c>
      <c r="P5488" s="71" t="str">
        <f>TRIM(UPPER(tbl_raw_data[[#This Row],[Queue Name]]))</f>
        <v>CONSUMER POST BUREAU</v>
      </c>
      <c r="Q5488" s="71" t="str">
        <f>IF(tbl_raw_data[[#This Row],[time_taken_in_min]]&lt;=settings!$D$2,"SLA_MET","SLA_NOT_MET")</f>
        <v>SLA_MET</v>
      </c>
    </row>
    <row r="5489" spans="1:17" x14ac:dyDescent="0.3">
      <c r="A5489" s="1" t="s">
        <v>6452</v>
      </c>
      <c r="B5489" s="34">
        <v>45165.565138888887</v>
      </c>
      <c r="C5489" s="34">
        <v>45165.575428240743</v>
      </c>
      <c r="D5489" s="15" t="s">
        <v>47</v>
      </c>
      <c r="E5489" s="6" t="s">
        <v>18</v>
      </c>
      <c r="F5489" s="15" t="s">
        <v>206</v>
      </c>
      <c r="G5489" s="9" t="s">
        <v>667</v>
      </c>
      <c r="H5489" s="84" t="str">
        <f t="shared" si="85"/>
        <v>Incomplete Details</v>
      </c>
      <c r="I5489" s="63">
        <f>(tbl_raw_data[[#This Row],[Date Actioned]])-(tbl_raw_data[[#This Row],[Date Tagged]])</f>
        <v>1.0289351856044959E-2</v>
      </c>
      <c r="J5489" s="66">
        <f>HOUR(tbl_raw_data[[#This Row],[time_taken]])*60+MINUTE(tbl_raw_data[[#This Row],[time_taken]])+SECOND(tbl_raw_data[[#This Row],[time_taken]])/60</f>
        <v>14.816666666666666</v>
      </c>
      <c r="K5489" s="68">
        <f>DATE(YEAR(tbl_raw_data[[#This Row],[Date Actioned]]),MONTH(tbl_raw_data[[#This Row],[Date Actioned]]),DAY(tbl_raw_data[[#This Row],[Date Actioned]]))</f>
        <v>45165</v>
      </c>
      <c r="L5489" s="65" t="str">
        <f>UPPER(TEXT(tbl_raw_data[[#This Row],[updated_date]],"MMMM"))</f>
        <v>AUGUST</v>
      </c>
      <c r="M5489" s="65" t="str">
        <f>"WEEK "&amp;IF(ROUNDUP(DAY(tbl_raw_data[[#This Row],[updated_date]])/7,0)=5,4,ROUNDUP(DAY(tbl_raw_data[[#This Row],[updated_date]])/7,0))</f>
        <v>WEEK 4</v>
      </c>
      <c r="N5489" s="71" t="str">
        <f>UPPER(VLOOKUP(tbl_raw_data[[#This Row],[Analyst]],settings!$A$1:$B$15,2,0))</f>
        <v>HARDIK</v>
      </c>
      <c r="O5489" s="71" t="str">
        <f>TRIM(UPPER(tbl_raw_data[[#This Row],[Outcome]]))</f>
        <v>WITHDRAW</v>
      </c>
      <c r="P5489" s="71" t="str">
        <f>TRIM(UPPER(tbl_raw_data[[#This Row],[Queue Name]]))</f>
        <v>CONSUMER PRE BUREAU</v>
      </c>
      <c r="Q5489" s="71" t="str">
        <f>IF(tbl_raw_data[[#This Row],[time_taken_in_min]]&lt;=settings!$D$2,"SLA_MET","SLA_NOT_MET")</f>
        <v>SLA_MET</v>
      </c>
    </row>
    <row r="5490" spans="1:17" x14ac:dyDescent="0.3">
      <c r="A5490" s="5" t="s">
        <v>6453</v>
      </c>
      <c r="B5490" s="34">
        <v>45165.571331018517</v>
      </c>
      <c r="C5490" s="34">
        <v>45165.576319444444</v>
      </c>
      <c r="D5490" s="15" t="s">
        <v>47</v>
      </c>
      <c r="E5490" s="6" t="s">
        <v>11</v>
      </c>
      <c r="F5490" s="15" t="s">
        <v>24</v>
      </c>
      <c r="G5490" s="9" t="s">
        <v>667</v>
      </c>
      <c r="H5490" s="84" t="str">
        <f t="shared" si="85"/>
        <v>Incomplete Details</v>
      </c>
      <c r="I5490" s="63">
        <f>(tbl_raw_data[[#This Row],[Date Actioned]])-(tbl_raw_data[[#This Row],[Date Tagged]])</f>
        <v>4.9884259278769605E-3</v>
      </c>
      <c r="J5490" s="66">
        <f>HOUR(tbl_raw_data[[#This Row],[time_taken]])*60+MINUTE(tbl_raw_data[[#This Row],[time_taken]])+SECOND(tbl_raw_data[[#This Row],[time_taken]])/60</f>
        <v>7.1833333333333336</v>
      </c>
      <c r="K5490" s="68">
        <f>DATE(YEAR(tbl_raw_data[[#This Row],[Date Actioned]]),MONTH(tbl_raw_data[[#This Row],[Date Actioned]]),DAY(tbl_raw_data[[#This Row],[Date Actioned]]))</f>
        <v>45165</v>
      </c>
      <c r="L5490" s="65" t="str">
        <f>UPPER(TEXT(tbl_raw_data[[#This Row],[updated_date]],"MMMM"))</f>
        <v>AUGUST</v>
      </c>
      <c r="M5490" s="65" t="str">
        <f>"WEEK "&amp;IF(ROUNDUP(DAY(tbl_raw_data[[#This Row],[updated_date]])/7,0)=5,4,ROUNDUP(DAY(tbl_raw_data[[#This Row],[updated_date]])/7,0))</f>
        <v>WEEK 4</v>
      </c>
      <c r="N5490" s="71" t="str">
        <f>UPPER(VLOOKUP(tbl_raw_data[[#This Row],[Analyst]],settings!$A$1:$B$15,2,0))</f>
        <v>SAM</v>
      </c>
      <c r="O5490" s="71" t="str">
        <f>TRIM(UPPER(tbl_raw_data[[#This Row],[Outcome]]))</f>
        <v>WITHDRAW</v>
      </c>
      <c r="P5490" s="71" t="str">
        <f>TRIM(UPPER(tbl_raw_data[[#This Row],[Queue Name]]))</f>
        <v>CONSUMER EXISTING</v>
      </c>
      <c r="Q5490" s="71" t="str">
        <f>IF(tbl_raw_data[[#This Row],[time_taken_in_min]]&lt;=settings!$D$2,"SLA_MET","SLA_NOT_MET")</f>
        <v>SLA_MET</v>
      </c>
    </row>
    <row r="5491" spans="1:17" x14ac:dyDescent="0.3">
      <c r="A5491" s="7" t="s">
        <v>6454</v>
      </c>
      <c r="B5491" s="34">
        <v>45165.577094907407</v>
      </c>
      <c r="C5491" s="34">
        <v>45165.580150462964</v>
      </c>
      <c r="D5491" s="15" t="s">
        <v>47</v>
      </c>
      <c r="E5491" s="6" t="s">
        <v>18</v>
      </c>
      <c r="F5491" s="15" t="s">
        <v>206</v>
      </c>
      <c r="G5491" s="9" t="s">
        <v>919</v>
      </c>
      <c r="H5491" s="84" t="str">
        <f t="shared" si="85"/>
        <v>Incorrect Queue</v>
      </c>
      <c r="I5491" s="63">
        <f>(tbl_raw_data[[#This Row],[Date Actioned]])-(tbl_raw_data[[#This Row],[Date Tagged]])</f>
        <v>3.055555556784384E-3</v>
      </c>
      <c r="J5491" s="66">
        <f>HOUR(tbl_raw_data[[#This Row],[time_taken]])*60+MINUTE(tbl_raw_data[[#This Row],[time_taken]])+SECOND(tbl_raw_data[[#This Row],[time_taken]])/60</f>
        <v>4.4000000000000004</v>
      </c>
      <c r="K5491" s="68">
        <f>DATE(YEAR(tbl_raw_data[[#This Row],[Date Actioned]]),MONTH(tbl_raw_data[[#This Row],[Date Actioned]]),DAY(tbl_raw_data[[#This Row],[Date Actioned]]))</f>
        <v>45165</v>
      </c>
      <c r="L5491" s="65" t="str">
        <f>UPPER(TEXT(tbl_raw_data[[#This Row],[updated_date]],"MMMM"))</f>
        <v>AUGUST</v>
      </c>
      <c r="M5491" s="65" t="str">
        <f>"WEEK "&amp;IF(ROUNDUP(DAY(tbl_raw_data[[#This Row],[updated_date]])/7,0)=5,4,ROUNDUP(DAY(tbl_raw_data[[#This Row],[updated_date]])/7,0))</f>
        <v>WEEK 4</v>
      </c>
      <c r="N5491" s="71" t="str">
        <f>UPPER(VLOOKUP(tbl_raw_data[[#This Row],[Analyst]],settings!$A$1:$B$15,2,0))</f>
        <v>HARDIK</v>
      </c>
      <c r="O5491" s="71" t="str">
        <f>TRIM(UPPER(tbl_raw_data[[#This Row],[Outcome]]))</f>
        <v>WITHDRAW</v>
      </c>
      <c r="P5491" s="71" t="str">
        <f>TRIM(UPPER(tbl_raw_data[[#This Row],[Queue Name]]))</f>
        <v>CONSUMER PRE BUREAU</v>
      </c>
      <c r="Q5491" s="71" t="str">
        <f>IF(tbl_raw_data[[#This Row],[time_taken_in_min]]&lt;=settings!$D$2,"SLA_MET","SLA_NOT_MET")</f>
        <v>SLA_MET</v>
      </c>
    </row>
    <row r="5492" spans="1:17" x14ac:dyDescent="0.3">
      <c r="A5492" s="1" t="s">
        <v>6455</v>
      </c>
      <c r="B5492" s="34">
        <v>45165.579456018517</v>
      </c>
      <c r="C5492" s="34">
        <v>45165.58185185185</v>
      </c>
      <c r="D5492" s="15" t="s">
        <v>47</v>
      </c>
      <c r="E5492" s="6" t="s">
        <v>18</v>
      </c>
      <c r="F5492" s="15" t="s">
        <v>24</v>
      </c>
      <c r="G5492" s="9" t="s">
        <v>706</v>
      </c>
      <c r="H5492" s="84" t="str">
        <f t="shared" si="85"/>
        <v>Incomplete Details</v>
      </c>
      <c r="I5492" s="63">
        <f>(tbl_raw_data[[#This Row],[Date Actioned]])-(tbl_raw_data[[#This Row],[Date Tagged]])</f>
        <v>2.3958333331393078E-3</v>
      </c>
      <c r="J5492" s="66">
        <f>HOUR(tbl_raw_data[[#This Row],[time_taken]])*60+MINUTE(tbl_raw_data[[#This Row],[time_taken]])+SECOND(tbl_raw_data[[#This Row],[time_taken]])/60</f>
        <v>3.45</v>
      </c>
      <c r="K5492" s="68">
        <f>DATE(YEAR(tbl_raw_data[[#This Row],[Date Actioned]]),MONTH(tbl_raw_data[[#This Row],[Date Actioned]]),DAY(tbl_raw_data[[#This Row],[Date Actioned]]))</f>
        <v>45165</v>
      </c>
      <c r="L5492" s="65" t="str">
        <f>UPPER(TEXT(tbl_raw_data[[#This Row],[updated_date]],"MMMM"))</f>
        <v>AUGUST</v>
      </c>
      <c r="M5492" s="65" t="str">
        <f>"WEEK "&amp;IF(ROUNDUP(DAY(tbl_raw_data[[#This Row],[updated_date]])/7,0)=5,4,ROUNDUP(DAY(tbl_raw_data[[#This Row],[updated_date]])/7,0))</f>
        <v>WEEK 4</v>
      </c>
      <c r="N5492" s="71" t="str">
        <f>UPPER(VLOOKUP(tbl_raw_data[[#This Row],[Analyst]],settings!$A$1:$B$15,2,0))</f>
        <v>SAM</v>
      </c>
      <c r="O5492" s="71" t="str">
        <f>TRIM(UPPER(tbl_raw_data[[#This Row],[Outcome]]))</f>
        <v>WITHDRAW</v>
      </c>
      <c r="P5492" s="71" t="str">
        <f>TRIM(UPPER(tbl_raw_data[[#This Row],[Queue Name]]))</f>
        <v>CONSUMER PRE BUREAU</v>
      </c>
      <c r="Q5492" s="71" t="str">
        <f>IF(tbl_raw_data[[#This Row],[time_taken_in_min]]&lt;=settings!$D$2,"SLA_MET","SLA_NOT_MET")</f>
        <v>SLA_MET</v>
      </c>
    </row>
    <row r="5493" spans="1:17" x14ac:dyDescent="0.3">
      <c r="A5493" s="5" t="s">
        <v>6456</v>
      </c>
      <c r="B5493" s="34">
        <v>45165.58048611111</v>
      </c>
      <c r="C5493" s="34">
        <v>45165.59480324074</v>
      </c>
      <c r="D5493" s="15" t="s">
        <v>47</v>
      </c>
      <c r="E5493" s="6" t="s">
        <v>8</v>
      </c>
      <c r="F5493" s="15" t="s">
        <v>12</v>
      </c>
      <c r="G5493" s="9"/>
      <c r="H5493" s="84" t="str">
        <f t="shared" si="85"/>
        <v>Reason Unknown</v>
      </c>
      <c r="I5493" s="63">
        <f>(tbl_raw_data[[#This Row],[Date Actioned]])-(tbl_raw_data[[#This Row],[Date Tagged]])</f>
        <v>1.43171296294895E-2</v>
      </c>
      <c r="J5493" s="66">
        <f>HOUR(tbl_raw_data[[#This Row],[time_taken]])*60+MINUTE(tbl_raw_data[[#This Row],[time_taken]])+SECOND(tbl_raw_data[[#This Row],[time_taken]])/60</f>
        <v>20.616666666666667</v>
      </c>
      <c r="K5493" s="68">
        <f>DATE(YEAR(tbl_raw_data[[#This Row],[Date Actioned]]),MONTH(tbl_raw_data[[#This Row],[Date Actioned]]),DAY(tbl_raw_data[[#This Row],[Date Actioned]]))</f>
        <v>45165</v>
      </c>
      <c r="L5493" s="65" t="str">
        <f>UPPER(TEXT(tbl_raw_data[[#This Row],[updated_date]],"MMMM"))</f>
        <v>AUGUST</v>
      </c>
      <c r="M5493" s="65" t="str">
        <f>"WEEK "&amp;IF(ROUNDUP(DAY(tbl_raw_data[[#This Row],[updated_date]])/7,0)=5,4,ROUNDUP(DAY(tbl_raw_data[[#This Row],[updated_date]])/7,0))</f>
        <v>WEEK 4</v>
      </c>
      <c r="N5493" s="71" t="str">
        <f>UPPER(VLOOKUP(tbl_raw_data[[#This Row],[Analyst]],settings!$A$1:$B$15,2,0))</f>
        <v>NITESH</v>
      </c>
      <c r="O5493" s="71" t="str">
        <f>TRIM(UPPER(tbl_raw_data[[#This Row],[Outcome]]))</f>
        <v>WITHDRAW</v>
      </c>
      <c r="P5493" s="71" t="str">
        <f>TRIM(UPPER(tbl_raw_data[[#This Row],[Queue Name]]))</f>
        <v>CONSUMER POST BUREAU</v>
      </c>
      <c r="Q5493" s="71" t="str">
        <f>IF(tbl_raw_data[[#This Row],[time_taken_in_min]]&lt;=settings!$D$2,"SLA_MET","SLA_NOT_MET")</f>
        <v>SLA_NOT_MET</v>
      </c>
    </row>
    <row r="5494" spans="1:17" x14ac:dyDescent="0.3">
      <c r="A5494" s="7" t="s">
        <v>6457</v>
      </c>
      <c r="B5494" s="34">
        <v>45165.582280092596</v>
      </c>
      <c r="C5494" s="34">
        <v>45165.590590277781</v>
      </c>
      <c r="D5494" s="15" t="s">
        <v>47</v>
      </c>
      <c r="E5494" s="6" t="s">
        <v>8</v>
      </c>
      <c r="F5494" s="15" t="s">
        <v>206</v>
      </c>
      <c r="G5494" s="9"/>
      <c r="H5494" s="84" t="str">
        <f t="shared" si="85"/>
        <v>Reason Unknown</v>
      </c>
      <c r="I5494" s="63">
        <f>(tbl_raw_data[[#This Row],[Date Actioned]])-(tbl_raw_data[[#This Row],[Date Tagged]])</f>
        <v>8.3101851851097308E-3</v>
      </c>
      <c r="J5494" s="66">
        <f>HOUR(tbl_raw_data[[#This Row],[time_taken]])*60+MINUTE(tbl_raw_data[[#This Row],[time_taken]])+SECOND(tbl_raw_data[[#This Row],[time_taken]])/60</f>
        <v>11.966666666666667</v>
      </c>
      <c r="K5494" s="68">
        <f>DATE(YEAR(tbl_raw_data[[#This Row],[Date Actioned]]),MONTH(tbl_raw_data[[#This Row],[Date Actioned]]),DAY(tbl_raw_data[[#This Row],[Date Actioned]]))</f>
        <v>45165</v>
      </c>
      <c r="L5494" s="65" t="str">
        <f>UPPER(TEXT(tbl_raw_data[[#This Row],[updated_date]],"MMMM"))</f>
        <v>AUGUST</v>
      </c>
      <c r="M5494" s="65" t="str">
        <f>"WEEK "&amp;IF(ROUNDUP(DAY(tbl_raw_data[[#This Row],[updated_date]])/7,0)=5,4,ROUNDUP(DAY(tbl_raw_data[[#This Row],[updated_date]])/7,0))</f>
        <v>WEEK 4</v>
      </c>
      <c r="N5494" s="71" t="str">
        <f>UPPER(VLOOKUP(tbl_raw_data[[#This Row],[Analyst]],settings!$A$1:$B$15,2,0))</f>
        <v>HARDIK</v>
      </c>
      <c r="O5494" s="71" t="str">
        <f>TRIM(UPPER(tbl_raw_data[[#This Row],[Outcome]]))</f>
        <v>WITHDRAW</v>
      </c>
      <c r="P5494" s="71" t="str">
        <f>TRIM(UPPER(tbl_raw_data[[#This Row],[Queue Name]]))</f>
        <v>CONSUMER POST BUREAU</v>
      </c>
      <c r="Q5494" s="71" t="str">
        <f>IF(tbl_raw_data[[#This Row],[time_taken_in_min]]&lt;=settings!$D$2,"SLA_MET","SLA_NOT_MET")</f>
        <v>SLA_MET</v>
      </c>
    </row>
    <row r="5495" spans="1:17" x14ac:dyDescent="0.3">
      <c r="A5495" s="1" t="s">
        <v>6458</v>
      </c>
      <c r="B5495" s="34">
        <v>45165.5859837963</v>
      </c>
      <c r="C5495" s="34">
        <v>45165.592881944445</v>
      </c>
      <c r="D5495" s="15" t="s">
        <v>47</v>
      </c>
      <c r="E5495" s="6" t="s">
        <v>11</v>
      </c>
      <c r="F5495" s="15" t="s">
        <v>24</v>
      </c>
      <c r="G5495" s="9" t="s">
        <v>667</v>
      </c>
      <c r="H5495" s="84" t="str">
        <f t="shared" si="85"/>
        <v>Incomplete Details</v>
      </c>
      <c r="I5495" s="63">
        <f>(tbl_raw_data[[#This Row],[Date Actioned]])-(tbl_raw_data[[#This Row],[Date Tagged]])</f>
        <v>6.8981481454102322E-3</v>
      </c>
      <c r="J5495" s="66">
        <f>HOUR(tbl_raw_data[[#This Row],[time_taken]])*60+MINUTE(tbl_raw_data[[#This Row],[time_taken]])+SECOND(tbl_raw_data[[#This Row],[time_taken]])/60</f>
        <v>9.9333333333333336</v>
      </c>
      <c r="K5495" s="68">
        <f>DATE(YEAR(tbl_raw_data[[#This Row],[Date Actioned]]),MONTH(tbl_raw_data[[#This Row],[Date Actioned]]),DAY(tbl_raw_data[[#This Row],[Date Actioned]]))</f>
        <v>45165</v>
      </c>
      <c r="L5495" s="65" t="str">
        <f>UPPER(TEXT(tbl_raw_data[[#This Row],[updated_date]],"MMMM"))</f>
        <v>AUGUST</v>
      </c>
      <c r="M5495" s="65" t="str">
        <f>"WEEK "&amp;IF(ROUNDUP(DAY(tbl_raw_data[[#This Row],[updated_date]])/7,0)=5,4,ROUNDUP(DAY(tbl_raw_data[[#This Row],[updated_date]])/7,0))</f>
        <v>WEEK 4</v>
      </c>
      <c r="N5495" s="71" t="str">
        <f>UPPER(VLOOKUP(tbl_raw_data[[#This Row],[Analyst]],settings!$A$1:$B$15,2,0))</f>
        <v>SAM</v>
      </c>
      <c r="O5495" s="71" t="str">
        <f>TRIM(UPPER(tbl_raw_data[[#This Row],[Outcome]]))</f>
        <v>WITHDRAW</v>
      </c>
      <c r="P5495" s="71" t="str">
        <f>TRIM(UPPER(tbl_raw_data[[#This Row],[Queue Name]]))</f>
        <v>CONSUMER EXISTING</v>
      </c>
      <c r="Q5495" s="71" t="str">
        <f>IF(tbl_raw_data[[#This Row],[time_taken_in_min]]&lt;=settings!$D$2,"SLA_MET","SLA_NOT_MET")</f>
        <v>SLA_MET</v>
      </c>
    </row>
    <row r="5496" spans="1:17" x14ac:dyDescent="0.3">
      <c r="A5496" s="5" t="s">
        <v>6459</v>
      </c>
      <c r="B5496" s="34">
        <v>45165.595949074072</v>
      </c>
      <c r="C5496" s="34">
        <v>45165.600358796299</v>
      </c>
      <c r="D5496" s="15" t="s">
        <v>47</v>
      </c>
      <c r="E5496" s="6" t="s">
        <v>18</v>
      </c>
      <c r="F5496" s="15" t="s">
        <v>206</v>
      </c>
      <c r="G5496" s="9" t="s">
        <v>920</v>
      </c>
      <c r="H5496" s="84" t="str">
        <f t="shared" si="85"/>
        <v>Incomplete Details</v>
      </c>
      <c r="I5496" s="63">
        <f>(tbl_raw_data[[#This Row],[Date Actioned]])-(tbl_raw_data[[#This Row],[Date Tagged]])</f>
        <v>4.4097222271375358E-3</v>
      </c>
      <c r="J5496" s="66">
        <f>HOUR(tbl_raw_data[[#This Row],[time_taken]])*60+MINUTE(tbl_raw_data[[#This Row],[time_taken]])+SECOND(tbl_raw_data[[#This Row],[time_taken]])/60</f>
        <v>6.35</v>
      </c>
      <c r="K5496" s="68">
        <f>DATE(YEAR(tbl_raw_data[[#This Row],[Date Actioned]]),MONTH(tbl_raw_data[[#This Row],[Date Actioned]]),DAY(tbl_raw_data[[#This Row],[Date Actioned]]))</f>
        <v>45165</v>
      </c>
      <c r="L5496" s="65" t="str">
        <f>UPPER(TEXT(tbl_raw_data[[#This Row],[updated_date]],"MMMM"))</f>
        <v>AUGUST</v>
      </c>
      <c r="M5496" s="65" t="str">
        <f>"WEEK "&amp;IF(ROUNDUP(DAY(tbl_raw_data[[#This Row],[updated_date]])/7,0)=5,4,ROUNDUP(DAY(tbl_raw_data[[#This Row],[updated_date]])/7,0))</f>
        <v>WEEK 4</v>
      </c>
      <c r="N5496" s="71" t="str">
        <f>UPPER(VLOOKUP(tbl_raw_data[[#This Row],[Analyst]],settings!$A$1:$B$15,2,0))</f>
        <v>HARDIK</v>
      </c>
      <c r="O5496" s="71" t="str">
        <f>TRIM(UPPER(tbl_raw_data[[#This Row],[Outcome]]))</f>
        <v>WITHDRAW</v>
      </c>
      <c r="P5496" s="71" t="str">
        <f>TRIM(UPPER(tbl_raw_data[[#This Row],[Queue Name]]))</f>
        <v>CONSUMER PRE BUREAU</v>
      </c>
      <c r="Q5496" s="71" t="str">
        <f>IF(tbl_raw_data[[#This Row],[time_taken_in_min]]&lt;=settings!$D$2,"SLA_MET","SLA_NOT_MET")</f>
        <v>SLA_MET</v>
      </c>
    </row>
    <row r="5497" spans="1:17" x14ac:dyDescent="0.3">
      <c r="A5497" s="7" t="s">
        <v>6460</v>
      </c>
      <c r="B5497" s="34">
        <v>45165.597488425927</v>
      </c>
      <c r="C5497" s="34">
        <v>45165.604733796295</v>
      </c>
      <c r="D5497" s="15" t="s">
        <v>47</v>
      </c>
      <c r="E5497" s="6" t="s">
        <v>18</v>
      </c>
      <c r="F5497" s="15" t="s">
        <v>206</v>
      </c>
      <c r="G5497" s="9" t="s">
        <v>921</v>
      </c>
      <c r="H5497" s="84" t="str">
        <f t="shared" si="85"/>
        <v>Incomplete Details</v>
      </c>
      <c r="I5497" s="63">
        <f>(tbl_raw_data[[#This Row],[Date Actioned]])-(tbl_raw_data[[#This Row],[Date Tagged]])</f>
        <v>7.2453703687642701E-3</v>
      </c>
      <c r="J5497" s="66">
        <f>HOUR(tbl_raw_data[[#This Row],[time_taken]])*60+MINUTE(tbl_raw_data[[#This Row],[time_taken]])+SECOND(tbl_raw_data[[#This Row],[time_taken]])/60</f>
        <v>10.433333333333334</v>
      </c>
      <c r="K5497" s="68">
        <f>DATE(YEAR(tbl_raw_data[[#This Row],[Date Actioned]]),MONTH(tbl_raw_data[[#This Row],[Date Actioned]]),DAY(tbl_raw_data[[#This Row],[Date Actioned]]))</f>
        <v>45165</v>
      </c>
      <c r="L5497" s="65" t="str">
        <f>UPPER(TEXT(tbl_raw_data[[#This Row],[updated_date]],"MMMM"))</f>
        <v>AUGUST</v>
      </c>
      <c r="M5497" s="65" t="str">
        <f>"WEEK "&amp;IF(ROUNDUP(DAY(tbl_raw_data[[#This Row],[updated_date]])/7,0)=5,4,ROUNDUP(DAY(tbl_raw_data[[#This Row],[updated_date]])/7,0))</f>
        <v>WEEK 4</v>
      </c>
      <c r="N5497" s="71" t="str">
        <f>UPPER(VLOOKUP(tbl_raw_data[[#This Row],[Analyst]],settings!$A$1:$B$15,2,0))</f>
        <v>HARDIK</v>
      </c>
      <c r="O5497" s="71" t="str">
        <f>TRIM(UPPER(tbl_raw_data[[#This Row],[Outcome]]))</f>
        <v>WITHDRAW</v>
      </c>
      <c r="P5497" s="71" t="str">
        <f>TRIM(UPPER(tbl_raw_data[[#This Row],[Queue Name]]))</f>
        <v>CONSUMER PRE BUREAU</v>
      </c>
      <c r="Q5497" s="71" t="str">
        <f>IF(tbl_raw_data[[#This Row],[time_taken_in_min]]&lt;=settings!$D$2,"SLA_MET","SLA_NOT_MET")</f>
        <v>SLA_MET</v>
      </c>
    </row>
    <row r="5498" spans="1:17" x14ac:dyDescent="0.3">
      <c r="A5498" s="1" t="s">
        <v>6461</v>
      </c>
      <c r="B5498" s="34">
        <v>45165.597881944443</v>
      </c>
      <c r="C5498" s="34">
        <v>45165.609675925924</v>
      </c>
      <c r="D5498" s="15" t="s">
        <v>47</v>
      </c>
      <c r="E5498" s="6" t="s">
        <v>8</v>
      </c>
      <c r="F5498" s="15" t="s">
        <v>21</v>
      </c>
      <c r="G5498" s="9"/>
      <c r="H5498" s="84" t="str">
        <f t="shared" si="85"/>
        <v>Reason Unknown</v>
      </c>
      <c r="I5498" s="63">
        <f>(tbl_raw_data[[#This Row],[Date Actioned]])-(tbl_raw_data[[#This Row],[Date Tagged]])</f>
        <v>1.1793981480877846E-2</v>
      </c>
      <c r="J5498" s="66">
        <f>HOUR(tbl_raw_data[[#This Row],[time_taken]])*60+MINUTE(tbl_raw_data[[#This Row],[time_taken]])+SECOND(tbl_raw_data[[#This Row],[time_taken]])/60</f>
        <v>16.983333333333334</v>
      </c>
      <c r="K5498" s="68">
        <f>DATE(YEAR(tbl_raw_data[[#This Row],[Date Actioned]]),MONTH(tbl_raw_data[[#This Row],[Date Actioned]]),DAY(tbl_raw_data[[#This Row],[Date Actioned]]))</f>
        <v>45165</v>
      </c>
      <c r="L5498" s="65" t="str">
        <f>UPPER(TEXT(tbl_raw_data[[#This Row],[updated_date]],"MMMM"))</f>
        <v>AUGUST</v>
      </c>
      <c r="M5498" s="65" t="str">
        <f>"WEEK "&amp;IF(ROUNDUP(DAY(tbl_raw_data[[#This Row],[updated_date]])/7,0)=5,4,ROUNDUP(DAY(tbl_raw_data[[#This Row],[updated_date]])/7,0))</f>
        <v>WEEK 4</v>
      </c>
      <c r="N5498" s="71" t="str">
        <f>UPPER(VLOOKUP(tbl_raw_data[[#This Row],[Analyst]],settings!$A$1:$B$15,2,0))</f>
        <v>SHAHID</v>
      </c>
      <c r="O5498" s="71" t="str">
        <f>TRIM(UPPER(tbl_raw_data[[#This Row],[Outcome]]))</f>
        <v>WITHDRAW</v>
      </c>
      <c r="P5498" s="71" t="str">
        <f>TRIM(UPPER(tbl_raw_data[[#This Row],[Queue Name]]))</f>
        <v>CONSUMER POST BUREAU</v>
      </c>
      <c r="Q5498" s="71" t="str">
        <f>IF(tbl_raw_data[[#This Row],[time_taken_in_min]]&lt;=settings!$D$2,"SLA_MET","SLA_NOT_MET")</f>
        <v>SLA_MET</v>
      </c>
    </row>
    <row r="5499" spans="1:17" x14ac:dyDescent="0.3">
      <c r="A5499" s="5" t="s">
        <v>6462</v>
      </c>
      <c r="B5499" s="34">
        <v>45165.599351851852</v>
      </c>
      <c r="C5499" s="34">
        <v>45165.61109953704</v>
      </c>
      <c r="D5499" s="15" t="s">
        <v>47</v>
      </c>
      <c r="E5499" s="6" t="s">
        <v>8</v>
      </c>
      <c r="F5499" s="15" t="s">
        <v>206</v>
      </c>
      <c r="G5499" s="9" t="s">
        <v>667</v>
      </c>
      <c r="H5499" s="84" t="str">
        <f t="shared" si="85"/>
        <v>Incomplete Details</v>
      </c>
      <c r="I5499" s="63">
        <f>(tbl_raw_data[[#This Row],[Date Actioned]])-(tbl_raw_data[[#This Row],[Date Tagged]])</f>
        <v>1.1747685188311152E-2</v>
      </c>
      <c r="J5499" s="66">
        <f>HOUR(tbl_raw_data[[#This Row],[time_taken]])*60+MINUTE(tbl_raw_data[[#This Row],[time_taken]])+SECOND(tbl_raw_data[[#This Row],[time_taken]])/60</f>
        <v>16.916666666666668</v>
      </c>
      <c r="K5499" s="68">
        <f>DATE(YEAR(tbl_raw_data[[#This Row],[Date Actioned]]),MONTH(tbl_raw_data[[#This Row],[Date Actioned]]),DAY(tbl_raw_data[[#This Row],[Date Actioned]]))</f>
        <v>45165</v>
      </c>
      <c r="L5499" s="65" t="str">
        <f>UPPER(TEXT(tbl_raw_data[[#This Row],[updated_date]],"MMMM"))</f>
        <v>AUGUST</v>
      </c>
      <c r="M5499" s="65" t="str">
        <f>"WEEK "&amp;IF(ROUNDUP(DAY(tbl_raw_data[[#This Row],[updated_date]])/7,0)=5,4,ROUNDUP(DAY(tbl_raw_data[[#This Row],[updated_date]])/7,0))</f>
        <v>WEEK 4</v>
      </c>
      <c r="N5499" s="71" t="str">
        <f>UPPER(VLOOKUP(tbl_raw_data[[#This Row],[Analyst]],settings!$A$1:$B$15,2,0))</f>
        <v>HARDIK</v>
      </c>
      <c r="O5499" s="71" t="str">
        <f>TRIM(UPPER(tbl_raw_data[[#This Row],[Outcome]]))</f>
        <v>WITHDRAW</v>
      </c>
      <c r="P5499" s="71" t="str">
        <f>TRIM(UPPER(tbl_raw_data[[#This Row],[Queue Name]]))</f>
        <v>CONSUMER POST BUREAU</v>
      </c>
      <c r="Q5499" s="71" t="str">
        <f>IF(tbl_raw_data[[#This Row],[time_taken_in_min]]&lt;=settings!$D$2,"SLA_MET","SLA_NOT_MET")</f>
        <v>SLA_MET</v>
      </c>
    </row>
    <row r="5500" spans="1:17" x14ac:dyDescent="0.3">
      <c r="A5500" s="7" t="s">
        <v>6463</v>
      </c>
      <c r="B5500" s="34">
        <v>45165.611006944448</v>
      </c>
      <c r="C5500" s="34">
        <v>45165.616446759261</v>
      </c>
      <c r="D5500" s="15" t="s">
        <v>47</v>
      </c>
      <c r="E5500" s="6" t="s">
        <v>18</v>
      </c>
      <c r="F5500" s="15" t="s">
        <v>206</v>
      </c>
      <c r="G5500" s="9" t="s">
        <v>922</v>
      </c>
      <c r="H5500" s="84" t="str">
        <f t="shared" si="85"/>
        <v>Incomplete Details</v>
      </c>
      <c r="I5500" s="63">
        <f>(tbl_raw_data[[#This Row],[Date Actioned]])-(tbl_raw_data[[#This Row],[Date Tagged]])</f>
        <v>5.4398148131440394E-3</v>
      </c>
      <c r="J5500" s="66">
        <f>HOUR(tbl_raw_data[[#This Row],[time_taken]])*60+MINUTE(tbl_raw_data[[#This Row],[time_taken]])+SECOND(tbl_raw_data[[#This Row],[time_taken]])/60</f>
        <v>7.833333333333333</v>
      </c>
      <c r="K5500" s="68">
        <f>DATE(YEAR(tbl_raw_data[[#This Row],[Date Actioned]]),MONTH(tbl_raw_data[[#This Row],[Date Actioned]]),DAY(tbl_raw_data[[#This Row],[Date Actioned]]))</f>
        <v>45165</v>
      </c>
      <c r="L5500" s="65" t="str">
        <f>UPPER(TEXT(tbl_raw_data[[#This Row],[updated_date]],"MMMM"))</f>
        <v>AUGUST</v>
      </c>
      <c r="M5500" s="65" t="str">
        <f>"WEEK "&amp;IF(ROUNDUP(DAY(tbl_raw_data[[#This Row],[updated_date]])/7,0)=5,4,ROUNDUP(DAY(tbl_raw_data[[#This Row],[updated_date]])/7,0))</f>
        <v>WEEK 4</v>
      </c>
      <c r="N5500" s="71" t="str">
        <f>UPPER(VLOOKUP(tbl_raw_data[[#This Row],[Analyst]],settings!$A$1:$B$15,2,0))</f>
        <v>HARDIK</v>
      </c>
      <c r="O5500" s="71" t="str">
        <f>TRIM(UPPER(tbl_raw_data[[#This Row],[Outcome]]))</f>
        <v>WITHDRAW</v>
      </c>
      <c r="P5500" s="71" t="str">
        <f>TRIM(UPPER(tbl_raw_data[[#This Row],[Queue Name]]))</f>
        <v>CONSUMER PRE BUREAU</v>
      </c>
      <c r="Q5500" s="71" t="str">
        <f>IF(tbl_raw_data[[#This Row],[time_taken_in_min]]&lt;=settings!$D$2,"SLA_MET","SLA_NOT_MET")</f>
        <v>SLA_MET</v>
      </c>
    </row>
    <row r="5501" spans="1:17" x14ac:dyDescent="0.3">
      <c r="A5501" s="1" t="s">
        <v>6464</v>
      </c>
      <c r="B5501" s="34">
        <v>45165.613194444442</v>
      </c>
      <c r="C5501" s="34">
        <v>45165.624479166669</v>
      </c>
      <c r="D5501" s="15" t="s">
        <v>47</v>
      </c>
      <c r="E5501" s="6" t="s">
        <v>11</v>
      </c>
      <c r="F5501" s="15" t="s">
        <v>24</v>
      </c>
      <c r="G5501" s="9" t="s">
        <v>705</v>
      </c>
      <c r="H5501" s="84" t="str">
        <f t="shared" si="85"/>
        <v>Overdue Bill</v>
      </c>
      <c r="I5501" s="63">
        <f>(tbl_raw_data[[#This Row],[Date Actioned]])-(tbl_raw_data[[#This Row],[Date Tagged]])</f>
        <v>1.1284722226264421E-2</v>
      </c>
      <c r="J5501" s="66">
        <f>HOUR(tbl_raw_data[[#This Row],[time_taken]])*60+MINUTE(tbl_raw_data[[#This Row],[time_taken]])+SECOND(tbl_raw_data[[#This Row],[time_taken]])/60</f>
        <v>16.25</v>
      </c>
      <c r="K5501" s="68">
        <f>DATE(YEAR(tbl_raw_data[[#This Row],[Date Actioned]]),MONTH(tbl_raw_data[[#This Row],[Date Actioned]]),DAY(tbl_raw_data[[#This Row],[Date Actioned]]))</f>
        <v>45165</v>
      </c>
      <c r="L5501" s="65" t="str">
        <f>UPPER(TEXT(tbl_raw_data[[#This Row],[updated_date]],"MMMM"))</f>
        <v>AUGUST</v>
      </c>
      <c r="M5501" s="65" t="str">
        <f>"WEEK "&amp;IF(ROUNDUP(DAY(tbl_raw_data[[#This Row],[updated_date]])/7,0)=5,4,ROUNDUP(DAY(tbl_raw_data[[#This Row],[updated_date]])/7,0))</f>
        <v>WEEK 4</v>
      </c>
      <c r="N5501" s="71" t="str">
        <f>UPPER(VLOOKUP(tbl_raw_data[[#This Row],[Analyst]],settings!$A$1:$B$15,2,0))</f>
        <v>SAM</v>
      </c>
      <c r="O5501" s="71" t="str">
        <f>TRIM(UPPER(tbl_raw_data[[#This Row],[Outcome]]))</f>
        <v>WITHDRAW</v>
      </c>
      <c r="P5501" s="71" t="str">
        <f>TRIM(UPPER(tbl_raw_data[[#This Row],[Queue Name]]))</f>
        <v>CONSUMER EXISTING</v>
      </c>
      <c r="Q5501" s="71" t="str">
        <f>IF(tbl_raw_data[[#This Row],[time_taken_in_min]]&lt;=settings!$D$2,"SLA_MET","SLA_NOT_MET")</f>
        <v>SLA_MET</v>
      </c>
    </row>
    <row r="5502" spans="1:17" x14ac:dyDescent="0.3">
      <c r="A5502" s="5" t="s">
        <v>6465</v>
      </c>
      <c r="B5502" s="34">
        <v>45165.61482638889</v>
      </c>
      <c r="C5502" s="34">
        <v>45165.624444444446</v>
      </c>
      <c r="D5502" s="15" t="s">
        <v>47</v>
      </c>
      <c r="E5502" s="6" t="s">
        <v>8</v>
      </c>
      <c r="F5502" s="15" t="s">
        <v>206</v>
      </c>
      <c r="G5502" s="9" t="s">
        <v>667</v>
      </c>
      <c r="H5502" s="84" t="str">
        <f t="shared" si="85"/>
        <v>Incomplete Details</v>
      </c>
      <c r="I5502" s="63">
        <f>(tbl_raw_data[[#This Row],[Date Actioned]])-(tbl_raw_data[[#This Row],[Date Tagged]])</f>
        <v>9.6180555556202307E-3</v>
      </c>
      <c r="J5502" s="66">
        <f>HOUR(tbl_raw_data[[#This Row],[time_taken]])*60+MINUTE(tbl_raw_data[[#This Row],[time_taken]])+SECOND(tbl_raw_data[[#This Row],[time_taken]])/60</f>
        <v>13.85</v>
      </c>
      <c r="K5502" s="68">
        <f>DATE(YEAR(tbl_raw_data[[#This Row],[Date Actioned]]),MONTH(tbl_raw_data[[#This Row],[Date Actioned]]),DAY(tbl_raw_data[[#This Row],[Date Actioned]]))</f>
        <v>45165</v>
      </c>
      <c r="L5502" s="65" t="str">
        <f>UPPER(TEXT(tbl_raw_data[[#This Row],[updated_date]],"MMMM"))</f>
        <v>AUGUST</v>
      </c>
      <c r="M5502" s="65" t="str">
        <f>"WEEK "&amp;IF(ROUNDUP(DAY(tbl_raw_data[[#This Row],[updated_date]])/7,0)=5,4,ROUNDUP(DAY(tbl_raw_data[[#This Row],[updated_date]])/7,0))</f>
        <v>WEEK 4</v>
      </c>
      <c r="N5502" s="71" t="str">
        <f>UPPER(VLOOKUP(tbl_raw_data[[#This Row],[Analyst]],settings!$A$1:$B$15,2,0))</f>
        <v>HARDIK</v>
      </c>
      <c r="O5502" s="71" t="str">
        <f>TRIM(UPPER(tbl_raw_data[[#This Row],[Outcome]]))</f>
        <v>WITHDRAW</v>
      </c>
      <c r="P5502" s="71" t="str">
        <f>TRIM(UPPER(tbl_raw_data[[#This Row],[Queue Name]]))</f>
        <v>CONSUMER POST BUREAU</v>
      </c>
      <c r="Q5502" s="71" t="str">
        <f>IF(tbl_raw_data[[#This Row],[time_taken_in_min]]&lt;=settings!$D$2,"SLA_MET","SLA_NOT_MET")</f>
        <v>SLA_MET</v>
      </c>
    </row>
    <row r="5503" spans="1:17" x14ac:dyDescent="0.3">
      <c r="A5503" s="7" t="s">
        <v>6466</v>
      </c>
      <c r="B5503" s="34">
        <v>45165.618796296294</v>
      </c>
      <c r="C5503" s="34">
        <v>45165.627453703702</v>
      </c>
      <c r="D5503" s="15" t="s">
        <v>47</v>
      </c>
      <c r="E5503" s="6" t="s">
        <v>18</v>
      </c>
      <c r="F5503" s="15" t="s">
        <v>24</v>
      </c>
      <c r="G5503" s="9" t="s">
        <v>923</v>
      </c>
      <c r="H5503" s="84" t="str">
        <f t="shared" si="85"/>
        <v>Incomplete Details</v>
      </c>
      <c r="I5503" s="63">
        <f>(tbl_raw_data[[#This Row],[Date Actioned]])-(tbl_raw_data[[#This Row],[Date Tagged]])</f>
        <v>8.6574074084637687E-3</v>
      </c>
      <c r="J5503" s="66">
        <f>HOUR(tbl_raw_data[[#This Row],[time_taken]])*60+MINUTE(tbl_raw_data[[#This Row],[time_taken]])+SECOND(tbl_raw_data[[#This Row],[time_taken]])/60</f>
        <v>12.466666666666667</v>
      </c>
      <c r="K5503" s="68">
        <f>DATE(YEAR(tbl_raw_data[[#This Row],[Date Actioned]]),MONTH(tbl_raw_data[[#This Row],[Date Actioned]]),DAY(tbl_raw_data[[#This Row],[Date Actioned]]))</f>
        <v>45165</v>
      </c>
      <c r="L5503" s="65" t="str">
        <f>UPPER(TEXT(tbl_raw_data[[#This Row],[updated_date]],"MMMM"))</f>
        <v>AUGUST</v>
      </c>
      <c r="M5503" s="65" t="str">
        <f>"WEEK "&amp;IF(ROUNDUP(DAY(tbl_raw_data[[#This Row],[updated_date]])/7,0)=5,4,ROUNDUP(DAY(tbl_raw_data[[#This Row],[updated_date]])/7,0))</f>
        <v>WEEK 4</v>
      </c>
      <c r="N5503" s="71" t="str">
        <f>UPPER(VLOOKUP(tbl_raw_data[[#This Row],[Analyst]],settings!$A$1:$B$15,2,0))</f>
        <v>SAM</v>
      </c>
      <c r="O5503" s="71" t="str">
        <f>TRIM(UPPER(tbl_raw_data[[#This Row],[Outcome]]))</f>
        <v>WITHDRAW</v>
      </c>
      <c r="P5503" s="71" t="str">
        <f>TRIM(UPPER(tbl_raw_data[[#This Row],[Queue Name]]))</f>
        <v>CONSUMER PRE BUREAU</v>
      </c>
      <c r="Q5503" s="71" t="str">
        <f>IF(tbl_raw_data[[#This Row],[time_taken_in_min]]&lt;=settings!$D$2,"SLA_MET","SLA_NOT_MET")</f>
        <v>SLA_MET</v>
      </c>
    </row>
    <row r="5504" spans="1:17" x14ac:dyDescent="0.3">
      <c r="A5504" s="1" t="s">
        <v>6467</v>
      </c>
      <c r="B5504" s="34">
        <v>45165.621249999997</v>
      </c>
      <c r="C5504" s="34">
        <v>45165.632592592592</v>
      </c>
      <c r="D5504" s="15" t="s">
        <v>47</v>
      </c>
      <c r="E5504" s="6" t="s">
        <v>11</v>
      </c>
      <c r="F5504" s="15" t="s">
        <v>206</v>
      </c>
      <c r="G5504" s="9" t="s">
        <v>705</v>
      </c>
      <c r="H5504" s="84" t="str">
        <f t="shared" si="85"/>
        <v>Overdue Bill</v>
      </c>
      <c r="I5504" s="63">
        <f>(tbl_raw_data[[#This Row],[Date Actioned]])-(tbl_raw_data[[#This Row],[Date Tagged]])</f>
        <v>1.1342592595610768E-2</v>
      </c>
      <c r="J5504" s="66">
        <f>HOUR(tbl_raw_data[[#This Row],[time_taken]])*60+MINUTE(tbl_raw_data[[#This Row],[time_taken]])+SECOND(tbl_raw_data[[#This Row],[time_taken]])/60</f>
        <v>16.333333333333332</v>
      </c>
      <c r="K5504" s="68">
        <f>DATE(YEAR(tbl_raw_data[[#This Row],[Date Actioned]]),MONTH(tbl_raw_data[[#This Row],[Date Actioned]]),DAY(tbl_raw_data[[#This Row],[Date Actioned]]))</f>
        <v>45165</v>
      </c>
      <c r="L5504" s="65" t="str">
        <f>UPPER(TEXT(tbl_raw_data[[#This Row],[updated_date]],"MMMM"))</f>
        <v>AUGUST</v>
      </c>
      <c r="M5504" s="65" t="str">
        <f>"WEEK "&amp;IF(ROUNDUP(DAY(tbl_raw_data[[#This Row],[updated_date]])/7,0)=5,4,ROUNDUP(DAY(tbl_raw_data[[#This Row],[updated_date]])/7,0))</f>
        <v>WEEK 4</v>
      </c>
      <c r="N5504" s="71" t="str">
        <f>UPPER(VLOOKUP(tbl_raw_data[[#This Row],[Analyst]],settings!$A$1:$B$15,2,0))</f>
        <v>HARDIK</v>
      </c>
      <c r="O5504" s="71" t="str">
        <f>TRIM(UPPER(tbl_raw_data[[#This Row],[Outcome]]))</f>
        <v>WITHDRAW</v>
      </c>
      <c r="P5504" s="71" t="str">
        <f>TRIM(UPPER(tbl_raw_data[[#This Row],[Queue Name]]))</f>
        <v>CONSUMER EXISTING</v>
      </c>
      <c r="Q5504" s="71" t="str">
        <f>IF(tbl_raw_data[[#This Row],[time_taken_in_min]]&lt;=settings!$D$2,"SLA_MET","SLA_NOT_MET")</f>
        <v>SLA_MET</v>
      </c>
    </row>
    <row r="5505" spans="1:17" x14ac:dyDescent="0.3">
      <c r="A5505" s="5" t="s">
        <v>6468</v>
      </c>
      <c r="B5505" s="34">
        <v>45165.622847222221</v>
      </c>
      <c r="C5505" s="34">
        <v>45165.634560185186</v>
      </c>
      <c r="D5505" s="15" t="s">
        <v>47</v>
      </c>
      <c r="E5505" s="6" t="s">
        <v>11</v>
      </c>
      <c r="F5505" s="15" t="s">
        <v>24</v>
      </c>
      <c r="G5505" s="9" t="s">
        <v>667</v>
      </c>
      <c r="H5505" s="84" t="str">
        <f t="shared" si="85"/>
        <v>Incomplete Details</v>
      </c>
      <c r="I5505" s="63">
        <f>(tbl_raw_data[[#This Row],[Date Actioned]])-(tbl_raw_data[[#This Row],[Date Tagged]])</f>
        <v>1.1712962965248153E-2</v>
      </c>
      <c r="J5505" s="66">
        <f>HOUR(tbl_raw_data[[#This Row],[time_taken]])*60+MINUTE(tbl_raw_data[[#This Row],[time_taken]])+SECOND(tbl_raw_data[[#This Row],[time_taken]])/60</f>
        <v>16.866666666666667</v>
      </c>
      <c r="K5505" s="68">
        <f>DATE(YEAR(tbl_raw_data[[#This Row],[Date Actioned]]),MONTH(tbl_raw_data[[#This Row],[Date Actioned]]),DAY(tbl_raw_data[[#This Row],[Date Actioned]]))</f>
        <v>45165</v>
      </c>
      <c r="L5505" s="65" t="str">
        <f>UPPER(TEXT(tbl_raw_data[[#This Row],[updated_date]],"MMMM"))</f>
        <v>AUGUST</v>
      </c>
      <c r="M5505" s="65" t="str">
        <f>"WEEK "&amp;IF(ROUNDUP(DAY(tbl_raw_data[[#This Row],[updated_date]])/7,0)=5,4,ROUNDUP(DAY(tbl_raw_data[[#This Row],[updated_date]])/7,0))</f>
        <v>WEEK 4</v>
      </c>
      <c r="N5505" s="71" t="str">
        <f>UPPER(VLOOKUP(tbl_raw_data[[#This Row],[Analyst]],settings!$A$1:$B$15,2,0))</f>
        <v>SAM</v>
      </c>
      <c r="O5505" s="71" t="str">
        <f>TRIM(UPPER(tbl_raw_data[[#This Row],[Outcome]]))</f>
        <v>WITHDRAW</v>
      </c>
      <c r="P5505" s="71" t="str">
        <f>TRIM(UPPER(tbl_raw_data[[#This Row],[Queue Name]]))</f>
        <v>CONSUMER EXISTING</v>
      </c>
      <c r="Q5505" s="71" t="str">
        <f>IF(tbl_raw_data[[#This Row],[time_taken_in_min]]&lt;=settings!$D$2,"SLA_MET","SLA_NOT_MET")</f>
        <v>SLA_MET</v>
      </c>
    </row>
    <row r="5506" spans="1:17" x14ac:dyDescent="0.3">
      <c r="A5506" s="7" t="s">
        <v>6469</v>
      </c>
      <c r="B5506" s="34">
        <v>45165.623368055552</v>
      </c>
      <c r="C5506" s="34">
        <v>45165.641261574077</v>
      </c>
      <c r="D5506" s="15" t="s">
        <v>47</v>
      </c>
      <c r="E5506" s="6" t="s">
        <v>18</v>
      </c>
      <c r="F5506" s="15" t="s">
        <v>12</v>
      </c>
      <c r="G5506" s="9" t="s">
        <v>705</v>
      </c>
      <c r="H5506" s="84" t="str">
        <f t="shared" si="85"/>
        <v>Overdue Bill</v>
      </c>
      <c r="I5506" s="63">
        <f>(tbl_raw_data[[#This Row],[Date Actioned]])-(tbl_raw_data[[#This Row],[Date Tagged]])</f>
        <v>1.789351852494292E-2</v>
      </c>
      <c r="J5506" s="66">
        <f>HOUR(tbl_raw_data[[#This Row],[time_taken]])*60+MINUTE(tbl_raw_data[[#This Row],[time_taken]])+SECOND(tbl_raw_data[[#This Row],[time_taken]])/60</f>
        <v>25.766666666666666</v>
      </c>
      <c r="K5506" s="68">
        <f>DATE(YEAR(tbl_raw_data[[#This Row],[Date Actioned]]),MONTH(tbl_raw_data[[#This Row],[Date Actioned]]),DAY(tbl_raw_data[[#This Row],[Date Actioned]]))</f>
        <v>45165</v>
      </c>
      <c r="L5506" s="65" t="str">
        <f>UPPER(TEXT(tbl_raw_data[[#This Row],[updated_date]],"MMMM"))</f>
        <v>AUGUST</v>
      </c>
      <c r="M5506" s="65" t="str">
        <f>"WEEK "&amp;IF(ROUNDUP(DAY(tbl_raw_data[[#This Row],[updated_date]])/7,0)=5,4,ROUNDUP(DAY(tbl_raw_data[[#This Row],[updated_date]])/7,0))</f>
        <v>WEEK 4</v>
      </c>
      <c r="N5506" s="71" t="str">
        <f>UPPER(VLOOKUP(tbl_raw_data[[#This Row],[Analyst]],settings!$A$1:$B$15,2,0))</f>
        <v>NITESH</v>
      </c>
      <c r="O5506" s="71" t="str">
        <f>TRIM(UPPER(tbl_raw_data[[#This Row],[Outcome]]))</f>
        <v>WITHDRAW</v>
      </c>
      <c r="P5506" s="71" t="str">
        <f>TRIM(UPPER(tbl_raw_data[[#This Row],[Queue Name]]))</f>
        <v>CONSUMER PRE BUREAU</v>
      </c>
      <c r="Q5506" s="71" t="str">
        <f>IF(tbl_raw_data[[#This Row],[time_taken_in_min]]&lt;=settings!$D$2,"SLA_MET","SLA_NOT_MET")</f>
        <v>SLA_NOT_MET</v>
      </c>
    </row>
    <row r="5507" spans="1:17" x14ac:dyDescent="0.3">
      <c r="A5507" s="1" t="s">
        <v>6470</v>
      </c>
      <c r="B5507" s="34">
        <v>45165.625335648147</v>
      </c>
      <c r="C5507" s="34">
        <v>45165.636701388888</v>
      </c>
      <c r="D5507" s="15" t="s">
        <v>47</v>
      </c>
      <c r="E5507" s="6" t="s">
        <v>11</v>
      </c>
      <c r="F5507" s="15" t="s">
        <v>206</v>
      </c>
      <c r="G5507" s="9" t="s">
        <v>924</v>
      </c>
      <c r="H5507" s="84" t="str">
        <f t="shared" ref="H5507:H5570" si="86">IF(OR(ISNUMBER(SEARCH("duplicate",G5507)), ISNUMBER(SEARCH("previously",G5507)), ISNUMBER(SEARCH("previously approved",G5507))), "Duplicate Application",
IF(OR(ISNUMBER(SEARCH("incorrect",G5507)), ISNUMBER(SEARCH("remove", G5507))), "Incorrect Details",
IF(ISNUMBER(SEARCH("incomplete",G5507)), "Incomplete Details",
IF(ISNUMBER(SEARCH("overdue",G5507)), "Overdue Bill",
IF(OR(ISNUMBER(SEARCH("resubmit as", G5507)), ISNUMBER(SEARCH("re-submit as", G5507))), "Incorrect Queue",
IF(OR(ISNUMBER(SEARCH("100",G5507)), ISNUMBER(SEARCH("correct", G5507)), ISNUMBER(SEARCH("email", G5507)), ISNUMBER(SEARCH("please submit", G5507)), ISNUMBER(SEARCH("please resubmit",G5507)), ISNUMBER(SEARCH("please re-submit", G5507)), ISNUMBER(SEARCH("please send", G5507))), "Incomplete Details",
IF(ISNUMBER(SEARCH("error", G5507)), "System Error", "Reason Unknown")))))))</f>
        <v>Incomplete Details</v>
      </c>
      <c r="I5507" s="63">
        <f>(tbl_raw_data[[#This Row],[Date Actioned]])-(tbl_raw_data[[#This Row],[Date Tagged]])</f>
        <v>1.1365740741894115E-2</v>
      </c>
      <c r="J5507" s="66">
        <f>HOUR(tbl_raw_data[[#This Row],[time_taken]])*60+MINUTE(tbl_raw_data[[#This Row],[time_taken]])+SECOND(tbl_raw_data[[#This Row],[time_taken]])/60</f>
        <v>16.366666666666667</v>
      </c>
      <c r="K5507" s="68">
        <f>DATE(YEAR(tbl_raw_data[[#This Row],[Date Actioned]]),MONTH(tbl_raw_data[[#This Row],[Date Actioned]]),DAY(tbl_raw_data[[#This Row],[Date Actioned]]))</f>
        <v>45165</v>
      </c>
      <c r="L5507" s="65" t="str">
        <f>UPPER(TEXT(tbl_raw_data[[#This Row],[updated_date]],"MMMM"))</f>
        <v>AUGUST</v>
      </c>
      <c r="M5507" s="65" t="str">
        <f>"WEEK "&amp;IF(ROUNDUP(DAY(tbl_raw_data[[#This Row],[updated_date]])/7,0)=5,4,ROUNDUP(DAY(tbl_raw_data[[#This Row],[updated_date]])/7,0))</f>
        <v>WEEK 4</v>
      </c>
      <c r="N5507" s="71" t="str">
        <f>UPPER(VLOOKUP(tbl_raw_data[[#This Row],[Analyst]],settings!$A$1:$B$15,2,0))</f>
        <v>HARDIK</v>
      </c>
      <c r="O5507" s="71" t="str">
        <f>TRIM(UPPER(tbl_raw_data[[#This Row],[Outcome]]))</f>
        <v>WITHDRAW</v>
      </c>
      <c r="P5507" s="71" t="str">
        <f>TRIM(UPPER(tbl_raw_data[[#This Row],[Queue Name]]))</f>
        <v>CONSUMER EXISTING</v>
      </c>
      <c r="Q5507" s="71" t="str">
        <f>IF(tbl_raw_data[[#This Row],[time_taken_in_min]]&lt;=settings!$D$2,"SLA_MET","SLA_NOT_MET")</f>
        <v>SLA_MET</v>
      </c>
    </row>
    <row r="5508" spans="1:17" x14ac:dyDescent="0.3">
      <c r="A5508" s="5" t="s">
        <v>6471</v>
      </c>
      <c r="B5508" s="34">
        <v>45165.626863425925</v>
      </c>
      <c r="C5508" s="34">
        <v>45165.641747685186</v>
      </c>
      <c r="D5508" s="15" t="s">
        <v>47</v>
      </c>
      <c r="E5508" s="6" t="s">
        <v>11</v>
      </c>
      <c r="F5508" s="15" t="s">
        <v>24</v>
      </c>
      <c r="G5508" s="9" t="s">
        <v>705</v>
      </c>
      <c r="H5508" s="84" t="str">
        <f t="shared" si="86"/>
        <v>Overdue Bill</v>
      </c>
      <c r="I5508" s="63">
        <f>(tbl_raw_data[[#This Row],[Date Actioned]])-(tbl_raw_data[[#This Row],[Date Tagged]])</f>
        <v>1.488425926072523E-2</v>
      </c>
      <c r="J5508" s="66">
        <f>HOUR(tbl_raw_data[[#This Row],[time_taken]])*60+MINUTE(tbl_raw_data[[#This Row],[time_taken]])+SECOND(tbl_raw_data[[#This Row],[time_taken]])/60</f>
        <v>21.433333333333334</v>
      </c>
      <c r="K5508" s="68">
        <f>DATE(YEAR(tbl_raw_data[[#This Row],[Date Actioned]]),MONTH(tbl_raw_data[[#This Row],[Date Actioned]]),DAY(tbl_raw_data[[#This Row],[Date Actioned]]))</f>
        <v>45165</v>
      </c>
      <c r="L5508" s="65" t="str">
        <f>UPPER(TEXT(tbl_raw_data[[#This Row],[updated_date]],"MMMM"))</f>
        <v>AUGUST</v>
      </c>
      <c r="M5508" s="65" t="str">
        <f>"WEEK "&amp;IF(ROUNDUP(DAY(tbl_raw_data[[#This Row],[updated_date]])/7,0)=5,4,ROUNDUP(DAY(tbl_raw_data[[#This Row],[updated_date]])/7,0))</f>
        <v>WEEK 4</v>
      </c>
      <c r="N5508" s="71" t="str">
        <f>UPPER(VLOOKUP(tbl_raw_data[[#This Row],[Analyst]],settings!$A$1:$B$15,2,0))</f>
        <v>SAM</v>
      </c>
      <c r="O5508" s="71" t="str">
        <f>TRIM(UPPER(tbl_raw_data[[#This Row],[Outcome]]))</f>
        <v>WITHDRAW</v>
      </c>
      <c r="P5508" s="71" t="str">
        <f>TRIM(UPPER(tbl_raw_data[[#This Row],[Queue Name]]))</f>
        <v>CONSUMER EXISTING</v>
      </c>
      <c r="Q5508" s="71" t="str">
        <f>IF(tbl_raw_data[[#This Row],[time_taken_in_min]]&lt;=settings!$D$2,"SLA_MET","SLA_NOT_MET")</f>
        <v>SLA_NOT_MET</v>
      </c>
    </row>
    <row r="5509" spans="1:17" x14ac:dyDescent="0.3">
      <c r="A5509" s="7" t="s">
        <v>6472</v>
      </c>
      <c r="B5509" s="34">
        <v>45165.632199074076</v>
      </c>
      <c r="C5509" s="34">
        <v>45165.64167824074</v>
      </c>
      <c r="D5509" s="15" t="s">
        <v>47</v>
      </c>
      <c r="E5509" s="6" t="s">
        <v>18</v>
      </c>
      <c r="F5509" s="15" t="s">
        <v>206</v>
      </c>
      <c r="G5509" s="9" t="s">
        <v>925</v>
      </c>
      <c r="H5509" s="84" t="str">
        <f t="shared" si="86"/>
        <v>Incomplete Details</v>
      </c>
      <c r="I5509" s="63">
        <f>(tbl_raw_data[[#This Row],[Date Actioned]])-(tbl_raw_data[[#This Row],[Date Tagged]])</f>
        <v>9.4791666633682325E-3</v>
      </c>
      <c r="J5509" s="66">
        <f>HOUR(tbl_raw_data[[#This Row],[time_taken]])*60+MINUTE(tbl_raw_data[[#This Row],[time_taken]])+SECOND(tbl_raw_data[[#This Row],[time_taken]])/60</f>
        <v>13.65</v>
      </c>
      <c r="K5509" s="68">
        <f>DATE(YEAR(tbl_raw_data[[#This Row],[Date Actioned]]),MONTH(tbl_raw_data[[#This Row],[Date Actioned]]),DAY(tbl_raw_data[[#This Row],[Date Actioned]]))</f>
        <v>45165</v>
      </c>
      <c r="L5509" s="65" t="str">
        <f>UPPER(TEXT(tbl_raw_data[[#This Row],[updated_date]],"MMMM"))</f>
        <v>AUGUST</v>
      </c>
      <c r="M5509" s="65" t="str">
        <f>"WEEK "&amp;IF(ROUNDUP(DAY(tbl_raw_data[[#This Row],[updated_date]])/7,0)=5,4,ROUNDUP(DAY(tbl_raw_data[[#This Row],[updated_date]])/7,0))</f>
        <v>WEEK 4</v>
      </c>
      <c r="N5509" s="71" t="str">
        <f>UPPER(VLOOKUP(tbl_raw_data[[#This Row],[Analyst]],settings!$A$1:$B$15,2,0))</f>
        <v>HARDIK</v>
      </c>
      <c r="O5509" s="71" t="str">
        <f>TRIM(UPPER(tbl_raw_data[[#This Row],[Outcome]]))</f>
        <v>WITHDRAW</v>
      </c>
      <c r="P5509" s="71" t="str">
        <f>TRIM(UPPER(tbl_raw_data[[#This Row],[Queue Name]]))</f>
        <v>CONSUMER PRE BUREAU</v>
      </c>
      <c r="Q5509" s="71" t="str">
        <f>IF(tbl_raw_data[[#This Row],[time_taken_in_min]]&lt;=settings!$D$2,"SLA_MET","SLA_NOT_MET")</f>
        <v>SLA_MET</v>
      </c>
    </row>
    <row r="5510" spans="1:17" x14ac:dyDescent="0.3">
      <c r="A5510" s="1" t="s">
        <v>6473</v>
      </c>
      <c r="B5510" s="34">
        <v>45165.633611111109</v>
      </c>
      <c r="C5510" s="34">
        <v>45165.646747685183</v>
      </c>
      <c r="D5510" s="15" t="s">
        <v>47</v>
      </c>
      <c r="E5510" s="6" t="s">
        <v>8</v>
      </c>
      <c r="F5510" s="15" t="s">
        <v>206</v>
      </c>
      <c r="G5510" s="9" t="s">
        <v>926</v>
      </c>
      <c r="H5510" s="84" t="str">
        <f t="shared" si="86"/>
        <v>Incomplete Details</v>
      </c>
      <c r="I5510" s="63">
        <f>(tbl_raw_data[[#This Row],[Date Actioned]])-(tbl_raw_data[[#This Row],[Date Tagged]])</f>
        <v>1.3136574074451346E-2</v>
      </c>
      <c r="J5510" s="66">
        <f>HOUR(tbl_raw_data[[#This Row],[time_taken]])*60+MINUTE(tbl_raw_data[[#This Row],[time_taken]])+SECOND(tbl_raw_data[[#This Row],[time_taken]])/60</f>
        <v>18.916666666666668</v>
      </c>
      <c r="K5510" s="68">
        <f>DATE(YEAR(tbl_raw_data[[#This Row],[Date Actioned]]),MONTH(tbl_raw_data[[#This Row],[Date Actioned]]),DAY(tbl_raw_data[[#This Row],[Date Actioned]]))</f>
        <v>45165</v>
      </c>
      <c r="L5510" s="65" t="str">
        <f>UPPER(TEXT(tbl_raw_data[[#This Row],[updated_date]],"MMMM"))</f>
        <v>AUGUST</v>
      </c>
      <c r="M5510" s="65" t="str">
        <f>"WEEK "&amp;IF(ROUNDUP(DAY(tbl_raw_data[[#This Row],[updated_date]])/7,0)=5,4,ROUNDUP(DAY(tbl_raw_data[[#This Row],[updated_date]])/7,0))</f>
        <v>WEEK 4</v>
      </c>
      <c r="N5510" s="71" t="str">
        <f>UPPER(VLOOKUP(tbl_raw_data[[#This Row],[Analyst]],settings!$A$1:$B$15,2,0))</f>
        <v>HARDIK</v>
      </c>
      <c r="O5510" s="71" t="str">
        <f>TRIM(UPPER(tbl_raw_data[[#This Row],[Outcome]]))</f>
        <v>WITHDRAW</v>
      </c>
      <c r="P5510" s="71" t="str">
        <f>TRIM(UPPER(tbl_raw_data[[#This Row],[Queue Name]]))</f>
        <v>CONSUMER POST BUREAU</v>
      </c>
      <c r="Q5510" s="71" t="str">
        <f>IF(tbl_raw_data[[#This Row],[time_taken_in_min]]&lt;=settings!$D$2,"SLA_MET","SLA_NOT_MET")</f>
        <v>SLA_MET</v>
      </c>
    </row>
    <row r="5511" spans="1:17" x14ac:dyDescent="0.3">
      <c r="A5511" s="5" t="s">
        <v>6474</v>
      </c>
      <c r="B5511" s="34">
        <v>45165.642476851855</v>
      </c>
      <c r="C5511" s="34">
        <v>45165.651030092595</v>
      </c>
      <c r="D5511" s="15" t="s">
        <v>47</v>
      </c>
      <c r="E5511" s="6" t="s">
        <v>8</v>
      </c>
      <c r="F5511" s="15" t="s">
        <v>206</v>
      </c>
      <c r="G5511" s="9" t="s">
        <v>667</v>
      </c>
      <c r="H5511" s="84" t="str">
        <f t="shared" si="86"/>
        <v>Incomplete Details</v>
      </c>
      <c r="I5511" s="63">
        <f>(tbl_raw_data[[#This Row],[Date Actioned]])-(tbl_raw_data[[#This Row],[Date Tagged]])</f>
        <v>8.55324073927477E-3</v>
      </c>
      <c r="J5511" s="66">
        <f>HOUR(tbl_raw_data[[#This Row],[time_taken]])*60+MINUTE(tbl_raw_data[[#This Row],[time_taken]])+SECOND(tbl_raw_data[[#This Row],[time_taken]])/60</f>
        <v>12.316666666666666</v>
      </c>
      <c r="K5511" s="68">
        <f>DATE(YEAR(tbl_raw_data[[#This Row],[Date Actioned]]),MONTH(tbl_raw_data[[#This Row],[Date Actioned]]),DAY(tbl_raw_data[[#This Row],[Date Actioned]]))</f>
        <v>45165</v>
      </c>
      <c r="L5511" s="65" t="str">
        <f>UPPER(TEXT(tbl_raw_data[[#This Row],[updated_date]],"MMMM"))</f>
        <v>AUGUST</v>
      </c>
      <c r="M5511" s="65" t="str">
        <f>"WEEK "&amp;IF(ROUNDUP(DAY(tbl_raw_data[[#This Row],[updated_date]])/7,0)=5,4,ROUNDUP(DAY(tbl_raw_data[[#This Row],[updated_date]])/7,0))</f>
        <v>WEEK 4</v>
      </c>
      <c r="N5511" s="71" t="str">
        <f>UPPER(VLOOKUP(tbl_raw_data[[#This Row],[Analyst]],settings!$A$1:$B$15,2,0))</f>
        <v>HARDIK</v>
      </c>
      <c r="O5511" s="71" t="str">
        <f>TRIM(UPPER(tbl_raw_data[[#This Row],[Outcome]]))</f>
        <v>WITHDRAW</v>
      </c>
      <c r="P5511" s="71" t="str">
        <f>TRIM(UPPER(tbl_raw_data[[#This Row],[Queue Name]]))</f>
        <v>CONSUMER POST BUREAU</v>
      </c>
      <c r="Q5511" s="71" t="str">
        <f>IF(tbl_raw_data[[#This Row],[time_taken_in_min]]&lt;=settings!$D$2,"SLA_MET","SLA_NOT_MET")</f>
        <v>SLA_MET</v>
      </c>
    </row>
    <row r="5512" spans="1:17" x14ac:dyDescent="0.3">
      <c r="A5512" s="7" t="s">
        <v>6475</v>
      </c>
      <c r="B5512" s="34">
        <v>45165.643437500003</v>
      </c>
      <c r="C5512" s="34">
        <v>45165.653773148151</v>
      </c>
      <c r="D5512" s="15" t="s">
        <v>47</v>
      </c>
      <c r="E5512" s="6" t="s">
        <v>11</v>
      </c>
      <c r="F5512" s="15" t="s">
        <v>24</v>
      </c>
      <c r="G5512" s="9" t="s">
        <v>706</v>
      </c>
      <c r="H5512" s="84" t="str">
        <f t="shared" si="86"/>
        <v>Incomplete Details</v>
      </c>
      <c r="I5512" s="63">
        <f>(tbl_raw_data[[#This Row],[Date Actioned]])-(tbl_raw_data[[#This Row],[Date Tagged]])</f>
        <v>1.0335648148611654E-2</v>
      </c>
      <c r="J5512" s="66">
        <f>HOUR(tbl_raw_data[[#This Row],[time_taken]])*60+MINUTE(tbl_raw_data[[#This Row],[time_taken]])+SECOND(tbl_raw_data[[#This Row],[time_taken]])/60</f>
        <v>14.883333333333333</v>
      </c>
      <c r="K5512" s="68">
        <f>DATE(YEAR(tbl_raw_data[[#This Row],[Date Actioned]]),MONTH(tbl_raw_data[[#This Row],[Date Actioned]]),DAY(tbl_raw_data[[#This Row],[Date Actioned]]))</f>
        <v>45165</v>
      </c>
      <c r="L5512" s="65" t="str">
        <f>UPPER(TEXT(tbl_raw_data[[#This Row],[updated_date]],"MMMM"))</f>
        <v>AUGUST</v>
      </c>
      <c r="M5512" s="65" t="str">
        <f>"WEEK "&amp;IF(ROUNDUP(DAY(tbl_raw_data[[#This Row],[updated_date]])/7,0)=5,4,ROUNDUP(DAY(tbl_raw_data[[#This Row],[updated_date]])/7,0))</f>
        <v>WEEK 4</v>
      </c>
      <c r="N5512" s="71" t="str">
        <f>UPPER(VLOOKUP(tbl_raw_data[[#This Row],[Analyst]],settings!$A$1:$B$15,2,0))</f>
        <v>SAM</v>
      </c>
      <c r="O5512" s="71" t="str">
        <f>TRIM(UPPER(tbl_raw_data[[#This Row],[Outcome]]))</f>
        <v>WITHDRAW</v>
      </c>
      <c r="P5512" s="71" t="str">
        <f>TRIM(UPPER(tbl_raw_data[[#This Row],[Queue Name]]))</f>
        <v>CONSUMER EXISTING</v>
      </c>
      <c r="Q5512" s="71" t="str">
        <f>IF(tbl_raw_data[[#This Row],[time_taken_in_min]]&lt;=settings!$D$2,"SLA_MET","SLA_NOT_MET")</f>
        <v>SLA_MET</v>
      </c>
    </row>
    <row r="5513" spans="1:17" x14ac:dyDescent="0.3">
      <c r="A5513" s="1" t="s">
        <v>6476</v>
      </c>
      <c r="B5513" s="34">
        <v>45165.645277777781</v>
      </c>
      <c r="C5513" s="34">
        <v>45165.657199074078</v>
      </c>
      <c r="D5513" s="15" t="s">
        <v>47</v>
      </c>
      <c r="E5513" s="6" t="s">
        <v>11</v>
      </c>
      <c r="F5513" s="15" t="s">
        <v>206</v>
      </c>
      <c r="G5513" s="9" t="s">
        <v>705</v>
      </c>
      <c r="H5513" s="84" t="str">
        <f t="shared" si="86"/>
        <v>Overdue Bill</v>
      </c>
      <c r="I5513" s="63">
        <f>(tbl_raw_data[[#This Row],[Date Actioned]])-(tbl_raw_data[[#This Row],[Date Tagged]])</f>
        <v>1.1921296296350192E-2</v>
      </c>
      <c r="J5513" s="66">
        <f>HOUR(tbl_raw_data[[#This Row],[time_taken]])*60+MINUTE(tbl_raw_data[[#This Row],[time_taken]])+SECOND(tbl_raw_data[[#This Row],[time_taken]])/60</f>
        <v>17.166666666666668</v>
      </c>
      <c r="K5513" s="68">
        <f>DATE(YEAR(tbl_raw_data[[#This Row],[Date Actioned]]),MONTH(tbl_raw_data[[#This Row],[Date Actioned]]),DAY(tbl_raw_data[[#This Row],[Date Actioned]]))</f>
        <v>45165</v>
      </c>
      <c r="L5513" s="65" t="str">
        <f>UPPER(TEXT(tbl_raw_data[[#This Row],[updated_date]],"MMMM"))</f>
        <v>AUGUST</v>
      </c>
      <c r="M5513" s="65" t="str">
        <f>"WEEK "&amp;IF(ROUNDUP(DAY(tbl_raw_data[[#This Row],[updated_date]])/7,0)=5,4,ROUNDUP(DAY(tbl_raw_data[[#This Row],[updated_date]])/7,0))</f>
        <v>WEEK 4</v>
      </c>
      <c r="N5513" s="71" t="str">
        <f>UPPER(VLOOKUP(tbl_raw_data[[#This Row],[Analyst]],settings!$A$1:$B$15,2,0))</f>
        <v>HARDIK</v>
      </c>
      <c r="O5513" s="71" t="str">
        <f>TRIM(UPPER(tbl_raw_data[[#This Row],[Outcome]]))</f>
        <v>WITHDRAW</v>
      </c>
      <c r="P5513" s="71" t="str">
        <f>TRIM(UPPER(tbl_raw_data[[#This Row],[Queue Name]]))</f>
        <v>CONSUMER EXISTING</v>
      </c>
      <c r="Q5513" s="71" t="str">
        <f>IF(tbl_raw_data[[#This Row],[time_taken_in_min]]&lt;=settings!$D$2,"SLA_MET","SLA_NOT_MET")</f>
        <v>SLA_MET</v>
      </c>
    </row>
    <row r="5514" spans="1:17" x14ac:dyDescent="0.3">
      <c r="A5514" s="5" t="s">
        <v>6477</v>
      </c>
      <c r="B5514" s="34">
        <v>45165.65697916667</v>
      </c>
      <c r="C5514" s="34">
        <v>45165.664803240739</v>
      </c>
      <c r="D5514" s="15" t="s">
        <v>47</v>
      </c>
      <c r="E5514" s="6" t="s">
        <v>11</v>
      </c>
      <c r="F5514" s="15" t="s">
        <v>12</v>
      </c>
      <c r="G5514" s="9" t="s">
        <v>927</v>
      </c>
      <c r="H5514" s="84" t="str">
        <f t="shared" si="86"/>
        <v>Overdue Bill</v>
      </c>
      <c r="I5514" s="63">
        <f>(tbl_raw_data[[#This Row],[Date Actioned]])-(tbl_raw_data[[#This Row],[Date Tagged]])</f>
        <v>7.8240740695036948E-3</v>
      </c>
      <c r="J5514" s="66">
        <f>HOUR(tbl_raw_data[[#This Row],[time_taken]])*60+MINUTE(tbl_raw_data[[#This Row],[time_taken]])+SECOND(tbl_raw_data[[#This Row],[time_taken]])/60</f>
        <v>11.266666666666667</v>
      </c>
      <c r="K5514" s="68">
        <f>DATE(YEAR(tbl_raw_data[[#This Row],[Date Actioned]]),MONTH(tbl_raw_data[[#This Row],[Date Actioned]]),DAY(tbl_raw_data[[#This Row],[Date Actioned]]))</f>
        <v>45165</v>
      </c>
      <c r="L5514" s="65" t="str">
        <f>UPPER(TEXT(tbl_raw_data[[#This Row],[updated_date]],"MMMM"))</f>
        <v>AUGUST</v>
      </c>
      <c r="M5514" s="65" t="str">
        <f>"WEEK "&amp;IF(ROUNDUP(DAY(tbl_raw_data[[#This Row],[updated_date]])/7,0)=5,4,ROUNDUP(DAY(tbl_raw_data[[#This Row],[updated_date]])/7,0))</f>
        <v>WEEK 4</v>
      </c>
      <c r="N5514" s="71" t="str">
        <f>UPPER(VLOOKUP(tbl_raw_data[[#This Row],[Analyst]],settings!$A$1:$B$15,2,0))</f>
        <v>NITESH</v>
      </c>
      <c r="O5514" s="71" t="str">
        <f>TRIM(UPPER(tbl_raw_data[[#This Row],[Outcome]]))</f>
        <v>WITHDRAW</v>
      </c>
      <c r="P5514" s="71" t="str">
        <f>TRIM(UPPER(tbl_raw_data[[#This Row],[Queue Name]]))</f>
        <v>CONSUMER EXISTING</v>
      </c>
      <c r="Q5514" s="71" t="str">
        <f>IF(tbl_raw_data[[#This Row],[time_taken_in_min]]&lt;=settings!$D$2,"SLA_MET","SLA_NOT_MET")</f>
        <v>SLA_MET</v>
      </c>
    </row>
    <row r="5515" spans="1:17" x14ac:dyDescent="0.3">
      <c r="A5515" s="7" t="s">
        <v>6478</v>
      </c>
      <c r="B5515" s="34">
        <v>45165.662499999999</v>
      </c>
      <c r="C5515" s="34">
        <v>45165.678217592591</v>
      </c>
      <c r="D5515" s="15" t="s">
        <v>47</v>
      </c>
      <c r="E5515" s="6" t="s">
        <v>11</v>
      </c>
      <c r="F5515" s="15" t="s">
        <v>12</v>
      </c>
      <c r="G5515" s="9" t="s">
        <v>705</v>
      </c>
      <c r="H5515" s="84" t="str">
        <f t="shared" si="86"/>
        <v>Overdue Bill</v>
      </c>
      <c r="I5515" s="63">
        <f>(tbl_raw_data[[#This Row],[Date Actioned]])-(tbl_raw_data[[#This Row],[Date Tagged]])</f>
        <v>1.5717592592409346E-2</v>
      </c>
      <c r="J5515" s="66">
        <f>HOUR(tbl_raw_data[[#This Row],[time_taken]])*60+MINUTE(tbl_raw_data[[#This Row],[time_taken]])+SECOND(tbl_raw_data[[#This Row],[time_taken]])/60</f>
        <v>22.633333333333333</v>
      </c>
      <c r="K5515" s="68">
        <f>DATE(YEAR(tbl_raw_data[[#This Row],[Date Actioned]]),MONTH(tbl_raw_data[[#This Row],[Date Actioned]]),DAY(tbl_raw_data[[#This Row],[Date Actioned]]))</f>
        <v>45165</v>
      </c>
      <c r="L5515" s="65" t="str">
        <f>UPPER(TEXT(tbl_raw_data[[#This Row],[updated_date]],"MMMM"))</f>
        <v>AUGUST</v>
      </c>
      <c r="M5515" s="65" t="str">
        <f>"WEEK "&amp;IF(ROUNDUP(DAY(tbl_raw_data[[#This Row],[updated_date]])/7,0)=5,4,ROUNDUP(DAY(tbl_raw_data[[#This Row],[updated_date]])/7,0))</f>
        <v>WEEK 4</v>
      </c>
      <c r="N5515" s="71" t="str">
        <f>UPPER(VLOOKUP(tbl_raw_data[[#This Row],[Analyst]],settings!$A$1:$B$15,2,0))</f>
        <v>NITESH</v>
      </c>
      <c r="O5515" s="71" t="str">
        <f>TRIM(UPPER(tbl_raw_data[[#This Row],[Outcome]]))</f>
        <v>WITHDRAW</v>
      </c>
      <c r="P5515" s="71" t="str">
        <f>TRIM(UPPER(tbl_raw_data[[#This Row],[Queue Name]]))</f>
        <v>CONSUMER EXISTING</v>
      </c>
      <c r="Q5515" s="71" t="str">
        <f>IF(tbl_raw_data[[#This Row],[time_taken_in_min]]&lt;=settings!$D$2,"SLA_MET","SLA_NOT_MET")</f>
        <v>SLA_NOT_MET</v>
      </c>
    </row>
    <row r="5516" spans="1:17" x14ac:dyDescent="0.3">
      <c r="A5516" s="1" t="s">
        <v>6479</v>
      </c>
      <c r="B5516" s="34">
        <v>45165.670289351852</v>
      </c>
      <c r="C5516" s="34">
        <v>45165.677800925929</v>
      </c>
      <c r="D5516" s="15" t="s">
        <v>47</v>
      </c>
      <c r="E5516" s="6" t="s">
        <v>8</v>
      </c>
      <c r="F5516" s="15" t="s">
        <v>24</v>
      </c>
      <c r="G5516" s="9"/>
      <c r="H5516" s="84" t="str">
        <f t="shared" si="86"/>
        <v>Reason Unknown</v>
      </c>
      <c r="I5516" s="63">
        <f>(tbl_raw_data[[#This Row],[Date Actioned]])-(tbl_raw_data[[#This Row],[Date Tagged]])</f>
        <v>7.5115740764886141E-3</v>
      </c>
      <c r="J5516" s="66">
        <f>HOUR(tbl_raw_data[[#This Row],[time_taken]])*60+MINUTE(tbl_raw_data[[#This Row],[time_taken]])+SECOND(tbl_raw_data[[#This Row],[time_taken]])/60</f>
        <v>10.816666666666666</v>
      </c>
      <c r="K5516" s="68">
        <f>DATE(YEAR(tbl_raw_data[[#This Row],[Date Actioned]]),MONTH(tbl_raw_data[[#This Row],[Date Actioned]]),DAY(tbl_raw_data[[#This Row],[Date Actioned]]))</f>
        <v>45165</v>
      </c>
      <c r="L5516" s="65" t="str">
        <f>UPPER(TEXT(tbl_raw_data[[#This Row],[updated_date]],"MMMM"))</f>
        <v>AUGUST</v>
      </c>
      <c r="M5516" s="65" t="str">
        <f>"WEEK "&amp;IF(ROUNDUP(DAY(tbl_raw_data[[#This Row],[updated_date]])/7,0)=5,4,ROUNDUP(DAY(tbl_raw_data[[#This Row],[updated_date]])/7,0))</f>
        <v>WEEK 4</v>
      </c>
      <c r="N5516" s="71" t="str">
        <f>UPPER(VLOOKUP(tbl_raw_data[[#This Row],[Analyst]],settings!$A$1:$B$15,2,0))</f>
        <v>SAM</v>
      </c>
      <c r="O5516" s="71" t="str">
        <f>TRIM(UPPER(tbl_raw_data[[#This Row],[Outcome]]))</f>
        <v>WITHDRAW</v>
      </c>
      <c r="P5516" s="71" t="str">
        <f>TRIM(UPPER(tbl_raw_data[[#This Row],[Queue Name]]))</f>
        <v>CONSUMER POST BUREAU</v>
      </c>
      <c r="Q5516" s="71" t="str">
        <f>IF(tbl_raw_data[[#This Row],[time_taken_in_min]]&lt;=settings!$D$2,"SLA_MET","SLA_NOT_MET")</f>
        <v>SLA_MET</v>
      </c>
    </row>
    <row r="5517" spans="1:17" x14ac:dyDescent="0.3">
      <c r="A5517" s="5" t="s">
        <v>6480</v>
      </c>
      <c r="B5517" s="34">
        <v>45165.700162037036</v>
      </c>
      <c r="C5517" s="34">
        <v>45165.704652777778</v>
      </c>
      <c r="D5517" s="15" t="s">
        <v>47</v>
      </c>
      <c r="E5517" s="6" t="s">
        <v>18</v>
      </c>
      <c r="F5517" s="15" t="s">
        <v>206</v>
      </c>
      <c r="G5517" s="9" t="s">
        <v>667</v>
      </c>
      <c r="H5517" s="84" t="str">
        <f t="shared" si="86"/>
        <v>Incomplete Details</v>
      </c>
      <c r="I5517" s="63">
        <f>(tbl_raw_data[[#This Row],[Date Actioned]])-(tbl_raw_data[[#This Row],[Date Tagged]])</f>
        <v>4.4907407427672297E-3</v>
      </c>
      <c r="J5517" s="66">
        <f>HOUR(tbl_raw_data[[#This Row],[time_taken]])*60+MINUTE(tbl_raw_data[[#This Row],[time_taken]])+SECOND(tbl_raw_data[[#This Row],[time_taken]])/60</f>
        <v>6.4666666666666668</v>
      </c>
      <c r="K5517" s="68">
        <f>DATE(YEAR(tbl_raw_data[[#This Row],[Date Actioned]]),MONTH(tbl_raw_data[[#This Row],[Date Actioned]]),DAY(tbl_raw_data[[#This Row],[Date Actioned]]))</f>
        <v>45165</v>
      </c>
      <c r="L5517" s="65" t="str">
        <f>UPPER(TEXT(tbl_raw_data[[#This Row],[updated_date]],"MMMM"))</f>
        <v>AUGUST</v>
      </c>
      <c r="M5517" s="65" t="str">
        <f>"WEEK "&amp;IF(ROUNDUP(DAY(tbl_raw_data[[#This Row],[updated_date]])/7,0)=5,4,ROUNDUP(DAY(tbl_raw_data[[#This Row],[updated_date]])/7,0))</f>
        <v>WEEK 4</v>
      </c>
      <c r="N5517" s="71" t="str">
        <f>UPPER(VLOOKUP(tbl_raw_data[[#This Row],[Analyst]],settings!$A$1:$B$15,2,0))</f>
        <v>HARDIK</v>
      </c>
      <c r="O5517" s="71" t="str">
        <f>TRIM(UPPER(tbl_raw_data[[#This Row],[Outcome]]))</f>
        <v>WITHDRAW</v>
      </c>
      <c r="P5517" s="71" t="str">
        <f>TRIM(UPPER(tbl_raw_data[[#This Row],[Queue Name]]))</f>
        <v>CONSUMER PRE BUREAU</v>
      </c>
      <c r="Q5517" s="71" t="str">
        <f>IF(tbl_raw_data[[#This Row],[time_taken_in_min]]&lt;=settings!$D$2,"SLA_MET","SLA_NOT_MET")</f>
        <v>SLA_MET</v>
      </c>
    </row>
    <row r="5518" spans="1:17" x14ac:dyDescent="0.3">
      <c r="A5518" s="7" t="s">
        <v>6481</v>
      </c>
      <c r="B5518" s="34">
        <v>45165.700821759259</v>
      </c>
      <c r="C5518" s="34">
        <v>45165.708831018521</v>
      </c>
      <c r="D5518" s="15" t="s">
        <v>47</v>
      </c>
      <c r="E5518" s="6" t="s">
        <v>11</v>
      </c>
      <c r="F5518" s="15" t="s">
        <v>24</v>
      </c>
      <c r="G5518" s="9" t="s">
        <v>705</v>
      </c>
      <c r="H5518" s="84" t="str">
        <f t="shared" si="86"/>
        <v>Overdue Bill</v>
      </c>
      <c r="I5518" s="63">
        <f>(tbl_raw_data[[#This Row],[Date Actioned]])-(tbl_raw_data[[#This Row],[Date Tagged]])</f>
        <v>8.0092592615983449E-3</v>
      </c>
      <c r="J5518" s="66">
        <f>HOUR(tbl_raw_data[[#This Row],[time_taken]])*60+MINUTE(tbl_raw_data[[#This Row],[time_taken]])+SECOND(tbl_raw_data[[#This Row],[time_taken]])/60</f>
        <v>11.533333333333333</v>
      </c>
      <c r="K5518" s="68">
        <f>DATE(YEAR(tbl_raw_data[[#This Row],[Date Actioned]]),MONTH(tbl_raw_data[[#This Row],[Date Actioned]]),DAY(tbl_raw_data[[#This Row],[Date Actioned]]))</f>
        <v>45165</v>
      </c>
      <c r="L5518" s="65" t="str">
        <f>UPPER(TEXT(tbl_raw_data[[#This Row],[updated_date]],"MMMM"))</f>
        <v>AUGUST</v>
      </c>
      <c r="M5518" s="65" t="str">
        <f>"WEEK "&amp;IF(ROUNDUP(DAY(tbl_raw_data[[#This Row],[updated_date]])/7,0)=5,4,ROUNDUP(DAY(tbl_raw_data[[#This Row],[updated_date]])/7,0))</f>
        <v>WEEK 4</v>
      </c>
      <c r="N5518" s="71" t="str">
        <f>UPPER(VLOOKUP(tbl_raw_data[[#This Row],[Analyst]],settings!$A$1:$B$15,2,0))</f>
        <v>SAM</v>
      </c>
      <c r="O5518" s="71" t="str">
        <f>TRIM(UPPER(tbl_raw_data[[#This Row],[Outcome]]))</f>
        <v>WITHDRAW</v>
      </c>
      <c r="P5518" s="71" t="str">
        <f>TRIM(UPPER(tbl_raw_data[[#This Row],[Queue Name]]))</f>
        <v>CONSUMER EXISTING</v>
      </c>
      <c r="Q5518" s="71" t="str">
        <f>IF(tbl_raw_data[[#This Row],[time_taken_in_min]]&lt;=settings!$D$2,"SLA_MET","SLA_NOT_MET")</f>
        <v>SLA_MET</v>
      </c>
    </row>
    <row r="5519" spans="1:17" x14ac:dyDescent="0.3">
      <c r="A5519" s="1" t="s">
        <v>6482</v>
      </c>
      <c r="B5519" s="34">
        <v>45165.703055555554</v>
      </c>
      <c r="C5519" s="34">
        <v>45165.708923611113</v>
      </c>
      <c r="D5519" s="15" t="s">
        <v>47</v>
      </c>
      <c r="E5519" s="6" t="s">
        <v>18</v>
      </c>
      <c r="F5519" s="15" t="s">
        <v>206</v>
      </c>
      <c r="G5519" s="9" t="s">
        <v>706</v>
      </c>
      <c r="H5519" s="84" t="str">
        <f t="shared" si="86"/>
        <v>Incomplete Details</v>
      </c>
      <c r="I5519" s="63">
        <f>(tbl_raw_data[[#This Row],[Date Actioned]])-(tbl_raw_data[[#This Row],[Date Tagged]])</f>
        <v>5.8680555594037287E-3</v>
      </c>
      <c r="J5519" s="66">
        <f>HOUR(tbl_raw_data[[#This Row],[time_taken]])*60+MINUTE(tbl_raw_data[[#This Row],[time_taken]])+SECOND(tbl_raw_data[[#This Row],[time_taken]])/60</f>
        <v>8.4499999999999993</v>
      </c>
      <c r="K5519" s="68">
        <f>DATE(YEAR(tbl_raw_data[[#This Row],[Date Actioned]]),MONTH(tbl_raw_data[[#This Row],[Date Actioned]]),DAY(tbl_raw_data[[#This Row],[Date Actioned]]))</f>
        <v>45165</v>
      </c>
      <c r="L5519" s="65" t="str">
        <f>UPPER(TEXT(tbl_raw_data[[#This Row],[updated_date]],"MMMM"))</f>
        <v>AUGUST</v>
      </c>
      <c r="M5519" s="65" t="str">
        <f>"WEEK "&amp;IF(ROUNDUP(DAY(tbl_raw_data[[#This Row],[updated_date]])/7,0)=5,4,ROUNDUP(DAY(tbl_raw_data[[#This Row],[updated_date]])/7,0))</f>
        <v>WEEK 4</v>
      </c>
      <c r="N5519" s="71" t="str">
        <f>UPPER(VLOOKUP(tbl_raw_data[[#This Row],[Analyst]],settings!$A$1:$B$15,2,0))</f>
        <v>HARDIK</v>
      </c>
      <c r="O5519" s="71" t="str">
        <f>TRIM(UPPER(tbl_raw_data[[#This Row],[Outcome]]))</f>
        <v>WITHDRAW</v>
      </c>
      <c r="P5519" s="71" t="str">
        <f>TRIM(UPPER(tbl_raw_data[[#This Row],[Queue Name]]))</f>
        <v>CONSUMER PRE BUREAU</v>
      </c>
      <c r="Q5519" s="71" t="str">
        <f>IF(tbl_raw_data[[#This Row],[time_taken_in_min]]&lt;=settings!$D$2,"SLA_MET","SLA_NOT_MET")</f>
        <v>SLA_MET</v>
      </c>
    </row>
    <row r="5520" spans="1:17" x14ac:dyDescent="0.3">
      <c r="A5520" s="5" t="s">
        <v>6483</v>
      </c>
      <c r="B5520" s="34">
        <v>45165.744652777779</v>
      </c>
      <c r="C5520" s="34">
        <v>45165.749965277777</v>
      </c>
      <c r="D5520" s="24" t="s">
        <v>47</v>
      </c>
      <c r="E5520" s="25" t="s">
        <v>18</v>
      </c>
      <c r="F5520" s="24" t="s">
        <v>12</v>
      </c>
      <c r="G5520" s="26" t="s">
        <v>928</v>
      </c>
      <c r="H5520" s="84" t="str">
        <f t="shared" si="86"/>
        <v>Incomplete Details</v>
      </c>
      <c r="I5520" s="63">
        <f>(tbl_raw_data[[#This Row],[Date Actioned]])-(tbl_raw_data[[#This Row],[Date Tagged]])</f>
        <v>5.3124999976716936E-3</v>
      </c>
      <c r="J5520" s="66">
        <f>HOUR(tbl_raw_data[[#This Row],[time_taken]])*60+MINUTE(tbl_raw_data[[#This Row],[time_taken]])+SECOND(tbl_raw_data[[#This Row],[time_taken]])/60</f>
        <v>7.65</v>
      </c>
      <c r="K5520" s="68">
        <f>DATE(YEAR(tbl_raw_data[[#This Row],[Date Actioned]]),MONTH(tbl_raw_data[[#This Row],[Date Actioned]]),DAY(tbl_raw_data[[#This Row],[Date Actioned]]))</f>
        <v>45165</v>
      </c>
      <c r="L5520" s="65" t="str">
        <f>UPPER(TEXT(tbl_raw_data[[#This Row],[updated_date]],"MMMM"))</f>
        <v>AUGUST</v>
      </c>
      <c r="M5520" s="65" t="str">
        <f>"WEEK "&amp;IF(ROUNDUP(DAY(tbl_raw_data[[#This Row],[updated_date]])/7,0)=5,4,ROUNDUP(DAY(tbl_raw_data[[#This Row],[updated_date]])/7,0))</f>
        <v>WEEK 4</v>
      </c>
      <c r="N5520" s="71" t="str">
        <f>UPPER(VLOOKUP(tbl_raw_data[[#This Row],[Analyst]],settings!$A$1:$B$15,2,0))</f>
        <v>NITESH</v>
      </c>
      <c r="O5520" s="71" t="str">
        <f>TRIM(UPPER(tbl_raw_data[[#This Row],[Outcome]]))</f>
        <v>WITHDRAW</v>
      </c>
      <c r="P5520" s="71" t="str">
        <f>TRIM(UPPER(tbl_raw_data[[#This Row],[Queue Name]]))</f>
        <v>CONSUMER PRE BUREAU</v>
      </c>
      <c r="Q5520" s="71" t="str">
        <f>IF(tbl_raw_data[[#This Row],[time_taken_in_min]]&lt;=settings!$D$2,"SLA_MET","SLA_NOT_MET")</f>
        <v>SLA_MET</v>
      </c>
    </row>
    <row r="5521" spans="1:17" hidden="1" x14ac:dyDescent="0.3">
      <c r="A5521" s="45" t="s">
        <v>6484</v>
      </c>
      <c r="B5521" s="36">
        <v>45166.385509259257</v>
      </c>
      <c r="C5521" s="43">
        <v>45166.390416666669</v>
      </c>
      <c r="D5521" s="15" t="s">
        <v>10</v>
      </c>
      <c r="E5521" s="6" t="s">
        <v>11</v>
      </c>
      <c r="F5521" s="15" t="s">
        <v>25</v>
      </c>
      <c r="G5521" s="9"/>
      <c r="H5521" s="84" t="str">
        <f t="shared" si="86"/>
        <v>Reason Unknown</v>
      </c>
      <c r="I5521" s="63">
        <f>(tbl_raw_data[[#This Row],[Date Actioned]])-(tbl_raw_data[[#This Row],[Date Tagged]])</f>
        <v>4.9074074122472666E-3</v>
      </c>
      <c r="J5521" s="66">
        <f>HOUR(tbl_raw_data[[#This Row],[time_taken]])*60+MINUTE(tbl_raw_data[[#This Row],[time_taken]])+SECOND(tbl_raw_data[[#This Row],[time_taken]])/60</f>
        <v>7.0666666666666664</v>
      </c>
      <c r="K5521" s="68">
        <f>DATE(YEAR(tbl_raw_data[[#This Row],[Date Actioned]]),MONTH(tbl_raw_data[[#This Row],[Date Actioned]]),DAY(tbl_raw_data[[#This Row],[Date Actioned]]))</f>
        <v>45166</v>
      </c>
      <c r="L5521" s="65" t="str">
        <f>UPPER(TEXT(tbl_raw_data[[#This Row],[updated_date]],"MMMM"))</f>
        <v>AUGUST</v>
      </c>
      <c r="M5521" s="65" t="str">
        <f>"WEEK "&amp;IF(ROUNDUP(DAY(tbl_raw_data[[#This Row],[updated_date]])/7,0)=5,4,ROUNDUP(DAY(tbl_raw_data[[#This Row],[updated_date]])/7,0))</f>
        <v>WEEK 4</v>
      </c>
      <c r="N5521" s="71" t="str">
        <f>UPPER(VLOOKUP(tbl_raw_data[[#This Row],[Analyst]],settings!$A$1:$B$15,2,0))</f>
        <v>ASIF</v>
      </c>
      <c r="O5521" s="71" t="str">
        <f>TRIM(UPPER(tbl_raw_data[[#This Row],[Outcome]]))</f>
        <v>APPROVE</v>
      </c>
      <c r="P5521" s="71" t="str">
        <f>TRIM(UPPER(tbl_raw_data[[#This Row],[Queue Name]]))</f>
        <v>CONSUMER EXISTING</v>
      </c>
      <c r="Q5521" s="71" t="str">
        <f>IF(tbl_raw_data[[#This Row],[time_taken_in_min]]&lt;=settings!$D$2,"SLA_MET","SLA_NOT_MET")</f>
        <v>SLA_MET</v>
      </c>
    </row>
    <row r="5522" spans="1:17" hidden="1" x14ac:dyDescent="0.3">
      <c r="A5522" s="45" t="s">
        <v>6485</v>
      </c>
      <c r="B5522" s="36">
        <v>45166.398090277777</v>
      </c>
      <c r="C5522" s="43">
        <v>45166.401006944441</v>
      </c>
      <c r="D5522" s="15" t="s">
        <v>10</v>
      </c>
      <c r="E5522" s="6" t="s">
        <v>18</v>
      </c>
      <c r="F5522" s="15" t="s">
        <v>25</v>
      </c>
      <c r="G5522" s="9" t="s">
        <v>848</v>
      </c>
      <c r="H5522" s="84" t="str">
        <f t="shared" si="86"/>
        <v>Reason Unknown</v>
      </c>
      <c r="I5522" s="63">
        <f>(tbl_raw_data[[#This Row],[Date Actioned]])-(tbl_raw_data[[#This Row],[Date Tagged]])</f>
        <v>2.9166666645323858E-3</v>
      </c>
      <c r="J5522" s="66">
        <f>HOUR(tbl_raw_data[[#This Row],[time_taken]])*60+MINUTE(tbl_raw_data[[#This Row],[time_taken]])+SECOND(tbl_raw_data[[#This Row],[time_taken]])/60</f>
        <v>4.2</v>
      </c>
      <c r="K5522" s="68">
        <f>DATE(YEAR(tbl_raw_data[[#This Row],[Date Actioned]]),MONTH(tbl_raw_data[[#This Row],[Date Actioned]]),DAY(tbl_raw_data[[#This Row],[Date Actioned]]))</f>
        <v>45166</v>
      </c>
      <c r="L5522" s="65" t="str">
        <f>UPPER(TEXT(tbl_raw_data[[#This Row],[updated_date]],"MMMM"))</f>
        <v>AUGUST</v>
      </c>
      <c r="M5522" s="65" t="str">
        <f>"WEEK "&amp;IF(ROUNDUP(DAY(tbl_raw_data[[#This Row],[updated_date]])/7,0)=5,4,ROUNDUP(DAY(tbl_raw_data[[#This Row],[updated_date]])/7,0))</f>
        <v>WEEK 4</v>
      </c>
      <c r="N5522" s="71" t="str">
        <f>UPPER(VLOOKUP(tbl_raw_data[[#This Row],[Analyst]],settings!$A$1:$B$15,2,0))</f>
        <v>ASIF</v>
      </c>
      <c r="O5522" s="71" t="str">
        <f>TRIM(UPPER(tbl_raw_data[[#This Row],[Outcome]]))</f>
        <v>APPROVE</v>
      </c>
      <c r="P5522" s="71" t="str">
        <f>TRIM(UPPER(tbl_raw_data[[#This Row],[Queue Name]]))</f>
        <v>CONSUMER PRE BUREAU</v>
      </c>
      <c r="Q5522" s="71" t="str">
        <f>IF(tbl_raw_data[[#This Row],[time_taken_in_min]]&lt;=settings!$D$2,"SLA_MET","SLA_NOT_MET")</f>
        <v>SLA_MET</v>
      </c>
    </row>
    <row r="5523" spans="1:17" hidden="1" x14ac:dyDescent="0.3">
      <c r="A5523" s="45" t="s">
        <v>6486</v>
      </c>
      <c r="B5523" s="36">
        <v>45166.417615740742</v>
      </c>
      <c r="C5523" s="43">
        <v>45166.429745370369</v>
      </c>
      <c r="D5523" s="15" t="s">
        <v>10</v>
      </c>
      <c r="E5523" s="6" t="s">
        <v>11</v>
      </c>
      <c r="F5523" s="15" t="s">
        <v>9</v>
      </c>
      <c r="G5523" s="9"/>
      <c r="H5523" s="84" t="str">
        <f t="shared" si="86"/>
        <v>Reason Unknown</v>
      </c>
      <c r="I5523" s="63">
        <f>(tbl_raw_data[[#This Row],[Date Actioned]])-(tbl_raw_data[[#This Row],[Date Tagged]])</f>
        <v>1.2129629627452232E-2</v>
      </c>
      <c r="J5523" s="66">
        <f>HOUR(tbl_raw_data[[#This Row],[time_taken]])*60+MINUTE(tbl_raw_data[[#This Row],[time_taken]])+SECOND(tbl_raw_data[[#This Row],[time_taken]])/60</f>
        <v>17.466666666666665</v>
      </c>
      <c r="K5523" s="68">
        <f>DATE(YEAR(tbl_raw_data[[#This Row],[Date Actioned]]),MONTH(tbl_raw_data[[#This Row],[Date Actioned]]),DAY(tbl_raw_data[[#This Row],[Date Actioned]]))</f>
        <v>45166</v>
      </c>
      <c r="L5523" s="65" t="str">
        <f>UPPER(TEXT(tbl_raw_data[[#This Row],[updated_date]],"MMMM"))</f>
        <v>AUGUST</v>
      </c>
      <c r="M5523" s="65" t="str">
        <f>"WEEK "&amp;IF(ROUNDUP(DAY(tbl_raw_data[[#This Row],[updated_date]])/7,0)=5,4,ROUNDUP(DAY(tbl_raw_data[[#This Row],[updated_date]])/7,0))</f>
        <v>WEEK 4</v>
      </c>
      <c r="N5523" s="71" t="str">
        <f>UPPER(VLOOKUP(tbl_raw_data[[#This Row],[Analyst]],settings!$A$1:$B$15,2,0))</f>
        <v>QUADIR</v>
      </c>
      <c r="O5523" s="71" t="str">
        <f>TRIM(UPPER(tbl_raw_data[[#This Row],[Outcome]]))</f>
        <v>APPROVE</v>
      </c>
      <c r="P5523" s="71" t="str">
        <f>TRIM(UPPER(tbl_raw_data[[#This Row],[Queue Name]]))</f>
        <v>CONSUMER EXISTING</v>
      </c>
      <c r="Q5523" s="71" t="str">
        <f>IF(tbl_raw_data[[#This Row],[time_taken_in_min]]&lt;=settings!$D$2,"SLA_MET","SLA_NOT_MET")</f>
        <v>SLA_MET</v>
      </c>
    </row>
    <row r="5524" spans="1:17" hidden="1" x14ac:dyDescent="0.3">
      <c r="A5524" s="45" t="s">
        <v>6487</v>
      </c>
      <c r="B5524" s="36">
        <v>45166.419016203705</v>
      </c>
      <c r="C5524" s="43">
        <v>45166.428171296298</v>
      </c>
      <c r="D5524" s="15" t="s">
        <v>10</v>
      </c>
      <c r="E5524" s="6" t="s">
        <v>8</v>
      </c>
      <c r="F5524" s="15" t="s">
        <v>25</v>
      </c>
      <c r="G5524" s="9" t="s">
        <v>15</v>
      </c>
      <c r="H5524" s="84" t="str">
        <f t="shared" si="86"/>
        <v>Reason Unknown</v>
      </c>
      <c r="I5524" s="63">
        <f>(tbl_raw_data[[#This Row],[Date Actioned]])-(tbl_raw_data[[#This Row],[Date Tagged]])</f>
        <v>9.1550925935734995E-3</v>
      </c>
      <c r="J5524" s="66">
        <f>HOUR(tbl_raw_data[[#This Row],[time_taken]])*60+MINUTE(tbl_raw_data[[#This Row],[time_taken]])+SECOND(tbl_raw_data[[#This Row],[time_taken]])/60</f>
        <v>13.183333333333334</v>
      </c>
      <c r="K5524" s="68">
        <f>DATE(YEAR(tbl_raw_data[[#This Row],[Date Actioned]]),MONTH(tbl_raw_data[[#This Row],[Date Actioned]]),DAY(tbl_raw_data[[#This Row],[Date Actioned]]))</f>
        <v>45166</v>
      </c>
      <c r="L5524" s="65" t="str">
        <f>UPPER(TEXT(tbl_raw_data[[#This Row],[updated_date]],"MMMM"))</f>
        <v>AUGUST</v>
      </c>
      <c r="M5524" s="65" t="str">
        <f>"WEEK "&amp;IF(ROUNDUP(DAY(tbl_raw_data[[#This Row],[updated_date]])/7,0)=5,4,ROUNDUP(DAY(tbl_raw_data[[#This Row],[updated_date]])/7,0))</f>
        <v>WEEK 4</v>
      </c>
      <c r="N5524" s="71" t="str">
        <f>UPPER(VLOOKUP(tbl_raw_data[[#This Row],[Analyst]],settings!$A$1:$B$15,2,0))</f>
        <v>ASIF</v>
      </c>
      <c r="O5524" s="71" t="str">
        <f>TRIM(UPPER(tbl_raw_data[[#This Row],[Outcome]]))</f>
        <v>APPROVE</v>
      </c>
      <c r="P5524" s="71" t="str">
        <f>TRIM(UPPER(tbl_raw_data[[#This Row],[Queue Name]]))</f>
        <v>CONSUMER POST BUREAU</v>
      </c>
      <c r="Q5524" s="71" t="str">
        <f>IF(tbl_raw_data[[#This Row],[time_taken_in_min]]&lt;=settings!$D$2,"SLA_MET","SLA_NOT_MET")</f>
        <v>SLA_MET</v>
      </c>
    </row>
    <row r="5525" spans="1:17" hidden="1" x14ac:dyDescent="0.3">
      <c r="A5525" s="45" t="s">
        <v>6488</v>
      </c>
      <c r="B5525" s="36">
        <v>45166.421446759261</v>
      </c>
      <c r="C5525" s="43">
        <v>45166.435543981483</v>
      </c>
      <c r="D5525" s="15" t="s">
        <v>10</v>
      </c>
      <c r="E5525" s="6" t="s">
        <v>8</v>
      </c>
      <c r="F5525" s="15" t="s">
        <v>9</v>
      </c>
      <c r="G5525" s="9"/>
      <c r="H5525" s="84" t="str">
        <f t="shared" si="86"/>
        <v>Reason Unknown</v>
      </c>
      <c r="I5525" s="63">
        <f>(tbl_raw_data[[#This Row],[Date Actioned]])-(tbl_raw_data[[#This Row],[Date Tagged]])</f>
        <v>1.4097222221607808E-2</v>
      </c>
      <c r="J5525" s="66">
        <f>HOUR(tbl_raw_data[[#This Row],[time_taken]])*60+MINUTE(tbl_raw_data[[#This Row],[time_taken]])+SECOND(tbl_raw_data[[#This Row],[time_taken]])/60</f>
        <v>20.3</v>
      </c>
      <c r="K5525" s="68">
        <f>DATE(YEAR(tbl_raw_data[[#This Row],[Date Actioned]]),MONTH(tbl_raw_data[[#This Row],[Date Actioned]]),DAY(tbl_raw_data[[#This Row],[Date Actioned]]))</f>
        <v>45166</v>
      </c>
      <c r="L5525" s="65" t="str">
        <f>UPPER(TEXT(tbl_raw_data[[#This Row],[updated_date]],"MMMM"))</f>
        <v>AUGUST</v>
      </c>
      <c r="M5525" s="65" t="str">
        <f>"WEEK "&amp;IF(ROUNDUP(DAY(tbl_raw_data[[#This Row],[updated_date]])/7,0)=5,4,ROUNDUP(DAY(tbl_raw_data[[#This Row],[updated_date]])/7,0))</f>
        <v>WEEK 4</v>
      </c>
      <c r="N5525" s="71" t="str">
        <f>UPPER(VLOOKUP(tbl_raw_data[[#This Row],[Analyst]],settings!$A$1:$B$15,2,0))</f>
        <v>QUADIR</v>
      </c>
      <c r="O5525" s="71" t="str">
        <f>TRIM(UPPER(tbl_raw_data[[#This Row],[Outcome]]))</f>
        <v>APPROVE</v>
      </c>
      <c r="P5525" s="71" t="str">
        <f>TRIM(UPPER(tbl_raw_data[[#This Row],[Queue Name]]))</f>
        <v>CONSUMER POST BUREAU</v>
      </c>
      <c r="Q5525" s="71" t="str">
        <f>IF(tbl_raw_data[[#This Row],[time_taken_in_min]]&lt;=settings!$D$2,"SLA_MET","SLA_NOT_MET")</f>
        <v>SLA_NOT_MET</v>
      </c>
    </row>
    <row r="5526" spans="1:17" hidden="1" x14ac:dyDescent="0.3">
      <c r="A5526" s="45" t="s">
        <v>6489</v>
      </c>
      <c r="B5526" s="36">
        <v>45166.426319444443</v>
      </c>
      <c r="C5526" s="43">
        <v>45166.442812499998</v>
      </c>
      <c r="D5526" s="15" t="s">
        <v>10</v>
      </c>
      <c r="E5526" s="6" t="s">
        <v>18</v>
      </c>
      <c r="F5526" s="15" t="s">
        <v>12</v>
      </c>
      <c r="G5526" s="9" t="s">
        <v>15</v>
      </c>
      <c r="H5526" s="84" t="str">
        <f t="shared" si="86"/>
        <v>Reason Unknown</v>
      </c>
      <c r="I5526" s="63">
        <f>(tbl_raw_data[[#This Row],[Date Actioned]])-(tbl_raw_data[[#This Row],[Date Tagged]])</f>
        <v>1.6493055554747116E-2</v>
      </c>
      <c r="J5526" s="66">
        <f>HOUR(tbl_raw_data[[#This Row],[time_taken]])*60+MINUTE(tbl_raw_data[[#This Row],[time_taken]])+SECOND(tbl_raw_data[[#This Row],[time_taken]])/60</f>
        <v>23.75</v>
      </c>
      <c r="K5526" s="68">
        <f>DATE(YEAR(tbl_raw_data[[#This Row],[Date Actioned]]),MONTH(tbl_raw_data[[#This Row],[Date Actioned]]),DAY(tbl_raw_data[[#This Row],[Date Actioned]]))</f>
        <v>45166</v>
      </c>
      <c r="L5526" s="65" t="str">
        <f>UPPER(TEXT(tbl_raw_data[[#This Row],[updated_date]],"MMMM"))</f>
        <v>AUGUST</v>
      </c>
      <c r="M5526" s="65" t="str">
        <f>"WEEK "&amp;IF(ROUNDUP(DAY(tbl_raw_data[[#This Row],[updated_date]])/7,0)=5,4,ROUNDUP(DAY(tbl_raw_data[[#This Row],[updated_date]])/7,0))</f>
        <v>WEEK 4</v>
      </c>
      <c r="N5526" s="71" t="str">
        <f>UPPER(VLOOKUP(tbl_raw_data[[#This Row],[Analyst]],settings!$A$1:$B$15,2,0))</f>
        <v>NITESH</v>
      </c>
      <c r="O5526" s="71" t="str">
        <f>TRIM(UPPER(tbl_raw_data[[#This Row],[Outcome]]))</f>
        <v>APPROVE</v>
      </c>
      <c r="P5526" s="71" t="str">
        <f>TRIM(UPPER(tbl_raw_data[[#This Row],[Queue Name]]))</f>
        <v>CONSUMER PRE BUREAU</v>
      </c>
      <c r="Q5526" s="71" t="str">
        <f>IF(tbl_raw_data[[#This Row],[time_taken_in_min]]&lt;=settings!$D$2,"SLA_MET","SLA_NOT_MET")</f>
        <v>SLA_NOT_MET</v>
      </c>
    </row>
    <row r="5527" spans="1:17" hidden="1" x14ac:dyDescent="0.3">
      <c r="A5527" s="45" t="s">
        <v>6490</v>
      </c>
      <c r="B5527" s="36">
        <v>45166.437962962962</v>
      </c>
      <c r="C5527" s="43">
        <v>45166.443310185183</v>
      </c>
      <c r="D5527" s="15" t="s">
        <v>10</v>
      </c>
      <c r="E5527" s="6" t="s">
        <v>11</v>
      </c>
      <c r="F5527" s="15" t="s">
        <v>9</v>
      </c>
      <c r="G5527" s="9"/>
      <c r="H5527" s="84" t="str">
        <f t="shared" si="86"/>
        <v>Reason Unknown</v>
      </c>
      <c r="I5527" s="63">
        <f>(tbl_raw_data[[#This Row],[Date Actioned]])-(tbl_raw_data[[#This Row],[Date Tagged]])</f>
        <v>5.3472222207346931E-3</v>
      </c>
      <c r="J5527" s="66">
        <f>HOUR(tbl_raw_data[[#This Row],[time_taken]])*60+MINUTE(tbl_raw_data[[#This Row],[time_taken]])+SECOND(tbl_raw_data[[#This Row],[time_taken]])/60</f>
        <v>7.7</v>
      </c>
      <c r="K5527" s="68">
        <f>DATE(YEAR(tbl_raw_data[[#This Row],[Date Actioned]]),MONTH(tbl_raw_data[[#This Row],[Date Actioned]]),DAY(tbl_raw_data[[#This Row],[Date Actioned]]))</f>
        <v>45166</v>
      </c>
      <c r="L5527" s="65" t="str">
        <f>UPPER(TEXT(tbl_raw_data[[#This Row],[updated_date]],"MMMM"))</f>
        <v>AUGUST</v>
      </c>
      <c r="M5527" s="65" t="str">
        <f>"WEEK "&amp;IF(ROUNDUP(DAY(tbl_raw_data[[#This Row],[updated_date]])/7,0)=5,4,ROUNDUP(DAY(tbl_raw_data[[#This Row],[updated_date]])/7,0))</f>
        <v>WEEK 4</v>
      </c>
      <c r="N5527" s="71" t="str">
        <f>UPPER(VLOOKUP(tbl_raw_data[[#This Row],[Analyst]],settings!$A$1:$B$15,2,0))</f>
        <v>QUADIR</v>
      </c>
      <c r="O5527" s="71" t="str">
        <f>TRIM(UPPER(tbl_raw_data[[#This Row],[Outcome]]))</f>
        <v>APPROVE</v>
      </c>
      <c r="P5527" s="71" t="str">
        <f>TRIM(UPPER(tbl_raw_data[[#This Row],[Queue Name]]))</f>
        <v>CONSUMER EXISTING</v>
      </c>
      <c r="Q5527" s="71" t="str">
        <f>IF(tbl_raw_data[[#This Row],[time_taken_in_min]]&lt;=settings!$D$2,"SLA_MET","SLA_NOT_MET")</f>
        <v>SLA_MET</v>
      </c>
    </row>
    <row r="5528" spans="1:17" hidden="1" x14ac:dyDescent="0.3">
      <c r="A5528" s="45" t="s">
        <v>6491</v>
      </c>
      <c r="B5528" s="36">
        <v>45166.440289351849</v>
      </c>
      <c r="C5528" s="43">
        <v>45166.44425925926</v>
      </c>
      <c r="D5528" s="15" t="s">
        <v>10</v>
      </c>
      <c r="E5528" s="6" t="s">
        <v>11</v>
      </c>
      <c r="F5528" s="15" t="s">
        <v>25</v>
      </c>
      <c r="G5528" s="9" t="s">
        <v>23</v>
      </c>
      <c r="H5528" s="84" t="str">
        <f t="shared" si="86"/>
        <v>Reason Unknown</v>
      </c>
      <c r="I5528" s="63">
        <f>(tbl_raw_data[[#This Row],[Date Actioned]])-(tbl_raw_data[[#This Row],[Date Tagged]])</f>
        <v>3.9699074113741517E-3</v>
      </c>
      <c r="J5528" s="66">
        <f>HOUR(tbl_raw_data[[#This Row],[time_taken]])*60+MINUTE(tbl_raw_data[[#This Row],[time_taken]])+SECOND(tbl_raw_data[[#This Row],[time_taken]])/60</f>
        <v>5.7166666666666668</v>
      </c>
      <c r="K5528" s="68">
        <f>DATE(YEAR(tbl_raw_data[[#This Row],[Date Actioned]]),MONTH(tbl_raw_data[[#This Row],[Date Actioned]]),DAY(tbl_raw_data[[#This Row],[Date Actioned]]))</f>
        <v>45166</v>
      </c>
      <c r="L5528" s="65" t="str">
        <f>UPPER(TEXT(tbl_raw_data[[#This Row],[updated_date]],"MMMM"))</f>
        <v>AUGUST</v>
      </c>
      <c r="M5528" s="65" t="str">
        <f>"WEEK "&amp;IF(ROUNDUP(DAY(tbl_raw_data[[#This Row],[updated_date]])/7,0)=5,4,ROUNDUP(DAY(tbl_raw_data[[#This Row],[updated_date]])/7,0))</f>
        <v>WEEK 4</v>
      </c>
      <c r="N5528" s="71" t="str">
        <f>UPPER(VLOOKUP(tbl_raw_data[[#This Row],[Analyst]],settings!$A$1:$B$15,2,0))</f>
        <v>ASIF</v>
      </c>
      <c r="O5528" s="71" t="str">
        <f>TRIM(UPPER(tbl_raw_data[[#This Row],[Outcome]]))</f>
        <v>APPROVE</v>
      </c>
      <c r="P5528" s="71" t="str">
        <f>TRIM(UPPER(tbl_raw_data[[#This Row],[Queue Name]]))</f>
        <v>CONSUMER EXISTING</v>
      </c>
      <c r="Q5528" s="71" t="str">
        <f>IF(tbl_raw_data[[#This Row],[time_taken_in_min]]&lt;=settings!$D$2,"SLA_MET","SLA_NOT_MET")</f>
        <v>SLA_MET</v>
      </c>
    </row>
    <row r="5529" spans="1:17" hidden="1" x14ac:dyDescent="0.3">
      <c r="A5529" s="45" t="s">
        <v>6492</v>
      </c>
      <c r="B5529" s="36">
        <v>45166.44258101852</v>
      </c>
      <c r="C5529" s="43">
        <v>45166.446736111109</v>
      </c>
      <c r="D5529" s="15" t="s">
        <v>10</v>
      </c>
      <c r="E5529" s="6" t="s">
        <v>8</v>
      </c>
      <c r="F5529" s="15" t="s">
        <v>9</v>
      </c>
      <c r="G5529" s="9"/>
      <c r="H5529" s="84" t="str">
        <f t="shared" si="86"/>
        <v>Reason Unknown</v>
      </c>
      <c r="I5529" s="63">
        <f>(tbl_raw_data[[#This Row],[Date Actioned]])-(tbl_raw_data[[#This Row],[Date Tagged]])</f>
        <v>4.1550925889168866E-3</v>
      </c>
      <c r="J5529" s="66">
        <f>HOUR(tbl_raw_data[[#This Row],[time_taken]])*60+MINUTE(tbl_raw_data[[#This Row],[time_taken]])+SECOND(tbl_raw_data[[#This Row],[time_taken]])/60</f>
        <v>5.9833333333333334</v>
      </c>
      <c r="K5529" s="68">
        <f>DATE(YEAR(tbl_raw_data[[#This Row],[Date Actioned]]),MONTH(tbl_raw_data[[#This Row],[Date Actioned]]),DAY(tbl_raw_data[[#This Row],[Date Actioned]]))</f>
        <v>45166</v>
      </c>
      <c r="L5529" s="65" t="str">
        <f>UPPER(TEXT(tbl_raw_data[[#This Row],[updated_date]],"MMMM"))</f>
        <v>AUGUST</v>
      </c>
      <c r="M5529" s="65" t="str">
        <f>"WEEK "&amp;IF(ROUNDUP(DAY(tbl_raw_data[[#This Row],[updated_date]])/7,0)=5,4,ROUNDUP(DAY(tbl_raw_data[[#This Row],[updated_date]])/7,0))</f>
        <v>WEEK 4</v>
      </c>
      <c r="N5529" s="71" t="str">
        <f>UPPER(VLOOKUP(tbl_raw_data[[#This Row],[Analyst]],settings!$A$1:$B$15,2,0))</f>
        <v>QUADIR</v>
      </c>
      <c r="O5529" s="71" t="str">
        <f>TRIM(UPPER(tbl_raw_data[[#This Row],[Outcome]]))</f>
        <v>APPROVE</v>
      </c>
      <c r="P5529" s="71" t="str">
        <f>TRIM(UPPER(tbl_raw_data[[#This Row],[Queue Name]]))</f>
        <v>CONSUMER POST BUREAU</v>
      </c>
      <c r="Q5529" s="71" t="str">
        <f>IF(tbl_raw_data[[#This Row],[time_taken_in_min]]&lt;=settings!$D$2,"SLA_MET","SLA_NOT_MET")</f>
        <v>SLA_MET</v>
      </c>
    </row>
    <row r="5530" spans="1:17" hidden="1" x14ac:dyDescent="0.3">
      <c r="A5530" s="45" t="s">
        <v>6493</v>
      </c>
      <c r="B5530" s="36">
        <v>45166.444363425922</v>
      </c>
      <c r="C5530" s="43">
        <v>45166.451967592591</v>
      </c>
      <c r="D5530" s="15" t="s">
        <v>10</v>
      </c>
      <c r="E5530" s="6" t="s">
        <v>8</v>
      </c>
      <c r="F5530" s="15" t="s">
        <v>25</v>
      </c>
      <c r="G5530" s="9"/>
      <c r="H5530" s="84" t="str">
        <f t="shared" si="86"/>
        <v>Reason Unknown</v>
      </c>
      <c r="I5530" s="63">
        <f>(tbl_raw_data[[#This Row],[Date Actioned]])-(tbl_raw_data[[#This Row],[Date Tagged]])</f>
        <v>7.6041666688979603E-3</v>
      </c>
      <c r="J5530" s="66">
        <f>HOUR(tbl_raw_data[[#This Row],[time_taken]])*60+MINUTE(tbl_raw_data[[#This Row],[time_taken]])+SECOND(tbl_raw_data[[#This Row],[time_taken]])/60</f>
        <v>10.95</v>
      </c>
      <c r="K5530" s="68">
        <f>DATE(YEAR(tbl_raw_data[[#This Row],[Date Actioned]]),MONTH(tbl_raw_data[[#This Row],[Date Actioned]]),DAY(tbl_raw_data[[#This Row],[Date Actioned]]))</f>
        <v>45166</v>
      </c>
      <c r="L5530" s="65" t="str">
        <f>UPPER(TEXT(tbl_raw_data[[#This Row],[updated_date]],"MMMM"))</f>
        <v>AUGUST</v>
      </c>
      <c r="M5530" s="65" t="str">
        <f>"WEEK "&amp;IF(ROUNDUP(DAY(tbl_raw_data[[#This Row],[updated_date]])/7,0)=5,4,ROUNDUP(DAY(tbl_raw_data[[#This Row],[updated_date]])/7,0))</f>
        <v>WEEK 4</v>
      </c>
      <c r="N5530" s="71" t="str">
        <f>UPPER(VLOOKUP(tbl_raw_data[[#This Row],[Analyst]],settings!$A$1:$B$15,2,0))</f>
        <v>ASIF</v>
      </c>
      <c r="O5530" s="71" t="str">
        <f>TRIM(UPPER(tbl_raw_data[[#This Row],[Outcome]]))</f>
        <v>APPROVE</v>
      </c>
      <c r="P5530" s="71" t="str">
        <f>TRIM(UPPER(tbl_raw_data[[#This Row],[Queue Name]]))</f>
        <v>CONSUMER POST BUREAU</v>
      </c>
      <c r="Q5530" s="71" t="str">
        <f>IF(tbl_raw_data[[#This Row],[time_taken_in_min]]&lt;=settings!$D$2,"SLA_MET","SLA_NOT_MET")</f>
        <v>SLA_MET</v>
      </c>
    </row>
    <row r="5531" spans="1:17" hidden="1" x14ac:dyDescent="0.3">
      <c r="A5531" s="45" t="s">
        <v>6494</v>
      </c>
      <c r="B5531" s="36">
        <v>45166.473321759258</v>
      </c>
      <c r="C5531" s="43">
        <v>45166.48332175926</v>
      </c>
      <c r="D5531" s="15" t="s">
        <v>10</v>
      </c>
      <c r="E5531" s="6" t="s">
        <v>11</v>
      </c>
      <c r="F5531" s="15" t="s">
        <v>25</v>
      </c>
      <c r="G5531" s="9"/>
      <c r="H5531" s="84" t="str">
        <f t="shared" si="86"/>
        <v>Reason Unknown</v>
      </c>
      <c r="I5531" s="63">
        <f>(tbl_raw_data[[#This Row],[Date Actioned]])-(tbl_raw_data[[#This Row],[Date Tagged]])</f>
        <v>1.0000000002037268E-2</v>
      </c>
      <c r="J5531" s="66">
        <f>HOUR(tbl_raw_data[[#This Row],[time_taken]])*60+MINUTE(tbl_raw_data[[#This Row],[time_taken]])+SECOND(tbl_raw_data[[#This Row],[time_taken]])/60</f>
        <v>14.4</v>
      </c>
      <c r="K5531" s="68">
        <f>DATE(YEAR(tbl_raw_data[[#This Row],[Date Actioned]]),MONTH(tbl_raw_data[[#This Row],[Date Actioned]]),DAY(tbl_raw_data[[#This Row],[Date Actioned]]))</f>
        <v>45166</v>
      </c>
      <c r="L5531" s="65" t="str">
        <f>UPPER(TEXT(tbl_raw_data[[#This Row],[updated_date]],"MMMM"))</f>
        <v>AUGUST</v>
      </c>
      <c r="M5531" s="65" t="str">
        <f>"WEEK "&amp;IF(ROUNDUP(DAY(tbl_raw_data[[#This Row],[updated_date]])/7,0)=5,4,ROUNDUP(DAY(tbl_raw_data[[#This Row],[updated_date]])/7,0))</f>
        <v>WEEK 4</v>
      </c>
      <c r="N5531" s="71" t="str">
        <f>UPPER(VLOOKUP(tbl_raw_data[[#This Row],[Analyst]],settings!$A$1:$B$15,2,0))</f>
        <v>ASIF</v>
      </c>
      <c r="O5531" s="71" t="str">
        <f>TRIM(UPPER(tbl_raw_data[[#This Row],[Outcome]]))</f>
        <v>APPROVE</v>
      </c>
      <c r="P5531" s="71" t="str">
        <f>TRIM(UPPER(tbl_raw_data[[#This Row],[Queue Name]]))</f>
        <v>CONSUMER EXISTING</v>
      </c>
      <c r="Q5531" s="71" t="str">
        <f>IF(tbl_raw_data[[#This Row],[time_taken_in_min]]&lt;=settings!$D$2,"SLA_MET","SLA_NOT_MET")</f>
        <v>SLA_MET</v>
      </c>
    </row>
    <row r="5532" spans="1:17" hidden="1" x14ac:dyDescent="0.3">
      <c r="A5532" s="45" t="s">
        <v>6495</v>
      </c>
      <c r="B5532" s="36">
        <v>45166.47625</v>
      </c>
      <c r="C5532" s="43">
        <v>45166.486539351848</v>
      </c>
      <c r="D5532" s="15" t="s">
        <v>10</v>
      </c>
      <c r="E5532" s="6" t="s">
        <v>11</v>
      </c>
      <c r="F5532" s="15" t="s">
        <v>19</v>
      </c>
      <c r="G5532" s="9" t="s">
        <v>15</v>
      </c>
      <c r="H5532" s="84" t="str">
        <f t="shared" si="86"/>
        <v>Reason Unknown</v>
      </c>
      <c r="I5532" s="63">
        <f>(tbl_raw_data[[#This Row],[Date Actioned]])-(tbl_raw_data[[#This Row],[Date Tagged]])</f>
        <v>1.0289351848769002E-2</v>
      </c>
      <c r="J5532" s="66">
        <f>HOUR(tbl_raw_data[[#This Row],[time_taken]])*60+MINUTE(tbl_raw_data[[#This Row],[time_taken]])+SECOND(tbl_raw_data[[#This Row],[time_taken]])/60</f>
        <v>14.816666666666666</v>
      </c>
      <c r="K5532" s="68">
        <f>DATE(YEAR(tbl_raw_data[[#This Row],[Date Actioned]]),MONTH(tbl_raw_data[[#This Row],[Date Actioned]]),DAY(tbl_raw_data[[#This Row],[Date Actioned]]))</f>
        <v>45166</v>
      </c>
      <c r="L5532" s="65" t="str">
        <f>UPPER(TEXT(tbl_raw_data[[#This Row],[updated_date]],"MMMM"))</f>
        <v>AUGUST</v>
      </c>
      <c r="M5532" s="65" t="str">
        <f>"WEEK "&amp;IF(ROUNDUP(DAY(tbl_raw_data[[#This Row],[updated_date]])/7,0)=5,4,ROUNDUP(DAY(tbl_raw_data[[#This Row],[updated_date]])/7,0))</f>
        <v>WEEK 4</v>
      </c>
      <c r="N5532" s="71" t="str">
        <f>UPPER(VLOOKUP(tbl_raw_data[[#This Row],[Analyst]],settings!$A$1:$B$15,2,0))</f>
        <v>NAVED</v>
      </c>
      <c r="O5532" s="71" t="str">
        <f>TRIM(UPPER(tbl_raw_data[[#This Row],[Outcome]]))</f>
        <v>APPROVE</v>
      </c>
      <c r="P5532" s="71" t="str">
        <f>TRIM(UPPER(tbl_raw_data[[#This Row],[Queue Name]]))</f>
        <v>CONSUMER EXISTING</v>
      </c>
      <c r="Q5532" s="71" t="str">
        <f>IF(tbl_raw_data[[#This Row],[time_taken_in_min]]&lt;=settings!$D$2,"SLA_MET","SLA_NOT_MET")</f>
        <v>SLA_MET</v>
      </c>
    </row>
    <row r="5533" spans="1:17" hidden="1" x14ac:dyDescent="0.3">
      <c r="A5533" s="45" t="s">
        <v>6496</v>
      </c>
      <c r="B5533" s="36">
        <v>45166.483067129629</v>
      </c>
      <c r="C5533" s="43">
        <v>45166.487708333334</v>
      </c>
      <c r="D5533" s="15" t="s">
        <v>10</v>
      </c>
      <c r="E5533" s="6" t="s">
        <v>8</v>
      </c>
      <c r="F5533" s="15" t="s">
        <v>25</v>
      </c>
      <c r="G5533" s="9"/>
      <c r="H5533" s="84" t="str">
        <f t="shared" si="86"/>
        <v>Reason Unknown</v>
      </c>
      <c r="I5533" s="63">
        <f>(tbl_raw_data[[#This Row],[Date Actioned]])-(tbl_raw_data[[#This Row],[Date Tagged]])</f>
        <v>4.6412037045229226E-3</v>
      </c>
      <c r="J5533" s="66">
        <f>HOUR(tbl_raw_data[[#This Row],[time_taken]])*60+MINUTE(tbl_raw_data[[#This Row],[time_taken]])+SECOND(tbl_raw_data[[#This Row],[time_taken]])/60</f>
        <v>6.6833333333333336</v>
      </c>
      <c r="K5533" s="68">
        <f>DATE(YEAR(tbl_raw_data[[#This Row],[Date Actioned]]),MONTH(tbl_raw_data[[#This Row],[Date Actioned]]),DAY(tbl_raw_data[[#This Row],[Date Actioned]]))</f>
        <v>45166</v>
      </c>
      <c r="L5533" s="65" t="str">
        <f>UPPER(TEXT(tbl_raw_data[[#This Row],[updated_date]],"MMMM"))</f>
        <v>AUGUST</v>
      </c>
      <c r="M5533" s="65" t="str">
        <f>"WEEK "&amp;IF(ROUNDUP(DAY(tbl_raw_data[[#This Row],[updated_date]])/7,0)=5,4,ROUNDUP(DAY(tbl_raw_data[[#This Row],[updated_date]])/7,0))</f>
        <v>WEEK 4</v>
      </c>
      <c r="N5533" s="71" t="str">
        <f>UPPER(VLOOKUP(tbl_raw_data[[#This Row],[Analyst]],settings!$A$1:$B$15,2,0))</f>
        <v>ASIF</v>
      </c>
      <c r="O5533" s="71" t="str">
        <f>TRIM(UPPER(tbl_raw_data[[#This Row],[Outcome]]))</f>
        <v>APPROVE</v>
      </c>
      <c r="P5533" s="71" t="str">
        <f>TRIM(UPPER(tbl_raw_data[[#This Row],[Queue Name]]))</f>
        <v>CONSUMER POST BUREAU</v>
      </c>
      <c r="Q5533" s="71" t="str">
        <f>IF(tbl_raw_data[[#This Row],[time_taken_in_min]]&lt;=settings!$D$2,"SLA_MET","SLA_NOT_MET")</f>
        <v>SLA_MET</v>
      </c>
    </row>
    <row r="5534" spans="1:17" hidden="1" x14ac:dyDescent="0.3">
      <c r="A5534" s="45" t="s">
        <v>6497</v>
      </c>
      <c r="B5534" s="36">
        <v>45166.486261574071</v>
      </c>
      <c r="C5534" s="43">
        <v>45166.490740740737</v>
      </c>
      <c r="D5534" s="15" t="s">
        <v>10</v>
      </c>
      <c r="E5534" s="6" t="s">
        <v>8</v>
      </c>
      <c r="F5534" s="15" t="s">
        <v>25</v>
      </c>
      <c r="G5534" s="9"/>
      <c r="H5534" s="84" t="str">
        <f t="shared" si="86"/>
        <v>Reason Unknown</v>
      </c>
      <c r="I5534" s="63">
        <f>(tbl_raw_data[[#This Row],[Date Actioned]])-(tbl_raw_data[[#This Row],[Date Tagged]])</f>
        <v>4.4791666659875773E-3</v>
      </c>
      <c r="J5534" s="66">
        <f>HOUR(tbl_raw_data[[#This Row],[time_taken]])*60+MINUTE(tbl_raw_data[[#This Row],[time_taken]])+SECOND(tbl_raw_data[[#This Row],[time_taken]])/60</f>
        <v>6.45</v>
      </c>
      <c r="K5534" s="68">
        <f>DATE(YEAR(tbl_raw_data[[#This Row],[Date Actioned]]),MONTH(tbl_raw_data[[#This Row],[Date Actioned]]),DAY(tbl_raw_data[[#This Row],[Date Actioned]]))</f>
        <v>45166</v>
      </c>
      <c r="L5534" s="65" t="str">
        <f>UPPER(TEXT(tbl_raw_data[[#This Row],[updated_date]],"MMMM"))</f>
        <v>AUGUST</v>
      </c>
      <c r="M5534" s="65" t="str">
        <f>"WEEK "&amp;IF(ROUNDUP(DAY(tbl_raw_data[[#This Row],[updated_date]])/7,0)=5,4,ROUNDUP(DAY(tbl_raw_data[[#This Row],[updated_date]])/7,0))</f>
        <v>WEEK 4</v>
      </c>
      <c r="N5534" s="71" t="str">
        <f>UPPER(VLOOKUP(tbl_raw_data[[#This Row],[Analyst]],settings!$A$1:$B$15,2,0))</f>
        <v>ASIF</v>
      </c>
      <c r="O5534" s="71" t="str">
        <f>TRIM(UPPER(tbl_raw_data[[#This Row],[Outcome]]))</f>
        <v>APPROVE</v>
      </c>
      <c r="P5534" s="71" t="str">
        <f>TRIM(UPPER(tbl_raw_data[[#This Row],[Queue Name]]))</f>
        <v>CONSUMER POST BUREAU</v>
      </c>
      <c r="Q5534" s="71" t="str">
        <f>IF(tbl_raw_data[[#This Row],[time_taken_in_min]]&lt;=settings!$D$2,"SLA_MET","SLA_NOT_MET")</f>
        <v>SLA_MET</v>
      </c>
    </row>
    <row r="5535" spans="1:17" hidden="1" x14ac:dyDescent="0.3">
      <c r="A5535" s="45" t="s">
        <v>6498</v>
      </c>
      <c r="B5535" s="36">
        <v>45166.487685185188</v>
      </c>
      <c r="C5535" s="43">
        <v>45166.494849537034</v>
      </c>
      <c r="D5535" s="15" t="s">
        <v>10</v>
      </c>
      <c r="E5535" s="6" t="s">
        <v>11</v>
      </c>
      <c r="F5535" s="15" t="s">
        <v>25</v>
      </c>
      <c r="G5535" s="9"/>
      <c r="H5535" s="84" t="str">
        <f t="shared" si="86"/>
        <v>Reason Unknown</v>
      </c>
      <c r="I5535" s="63">
        <f>(tbl_raw_data[[#This Row],[Date Actioned]])-(tbl_raw_data[[#This Row],[Date Tagged]])</f>
        <v>7.1643518458586186E-3</v>
      </c>
      <c r="J5535" s="66">
        <f>HOUR(tbl_raw_data[[#This Row],[time_taken]])*60+MINUTE(tbl_raw_data[[#This Row],[time_taken]])+SECOND(tbl_raw_data[[#This Row],[time_taken]])/60</f>
        <v>10.316666666666666</v>
      </c>
      <c r="K5535" s="68">
        <f>DATE(YEAR(tbl_raw_data[[#This Row],[Date Actioned]]),MONTH(tbl_raw_data[[#This Row],[Date Actioned]]),DAY(tbl_raw_data[[#This Row],[Date Actioned]]))</f>
        <v>45166</v>
      </c>
      <c r="L5535" s="65" t="str">
        <f>UPPER(TEXT(tbl_raw_data[[#This Row],[updated_date]],"MMMM"))</f>
        <v>AUGUST</v>
      </c>
      <c r="M5535" s="65" t="str">
        <f>"WEEK "&amp;IF(ROUNDUP(DAY(tbl_raw_data[[#This Row],[updated_date]])/7,0)=5,4,ROUNDUP(DAY(tbl_raw_data[[#This Row],[updated_date]])/7,0))</f>
        <v>WEEK 4</v>
      </c>
      <c r="N5535" s="71" t="str">
        <f>UPPER(VLOOKUP(tbl_raw_data[[#This Row],[Analyst]],settings!$A$1:$B$15,2,0))</f>
        <v>ASIF</v>
      </c>
      <c r="O5535" s="71" t="str">
        <f>TRIM(UPPER(tbl_raw_data[[#This Row],[Outcome]]))</f>
        <v>APPROVE</v>
      </c>
      <c r="P5535" s="71" t="str">
        <f>TRIM(UPPER(tbl_raw_data[[#This Row],[Queue Name]]))</f>
        <v>CONSUMER EXISTING</v>
      </c>
      <c r="Q5535" s="71" t="str">
        <f>IF(tbl_raw_data[[#This Row],[time_taken_in_min]]&lt;=settings!$D$2,"SLA_MET","SLA_NOT_MET")</f>
        <v>SLA_MET</v>
      </c>
    </row>
    <row r="5536" spans="1:17" hidden="1" x14ac:dyDescent="0.3">
      <c r="A5536" s="45" t="s">
        <v>6499</v>
      </c>
      <c r="B5536" s="36">
        <v>45166.488576388889</v>
      </c>
      <c r="C5536" s="43">
        <v>45166.497314814813</v>
      </c>
      <c r="D5536" s="15" t="s">
        <v>10</v>
      </c>
      <c r="E5536" s="6" t="s">
        <v>11</v>
      </c>
      <c r="F5536" s="15" t="s">
        <v>14</v>
      </c>
      <c r="G5536" s="9" t="s">
        <v>15</v>
      </c>
      <c r="H5536" s="84" t="str">
        <f t="shared" si="86"/>
        <v>Reason Unknown</v>
      </c>
      <c r="I5536" s="63">
        <f>(tbl_raw_data[[#This Row],[Date Actioned]])-(tbl_raw_data[[#This Row],[Date Tagged]])</f>
        <v>8.7384259240934625E-3</v>
      </c>
      <c r="J5536" s="66">
        <f>HOUR(tbl_raw_data[[#This Row],[time_taken]])*60+MINUTE(tbl_raw_data[[#This Row],[time_taken]])+SECOND(tbl_raw_data[[#This Row],[time_taken]])/60</f>
        <v>12.583333333333334</v>
      </c>
      <c r="K5536" s="68">
        <f>DATE(YEAR(tbl_raw_data[[#This Row],[Date Actioned]]),MONTH(tbl_raw_data[[#This Row],[Date Actioned]]),DAY(tbl_raw_data[[#This Row],[Date Actioned]]))</f>
        <v>45166</v>
      </c>
      <c r="L5536" s="65" t="str">
        <f>UPPER(TEXT(tbl_raw_data[[#This Row],[updated_date]],"MMMM"))</f>
        <v>AUGUST</v>
      </c>
      <c r="M5536" s="65" t="str">
        <f>"WEEK "&amp;IF(ROUNDUP(DAY(tbl_raw_data[[#This Row],[updated_date]])/7,0)=5,4,ROUNDUP(DAY(tbl_raw_data[[#This Row],[updated_date]])/7,0))</f>
        <v>WEEK 4</v>
      </c>
      <c r="N5536" s="71" t="str">
        <f>UPPER(VLOOKUP(tbl_raw_data[[#This Row],[Analyst]],settings!$A$1:$B$15,2,0))</f>
        <v>CAMROON</v>
      </c>
      <c r="O5536" s="71" t="str">
        <f>TRIM(UPPER(tbl_raw_data[[#This Row],[Outcome]]))</f>
        <v>APPROVE</v>
      </c>
      <c r="P5536" s="71" t="str">
        <f>TRIM(UPPER(tbl_raw_data[[#This Row],[Queue Name]]))</f>
        <v>CONSUMER EXISTING</v>
      </c>
      <c r="Q5536" s="71" t="str">
        <f>IF(tbl_raw_data[[#This Row],[time_taken_in_min]]&lt;=settings!$D$2,"SLA_MET","SLA_NOT_MET")</f>
        <v>SLA_MET</v>
      </c>
    </row>
    <row r="5537" spans="1:17" hidden="1" x14ac:dyDescent="0.3">
      <c r="A5537" s="45" t="s">
        <v>6500</v>
      </c>
      <c r="B5537" s="36">
        <v>45166.488877314812</v>
      </c>
      <c r="C5537" s="43">
        <v>45166.500625000001</v>
      </c>
      <c r="D5537" s="15" t="s">
        <v>10</v>
      </c>
      <c r="E5537" s="6" t="s">
        <v>11</v>
      </c>
      <c r="F5537" s="15" t="s">
        <v>19</v>
      </c>
      <c r="G5537" s="9" t="s">
        <v>123</v>
      </c>
      <c r="H5537" s="84" t="str">
        <f t="shared" si="86"/>
        <v>Reason Unknown</v>
      </c>
      <c r="I5537" s="63">
        <f>(tbl_raw_data[[#This Row],[Date Actioned]])-(tbl_raw_data[[#This Row],[Date Tagged]])</f>
        <v>1.1747685188311152E-2</v>
      </c>
      <c r="J5537" s="66">
        <f>HOUR(tbl_raw_data[[#This Row],[time_taken]])*60+MINUTE(tbl_raw_data[[#This Row],[time_taken]])+SECOND(tbl_raw_data[[#This Row],[time_taken]])/60</f>
        <v>16.916666666666668</v>
      </c>
      <c r="K5537" s="68">
        <f>DATE(YEAR(tbl_raw_data[[#This Row],[Date Actioned]]),MONTH(tbl_raw_data[[#This Row],[Date Actioned]]),DAY(tbl_raw_data[[#This Row],[Date Actioned]]))</f>
        <v>45166</v>
      </c>
      <c r="L5537" s="65" t="str">
        <f>UPPER(TEXT(tbl_raw_data[[#This Row],[updated_date]],"MMMM"))</f>
        <v>AUGUST</v>
      </c>
      <c r="M5537" s="65" t="str">
        <f>"WEEK "&amp;IF(ROUNDUP(DAY(tbl_raw_data[[#This Row],[updated_date]])/7,0)=5,4,ROUNDUP(DAY(tbl_raw_data[[#This Row],[updated_date]])/7,0))</f>
        <v>WEEK 4</v>
      </c>
      <c r="N5537" s="71" t="str">
        <f>UPPER(VLOOKUP(tbl_raw_data[[#This Row],[Analyst]],settings!$A$1:$B$15,2,0))</f>
        <v>NAVED</v>
      </c>
      <c r="O5537" s="71" t="str">
        <f>TRIM(UPPER(tbl_raw_data[[#This Row],[Outcome]]))</f>
        <v>APPROVE</v>
      </c>
      <c r="P5537" s="71" t="str">
        <f>TRIM(UPPER(tbl_raw_data[[#This Row],[Queue Name]]))</f>
        <v>CONSUMER EXISTING</v>
      </c>
      <c r="Q5537" s="71" t="str">
        <f>IF(tbl_raw_data[[#This Row],[time_taken_in_min]]&lt;=settings!$D$2,"SLA_MET","SLA_NOT_MET")</f>
        <v>SLA_MET</v>
      </c>
    </row>
    <row r="5538" spans="1:17" hidden="1" x14ac:dyDescent="0.3">
      <c r="A5538" s="45" t="s">
        <v>6501</v>
      </c>
      <c r="B5538" s="36">
        <v>45166.48909722222</v>
      </c>
      <c r="C5538" s="43">
        <v>45166.502893518518</v>
      </c>
      <c r="D5538" s="15" t="s">
        <v>10</v>
      </c>
      <c r="E5538" s="6" t="s">
        <v>18</v>
      </c>
      <c r="F5538" s="15" t="s">
        <v>14</v>
      </c>
      <c r="G5538" s="9" t="s">
        <v>15</v>
      </c>
      <c r="H5538" s="84" t="str">
        <f t="shared" si="86"/>
        <v>Reason Unknown</v>
      </c>
      <c r="I5538" s="63">
        <f>(tbl_raw_data[[#This Row],[Date Actioned]])-(tbl_raw_data[[#This Row],[Date Tagged]])</f>
        <v>1.3796296298096422E-2</v>
      </c>
      <c r="J5538" s="66">
        <f>HOUR(tbl_raw_data[[#This Row],[time_taken]])*60+MINUTE(tbl_raw_data[[#This Row],[time_taken]])+SECOND(tbl_raw_data[[#This Row],[time_taken]])/60</f>
        <v>19.866666666666667</v>
      </c>
      <c r="K5538" s="68">
        <f>DATE(YEAR(tbl_raw_data[[#This Row],[Date Actioned]]),MONTH(tbl_raw_data[[#This Row],[Date Actioned]]),DAY(tbl_raw_data[[#This Row],[Date Actioned]]))</f>
        <v>45166</v>
      </c>
      <c r="L5538" s="65" t="str">
        <f>UPPER(TEXT(tbl_raw_data[[#This Row],[updated_date]],"MMMM"))</f>
        <v>AUGUST</v>
      </c>
      <c r="M5538" s="65" t="str">
        <f>"WEEK "&amp;IF(ROUNDUP(DAY(tbl_raw_data[[#This Row],[updated_date]])/7,0)=5,4,ROUNDUP(DAY(tbl_raw_data[[#This Row],[updated_date]])/7,0))</f>
        <v>WEEK 4</v>
      </c>
      <c r="N5538" s="71" t="str">
        <f>UPPER(VLOOKUP(tbl_raw_data[[#This Row],[Analyst]],settings!$A$1:$B$15,2,0))</f>
        <v>CAMROON</v>
      </c>
      <c r="O5538" s="71" t="str">
        <f>TRIM(UPPER(tbl_raw_data[[#This Row],[Outcome]]))</f>
        <v>APPROVE</v>
      </c>
      <c r="P5538" s="71" t="str">
        <f>TRIM(UPPER(tbl_raw_data[[#This Row],[Queue Name]]))</f>
        <v>CONSUMER PRE BUREAU</v>
      </c>
      <c r="Q5538" s="71" t="str">
        <f>IF(tbl_raw_data[[#This Row],[time_taken_in_min]]&lt;=settings!$D$2,"SLA_MET","SLA_NOT_MET")</f>
        <v>SLA_MET</v>
      </c>
    </row>
    <row r="5539" spans="1:17" hidden="1" x14ac:dyDescent="0.3">
      <c r="A5539" s="45" t="s">
        <v>6502</v>
      </c>
      <c r="B5539" s="36">
        <v>45166.494791666664</v>
      </c>
      <c r="C5539" s="43">
        <v>45166.499490740738</v>
      </c>
      <c r="D5539" s="15" t="s">
        <v>10</v>
      </c>
      <c r="E5539" s="6" t="s">
        <v>11</v>
      </c>
      <c r="F5539" s="15" t="s">
        <v>25</v>
      </c>
      <c r="G5539" s="9"/>
      <c r="H5539" s="84" t="str">
        <f t="shared" si="86"/>
        <v>Reason Unknown</v>
      </c>
      <c r="I5539" s="63">
        <f>(tbl_raw_data[[#This Row],[Date Actioned]])-(tbl_raw_data[[#This Row],[Date Tagged]])</f>
        <v>4.6990740738692693E-3</v>
      </c>
      <c r="J5539" s="66">
        <f>HOUR(tbl_raw_data[[#This Row],[time_taken]])*60+MINUTE(tbl_raw_data[[#This Row],[time_taken]])+SECOND(tbl_raw_data[[#This Row],[time_taken]])/60</f>
        <v>6.7666666666666666</v>
      </c>
      <c r="K5539" s="68">
        <f>DATE(YEAR(tbl_raw_data[[#This Row],[Date Actioned]]),MONTH(tbl_raw_data[[#This Row],[Date Actioned]]),DAY(tbl_raw_data[[#This Row],[Date Actioned]]))</f>
        <v>45166</v>
      </c>
      <c r="L5539" s="65" t="str">
        <f>UPPER(TEXT(tbl_raw_data[[#This Row],[updated_date]],"MMMM"))</f>
        <v>AUGUST</v>
      </c>
      <c r="M5539" s="65" t="str">
        <f>"WEEK "&amp;IF(ROUNDUP(DAY(tbl_raw_data[[#This Row],[updated_date]])/7,0)=5,4,ROUNDUP(DAY(tbl_raw_data[[#This Row],[updated_date]])/7,0))</f>
        <v>WEEK 4</v>
      </c>
      <c r="N5539" s="71" t="str">
        <f>UPPER(VLOOKUP(tbl_raw_data[[#This Row],[Analyst]],settings!$A$1:$B$15,2,0))</f>
        <v>ASIF</v>
      </c>
      <c r="O5539" s="71" t="str">
        <f>TRIM(UPPER(tbl_raw_data[[#This Row],[Outcome]]))</f>
        <v>APPROVE</v>
      </c>
      <c r="P5539" s="71" t="str">
        <f>TRIM(UPPER(tbl_raw_data[[#This Row],[Queue Name]]))</f>
        <v>CONSUMER EXISTING</v>
      </c>
      <c r="Q5539" s="71" t="str">
        <f>IF(tbl_raw_data[[#This Row],[time_taken_in_min]]&lt;=settings!$D$2,"SLA_MET","SLA_NOT_MET")</f>
        <v>SLA_MET</v>
      </c>
    </row>
    <row r="5540" spans="1:17" hidden="1" x14ac:dyDescent="0.3">
      <c r="A5540" s="45" t="s">
        <v>6503</v>
      </c>
      <c r="B5540" s="36">
        <v>45166.494884259257</v>
      </c>
      <c r="C5540" s="43">
        <v>45166.508819444447</v>
      </c>
      <c r="D5540" s="15" t="s">
        <v>10</v>
      </c>
      <c r="E5540" s="6" t="s">
        <v>11</v>
      </c>
      <c r="F5540" s="15" t="s">
        <v>19</v>
      </c>
      <c r="G5540" s="9" t="s">
        <v>15</v>
      </c>
      <c r="H5540" s="84" t="str">
        <f t="shared" si="86"/>
        <v>Reason Unknown</v>
      </c>
      <c r="I5540" s="63">
        <f>(tbl_raw_data[[#This Row],[Date Actioned]])-(tbl_raw_data[[#This Row],[Date Tagged]])</f>
        <v>1.393518519034842E-2</v>
      </c>
      <c r="J5540" s="66">
        <f>HOUR(tbl_raw_data[[#This Row],[time_taken]])*60+MINUTE(tbl_raw_data[[#This Row],[time_taken]])+SECOND(tbl_raw_data[[#This Row],[time_taken]])/60</f>
        <v>20.066666666666666</v>
      </c>
      <c r="K5540" s="68">
        <f>DATE(YEAR(tbl_raw_data[[#This Row],[Date Actioned]]),MONTH(tbl_raw_data[[#This Row],[Date Actioned]]),DAY(tbl_raw_data[[#This Row],[Date Actioned]]))</f>
        <v>45166</v>
      </c>
      <c r="L5540" s="65" t="str">
        <f>UPPER(TEXT(tbl_raw_data[[#This Row],[updated_date]],"MMMM"))</f>
        <v>AUGUST</v>
      </c>
      <c r="M5540" s="65" t="str">
        <f>"WEEK "&amp;IF(ROUNDUP(DAY(tbl_raw_data[[#This Row],[updated_date]])/7,0)=5,4,ROUNDUP(DAY(tbl_raw_data[[#This Row],[updated_date]])/7,0))</f>
        <v>WEEK 4</v>
      </c>
      <c r="N5540" s="71" t="str">
        <f>UPPER(VLOOKUP(tbl_raw_data[[#This Row],[Analyst]],settings!$A$1:$B$15,2,0))</f>
        <v>NAVED</v>
      </c>
      <c r="O5540" s="71" t="str">
        <f>TRIM(UPPER(tbl_raw_data[[#This Row],[Outcome]]))</f>
        <v>APPROVE</v>
      </c>
      <c r="P5540" s="71" t="str">
        <f>TRIM(UPPER(tbl_raw_data[[#This Row],[Queue Name]]))</f>
        <v>CONSUMER EXISTING</v>
      </c>
      <c r="Q5540" s="71" t="str">
        <f>IF(tbl_raw_data[[#This Row],[time_taken_in_min]]&lt;=settings!$D$2,"SLA_MET","SLA_NOT_MET")</f>
        <v>SLA_NOT_MET</v>
      </c>
    </row>
    <row r="5541" spans="1:17" hidden="1" x14ac:dyDescent="0.3">
      <c r="A5541" s="45" t="s">
        <v>6504</v>
      </c>
      <c r="B5541" s="36">
        <v>45166.497118055559</v>
      </c>
      <c r="C5541" s="43">
        <v>45166.507337962961</v>
      </c>
      <c r="D5541" s="15" t="s">
        <v>10</v>
      </c>
      <c r="E5541" s="6" t="s">
        <v>11</v>
      </c>
      <c r="F5541" s="15" t="s">
        <v>17</v>
      </c>
      <c r="G5541" s="9" t="s">
        <v>15</v>
      </c>
      <c r="H5541" s="84" t="str">
        <f t="shared" si="86"/>
        <v>Reason Unknown</v>
      </c>
      <c r="I5541" s="63">
        <f>(tbl_raw_data[[#This Row],[Date Actioned]])-(tbl_raw_data[[#This Row],[Date Tagged]])</f>
        <v>1.0219907402643003E-2</v>
      </c>
      <c r="J5541" s="66">
        <f>HOUR(tbl_raw_data[[#This Row],[time_taken]])*60+MINUTE(tbl_raw_data[[#This Row],[time_taken]])+SECOND(tbl_raw_data[[#This Row],[time_taken]])/60</f>
        <v>14.716666666666667</v>
      </c>
      <c r="K5541" s="68">
        <f>DATE(YEAR(tbl_raw_data[[#This Row],[Date Actioned]]),MONTH(tbl_raw_data[[#This Row],[Date Actioned]]),DAY(tbl_raw_data[[#This Row],[Date Actioned]]))</f>
        <v>45166</v>
      </c>
      <c r="L5541" s="65" t="str">
        <f>UPPER(TEXT(tbl_raw_data[[#This Row],[updated_date]],"MMMM"))</f>
        <v>AUGUST</v>
      </c>
      <c r="M5541" s="65" t="str">
        <f>"WEEK "&amp;IF(ROUNDUP(DAY(tbl_raw_data[[#This Row],[updated_date]])/7,0)=5,4,ROUNDUP(DAY(tbl_raw_data[[#This Row],[updated_date]])/7,0))</f>
        <v>WEEK 4</v>
      </c>
      <c r="N5541" s="71" t="str">
        <f>UPPER(VLOOKUP(tbl_raw_data[[#This Row],[Analyst]],settings!$A$1:$B$15,2,0))</f>
        <v>MERCEDES</v>
      </c>
      <c r="O5541" s="71" t="str">
        <f>TRIM(UPPER(tbl_raw_data[[#This Row],[Outcome]]))</f>
        <v>APPROVE</v>
      </c>
      <c r="P5541" s="71" t="str">
        <f>TRIM(UPPER(tbl_raw_data[[#This Row],[Queue Name]]))</f>
        <v>CONSUMER EXISTING</v>
      </c>
      <c r="Q5541" s="71" t="str">
        <f>IF(tbl_raw_data[[#This Row],[time_taken_in_min]]&lt;=settings!$D$2,"SLA_MET","SLA_NOT_MET")</f>
        <v>SLA_MET</v>
      </c>
    </row>
    <row r="5542" spans="1:17" hidden="1" x14ac:dyDescent="0.3">
      <c r="A5542" s="45" t="s">
        <v>6505</v>
      </c>
      <c r="B5542" s="36">
        <v>45166.497916666667</v>
      </c>
      <c r="C5542" s="43">
        <v>45166.510057870371</v>
      </c>
      <c r="D5542" s="15" t="s">
        <v>10</v>
      </c>
      <c r="E5542" s="6" t="s">
        <v>11</v>
      </c>
      <c r="F5542" s="15" t="s">
        <v>25</v>
      </c>
      <c r="G5542" s="9" t="s">
        <v>15</v>
      </c>
      <c r="H5542" s="84" t="str">
        <f t="shared" si="86"/>
        <v>Reason Unknown</v>
      </c>
      <c r="I5542" s="63">
        <f>(tbl_raw_data[[#This Row],[Date Actioned]])-(tbl_raw_data[[#This Row],[Date Tagged]])</f>
        <v>1.2141203704231884E-2</v>
      </c>
      <c r="J5542" s="66">
        <f>HOUR(tbl_raw_data[[#This Row],[time_taken]])*60+MINUTE(tbl_raw_data[[#This Row],[time_taken]])+SECOND(tbl_raw_data[[#This Row],[time_taken]])/60</f>
        <v>17.483333333333334</v>
      </c>
      <c r="K5542" s="68">
        <f>DATE(YEAR(tbl_raw_data[[#This Row],[Date Actioned]]),MONTH(tbl_raw_data[[#This Row],[Date Actioned]]),DAY(tbl_raw_data[[#This Row],[Date Actioned]]))</f>
        <v>45166</v>
      </c>
      <c r="L5542" s="65" t="str">
        <f>UPPER(TEXT(tbl_raw_data[[#This Row],[updated_date]],"MMMM"))</f>
        <v>AUGUST</v>
      </c>
      <c r="M5542" s="65" t="str">
        <f>"WEEK "&amp;IF(ROUNDUP(DAY(tbl_raw_data[[#This Row],[updated_date]])/7,0)=5,4,ROUNDUP(DAY(tbl_raw_data[[#This Row],[updated_date]])/7,0))</f>
        <v>WEEK 4</v>
      </c>
      <c r="N5542" s="71" t="str">
        <f>UPPER(VLOOKUP(tbl_raw_data[[#This Row],[Analyst]],settings!$A$1:$B$15,2,0))</f>
        <v>ASIF</v>
      </c>
      <c r="O5542" s="71" t="str">
        <f>TRIM(UPPER(tbl_raw_data[[#This Row],[Outcome]]))</f>
        <v>APPROVE</v>
      </c>
      <c r="P5542" s="71" t="str">
        <f>TRIM(UPPER(tbl_raw_data[[#This Row],[Queue Name]]))</f>
        <v>CONSUMER EXISTING</v>
      </c>
      <c r="Q5542" s="71" t="str">
        <f>IF(tbl_raw_data[[#This Row],[time_taken_in_min]]&lt;=settings!$D$2,"SLA_MET","SLA_NOT_MET")</f>
        <v>SLA_MET</v>
      </c>
    </row>
    <row r="5543" spans="1:17" hidden="1" x14ac:dyDescent="0.3">
      <c r="A5543" s="45" t="s">
        <v>6506</v>
      </c>
      <c r="B5543" s="36">
        <v>45166.498935185184</v>
      </c>
      <c r="C5543" s="43">
        <v>45166.51734953704</v>
      </c>
      <c r="D5543" s="15" t="s">
        <v>10</v>
      </c>
      <c r="E5543" s="6" t="s">
        <v>18</v>
      </c>
      <c r="F5543" s="15" t="s">
        <v>19</v>
      </c>
      <c r="G5543" s="9" t="s">
        <v>122</v>
      </c>
      <c r="H5543" s="84" t="str">
        <f t="shared" si="86"/>
        <v>Reason Unknown</v>
      </c>
      <c r="I5543" s="63">
        <f>(tbl_raw_data[[#This Row],[Date Actioned]])-(tbl_raw_data[[#This Row],[Date Tagged]])</f>
        <v>1.8414351856335998E-2</v>
      </c>
      <c r="J5543" s="66">
        <f>HOUR(tbl_raw_data[[#This Row],[time_taken]])*60+MINUTE(tbl_raw_data[[#This Row],[time_taken]])+SECOND(tbl_raw_data[[#This Row],[time_taken]])/60</f>
        <v>26.516666666666666</v>
      </c>
      <c r="K5543" s="68">
        <f>DATE(YEAR(tbl_raw_data[[#This Row],[Date Actioned]]),MONTH(tbl_raw_data[[#This Row],[Date Actioned]]),DAY(tbl_raw_data[[#This Row],[Date Actioned]]))</f>
        <v>45166</v>
      </c>
      <c r="L5543" s="65" t="str">
        <f>UPPER(TEXT(tbl_raw_data[[#This Row],[updated_date]],"MMMM"))</f>
        <v>AUGUST</v>
      </c>
      <c r="M5543" s="65" t="str">
        <f>"WEEK "&amp;IF(ROUNDUP(DAY(tbl_raw_data[[#This Row],[updated_date]])/7,0)=5,4,ROUNDUP(DAY(tbl_raw_data[[#This Row],[updated_date]])/7,0))</f>
        <v>WEEK 4</v>
      </c>
      <c r="N5543" s="71" t="str">
        <f>UPPER(VLOOKUP(tbl_raw_data[[#This Row],[Analyst]],settings!$A$1:$B$15,2,0))</f>
        <v>NAVED</v>
      </c>
      <c r="O5543" s="71" t="str">
        <f>TRIM(UPPER(tbl_raw_data[[#This Row],[Outcome]]))</f>
        <v>APPROVE</v>
      </c>
      <c r="P5543" s="71" t="str">
        <f>TRIM(UPPER(tbl_raw_data[[#This Row],[Queue Name]]))</f>
        <v>CONSUMER PRE BUREAU</v>
      </c>
      <c r="Q5543" s="71" t="str">
        <f>IF(tbl_raw_data[[#This Row],[time_taken_in_min]]&lt;=settings!$D$2,"SLA_MET","SLA_NOT_MET")</f>
        <v>SLA_NOT_MET</v>
      </c>
    </row>
    <row r="5544" spans="1:17" hidden="1" x14ac:dyDescent="0.3">
      <c r="A5544" s="45" t="s">
        <v>6507</v>
      </c>
      <c r="B5544" s="36">
        <v>45166.500868055555</v>
      </c>
      <c r="C5544" s="43">
        <v>45166.513310185182</v>
      </c>
      <c r="D5544" s="15" t="s">
        <v>10</v>
      </c>
      <c r="E5544" s="6" t="s">
        <v>8</v>
      </c>
      <c r="F5544" s="15" t="s">
        <v>9</v>
      </c>
      <c r="G5544" s="9"/>
      <c r="H5544" s="84" t="str">
        <f t="shared" si="86"/>
        <v>Reason Unknown</v>
      </c>
      <c r="I5544" s="63">
        <f>(tbl_raw_data[[#This Row],[Date Actioned]])-(tbl_raw_data[[#This Row],[Date Tagged]])</f>
        <v>1.244212962774327E-2</v>
      </c>
      <c r="J5544" s="66">
        <f>HOUR(tbl_raw_data[[#This Row],[time_taken]])*60+MINUTE(tbl_raw_data[[#This Row],[time_taken]])+SECOND(tbl_raw_data[[#This Row],[time_taken]])/60</f>
        <v>17.916666666666668</v>
      </c>
      <c r="K5544" s="68">
        <f>DATE(YEAR(tbl_raw_data[[#This Row],[Date Actioned]]),MONTH(tbl_raw_data[[#This Row],[Date Actioned]]),DAY(tbl_raw_data[[#This Row],[Date Actioned]]))</f>
        <v>45166</v>
      </c>
      <c r="L5544" s="65" t="str">
        <f>UPPER(TEXT(tbl_raw_data[[#This Row],[updated_date]],"MMMM"))</f>
        <v>AUGUST</v>
      </c>
      <c r="M5544" s="65" t="str">
        <f>"WEEK "&amp;IF(ROUNDUP(DAY(tbl_raw_data[[#This Row],[updated_date]])/7,0)=5,4,ROUNDUP(DAY(tbl_raw_data[[#This Row],[updated_date]])/7,0))</f>
        <v>WEEK 4</v>
      </c>
      <c r="N5544" s="71" t="str">
        <f>UPPER(VLOOKUP(tbl_raw_data[[#This Row],[Analyst]],settings!$A$1:$B$15,2,0))</f>
        <v>QUADIR</v>
      </c>
      <c r="O5544" s="71" t="str">
        <f>TRIM(UPPER(tbl_raw_data[[#This Row],[Outcome]]))</f>
        <v>APPROVE</v>
      </c>
      <c r="P5544" s="71" t="str">
        <f>TRIM(UPPER(tbl_raw_data[[#This Row],[Queue Name]]))</f>
        <v>CONSUMER POST BUREAU</v>
      </c>
      <c r="Q5544" s="71" t="str">
        <f>IF(tbl_raw_data[[#This Row],[time_taken_in_min]]&lt;=settings!$D$2,"SLA_MET","SLA_NOT_MET")</f>
        <v>SLA_MET</v>
      </c>
    </row>
    <row r="5545" spans="1:17" hidden="1" x14ac:dyDescent="0.3">
      <c r="A5545" s="45" t="s">
        <v>6508</v>
      </c>
      <c r="B5545" s="36">
        <v>45166.50267361111</v>
      </c>
      <c r="C5545" s="43">
        <v>45166.51734953704</v>
      </c>
      <c r="D5545" s="15" t="s">
        <v>10</v>
      </c>
      <c r="E5545" s="6" t="s">
        <v>11</v>
      </c>
      <c r="F5545" s="15" t="s">
        <v>25</v>
      </c>
      <c r="G5545" s="9" t="s">
        <v>26</v>
      </c>
      <c r="H5545" s="84" t="str">
        <f t="shared" si="86"/>
        <v>Reason Unknown</v>
      </c>
      <c r="I5545" s="63">
        <f>(tbl_raw_data[[#This Row],[Date Actioned]])-(tbl_raw_data[[#This Row],[Date Tagged]])</f>
        <v>1.467592592962319E-2</v>
      </c>
      <c r="J5545" s="66">
        <f>HOUR(tbl_raw_data[[#This Row],[time_taken]])*60+MINUTE(tbl_raw_data[[#This Row],[time_taken]])+SECOND(tbl_raw_data[[#This Row],[time_taken]])/60</f>
        <v>21.133333333333333</v>
      </c>
      <c r="K5545" s="68">
        <f>DATE(YEAR(tbl_raw_data[[#This Row],[Date Actioned]]),MONTH(tbl_raw_data[[#This Row],[Date Actioned]]),DAY(tbl_raw_data[[#This Row],[Date Actioned]]))</f>
        <v>45166</v>
      </c>
      <c r="L5545" s="65" t="str">
        <f>UPPER(TEXT(tbl_raw_data[[#This Row],[updated_date]],"MMMM"))</f>
        <v>AUGUST</v>
      </c>
      <c r="M5545" s="65" t="str">
        <f>"WEEK "&amp;IF(ROUNDUP(DAY(tbl_raw_data[[#This Row],[updated_date]])/7,0)=5,4,ROUNDUP(DAY(tbl_raw_data[[#This Row],[updated_date]])/7,0))</f>
        <v>WEEK 4</v>
      </c>
      <c r="N5545" s="71" t="str">
        <f>UPPER(VLOOKUP(tbl_raw_data[[#This Row],[Analyst]],settings!$A$1:$B$15,2,0))</f>
        <v>ASIF</v>
      </c>
      <c r="O5545" s="71" t="str">
        <f>TRIM(UPPER(tbl_raw_data[[#This Row],[Outcome]]))</f>
        <v>APPROVE</v>
      </c>
      <c r="P5545" s="71" t="str">
        <f>TRIM(UPPER(tbl_raw_data[[#This Row],[Queue Name]]))</f>
        <v>CONSUMER EXISTING</v>
      </c>
      <c r="Q5545" s="71" t="str">
        <f>IF(tbl_raw_data[[#This Row],[time_taken_in_min]]&lt;=settings!$D$2,"SLA_MET","SLA_NOT_MET")</f>
        <v>SLA_NOT_MET</v>
      </c>
    </row>
    <row r="5546" spans="1:17" hidden="1" x14ac:dyDescent="0.3">
      <c r="A5546" s="45" t="s">
        <v>6509</v>
      </c>
      <c r="B5546" s="36">
        <v>45166.509548611109</v>
      </c>
      <c r="C5546" s="43">
        <v>45166.530729166669</v>
      </c>
      <c r="D5546" s="15" t="s">
        <v>10</v>
      </c>
      <c r="E5546" s="6" t="s">
        <v>18</v>
      </c>
      <c r="F5546" s="15" t="s">
        <v>12</v>
      </c>
      <c r="G5546" s="9" t="s">
        <v>766</v>
      </c>
      <c r="H5546" s="84" t="str">
        <f t="shared" si="86"/>
        <v>Reason Unknown</v>
      </c>
      <c r="I5546" s="63">
        <f>(tbl_raw_data[[#This Row],[Date Actioned]])-(tbl_raw_data[[#This Row],[Date Tagged]])</f>
        <v>2.118055555911269E-2</v>
      </c>
      <c r="J5546" s="66">
        <f>HOUR(tbl_raw_data[[#This Row],[time_taken]])*60+MINUTE(tbl_raw_data[[#This Row],[time_taken]])+SECOND(tbl_raw_data[[#This Row],[time_taken]])/60</f>
        <v>30.5</v>
      </c>
      <c r="K5546" s="68">
        <f>DATE(YEAR(tbl_raw_data[[#This Row],[Date Actioned]]),MONTH(tbl_raw_data[[#This Row],[Date Actioned]]),DAY(tbl_raw_data[[#This Row],[Date Actioned]]))</f>
        <v>45166</v>
      </c>
      <c r="L5546" s="65" t="str">
        <f>UPPER(TEXT(tbl_raw_data[[#This Row],[updated_date]],"MMMM"))</f>
        <v>AUGUST</v>
      </c>
      <c r="M5546" s="65" t="str">
        <f>"WEEK "&amp;IF(ROUNDUP(DAY(tbl_raw_data[[#This Row],[updated_date]])/7,0)=5,4,ROUNDUP(DAY(tbl_raw_data[[#This Row],[updated_date]])/7,0))</f>
        <v>WEEK 4</v>
      </c>
      <c r="N5546" s="71" t="str">
        <f>UPPER(VLOOKUP(tbl_raw_data[[#This Row],[Analyst]],settings!$A$1:$B$15,2,0))</f>
        <v>NITESH</v>
      </c>
      <c r="O5546" s="71" t="str">
        <f>TRIM(UPPER(tbl_raw_data[[#This Row],[Outcome]]))</f>
        <v>APPROVE</v>
      </c>
      <c r="P5546" s="71" t="str">
        <f>TRIM(UPPER(tbl_raw_data[[#This Row],[Queue Name]]))</f>
        <v>CONSUMER PRE BUREAU</v>
      </c>
      <c r="Q5546" s="71" t="str">
        <f>IF(tbl_raw_data[[#This Row],[time_taken_in_min]]&lt;=settings!$D$2,"SLA_MET","SLA_NOT_MET")</f>
        <v>SLA_NOT_MET</v>
      </c>
    </row>
    <row r="5547" spans="1:17" hidden="1" x14ac:dyDescent="0.3">
      <c r="A5547" s="45" t="s">
        <v>6510</v>
      </c>
      <c r="B5547" s="36">
        <v>45166.516215277778</v>
      </c>
      <c r="C5547" s="43">
        <v>45166.525636574072</v>
      </c>
      <c r="D5547" s="15" t="s">
        <v>10</v>
      </c>
      <c r="E5547" s="6" t="s">
        <v>11</v>
      </c>
      <c r="F5547" s="15" t="s">
        <v>25</v>
      </c>
      <c r="G5547" s="9"/>
      <c r="H5547" s="84" t="str">
        <f t="shared" si="86"/>
        <v>Reason Unknown</v>
      </c>
      <c r="I5547" s="63">
        <f>(tbl_raw_data[[#This Row],[Date Actioned]])-(tbl_raw_data[[#This Row],[Date Tagged]])</f>
        <v>9.4212962940218858E-3</v>
      </c>
      <c r="J5547" s="66">
        <f>HOUR(tbl_raw_data[[#This Row],[time_taken]])*60+MINUTE(tbl_raw_data[[#This Row],[time_taken]])+SECOND(tbl_raw_data[[#This Row],[time_taken]])/60</f>
        <v>13.566666666666666</v>
      </c>
      <c r="K5547" s="68">
        <f>DATE(YEAR(tbl_raw_data[[#This Row],[Date Actioned]]),MONTH(tbl_raw_data[[#This Row],[Date Actioned]]),DAY(tbl_raw_data[[#This Row],[Date Actioned]]))</f>
        <v>45166</v>
      </c>
      <c r="L5547" s="65" t="str">
        <f>UPPER(TEXT(tbl_raw_data[[#This Row],[updated_date]],"MMMM"))</f>
        <v>AUGUST</v>
      </c>
      <c r="M5547" s="65" t="str">
        <f>"WEEK "&amp;IF(ROUNDUP(DAY(tbl_raw_data[[#This Row],[updated_date]])/7,0)=5,4,ROUNDUP(DAY(tbl_raw_data[[#This Row],[updated_date]])/7,0))</f>
        <v>WEEK 4</v>
      </c>
      <c r="N5547" s="71" t="str">
        <f>UPPER(VLOOKUP(tbl_raw_data[[#This Row],[Analyst]],settings!$A$1:$B$15,2,0))</f>
        <v>ASIF</v>
      </c>
      <c r="O5547" s="71" t="str">
        <f>TRIM(UPPER(tbl_raw_data[[#This Row],[Outcome]]))</f>
        <v>APPROVE</v>
      </c>
      <c r="P5547" s="71" t="str">
        <f>TRIM(UPPER(tbl_raw_data[[#This Row],[Queue Name]]))</f>
        <v>CONSUMER EXISTING</v>
      </c>
      <c r="Q5547" s="71" t="str">
        <f>IF(tbl_raw_data[[#This Row],[time_taken_in_min]]&lt;=settings!$D$2,"SLA_MET","SLA_NOT_MET")</f>
        <v>SLA_MET</v>
      </c>
    </row>
    <row r="5548" spans="1:17" hidden="1" x14ac:dyDescent="0.3">
      <c r="A5548" s="45" t="s">
        <v>6511</v>
      </c>
      <c r="B5548" s="36">
        <v>45166.521087962959</v>
      </c>
      <c r="C5548" s="43">
        <v>45166.525821759256</v>
      </c>
      <c r="D5548" s="15" t="s">
        <v>10</v>
      </c>
      <c r="E5548" s="6" t="s">
        <v>18</v>
      </c>
      <c r="F5548" s="15" t="s">
        <v>19</v>
      </c>
      <c r="G5548" s="9" t="s">
        <v>30</v>
      </c>
      <c r="H5548" s="84" t="str">
        <f t="shared" si="86"/>
        <v>Reason Unknown</v>
      </c>
      <c r="I5548" s="63">
        <f>(tbl_raw_data[[#This Row],[Date Actioned]])-(tbl_raw_data[[#This Row],[Date Tagged]])</f>
        <v>4.7337962969322689E-3</v>
      </c>
      <c r="J5548" s="66">
        <f>HOUR(tbl_raw_data[[#This Row],[time_taken]])*60+MINUTE(tbl_raw_data[[#This Row],[time_taken]])+SECOND(tbl_raw_data[[#This Row],[time_taken]])/60</f>
        <v>6.8166666666666664</v>
      </c>
      <c r="K5548" s="68">
        <f>DATE(YEAR(tbl_raw_data[[#This Row],[Date Actioned]]),MONTH(tbl_raw_data[[#This Row],[Date Actioned]]),DAY(tbl_raw_data[[#This Row],[Date Actioned]]))</f>
        <v>45166</v>
      </c>
      <c r="L5548" s="65" t="str">
        <f>UPPER(TEXT(tbl_raw_data[[#This Row],[updated_date]],"MMMM"))</f>
        <v>AUGUST</v>
      </c>
      <c r="M5548" s="65" t="str">
        <f>"WEEK "&amp;IF(ROUNDUP(DAY(tbl_raw_data[[#This Row],[updated_date]])/7,0)=5,4,ROUNDUP(DAY(tbl_raw_data[[#This Row],[updated_date]])/7,0))</f>
        <v>WEEK 4</v>
      </c>
      <c r="N5548" s="71" t="str">
        <f>UPPER(VLOOKUP(tbl_raw_data[[#This Row],[Analyst]],settings!$A$1:$B$15,2,0))</f>
        <v>NAVED</v>
      </c>
      <c r="O5548" s="71" t="str">
        <f>TRIM(UPPER(tbl_raw_data[[#This Row],[Outcome]]))</f>
        <v>APPROVE</v>
      </c>
      <c r="P5548" s="71" t="str">
        <f>TRIM(UPPER(tbl_raw_data[[#This Row],[Queue Name]]))</f>
        <v>CONSUMER PRE BUREAU</v>
      </c>
      <c r="Q5548" s="71" t="str">
        <f>IF(tbl_raw_data[[#This Row],[time_taken_in_min]]&lt;=settings!$D$2,"SLA_MET","SLA_NOT_MET")</f>
        <v>SLA_MET</v>
      </c>
    </row>
    <row r="5549" spans="1:17" hidden="1" x14ac:dyDescent="0.3">
      <c r="A5549" s="45" t="s">
        <v>6512</v>
      </c>
      <c r="B5549" s="36">
        <v>45166.521747685183</v>
      </c>
      <c r="C5549" s="43">
        <v>45166.53398148148</v>
      </c>
      <c r="D5549" s="15" t="s">
        <v>10</v>
      </c>
      <c r="E5549" s="6" t="s">
        <v>11</v>
      </c>
      <c r="F5549" s="15" t="s">
        <v>19</v>
      </c>
      <c r="G5549" s="9" t="s">
        <v>26</v>
      </c>
      <c r="H5549" s="84" t="str">
        <f t="shared" si="86"/>
        <v>Reason Unknown</v>
      </c>
      <c r="I5549" s="63">
        <f>(tbl_raw_data[[#This Row],[Date Actioned]])-(tbl_raw_data[[#This Row],[Date Tagged]])</f>
        <v>1.2233796296641231E-2</v>
      </c>
      <c r="J5549" s="66">
        <f>HOUR(tbl_raw_data[[#This Row],[time_taken]])*60+MINUTE(tbl_raw_data[[#This Row],[time_taken]])+SECOND(tbl_raw_data[[#This Row],[time_taken]])/60</f>
        <v>17.616666666666667</v>
      </c>
      <c r="K5549" s="68">
        <f>DATE(YEAR(tbl_raw_data[[#This Row],[Date Actioned]]),MONTH(tbl_raw_data[[#This Row],[Date Actioned]]),DAY(tbl_raw_data[[#This Row],[Date Actioned]]))</f>
        <v>45166</v>
      </c>
      <c r="L5549" s="65" t="str">
        <f>UPPER(TEXT(tbl_raw_data[[#This Row],[updated_date]],"MMMM"))</f>
        <v>AUGUST</v>
      </c>
      <c r="M5549" s="65" t="str">
        <f>"WEEK "&amp;IF(ROUNDUP(DAY(tbl_raw_data[[#This Row],[updated_date]])/7,0)=5,4,ROUNDUP(DAY(tbl_raw_data[[#This Row],[updated_date]])/7,0))</f>
        <v>WEEK 4</v>
      </c>
      <c r="N5549" s="71" t="str">
        <f>UPPER(VLOOKUP(tbl_raw_data[[#This Row],[Analyst]],settings!$A$1:$B$15,2,0))</f>
        <v>NAVED</v>
      </c>
      <c r="O5549" s="71" t="str">
        <f>TRIM(UPPER(tbl_raw_data[[#This Row],[Outcome]]))</f>
        <v>APPROVE</v>
      </c>
      <c r="P5549" s="71" t="str">
        <f>TRIM(UPPER(tbl_raw_data[[#This Row],[Queue Name]]))</f>
        <v>CONSUMER EXISTING</v>
      </c>
      <c r="Q5549" s="71" t="str">
        <f>IF(tbl_raw_data[[#This Row],[time_taken_in_min]]&lt;=settings!$D$2,"SLA_MET","SLA_NOT_MET")</f>
        <v>SLA_MET</v>
      </c>
    </row>
    <row r="5550" spans="1:17" hidden="1" x14ac:dyDescent="0.3">
      <c r="A5550" s="45" t="s">
        <v>6513</v>
      </c>
      <c r="B5550" s="36">
        <v>45166.529074074075</v>
      </c>
      <c r="C5550" s="43">
        <v>45166.532071759262</v>
      </c>
      <c r="D5550" s="15" t="s">
        <v>10</v>
      </c>
      <c r="E5550" s="6" t="s">
        <v>18</v>
      </c>
      <c r="F5550" s="15" t="s">
        <v>17</v>
      </c>
      <c r="G5550" s="9" t="s">
        <v>15</v>
      </c>
      <c r="H5550" s="84" t="str">
        <f t="shared" si="86"/>
        <v>Reason Unknown</v>
      </c>
      <c r="I5550" s="63">
        <f>(tbl_raw_data[[#This Row],[Date Actioned]])-(tbl_raw_data[[#This Row],[Date Tagged]])</f>
        <v>2.9976851874380372E-3</v>
      </c>
      <c r="J5550" s="66">
        <f>HOUR(tbl_raw_data[[#This Row],[time_taken]])*60+MINUTE(tbl_raw_data[[#This Row],[time_taken]])+SECOND(tbl_raw_data[[#This Row],[time_taken]])/60</f>
        <v>4.3166666666666664</v>
      </c>
      <c r="K5550" s="68">
        <f>DATE(YEAR(tbl_raw_data[[#This Row],[Date Actioned]]),MONTH(tbl_raw_data[[#This Row],[Date Actioned]]),DAY(tbl_raw_data[[#This Row],[Date Actioned]]))</f>
        <v>45166</v>
      </c>
      <c r="L5550" s="65" t="str">
        <f>UPPER(TEXT(tbl_raw_data[[#This Row],[updated_date]],"MMMM"))</f>
        <v>AUGUST</v>
      </c>
      <c r="M5550" s="65" t="str">
        <f>"WEEK "&amp;IF(ROUNDUP(DAY(tbl_raw_data[[#This Row],[updated_date]])/7,0)=5,4,ROUNDUP(DAY(tbl_raw_data[[#This Row],[updated_date]])/7,0))</f>
        <v>WEEK 4</v>
      </c>
      <c r="N5550" s="71" t="str">
        <f>UPPER(VLOOKUP(tbl_raw_data[[#This Row],[Analyst]],settings!$A$1:$B$15,2,0))</f>
        <v>MERCEDES</v>
      </c>
      <c r="O5550" s="71" t="str">
        <f>TRIM(UPPER(tbl_raw_data[[#This Row],[Outcome]]))</f>
        <v>APPROVE</v>
      </c>
      <c r="P5550" s="71" t="str">
        <f>TRIM(UPPER(tbl_raw_data[[#This Row],[Queue Name]]))</f>
        <v>CONSUMER PRE BUREAU</v>
      </c>
      <c r="Q5550" s="71" t="str">
        <f>IF(tbl_raw_data[[#This Row],[time_taken_in_min]]&lt;=settings!$D$2,"SLA_MET","SLA_NOT_MET")</f>
        <v>SLA_MET</v>
      </c>
    </row>
    <row r="5551" spans="1:17" hidden="1" x14ac:dyDescent="0.3">
      <c r="A5551" s="45" t="s">
        <v>6514</v>
      </c>
      <c r="B5551" s="36">
        <v>45166.541932870372</v>
      </c>
      <c r="C5551" s="43">
        <v>45166.559895833336</v>
      </c>
      <c r="D5551" s="15" t="s">
        <v>10</v>
      </c>
      <c r="E5551" s="6" t="s">
        <v>11</v>
      </c>
      <c r="F5551" s="15" t="s">
        <v>9</v>
      </c>
      <c r="G5551" s="9"/>
      <c r="H5551" s="84" t="str">
        <f t="shared" si="86"/>
        <v>Reason Unknown</v>
      </c>
      <c r="I5551" s="63">
        <f>(tbl_raw_data[[#This Row],[Date Actioned]])-(tbl_raw_data[[#This Row],[Date Tagged]])</f>
        <v>1.7962962963792961E-2</v>
      </c>
      <c r="J5551" s="66">
        <f>HOUR(tbl_raw_data[[#This Row],[time_taken]])*60+MINUTE(tbl_raw_data[[#This Row],[time_taken]])+SECOND(tbl_raw_data[[#This Row],[time_taken]])/60</f>
        <v>25.866666666666667</v>
      </c>
      <c r="K5551" s="68">
        <f>DATE(YEAR(tbl_raw_data[[#This Row],[Date Actioned]]),MONTH(tbl_raw_data[[#This Row],[Date Actioned]]),DAY(tbl_raw_data[[#This Row],[Date Actioned]]))</f>
        <v>45166</v>
      </c>
      <c r="L5551" s="65" t="str">
        <f>UPPER(TEXT(tbl_raw_data[[#This Row],[updated_date]],"MMMM"))</f>
        <v>AUGUST</v>
      </c>
      <c r="M5551" s="65" t="str">
        <f>"WEEK "&amp;IF(ROUNDUP(DAY(tbl_raw_data[[#This Row],[updated_date]])/7,0)=5,4,ROUNDUP(DAY(tbl_raw_data[[#This Row],[updated_date]])/7,0))</f>
        <v>WEEK 4</v>
      </c>
      <c r="N5551" s="71" t="str">
        <f>UPPER(VLOOKUP(tbl_raw_data[[#This Row],[Analyst]],settings!$A$1:$B$15,2,0))</f>
        <v>QUADIR</v>
      </c>
      <c r="O5551" s="71" t="str">
        <f>TRIM(UPPER(tbl_raw_data[[#This Row],[Outcome]]))</f>
        <v>APPROVE</v>
      </c>
      <c r="P5551" s="71" t="str">
        <f>TRIM(UPPER(tbl_raw_data[[#This Row],[Queue Name]]))</f>
        <v>CONSUMER EXISTING</v>
      </c>
      <c r="Q5551" s="71" t="str">
        <f>IF(tbl_raw_data[[#This Row],[time_taken_in_min]]&lt;=settings!$D$2,"SLA_MET","SLA_NOT_MET")</f>
        <v>SLA_NOT_MET</v>
      </c>
    </row>
    <row r="5552" spans="1:17" hidden="1" x14ac:dyDescent="0.3">
      <c r="A5552" s="45" t="s">
        <v>6515</v>
      </c>
      <c r="B5552" s="36">
        <v>45166.5468287037</v>
      </c>
      <c r="C5552" s="43">
        <v>45166.553402777776</v>
      </c>
      <c r="D5552" s="15" t="s">
        <v>10</v>
      </c>
      <c r="E5552" s="6" t="s">
        <v>11</v>
      </c>
      <c r="F5552" s="15" t="s">
        <v>25</v>
      </c>
      <c r="G5552" s="9" t="s">
        <v>15</v>
      </c>
      <c r="H5552" s="84" t="str">
        <f t="shared" si="86"/>
        <v>Reason Unknown</v>
      </c>
      <c r="I5552" s="63">
        <f>(tbl_raw_data[[#This Row],[Date Actioned]])-(tbl_raw_data[[#This Row],[Date Tagged]])</f>
        <v>6.5740740756154992E-3</v>
      </c>
      <c r="J5552" s="66">
        <f>HOUR(tbl_raw_data[[#This Row],[time_taken]])*60+MINUTE(tbl_raw_data[[#This Row],[time_taken]])+SECOND(tbl_raw_data[[#This Row],[time_taken]])/60</f>
        <v>9.4666666666666668</v>
      </c>
      <c r="K5552" s="68">
        <f>DATE(YEAR(tbl_raw_data[[#This Row],[Date Actioned]]),MONTH(tbl_raw_data[[#This Row],[Date Actioned]]),DAY(tbl_raw_data[[#This Row],[Date Actioned]]))</f>
        <v>45166</v>
      </c>
      <c r="L5552" s="65" t="str">
        <f>UPPER(TEXT(tbl_raw_data[[#This Row],[updated_date]],"MMMM"))</f>
        <v>AUGUST</v>
      </c>
      <c r="M5552" s="65" t="str">
        <f>"WEEK "&amp;IF(ROUNDUP(DAY(tbl_raw_data[[#This Row],[updated_date]])/7,0)=5,4,ROUNDUP(DAY(tbl_raw_data[[#This Row],[updated_date]])/7,0))</f>
        <v>WEEK 4</v>
      </c>
      <c r="N5552" s="71" t="str">
        <f>UPPER(VLOOKUP(tbl_raw_data[[#This Row],[Analyst]],settings!$A$1:$B$15,2,0))</f>
        <v>ASIF</v>
      </c>
      <c r="O5552" s="71" t="str">
        <f>TRIM(UPPER(tbl_raw_data[[#This Row],[Outcome]]))</f>
        <v>APPROVE</v>
      </c>
      <c r="P5552" s="71" t="str">
        <f>TRIM(UPPER(tbl_raw_data[[#This Row],[Queue Name]]))</f>
        <v>CONSUMER EXISTING</v>
      </c>
      <c r="Q5552" s="71" t="str">
        <f>IF(tbl_raw_data[[#This Row],[time_taken_in_min]]&lt;=settings!$D$2,"SLA_MET","SLA_NOT_MET")</f>
        <v>SLA_MET</v>
      </c>
    </row>
    <row r="5553" spans="1:17" hidden="1" x14ac:dyDescent="0.3">
      <c r="A5553" s="45" t="s">
        <v>6516</v>
      </c>
      <c r="B5553" s="36">
        <v>45166.549745370372</v>
      </c>
      <c r="C5553" s="43">
        <v>45166.559675925928</v>
      </c>
      <c r="D5553" s="15" t="s">
        <v>10</v>
      </c>
      <c r="E5553" s="6" t="s">
        <v>11</v>
      </c>
      <c r="F5553" s="15" t="s">
        <v>25</v>
      </c>
      <c r="G5553" s="9" t="s">
        <v>15</v>
      </c>
      <c r="H5553" s="84" t="str">
        <f t="shared" si="86"/>
        <v>Reason Unknown</v>
      </c>
      <c r="I5553" s="63">
        <f>(tbl_raw_data[[#This Row],[Date Actioned]])-(tbl_raw_data[[#This Row],[Date Tagged]])</f>
        <v>9.930555555911269E-3</v>
      </c>
      <c r="J5553" s="66">
        <f>HOUR(tbl_raw_data[[#This Row],[time_taken]])*60+MINUTE(tbl_raw_data[[#This Row],[time_taken]])+SECOND(tbl_raw_data[[#This Row],[time_taken]])/60</f>
        <v>14.3</v>
      </c>
      <c r="K5553" s="68">
        <f>DATE(YEAR(tbl_raw_data[[#This Row],[Date Actioned]]),MONTH(tbl_raw_data[[#This Row],[Date Actioned]]),DAY(tbl_raw_data[[#This Row],[Date Actioned]]))</f>
        <v>45166</v>
      </c>
      <c r="L5553" s="65" t="str">
        <f>UPPER(TEXT(tbl_raw_data[[#This Row],[updated_date]],"MMMM"))</f>
        <v>AUGUST</v>
      </c>
      <c r="M5553" s="65" t="str">
        <f>"WEEK "&amp;IF(ROUNDUP(DAY(tbl_raw_data[[#This Row],[updated_date]])/7,0)=5,4,ROUNDUP(DAY(tbl_raw_data[[#This Row],[updated_date]])/7,0))</f>
        <v>WEEK 4</v>
      </c>
      <c r="N5553" s="71" t="str">
        <f>UPPER(VLOOKUP(tbl_raw_data[[#This Row],[Analyst]],settings!$A$1:$B$15,2,0))</f>
        <v>ASIF</v>
      </c>
      <c r="O5553" s="71" t="str">
        <f>TRIM(UPPER(tbl_raw_data[[#This Row],[Outcome]]))</f>
        <v>APPROVE</v>
      </c>
      <c r="P5553" s="71" t="str">
        <f>TRIM(UPPER(tbl_raw_data[[#This Row],[Queue Name]]))</f>
        <v>CONSUMER EXISTING</v>
      </c>
      <c r="Q5553" s="71" t="str">
        <f>IF(tbl_raw_data[[#This Row],[time_taken_in_min]]&lt;=settings!$D$2,"SLA_MET","SLA_NOT_MET")</f>
        <v>SLA_MET</v>
      </c>
    </row>
    <row r="5554" spans="1:17" hidden="1" x14ac:dyDescent="0.3">
      <c r="A5554" s="45" t="s">
        <v>6517</v>
      </c>
      <c r="B5554" s="36">
        <v>45166.552731481483</v>
      </c>
      <c r="C5554" s="43">
        <v>45166.558159722219</v>
      </c>
      <c r="D5554" s="15" t="s">
        <v>10</v>
      </c>
      <c r="E5554" s="6" t="s">
        <v>11</v>
      </c>
      <c r="F5554" s="15" t="s">
        <v>17</v>
      </c>
      <c r="G5554" s="9"/>
      <c r="H5554" s="84" t="str">
        <f t="shared" si="86"/>
        <v>Reason Unknown</v>
      </c>
      <c r="I5554" s="63">
        <f>(tbl_raw_data[[#This Row],[Date Actioned]])-(tbl_raw_data[[#This Row],[Date Tagged]])</f>
        <v>5.428240736364387E-3</v>
      </c>
      <c r="J5554" s="66">
        <f>HOUR(tbl_raw_data[[#This Row],[time_taken]])*60+MINUTE(tbl_raw_data[[#This Row],[time_taken]])+SECOND(tbl_raw_data[[#This Row],[time_taken]])/60</f>
        <v>7.8166666666666664</v>
      </c>
      <c r="K5554" s="68">
        <f>DATE(YEAR(tbl_raw_data[[#This Row],[Date Actioned]]),MONTH(tbl_raw_data[[#This Row],[Date Actioned]]),DAY(tbl_raw_data[[#This Row],[Date Actioned]]))</f>
        <v>45166</v>
      </c>
      <c r="L5554" s="65" t="str">
        <f>UPPER(TEXT(tbl_raw_data[[#This Row],[updated_date]],"MMMM"))</f>
        <v>AUGUST</v>
      </c>
      <c r="M5554" s="65" t="str">
        <f>"WEEK "&amp;IF(ROUNDUP(DAY(tbl_raw_data[[#This Row],[updated_date]])/7,0)=5,4,ROUNDUP(DAY(tbl_raw_data[[#This Row],[updated_date]])/7,0))</f>
        <v>WEEK 4</v>
      </c>
      <c r="N5554" s="71" t="str">
        <f>UPPER(VLOOKUP(tbl_raw_data[[#This Row],[Analyst]],settings!$A$1:$B$15,2,0))</f>
        <v>MERCEDES</v>
      </c>
      <c r="O5554" s="71" t="str">
        <f>TRIM(UPPER(tbl_raw_data[[#This Row],[Outcome]]))</f>
        <v>APPROVE</v>
      </c>
      <c r="P5554" s="71" t="str">
        <f>TRIM(UPPER(tbl_raw_data[[#This Row],[Queue Name]]))</f>
        <v>CONSUMER EXISTING</v>
      </c>
      <c r="Q5554" s="71" t="str">
        <f>IF(tbl_raw_data[[#This Row],[time_taken_in_min]]&lt;=settings!$D$2,"SLA_MET","SLA_NOT_MET")</f>
        <v>SLA_MET</v>
      </c>
    </row>
    <row r="5555" spans="1:17" hidden="1" x14ac:dyDescent="0.3">
      <c r="A5555" s="45" t="s">
        <v>6518</v>
      </c>
      <c r="B5555" s="36">
        <v>45166.553437499999</v>
      </c>
      <c r="C5555" s="43">
        <v>45166.563287037039</v>
      </c>
      <c r="D5555" s="15" t="s">
        <v>10</v>
      </c>
      <c r="E5555" s="6" t="s">
        <v>11</v>
      </c>
      <c r="F5555" s="15" t="s">
        <v>19</v>
      </c>
      <c r="G5555" s="9" t="s">
        <v>392</v>
      </c>
      <c r="H5555" s="84" t="str">
        <f t="shared" si="86"/>
        <v>Reason Unknown</v>
      </c>
      <c r="I5555" s="63">
        <f>(tbl_raw_data[[#This Row],[Date Actioned]])-(tbl_raw_data[[#This Row],[Date Tagged]])</f>
        <v>9.8495370402815752E-3</v>
      </c>
      <c r="J5555" s="66">
        <f>HOUR(tbl_raw_data[[#This Row],[time_taken]])*60+MINUTE(tbl_raw_data[[#This Row],[time_taken]])+SECOND(tbl_raw_data[[#This Row],[time_taken]])/60</f>
        <v>14.183333333333334</v>
      </c>
      <c r="K5555" s="68">
        <f>DATE(YEAR(tbl_raw_data[[#This Row],[Date Actioned]]),MONTH(tbl_raw_data[[#This Row],[Date Actioned]]),DAY(tbl_raw_data[[#This Row],[Date Actioned]]))</f>
        <v>45166</v>
      </c>
      <c r="L5555" s="65" t="str">
        <f>UPPER(TEXT(tbl_raw_data[[#This Row],[updated_date]],"MMMM"))</f>
        <v>AUGUST</v>
      </c>
      <c r="M5555" s="65" t="str">
        <f>"WEEK "&amp;IF(ROUNDUP(DAY(tbl_raw_data[[#This Row],[updated_date]])/7,0)=5,4,ROUNDUP(DAY(tbl_raw_data[[#This Row],[updated_date]])/7,0))</f>
        <v>WEEK 4</v>
      </c>
      <c r="N5555" s="71" t="str">
        <f>UPPER(VLOOKUP(tbl_raw_data[[#This Row],[Analyst]],settings!$A$1:$B$15,2,0))</f>
        <v>NAVED</v>
      </c>
      <c r="O5555" s="71" t="str">
        <f>TRIM(UPPER(tbl_raw_data[[#This Row],[Outcome]]))</f>
        <v>APPROVE</v>
      </c>
      <c r="P5555" s="71" t="str">
        <f>TRIM(UPPER(tbl_raw_data[[#This Row],[Queue Name]]))</f>
        <v>CONSUMER EXISTING</v>
      </c>
      <c r="Q5555" s="71" t="str">
        <f>IF(tbl_raw_data[[#This Row],[time_taken_in_min]]&lt;=settings!$D$2,"SLA_MET","SLA_NOT_MET")</f>
        <v>SLA_MET</v>
      </c>
    </row>
    <row r="5556" spans="1:17" hidden="1" x14ac:dyDescent="0.3">
      <c r="A5556" s="45" t="s">
        <v>6519</v>
      </c>
      <c r="B5556" s="36">
        <v>45166.556967592594</v>
      </c>
      <c r="C5556" s="43">
        <v>45166.562557870369</v>
      </c>
      <c r="D5556" s="15" t="s">
        <v>10</v>
      </c>
      <c r="E5556" s="6" t="s">
        <v>11</v>
      </c>
      <c r="F5556" s="15" t="s">
        <v>17</v>
      </c>
      <c r="G5556" s="9" t="s">
        <v>23</v>
      </c>
      <c r="H5556" s="84" t="str">
        <f t="shared" si="86"/>
        <v>Reason Unknown</v>
      </c>
      <c r="I5556" s="63">
        <f>(tbl_raw_data[[#This Row],[Date Actioned]])-(tbl_raw_data[[#This Row],[Date Tagged]])</f>
        <v>5.5902777748997323E-3</v>
      </c>
      <c r="J5556" s="66">
        <f>HOUR(tbl_raw_data[[#This Row],[time_taken]])*60+MINUTE(tbl_raw_data[[#This Row],[time_taken]])+SECOND(tbl_raw_data[[#This Row],[time_taken]])/60</f>
        <v>8.0500000000000007</v>
      </c>
      <c r="K5556" s="68">
        <f>DATE(YEAR(tbl_raw_data[[#This Row],[Date Actioned]]),MONTH(tbl_raw_data[[#This Row],[Date Actioned]]),DAY(tbl_raw_data[[#This Row],[Date Actioned]]))</f>
        <v>45166</v>
      </c>
      <c r="L5556" s="65" t="str">
        <f>UPPER(TEXT(tbl_raw_data[[#This Row],[updated_date]],"MMMM"))</f>
        <v>AUGUST</v>
      </c>
      <c r="M5556" s="65" t="str">
        <f>"WEEK "&amp;IF(ROUNDUP(DAY(tbl_raw_data[[#This Row],[updated_date]])/7,0)=5,4,ROUNDUP(DAY(tbl_raw_data[[#This Row],[updated_date]])/7,0))</f>
        <v>WEEK 4</v>
      </c>
      <c r="N5556" s="71" t="str">
        <f>UPPER(VLOOKUP(tbl_raw_data[[#This Row],[Analyst]],settings!$A$1:$B$15,2,0))</f>
        <v>MERCEDES</v>
      </c>
      <c r="O5556" s="71" t="str">
        <f>TRIM(UPPER(tbl_raw_data[[#This Row],[Outcome]]))</f>
        <v>APPROVE</v>
      </c>
      <c r="P5556" s="71" t="str">
        <f>TRIM(UPPER(tbl_raw_data[[#This Row],[Queue Name]]))</f>
        <v>CONSUMER EXISTING</v>
      </c>
      <c r="Q5556" s="71" t="str">
        <f>IF(tbl_raw_data[[#This Row],[time_taken_in_min]]&lt;=settings!$D$2,"SLA_MET","SLA_NOT_MET")</f>
        <v>SLA_MET</v>
      </c>
    </row>
    <row r="5557" spans="1:17" hidden="1" x14ac:dyDescent="0.3">
      <c r="A5557" s="45" t="s">
        <v>6520</v>
      </c>
      <c r="B5557" s="36">
        <v>45166.562835648147</v>
      </c>
      <c r="C5557" s="43">
        <v>45166.569791666669</v>
      </c>
      <c r="D5557" s="15" t="s">
        <v>10</v>
      </c>
      <c r="E5557" s="6" t="s">
        <v>11</v>
      </c>
      <c r="F5557" s="15" t="s">
        <v>14</v>
      </c>
      <c r="G5557" s="9" t="s">
        <v>15</v>
      </c>
      <c r="H5557" s="84" t="str">
        <f t="shared" si="86"/>
        <v>Reason Unknown</v>
      </c>
      <c r="I5557" s="63">
        <f>(tbl_raw_data[[#This Row],[Date Actioned]])-(tbl_raw_data[[#This Row],[Date Tagged]])</f>
        <v>6.9560185220325366E-3</v>
      </c>
      <c r="J5557" s="66">
        <f>HOUR(tbl_raw_data[[#This Row],[time_taken]])*60+MINUTE(tbl_raw_data[[#This Row],[time_taken]])+SECOND(tbl_raw_data[[#This Row],[time_taken]])/60</f>
        <v>10.016666666666667</v>
      </c>
      <c r="K5557" s="68">
        <f>DATE(YEAR(tbl_raw_data[[#This Row],[Date Actioned]]),MONTH(tbl_raw_data[[#This Row],[Date Actioned]]),DAY(tbl_raw_data[[#This Row],[Date Actioned]]))</f>
        <v>45166</v>
      </c>
      <c r="L5557" s="65" t="str">
        <f>UPPER(TEXT(tbl_raw_data[[#This Row],[updated_date]],"MMMM"))</f>
        <v>AUGUST</v>
      </c>
      <c r="M5557" s="65" t="str">
        <f>"WEEK "&amp;IF(ROUNDUP(DAY(tbl_raw_data[[#This Row],[updated_date]])/7,0)=5,4,ROUNDUP(DAY(tbl_raw_data[[#This Row],[updated_date]])/7,0))</f>
        <v>WEEK 4</v>
      </c>
      <c r="N5557" s="71" t="str">
        <f>UPPER(VLOOKUP(tbl_raw_data[[#This Row],[Analyst]],settings!$A$1:$B$15,2,0))</f>
        <v>CAMROON</v>
      </c>
      <c r="O5557" s="71" t="str">
        <f>TRIM(UPPER(tbl_raw_data[[#This Row],[Outcome]]))</f>
        <v>APPROVE</v>
      </c>
      <c r="P5557" s="71" t="str">
        <f>TRIM(UPPER(tbl_raw_data[[#This Row],[Queue Name]]))</f>
        <v>CONSUMER EXISTING</v>
      </c>
      <c r="Q5557" s="71" t="str">
        <f>IF(tbl_raw_data[[#This Row],[time_taken_in_min]]&lt;=settings!$D$2,"SLA_MET","SLA_NOT_MET")</f>
        <v>SLA_MET</v>
      </c>
    </row>
    <row r="5558" spans="1:17" hidden="1" x14ac:dyDescent="0.3">
      <c r="A5558" s="45" t="s">
        <v>6521</v>
      </c>
      <c r="B5558" s="36">
        <v>45166.563194444447</v>
      </c>
      <c r="C5558" s="43">
        <v>45166.569328703707</v>
      </c>
      <c r="D5558" s="15" t="s">
        <v>10</v>
      </c>
      <c r="E5558" s="6" t="s">
        <v>8</v>
      </c>
      <c r="F5558" s="15" t="s">
        <v>17</v>
      </c>
      <c r="G5558" s="9"/>
      <c r="H5558" s="84" t="str">
        <f t="shared" si="86"/>
        <v>Reason Unknown</v>
      </c>
      <c r="I5558" s="63">
        <f>(tbl_raw_data[[#This Row],[Date Actioned]])-(tbl_raw_data[[#This Row],[Date Tagged]])</f>
        <v>6.1342592598521151E-3</v>
      </c>
      <c r="J5558" s="66">
        <f>HOUR(tbl_raw_data[[#This Row],[time_taken]])*60+MINUTE(tbl_raw_data[[#This Row],[time_taken]])+SECOND(tbl_raw_data[[#This Row],[time_taken]])/60</f>
        <v>8.8333333333333339</v>
      </c>
      <c r="K5558" s="68">
        <f>DATE(YEAR(tbl_raw_data[[#This Row],[Date Actioned]]),MONTH(tbl_raw_data[[#This Row],[Date Actioned]]),DAY(tbl_raw_data[[#This Row],[Date Actioned]]))</f>
        <v>45166</v>
      </c>
      <c r="L5558" s="65" t="str">
        <f>UPPER(TEXT(tbl_raw_data[[#This Row],[updated_date]],"MMMM"))</f>
        <v>AUGUST</v>
      </c>
      <c r="M5558" s="65" t="str">
        <f>"WEEK "&amp;IF(ROUNDUP(DAY(tbl_raw_data[[#This Row],[updated_date]])/7,0)=5,4,ROUNDUP(DAY(tbl_raw_data[[#This Row],[updated_date]])/7,0))</f>
        <v>WEEK 4</v>
      </c>
      <c r="N5558" s="71" t="str">
        <f>UPPER(VLOOKUP(tbl_raw_data[[#This Row],[Analyst]],settings!$A$1:$B$15,2,0))</f>
        <v>MERCEDES</v>
      </c>
      <c r="O5558" s="71" t="str">
        <f>TRIM(UPPER(tbl_raw_data[[#This Row],[Outcome]]))</f>
        <v>APPROVE</v>
      </c>
      <c r="P5558" s="71" t="str">
        <f>TRIM(UPPER(tbl_raw_data[[#This Row],[Queue Name]]))</f>
        <v>CONSUMER POST BUREAU</v>
      </c>
      <c r="Q5558" s="71" t="str">
        <f>IF(tbl_raw_data[[#This Row],[time_taken_in_min]]&lt;=settings!$D$2,"SLA_MET","SLA_NOT_MET")</f>
        <v>SLA_MET</v>
      </c>
    </row>
    <row r="5559" spans="1:17" hidden="1" x14ac:dyDescent="0.3">
      <c r="A5559" s="45" t="s">
        <v>6522</v>
      </c>
      <c r="B5559" s="36">
        <v>45166.568460648145</v>
      </c>
      <c r="C5559" s="43">
        <v>45166.573148148149</v>
      </c>
      <c r="D5559" s="15" t="s">
        <v>10</v>
      </c>
      <c r="E5559" s="6" t="s">
        <v>11</v>
      </c>
      <c r="F5559" s="15" t="s">
        <v>17</v>
      </c>
      <c r="G5559" s="9"/>
      <c r="H5559" s="84" t="str">
        <f t="shared" si="86"/>
        <v>Reason Unknown</v>
      </c>
      <c r="I5559" s="63">
        <f>(tbl_raw_data[[#This Row],[Date Actioned]])-(tbl_raw_data[[#This Row],[Date Tagged]])</f>
        <v>4.6875000043655746E-3</v>
      </c>
      <c r="J5559" s="66">
        <f>HOUR(tbl_raw_data[[#This Row],[time_taken]])*60+MINUTE(tbl_raw_data[[#This Row],[time_taken]])+SECOND(tbl_raw_data[[#This Row],[time_taken]])/60</f>
        <v>6.75</v>
      </c>
      <c r="K5559" s="68">
        <f>DATE(YEAR(tbl_raw_data[[#This Row],[Date Actioned]]),MONTH(tbl_raw_data[[#This Row],[Date Actioned]]),DAY(tbl_raw_data[[#This Row],[Date Actioned]]))</f>
        <v>45166</v>
      </c>
      <c r="L5559" s="65" t="str">
        <f>UPPER(TEXT(tbl_raw_data[[#This Row],[updated_date]],"MMMM"))</f>
        <v>AUGUST</v>
      </c>
      <c r="M5559" s="65" t="str">
        <f>"WEEK "&amp;IF(ROUNDUP(DAY(tbl_raw_data[[#This Row],[updated_date]])/7,0)=5,4,ROUNDUP(DAY(tbl_raw_data[[#This Row],[updated_date]])/7,0))</f>
        <v>WEEK 4</v>
      </c>
      <c r="N5559" s="71" t="str">
        <f>UPPER(VLOOKUP(tbl_raw_data[[#This Row],[Analyst]],settings!$A$1:$B$15,2,0))</f>
        <v>MERCEDES</v>
      </c>
      <c r="O5559" s="71" t="str">
        <f>TRIM(UPPER(tbl_raw_data[[#This Row],[Outcome]]))</f>
        <v>APPROVE</v>
      </c>
      <c r="P5559" s="71" t="str">
        <f>TRIM(UPPER(tbl_raw_data[[#This Row],[Queue Name]]))</f>
        <v>CONSUMER EXISTING</v>
      </c>
      <c r="Q5559" s="71" t="str">
        <f>IF(tbl_raw_data[[#This Row],[time_taken_in_min]]&lt;=settings!$D$2,"SLA_MET","SLA_NOT_MET")</f>
        <v>SLA_MET</v>
      </c>
    </row>
    <row r="5560" spans="1:17" hidden="1" x14ac:dyDescent="0.3">
      <c r="A5560" s="45" t="s">
        <v>6523</v>
      </c>
      <c r="B5560" s="36">
        <v>45166.569733796299</v>
      </c>
      <c r="C5560" s="43">
        <v>45166.580543981479</v>
      </c>
      <c r="D5560" s="15" t="s">
        <v>10</v>
      </c>
      <c r="E5560" s="6" t="s">
        <v>11</v>
      </c>
      <c r="F5560" s="15" t="s">
        <v>9</v>
      </c>
      <c r="G5560" s="9"/>
      <c r="H5560" s="84" t="str">
        <f t="shared" si="86"/>
        <v>Reason Unknown</v>
      </c>
      <c r="I5560" s="63">
        <f>(tbl_raw_data[[#This Row],[Date Actioned]])-(tbl_raw_data[[#This Row],[Date Tagged]])</f>
        <v>1.081018518016208E-2</v>
      </c>
      <c r="J5560" s="66">
        <f>HOUR(tbl_raw_data[[#This Row],[time_taken]])*60+MINUTE(tbl_raw_data[[#This Row],[time_taken]])+SECOND(tbl_raw_data[[#This Row],[time_taken]])/60</f>
        <v>15.566666666666666</v>
      </c>
      <c r="K5560" s="68">
        <f>DATE(YEAR(tbl_raw_data[[#This Row],[Date Actioned]]),MONTH(tbl_raw_data[[#This Row],[Date Actioned]]),DAY(tbl_raw_data[[#This Row],[Date Actioned]]))</f>
        <v>45166</v>
      </c>
      <c r="L5560" s="65" t="str">
        <f>UPPER(TEXT(tbl_raw_data[[#This Row],[updated_date]],"MMMM"))</f>
        <v>AUGUST</v>
      </c>
      <c r="M5560" s="65" t="str">
        <f>"WEEK "&amp;IF(ROUNDUP(DAY(tbl_raw_data[[#This Row],[updated_date]])/7,0)=5,4,ROUNDUP(DAY(tbl_raw_data[[#This Row],[updated_date]])/7,0))</f>
        <v>WEEK 4</v>
      </c>
      <c r="N5560" s="71" t="str">
        <f>UPPER(VLOOKUP(tbl_raw_data[[#This Row],[Analyst]],settings!$A$1:$B$15,2,0))</f>
        <v>QUADIR</v>
      </c>
      <c r="O5560" s="71" t="str">
        <f>TRIM(UPPER(tbl_raw_data[[#This Row],[Outcome]]))</f>
        <v>APPROVE</v>
      </c>
      <c r="P5560" s="71" t="str">
        <f>TRIM(UPPER(tbl_raw_data[[#This Row],[Queue Name]]))</f>
        <v>CONSUMER EXISTING</v>
      </c>
      <c r="Q5560" s="71" t="str">
        <f>IF(tbl_raw_data[[#This Row],[time_taken_in_min]]&lt;=settings!$D$2,"SLA_MET","SLA_NOT_MET")</f>
        <v>SLA_MET</v>
      </c>
    </row>
    <row r="5561" spans="1:17" hidden="1" x14ac:dyDescent="0.3">
      <c r="A5561" s="45" t="s">
        <v>6524</v>
      </c>
      <c r="B5561" s="36">
        <v>45166.571134259262</v>
      </c>
      <c r="C5561" s="43">
        <v>45166.574756944443</v>
      </c>
      <c r="D5561" s="15" t="s">
        <v>10</v>
      </c>
      <c r="E5561" s="6" t="s">
        <v>18</v>
      </c>
      <c r="F5561" s="15" t="s">
        <v>19</v>
      </c>
      <c r="G5561" s="9" t="s">
        <v>119</v>
      </c>
      <c r="H5561" s="84" t="str">
        <f t="shared" si="86"/>
        <v>Reason Unknown</v>
      </c>
      <c r="I5561" s="63">
        <f>(tbl_raw_data[[#This Row],[Date Actioned]])-(tbl_raw_data[[#This Row],[Date Tagged]])</f>
        <v>3.6226851807441562E-3</v>
      </c>
      <c r="J5561" s="66">
        <f>HOUR(tbl_raw_data[[#This Row],[time_taken]])*60+MINUTE(tbl_raw_data[[#This Row],[time_taken]])+SECOND(tbl_raw_data[[#This Row],[time_taken]])/60</f>
        <v>5.2166666666666668</v>
      </c>
      <c r="K5561" s="68">
        <f>DATE(YEAR(tbl_raw_data[[#This Row],[Date Actioned]]),MONTH(tbl_raw_data[[#This Row],[Date Actioned]]),DAY(tbl_raw_data[[#This Row],[Date Actioned]]))</f>
        <v>45166</v>
      </c>
      <c r="L5561" s="65" t="str">
        <f>UPPER(TEXT(tbl_raw_data[[#This Row],[updated_date]],"MMMM"))</f>
        <v>AUGUST</v>
      </c>
      <c r="M5561" s="65" t="str">
        <f>"WEEK "&amp;IF(ROUNDUP(DAY(tbl_raw_data[[#This Row],[updated_date]])/7,0)=5,4,ROUNDUP(DAY(tbl_raw_data[[#This Row],[updated_date]])/7,0))</f>
        <v>WEEK 4</v>
      </c>
      <c r="N5561" s="71" t="str">
        <f>UPPER(VLOOKUP(tbl_raw_data[[#This Row],[Analyst]],settings!$A$1:$B$15,2,0))</f>
        <v>NAVED</v>
      </c>
      <c r="O5561" s="71" t="str">
        <f>TRIM(UPPER(tbl_raw_data[[#This Row],[Outcome]]))</f>
        <v>APPROVE</v>
      </c>
      <c r="P5561" s="71" t="str">
        <f>TRIM(UPPER(tbl_raw_data[[#This Row],[Queue Name]]))</f>
        <v>CONSUMER PRE BUREAU</v>
      </c>
      <c r="Q5561" s="71" t="str">
        <f>IF(tbl_raw_data[[#This Row],[time_taken_in_min]]&lt;=settings!$D$2,"SLA_MET","SLA_NOT_MET")</f>
        <v>SLA_MET</v>
      </c>
    </row>
    <row r="5562" spans="1:17" hidden="1" x14ac:dyDescent="0.3">
      <c r="A5562" s="45" t="s">
        <v>6525</v>
      </c>
      <c r="B5562" s="36">
        <v>45166.576053240744</v>
      </c>
      <c r="C5562" s="43">
        <v>45166.582268518519</v>
      </c>
      <c r="D5562" s="15" t="s">
        <v>10</v>
      </c>
      <c r="E5562" s="6" t="s">
        <v>11</v>
      </c>
      <c r="F5562" s="15" t="s">
        <v>19</v>
      </c>
      <c r="G5562" s="9" t="s">
        <v>15</v>
      </c>
      <c r="H5562" s="84" t="str">
        <f t="shared" si="86"/>
        <v>Reason Unknown</v>
      </c>
      <c r="I5562" s="63">
        <f>(tbl_raw_data[[#This Row],[Date Actioned]])-(tbl_raw_data[[#This Row],[Date Tagged]])</f>
        <v>6.2152777754818089E-3</v>
      </c>
      <c r="J5562" s="66">
        <f>HOUR(tbl_raw_data[[#This Row],[time_taken]])*60+MINUTE(tbl_raw_data[[#This Row],[time_taken]])+SECOND(tbl_raw_data[[#This Row],[time_taken]])/60</f>
        <v>8.9499999999999993</v>
      </c>
      <c r="K5562" s="68">
        <f>DATE(YEAR(tbl_raw_data[[#This Row],[Date Actioned]]),MONTH(tbl_raw_data[[#This Row],[Date Actioned]]),DAY(tbl_raw_data[[#This Row],[Date Actioned]]))</f>
        <v>45166</v>
      </c>
      <c r="L5562" s="65" t="str">
        <f>UPPER(TEXT(tbl_raw_data[[#This Row],[updated_date]],"MMMM"))</f>
        <v>AUGUST</v>
      </c>
      <c r="M5562" s="65" t="str">
        <f>"WEEK "&amp;IF(ROUNDUP(DAY(tbl_raw_data[[#This Row],[updated_date]])/7,0)=5,4,ROUNDUP(DAY(tbl_raw_data[[#This Row],[updated_date]])/7,0))</f>
        <v>WEEK 4</v>
      </c>
      <c r="N5562" s="71" t="str">
        <f>UPPER(VLOOKUP(tbl_raw_data[[#This Row],[Analyst]],settings!$A$1:$B$15,2,0))</f>
        <v>NAVED</v>
      </c>
      <c r="O5562" s="71" t="str">
        <f>TRIM(UPPER(tbl_raw_data[[#This Row],[Outcome]]))</f>
        <v>APPROVE</v>
      </c>
      <c r="P5562" s="71" t="str">
        <f>TRIM(UPPER(tbl_raw_data[[#This Row],[Queue Name]]))</f>
        <v>CONSUMER EXISTING</v>
      </c>
      <c r="Q5562" s="71" t="str">
        <f>IF(tbl_raw_data[[#This Row],[time_taken_in_min]]&lt;=settings!$D$2,"SLA_MET","SLA_NOT_MET")</f>
        <v>SLA_MET</v>
      </c>
    </row>
    <row r="5563" spans="1:17" hidden="1" x14ac:dyDescent="0.3">
      <c r="A5563" s="45" t="s">
        <v>6526</v>
      </c>
      <c r="B5563" s="36">
        <v>45166.576342592591</v>
      </c>
      <c r="C5563" s="43">
        <v>45166.584108796298</v>
      </c>
      <c r="D5563" s="15" t="s">
        <v>10</v>
      </c>
      <c r="E5563" s="6" t="s">
        <v>11</v>
      </c>
      <c r="F5563" s="15" t="s">
        <v>114</v>
      </c>
      <c r="G5563" s="9" t="s">
        <v>15</v>
      </c>
      <c r="H5563" s="84" t="str">
        <f t="shared" si="86"/>
        <v>Reason Unknown</v>
      </c>
      <c r="I5563" s="63">
        <f>(tbl_raw_data[[#This Row],[Date Actioned]])-(tbl_raw_data[[#This Row],[Date Tagged]])</f>
        <v>7.7662037074333057E-3</v>
      </c>
      <c r="J5563" s="66">
        <f>HOUR(tbl_raw_data[[#This Row],[time_taken]])*60+MINUTE(tbl_raw_data[[#This Row],[time_taken]])+SECOND(tbl_raw_data[[#This Row],[time_taken]])/60</f>
        <v>11.183333333333334</v>
      </c>
      <c r="K5563" s="68">
        <f>DATE(YEAR(tbl_raw_data[[#This Row],[Date Actioned]]),MONTH(tbl_raw_data[[#This Row],[Date Actioned]]),DAY(tbl_raw_data[[#This Row],[Date Actioned]]))</f>
        <v>45166</v>
      </c>
      <c r="L5563" s="65" t="str">
        <f>UPPER(TEXT(tbl_raw_data[[#This Row],[updated_date]],"MMMM"))</f>
        <v>AUGUST</v>
      </c>
      <c r="M5563" s="65" t="str">
        <f>"WEEK "&amp;IF(ROUNDUP(DAY(tbl_raw_data[[#This Row],[updated_date]])/7,0)=5,4,ROUNDUP(DAY(tbl_raw_data[[#This Row],[updated_date]])/7,0))</f>
        <v>WEEK 4</v>
      </c>
      <c r="N5563" s="71" t="str">
        <f>UPPER(VLOOKUP(tbl_raw_data[[#This Row],[Analyst]],settings!$A$1:$B$15,2,0))</f>
        <v>FARDIN</v>
      </c>
      <c r="O5563" s="71" t="str">
        <f>TRIM(UPPER(tbl_raw_data[[#This Row],[Outcome]]))</f>
        <v>APPROVE</v>
      </c>
      <c r="P5563" s="71" t="str">
        <f>TRIM(UPPER(tbl_raw_data[[#This Row],[Queue Name]]))</f>
        <v>CONSUMER EXISTING</v>
      </c>
      <c r="Q5563" s="71" t="str">
        <f>IF(tbl_raw_data[[#This Row],[time_taken_in_min]]&lt;=settings!$D$2,"SLA_MET","SLA_NOT_MET")</f>
        <v>SLA_MET</v>
      </c>
    </row>
    <row r="5564" spans="1:17" hidden="1" x14ac:dyDescent="0.3">
      <c r="A5564" s="45" t="s">
        <v>6527</v>
      </c>
      <c r="B5564" s="36">
        <v>45166.577604166669</v>
      </c>
      <c r="C5564" s="43">
        <v>45166.582777777781</v>
      </c>
      <c r="D5564" s="15" t="s">
        <v>10</v>
      </c>
      <c r="E5564" s="6" t="s">
        <v>11</v>
      </c>
      <c r="F5564" s="15" t="s">
        <v>25</v>
      </c>
      <c r="G5564" s="9" t="s">
        <v>15</v>
      </c>
      <c r="H5564" s="84" t="str">
        <f t="shared" si="86"/>
        <v>Reason Unknown</v>
      </c>
      <c r="I5564" s="63">
        <f>(tbl_raw_data[[#This Row],[Date Actioned]])-(tbl_raw_data[[#This Row],[Date Tagged]])</f>
        <v>5.173611112695653E-3</v>
      </c>
      <c r="J5564" s="66">
        <f>HOUR(tbl_raw_data[[#This Row],[time_taken]])*60+MINUTE(tbl_raw_data[[#This Row],[time_taken]])+SECOND(tbl_raw_data[[#This Row],[time_taken]])/60</f>
        <v>7.45</v>
      </c>
      <c r="K5564" s="68">
        <f>DATE(YEAR(tbl_raw_data[[#This Row],[Date Actioned]]),MONTH(tbl_raw_data[[#This Row],[Date Actioned]]),DAY(tbl_raw_data[[#This Row],[Date Actioned]]))</f>
        <v>45166</v>
      </c>
      <c r="L5564" s="65" t="str">
        <f>UPPER(TEXT(tbl_raw_data[[#This Row],[updated_date]],"MMMM"))</f>
        <v>AUGUST</v>
      </c>
      <c r="M5564" s="65" t="str">
        <f>"WEEK "&amp;IF(ROUNDUP(DAY(tbl_raw_data[[#This Row],[updated_date]])/7,0)=5,4,ROUNDUP(DAY(tbl_raw_data[[#This Row],[updated_date]])/7,0))</f>
        <v>WEEK 4</v>
      </c>
      <c r="N5564" s="71" t="str">
        <f>UPPER(VLOOKUP(tbl_raw_data[[#This Row],[Analyst]],settings!$A$1:$B$15,2,0))</f>
        <v>ASIF</v>
      </c>
      <c r="O5564" s="71" t="str">
        <f>TRIM(UPPER(tbl_raw_data[[#This Row],[Outcome]]))</f>
        <v>APPROVE</v>
      </c>
      <c r="P5564" s="71" t="str">
        <f>TRIM(UPPER(tbl_raw_data[[#This Row],[Queue Name]]))</f>
        <v>CONSUMER EXISTING</v>
      </c>
      <c r="Q5564" s="71" t="str">
        <f>IF(tbl_raw_data[[#This Row],[time_taken_in_min]]&lt;=settings!$D$2,"SLA_MET","SLA_NOT_MET")</f>
        <v>SLA_MET</v>
      </c>
    </row>
    <row r="5565" spans="1:17" hidden="1" x14ac:dyDescent="0.3">
      <c r="A5565" s="45" t="s">
        <v>6528</v>
      </c>
      <c r="B5565" s="36">
        <v>45166.579155092593</v>
      </c>
      <c r="C5565" s="43">
        <v>45166.585810185185</v>
      </c>
      <c r="D5565" s="15" t="s">
        <v>10</v>
      </c>
      <c r="E5565" s="6" t="s">
        <v>18</v>
      </c>
      <c r="F5565" s="15" t="s">
        <v>191</v>
      </c>
      <c r="G5565" s="9" t="s">
        <v>120</v>
      </c>
      <c r="H5565" s="84" t="str">
        <f t="shared" si="86"/>
        <v>Reason Unknown</v>
      </c>
      <c r="I5565" s="63">
        <f>(tbl_raw_data[[#This Row],[Date Actioned]])-(tbl_raw_data[[#This Row],[Date Tagged]])</f>
        <v>6.655092591245193E-3</v>
      </c>
      <c r="J5565" s="66">
        <f>HOUR(tbl_raw_data[[#This Row],[time_taken]])*60+MINUTE(tbl_raw_data[[#This Row],[time_taken]])+SECOND(tbl_raw_data[[#This Row],[time_taken]])/60</f>
        <v>9.5833333333333339</v>
      </c>
      <c r="K5565" s="68">
        <f>DATE(YEAR(tbl_raw_data[[#This Row],[Date Actioned]]),MONTH(tbl_raw_data[[#This Row],[Date Actioned]]),DAY(tbl_raw_data[[#This Row],[Date Actioned]]))</f>
        <v>45166</v>
      </c>
      <c r="L5565" s="65" t="str">
        <f>UPPER(TEXT(tbl_raw_data[[#This Row],[updated_date]],"MMMM"))</f>
        <v>AUGUST</v>
      </c>
      <c r="M5565" s="65" t="str">
        <f>"WEEK "&amp;IF(ROUNDUP(DAY(tbl_raw_data[[#This Row],[updated_date]])/7,0)=5,4,ROUNDUP(DAY(tbl_raw_data[[#This Row],[updated_date]])/7,0))</f>
        <v>WEEK 4</v>
      </c>
      <c r="N5565" s="71" t="str">
        <f>UPPER(VLOOKUP(tbl_raw_data[[#This Row],[Analyst]],settings!$A$1:$B$15,2,0))</f>
        <v>JULIA</v>
      </c>
      <c r="O5565" s="71" t="str">
        <f>TRIM(UPPER(tbl_raw_data[[#This Row],[Outcome]]))</f>
        <v>APPROVE</v>
      </c>
      <c r="P5565" s="71" t="str">
        <f>TRIM(UPPER(tbl_raw_data[[#This Row],[Queue Name]]))</f>
        <v>CONSUMER PRE BUREAU</v>
      </c>
      <c r="Q5565" s="71" t="str">
        <f>IF(tbl_raw_data[[#This Row],[time_taken_in_min]]&lt;=settings!$D$2,"SLA_MET","SLA_NOT_MET")</f>
        <v>SLA_MET</v>
      </c>
    </row>
    <row r="5566" spans="1:17" hidden="1" x14ac:dyDescent="0.3">
      <c r="A5566" s="45" t="s">
        <v>6529</v>
      </c>
      <c r="B5566" s="36">
        <v>45166.581493055557</v>
      </c>
      <c r="C5566" s="43">
        <v>45166.591226851851</v>
      </c>
      <c r="D5566" s="15" t="s">
        <v>10</v>
      </c>
      <c r="E5566" s="6" t="s">
        <v>11</v>
      </c>
      <c r="F5566" s="15" t="s">
        <v>25</v>
      </c>
      <c r="G5566" s="9" t="s">
        <v>26</v>
      </c>
      <c r="H5566" s="84" t="str">
        <f t="shared" si="86"/>
        <v>Reason Unknown</v>
      </c>
      <c r="I5566" s="63">
        <f>(tbl_raw_data[[#This Row],[Date Actioned]])-(tbl_raw_data[[#This Row],[Date Tagged]])</f>
        <v>9.7337962943129241E-3</v>
      </c>
      <c r="J5566" s="66">
        <f>HOUR(tbl_raw_data[[#This Row],[time_taken]])*60+MINUTE(tbl_raw_data[[#This Row],[time_taken]])+SECOND(tbl_raw_data[[#This Row],[time_taken]])/60</f>
        <v>14.016666666666667</v>
      </c>
      <c r="K5566" s="68">
        <f>DATE(YEAR(tbl_raw_data[[#This Row],[Date Actioned]]),MONTH(tbl_raw_data[[#This Row],[Date Actioned]]),DAY(tbl_raw_data[[#This Row],[Date Actioned]]))</f>
        <v>45166</v>
      </c>
      <c r="L5566" s="65" t="str">
        <f>UPPER(TEXT(tbl_raw_data[[#This Row],[updated_date]],"MMMM"))</f>
        <v>AUGUST</v>
      </c>
      <c r="M5566" s="65" t="str">
        <f>"WEEK "&amp;IF(ROUNDUP(DAY(tbl_raw_data[[#This Row],[updated_date]])/7,0)=5,4,ROUNDUP(DAY(tbl_raw_data[[#This Row],[updated_date]])/7,0))</f>
        <v>WEEK 4</v>
      </c>
      <c r="N5566" s="71" t="str">
        <f>UPPER(VLOOKUP(tbl_raw_data[[#This Row],[Analyst]],settings!$A$1:$B$15,2,0))</f>
        <v>ASIF</v>
      </c>
      <c r="O5566" s="71" t="str">
        <f>TRIM(UPPER(tbl_raw_data[[#This Row],[Outcome]]))</f>
        <v>APPROVE</v>
      </c>
      <c r="P5566" s="71" t="str">
        <f>TRIM(UPPER(tbl_raw_data[[#This Row],[Queue Name]]))</f>
        <v>CONSUMER EXISTING</v>
      </c>
      <c r="Q5566" s="71" t="str">
        <f>IF(tbl_raw_data[[#This Row],[time_taken_in_min]]&lt;=settings!$D$2,"SLA_MET","SLA_NOT_MET")</f>
        <v>SLA_MET</v>
      </c>
    </row>
    <row r="5567" spans="1:17" hidden="1" x14ac:dyDescent="0.3">
      <c r="A5567" s="45" t="s">
        <v>6530</v>
      </c>
      <c r="B5567" s="36">
        <v>45166.58353009259</v>
      </c>
      <c r="C5567" s="43">
        <v>45166.602476851855</v>
      </c>
      <c r="D5567" s="15" t="s">
        <v>10</v>
      </c>
      <c r="E5567" s="6" t="s">
        <v>11</v>
      </c>
      <c r="F5567" s="15" t="s">
        <v>17</v>
      </c>
      <c r="G5567" s="9"/>
      <c r="H5567" s="84" t="str">
        <f t="shared" si="86"/>
        <v>Reason Unknown</v>
      </c>
      <c r="I5567" s="63">
        <f>(tbl_raw_data[[#This Row],[Date Actioned]])-(tbl_raw_data[[#This Row],[Date Tagged]])</f>
        <v>1.8946759264508728E-2</v>
      </c>
      <c r="J5567" s="66">
        <f>HOUR(tbl_raw_data[[#This Row],[time_taken]])*60+MINUTE(tbl_raw_data[[#This Row],[time_taken]])+SECOND(tbl_raw_data[[#This Row],[time_taken]])/60</f>
        <v>27.283333333333335</v>
      </c>
      <c r="K5567" s="68">
        <f>DATE(YEAR(tbl_raw_data[[#This Row],[Date Actioned]]),MONTH(tbl_raw_data[[#This Row],[Date Actioned]]),DAY(tbl_raw_data[[#This Row],[Date Actioned]]))</f>
        <v>45166</v>
      </c>
      <c r="L5567" s="65" t="str">
        <f>UPPER(TEXT(tbl_raw_data[[#This Row],[updated_date]],"MMMM"))</f>
        <v>AUGUST</v>
      </c>
      <c r="M5567" s="65" t="str">
        <f>"WEEK "&amp;IF(ROUNDUP(DAY(tbl_raw_data[[#This Row],[updated_date]])/7,0)=5,4,ROUNDUP(DAY(tbl_raw_data[[#This Row],[updated_date]])/7,0))</f>
        <v>WEEK 4</v>
      </c>
      <c r="N5567" s="71" t="str">
        <f>UPPER(VLOOKUP(tbl_raw_data[[#This Row],[Analyst]],settings!$A$1:$B$15,2,0))</f>
        <v>MERCEDES</v>
      </c>
      <c r="O5567" s="71" t="str">
        <f>TRIM(UPPER(tbl_raw_data[[#This Row],[Outcome]]))</f>
        <v>APPROVE</v>
      </c>
      <c r="P5567" s="71" t="str">
        <f>TRIM(UPPER(tbl_raw_data[[#This Row],[Queue Name]]))</f>
        <v>CONSUMER EXISTING</v>
      </c>
      <c r="Q5567" s="71" t="str">
        <f>IF(tbl_raw_data[[#This Row],[time_taken_in_min]]&lt;=settings!$D$2,"SLA_MET","SLA_NOT_MET")</f>
        <v>SLA_NOT_MET</v>
      </c>
    </row>
    <row r="5568" spans="1:17" hidden="1" x14ac:dyDescent="0.3">
      <c r="A5568" s="45" t="s">
        <v>6531</v>
      </c>
      <c r="B5568" s="36">
        <v>45166.583738425928</v>
      </c>
      <c r="C5568" s="43">
        <v>45166.592361111114</v>
      </c>
      <c r="D5568" s="15" t="s">
        <v>10</v>
      </c>
      <c r="E5568" s="6" t="s">
        <v>11</v>
      </c>
      <c r="F5568" s="15" t="s">
        <v>19</v>
      </c>
      <c r="G5568" s="9" t="s">
        <v>15</v>
      </c>
      <c r="H5568" s="84" t="str">
        <f t="shared" si="86"/>
        <v>Reason Unknown</v>
      </c>
      <c r="I5568" s="63">
        <f>(tbl_raw_data[[#This Row],[Date Actioned]])-(tbl_raw_data[[#This Row],[Date Tagged]])</f>
        <v>8.6226851854007691E-3</v>
      </c>
      <c r="J5568" s="66">
        <f>HOUR(tbl_raw_data[[#This Row],[time_taken]])*60+MINUTE(tbl_raw_data[[#This Row],[time_taken]])+SECOND(tbl_raw_data[[#This Row],[time_taken]])/60</f>
        <v>12.416666666666666</v>
      </c>
      <c r="K5568" s="68">
        <f>DATE(YEAR(tbl_raw_data[[#This Row],[Date Actioned]]),MONTH(tbl_raw_data[[#This Row],[Date Actioned]]),DAY(tbl_raw_data[[#This Row],[Date Actioned]]))</f>
        <v>45166</v>
      </c>
      <c r="L5568" s="65" t="str">
        <f>UPPER(TEXT(tbl_raw_data[[#This Row],[updated_date]],"MMMM"))</f>
        <v>AUGUST</v>
      </c>
      <c r="M5568" s="65" t="str">
        <f>"WEEK "&amp;IF(ROUNDUP(DAY(tbl_raw_data[[#This Row],[updated_date]])/7,0)=5,4,ROUNDUP(DAY(tbl_raw_data[[#This Row],[updated_date]])/7,0))</f>
        <v>WEEK 4</v>
      </c>
      <c r="N5568" s="71" t="str">
        <f>UPPER(VLOOKUP(tbl_raw_data[[#This Row],[Analyst]],settings!$A$1:$B$15,2,0))</f>
        <v>NAVED</v>
      </c>
      <c r="O5568" s="71" t="str">
        <f>TRIM(UPPER(tbl_raw_data[[#This Row],[Outcome]]))</f>
        <v>APPROVE</v>
      </c>
      <c r="P5568" s="71" t="str">
        <f>TRIM(UPPER(tbl_raw_data[[#This Row],[Queue Name]]))</f>
        <v>CONSUMER EXISTING</v>
      </c>
      <c r="Q5568" s="71" t="str">
        <f>IF(tbl_raw_data[[#This Row],[time_taken_in_min]]&lt;=settings!$D$2,"SLA_MET","SLA_NOT_MET")</f>
        <v>SLA_MET</v>
      </c>
    </row>
    <row r="5569" spans="1:17" hidden="1" x14ac:dyDescent="0.3">
      <c r="A5569" s="45" t="s">
        <v>6532</v>
      </c>
      <c r="B5569" s="36">
        <v>45166.5859837963</v>
      </c>
      <c r="C5569" s="43">
        <v>45166.59747685185</v>
      </c>
      <c r="D5569" s="15" t="s">
        <v>10</v>
      </c>
      <c r="E5569" s="6" t="s">
        <v>11</v>
      </c>
      <c r="F5569" s="15" t="s">
        <v>14</v>
      </c>
      <c r="G5569" s="9" t="s">
        <v>123</v>
      </c>
      <c r="H5569" s="84" t="str">
        <f t="shared" si="86"/>
        <v>Reason Unknown</v>
      </c>
      <c r="I5569" s="63">
        <f>(tbl_raw_data[[#This Row],[Date Actioned]])-(tbl_raw_data[[#This Row],[Date Tagged]])</f>
        <v>1.1493055550090503E-2</v>
      </c>
      <c r="J5569" s="66">
        <f>HOUR(tbl_raw_data[[#This Row],[time_taken]])*60+MINUTE(tbl_raw_data[[#This Row],[time_taken]])+SECOND(tbl_raw_data[[#This Row],[time_taken]])/60</f>
        <v>16.55</v>
      </c>
      <c r="K5569" s="68">
        <f>DATE(YEAR(tbl_raw_data[[#This Row],[Date Actioned]]),MONTH(tbl_raw_data[[#This Row],[Date Actioned]]),DAY(tbl_raw_data[[#This Row],[Date Actioned]]))</f>
        <v>45166</v>
      </c>
      <c r="L5569" s="65" t="str">
        <f>UPPER(TEXT(tbl_raw_data[[#This Row],[updated_date]],"MMMM"))</f>
        <v>AUGUST</v>
      </c>
      <c r="M5569" s="65" t="str">
        <f>"WEEK "&amp;IF(ROUNDUP(DAY(tbl_raw_data[[#This Row],[updated_date]])/7,0)=5,4,ROUNDUP(DAY(tbl_raw_data[[#This Row],[updated_date]])/7,0))</f>
        <v>WEEK 4</v>
      </c>
      <c r="N5569" s="71" t="str">
        <f>UPPER(VLOOKUP(tbl_raw_data[[#This Row],[Analyst]],settings!$A$1:$B$15,2,0))</f>
        <v>CAMROON</v>
      </c>
      <c r="O5569" s="71" t="str">
        <f>TRIM(UPPER(tbl_raw_data[[#This Row],[Outcome]]))</f>
        <v>APPROVE</v>
      </c>
      <c r="P5569" s="71" t="str">
        <f>TRIM(UPPER(tbl_raw_data[[#This Row],[Queue Name]]))</f>
        <v>CONSUMER EXISTING</v>
      </c>
      <c r="Q5569" s="71" t="str">
        <f>IF(tbl_raw_data[[#This Row],[time_taken_in_min]]&lt;=settings!$D$2,"SLA_MET","SLA_NOT_MET")</f>
        <v>SLA_MET</v>
      </c>
    </row>
    <row r="5570" spans="1:17" hidden="1" x14ac:dyDescent="0.3">
      <c r="A5570" s="45" t="s">
        <v>6533</v>
      </c>
      <c r="B5570" s="36">
        <v>45166.587581018517</v>
      </c>
      <c r="C5570" s="43">
        <v>45166.595983796295</v>
      </c>
      <c r="D5570" s="15" t="s">
        <v>10</v>
      </c>
      <c r="E5570" s="6" t="s">
        <v>11</v>
      </c>
      <c r="F5570" s="15" t="s">
        <v>25</v>
      </c>
      <c r="G5570" s="9" t="s">
        <v>15</v>
      </c>
      <c r="H5570" s="84" t="str">
        <f t="shared" si="86"/>
        <v>Reason Unknown</v>
      </c>
      <c r="I5570" s="63">
        <f>(tbl_raw_data[[#This Row],[Date Actioned]])-(tbl_raw_data[[#This Row],[Date Tagged]])</f>
        <v>8.4027777775190771E-3</v>
      </c>
      <c r="J5570" s="66">
        <f>HOUR(tbl_raw_data[[#This Row],[time_taken]])*60+MINUTE(tbl_raw_data[[#This Row],[time_taken]])+SECOND(tbl_raw_data[[#This Row],[time_taken]])/60</f>
        <v>12.1</v>
      </c>
      <c r="K5570" s="68">
        <f>DATE(YEAR(tbl_raw_data[[#This Row],[Date Actioned]]),MONTH(tbl_raw_data[[#This Row],[Date Actioned]]),DAY(tbl_raw_data[[#This Row],[Date Actioned]]))</f>
        <v>45166</v>
      </c>
      <c r="L5570" s="65" t="str">
        <f>UPPER(TEXT(tbl_raw_data[[#This Row],[updated_date]],"MMMM"))</f>
        <v>AUGUST</v>
      </c>
      <c r="M5570" s="65" t="str">
        <f>"WEEK "&amp;IF(ROUNDUP(DAY(tbl_raw_data[[#This Row],[updated_date]])/7,0)=5,4,ROUNDUP(DAY(tbl_raw_data[[#This Row],[updated_date]])/7,0))</f>
        <v>WEEK 4</v>
      </c>
      <c r="N5570" s="71" t="str">
        <f>UPPER(VLOOKUP(tbl_raw_data[[#This Row],[Analyst]],settings!$A$1:$B$15,2,0))</f>
        <v>ASIF</v>
      </c>
      <c r="O5570" s="71" t="str">
        <f>TRIM(UPPER(tbl_raw_data[[#This Row],[Outcome]]))</f>
        <v>APPROVE</v>
      </c>
      <c r="P5570" s="71" t="str">
        <f>TRIM(UPPER(tbl_raw_data[[#This Row],[Queue Name]]))</f>
        <v>CONSUMER EXISTING</v>
      </c>
      <c r="Q5570" s="71" t="str">
        <f>IF(tbl_raw_data[[#This Row],[time_taken_in_min]]&lt;=settings!$D$2,"SLA_MET","SLA_NOT_MET")</f>
        <v>SLA_MET</v>
      </c>
    </row>
    <row r="5571" spans="1:17" hidden="1" x14ac:dyDescent="0.3">
      <c r="A5571" s="45" t="s">
        <v>6534</v>
      </c>
      <c r="B5571" s="36">
        <v>45166.587962962964</v>
      </c>
      <c r="C5571" s="43">
        <v>45166.600393518522</v>
      </c>
      <c r="D5571" s="15" t="s">
        <v>10</v>
      </c>
      <c r="E5571" s="6" t="s">
        <v>11</v>
      </c>
      <c r="F5571" s="15" t="s">
        <v>114</v>
      </c>
      <c r="G5571" s="9" t="s">
        <v>15</v>
      </c>
      <c r="H5571" s="84" t="str">
        <f t="shared" ref="H5571:H5634" si="87">IF(OR(ISNUMBER(SEARCH("duplicate",G5571)), ISNUMBER(SEARCH("previously",G5571)), ISNUMBER(SEARCH("previously approved",G5571))), "Duplicate Application",
IF(OR(ISNUMBER(SEARCH("incorrect",G5571)), ISNUMBER(SEARCH("remove", G5571))), "Incorrect Details",
IF(ISNUMBER(SEARCH("incomplete",G5571)), "Incomplete Details",
IF(ISNUMBER(SEARCH("overdue",G5571)), "Overdue Bill",
IF(OR(ISNUMBER(SEARCH("resubmit as", G5571)), ISNUMBER(SEARCH("re-submit as", G5571))), "Incorrect Queue",
IF(OR(ISNUMBER(SEARCH("100",G5571)), ISNUMBER(SEARCH("correct", G5571)), ISNUMBER(SEARCH("email", G5571)), ISNUMBER(SEARCH("please submit", G5571)), ISNUMBER(SEARCH("please resubmit",G5571)), ISNUMBER(SEARCH("please re-submit", G5571)), ISNUMBER(SEARCH("please send", G5571))), "Incomplete Details",
IF(ISNUMBER(SEARCH("error", G5571)), "System Error", "Reason Unknown")))))))</f>
        <v>Reason Unknown</v>
      </c>
      <c r="I5571" s="63">
        <f>(tbl_raw_data[[#This Row],[Date Actioned]])-(tbl_raw_data[[#This Row],[Date Tagged]])</f>
        <v>1.2430555558239575E-2</v>
      </c>
      <c r="J5571" s="66">
        <f>HOUR(tbl_raw_data[[#This Row],[time_taken]])*60+MINUTE(tbl_raw_data[[#This Row],[time_taken]])+SECOND(tbl_raw_data[[#This Row],[time_taken]])/60</f>
        <v>17.899999999999999</v>
      </c>
      <c r="K5571" s="68">
        <f>DATE(YEAR(tbl_raw_data[[#This Row],[Date Actioned]]),MONTH(tbl_raw_data[[#This Row],[Date Actioned]]),DAY(tbl_raw_data[[#This Row],[Date Actioned]]))</f>
        <v>45166</v>
      </c>
      <c r="L5571" s="65" t="str">
        <f>UPPER(TEXT(tbl_raw_data[[#This Row],[updated_date]],"MMMM"))</f>
        <v>AUGUST</v>
      </c>
      <c r="M5571" s="65" t="str">
        <f>"WEEK "&amp;IF(ROUNDUP(DAY(tbl_raw_data[[#This Row],[updated_date]])/7,0)=5,4,ROUNDUP(DAY(tbl_raw_data[[#This Row],[updated_date]])/7,0))</f>
        <v>WEEK 4</v>
      </c>
      <c r="N5571" s="71" t="str">
        <f>UPPER(VLOOKUP(tbl_raw_data[[#This Row],[Analyst]],settings!$A$1:$B$15,2,0))</f>
        <v>FARDIN</v>
      </c>
      <c r="O5571" s="71" t="str">
        <f>TRIM(UPPER(tbl_raw_data[[#This Row],[Outcome]]))</f>
        <v>APPROVE</v>
      </c>
      <c r="P5571" s="71" t="str">
        <f>TRIM(UPPER(tbl_raw_data[[#This Row],[Queue Name]]))</f>
        <v>CONSUMER EXISTING</v>
      </c>
      <c r="Q5571" s="71" t="str">
        <f>IF(tbl_raw_data[[#This Row],[time_taken_in_min]]&lt;=settings!$D$2,"SLA_MET","SLA_NOT_MET")</f>
        <v>SLA_MET</v>
      </c>
    </row>
    <row r="5572" spans="1:17" hidden="1" x14ac:dyDescent="0.3">
      <c r="A5572" s="45" t="s">
        <v>6535</v>
      </c>
      <c r="B5572" s="36">
        <v>45166.608703703707</v>
      </c>
      <c r="C5572" s="43">
        <v>45166.612986111111</v>
      </c>
      <c r="D5572" s="15" t="s">
        <v>10</v>
      </c>
      <c r="E5572" s="6" t="s">
        <v>18</v>
      </c>
      <c r="F5572" s="15" t="s">
        <v>19</v>
      </c>
      <c r="G5572" s="9" t="s">
        <v>15</v>
      </c>
      <c r="H5572" s="84" t="str">
        <f t="shared" si="87"/>
        <v>Reason Unknown</v>
      </c>
      <c r="I5572" s="63">
        <f>(tbl_raw_data[[#This Row],[Date Actioned]])-(tbl_raw_data[[#This Row],[Date Tagged]])</f>
        <v>4.2824074043892324E-3</v>
      </c>
      <c r="J5572" s="66">
        <f>HOUR(tbl_raw_data[[#This Row],[time_taken]])*60+MINUTE(tbl_raw_data[[#This Row],[time_taken]])+SECOND(tbl_raw_data[[#This Row],[time_taken]])/60</f>
        <v>6.166666666666667</v>
      </c>
      <c r="K5572" s="68">
        <f>DATE(YEAR(tbl_raw_data[[#This Row],[Date Actioned]]),MONTH(tbl_raw_data[[#This Row],[Date Actioned]]),DAY(tbl_raw_data[[#This Row],[Date Actioned]]))</f>
        <v>45166</v>
      </c>
      <c r="L5572" s="65" t="str">
        <f>UPPER(TEXT(tbl_raw_data[[#This Row],[updated_date]],"MMMM"))</f>
        <v>AUGUST</v>
      </c>
      <c r="M5572" s="65" t="str">
        <f>"WEEK "&amp;IF(ROUNDUP(DAY(tbl_raw_data[[#This Row],[updated_date]])/7,0)=5,4,ROUNDUP(DAY(tbl_raw_data[[#This Row],[updated_date]])/7,0))</f>
        <v>WEEK 4</v>
      </c>
      <c r="N5572" s="71" t="str">
        <f>UPPER(VLOOKUP(tbl_raw_data[[#This Row],[Analyst]],settings!$A$1:$B$15,2,0))</f>
        <v>NAVED</v>
      </c>
      <c r="O5572" s="71" t="str">
        <f>TRIM(UPPER(tbl_raw_data[[#This Row],[Outcome]]))</f>
        <v>APPROVE</v>
      </c>
      <c r="P5572" s="71" t="str">
        <f>TRIM(UPPER(tbl_raw_data[[#This Row],[Queue Name]]))</f>
        <v>CONSUMER PRE BUREAU</v>
      </c>
      <c r="Q5572" s="71" t="str">
        <f>IF(tbl_raw_data[[#This Row],[time_taken_in_min]]&lt;=settings!$D$2,"SLA_MET","SLA_NOT_MET")</f>
        <v>SLA_MET</v>
      </c>
    </row>
    <row r="5573" spans="1:17" hidden="1" x14ac:dyDescent="0.3">
      <c r="A5573" s="45" t="s">
        <v>6536</v>
      </c>
      <c r="B5573" s="36">
        <v>45166.608946759261</v>
      </c>
      <c r="C5573" s="43">
        <v>45166.615671296298</v>
      </c>
      <c r="D5573" s="15" t="s">
        <v>10</v>
      </c>
      <c r="E5573" s="6" t="s">
        <v>11</v>
      </c>
      <c r="F5573" s="15" t="s">
        <v>114</v>
      </c>
      <c r="G5573" s="9" t="s">
        <v>15</v>
      </c>
      <c r="H5573" s="84" t="str">
        <f t="shared" si="87"/>
        <v>Reason Unknown</v>
      </c>
      <c r="I5573" s="63">
        <f>(tbl_raw_data[[#This Row],[Date Actioned]])-(tbl_raw_data[[#This Row],[Date Tagged]])</f>
        <v>6.7245370373711921E-3</v>
      </c>
      <c r="J5573" s="66">
        <f>HOUR(tbl_raw_data[[#This Row],[time_taken]])*60+MINUTE(tbl_raw_data[[#This Row],[time_taken]])+SECOND(tbl_raw_data[[#This Row],[time_taken]])/60</f>
        <v>9.6833333333333336</v>
      </c>
      <c r="K5573" s="68">
        <f>DATE(YEAR(tbl_raw_data[[#This Row],[Date Actioned]]),MONTH(tbl_raw_data[[#This Row],[Date Actioned]]),DAY(tbl_raw_data[[#This Row],[Date Actioned]]))</f>
        <v>45166</v>
      </c>
      <c r="L5573" s="65" t="str">
        <f>UPPER(TEXT(tbl_raw_data[[#This Row],[updated_date]],"MMMM"))</f>
        <v>AUGUST</v>
      </c>
      <c r="M5573" s="65" t="str">
        <f>"WEEK "&amp;IF(ROUNDUP(DAY(tbl_raw_data[[#This Row],[updated_date]])/7,0)=5,4,ROUNDUP(DAY(tbl_raw_data[[#This Row],[updated_date]])/7,0))</f>
        <v>WEEK 4</v>
      </c>
      <c r="N5573" s="71" t="str">
        <f>UPPER(VLOOKUP(tbl_raw_data[[#This Row],[Analyst]],settings!$A$1:$B$15,2,0))</f>
        <v>FARDIN</v>
      </c>
      <c r="O5573" s="71" t="str">
        <f>TRIM(UPPER(tbl_raw_data[[#This Row],[Outcome]]))</f>
        <v>APPROVE</v>
      </c>
      <c r="P5573" s="71" t="str">
        <f>TRIM(UPPER(tbl_raw_data[[#This Row],[Queue Name]]))</f>
        <v>CONSUMER EXISTING</v>
      </c>
      <c r="Q5573" s="71" t="str">
        <f>IF(tbl_raw_data[[#This Row],[time_taken_in_min]]&lt;=settings!$D$2,"SLA_MET","SLA_NOT_MET")</f>
        <v>SLA_MET</v>
      </c>
    </row>
    <row r="5574" spans="1:17" hidden="1" x14ac:dyDescent="0.3">
      <c r="A5574" s="45" t="s">
        <v>6537</v>
      </c>
      <c r="B5574" s="36">
        <v>45166.610405092593</v>
      </c>
      <c r="C5574" s="43">
        <v>45166.616608796299</v>
      </c>
      <c r="D5574" s="15" t="s">
        <v>10</v>
      </c>
      <c r="E5574" s="6" t="s">
        <v>18</v>
      </c>
      <c r="F5574" s="15" t="s">
        <v>14</v>
      </c>
      <c r="G5574" s="9" t="s">
        <v>16</v>
      </c>
      <c r="H5574" s="84" t="str">
        <f t="shared" si="87"/>
        <v>Reason Unknown</v>
      </c>
      <c r="I5574" s="63">
        <f>(tbl_raw_data[[#This Row],[Date Actioned]])-(tbl_raw_data[[#This Row],[Date Tagged]])</f>
        <v>6.2037037059781142E-3</v>
      </c>
      <c r="J5574" s="66">
        <f>HOUR(tbl_raw_data[[#This Row],[time_taken]])*60+MINUTE(tbl_raw_data[[#This Row],[time_taken]])+SECOND(tbl_raw_data[[#This Row],[time_taken]])/60</f>
        <v>8.9333333333333336</v>
      </c>
      <c r="K5574" s="68">
        <f>DATE(YEAR(tbl_raw_data[[#This Row],[Date Actioned]]),MONTH(tbl_raw_data[[#This Row],[Date Actioned]]),DAY(tbl_raw_data[[#This Row],[Date Actioned]]))</f>
        <v>45166</v>
      </c>
      <c r="L5574" s="65" t="str">
        <f>UPPER(TEXT(tbl_raw_data[[#This Row],[updated_date]],"MMMM"))</f>
        <v>AUGUST</v>
      </c>
      <c r="M5574" s="65" t="str">
        <f>"WEEK "&amp;IF(ROUNDUP(DAY(tbl_raw_data[[#This Row],[updated_date]])/7,0)=5,4,ROUNDUP(DAY(tbl_raw_data[[#This Row],[updated_date]])/7,0))</f>
        <v>WEEK 4</v>
      </c>
      <c r="N5574" s="71" t="str">
        <f>UPPER(VLOOKUP(tbl_raw_data[[#This Row],[Analyst]],settings!$A$1:$B$15,2,0))</f>
        <v>CAMROON</v>
      </c>
      <c r="O5574" s="71" t="str">
        <f>TRIM(UPPER(tbl_raw_data[[#This Row],[Outcome]]))</f>
        <v>APPROVE</v>
      </c>
      <c r="P5574" s="71" t="str">
        <f>TRIM(UPPER(tbl_raw_data[[#This Row],[Queue Name]]))</f>
        <v>CONSUMER PRE BUREAU</v>
      </c>
      <c r="Q5574" s="71" t="str">
        <f>IF(tbl_raw_data[[#This Row],[time_taken_in_min]]&lt;=settings!$D$2,"SLA_MET","SLA_NOT_MET")</f>
        <v>SLA_MET</v>
      </c>
    </row>
    <row r="5575" spans="1:17" hidden="1" x14ac:dyDescent="0.3">
      <c r="A5575" s="45" t="s">
        <v>6538</v>
      </c>
      <c r="B5575" s="36">
        <v>45166.610405092593</v>
      </c>
      <c r="C5575" s="43">
        <v>45166.622627314813</v>
      </c>
      <c r="D5575" s="15" t="s">
        <v>10</v>
      </c>
      <c r="E5575" s="6" t="s">
        <v>11</v>
      </c>
      <c r="F5575" s="15" t="s">
        <v>25</v>
      </c>
      <c r="G5575" s="9" t="s">
        <v>824</v>
      </c>
      <c r="H5575" s="84" t="str">
        <f t="shared" si="87"/>
        <v>Reason Unknown</v>
      </c>
      <c r="I5575" s="63">
        <f>(tbl_raw_data[[#This Row],[Date Actioned]])-(tbl_raw_data[[#This Row],[Date Tagged]])</f>
        <v>1.2222222219861578E-2</v>
      </c>
      <c r="J5575" s="66">
        <f>HOUR(tbl_raw_data[[#This Row],[time_taken]])*60+MINUTE(tbl_raw_data[[#This Row],[time_taken]])+SECOND(tbl_raw_data[[#This Row],[time_taken]])/60</f>
        <v>17.600000000000001</v>
      </c>
      <c r="K5575" s="68">
        <f>DATE(YEAR(tbl_raw_data[[#This Row],[Date Actioned]]),MONTH(tbl_raw_data[[#This Row],[Date Actioned]]),DAY(tbl_raw_data[[#This Row],[Date Actioned]]))</f>
        <v>45166</v>
      </c>
      <c r="L5575" s="65" t="str">
        <f>UPPER(TEXT(tbl_raw_data[[#This Row],[updated_date]],"MMMM"))</f>
        <v>AUGUST</v>
      </c>
      <c r="M5575" s="65" t="str">
        <f>"WEEK "&amp;IF(ROUNDUP(DAY(tbl_raw_data[[#This Row],[updated_date]])/7,0)=5,4,ROUNDUP(DAY(tbl_raw_data[[#This Row],[updated_date]])/7,0))</f>
        <v>WEEK 4</v>
      </c>
      <c r="N5575" s="71" t="str">
        <f>UPPER(VLOOKUP(tbl_raw_data[[#This Row],[Analyst]],settings!$A$1:$B$15,2,0))</f>
        <v>ASIF</v>
      </c>
      <c r="O5575" s="71" t="str">
        <f>TRIM(UPPER(tbl_raw_data[[#This Row],[Outcome]]))</f>
        <v>APPROVE</v>
      </c>
      <c r="P5575" s="71" t="str">
        <f>TRIM(UPPER(tbl_raw_data[[#This Row],[Queue Name]]))</f>
        <v>CONSUMER EXISTING</v>
      </c>
      <c r="Q5575" s="71" t="str">
        <f>IF(tbl_raw_data[[#This Row],[time_taken_in_min]]&lt;=settings!$D$2,"SLA_MET","SLA_NOT_MET")</f>
        <v>SLA_MET</v>
      </c>
    </row>
    <row r="5576" spans="1:17" hidden="1" x14ac:dyDescent="0.3">
      <c r="A5576" s="45" t="s">
        <v>6539</v>
      </c>
      <c r="B5576" s="36">
        <v>45166.614502314813</v>
      </c>
      <c r="C5576" s="43">
        <v>45166.62699074074</v>
      </c>
      <c r="D5576" s="15" t="s">
        <v>10</v>
      </c>
      <c r="E5576" s="6" t="s">
        <v>11</v>
      </c>
      <c r="F5576" s="15" t="s">
        <v>114</v>
      </c>
      <c r="G5576" s="9"/>
      <c r="H5576" s="84" t="str">
        <f t="shared" si="87"/>
        <v>Reason Unknown</v>
      </c>
      <c r="I5576" s="63">
        <f>(tbl_raw_data[[#This Row],[Date Actioned]])-(tbl_raw_data[[#This Row],[Date Tagged]])</f>
        <v>1.2488425927585922E-2</v>
      </c>
      <c r="J5576" s="66">
        <f>HOUR(tbl_raw_data[[#This Row],[time_taken]])*60+MINUTE(tbl_raw_data[[#This Row],[time_taken]])+SECOND(tbl_raw_data[[#This Row],[time_taken]])/60</f>
        <v>17.983333333333334</v>
      </c>
      <c r="K5576" s="68">
        <f>DATE(YEAR(tbl_raw_data[[#This Row],[Date Actioned]]),MONTH(tbl_raw_data[[#This Row],[Date Actioned]]),DAY(tbl_raw_data[[#This Row],[Date Actioned]]))</f>
        <v>45166</v>
      </c>
      <c r="L5576" s="65" t="str">
        <f>UPPER(TEXT(tbl_raw_data[[#This Row],[updated_date]],"MMMM"))</f>
        <v>AUGUST</v>
      </c>
      <c r="M5576" s="65" t="str">
        <f>"WEEK "&amp;IF(ROUNDUP(DAY(tbl_raw_data[[#This Row],[updated_date]])/7,0)=5,4,ROUNDUP(DAY(tbl_raw_data[[#This Row],[updated_date]])/7,0))</f>
        <v>WEEK 4</v>
      </c>
      <c r="N5576" s="71" t="str">
        <f>UPPER(VLOOKUP(tbl_raw_data[[#This Row],[Analyst]],settings!$A$1:$B$15,2,0))</f>
        <v>FARDIN</v>
      </c>
      <c r="O5576" s="71" t="str">
        <f>TRIM(UPPER(tbl_raw_data[[#This Row],[Outcome]]))</f>
        <v>APPROVE</v>
      </c>
      <c r="P5576" s="71" t="str">
        <f>TRIM(UPPER(tbl_raw_data[[#This Row],[Queue Name]]))</f>
        <v>CONSUMER EXISTING</v>
      </c>
      <c r="Q5576" s="71" t="str">
        <f>IF(tbl_raw_data[[#This Row],[time_taken_in_min]]&lt;=settings!$D$2,"SLA_MET","SLA_NOT_MET")</f>
        <v>SLA_MET</v>
      </c>
    </row>
    <row r="5577" spans="1:17" hidden="1" x14ac:dyDescent="0.3">
      <c r="A5577" s="45" t="s">
        <v>6540</v>
      </c>
      <c r="B5577" s="36">
        <v>45166.615567129629</v>
      </c>
      <c r="C5577" s="43">
        <v>45166.620046296295</v>
      </c>
      <c r="D5577" s="15" t="s">
        <v>10</v>
      </c>
      <c r="E5577" s="6" t="s">
        <v>11</v>
      </c>
      <c r="F5577" s="15" t="s">
        <v>114</v>
      </c>
      <c r="G5577" s="9" t="s">
        <v>15</v>
      </c>
      <c r="H5577" s="84" t="str">
        <f t="shared" si="87"/>
        <v>Reason Unknown</v>
      </c>
      <c r="I5577" s="63">
        <f>(tbl_raw_data[[#This Row],[Date Actioned]])-(tbl_raw_data[[#This Row],[Date Tagged]])</f>
        <v>4.4791666659875773E-3</v>
      </c>
      <c r="J5577" s="66">
        <f>HOUR(tbl_raw_data[[#This Row],[time_taken]])*60+MINUTE(tbl_raw_data[[#This Row],[time_taken]])+SECOND(tbl_raw_data[[#This Row],[time_taken]])/60</f>
        <v>6.45</v>
      </c>
      <c r="K5577" s="68">
        <f>DATE(YEAR(tbl_raw_data[[#This Row],[Date Actioned]]),MONTH(tbl_raw_data[[#This Row],[Date Actioned]]),DAY(tbl_raw_data[[#This Row],[Date Actioned]]))</f>
        <v>45166</v>
      </c>
      <c r="L5577" s="65" t="str">
        <f>UPPER(TEXT(tbl_raw_data[[#This Row],[updated_date]],"MMMM"))</f>
        <v>AUGUST</v>
      </c>
      <c r="M5577" s="65" t="str">
        <f>"WEEK "&amp;IF(ROUNDUP(DAY(tbl_raw_data[[#This Row],[updated_date]])/7,0)=5,4,ROUNDUP(DAY(tbl_raw_data[[#This Row],[updated_date]])/7,0))</f>
        <v>WEEK 4</v>
      </c>
      <c r="N5577" s="71" t="str">
        <f>UPPER(VLOOKUP(tbl_raw_data[[#This Row],[Analyst]],settings!$A$1:$B$15,2,0))</f>
        <v>FARDIN</v>
      </c>
      <c r="O5577" s="71" t="str">
        <f>TRIM(UPPER(tbl_raw_data[[#This Row],[Outcome]]))</f>
        <v>APPROVE</v>
      </c>
      <c r="P5577" s="71" t="str">
        <f>TRIM(UPPER(tbl_raw_data[[#This Row],[Queue Name]]))</f>
        <v>CONSUMER EXISTING</v>
      </c>
      <c r="Q5577" s="71" t="str">
        <f>IF(tbl_raw_data[[#This Row],[time_taken_in_min]]&lt;=settings!$D$2,"SLA_MET","SLA_NOT_MET")</f>
        <v>SLA_MET</v>
      </c>
    </row>
    <row r="5578" spans="1:17" hidden="1" x14ac:dyDescent="0.3">
      <c r="A5578" s="45" t="s">
        <v>6541</v>
      </c>
      <c r="B5578" s="36">
        <v>45166.619849537034</v>
      </c>
      <c r="C5578" s="43">
        <v>45166.62604166667</v>
      </c>
      <c r="D5578" s="15" t="s">
        <v>10</v>
      </c>
      <c r="E5578" s="6" t="s">
        <v>8</v>
      </c>
      <c r="F5578" s="15" t="s">
        <v>25</v>
      </c>
      <c r="G5578" s="9"/>
      <c r="H5578" s="84" t="str">
        <f t="shared" si="87"/>
        <v>Reason Unknown</v>
      </c>
      <c r="I5578" s="63">
        <f>(tbl_raw_data[[#This Row],[Date Actioned]])-(tbl_raw_data[[#This Row],[Date Tagged]])</f>
        <v>6.1921296364744194E-3</v>
      </c>
      <c r="J5578" s="66">
        <f>HOUR(tbl_raw_data[[#This Row],[time_taken]])*60+MINUTE(tbl_raw_data[[#This Row],[time_taken]])+SECOND(tbl_raw_data[[#This Row],[time_taken]])/60</f>
        <v>8.9166666666666661</v>
      </c>
      <c r="K5578" s="68">
        <f>DATE(YEAR(tbl_raw_data[[#This Row],[Date Actioned]]),MONTH(tbl_raw_data[[#This Row],[Date Actioned]]),DAY(tbl_raw_data[[#This Row],[Date Actioned]]))</f>
        <v>45166</v>
      </c>
      <c r="L5578" s="65" t="str">
        <f>UPPER(TEXT(tbl_raw_data[[#This Row],[updated_date]],"MMMM"))</f>
        <v>AUGUST</v>
      </c>
      <c r="M5578" s="65" t="str">
        <f>"WEEK "&amp;IF(ROUNDUP(DAY(tbl_raw_data[[#This Row],[updated_date]])/7,0)=5,4,ROUNDUP(DAY(tbl_raw_data[[#This Row],[updated_date]])/7,0))</f>
        <v>WEEK 4</v>
      </c>
      <c r="N5578" s="71" t="str">
        <f>UPPER(VLOOKUP(tbl_raw_data[[#This Row],[Analyst]],settings!$A$1:$B$15,2,0))</f>
        <v>ASIF</v>
      </c>
      <c r="O5578" s="71" t="str">
        <f>TRIM(UPPER(tbl_raw_data[[#This Row],[Outcome]]))</f>
        <v>APPROVE</v>
      </c>
      <c r="P5578" s="71" t="str">
        <f>TRIM(UPPER(tbl_raw_data[[#This Row],[Queue Name]]))</f>
        <v>CONSUMER POST BUREAU</v>
      </c>
      <c r="Q5578" s="71" t="str">
        <f>IF(tbl_raw_data[[#This Row],[time_taken_in_min]]&lt;=settings!$D$2,"SLA_MET","SLA_NOT_MET")</f>
        <v>SLA_MET</v>
      </c>
    </row>
    <row r="5579" spans="1:17" hidden="1" x14ac:dyDescent="0.3">
      <c r="A5579" s="45" t="s">
        <v>6542</v>
      </c>
      <c r="B5579" s="36">
        <v>45166.624571759261</v>
      </c>
      <c r="C5579" s="43">
        <v>45166.640011574076</v>
      </c>
      <c r="D5579" s="15" t="s">
        <v>10</v>
      </c>
      <c r="E5579" s="6" t="s">
        <v>8</v>
      </c>
      <c r="F5579" s="15" t="s">
        <v>9</v>
      </c>
      <c r="G5579" s="9"/>
      <c r="H5579" s="84" t="str">
        <f t="shared" si="87"/>
        <v>Reason Unknown</v>
      </c>
      <c r="I5579" s="63">
        <f>(tbl_raw_data[[#This Row],[Date Actioned]])-(tbl_raw_data[[#This Row],[Date Tagged]])</f>
        <v>1.5439814815181307E-2</v>
      </c>
      <c r="J5579" s="66">
        <f>HOUR(tbl_raw_data[[#This Row],[time_taken]])*60+MINUTE(tbl_raw_data[[#This Row],[time_taken]])+SECOND(tbl_raw_data[[#This Row],[time_taken]])/60</f>
        <v>22.233333333333334</v>
      </c>
      <c r="K5579" s="68">
        <f>DATE(YEAR(tbl_raw_data[[#This Row],[Date Actioned]]),MONTH(tbl_raw_data[[#This Row],[Date Actioned]]),DAY(tbl_raw_data[[#This Row],[Date Actioned]]))</f>
        <v>45166</v>
      </c>
      <c r="L5579" s="65" t="str">
        <f>UPPER(TEXT(tbl_raw_data[[#This Row],[updated_date]],"MMMM"))</f>
        <v>AUGUST</v>
      </c>
      <c r="M5579" s="65" t="str">
        <f>"WEEK "&amp;IF(ROUNDUP(DAY(tbl_raw_data[[#This Row],[updated_date]])/7,0)=5,4,ROUNDUP(DAY(tbl_raw_data[[#This Row],[updated_date]])/7,0))</f>
        <v>WEEK 4</v>
      </c>
      <c r="N5579" s="71" t="str">
        <f>UPPER(VLOOKUP(tbl_raw_data[[#This Row],[Analyst]],settings!$A$1:$B$15,2,0))</f>
        <v>QUADIR</v>
      </c>
      <c r="O5579" s="71" t="str">
        <f>TRIM(UPPER(tbl_raw_data[[#This Row],[Outcome]]))</f>
        <v>APPROVE</v>
      </c>
      <c r="P5579" s="71" t="str">
        <f>TRIM(UPPER(tbl_raw_data[[#This Row],[Queue Name]]))</f>
        <v>CONSUMER POST BUREAU</v>
      </c>
      <c r="Q5579" s="71" t="str">
        <f>IF(tbl_raw_data[[#This Row],[time_taken_in_min]]&lt;=settings!$D$2,"SLA_MET","SLA_NOT_MET")</f>
        <v>SLA_NOT_MET</v>
      </c>
    </row>
    <row r="5580" spans="1:17" hidden="1" x14ac:dyDescent="0.3">
      <c r="A5580" s="45" t="s">
        <v>6543</v>
      </c>
      <c r="B5580" s="36">
        <v>45166.625092592592</v>
      </c>
      <c r="C5580" s="43">
        <v>45166.632048611114</v>
      </c>
      <c r="D5580" s="15" t="s">
        <v>10</v>
      </c>
      <c r="E5580" s="6" t="s">
        <v>8</v>
      </c>
      <c r="F5580" s="15" t="s">
        <v>114</v>
      </c>
      <c r="G5580" s="9"/>
      <c r="H5580" s="84" t="str">
        <f t="shared" si="87"/>
        <v>Reason Unknown</v>
      </c>
      <c r="I5580" s="63">
        <f>(tbl_raw_data[[#This Row],[Date Actioned]])-(tbl_raw_data[[#This Row],[Date Tagged]])</f>
        <v>6.9560185220325366E-3</v>
      </c>
      <c r="J5580" s="66">
        <f>HOUR(tbl_raw_data[[#This Row],[time_taken]])*60+MINUTE(tbl_raw_data[[#This Row],[time_taken]])+SECOND(tbl_raw_data[[#This Row],[time_taken]])/60</f>
        <v>10.016666666666667</v>
      </c>
      <c r="K5580" s="68">
        <f>DATE(YEAR(tbl_raw_data[[#This Row],[Date Actioned]]),MONTH(tbl_raw_data[[#This Row],[Date Actioned]]),DAY(tbl_raw_data[[#This Row],[Date Actioned]]))</f>
        <v>45166</v>
      </c>
      <c r="L5580" s="65" t="str">
        <f>UPPER(TEXT(tbl_raw_data[[#This Row],[updated_date]],"MMMM"))</f>
        <v>AUGUST</v>
      </c>
      <c r="M5580" s="65" t="str">
        <f>"WEEK "&amp;IF(ROUNDUP(DAY(tbl_raw_data[[#This Row],[updated_date]])/7,0)=5,4,ROUNDUP(DAY(tbl_raw_data[[#This Row],[updated_date]])/7,0))</f>
        <v>WEEK 4</v>
      </c>
      <c r="N5580" s="71" t="str">
        <f>UPPER(VLOOKUP(tbl_raw_data[[#This Row],[Analyst]],settings!$A$1:$B$15,2,0))</f>
        <v>FARDIN</v>
      </c>
      <c r="O5580" s="71" t="str">
        <f>TRIM(UPPER(tbl_raw_data[[#This Row],[Outcome]]))</f>
        <v>APPROVE</v>
      </c>
      <c r="P5580" s="71" t="str">
        <f>TRIM(UPPER(tbl_raw_data[[#This Row],[Queue Name]]))</f>
        <v>CONSUMER POST BUREAU</v>
      </c>
      <c r="Q5580" s="71" t="str">
        <f>IF(tbl_raw_data[[#This Row],[time_taken_in_min]]&lt;=settings!$D$2,"SLA_MET","SLA_NOT_MET")</f>
        <v>SLA_MET</v>
      </c>
    </row>
    <row r="5581" spans="1:17" hidden="1" x14ac:dyDescent="0.3">
      <c r="A5581" s="45" t="s">
        <v>6544</v>
      </c>
      <c r="B5581" s="36">
        <v>45166.630046296297</v>
      </c>
      <c r="C5581" s="43">
        <v>45166.635775462964</v>
      </c>
      <c r="D5581" s="15" t="s">
        <v>10</v>
      </c>
      <c r="E5581" s="6" t="s">
        <v>11</v>
      </c>
      <c r="F5581" s="15" t="s">
        <v>14</v>
      </c>
      <c r="G5581" s="9" t="s">
        <v>26</v>
      </c>
      <c r="H5581" s="84" t="str">
        <f t="shared" si="87"/>
        <v>Reason Unknown</v>
      </c>
      <c r="I5581" s="63">
        <f>(tbl_raw_data[[#This Row],[Date Actioned]])-(tbl_raw_data[[#This Row],[Date Tagged]])</f>
        <v>5.7291666671517305E-3</v>
      </c>
      <c r="J5581" s="66">
        <f>HOUR(tbl_raw_data[[#This Row],[time_taken]])*60+MINUTE(tbl_raw_data[[#This Row],[time_taken]])+SECOND(tbl_raw_data[[#This Row],[time_taken]])/60</f>
        <v>8.25</v>
      </c>
      <c r="K5581" s="68">
        <f>DATE(YEAR(tbl_raw_data[[#This Row],[Date Actioned]]),MONTH(tbl_raw_data[[#This Row],[Date Actioned]]),DAY(tbl_raw_data[[#This Row],[Date Actioned]]))</f>
        <v>45166</v>
      </c>
      <c r="L5581" s="65" t="str">
        <f>UPPER(TEXT(tbl_raw_data[[#This Row],[updated_date]],"MMMM"))</f>
        <v>AUGUST</v>
      </c>
      <c r="M5581" s="65" t="str">
        <f>"WEEK "&amp;IF(ROUNDUP(DAY(tbl_raw_data[[#This Row],[updated_date]])/7,0)=5,4,ROUNDUP(DAY(tbl_raw_data[[#This Row],[updated_date]])/7,0))</f>
        <v>WEEK 4</v>
      </c>
      <c r="N5581" s="71" t="str">
        <f>UPPER(VLOOKUP(tbl_raw_data[[#This Row],[Analyst]],settings!$A$1:$B$15,2,0))</f>
        <v>CAMROON</v>
      </c>
      <c r="O5581" s="71" t="str">
        <f>TRIM(UPPER(tbl_raw_data[[#This Row],[Outcome]]))</f>
        <v>APPROVE</v>
      </c>
      <c r="P5581" s="71" t="str">
        <f>TRIM(UPPER(tbl_raw_data[[#This Row],[Queue Name]]))</f>
        <v>CONSUMER EXISTING</v>
      </c>
      <c r="Q5581" s="71" t="str">
        <f>IF(tbl_raw_data[[#This Row],[time_taken_in_min]]&lt;=settings!$D$2,"SLA_MET","SLA_NOT_MET")</f>
        <v>SLA_MET</v>
      </c>
    </row>
    <row r="5582" spans="1:17" hidden="1" x14ac:dyDescent="0.3">
      <c r="A5582" s="45" t="s">
        <v>6545</v>
      </c>
      <c r="B5582" s="36">
        <v>45166.630439814813</v>
      </c>
      <c r="C5582" s="43">
        <v>45166.63585648148</v>
      </c>
      <c r="D5582" s="15" t="s">
        <v>10</v>
      </c>
      <c r="E5582" s="6" t="s">
        <v>11</v>
      </c>
      <c r="F5582" s="15" t="s">
        <v>114</v>
      </c>
      <c r="G5582" s="9" t="s">
        <v>123</v>
      </c>
      <c r="H5582" s="84" t="str">
        <f t="shared" si="87"/>
        <v>Reason Unknown</v>
      </c>
      <c r="I5582" s="63">
        <f>(tbl_raw_data[[#This Row],[Date Actioned]])-(tbl_raw_data[[#This Row],[Date Tagged]])</f>
        <v>5.4166666668606922E-3</v>
      </c>
      <c r="J5582" s="66">
        <f>HOUR(tbl_raw_data[[#This Row],[time_taken]])*60+MINUTE(tbl_raw_data[[#This Row],[time_taken]])+SECOND(tbl_raw_data[[#This Row],[time_taken]])/60</f>
        <v>7.8</v>
      </c>
      <c r="K5582" s="68">
        <f>DATE(YEAR(tbl_raw_data[[#This Row],[Date Actioned]]),MONTH(tbl_raw_data[[#This Row],[Date Actioned]]),DAY(tbl_raw_data[[#This Row],[Date Actioned]]))</f>
        <v>45166</v>
      </c>
      <c r="L5582" s="65" t="str">
        <f>UPPER(TEXT(tbl_raw_data[[#This Row],[updated_date]],"MMMM"))</f>
        <v>AUGUST</v>
      </c>
      <c r="M5582" s="65" t="str">
        <f>"WEEK "&amp;IF(ROUNDUP(DAY(tbl_raw_data[[#This Row],[updated_date]])/7,0)=5,4,ROUNDUP(DAY(tbl_raw_data[[#This Row],[updated_date]])/7,0))</f>
        <v>WEEK 4</v>
      </c>
      <c r="N5582" s="71" t="str">
        <f>UPPER(VLOOKUP(tbl_raw_data[[#This Row],[Analyst]],settings!$A$1:$B$15,2,0))</f>
        <v>FARDIN</v>
      </c>
      <c r="O5582" s="71" t="str">
        <f>TRIM(UPPER(tbl_raw_data[[#This Row],[Outcome]]))</f>
        <v>APPROVE</v>
      </c>
      <c r="P5582" s="71" t="str">
        <f>TRIM(UPPER(tbl_raw_data[[#This Row],[Queue Name]]))</f>
        <v>CONSUMER EXISTING</v>
      </c>
      <c r="Q5582" s="71" t="str">
        <f>IF(tbl_raw_data[[#This Row],[time_taken_in_min]]&lt;=settings!$D$2,"SLA_MET","SLA_NOT_MET")</f>
        <v>SLA_MET</v>
      </c>
    </row>
    <row r="5583" spans="1:17" hidden="1" x14ac:dyDescent="0.3">
      <c r="A5583" s="45" t="s">
        <v>6546</v>
      </c>
      <c r="B5583" s="36">
        <v>45166.63894675926</v>
      </c>
      <c r="C5583" s="43">
        <v>45166.643645833334</v>
      </c>
      <c r="D5583" s="15" t="s">
        <v>10</v>
      </c>
      <c r="E5583" s="6" t="s">
        <v>18</v>
      </c>
      <c r="F5583" s="15" t="s">
        <v>14</v>
      </c>
      <c r="G5583" s="9" t="s">
        <v>15</v>
      </c>
      <c r="H5583" s="84" t="str">
        <f t="shared" si="87"/>
        <v>Reason Unknown</v>
      </c>
      <c r="I5583" s="63">
        <f>(tbl_raw_data[[#This Row],[Date Actioned]])-(tbl_raw_data[[#This Row],[Date Tagged]])</f>
        <v>4.6990740738692693E-3</v>
      </c>
      <c r="J5583" s="66">
        <f>HOUR(tbl_raw_data[[#This Row],[time_taken]])*60+MINUTE(tbl_raw_data[[#This Row],[time_taken]])+SECOND(tbl_raw_data[[#This Row],[time_taken]])/60</f>
        <v>6.7666666666666666</v>
      </c>
      <c r="K5583" s="68">
        <f>DATE(YEAR(tbl_raw_data[[#This Row],[Date Actioned]]),MONTH(tbl_raw_data[[#This Row],[Date Actioned]]),DAY(tbl_raw_data[[#This Row],[Date Actioned]]))</f>
        <v>45166</v>
      </c>
      <c r="L5583" s="65" t="str">
        <f>UPPER(TEXT(tbl_raw_data[[#This Row],[updated_date]],"MMMM"))</f>
        <v>AUGUST</v>
      </c>
      <c r="M5583" s="65" t="str">
        <f>"WEEK "&amp;IF(ROUNDUP(DAY(tbl_raw_data[[#This Row],[updated_date]])/7,0)=5,4,ROUNDUP(DAY(tbl_raw_data[[#This Row],[updated_date]])/7,0))</f>
        <v>WEEK 4</v>
      </c>
      <c r="N5583" s="71" t="str">
        <f>UPPER(VLOOKUP(tbl_raw_data[[#This Row],[Analyst]],settings!$A$1:$B$15,2,0))</f>
        <v>CAMROON</v>
      </c>
      <c r="O5583" s="71" t="str">
        <f>TRIM(UPPER(tbl_raw_data[[#This Row],[Outcome]]))</f>
        <v>APPROVE</v>
      </c>
      <c r="P5583" s="71" t="str">
        <f>TRIM(UPPER(tbl_raw_data[[#This Row],[Queue Name]]))</f>
        <v>CONSUMER PRE BUREAU</v>
      </c>
      <c r="Q5583" s="71" t="str">
        <f>IF(tbl_raw_data[[#This Row],[time_taken_in_min]]&lt;=settings!$D$2,"SLA_MET","SLA_NOT_MET")</f>
        <v>SLA_MET</v>
      </c>
    </row>
    <row r="5584" spans="1:17" hidden="1" x14ac:dyDescent="0.3">
      <c r="A5584" s="45" t="s">
        <v>6547</v>
      </c>
      <c r="B5584" s="36">
        <v>45166.640150462961</v>
      </c>
      <c r="C5584" s="43">
        <v>45166.647777777776</v>
      </c>
      <c r="D5584" s="15" t="s">
        <v>10</v>
      </c>
      <c r="E5584" s="6" t="s">
        <v>18</v>
      </c>
      <c r="F5584" s="15" t="s">
        <v>19</v>
      </c>
      <c r="G5584" s="9" t="s">
        <v>23</v>
      </c>
      <c r="H5584" s="84" t="str">
        <f t="shared" si="87"/>
        <v>Reason Unknown</v>
      </c>
      <c r="I5584" s="63">
        <f>(tbl_raw_data[[#This Row],[Date Actioned]])-(tbl_raw_data[[#This Row],[Date Tagged]])</f>
        <v>7.6273148151813075E-3</v>
      </c>
      <c r="J5584" s="66">
        <f>HOUR(tbl_raw_data[[#This Row],[time_taken]])*60+MINUTE(tbl_raw_data[[#This Row],[time_taken]])+SECOND(tbl_raw_data[[#This Row],[time_taken]])/60</f>
        <v>10.983333333333333</v>
      </c>
      <c r="K5584" s="68">
        <f>DATE(YEAR(tbl_raw_data[[#This Row],[Date Actioned]]),MONTH(tbl_raw_data[[#This Row],[Date Actioned]]),DAY(tbl_raw_data[[#This Row],[Date Actioned]]))</f>
        <v>45166</v>
      </c>
      <c r="L5584" s="65" t="str">
        <f>UPPER(TEXT(tbl_raw_data[[#This Row],[updated_date]],"MMMM"))</f>
        <v>AUGUST</v>
      </c>
      <c r="M5584" s="65" t="str">
        <f>"WEEK "&amp;IF(ROUNDUP(DAY(tbl_raw_data[[#This Row],[updated_date]])/7,0)=5,4,ROUNDUP(DAY(tbl_raw_data[[#This Row],[updated_date]])/7,0))</f>
        <v>WEEK 4</v>
      </c>
      <c r="N5584" s="71" t="str">
        <f>UPPER(VLOOKUP(tbl_raw_data[[#This Row],[Analyst]],settings!$A$1:$B$15,2,0))</f>
        <v>NAVED</v>
      </c>
      <c r="O5584" s="71" t="str">
        <f>TRIM(UPPER(tbl_raw_data[[#This Row],[Outcome]]))</f>
        <v>APPROVE</v>
      </c>
      <c r="P5584" s="71" t="str">
        <f>TRIM(UPPER(tbl_raw_data[[#This Row],[Queue Name]]))</f>
        <v>CONSUMER PRE BUREAU</v>
      </c>
      <c r="Q5584" s="71" t="str">
        <f>IF(tbl_raw_data[[#This Row],[time_taken_in_min]]&lt;=settings!$D$2,"SLA_MET","SLA_NOT_MET")</f>
        <v>SLA_MET</v>
      </c>
    </row>
    <row r="5585" spans="1:17" hidden="1" x14ac:dyDescent="0.3">
      <c r="A5585" s="45" t="s">
        <v>6548</v>
      </c>
      <c r="B5585" s="36">
        <v>45166.642013888886</v>
      </c>
      <c r="C5585" s="43">
        <v>45166.650057870371</v>
      </c>
      <c r="D5585" s="15" t="s">
        <v>10</v>
      </c>
      <c r="E5585" s="6" t="s">
        <v>11</v>
      </c>
      <c r="F5585" s="15" t="s">
        <v>25</v>
      </c>
      <c r="G5585" s="9" t="s">
        <v>15</v>
      </c>
      <c r="H5585" s="84" t="str">
        <f t="shared" si="87"/>
        <v>Reason Unknown</v>
      </c>
      <c r="I5585" s="63">
        <f>(tbl_raw_data[[#This Row],[Date Actioned]])-(tbl_raw_data[[#This Row],[Date Tagged]])</f>
        <v>8.0439814846613444E-3</v>
      </c>
      <c r="J5585" s="66">
        <f>HOUR(tbl_raw_data[[#This Row],[time_taken]])*60+MINUTE(tbl_raw_data[[#This Row],[time_taken]])+SECOND(tbl_raw_data[[#This Row],[time_taken]])/60</f>
        <v>11.583333333333334</v>
      </c>
      <c r="K5585" s="68">
        <f>DATE(YEAR(tbl_raw_data[[#This Row],[Date Actioned]]),MONTH(tbl_raw_data[[#This Row],[Date Actioned]]),DAY(tbl_raw_data[[#This Row],[Date Actioned]]))</f>
        <v>45166</v>
      </c>
      <c r="L5585" s="65" t="str">
        <f>UPPER(TEXT(tbl_raw_data[[#This Row],[updated_date]],"MMMM"))</f>
        <v>AUGUST</v>
      </c>
      <c r="M5585" s="65" t="str">
        <f>"WEEK "&amp;IF(ROUNDUP(DAY(tbl_raw_data[[#This Row],[updated_date]])/7,0)=5,4,ROUNDUP(DAY(tbl_raw_data[[#This Row],[updated_date]])/7,0))</f>
        <v>WEEK 4</v>
      </c>
      <c r="N5585" s="71" t="str">
        <f>UPPER(VLOOKUP(tbl_raw_data[[#This Row],[Analyst]],settings!$A$1:$B$15,2,0))</f>
        <v>ASIF</v>
      </c>
      <c r="O5585" s="71" t="str">
        <f>TRIM(UPPER(tbl_raw_data[[#This Row],[Outcome]]))</f>
        <v>APPROVE</v>
      </c>
      <c r="P5585" s="71" t="str">
        <f>TRIM(UPPER(tbl_raw_data[[#This Row],[Queue Name]]))</f>
        <v>CONSUMER EXISTING</v>
      </c>
      <c r="Q5585" s="71" t="str">
        <f>IF(tbl_raw_data[[#This Row],[time_taken_in_min]]&lt;=settings!$D$2,"SLA_MET","SLA_NOT_MET")</f>
        <v>SLA_MET</v>
      </c>
    </row>
    <row r="5586" spans="1:17" hidden="1" x14ac:dyDescent="0.3">
      <c r="A5586" s="45" t="s">
        <v>6549</v>
      </c>
      <c r="B5586" s="36">
        <v>45166.643472222226</v>
      </c>
      <c r="C5586" s="43">
        <v>45166.646481481483</v>
      </c>
      <c r="D5586" s="15" t="s">
        <v>10</v>
      </c>
      <c r="E5586" s="6" t="s">
        <v>18</v>
      </c>
      <c r="F5586" s="15" t="s">
        <v>14</v>
      </c>
      <c r="G5586" s="9" t="s">
        <v>15</v>
      </c>
      <c r="H5586" s="84" t="str">
        <f t="shared" si="87"/>
        <v>Reason Unknown</v>
      </c>
      <c r="I5586" s="63">
        <f>(tbl_raw_data[[#This Row],[Date Actioned]])-(tbl_raw_data[[#This Row],[Date Tagged]])</f>
        <v>3.009259256941732E-3</v>
      </c>
      <c r="J5586" s="66">
        <f>HOUR(tbl_raw_data[[#This Row],[time_taken]])*60+MINUTE(tbl_raw_data[[#This Row],[time_taken]])+SECOND(tbl_raw_data[[#This Row],[time_taken]])/60</f>
        <v>4.333333333333333</v>
      </c>
      <c r="K5586" s="68">
        <f>DATE(YEAR(tbl_raw_data[[#This Row],[Date Actioned]]),MONTH(tbl_raw_data[[#This Row],[Date Actioned]]),DAY(tbl_raw_data[[#This Row],[Date Actioned]]))</f>
        <v>45166</v>
      </c>
      <c r="L5586" s="65" t="str">
        <f>UPPER(TEXT(tbl_raw_data[[#This Row],[updated_date]],"MMMM"))</f>
        <v>AUGUST</v>
      </c>
      <c r="M5586" s="65" t="str">
        <f>"WEEK "&amp;IF(ROUNDUP(DAY(tbl_raw_data[[#This Row],[updated_date]])/7,0)=5,4,ROUNDUP(DAY(tbl_raw_data[[#This Row],[updated_date]])/7,0))</f>
        <v>WEEK 4</v>
      </c>
      <c r="N5586" s="71" t="str">
        <f>UPPER(VLOOKUP(tbl_raw_data[[#This Row],[Analyst]],settings!$A$1:$B$15,2,0))</f>
        <v>CAMROON</v>
      </c>
      <c r="O5586" s="71" t="str">
        <f>TRIM(UPPER(tbl_raw_data[[#This Row],[Outcome]]))</f>
        <v>APPROVE</v>
      </c>
      <c r="P5586" s="71" t="str">
        <f>TRIM(UPPER(tbl_raw_data[[#This Row],[Queue Name]]))</f>
        <v>CONSUMER PRE BUREAU</v>
      </c>
      <c r="Q5586" s="71" t="str">
        <f>IF(tbl_raw_data[[#This Row],[time_taken_in_min]]&lt;=settings!$D$2,"SLA_MET","SLA_NOT_MET")</f>
        <v>SLA_MET</v>
      </c>
    </row>
    <row r="5587" spans="1:17" hidden="1" x14ac:dyDescent="0.3">
      <c r="A5587" s="45" t="s">
        <v>6550</v>
      </c>
      <c r="B5587" s="36">
        <v>45166.644930555558</v>
      </c>
      <c r="C5587" s="43">
        <v>45166.649872685186</v>
      </c>
      <c r="D5587" s="15" t="s">
        <v>10</v>
      </c>
      <c r="E5587" s="6" t="s">
        <v>11</v>
      </c>
      <c r="F5587" s="15" t="s">
        <v>114</v>
      </c>
      <c r="G5587" s="9" t="s">
        <v>26</v>
      </c>
      <c r="H5587" s="84" t="str">
        <f t="shared" si="87"/>
        <v>Reason Unknown</v>
      </c>
      <c r="I5587" s="63">
        <f>(tbl_raw_data[[#This Row],[Date Actioned]])-(tbl_raw_data[[#This Row],[Date Tagged]])</f>
        <v>4.9421296280343086E-3</v>
      </c>
      <c r="J5587" s="66">
        <f>HOUR(tbl_raw_data[[#This Row],[time_taken]])*60+MINUTE(tbl_raw_data[[#This Row],[time_taken]])+SECOND(tbl_raw_data[[#This Row],[time_taken]])/60</f>
        <v>7.1166666666666663</v>
      </c>
      <c r="K5587" s="68">
        <f>DATE(YEAR(tbl_raw_data[[#This Row],[Date Actioned]]),MONTH(tbl_raw_data[[#This Row],[Date Actioned]]),DAY(tbl_raw_data[[#This Row],[Date Actioned]]))</f>
        <v>45166</v>
      </c>
      <c r="L5587" s="65" t="str">
        <f>UPPER(TEXT(tbl_raw_data[[#This Row],[updated_date]],"MMMM"))</f>
        <v>AUGUST</v>
      </c>
      <c r="M5587" s="65" t="str">
        <f>"WEEK "&amp;IF(ROUNDUP(DAY(tbl_raw_data[[#This Row],[updated_date]])/7,0)=5,4,ROUNDUP(DAY(tbl_raw_data[[#This Row],[updated_date]])/7,0))</f>
        <v>WEEK 4</v>
      </c>
      <c r="N5587" s="71" t="str">
        <f>UPPER(VLOOKUP(tbl_raw_data[[#This Row],[Analyst]],settings!$A$1:$B$15,2,0))</f>
        <v>FARDIN</v>
      </c>
      <c r="O5587" s="71" t="str">
        <f>TRIM(UPPER(tbl_raw_data[[#This Row],[Outcome]]))</f>
        <v>APPROVE</v>
      </c>
      <c r="P5587" s="71" t="str">
        <f>TRIM(UPPER(tbl_raw_data[[#This Row],[Queue Name]]))</f>
        <v>CONSUMER EXISTING</v>
      </c>
      <c r="Q5587" s="71" t="str">
        <f>IF(tbl_raw_data[[#This Row],[time_taken_in_min]]&lt;=settings!$D$2,"SLA_MET","SLA_NOT_MET")</f>
        <v>SLA_MET</v>
      </c>
    </row>
    <row r="5588" spans="1:17" hidden="1" x14ac:dyDescent="0.3">
      <c r="A5588" s="45" t="s">
        <v>6551</v>
      </c>
      <c r="B5588" s="36">
        <v>45166.647951388892</v>
      </c>
      <c r="C5588" s="43">
        <v>45166.653032407405</v>
      </c>
      <c r="D5588" s="15" t="s">
        <v>10</v>
      </c>
      <c r="E5588" s="6" t="s">
        <v>11</v>
      </c>
      <c r="F5588" s="15" t="s">
        <v>19</v>
      </c>
      <c r="G5588" s="9" t="s">
        <v>23</v>
      </c>
      <c r="H5588" s="84" t="str">
        <f t="shared" si="87"/>
        <v>Reason Unknown</v>
      </c>
      <c r="I5588" s="63">
        <f>(tbl_raw_data[[#This Row],[Date Actioned]])-(tbl_raw_data[[#This Row],[Date Tagged]])</f>
        <v>5.0810185130103491E-3</v>
      </c>
      <c r="J5588" s="66">
        <f>HOUR(tbl_raw_data[[#This Row],[time_taken]])*60+MINUTE(tbl_raw_data[[#This Row],[time_taken]])+SECOND(tbl_raw_data[[#This Row],[time_taken]])/60</f>
        <v>7.3166666666666664</v>
      </c>
      <c r="K5588" s="68">
        <f>DATE(YEAR(tbl_raw_data[[#This Row],[Date Actioned]]),MONTH(tbl_raw_data[[#This Row],[Date Actioned]]),DAY(tbl_raw_data[[#This Row],[Date Actioned]]))</f>
        <v>45166</v>
      </c>
      <c r="L5588" s="65" t="str">
        <f>UPPER(TEXT(tbl_raw_data[[#This Row],[updated_date]],"MMMM"))</f>
        <v>AUGUST</v>
      </c>
      <c r="M5588" s="65" t="str">
        <f>"WEEK "&amp;IF(ROUNDUP(DAY(tbl_raw_data[[#This Row],[updated_date]])/7,0)=5,4,ROUNDUP(DAY(tbl_raw_data[[#This Row],[updated_date]])/7,0))</f>
        <v>WEEK 4</v>
      </c>
      <c r="N5588" s="71" t="str">
        <f>UPPER(VLOOKUP(tbl_raw_data[[#This Row],[Analyst]],settings!$A$1:$B$15,2,0))</f>
        <v>NAVED</v>
      </c>
      <c r="O5588" s="71" t="str">
        <f>TRIM(UPPER(tbl_raw_data[[#This Row],[Outcome]]))</f>
        <v>APPROVE</v>
      </c>
      <c r="P5588" s="71" t="str">
        <f>TRIM(UPPER(tbl_raw_data[[#This Row],[Queue Name]]))</f>
        <v>CONSUMER EXISTING</v>
      </c>
      <c r="Q5588" s="71" t="str">
        <f>IF(tbl_raw_data[[#This Row],[time_taken_in_min]]&lt;=settings!$D$2,"SLA_MET","SLA_NOT_MET")</f>
        <v>SLA_MET</v>
      </c>
    </row>
    <row r="5589" spans="1:17" hidden="1" x14ac:dyDescent="0.3">
      <c r="A5589" s="45" t="s">
        <v>6552</v>
      </c>
      <c r="B5589" s="36">
        <v>45166.663506944446</v>
      </c>
      <c r="C5589" s="43">
        <v>45166.675069444442</v>
      </c>
      <c r="D5589" s="15" t="s">
        <v>10</v>
      </c>
      <c r="E5589" s="6" t="s">
        <v>8</v>
      </c>
      <c r="F5589" s="15" t="s">
        <v>25</v>
      </c>
      <c r="G5589" s="9"/>
      <c r="H5589" s="84" t="str">
        <f t="shared" si="87"/>
        <v>Reason Unknown</v>
      </c>
      <c r="I5589" s="63">
        <f>(tbl_raw_data[[#This Row],[Date Actioned]])-(tbl_raw_data[[#This Row],[Date Tagged]])</f>
        <v>1.1562499996216502E-2</v>
      </c>
      <c r="J5589" s="66">
        <f>HOUR(tbl_raw_data[[#This Row],[time_taken]])*60+MINUTE(tbl_raw_data[[#This Row],[time_taken]])+SECOND(tbl_raw_data[[#This Row],[time_taken]])/60</f>
        <v>16.649999999999999</v>
      </c>
      <c r="K5589" s="68">
        <f>DATE(YEAR(tbl_raw_data[[#This Row],[Date Actioned]]),MONTH(tbl_raw_data[[#This Row],[Date Actioned]]),DAY(tbl_raw_data[[#This Row],[Date Actioned]]))</f>
        <v>45166</v>
      </c>
      <c r="L5589" s="65" t="str">
        <f>UPPER(TEXT(tbl_raw_data[[#This Row],[updated_date]],"MMMM"))</f>
        <v>AUGUST</v>
      </c>
      <c r="M5589" s="65" t="str">
        <f>"WEEK "&amp;IF(ROUNDUP(DAY(tbl_raw_data[[#This Row],[updated_date]])/7,0)=5,4,ROUNDUP(DAY(tbl_raw_data[[#This Row],[updated_date]])/7,0))</f>
        <v>WEEK 4</v>
      </c>
      <c r="N5589" s="71" t="str">
        <f>UPPER(VLOOKUP(tbl_raw_data[[#This Row],[Analyst]],settings!$A$1:$B$15,2,0))</f>
        <v>ASIF</v>
      </c>
      <c r="O5589" s="71" t="str">
        <f>TRIM(UPPER(tbl_raw_data[[#This Row],[Outcome]]))</f>
        <v>APPROVE</v>
      </c>
      <c r="P5589" s="71" t="str">
        <f>TRIM(UPPER(tbl_raw_data[[#This Row],[Queue Name]]))</f>
        <v>CONSUMER POST BUREAU</v>
      </c>
      <c r="Q5589" s="71" t="str">
        <f>IF(tbl_raw_data[[#This Row],[time_taken_in_min]]&lt;=settings!$D$2,"SLA_MET","SLA_NOT_MET")</f>
        <v>SLA_MET</v>
      </c>
    </row>
    <row r="5590" spans="1:17" hidden="1" x14ac:dyDescent="0.3">
      <c r="A5590" s="45" t="s">
        <v>6553</v>
      </c>
      <c r="B5590" s="36">
        <v>45166.673645833333</v>
      </c>
      <c r="C5590" s="43">
        <v>45166.682453703703</v>
      </c>
      <c r="D5590" s="15" t="s">
        <v>10</v>
      </c>
      <c r="E5590" s="6" t="s">
        <v>8</v>
      </c>
      <c r="F5590" s="15" t="s">
        <v>12</v>
      </c>
      <c r="G5590" s="9" t="s">
        <v>849</v>
      </c>
      <c r="H5590" s="84" t="str">
        <f t="shared" si="87"/>
        <v>Reason Unknown</v>
      </c>
      <c r="I5590" s="63">
        <f>(tbl_raw_data[[#This Row],[Date Actioned]])-(tbl_raw_data[[#This Row],[Date Tagged]])</f>
        <v>8.8078703702194616E-3</v>
      </c>
      <c r="J5590" s="66">
        <f>HOUR(tbl_raw_data[[#This Row],[time_taken]])*60+MINUTE(tbl_raw_data[[#This Row],[time_taken]])+SECOND(tbl_raw_data[[#This Row],[time_taken]])/60</f>
        <v>12.683333333333334</v>
      </c>
      <c r="K5590" s="68">
        <f>DATE(YEAR(tbl_raw_data[[#This Row],[Date Actioned]]),MONTH(tbl_raw_data[[#This Row],[Date Actioned]]),DAY(tbl_raw_data[[#This Row],[Date Actioned]]))</f>
        <v>45166</v>
      </c>
      <c r="L5590" s="65" t="str">
        <f>UPPER(TEXT(tbl_raw_data[[#This Row],[updated_date]],"MMMM"))</f>
        <v>AUGUST</v>
      </c>
      <c r="M5590" s="65" t="str">
        <f>"WEEK "&amp;IF(ROUNDUP(DAY(tbl_raw_data[[#This Row],[updated_date]])/7,0)=5,4,ROUNDUP(DAY(tbl_raw_data[[#This Row],[updated_date]])/7,0))</f>
        <v>WEEK 4</v>
      </c>
      <c r="N5590" s="71" t="str">
        <f>UPPER(VLOOKUP(tbl_raw_data[[#This Row],[Analyst]],settings!$A$1:$B$15,2,0))</f>
        <v>NITESH</v>
      </c>
      <c r="O5590" s="71" t="str">
        <f>TRIM(UPPER(tbl_raw_data[[#This Row],[Outcome]]))</f>
        <v>APPROVE</v>
      </c>
      <c r="P5590" s="71" t="str">
        <f>TRIM(UPPER(tbl_raw_data[[#This Row],[Queue Name]]))</f>
        <v>CONSUMER POST BUREAU</v>
      </c>
      <c r="Q5590" s="71" t="str">
        <f>IF(tbl_raw_data[[#This Row],[time_taken_in_min]]&lt;=settings!$D$2,"SLA_MET","SLA_NOT_MET")</f>
        <v>SLA_MET</v>
      </c>
    </row>
    <row r="5591" spans="1:17" hidden="1" x14ac:dyDescent="0.3">
      <c r="A5591" s="45" t="s">
        <v>6554</v>
      </c>
      <c r="B5591" s="36">
        <v>45166.674328703702</v>
      </c>
      <c r="C5591" s="43">
        <v>45166.686527777776</v>
      </c>
      <c r="D5591" s="15" t="s">
        <v>10</v>
      </c>
      <c r="E5591" s="6" t="s">
        <v>18</v>
      </c>
      <c r="F5591" s="15" t="s">
        <v>14</v>
      </c>
      <c r="G5591" s="9" t="s">
        <v>23</v>
      </c>
      <c r="H5591" s="84" t="str">
        <f t="shared" si="87"/>
        <v>Reason Unknown</v>
      </c>
      <c r="I5591" s="63">
        <f>(tbl_raw_data[[#This Row],[Date Actioned]])-(tbl_raw_data[[#This Row],[Date Tagged]])</f>
        <v>1.2199074073578231E-2</v>
      </c>
      <c r="J5591" s="66">
        <f>HOUR(tbl_raw_data[[#This Row],[time_taken]])*60+MINUTE(tbl_raw_data[[#This Row],[time_taken]])+SECOND(tbl_raw_data[[#This Row],[time_taken]])/60</f>
        <v>17.566666666666666</v>
      </c>
      <c r="K5591" s="68">
        <f>DATE(YEAR(tbl_raw_data[[#This Row],[Date Actioned]]),MONTH(tbl_raw_data[[#This Row],[Date Actioned]]),DAY(tbl_raw_data[[#This Row],[Date Actioned]]))</f>
        <v>45166</v>
      </c>
      <c r="L5591" s="65" t="str">
        <f>UPPER(TEXT(tbl_raw_data[[#This Row],[updated_date]],"MMMM"))</f>
        <v>AUGUST</v>
      </c>
      <c r="M5591" s="65" t="str">
        <f>"WEEK "&amp;IF(ROUNDUP(DAY(tbl_raw_data[[#This Row],[updated_date]])/7,0)=5,4,ROUNDUP(DAY(tbl_raw_data[[#This Row],[updated_date]])/7,0))</f>
        <v>WEEK 4</v>
      </c>
      <c r="N5591" s="71" t="str">
        <f>UPPER(VLOOKUP(tbl_raw_data[[#This Row],[Analyst]],settings!$A$1:$B$15,2,0))</f>
        <v>CAMROON</v>
      </c>
      <c r="O5591" s="71" t="str">
        <f>TRIM(UPPER(tbl_raw_data[[#This Row],[Outcome]]))</f>
        <v>APPROVE</v>
      </c>
      <c r="P5591" s="71" t="str">
        <f>TRIM(UPPER(tbl_raw_data[[#This Row],[Queue Name]]))</f>
        <v>CONSUMER PRE BUREAU</v>
      </c>
      <c r="Q5591" s="71" t="str">
        <f>IF(tbl_raw_data[[#This Row],[time_taken_in_min]]&lt;=settings!$D$2,"SLA_MET","SLA_NOT_MET")</f>
        <v>SLA_MET</v>
      </c>
    </row>
    <row r="5592" spans="1:17" hidden="1" x14ac:dyDescent="0.3">
      <c r="A5592" s="45" t="s">
        <v>6555</v>
      </c>
      <c r="B5592" s="36">
        <v>45166.676064814812</v>
      </c>
      <c r="C5592" s="43">
        <v>45166.69672453704</v>
      </c>
      <c r="D5592" s="15" t="s">
        <v>10</v>
      </c>
      <c r="E5592" s="6" t="s">
        <v>11</v>
      </c>
      <c r="F5592" s="15" t="s">
        <v>12</v>
      </c>
      <c r="G5592" s="9" t="s">
        <v>15</v>
      </c>
      <c r="H5592" s="84" t="str">
        <f t="shared" si="87"/>
        <v>Reason Unknown</v>
      </c>
      <c r="I5592" s="63">
        <f>(tbl_raw_data[[#This Row],[Date Actioned]])-(tbl_raw_data[[#This Row],[Date Tagged]])</f>
        <v>2.0659722227719612E-2</v>
      </c>
      <c r="J5592" s="66">
        <f>HOUR(tbl_raw_data[[#This Row],[time_taken]])*60+MINUTE(tbl_raw_data[[#This Row],[time_taken]])+SECOND(tbl_raw_data[[#This Row],[time_taken]])/60</f>
        <v>29.75</v>
      </c>
      <c r="K5592" s="68">
        <f>DATE(YEAR(tbl_raw_data[[#This Row],[Date Actioned]]),MONTH(tbl_raw_data[[#This Row],[Date Actioned]]),DAY(tbl_raw_data[[#This Row],[Date Actioned]]))</f>
        <v>45166</v>
      </c>
      <c r="L5592" s="65" t="str">
        <f>UPPER(TEXT(tbl_raw_data[[#This Row],[updated_date]],"MMMM"))</f>
        <v>AUGUST</v>
      </c>
      <c r="M5592" s="65" t="str">
        <f>"WEEK "&amp;IF(ROUNDUP(DAY(tbl_raw_data[[#This Row],[updated_date]])/7,0)=5,4,ROUNDUP(DAY(tbl_raw_data[[#This Row],[updated_date]])/7,0))</f>
        <v>WEEK 4</v>
      </c>
      <c r="N5592" s="71" t="str">
        <f>UPPER(VLOOKUP(tbl_raw_data[[#This Row],[Analyst]],settings!$A$1:$B$15,2,0))</f>
        <v>NITESH</v>
      </c>
      <c r="O5592" s="71" t="str">
        <f>TRIM(UPPER(tbl_raw_data[[#This Row],[Outcome]]))</f>
        <v>APPROVE</v>
      </c>
      <c r="P5592" s="71" t="str">
        <f>TRIM(UPPER(tbl_raw_data[[#This Row],[Queue Name]]))</f>
        <v>CONSUMER EXISTING</v>
      </c>
      <c r="Q5592" s="71" t="str">
        <f>IF(tbl_raw_data[[#This Row],[time_taken_in_min]]&lt;=settings!$D$2,"SLA_MET","SLA_NOT_MET")</f>
        <v>SLA_NOT_MET</v>
      </c>
    </row>
    <row r="5593" spans="1:17" hidden="1" x14ac:dyDescent="0.3">
      <c r="A5593" s="45" t="s">
        <v>6556</v>
      </c>
      <c r="B5593" s="36">
        <v>45166.681134259263</v>
      </c>
      <c r="C5593" s="43">
        <v>45166.692037037035</v>
      </c>
      <c r="D5593" s="15" t="s">
        <v>10</v>
      </c>
      <c r="E5593" s="6" t="s">
        <v>11</v>
      </c>
      <c r="F5593" s="15" t="s">
        <v>19</v>
      </c>
      <c r="G5593" s="9" t="s">
        <v>26</v>
      </c>
      <c r="H5593" s="84" t="str">
        <f t="shared" si="87"/>
        <v>Reason Unknown</v>
      </c>
      <c r="I5593" s="63">
        <f>(tbl_raw_data[[#This Row],[Date Actioned]])-(tbl_raw_data[[#This Row],[Date Tagged]])</f>
        <v>1.0902777772571426E-2</v>
      </c>
      <c r="J5593" s="66">
        <f>HOUR(tbl_raw_data[[#This Row],[time_taken]])*60+MINUTE(tbl_raw_data[[#This Row],[time_taken]])+SECOND(tbl_raw_data[[#This Row],[time_taken]])/60</f>
        <v>15.7</v>
      </c>
      <c r="K5593" s="68">
        <f>DATE(YEAR(tbl_raw_data[[#This Row],[Date Actioned]]),MONTH(tbl_raw_data[[#This Row],[Date Actioned]]),DAY(tbl_raw_data[[#This Row],[Date Actioned]]))</f>
        <v>45166</v>
      </c>
      <c r="L5593" s="65" t="str">
        <f>UPPER(TEXT(tbl_raw_data[[#This Row],[updated_date]],"MMMM"))</f>
        <v>AUGUST</v>
      </c>
      <c r="M5593" s="65" t="str">
        <f>"WEEK "&amp;IF(ROUNDUP(DAY(tbl_raw_data[[#This Row],[updated_date]])/7,0)=5,4,ROUNDUP(DAY(tbl_raw_data[[#This Row],[updated_date]])/7,0))</f>
        <v>WEEK 4</v>
      </c>
      <c r="N5593" s="71" t="str">
        <f>UPPER(VLOOKUP(tbl_raw_data[[#This Row],[Analyst]],settings!$A$1:$B$15,2,0))</f>
        <v>NAVED</v>
      </c>
      <c r="O5593" s="71" t="str">
        <f>TRIM(UPPER(tbl_raw_data[[#This Row],[Outcome]]))</f>
        <v>APPROVE</v>
      </c>
      <c r="P5593" s="71" t="str">
        <f>TRIM(UPPER(tbl_raw_data[[#This Row],[Queue Name]]))</f>
        <v>CONSUMER EXISTING</v>
      </c>
      <c r="Q5593" s="71" t="str">
        <f>IF(tbl_raw_data[[#This Row],[time_taken_in_min]]&lt;=settings!$D$2,"SLA_MET","SLA_NOT_MET")</f>
        <v>SLA_MET</v>
      </c>
    </row>
    <row r="5594" spans="1:17" hidden="1" x14ac:dyDescent="0.3">
      <c r="A5594" s="45" t="s">
        <v>6557</v>
      </c>
      <c r="B5594" s="36">
        <v>45166.706041666665</v>
      </c>
      <c r="C5594" s="43">
        <v>45166.711631944447</v>
      </c>
      <c r="D5594" s="15" t="s">
        <v>10</v>
      </c>
      <c r="E5594" s="6" t="s">
        <v>8</v>
      </c>
      <c r="F5594" s="15" t="s">
        <v>114</v>
      </c>
      <c r="G5594" s="9" t="s">
        <v>15</v>
      </c>
      <c r="H5594" s="84" t="str">
        <f t="shared" si="87"/>
        <v>Reason Unknown</v>
      </c>
      <c r="I5594" s="63">
        <f>(tbl_raw_data[[#This Row],[Date Actioned]])-(tbl_raw_data[[#This Row],[Date Tagged]])</f>
        <v>5.5902777821756899E-3</v>
      </c>
      <c r="J5594" s="66">
        <f>HOUR(tbl_raw_data[[#This Row],[time_taken]])*60+MINUTE(tbl_raw_data[[#This Row],[time_taken]])+SECOND(tbl_raw_data[[#This Row],[time_taken]])/60</f>
        <v>8.0500000000000007</v>
      </c>
      <c r="K5594" s="68">
        <f>DATE(YEAR(tbl_raw_data[[#This Row],[Date Actioned]]),MONTH(tbl_raw_data[[#This Row],[Date Actioned]]),DAY(tbl_raw_data[[#This Row],[Date Actioned]]))</f>
        <v>45166</v>
      </c>
      <c r="L5594" s="65" t="str">
        <f>UPPER(TEXT(tbl_raw_data[[#This Row],[updated_date]],"MMMM"))</f>
        <v>AUGUST</v>
      </c>
      <c r="M5594" s="65" t="str">
        <f>"WEEK "&amp;IF(ROUNDUP(DAY(tbl_raw_data[[#This Row],[updated_date]])/7,0)=5,4,ROUNDUP(DAY(tbl_raw_data[[#This Row],[updated_date]])/7,0))</f>
        <v>WEEK 4</v>
      </c>
      <c r="N5594" s="71" t="str">
        <f>UPPER(VLOOKUP(tbl_raw_data[[#This Row],[Analyst]],settings!$A$1:$B$15,2,0))</f>
        <v>FARDIN</v>
      </c>
      <c r="O5594" s="71" t="str">
        <f>TRIM(UPPER(tbl_raw_data[[#This Row],[Outcome]]))</f>
        <v>APPROVE</v>
      </c>
      <c r="P5594" s="71" t="str">
        <f>TRIM(UPPER(tbl_raw_data[[#This Row],[Queue Name]]))</f>
        <v>CONSUMER POST BUREAU</v>
      </c>
      <c r="Q5594" s="71" t="str">
        <f>IF(tbl_raw_data[[#This Row],[time_taken_in_min]]&lt;=settings!$D$2,"SLA_MET","SLA_NOT_MET")</f>
        <v>SLA_MET</v>
      </c>
    </row>
    <row r="5595" spans="1:17" hidden="1" x14ac:dyDescent="0.3">
      <c r="A5595" s="45" t="s">
        <v>6558</v>
      </c>
      <c r="B5595" s="36">
        <v>45166.708981481483</v>
      </c>
      <c r="C5595" s="43">
        <v>45166.714143518519</v>
      </c>
      <c r="D5595" s="15" t="s">
        <v>10</v>
      </c>
      <c r="E5595" s="6" t="s">
        <v>11</v>
      </c>
      <c r="F5595" s="15" t="s">
        <v>19</v>
      </c>
      <c r="G5595" s="9" t="s">
        <v>15</v>
      </c>
      <c r="H5595" s="84" t="str">
        <f t="shared" si="87"/>
        <v>Reason Unknown</v>
      </c>
      <c r="I5595" s="63">
        <f>(tbl_raw_data[[#This Row],[Date Actioned]])-(tbl_raw_data[[#This Row],[Date Tagged]])</f>
        <v>5.1620370359160006E-3</v>
      </c>
      <c r="J5595" s="66">
        <f>HOUR(tbl_raw_data[[#This Row],[time_taken]])*60+MINUTE(tbl_raw_data[[#This Row],[time_taken]])+SECOND(tbl_raw_data[[#This Row],[time_taken]])/60</f>
        <v>7.4333333333333336</v>
      </c>
      <c r="K5595" s="68">
        <f>DATE(YEAR(tbl_raw_data[[#This Row],[Date Actioned]]),MONTH(tbl_raw_data[[#This Row],[Date Actioned]]),DAY(tbl_raw_data[[#This Row],[Date Actioned]]))</f>
        <v>45166</v>
      </c>
      <c r="L5595" s="65" t="str">
        <f>UPPER(TEXT(tbl_raw_data[[#This Row],[updated_date]],"MMMM"))</f>
        <v>AUGUST</v>
      </c>
      <c r="M5595" s="65" t="str">
        <f>"WEEK "&amp;IF(ROUNDUP(DAY(tbl_raw_data[[#This Row],[updated_date]])/7,0)=5,4,ROUNDUP(DAY(tbl_raw_data[[#This Row],[updated_date]])/7,0))</f>
        <v>WEEK 4</v>
      </c>
      <c r="N5595" s="71" t="str">
        <f>UPPER(VLOOKUP(tbl_raw_data[[#This Row],[Analyst]],settings!$A$1:$B$15,2,0))</f>
        <v>NAVED</v>
      </c>
      <c r="O5595" s="71" t="str">
        <f>TRIM(UPPER(tbl_raw_data[[#This Row],[Outcome]]))</f>
        <v>APPROVE</v>
      </c>
      <c r="P5595" s="71" t="str">
        <f>TRIM(UPPER(tbl_raw_data[[#This Row],[Queue Name]]))</f>
        <v>CONSUMER EXISTING</v>
      </c>
      <c r="Q5595" s="71" t="str">
        <f>IF(tbl_raw_data[[#This Row],[time_taken_in_min]]&lt;=settings!$D$2,"SLA_MET","SLA_NOT_MET")</f>
        <v>SLA_MET</v>
      </c>
    </row>
    <row r="5596" spans="1:17" hidden="1" x14ac:dyDescent="0.3">
      <c r="A5596" s="45" t="s">
        <v>6559</v>
      </c>
      <c r="B5596" s="36">
        <v>45166.71193287037</v>
      </c>
      <c r="C5596" s="43">
        <v>45166.72084490741</v>
      </c>
      <c r="D5596" s="15" t="s">
        <v>10</v>
      </c>
      <c r="E5596" s="6" t="s">
        <v>11</v>
      </c>
      <c r="F5596" s="15" t="s">
        <v>14</v>
      </c>
      <c r="G5596" s="9"/>
      <c r="H5596" s="84" t="str">
        <f t="shared" si="87"/>
        <v>Reason Unknown</v>
      </c>
      <c r="I5596" s="63">
        <f>(tbl_raw_data[[#This Row],[Date Actioned]])-(tbl_raw_data[[#This Row],[Date Tagged]])</f>
        <v>8.9120370394084603E-3</v>
      </c>
      <c r="J5596" s="66">
        <f>HOUR(tbl_raw_data[[#This Row],[time_taken]])*60+MINUTE(tbl_raw_data[[#This Row],[time_taken]])+SECOND(tbl_raw_data[[#This Row],[time_taken]])/60</f>
        <v>12.833333333333334</v>
      </c>
      <c r="K5596" s="68">
        <f>DATE(YEAR(tbl_raw_data[[#This Row],[Date Actioned]]),MONTH(tbl_raw_data[[#This Row],[Date Actioned]]),DAY(tbl_raw_data[[#This Row],[Date Actioned]]))</f>
        <v>45166</v>
      </c>
      <c r="L5596" s="65" t="str">
        <f>UPPER(TEXT(tbl_raw_data[[#This Row],[updated_date]],"MMMM"))</f>
        <v>AUGUST</v>
      </c>
      <c r="M5596" s="65" t="str">
        <f>"WEEK "&amp;IF(ROUNDUP(DAY(tbl_raw_data[[#This Row],[updated_date]])/7,0)=5,4,ROUNDUP(DAY(tbl_raw_data[[#This Row],[updated_date]])/7,0))</f>
        <v>WEEK 4</v>
      </c>
      <c r="N5596" s="71" t="str">
        <f>UPPER(VLOOKUP(tbl_raw_data[[#This Row],[Analyst]],settings!$A$1:$B$15,2,0))</f>
        <v>CAMROON</v>
      </c>
      <c r="O5596" s="71" t="str">
        <f>TRIM(UPPER(tbl_raw_data[[#This Row],[Outcome]]))</f>
        <v>APPROVE</v>
      </c>
      <c r="P5596" s="71" t="str">
        <f>TRIM(UPPER(tbl_raw_data[[#This Row],[Queue Name]]))</f>
        <v>CONSUMER EXISTING</v>
      </c>
      <c r="Q5596" s="71" t="str">
        <f>IF(tbl_raw_data[[#This Row],[time_taken_in_min]]&lt;=settings!$D$2,"SLA_MET","SLA_NOT_MET")</f>
        <v>SLA_MET</v>
      </c>
    </row>
    <row r="5597" spans="1:17" hidden="1" x14ac:dyDescent="0.3">
      <c r="A5597" s="45" t="s">
        <v>6560</v>
      </c>
      <c r="B5597" s="36">
        <v>45166.712418981479</v>
      </c>
      <c r="C5597" s="43">
        <v>45166.72587962963</v>
      </c>
      <c r="D5597" s="15" t="s">
        <v>10</v>
      </c>
      <c r="E5597" s="6" t="s">
        <v>11</v>
      </c>
      <c r="F5597" s="15" t="s">
        <v>9</v>
      </c>
      <c r="G5597" s="9"/>
      <c r="H5597" s="84" t="str">
        <f t="shared" si="87"/>
        <v>Reason Unknown</v>
      </c>
      <c r="I5597" s="63">
        <f>(tbl_raw_data[[#This Row],[Date Actioned]])-(tbl_raw_data[[#This Row],[Date Tagged]])</f>
        <v>1.3460648151522037E-2</v>
      </c>
      <c r="J5597" s="66">
        <f>HOUR(tbl_raw_data[[#This Row],[time_taken]])*60+MINUTE(tbl_raw_data[[#This Row],[time_taken]])+SECOND(tbl_raw_data[[#This Row],[time_taken]])/60</f>
        <v>19.383333333333333</v>
      </c>
      <c r="K5597" s="68">
        <f>DATE(YEAR(tbl_raw_data[[#This Row],[Date Actioned]]),MONTH(tbl_raw_data[[#This Row],[Date Actioned]]),DAY(tbl_raw_data[[#This Row],[Date Actioned]]))</f>
        <v>45166</v>
      </c>
      <c r="L5597" s="65" t="str">
        <f>UPPER(TEXT(tbl_raw_data[[#This Row],[updated_date]],"MMMM"))</f>
        <v>AUGUST</v>
      </c>
      <c r="M5597" s="65" t="str">
        <f>"WEEK "&amp;IF(ROUNDUP(DAY(tbl_raw_data[[#This Row],[updated_date]])/7,0)=5,4,ROUNDUP(DAY(tbl_raw_data[[#This Row],[updated_date]])/7,0))</f>
        <v>WEEK 4</v>
      </c>
      <c r="N5597" s="71" t="str">
        <f>UPPER(VLOOKUP(tbl_raw_data[[#This Row],[Analyst]],settings!$A$1:$B$15,2,0))</f>
        <v>QUADIR</v>
      </c>
      <c r="O5597" s="71" t="str">
        <f>TRIM(UPPER(tbl_raw_data[[#This Row],[Outcome]]))</f>
        <v>APPROVE</v>
      </c>
      <c r="P5597" s="71" t="str">
        <f>TRIM(UPPER(tbl_raw_data[[#This Row],[Queue Name]]))</f>
        <v>CONSUMER EXISTING</v>
      </c>
      <c r="Q5597" s="71" t="str">
        <f>IF(tbl_raw_data[[#This Row],[time_taken_in_min]]&lt;=settings!$D$2,"SLA_MET","SLA_NOT_MET")</f>
        <v>SLA_MET</v>
      </c>
    </row>
    <row r="5598" spans="1:17" hidden="1" x14ac:dyDescent="0.3">
      <c r="A5598" s="45" t="s">
        <v>6561</v>
      </c>
      <c r="B5598" s="36">
        <v>45166.715162037035</v>
      </c>
      <c r="C5598" s="43">
        <v>45166.723981481482</v>
      </c>
      <c r="D5598" s="15" t="s">
        <v>10</v>
      </c>
      <c r="E5598" s="6" t="s">
        <v>18</v>
      </c>
      <c r="F5598" s="15" t="s">
        <v>19</v>
      </c>
      <c r="G5598" s="9" t="s">
        <v>120</v>
      </c>
      <c r="H5598" s="84" t="str">
        <f t="shared" si="87"/>
        <v>Reason Unknown</v>
      </c>
      <c r="I5598" s="63">
        <f>(tbl_raw_data[[#This Row],[Date Actioned]])-(tbl_raw_data[[#This Row],[Date Tagged]])</f>
        <v>8.819444446999114E-3</v>
      </c>
      <c r="J5598" s="66">
        <f>HOUR(tbl_raw_data[[#This Row],[time_taken]])*60+MINUTE(tbl_raw_data[[#This Row],[time_taken]])+SECOND(tbl_raw_data[[#This Row],[time_taken]])/60</f>
        <v>12.7</v>
      </c>
      <c r="K5598" s="68">
        <f>DATE(YEAR(tbl_raw_data[[#This Row],[Date Actioned]]),MONTH(tbl_raw_data[[#This Row],[Date Actioned]]),DAY(tbl_raw_data[[#This Row],[Date Actioned]]))</f>
        <v>45166</v>
      </c>
      <c r="L5598" s="65" t="str">
        <f>UPPER(TEXT(tbl_raw_data[[#This Row],[updated_date]],"MMMM"))</f>
        <v>AUGUST</v>
      </c>
      <c r="M5598" s="65" t="str">
        <f>"WEEK "&amp;IF(ROUNDUP(DAY(tbl_raw_data[[#This Row],[updated_date]])/7,0)=5,4,ROUNDUP(DAY(tbl_raw_data[[#This Row],[updated_date]])/7,0))</f>
        <v>WEEK 4</v>
      </c>
      <c r="N5598" s="71" t="str">
        <f>UPPER(VLOOKUP(tbl_raw_data[[#This Row],[Analyst]],settings!$A$1:$B$15,2,0))</f>
        <v>NAVED</v>
      </c>
      <c r="O5598" s="71" t="str">
        <f>TRIM(UPPER(tbl_raw_data[[#This Row],[Outcome]]))</f>
        <v>APPROVE</v>
      </c>
      <c r="P5598" s="71" t="str">
        <f>TRIM(UPPER(tbl_raw_data[[#This Row],[Queue Name]]))</f>
        <v>CONSUMER PRE BUREAU</v>
      </c>
      <c r="Q5598" s="71" t="str">
        <f>IF(tbl_raw_data[[#This Row],[time_taken_in_min]]&lt;=settings!$D$2,"SLA_MET","SLA_NOT_MET")</f>
        <v>SLA_MET</v>
      </c>
    </row>
    <row r="5599" spans="1:17" hidden="1" x14ac:dyDescent="0.3">
      <c r="A5599" s="45" t="s">
        <v>6562</v>
      </c>
      <c r="B5599" s="36">
        <v>45166.717094907406</v>
      </c>
      <c r="C5599" s="43">
        <v>45166.725104166668</v>
      </c>
      <c r="D5599" s="15" t="s">
        <v>10</v>
      </c>
      <c r="E5599" s="6" t="s">
        <v>11</v>
      </c>
      <c r="F5599" s="15" t="s">
        <v>25</v>
      </c>
      <c r="G5599" s="9" t="s">
        <v>15</v>
      </c>
      <c r="H5599" s="84" t="str">
        <f t="shared" si="87"/>
        <v>Reason Unknown</v>
      </c>
      <c r="I5599" s="63">
        <f>(tbl_raw_data[[#This Row],[Date Actioned]])-(tbl_raw_data[[#This Row],[Date Tagged]])</f>
        <v>8.0092592615983449E-3</v>
      </c>
      <c r="J5599" s="66">
        <f>HOUR(tbl_raw_data[[#This Row],[time_taken]])*60+MINUTE(tbl_raw_data[[#This Row],[time_taken]])+SECOND(tbl_raw_data[[#This Row],[time_taken]])/60</f>
        <v>11.533333333333333</v>
      </c>
      <c r="K5599" s="68">
        <f>DATE(YEAR(tbl_raw_data[[#This Row],[Date Actioned]]),MONTH(tbl_raw_data[[#This Row],[Date Actioned]]),DAY(tbl_raw_data[[#This Row],[Date Actioned]]))</f>
        <v>45166</v>
      </c>
      <c r="L5599" s="65" t="str">
        <f>UPPER(TEXT(tbl_raw_data[[#This Row],[updated_date]],"MMMM"))</f>
        <v>AUGUST</v>
      </c>
      <c r="M5599" s="65" t="str">
        <f>"WEEK "&amp;IF(ROUNDUP(DAY(tbl_raw_data[[#This Row],[updated_date]])/7,0)=5,4,ROUNDUP(DAY(tbl_raw_data[[#This Row],[updated_date]])/7,0))</f>
        <v>WEEK 4</v>
      </c>
      <c r="N5599" s="71" t="str">
        <f>UPPER(VLOOKUP(tbl_raw_data[[#This Row],[Analyst]],settings!$A$1:$B$15,2,0))</f>
        <v>ASIF</v>
      </c>
      <c r="O5599" s="71" t="str">
        <f>TRIM(UPPER(tbl_raw_data[[#This Row],[Outcome]]))</f>
        <v>APPROVE</v>
      </c>
      <c r="P5599" s="71" t="str">
        <f>TRIM(UPPER(tbl_raw_data[[#This Row],[Queue Name]]))</f>
        <v>CONSUMER EXISTING</v>
      </c>
      <c r="Q5599" s="71" t="str">
        <f>IF(tbl_raw_data[[#This Row],[time_taken_in_min]]&lt;=settings!$D$2,"SLA_MET","SLA_NOT_MET")</f>
        <v>SLA_MET</v>
      </c>
    </row>
    <row r="5600" spans="1:17" hidden="1" x14ac:dyDescent="0.3">
      <c r="A5600" s="45" t="s">
        <v>6563</v>
      </c>
      <c r="B5600" s="36">
        <v>45166.721226851849</v>
      </c>
      <c r="C5600" s="43">
        <v>45166.729930555557</v>
      </c>
      <c r="D5600" s="15" t="s">
        <v>10</v>
      </c>
      <c r="E5600" s="6" t="s">
        <v>11</v>
      </c>
      <c r="F5600" s="15" t="s">
        <v>19</v>
      </c>
      <c r="G5600" s="9" t="s">
        <v>15</v>
      </c>
      <c r="H5600" s="84" t="str">
        <f t="shared" si="87"/>
        <v>Reason Unknown</v>
      </c>
      <c r="I5600" s="63">
        <f>(tbl_raw_data[[#This Row],[Date Actioned]])-(tbl_raw_data[[#This Row],[Date Tagged]])</f>
        <v>8.7037037083064206E-3</v>
      </c>
      <c r="J5600" s="66">
        <f>HOUR(tbl_raw_data[[#This Row],[time_taken]])*60+MINUTE(tbl_raw_data[[#This Row],[time_taken]])+SECOND(tbl_raw_data[[#This Row],[time_taken]])/60</f>
        <v>12.533333333333333</v>
      </c>
      <c r="K5600" s="68">
        <f>DATE(YEAR(tbl_raw_data[[#This Row],[Date Actioned]]),MONTH(tbl_raw_data[[#This Row],[Date Actioned]]),DAY(tbl_raw_data[[#This Row],[Date Actioned]]))</f>
        <v>45166</v>
      </c>
      <c r="L5600" s="65" t="str">
        <f>UPPER(TEXT(tbl_raw_data[[#This Row],[updated_date]],"MMMM"))</f>
        <v>AUGUST</v>
      </c>
      <c r="M5600" s="65" t="str">
        <f>"WEEK "&amp;IF(ROUNDUP(DAY(tbl_raw_data[[#This Row],[updated_date]])/7,0)=5,4,ROUNDUP(DAY(tbl_raw_data[[#This Row],[updated_date]])/7,0))</f>
        <v>WEEK 4</v>
      </c>
      <c r="N5600" s="71" t="str">
        <f>UPPER(VLOOKUP(tbl_raw_data[[#This Row],[Analyst]],settings!$A$1:$B$15,2,0))</f>
        <v>NAVED</v>
      </c>
      <c r="O5600" s="71" t="str">
        <f>TRIM(UPPER(tbl_raw_data[[#This Row],[Outcome]]))</f>
        <v>APPROVE</v>
      </c>
      <c r="P5600" s="71" t="str">
        <f>TRIM(UPPER(tbl_raw_data[[#This Row],[Queue Name]]))</f>
        <v>CONSUMER EXISTING</v>
      </c>
      <c r="Q5600" s="71" t="str">
        <f>IF(tbl_raw_data[[#This Row],[time_taken_in_min]]&lt;=settings!$D$2,"SLA_MET","SLA_NOT_MET")</f>
        <v>SLA_MET</v>
      </c>
    </row>
    <row r="5601" spans="1:17" hidden="1" x14ac:dyDescent="0.3">
      <c r="A5601" s="45" t="s">
        <v>6564</v>
      </c>
      <c r="B5601" s="36">
        <v>45166.722557870373</v>
      </c>
      <c r="C5601" s="43">
        <v>45166.734803240739</v>
      </c>
      <c r="D5601" s="15" t="s">
        <v>10</v>
      </c>
      <c r="E5601" s="6" t="s">
        <v>18</v>
      </c>
      <c r="F5601" s="15" t="s">
        <v>25</v>
      </c>
      <c r="G5601" s="9" t="s">
        <v>26</v>
      </c>
      <c r="H5601" s="84" t="str">
        <f t="shared" si="87"/>
        <v>Reason Unknown</v>
      </c>
      <c r="I5601" s="63">
        <f>(tbl_raw_data[[#This Row],[Date Actioned]])-(tbl_raw_data[[#This Row],[Date Tagged]])</f>
        <v>1.2245370366144925E-2</v>
      </c>
      <c r="J5601" s="66">
        <f>HOUR(tbl_raw_data[[#This Row],[time_taken]])*60+MINUTE(tbl_raw_data[[#This Row],[time_taken]])+SECOND(tbl_raw_data[[#This Row],[time_taken]])/60</f>
        <v>17.633333333333333</v>
      </c>
      <c r="K5601" s="68">
        <f>DATE(YEAR(tbl_raw_data[[#This Row],[Date Actioned]]),MONTH(tbl_raw_data[[#This Row],[Date Actioned]]),DAY(tbl_raw_data[[#This Row],[Date Actioned]]))</f>
        <v>45166</v>
      </c>
      <c r="L5601" s="65" t="str">
        <f>UPPER(TEXT(tbl_raw_data[[#This Row],[updated_date]],"MMMM"))</f>
        <v>AUGUST</v>
      </c>
      <c r="M5601" s="65" t="str">
        <f>"WEEK "&amp;IF(ROUNDUP(DAY(tbl_raw_data[[#This Row],[updated_date]])/7,0)=5,4,ROUNDUP(DAY(tbl_raw_data[[#This Row],[updated_date]])/7,0))</f>
        <v>WEEK 4</v>
      </c>
      <c r="N5601" s="71" t="str">
        <f>UPPER(VLOOKUP(tbl_raw_data[[#This Row],[Analyst]],settings!$A$1:$B$15,2,0))</f>
        <v>ASIF</v>
      </c>
      <c r="O5601" s="71" t="str">
        <f>TRIM(UPPER(tbl_raw_data[[#This Row],[Outcome]]))</f>
        <v>APPROVE</v>
      </c>
      <c r="P5601" s="71" t="str">
        <f>TRIM(UPPER(tbl_raw_data[[#This Row],[Queue Name]]))</f>
        <v>CONSUMER PRE BUREAU</v>
      </c>
      <c r="Q5601" s="71" t="str">
        <f>IF(tbl_raw_data[[#This Row],[time_taken_in_min]]&lt;=settings!$D$2,"SLA_MET","SLA_NOT_MET")</f>
        <v>SLA_MET</v>
      </c>
    </row>
    <row r="5602" spans="1:17" hidden="1" x14ac:dyDescent="0.3">
      <c r="A5602" s="45" t="s">
        <v>6565</v>
      </c>
      <c r="B5602" s="36">
        <v>45166.722951388889</v>
      </c>
      <c r="C5602" s="43">
        <v>45166.730439814812</v>
      </c>
      <c r="D5602" s="15" t="s">
        <v>10</v>
      </c>
      <c r="E5602" s="6" t="s">
        <v>11</v>
      </c>
      <c r="F5602" s="15" t="s">
        <v>25</v>
      </c>
      <c r="G5602" s="9" t="s">
        <v>15</v>
      </c>
      <c r="H5602" s="84" t="str">
        <f t="shared" si="87"/>
        <v>Reason Unknown</v>
      </c>
      <c r="I5602" s="63">
        <f>(tbl_raw_data[[#This Row],[Date Actioned]])-(tbl_raw_data[[#This Row],[Date Tagged]])</f>
        <v>7.4884259229293093E-3</v>
      </c>
      <c r="J5602" s="66">
        <f>HOUR(tbl_raw_data[[#This Row],[time_taken]])*60+MINUTE(tbl_raw_data[[#This Row],[time_taken]])+SECOND(tbl_raw_data[[#This Row],[time_taken]])/60</f>
        <v>10.783333333333333</v>
      </c>
      <c r="K5602" s="68">
        <f>DATE(YEAR(tbl_raw_data[[#This Row],[Date Actioned]]),MONTH(tbl_raw_data[[#This Row],[Date Actioned]]),DAY(tbl_raw_data[[#This Row],[Date Actioned]]))</f>
        <v>45166</v>
      </c>
      <c r="L5602" s="65" t="str">
        <f>UPPER(TEXT(tbl_raw_data[[#This Row],[updated_date]],"MMMM"))</f>
        <v>AUGUST</v>
      </c>
      <c r="M5602" s="65" t="str">
        <f>"WEEK "&amp;IF(ROUNDUP(DAY(tbl_raw_data[[#This Row],[updated_date]])/7,0)=5,4,ROUNDUP(DAY(tbl_raw_data[[#This Row],[updated_date]])/7,0))</f>
        <v>WEEK 4</v>
      </c>
      <c r="N5602" s="71" t="str">
        <f>UPPER(VLOOKUP(tbl_raw_data[[#This Row],[Analyst]],settings!$A$1:$B$15,2,0))</f>
        <v>ASIF</v>
      </c>
      <c r="O5602" s="71" t="str">
        <f>TRIM(UPPER(tbl_raw_data[[#This Row],[Outcome]]))</f>
        <v>APPROVE</v>
      </c>
      <c r="P5602" s="71" t="str">
        <f>TRIM(UPPER(tbl_raw_data[[#This Row],[Queue Name]]))</f>
        <v>CONSUMER EXISTING</v>
      </c>
      <c r="Q5602" s="71" t="str">
        <f>IF(tbl_raw_data[[#This Row],[time_taken_in_min]]&lt;=settings!$D$2,"SLA_MET","SLA_NOT_MET")</f>
        <v>SLA_MET</v>
      </c>
    </row>
    <row r="5603" spans="1:17" hidden="1" x14ac:dyDescent="0.3">
      <c r="A5603" s="45" t="s">
        <v>6566</v>
      </c>
      <c r="B5603" s="36">
        <v>45166.728159722225</v>
      </c>
      <c r="C5603" s="43">
        <v>45166.737164351849</v>
      </c>
      <c r="D5603" s="15" t="s">
        <v>10</v>
      </c>
      <c r="E5603" s="6" t="s">
        <v>18</v>
      </c>
      <c r="F5603" s="15" t="s">
        <v>19</v>
      </c>
      <c r="G5603" s="9" t="s">
        <v>766</v>
      </c>
      <c r="H5603" s="84" t="str">
        <f t="shared" si="87"/>
        <v>Reason Unknown</v>
      </c>
      <c r="I5603" s="63">
        <f>(tbl_raw_data[[#This Row],[Date Actioned]])-(tbl_raw_data[[#This Row],[Date Tagged]])</f>
        <v>9.0046296245418489E-3</v>
      </c>
      <c r="J5603" s="66">
        <f>HOUR(tbl_raw_data[[#This Row],[time_taken]])*60+MINUTE(tbl_raw_data[[#This Row],[time_taken]])+SECOND(tbl_raw_data[[#This Row],[time_taken]])/60</f>
        <v>12.966666666666667</v>
      </c>
      <c r="K5603" s="68">
        <f>DATE(YEAR(tbl_raw_data[[#This Row],[Date Actioned]]),MONTH(tbl_raw_data[[#This Row],[Date Actioned]]),DAY(tbl_raw_data[[#This Row],[Date Actioned]]))</f>
        <v>45166</v>
      </c>
      <c r="L5603" s="65" t="str">
        <f>UPPER(TEXT(tbl_raw_data[[#This Row],[updated_date]],"MMMM"))</f>
        <v>AUGUST</v>
      </c>
      <c r="M5603" s="65" t="str">
        <f>"WEEK "&amp;IF(ROUNDUP(DAY(tbl_raw_data[[#This Row],[updated_date]])/7,0)=5,4,ROUNDUP(DAY(tbl_raw_data[[#This Row],[updated_date]])/7,0))</f>
        <v>WEEK 4</v>
      </c>
      <c r="N5603" s="71" t="str">
        <f>UPPER(VLOOKUP(tbl_raw_data[[#This Row],[Analyst]],settings!$A$1:$B$15,2,0))</f>
        <v>NAVED</v>
      </c>
      <c r="O5603" s="71" t="str">
        <f>TRIM(UPPER(tbl_raw_data[[#This Row],[Outcome]]))</f>
        <v>APPROVE</v>
      </c>
      <c r="P5603" s="71" t="str">
        <f>TRIM(UPPER(tbl_raw_data[[#This Row],[Queue Name]]))</f>
        <v>CONSUMER PRE BUREAU</v>
      </c>
      <c r="Q5603" s="71" t="str">
        <f>IF(tbl_raw_data[[#This Row],[time_taken_in_min]]&lt;=settings!$D$2,"SLA_MET","SLA_NOT_MET")</f>
        <v>SLA_MET</v>
      </c>
    </row>
    <row r="5604" spans="1:17" hidden="1" x14ac:dyDescent="0.3">
      <c r="A5604" s="45" t="s">
        <v>6567</v>
      </c>
      <c r="B5604" s="36">
        <v>45166.733182870368</v>
      </c>
      <c r="C5604" s="43">
        <v>45166.738402777781</v>
      </c>
      <c r="D5604" s="15" t="s">
        <v>10</v>
      </c>
      <c r="E5604" s="6" t="s">
        <v>8</v>
      </c>
      <c r="F5604" s="15" t="s">
        <v>17</v>
      </c>
      <c r="G5604" s="9"/>
      <c r="H5604" s="84" t="str">
        <f t="shared" si="87"/>
        <v>Reason Unknown</v>
      </c>
      <c r="I5604" s="63">
        <f>(tbl_raw_data[[#This Row],[Date Actioned]])-(tbl_raw_data[[#This Row],[Date Tagged]])</f>
        <v>5.2199074125383049E-3</v>
      </c>
      <c r="J5604" s="66">
        <f>HOUR(tbl_raw_data[[#This Row],[time_taken]])*60+MINUTE(tbl_raw_data[[#This Row],[time_taken]])+SECOND(tbl_raw_data[[#This Row],[time_taken]])/60</f>
        <v>7.5166666666666666</v>
      </c>
      <c r="K5604" s="68">
        <f>DATE(YEAR(tbl_raw_data[[#This Row],[Date Actioned]]),MONTH(tbl_raw_data[[#This Row],[Date Actioned]]),DAY(tbl_raw_data[[#This Row],[Date Actioned]]))</f>
        <v>45166</v>
      </c>
      <c r="L5604" s="65" t="str">
        <f>UPPER(TEXT(tbl_raw_data[[#This Row],[updated_date]],"MMMM"))</f>
        <v>AUGUST</v>
      </c>
      <c r="M5604" s="65" t="str">
        <f>"WEEK "&amp;IF(ROUNDUP(DAY(tbl_raw_data[[#This Row],[updated_date]])/7,0)=5,4,ROUNDUP(DAY(tbl_raw_data[[#This Row],[updated_date]])/7,0))</f>
        <v>WEEK 4</v>
      </c>
      <c r="N5604" s="71" t="str">
        <f>UPPER(VLOOKUP(tbl_raw_data[[#This Row],[Analyst]],settings!$A$1:$B$15,2,0))</f>
        <v>MERCEDES</v>
      </c>
      <c r="O5604" s="71" t="str">
        <f>TRIM(UPPER(tbl_raw_data[[#This Row],[Outcome]]))</f>
        <v>APPROVE</v>
      </c>
      <c r="P5604" s="71" t="str">
        <f>TRIM(UPPER(tbl_raw_data[[#This Row],[Queue Name]]))</f>
        <v>CONSUMER POST BUREAU</v>
      </c>
      <c r="Q5604" s="71" t="str">
        <f>IF(tbl_raw_data[[#This Row],[time_taken_in_min]]&lt;=settings!$D$2,"SLA_MET","SLA_NOT_MET")</f>
        <v>SLA_MET</v>
      </c>
    </row>
    <row r="5605" spans="1:17" hidden="1" x14ac:dyDescent="0.3">
      <c r="A5605" s="45" t="s">
        <v>6568</v>
      </c>
      <c r="B5605" s="36">
        <v>45166.735081018516</v>
      </c>
      <c r="C5605" s="43">
        <v>45166.742581018516</v>
      </c>
      <c r="D5605" s="15" t="s">
        <v>10</v>
      </c>
      <c r="E5605" s="6" t="s">
        <v>11</v>
      </c>
      <c r="F5605" s="15" t="s">
        <v>19</v>
      </c>
      <c r="G5605" s="9" t="s">
        <v>15</v>
      </c>
      <c r="H5605" s="84" t="str">
        <f t="shared" si="87"/>
        <v>Reason Unknown</v>
      </c>
      <c r="I5605" s="63">
        <f>(tbl_raw_data[[#This Row],[Date Actioned]])-(tbl_raw_data[[#This Row],[Date Tagged]])</f>
        <v>7.4999999997089617E-3</v>
      </c>
      <c r="J5605" s="66">
        <f>HOUR(tbl_raw_data[[#This Row],[time_taken]])*60+MINUTE(tbl_raw_data[[#This Row],[time_taken]])+SECOND(tbl_raw_data[[#This Row],[time_taken]])/60</f>
        <v>10.8</v>
      </c>
      <c r="K5605" s="68">
        <f>DATE(YEAR(tbl_raw_data[[#This Row],[Date Actioned]]),MONTH(tbl_raw_data[[#This Row],[Date Actioned]]),DAY(tbl_raw_data[[#This Row],[Date Actioned]]))</f>
        <v>45166</v>
      </c>
      <c r="L5605" s="65" t="str">
        <f>UPPER(TEXT(tbl_raw_data[[#This Row],[updated_date]],"MMMM"))</f>
        <v>AUGUST</v>
      </c>
      <c r="M5605" s="65" t="str">
        <f>"WEEK "&amp;IF(ROUNDUP(DAY(tbl_raw_data[[#This Row],[updated_date]])/7,0)=5,4,ROUNDUP(DAY(tbl_raw_data[[#This Row],[updated_date]])/7,0))</f>
        <v>WEEK 4</v>
      </c>
      <c r="N5605" s="71" t="str">
        <f>UPPER(VLOOKUP(tbl_raw_data[[#This Row],[Analyst]],settings!$A$1:$B$15,2,0))</f>
        <v>NAVED</v>
      </c>
      <c r="O5605" s="71" t="str">
        <f>TRIM(UPPER(tbl_raw_data[[#This Row],[Outcome]]))</f>
        <v>APPROVE</v>
      </c>
      <c r="P5605" s="71" t="str">
        <f>TRIM(UPPER(tbl_raw_data[[#This Row],[Queue Name]]))</f>
        <v>CONSUMER EXISTING</v>
      </c>
      <c r="Q5605" s="71" t="str">
        <f>IF(tbl_raw_data[[#This Row],[time_taken_in_min]]&lt;=settings!$D$2,"SLA_MET","SLA_NOT_MET")</f>
        <v>SLA_MET</v>
      </c>
    </row>
    <row r="5606" spans="1:17" hidden="1" x14ac:dyDescent="0.3">
      <c r="A5606" s="45" t="s">
        <v>6569</v>
      </c>
      <c r="B5606" s="36">
        <v>45166.741770833331</v>
      </c>
      <c r="C5606" s="43">
        <v>45166.752928240741</v>
      </c>
      <c r="D5606" s="15" t="s">
        <v>10</v>
      </c>
      <c r="E5606" s="6" t="s">
        <v>8</v>
      </c>
      <c r="F5606" s="15" t="s">
        <v>17</v>
      </c>
      <c r="G5606" s="9"/>
      <c r="H5606" s="84" t="str">
        <f t="shared" si="87"/>
        <v>Reason Unknown</v>
      </c>
      <c r="I5606" s="63">
        <f>(tbl_raw_data[[#This Row],[Date Actioned]])-(tbl_raw_data[[#This Row],[Date Tagged]])</f>
        <v>1.1157407410792075E-2</v>
      </c>
      <c r="J5606" s="66">
        <f>HOUR(tbl_raw_data[[#This Row],[time_taken]])*60+MINUTE(tbl_raw_data[[#This Row],[time_taken]])+SECOND(tbl_raw_data[[#This Row],[time_taken]])/60</f>
        <v>16.066666666666666</v>
      </c>
      <c r="K5606" s="68">
        <f>DATE(YEAR(tbl_raw_data[[#This Row],[Date Actioned]]),MONTH(tbl_raw_data[[#This Row],[Date Actioned]]),DAY(tbl_raw_data[[#This Row],[Date Actioned]]))</f>
        <v>45166</v>
      </c>
      <c r="L5606" s="65" t="str">
        <f>UPPER(TEXT(tbl_raw_data[[#This Row],[updated_date]],"MMMM"))</f>
        <v>AUGUST</v>
      </c>
      <c r="M5606" s="65" t="str">
        <f>"WEEK "&amp;IF(ROUNDUP(DAY(tbl_raw_data[[#This Row],[updated_date]])/7,0)=5,4,ROUNDUP(DAY(tbl_raw_data[[#This Row],[updated_date]])/7,0))</f>
        <v>WEEK 4</v>
      </c>
      <c r="N5606" s="71" t="str">
        <f>UPPER(VLOOKUP(tbl_raw_data[[#This Row],[Analyst]],settings!$A$1:$B$15,2,0))</f>
        <v>MERCEDES</v>
      </c>
      <c r="O5606" s="71" t="str">
        <f>TRIM(UPPER(tbl_raw_data[[#This Row],[Outcome]]))</f>
        <v>APPROVE</v>
      </c>
      <c r="P5606" s="71" t="str">
        <f>TRIM(UPPER(tbl_raw_data[[#This Row],[Queue Name]]))</f>
        <v>CONSUMER POST BUREAU</v>
      </c>
      <c r="Q5606" s="71" t="str">
        <f>IF(tbl_raw_data[[#This Row],[time_taken_in_min]]&lt;=settings!$D$2,"SLA_MET","SLA_NOT_MET")</f>
        <v>SLA_MET</v>
      </c>
    </row>
    <row r="5607" spans="1:17" hidden="1" x14ac:dyDescent="0.3">
      <c r="A5607" s="45" t="s">
        <v>6570</v>
      </c>
      <c r="B5607" s="36">
        <v>45166.741851851853</v>
      </c>
      <c r="C5607" s="43">
        <v>45166.748148148145</v>
      </c>
      <c r="D5607" s="15" t="s">
        <v>10</v>
      </c>
      <c r="E5607" s="6" t="s">
        <v>11</v>
      </c>
      <c r="F5607" s="15" t="s">
        <v>19</v>
      </c>
      <c r="G5607" s="9" t="s">
        <v>15</v>
      </c>
      <c r="H5607" s="84" t="str">
        <f t="shared" si="87"/>
        <v>Reason Unknown</v>
      </c>
      <c r="I5607" s="63">
        <f>(tbl_raw_data[[#This Row],[Date Actioned]])-(tbl_raw_data[[#This Row],[Date Tagged]])</f>
        <v>6.2962962911115028E-3</v>
      </c>
      <c r="J5607" s="66">
        <f>HOUR(tbl_raw_data[[#This Row],[time_taken]])*60+MINUTE(tbl_raw_data[[#This Row],[time_taken]])+SECOND(tbl_raw_data[[#This Row],[time_taken]])/60</f>
        <v>9.0666666666666664</v>
      </c>
      <c r="K5607" s="68">
        <f>DATE(YEAR(tbl_raw_data[[#This Row],[Date Actioned]]),MONTH(tbl_raw_data[[#This Row],[Date Actioned]]),DAY(tbl_raw_data[[#This Row],[Date Actioned]]))</f>
        <v>45166</v>
      </c>
      <c r="L5607" s="65" t="str">
        <f>UPPER(TEXT(tbl_raw_data[[#This Row],[updated_date]],"MMMM"))</f>
        <v>AUGUST</v>
      </c>
      <c r="M5607" s="65" t="str">
        <f>"WEEK "&amp;IF(ROUNDUP(DAY(tbl_raw_data[[#This Row],[updated_date]])/7,0)=5,4,ROUNDUP(DAY(tbl_raw_data[[#This Row],[updated_date]])/7,0))</f>
        <v>WEEK 4</v>
      </c>
      <c r="N5607" s="71" t="str">
        <f>UPPER(VLOOKUP(tbl_raw_data[[#This Row],[Analyst]],settings!$A$1:$B$15,2,0))</f>
        <v>NAVED</v>
      </c>
      <c r="O5607" s="71" t="str">
        <f>TRIM(UPPER(tbl_raw_data[[#This Row],[Outcome]]))</f>
        <v>APPROVE</v>
      </c>
      <c r="P5607" s="71" t="str">
        <f>TRIM(UPPER(tbl_raw_data[[#This Row],[Queue Name]]))</f>
        <v>CONSUMER EXISTING</v>
      </c>
      <c r="Q5607" s="71" t="str">
        <f>IF(tbl_raw_data[[#This Row],[time_taken_in_min]]&lt;=settings!$D$2,"SLA_MET","SLA_NOT_MET")</f>
        <v>SLA_MET</v>
      </c>
    </row>
    <row r="5608" spans="1:17" hidden="1" x14ac:dyDescent="0.3">
      <c r="A5608" s="45" t="s">
        <v>6571</v>
      </c>
      <c r="B5608" s="36">
        <v>45166.746516203704</v>
      </c>
      <c r="C5608" s="43">
        <v>45166.763877314814</v>
      </c>
      <c r="D5608" s="15" t="s">
        <v>10</v>
      </c>
      <c r="E5608" s="6" t="s">
        <v>8</v>
      </c>
      <c r="F5608" s="15" t="s">
        <v>12</v>
      </c>
      <c r="G5608" s="9" t="s">
        <v>15</v>
      </c>
      <c r="H5608" s="84" t="str">
        <f t="shared" si="87"/>
        <v>Reason Unknown</v>
      </c>
      <c r="I5608" s="63">
        <f>(tbl_raw_data[[#This Row],[Date Actioned]])-(tbl_raw_data[[#This Row],[Date Tagged]])</f>
        <v>1.7361111109494232E-2</v>
      </c>
      <c r="J5608" s="66">
        <f>HOUR(tbl_raw_data[[#This Row],[time_taken]])*60+MINUTE(tbl_raw_data[[#This Row],[time_taken]])+SECOND(tbl_raw_data[[#This Row],[time_taken]])/60</f>
        <v>25</v>
      </c>
      <c r="K5608" s="68">
        <f>DATE(YEAR(tbl_raw_data[[#This Row],[Date Actioned]]),MONTH(tbl_raw_data[[#This Row],[Date Actioned]]),DAY(tbl_raw_data[[#This Row],[Date Actioned]]))</f>
        <v>45166</v>
      </c>
      <c r="L5608" s="65" t="str">
        <f>UPPER(TEXT(tbl_raw_data[[#This Row],[updated_date]],"MMMM"))</f>
        <v>AUGUST</v>
      </c>
      <c r="M5608" s="65" t="str">
        <f>"WEEK "&amp;IF(ROUNDUP(DAY(tbl_raw_data[[#This Row],[updated_date]])/7,0)=5,4,ROUNDUP(DAY(tbl_raw_data[[#This Row],[updated_date]])/7,0))</f>
        <v>WEEK 4</v>
      </c>
      <c r="N5608" s="71" t="str">
        <f>UPPER(VLOOKUP(tbl_raw_data[[#This Row],[Analyst]],settings!$A$1:$B$15,2,0))</f>
        <v>NITESH</v>
      </c>
      <c r="O5608" s="71" t="str">
        <f>TRIM(UPPER(tbl_raw_data[[#This Row],[Outcome]]))</f>
        <v>APPROVE</v>
      </c>
      <c r="P5608" s="71" t="str">
        <f>TRIM(UPPER(tbl_raw_data[[#This Row],[Queue Name]]))</f>
        <v>CONSUMER POST BUREAU</v>
      </c>
      <c r="Q5608" s="71" t="str">
        <f>IF(tbl_raw_data[[#This Row],[time_taken_in_min]]&lt;=settings!$D$2,"SLA_MET","SLA_NOT_MET")</f>
        <v>SLA_NOT_MET</v>
      </c>
    </row>
    <row r="5609" spans="1:17" hidden="1" x14ac:dyDescent="0.3">
      <c r="A5609" s="45" t="s">
        <v>6572</v>
      </c>
      <c r="B5609" s="36">
        <v>45166.747175925928</v>
      </c>
      <c r="C5609" s="43">
        <v>45166.768182870372</v>
      </c>
      <c r="D5609" s="15" t="s">
        <v>10</v>
      </c>
      <c r="E5609" s="6" t="s">
        <v>8</v>
      </c>
      <c r="F5609" s="15" t="s">
        <v>14</v>
      </c>
      <c r="G5609" s="9" t="s">
        <v>15</v>
      </c>
      <c r="H5609" s="84" t="str">
        <f t="shared" si="87"/>
        <v>Reason Unknown</v>
      </c>
      <c r="I5609" s="63">
        <f>(tbl_raw_data[[#This Row],[Date Actioned]])-(tbl_raw_data[[#This Row],[Date Tagged]])</f>
        <v>2.1006944443797693E-2</v>
      </c>
      <c r="J5609" s="66">
        <f>HOUR(tbl_raw_data[[#This Row],[time_taken]])*60+MINUTE(tbl_raw_data[[#This Row],[time_taken]])+SECOND(tbl_raw_data[[#This Row],[time_taken]])/60</f>
        <v>30.25</v>
      </c>
      <c r="K5609" s="68">
        <f>DATE(YEAR(tbl_raw_data[[#This Row],[Date Actioned]]),MONTH(tbl_raw_data[[#This Row],[Date Actioned]]),DAY(tbl_raw_data[[#This Row],[Date Actioned]]))</f>
        <v>45166</v>
      </c>
      <c r="L5609" s="65" t="str">
        <f>UPPER(TEXT(tbl_raw_data[[#This Row],[updated_date]],"MMMM"))</f>
        <v>AUGUST</v>
      </c>
      <c r="M5609" s="65" t="str">
        <f>"WEEK "&amp;IF(ROUNDUP(DAY(tbl_raw_data[[#This Row],[updated_date]])/7,0)=5,4,ROUNDUP(DAY(tbl_raw_data[[#This Row],[updated_date]])/7,0))</f>
        <v>WEEK 4</v>
      </c>
      <c r="N5609" s="71" t="str">
        <f>UPPER(VLOOKUP(tbl_raw_data[[#This Row],[Analyst]],settings!$A$1:$B$15,2,0))</f>
        <v>CAMROON</v>
      </c>
      <c r="O5609" s="71" t="str">
        <f>TRIM(UPPER(tbl_raw_data[[#This Row],[Outcome]]))</f>
        <v>APPROVE</v>
      </c>
      <c r="P5609" s="71" t="str">
        <f>TRIM(UPPER(tbl_raw_data[[#This Row],[Queue Name]]))</f>
        <v>CONSUMER POST BUREAU</v>
      </c>
      <c r="Q5609" s="71" t="str">
        <f>IF(tbl_raw_data[[#This Row],[time_taken_in_min]]&lt;=settings!$D$2,"SLA_MET","SLA_NOT_MET")</f>
        <v>SLA_NOT_MET</v>
      </c>
    </row>
    <row r="5610" spans="1:17" hidden="1" x14ac:dyDescent="0.3">
      <c r="A5610" s="45" t="s">
        <v>6573</v>
      </c>
      <c r="B5610" s="36">
        <v>45166.775439814817</v>
      </c>
      <c r="C5610" s="43">
        <v>45166.782233796293</v>
      </c>
      <c r="D5610" s="15" t="s">
        <v>10</v>
      </c>
      <c r="E5610" s="6" t="s">
        <v>11</v>
      </c>
      <c r="F5610" s="15" t="s">
        <v>17</v>
      </c>
      <c r="G5610" s="9"/>
      <c r="H5610" s="84" t="str">
        <f t="shared" si="87"/>
        <v>Reason Unknown</v>
      </c>
      <c r="I5610" s="63">
        <f>(tbl_raw_data[[#This Row],[Date Actioned]])-(tbl_raw_data[[#This Row],[Date Tagged]])</f>
        <v>6.7939814762212336E-3</v>
      </c>
      <c r="J5610" s="66">
        <f>HOUR(tbl_raw_data[[#This Row],[time_taken]])*60+MINUTE(tbl_raw_data[[#This Row],[time_taken]])+SECOND(tbl_raw_data[[#This Row],[time_taken]])/60</f>
        <v>9.7833333333333332</v>
      </c>
      <c r="K5610" s="68">
        <f>DATE(YEAR(tbl_raw_data[[#This Row],[Date Actioned]]),MONTH(tbl_raw_data[[#This Row],[Date Actioned]]),DAY(tbl_raw_data[[#This Row],[Date Actioned]]))</f>
        <v>45166</v>
      </c>
      <c r="L5610" s="65" t="str">
        <f>UPPER(TEXT(tbl_raw_data[[#This Row],[updated_date]],"MMMM"))</f>
        <v>AUGUST</v>
      </c>
      <c r="M5610" s="65" t="str">
        <f>"WEEK "&amp;IF(ROUNDUP(DAY(tbl_raw_data[[#This Row],[updated_date]])/7,0)=5,4,ROUNDUP(DAY(tbl_raw_data[[#This Row],[updated_date]])/7,0))</f>
        <v>WEEK 4</v>
      </c>
      <c r="N5610" s="71" t="str">
        <f>UPPER(VLOOKUP(tbl_raw_data[[#This Row],[Analyst]],settings!$A$1:$B$15,2,0))</f>
        <v>MERCEDES</v>
      </c>
      <c r="O5610" s="71" t="str">
        <f>TRIM(UPPER(tbl_raw_data[[#This Row],[Outcome]]))</f>
        <v>APPROVE</v>
      </c>
      <c r="P5610" s="71" t="str">
        <f>TRIM(UPPER(tbl_raw_data[[#This Row],[Queue Name]]))</f>
        <v>CONSUMER EXISTING</v>
      </c>
      <c r="Q5610" s="71" t="str">
        <f>IF(tbl_raw_data[[#This Row],[time_taken_in_min]]&lt;=settings!$D$2,"SLA_MET","SLA_NOT_MET")</f>
        <v>SLA_MET</v>
      </c>
    </row>
    <row r="5611" spans="1:17" hidden="1" x14ac:dyDescent="0.3">
      <c r="A5611" s="45" t="s">
        <v>6574</v>
      </c>
      <c r="B5611" s="36">
        <v>45166.777407407404</v>
      </c>
      <c r="C5611" s="43">
        <v>45166.782106481478</v>
      </c>
      <c r="D5611" s="15" t="s">
        <v>10</v>
      </c>
      <c r="E5611" s="6" t="s">
        <v>18</v>
      </c>
      <c r="F5611" s="15" t="s">
        <v>19</v>
      </c>
      <c r="G5611" s="9" t="s">
        <v>30</v>
      </c>
      <c r="H5611" s="84" t="str">
        <f t="shared" si="87"/>
        <v>Reason Unknown</v>
      </c>
      <c r="I5611" s="63">
        <f>(tbl_raw_data[[#This Row],[Date Actioned]])-(tbl_raw_data[[#This Row],[Date Tagged]])</f>
        <v>4.6990740738692693E-3</v>
      </c>
      <c r="J5611" s="66">
        <f>HOUR(tbl_raw_data[[#This Row],[time_taken]])*60+MINUTE(tbl_raw_data[[#This Row],[time_taken]])+SECOND(tbl_raw_data[[#This Row],[time_taken]])/60</f>
        <v>6.7666666666666666</v>
      </c>
      <c r="K5611" s="68">
        <f>DATE(YEAR(tbl_raw_data[[#This Row],[Date Actioned]]),MONTH(tbl_raw_data[[#This Row],[Date Actioned]]),DAY(tbl_raw_data[[#This Row],[Date Actioned]]))</f>
        <v>45166</v>
      </c>
      <c r="L5611" s="65" t="str">
        <f>UPPER(TEXT(tbl_raw_data[[#This Row],[updated_date]],"MMMM"))</f>
        <v>AUGUST</v>
      </c>
      <c r="M5611" s="65" t="str">
        <f>"WEEK "&amp;IF(ROUNDUP(DAY(tbl_raw_data[[#This Row],[updated_date]])/7,0)=5,4,ROUNDUP(DAY(tbl_raw_data[[#This Row],[updated_date]])/7,0))</f>
        <v>WEEK 4</v>
      </c>
      <c r="N5611" s="71" t="str">
        <f>UPPER(VLOOKUP(tbl_raw_data[[#This Row],[Analyst]],settings!$A$1:$B$15,2,0))</f>
        <v>NAVED</v>
      </c>
      <c r="O5611" s="71" t="str">
        <f>TRIM(UPPER(tbl_raw_data[[#This Row],[Outcome]]))</f>
        <v>APPROVE</v>
      </c>
      <c r="P5611" s="71" t="str">
        <f>TRIM(UPPER(tbl_raw_data[[#This Row],[Queue Name]]))</f>
        <v>CONSUMER PRE BUREAU</v>
      </c>
      <c r="Q5611" s="71" t="str">
        <f>IF(tbl_raw_data[[#This Row],[time_taken_in_min]]&lt;=settings!$D$2,"SLA_MET","SLA_NOT_MET")</f>
        <v>SLA_MET</v>
      </c>
    </row>
    <row r="5612" spans="1:17" hidden="1" x14ac:dyDescent="0.3">
      <c r="A5612" s="45" t="s">
        <v>6575</v>
      </c>
      <c r="B5612" s="36">
        <v>45166.777696759258</v>
      </c>
      <c r="C5612" s="43">
        <v>45166.789467592593</v>
      </c>
      <c r="D5612" s="15" t="s">
        <v>10</v>
      </c>
      <c r="E5612" s="6" t="s">
        <v>8</v>
      </c>
      <c r="F5612" s="15" t="s">
        <v>114</v>
      </c>
      <c r="G5612" s="9" t="s">
        <v>15</v>
      </c>
      <c r="H5612" s="84" t="str">
        <f t="shared" si="87"/>
        <v>Reason Unknown</v>
      </c>
      <c r="I5612" s="63">
        <f>(tbl_raw_data[[#This Row],[Date Actioned]])-(tbl_raw_data[[#This Row],[Date Tagged]])</f>
        <v>1.1770833334594499E-2</v>
      </c>
      <c r="J5612" s="66">
        <f>HOUR(tbl_raw_data[[#This Row],[time_taken]])*60+MINUTE(tbl_raw_data[[#This Row],[time_taken]])+SECOND(tbl_raw_data[[#This Row],[time_taken]])/60</f>
        <v>16.95</v>
      </c>
      <c r="K5612" s="68">
        <f>DATE(YEAR(tbl_raw_data[[#This Row],[Date Actioned]]),MONTH(tbl_raw_data[[#This Row],[Date Actioned]]),DAY(tbl_raw_data[[#This Row],[Date Actioned]]))</f>
        <v>45166</v>
      </c>
      <c r="L5612" s="65" t="str">
        <f>UPPER(TEXT(tbl_raw_data[[#This Row],[updated_date]],"MMMM"))</f>
        <v>AUGUST</v>
      </c>
      <c r="M5612" s="65" t="str">
        <f>"WEEK "&amp;IF(ROUNDUP(DAY(tbl_raw_data[[#This Row],[updated_date]])/7,0)=5,4,ROUNDUP(DAY(tbl_raw_data[[#This Row],[updated_date]])/7,0))</f>
        <v>WEEK 4</v>
      </c>
      <c r="N5612" s="71" t="str">
        <f>UPPER(VLOOKUP(tbl_raw_data[[#This Row],[Analyst]],settings!$A$1:$B$15,2,0))</f>
        <v>FARDIN</v>
      </c>
      <c r="O5612" s="71" t="str">
        <f>TRIM(UPPER(tbl_raw_data[[#This Row],[Outcome]]))</f>
        <v>APPROVE</v>
      </c>
      <c r="P5612" s="71" t="str">
        <f>TRIM(UPPER(tbl_raw_data[[#This Row],[Queue Name]]))</f>
        <v>CONSUMER POST BUREAU</v>
      </c>
      <c r="Q5612" s="71" t="str">
        <f>IF(tbl_raw_data[[#This Row],[time_taken_in_min]]&lt;=settings!$D$2,"SLA_MET","SLA_NOT_MET")</f>
        <v>SLA_MET</v>
      </c>
    </row>
    <row r="5613" spans="1:17" hidden="1" x14ac:dyDescent="0.3">
      <c r="A5613" s="45" t="s">
        <v>6576</v>
      </c>
      <c r="B5613" s="36">
        <v>45166.794606481482</v>
      </c>
      <c r="C5613" s="43">
        <v>45166.797847222224</v>
      </c>
      <c r="D5613" s="15" t="s">
        <v>10</v>
      </c>
      <c r="E5613" s="6" t="s">
        <v>11</v>
      </c>
      <c r="F5613" s="15" t="s">
        <v>14</v>
      </c>
      <c r="G5613" s="9" t="s">
        <v>390</v>
      </c>
      <c r="H5613" s="84" t="str">
        <f t="shared" si="87"/>
        <v>Reason Unknown</v>
      </c>
      <c r="I5613" s="63">
        <f>(tbl_raw_data[[#This Row],[Date Actioned]])-(tbl_raw_data[[#This Row],[Date Tagged]])</f>
        <v>3.2407407416030765E-3</v>
      </c>
      <c r="J5613" s="66">
        <f>HOUR(tbl_raw_data[[#This Row],[time_taken]])*60+MINUTE(tbl_raw_data[[#This Row],[time_taken]])+SECOND(tbl_raw_data[[#This Row],[time_taken]])/60</f>
        <v>4.666666666666667</v>
      </c>
      <c r="K5613" s="68">
        <f>DATE(YEAR(tbl_raw_data[[#This Row],[Date Actioned]]),MONTH(tbl_raw_data[[#This Row],[Date Actioned]]),DAY(tbl_raw_data[[#This Row],[Date Actioned]]))</f>
        <v>45166</v>
      </c>
      <c r="L5613" s="65" t="str">
        <f>UPPER(TEXT(tbl_raw_data[[#This Row],[updated_date]],"MMMM"))</f>
        <v>AUGUST</v>
      </c>
      <c r="M5613" s="65" t="str">
        <f>"WEEK "&amp;IF(ROUNDUP(DAY(tbl_raw_data[[#This Row],[updated_date]])/7,0)=5,4,ROUNDUP(DAY(tbl_raw_data[[#This Row],[updated_date]])/7,0))</f>
        <v>WEEK 4</v>
      </c>
      <c r="N5613" s="71" t="str">
        <f>UPPER(VLOOKUP(tbl_raw_data[[#This Row],[Analyst]],settings!$A$1:$B$15,2,0))</f>
        <v>CAMROON</v>
      </c>
      <c r="O5613" s="71" t="str">
        <f>TRIM(UPPER(tbl_raw_data[[#This Row],[Outcome]]))</f>
        <v>APPROVE</v>
      </c>
      <c r="P5613" s="71" t="str">
        <f>TRIM(UPPER(tbl_raw_data[[#This Row],[Queue Name]]))</f>
        <v>CONSUMER EXISTING</v>
      </c>
      <c r="Q5613" s="71" t="str">
        <f>IF(tbl_raw_data[[#This Row],[time_taken_in_min]]&lt;=settings!$D$2,"SLA_MET","SLA_NOT_MET")</f>
        <v>SLA_MET</v>
      </c>
    </row>
    <row r="5614" spans="1:17" hidden="1" x14ac:dyDescent="0.3">
      <c r="A5614" s="45" t="s">
        <v>6577</v>
      </c>
      <c r="B5614" s="36">
        <v>45166.796064814815</v>
      </c>
      <c r="C5614" s="43">
        <v>45166.811342592591</v>
      </c>
      <c r="D5614" s="15" t="s">
        <v>10</v>
      </c>
      <c r="E5614" s="6" t="s">
        <v>8</v>
      </c>
      <c r="F5614" s="15" t="s">
        <v>17</v>
      </c>
      <c r="G5614" s="9"/>
      <c r="H5614" s="84" t="str">
        <f t="shared" si="87"/>
        <v>Reason Unknown</v>
      </c>
      <c r="I5614" s="63">
        <f>(tbl_raw_data[[#This Row],[Date Actioned]])-(tbl_raw_data[[#This Row],[Date Tagged]])</f>
        <v>1.5277777776645962E-2</v>
      </c>
      <c r="J5614" s="66">
        <f>HOUR(tbl_raw_data[[#This Row],[time_taken]])*60+MINUTE(tbl_raw_data[[#This Row],[time_taken]])+SECOND(tbl_raw_data[[#This Row],[time_taken]])/60</f>
        <v>22</v>
      </c>
      <c r="K5614" s="68">
        <f>DATE(YEAR(tbl_raw_data[[#This Row],[Date Actioned]]),MONTH(tbl_raw_data[[#This Row],[Date Actioned]]),DAY(tbl_raw_data[[#This Row],[Date Actioned]]))</f>
        <v>45166</v>
      </c>
      <c r="L5614" s="65" t="str">
        <f>UPPER(TEXT(tbl_raw_data[[#This Row],[updated_date]],"MMMM"))</f>
        <v>AUGUST</v>
      </c>
      <c r="M5614" s="65" t="str">
        <f>"WEEK "&amp;IF(ROUNDUP(DAY(tbl_raw_data[[#This Row],[updated_date]])/7,0)=5,4,ROUNDUP(DAY(tbl_raw_data[[#This Row],[updated_date]])/7,0))</f>
        <v>WEEK 4</v>
      </c>
      <c r="N5614" s="71" t="str">
        <f>UPPER(VLOOKUP(tbl_raw_data[[#This Row],[Analyst]],settings!$A$1:$B$15,2,0))</f>
        <v>MERCEDES</v>
      </c>
      <c r="O5614" s="71" t="str">
        <f>TRIM(UPPER(tbl_raw_data[[#This Row],[Outcome]]))</f>
        <v>APPROVE</v>
      </c>
      <c r="P5614" s="71" t="str">
        <f>TRIM(UPPER(tbl_raw_data[[#This Row],[Queue Name]]))</f>
        <v>CONSUMER POST BUREAU</v>
      </c>
      <c r="Q5614" s="71" t="str">
        <f>IF(tbl_raw_data[[#This Row],[time_taken_in_min]]&lt;=settings!$D$2,"SLA_MET","SLA_NOT_MET")</f>
        <v>SLA_NOT_MET</v>
      </c>
    </row>
    <row r="5615" spans="1:17" hidden="1" x14ac:dyDescent="0.3">
      <c r="A5615" s="45" t="s">
        <v>6578</v>
      </c>
      <c r="B5615" s="36">
        <v>45166.796469907407</v>
      </c>
      <c r="C5615" s="43">
        <v>45166.803865740738</v>
      </c>
      <c r="D5615" s="15" t="s">
        <v>10</v>
      </c>
      <c r="E5615" s="6" t="s">
        <v>11</v>
      </c>
      <c r="F5615" s="15" t="s">
        <v>14</v>
      </c>
      <c r="G5615" s="9" t="s">
        <v>15</v>
      </c>
      <c r="H5615" s="84" t="str">
        <f t="shared" si="87"/>
        <v>Reason Unknown</v>
      </c>
      <c r="I5615" s="63">
        <f>(tbl_raw_data[[#This Row],[Date Actioned]])-(tbl_raw_data[[#This Row],[Date Tagged]])</f>
        <v>7.3958333305199631E-3</v>
      </c>
      <c r="J5615" s="66">
        <f>HOUR(tbl_raw_data[[#This Row],[time_taken]])*60+MINUTE(tbl_raw_data[[#This Row],[time_taken]])+SECOND(tbl_raw_data[[#This Row],[time_taken]])/60</f>
        <v>10.65</v>
      </c>
      <c r="K5615" s="68">
        <f>DATE(YEAR(tbl_raw_data[[#This Row],[Date Actioned]]),MONTH(tbl_raw_data[[#This Row],[Date Actioned]]),DAY(tbl_raw_data[[#This Row],[Date Actioned]]))</f>
        <v>45166</v>
      </c>
      <c r="L5615" s="65" t="str">
        <f>UPPER(TEXT(tbl_raw_data[[#This Row],[updated_date]],"MMMM"))</f>
        <v>AUGUST</v>
      </c>
      <c r="M5615" s="65" t="str">
        <f>"WEEK "&amp;IF(ROUNDUP(DAY(tbl_raw_data[[#This Row],[updated_date]])/7,0)=5,4,ROUNDUP(DAY(tbl_raw_data[[#This Row],[updated_date]])/7,0))</f>
        <v>WEEK 4</v>
      </c>
      <c r="N5615" s="71" t="str">
        <f>UPPER(VLOOKUP(tbl_raw_data[[#This Row],[Analyst]],settings!$A$1:$B$15,2,0))</f>
        <v>CAMROON</v>
      </c>
      <c r="O5615" s="71" t="str">
        <f>TRIM(UPPER(tbl_raw_data[[#This Row],[Outcome]]))</f>
        <v>APPROVE</v>
      </c>
      <c r="P5615" s="71" t="str">
        <f>TRIM(UPPER(tbl_raw_data[[#This Row],[Queue Name]]))</f>
        <v>CONSUMER EXISTING</v>
      </c>
      <c r="Q5615" s="71" t="str">
        <f>IF(tbl_raw_data[[#This Row],[time_taken_in_min]]&lt;=settings!$D$2,"SLA_MET","SLA_NOT_MET")</f>
        <v>SLA_MET</v>
      </c>
    </row>
    <row r="5616" spans="1:17" hidden="1" x14ac:dyDescent="0.3">
      <c r="A5616" s="45" t="s">
        <v>6579</v>
      </c>
      <c r="B5616" s="36">
        <v>45166.798182870371</v>
      </c>
      <c r="C5616" s="43">
        <v>45166.805798611109</v>
      </c>
      <c r="D5616" s="15" t="s">
        <v>10</v>
      </c>
      <c r="E5616" s="6" t="s">
        <v>11</v>
      </c>
      <c r="F5616" s="15" t="s">
        <v>19</v>
      </c>
      <c r="G5616" s="9" t="s">
        <v>23</v>
      </c>
      <c r="H5616" s="84" t="str">
        <f t="shared" si="87"/>
        <v>Reason Unknown</v>
      </c>
      <c r="I5616" s="63">
        <f>(tbl_raw_data[[#This Row],[Date Actioned]])-(tbl_raw_data[[#This Row],[Date Tagged]])</f>
        <v>7.6157407384016551E-3</v>
      </c>
      <c r="J5616" s="66">
        <f>HOUR(tbl_raw_data[[#This Row],[time_taken]])*60+MINUTE(tbl_raw_data[[#This Row],[time_taken]])+SECOND(tbl_raw_data[[#This Row],[time_taken]])/60</f>
        <v>10.966666666666667</v>
      </c>
      <c r="K5616" s="68">
        <f>DATE(YEAR(tbl_raw_data[[#This Row],[Date Actioned]]),MONTH(tbl_raw_data[[#This Row],[Date Actioned]]),DAY(tbl_raw_data[[#This Row],[Date Actioned]]))</f>
        <v>45166</v>
      </c>
      <c r="L5616" s="65" t="str">
        <f>UPPER(TEXT(tbl_raw_data[[#This Row],[updated_date]],"MMMM"))</f>
        <v>AUGUST</v>
      </c>
      <c r="M5616" s="65" t="str">
        <f>"WEEK "&amp;IF(ROUNDUP(DAY(tbl_raw_data[[#This Row],[updated_date]])/7,0)=5,4,ROUNDUP(DAY(tbl_raw_data[[#This Row],[updated_date]])/7,0))</f>
        <v>WEEK 4</v>
      </c>
      <c r="N5616" s="71" t="str">
        <f>UPPER(VLOOKUP(tbl_raw_data[[#This Row],[Analyst]],settings!$A$1:$B$15,2,0))</f>
        <v>NAVED</v>
      </c>
      <c r="O5616" s="71" t="str">
        <f>TRIM(UPPER(tbl_raw_data[[#This Row],[Outcome]]))</f>
        <v>APPROVE</v>
      </c>
      <c r="P5616" s="71" t="str">
        <f>TRIM(UPPER(tbl_raw_data[[#This Row],[Queue Name]]))</f>
        <v>CONSUMER EXISTING</v>
      </c>
      <c r="Q5616" s="71" t="str">
        <f>IF(tbl_raw_data[[#This Row],[time_taken_in_min]]&lt;=settings!$D$2,"SLA_MET","SLA_NOT_MET")</f>
        <v>SLA_MET</v>
      </c>
    </row>
    <row r="5617" spans="1:17" hidden="1" x14ac:dyDescent="0.3">
      <c r="A5617" s="45" t="s">
        <v>6580</v>
      </c>
      <c r="B5617" s="36">
        <v>45166.798530092594</v>
      </c>
      <c r="C5617" s="43">
        <v>45166.814687500002</v>
      </c>
      <c r="D5617" s="15" t="s">
        <v>10</v>
      </c>
      <c r="E5617" s="6" t="s">
        <v>11</v>
      </c>
      <c r="F5617" s="15" t="s">
        <v>114</v>
      </c>
      <c r="G5617" s="9"/>
      <c r="H5617" s="84" t="str">
        <f t="shared" si="87"/>
        <v>Reason Unknown</v>
      </c>
      <c r="I5617" s="63">
        <f>(tbl_raw_data[[#This Row],[Date Actioned]])-(tbl_raw_data[[#This Row],[Date Tagged]])</f>
        <v>1.615740740817273E-2</v>
      </c>
      <c r="J5617" s="66">
        <f>HOUR(tbl_raw_data[[#This Row],[time_taken]])*60+MINUTE(tbl_raw_data[[#This Row],[time_taken]])+SECOND(tbl_raw_data[[#This Row],[time_taken]])/60</f>
        <v>23.266666666666666</v>
      </c>
      <c r="K5617" s="68">
        <f>DATE(YEAR(tbl_raw_data[[#This Row],[Date Actioned]]),MONTH(tbl_raw_data[[#This Row],[Date Actioned]]),DAY(tbl_raw_data[[#This Row],[Date Actioned]]))</f>
        <v>45166</v>
      </c>
      <c r="L5617" s="65" t="str">
        <f>UPPER(TEXT(tbl_raw_data[[#This Row],[updated_date]],"MMMM"))</f>
        <v>AUGUST</v>
      </c>
      <c r="M5617" s="65" t="str">
        <f>"WEEK "&amp;IF(ROUNDUP(DAY(tbl_raw_data[[#This Row],[updated_date]])/7,0)=5,4,ROUNDUP(DAY(tbl_raw_data[[#This Row],[updated_date]])/7,0))</f>
        <v>WEEK 4</v>
      </c>
      <c r="N5617" s="71" t="str">
        <f>UPPER(VLOOKUP(tbl_raw_data[[#This Row],[Analyst]],settings!$A$1:$B$15,2,0))</f>
        <v>FARDIN</v>
      </c>
      <c r="O5617" s="71" t="str">
        <f>TRIM(UPPER(tbl_raw_data[[#This Row],[Outcome]]))</f>
        <v>APPROVE</v>
      </c>
      <c r="P5617" s="71" t="str">
        <f>TRIM(UPPER(tbl_raw_data[[#This Row],[Queue Name]]))</f>
        <v>CONSUMER EXISTING</v>
      </c>
      <c r="Q5617" s="71" t="str">
        <f>IF(tbl_raw_data[[#This Row],[time_taken_in_min]]&lt;=settings!$D$2,"SLA_MET","SLA_NOT_MET")</f>
        <v>SLA_NOT_MET</v>
      </c>
    </row>
    <row r="5618" spans="1:17" hidden="1" x14ac:dyDescent="0.3">
      <c r="A5618" s="45" t="s">
        <v>6581</v>
      </c>
      <c r="B5618" s="36">
        <v>45166.798842592594</v>
      </c>
      <c r="C5618" s="43">
        <v>45166.80914351852</v>
      </c>
      <c r="D5618" s="15" t="s">
        <v>10</v>
      </c>
      <c r="E5618" s="6" t="s">
        <v>11</v>
      </c>
      <c r="F5618" s="15" t="s">
        <v>19</v>
      </c>
      <c r="G5618" s="9" t="s">
        <v>15</v>
      </c>
      <c r="H5618" s="84" t="str">
        <f t="shared" si="87"/>
        <v>Reason Unknown</v>
      </c>
      <c r="I5618" s="63">
        <f>(tbl_raw_data[[#This Row],[Date Actioned]])-(tbl_raw_data[[#This Row],[Date Tagged]])</f>
        <v>1.0300925925548654E-2</v>
      </c>
      <c r="J5618" s="66">
        <f>HOUR(tbl_raw_data[[#This Row],[time_taken]])*60+MINUTE(tbl_raw_data[[#This Row],[time_taken]])+SECOND(tbl_raw_data[[#This Row],[time_taken]])/60</f>
        <v>14.833333333333334</v>
      </c>
      <c r="K5618" s="68">
        <f>DATE(YEAR(tbl_raw_data[[#This Row],[Date Actioned]]),MONTH(tbl_raw_data[[#This Row],[Date Actioned]]),DAY(tbl_raw_data[[#This Row],[Date Actioned]]))</f>
        <v>45166</v>
      </c>
      <c r="L5618" s="65" t="str">
        <f>UPPER(TEXT(tbl_raw_data[[#This Row],[updated_date]],"MMMM"))</f>
        <v>AUGUST</v>
      </c>
      <c r="M5618" s="65" t="str">
        <f>"WEEK "&amp;IF(ROUNDUP(DAY(tbl_raw_data[[#This Row],[updated_date]])/7,0)=5,4,ROUNDUP(DAY(tbl_raw_data[[#This Row],[updated_date]])/7,0))</f>
        <v>WEEK 4</v>
      </c>
      <c r="N5618" s="71" t="str">
        <f>UPPER(VLOOKUP(tbl_raw_data[[#This Row],[Analyst]],settings!$A$1:$B$15,2,0))</f>
        <v>NAVED</v>
      </c>
      <c r="O5618" s="71" t="str">
        <f>TRIM(UPPER(tbl_raw_data[[#This Row],[Outcome]]))</f>
        <v>APPROVE</v>
      </c>
      <c r="P5618" s="71" t="str">
        <f>TRIM(UPPER(tbl_raw_data[[#This Row],[Queue Name]]))</f>
        <v>CONSUMER EXISTING</v>
      </c>
      <c r="Q5618" s="71" t="str">
        <f>IF(tbl_raw_data[[#This Row],[time_taken_in_min]]&lt;=settings!$D$2,"SLA_MET","SLA_NOT_MET")</f>
        <v>SLA_MET</v>
      </c>
    </row>
    <row r="5619" spans="1:17" hidden="1" x14ac:dyDescent="0.3">
      <c r="A5619" s="45" t="s">
        <v>6582</v>
      </c>
      <c r="B5619" s="36">
        <v>45166.79991898148</v>
      </c>
      <c r="C5619" s="43">
        <v>45166.814953703702</v>
      </c>
      <c r="D5619" s="15" t="s">
        <v>10</v>
      </c>
      <c r="E5619" s="6" t="s">
        <v>11</v>
      </c>
      <c r="F5619" s="15" t="s">
        <v>17</v>
      </c>
      <c r="G5619" s="9"/>
      <c r="H5619" s="84" t="str">
        <f t="shared" si="87"/>
        <v>Reason Unknown</v>
      </c>
      <c r="I5619" s="63">
        <f>(tbl_raw_data[[#This Row],[Date Actioned]])-(tbl_raw_data[[#This Row],[Date Tagged]])</f>
        <v>1.5034722222480923E-2</v>
      </c>
      <c r="J5619" s="66">
        <f>HOUR(tbl_raw_data[[#This Row],[time_taken]])*60+MINUTE(tbl_raw_data[[#This Row],[time_taken]])+SECOND(tbl_raw_data[[#This Row],[time_taken]])/60</f>
        <v>21.65</v>
      </c>
      <c r="K5619" s="68">
        <f>DATE(YEAR(tbl_raw_data[[#This Row],[Date Actioned]]),MONTH(tbl_raw_data[[#This Row],[Date Actioned]]),DAY(tbl_raw_data[[#This Row],[Date Actioned]]))</f>
        <v>45166</v>
      </c>
      <c r="L5619" s="65" t="str">
        <f>UPPER(TEXT(tbl_raw_data[[#This Row],[updated_date]],"MMMM"))</f>
        <v>AUGUST</v>
      </c>
      <c r="M5619" s="65" t="str">
        <f>"WEEK "&amp;IF(ROUNDUP(DAY(tbl_raw_data[[#This Row],[updated_date]])/7,0)=5,4,ROUNDUP(DAY(tbl_raw_data[[#This Row],[updated_date]])/7,0))</f>
        <v>WEEK 4</v>
      </c>
      <c r="N5619" s="71" t="str">
        <f>UPPER(VLOOKUP(tbl_raw_data[[#This Row],[Analyst]],settings!$A$1:$B$15,2,0))</f>
        <v>MERCEDES</v>
      </c>
      <c r="O5619" s="71" t="str">
        <f>TRIM(UPPER(tbl_raw_data[[#This Row],[Outcome]]))</f>
        <v>APPROVE</v>
      </c>
      <c r="P5619" s="71" t="str">
        <f>TRIM(UPPER(tbl_raw_data[[#This Row],[Queue Name]]))</f>
        <v>CONSUMER EXISTING</v>
      </c>
      <c r="Q5619" s="71" t="str">
        <f>IF(tbl_raw_data[[#This Row],[time_taken_in_min]]&lt;=settings!$D$2,"SLA_MET","SLA_NOT_MET")</f>
        <v>SLA_NOT_MET</v>
      </c>
    </row>
    <row r="5620" spans="1:17" hidden="1" x14ac:dyDescent="0.3">
      <c r="A5620" s="45" t="s">
        <v>6583</v>
      </c>
      <c r="B5620" s="36">
        <v>45166.807210648149</v>
      </c>
      <c r="C5620" s="43">
        <v>45166.818912037037</v>
      </c>
      <c r="D5620" s="15" t="s">
        <v>10</v>
      </c>
      <c r="E5620" s="6" t="s">
        <v>11</v>
      </c>
      <c r="F5620" s="15" t="s">
        <v>19</v>
      </c>
      <c r="G5620" s="9" t="s">
        <v>15</v>
      </c>
      <c r="H5620" s="84" t="str">
        <f t="shared" si="87"/>
        <v>Reason Unknown</v>
      </c>
      <c r="I5620" s="63">
        <f>(tbl_raw_data[[#This Row],[Date Actioned]])-(tbl_raw_data[[#This Row],[Date Tagged]])</f>
        <v>1.17013888884685E-2</v>
      </c>
      <c r="J5620" s="66">
        <f>HOUR(tbl_raw_data[[#This Row],[time_taken]])*60+MINUTE(tbl_raw_data[[#This Row],[time_taken]])+SECOND(tbl_raw_data[[#This Row],[time_taken]])/60</f>
        <v>16.850000000000001</v>
      </c>
      <c r="K5620" s="68">
        <f>DATE(YEAR(tbl_raw_data[[#This Row],[Date Actioned]]),MONTH(tbl_raw_data[[#This Row],[Date Actioned]]),DAY(tbl_raw_data[[#This Row],[Date Actioned]]))</f>
        <v>45166</v>
      </c>
      <c r="L5620" s="65" t="str">
        <f>UPPER(TEXT(tbl_raw_data[[#This Row],[updated_date]],"MMMM"))</f>
        <v>AUGUST</v>
      </c>
      <c r="M5620" s="65" t="str">
        <f>"WEEK "&amp;IF(ROUNDUP(DAY(tbl_raw_data[[#This Row],[updated_date]])/7,0)=5,4,ROUNDUP(DAY(tbl_raw_data[[#This Row],[updated_date]])/7,0))</f>
        <v>WEEK 4</v>
      </c>
      <c r="N5620" s="71" t="str">
        <f>UPPER(VLOOKUP(tbl_raw_data[[#This Row],[Analyst]],settings!$A$1:$B$15,2,0))</f>
        <v>NAVED</v>
      </c>
      <c r="O5620" s="71" t="str">
        <f>TRIM(UPPER(tbl_raw_data[[#This Row],[Outcome]]))</f>
        <v>APPROVE</v>
      </c>
      <c r="P5620" s="71" t="str">
        <f>TRIM(UPPER(tbl_raw_data[[#This Row],[Queue Name]]))</f>
        <v>CONSUMER EXISTING</v>
      </c>
      <c r="Q5620" s="71" t="str">
        <f>IF(tbl_raw_data[[#This Row],[time_taken_in_min]]&lt;=settings!$D$2,"SLA_MET","SLA_NOT_MET")</f>
        <v>SLA_MET</v>
      </c>
    </row>
    <row r="5621" spans="1:17" hidden="1" x14ac:dyDescent="0.3">
      <c r="A5621" s="45" t="s">
        <v>6584</v>
      </c>
      <c r="B5621" s="36">
        <v>45166.807546296295</v>
      </c>
      <c r="C5621" s="43">
        <v>45166.817870370367</v>
      </c>
      <c r="D5621" s="15" t="s">
        <v>10</v>
      </c>
      <c r="E5621" s="6" t="s">
        <v>8</v>
      </c>
      <c r="F5621" s="15" t="s">
        <v>191</v>
      </c>
      <c r="G5621" s="9" t="s">
        <v>15</v>
      </c>
      <c r="H5621" s="84" t="str">
        <f t="shared" si="87"/>
        <v>Reason Unknown</v>
      </c>
      <c r="I5621" s="63">
        <f>(tbl_raw_data[[#This Row],[Date Actioned]])-(tbl_raw_data[[#This Row],[Date Tagged]])</f>
        <v>1.0324074071832001E-2</v>
      </c>
      <c r="J5621" s="66">
        <f>HOUR(tbl_raw_data[[#This Row],[time_taken]])*60+MINUTE(tbl_raw_data[[#This Row],[time_taken]])+SECOND(tbl_raw_data[[#This Row],[time_taken]])/60</f>
        <v>14.866666666666667</v>
      </c>
      <c r="K5621" s="68">
        <f>DATE(YEAR(tbl_raw_data[[#This Row],[Date Actioned]]),MONTH(tbl_raw_data[[#This Row],[Date Actioned]]),DAY(tbl_raw_data[[#This Row],[Date Actioned]]))</f>
        <v>45166</v>
      </c>
      <c r="L5621" s="65" t="str">
        <f>UPPER(TEXT(tbl_raw_data[[#This Row],[updated_date]],"MMMM"))</f>
        <v>AUGUST</v>
      </c>
      <c r="M5621" s="65" t="str">
        <f>"WEEK "&amp;IF(ROUNDUP(DAY(tbl_raw_data[[#This Row],[updated_date]])/7,0)=5,4,ROUNDUP(DAY(tbl_raw_data[[#This Row],[updated_date]])/7,0))</f>
        <v>WEEK 4</v>
      </c>
      <c r="N5621" s="71" t="str">
        <f>UPPER(VLOOKUP(tbl_raw_data[[#This Row],[Analyst]],settings!$A$1:$B$15,2,0))</f>
        <v>JULIA</v>
      </c>
      <c r="O5621" s="71" t="str">
        <f>TRIM(UPPER(tbl_raw_data[[#This Row],[Outcome]]))</f>
        <v>APPROVE</v>
      </c>
      <c r="P5621" s="71" t="str">
        <f>TRIM(UPPER(tbl_raw_data[[#This Row],[Queue Name]]))</f>
        <v>CONSUMER POST BUREAU</v>
      </c>
      <c r="Q5621" s="71" t="str">
        <f>IF(tbl_raw_data[[#This Row],[time_taken_in_min]]&lt;=settings!$D$2,"SLA_MET","SLA_NOT_MET")</f>
        <v>SLA_MET</v>
      </c>
    </row>
    <row r="5622" spans="1:17" hidden="1" x14ac:dyDescent="0.3">
      <c r="A5622" s="45" t="s">
        <v>6585</v>
      </c>
      <c r="B5622" s="36">
        <v>45166.818206018521</v>
      </c>
      <c r="C5622" s="43">
        <v>45166.82309027778</v>
      </c>
      <c r="D5622" s="15" t="s">
        <v>10</v>
      </c>
      <c r="E5622" s="6" t="s">
        <v>11</v>
      </c>
      <c r="F5622" s="15" t="s">
        <v>114</v>
      </c>
      <c r="G5622" s="9" t="s">
        <v>15</v>
      </c>
      <c r="H5622" s="84" t="str">
        <f t="shared" si="87"/>
        <v>Reason Unknown</v>
      </c>
      <c r="I5622" s="63">
        <f>(tbl_raw_data[[#This Row],[Date Actioned]])-(tbl_raw_data[[#This Row],[Date Tagged]])</f>
        <v>4.8842592586879618E-3</v>
      </c>
      <c r="J5622" s="66">
        <f>HOUR(tbl_raw_data[[#This Row],[time_taken]])*60+MINUTE(tbl_raw_data[[#This Row],[time_taken]])+SECOND(tbl_raw_data[[#This Row],[time_taken]])/60</f>
        <v>7.0333333333333332</v>
      </c>
      <c r="K5622" s="68">
        <f>DATE(YEAR(tbl_raw_data[[#This Row],[Date Actioned]]),MONTH(tbl_raw_data[[#This Row],[Date Actioned]]),DAY(tbl_raw_data[[#This Row],[Date Actioned]]))</f>
        <v>45166</v>
      </c>
      <c r="L5622" s="65" t="str">
        <f>UPPER(TEXT(tbl_raw_data[[#This Row],[updated_date]],"MMMM"))</f>
        <v>AUGUST</v>
      </c>
      <c r="M5622" s="65" t="str">
        <f>"WEEK "&amp;IF(ROUNDUP(DAY(tbl_raw_data[[#This Row],[updated_date]])/7,0)=5,4,ROUNDUP(DAY(tbl_raw_data[[#This Row],[updated_date]])/7,0))</f>
        <v>WEEK 4</v>
      </c>
      <c r="N5622" s="71" t="str">
        <f>UPPER(VLOOKUP(tbl_raw_data[[#This Row],[Analyst]],settings!$A$1:$B$15,2,0))</f>
        <v>FARDIN</v>
      </c>
      <c r="O5622" s="71" t="str">
        <f>TRIM(UPPER(tbl_raw_data[[#This Row],[Outcome]]))</f>
        <v>APPROVE</v>
      </c>
      <c r="P5622" s="71" t="str">
        <f>TRIM(UPPER(tbl_raw_data[[#This Row],[Queue Name]]))</f>
        <v>CONSUMER EXISTING</v>
      </c>
      <c r="Q5622" s="71" t="str">
        <f>IF(tbl_raw_data[[#This Row],[time_taken_in_min]]&lt;=settings!$D$2,"SLA_MET","SLA_NOT_MET")</f>
        <v>SLA_MET</v>
      </c>
    </row>
    <row r="5623" spans="1:17" hidden="1" x14ac:dyDescent="0.3">
      <c r="A5623" s="45" t="s">
        <v>6586</v>
      </c>
      <c r="B5623" s="36">
        <v>45166.827499999999</v>
      </c>
      <c r="C5623" s="43">
        <v>45166.838750000003</v>
      </c>
      <c r="D5623" s="15" t="s">
        <v>10</v>
      </c>
      <c r="E5623" s="6" t="s">
        <v>11</v>
      </c>
      <c r="F5623" s="15" t="s">
        <v>114</v>
      </c>
      <c r="G5623" s="9" t="s">
        <v>15</v>
      </c>
      <c r="H5623" s="84" t="str">
        <f t="shared" si="87"/>
        <v>Reason Unknown</v>
      </c>
      <c r="I5623" s="63">
        <f>(tbl_raw_data[[#This Row],[Date Actioned]])-(tbl_raw_data[[#This Row],[Date Tagged]])</f>
        <v>1.1250000003201421E-2</v>
      </c>
      <c r="J5623" s="66">
        <f>HOUR(tbl_raw_data[[#This Row],[time_taken]])*60+MINUTE(tbl_raw_data[[#This Row],[time_taken]])+SECOND(tbl_raw_data[[#This Row],[time_taken]])/60</f>
        <v>16.2</v>
      </c>
      <c r="K5623" s="68">
        <f>DATE(YEAR(tbl_raw_data[[#This Row],[Date Actioned]]),MONTH(tbl_raw_data[[#This Row],[Date Actioned]]),DAY(tbl_raw_data[[#This Row],[Date Actioned]]))</f>
        <v>45166</v>
      </c>
      <c r="L5623" s="65" t="str">
        <f>UPPER(TEXT(tbl_raw_data[[#This Row],[updated_date]],"MMMM"))</f>
        <v>AUGUST</v>
      </c>
      <c r="M5623" s="65" t="str">
        <f>"WEEK "&amp;IF(ROUNDUP(DAY(tbl_raw_data[[#This Row],[updated_date]])/7,0)=5,4,ROUNDUP(DAY(tbl_raw_data[[#This Row],[updated_date]])/7,0))</f>
        <v>WEEK 4</v>
      </c>
      <c r="N5623" s="71" t="str">
        <f>UPPER(VLOOKUP(tbl_raw_data[[#This Row],[Analyst]],settings!$A$1:$B$15,2,0))</f>
        <v>FARDIN</v>
      </c>
      <c r="O5623" s="71" t="str">
        <f>TRIM(UPPER(tbl_raw_data[[#This Row],[Outcome]]))</f>
        <v>APPROVE</v>
      </c>
      <c r="P5623" s="71" t="str">
        <f>TRIM(UPPER(tbl_raw_data[[#This Row],[Queue Name]]))</f>
        <v>CONSUMER EXISTING</v>
      </c>
      <c r="Q5623" s="71" t="str">
        <f>IF(tbl_raw_data[[#This Row],[time_taken_in_min]]&lt;=settings!$D$2,"SLA_MET","SLA_NOT_MET")</f>
        <v>SLA_MET</v>
      </c>
    </row>
    <row r="5624" spans="1:17" hidden="1" x14ac:dyDescent="0.3">
      <c r="A5624" s="45" t="s">
        <v>6587</v>
      </c>
      <c r="B5624" s="36">
        <v>45166.830011574071</v>
      </c>
      <c r="C5624" s="43">
        <v>45166.842314814814</v>
      </c>
      <c r="D5624" s="15" t="s">
        <v>10</v>
      </c>
      <c r="E5624" s="6" t="s">
        <v>18</v>
      </c>
      <c r="F5624" s="15" t="s">
        <v>114</v>
      </c>
      <c r="G5624" s="9" t="s">
        <v>15</v>
      </c>
      <c r="H5624" s="84" t="str">
        <f t="shared" si="87"/>
        <v>Reason Unknown</v>
      </c>
      <c r="I5624" s="63">
        <f>(tbl_raw_data[[#This Row],[Date Actioned]])-(tbl_raw_data[[#This Row],[Date Tagged]])</f>
        <v>1.230324074276723E-2</v>
      </c>
      <c r="J5624" s="66">
        <f>HOUR(tbl_raw_data[[#This Row],[time_taken]])*60+MINUTE(tbl_raw_data[[#This Row],[time_taken]])+SECOND(tbl_raw_data[[#This Row],[time_taken]])/60</f>
        <v>17.716666666666665</v>
      </c>
      <c r="K5624" s="68">
        <f>DATE(YEAR(tbl_raw_data[[#This Row],[Date Actioned]]),MONTH(tbl_raw_data[[#This Row],[Date Actioned]]),DAY(tbl_raw_data[[#This Row],[Date Actioned]]))</f>
        <v>45166</v>
      </c>
      <c r="L5624" s="65" t="str">
        <f>UPPER(TEXT(tbl_raw_data[[#This Row],[updated_date]],"MMMM"))</f>
        <v>AUGUST</v>
      </c>
      <c r="M5624" s="65" t="str">
        <f>"WEEK "&amp;IF(ROUNDUP(DAY(tbl_raw_data[[#This Row],[updated_date]])/7,0)=5,4,ROUNDUP(DAY(tbl_raw_data[[#This Row],[updated_date]])/7,0))</f>
        <v>WEEK 4</v>
      </c>
      <c r="N5624" s="71" t="str">
        <f>UPPER(VLOOKUP(tbl_raw_data[[#This Row],[Analyst]],settings!$A$1:$B$15,2,0))</f>
        <v>FARDIN</v>
      </c>
      <c r="O5624" s="71" t="str">
        <f>TRIM(UPPER(tbl_raw_data[[#This Row],[Outcome]]))</f>
        <v>APPROVE</v>
      </c>
      <c r="P5624" s="71" t="str">
        <f>TRIM(UPPER(tbl_raw_data[[#This Row],[Queue Name]]))</f>
        <v>CONSUMER PRE BUREAU</v>
      </c>
      <c r="Q5624" s="71" t="str">
        <f>IF(tbl_raw_data[[#This Row],[time_taken_in_min]]&lt;=settings!$D$2,"SLA_MET","SLA_NOT_MET")</f>
        <v>SLA_MET</v>
      </c>
    </row>
    <row r="5625" spans="1:17" hidden="1" x14ac:dyDescent="0.3">
      <c r="A5625" s="45" t="s">
        <v>6588</v>
      </c>
      <c r="B5625" s="36">
        <v>45166.83966435185</v>
      </c>
      <c r="C5625" s="43">
        <v>45166.854016203702</v>
      </c>
      <c r="D5625" s="15" t="s">
        <v>10</v>
      </c>
      <c r="E5625" s="6" t="s">
        <v>8</v>
      </c>
      <c r="F5625" s="15" t="s">
        <v>17</v>
      </c>
      <c r="G5625" s="9"/>
      <c r="H5625" s="84" t="str">
        <f t="shared" si="87"/>
        <v>Reason Unknown</v>
      </c>
      <c r="I5625" s="63">
        <f>(tbl_raw_data[[#This Row],[Date Actioned]])-(tbl_raw_data[[#This Row],[Date Tagged]])</f>
        <v>1.43518518525525E-2</v>
      </c>
      <c r="J5625" s="66">
        <f>HOUR(tbl_raw_data[[#This Row],[time_taken]])*60+MINUTE(tbl_raw_data[[#This Row],[time_taken]])+SECOND(tbl_raw_data[[#This Row],[time_taken]])/60</f>
        <v>20.666666666666668</v>
      </c>
      <c r="K5625" s="68">
        <f>DATE(YEAR(tbl_raw_data[[#This Row],[Date Actioned]]),MONTH(tbl_raw_data[[#This Row],[Date Actioned]]),DAY(tbl_raw_data[[#This Row],[Date Actioned]]))</f>
        <v>45166</v>
      </c>
      <c r="L5625" s="65" t="str">
        <f>UPPER(TEXT(tbl_raw_data[[#This Row],[updated_date]],"MMMM"))</f>
        <v>AUGUST</v>
      </c>
      <c r="M5625" s="65" t="str">
        <f>"WEEK "&amp;IF(ROUNDUP(DAY(tbl_raw_data[[#This Row],[updated_date]])/7,0)=5,4,ROUNDUP(DAY(tbl_raw_data[[#This Row],[updated_date]])/7,0))</f>
        <v>WEEK 4</v>
      </c>
      <c r="N5625" s="71" t="str">
        <f>UPPER(VLOOKUP(tbl_raw_data[[#This Row],[Analyst]],settings!$A$1:$B$15,2,0))</f>
        <v>MERCEDES</v>
      </c>
      <c r="O5625" s="71" t="str">
        <f>TRIM(UPPER(tbl_raw_data[[#This Row],[Outcome]]))</f>
        <v>APPROVE</v>
      </c>
      <c r="P5625" s="71" t="str">
        <f>TRIM(UPPER(tbl_raw_data[[#This Row],[Queue Name]]))</f>
        <v>CONSUMER POST BUREAU</v>
      </c>
      <c r="Q5625" s="71" t="str">
        <f>IF(tbl_raw_data[[#This Row],[time_taken_in_min]]&lt;=settings!$D$2,"SLA_MET","SLA_NOT_MET")</f>
        <v>SLA_NOT_MET</v>
      </c>
    </row>
    <row r="5626" spans="1:17" hidden="1" x14ac:dyDescent="0.3">
      <c r="A5626" s="45" t="s">
        <v>6589</v>
      </c>
      <c r="B5626" s="36">
        <v>45166.850532407407</v>
      </c>
      <c r="C5626" s="43">
        <v>45166.85670138889</v>
      </c>
      <c r="D5626" s="15" t="s">
        <v>10</v>
      </c>
      <c r="E5626" s="6" t="s">
        <v>11</v>
      </c>
      <c r="F5626" s="15" t="s">
        <v>17</v>
      </c>
      <c r="G5626" s="9"/>
      <c r="H5626" s="84" t="str">
        <f t="shared" si="87"/>
        <v>Reason Unknown</v>
      </c>
      <c r="I5626" s="63">
        <f>(tbl_raw_data[[#This Row],[Date Actioned]])-(tbl_raw_data[[#This Row],[Date Tagged]])</f>
        <v>6.1689814829151146E-3</v>
      </c>
      <c r="J5626" s="66">
        <f>HOUR(tbl_raw_data[[#This Row],[time_taken]])*60+MINUTE(tbl_raw_data[[#This Row],[time_taken]])+SECOND(tbl_raw_data[[#This Row],[time_taken]])/60</f>
        <v>8.8833333333333329</v>
      </c>
      <c r="K5626" s="68">
        <f>DATE(YEAR(tbl_raw_data[[#This Row],[Date Actioned]]),MONTH(tbl_raw_data[[#This Row],[Date Actioned]]),DAY(tbl_raw_data[[#This Row],[Date Actioned]]))</f>
        <v>45166</v>
      </c>
      <c r="L5626" s="65" t="str">
        <f>UPPER(TEXT(tbl_raw_data[[#This Row],[updated_date]],"MMMM"))</f>
        <v>AUGUST</v>
      </c>
      <c r="M5626" s="65" t="str">
        <f>"WEEK "&amp;IF(ROUNDUP(DAY(tbl_raw_data[[#This Row],[updated_date]])/7,0)=5,4,ROUNDUP(DAY(tbl_raw_data[[#This Row],[updated_date]])/7,0))</f>
        <v>WEEK 4</v>
      </c>
      <c r="N5626" s="71" t="str">
        <f>UPPER(VLOOKUP(tbl_raw_data[[#This Row],[Analyst]],settings!$A$1:$B$15,2,0))</f>
        <v>MERCEDES</v>
      </c>
      <c r="O5626" s="71" t="str">
        <f>TRIM(UPPER(tbl_raw_data[[#This Row],[Outcome]]))</f>
        <v>APPROVE</v>
      </c>
      <c r="P5626" s="71" t="str">
        <f>TRIM(UPPER(tbl_raw_data[[#This Row],[Queue Name]]))</f>
        <v>CONSUMER EXISTING</v>
      </c>
      <c r="Q5626" s="71" t="str">
        <f>IF(tbl_raw_data[[#This Row],[time_taken_in_min]]&lt;=settings!$D$2,"SLA_MET","SLA_NOT_MET")</f>
        <v>SLA_MET</v>
      </c>
    </row>
    <row r="5627" spans="1:17" hidden="1" x14ac:dyDescent="0.3">
      <c r="A5627" s="45" t="s">
        <v>6590</v>
      </c>
      <c r="B5627" s="36">
        <v>45166.855787037035</v>
      </c>
      <c r="C5627" s="43">
        <v>45166.860266203701</v>
      </c>
      <c r="D5627" s="15" t="s">
        <v>10</v>
      </c>
      <c r="E5627" s="6" t="s">
        <v>8</v>
      </c>
      <c r="F5627" s="15" t="s">
        <v>17</v>
      </c>
      <c r="G5627" s="9"/>
      <c r="H5627" s="84" t="str">
        <f t="shared" si="87"/>
        <v>Reason Unknown</v>
      </c>
      <c r="I5627" s="63">
        <f>(tbl_raw_data[[#This Row],[Date Actioned]])-(tbl_raw_data[[#This Row],[Date Tagged]])</f>
        <v>4.4791666659875773E-3</v>
      </c>
      <c r="J5627" s="66">
        <f>HOUR(tbl_raw_data[[#This Row],[time_taken]])*60+MINUTE(tbl_raw_data[[#This Row],[time_taken]])+SECOND(tbl_raw_data[[#This Row],[time_taken]])/60</f>
        <v>6.45</v>
      </c>
      <c r="K5627" s="68">
        <f>DATE(YEAR(tbl_raw_data[[#This Row],[Date Actioned]]),MONTH(tbl_raw_data[[#This Row],[Date Actioned]]),DAY(tbl_raw_data[[#This Row],[Date Actioned]]))</f>
        <v>45166</v>
      </c>
      <c r="L5627" s="65" t="str">
        <f>UPPER(TEXT(tbl_raw_data[[#This Row],[updated_date]],"MMMM"))</f>
        <v>AUGUST</v>
      </c>
      <c r="M5627" s="65" t="str">
        <f>"WEEK "&amp;IF(ROUNDUP(DAY(tbl_raw_data[[#This Row],[updated_date]])/7,0)=5,4,ROUNDUP(DAY(tbl_raw_data[[#This Row],[updated_date]])/7,0))</f>
        <v>WEEK 4</v>
      </c>
      <c r="N5627" s="71" t="str">
        <f>UPPER(VLOOKUP(tbl_raw_data[[#This Row],[Analyst]],settings!$A$1:$B$15,2,0))</f>
        <v>MERCEDES</v>
      </c>
      <c r="O5627" s="71" t="str">
        <f>TRIM(UPPER(tbl_raw_data[[#This Row],[Outcome]]))</f>
        <v>APPROVE</v>
      </c>
      <c r="P5627" s="71" t="str">
        <f>TRIM(UPPER(tbl_raw_data[[#This Row],[Queue Name]]))</f>
        <v>CONSUMER POST BUREAU</v>
      </c>
      <c r="Q5627" s="71" t="str">
        <f>IF(tbl_raw_data[[#This Row],[time_taken_in_min]]&lt;=settings!$D$2,"SLA_MET","SLA_NOT_MET")</f>
        <v>SLA_MET</v>
      </c>
    </row>
    <row r="5628" spans="1:17" hidden="1" x14ac:dyDescent="0.3">
      <c r="A5628" s="45" t="s">
        <v>6591</v>
      </c>
      <c r="B5628" s="36">
        <v>45166.859837962962</v>
      </c>
      <c r="C5628" s="43">
        <v>45166.863680555558</v>
      </c>
      <c r="D5628" s="15" t="s">
        <v>10</v>
      </c>
      <c r="E5628" s="6" t="s">
        <v>11</v>
      </c>
      <c r="F5628" s="15" t="s">
        <v>17</v>
      </c>
      <c r="G5628" s="9"/>
      <c r="H5628" s="84" t="str">
        <f t="shared" si="87"/>
        <v>Reason Unknown</v>
      </c>
      <c r="I5628" s="63">
        <f>(tbl_raw_data[[#This Row],[Date Actioned]])-(tbl_raw_data[[#This Row],[Date Tagged]])</f>
        <v>3.8425925959018059E-3</v>
      </c>
      <c r="J5628" s="66">
        <f>HOUR(tbl_raw_data[[#This Row],[time_taken]])*60+MINUTE(tbl_raw_data[[#This Row],[time_taken]])+SECOND(tbl_raw_data[[#This Row],[time_taken]])/60</f>
        <v>5.5333333333333332</v>
      </c>
      <c r="K5628" s="68">
        <f>DATE(YEAR(tbl_raw_data[[#This Row],[Date Actioned]]),MONTH(tbl_raw_data[[#This Row],[Date Actioned]]),DAY(tbl_raw_data[[#This Row],[Date Actioned]]))</f>
        <v>45166</v>
      </c>
      <c r="L5628" s="65" t="str">
        <f>UPPER(TEXT(tbl_raw_data[[#This Row],[updated_date]],"MMMM"))</f>
        <v>AUGUST</v>
      </c>
      <c r="M5628" s="65" t="str">
        <f>"WEEK "&amp;IF(ROUNDUP(DAY(tbl_raw_data[[#This Row],[updated_date]])/7,0)=5,4,ROUNDUP(DAY(tbl_raw_data[[#This Row],[updated_date]])/7,0))</f>
        <v>WEEK 4</v>
      </c>
      <c r="N5628" s="71" t="str">
        <f>UPPER(VLOOKUP(tbl_raw_data[[#This Row],[Analyst]],settings!$A$1:$B$15,2,0))</f>
        <v>MERCEDES</v>
      </c>
      <c r="O5628" s="71" t="str">
        <f>TRIM(UPPER(tbl_raw_data[[#This Row],[Outcome]]))</f>
        <v>APPROVE</v>
      </c>
      <c r="P5628" s="71" t="str">
        <f>TRIM(UPPER(tbl_raw_data[[#This Row],[Queue Name]]))</f>
        <v>CONSUMER EXISTING</v>
      </c>
      <c r="Q5628" s="71" t="str">
        <f>IF(tbl_raw_data[[#This Row],[time_taken_in_min]]&lt;=settings!$D$2,"SLA_MET","SLA_NOT_MET")</f>
        <v>SLA_MET</v>
      </c>
    </row>
    <row r="5629" spans="1:17" x14ac:dyDescent="0.3">
      <c r="A5629" s="45" t="s">
        <v>6592</v>
      </c>
      <c r="B5629" s="36">
        <v>45166.387337962966</v>
      </c>
      <c r="C5629" s="43">
        <v>45166.398761574077</v>
      </c>
      <c r="D5629" s="15" t="s">
        <v>33</v>
      </c>
      <c r="E5629" s="6" t="s">
        <v>8</v>
      </c>
      <c r="F5629" s="15" t="s">
        <v>9</v>
      </c>
      <c r="G5629" s="9"/>
      <c r="H5629" s="84" t="str">
        <f t="shared" si="87"/>
        <v>Reason Unknown</v>
      </c>
      <c r="I5629" s="63">
        <f>(tbl_raw_data[[#This Row],[Date Actioned]])-(tbl_raw_data[[#This Row],[Date Tagged]])</f>
        <v>1.1423611111240461E-2</v>
      </c>
      <c r="J5629" s="66">
        <f>HOUR(tbl_raw_data[[#This Row],[time_taken]])*60+MINUTE(tbl_raw_data[[#This Row],[time_taken]])+SECOND(tbl_raw_data[[#This Row],[time_taken]])/60</f>
        <v>16.45</v>
      </c>
      <c r="K5629" s="68">
        <f>DATE(YEAR(tbl_raw_data[[#This Row],[Date Actioned]]),MONTH(tbl_raw_data[[#This Row],[Date Actioned]]),DAY(tbl_raw_data[[#This Row],[Date Actioned]]))</f>
        <v>45166</v>
      </c>
      <c r="L5629" s="65" t="str">
        <f>UPPER(TEXT(tbl_raw_data[[#This Row],[updated_date]],"MMMM"))</f>
        <v>AUGUST</v>
      </c>
      <c r="M5629" s="65" t="str">
        <f>"WEEK "&amp;IF(ROUNDUP(DAY(tbl_raw_data[[#This Row],[updated_date]])/7,0)=5,4,ROUNDUP(DAY(tbl_raw_data[[#This Row],[updated_date]])/7,0))</f>
        <v>WEEK 4</v>
      </c>
      <c r="N5629" s="71" t="str">
        <f>UPPER(VLOOKUP(tbl_raw_data[[#This Row],[Analyst]],settings!$A$1:$B$15,2,0))</f>
        <v>QUADIR</v>
      </c>
      <c r="O5629" s="71" t="str">
        <f>TRIM(UPPER(tbl_raw_data[[#This Row],[Outcome]]))</f>
        <v>DECLINE</v>
      </c>
      <c r="P5629" s="71" t="str">
        <f>TRIM(UPPER(tbl_raw_data[[#This Row],[Queue Name]]))</f>
        <v>CONSUMER POST BUREAU</v>
      </c>
      <c r="Q5629" s="71" t="str">
        <f>IF(tbl_raw_data[[#This Row],[time_taken_in_min]]&lt;=settings!$D$2,"SLA_MET","SLA_NOT_MET")</f>
        <v>SLA_MET</v>
      </c>
    </row>
    <row r="5630" spans="1:17" x14ac:dyDescent="0.3">
      <c r="A5630" s="45" t="s">
        <v>6593</v>
      </c>
      <c r="B5630" s="36">
        <v>45166.41233796296</v>
      </c>
      <c r="C5630" s="43">
        <v>45166.420034722221</v>
      </c>
      <c r="D5630" s="15" t="s">
        <v>33</v>
      </c>
      <c r="E5630" s="6" t="s">
        <v>11</v>
      </c>
      <c r="F5630" s="15" t="s">
        <v>25</v>
      </c>
      <c r="G5630" s="9" t="s">
        <v>735</v>
      </c>
      <c r="H5630" s="84" t="str">
        <f t="shared" si="87"/>
        <v>Reason Unknown</v>
      </c>
      <c r="I5630" s="63">
        <f>(tbl_raw_data[[#This Row],[Date Actioned]])-(tbl_raw_data[[#This Row],[Date Tagged]])</f>
        <v>7.6967592613073066E-3</v>
      </c>
      <c r="J5630" s="66">
        <f>HOUR(tbl_raw_data[[#This Row],[time_taken]])*60+MINUTE(tbl_raw_data[[#This Row],[time_taken]])+SECOND(tbl_raw_data[[#This Row],[time_taken]])/60</f>
        <v>11.083333333333334</v>
      </c>
      <c r="K5630" s="68">
        <f>DATE(YEAR(tbl_raw_data[[#This Row],[Date Actioned]]),MONTH(tbl_raw_data[[#This Row],[Date Actioned]]),DAY(tbl_raw_data[[#This Row],[Date Actioned]]))</f>
        <v>45166</v>
      </c>
      <c r="L5630" s="65" t="str">
        <f>UPPER(TEXT(tbl_raw_data[[#This Row],[updated_date]],"MMMM"))</f>
        <v>AUGUST</v>
      </c>
      <c r="M5630" s="65" t="str">
        <f>"WEEK "&amp;IF(ROUNDUP(DAY(tbl_raw_data[[#This Row],[updated_date]])/7,0)=5,4,ROUNDUP(DAY(tbl_raw_data[[#This Row],[updated_date]])/7,0))</f>
        <v>WEEK 4</v>
      </c>
      <c r="N5630" s="71" t="str">
        <f>UPPER(VLOOKUP(tbl_raw_data[[#This Row],[Analyst]],settings!$A$1:$B$15,2,0))</f>
        <v>ASIF</v>
      </c>
      <c r="O5630" s="71" t="str">
        <f>TRIM(UPPER(tbl_raw_data[[#This Row],[Outcome]]))</f>
        <v>DECLINE</v>
      </c>
      <c r="P5630" s="71" t="str">
        <f>TRIM(UPPER(tbl_raw_data[[#This Row],[Queue Name]]))</f>
        <v>CONSUMER EXISTING</v>
      </c>
      <c r="Q5630" s="71" t="str">
        <f>IF(tbl_raw_data[[#This Row],[time_taken_in_min]]&lt;=settings!$D$2,"SLA_MET","SLA_NOT_MET")</f>
        <v>SLA_MET</v>
      </c>
    </row>
    <row r="5631" spans="1:17" x14ac:dyDescent="0.3">
      <c r="A5631" s="45" t="s">
        <v>6594</v>
      </c>
      <c r="B5631" s="36">
        <v>45166.423298611109</v>
      </c>
      <c r="C5631" s="43">
        <v>45166.433379629627</v>
      </c>
      <c r="D5631" s="15" t="s">
        <v>33</v>
      </c>
      <c r="E5631" s="6" t="s">
        <v>11</v>
      </c>
      <c r="F5631" s="15" t="s">
        <v>25</v>
      </c>
      <c r="G5631" s="9" t="s">
        <v>850</v>
      </c>
      <c r="H5631" s="84" t="str">
        <f t="shared" si="87"/>
        <v>Overdue Bill</v>
      </c>
      <c r="I5631" s="63">
        <f>(tbl_raw_data[[#This Row],[Date Actioned]])-(tbl_raw_data[[#This Row],[Date Tagged]])</f>
        <v>1.0081018517666962E-2</v>
      </c>
      <c r="J5631" s="66">
        <f>HOUR(tbl_raw_data[[#This Row],[time_taken]])*60+MINUTE(tbl_raw_data[[#This Row],[time_taken]])+SECOND(tbl_raw_data[[#This Row],[time_taken]])/60</f>
        <v>14.516666666666667</v>
      </c>
      <c r="K5631" s="68">
        <f>DATE(YEAR(tbl_raw_data[[#This Row],[Date Actioned]]),MONTH(tbl_raw_data[[#This Row],[Date Actioned]]),DAY(tbl_raw_data[[#This Row],[Date Actioned]]))</f>
        <v>45166</v>
      </c>
      <c r="L5631" s="65" t="str">
        <f>UPPER(TEXT(tbl_raw_data[[#This Row],[updated_date]],"MMMM"))</f>
        <v>AUGUST</v>
      </c>
      <c r="M5631" s="65" t="str">
        <f>"WEEK "&amp;IF(ROUNDUP(DAY(tbl_raw_data[[#This Row],[updated_date]])/7,0)=5,4,ROUNDUP(DAY(tbl_raw_data[[#This Row],[updated_date]])/7,0))</f>
        <v>WEEK 4</v>
      </c>
      <c r="N5631" s="71" t="str">
        <f>UPPER(VLOOKUP(tbl_raw_data[[#This Row],[Analyst]],settings!$A$1:$B$15,2,0))</f>
        <v>ASIF</v>
      </c>
      <c r="O5631" s="71" t="str">
        <f>TRIM(UPPER(tbl_raw_data[[#This Row],[Outcome]]))</f>
        <v>DECLINE</v>
      </c>
      <c r="P5631" s="71" t="str">
        <f>TRIM(UPPER(tbl_raw_data[[#This Row],[Queue Name]]))</f>
        <v>CONSUMER EXISTING</v>
      </c>
      <c r="Q5631" s="71" t="str">
        <f>IF(tbl_raw_data[[#This Row],[time_taken_in_min]]&lt;=settings!$D$2,"SLA_MET","SLA_NOT_MET")</f>
        <v>SLA_MET</v>
      </c>
    </row>
    <row r="5632" spans="1:17" x14ac:dyDescent="0.3">
      <c r="A5632" s="45" t="s">
        <v>6595</v>
      </c>
      <c r="B5632" s="36">
        <v>45166.462592592594</v>
      </c>
      <c r="C5632" s="43">
        <v>45166.473495370374</v>
      </c>
      <c r="D5632" s="15" t="s">
        <v>33</v>
      </c>
      <c r="E5632" s="6" t="s">
        <v>8</v>
      </c>
      <c r="F5632" s="15" t="s">
        <v>12</v>
      </c>
      <c r="G5632" s="9" t="s">
        <v>851</v>
      </c>
      <c r="H5632" s="84" t="str">
        <f t="shared" si="87"/>
        <v>Reason Unknown</v>
      </c>
      <c r="I5632" s="63">
        <f>(tbl_raw_data[[#This Row],[Date Actioned]])-(tbl_raw_data[[#This Row],[Date Tagged]])</f>
        <v>1.0902777779847383E-2</v>
      </c>
      <c r="J5632" s="66">
        <f>HOUR(tbl_raw_data[[#This Row],[time_taken]])*60+MINUTE(tbl_raw_data[[#This Row],[time_taken]])+SECOND(tbl_raw_data[[#This Row],[time_taken]])/60</f>
        <v>15.7</v>
      </c>
      <c r="K5632" s="68">
        <f>DATE(YEAR(tbl_raw_data[[#This Row],[Date Actioned]]),MONTH(tbl_raw_data[[#This Row],[Date Actioned]]),DAY(tbl_raw_data[[#This Row],[Date Actioned]]))</f>
        <v>45166</v>
      </c>
      <c r="L5632" s="65" t="str">
        <f>UPPER(TEXT(tbl_raw_data[[#This Row],[updated_date]],"MMMM"))</f>
        <v>AUGUST</v>
      </c>
      <c r="M5632" s="65" t="str">
        <f>"WEEK "&amp;IF(ROUNDUP(DAY(tbl_raw_data[[#This Row],[updated_date]])/7,0)=5,4,ROUNDUP(DAY(tbl_raw_data[[#This Row],[updated_date]])/7,0))</f>
        <v>WEEK 4</v>
      </c>
      <c r="N5632" s="71" t="str">
        <f>UPPER(VLOOKUP(tbl_raw_data[[#This Row],[Analyst]],settings!$A$1:$B$15,2,0))</f>
        <v>NITESH</v>
      </c>
      <c r="O5632" s="71" t="str">
        <f>TRIM(UPPER(tbl_raw_data[[#This Row],[Outcome]]))</f>
        <v>DECLINE</v>
      </c>
      <c r="P5632" s="71" t="str">
        <f>TRIM(UPPER(tbl_raw_data[[#This Row],[Queue Name]]))</f>
        <v>CONSUMER POST BUREAU</v>
      </c>
      <c r="Q5632" s="71" t="str">
        <f>IF(tbl_raw_data[[#This Row],[time_taken_in_min]]&lt;=settings!$D$2,"SLA_MET","SLA_NOT_MET")</f>
        <v>SLA_MET</v>
      </c>
    </row>
    <row r="5633" spans="1:17" x14ac:dyDescent="0.3">
      <c r="A5633" s="45" t="s">
        <v>6596</v>
      </c>
      <c r="B5633" s="36">
        <v>45166.493148148147</v>
      </c>
      <c r="C5633" s="43">
        <v>45166.500208333331</v>
      </c>
      <c r="D5633" s="15" t="s">
        <v>33</v>
      </c>
      <c r="E5633" s="6" t="s">
        <v>8</v>
      </c>
      <c r="F5633" s="15" t="s">
        <v>9</v>
      </c>
      <c r="G5633" s="9"/>
      <c r="H5633" s="84" t="str">
        <f t="shared" si="87"/>
        <v>Reason Unknown</v>
      </c>
      <c r="I5633" s="63">
        <f>(tbl_raw_data[[#This Row],[Date Actioned]])-(tbl_raw_data[[#This Row],[Date Tagged]])</f>
        <v>7.0601851839455776E-3</v>
      </c>
      <c r="J5633" s="66">
        <f>HOUR(tbl_raw_data[[#This Row],[time_taken]])*60+MINUTE(tbl_raw_data[[#This Row],[time_taken]])+SECOND(tbl_raw_data[[#This Row],[time_taken]])/60</f>
        <v>10.166666666666666</v>
      </c>
      <c r="K5633" s="68">
        <f>DATE(YEAR(tbl_raw_data[[#This Row],[Date Actioned]]),MONTH(tbl_raw_data[[#This Row],[Date Actioned]]),DAY(tbl_raw_data[[#This Row],[Date Actioned]]))</f>
        <v>45166</v>
      </c>
      <c r="L5633" s="65" t="str">
        <f>UPPER(TEXT(tbl_raw_data[[#This Row],[updated_date]],"MMMM"))</f>
        <v>AUGUST</v>
      </c>
      <c r="M5633" s="65" t="str">
        <f>"WEEK "&amp;IF(ROUNDUP(DAY(tbl_raw_data[[#This Row],[updated_date]])/7,0)=5,4,ROUNDUP(DAY(tbl_raw_data[[#This Row],[updated_date]])/7,0))</f>
        <v>WEEK 4</v>
      </c>
      <c r="N5633" s="71" t="str">
        <f>UPPER(VLOOKUP(tbl_raw_data[[#This Row],[Analyst]],settings!$A$1:$B$15,2,0))</f>
        <v>QUADIR</v>
      </c>
      <c r="O5633" s="71" t="str">
        <f>TRIM(UPPER(tbl_raw_data[[#This Row],[Outcome]]))</f>
        <v>DECLINE</v>
      </c>
      <c r="P5633" s="71" t="str">
        <f>TRIM(UPPER(tbl_raw_data[[#This Row],[Queue Name]]))</f>
        <v>CONSUMER POST BUREAU</v>
      </c>
      <c r="Q5633" s="71" t="str">
        <f>IF(tbl_raw_data[[#This Row],[time_taken_in_min]]&lt;=settings!$D$2,"SLA_MET","SLA_NOT_MET")</f>
        <v>SLA_MET</v>
      </c>
    </row>
    <row r="5634" spans="1:17" x14ac:dyDescent="0.3">
      <c r="A5634" s="45" t="s">
        <v>6597</v>
      </c>
      <c r="B5634" s="36">
        <v>45166.526550925926</v>
      </c>
      <c r="C5634" s="43">
        <v>45166.532743055555</v>
      </c>
      <c r="D5634" s="15" t="s">
        <v>33</v>
      </c>
      <c r="E5634" s="6" t="s">
        <v>11</v>
      </c>
      <c r="F5634" s="15" t="s">
        <v>25</v>
      </c>
      <c r="G5634" s="9"/>
      <c r="H5634" s="84" t="str">
        <f t="shared" si="87"/>
        <v>Reason Unknown</v>
      </c>
      <c r="I5634" s="63">
        <f>(tbl_raw_data[[#This Row],[Date Actioned]])-(tbl_raw_data[[#This Row],[Date Tagged]])</f>
        <v>6.1921296291984618E-3</v>
      </c>
      <c r="J5634" s="66">
        <f>HOUR(tbl_raw_data[[#This Row],[time_taken]])*60+MINUTE(tbl_raw_data[[#This Row],[time_taken]])+SECOND(tbl_raw_data[[#This Row],[time_taken]])/60</f>
        <v>8.9166666666666661</v>
      </c>
      <c r="K5634" s="68">
        <f>DATE(YEAR(tbl_raw_data[[#This Row],[Date Actioned]]),MONTH(tbl_raw_data[[#This Row],[Date Actioned]]),DAY(tbl_raw_data[[#This Row],[Date Actioned]]))</f>
        <v>45166</v>
      </c>
      <c r="L5634" s="65" t="str">
        <f>UPPER(TEXT(tbl_raw_data[[#This Row],[updated_date]],"MMMM"))</f>
        <v>AUGUST</v>
      </c>
      <c r="M5634" s="65" t="str">
        <f>"WEEK "&amp;IF(ROUNDUP(DAY(tbl_raw_data[[#This Row],[updated_date]])/7,0)=5,4,ROUNDUP(DAY(tbl_raw_data[[#This Row],[updated_date]])/7,0))</f>
        <v>WEEK 4</v>
      </c>
      <c r="N5634" s="71" t="str">
        <f>UPPER(VLOOKUP(tbl_raw_data[[#This Row],[Analyst]],settings!$A$1:$B$15,2,0))</f>
        <v>ASIF</v>
      </c>
      <c r="O5634" s="71" t="str">
        <f>TRIM(UPPER(tbl_raw_data[[#This Row],[Outcome]]))</f>
        <v>DECLINE</v>
      </c>
      <c r="P5634" s="71" t="str">
        <f>TRIM(UPPER(tbl_raw_data[[#This Row],[Queue Name]]))</f>
        <v>CONSUMER EXISTING</v>
      </c>
      <c r="Q5634" s="71" t="str">
        <f>IF(tbl_raw_data[[#This Row],[time_taken_in_min]]&lt;=settings!$D$2,"SLA_MET","SLA_NOT_MET")</f>
        <v>SLA_MET</v>
      </c>
    </row>
    <row r="5635" spans="1:17" x14ac:dyDescent="0.3">
      <c r="A5635" s="45" t="s">
        <v>6598</v>
      </c>
      <c r="B5635" s="36">
        <v>45166.535798611112</v>
      </c>
      <c r="C5635" s="43">
        <v>45166.538738425923</v>
      </c>
      <c r="D5635" s="15" t="s">
        <v>33</v>
      </c>
      <c r="E5635" s="6" t="s">
        <v>18</v>
      </c>
      <c r="F5635" s="15" t="s">
        <v>14</v>
      </c>
      <c r="G5635" s="9" t="s">
        <v>702</v>
      </c>
      <c r="H5635" s="84" t="str">
        <f t="shared" ref="H5635:H5698" si="88">IF(OR(ISNUMBER(SEARCH("duplicate",G5635)), ISNUMBER(SEARCH("previously",G5635)), ISNUMBER(SEARCH("previously approved",G5635))), "Duplicate Application",
IF(OR(ISNUMBER(SEARCH("incorrect",G5635)), ISNUMBER(SEARCH("remove", G5635))), "Incorrect Details",
IF(ISNUMBER(SEARCH("incomplete",G5635)), "Incomplete Details",
IF(ISNUMBER(SEARCH("overdue",G5635)), "Overdue Bill",
IF(OR(ISNUMBER(SEARCH("resubmit as", G5635)), ISNUMBER(SEARCH("re-submit as", G5635))), "Incorrect Queue",
IF(OR(ISNUMBER(SEARCH("100",G5635)), ISNUMBER(SEARCH("correct", G5635)), ISNUMBER(SEARCH("email", G5635)), ISNUMBER(SEARCH("please submit", G5635)), ISNUMBER(SEARCH("please resubmit",G5635)), ISNUMBER(SEARCH("please re-submit", G5635)), ISNUMBER(SEARCH("please send", G5635))), "Incomplete Details",
IF(ISNUMBER(SEARCH("error", G5635)), "System Error", "Reason Unknown")))))))</f>
        <v>Incomplete Details</v>
      </c>
      <c r="I5635" s="63">
        <f>(tbl_raw_data[[#This Row],[Date Actioned]])-(tbl_raw_data[[#This Row],[Date Tagged]])</f>
        <v>2.9398148108157329E-3</v>
      </c>
      <c r="J5635" s="66">
        <f>HOUR(tbl_raw_data[[#This Row],[time_taken]])*60+MINUTE(tbl_raw_data[[#This Row],[time_taken]])+SECOND(tbl_raw_data[[#This Row],[time_taken]])/60</f>
        <v>4.2333333333333334</v>
      </c>
      <c r="K5635" s="68">
        <f>DATE(YEAR(tbl_raw_data[[#This Row],[Date Actioned]]),MONTH(tbl_raw_data[[#This Row],[Date Actioned]]),DAY(tbl_raw_data[[#This Row],[Date Actioned]]))</f>
        <v>45166</v>
      </c>
      <c r="L5635" s="65" t="str">
        <f>UPPER(TEXT(tbl_raw_data[[#This Row],[updated_date]],"MMMM"))</f>
        <v>AUGUST</v>
      </c>
      <c r="M5635" s="65" t="str">
        <f>"WEEK "&amp;IF(ROUNDUP(DAY(tbl_raw_data[[#This Row],[updated_date]])/7,0)=5,4,ROUNDUP(DAY(tbl_raw_data[[#This Row],[updated_date]])/7,0))</f>
        <v>WEEK 4</v>
      </c>
      <c r="N5635" s="71" t="str">
        <f>UPPER(VLOOKUP(tbl_raw_data[[#This Row],[Analyst]],settings!$A$1:$B$15,2,0))</f>
        <v>CAMROON</v>
      </c>
      <c r="O5635" s="71" t="str">
        <f>TRIM(UPPER(tbl_raw_data[[#This Row],[Outcome]]))</f>
        <v>DECLINE</v>
      </c>
      <c r="P5635" s="71" t="str">
        <f>TRIM(UPPER(tbl_raw_data[[#This Row],[Queue Name]]))</f>
        <v>CONSUMER PRE BUREAU</v>
      </c>
      <c r="Q5635" s="71" t="str">
        <f>IF(tbl_raw_data[[#This Row],[time_taken_in_min]]&lt;=settings!$D$2,"SLA_MET","SLA_NOT_MET")</f>
        <v>SLA_MET</v>
      </c>
    </row>
    <row r="5636" spans="1:17" x14ac:dyDescent="0.3">
      <c r="A5636" s="45" t="s">
        <v>6599</v>
      </c>
      <c r="B5636" s="36">
        <v>45166.557662037034</v>
      </c>
      <c r="C5636" s="43">
        <v>45166.561377314814</v>
      </c>
      <c r="D5636" s="15" t="s">
        <v>33</v>
      </c>
      <c r="E5636" s="6" t="s">
        <v>11</v>
      </c>
      <c r="F5636" s="15" t="s">
        <v>25</v>
      </c>
      <c r="G5636" s="9" t="s">
        <v>852</v>
      </c>
      <c r="H5636" s="84" t="str">
        <f t="shared" si="88"/>
        <v>Reason Unknown</v>
      </c>
      <c r="I5636" s="63">
        <f>(tbl_raw_data[[#This Row],[Date Actioned]])-(tbl_raw_data[[#This Row],[Date Tagged]])</f>
        <v>3.7152777804294601E-3</v>
      </c>
      <c r="J5636" s="66">
        <f>HOUR(tbl_raw_data[[#This Row],[time_taken]])*60+MINUTE(tbl_raw_data[[#This Row],[time_taken]])+SECOND(tbl_raw_data[[#This Row],[time_taken]])/60</f>
        <v>5.35</v>
      </c>
      <c r="K5636" s="68">
        <f>DATE(YEAR(tbl_raw_data[[#This Row],[Date Actioned]]),MONTH(tbl_raw_data[[#This Row],[Date Actioned]]),DAY(tbl_raw_data[[#This Row],[Date Actioned]]))</f>
        <v>45166</v>
      </c>
      <c r="L5636" s="65" t="str">
        <f>UPPER(TEXT(tbl_raw_data[[#This Row],[updated_date]],"MMMM"))</f>
        <v>AUGUST</v>
      </c>
      <c r="M5636" s="65" t="str">
        <f>"WEEK "&amp;IF(ROUNDUP(DAY(tbl_raw_data[[#This Row],[updated_date]])/7,0)=5,4,ROUNDUP(DAY(tbl_raw_data[[#This Row],[updated_date]])/7,0))</f>
        <v>WEEK 4</v>
      </c>
      <c r="N5636" s="71" t="str">
        <f>UPPER(VLOOKUP(tbl_raw_data[[#This Row],[Analyst]],settings!$A$1:$B$15,2,0))</f>
        <v>ASIF</v>
      </c>
      <c r="O5636" s="71" t="str">
        <f>TRIM(UPPER(tbl_raw_data[[#This Row],[Outcome]]))</f>
        <v>DECLINE</v>
      </c>
      <c r="P5636" s="71" t="str">
        <f>TRIM(UPPER(tbl_raw_data[[#This Row],[Queue Name]]))</f>
        <v>CONSUMER EXISTING</v>
      </c>
      <c r="Q5636" s="71" t="str">
        <f>IF(tbl_raw_data[[#This Row],[time_taken_in_min]]&lt;=settings!$D$2,"SLA_MET","SLA_NOT_MET")</f>
        <v>SLA_MET</v>
      </c>
    </row>
    <row r="5637" spans="1:17" x14ac:dyDescent="0.3">
      <c r="A5637" s="45" t="s">
        <v>6600</v>
      </c>
      <c r="B5637" s="36">
        <v>45166.5859837963</v>
      </c>
      <c r="C5637" s="43">
        <v>45166.595821759256</v>
      </c>
      <c r="D5637" s="15" t="s">
        <v>33</v>
      </c>
      <c r="E5637" s="6" t="s">
        <v>8</v>
      </c>
      <c r="F5637" s="15" t="s">
        <v>191</v>
      </c>
      <c r="G5637" s="9" t="s">
        <v>853</v>
      </c>
      <c r="H5637" s="84" t="str">
        <f t="shared" si="88"/>
        <v>Reason Unknown</v>
      </c>
      <c r="I5637" s="63">
        <f>(tbl_raw_data[[#This Row],[Date Actioned]])-(tbl_raw_data[[#This Row],[Date Tagged]])</f>
        <v>9.8379629562259652E-3</v>
      </c>
      <c r="J5637" s="66">
        <f>HOUR(tbl_raw_data[[#This Row],[time_taken]])*60+MINUTE(tbl_raw_data[[#This Row],[time_taken]])+SECOND(tbl_raw_data[[#This Row],[time_taken]])/60</f>
        <v>14.166666666666666</v>
      </c>
      <c r="K5637" s="68">
        <f>DATE(YEAR(tbl_raw_data[[#This Row],[Date Actioned]]),MONTH(tbl_raw_data[[#This Row],[Date Actioned]]),DAY(tbl_raw_data[[#This Row],[Date Actioned]]))</f>
        <v>45166</v>
      </c>
      <c r="L5637" s="65" t="str">
        <f>UPPER(TEXT(tbl_raw_data[[#This Row],[updated_date]],"MMMM"))</f>
        <v>AUGUST</v>
      </c>
      <c r="M5637" s="65" t="str">
        <f>"WEEK "&amp;IF(ROUNDUP(DAY(tbl_raw_data[[#This Row],[updated_date]])/7,0)=5,4,ROUNDUP(DAY(tbl_raw_data[[#This Row],[updated_date]])/7,0))</f>
        <v>WEEK 4</v>
      </c>
      <c r="N5637" s="71" t="str">
        <f>UPPER(VLOOKUP(tbl_raw_data[[#This Row],[Analyst]],settings!$A$1:$B$15,2,0))</f>
        <v>JULIA</v>
      </c>
      <c r="O5637" s="71" t="str">
        <f>TRIM(UPPER(tbl_raw_data[[#This Row],[Outcome]]))</f>
        <v>DECLINE</v>
      </c>
      <c r="P5637" s="71" t="str">
        <f>TRIM(UPPER(tbl_raw_data[[#This Row],[Queue Name]]))</f>
        <v>CONSUMER POST BUREAU</v>
      </c>
      <c r="Q5637" s="71" t="str">
        <f>IF(tbl_raw_data[[#This Row],[time_taken_in_min]]&lt;=settings!$D$2,"SLA_MET","SLA_NOT_MET")</f>
        <v>SLA_MET</v>
      </c>
    </row>
    <row r="5638" spans="1:17" x14ac:dyDescent="0.3">
      <c r="A5638" s="45" t="s">
        <v>6601</v>
      </c>
      <c r="B5638" s="36">
        <v>45166.621539351851</v>
      </c>
      <c r="C5638" s="43">
        <v>45166.631689814814</v>
      </c>
      <c r="D5638" s="15" t="s">
        <v>33</v>
      </c>
      <c r="E5638" s="6" t="s">
        <v>11</v>
      </c>
      <c r="F5638" s="15" t="s">
        <v>17</v>
      </c>
      <c r="G5638" s="9"/>
      <c r="H5638" s="84" t="str">
        <f t="shared" si="88"/>
        <v>Reason Unknown</v>
      </c>
      <c r="I5638" s="63">
        <f>(tbl_raw_data[[#This Row],[Date Actioned]])-(tbl_raw_data[[#This Row],[Date Tagged]])</f>
        <v>1.0150462963792961E-2</v>
      </c>
      <c r="J5638" s="66">
        <f>HOUR(tbl_raw_data[[#This Row],[time_taken]])*60+MINUTE(tbl_raw_data[[#This Row],[time_taken]])+SECOND(tbl_raw_data[[#This Row],[time_taken]])/60</f>
        <v>14.616666666666667</v>
      </c>
      <c r="K5638" s="68">
        <f>DATE(YEAR(tbl_raw_data[[#This Row],[Date Actioned]]),MONTH(tbl_raw_data[[#This Row],[Date Actioned]]),DAY(tbl_raw_data[[#This Row],[Date Actioned]]))</f>
        <v>45166</v>
      </c>
      <c r="L5638" s="65" t="str">
        <f>UPPER(TEXT(tbl_raw_data[[#This Row],[updated_date]],"MMMM"))</f>
        <v>AUGUST</v>
      </c>
      <c r="M5638" s="65" t="str">
        <f>"WEEK "&amp;IF(ROUNDUP(DAY(tbl_raw_data[[#This Row],[updated_date]])/7,0)=5,4,ROUNDUP(DAY(tbl_raw_data[[#This Row],[updated_date]])/7,0))</f>
        <v>WEEK 4</v>
      </c>
      <c r="N5638" s="71" t="str">
        <f>UPPER(VLOOKUP(tbl_raw_data[[#This Row],[Analyst]],settings!$A$1:$B$15,2,0))</f>
        <v>MERCEDES</v>
      </c>
      <c r="O5638" s="71" t="str">
        <f>TRIM(UPPER(tbl_raw_data[[#This Row],[Outcome]]))</f>
        <v>DECLINE</v>
      </c>
      <c r="P5638" s="71" t="str">
        <f>TRIM(UPPER(tbl_raw_data[[#This Row],[Queue Name]]))</f>
        <v>CONSUMER EXISTING</v>
      </c>
      <c r="Q5638" s="71" t="str">
        <f>IF(tbl_raw_data[[#This Row],[time_taken_in_min]]&lt;=settings!$D$2,"SLA_MET","SLA_NOT_MET")</f>
        <v>SLA_MET</v>
      </c>
    </row>
    <row r="5639" spans="1:17" x14ac:dyDescent="0.3">
      <c r="A5639" s="45" t="s">
        <v>6602</v>
      </c>
      <c r="B5639" s="36">
        <v>45166.62296296296</v>
      </c>
      <c r="C5639" s="43">
        <v>45166.62703703704</v>
      </c>
      <c r="D5639" s="15" t="s">
        <v>33</v>
      </c>
      <c r="E5639" s="6" t="s">
        <v>11</v>
      </c>
      <c r="F5639" s="15" t="s">
        <v>19</v>
      </c>
      <c r="G5639" s="9" t="s">
        <v>678</v>
      </c>
      <c r="H5639" s="84" t="str">
        <f t="shared" si="88"/>
        <v>Reason Unknown</v>
      </c>
      <c r="I5639" s="63">
        <f>(tbl_raw_data[[#This Row],[Date Actioned]])-(tbl_raw_data[[#This Row],[Date Tagged]])</f>
        <v>4.0740740805631503E-3</v>
      </c>
      <c r="J5639" s="66">
        <f>HOUR(tbl_raw_data[[#This Row],[time_taken]])*60+MINUTE(tbl_raw_data[[#This Row],[time_taken]])+SECOND(tbl_raw_data[[#This Row],[time_taken]])/60</f>
        <v>5.8666666666666671</v>
      </c>
      <c r="K5639" s="68">
        <f>DATE(YEAR(tbl_raw_data[[#This Row],[Date Actioned]]),MONTH(tbl_raw_data[[#This Row],[Date Actioned]]),DAY(tbl_raw_data[[#This Row],[Date Actioned]]))</f>
        <v>45166</v>
      </c>
      <c r="L5639" s="65" t="str">
        <f>UPPER(TEXT(tbl_raw_data[[#This Row],[updated_date]],"MMMM"))</f>
        <v>AUGUST</v>
      </c>
      <c r="M5639" s="65" t="str">
        <f>"WEEK "&amp;IF(ROUNDUP(DAY(tbl_raw_data[[#This Row],[updated_date]])/7,0)=5,4,ROUNDUP(DAY(tbl_raw_data[[#This Row],[updated_date]])/7,0))</f>
        <v>WEEK 4</v>
      </c>
      <c r="N5639" s="71" t="str">
        <f>UPPER(VLOOKUP(tbl_raw_data[[#This Row],[Analyst]],settings!$A$1:$B$15,2,0))</f>
        <v>NAVED</v>
      </c>
      <c r="O5639" s="71" t="str">
        <f>TRIM(UPPER(tbl_raw_data[[#This Row],[Outcome]]))</f>
        <v>DECLINE</v>
      </c>
      <c r="P5639" s="71" t="str">
        <f>TRIM(UPPER(tbl_raw_data[[#This Row],[Queue Name]]))</f>
        <v>CONSUMER EXISTING</v>
      </c>
      <c r="Q5639" s="71" t="str">
        <f>IF(tbl_raw_data[[#This Row],[time_taken_in_min]]&lt;=settings!$D$2,"SLA_MET","SLA_NOT_MET")</f>
        <v>SLA_MET</v>
      </c>
    </row>
    <row r="5640" spans="1:17" x14ac:dyDescent="0.3">
      <c r="A5640" s="45" t="s">
        <v>6603</v>
      </c>
      <c r="B5640" s="36">
        <v>45166.637997685182</v>
      </c>
      <c r="C5640" s="43">
        <v>45166.643541666665</v>
      </c>
      <c r="D5640" s="15" t="s">
        <v>33</v>
      </c>
      <c r="E5640" s="6" t="s">
        <v>18</v>
      </c>
      <c r="F5640" s="15" t="s">
        <v>114</v>
      </c>
      <c r="G5640" s="9" t="s">
        <v>854</v>
      </c>
      <c r="H5640" s="84" t="str">
        <f t="shared" si="88"/>
        <v>Reason Unknown</v>
      </c>
      <c r="I5640" s="63">
        <f>(tbl_raw_data[[#This Row],[Date Actioned]])-(tbl_raw_data[[#This Row],[Date Tagged]])</f>
        <v>5.543981482333038E-3</v>
      </c>
      <c r="J5640" s="66">
        <f>HOUR(tbl_raw_data[[#This Row],[time_taken]])*60+MINUTE(tbl_raw_data[[#This Row],[time_taken]])+SECOND(tbl_raw_data[[#This Row],[time_taken]])/60</f>
        <v>7.9833333333333334</v>
      </c>
      <c r="K5640" s="68">
        <f>DATE(YEAR(tbl_raw_data[[#This Row],[Date Actioned]]),MONTH(tbl_raw_data[[#This Row],[Date Actioned]]),DAY(tbl_raw_data[[#This Row],[Date Actioned]]))</f>
        <v>45166</v>
      </c>
      <c r="L5640" s="65" t="str">
        <f>UPPER(TEXT(tbl_raw_data[[#This Row],[updated_date]],"MMMM"))</f>
        <v>AUGUST</v>
      </c>
      <c r="M5640" s="65" t="str">
        <f>"WEEK "&amp;IF(ROUNDUP(DAY(tbl_raw_data[[#This Row],[updated_date]])/7,0)=5,4,ROUNDUP(DAY(tbl_raw_data[[#This Row],[updated_date]])/7,0))</f>
        <v>WEEK 4</v>
      </c>
      <c r="N5640" s="71" t="str">
        <f>UPPER(VLOOKUP(tbl_raw_data[[#This Row],[Analyst]],settings!$A$1:$B$15,2,0))</f>
        <v>FARDIN</v>
      </c>
      <c r="O5640" s="71" t="str">
        <f>TRIM(UPPER(tbl_raw_data[[#This Row],[Outcome]]))</f>
        <v>DECLINE</v>
      </c>
      <c r="P5640" s="71" t="str">
        <f>TRIM(UPPER(tbl_raw_data[[#This Row],[Queue Name]]))</f>
        <v>CONSUMER PRE BUREAU</v>
      </c>
      <c r="Q5640" s="71" t="str">
        <f>IF(tbl_raw_data[[#This Row],[time_taken_in_min]]&lt;=settings!$D$2,"SLA_MET","SLA_NOT_MET")</f>
        <v>SLA_MET</v>
      </c>
    </row>
    <row r="5641" spans="1:17" x14ac:dyDescent="0.3">
      <c r="A5641" s="45" t="s">
        <v>6604</v>
      </c>
      <c r="B5641" s="36">
        <v>45166.658506944441</v>
      </c>
      <c r="C5641" s="43">
        <v>45166.668634259258</v>
      </c>
      <c r="D5641" s="15" t="s">
        <v>33</v>
      </c>
      <c r="E5641" s="6" t="s">
        <v>8</v>
      </c>
      <c r="F5641" s="15" t="s">
        <v>14</v>
      </c>
      <c r="G5641" s="9" t="s">
        <v>676</v>
      </c>
      <c r="H5641" s="84" t="str">
        <f t="shared" si="88"/>
        <v>Reason Unknown</v>
      </c>
      <c r="I5641" s="63">
        <f>(tbl_raw_data[[#This Row],[Date Actioned]])-(tbl_raw_data[[#This Row],[Date Tagged]])</f>
        <v>1.0127314817509614E-2</v>
      </c>
      <c r="J5641" s="66">
        <f>HOUR(tbl_raw_data[[#This Row],[time_taken]])*60+MINUTE(tbl_raw_data[[#This Row],[time_taken]])+SECOND(tbl_raw_data[[#This Row],[time_taken]])/60</f>
        <v>14.583333333333334</v>
      </c>
      <c r="K5641" s="68">
        <f>DATE(YEAR(tbl_raw_data[[#This Row],[Date Actioned]]),MONTH(tbl_raw_data[[#This Row],[Date Actioned]]),DAY(tbl_raw_data[[#This Row],[Date Actioned]]))</f>
        <v>45166</v>
      </c>
      <c r="L5641" s="65" t="str">
        <f>UPPER(TEXT(tbl_raw_data[[#This Row],[updated_date]],"MMMM"))</f>
        <v>AUGUST</v>
      </c>
      <c r="M5641" s="65" t="str">
        <f>"WEEK "&amp;IF(ROUNDUP(DAY(tbl_raw_data[[#This Row],[updated_date]])/7,0)=5,4,ROUNDUP(DAY(tbl_raw_data[[#This Row],[updated_date]])/7,0))</f>
        <v>WEEK 4</v>
      </c>
      <c r="N5641" s="71" t="str">
        <f>UPPER(VLOOKUP(tbl_raw_data[[#This Row],[Analyst]],settings!$A$1:$B$15,2,0))</f>
        <v>CAMROON</v>
      </c>
      <c r="O5641" s="71" t="str">
        <f>TRIM(UPPER(tbl_raw_data[[#This Row],[Outcome]]))</f>
        <v>DECLINE</v>
      </c>
      <c r="P5641" s="71" t="str">
        <f>TRIM(UPPER(tbl_raw_data[[#This Row],[Queue Name]]))</f>
        <v>CONSUMER POST BUREAU</v>
      </c>
      <c r="Q5641" s="71" t="str">
        <f>IF(tbl_raw_data[[#This Row],[time_taken_in_min]]&lt;=settings!$D$2,"SLA_MET","SLA_NOT_MET")</f>
        <v>SLA_MET</v>
      </c>
    </row>
    <row r="5642" spans="1:17" x14ac:dyDescent="0.3">
      <c r="A5642" s="45" t="s">
        <v>6605</v>
      </c>
      <c r="B5642" s="36">
        <v>45166.669351851851</v>
      </c>
      <c r="C5642" s="43">
        <v>45166.684432870374</v>
      </c>
      <c r="D5642" s="15" t="s">
        <v>33</v>
      </c>
      <c r="E5642" s="6" t="s">
        <v>11</v>
      </c>
      <c r="F5642" s="15" t="s">
        <v>114</v>
      </c>
      <c r="G5642" s="9" t="s">
        <v>767</v>
      </c>
      <c r="H5642" s="84" t="str">
        <f t="shared" si="88"/>
        <v>Reason Unknown</v>
      </c>
      <c r="I5642" s="63">
        <f>(tbl_raw_data[[#This Row],[Date Actioned]])-(tbl_raw_data[[#This Row],[Date Tagged]])</f>
        <v>1.5081018522323575E-2</v>
      </c>
      <c r="J5642" s="66">
        <f>HOUR(tbl_raw_data[[#This Row],[time_taken]])*60+MINUTE(tbl_raw_data[[#This Row],[time_taken]])+SECOND(tbl_raw_data[[#This Row],[time_taken]])/60</f>
        <v>21.716666666666665</v>
      </c>
      <c r="K5642" s="68">
        <f>DATE(YEAR(tbl_raw_data[[#This Row],[Date Actioned]]),MONTH(tbl_raw_data[[#This Row],[Date Actioned]]),DAY(tbl_raw_data[[#This Row],[Date Actioned]]))</f>
        <v>45166</v>
      </c>
      <c r="L5642" s="65" t="str">
        <f>UPPER(TEXT(tbl_raw_data[[#This Row],[updated_date]],"MMMM"))</f>
        <v>AUGUST</v>
      </c>
      <c r="M5642" s="65" t="str">
        <f>"WEEK "&amp;IF(ROUNDUP(DAY(tbl_raw_data[[#This Row],[updated_date]])/7,0)=5,4,ROUNDUP(DAY(tbl_raw_data[[#This Row],[updated_date]])/7,0))</f>
        <v>WEEK 4</v>
      </c>
      <c r="N5642" s="71" t="str">
        <f>UPPER(VLOOKUP(tbl_raw_data[[#This Row],[Analyst]],settings!$A$1:$B$15,2,0))</f>
        <v>FARDIN</v>
      </c>
      <c r="O5642" s="71" t="str">
        <f>TRIM(UPPER(tbl_raw_data[[#This Row],[Outcome]]))</f>
        <v>DECLINE</v>
      </c>
      <c r="P5642" s="71" t="str">
        <f>TRIM(UPPER(tbl_raw_data[[#This Row],[Queue Name]]))</f>
        <v>CONSUMER EXISTING</v>
      </c>
      <c r="Q5642" s="71" t="str">
        <f>IF(tbl_raw_data[[#This Row],[time_taken_in_min]]&lt;=settings!$D$2,"SLA_MET","SLA_NOT_MET")</f>
        <v>SLA_NOT_MET</v>
      </c>
    </row>
    <row r="5643" spans="1:17" x14ac:dyDescent="0.3">
      <c r="A5643" s="45" t="s">
        <v>6606</v>
      </c>
      <c r="B5643" s="36">
        <v>45166.670740740738</v>
      </c>
      <c r="C5643" s="43">
        <v>45166.687361111108</v>
      </c>
      <c r="D5643" s="15" t="s">
        <v>33</v>
      </c>
      <c r="E5643" s="6" t="s">
        <v>11</v>
      </c>
      <c r="F5643" s="15" t="s">
        <v>25</v>
      </c>
      <c r="G5643" s="9" t="s">
        <v>855</v>
      </c>
      <c r="H5643" s="84" t="str">
        <f t="shared" si="88"/>
        <v>Reason Unknown</v>
      </c>
      <c r="I5643" s="63">
        <f>(tbl_raw_data[[#This Row],[Date Actioned]])-(tbl_raw_data[[#This Row],[Date Tagged]])</f>
        <v>1.6620370370219462E-2</v>
      </c>
      <c r="J5643" s="66">
        <f>HOUR(tbl_raw_data[[#This Row],[time_taken]])*60+MINUTE(tbl_raw_data[[#This Row],[time_taken]])+SECOND(tbl_raw_data[[#This Row],[time_taken]])/60</f>
        <v>23.933333333333334</v>
      </c>
      <c r="K5643" s="68">
        <f>DATE(YEAR(tbl_raw_data[[#This Row],[Date Actioned]]),MONTH(tbl_raw_data[[#This Row],[Date Actioned]]),DAY(tbl_raw_data[[#This Row],[Date Actioned]]))</f>
        <v>45166</v>
      </c>
      <c r="L5643" s="65" t="str">
        <f>UPPER(TEXT(tbl_raw_data[[#This Row],[updated_date]],"MMMM"))</f>
        <v>AUGUST</v>
      </c>
      <c r="M5643" s="65" t="str">
        <f>"WEEK "&amp;IF(ROUNDUP(DAY(tbl_raw_data[[#This Row],[updated_date]])/7,0)=5,4,ROUNDUP(DAY(tbl_raw_data[[#This Row],[updated_date]])/7,0))</f>
        <v>WEEK 4</v>
      </c>
      <c r="N5643" s="71" t="str">
        <f>UPPER(VLOOKUP(tbl_raw_data[[#This Row],[Analyst]],settings!$A$1:$B$15,2,0))</f>
        <v>ASIF</v>
      </c>
      <c r="O5643" s="71" t="str">
        <f>TRIM(UPPER(tbl_raw_data[[#This Row],[Outcome]]))</f>
        <v>DECLINE</v>
      </c>
      <c r="P5643" s="71" t="str">
        <f>TRIM(UPPER(tbl_raw_data[[#This Row],[Queue Name]]))</f>
        <v>CONSUMER EXISTING</v>
      </c>
      <c r="Q5643" s="71" t="str">
        <f>IF(tbl_raw_data[[#This Row],[time_taken_in_min]]&lt;=settings!$D$2,"SLA_MET","SLA_NOT_MET")</f>
        <v>SLA_NOT_MET</v>
      </c>
    </row>
    <row r="5644" spans="1:17" x14ac:dyDescent="0.3">
      <c r="A5644" s="45" t="s">
        <v>6607</v>
      </c>
      <c r="B5644" s="36">
        <v>45166.67460648148</v>
      </c>
      <c r="C5644" s="43">
        <v>45166.686342592591</v>
      </c>
      <c r="D5644" s="15" t="s">
        <v>33</v>
      </c>
      <c r="E5644" s="6" t="s">
        <v>11</v>
      </c>
      <c r="F5644" s="15" t="s">
        <v>17</v>
      </c>
      <c r="G5644" s="9" t="s">
        <v>673</v>
      </c>
      <c r="H5644" s="84" t="str">
        <f t="shared" si="88"/>
        <v>Overdue Bill</v>
      </c>
      <c r="I5644" s="63">
        <f>(tbl_raw_data[[#This Row],[Date Actioned]])-(tbl_raw_data[[#This Row],[Date Tagged]])</f>
        <v>1.17361111115315E-2</v>
      </c>
      <c r="J5644" s="66">
        <f>HOUR(tbl_raw_data[[#This Row],[time_taken]])*60+MINUTE(tbl_raw_data[[#This Row],[time_taken]])+SECOND(tbl_raw_data[[#This Row],[time_taken]])/60</f>
        <v>16.899999999999999</v>
      </c>
      <c r="K5644" s="68">
        <f>DATE(YEAR(tbl_raw_data[[#This Row],[Date Actioned]]),MONTH(tbl_raw_data[[#This Row],[Date Actioned]]),DAY(tbl_raw_data[[#This Row],[Date Actioned]]))</f>
        <v>45166</v>
      </c>
      <c r="L5644" s="65" t="str">
        <f>UPPER(TEXT(tbl_raw_data[[#This Row],[updated_date]],"MMMM"))</f>
        <v>AUGUST</v>
      </c>
      <c r="M5644" s="65" t="str">
        <f>"WEEK "&amp;IF(ROUNDUP(DAY(tbl_raw_data[[#This Row],[updated_date]])/7,0)=5,4,ROUNDUP(DAY(tbl_raw_data[[#This Row],[updated_date]])/7,0))</f>
        <v>WEEK 4</v>
      </c>
      <c r="N5644" s="71" t="str">
        <f>UPPER(VLOOKUP(tbl_raw_data[[#This Row],[Analyst]],settings!$A$1:$B$15,2,0))</f>
        <v>MERCEDES</v>
      </c>
      <c r="O5644" s="71" t="str">
        <f>TRIM(UPPER(tbl_raw_data[[#This Row],[Outcome]]))</f>
        <v>DECLINE</v>
      </c>
      <c r="P5644" s="71" t="str">
        <f>TRIM(UPPER(tbl_raw_data[[#This Row],[Queue Name]]))</f>
        <v>CONSUMER EXISTING</v>
      </c>
      <c r="Q5644" s="71" t="str">
        <f>IF(tbl_raw_data[[#This Row],[time_taken_in_min]]&lt;=settings!$D$2,"SLA_MET","SLA_NOT_MET")</f>
        <v>SLA_MET</v>
      </c>
    </row>
    <row r="5645" spans="1:17" x14ac:dyDescent="0.3">
      <c r="A5645" s="45" t="s">
        <v>6608</v>
      </c>
      <c r="B5645" s="36">
        <v>45166.68445601852</v>
      </c>
      <c r="C5645" s="43">
        <v>45166.692685185182</v>
      </c>
      <c r="D5645" s="15" t="s">
        <v>33</v>
      </c>
      <c r="E5645" s="6" t="s">
        <v>18</v>
      </c>
      <c r="F5645" s="15" t="s">
        <v>114</v>
      </c>
      <c r="G5645" s="9" t="s">
        <v>676</v>
      </c>
      <c r="H5645" s="84" t="str">
        <f t="shared" si="88"/>
        <v>Reason Unknown</v>
      </c>
      <c r="I5645" s="63">
        <f>(tbl_raw_data[[#This Row],[Date Actioned]])-(tbl_raw_data[[#This Row],[Date Tagged]])</f>
        <v>8.2291666622040793E-3</v>
      </c>
      <c r="J5645" s="66">
        <f>HOUR(tbl_raw_data[[#This Row],[time_taken]])*60+MINUTE(tbl_raw_data[[#This Row],[time_taken]])+SECOND(tbl_raw_data[[#This Row],[time_taken]])/60</f>
        <v>11.85</v>
      </c>
      <c r="K5645" s="68">
        <f>DATE(YEAR(tbl_raw_data[[#This Row],[Date Actioned]]),MONTH(tbl_raw_data[[#This Row],[Date Actioned]]),DAY(tbl_raw_data[[#This Row],[Date Actioned]]))</f>
        <v>45166</v>
      </c>
      <c r="L5645" s="65" t="str">
        <f>UPPER(TEXT(tbl_raw_data[[#This Row],[updated_date]],"MMMM"))</f>
        <v>AUGUST</v>
      </c>
      <c r="M5645" s="65" t="str">
        <f>"WEEK "&amp;IF(ROUNDUP(DAY(tbl_raw_data[[#This Row],[updated_date]])/7,0)=5,4,ROUNDUP(DAY(tbl_raw_data[[#This Row],[updated_date]])/7,0))</f>
        <v>WEEK 4</v>
      </c>
      <c r="N5645" s="71" t="str">
        <f>UPPER(VLOOKUP(tbl_raw_data[[#This Row],[Analyst]],settings!$A$1:$B$15,2,0))</f>
        <v>FARDIN</v>
      </c>
      <c r="O5645" s="71" t="str">
        <f>TRIM(UPPER(tbl_raw_data[[#This Row],[Outcome]]))</f>
        <v>DECLINE</v>
      </c>
      <c r="P5645" s="71" t="str">
        <f>TRIM(UPPER(tbl_raw_data[[#This Row],[Queue Name]]))</f>
        <v>CONSUMER PRE BUREAU</v>
      </c>
      <c r="Q5645" s="71" t="str">
        <f>IF(tbl_raw_data[[#This Row],[time_taken_in_min]]&lt;=settings!$D$2,"SLA_MET","SLA_NOT_MET")</f>
        <v>SLA_MET</v>
      </c>
    </row>
    <row r="5646" spans="1:17" x14ac:dyDescent="0.3">
      <c r="A5646" s="45" t="s">
        <v>6609</v>
      </c>
      <c r="B5646" s="36">
        <v>45166.686261574076</v>
      </c>
      <c r="C5646" s="43">
        <v>45166.689351851855</v>
      </c>
      <c r="D5646" s="15" t="s">
        <v>33</v>
      </c>
      <c r="E5646" s="6" t="s">
        <v>11</v>
      </c>
      <c r="F5646" s="15" t="s">
        <v>17</v>
      </c>
      <c r="G5646" s="9"/>
      <c r="H5646" s="84" t="str">
        <f t="shared" si="88"/>
        <v>Reason Unknown</v>
      </c>
      <c r="I5646" s="63">
        <f>(tbl_raw_data[[#This Row],[Date Actioned]])-(tbl_raw_data[[#This Row],[Date Tagged]])</f>
        <v>3.0902777798473835E-3</v>
      </c>
      <c r="J5646" s="66">
        <f>HOUR(tbl_raw_data[[#This Row],[time_taken]])*60+MINUTE(tbl_raw_data[[#This Row],[time_taken]])+SECOND(tbl_raw_data[[#This Row],[time_taken]])/60</f>
        <v>4.45</v>
      </c>
      <c r="K5646" s="68">
        <f>DATE(YEAR(tbl_raw_data[[#This Row],[Date Actioned]]),MONTH(tbl_raw_data[[#This Row],[Date Actioned]]),DAY(tbl_raw_data[[#This Row],[Date Actioned]]))</f>
        <v>45166</v>
      </c>
      <c r="L5646" s="65" t="str">
        <f>UPPER(TEXT(tbl_raw_data[[#This Row],[updated_date]],"MMMM"))</f>
        <v>AUGUST</v>
      </c>
      <c r="M5646" s="65" t="str">
        <f>"WEEK "&amp;IF(ROUNDUP(DAY(tbl_raw_data[[#This Row],[updated_date]])/7,0)=5,4,ROUNDUP(DAY(tbl_raw_data[[#This Row],[updated_date]])/7,0))</f>
        <v>WEEK 4</v>
      </c>
      <c r="N5646" s="71" t="str">
        <f>UPPER(VLOOKUP(tbl_raw_data[[#This Row],[Analyst]],settings!$A$1:$B$15,2,0))</f>
        <v>MERCEDES</v>
      </c>
      <c r="O5646" s="71" t="str">
        <f>TRIM(UPPER(tbl_raw_data[[#This Row],[Outcome]]))</f>
        <v>DECLINE</v>
      </c>
      <c r="P5646" s="71" t="str">
        <f>TRIM(UPPER(tbl_raw_data[[#This Row],[Queue Name]]))</f>
        <v>CONSUMER EXISTING</v>
      </c>
      <c r="Q5646" s="71" t="str">
        <f>IF(tbl_raw_data[[#This Row],[time_taken_in_min]]&lt;=settings!$D$2,"SLA_MET","SLA_NOT_MET")</f>
        <v>SLA_MET</v>
      </c>
    </row>
    <row r="5647" spans="1:17" x14ac:dyDescent="0.3">
      <c r="A5647" s="45" t="s">
        <v>6610</v>
      </c>
      <c r="B5647" s="36">
        <v>45166.68645833333</v>
      </c>
      <c r="C5647" s="43">
        <v>45166.69667824074</v>
      </c>
      <c r="D5647" s="15" t="s">
        <v>33</v>
      </c>
      <c r="E5647" s="6" t="s">
        <v>11</v>
      </c>
      <c r="F5647" s="15" t="s">
        <v>25</v>
      </c>
      <c r="G5647" s="9" t="s">
        <v>856</v>
      </c>
      <c r="H5647" s="84" t="str">
        <f t="shared" si="88"/>
        <v>Overdue Bill</v>
      </c>
      <c r="I5647" s="63">
        <f>(tbl_raw_data[[#This Row],[Date Actioned]])-(tbl_raw_data[[#This Row],[Date Tagged]])</f>
        <v>1.021990740991896E-2</v>
      </c>
      <c r="J5647" s="66">
        <f>HOUR(tbl_raw_data[[#This Row],[time_taken]])*60+MINUTE(tbl_raw_data[[#This Row],[time_taken]])+SECOND(tbl_raw_data[[#This Row],[time_taken]])/60</f>
        <v>14.716666666666667</v>
      </c>
      <c r="K5647" s="68">
        <f>DATE(YEAR(tbl_raw_data[[#This Row],[Date Actioned]]),MONTH(tbl_raw_data[[#This Row],[Date Actioned]]),DAY(tbl_raw_data[[#This Row],[Date Actioned]]))</f>
        <v>45166</v>
      </c>
      <c r="L5647" s="65" t="str">
        <f>UPPER(TEXT(tbl_raw_data[[#This Row],[updated_date]],"MMMM"))</f>
        <v>AUGUST</v>
      </c>
      <c r="M5647" s="65" t="str">
        <f>"WEEK "&amp;IF(ROUNDUP(DAY(tbl_raw_data[[#This Row],[updated_date]])/7,0)=5,4,ROUNDUP(DAY(tbl_raw_data[[#This Row],[updated_date]])/7,0))</f>
        <v>WEEK 4</v>
      </c>
      <c r="N5647" s="71" t="str">
        <f>UPPER(VLOOKUP(tbl_raw_data[[#This Row],[Analyst]],settings!$A$1:$B$15,2,0))</f>
        <v>ASIF</v>
      </c>
      <c r="O5647" s="71" t="str">
        <f>TRIM(UPPER(tbl_raw_data[[#This Row],[Outcome]]))</f>
        <v>DECLINE</v>
      </c>
      <c r="P5647" s="71" t="str">
        <f>TRIM(UPPER(tbl_raw_data[[#This Row],[Queue Name]]))</f>
        <v>CONSUMER EXISTING</v>
      </c>
      <c r="Q5647" s="71" t="str">
        <f>IF(tbl_raw_data[[#This Row],[time_taken_in_min]]&lt;=settings!$D$2,"SLA_MET","SLA_NOT_MET")</f>
        <v>SLA_MET</v>
      </c>
    </row>
    <row r="5648" spans="1:17" x14ac:dyDescent="0.3">
      <c r="A5648" s="45" t="s">
        <v>6611</v>
      </c>
      <c r="B5648" s="36">
        <v>45166.696817129632</v>
      </c>
      <c r="C5648" s="43">
        <v>45166.70071759259</v>
      </c>
      <c r="D5648" s="15" t="s">
        <v>33</v>
      </c>
      <c r="E5648" s="6" t="s">
        <v>11</v>
      </c>
      <c r="F5648" s="15" t="s">
        <v>25</v>
      </c>
      <c r="G5648" s="9" t="s">
        <v>678</v>
      </c>
      <c r="H5648" s="84" t="str">
        <f t="shared" si="88"/>
        <v>Reason Unknown</v>
      </c>
      <c r="I5648" s="63">
        <f>(tbl_raw_data[[#This Row],[Date Actioned]])-(tbl_raw_data[[#This Row],[Date Tagged]])</f>
        <v>3.900462957972195E-3</v>
      </c>
      <c r="J5648" s="66">
        <f>HOUR(tbl_raw_data[[#This Row],[time_taken]])*60+MINUTE(tbl_raw_data[[#This Row],[time_taken]])+SECOND(tbl_raw_data[[#This Row],[time_taken]])/60</f>
        <v>5.6166666666666671</v>
      </c>
      <c r="K5648" s="68">
        <f>DATE(YEAR(tbl_raw_data[[#This Row],[Date Actioned]]),MONTH(tbl_raw_data[[#This Row],[Date Actioned]]),DAY(tbl_raw_data[[#This Row],[Date Actioned]]))</f>
        <v>45166</v>
      </c>
      <c r="L5648" s="65" t="str">
        <f>UPPER(TEXT(tbl_raw_data[[#This Row],[updated_date]],"MMMM"))</f>
        <v>AUGUST</v>
      </c>
      <c r="M5648" s="65" t="str">
        <f>"WEEK "&amp;IF(ROUNDUP(DAY(tbl_raw_data[[#This Row],[updated_date]])/7,0)=5,4,ROUNDUP(DAY(tbl_raw_data[[#This Row],[updated_date]])/7,0))</f>
        <v>WEEK 4</v>
      </c>
      <c r="N5648" s="71" t="str">
        <f>UPPER(VLOOKUP(tbl_raw_data[[#This Row],[Analyst]],settings!$A$1:$B$15,2,0))</f>
        <v>ASIF</v>
      </c>
      <c r="O5648" s="71" t="str">
        <f>TRIM(UPPER(tbl_raw_data[[#This Row],[Outcome]]))</f>
        <v>DECLINE</v>
      </c>
      <c r="P5648" s="71" t="str">
        <f>TRIM(UPPER(tbl_raw_data[[#This Row],[Queue Name]]))</f>
        <v>CONSUMER EXISTING</v>
      </c>
      <c r="Q5648" s="71" t="str">
        <f>IF(tbl_raw_data[[#This Row],[time_taken_in_min]]&lt;=settings!$D$2,"SLA_MET","SLA_NOT_MET")</f>
        <v>SLA_MET</v>
      </c>
    </row>
    <row r="5649" spans="1:17" x14ac:dyDescent="0.3">
      <c r="A5649" s="45" t="s">
        <v>6612</v>
      </c>
      <c r="B5649" s="36">
        <v>45166.745150462964</v>
      </c>
      <c r="C5649" s="43">
        <v>45166.759976851848</v>
      </c>
      <c r="D5649" s="15" t="s">
        <v>33</v>
      </c>
      <c r="E5649" s="6" t="s">
        <v>11</v>
      </c>
      <c r="F5649" s="15" t="s">
        <v>14</v>
      </c>
      <c r="G5649" s="9"/>
      <c r="H5649" s="84" t="str">
        <f t="shared" si="88"/>
        <v>Reason Unknown</v>
      </c>
      <c r="I5649" s="63">
        <f>(tbl_raw_data[[#This Row],[Date Actioned]])-(tbl_raw_data[[#This Row],[Date Tagged]])</f>
        <v>1.4826388884102926E-2</v>
      </c>
      <c r="J5649" s="66">
        <f>HOUR(tbl_raw_data[[#This Row],[time_taken]])*60+MINUTE(tbl_raw_data[[#This Row],[time_taken]])+SECOND(tbl_raw_data[[#This Row],[time_taken]])/60</f>
        <v>21.35</v>
      </c>
      <c r="K5649" s="68">
        <f>DATE(YEAR(tbl_raw_data[[#This Row],[Date Actioned]]),MONTH(tbl_raw_data[[#This Row],[Date Actioned]]),DAY(tbl_raw_data[[#This Row],[Date Actioned]]))</f>
        <v>45166</v>
      </c>
      <c r="L5649" s="65" t="str">
        <f>UPPER(TEXT(tbl_raw_data[[#This Row],[updated_date]],"MMMM"))</f>
        <v>AUGUST</v>
      </c>
      <c r="M5649" s="65" t="str">
        <f>"WEEK "&amp;IF(ROUNDUP(DAY(tbl_raw_data[[#This Row],[updated_date]])/7,0)=5,4,ROUNDUP(DAY(tbl_raw_data[[#This Row],[updated_date]])/7,0))</f>
        <v>WEEK 4</v>
      </c>
      <c r="N5649" s="71" t="str">
        <f>UPPER(VLOOKUP(tbl_raw_data[[#This Row],[Analyst]],settings!$A$1:$B$15,2,0))</f>
        <v>CAMROON</v>
      </c>
      <c r="O5649" s="71" t="str">
        <f>TRIM(UPPER(tbl_raw_data[[#This Row],[Outcome]]))</f>
        <v>DECLINE</v>
      </c>
      <c r="P5649" s="71" t="str">
        <f>TRIM(UPPER(tbl_raw_data[[#This Row],[Queue Name]]))</f>
        <v>CONSUMER EXISTING</v>
      </c>
      <c r="Q5649" s="71" t="str">
        <f>IF(tbl_raw_data[[#This Row],[time_taken_in_min]]&lt;=settings!$D$2,"SLA_MET","SLA_NOT_MET")</f>
        <v>SLA_NOT_MET</v>
      </c>
    </row>
    <row r="5650" spans="1:17" x14ac:dyDescent="0.3">
      <c r="A5650" s="45" t="s">
        <v>6613</v>
      </c>
      <c r="B5650" s="36">
        <v>45166.749571759261</v>
      </c>
      <c r="C5650" s="43">
        <v>45166.759872685187</v>
      </c>
      <c r="D5650" s="15" t="s">
        <v>33</v>
      </c>
      <c r="E5650" s="6" t="s">
        <v>18</v>
      </c>
      <c r="F5650" s="15" t="s">
        <v>19</v>
      </c>
      <c r="G5650" s="9" t="s">
        <v>857</v>
      </c>
      <c r="H5650" s="84" t="str">
        <f t="shared" si="88"/>
        <v>Reason Unknown</v>
      </c>
      <c r="I5650" s="63">
        <f>(tbl_raw_data[[#This Row],[Date Actioned]])-(tbl_raw_data[[#This Row],[Date Tagged]])</f>
        <v>1.0300925925548654E-2</v>
      </c>
      <c r="J5650" s="66">
        <f>HOUR(tbl_raw_data[[#This Row],[time_taken]])*60+MINUTE(tbl_raw_data[[#This Row],[time_taken]])+SECOND(tbl_raw_data[[#This Row],[time_taken]])/60</f>
        <v>14.833333333333334</v>
      </c>
      <c r="K5650" s="68">
        <f>DATE(YEAR(tbl_raw_data[[#This Row],[Date Actioned]]),MONTH(tbl_raw_data[[#This Row],[Date Actioned]]),DAY(tbl_raw_data[[#This Row],[Date Actioned]]))</f>
        <v>45166</v>
      </c>
      <c r="L5650" s="65" t="str">
        <f>UPPER(TEXT(tbl_raw_data[[#This Row],[updated_date]],"MMMM"))</f>
        <v>AUGUST</v>
      </c>
      <c r="M5650" s="65" t="str">
        <f>"WEEK "&amp;IF(ROUNDUP(DAY(tbl_raw_data[[#This Row],[updated_date]])/7,0)=5,4,ROUNDUP(DAY(tbl_raw_data[[#This Row],[updated_date]])/7,0))</f>
        <v>WEEK 4</v>
      </c>
      <c r="N5650" s="71" t="str">
        <f>UPPER(VLOOKUP(tbl_raw_data[[#This Row],[Analyst]],settings!$A$1:$B$15,2,0))</f>
        <v>NAVED</v>
      </c>
      <c r="O5650" s="71" t="str">
        <f>TRIM(UPPER(tbl_raw_data[[#This Row],[Outcome]]))</f>
        <v>DECLINE</v>
      </c>
      <c r="P5650" s="71" t="str">
        <f>TRIM(UPPER(tbl_raw_data[[#This Row],[Queue Name]]))</f>
        <v>CONSUMER PRE BUREAU</v>
      </c>
      <c r="Q5650" s="71" t="str">
        <f>IF(tbl_raw_data[[#This Row],[time_taken_in_min]]&lt;=settings!$D$2,"SLA_MET","SLA_NOT_MET")</f>
        <v>SLA_MET</v>
      </c>
    </row>
    <row r="5651" spans="1:17" x14ac:dyDescent="0.3">
      <c r="A5651" s="45" t="s">
        <v>6614</v>
      </c>
      <c r="B5651" s="36">
        <v>45166.759606481479</v>
      </c>
      <c r="C5651" s="43">
        <v>45166.763495370367</v>
      </c>
      <c r="D5651" s="15" t="s">
        <v>33</v>
      </c>
      <c r="E5651" s="6" t="s">
        <v>11</v>
      </c>
      <c r="F5651" s="15" t="s">
        <v>19</v>
      </c>
      <c r="G5651" s="9" t="s">
        <v>736</v>
      </c>
      <c r="H5651" s="84" t="str">
        <f t="shared" si="88"/>
        <v>Reason Unknown</v>
      </c>
      <c r="I5651" s="63">
        <f>(tbl_raw_data[[#This Row],[Date Actioned]])-(tbl_raw_data[[#This Row],[Date Tagged]])</f>
        <v>3.8888888884685002E-3</v>
      </c>
      <c r="J5651" s="66">
        <f>HOUR(tbl_raw_data[[#This Row],[time_taken]])*60+MINUTE(tbl_raw_data[[#This Row],[time_taken]])+SECOND(tbl_raw_data[[#This Row],[time_taken]])/60</f>
        <v>5.6</v>
      </c>
      <c r="K5651" s="68">
        <f>DATE(YEAR(tbl_raw_data[[#This Row],[Date Actioned]]),MONTH(tbl_raw_data[[#This Row],[Date Actioned]]),DAY(tbl_raw_data[[#This Row],[Date Actioned]]))</f>
        <v>45166</v>
      </c>
      <c r="L5651" s="65" t="str">
        <f>UPPER(TEXT(tbl_raw_data[[#This Row],[updated_date]],"MMMM"))</f>
        <v>AUGUST</v>
      </c>
      <c r="M5651" s="65" t="str">
        <f>"WEEK "&amp;IF(ROUNDUP(DAY(tbl_raw_data[[#This Row],[updated_date]])/7,0)=5,4,ROUNDUP(DAY(tbl_raw_data[[#This Row],[updated_date]])/7,0))</f>
        <v>WEEK 4</v>
      </c>
      <c r="N5651" s="71" t="str">
        <f>UPPER(VLOOKUP(tbl_raw_data[[#This Row],[Analyst]],settings!$A$1:$B$15,2,0))</f>
        <v>NAVED</v>
      </c>
      <c r="O5651" s="71" t="str">
        <f>TRIM(UPPER(tbl_raw_data[[#This Row],[Outcome]]))</f>
        <v>DECLINE</v>
      </c>
      <c r="P5651" s="71" t="str">
        <f>TRIM(UPPER(tbl_raw_data[[#This Row],[Queue Name]]))</f>
        <v>CONSUMER EXISTING</v>
      </c>
      <c r="Q5651" s="71" t="str">
        <f>IF(tbl_raw_data[[#This Row],[time_taken_in_min]]&lt;=settings!$D$2,"SLA_MET","SLA_NOT_MET")</f>
        <v>SLA_MET</v>
      </c>
    </row>
    <row r="5652" spans="1:17" x14ac:dyDescent="0.3">
      <c r="A5652" s="45" t="s">
        <v>6615</v>
      </c>
      <c r="B5652" s="36">
        <v>45166.768854166665</v>
      </c>
      <c r="C5652" s="43">
        <v>45166.772627314815</v>
      </c>
      <c r="D5652" s="15" t="s">
        <v>33</v>
      </c>
      <c r="E5652" s="6" t="s">
        <v>8</v>
      </c>
      <c r="F5652" s="15" t="s">
        <v>14</v>
      </c>
      <c r="G5652" s="9" t="s">
        <v>676</v>
      </c>
      <c r="H5652" s="84" t="str">
        <f t="shared" si="88"/>
        <v>Reason Unknown</v>
      </c>
      <c r="I5652" s="63">
        <f>(tbl_raw_data[[#This Row],[Date Actioned]])-(tbl_raw_data[[#This Row],[Date Tagged]])</f>
        <v>3.7731481497758068E-3</v>
      </c>
      <c r="J5652" s="66">
        <f>HOUR(tbl_raw_data[[#This Row],[time_taken]])*60+MINUTE(tbl_raw_data[[#This Row],[time_taken]])+SECOND(tbl_raw_data[[#This Row],[time_taken]])/60</f>
        <v>5.4333333333333336</v>
      </c>
      <c r="K5652" s="68">
        <f>DATE(YEAR(tbl_raw_data[[#This Row],[Date Actioned]]),MONTH(tbl_raw_data[[#This Row],[Date Actioned]]),DAY(tbl_raw_data[[#This Row],[Date Actioned]]))</f>
        <v>45166</v>
      </c>
      <c r="L5652" s="65" t="str">
        <f>UPPER(TEXT(tbl_raw_data[[#This Row],[updated_date]],"MMMM"))</f>
        <v>AUGUST</v>
      </c>
      <c r="M5652" s="65" t="str">
        <f>"WEEK "&amp;IF(ROUNDUP(DAY(tbl_raw_data[[#This Row],[updated_date]])/7,0)=5,4,ROUNDUP(DAY(tbl_raw_data[[#This Row],[updated_date]])/7,0))</f>
        <v>WEEK 4</v>
      </c>
      <c r="N5652" s="71" t="str">
        <f>UPPER(VLOOKUP(tbl_raw_data[[#This Row],[Analyst]],settings!$A$1:$B$15,2,0))</f>
        <v>CAMROON</v>
      </c>
      <c r="O5652" s="71" t="str">
        <f>TRIM(UPPER(tbl_raw_data[[#This Row],[Outcome]]))</f>
        <v>DECLINE</v>
      </c>
      <c r="P5652" s="71" t="str">
        <f>TRIM(UPPER(tbl_raw_data[[#This Row],[Queue Name]]))</f>
        <v>CONSUMER POST BUREAU</v>
      </c>
      <c r="Q5652" s="71" t="str">
        <f>IF(tbl_raw_data[[#This Row],[time_taken_in_min]]&lt;=settings!$D$2,"SLA_MET","SLA_NOT_MET")</f>
        <v>SLA_MET</v>
      </c>
    </row>
    <row r="5653" spans="1:17" x14ac:dyDescent="0.3">
      <c r="A5653" s="45" t="s">
        <v>6616</v>
      </c>
      <c r="B5653" s="36">
        <v>45166.785810185182</v>
      </c>
      <c r="C5653" s="43">
        <v>45166.793819444443</v>
      </c>
      <c r="D5653" s="15" t="s">
        <v>33</v>
      </c>
      <c r="E5653" s="6" t="s">
        <v>11</v>
      </c>
      <c r="F5653" s="15" t="s">
        <v>19</v>
      </c>
      <c r="G5653" s="9" t="s">
        <v>678</v>
      </c>
      <c r="H5653" s="84" t="str">
        <f t="shared" si="88"/>
        <v>Reason Unknown</v>
      </c>
      <c r="I5653" s="63">
        <f>(tbl_raw_data[[#This Row],[Date Actioned]])-(tbl_raw_data[[#This Row],[Date Tagged]])</f>
        <v>8.0092592615983449E-3</v>
      </c>
      <c r="J5653" s="66">
        <f>HOUR(tbl_raw_data[[#This Row],[time_taken]])*60+MINUTE(tbl_raw_data[[#This Row],[time_taken]])+SECOND(tbl_raw_data[[#This Row],[time_taken]])/60</f>
        <v>11.533333333333333</v>
      </c>
      <c r="K5653" s="68">
        <f>DATE(YEAR(tbl_raw_data[[#This Row],[Date Actioned]]),MONTH(tbl_raw_data[[#This Row],[Date Actioned]]),DAY(tbl_raw_data[[#This Row],[Date Actioned]]))</f>
        <v>45166</v>
      </c>
      <c r="L5653" s="65" t="str">
        <f>UPPER(TEXT(tbl_raw_data[[#This Row],[updated_date]],"MMMM"))</f>
        <v>AUGUST</v>
      </c>
      <c r="M5653" s="65" t="str">
        <f>"WEEK "&amp;IF(ROUNDUP(DAY(tbl_raw_data[[#This Row],[updated_date]])/7,0)=5,4,ROUNDUP(DAY(tbl_raw_data[[#This Row],[updated_date]])/7,0))</f>
        <v>WEEK 4</v>
      </c>
      <c r="N5653" s="71" t="str">
        <f>UPPER(VLOOKUP(tbl_raw_data[[#This Row],[Analyst]],settings!$A$1:$B$15,2,0))</f>
        <v>NAVED</v>
      </c>
      <c r="O5653" s="71" t="str">
        <f>TRIM(UPPER(tbl_raw_data[[#This Row],[Outcome]]))</f>
        <v>DECLINE</v>
      </c>
      <c r="P5653" s="71" t="str">
        <f>TRIM(UPPER(tbl_raw_data[[#This Row],[Queue Name]]))</f>
        <v>CONSUMER EXISTING</v>
      </c>
      <c r="Q5653" s="71" t="str">
        <f>IF(tbl_raw_data[[#This Row],[time_taken_in_min]]&lt;=settings!$D$2,"SLA_MET","SLA_NOT_MET")</f>
        <v>SLA_MET</v>
      </c>
    </row>
    <row r="5654" spans="1:17" x14ac:dyDescent="0.3">
      <c r="A5654" s="45" t="s">
        <v>6617</v>
      </c>
      <c r="B5654" s="36">
        <v>45166.788587962961</v>
      </c>
      <c r="C5654" s="43">
        <v>45166.804143518515</v>
      </c>
      <c r="D5654" s="15" t="s">
        <v>33</v>
      </c>
      <c r="E5654" s="6" t="s">
        <v>8</v>
      </c>
      <c r="F5654" s="15" t="s">
        <v>114</v>
      </c>
      <c r="G5654" s="9"/>
      <c r="H5654" s="84" t="str">
        <f t="shared" si="88"/>
        <v>Reason Unknown</v>
      </c>
      <c r="I5654" s="63">
        <f>(tbl_raw_data[[#This Row],[Date Actioned]])-(tbl_raw_data[[#This Row],[Date Tagged]])</f>
        <v>1.5555555553874001E-2</v>
      </c>
      <c r="J5654" s="66">
        <f>HOUR(tbl_raw_data[[#This Row],[time_taken]])*60+MINUTE(tbl_raw_data[[#This Row],[time_taken]])+SECOND(tbl_raw_data[[#This Row],[time_taken]])/60</f>
        <v>22.4</v>
      </c>
      <c r="K5654" s="68">
        <f>DATE(YEAR(tbl_raw_data[[#This Row],[Date Actioned]]),MONTH(tbl_raw_data[[#This Row],[Date Actioned]]),DAY(tbl_raw_data[[#This Row],[Date Actioned]]))</f>
        <v>45166</v>
      </c>
      <c r="L5654" s="65" t="str">
        <f>UPPER(TEXT(tbl_raw_data[[#This Row],[updated_date]],"MMMM"))</f>
        <v>AUGUST</v>
      </c>
      <c r="M5654" s="65" t="str">
        <f>"WEEK "&amp;IF(ROUNDUP(DAY(tbl_raw_data[[#This Row],[updated_date]])/7,0)=5,4,ROUNDUP(DAY(tbl_raw_data[[#This Row],[updated_date]])/7,0))</f>
        <v>WEEK 4</v>
      </c>
      <c r="N5654" s="71" t="str">
        <f>UPPER(VLOOKUP(tbl_raw_data[[#This Row],[Analyst]],settings!$A$1:$B$15,2,0))</f>
        <v>FARDIN</v>
      </c>
      <c r="O5654" s="71" t="str">
        <f>TRIM(UPPER(tbl_raw_data[[#This Row],[Outcome]]))</f>
        <v>DECLINE</v>
      </c>
      <c r="P5654" s="71" t="str">
        <f>TRIM(UPPER(tbl_raw_data[[#This Row],[Queue Name]]))</f>
        <v>CONSUMER POST BUREAU</v>
      </c>
      <c r="Q5654" s="71" t="str">
        <f>IF(tbl_raw_data[[#This Row],[time_taken_in_min]]&lt;=settings!$D$2,"SLA_MET","SLA_NOT_MET")</f>
        <v>SLA_NOT_MET</v>
      </c>
    </row>
    <row r="5655" spans="1:17" x14ac:dyDescent="0.3">
      <c r="A5655" s="45" t="s">
        <v>6618</v>
      </c>
      <c r="B5655" s="36">
        <v>45166.798101851855</v>
      </c>
      <c r="C5655" s="43">
        <v>45166.802349537036</v>
      </c>
      <c r="D5655" s="15" t="s">
        <v>33</v>
      </c>
      <c r="E5655" s="6" t="s">
        <v>11</v>
      </c>
      <c r="F5655" s="15" t="s">
        <v>19</v>
      </c>
      <c r="G5655" s="9" t="s">
        <v>678</v>
      </c>
      <c r="H5655" s="84" t="str">
        <f t="shared" si="88"/>
        <v>Reason Unknown</v>
      </c>
      <c r="I5655" s="63">
        <f>(tbl_raw_data[[#This Row],[Date Actioned]])-(tbl_raw_data[[#This Row],[Date Tagged]])</f>
        <v>4.2476851813262329E-3</v>
      </c>
      <c r="J5655" s="66">
        <f>HOUR(tbl_raw_data[[#This Row],[time_taken]])*60+MINUTE(tbl_raw_data[[#This Row],[time_taken]])+SECOND(tbl_raw_data[[#This Row],[time_taken]])/60</f>
        <v>6.1166666666666663</v>
      </c>
      <c r="K5655" s="68">
        <f>DATE(YEAR(tbl_raw_data[[#This Row],[Date Actioned]]),MONTH(tbl_raw_data[[#This Row],[Date Actioned]]),DAY(tbl_raw_data[[#This Row],[Date Actioned]]))</f>
        <v>45166</v>
      </c>
      <c r="L5655" s="65" t="str">
        <f>UPPER(TEXT(tbl_raw_data[[#This Row],[updated_date]],"MMMM"))</f>
        <v>AUGUST</v>
      </c>
      <c r="M5655" s="65" t="str">
        <f>"WEEK "&amp;IF(ROUNDUP(DAY(tbl_raw_data[[#This Row],[updated_date]])/7,0)=5,4,ROUNDUP(DAY(tbl_raw_data[[#This Row],[updated_date]])/7,0))</f>
        <v>WEEK 4</v>
      </c>
      <c r="N5655" s="71" t="str">
        <f>UPPER(VLOOKUP(tbl_raw_data[[#This Row],[Analyst]],settings!$A$1:$B$15,2,0))</f>
        <v>NAVED</v>
      </c>
      <c r="O5655" s="71" t="str">
        <f>TRIM(UPPER(tbl_raw_data[[#This Row],[Outcome]]))</f>
        <v>DECLINE</v>
      </c>
      <c r="P5655" s="71" t="str">
        <f>TRIM(UPPER(tbl_raw_data[[#This Row],[Queue Name]]))</f>
        <v>CONSUMER EXISTING</v>
      </c>
      <c r="Q5655" s="71" t="str">
        <f>IF(tbl_raw_data[[#This Row],[time_taken_in_min]]&lt;=settings!$D$2,"SLA_MET","SLA_NOT_MET")</f>
        <v>SLA_MET</v>
      </c>
    </row>
    <row r="5656" spans="1:17" x14ac:dyDescent="0.3">
      <c r="A5656" s="45" t="s">
        <v>6619</v>
      </c>
      <c r="B5656" s="36">
        <v>45166.801099537035</v>
      </c>
      <c r="C5656" s="43">
        <v>45166.813194444447</v>
      </c>
      <c r="D5656" s="15" t="s">
        <v>33</v>
      </c>
      <c r="E5656" s="6" t="s">
        <v>18</v>
      </c>
      <c r="F5656" s="15" t="s">
        <v>191</v>
      </c>
      <c r="G5656" s="9" t="s">
        <v>676</v>
      </c>
      <c r="H5656" s="84" t="str">
        <f t="shared" si="88"/>
        <v>Reason Unknown</v>
      </c>
      <c r="I5656" s="63">
        <f>(tbl_raw_data[[#This Row],[Date Actioned]])-(tbl_raw_data[[#This Row],[Date Tagged]])</f>
        <v>1.209490741166519E-2</v>
      </c>
      <c r="J5656" s="66">
        <f>HOUR(tbl_raw_data[[#This Row],[time_taken]])*60+MINUTE(tbl_raw_data[[#This Row],[time_taken]])+SECOND(tbl_raw_data[[#This Row],[time_taken]])/60</f>
        <v>17.416666666666668</v>
      </c>
      <c r="K5656" s="68">
        <f>DATE(YEAR(tbl_raw_data[[#This Row],[Date Actioned]]),MONTH(tbl_raw_data[[#This Row],[Date Actioned]]),DAY(tbl_raw_data[[#This Row],[Date Actioned]]))</f>
        <v>45166</v>
      </c>
      <c r="L5656" s="65" t="str">
        <f>UPPER(TEXT(tbl_raw_data[[#This Row],[updated_date]],"MMMM"))</f>
        <v>AUGUST</v>
      </c>
      <c r="M5656" s="65" t="str">
        <f>"WEEK "&amp;IF(ROUNDUP(DAY(tbl_raw_data[[#This Row],[updated_date]])/7,0)=5,4,ROUNDUP(DAY(tbl_raw_data[[#This Row],[updated_date]])/7,0))</f>
        <v>WEEK 4</v>
      </c>
      <c r="N5656" s="71" t="str">
        <f>UPPER(VLOOKUP(tbl_raw_data[[#This Row],[Analyst]],settings!$A$1:$B$15,2,0))</f>
        <v>JULIA</v>
      </c>
      <c r="O5656" s="71" t="str">
        <f>TRIM(UPPER(tbl_raw_data[[#This Row],[Outcome]]))</f>
        <v>DECLINE</v>
      </c>
      <c r="P5656" s="71" t="str">
        <f>TRIM(UPPER(tbl_raw_data[[#This Row],[Queue Name]]))</f>
        <v>CONSUMER PRE BUREAU</v>
      </c>
      <c r="Q5656" s="71" t="str">
        <f>IF(tbl_raw_data[[#This Row],[time_taken_in_min]]&lt;=settings!$D$2,"SLA_MET","SLA_NOT_MET")</f>
        <v>SLA_MET</v>
      </c>
    </row>
    <row r="5657" spans="1:17" x14ac:dyDescent="0.3">
      <c r="A5657" s="45" t="s">
        <v>6620</v>
      </c>
      <c r="B5657" s="36">
        <v>45166.803715277776</v>
      </c>
      <c r="C5657" s="43">
        <v>45166.813819444447</v>
      </c>
      <c r="D5657" s="15" t="s">
        <v>33</v>
      </c>
      <c r="E5657" s="6" t="s">
        <v>11</v>
      </c>
      <c r="F5657" s="15" t="s">
        <v>19</v>
      </c>
      <c r="G5657" s="9" t="s">
        <v>735</v>
      </c>
      <c r="H5657" s="84" t="str">
        <f t="shared" si="88"/>
        <v>Reason Unknown</v>
      </c>
      <c r="I5657" s="63">
        <f>(tbl_raw_data[[#This Row],[Date Actioned]])-(tbl_raw_data[[#This Row],[Date Tagged]])</f>
        <v>1.0104166671226267E-2</v>
      </c>
      <c r="J5657" s="66">
        <f>HOUR(tbl_raw_data[[#This Row],[time_taken]])*60+MINUTE(tbl_raw_data[[#This Row],[time_taken]])+SECOND(tbl_raw_data[[#This Row],[time_taken]])/60</f>
        <v>14.55</v>
      </c>
      <c r="K5657" s="68">
        <f>DATE(YEAR(tbl_raw_data[[#This Row],[Date Actioned]]),MONTH(tbl_raw_data[[#This Row],[Date Actioned]]),DAY(tbl_raw_data[[#This Row],[Date Actioned]]))</f>
        <v>45166</v>
      </c>
      <c r="L5657" s="65" t="str">
        <f>UPPER(TEXT(tbl_raw_data[[#This Row],[updated_date]],"MMMM"))</f>
        <v>AUGUST</v>
      </c>
      <c r="M5657" s="65" t="str">
        <f>"WEEK "&amp;IF(ROUNDUP(DAY(tbl_raw_data[[#This Row],[updated_date]])/7,0)=5,4,ROUNDUP(DAY(tbl_raw_data[[#This Row],[updated_date]])/7,0))</f>
        <v>WEEK 4</v>
      </c>
      <c r="N5657" s="71" t="str">
        <f>UPPER(VLOOKUP(tbl_raw_data[[#This Row],[Analyst]],settings!$A$1:$B$15,2,0))</f>
        <v>NAVED</v>
      </c>
      <c r="O5657" s="71" t="str">
        <f>TRIM(UPPER(tbl_raw_data[[#This Row],[Outcome]]))</f>
        <v>DECLINE</v>
      </c>
      <c r="P5657" s="71" t="str">
        <f>TRIM(UPPER(tbl_raw_data[[#This Row],[Queue Name]]))</f>
        <v>CONSUMER EXISTING</v>
      </c>
      <c r="Q5657" s="71" t="str">
        <f>IF(tbl_raw_data[[#This Row],[time_taken_in_min]]&lt;=settings!$D$2,"SLA_MET","SLA_NOT_MET")</f>
        <v>SLA_MET</v>
      </c>
    </row>
    <row r="5658" spans="1:17" x14ac:dyDescent="0.3">
      <c r="A5658" s="45" t="s">
        <v>6621</v>
      </c>
      <c r="B5658" s="36">
        <v>45166.856319444443</v>
      </c>
      <c r="C5658" s="43">
        <v>45166.865891203706</v>
      </c>
      <c r="D5658" s="15" t="s">
        <v>33</v>
      </c>
      <c r="E5658" s="6" t="s">
        <v>11</v>
      </c>
      <c r="F5658" s="15" t="s">
        <v>114</v>
      </c>
      <c r="G5658" s="9" t="s">
        <v>735</v>
      </c>
      <c r="H5658" s="84" t="str">
        <f t="shared" si="88"/>
        <v>Reason Unknown</v>
      </c>
      <c r="I5658" s="63">
        <f>(tbl_raw_data[[#This Row],[Date Actioned]])-(tbl_raw_data[[#This Row],[Date Tagged]])</f>
        <v>9.5717592630535364E-3</v>
      </c>
      <c r="J5658" s="66">
        <f>HOUR(tbl_raw_data[[#This Row],[time_taken]])*60+MINUTE(tbl_raw_data[[#This Row],[time_taken]])+SECOND(tbl_raw_data[[#This Row],[time_taken]])/60</f>
        <v>13.783333333333333</v>
      </c>
      <c r="K5658" s="68">
        <f>DATE(YEAR(tbl_raw_data[[#This Row],[Date Actioned]]),MONTH(tbl_raw_data[[#This Row],[Date Actioned]]),DAY(tbl_raw_data[[#This Row],[Date Actioned]]))</f>
        <v>45166</v>
      </c>
      <c r="L5658" s="65" t="str">
        <f>UPPER(TEXT(tbl_raw_data[[#This Row],[updated_date]],"MMMM"))</f>
        <v>AUGUST</v>
      </c>
      <c r="M5658" s="65" t="str">
        <f>"WEEK "&amp;IF(ROUNDUP(DAY(tbl_raw_data[[#This Row],[updated_date]])/7,0)=5,4,ROUNDUP(DAY(tbl_raw_data[[#This Row],[updated_date]])/7,0))</f>
        <v>WEEK 4</v>
      </c>
      <c r="N5658" s="71" t="str">
        <f>UPPER(VLOOKUP(tbl_raw_data[[#This Row],[Analyst]],settings!$A$1:$B$15,2,0))</f>
        <v>FARDIN</v>
      </c>
      <c r="O5658" s="71" t="str">
        <f>TRIM(UPPER(tbl_raw_data[[#This Row],[Outcome]]))</f>
        <v>DECLINE</v>
      </c>
      <c r="P5658" s="71" t="str">
        <f>TRIM(UPPER(tbl_raw_data[[#This Row],[Queue Name]]))</f>
        <v>CONSUMER EXISTING</v>
      </c>
      <c r="Q5658" s="71" t="str">
        <f>IF(tbl_raw_data[[#This Row],[time_taken_in_min]]&lt;=settings!$D$2,"SLA_MET","SLA_NOT_MET")</f>
        <v>SLA_MET</v>
      </c>
    </row>
    <row r="5659" spans="1:17" hidden="1" x14ac:dyDescent="0.3">
      <c r="A5659" s="45" t="s">
        <v>6622</v>
      </c>
      <c r="B5659" s="36">
        <v>45166.380196759259</v>
      </c>
      <c r="C5659" s="43">
        <v>45166.390266203707</v>
      </c>
      <c r="D5659" s="15" t="s">
        <v>10</v>
      </c>
      <c r="E5659" s="6" t="s">
        <v>8</v>
      </c>
      <c r="F5659" s="15" t="s">
        <v>9</v>
      </c>
      <c r="G5659" s="9"/>
      <c r="H5659" s="84" t="str">
        <f t="shared" si="88"/>
        <v>Reason Unknown</v>
      </c>
      <c r="I5659" s="63">
        <f>(tbl_raw_data[[#This Row],[Date Actioned]])-(tbl_raw_data[[#This Row],[Date Tagged]])</f>
        <v>1.0069444448163267E-2</v>
      </c>
      <c r="J5659" s="66">
        <f>HOUR(tbl_raw_data[[#This Row],[time_taken]])*60+MINUTE(tbl_raw_data[[#This Row],[time_taken]])+SECOND(tbl_raw_data[[#This Row],[time_taken]])/60</f>
        <v>14.5</v>
      </c>
      <c r="K5659" s="68">
        <f>DATE(YEAR(tbl_raw_data[[#This Row],[Date Actioned]]),MONTH(tbl_raw_data[[#This Row],[Date Actioned]]),DAY(tbl_raw_data[[#This Row],[Date Actioned]]))</f>
        <v>45166</v>
      </c>
      <c r="L5659" s="65" t="str">
        <f>UPPER(TEXT(tbl_raw_data[[#This Row],[updated_date]],"MMMM"))</f>
        <v>AUGUST</v>
      </c>
      <c r="M5659" s="65" t="str">
        <f>"WEEK "&amp;IF(ROUNDUP(DAY(tbl_raw_data[[#This Row],[updated_date]])/7,0)=5,4,ROUNDUP(DAY(tbl_raw_data[[#This Row],[updated_date]])/7,0))</f>
        <v>WEEK 4</v>
      </c>
      <c r="N5659" s="71" t="str">
        <f>UPPER(VLOOKUP(tbl_raw_data[[#This Row],[Analyst]],settings!$A$1:$B$15,2,0))</f>
        <v>QUADIR</v>
      </c>
      <c r="O5659" s="71" t="str">
        <f>TRIM(UPPER(tbl_raw_data[[#This Row],[Outcome]]))</f>
        <v>APPROVE</v>
      </c>
      <c r="P5659" s="71" t="str">
        <f>TRIM(UPPER(tbl_raw_data[[#This Row],[Queue Name]]))</f>
        <v>CONSUMER POST BUREAU</v>
      </c>
      <c r="Q5659" s="71" t="str">
        <f>IF(tbl_raw_data[[#This Row],[time_taken_in_min]]&lt;=settings!$D$2,"SLA_MET","SLA_NOT_MET")</f>
        <v>SLA_MET</v>
      </c>
    </row>
    <row r="5660" spans="1:17" hidden="1" x14ac:dyDescent="0.3">
      <c r="A5660" s="45" t="s">
        <v>6623</v>
      </c>
      <c r="B5660" s="36">
        <v>45166.407233796293</v>
      </c>
      <c r="C5660" s="43">
        <v>45166.417986111112</v>
      </c>
      <c r="D5660" s="15" t="s">
        <v>10</v>
      </c>
      <c r="E5660" s="6" t="s">
        <v>18</v>
      </c>
      <c r="F5660" s="15" t="s">
        <v>12</v>
      </c>
      <c r="G5660" s="9"/>
      <c r="H5660" s="84" t="str">
        <f t="shared" si="88"/>
        <v>Reason Unknown</v>
      </c>
      <c r="I5660" s="63">
        <f>(tbl_raw_data[[#This Row],[Date Actioned]])-(tbl_raw_data[[#This Row],[Date Tagged]])</f>
        <v>1.0752314818091691E-2</v>
      </c>
      <c r="J5660" s="66">
        <f>HOUR(tbl_raw_data[[#This Row],[time_taken]])*60+MINUTE(tbl_raw_data[[#This Row],[time_taken]])+SECOND(tbl_raw_data[[#This Row],[time_taken]])/60</f>
        <v>15.483333333333333</v>
      </c>
      <c r="K5660" s="68">
        <f>DATE(YEAR(tbl_raw_data[[#This Row],[Date Actioned]]),MONTH(tbl_raw_data[[#This Row],[Date Actioned]]),DAY(tbl_raw_data[[#This Row],[Date Actioned]]))</f>
        <v>45166</v>
      </c>
      <c r="L5660" s="65" t="str">
        <f>UPPER(TEXT(tbl_raw_data[[#This Row],[updated_date]],"MMMM"))</f>
        <v>AUGUST</v>
      </c>
      <c r="M5660" s="65" t="str">
        <f>"WEEK "&amp;IF(ROUNDUP(DAY(tbl_raw_data[[#This Row],[updated_date]])/7,0)=5,4,ROUNDUP(DAY(tbl_raw_data[[#This Row],[updated_date]])/7,0))</f>
        <v>WEEK 4</v>
      </c>
      <c r="N5660" s="71" t="str">
        <f>UPPER(VLOOKUP(tbl_raw_data[[#This Row],[Analyst]],settings!$A$1:$B$15,2,0))</f>
        <v>NITESH</v>
      </c>
      <c r="O5660" s="71" t="str">
        <f>TRIM(UPPER(tbl_raw_data[[#This Row],[Outcome]]))</f>
        <v>APPROVE</v>
      </c>
      <c r="P5660" s="71" t="str">
        <f>TRIM(UPPER(tbl_raw_data[[#This Row],[Queue Name]]))</f>
        <v>CONSUMER PRE BUREAU</v>
      </c>
      <c r="Q5660" s="71" t="str">
        <f>IF(tbl_raw_data[[#This Row],[time_taken_in_min]]&lt;=settings!$D$2,"SLA_MET","SLA_NOT_MET")</f>
        <v>SLA_MET</v>
      </c>
    </row>
    <row r="5661" spans="1:17" hidden="1" x14ac:dyDescent="0.3">
      <c r="A5661" s="45" t="s">
        <v>6624</v>
      </c>
      <c r="B5661" s="36">
        <v>45166.410775462966</v>
      </c>
      <c r="C5661" s="43">
        <v>45166.414733796293</v>
      </c>
      <c r="D5661" s="15" t="s">
        <v>10</v>
      </c>
      <c r="E5661" s="6" t="s">
        <v>8</v>
      </c>
      <c r="F5661" s="15" t="s">
        <v>25</v>
      </c>
      <c r="G5661" s="9"/>
      <c r="H5661" s="84" t="str">
        <f t="shared" si="88"/>
        <v>Reason Unknown</v>
      </c>
      <c r="I5661" s="63">
        <f>(tbl_raw_data[[#This Row],[Date Actioned]])-(tbl_raw_data[[#This Row],[Date Tagged]])</f>
        <v>3.9583333273185417E-3</v>
      </c>
      <c r="J5661" s="66">
        <f>HOUR(tbl_raw_data[[#This Row],[time_taken]])*60+MINUTE(tbl_raw_data[[#This Row],[time_taken]])+SECOND(tbl_raw_data[[#This Row],[time_taken]])/60</f>
        <v>5.7</v>
      </c>
      <c r="K5661" s="68">
        <f>DATE(YEAR(tbl_raw_data[[#This Row],[Date Actioned]]),MONTH(tbl_raw_data[[#This Row],[Date Actioned]]),DAY(tbl_raw_data[[#This Row],[Date Actioned]]))</f>
        <v>45166</v>
      </c>
      <c r="L5661" s="65" t="str">
        <f>UPPER(TEXT(tbl_raw_data[[#This Row],[updated_date]],"MMMM"))</f>
        <v>AUGUST</v>
      </c>
      <c r="M5661" s="65" t="str">
        <f>"WEEK "&amp;IF(ROUNDUP(DAY(tbl_raw_data[[#This Row],[updated_date]])/7,0)=5,4,ROUNDUP(DAY(tbl_raw_data[[#This Row],[updated_date]])/7,0))</f>
        <v>WEEK 4</v>
      </c>
      <c r="N5661" s="71" t="str">
        <f>UPPER(VLOOKUP(tbl_raw_data[[#This Row],[Analyst]],settings!$A$1:$B$15,2,0))</f>
        <v>ASIF</v>
      </c>
      <c r="O5661" s="71" t="str">
        <f>TRIM(UPPER(tbl_raw_data[[#This Row],[Outcome]]))</f>
        <v>APPROVE</v>
      </c>
      <c r="P5661" s="71" t="str">
        <f>TRIM(UPPER(tbl_raw_data[[#This Row],[Queue Name]]))</f>
        <v>CONSUMER POST BUREAU</v>
      </c>
      <c r="Q5661" s="71" t="str">
        <f>IF(tbl_raw_data[[#This Row],[time_taken_in_min]]&lt;=settings!$D$2,"SLA_MET","SLA_NOT_MET")</f>
        <v>SLA_MET</v>
      </c>
    </row>
    <row r="5662" spans="1:17" hidden="1" x14ac:dyDescent="0.3">
      <c r="A5662" s="45" t="s">
        <v>6625</v>
      </c>
      <c r="B5662" s="36">
        <v>45166.413888888892</v>
      </c>
      <c r="C5662" s="43">
        <v>45166.425405092596</v>
      </c>
      <c r="D5662" s="15" t="s">
        <v>10</v>
      </c>
      <c r="E5662" s="6" t="s">
        <v>8</v>
      </c>
      <c r="F5662" s="15" t="s">
        <v>25</v>
      </c>
      <c r="G5662" s="9"/>
      <c r="H5662" s="84" t="str">
        <f t="shared" si="88"/>
        <v>Reason Unknown</v>
      </c>
      <c r="I5662" s="63">
        <f>(tbl_raw_data[[#This Row],[Date Actioned]])-(tbl_raw_data[[#This Row],[Date Tagged]])</f>
        <v>1.1516203703649808E-2</v>
      </c>
      <c r="J5662" s="66">
        <f>HOUR(tbl_raw_data[[#This Row],[time_taken]])*60+MINUTE(tbl_raw_data[[#This Row],[time_taken]])+SECOND(tbl_raw_data[[#This Row],[time_taken]])/60</f>
        <v>16.583333333333332</v>
      </c>
      <c r="K5662" s="68">
        <f>DATE(YEAR(tbl_raw_data[[#This Row],[Date Actioned]]),MONTH(tbl_raw_data[[#This Row],[Date Actioned]]),DAY(tbl_raw_data[[#This Row],[Date Actioned]]))</f>
        <v>45166</v>
      </c>
      <c r="L5662" s="65" t="str">
        <f>UPPER(TEXT(tbl_raw_data[[#This Row],[updated_date]],"MMMM"))</f>
        <v>AUGUST</v>
      </c>
      <c r="M5662" s="65" t="str">
        <f>"WEEK "&amp;IF(ROUNDUP(DAY(tbl_raw_data[[#This Row],[updated_date]])/7,0)=5,4,ROUNDUP(DAY(tbl_raw_data[[#This Row],[updated_date]])/7,0))</f>
        <v>WEEK 4</v>
      </c>
      <c r="N5662" s="71" t="str">
        <f>UPPER(VLOOKUP(tbl_raw_data[[#This Row],[Analyst]],settings!$A$1:$B$15,2,0))</f>
        <v>ASIF</v>
      </c>
      <c r="O5662" s="71" t="str">
        <f>TRIM(UPPER(tbl_raw_data[[#This Row],[Outcome]]))</f>
        <v>APPROVE</v>
      </c>
      <c r="P5662" s="71" t="str">
        <f>TRIM(UPPER(tbl_raw_data[[#This Row],[Queue Name]]))</f>
        <v>CONSUMER POST BUREAU</v>
      </c>
      <c r="Q5662" s="71" t="str">
        <f>IF(tbl_raw_data[[#This Row],[time_taken_in_min]]&lt;=settings!$D$2,"SLA_MET","SLA_NOT_MET")</f>
        <v>SLA_MET</v>
      </c>
    </row>
    <row r="5663" spans="1:17" hidden="1" x14ac:dyDescent="0.3">
      <c r="A5663" s="45" t="s">
        <v>6626</v>
      </c>
      <c r="B5663" s="36">
        <v>45166.414803240739</v>
      </c>
      <c r="C5663" s="43">
        <v>45166.43209490741</v>
      </c>
      <c r="D5663" s="15" t="s">
        <v>10</v>
      </c>
      <c r="E5663" s="6" t="s">
        <v>18</v>
      </c>
      <c r="F5663" s="15" t="s">
        <v>12</v>
      </c>
      <c r="G5663" s="9"/>
      <c r="H5663" s="84" t="str">
        <f t="shared" si="88"/>
        <v>Reason Unknown</v>
      </c>
      <c r="I5663" s="63">
        <f>(tbl_raw_data[[#This Row],[Date Actioned]])-(tbl_raw_data[[#This Row],[Date Tagged]])</f>
        <v>1.729166667064419E-2</v>
      </c>
      <c r="J5663" s="66">
        <f>HOUR(tbl_raw_data[[#This Row],[time_taken]])*60+MINUTE(tbl_raw_data[[#This Row],[time_taken]])+SECOND(tbl_raw_data[[#This Row],[time_taken]])/60</f>
        <v>24.9</v>
      </c>
      <c r="K5663" s="68">
        <f>DATE(YEAR(tbl_raw_data[[#This Row],[Date Actioned]]),MONTH(tbl_raw_data[[#This Row],[Date Actioned]]),DAY(tbl_raw_data[[#This Row],[Date Actioned]]))</f>
        <v>45166</v>
      </c>
      <c r="L5663" s="65" t="str">
        <f>UPPER(TEXT(tbl_raw_data[[#This Row],[updated_date]],"MMMM"))</f>
        <v>AUGUST</v>
      </c>
      <c r="M5663" s="65" t="str">
        <f>"WEEK "&amp;IF(ROUNDUP(DAY(tbl_raw_data[[#This Row],[updated_date]])/7,0)=5,4,ROUNDUP(DAY(tbl_raw_data[[#This Row],[updated_date]])/7,0))</f>
        <v>WEEK 4</v>
      </c>
      <c r="N5663" s="71" t="str">
        <f>UPPER(VLOOKUP(tbl_raw_data[[#This Row],[Analyst]],settings!$A$1:$B$15,2,0))</f>
        <v>NITESH</v>
      </c>
      <c r="O5663" s="71" t="str">
        <f>TRIM(UPPER(tbl_raw_data[[#This Row],[Outcome]]))</f>
        <v>APPROVE</v>
      </c>
      <c r="P5663" s="71" t="str">
        <f>TRIM(UPPER(tbl_raw_data[[#This Row],[Queue Name]]))</f>
        <v>CONSUMER PRE BUREAU</v>
      </c>
      <c r="Q5663" s="71" t="str">
        <f>IF(tbl_raw_data[[#This Row],[time_taken_in_min]]&lt;=settings!$D$2,"SLA_MET","SLA_NOT_MET")</f>
        <v>SLA_NOT_MET</v>
      </c>
    </row>
    <row r="5664" spans="1:17" hidden="1" x14ac:dyDescent="0.3">
      <c r="A5664" s="45" t="s">
        <v>6627</v>
      </c>
      <c r="B5664" s="36">
        <v>45166.445011574076</v>
      </c>
      <c r="C5664" s="43">
        <v>45166.450555555559</v>
      </c>
      <c r="D5664" s="15" t="s">
        <v>10</v>
      </c>
      <c r="E5664" s="6" t="s">
        <v>18</v>
      </c>
      <c r="F5664" s="15" t="s">
        <v>14</v>
      </c>
      <c r="G5664" s="9"/>
      <c r="H5664" s="84" t="str">
        <f t="shared" si="88"/>
        <v>Reason Unknown</v>
      </c>
      <c r="I5664" s="63">
        <f>(tbl_raw_data[[#This Row],[Date Actioned]])-(tbl_raw_data[[#This Row],[Date Tagged]])</f>
        <v>5.543981482333038E-3</v>
      </c>
      <c r="J5664" s="66">
        <f>HOUR(tbl_raw_data[[#This Row],[time_taken]])*60+MINUTE(tbl_raw_data[[#This Row],[time_taken]])+SECOND(tbl_raw_data[[#This Row],[time_taken]])/60</f>
        <v>7.9833333333333334</v>
      </c>
      <c r="K5664" s="68">
        <f>DATE(YEAR(tbl_raw_data[[#This Row],[Date Actioned]]),MONTH(tbl_raw_data[[#This Row],[Date Actioned]]),DAY(tbl_raw_data[[#This Row],[Date Actioned]]))</f>
        <v>45166</v>
      </c>
      <c r="L5664" s="65" t="str">
        <f>UPPER(TEXT(tbl_raw_data[[#This Row],[updated_date]],"MMMM"))</f>
        <v>AUGUST</v>
      </c>
      <c r="M5664" s="65" t="str">
        <f>"WEEK "&amp;IF(ROUNDUP(DAY(tbl_raw_data[[#This Row],[updated_date]])/7,0)=5,4,ROUNDUP(DAY(tbl_raw_data[[#This Row],[updated_date]])/7,0))</f>
        <v>WEEK 4</v>
      </c>
      <c r="N5664" s="71" t="str">
        <f>UPPER(VLOOKUP(tbl_raw_data[[#This Row],[Analyst]],settings!$A$1:$B$15,2,0))</f>
        <v>CAMROON</v>
      </c>
      <c r="O5664" s="71" t="str">
        <f>TRIM(UPPER(tbl_raw_data[[#This Row],[Outcome]]))</f>
        <v>APPROVE</v>
      </c>
      <c r="P5664" s="71" t="str">
        <f>TRIM(UPPER(tbl_raw_data[[#This Row],[Queue Name]]))</f>
        <v>CONSUMER PRE BUREAU</v>
      </c>
      <c r="Q5664" s="71" t="str">
        <f>IF(tbl_raw_data[[#This Row],[time_taken_in_min]]&lt;=settings!$D$2,"SLA_MET","SLA_NOT_MET")</f>
        <v>SLA_MET</v>
      </c>
    </row>
    <row r="5665" spans="1:17" hidden="1" x14ac:dyDescent="0.3">
      <c r="A5665" s="45" t="s">
        <v>6628</v>
      </c>
      <c r="B5665" s="36">
        <v>45166.446076388886</v>
      </c>
      <c r="C5665" s="43">
        <v>45166.453263888892</v>
      </c>
      <c r="D5665" s="15" t="s">
        <v>10</v>
      </c>
      <c r="E5665" s="6" t="s">
        <v>8</v>
      </c>
      <c r="F5665" s="15" t="s">
        <v>12</v>
      </c>
      <c r="G5665" s="9"/>
      <c r="H5665" s="84" t="str">
        <f t="shared" si="88"/>
        <v>Reason Unknown</v>
      </c>
      <c r="I5665" s="63">
        <f>(tbl_raw_data[[#This Row],[Date Actioned]])-(tbl_raw_data[[#This Row],[Date Tagged]])</f>
        <v>7.187500006693881E-3</v>
      </c>
      <c r="J5665" s="66">
        <f>HOUR(tbl_raw_data[[#This Row],[time_taken]])*60+MINUTE(tbl_raw_data[[#This Row],[time_taken]])+SECOND(tbl_raw_data[[#This Row],[time_taken]])/60</f>
        <v>10.35</v>
      </c>
      <c r="K5665" s="68">
        <f>DATE(YEAR(tbl_raw_data[[#This Row],[Date Actioned]]),MONTH(tbl_raw_data[[#This Row],[Date Actioned]]),DAY(tbl_raw_data[[#This Row],[Date Actioned]]))</f>
        <v>45166</v>
      </c>
      <c r="L5665" s="65" t="str">
        <f>UPPER(TEXT(tbl_raw_data[[#This Row],[updated_date]],"MMMM"))</f>
        <v>AUGUST</v>
      </c>
      <c r="M5665" s="65" t="str">
        <f>"WEEK "&amp;IF(ROUNDUP(DAY(tbl_raw_data[[#This Row],[updated_date]])/7,0)=5,4,ROUNDUP(DAY(tbl_raw_data[[#This Row],[updated_date]])/7,0))</f>
        <v>WEEK 4</v>
      </c>
      <c r="N5665" s="71" t="str">
        <f>UPPER(VLOOKUP(tbl_raw_data[[#This Row],[Analyst]],settings!$A$1:$B$15,2,0))</f>
        <v>NITESH</v>
      </c>
      <c r="O5665" s="71" t="str">
        <f>TRIM(UPPER(tbl_raw_data[[#This Row],[Outcome]]))</f>
        <v>APPROVE</v>
      </c>
      <c r="P5665" s="71" t="str">
        <f>TRIM(UPPER(tbl_raw_data[[#This Row],[Queue Name]]))</f>
        <v>CONSUMER POST BUREAU</v>
      </c>
      <c r="Q5665" s="71" t="str">
        <f>IF(tbl_raw_data[[#This Row],[time_taken_in_min]]&lt;=settings!$D$2,"SLA_MET","SLA_NOT_MET")</f>
        <v>SLA_MET</v>
      </c>
    </row>
    <row r="5666" spans="1:17" hidden="1" x14ac:dyDescent="0.3">
      <c r="A5666" s="45" t="s">
        <v>6629</v>
      </c>
      <c r="B5666" s="36">
        <v>45166.458101851851</v>
      </c>
      <c r="C5666" s="43">
        <v>45166.464525462965</v>
      </c>
      <c r="D5666" s="15" t="s">
        <v>10</v>
      </c>
      <c r="E5666" s="6" t="s">
        <v>11</v>
      </c>
      <c r="F5666" s="15" t="s">
        <v>19</v>
      </c>
      <c r="G5666" s="9"/>
      <c r="H5666" s="84" t="str">
        <f t="shared" si="88"/>
        <v>Reason Unknown</v>
      </c>
      <c r="I5666" s="63">
        <f>(tbl_raw_data[[#This Row],[Date Actioned]])-(tbl_raw_data[[#This Row],[Date Tagged]])</f>
        <v>6.4236111138598062E-3</v>
      </c>
      <c r="J5666" s="66">
        <f>HOUR(tbl_raw_data[[#This Row],[time_taken]])*60+MINUTE(tbl_raw_data[[#This Row],[time_taken]])+SECOND(tbl_raw_data[[#This Row],[time_taken]])/60</f>
        <v>9.25</v>
      </c>
      <c r="K5666" s="68">
        <f>DATE(YEAR(tbl_raw_data[[#This Row],[Date Actioned]]),MONTH(tbl_raw_data[[#This Row],[Date Actioned]]),DAY(tbl_raw_data[[#This Row],[Date Actioned]]))</f>
        <v>45166</v>
      </c>
      <c r="L5666" s="65" t="str">
        <f>UPPER(TEXT(tbl_raw_data[[#This Row],[updated_date]],"MMMM"))</f>
        <v>AUGUST</v>
      </c>
      <c r="M5666" s="65" t="str">
        <f>"WEEK "&amp;IF(ROUNDUP(DAY(tbl_raw_data[[#This Row],[updated_date]])/7,0)=5,4,ROUNDUP(DAY(tbl_raw_data[[#This Row],[updated_date]])/7,0))</f>
        <v>WEEK 4</v>
      </c>
      <c r="N5666" s="71" t="str">
        <f>UPPER(VLOOKUP(tbl_raw_data[[#This Row],[Analyst]],settings!$A$1:$B$15,2,0))</f>
        <v>NAVED</v>
      </c>
      <c r="O5666" s="71" t="str">
        <f>TRIM(UPPER(tbl_raw_data[[#This Row],[Outcome]]))</f>
        <v>APPROVE</v>
      </c>
      <c r="P5666" s="71" t="str">
        <f>TRIM(UPPER(tbl_raw_data[[#This Row],[Queue Name]]))</f>
        <v>CONSUMER EXISTING</v>
      </c>
      <c r="Q5666" s="71" t="str">
        <f>IF(tbl_raw_data[[#This Row],[time_taken_in_min]]&lt;=settings!$D$2,"SLA_MET","SLA_NOT_MET")</f>
        <v>SLA_MET</v>
      </c>
    </row>
    <row r="5667" spans="1:17" hidden="1" x14ac:dyDescent="0.3">
      <c r="A5667" s="45" t="s">
        <v>6630</v>
      </c>
      <c r="B5667" s="36">
        <v>45166.461284722223</v>
      </c>
      <c r="C5667" s="43">
        <v>45166.467361111114</v>
      </c>
      <c r="D5667" s="15" t="s">
        <v>10</v>
      </c>
      <c r="E5667" s="6" t="s">
        <v>8</v>
      </c>
      <c r="F5667" s="15" t="s">
        <v>9</v>
      </c>
      <c r="G5667" s="9"/>
      <c r="H5667" s="84" t="str">
        <f t="shared" si="88"/>
        <v>Reason Unknown</v>
      </c>
      <c r="I5667" s="63">
        <f>(tbl_raw_data[[#This Row],[Date Actioned]])-(tbl_raw_data[[#This Row],[Date Tagged]])</f>
        <v>6.0763888905057684E-3</v>
      </c>
      <c r="J5667" s="66">
        <f>HOUR(tbl_raw_data[[#This Row],[time_taken]])*60+MINUTE(tbl_raw_data[[#This Row],[time_taken]])+SECOND(tbl_raw_data[[#This Row],[time_taken]])/60</f>
        <v>8.75</v>
      </c>
      <c r="K5667" s="68">
        <f>DATE(YEAR(tbl_raw_data[[#This Row],[Date Actioned]]),MONTH(tbl_raw_data[[#This Row],[Date Actioned]]),DAY(tbl_raw_data[[#This Row],[Date Actioned]]))</f>
        <v>45166</v>
      </c>
      <c r="L5667" s="65" t="str">
        <f>UPPER(TEXT(tbl_raw_data[[#This Row],[updated_date]],"MMMM"))</f>
        <v>AUGUST</v>
      </c>
      <c r="M5667" s="65" t="str">
        <f>"WEEK "&amp;IF(ROUNDUP(DAY(tbl_raw_data[[#This Row],[updated_date]])/7,0)=5,4,ROUNDUP(DAY(tbl_raw_data[[#This Row],[updated_date]])/7,0))</f>
        <v>WEEK 4</v>
      </c>
      <c r="N5667" s="71" t="str">
        <f>UPPER(VLOOKUP(tbl_raw_data[[#This Row],[Analyst]],settings!$A$1:$B$15,2,0))</f>
        <v>QUADIR</v>
      </c>
      <c r="O5667" s="71" t="str">
        <f>TRIM(UPPER(tbl_raw_data[[#This Row],[Outcome]]))</f>
        <v>APPROVE</v>
      </c>
      <c r="P5667" s="71" t="str">
        <f>TRIM(UPPER(tbl_raw_data[[#This Row],[Queue Name]]))</f>
        <v>CONSUMER POST BUREAU</v>
      </c>
      <c r="Q5667" s="71" t="str">
        <f>IF(tbl_raw_data[[#This Row],[time_taken_in_min]]&lt;=settings!$D$2,"SLA_MET","SLA_NOT_MET")</f>
        <v>SLA_MET</v>
      </c>
    </row>
    <row r="5668" spans="1:17" hidden="1" x14ac:dyDescent="0.3">
      <c r="A5668" s="45" t="s">
        <v>6631</v>
      </c>
      <c r="B5668" s="36">
        <v>45166.46503472222</v>
      </c>
      <c r="C5668" s="43">
        <v>45166.469756944447</v>
      </c>
      <c r="D5668" s="15" t="s">
        <v>10</v>
      </c>
      <c r="E5668" s="6" t="s">
        <v>11</v>
      </c>
      <c r="F5668" s="15" t="s">
        <v>14</v>
      </c>
      <c r="G5668" s="9"/>
      <c r="H5668" s="84" t="str">
        <f t="shared" si="88"/>
        <v>Reason Unknown</v>
      </c>
      <c r="I5668" s="63">
        <f>(tbl_raw_data[[#This Row],[Date Actioned]])-(tbl_raw_data[[#This Row],[Date Tagged]])</f>
        <v>4.7222222274285741E-3</v>
      </c>
      <c r="J5668" s="66">
        <f>HOUR(tbl_raw_data[[#This Row],[time_taken]])*60+MINUTE(tbl_raw_data[[#This Row],[time_taken]])+SECOND(tbl_raw_data[[#This Row],[time_taken]])/60</f>
        <v>6.8</v>
      </c>
      <c r="K5668" s="68">
        <f>DATE(YEAR(tbl_raw_data[[#This Row],[Date Actioned]]),MONTH(tbl_raw_data[[#This Row],[Date Actioned]]),DAY(tbl_raw_data[[#This Row],[Date Actioned]]))</f>
        <v>45166</v>
      </c>
      <c r="L5668" s="65" t="str">
        <f>UPPER(TEXT(tbl_raw_data[[#This Row],[updated_date]],"MMMM"))</f>
        <v>AUGUST</v>
      </c>
      <c r="M5668" s="65" t="str">
        <f>"WEEK "&amp;IF(ROUNDUP(DAY(tbl_raw_data[[#This Row],[updated_date]])/7,0)=5,4,ROUNDUP(DAY(tbl_raw_data[[#This Row],[updated_date]])/7,0))</f>
        <v>WEEK 4</v>
      </c>
      <c r="N5668" s="71" t="str">
        <f>UPPER(VLOOKUP(tbl_raw_data[[#This Row],[Analyst]],settings!$A$1:$B$15,2,0))</f>
        <v>CAMROON</v>
      </c>
      <c r="O5668" s="71" t="str">
        <f>TRIM(UPPER(tbl_raw_data[[#This Row],[Outcome]]))</f>
        <v>APPROVE</v>
      </c>
      <c r="P5668" s="71" t="str">
        <f>TRIM(UPPER(tbl_raw_data[[#This Row],[Queue Name]]))</f>
        <v>CONSUMER EXISTING</v>
      </c>
      <c r="Q5668" s="71" t="str">
        <f>IF(tbl_raw_data[[#This Row],[time_taken_in_min]]&lt;=settings!$D$2,"SLA_MET","SLA_NOT_MET")</f>
        <v>SLA_MET</v>
      </c>
    </row>
    <row r="5669" spans="1:17" hidden="1" x14ac:dyDescent="0.3">
      <c r="A5669" s="45" t="s">
        <v>6632</v>
      </c>
      <c r="B5669" s="36">
        <v>45166.470289351855</v>
      </c>
      <c r="C5669" s="43">
        <v>45166.478472222225</v>
      </c>
      <c r="D5669" s="15" t="s">
        <v>10</v>
      </c>
      <c r="E5669" s="6" t="s">
        <v>11</v>
      </c>
      <c r="F5669" s="15" t="s">
        <v>19</v>
      </c>
      <c r="G5669" s="9"/>
      <c r="H5669" s="84" t="str">
        <f t="shared" si="88"/>
        <v>Reason Unknown</v>
      </c>
      <c r="I5669" s="63">
        <f>(tbl_raw_data[[#This Row],[Date Actioned]])-(tbl_raw_data[[#This Row],[Date Tagged]])</f>
        <v>8.182870369637385E-3</v>
      </c>
      <c r="J5669" s="66">
        <f>HOUR(tbl_raw_data[[#This Row],[time_taken]])*60+MINUTE(tbl_raw_data[[#This Row],[time_taken]])+SECOND(tbl_raw_data[[#This Row],[time_taken]])/60</f>
        <v>11.783333333333333</v>
      </c>
      <c r="K5669" s="68">
        <f>DATE(YEAR(tbl_raw_data[[#This Row],[Date Actioned]]),MONTH(tbl_raw_data[[#This Row],[Date Actioned]]),DAY(tbl_raw_data[[#This Row],[Date Actioned]]))</f>
        <v>45166</v>
      </c>
      <c r="L5669" s="65" t="str">
        <f>UPPER(TEXT(tbl_raw_data[[#This Row],[updated_date]],"MMMM"))</f>
        <v>AUGUST</v>
      </c>
      <c r="M5669" s="65" t="str">
        <f>"WEEK "&amp;IF(ROUNDUP(DAY(tbl_raw_data[[#This Row],[updated_date]])/7,0)=5,4,ROUNDUP(DAY(tbl_raw_data[[#This Row],[updated_date]])/7,0))</f>
        <v>WEEK 4</v>
      </c>
      <c r="N5669" s="71" t="str">
        <f>UPPER(VLOOKUP(tbl_raw_data[[#This Row],[Analyst]],settings!$A$1:$B$15,2,0))</f>
        <v>NAVED</v>
      </c>
      <c r="O5669" s="71" t="str">
        <f>TRIM(UPPER(tbl_raw_data[[#This Row],[Outcome]]))</f>
        <v>APPROVE</v>
      </c>
      <c r="P5669" s="71" t="str">
        <f>TRIM(UPPER(tbl_raw_data[[#This Row],[Queue Name]]))</f>
        <v>CONSUMER EXISTING</v>
      </c>
      <c r="Q5669" s="71" t="str">
        <f>IF(tbl_raw_data[[#This Row],[time_taken_in_min]]&lt;=settings!$D$2,"SLA_MET","SLA_NOT_MET")</f>
        <v>SLA_MET</v>
      </c>
    </row>
    <row r="5670" spans="1:17" hidden="1" x14ac:dyDescent="0.3">
      <c r="A5670" s="45" t="s">
        <v>6633</v>
      </c>
      <c r="B5670" s="36">
        <v>45166.470636574071</v>
      </c>
      <c r="C5670" s="43">
        <v>45166.478182870371</v>
      </c>
      <c r="D5670" s="15" t="s">
        <v>10</v>
      </c>
      <c r="E5670" s="6" t="s">
        <v>11</v>
      </c>
      <c r="F5670" s="15" t="s">
        <v>25</v>
      </c>
      <c r="G5670" s="9"/>
      <c r="H5670" s="84" t="str">
        <f t="shared" si="88"/>
        <v>Reason Unknown</v>
      </c>
      <c r="I5670" s="63">
        <f>(tbl_raw_data[[#This Row],[Date Actioned]])-(tbl_raw_data[[#This Row],[Date Tagged]])</f>
        <v>7.5462962995516136E-3</v>
      </c>
      <c r="J5670" s="66">
        <f>HOUR(tbl_raw_data[[#This Row],[time_taken]])*60+MINUTE(tbl_raw_data[[#This Row],[time_taken]])+SECOND(tbl_raw_data[[#This Row],[time_taken]])/60</f>
        <v>10.866666666666667</v>
      </c>
      <c r="K5670" s="68">
        <f>DATE(YEAR(tbl_raw_data[[#This Row],[Date Actioned]]),MONTH(tbl_raw_data[[#This Row],[Date Actioned]]),DAY(tbl_raw_data[[#This Row],[Date Actioned]]))</f>
        <v>45166</v>
      </c>
      <c r="L5670" s="65" t="str">
        <f>UPPER(TEXT(tbl_raw_data[[#This Row],[updated_date]],"MMMM"))</f>
        <v>AUGUST</v>
      </c>
      <c r="M5670" s="65" t="str">
        <f>"WEEK "&amp;IF(ROUNDUP(DAY(tbl_raw_data[[#This Row],[updated_date]])/7,0)=5,4,ROUNDUP(DAY(tbl_raw_data[[#This Row],[updated_date]])/7,0))</f>
        <v>WEEK 4</v>
      </c>
      <c r="N5670" s="71" t="str">
        <f>UPPER(VLOOKUP(tbl_raw_data[[#This Row],[Analyst]],settings!$A$1:$B$15,2,0))</f>
        <v>ASIF</v>
      </c>
      <c r="O5670" s="71" t="str">
        <f>TRIM(UPPER(tbl_raw_data[[#This Row],[Outcome]]))</f>
        <v>APPROVE</v>
      </c>
      <c r="P5670" s="71" t="str">
        <f>TRIM(UPPER(tbl_raw_data[[#This Row],[Queue Name]]))</f>
        <v>CONSUMER EXISTING</v>
      </c>
      <c r="Q5670" s="71" t="str">
        <f>IF(tbl_raw_data[[#This Row],[time_taken_in_min]]&lt;=settings!$D$2,"SLA_MET","SLA_NOT_MET")</f>
        <v>SLA_MET</v>
      </c>
    </row>
    <row r="5671" spans="1:17" hidden="1" x14ac:dyDescent="0.3">
      <c r="A5671" s="45" t="s">
        <v>6634</v>
      </c>
      <c r="B5671" s="36">
        <v>45166.472303240742</v>
      </c>
      <c r="C5671" s="43">
        <v>45166.487164351849</v>
      </c>
      <c r="D5671" s="15" t="s">
        <v>10</v>
      </c>
      <c r="E5671" s="6" t="s">
        <v>11</v>
      </c>
      <c r="F5671" s="15" t="s">
        <v>14</v>
      </c>
      <c r="G5671" s="9"/>
      <c r="H5671" s="84" t="str">
        <f t="shared" si="88"/>
        <v>Reason Unknown</v>
      </c>
      <c r="I5671" s="63">
        <f>(tbl_raw_data[[#This Row],[Date Actioned]])-(tbl_raw_data[[#This Row],[Date Tagged]])</f>
        <v>1.4861111107165925E-2</v>
      </c>
      <c r="J5671" s="66">
        <f>HOUR(tbl_raw_data[[#This Row],[time_taken]])*60+MINUTE(tbl_raw_data[[#This Row],[time_taken]])+SECOND(tbl_raw_data[[#This Row],[time_taken]])/60</f>
        <v>21.4</v>
      </c>
      <c r="K5671" s="68">
        <f>DATE(YEAR(tbl_raw_data[[#This Row],[Date Actioned]]),MONTH(tbl_raw_data[[#This Row],[Date Actioned]]),DAY(tbl_raw_data[[#This Row],[Date Actioned]]))</f>
        <v>45166</v>
      </c>
      <c r="L5671" s="65" t="str">
        <f>UPPER(TEXT(tbl_raw_data[[#This Row],[updated_date]],"MMMM"))</f>
        <v>AUGUST</v>
      </c>
      <c r="M5671" s="65" t="str">
        <f>"WEEK "&amp;IF(ROUNDUP(DAY(tbl_raw_data[[#This Row],[updated_date]])/7,0)=5,4,ROUNDUP(DAY(tbl_raw_data[[#This Row],[updated_date]])/7,0))</f>
        <v>WEEK 4</v>
      </c>
      <c r="N5671" s="71" t="str">
        <f>UPPER(VLOOKUP(tbl_raw_data[[#This Row],[Analyst]],settings!$A$1:$B$15,2,0))</f>
        <v>CAMROON</v>
      </c>
      <c r="O5671" s="71" t="str">
        <f>TRIM(UPPER(tbl_raw_data[[#This Row],[Outcome]]))</f>
        <v>APPROVE</v>
      </c>
      <c r="P5671" s="71" t="str">
        <f>TRIM(UPPER(tbl_raw_data[[#This Row],[Queue Name]]))</f>
        <v>CONSUMER EXISTING</v>
      </c>
      <c r="Q5671" s="71" t="str">
        <f>IF(tbl_raw_data[[#This Row],[time_taken_in_min]]&lt;=settings!$D$2,"SLA_MET","SLA_NOT_MET")</f>
        <v>SLA_NOT_MET</v>
      </c>
    </row>
    <row r="5672" spans="1:17" hidden="1" x14ac:dyDescent="0.3">
      <c r="A5672" s="45" t="s">
        <v>6635</v>
      </c>
      <c r="B5672" s="36">
        <v>45166.473715277774</v>
      </c>
      <c r="C5672" s="43">
        <v>45166.485729166663</v>
      </c>
      <c r="D5672" s="15" t="s">
        <v>10</v>
      </c>
      <c r="E5672" s="6" t="s">
        <v>11</v>
      </c>
      <c r="F5672" s="15" t="s">
        <v>12</v>
      </c>
      <c r="G5672" s="9"/>
      <c r="H5672" s="84" t="str">
        <f t="shared" si="88"/>
        <v>Reason Unknown</v>
      </c>
      <c r="I5672" s="63">
        <f>(tbl_raw_data[[#This Row],[Date Actioned]])-(tbl_raw_data[[#This Row],[Date Tagged]])</f>
        <v>1.2013888888759539E-2</v>
      </c>
      <c r="J5672" s="66">
        <f>HOUR(tbl_raw_data[[#This Row],[time_taken]])*60+MINUTE(tbl_raw_data[[#This Row],[time_taken]])+SECOND(tbl_raw_data[[#This Row],[time_taken]])/60</f>
        <v>17.3</v>
      </c>
      <c r="K5672" s="68">
        <f>DATE(YEAR(tbl_raw_data[[#This Row],[Date Actioned]]),MONTH(tbl_raw_data[[#This Row],[Date Actioned]]),DAY(tbl_raw_data[[#This Row],[Date Actioned]]))</f>
        <v>45166</v>
      </c>
      <c r="L5672" s="65" t="str">
        <f>UPPER(TEXT(tbl_raw_data[[#This Row],[updated_date]],"MMMM"))</f>
        <v>AUGUST</v>
      </c>
      <c r="M5672" s="65" t="str">
        <f>"WEEK "&amp;IF(ROUNDUP(DAY(tbl_raw_data[[#This Row],[updated_date]])/7,0)=5,4,ROUNDUP(DAY(tbl_raw_data[[#This Row],[updated_date]])/7,0))</f>
        <v>WEEK 4</v>
      </c>
      <c r="N5672" s="71" t="str">
        <f>UPPER(VLOOKUP(tbl_raw_data[[#This Row],[Analyst]],settings!$A$1:$B$15,2,0))</f>
        <v>NITESH</v>
      </c>
      <c r="O5672" s="71" t="str">
        <f>TRIM(UPPER(tbl_raw_data[[#This Row],[Outcome]]))</f>
        <v>APPROVE</v>
      </c>
      <c r="P5672" s="71" t="str">
        <f>TRIM(UPPER(tbl_raw_data[[#This Row],[Queue Name]]))</f>
        <v>CONSUMER EXISTING</v>
      </c>
      <c r="Q5672" s="71" t="str">
        <f>IF(tbl_raw_data[[#This Row],[time_taken_in_min]]&lt;=settings!$D$2,"SLA_MET","SLA_NOT_MET")</f>
        <v>SLA_MET</v>
      </c>
    </row>
    <row r="5673" spans="1:17" hidden="1" x14ac:dyDescent="0.3">
      <c r="A5673" s="45" t="s">
        <v>6636</v>
      </c>
      <c r="B5673" s="36">
        <v>45166.477800925924</v>
      </c>
      <c r="C5673" s="43">
        <v>45166.493020833332</v>
      </c>
      <c r="D5673" s="15" t="s">
        <v>10</v>
      </c>
      <c r="E5673" s="6" t="s">
        <v>18</v>
      </c>
      <c r="F5673" s="15" t="s">
        <v>19</v>
      </c>
      <c r="G5673" s="9"/>
      <c r="H5673" s="84" t="str">
        <f t="shared" si="88"/>
        <v>Reason Unknown</v>
      </c>
      <c r="I5673" s="63">
        <f>(tbl_raw_data[[#This Row],[Date Actioned]])-(tbl_raw_data[[#This Row],[Date Tagged]])</f>
        <v>1.5219907407299615E-2</v>
      </c>
      <c r="J5673" s="66">
        <f>HOUR(tbl_raw_data[[#This Row],[time_taken]])*60+MINUTE(tbl_raw_data[[#This Row],[time_taken]])+SECOND(tbl_raw_data[[#This Row],[time_taken]])/60</f>
        <v>21.916666666666668</v>
      </c>
      <c r="K5673" s="68">
        <f>DATE(YEAR(tbl_raw_data[[#This Row],[Date Actioned]]),MONTH(tbl_raw_data[[#This Row],[Date Actioned]]),DAY(tbl_raw_data[[#This Row],[Date Actioned]]))</f>
        <v>45166</v>
      </c>
      <c r="L5673" s="65" t="str">
        <f>UPPER(TEXT(tbl_raw_data[[#This Row],[updated_date]],"MMMM"))</f>
        <v>AUGUST</v>
      </c>
      <c r="M5673" s="65" t="str">
        <f>"WEEK "&amp;IF(ROUNDUP(DAY(tbl_raw_data[[#This Row],[updated_date]])/7,0)=5,4,ROUNDUP(DAY(tbl_raw_data[[#This Row],[updated_date]])/7,0))</f>
        <v>WEEK 4</v>
      </c>
      <c r="N5673" s="71" t="str">
        <f>UPPER(VLOOKUP(tbl_raw_data[[#This Row],[Analyst]],settings!$A$1:$B$15,2,0))</f>
        <v>NAVED</v>
      </c>
      <c r="O5673" s="71" t="str">
        <f>TRIM(UPPER(tbl_raw_data[[#This Row],[Outcome]]))</f>
        <v>APPROVE</v>
      </c>
      <c r="P5673" s="71" t="str">
        <f>TRIM(UPPER(tbl_raw_data[[#This Row],[Queue Name]]))</f>
        <v>CONSUMER PRE BUREAU</v>
      </c>
      <c r="Q5673" s="71" t="str">
        <f>IF(tbl_raw_data[[#This Row],[time_taken_in_min]]&lt;=settings!$D$2,"SLA_MET","SLA_NOT_MET")</f>
        <v>SLA_NOT_MET</v>
      </c>
    </row>
    <row r="5674" spans="1:17" hidden="1" x14ac:dyDescent="0.3">
      <c r="A5674" s="45" t="s">
        <v>6637</v>
      </c>
      <c r="B5674" s="36">
        <v>45166.483043981483</v>
      </c>
      <c r="C5674" s="43">
        <v>45166.491493055553</v>
      </c>
      <c r="D5674" s="15" t="s">
        <v>10</v>
      </c>
      <c r="E5674" s="6" t="s">
        <v>8</v>
      </c>
      <c r="F5674" s="15" t="s">
        <v>14</v>
      </c>
      <c r="G5674" s="9"/>
      <c r="H5674" s="84" t="str">
        <f t="shared" si="88"/>
        <v>Reason Unknown</v>
      </c>
      <c r="I5674" s="63">
        <f>(tbl_raw_data[[#This Row],[Date Actioned]])-(tbl_raw_data[[#This Row],[Date Tagged]])</f>
        <v>8.4490740700857714E-3</v>
      </c>
      <c r="J5674" s="66">
        <f>HOUR(tbl_raw_data[[#This Row],[time_taken]])*60+MINUTE(tbl_raw_data[[#This Row],[time_taken]])+SECOND(tbl_raw_data[[#This Row],[time_taken]])/60</f>
        <v>12.166666666666666</v>
      </c>
      <c r="K5674" s="68">
        <f>DATE(YEAR(tbl_raw_data[[#This Row],[Date Actioned]]),MONTH(tbl_raw_data[[#This Row],[Date Actioned]]),DAY(tbl_raw_data[[#This Row],[Date Actioned]]))</f>
        <v>45166</v>
      </c>
      <c r="L5674" s="65" t="str">
        <f>UPPER(TEXT(tbl_raw_data[[#This Row],[updated_date]],"MMMM"))</f>
        <v>AUGUST</v>
      </c>
      <c r="M5674" s="65" t="str">
        <f>"WEEK "&amp;IF(ROUNDUP(DAY(tbl_raw_data[[#This Row],[updated_date]])/7,0)=5,4,ROUNDUP(DAY(tbl_raw_data[[#This Row],[updated_date]])/7,0))</f>
        <v>WEEK 4</v>
      </c>
      <c r="N5674" s="71" t="str">
        <f>UPPER(VLOOKUP(tbl_raw_data[[#This Row],[Analyst]],settings!$A$1:$B$15,2,0))</f>
        <v>CAMROON</v>
      </c>
      <c r="O5674" s="71" t="str">
        <f>TRIM(UPPER(tbl_raw_data[[#This Row],[Outcome]]))</f>
        <v>APPROVE</v>
      </c>
      <c r="P5674" s="71" t="str">
        <f>TRIM(UPPER(tbl_raw_data[[#This Row],[Queue Name]]))</f>
        <v>CONSUMER POST BUREAU</v>
      </c>
      <c r="Q5674" s="71" t="str">
        <f>IF(tbl_raw_data[[#This Row],[time_taken_in_min]]&lt;=settings!$D$2,"SLA_MET","SLA_NOT_MET")</f>
        <v>SLA_MET</v>
      </c>
    </row>
    <row r="5675" spans="1:17" hidden="1" x14ac:dyDescent="0.3">
      <c r="A5675" s="45" t="s">
        <v>6638</v>
      </c>
      <c r="B5675" s="36">
        <v>45166.491296296299</v>
      </c>
      <c r="C5675" s="43">
        <v>45166.495046296295</v>
      </c>
      <c r="D5675" s="15" t="s">
        <v>10</v>
      </c>
      <c r="E5675" s="6" t="s">
        <v>8</v>
      </c>
      <c r="F5675" s="15" t="s">
        <v>9</v>
      </c>
      <c r="G5675" s="9"/>
      <c r="H5675" s="84" t="str">
        <f t="shared" si="88"/>
        <v>Reason Unknown</v>
      </c>
      <c r="I5675" s="63">
        <f>(tbl_raw_data[[#This Row],[Date Actioned]])-(tbl_raw_data[[#This Row],[Date Tagged]])</f>
        <v>3.749999996216502E-3</v>
      </c>
      <c r="J5675" s="66">
        <f>HOUR(tbl_raw_data[[#This Row],[time_taken]])*60+MINUTE(tbl_raw_data[[#This Row],[time_taken]])+SECOND(tbl_raw_data[[#This Row],[time_taken]])/60</f>
        <v>5.4</v>
      </c>
      <c r="K5675" s="68">
        <f>DATE(YEAR(tbl_raw_data[[#This Row],[Date Actioned]]),MONTH(tbl_raw_data[[#This Row],[Date Actioned]]),DAY(tbl_raw_data[[#This Row],[Date Actioned]]))</f>
        <v>45166</v>
      </c>
      <c r="L5675" s="65" t="str">
        <f>UPPER(TEXT(tbl_raw_data[[#This Row],[updated_date]],"MMMM"))</f>
        <v>AUGUST</v>
      </c>
      <c r="M5675" s="65" t="str">
        <f>"WEEK "&amp;IF(ROUNDUP(DAY(tbl_raw_data[[#This Row],[updated_date]])/7,0)=5,4,ROUNDUP(DAY(tbl_raw_data[[#This Row],[updated_date]])/7,0))</f>
        <v>WEEK 4</v>
      </c>
      <c r="N5675" s="71" t="str">
        <f>UPPER(VLOOKUP(tbl_raw_data[[#This Row],[Analyst]],settings!$A$1:$B$15,2,0))</f>
        <v>QUADIR</v>
      </c>
      <c r="O5675" s="71" t="str">
        <f>TRIM(UPPER(tbl_raw_data[[#This Row],[Outcome]]))</f>
        <v>APPROVE</v>
      </c>
      <c r="P5675" s="71" t="str">
        <f>TRIM(UPPER(tbl_raw_data[[#This Row],[Queue Name]]))</f>
        <v>CONSUMER POST BUREAU</v>
      </c>
      <c r="Q5675" s="71" t="str">
        <f>IF(tbl_raw_data[[#This Row],[time_taken_in_min]]&lt;=settings!$D$2,"SLA_MET","SLA_NOT_MET")</f>
        <v>SLA_MET</v>
      </c>
    </row>
    <row r="5676" spans="1:17" hidden="1" x14ac:dyDescent="0.3">
      <c r="A5676" s="45" t="s">
        <v>6639</v>
      </c>
      <c r="B5676" s="36">
        <v>45166.496921296297</v>
      </c>
      <c r="C5676" s="43">
        <v>45166.505648148152</v>
      </c>
      <c r="D5676" s="15" t="s">
        <v>10</v>
      </c>
      <c r="E5676" s="6" t="s">
        <v>8</v>
      </c>
      <c r="F5676" s="15" t="s">
        <v>25</v>
      </c>
      <c r="G5676" s="9"/>
      <c r="H5676" s="84" t="str">
        <f t="shared" si="88"/>
        <v>Reason Unknown</v>
      </c>
      <c r="I5676" s="63">
        <f>(tbl_raw_data[[#This Row],[Date Actioned]])-(tbl_raw_data[[#This Row],[Date Tagged]])</f>
        <v>8.7268518545897678E-3</v>
      </c>
      <c r="J5676" s="66">
        <f>HOUR(tbl_raw_data[[#This Row],[time_taken]])*60+MINUTE(tbl_raw_data[[#This Row],[time_taken]])+SECOND(tbl_raw_data[[#This Row],[time_taken]])/60</f>
        <v>12.566666666666666</v>
      </c>
      <c r="K5676" s="68">
        <f>DATE(YEAR(tbl_raw_data[[#This Row],[Date Actioned]]),MONTH(tbl_raw_data[[#This Row],[Date Actioned]]),DAY(tbl_raw_data[[#This Row],[Date Actioned]]))</f>
        <v>45166</v>
      </c>
      <c r="L5676" s="65" t="str">
        <f>UPPER(TEXT(tbl_raw_data[[#This Row],[updated_date]],"MMMM"))</f>
        <v>AUGUST</v>
      </c>
      <c r="M5676" s="65" t="str">
        <f>"WEEK "&amp;IF(ROUNDUP(DAY(tbl_raw_data[[#This Row],[updated_date]])/7,0)=5,4,ROUNDUP(DAY(tbl_raw_data[[#This Row],[updated_date]])/7,0))</f>
        <v>WEEK 4</v>
      </c>
      <c r="N5676" s="71" t="str">
        <f>UPPER(VLOOKUP(tbl_raw_data[[#This Row],[Analyst]],settings!$A$1:$B$15,2,0))</f>
        <v>ASIF</v>
      </c>
      <c r="O5676" s="71" t="str">
        <f>TRIM(UPPER(tbl_raw_data[[#This Row],[Outcome]]))</f>
        <v>APPROVE</v>
      </c>
      <c r="P5676" s="71" t="str">
        <f>TRIM(UPPER(tbl_raw_data[[#This Row],[Queue Name]]))</f>
        <v>CONSUMER POST BUREAU</v>
      </c>
      <c r="Q5676" s="71" t="str">
        <f>IF(tbl_raw_data[[#This Row],[time_taken_in_min]]&lt;=settings!$D$2,"SLA_MET","SLA_NOT_MET")</f>
        <v>SLA_MET</v>
      </c>
    </row>
    <row r="5677" spans="1:17" hidden="1" x14ac:dyDescent="0.3">
      <c r="A5677" s="45" t="s">
        <v>6640</v>
      </c>
      <c r="B5677" s="36">
        <v>45166.497118055559</v>
      </c>
      <c r="C5677" s="43">
        <v>45166.510057870371</v>
      </c>
      <c r="D5677" s="15" t="s">
        <v>10</v>
      </c>
      <c r="E5677" s="6" t="s">
        <v>18</v>
      </c>
      <c r="F5677" s="15" t="s">
        <v>14</v>
      </c>
      <c r="G5677" s="9"/>
      <c r="H5677" s="84" t="str">
        <f t="shared" si="88"/>
        <v>Reason Unknown</v>
      </c>
      <c r="I5677" s="63">
        <f>(tbl_raw_data[[#This Row],[Date Actioned]])-(tbl_raw_data[[#This Row],[Date Tagged]])</f>
        <v>1.2939814812853001E-2</v>
      </c>
      <c r="J5677" s="66">
        <f>HOUR(tbl_raw_data[[#This Row],[time_taken]])*60+MINUTE(tbl_raw_data[[#This Row],[time_taken]])+SECOND(tbl_raw_data[[#This Row],[time_taken]])/60</f>
        <v>18.633333333333333</v>
      </c>
      <c r="K5677" s="68">
        <f>DATE(YEAR(tbl_raw_data[[#This Row],[Date Actioned]]),MONTH(tbl_raw_data[[#This Row],[Date Actioned]]),DAY(tbl_raw_data[[#This Row],[Date Actioned]]))</f>
        <v>45166</v>
      </c>
      <c r="L5677" s="65" t="str">
        <f>UPPER(TEXT(tbl_raw_data[[#This Row],[updated_date]],"MMMM"))</f>
        <v>AUGUST</v>
      </c>
      <c r="M5677" s="65" t="str">
        <f>"WEEK "&amp;IF(ROUNDUP(DAY(tbl_raw_data[[#This Row],[updated_date]])/7,0)=5,4,ROUNDUP(DAY(tbl_raw_data[[#This Row],[updated_date]])/7,0))</f>
        <v>WEEK 4</v>
      </c>
      <c r="N5677" s="71" t="str">
        <f>UPPER(VLOOKUP(tbl_raw_data[[#This Row],[Analyst]],settings!$A$1:$B$15,2,0))</f>
        <v>CAMROON</v>
      </c>
      <c r="O5677" s="71" t="str">
        <f>TRIM(UPPER(tbl_raw_data[[#This Row],[Outcome]]))</f>
        <v>APPROVE</v>
      </c>
      <c r="P5677" s="71" t="str">
        <f>TRIM(UPPER(tbl_raw_data[[#This Row],[Queue Name]]))</f>
        <v>CONSUMER PRE BUREAU</v>
      </c>
      <c r="Q5677" s="71" t="str">
        <f>IF(tbl_raw_data[[#This Row],[time_taken_in_min]]&lt;=settings!$D$2,"SLA_MET","SLA_NOT_MET")</f>
        <v>SLA_MET</v>
      </c>
    </row>
    <row r="5678" spans="1:17" hidden="1" x14ac:dyDescent="0.3">
      <c r="A5678" s="45" t="s">
        <v>6641</v>
      </c>
      <c r="B5678" s="36">
        <v>45166.497916666667</v>
      </c>
      <c r="C5678" s="43">
        <v>45166.523842592593</v>
      </c>
      <c r="D5678" s="15" t="s">
        <v>10</v>
      </c>
      <c r="E5678" s="6" t="s">
        <v>11</v>
      </c>
      <c r="F5678" s="15" t="s">
        <v>17</v>
      </c>
      <c r="G5678" s="9"/>
      <c r="H5678" s="84" t="str">
        <f t="shared" si="88"/>
        <v>Reason Unknown</v>
      </c>
      <c r="I5678" s="63">
        <f>(tbl_raw_data[[#This Row],[Date Actioned]])-(tbl_raw_data[[#This Row],[Date Tagged]])</f>
        <v>2.5925925925548654E-2</v>
      </c>
      <c r="J5678" s="66">
        <f>HOUR(tbl_raw_data[[#This Row],[time_taken]])*60+MINUTE(tbl_raw_data[[#This Row],[time_taken]])+SECOND(tbl_raw_data[[#This Row],[time_taken]])/60</f>
        <v>37.333333333333336</v>
      </c>
      <c r="K5678" s="68">
        <f>DATE(YEAR(tbl_raw_data[[#This Row],[Date Actioned]]),MONTH(tbl_raw_data[[#This Row],[Date Actioned]]),DAY(tbl_raw_data[[#This Row],[Date Actioned]]))</f>
        <v>45166</v>
      </c>
      <c r="L5678" s="65" t="str">
        <f>UPPER(TEXT(tbl_raw_data[[#This Row],[updated_date]],"MMMM"))</f>
        <v>AUGUST</v>
      </c>
      <c r="M5678" s="65" t="str">
        <f>"WEEK "&amp;IF(ROUNDUP(DAY(tbl_raw_data[[#This Row],[updated_date]])/7,0)=5,4,ROUNDUP(DAY(tbl_raw_data[[#This Row],[updated_date]])/7,0))</f>
        <v>WEEK 4</v>
      </c>
      <c r="N5678" s="71" t="str">
        <f>UPPER(VLOOKUP(tbl_raw_data[[#This Row],[Analyst]],settings!$A$1:$B$15,2,0))</f>
        <v>MERCEDES</v>
      </c>
      <c r="O5678" s="71" t="str">
        <f>TRIM(UPPER(tbl_raw_data[[#This Row],[Outcome]]))</f>
        <v>APPROVE</v>
      </c>
      <c r="P5678" s="71" t="str">
        <f>TRIM(UPPER(tbl_raw_data[[#This Row],[Queue Name]]))</f>
        <v>CONSUMER EXISTING</v>
      </c>
      <c r="Q5678" s="71" t="str">
        <f>IF(tbl_raw_data[[#This Row],[time_taken_in_min]]&lt;=settings!$D$2,"SLA_MET","SLA_NOT_MET")</f>
        <v>SLA_NOT_MET</v>
      </c>
    </row>
    <row r="5679" spans="1:17" hidden="1" x14ac:dyDescent="0.3">
      <c r="A5679" s="45" t="s">
        <v>6642</v>
      </c>
      <c r="B5679" s="36">
        <v>45166.501134259262</v>
      </c>
      <c r="C5679" s="43">
        <v>45166.513819444444</v>
      </c>
      <c r="D5679" s="15" t="s">
        <v>10</v>
      </c>
      <c r="E5679" s="6" t="s">
        <v>18</v>
      </c>
      <c r="F5679" s="15" t="s">
        <v>14</v>
      </c>
      <c r="G5679" s="9"/>
      <c r="H5679" s="84" t="str">
        <f t="shared" si="88"/>
        <v>Reason Unknown</v>
      </c>
      <c r="I5679" s="63">
        <f>(tbl_raw_data[[#This Row],[Date Actioned]])-(tbl_raw_data[[#This Row],[Date Tagged]])</f>
        <v>1.2685185181908309E-2</v>
      </c>
      <c r="J5679" s="66">
        <f>HOUR(tbl_raw_data[[#This Row],[time_taken]])*60+MINUTE(tbl_raw_data[[#This Row],[time_taken]])+SECOND(tbl_raw_data[[#This Row],[time_taken]])/60</f>
        <v>18.266666666666666</v>
      </c>
      <c r="K5679" s="68">
        <f>DATE(YEAR(tbl_raw_data[[#This Row],[Date Actioned]]),MONTH(tbl_raw_data[[#This Row],[Date Actioned]]),DAY(tbl_raw_data[[#This Row],[Date Actioned]]))</f>
        <v>45166</v>
      </c>
      <c r="L5679" s="65" t="str">
        <f>UPPER(TEXT(tbl_raw_data[[#This Row],[updated_date]],"MMMM"))</f>
        <v>AUGUST</v>
      </c>
      <c r="M5679" s="65" t="str">
        <f>"WEEK "&amp;IF(ROUNDUP(DAY(tbl_raw_data[[#This Row],[updated_date]])/7,0)=5,4,ROUNDUP(DAY(tbl_raw_data[[#This Row],[updated_date]])/7,0))</f>
        <v>WEEK 4</v>
      </c>
      <c r="N5679" s="71" t="str">
        <f>UPPER(VLOOKUP(tbl_raw_data[[#This Row],[Analyst]],settings!$A$1:$B$15,2,0))</f>
        <v>CAMROON</v>
      </c>
      <c r="O5679" s="71" t="str">
        <f>TRIM(UPPER(tbl_raw_data[[#This Row],[Outcome]]))</f>
        <v>APPROVE</v>
      </c>
      <c r="P5679" s="71" t="str">
        <f>TRIM(UPPER(tbl_raw_data[[#This Row],[Queue Name]]))</f>
        <v>CONSUMER PRE BUREAU</v>
      </c>
      <c r="Q5679" s="71" t="str">
        <f>IF(tbl_raw_data[[#This Row],[time_taken_in_min]]&lt;=settings!$D$2,"SLA_MET","SLA_NOT_MET")</f>
        <v>SLA_MET</v>
      </c>
    </row>
    <row r="5680" spans="1:17" hidden="1" x14ac:dyDescent="0.3">
      <c r="A5680" s="45" t="s">
        <v>6643</v>
      </c>
      <c r="B5680" s="36">
        <v>45166.503611111111</v>
      </c>
      <c r="C5680" s="43">
        <v>45166.518368055556</v>
      </c>
      <c r="D5680" s="15" t="s">
        <v>10</v>
      </c>
      <c r="E5680" s="6" t="s">
        <v>18</v>
      </c>
      <c r="F5680" s="15" t="s">
        <v>14</v>
      </c>
      <c r="G5680" s="9"/>
      <c r="H5680" s="84" t="str">
        <f t="shared" si="88"/>
        <v>Reason Unknown</v>
      </c>
      <c r="I5680" s="63">
        <f>(tbl_raw_data[[#This Row],[Date Actioned]])-(tbl_raw_data[[#This Row],[Date Tagged]])</f>
        <v>1.4756944445252884E-2</v>
      </c>
      <c r="J5680" s="66">
        <f>HOUR(tbl_raw_data[[#This Row],[time_taken]])*60+MINUTE(tbl_raw_data[[#This Row],[time_taken]])+SECOND(tbl_raw_data[[#This Row],[time_taken]])/60</f>
        <v>21.25</v>
      </c>
      <c r="K5680" s="68">
        <f>DATE(YEAR(tbl_raw_data[[#This Row],[Date Actioned]]),MONTH(tbl_raw_data[[#This Row],[Date Actioned]]),DAY(tbl_raw_data[[#This Row],[Date Actioned]]))</f>
        <v>45166</v>
      </c>
      <c r="L5680" s="65" t="str">
        <f>UPPER(TEXT(tbl_raw_data[[#This Row],[updated_date]],"MMMM"))</f>
        <v>AUGUST</v>
      </c>
      <c r="M5680" s="65" t="str">
        <f>"WEEK "&amp;IF(ROUNDUP(DAY(tbl_raw_data[[#This Row],[updated_date]])/7,0)=5,4,ROUNDUP(DAY(tbl_raw_data[[#This Row],[updated_date]])/7,0))</f>
        <v>WEEK 4</v>
      </c>
      <c r="N5680" s="71" t="str">
        <f>UPPER(VLOOKUP(tbl_raw_data[[#This Row],[Analyst]],settings!$A$1:$B$15,2,0))</f>
        <v>CAMROON</v>
      </c>
      <c r="O5680" s="71" t="str">
        <f>TRIM(UPPER(tbl_raw_data[[#This Row],[Outcome]]))</f>
        <v>APPROVE</v>
      </c>
      <c r="P5680" s="71" t="str">
        <f>TRIM(UPPER(tbl_raw_data[[#This Row],[Queue Name]]))</f>
        <v>CONSUMER PRE BUREAU</v>
      </c>
      <c r="Q5680" s="71" t="str">
        <f>IF(tbl_raw_data[[#This Row],[time_taken_in_min]]&lt;=settings!$D$2,"SLA_MET","SLA_NOT_MET")</f>
        <v>SLA_NOT_MET</v>
      </c>
    </row>
    <row r="5681" spans="1:17" hidden="1" x14ac:dyDescent="0.3">
      <c r="A5681" s="45" t="s">
        <v>6644</v>
      </c>
      <c r="B5681" s="36">
        <v>45166.504293981481</v>
      </c>
      <c r="C5681" s="43">
        <v>45166.52416666667</v>
      </c>
      <c r="D5681" s="15" t="s">
        <v>10</v>
      </c>
      <c r="E5681" s="6" t="s">
        <v>18</v>
      </c>
      <c r="F5681" s="15" t="s">
        <v>191</v>
      </c>
      <c r="G5681" s="9"/>
      <c r="H5681" s="84" t="str">
        <f t="shared" si="88"/>
        <v>Reason Unknown</v>
      </c>
      <c r="I5681" s="63">
        <f>(tbl_raw_data[[#This Row],[Date Actioned]])-(tbl_raw_data[[#This Row],[Date Tagged]])</f>
        <v>1.987268518860219E-2</v>
      </c>
      <c r="J5681" s="66">
        <f>HOUR(tbl_raw_data[[#This Row],[time_taken]])*60+MINUTE(tbl_raw_data[[#This Row],[time_taken]])+SECOND(tbl_raw_data[[#This Row],[time_taken]])/60</f>
        <v>28.616666666666667</v>
      </c>
      <c r="K5681" s="68">
        <f>DATE(YEAR(tbl_raw_data[[#This Row],[Date Actioned]]),MONTH(tbl_raw_data[[#This Row],[Date Actioned]]),DAY(tbl_raw_data[[#This Row],[Date Actioned]]))</f>
        <v>45166</v>
      </c>
      <c r="L5681" s="65" t="str">
        <f>UPPER(TEXT(tbl_raw_data[[#This Row],[updated_date]],"MMMM"))</f>
        <v>AUGUST</v>
      </c>
      <c r="M5681" s="65" t="str">
        <f>"WEEK "&amp;IF(ROUNDUP(DAY(tbl_raw_data[[#This Row],[updated_date]])/7,0)=5,4,ROUNDUP(DAY(tbl_raw_data[[#This Row],[updated_date]])/7,0))</f>
        <v>WEEK 4</v>
      </c>
      <c r="N5681" s="71" t="str">
        <f>UPPER(VLOOKUP(tbl_raw_data[[#This Row],[Analyst]],settings!$A$1:$B$15,2,0))</f>
        <v>JULIA</v>
      </c>
      <c r="O5681" s="71" t="str">
        <f>TRIM(UPPER(tbl_raw_data[[#This Row],[Outcome]]))</f>
        <v>APPROVE</v>
      </c>
      <c r="P5681" s="71" t="str">
        <f>TRIM(UPPER(tbl_raw_data[[#This Row],[Queue Name]]))</f>
        <v>CONSUMER PRE BUREAU</v>
      </c>
      <c r="Q5681" s="71" t="str">
        <f>IF(tbl_raw_data[[#This Row],[time_taken_in_min]]&lt;=settings!$D$2,"SLA_MET","SLA_NOT_MET")</f>
        <v>SLA_NOT_MET</v>
      </c>
    </row>
    <row r="5682" spans="1:17" hidden="1" x14ac:dyDescent="0.3">
      <c r="A5682" s="45" t="s">
        <v>6645</v>
      </c>
      <c r="B5682" s="36">
        <v>45166.515763888892</v>
      </c>
      <c r="C5682" s="43">
        <v>45166.519803240742</v>
      </c>
      <c r="D5682" s="15" t="s">
        <v>10</v>
      </c>
      <c r="E5682" s="6" t="s">
        <v>8</v>
      </c>
      <c r="F5682" s="15" t="s">
        <v>25</v>
      </c>
      <c r="G5682" s="9"/>
      <c r="H5682" s="84" t="str">
        <f t="shared" si="88"/>
        <v>Reason Unknown</v>
      </c>
      <c r="I5682" s="63">
        <f>(tbl_raw_data[[#This Row],[Date Actioned]])-(tbl_raw_data[[#This Row],[Date Tagged]])</f>
        <v>4.0393518502241932E-3</v>
      </c>
      <c r="J5682" s="66">
        <f>HOUR(tbl_raw_data[[#This Row],[time_taken]])*60+MINUTE(tbl_raw_data[[#This Row],[time_taken]])+SECOND(tbl_raw_data[[#This Row],[time_taken]])/60</f>
        <v>5.8166666666666664</v>
      </c>
      <c r="K5682" s="68">
        <f>DATE(YEAR(tbl_raw_data[[#This Row],[Date Actioned]]),MONTH(tbl_raw_data[[#This Row],[Date Actioned]]),DAY(tbl_raw_data[[#This Row],[Date Actioned]]))</f>
        <v>45166</v>
      </c>
      <c r="L5682" s="65" t="str">
        <f>UPPER(TEXT(tbl_raw_data[[#This Row],[updated_date]],"MMMM"))</f>
        <v>AUGUST</v>
      </c>
      <c r="M5682" s="65" t="str">
        <f>"WEEK "&amp;IF(ROUNDUP(DAY(tbl_raw_data[[#This Row],[updated_date]])/7,0)=5,4,ROUNDUP(DAY(tbl_raw_data[[#This Row],[updated_date]])/7,0))</f>
        <v>WEEK 4</v>
      </c>
      <c r="N5682" s="71" t="str">
        <f>UPPER(VLOOKUP(tbl_raw_data[[#This Row],[Analyst]],settings!$A$1:$B$15,2,0))</f>
        <v>ASIF</v>
      </c>
      <c r="O5682" s="71" t="str">
        <f>TRIM(UPPER(tbl_raw_data[[#This Row],[Outcome]]))</f>
        <v>APPROVE</v>
      </c>
      <c r="P5682" s="71" t="str">
        <f>TRIM(UPPER(tbl_raw_data[[#This Row],[Queue Name]]))</f>
        <v>CONSUMER POST BUREAU</v>
      </c>
      <c r="Q5682" s="71" t="str">
        <f>IF(tbl_raw_data[[#This Row],[time_taken_in_min]]&lt;=settings!$D$2,"SLA_MET","SLA_NOT_MET")</f>
        <v>SLA_MET</v>
      </c>
    </row>
    <row r="5683" spans="1:17" hidden="1" x14ac:dyDescent="0.3">
      <c r="A5683" s="45" t="s">
        <v>6646</v>
      </c>
      <c r="B5683" s="36">
        <v>45166.531875000001</v>
      </c>
      <c r="C5683" s="43">
        <v>45166.545127314814</v>
      </c>
      <c r="D5683" s="15" t="s">
        <v>10</v>
      </c>
      <c r="E5683" s="6" t="s">
        <v>11</v>
      </c>
      <c r="F5683" s="15" t="s">
        <v>12</v>
      </c>
      <c r="G5683" s="9"/>
      <c r="H5683" s="84" t="str">
        <f t="shared" si="88"/>
        <v>Reason Unknown</v>
      </c>
      <c r="I5683" s="63">
        <f>(tbl_raw_data[[#This Row],[Date Actioned]])-(tbl_raw_data[[#This Row],[Date Tagged]])</f>
        <v>1.3252314813144039E-2</v>
      </c>
      <c r="J5683" s="66">
        <f>HOUR(tbl_raw_data[[#This Row],[time_taken]])*60+MINUTE(tbl_raw_data[[#This Row],[time_taken]])+SECOND(tbl_raw_data[[#This Row],[time_taken]])/60</f>
        <v>19.083333333333332</v>
      </c>
      <c r="K5683" s="68">
        <f>DATE(YEAR(tbl_raw_data[[#This Row],[Date Actioned]]),MONTH(tbl_raw_data[[#This Row],[Date Actioned]]),DAY(tbl_raw_data[[#This Row],[Date Actioned]]))</f>
        <v>45166</v>
      </c>
      <c r="L5683" s="65" t="str">
        <f>UPPER(TEXT(tbl_raw_data[[#This Row],[updated_date]],"MMMM"))</f>
        <v>AUGUST</v>
      </c>
      <c r="M5683" s="65" t="str">
        <f>"WEEK "&amp;IF(ROUNDUP(DAY(tbl_raw_data[[#This Row],[updated_date]])/7,0)=5,4,ROUNDUP(DAY(tbl_raw_data[[#This Row],[updated_date]])/7,0))</f>
        <v>WEEK 4</v>
      </c>
      <c r="N5683" s="71" t="str">
        <f>UPPER(VLOOKUP(tbl_raw_data[[#This Row],[Analyst]],settings!$A$1:$B$15,2,0))</f>
        <v>NITESH</v>
      </c>
      <c r="O5683" s="71" t="str">
        <f>TRIM(UPPER(tbl_raw_data[[#This Row],[Outcome]]))</f>
        <v>APPROVE</v>
      </c>
      <c r="P5683" s="71" t="str">
        <f>TRIM(UPPER(tbl_raw_data[[#This Row],[Queue Name]]))</f>
        <v>CONSUMER EXISTING</v>
      </c>
      <c r="Q5683" s="71" t="str">
        <f>IF(tbl_raw_data[[#This Row],[time_taken_in_min]]&lt;=settings!$D$2,"SLA_MET","SLA_NOT_MET")</f>
        <v>SLA_MET</v>
      </c>
    </row>
    <row r="5684" spans="1:17" hidden="1" x14ac:dyDescent="0.3">
      <c r="A5684" s="45" t="s">
        <v>6647</v>
      </c>
      <c r="B5684" s="36">
        <v>45166.531898148147</v>
      </c>
      <c r="C5684" s="43">
        <v>45166.53533564815</v>
      </c>
      <c r="D5684" s="15" t="s">
        <v>10</v>
      </c>
      <c r="E5684" s="6" t="s">
        <v>11</v>
      </c>
      <c r="F5684" s="15" t="s">
        <v>25</v>
      </c>
      <c r="G5684" s="9"/>
      <c r="H5684" s="84" t="str">
        <f t="shared" si="88"/>
        <v>Reason Unknown</v>
      </c>
      <c r="I5684" s="63">
        <f>(tbl_raw_data[[#This Row],[Date Actioned]])-(tbl_raw_data[[#This Row],[Date Tagged]])</f>
        <v>3.4375000032014214E-3</v>
      </c>
      <c r="J5684" s="66">
        <f>HOUR(tbl_raw_data[[#This Row],[time_taken]])*60+MINUTE(tbl_raw_data[[#This Row],[time_taken]])+SECOND(tbl_raw_data[[#This Row],[time_taken]])/60</f>
        <v>4.95</v>
      </c>
      <c r="K5684" s="68">
        <f>DATE(YEAR(tbl_raw_data[[#This Row],[Date Actioned]]),MONTH(tbl_raw_data[[#This Row],[Date Actioned]]),DAY(tbl_raw_data[[#This Row],[Date Actioned]]))</f>
        <v>45166</v>
      </c>
      <c r="L5684" s="65" t="str">
        <f>UPPER(TEXT(tbl_raw_data[[#This Row],[updated_date]],"MMMM"))</f>
        <v>AUGUST</v>
      </c>
      <c r="M5684" s="65" t="str">
        <f>"WEEK "&amp;IF(ROUNDUP(DAY(tbl_raw_data[[#This Row],[updated_date]])/7,0)=5,4,ROUNDUP(DAY(tbl_raw_data[[#This Row],[updated_date]])/7,0))</f>
        <v>WEEK 4</v>
      </c>
      <c r="N5684" s="71" t="str">
        <f>UPPER(VLOOKUP(tbl_raw_data[[#This Row],[Analyst]],settings!$A$1:$B$15,2,0))</f>
        <v>ASIF</v>
      </c>
      <c r="O5684" s="71" t="str">
        <f>TRIM(UPPER(tbl_raw_data[[#This Row],[Outcome]]))</f>
        <v>APPROVE</v>
      </c>
      <c r="P5684" s="71" t="str">
        <f>TRIM(UPPER(tbl_raw_data[[#This Row],[Queue Name]]))</f>
        <v>CONSUMER EXISTING</v>
      </c>
      <c r="Q5684" s="71" t="str">
        <f>IF(tbl_raw_data[[#This Row],[time_taken_in_min]]&lt;=settings!$D$2,"SLA_MET","SLA_NOT_MET")</f>
        <v>SLA_MET</v>
      </c>
    </row>
    <row r="5685" spans="1:17" hidden="1" x14ac:dyDescent="0.3">
      <c r="A5685" s="45" t="s">
        <v>6648</v>
      </c>
      <c r="B5685" s="36">
        <v>45166.532951388886</v>
      </c>
      <c r="C5685" s="43">
        <v>45166.538136574076</v>
      </c>
      <c r="D5685" s="15" t="s">
        <v>10</v>
      </c>
      <c r="E5685" s="6" t="s">
        <v>18</v>
      </c>
      <c r="F5685" s="15" t="s">
        <v>19</v>
      </c>
      <c r="G5685" s="9"/>
      <c r="H5685" s="84" t="str">
        <f t="shared" si="88"/>
        <v>Reason Unknown</v>
      </c>
      <c r="I5685" s="63">
        <f>(tbl_raw_data[[#This Row],[Date Actioned]])-(tbl_raw_data[[#This Row],[Date Tagged]])</f>
        <v>5.1851851894753054E-3</v>
      </c>
      <c r="J5685" s="66">
        <f>HOUR(tbl_raw_data[[#This Row],[time_taken]])*60+MINUTE(tbl_raw_data[[#This Row],[time_taken]])+SECOND(tbl_raw_data[[#This Row],[time_taken]])/60</f>
        <v>7.4666666666666668</v>
      </c>
      <c r="K5685" s="68">
        <f>DATE(YEAR(tbl_raw_data[[#This Row],[Date Actioned]]),MONTH(tbl_raw_data[[#This Row],[Date Actioned]]),DAY(tbl_raw_data[[#This Row],[Date Actioned]]))</f>
        <v>45166</v>
      </c>
      <c r="L5685" s="65" t="str">
        <f>UPPER(TEXT(tbl_raw_data[[#This Row],[updated_date]],"MMMM"))</f>
        <v>AUGUST</v>
      </c>
      <c r="M5685" s="65" t="str">
        <f>"WEEK "&amp;IF(ROUNDUP(DAY(tbl_raw_data[[#This Row],[updated_date]])/7,0)=5,4,ROUNDUP(DAY(tbl_raw_data[[#This Row],[updated_date]])/7,0))</f>
        <v>WEEK 4</v>
      </c>
      <c r="N5685" s="71" t="str">
        <f>UPPER(VLOOKUP(tbl_raw_data[[#This Row],[Analyst]],settings!$A$1:$B$15,2,0))</f>
        <v>NAVED</v>
      </c>
      <c r="O5685" s="71" t="str">
        <f>TRIM(UPPER(tbl_raw_data[[#This Row],[Outcome]]))</f>
        <v>APPROVE</v>
      </c>
      <c r="P5685" s="71" t="str">
        <f>TRIM(UPPER(tbl_raw_data[[#This Row],[Queue Name]]))</f>
        <v>CONSUMER PRE BUREAU</v>
      </c>
      <c r="Q5685" s="71" t="str">
        <f>IF(tbl_raw_data[[#This Row],[time_taken_in_min]]&lt;=settings!$D$2,"SLA_MET","SLA_NOT_MET")</f>
        <v>SLA_MET</v>
      </c>
    </row>
    <row r="5686" spans="1:17" hidden="1" x14ac:dyDescent="0.3">
      <c r="A5686" s="45" t="s">
        <v>6649</v>
      </c>
      <c r="B5686" s="36">
        <v>45166.539965277778</v>
      </c>
      <c r="C5686" s="43">
        <v>45166.544930555552</v>
      </c>
      <c r="D5686" s="15" t="s">
        <v>10</v>
      </c>
      <c r="E5686" s="6" t="s">
        <v>11</v>
      </c>
      <c r="F5686" s="15" t="s">
        <v>25</v>
      </c>
      <c r="G5686" s="9"/>
      <c r="H5686" s="84" t="str">
        <f t="shared" si="88"/>
        <v>Reason Unknown</v>
      </c>
      <c r="I5686" s="63">
        <f>(tbl_raw_data[[#This Row],[Date Actioned]])-(tbl_raw_data[[#This Row],[Date Tagged]])</f>
        <v>4.9652777743176557E-3</v>
      </c>
      <c r="J5686" s="66">
        <f>HOUR(tbl_raw_data[[#This Row],[time_taken]])*60+MINUTE(tbl_raw_data[[#This Row],[time_taken]])+SECOND(tbl_raw_data[[#This Row],[time_taken]])/60</f>
        <v>7.15</v>
      </c>
      <c r="K5686" s="68">
        <f>DATE(YEAR(tbl_raw_data[[#This Row],[Date Actioned]]),MONTH(tbl_raw_data[[#This Row],[Date Actioned]]),DAY(tbl_raw_data[[#This Row],[Date Actioned]]))</f>
        <v>45166</v>
      </c>
      <c r="L5686" s="65" t="str">
        <f>UPPER(TEXT(tbl_raw_data[[#This Row],[updated_date]],"MMMM"))</f>
        <v>AUGUST</v>
      </c>
      <c r="M5686" s="65" t="str">
        <f>"WEEK "&amp;IF(ROUNDUP(DAY(tbl_raw_data[[#This Row],[updated_date]])/7,0)=5,4,ROUNDUP(DAY(tbl_raw_data[[#This Row],[updated_date]])/7,0))</f>
        <v>WEEK 4</v>
      </c>
      <c r="N5686" s="71" t="str">
        <f>UPPER(VLOOKUP(tbl_raw_data[[#This Row],[Analyst]],settings!$A$1:$B$15,2,0))</f>
        <v>ASIF</v>
      </c>
      <c r="O5686" s="71" t="str">
        <f>TRIM(UPPER(tbl_raw_data[[#This Row],[Outcome]]))</f>
        <v>APPROVE</v>
      </c>
      <c r="P5686" s="71" t="str">
        <f>TRIM(UPPER(tbl_raw_data[[#This Row],[Queue Name]]))</f>
        <v>CONSUMER EXISTING</v>
      </c>
      <c r="Q5686" s="71" t="str">
        <f>IF(tbl_raw_data[[#This Row],[time_taken_in_min]]&lt;=settings!$D$2,"SLA_MET","SLA_NOT_MET")</f>
        <v>SLA_MET</v>
      </c>
    </row>
    <row r="5687" spans="1:17" hidden="1" x14ac:dyDescent="0.3">
      <c r="A5687" s="45" t="s">
        <v>6650</v>
      </c>
      <c r="B5687" s="36">
        <v>45166.542997685188</v>
      </c>
      <c r="C5687" s="43">
        <v>45166.549687500003</v>
      </c>
      <c r="D5687" s="15" t="s">
        <v>10</v>
      </c>
      <c r="E5687" s="6" t="s">
        <v>18</v>
      </c>
      <c r="F5687" s="15" t="s">
        <v>14</v>
      </c>
      <c r="G5687" s="9"/>
      <c r="H5687" s="84" t="str">
        <f t="shared" si="88"/>
        <v>Reason Unknown</v>
      </c>
      <c r="I5687" s="63">
        <f>(tbl_raw_data[[#This Row],[Date Actioned]])-(tbl_raw_data[[#This Row],[Date Tagged]])</f>
        <v>6.6898148143081926E-3</v>
      </c>
      <c r="J5687" s="66">
        <f>HOUR(tbl_raw_data[[#This Row],[time_taken]])*60+MINUTE(tbl_raw_data[[#This Row],[time_taken]])+SECOND(tbl_raw_data[[#This Row],[time_taken]])/60</f>
        <v>9.6333333333333329</v>
      </c>
      <c r="K5687" s="68">
        <f>DATE(YEAR(tbl_raw_data[[#This Row],[Date Actioned]]),MONTH(tbl_raw_data[[#This Row],[Date Actioned]]),DAY(tbl_raw_data[[#This Row],[Date Actioned]]))</f>
        <v>45166</v>
      </c>
      <c r="L5687" s="65" t="str">
        <f>UPPER(TEXT(tbl_raw_data[[#This Row],[updated_date]],"MMMM"))</f>
        <v>AUGUST</v>
      </c>
      <c r="M5687" s="65" t="str">
        <f>"WEEK "&amp;IF(ROUNDUP(DAY(tbl_raw_data[[#This Row],[updated_date]])/7,0)=5,4,ROUNDUP(DAY(tbl_raw_data[[#This Row],[updated_date]])/7,0))</f>
        <v>WEEK 4</v>
      </c>
      <c r="N5687" s="71" t="str">
        <f>UPPER(VLOOKUP(tbl_raw_data[[#This Row],[Analyst]],settings!$A$1:$B$15,2,0))</f>
        <v>CAMROON</v>
      </c>
      <c r="O5687" s="71" t="str">
        <f>TRIM(UPPER(tbl_raw_data[[#This Row],[Outcome]]))</f>
        <v>APPROVE</v>
      </c>
      <c r="P5687" s="71" t="str">
        <f>TRIM(UPPER(tbl_raw_data[[#This Row],[Queue Name]]))</f>
        <v>CONSUMER PRE BUREAU</v>
      </c>
      <c r="Q5687" s="71" t="str">
        <f>IF(tbl_raw_data[[#This Row],[time_taken_in_min]]&lt;=settings!$D$2,"SLA_MET","SLA_NOT_MET")</f>
        <v>SLA_MET</v>
      </c>
    </row>
    <row r="5688" spans="1:17" x14ac:dyDescent="0.3">
      <c r="A5688" s="45" t="s">
        <v>6651</v>
      </c>
      <c r="B5688" s="36">
        <v>45166.544456018521</v>
      </c>
      <c r="C5688" s="43">
        <v>45166.551828703705</v>
      </c>
      <c r="D5688" s="15" t="s">
        <v>47</v>
      </c>
      <c r="E5688" s="6" t="s">
        <v>11</v>
      </c>
      <c r="F5688" s="15" t="s">
        <v>25</v>
      </c>
      <c r="G5688" s="9" t="s">
        <v>667</v>
      </c>
      <c r="H5688" s="84" t="str">
        <f t="shared" si="88"/>
        <v>Incomplete Details</v>
      </c>
      <c r="I5688" s="63">
        <f>(tbl_raw_data[[#This Row],[Date Actioned]])-(tbl_raw_data[[#This Row],[Date Tagged]])</f>
        <v>7.3726851842366159E-3</v>
      </c>
      <c r="J5688" s="66">
        <f>HOUR(tbl_raw_data[[#This Row],[time_taken]])*60+MINUTE(tbl_raw_data[[#This Row],[time_taken]])+SECOND(tbl_raw_data[[#This Row],[time_taken]])/60</f>
        <v>10.616666666666667</v>
      </c>
      <c r="K5688" s="68">
        <f>DATE(YEAR(tbl_raw_data[[#This Row],[Date Actioned]]),MONTH(tbl_raw_data[[#This Row],[Date Actioned]]),DAY(tbl_raw_data[[#This Row],[Date Actioned]]))</f>
        <v>45166</v>
      </c>
      <c r="L5688" s="65" t="str">
        <f>UPPER(TEXT(tbl_raw_data[[#This Row],[updated_date]],"MMMM"))</f>
        <v>AUGUST</v>
      </c>
      <c r="M5688" s="65" t="str">
        <f>"WEEK "&amp;IF(ROUNDUP(DAY(tbl_raw_data[[#This Row],[updated_date]])/7,0)=5,4,ROUNDUP(DAY(tbl_raw_data[[#This Row],[updated_date]])/7,0))</f>
        <v>WEEK 4</v>
      </c>
      <c r="N5688" s="71" t="str">
        <f>UPPER(VLOOKUP(tbl_raw_data[[#This Row],[Analyst]],settings!$A$1:$B$15,2,0))</f>
        <v>ASIF</v>
      </c>
      <c r="O5688" s="71" t="str">
        <f>TRIM(UPPER(tbl_raw_data[[#This Row],[Outcome]]))</f>
        <v>WITHDRAW</v>
      </c>
      <c r="P5688" s="71" t="str">
        <f>TRIM(UPPER(tbl_raw_data[[#This Row],[Queue Name]]))</f>
        <v>CONSUMER EXISTING</v>
      </c>
      <c r="Q5688" s="71" t="str">
        <f>IF(tbl_raw_data[[#This Row],[time_taken_in_min]]&lt;=settings!$D$2,"SLA_MET","SLA_NOT_MET")</f>
        <v>SLA_MET</v>
      </c>
    </row>
    <row r="5689" spans="1:17" x14ac:dyDescent="0.3">
      <c r="A5689" s="45" t="s">
        <v>6652</v>
      </c>
      <c r="B5689" s="36">
        <v>45166.545300925929</v>
      </c>
      <c r="C5689" s="43">
        <v>45166.558229166665</v>
      </c>
      <c r="D5689" s="15" t="s">
        <v>47</v>
      </c>
      <c r="E5689" s="6" t="s">
        <v>18</v>
      </c>
      <c r="F5689" s="15" t="s">
        <v>12</v>
      </c>
      <c r="G5689" s="9" t="s">
        <v>867</v>
      </c>
      <c r="H5689" s="84" t="str">
        <f t="shared" si="88"/>
        <v>Incomplete Details</v>
      </c>
      <c r="I5689" s="63">
        <f>(tbl_raw_data[[#This Row],[Date Actioned]])-(tbl_raw_data[[#This Row],[Date Tagged]])</f>
        <v>1.2928240736073349E-2</v>
      </c>
      <c r="J5689" s="66">
        <f>HOUR(tbl_raw_data[[#This Row],[time_taken]])*60+MINUTE(tbl_raw_data[[#This Row],[time_taken]])+SECOND(tbl_raw_data[[#This Row],[time_taken]])/60</f>
        <v>18.616666666666667</v>
      </c>
      <c r="K5689" s="68">
        <f>DATE(YEAR(tbl_raw_data[[#This Row],[Date Actioned]]),MONTH(tbl_raw_data[[#This Row],[Date Actioned]]),DAY(tbl_raw_data[[#This Row],[Date Actioned]]))</f>
        <v>45166</v>
      </c>
      <c r="L5689" s="65" t="str">
        <f>UPPER(TEXT(tbl_raw_data[[#This Row],[updated_date]],"MMMM"))</f>
        <v>AUGUST</v>
      </c>
      <c r="M5689" s="65" t="str">
        <f>"WEEK "&amp;IF(ROUNDUP(DAY(tbl_raw_data[[#This Row],[updated_date]])/7,0)=5,4,ROUNDUP(DAY(tbl_raw_data[[#This Row],[updated_date]])/7,0))</f>
        <v>WEEK 4</v>
      </c>
      <c r="N5689" s="71" t="str">
        <f>UPPER(VLOOKUP(tbl_raw_data[[#This Row],[Analyst]],settings!$A$1:$B$15,2,0))</f>
        <v>NITESH</v>
      </c>
      <c r="O5689" s="71" t="str">
        <f>TRIM(UPPER(tbl_raw_data[[#This Row],[Outcome]]))</f>
        <v>WITHDRAW</v>
      </c>
      <c r="P5689" s="71" t="str">
        <f>TRIM(UPPER(tbl_raw_data[[#This Row],[Queue Name]]))</f>
        <v>CONSUMER PRE BUREAU</v>
      </c>
      <c r="Q5689" s="71" t="str">
        <f>IF(tbl_raw_data[[#This Row],[time_taken_in_min]]&lt;=settings!$D$2,"SLA_MET","SLA_NOT_MET")</f>
        <v>SLA_MET</v>
      </c>
    </row>
    <row r="5690" spans="1:17" x14ac:dyDescent="0.3">
      <c r="A5690" s="45" t="s">
        <v>6653</v>
      </c>
      <c r="B5690" s="36">
        <v>45166.545312499999</v>
      </c>
      <c r="C5690" s="43">
        <v>45166.556064814817</v>
      </c>
      <c r="D5690" s="15" t="s">
        <v>47</v>
      </c>
      <c r="E5690" s="6" t="s">
        <v>11</v>
      </c>
      <c r="F5690" s="15" t="s">
        <v>14</v>
      </c>
      <c r="G5690" s="9" t="s">
        <v>667</v>
      </c>
      <c r="H5690" s="84" t="str">
        <f t="shared" si="88"/>
        <v>Incomplete Details</v>
      </c>
      <c r="I5690" s="63">
        <f>(tbl_raw_data[[#This Row],[Date Actioned]])-(tbl_raw_data[[#This Row],[Date Tagged]])</f>
        <v>1.0752314818091691E-2</v>
      </c>
      <c r="J5690" s="66">
        <f>HOUR(tbl_raw_data[[#This Row],[time_taken]])*60+MINUTE(tbl_raw_data[[#This Row],[time_taken]])+SECOND(tbl_raw_data[[#This Row],[time_taken]])/60</f>
        <v>15.483333333333333</v>
      </c>
      <c r="K5690" s="68">
        <f>DATE(YEAR(tbl_raw_data[[#This Row],[Date Actioned]]),MONTH(tbl_raw_data[[#This Row],[Date Actioned]]),DAY(tbl_raw_data[[#This Row],[Date Actioned]]))</f>
        <v>45166</v>
      </c>
      <c r="L5690" s="65" t="str">
        <f>UPPER(TEXT(tbl_raw_data[[#This Row],[updated_date]],"MMMM"))</f>
        <v>AUGUST</v>
      </c>
      <c r="M5690" s="65" t="str">
        <f>"WEEK "&amp;IF(ROUNDUP(DAY(tbl_raw_data[[#This Row],[updated_date]])/7,0)=5,4,ROUNDUP(DAY(tbl_raw_data[[#This Row],[updated_date]])/7,0))</f>
        <v>WEEK 4</v>
      </c>
      <c r="N5690" s="71" t="str">
        <f>UPPER(VLOOKUP(tbl_raw_data[[#This Row],[Analyst]],settings!$A$1:$B$15,2,0))</f>
        <v>CAMROON</v>
      </c>
      <c r="O5690" s="71" t="str">
        <f>TRIM(UPPER(tbl_raw_data[[#This Row],[Outcome]]))</f>
        <v>WITHDRAW</v>
      </c>
      <c r="P5690" s="71" t="str">
        <f>TRIM(UPPER(tbl_raw_data[[#This Row],[Queue Name]]))</f>
        <v>CONSUMER EXISTING</v>
      </c>
      <c r="Q5690" s="71" t="str">
        <f>IF(tbl_raw_data[[#This Row],[time_taken_in_min]]&lt;=settings!$D$2,"SLA_MET","SLA_NOT_MET")</f>
        <v>SLA_MET</v>
      </c>
    </row>
    <row r="5691" spans="1:17" x14ac:dyDescent="0.3">
      <c r="A5691" s="45" t="s">
        <v>6654</v>
      </c>
      <c r="B5691" s="36">
        <v>45166.547488425924</v>
      </c>
      <c r="C5691" s="43">
        <v>45166.55673611111</v>
      </c>
      <c r="D5691" s="15" t="s">
        <v>47</v>
      </c>
      <c r="E5691" s="6" t="s">
        <v>18</v>
      </c>
      <c r="F5691" s="15" t="s">
        <v>25</v>
      </c>
      <c r="G5691" s="9" t="s">
        <v>868</v>
      </c>
      <c r="H5691" s="84" t="str">
        <f t="shared" si="88"/>
        <v>Incorrect Queue</v>
      </c>
      <c r="I5691" s="63">
        <f>(tbl_raw_data[[#This Row],[Date Actioned]])-(tbl_raw_data[[#This Row],[Date Tagged]])</f>
        <v>9.2476851859828457E-3</v>
      </c>
      <c r="J5691" s="66">
        <f>HOUR(tbl_raw_data[[#This Row],[time_taken]])*60+MINUTE(tbl_raw_data[[#This Row],[time_taken]])+SECOND(tbl_raw_data[[#This Row],[time_taken]])/60</f>
        <v>13.316666666666666</v>
      </c>
      <c r="K5691" s="68">
        <f>DATE(YEAR(tbl_raw_data[[#This Row],[Date Actioned]]),MONTH(tbl_raw_data[[#This Row],[Date Actioned]]),DAY(tbl_raw_data[[#This Row],[Date Actioned]]))</f>
        <v>45166</v>
      </c>
      <c r="L5691" s="65" t="str">
        <f>UPPER(TEXT(tbl_raw_data[[#This Row],[updated_date]],"MMMM"))</f>
        <v>AUGUST</v>
      </c>
      <c r="M5691" s="65" t="str">
        <f>"WEEK "&amp;IF(ROUNDUP(DAY(tbl_raw_data[[#This Row],[updated_date]])/7,0)=5,4,ROUNDUP(DAY(tbl_raw_data[[#This Row],[updated_date]])/7,0))</f>
        <v>WEEK 4</v>
      </c>
      <c r="N5691" s="71" t="str">
        <f>UPPER(VLOOKUP(tbl_raw_data[[#This Row],[Analyst]],settings!$A$1:$B$15,2,0))</f>
        <v>ASIF</v>
      </c>
      <c r="O5691" s="71" t="str">
        <f>TRIM(UPPER(tbl_raw_data[[#This Row],[Outcome]]))</f>
        <v>WITHDRAW</v>
      </c>
      <c r="P5691" s="71" t="str">
        <f>TRIM(UPPER(tbl_raw_data[[#This Row],[Queue Name]]))</f>
        <v>CONSUMER PRE BUREAU</v>
      </c>
      <c r="Q5691" s="71" t="str">
        <f>IF(tbl_raw_data[[#This Row],[time_taken_in_min]]&lt;=settings!$D$2,"SLA_MET","SLA_NOT_MET")</f>
        <v>SLA_MET</v>
      </c>
    </row>
    <row r="5692" spans="1:17" x14ac:dyDescent="0.3">
      <c r="A5692" s="45" t="s">
        <v>6655</v>
      </c>
      <c r="B5692" s="36">
        <v>45166.548125000001</v>
      </c>
      <c r="C5692" s="43">
        <v>45166.560266203705</v>
      </c>
      <c r="D5692" s="15" t="s">
        <v>47</v>
      </c>
      <c r="E5692" s="6" t="s">
        <v>11</v>
      </c>
      <c r="F5692" s="15" t="s">
        <v>14</v>
      </c>
      <c r="G5692" s="9" t="s">
        <v>705</v>
      </c>
      <c r="H5692" s="84" t="str">
        <f t="shared" si="88"/>
        <v>Overdue Bill</v>
      </c>
      <c r="I5692" s="63">
        <f>(tbl_raw_data[[#This Row],[Date Actioned]])-(tbl_raw_data[[#This Row],[Date Tagged]])</f>
        <v>1.2141203704231884E-2</v>
      </c>
      <c r="J5692" s="66">
        <f>HOUR(tbl_raw_data[[#This Row],[time_taken]])*60+MINUTE(tbl_raw_data[[#This Row],[time_taken]])+SECOND(tbl_raw_data[[#This Row],[time_taken]])/60</f>
        <v>17.483333333333334</v>
      </c>
      <c r="K5692" s="68">
        <f>DATE(YEAR(tbl_raw_data[[#This Row],[Date Actioned]]),MONTH(tbl_raw_data[[#This Row],[Date Actioned]]),DAY(tbl_raw_data[[#This Row],[Date Actioned]]))</f>
        <v>45166</v>
      </c>
      <c r="L5692" s="65" t="str">
        <f>UPPER(TEXT(tbl_raw_data[[#This Row],[updated_date]],"MMMM"))</f>
        <v>AUGUST</v>
      </c>
      <c r="M5692" s="65" t="str">
        <f>"WEEK "&amp;IF(ROUNDUP(DAY(tbl_raw_data[[#This Row],[updated_date]])/7,0)=5,4,ROUNDUP(DAY(tbl_raw_data[[#This Row],[updated_date]])/7,0))</f>
        <v>WEEK 4</v>
      </c>
      <c r="N5692" s="71" t="str">
        <f>UPPER(VLOOKUP(tbl_raw_data[[#This Row],[Analyst]],settings!$A$1:$B$15,2,0))</f>
        <v>CAMROON</v>
      </c>
      <c r="O5692" s="71" t="str">
        <f>TRIM(UPPER(tbl_raw_data[[#This Row],[Outcome]]))</f>
        <v>WITHDRAW</v>
      </c>
      <c r="P5692" s="71" t="str">
        <f>TRIM(UPPER(tbl_raw_data[[#This Row],[Queue Name]]))</f>
        <v>CONSUMER EXISTING</v>
      </c>
      <c r="Q5692" s="71" t="str">
        <f>IF(tbl_raw_data[[#This Row],[time_taken_in_min]]&lt;=settings!$D$2,"SLA_MET","SLA_NOT_MET")</f>
        <v>SLA_MET</v>
      </c>
    </row>
    <row r="5693" spans="1:17" x14ac:dyDescent="0.3">
      <c r="A5693" s="45" t="s">
        <v>6656</v>
      </c>
      <c r="B5693" s="36">
        <v>45166.565208333333</v>
      </c>
      <c r="C5693" s="43">
        <v>45166.572210648148</v>
      </c>
      <c r="D5693" s="15" t="s">
        <v>47</v>
      </c>
      <c r="E5693" s="6" t="s">
        <v>18</v>
      </c>
      <c r="F5693" s="15" t="s">
        <v>25</v>
      </c>
      <c r="G5693" s="9" t="s">
        <v>781</v>
      </c>
      <c r="H5693" s="84" t="str">
        <f t="shared" si="88"/>
        <v>Incomplete Details</v>
      </c>
      <c r="I5693" s="63">
        <f>(tbl_raw_data[[#This Row],[Date Actioned]])-(tbl_raw_data[[#This Row],[Date Tagged]])</f>
        <v>7.0023148145992309E-3</v>
      </c>
      <c r="J5693" s="66">
        <f>HOUR(tbl_raw_data[[#This Row],[time_taken]])*60+MINUTE(tbl_raw_data[[#This Row],[time_taken]])+SECOND(tbl_raw_data[[#This Row],[time_taken]])/60</f>
        <v>10.083333333333334</v>
      </c>
      <c r="K5693" s="68">
        <f>DATE(YEAR(tbl_raw_data[[#This Row],[Date Actioned]]),MONTH(tbl_raw_data[[#This Row],[Date Actioned]]),DAY(tbl_raw_data[[#This Row],[Date Actioned]]))</f>
        <v>45166</v>
      </c>
      <c r="L5693" s="65" t="str">
        <f>UPPER(TEXT(tbl_raw_data[[#This Row],[updated_date]],"MMMM"))</f>
        <v>AUGUST</v>
      </c>
      <c r="M5693" s="65" t="str">
        <f>"WEEK "&amp;IF(ROUNDUP(DAY(tbl_raw_data[[#This Row],[updated_date]])/7,0)=5,4,ROUNDUP(DAY(tbl_raw_data[[#This Row],[updated_date]])/7,0))</f>
        <v>WEEK 4</v>
      </c>
      <c r="N5693" s="71" t="str">
        <f>UPPER(VLOOKUP(tbl_raw_data[[#This Row],[Analyst]],settings!$A$1:$B$15,2,0))</f>
        <v>ASIF</v>
      </c>
      <c r="O5693" s="71" t="str">
        <f>TRIM(UPPER(tbl_raw_data[[#This Row],[Outcome]]))</f>
        <v>WITHDRAW</v>
      </c>
      <c r="P5693" s="71" t="str">
        <f>TRIM(UPPER(tbl_raw_data[[#This Row],[Queue Name]]))</f>
        <v>CONSUMER PRE BUREAU</v>
      </c>
      <c r="Q5693" s="71" t="str">
        <f>IF(tbl_raw_data[[#This Row],[time_taken_in_min]]&lt;=settings!$D$2,"SLA_MET","SLA_NOT_MET")</f>
        <v>SLA_MET</v>
      </c>
    </row>
    <row r="5694" spans="1:17" x14ac:dyDescent="0.3">
      <c r="A5694" s="45" t="s">
        <v>6657</v>
      </c>
      <c r="B5694" s="36">
        <v>45166.565370370372</v>
      </c>
      <c r="C5694" s="43">
        <v>45166.585694444446</v>
      </c>
      <c r="D5694" s="15" t="s">
        <v>47</v>
      </c>
      <c r="E5694" s="6" t="s">
        <v>8</v>
      </c>
      <c r="F5694" s="15" t="s">
        <v>12</v>
      </c>
      <c r="G5694" s="9" t="s">
        <v>667</v>
      </c>
      <c r="H5694" s="84" t="str">
        <f t="shared" si="88"/>
        <v>Incomplete Details</v>
      </c>
      <c r="I5694" s="63">
        <f>(tbl_raw_data[[#This Row],[Date Actioned]])-(tbl_raw_data[[#This Row],[Date Tagged]])</f>
        <v>2.0324074073869269E-2</v>
      </c>
      <c r="J5694" s="66">
        <f>HOUR(tbl_raw_data[[#This Row],[time_taken]])*60+MINUTE(tbl_raw_data[[#This Row],[time_taken]])+SECOND(tbl_raw_data[[#This Row],[time_taken]])/60</f>
        <v>29.266666666666666</v>
      </c>
      <c r="K5694" s="68">
        <f>DATE(YEAR(tbl_raw_data[[#This Row],[Date Actioned]]),MONTH(tbl_raw_data[[#This Row],[Date Actioned]]),DAY(tbl_raw_data[[#This Row],[Date Actioned]]))</f>
        <v>45166</v>
      </c>
      <c r="L5694" s="65" t="str">
        <f>UPPER(TEXT(tbl_raw_data[[#This Row],[updated_date]],"MMMM"))</f>
        <v>AUGUST</v>
      </c>
      <c r="M5694" s="65" t="str">
        <f>"WEEK "&amp;IF(ROUNDUP(DAY(tbl_raw_data[[#This Row],[updated_date]])/7,0)=5,4,ROUNDUP(DAY(tbl_raw_data[[#This Row],[updated_date]])/7,0))</f>
        <v>WEEK 4</v>
      </c>
      <c r="N5694" s="71" t="str">
        <f>UPPER(VLOOKUP(tbl_raw_data[[#This Row],[Analyst]],settings!$A$1:$B$15,2,0))</f>
        <v>NITESH</v>
      </c>
      <c r="O5694" s="71" t="str">
        <f>TRIM(UPPER(tbl_raw_data[[#This Row],[Outcome]]))</f>
        <v>WITHDRAW</v>
      </c>
      <c r="P5694" s="71" t="str">
        <f>TRIM(UPPER(tbl_raw_data[[#This Row],[Queue Name]]))</f>
        <v>CONSUMER POST BUREAU</v>
      </c>
      <c r="Q5694" s="71" t="str">
        <f>IF(tbl_raw_data[[#This Row],[time_taken_in_min]]&lt;=settings!$D$2,"SLA_MET","SLA_NOT_MET")</f>
        <v>SLA_NOT_MET</v>
      </c>
    </row>
    <row r="5695" spans="1:17" x14ac:dyDescent="0.3">
      <c r="A5695" s="45" t="s">
        <v>6658</v>
      </c>
      <c r="B5695" s="36">
        <v>45166.570092592592</v>
      </c>
      <c r="C5695" s="43">
        <v>45166.575335648151</v>
      </c>
      <c r="D5695" s="15" t="s">
        <v>47</v>
      </c>
      <c r="E5695" s="6" t="s">
        <v>11</v>
      </c>
      <c r="F5695" s="15" t="s">
        <v>14</v>
      </c>
      <c r="G5695" s="9" t="s">
        <v>706</v>
      </c>
      <c r="H5695" s="84" t="str">
        <f t="shared" si="88"/>
        <v>Incomplete Details</v>
      </c>
      <c r="I5695" s="63">
        <f>(tbl_raw_data[[#This Row],[Date Actioned]])-(tbl_raw_data[[#This Row],[Date Tagged]])</f>
        <v>5.2430555588216521E-3</v>
      </c>
      <c r="J5695" s="66">
        <f>HOUR(tbl_raw_data[[#This Row],[time_taken]])*60+MINUTE(tbl_raw_data[[#This Row],[time_taken]])+SECOND(tbl_raw_data[[#This Row],[time_taken]])/60</f>
        <v>7.55</v>
      </c>
      <c r="K5695" s="68">
        <f>DATE(YEAR(tbl_raw_data[[#This Row],[Date Actioned]]),MONTH(tbl_raw_data[[#This Row],[Date Actioned]]),DAY(tbl_raw_data[[#This Row],[Date Actioned]]))</f>
        <v>45166</v>
      </c>
      <c r="L5695" s="65" t="str">
        <f>UPPER(TEXT(tbl_raw_data[[#This Row],[updated_date]],"MMMM"))</f>
        <v>AUGUST</v>
      </c>
      <c r="M5695" s="65" t="str">
        <f>"WEEK "&amp;IF(ROUNDUP(DAY(tbl_raw_data[[#This Row],[updated_date]])/7,0)=5,4,ROUNDUP(DAY(tbl_raw_data[[#This Row],[updated_date]])/7,0))</f>
        <v>WEEK 4</v>
      </c>
      <c r="N5695" s="71" t="str">
        <f>UPPER(VLOOKUP(tbl_raw_data[[#This Row],[Analyst]],settings!$A$1:$B$15,2,0))</f>
        <v>CAMROON</v>
      </c>
      <c r="O5695" s="71" t="str">
        <f>TRIM(UPPER(tbl_raw_data[[#This Row],[Outcome]]))</f>
        <v>WITHDRAW</v>
      </c>
      <c r="P5695" s="71" t="str">
        <f>TRIM(UPPER(tbl_raw_data[[#This Row],[Queue Name]]))</f>
        <v>CONSUMER EXISTING</v>
      </c>
      <c r="Q5695" s="71" t="str">
        <f>IF(tbl_raw_data[[#This Row],[time_taken_in_min]]&lt;=settings!$D$2,"SLA_MET","SLA_NOT_MET")</f>
        <v>SLA_MET</v>
      </c>
    </row>
    <row r="5696" spans="1:17" x14ac:dyDescent="0.3">
      <c r="A5696" s="45" t="s">
        <v>6659</v>
      </c>
      <c r="B5696" s="36">
        <v>45166.573877314811</v>
      </c>
      <c r="C5696" s="43">
        <v>45166.5783912037</v>
      </c>
      <c r="D5696" s="15" t="s">
        <v>47</v>
      </c>
      <c r="E5696" s="6" t="s">
        <v>8</v>
      </c>
      <c r="F5696" s="15" t="s">
        <v>17</v>
      </c>
      <c r="G5696" s="9"/>
      <c r="H5696" s="84" t="str">
        <f t="shared" si="88"/>
        <v>Reason Unknown</v>
      </c>
      <c r="I5696" s="63">
        <f>(tbl_raw_data[[#This Row],[Date Actioned]])-(tbl_raw_data[[#This Row],[Date Tagged]])</f>
        <v>4.5138888890505768E-3</v>
      </c>
      <c r="J5696" s="66">
        <f>HOUR(tbl_raw_data[[#This Row],[time_taken]])*60+MINUTE(tbl_raw_data[[#This Row],[time_taken]])+SECOND(tbl_raw_data[[#This Row],[time_taken]])/60</f>
        <v>6.5</v>
      </c>
      <c r="K5696" s="68">
        <f>DATE(YEAR(tbl_raw_data[[#This Row],[Date Actioned]]),MONTH(tbl_raw_data[[#This Row],[Date Actioned]]),DAY(tbl_raw_data[[#This Row],[Date Actioned]]))</f>
        <v>45166</v>
      </c>
      <c r="L5696" s="65" t="str">
        <f>UPPER(TEXT(tbl_raw_data[[#This Row],[updated_date]],"MMMM"))</f>
        <v>AUGUST</v>
      </c>
      <c r="M5696" s="65" t="str">
        <f>"WEEK "&amp;IF(ROUNDUP(DAY(tbl_raw_data[[#This Row],[updated_date]])/7,0)=5,4,ROUNDUP(DAY(tbl_raw_data[[#This Row],[updated_date]])/7,0))</f>
        <v>WEEK 4</v>
      </c>
      <c r="N5696" s="71" t="str">
        <f>UPPER(VLOOKUP(tbl_raw_data[[#This Row],[Analyst]],settings!$A$1:$B$15,2,0))</f>
        <v>MERCEDES</v>
      </c>
      <c r="O5696" s="71" t="str">
        <f>TRIM(UPPER(tbl_raw_data[[#This Row],[Outcome]]))</f>
        <v>WITHDRAW</v>
      </c>
      <c r="P5696" s="71" t="str">
        <f>TRIM(UPPER(tbl_raw_data[[#This Row],[Queue Name]]))</f>
        <v>CONSUMER POST BUREAU</v>
      </c>
      <c r="Q5696" s="71" t="str">
        <f>IF(tbl_raw_data[[#This Row],[time_taken_in_min]]&lt;=settings!$D$2,"SLA_MET","SLA_NOT_MET")</f>
        <v>SLA_MET</v>
      </c>
    </row>
    <row r="5697" spans="1:17" x14ac:dyDescent="0.3">
      <c r="A5697" s="45" t="s">
        <v>6660</v>
      </c>
      <c r="B5697" s="36">
        <v>45166.577245370368</v>
      </c>
      <c r="C5697" s="43">
        <v>45166.580358796295</v>
      </c>
      <c r="D5697" s="15" t="s">
        <v>47</v>
      </c>
      <c r="E5697" s="6" t="s">
        <v>18</v>
      </c>
      <c r="F5697" s="15" t="s">
        <v>14</v>
      </c>
      <c r="G5697" s="9" t="s">
        <v>780</v>
      </c>
      <c r="H5697" s="84" t="str">
        <f t="shared" si="88"/>
        <v>Incorrect Details</v>
      </c>
      <c r="I5697" s="63">
        <f>(tbl_raw_data[[#This Row],[Date Actioned]])-(tbl_raw_data[[#This Row],[Date Tagged]])</f>
        <v>3.1134259261307307E-3</v>
      </c>
      <c r="J5697" s="66">
        <f>HOUR(tbl_raw_data[[#This Row],[time_taken]])*60+MINUTE(tbl_raw_data[[#This Row],[time_taken]])+SECOND(tbl_raw_data[[#This Row],[time_taken]])/60</f>
        <v>4.4833333333333334</v>
      </c>
      <c r="K5697" s="68">
        <f>DATE(YEAR(tbl_raw_data[[#This Row],[Date Actioned]]),MONTH(tbl_raw_data[[#This Row],[Date Actioned]]),DAY(tbl_raw_data[[#This Row],[Date Actioned]]))</f>
        <v>45166</v>
      </c>
      <c r="L5697" s="65" t="str">
        <f>UPPER(TEXT(tbl_raw_data[[#This Row],[updated_date]],"MMMM"))</f>
        <v>AUGUST</v>
      </c>
      <c r="M5697" s="65" t="str">
        <f>"WEEK "&amp;IF(ROUNDUP(DAY(tbl_raw_data[[#This Row],[updated_date]])/7,0)=5,4,ROUNDUP(DAY(tbl_raw_data[[#This Row],[updated_date]])/7,0))</f>
        <v>WEEK 4</v>
      </c>
      <c r="N5697" s="71" t="str">
        <f>UPPER(VLOOKUP(tbl_raw_data[[#This Row],[Analyst]],settings!$A$1:$B$15,2,0))</f>
        <v>CAMROON</v>
      </c>
      <c r="O5697" s="71" t="str">
        <f>TRIM(UPPER(tbl_raw_data[[#This Row],[Outcome]]))</f>
        <v>WITHDRAW</v>
      </c>
      <c r="P5697" s="71" t="str">
        <f>TRIM(UPPER(tbl_raw_data[[#This Row],[Queue Name]]))</f>
        <v>CONSUMER PRE BUREAU</v>
      </c>
      <c r="Q5697" s="71" t="str">
        <f>IF(tbl_raw_data[[#This Row],[time_taken_in_min]]&lt;=settings!$D$2,"SLA_MET","SLA_NOT_MET")</f>
        <v>SLA_MET</v>
      </c>
    </row>
    <row r="5698" spans="1:17" x14ac:dyDescent="0.3">
      <c r="A5698" s="45" t="s">
        <v>6661</v>
      </c>
      <c r="B5698" s="36">
        <v>45166.581921296296</v>
      </c>
      <c r="C5698" s="43">
        <v>45166.588541666664</v>
      </c>
      <c r="D5698" s="15" t="s">
        <v>47</v>
      </c>
      <c r="E5698" s="6" t="s">
        <v>8</v>
      </c>
      <c r="F5698" s="15" t="s">
        <v>17</v>
      </c>
      <c r="G5698" s="9"/>
      <c r="H5698" s="84" t="str">
        <f t="shared" si="88"/>
        <v>Reason Unknown</v>
      </c>
      <c r="I5698" s="63">
        <f>(tbl_raw_data[[#This Row],[Date Actioned]])-(tbl_raw_data[[#This Row],[Date Tagged]])</f>
        <v>6.6203703681821935E-3</v>
      </c>
      <c r="J5698" s="66">
        <f>HOUR(tbl_raw_data[[#This Row],[time_taken]])*60+MINUTE(tbl_raw_data[[#This Row],[time_taken]])+SECOND(tbl_raw_data[[#This Row],[time_taken]])/60</f>
        <v>9.5333333333333332</v>
      </c>
      <c r="K5698" s="68">
        <f>DATE(YEAR(tbl_raw_data[[#This Row],[Date Actioned]]),MONTH(tbl_raw_data[[#This Row],[Date Actioned]]),DAY(tbl_raw_data[[#This Row],[Date Actioned]]))</f>
        <v>45166</v>
      </c>
      <c r="L5698" s="65" t="str">
        <f>UPPER(TEXT(tbl_raw_data[[#This Row],[updated_date]],"MMMM"))</f>
        <v>AUGUST</v>
      </c>
      <c r="M5698" s="65" t="str">
        <f>"WEEK "&amp;IF(ROUNDUP(DAY(tbl_raw_data[[#This Row],[updated_date]])/7,0)=5,4,ROUNDUP(DAY(tbl_raw_data[[#This Row],[updated_date]])/7,0))</f>
        <v>WEEK 4</v>
      </c>
      <c r="N5698" s="71" t="str">
        <f>UPPER(VLOOKUP(tbl_raw_data[[#This Row],[Analyst]],settings!$A$1:$B$15,2,0))</f>
        <v>MERCEDES</v>
      </c>
      <c r="O5698" s="71" t="str">
        <f>TRIM(UPPER(tbl_raw_data[[#This Row],[Outcome]]))</f>
        <v>WITHDRAW</v>
      </c>
      <c r="P5698" s="71" t="str">
        <f>TRIM(UPPER(tbl_raw_data[[#This Row],[Queue Name]]))</f>
        <v>CONSUMER POST BUREAU</v>
      </c>
      <c r="Q5698" s="71" t="str">
        <f>IF(tbl_raw_data[[#This Row],[time_taken_in_min]]&lt;=settings!$D$2,"SLA_MET","SLA_NOT_MET")</f>
        <v>SLA_MET</v>
      </c>
    </row>
    <row r="5699" spans="1:17" x14ac:dyDescent="0.3">
      <c r="A5699" s="45" t="s">
        <v>6662</v>
      </c>
      <c r="B5699" s="36">
        <v>45166.585370370369</v>
      </c>
      <c r="C5699" s="43">
        <v>45166.603101851855</v>
      </c>
      <c r="D5699" s="15" t="s">
        <v>47</v>
      </c>
      <c r="E5699" s="6" t="s">
        <v>11</v>
      </c>
      <c r="F5699" s="15" t="s">
        <v>9</v>
      </c>
      <c r="G5699" s="9"/>
      <c r="H5699" s="84" t="str">
        <f t="shared" ref="H5699:H5762" si="89">IF(OR(ISNUMBER(SEARCH("duplicate",G5699)), ISNUMBER(SEARCH("previously",G5699)), ISNUMBER(SEARCH("previously approved",G5699))), "Duplicate Application",
IF(OR(ISNUMBER(SEARCH("incorrect",G5699)), ISNUMBER(SEARCH("remove", G5699))), "Incorrect Details",
IF(ISNUMBER(SEARCH("incomplete",G5699)), "Incomplete Details",
IF(ISNUMBER(SEARCH("overdue",G5699)), "Overdue Bill",
IF(OR(ISNUMBER(SEARCH("resubmit as", G5699)), ISNUMBER(SEARCH("re-submit as", G5699))), "Incorrect Queue",
IF(OR(ISNUMBER(SEARCH("100",G5699)), ISNUMBER(SEARCH("correct", G5699)), ISNUMBER(SEARCH("email", G5699)), ISNUMBER(SEARCH("please submit", G5699)), ISNUMBER(SEARCH("please resubmit",G5699)), ISNUMBER(SEARCH("please re-submit", G5699)), ISNUMBER(SEARCH("please send", G5699))), "Incomplete Details",
IF(ISNUMBER(SEARCH("error", G5699)), "System Error", "Reason Unknown")))))))</f>
        <v>Reason Unknown</v>
      </c>
      <c r="I5699" s="63">
        <f>(tbl_raw_data[[#This Row],[Date Actioned]])-(tbl_raw_data[[#This Row],[Date Tagged]])</f>
        <v>1.7731481486407574E-2</v>
      </c>
      <c r="J5699" s="66">
        <f>HOUR(tbl_raw_data[[#This Row],[time_taken]])*60+MINUTE(tbl_raw_data[[#This Row],[time_taken]])+SECOND(tbl_raw_data[[#This Row],[time_taken]])/60</f>
        <v>25.533333333333335</v>
      </c>
      <c r="K5699" s="68">
        <f>DATE(YEAR(tbl_raw_data[[#This Row],[Date Actioned]]),MONTH(tbl_raw_data[[#This Row],[Date Actioned]]),DAY(tbl_raw_data[[#This Row],[Date Actioned]]))</f>
        <v>45166</v>
      </c>
      <c r="L5699" s="65" t="str">
        <f>UPPER(TEXT(tbl_raw_data[[#This Row],[updated_date]],"MMMM"))</f>
        <v>AUGUST</v>
      </c>
      <c r="M5699" s="65" t="str">
        <f>"WEEK "&amp;IF(ROUNDUP(DAY(tbl_raw_data[[#This Row],[updated_date]])/7,0)=5,4,ROUNDUP(DAY(tbl_raw_data[[#This Row],[updated_date]])/7,0))</f>
        <v>WEEK 4</v>
      </c>
      <c r="N5699" s="71" t="str">
        <f>UPPER(VLOOKUP(tbl_raw_data[[#This Row],[Analyst]],settings!$A$1:$B$15,2,0))</f>
        <v>QUADIR</v>
      </c>
      <c r="O5699" s="71" t="str">
        <f>TRIM(UPPER(tbl_raw_data[[#This Row],[Outcome]]))</f>
        <v>WITHDRAW</v>
      </c>
      <c r="P5699" s="71" t="str">
        <f>TRIM(UPPER(tbl_raw_data[[#This Row],[Queue Name]]))</f>
        <v>CONSUMER EXISTING</v>
      </c>
      <c r="Q5699" s="71" t="str">
        <f>IF(tbl_raw_data[[#This Row],[time_taken_in_min]]&lt;=settings!$D$2,"SLA_MET","SLA_NOT_MET")</f>
        <v>SLA_NOT_MET</v>
      </c>
    </row>
    <row r="5700" spans="1:17" x14ac:dyDescent="0.3">
      <c r="A5700" s="45" t="s">
        <v>6663</v>
      </c>
      <c r="B5700" s="36">
        <v>45166.588969907411</v>
      </c>
      <c r="C5700" s="43">
        <v>45166.597187500003</v>
      </c>
      <c r="D5700" s="15" t="s">
        <v>47</v>
      </c>
      <c r="E5700" s="6" t="s">
        <v>18</v>
      </c>
      <c r="F5700" s="15" t="s">
        <v>19</v>
      </c>
      <c r="G5700" s="9" t="s">
        <v>869</v>
      </c>
      <c r="H5700" s="84" t="str">
        <f t="shared" si="89"/>
        <v>Incorrect Queue</v>
      </c>
      <c r="I5700" s="63">
        <f>(tbl_raw_data[[#This Row],[Date Actioned]])-(tbl_raw_data[[#This Row],[Date Tagged]])</f>
        <v>8.2175925927003846E-3</v>
      </c>
      <c r="J5700" s="66">
        <f>HOUR(tbl_raw_data[[#This Row],[time_taken]])*60+MINUTE(tbl_raw_data[[#This Row],[time_taken]])+SECOND(tbl_raw_data[[#This Row],[time_taken]])/60</f>
        <v>11.833333333333334</v>
      </c>
      <c r="K5700" s="68">
        <f>DATE(YEAR(tbl_raw_data[[#This Row],[Date Actioned]]),MONTH(tbl_raw_data[[#This Row],[Date Actioned]]),DAY(tbl_raw_data[[#This Row],[Date Actioned]]))</f>
        <v>45166</v>
      </c>
      <c r="L5700" s="65" t="str">
        <f>UPPER(TEXT(tbl_raw_data[[#This Row],[updated_date]],"MMMM"))</f>
        <v>AUGUST</v>
      </c>
      <c r="M5700" s="65" t="str">
        <f>"WEEK "&amp;IF(ROUNDUP(DAY(tbl_raw_data[[#This Row],[updated_date]])/7,0)=5,4,ROUNDUP(DAY(tbl_raw_data[[#This Row],[updated_date]])/7,0))</f>
        <v>WEEK 4</v>
      </c>
      <c r="N5700" s="71" t="str">
        <f>UPPER(VLOOKUP(tbl_raw_data[[#This Row],[Analyst]],settings!$A$1:$B$15,2,0))</f>
        <v>NAVED</v>
      </c>
      <c r="O5700" s="71" t="str">
        <f>TRIM(UPPER(tbl_raw_data[[#This Row],[Outcome]]))</f>
        <v>WITHDRAW</v>
      </c>
      <c r="P5700" s="71" t="str">
        <f>TRIM(UPPER(tbl_raw_data[[#This Row],[Queue Name]]))</f>
        <v>CONSUMER PRE BUREAU</v>
      </c>
      <c r="Q5700" s="71" t="str">
        <f>IF(tbl_raw_data[[#This Row],[time_taken_in_min]]&lt;=settings!$D$2,"SLA_MET","SLA_NOT_MET")</f>
        <v>SLA_MET</v>
      </c>
    </row>
    <row r="5701" spans="1:17" x14ac:dyDescent="0.3">
      <c r="A5701" s="45" t="s">
        <v>6664</v>
      </c>
      <c r="B5701" s="36">
        <v>45166.591608796298</v>
      </c>
      <c r="C5701" s="43">
        <v>45166.602222222224</v>
      </c>
      <c r="D5701" s="15" t="s">
        <v>47</v>
      </c>
      <c r="E5701" s="6" t="s">
        <v>18</v>
      </c>
      <c r="F5701" s="15" t="s">
        <v>191</v>
      </c>
      <c r="G5701" s="9" t="s">
        <v>706</v>
      </c>
      <c r="H5701" s="84" t="str">
        <f t="shared" si="89"/>
        <v>Incomplete Details</v>
      </c>
      <c r="I5701" s="63">
        <f>(tbl_raw_data[[#This Row],[Date Actioned]])-(tbl_raw_data[[#This Row],[Date Tagged]])</f>
        <v>1.0613425925839692E-2</v>
      </c>
      <c r="J5701" s="66">
        <f>HOUR(tbl_raw_data[[#This Row],[time_taken]])*60+MINUTE(tbl_raw_data[[#This Row],[time_taken]])+SECOND(tbl_raw_data[[#This Row],[time_taken]])/60</f>
        <v>15.283333333333333</v>
      </c>
      <c r="K5701" s="68">
        <f>DATE(YEAR(tbl_raw_data[[#This Row],[Date Actioned]]),MONTH(tbl_raw_data[[#This Row],[Date Actioned]]),DAY(tbl_raw_data[[#This Row],[Date Actioned]]))</f>
        <v>45166</v>
      </c>
      <c r="L5701" s="65" t="str">
        <f>UPPER(TEXT(tbl_raw_data[[#This Row],[updated_date]],"MMMM"))</f>
        <v>AUGUST</v>
      </c>
      <c r="M5701" s="65" t="str">
        <f>"WEEK "&amp;IF(ROUNDUP(DAY(tbl_raw_data[[#This Row],[updated_date]])/7,0)=5,4,ROUNDUP(DAY(tbl_raw_data[[#This Row],[updated_date]])/7,0))</f>
        <v>WEEK 4</v>
      </c>
      <c r="N5701" s="71" t="str">
        <f>UPPER(VLOOKUP(tbl_raw_data[[#This Row],[Analyst]],settings!$A$1:$B$15,2,0))</f>
        <v>JULIA</v>
      </c>
      <c r="O5701" s="71" t="str">
        <f>TRIM(UPPER(tbl_raw_data[[#This Row],[Outcome]]))</f>
        <v>WITHDRAW</v>
      </c>
      <c r="P5701" s="71" t="str">
        <f>TRIM(UPPER(tbl_raw_data[[#This Row],[Queue Name]]))</f>
        <v>CONSUMER PRE BUREAU</v>
      </c>
      <c r="Q5701" s="71" t="str">
        <f>IF(tbl_raw_data[[#This Row],[time_taken_in_min]]&lt;=settings!$D$2,"SLA_MET","SLA_NOT_MET")</f>
        <v>SLA_MET</v>
      </c>
    </row>
    <row r="5702" spans="1:17" x14ac:dyDescent="0.3">
      <c r="A5702" s="45" t="s">
        <v>6665</v>
      </c>
      <c r="B5702" s="36">
        <v>45166.593611111108</v>
      </c>
      <c r="C5702" s="43">
        <v>45166.604594907411</v>
      </c>
      <c r="D5702" s="15" t="s">
        <v>47</v>
      </c>
      <c r="E5702" s="6" t="s">
        <v>18</v>
      </c>
      <c r="F5702" s="15" t="s">
        <v>19</v>
      </c>
      <c r="G5702" s="9" t="s">
        <v>870</v>
      </c>
      <c r="H5702" s="84" t="str">
        <f t="shared" si="89"/>
        <v>Incorrect Details</v>
      </c>
      <c r="I5702" s="63">
        <f>(tbl_raw_data[[#This Row],[Date Actioned]])-(tbl_raw_data[[#This Row],[Date Tagged]])</f>
        <v>1.0983796302753035E-2</v>
      </c>
      <c r="J5702" s="66">
        <f>HOUR(tbl_raw_data[[#This Row],[time_taken]])*60+MINUTE(tbl_raw_data[[#This Row],[time_taken]])+SECOND(tbl_raw_data[[#This Row],[time_taken]])/60</f>
        <v>15.816666666666666</v>
      </c>
      <c r="K5702" s="68">
        <f>DATE(YEAR(tbl_raw_data[[#This Row],[Date Actioned]]),MONTH(tbl_raw_data[[#This Row],[Date Actioned]]),DAY(tbl_raw_data[[#This Row],[Date Actioned]]))</f>
        <v>45166</v>
      </c>
      <c r="L5702" s="65" t="str">
        <f>UPPER(TEXT(tbl_raw_data[[#This Row],[updated_date]],"MMMM"))</f>
        <v>AUGUST</v>
      </c>
      <c r="M5702" s="65" t="str">
        <f>"WEEK "&amp;IF(ROUNDUP(DAY(tbl_raw_data[[#This Row],[updated_date]])/7,0)=5,4,ROUNDUP(DAY(tbl_raw_data[[#This Row],[updated_date]])/7,0))</f>
        <v>WEEK 4</v>
      </c>
      <c r="N5702" s="71" t="str">
        <f>UPPER(VLOOKUP(tbl_raw_data[[#This Row],[Analyst]],settings!$A$1:$B$15,2,0))</f>
        <v>NAVED</v>
      </c>
      <c r="O5702" s="71" t="str">
        <f>TRIM(UPPER(tbl_raw_data[[#This Row],[Outcome]]))</f>
        <v>WITHDRAW</v>
      </c>
      <c r="P5702" s="71" t="str">
        <f>TRIM(UPPER(tbl_raw_data[[#This Row],[Queue Name]]))</f>
        <v>CONSUMER PRE BUREAU</v>
      </c>
      <c r="Q5702" s="71" t="str">
        <f>IF(tbl_raw_data[[#This Row],[time_taken_in_min]]&lt;=settings!$D$2,"SLA_MET","SLA_NOT_MET")</f>
        <v>SLA_MET</v>
      </c>
    </row>
    <row r="5703" spans="1:17" x14ac:dyDescent="0.3">
      <c r="A5703" s="45" t="s">
        <v>6666</v>
      </c>
      <c r="B5703" s="36">
        <v>45166.6018287037</v>
      </c>
      <c r="C5703" s="43">
        <v>45166.610162037039</v>
      </c>
      <c r="D5703" s="15" t="s">
        <v>47</v>
      </c>
      <c r="E5703" s="6" t="s">
        <v>18</v>
      </c>
      <c r="F5703" s="15" t="s">
        <v>114</v>
      </c>
      <c r="G5703" s="9" t="s">
        <v>871</v>
      </c>
      <c r="H5703" s="84" t="str">
        <f t="shared" si="89"/>
        <v>Incorrect Queue</v>
      </c>
      <c r="I5703" s="63">
        <f>(tbl_raw_data[[#This Row],[Date Actioned]])-(tbl_raw_data[[#This Row],[Date Tagged]])</f>
        <v>8.3333333386690356E-3</v>
      </c>
      <c r="J5703" s="66">
        <f>HOUR(tbl_raw_data[[#This Row],[time_taken]])*60+MINUTE(tbl_raw_data[[#This Row],[time_taken]])+SECOND(tbl_raw_data[[#This Row],[time_taken]])/60</f>
        <v>12</v>
      </c>
      <c r="K5703" s="68">
        <f>DATE(YEAR(tbl_raw_data[[#This Row],[Date Actioned]]),MONTH(tbl_raw_data[[#This Row],[Date Actioned]]),DAY(tbl_raw_data[[#This Row],[Date Actioned]]))</f>
        <v>45166</v>
      </c>
      <c r="L5703" s="65" t="str">
        <f>UPPER(TEXT(tbl_raw_data[[#This Row],[updated_date]],"MMMM"))</f>
        <v>AUGUST</v>
      </c>
      <c r="M5703" s="65" t="str">
        <f>"WEEK "&amp;IF(ROUNDUP(DAY(tbl_raw_data[[#This Row],[updated_date]])/7,0)=5,4,ROUNDUP(DAY(tbl_raw_data[[#This Row],[updated_date]])/7,0))</f>
        <v>WEEK 4</v>
      </c>
      <c r="N5703" s="71" t="str">
        <f>UPPER(VLOOKUP(tbl_raw_data[[#This Row],[Analyst]],settings!$A$1:$B$15,2,0))</f>
        <v>FARDIN</v>
      </c>
      <c r="O5703" s="71" t="str">
        <f>TRIM(UPPER(tbl_raw_data[[#This Row],[Outcome]]))</f>
        <v>WITHDRAW</v>
      </c>
      <c r="P5703" s="71" t="str">
        <f>TRIM(UPPER(tbl_raw_data[[#This Row],[Queue Name]]))</f>
        <v>CONSUMER PRE BUREAU</v>
      </c>
      <c r="Q5703" s="71" t="str">
        <f>IF(tbl_raw_data[[#This Row],[time_taken_in_min]]&lt;=settings!$D$2,"SLA_MET","SLA_NOT_MET")</f>
        <v>SLA_MET</v>
      </c>
    </row>
    <row r="5704" spans="1:17" x14ac:dyDescent="0.3">
      <c r="A5704" s="45" t="s">
        <v>6667</v>
      </c>
      <c r="B5704" s="36">
        <v>45166.604166666664</v>
      </c>
      <c r="C5704" s="43">
        <v>45166.610659722224</v>
      </c>
      <c r="D5704" s="15" t="s">
        <v>47</v>
      </c>
      <c r="E5704" s="6" t="s">
        <v>11</v>
      </c>
      <c r="F5704" s="15" t="s">
        <v>25</v>
      </c>
      <c r="G5704" s="9" t="s">
        <v>872</v>
      </c>
      <c r="H5704" s="84" t="str">
        <f t="shared" si="89"/>
        <v>Overdue Bill</v>
      </c>
      <c r="I5704" s="63">
        <f>(tbl_raw_data[[#This Row],[Date Actioned]])-(tbl_raw_data[[#This Row],[Date Tagged]])</f>
        <v>6.4930555599858053E-3</v>
      </c>
      <c r="J5704" s="66">
        <f>HOUR(tbl_raw_data[[#This Row],[time_taken]])*60+MINUTE(tbl_raw_data[[#This Row],[time_taken]])+SECOND(tbl_raw_data[[#This Row],[time_taken]])/60</f>
        <v>9.35</v>
      </c>
      <c r="K5704" s="68">
        <f>DATE(YEAR(tbl_raw_data[[#This Row],[Date Actioned]]),MONTH(tbl_raw_data[[#This Row],[Date Actioned]]),DAY(tbl_raw_data[[#This Row],[Date Actioned]]))</f>
        <v>45166</v>
      </c>
      <c r="L5704" s="65" t="str">
        <f>UPPER(TEXT(tbl_raw_data[[#This Row],[updated_date]],"MMMM"))</f>
        <v>AUGUST</v>
      </c>
      <c r="M5704" s="65" t="str">
        <f>"WEEK "&amp;IF(ROUNDUP(DAY(tbl_raw_data[[#This Row],[updated_date]])/7,0)=5,4,ROUNDUP(DAY(tbl_raw_data[[#This Row],[updated_date]])/7,0))</f>
        <v>WEEK 4</v>
      </c>
      <c r="N5704" s="71" t="str">
        <f>UPPER(VLOOKUP(tbl_raw_data[[#This Row],[Analyst]],settings!$A$1:$B$15,2,0))</f>
        <v>ASIF</v>
      </c>
      <c r="O5704" s="71" t="str">
        <f>TRIM(UPPER(tbl_raw_data[[#This Row],[Outcome]]))</f>
        <v>WITHDRAW</v>
      </c>
      <c r="P5704" s="71" t="str">
        <f>TRIM(UPPER(tbl_raw_data[[#This Row],[Queue Name]]))</f>
        <v>CONSUMER EXISTING</v>
      </c>
      <c r="Q5704" s="71" t="str">
        <f>IF(tbl_raw_data[[#This Row],[time_taken_in_min]]&lt;=settings!$D$2,"SLA_MET","SLA_NOT_MET")</f>
        <v>SLA_MET</v>
      </c>
    </row>
    <row r="5705" spans="1:17" x14ac:dyDescent="0.3">
      <c r="A5705" s="45" t="s">
        <v>6668</v>
      </c>
      <c r="B5705" s="36">
        <v>45166.608807870369</v>
      </c>
      <c r="C5705" s="43">
        <v>45166.613425925927</v>
      </c>
      <c r="D5705" s="15" t="s">
        <v>47</v>
      </c>
      <c r="E5705" s="6" t="s">
        <v>11</v>
      </c>
      <c r="F5705" s="15" t="s">
        <v>14</v>
      </c>
      <c r="G5705" s="9" t="s">
        <v>667</v>
      </c>
      <c r="H5705" s="84" t="str">
        <f t="shared" si="89"/>
        <v>Incomplete Details</v>
      </c>
      <c r="I5705" s="63">
        <f>(tbl_raw_data[[#This Row],[Date Actioned]])-(tbl_raw_data[[#This Row],[Date Tagged]])</f>
        <v>4.6180555582395755E-3</v>
      </c>
      <c r="J5705" s="66">
        <f>HOUR(tbl_raw_data[[#This Row],[time_taken]])*60+MINUTE(tbl_raw_data[[#This Row],[time_taken]])+SECOND(tbl_raw_data[[#This Row],[time_taken]])/60</f>
        <v>6.65</v>
      </c>
      <c r="K5705" s="68">
        <f>DATE(YEAR(tbl_raw_data[[#This Row],[Date Actioned]]),MONTH(tbl_raw_data[[#This Row],[Date Actioned]]),DAY(tbl_raw_data[[#This Row],[Date Actioned]]))</f>
        <v>45166</v>
      </c>
      <c r="L5705" s="65" t="str">
        <f>UPPER(TEXT(tbl_raw_data[[#This Row],[updated_date]],"MMMM"))</f>
        <v>AUGUST</v>
      </c>
      <c r="M5705" s="65" t="str">
        <f>"WEEK "&amp;IF(ROUNDUP(DAY(tbl_raw_data[[#This Row],[updated_date]])/7,0)=5,4,ROUNDUP(DAY(tbl_raw_data[[#This Row],[updated_date]])/7,0))</f>
        <v>WEEK 4</v>
      </c>
      <c r="N5705" s="71" t="str">
        <f>UPPER(VLOOKUP(tbl_raw_data[[#This Row],[Analyst]],settings!$A$1:$B$15,2,0))</f>
        <v>CAMROON</v>
      </c>
      <c r="O5705" s="71" t="str">
        <f>TRIM(UPPER(tbl_raw_data[[#This Row],[Outcome]]))</f>
        <v>WITHDRAW</v>
      </c>
      <c r="P5705" s="71" t="str">
        <f>TRIM(UPPER(tbl_raw_data[[#This Row],[Queue Name]]))</f>
        <v>CONSUMER EXISTING</v>
      </c>
      <c r="Q5705" s="71" t="str">
        <f>IF(tbl_raw_data[[#This Row],[time_taken_in_min]]&lt;=settings!$D$2,"SLA_MET","SLA_NOT_MET")</f>
        <v>SLA_MET</v>
      </c>
    </row>
    <row r="5706" spans="1:17" x14ac:dyDescent="0.3">
      <c r="A5706" s="45" t="s">
        <v>6669</v>
      </c>
      <c r="B5706" s="36">
        <v>45166.610115740739</v>
      </c>
      <c r="C5706" s="43">
        <v>45166.615127314813</v>
      </c>
      <c r="D5706" s="15" t="s">
        <v>47</v>
      </c>
      <c r="E5706" s="6" t="s">
        <v>18</v>
      </c>
      <c r="F5706" s="15" t="s">
        <v>25</v>
      </c>
      <c r="G5706" s="9" t="s">
        <v>706</v>
      </c>
      <c r="H5706" s="84" t="str">
        <f t="shared" si="89"/>
        <v>Incomplete Details</v>
      </c>
      <c r="I5706" s="63">
        <f>(tbl_raw_data[[#This Row],[Date Actioned]])-(tbl_raw_data[[#This Row],[Date Tagged]])</f>
        <v>5.0115740741603076E-3</v>
      </c>
      <c r="J5706" s="66">
        <f>HOUR(tbl_raw_data[[#This Row],[time_taken]])*60+MINUTE(tbl_raw_data[[#This Row],[time_taken]])+SECOND(tbl_raw_data[[#This Row],[time_taken]])/60</f>
        <v>7.2166666666666668</v>
      </c>
      <c r="K5706" s="68">
        <f>DATE(YEAR(tbl_raw_data[[#This Row],[Date Actioned]]),MONTH(tbl_raw_data[[#This Row],[Date Actioned]]),DAY(tbl_raw_data[[#This Row],[Date Actioned]]))</f>
        <v>45166</v>
      </c>
      <c r="L5706" s="65" t="str">
        <f>UPPER(TEXT(tbl_raw_data[[#This Row],[updated_date]],"MMMM"))</f>
        <v>AUGUST</v>
      </c>
      <c r="M5706" s="65" t="str">
        <f>"WEEK "&amp;IF(ROUNDUP(DAY(tbl_raw_data[[#This Row],[updated_date]])/7,0)=5,4,ROUNDUP(DAY(tbl_raw_data[[#This Row],[updated_date]])/7,0))</f>
        <v>WEEK 4</v>
      </c>
      <c r="N5706" s="71" t="str">
        <f>UPPER(VLOOKUP(tbl_raw_data[[#This Row],[Analyst]],settings!$A$1:$B$15,2,0))</f>
        <v>ASIF</v>
      </c>
      <c r="O5706" s="71" t="str">
        <f>TRIM(UPPER(tbl_raw_data[[#This Row],[Outcome]]))</f>
        <v>WITHDRAW</v>
      </c>
      <c r="P5706" s="71" t="str">
        <f>TRIM(UPPER(tbl_raw_data[[#This Row],[Queue Name]]))</f>
        <v>CONSUMER PRE BUREAU</v>
      </c>
      <c r="Q5706" s="71" t="str">
        <f>IF(tbl_raw_data[[#This Row],[time_taken_in_min]]&lt;=settings!$D$2,"SLA_MET","SLA_NOT_MET")</f>
        <v>SLA_MET</v>
      </c>
    </row>
    <row r="5707" spans="1:17" x14ac:dyDescent="0.3">
      <c r="A5707" s="45" t="s">
        <v>6670</v>
      </c>
      <c r="B5707" s="36">
        <v>45166.622893518521</v>
      </c>
      <c r="C5707" s="43">
        <v>45166.629421296297</v>
      </c>
      <c r="D5707" s="15" t="s">
        <v>47</v>
      </c>
      <c r="E5707" s="6" t="s">
        <v>18</v>
      </c>
      <c r="F5707" s="15" t="s">
        <v>14</v>
      </c>
      <c r="G5707" s="9" t="s">
        <v>667</v>
      </c>
      <c r="H5707" s="84" t="str">
        <f t="shared" si="89"/>
        <v>Incomplete Details</v>
      </c>
      <c r="I5707" s="63">
        <f>(tbl_raw_data[[#This Row],[Date Actioned]])-(tbl_raw_data[[#This Row],[Date Tagged]])</f>
        <v>6.5277777757728472E-3</v>
      </c>
      <c r="J5707" s="66">
        <f>HOUR(tbl_raw_data[[#This Row],[time_taken]])*60+MINUTE(tbl_raw_data[[#This Row],[time_taken]])+SECOND(tbl_raw_data[[#This Row],[time_taken]])/60</f>
        <v>9.4</v>
      </c>
      <c r="K5707" s="68">
        <f>DATE(YEAR(tbl_raw_data[[#This Row],[Date Actioned]]),MONTH(tbl_raw_data[[#This Row],[Date Actioned]]),DAY(tbl_raw_data[[#This Row],[Date Actioned]]))</f>
        <v>45166</v>
      </c>
      <c r="L5707" s="65" t="str">
        <f>UPPER(TEXT(tbl_raw_data[[#This Row],[updated_date]],"MMMM"))</f>
        <v>AUGUST</v>
      </c>
      <c r="M5707" s="65" t="str">
        <f>"WEEK "&amp;IF(ROUNDUP(DAY(tbl_raw_data[[#This Row],[updated_date]])/7,0)=5,4,ROUNDUP(DAY(tbl_raw_data[[#This Row],[updated_date]])/7,0))</f>
        <v>WEEK 4</v>
      </c>
      <c r="N5707" s="71" t="str">
        <f>UPPER(VLOOKUP(tbl_raw_data[[#This Row],[Analyst]],settings!$A$1:$B$15,2,0))</f>
        <v>CAMROON</v>
      </c>
      <c r="O5707" s="71" t="str">
        <f>TRIM(UPPER(tbl_raw_data[[#This Row],[Outcome]]))</f>
        <v>WITHDRAW</v>
      </c>
      <c r="P5707" s="71" t="str">
        <f>TRIM(UPPER(tbl_raw_data[[#This Row],[Queue Name]]))</f>
        <v>CONSUMER PRE BUREAU</v>
      </c>
      <c r="Q5707" s="71" t="str">
        <f>IF(tbl_raw_data[[#This Row],[time_taken_in_min]]&lt;=settings!$D$2,"SLA_MET","SLA_NOT_MET")</f>
        <v>SLA_MET</v>
      </c>
    </row>
    <row r="5708" spans="1:17" x14ac:dyDescent="0.3">
      <c r="A5708" s="45" t="s">
        <v>6671</v>
      </c>
      <c r="B5708" s="36">
        <v>45166.623668981483</v>
      </c>
      <c r="C5708" s="43">
        <v>45166.636192129627</v>
      </c>
      <c r="D5708" s="15" t="s">
        <v>47</v>
      </c>
      <c r="E5708" s="6" t="s">
        <v>18</v>
      </c>
      <c r="F5708" s="15" t="s">
        <v>12</v>
      </c>
      <c r="G5708" s="9" t="s">
        <v>781</v>
      </c>
      <c r="H5708" s="84" t="str">
        <f t="shared" si="89"/>
        <v>Incomplete Details</v>
      </c>
      <c r="I5708" s="63">
        <f>(tbl_raw_data[[#This Row],[Date Actioned]])-(tbl_raw_data[[#This Row],[Date Tagged]])</f>
        <v>1.2523148143372964E-2</v>
      </c>
      <c r="J5708" s="66">
        <f>HOUR(tbl_raw_data[[#This Row],[time_taken]])*60+MINUTE(tbl_raw_data[[#This Row],[time_taken]])+SECOND(tbl_raw_data[[#This Row],[time_taken]])/60</f>
        <v>18.033333333333335</v>
      </c>
      <c r="K5708" s="68">
        <f>DATE(YEAR(tbl_raw_data[[#This Row],[Date Actioned]]),MONTH(tbl_raw_data[[#This Row],[Date Actioned]]),DAY(tbl_raw_data[[#This Row],[Date Actioned]]))</f>
        <v>45166</v>
      </c>
      <c r="L5708" s="65" t="str">
        <f>UPPER(TEXT(tbl_raw_data[[#This Row],[updated_date]],"MMMM"))</f>
        <v>AUGUST</v>
      </c>
      <c r="M5708" s="65" t="str">
        <f>"WEEK "&amp;IF(ROUNDUP(DAY(tbl_raw_data[[#This Row],[updated_date]])/7,0)=5,4,ROUNDUP(DAY(tbl_raw_data[[#This Row],[updated_date]])/7,0))</f>
        <v>WEEK 4</v>
      </c>
      <c r="N5708" s="71" t="str">
        <f>UPPER(VLOOKUP(tbl_raw_data[[#This Row],[Analyst]],settings!$A$1:$B$15,2,0))</f>
        <v>NITESH</v>
      </c>
      <c r="O5708" s="71" t="str">
        <f>TRIM(UPPER(tbl_raw_data[[#This Row],[Outcome]]))</f>
        <v>WITHDRAW</v>
      </c>
      <c r="P5708" s="71" t="str">
        <f>TRIM(UPPER(tbl_raw_data[[#This Row],[Queue Name]]))</f>
        <v>CONSUMER PRE BUREAU</v>
      </c>
      <c r="Q5708" s="71" t="str">
        <f>IF(tbl_raw_data[[#This Row],[time_taken_in_min]]&lt;=settings!$D$2,"SLA_MET","SLA_NOT_MET")</f>
        <v>SLA_MET</v>
      </c>
    </row>
    <row r="5709" spans="1:17" x14ac:dyDescent="0.3">
      <c r="A5709" s="45" t="s">
        <v>6672</v>
      </c>
      <c r="B5709" s="36">
        <v>45166.635092592594</v>
      </c>
      <c r="C5709" s="43">
        <v>45166.641574074078</v>
      </c>
      <c r="D5709" s="15" t="s">
        <v>47</v>
      </c>
      <c r="E5709" s="6" t="s">
        <v>8</v>
      </c>
      <c r="F5709" s="15" t="s">
        <v>19</v>
      </c>
      <c r="G5709" s="9" t="s">
        <v>873</v>
      </c>
      <c r="H5709" s="84" t="str">
        <f t="shared" si="89"/>
        <v>Duplicate Application</v>
      </c>
      <c r="I5709" s="63">
        <f>(tbl_raw_data[[#This Row],[Date Actioned]])-(tbl_raw_data[[#This Row],[Date Tagged]])</f>
        <v>6.4814814832061529E-3</v>
      </c>
      <c r="J5709" s="66">
        <f>HOUR(tbl_raw_data[[#This Row],[time_taken]])*60+MINUTE(tbl_raw_data[[#This Row],[time_taken]])+SECOND(tbl_raw_data[[#This Row],[time_taken]])/60</f>
        <v>9.3333333333333339</v>
      </c>
      <c r="K5709" s="68">
        <f>DATE(YEAR(tbl_raw_data[[#This Row],[Date Actioned]]),MONTH(tbl_raw_data[[#This Row],[Date Actioned]]),DAY(tbl_raw_data[[#This Row],[Date Actioned]]))</f>
        <v>45166</v>
      </c>
      <c r="L5709" s="65" t="str">
        <f>UPPER(TEXT(tbl_raw_data[[#This Row],[updated_date]],"MMMM"))</f>
        <v>AUGUST</v>
      </c>
      <c r="M5709" s="65" t="str">
        <f>"WEEK "&amp;IF(ROUNDUP(DAY(tbl_raw_data[[#This Row],[updated_date]])/7,0)=5,4,ROUNDUP(DAY(tbl_raw_data[[#This Row],[updated_date]])/7,0))</f>
        <v>WEEK 4</v>
      </c>
      <c r="N5709" s="71" t="str">
        <f>UPPER(VLOOKUP(tbl_raw_data[[#This Row],[Analyst]],settings!$A$1:$B$15,2,0))</f>
        <v>NAVED</v>
      </c>
      <c r="O5709" s="71" t="str">
        <f>TRIM(UPPER(tbl_raw_data[[#This Row],[Outcome]]))</f>
        <v>WITHDRAW</v>
      </c>
      <c r="P5709" s="71" t="str">
        <f>TRIM(UPPER(tbl_raw_data[[#This Row],[Queue Name]]))</f>
        <v>CONSUMER POST BUREAU</v>
      </c>
      <c r="Q5709" s="71" t="str">
        <f>IF(tbl_raw_data[[#This Row],[time_taken_in_min]]&lt;=settings!$D$2,"SLA_MET","SLA_NOT_MET")</f>
        <v>SLA_MET</v>
      </c>
    </row>
    <row r="5710" spans="1:17" x14ac:dyDescent="0.3">
      <c r="A5710" s="45" t="s">
        <v>6673</v>
      </c>
      <c r="B5710" s="36">
        <v>45166.658634259256</v>
      </c>
      <c r="C5710" s="43">
        <v>45166.669386574074</v>
      </c>
      <c r="D5710" s="15" t="s">
        <v>47</v>
      </c>
      <c r="E5710" s="6" t="s">
        <v>18</v>
      </c>
      <c r="F5710" s="15" t="s">
        <v>19</v>
      </c>
      <c r="G5710" s="9" t="s">
        <v>874</v>
      </c>
      <c r="H5710" s="84" t="str">
        <f t="shared" si="89"/>
        <v>Incomplete Details</v>
      </c>
      <c r="I5710" s="63">
        <f>(tbl_raw_data[[#This Row],[Date Actioned]])-(tbl_raw_data[[#This Row],[Date Tagged]])</f>
        <v>1.0752314818091691E-2</v>
      </c>
      <c r="J5710" s="66">
        <f>HOUR(tbl_raw_data[[#This Row],[time_taken]])*60+MINUTE(tbl_raw_data[[#This Row],[time_taken]])+SECOND(tbl_raw_data[[#This Row],[time_taken]])/60</f>
        <v>15.483333333333333</v>
      </c>
      <c r="K5710" s="68">
        <f>DATE(YEAR(tbl_raw_data[[#This Row],[Date Actioned]]),MONTH(tbl_raw_data[[#This Row],[Date Actioned]]),DAY(tbl_raw_data[[#This Row],[Date Actioned]]))</f>
        <v>45166</v>
      </c>
      <c r="L5710" s="65" t="str">
        <f>UPPER(TEXT(tbl_raw_data[[#This Row],[updated_date]],"MMMM"))</f>
        <v>AUGUST</v>
      </c>
      <c r="M5710" s="65" t="str">
        <f>"WEEK "&amp;IF(ROUNDUP(DAY(tbl_raw_data[[#This Row],[updated_date]])/7,0)=5,4,ROUNDUP(DAY(tbl_raw_data[[#This Row],[updated_date]])/7,0))</f>
        <v>WEEK 4</v>
      </c>
      <c r="N5710" s="71" t="str">
        <f>UPPER(VLOOKUP(tbl_raw_data[[#This Row],[Analyst]],settings!$A$1:$B$15,2,0))</f>
        <v>NAVED</v>
      </c>
      <c r="O5710" s="71" t="str">
        <f>TRIM(UPPER(tbl_raw_data[[#This Row],[Outcome]]))</f>
        <v>WITHDRAW</v>
      </c>
      <c r="P5710" s="71" t="str">
        <f>TRIM(UPPER(tbl_raw_data[[#This Row],[Queue Name]]))</f>
        <v>CONSUMER PRE BUREAU</v>
      </c>
      <c r="Q5710" s="71" t="str">
        <f>IF(tbl_raw_data[[#This Row],[time_taken_in_min]]&lt;=settings!$D$2,"SLA_MET","SLA_NOT_MET")</f>
        <v>SLA_MET</v>
      </c>
    </row>
    <row r="5711" spans="1:17" x14ac:dyDescent="0.3">
      <c r="A5711" s="45" t="s">
        <v>6674</v>
      </c>
      <c r="B5711" s="36">
        <v>45166.659166666665</v>
      </c>
      <c r="C5711" s="43">
        <v>45166.675196759257</v>
      </c>
      <c r="D5711" s="15" t="s">
        <v>47</v>
      </c>
      <c r="E5711" s="6" t="s">
        <v>11</v>
      </c>
      <c r="F5711" s="15" t="s">
        <v>114</v>
      </c>
      <c r="G5711" s="9" t="s">
        <v>686</v>
      </c>
      <c r="H5711" s="84" t="str">
        <f t="shared" si="89"/>
        <v>Incorrect Queue</v>
      </c>
      <c r="I5711" s="63">
        <f>(tbl_raw_data[[#This Row],[Date Actioned]])-(tbl_raw_data[[#This Row],[Date Tagged]])</f>
        <v>1.6030092592700385E-2</v>
      </c>
      <c r="J5711" s="66">
        <f>HOUR(tbl_raw_data[[#This Row],[time_taken]])*60+MINUTE(tbl_raw_data[[#This Row],[time_taken]])+SECOND(tbl_raw_data[[#This Row],[time_taken]])/60</f>
        <v>23.083333333333332</v>
      </c>
      <c r="K5711" s="68">
        <f>DATE(YEAR(tbl_raw_data[[#This Row],[Date Actioned]]),MONTH(tbl_raw_data[[#This Row],[Date Actioned]]),DAY(tbl_raw_data[[#This Row],[Date Actioned]]))</f>
        <v>45166</v>
      </c>
      <c r="L5711" s="65" t="str">
        <f>UPPER(TEXT(tbl_raw_data[[#This Row],[updated_date]],"MMMM"))</f>
        <v>AUGUST</v>
      </c>
      <c r="M5711" s="65" t="str">
        <f>"WEEK "&amp;IF(ROUNDUP(DAY(tbl_raw_data[[#This Row],[updated_date]])/7,0)=5,4,ROUNDUP(DAY(tbl_raw_data[[#This Row],[updated_date]])/7,0))</f>
        <v>WEEK 4</v>
      </c>
      <c r="N5711" s="71" t="str">
        <f>UPPER(VLOOKUP(tbl_raw_data[[#This Row],[Analyst]],settings!$A$1:$B$15,2,0))</f>
        <v>FARDIN</v>
      </c>
      <c r="O5711" s="71" t="str">
        <f>TRIM(UPPER(tbl_raw_data[[#This Row],[Outcome]]))</f>
        <v>WITHDRAW</v>
      </c>
      <c r="P5711" s="71" t="str">
        <f>TRIM(UPPER(tbl_raw_data[[#This Row],[Queue Name]]))</f>
        <v>CONSUMER EXISTING</v>
      </c>
      <c r="Q5711" s="71" t="str">
        <f>IF(tbl_raw_data[[#This Row],[time_taken_in_min]]&lt;=settings!$D$2,"SLA_MET","SLA_NOT_MET")</f>
        <v>SLA_NOT_MET</v>
      </c>
    </row>
    <row r="5712" spans="1:17" x14ac:dyDescent="0.3">
      <c r="A5712" s="45" t="s">
        <v>6675</v>
      </c>
      <c r="B5712" s="36">
        <v>45166.663923611108</v>
      </c>
      <c r="C5712" s="43">
        <v>45166.675115740742</v>
      </c>
      <c r="D5712" s="15" t="s">
        <v>47</v>
      </c>
      <c r="E5712" s="6" t="s">
        <v>11</v>
      </c>
      <c r="F5712" s="15" t="s">
        <v>12</v>
      </c>
      <c r="G5712" s="9" t="s">
        <v>781</v>
      </c>
      <c r="H5712" s="84" t="str">
        <f t="shared" si="89"/>
        <v>Incomplete Details</v>
      </c>
      <c r="I5712" s="63">
        <f>(tbl_raw_data[[#This Row],[Date Actioned]])-(tbl_raw_data[[#This Row],[Date Tagged]])</f>
        <v>1.1192129633855075E-2</v>
      </c>
      <c r="J5712" s="66">
        <f>HOUR(tbl_raw_data[[#This Row],[time_taken]])*60+MINUTE(tbl_raw_data[[#This Row],[time_taken]])+SECOND(tbl_raw_data[[#This Row],[time_taken]])/60</f>
        <v>16.116666666666667</v>
      </c>
      <c r="K5712" s="68">
        <f>DATE(YEAR(tbl_raw_data[[#This Row],[Date Actioned]]),MONTH(tbl_raw_data[[#This Row],[Date Actioned]]),DAY(tbl_raw_data[[#This Row],[Date Actioned]]))</f>
        <v>45166</v>
      </c>
      <c r="L5712" s="65" t="str">
        <f>UPPER(TEXT(tbl_raw_data[[#This Row],[updated_date]],"MMMM"))</f>
        <v>AUGUST</v>
      </c>
      <c r="M5712" s="65" t="str">
        <f>"WEEK "&amp;IF(ROUNDUP(DAY(tbl_raw_data[[#This Row],[updated_date]])/7,0)=5,4,ROUNDUP(DAY(tbl_raw_data[[#This Row],[updated_date]])/7,0))</f>
        <v>WEEK 4</v>
      </c>
      <c r="N5712" s="71" t="str">
        <f>UPPER(VLOOKUP(tbl_raw_data[[#This Row],[Analyst]],settings!$A$1:$B$15,2,0))</f>
        <v>NITESH</v>
      </c>
      <c r="O5712" s="71" t="str">
        <f>TRIM(UPPER(tbl_raw_data[[#This Row],[Outcome]]))</f>
        <v>WITHDRAW</v>
      </c>
      <c r="P5712" s="71" t="str">
        <f>TRIM(UPPER(tbl_raw_data[[#This Row],[Queue Name]]))</f>
        <v>CONSUMER EXISTING</v>
      </c>
      <c r="Q5712" s="71" t="str">
        <f>IF(tbl_raw_data[[#This Row],[time_taken_in_min]]&lt;=settings!$D$2,"SLA_MET","SLA_NOT_MET")</f>
        <v>SLA_MET</v>
      </c>
    </row>
    <row r="5713" spans="1:17" x14ac:dyDescent="0.3">
      <c r="A5713" s="45" t="s">
        <v>6676</v>
      </c>
      <c r="B5713" s="36">
        <v>45166.664756944447</v>
      </c>
      <c r="C5713" s="43">
        <v>45166.676145833335</v>
      </c>
      <c r="D5713" s="15" t="s">
        <v>47</v>
      </c>
      <c r="E5713" s="6" t="s">
        <v>18</v>
      </c>
      <c r="F5713" s="15" t="s">
        <v>19</v>
      </c>
      <c r="G5713" s="9" t="s">
        <v>706</v>
      </c>
      <c r="H5713" s="84" t="str">
        <f t="shared" si="89"/>
        <v>Incomplete Details</v>
      </c>
      <c r="I5713" s="63">
        <f>(tbl_raw_data[[#This Row],[Date Actioned]])-(tbl_raw_data[[#This Row],[Date Tagged]])</f>
        <v>1.1388888888177462E-2</v>
      </c>
      <c r="J5713" s="66">
        <f>HOUR(tbl_raw_data[[#This Row],[time_taken]])*60+MINUTE(tbl_raw_data[[#This Row],[time_taken]])+SECOND(tbl_raw_data[[#This Row],[time_taken]])/60</f>
        <v>16.399999999999999</v>
      </c>
      <c r="K5713" s="68">
        <f>DATE(YEAR(tbl_raw_data[[#This Row],[Date Actioned]]),MONTH(tbl_raw_data[[#This Row],[Date Actioned]]),DAY(tbl_raw_data[[#This Row],[Date Actioned]]))</f>
        <v>45166</v>
      </c>
      <c r="L5713" s="65" t="str">
        <f>UPPER(TEXT(tbl_raw_data[[#This Row],[updated_date]],"MMMM"))</f>
        <v>AUGUST</v>
      </c>
      <c r="M5713" s="65" t="str">
        <f>"WEEK "&amp;IF(ROUNDUP(DAY(tbl_raw_data[[#This Row],[updated_date]])/7,0)=5,4,ROUNDUP(DAY(tbl_raw_data[[#This Row],[updated_date]])/7,0))</f>
        <v>WEEK 4</v>
      </c>
      <c r="N5713" s="71" t="str">
        <f>UPPER(VLOOKUP(tbl_raw_data[[#This Row],[Analyst]],settings!$A$1:$B$15,2,0))</f>
        <v>NAVED</v>
      </c>
      <c r="O5713" s="71" t="str">
        <f>TRIM(UPPER(tbl_raw_data[[#This Row],[Outcome]]))</f>
        <v>WITHDRAW</v>
      </c>
      <c r="P5713" s="71" t="str">
        <f>TRIM(UPPER(tbl_raw_data[[#This Row],[Queue Name]]))</f>
        <v>CONSUMER PRE BUREAU</v>
      </c>
      <c r="Q5713" s="71" t="str">
        <f>IF(tbl_raw_data[[#This Row],[time_taken_in_min]]&lt;=settings!$D$2,"SLA_MET","SLA_NOT_MET")</f>
        <v>SLA_MET</v>
      </c>
    </row>
    <row r="5714" spans="1:17" x14ac:dyDescent="0.3">
      <c r="A5714" s="45" t="s">
        <v>6677</v>
      </c>
      <c r="B5714" s="36">
        <v>45166.668877314813</v>
      </c>
      <c r="C5714" s="43">
        <v>45166.684895833336</v>
      </c>
      <c r="D5714" s="15" t="s">
        <v>47</v>
      </c>
      <c r="E5714" s="6" t="s">
        <v>8</v>
      </c>
      <c r="F5714" s="15" t="s">
        <v>19</v>
      </c>
      <c r="G5714" s="9" t="s">
        <v>667</v>
      </c>
      <c r="H5714" s="84" t="str">
        <f t="shared" si="89"/>
        <v>Incomplete Details</v>
      </c>
      <c r="I5714" s="63">
        <f>(tbl_raw_data[[#This Row],[Date Actioned]])-(tbl_raw_data[[#This Row],[Date Tagged]])</f>
        <v>1.601851852319669E-2</v>
      </c>
      <c r="J5714" s="66">
        <f>HOUR(tbl_raw_data[[#This Row],[time_taken]])*60+MINUTE(tbl_raw_data[[#This Row],[time_taken]])+SECOND(tbl_raw_data[[#This Row],[time_taken]])/60</f>
        <v>23.066666666666666</v>
      </c>
      <c r="K5714" s="68">
        <f>DATE(YEAR(tbl_raw_data[[#This Row],[Date Actioned]]),MONTH(tbl_raw_data[[#This Row],[Date Actioned]]),DAY(tbl_raw_data[[#This Row],[Date Actioned]]))</f>
        <v>45166</v>
      </c>
      <c r="L5714" s="65" t="str">
        <f>UPPER(TEXT(tbl_raw_data[[#This Row],[updated_date]],"MMMM"))</f>
        <v>AUGUST</v>
      </c>
      <c r="M5714" s="65" t="str">
        <f>"WEEK "&amp;IF(ROUNDUP(DAY(tbl_raw_data[[#This Row],[updated_date]])/7,0)=5,4,ROUNDUP(DAY(tbl_raw_data[[#This Row],[updated_date]])/7,0))</f>
        <v>WEEK 4</v>
      </c>
      <c r="N5714" s="71" t="str">
        <f>UPPER(VLOOKUP(tbl_raw_data[[#This Row],[Analyst]],settings!$A$1:$B$15,2,0))</f>
        <v>NAVED</v>
      </c>
      <c r="O5714" s="71" t="str">
        <f>TRIM(UPPER(tbl_raw_data[[#This Row],[Outcome]]))</f>
        <v>WITHDRAW</v>
      </c>
      <c r="P5714" s="71" t="str">
        <f>TRIM(UPPER(tbl_raw_data[[#This Row],[Queue Name]]))</f>
        <v>CONSUMER POST BUREAU</v>
      </c>
      <c r="Q5714" s="71" t="str">
        <f>IF(tbl_raw_data[[#This Row],[time_taken_in_min]]&lt;=settings!$D$2,"SLA_MET","SLA_NOT_MET")</f>
        <v>SLA_NOT_MET</v>
      </c>
    </row>
    <row r="5715" spans="1:17" x14ac:dyDescent="0.3">
      <c r="A5715" s="45" t="s">
        <v>6678</v>
      </c>
      <c r="B5715" s="36">
        <v>45166.67633101852</v>
      </c>
      <c r="C5715" s="43">
        <v>45166.688391203701</v>
      </c>
      <c r="D5715" s="15" t="s">
        <v>47</v>
      </c>
      <c r="E5715" s="6" t="s">
        <v>11</v>
      </c>
      <c r="F5715" s="15" t="s">
        <v>191</v>
      </c>
      <c r="G5715" s="9" t="s">
        <v>875</v>
      </c>
      <c r="H5715" s="84" t="str">
        <f t="shared" si="89"/>
        <v>Incorrect Details</v>
      </c>
      <c r="I5715" s="63">
        <f>(tbl_raw_data[[#This Row],[Date Actioned]])-(tbl_raw_data[[#This Row],[Date Tagged]])</f>
        <v>1.2060185181326233E-2</v>
      </c>
      <c r="J5715" s="66">
        <f>HOUR(tbl_raw_data[[#This Row],[time_taken]])*60+MINUTE(tbl_raw_data[[#This Row],[time_taken]])+SECOND(tbl_raw_data[[#This Row],[time_taken]])/60</f>
        <v>17.366666666666667</v>
      </c>
      <c r="K5715" s="68">
        <f>DATE(YEAR(tbl_raw_data[[#This Row],[Date Actioned]]),MONTH(tbl_raw_data[[#This Row],[Date Actioned]]),DAY(tbl_raw_data[[#This Row],[Date Actioned]]))</f>
        <v>45166</v>
      </c>
      <c r="L5715" s="65" t="str">
        <f>UPPER(TEXT(tbl_raw_data[[#This Row],[updated_date]],"MMMM"))</f>
        <v>AUGUST</v>
      </c>
      <c r="M5715" s="65" t="str">
        <f>"WEEK "&amp;IF(ROUNDUP(DAY(tbl_raw_data[[#This Row],[updated_date]])/7,0)=5,4,ROUNDUP(DAY(tbl_raw_data[[#This Row],[updated_date]])/7,0))</f>
        <v>WEEK 4</v>
      </c>
      <c r="N5715" s="71" t="str">
        <f>UPPER(VLOOKUP(tbl_raw_data[[#This Row],[Analyst]],settings!$A$1:$B$15,2,0))</f>
        <v>JULIA</v>
      </c>
      <c r="O5715" s="71" t="str">
        <f>TRIM(UPPER(tbl_raw_data[[#This Row],[Outcome]]))</f>
        <v>WITHDRAW</v>
      </c>
      <c r="P5715" s="71" t="str">
        <f>TRIM(UPPER(tbl_raw_data[[#This Row],[Queue Name]]))</f>
        <v>CONSUMER EXISTING</v>
      </c>
      <c r="Q5715" s="71" t="str">
        <f>IF(tbl_raw_data[[#This Row],[time_taken_in_min]]&lt;=settings!$D$2,"SLA_MET","SLA_NOT_MET")</f>
        <v>SLA_MET</v>
      </c>
    </row>
    <row r="5716" spans="1:17" x14ac:dyDescent="0.3">
      <c r="A5716" s="45" t="s">
        <v>6679</v>
      </c>
      <c r="B5716" s="36">
        <v>45166.676631944443</v>
      </c>
      <c r="C5716" s="43">
        <v>45166.680543981478</v>
      </c>
      <c r="D5716" s="15" t="s">
        <v>47</v>
      </c>
      <c r="E5716" s="6" t="s">
        <v>18</v>
      </c>
      <c r="F5716" s="15" t="s">
        <v>191</v>
      </c>
      <c r="G5716" s="9" t="s">
        <v>686</v>
      </c>
      <c r="H5716" s="84" t="str">
        <f t="shared" si="89"/>
        <v>Incorrect Queue</v>
      </c>
      <c r="I5716" s="63">
        <f>(tbl_raw_data[[#This Row],[Date Actioned]])-(tbl_raw_data[[#This Row],[Date Tagged]])</f>
        <v>3.9120370347518474E-3</v>
      </c>
      <c r="J5716" s="66">
        <f>HOUR(tbl_raw_data[[#This Row],[time_taken]])*60+MINUTE(tbl_raw_data[[#This Row],[time_taken]])+SECOND(tbl_raw_data[[#This Row],[time_taken]])/60</f>
        <v>5.6333333333333329</v>
      </c>
      <c r="K5716" s="68">
        <f>DATE(YEAR(tbl_raw_data[[#This Row],[Date Actioned]]),MONTH(tbl_raw_data[[#This Row],[Date Actioned]]),DAY(tbl_raw_data[[#This Row],[Date Actioned]]))</f>
        <v>45166</v>
      </c>
      <c r="L5716" s="65" t="str">
        <f>UPPER(TEXT(tbl_raw_data[[#This Row],[updated_date]],"MMMM"))</f>
        <v>AUGUST</v>
      </c>
      <c r="M5716" s="65" t="str">
        <f>"WEEK "&amp;IF(ROUNDUP(DAY(tbl_raw_data[[#This Row],[updated_date]])/7,0)=5,4,ROUNDUP(DAY(tbl_raw_data[[#This Row],[updated_date]])/7,0))</f>
        <v>WEEK 4</v>
      </c>
      <c r="N5716" s="71" t="str">
        <f>UPPER(VLOOKUP(tbl_raw_data[[#This Row],[Analyst]],settings!$A$1:$B$15,2,0))</f>
        <v>JULIA</v>
      </c>
      <c r="O5716" s="71" t="str">
        <f>TRIM(UPPER(tbl_raw_data[[#This Row],[Outcome]]))</f>
        <v>WITHDRAW</v>
      </c>
      <c r="P5716" s="71" t="str">
        <f>TRIM(UPPER(tbl_raw_data[[#This Row],[Queue Name]]))</f>
        <v>CONSUMER PRE BUREAU</v>
      </c>
      <c r="Q5716" s="71" t="str">
        <f>IF(tbl_raw_data[[#This Row],[time_taken_in_min]]&lt;=settings!$D$2,"SLA_MET","SLA_NOT_MET")</f>
        <v>SLA_MET</v>
      </c>
    </row>
    <row r="5717" spans="1:17" x14ac:dyDescent="0.3">
      <c r="A5717" s="45" t="s">
        <v>6680</v>
      </c>
      <c r="B5717" s="36">
        <v>45166.690960648149</v>
      </c>
      <c r="C5717" s="43">
        <v>45166.694895833331</v>
      </c>
      <c r="D5717" s="15" t="s">
        <v>47</v>
      </c>
      <c r="E5717" s="6" t="s">
        <v>18</v>
      </c>
      <c r="F5717" s="15" t="s">
        <v>14</v>
      </c>
      <c r="G5717" s="9" t="s">
        <v>706</v>
      </c>
      <c r="H5717" s="84" t="str">
        <f t="shared" si="89"/>
        <v>Incomplete Details</v>
      </c>
      <c r="I5717" s="63">
        <f>(tbl_raw_data[[#This Row],[Date Actioned]])-(tbl_raw_data[[#This Row],[Date Tagged]])</f>
        <v>3.9351851810351945E-3</v>
      </c>
      <c r="J5717" s="66">
        <f>HOUR(tbl_raw_data[[#This Row],[time_taken]])*60+MINUTE(tbl_raw_data[[#This Row],[time_taken]])+SECOND(tbl_raw_data[[#This Row],[time_taken]])/60</f>
        <v>5.666666666666667</v>
      </c>
      <c r="K5717" s="68">
        <f>DATE(YEAR(tbl_raw_data[[#This Row],[Date Actioned]]),MONTH(tbl_raw_data[[#This Row],[Date Actioned]]),DAY(tbl_raw_data[[#This Row],[Date Actioned]]))</f>
        <v>45166</v>
      </c>
      <c r="L5717" s="65" t="str">
        <f>UPPER(TEXT(tbl_raw_data[[#This Row],[updated_date]],"MMMM"))</f>
        <v>AUGUST</v>
      </c>
      <c r="M5717" s="65" t="str">
        <f>"WEEK "&amp;IF(ROUNDUP(DAY(tbl_raw_data[[#This Row],[updated_date]])/7,0)=5,4,ROUNDUP(DAY(tbl_raw_data[[#This Row],[updated_date]])/7,0))</f>
        <v>WEEK 4</v>
      </c>
      <c r="N5717" s="71" t="str">
        <f>UPPER(VLOOKUP(tbl_raw_data[[#This Row],[Analyst]],settings!$A$1:$B$15,2,0))</f>
        <v>CAMROON</v>
      </c>
      <c r="O5717" s="71" t="str">
        <f>TRIM(UPPER(tbl_raw_data[[#This Row],[Outcome]]))</f>
        <v>WITHDRAW</v>
      </c>
      <c r="P5717" s="71" t="str">
        <f>TRIM(UPPER(tbl_raw_data[[#This Row],[Queue Name]]))</f>
        <v>CONSUMER PRE BUREAU</v>
      </c>
      <c r="Q5717" s="71" t="str">
        <f>IF(tbl_raw_data[[#This Row],[time_taken_in_min]]&lt;=settings!$D$2,"SLA_MET","SLA_NOT_MET")</f>
        <v>SLA_MET</v>
      </c>
    </row>
    <row r="5718" spans="1:17" x14ac:dyDescent="0.3">
      <c r="A5718" s="45" t="s">
        <v>6681</v>
      </c>
      <c r="B5718" s="36">
        <v>45166.697245370371</v>
      </c>
      <c r="C5718" s="43">
        <v>45166.710613425923</v>
      </c>
      <c r="D5718" s="15" t="s">
        <v>47</v>
      </c>
      <c r="E5718" s="6" t="s">
        <v>11</v>
      </c>
      <c r="F5718" s="15" t="s">
        <v>12</v>
      </c>
      <c r="G5718" s="9" t="s">
        <v>876</v>
      </c>
      <c r="H5718" s="84" t="str">
        <f t="shared" si="89"/>
        <v>Incomplete Details</v>
      </c>
      <c r="I5718" s="63">
        <f>(tbl_raw_data[[#This Row],[Date Actioned]])-(tbl_raw_data[[#This Row],[Date Tagged]])</f>
        <v>1.3368055551836733E-2</v>
      </c>
      <c r="J5718" s="66">
        <f>HOUR(tbl_raw_data[[#This Row],[time_taken]])*60+MINUTE(tbl_raw_data[[#This Row],[time_taken]])+SECOND(tbl_raw_data[[#This Row],[time_taken]])/60</f>
        <v>19.25</v>
      </c>
      <c r="K5718" s="68">
        <f>DATE(YEAR(tbl_raw_data[[#This Row],[Date Actioned]]),MONTH(tbl_raw_data[[#This Row],[Date Actioned]]),DAY(tbl_raw_data[[#This Row],[Date Actioned]]))</f>
        <v>45166</v>
      </c>
      <c r="L5718" s="65" t="str">
        <f>UPPER(TEXT(tbl_raw_data[[#This Row],[updated_date]],"MMMM"))</f>
        <v>AUGUST</v>
      </c>
      <c r="M5718" s="65" t="str">
        <f>"WEEK "&amp;IF(ROUNDUP(DAY(tbl_raw_data[[#This Row],[updated_date]])/7,0)=5,4,ROUNDUP(DAY(tbl_raw_data[[#This Row],[updated_date]])/7,0))</f>
        <v>WEEK 4</v>
      </c>
      <c r="N5718" s="71" t="str">
        <f>UPPER(VLOOKUP(tbl_raw_data[[#This Row],[Analyst]],settings!$A$1:$B$15,2,0))</f>
        <v>NITESH</v>
      </c>
      <c r="O5718" s="71" t="str">
        <f>TRIM(UPPER(tbl_raw_data[[#This Row],[Outcome]]))</f>
        <v>WITHDRAW</v>
      </c>
      <c r="P5718" s="71" t="str">
        <f>TRIM(UPPER(tbl_raw_data[[#This Row],[Queue Name]]))</f>
        <v>CONSUMER EXISTING</v>
      </c>
      <c r="Q5718" s="71" t="str">
        <f>IF(tbl_raw_data[[#This Row],[time_taken_in_min]]&lt;=settings!$D$2,"SLA_MET","SLA_NOT_MET")</f>
        <v>SLA_MET</v>
      </c>
    </row>
    <row r="5719" spans="1:17" x14ac:dyDescent="0.3">
      <c r="A5719" s="45" t="s">
        <v>6682</v>
      </c>
      <c r="B5719" s="36">
        <v>45166.699374999997</v>
      </c>
      <c r="C5719" s="43">
        <v>45166.704872685186</v>
      </c>
      <c r="D5719" s="15" t="s">
        <v>47</v>
      </c>
      <c r="E5719" s="6" t="s">
        <v>18</v>
      </c>
      <c r="F5719" s="15" t="s">
        <v>14</v>
      </c>
      <c r="G5719" s="9" t="s">
        <v>706</v>
      </c>
      <c r="H5719" s="84" t="str">
        <f t="shared" si="89"/>
        <v>Incomplete Details</v>
      </c>
      <c r="I5719" s="63">
        <f>(tbl_raw_data[[#This Row],[Date Actioned]])-(tbl_raw_data[[#This Row],[Date Tagged]])</f>
        <v>5.4976851897663437E-3</v>
      </c>
      <c r="J5719" s="66">
        <f>HOUR(tbl_raw_data[[#This Row],[time_taken]])*60+MINUTE(tbl_raw_data[[#This Row],[time_taken]])+SECOND(tbl_raw_data[[#This Row],[time_taken]])/60</f>
        <v>7.916666666666667</v>
      </c>
      <c r="K5719" s="68">
        <f>DATE(YEAR(tbl_raw_data[[#This Row],[Date Actioned]]),MONTH(tbl_raw_data[[#This Row],[Date Actioned]]),DAY(tbl_raw_data[[#This Row],[Date Actioned]]))</f>
        <v>45166</v>
      </c>
      <c r="L5719" s="65" t="str">
        <f>UPPER(TEXT(tbl_raw_data[[#This Row],[updated_date]],"MMMM"))</f>
        <v>AUGUST</v>
      </c>
      <c r="M5719" s="65" t="str">
        <f>"WEEK "&amp;IF(ROUNDUP(DAY(tbl_raw_data[[#This Row],[updated_date]])/7,0)=5,4,ROUNDUP(DAY(tbl_raw_data[[#This Row],[updated_date]])/7,0))</f>
        <v>WEEK 4</v>
      </c>
      <c r="N5719" s="71" t="str">
        <f>UPPER(VLOOKUP(tbl_raw_data[[#This Row],[Analyst]],settings!$A$1:$B$15,2,0))</f>
        <v>CAMROON</v>
      </c>
      <c r="O5719" s="71" t="str">
        <f>TRIM(UPPER(tbl_raw_data[[#This Row],[Outcome]]))</f>
        <v>WITHDRAW</v>
      </c>
      <c r="P5719" s="71" t="str">
        <f>TRIM(UPPER(tbl_raw_data[[#This Row],[Queue Name]]))</f>
        <v>CONSUMER PRE BUREAU</v>
      </c>
      <c r="Q5719" s="71" t="str">
        <f>IF(tbl_raw_data[[#This Row],[time_taken_in_min]]&lt;=settings!$D$2,"SLA_MET","SLA_NOT_MET")</f>
        <v>SLA_MET</v>
      </c>
    </row>
    <row r="5720" spans="1:17" x14ac:dyDescent="0.3">
      <c r="A5720" s="45" t="s">
        <v>6683</v>
      </c>
      <c r="B5720" s="36">
        <v>45166.700694444444</v>
      </c>
      <c r="C5720" s="43">
        <v>45166.706423611111</v>
      </c>
      <c r="D5720" s="15" t="s">
        <v>47</v>
      </c>
      <c r="E5720" s="6" t="s">
        <v>18</v>
      </c>
      <c r="F5720" s="15" t="s">
        <v>25</v>
      </c>
      <c r="G5720" s="9" t="s">
        <v>706</v>
      </c>
      <c r="H5720" s="84" t="str">
        <f t="shared" si="89"/>
        <v>Incomplete Details</v>
      </c>
      <c r="I5720" s="63">
        <f>(tbl_raw_data[[#This Row],[Date Actioned]])-(tbl_raw_data[[#This Row],[Date Tagged]])</f>
        <v>5.7291666671517305E-3</v>
      </c>
      <c r="J5720" s="66">
        <f>HOUR(tbl_raw_data[[#This Row],[time_taken]])*60+MINUTE(tbl_raw_data[[#This Row],[time_taken]])+SECOND(tbl_raw_data[[#This Row],[time_taken]])/60</f>
        <v>8.25</v>
      </c>
      <c r="K5720" s="68">
        <f>DATE(YEAR(tbl_raw_data[[#This Row],[Date Actioned]]),MONTH(tbl_raw_data[[#This Row],[Date Actioned]]),DAY(tbl_raw_data[[#This Row],[Date Actioned]]))</f>
        <v>45166</v>
      </c>
      <c r="L5720" s="65" t="str">
        <f>UPPER(TEXT(tbl_raw_data[[#This Row],[updated_date]],"MMMM"))</f>
        <v>AUGUST</v>
      </c>
      <c r="M5720" s="65" t="str">
        <f>"WEEK "&amp;IF(ROUNDUP(DAY(tbl_raw_data[[#This Row],[updated_date]])/7,0)=5,4,ROUNDUP(DAY(tbl_raw_data[[#This Row],[updated_date]])/7,0))</f>
        <v>WEEK 4</v>
      </c>
      <c r="N5720" s="71" t="str">
        <f>UPPER(VLOOKUP(tbl_raw_data[[#This Row],[Analyst]],settings!$A$1:$B$15,2,0))</f>
        <v>ASIF</v>
      </c>
      <c r="O5720" s="71" t="str">
        <f>TRIM(UPPER(tbl_raw_data[[#This Row],[Outcome]]))</f>
        <v>WITHDRAW</v>
      </c>
      <c r="P5720" s="71" t="str">
        <f>TRIM(UPPER(tbl_raw_data[[#This Row],[Queue Name]]))</f>
        <v>CONSUMER PRE BUREAU</v>
      </c>
      <c r="Q5720" s="71" t="str">
        <f>IF(tbl_raw_data[[#This Row],[time_taken_in_min]]&lt;=settings!$D$2,"SLA_MET","SLA_NOT_MET")</f>
        <v>SLA_MET</v>
      </c>
    </row>
    <row r="5721" spans="1:17" x14ac:dyDescent="0.3">
      <c r="A5721" s="45" t="s">
        <v>6684</v>
      </c>
      <c r="B5721" s="36">
        <v>45166.704976851855</v>
      </c>
      <c r="C5721" s="43">
        <v>45166.712812500002</v>
      </c>
      <c r="D5721" s="15" t="s">
        <v>47</v>
      </c>
      <c r="E5721" s="6" t="s">
        <v>11</v>
      </c>
      <c r="F5721" s="15" t="s">
        <v>14</v>
      </c>
      <c r="G5721" s="9" t="s">
        <v>705</v>
      </c>
      <c r="H5721" s="84" t="str">
        <f t="shared" si="89"/>
        <v>Overdue Bill</v>
      </c>
      <c r="I5721" s="63">
        <f>(tbl_raw_data[[#This Row],[Date Actioned]])-(tbl_raw_data[[#This Row],[Date Tagged]])</f>
        <v>7.8356481462833472E-3</v>
      </c>
      <c r="J5721" s="66">
        <f>HOUR(tbl_raw_data[[#This Row],[time_taken]])*60+MINUTE(tbl_raw_data[[#This Row],[time_taken]])+SECOND(tbl_raw_data[[#This Row],[time_taken]])/60</f>
        <v>11.283333333333333</v>
      </c>
      <c r="K5721" s="68">
        <f>DATE(YEAR(tbl_raw_data[[#This Row],[Date Actioned]]),MONTH(tbl_raw_data[[#This Row],[Date Actioned]]),DAY(tbl_raw_data[[#This Row],[Date Actioned]]))</f>
        <v>45166</v>
      </c>
      <c r="L5721" s="65" t="str">
        <f>UPPER(TEXT(tbl_raw_data[[#This Row],[updated_date]],"MMMM"))</f>
        <v>AUGUST</v>
      </c>
      <c r="M5721" s="65" t="str">
        <f>"WEEK "&amp;IF(ROUNDUP(DAY(tbl_raw_data[[#This Row],[updated_date]])/7,0)=5,4,ROUNDUP(DAY(tbl_raw_data[[#This Row],[updated_date]])/7,0))</f>
        <v>WEEK 4</v>
      </c>
      <c r="N5721" s="71" t="str">
        <f>UPPER(VLOOKUP(tbl_raw_data[[#This Row],[Analyst]],settings!$A$1:$B$15,2,0))</f>
        <v>CAMROON</v>
      </c>
      <c r="O5721" s="71" t="str">
        <f>TRIM(UPPER(tbl_raw_data[[#This Row],[Outcome]]))</f>
        <v>WITHDRAW</v>
      </c>
      <c r="P5721" s="71" t="str">
        <f>TRIM(UPPER(tbl_raw_data[[#This Row],[Queue Name]]))</f>
        <v>CONSUMER EXISTING</v>
      </c>
      <c r="Q5721" s="71" t="str">
        <f>IF(tbl_raw_data[[#This Row],[time_taken_in_min]]&lt;=settings!$D$2,"SLA_MET","SLA_NOT_MET")</f>
        <v>SLA_MET</v>
      </c>
    </row>
    <row r="5722" spans="1:17" x14ac:dyDescent="0.3">
      <c r="A5722" s="45" t="s">
        <v>6685</v>
      </c>
      <c r="B5722" s="36">
        <v>45166.710231481484</v>
      </c>
      <c r="C5722" s="43">
        <v>45166.72388888889</v>
      </c>
      <c r="D5722" s="15" t="s">
        <v>47</v>
      </c>
      <c r="E5722" s="6" t="s">
        <v>8</v>
      </c>
      <c r="F5722" s="15" t="s">
        <v>114</v>
      </c>
      <c r="G5722" s="9"/>
      <c r="H5722" s="84" t="str">
        <f t="shared" si="89"/>
        <v>Reason Unknown</v>
      </c>
      <c r="I5722" s="63">
        <f>(tbl_raw_data[[#This Row],[Date Actioned]])-(tbl_raw_data[[#This Row],[Date Tagged]])</f>
        <v>1.3657407405844424E-2</v>
      </c>
      <c r="J5722" s="66">
        <f>HOUR(tbl_raw_data[[#This Row],[time_taken]])*60+MINUTE(tbl_raw_data[[#This Row],[time_taken]])+SECOND(tbl_raw_data[[#This Row],[time_taken]])/60</f>
        <v>19.666666666666668</v>
      </c>
      <c r="K5722" s="68">
        <f>DATE(YEAR(tbl_raw_data[[#This Row],[Date Actioned]]),MONTH(tbl_raw_data[[#This Row],[Date Actioned]]),DAY(tbl_raw_data[[#This Row],[Date Actioned]]))</f>
        <v>45166</v>
      </c>
      <c r="L5722" s="65" t="str">
        <f>UPPER(TEXT(tbl_raw_data[[#This Row],[updated_date]],"MMMM"))</f>
        <v>AUGUST</v>
      </c>
      <c r="M5722" s="65" t="str">
        <f>"WEEK "&amp;IF(ROUNDUP(DAY(tbl_raw_data[[#This Row],[updated_date]])/7,0)=5,4,ROUNDUP(DAY(tbl_raw_data[[#This Row],[updated_date]])/7,0))</f>
        <v>WEEK 4</v>
      </c>
      <c r="N5722" s="71" t="str">
        <f>UPPER(VLOOKUP(tbl_raw_data[[#This Row],[Analyst]],settings!$A$1:$B$15,2,0))</f>
        <v>FARDIN</v>
      </c>
      <c r="O5722" s="71" t="str">
        <f>TRIM(UPPER(tbl_raw_data[[#This Row],[Outcome]]))</f>
        <v>WITHDRAW</v>
      </c>
      <c r="P5722" s="71" t="str">
        <f>TRIM(UPPER(tbl_raw_data[[#This Row],[Queue Name]]))</f>
        <v>CONSUMER POST BUREAU</v>
      </c>
      <c r="Q5722" s="71" t="str">
        <f>IF(tbl_raw_data[[#This Row],[time_taken_in_min]]&lt;=settings!$D$2,"SLA_MET","SLA_NOT_MET")</f>
        <v>SLA_MET</v>
      </c>
    </row>
    <row r="5723" spans="1:17" x14ac:dyDescent="0.3">
      <c r="A5723" s="45" t="s">
        <v>6686</v>
      </c>
      <c r="B5723" s="36">
        <v>45166.71601851852</v>
      </c>
      <c r="C5723" s="43">
        <v>45166.726041666669</v>
      </c>
      <c r="D5723" s="15" t="s">
        <v>47</v>
      </c>
      <c r="E5723" s="6" t="s">
        <v>11</v>
      </c>
      <c r="F5723" s="15" t="s">
        <v>12</v>
      </c>
      <c r="G5723" s="9" t="s">
        <v>877</v>
      </c>
      <c r="H5723" s="84" t="str">
        <f t="shared" si="89"/>
        <v>Incomplete Details</v>
      </c>
      <c r="I5723" s="63">
        <f>(tbl_raw_data[[#This Row],[Date Actioned]])-(tbl_raw_data[[#This Row],[Date Tagged]])</f>
        <v>1.0023148148320615E-2</v>
      </c>
      <c r="J5723" s="66">
        <f>HOUR(tbl_raw_data[[#This Row],[time_taken]])*60+MINUTE(tbl_raw_data[[#This Row],[time_taken]])+SECOND(tbl_raw_data[[#This Row],[time_taken]])/60</f>
        <v>14.433333333333334</v>
      </c>
      <c r="K5723" s="68">
        <f>DATE(YEAR(tbl_raw_data[[#This Row],[Date Actioned]]),MONTH(tbl_raw_data[[#This Row],[Date Actioned]]),DAY(tbl_raw_data[[#This Row],[Date Actioned]]))</f>
        <v>45166</v>
      </c>
      <c r="L5723" s="65" t="str">
        <f>UPPER(TEXT(tbl_raw_data[[#This Row],[updated_date]],"MMMM"))</f>
        <v>AUGUST</v>
      </c>
      <c r="M5723" s="65" t="str">
        <f>"WEEK "&amp;IF(ROUNDUP(DAY(tbl_raw_data[[#This Row],[updated_date]])/7,0)=5,4,ROUNDUP(DAY(tbl_raw_data[[#This Row],[updated_date]])/7,0))</f>
        <v>WEEK 4</v>
      </c>
      <c r="N5723" s="71" t="str">
        <f>UPPER(VLOOKUP(tbl_raw_data[[#This Row],[Analyst]],settings!$A$1:$B$15,2,0))</f>
        <v>NITESH</v>
      </c>
      <c r="O5723" s="71" t="str">
        <f>TRIM(UPPER(tbl_raw_data[[#This Row],[Outcome]]))</f>
        <v>WITHDRAW</v>
      </c>
      <c r="P5723" s="71" t="str">
        <f>TRIM(UPPER(tbl_raw_data[[#This Row],[Queue Name]]))</f>
        <v>CONSUMER EXISTING</v>
      </c>
      <c r="Q5723" s="71" t="str">
        <f>IF(tbl_raw_data[[#This Row],[time_taken_in_min]]&lt;=settings!$D$2,"SLA_MET","SLA_NOT_MET")</f>
        <v>SLA_MET</v>
      </c>
    </row>
    <row r="5724" spans="1:17" x14ac:dyDescent="0.3">
      <c r="A5724" s="45" t="s">
        <v>6687</v>
      </c>
      <c r="B5724" s="36">
        <v>45166.719236111108</v>
      </c>
      <c r="C5724" s="43">
        <v>45166.729444444441</v>
      </c>
      <c r="D5724" s="15" t="s">
        <v>47</v>
      </c>
      <c r="E5724" s="6" t="s">
        <v>8</v>
      </c>
      <c r="F5724" s="15" t="s">
        <v>114</v>
      </c>
      <c r="G5724" s="9"/>
      <c r="H5724" s="84" t="str">
        <f t="shared" si="89"/>
        <v>Reason Unknown</v>
      </c>
      <c r="I5724" s="63">
        <f>(tbl_raw_data[[#This Row],[Date Actioned]])-(tbl_raw_data[[#This Row],[Date Tagged]])</f>
        <v>1.0208333333139308E-2</v>
      </c>
      <c r="J5724" s="66">
        <f>HOUR(tbl_raw_data[[#This Row],[time_taken]])*60+MINUTE(tbl_raw_data[[#This Row],[time_taken]])+SECOND(tbl_raw_data[[#This Row],[time_taken]])/60</f>
        <v>14.7</v>
      </c>
      <c r="K5724" s="68">
        <f>DATE(YEAR(tbl_raw_data[[#This Row],[Date Actioned]]),MONTH(tbl_raw_data[[#This Row],[Date Actioned]]),DAY(tbl_raw_data[[#This Row],[Date Actioned]]))</f>
        <v>45166</v>
      </c>
      <c r="L5724" s="65" t="str">
        <f>UPPER(TEXT(tbl_raw_data[[#This Row],[updated_date]],"MMMM"))</f>
        <v>AUGUST</v>
      </c>
      <c r="M5724" s="65" t="str">
        <f>"WEEK "&amp;IF(ROUNDUP(DAY(tbl_raw_data[[#This Row],[updated_date]])/7,0)=5,4,ROUNDUP(DAY(tbl_raw_data[[#This Row],[updated_date]])/7,0))</f>
        <v>WEEK 4</v>
      </c>
      <c r="N5724" s="71" t="str">
        <f>UPPER(VLOOKUP(tbl_raw_data[[#This Row],[Analyst]],settings!$A$1:$B$15,2,0))</f>
        <v>FARDIN</v>
      </c>
      <c r="O5724" s="71" t="str">
        <f>TRIM(UPPER(tbl_raw_data[[#This Row],[Outcome]]))</f>
        <v>WITHDRAW</v>
      </c>
      <c r="P5724" s="71" t="str">
        <f>TRIM(UPPER(tbl_raw_data[[#This Row],[Queue Name]]))</f>
        <v>CONSUMER POST BUREAU</v>
      </c>
      <c r="Q5724" s="71" t="str">
        <f>IF(tbl_raw_data[[#This Row],[time_taken_in_min]]&lt;=settings!$D$2,"SLA_MET","SLA_NOT_MET")</f>
        <v>SLA_MET</v>
      </c>
    </row>
    <row r="5725" spans="1:17" x14ac:dyDescent="0.3">
      <c r="A5725" s="45" t="s">
        <v>6688</v>
      </c>
      <c r="B5725" s="36">
        <v>45166.726655092592</v>
      </c>
      <c r="C5725" s="43">
        <v>45166.73810185185</v>
      </c>
      <c r="D5725" s="15" t="s">
        <v>47</v>
      </c>
      <c r="E5725" s="6" t="s">
        <v>8</v>
      </c>
      <c r="F5725" s="15" t="s">
        <v>114</v>
      </c>
      <c r="G5725" s="9"/>
      <c r="H5725" s="84" t="str">
        <f t="shared" si="89"/>
        <v>Reason Unknown</v>
      </c>
      <c r="I5725" s="63">
        <f>(tbl_raw_data[[#This Row],[Date Actioned]])-(tbl_raw_data[[#This Row],[Date Tagged]])</f>
        <v>1.1446759257523809E-2</v>
      </c>
      <c r="J5725" s="66">
        <f>HOUR(tbl_raw_data[[#This Row],[time_taken]])*60+MINUTE(tbl_raw_data[[#This Row],[time_taken]])+SECOND(tbl_raw_data[[#This Row],[time_taken]])/60</f>
        <v>16.483333333333334</v>
      </c>
      <c r="K5725" s="68">
        <f>DATE(YEAR(tbl_raw_data[[#This Row],[Date Actioned]]),MONTH(tbl_raw_data[[#This Row],[Date Actioned]]),DAY(tbl_raw_data[[#This Row],[Date Actioned]]))</f>
        <v>45166</v>
      </c>
      <c r="L5725" s="65" t="str">
        <f>UPPER(TEXT(tbl_raw_data[[#This Row],[updated_date]],"MMMM"))</f>
        <v>AUGUST</v>
      </c>
      <c r="M5725" s="65" t="str">
        <f>"WEEK "&amp;IF(ROUNDUP(DAY(tbl_raw_data[[#This Row],[updated_date]])/7,0)=5,4,ROUNDUP(DAY(tbl_raw_data[[#This Row],[updated_date]])/7,0))</f>
        <v>WEEK 4</v>
      </c>
      <c r="N5725" s="71" t="str">
        <f>UPPER(VLOOKUP(tbl_raw_data[[#This Row],[Analyst]],settings!$A$1:$B$15,2,0))</f>
        <v>FARDIN</v>
      </c>
      <c r="O5725" s="71" t="str">
        <f>TRIM(UPPER(tbl_raw_data[[#This Row],[Outcome]]))</f>
        <v>WITHDRAW</v>
      </c>
      <c r="P5725" s="71" t="str">
        <f>TRIM(UPPER(tbl_raw_data[[#This Row],[Queue Name]]))</f>
        <v>CONSUMER POST BUREAU</v>
      </c>
      <c r="Q5725" s="71" t="str">
        <f>IF(tbl_raw_data[[#This Row],[time_taken_in_min]]&lt;=settings!$D$2,"SLA_MET","SLA_NOT_MET")</f>
        <v>SLA_MET</v>
      </c>
    </row>
    <row r="5726" spans="1:17" x14ac:dyDescent="0.3">
      <c r="A5726" s="45" t="s">
        <v>6689</v>
      </c>
      <c r="B5726" s="36">
        <v>45166.731342592589</v>
      </c>
      <c r="C5726" s="43">
        <v>45166.745856481481</v>
      </c>
      <c r="D5726" s="15" t="s">
        <v>47</v>
      </c>
      <c r="E5726" s="6" t="s">
        <v>18</v>
      </c>
      <c r="F5726" s="15" t="s">
        <v>12</v>
      </c>
      <c r="G5726" s="9" t="s">
        <v>878</v>
      </c>
      <c r="H5726" s="84" t="str">
        <f t="shared" si="89"/>
        <v>Incomplete Details</v>
      </c>
      <c r="I5726" s="63">
        <f>(tbl_raw_data[[#This Row],[Date Actioned]])-(tbl_raw_data[[#This Row],[Date Tagged]])</f>
        <v>1.4513888891087845E-2</v>
      </c>
      <c r="J5726" s="66">
        <f>HOUR(tbl_raw_data[[#This Row],[time_taken]])*60+MINUTE(tbl_raw_data[[#This Row],[time_taken]])+SECOND(tbl_raw_data[[#This Row],[time_taken]])/60</f>
        <v>20.9</v>
      </c>
      <c r="K5726" s="68">
        <f>DATE(YEAR(tbl_raw_data[[#This Row],[Date Actioned]]),MONTH(tbl_raw_data[[#This Row],[Date Actioned]]),DAY(tbl_raw_data[[#This Row],[Date Actioned]]))</f>
        <v>45166</v>
      </c>
      <c r="L5726" s="65" t="str">
        <f>UPPER(TEXT(tbl_raw_data[[#This Row],[updated_date]],"MMMM"))</f>
        <v>AUGUST</v>
      </c>
      <c r="M5726" s="65" t="str">
        <f>"WEEK "&amp;IF(ROUNDUP(DAY(tbl_raw_data[[#This Row],[updated_date]])/7,0)=5,4,ROUNDUP(DAY(tbl_raw_data[[#This Row],[updated_date]])/7,0))</f>
        <v>WEEK 4</v>
      </c>
      <c r="N5726" s="71" t="str">
        <f>UPPER(VLOOKUP(tbl_raw_data[[#This Row],[Analyst]],settings!$A$1:$B$15,2,0))</f>
        <v>NITESH</v>
      </c>
      <c r="O5726" s="71" t="str">
        <f>TRIM(UPPER(tbl_raw_data[[#This Row],[Outcome]]))</f>
        <v>WITHDRAW</v>
      </c>
      <c r="P5726" s="71" t="str">
        <f>TRIM(UPPER(tbl_raw_data[[#This Row],[Queue Name]]))</f>
        <v>CONSUMER PRE BUREAU</v>
      </c>
      <c r="Q5726" s="71" t="str">
        <f>IF(tbl_raw_data[[#This Row],[time_taken_in_min]]&lt;=settings!$D$2,"SLA_MET","SLA_NOT_MET")</f>
        <v>SLA_NOT_MET</v>
      </c>
    </row>
    <row r="5727" spans="1:17" x14ac:dyDescent="0.3">
      <c r="A5727" s="45" t="s">
        <v>6690</v>
      </c>
      <c r="B5727" s="36">
        <v>45166.737870370373</v>
      </c>
      <c r="C5727" s="43">
        <v>45166.74591435185</v>
      </c>
      <c r="D5727" s="15" t="s">
        <v>47</v>
      </c>
      <c r="E5727" s="6" t="s">
        <v>11</v>
      </c>
      <c r="F5727" s="15" t="s">
        <v>14</v>
      </c>
      <c r="G5727" s="9" t="s">
        <v>667</v>
      </c>
      <c r="H5727" s="84" t="str">
        <f t="shared" si="89"/>
        <v>Incomplete Details</v>
      </c>
      <c r="I5727" s="63">
        <f>(tbl_raw_data[[#This Row],[Date Actioned]])-(tbl_raw_data[[#This Row],[Date Tagged]])</f>
        <v>8.0439814773853868E-3</v>
      </c>
      <c r="J5727" s="66">
        <f>HOUR(tbl_raw_data[[#This Row],[time_taken]])*60+MINUTE(tbl_raw_data[[#This Row],[time_taken]])+SECOND(tbl_raw_data[[#This Row],[time_taken]])/60</f>
        <v>11.583333333333334</v>
      </c>
      <c r="K5727" s="68">
        <f>DATE(YEAR(tbl_raw_data[[#This Row],[Date Actioned]]),MONTH(tbl_raw_data[[#This Row],[Date Actioned]]),DAY(tbl_raw_data[[#This Row],[Date Actioned]]))</f>
        <v>45166</v>
      </c>
      <c r="L5727" s="65" t="str">
        <f>UPPER(TEXT(tbl_raw_data[[#This Row],[updated_date]],"MMMM"))</f>
        <v>AUGUST</v>
      </c>
      <c r="M5727" s="65" t="str">
        <f>"WEEK "&amp;IF(ROUNDUP(DAY(tbl_raw_data[[#This Row],[updated_date]])/7,0)=5,4,ROUNDUP(DAY(tbl_raw_data[[#This Row],[updated_date]])/7,0))</f>
        <v>WEEK 4</v>
      </c>
      <c r="N5727" s="71" t="str">
        <f>UPPER(VLOOKUP(tbl_raw_data[[#This Row],[Analyst]],settings!$A$1:$B$15,2,0))</f>
        <v>CAMROON</v>
      </c>
      <c r="O5727" s="71" t="str">
        <f>TRIM(UPPER(tbl_raw_data[[#This Row],[Outcome]]))</f>
        <v>WITHDRAW</v>
      </c>
      <c r="P5727" s="71" t="str">
        <f>TRIM(UPPER(tbl_raw_data[[#This Row],[Queue Name]]))</f>
        <v>CONSUMER EXISTING</v>
      </c>
      <c r="Q5727" s="71" t="str">
        <f>IF(tbl_raw_data[[#This Row],[time_taken_in_min]]&lt;=settings!$D$2,"SLA_MET","SLA_NOT_MET")</f>
        <v>SLA_MET</v>
      </c>
    </row>
    <row r="5728" spans="1:17" x14ac:dyDescent="0.3">
      <c r="A5728" s="45" t="s">
        <v>6691</v>
      </c>
      <c r="B5728" s="36">
        <v>45166.740601851852</v>
      </c>
      <c r="C5728" s="43">
        <v>45166.746921296297</v>
      </c>
      <c r="D5728" s="15" t="s">
        <v>47</v>
      </c>
      <c r="E5728" s="6" t="s">
        <v>11</v>
      </c>
      <c r="F5728" s="15" t="s">
        <v>114</v>
      </c>
      <c r="G5728" s="9" t="s">
        <v>705</v>
      </c>
      <c r="H5728" s="84" t="str">
        <f t="shared" si="89"/>
        <v>Overdue Bill</v>
      </c>
      <c r="I5728" s="63">
        <f>(tbl_raw_data[[#This Row],[Date Actioned]])-(tbl_raw_data[[#This Row],[Date Tagged]])</f>
        <v>6.3194444446708076E-3</v>
      </c>
      <c r="J5728" s="66">
        <f>HOUR(tbl_raw_data[[#This Row],[time_taken]])*60+MINUTE(tbl_raw_data[[#This Row],[time_taken]])+SECOND(tbl_raw_data[[#This Row],[time_taken]])/60</f>
        <v>9.1</v>
      </c>
      <c r="K5728" s="68">
        <f>DATE(YEAR(tbl_raw_data[[#This Row],[Date Actioned]]),MONTH(tbl_raw_data[[#This Row],[Date Actioned]]),DAY(tbl_raw_data[[#This Row],[Date Actioned]]))</f>
        <v>45166</v>
      </c>
      <c r="L5728" s="65" t="str">
        <f>UPPER(TEXT(tbl_raw_data[[#This Row],[updated_date]],"MMMM"))</f>
        <v>AUGUST</v>
      </c>
      <c r="M5728" s="65" t="str">
        <f>"WEEK "&amp;IF(ROUNDUP(DAY(tbl_raw_data[[#This Row],[updated_date]])/7,0)=5,4,ROUNDUP(DAY(tbl_raw_data[[#This Row],[updated_date]])/7,0))</f>
        <v>WEEK 4</v>
      </c>
      <c r="N5728" s="71" t="str">
        <f>UPPER(VLOOKUP(tbl_raw_data[[#This Row],[Analyst]],settings!$A$1:$B$15,2,0))</f>
        <v>FARDIN</v>
      </c>
      <c r="O5728" s="71" t="str">
        <f>TRIM(UPPER(tbl_raw_data[[#This Row],[Outcome]]))</f>
        <v>WITHDRAW</v>
      </c>
      <c r="P5728" s="71" t="str">
        <f>TRIM(UPPER(tbl_raw_data[[#This Row],[Queue Name]]))</f>
        <v>CONSUMER EXISTING</v>
      </c>
      <c r="Q5728" s="71" t="str">
        <f>IF(tbl_raw_data[[#This Row],[time_taken_in_min]]&lt;=settings!$D$2,"SLA_MET","SLA_NOT_MET")</f>
        <v>SLA_MET</v>
      </c>
    </row>
    <row r="5729" spans="1:17" x14ac:dyDescent="0.3">
      <c r="A5729" s="45" t="s">
        <v>6692</v>
      </c>
      <c r="B5729" s="36">
        <v>45166.746377314812</v>
      </c>
      <c r="C5729" s="43">
        <v>45166.752222222225</v>
      </c>
      <c r="D5729" s="15" t="s">
        <v>47</v>
      </c>
      <c r="E5729" s="6" t="s">
        <v>8</v>
      </c>
      <c r="F5729" s="15" t="s">
        <v>14</v>
      </c>
      <c r="G5729" s="9" t="s">
        <v>667</v>
      </c>
      <c r="H5729" s="84" t="str">
        <f t="shared" si="89"/>
        <v>Incomplete Details</v>
      </c>
      <c r="I5729" s="63">
        <f>(tbl_raw_data[[#This Row],[Date Actioned]])-(tbl_raw_data[[#This Row],[Date Tagged]])</f>
        <v>5.8449074131203815E-3</v>
      </c>
      <c r="J5729" s="66">
        <f>HOUR(tbl_raw_data[[#This Row],[time_taken]])*60+MINUTE(tbl_raw_data[[#This Row],[time_taken]])+SECOND(tbl_raw_data[[#This Row],[time_taken]])/60</f>
        <v>8.4166666666666661</v>
      </c>
      <c r="K5729" s="68">
        <f>DATE(YEAR(tbl_raw_data[[#This Row],[Date Actioned]]),MONTH(tbl_raw_data[[#This Row],[Date Actioned]]),DAY(tbl_raw_data[[#This Row],[Date Actioned]]))</f>
        <v>45166</v>
      </c>
      <c r="L5729" s="65" t="str">
        <f>UPPER(TEXT(tbl_raw_data[[#This Row],[updated_date]],"MMMM"))</f>
        <v>AUGUST</v>
      </c>
      <c r="M5729" s="65" t="str">
        <f>"WEEK "&amp;IF(ROUNDUP(DAY(tbl_raw_data[[#This Row],[updated_date]])/7,0)=5,4,ROUNDUP(DAY(tbl_raw_data[[#This Row],[updated_date]])/7,0))</f>
        <v>WEEK 4</v>
      </c>
      <c r="N5729" s="71" t="str">
        <f>UPPER(VLOOKUP(tbl_raw_data[[#This Row],[Analyst]],settings!$A$1:$B$15,2,0))</f>
        <v>CAMROON</v>
      </c>
      <c r="O5729" s="71" t="str">
        <f>TRIM(UPPER(tbl_raw_data[[#This Row],[Outcome]]))</f>
        <v>WITHDRAW</v>
      </c>
      <c r="P5729" s="71" t="str">
        <f>TRIM(UPPER(tbl_raw_data[[#This Row],[Queue Name]]))</f>
        <v>CONSUMER POST BUREAU</v>
      </c>
      <c r="Q5729" s="71" t="str">
        <f>IF(tbl_raw_data[[#This Row],[time_taken_in_min]]&lt;=settings!$D$2,"SLA_MET","SLA_NOT_MET")</f>
        <v>SLA_MET</v>
      </c>
    </row>
    <row r="5730" spans="1:17" x14ac:dyDescent="0.3">
      <c r="A5730" s="45" t="s">
        <v>6693</v>
      </c>
      <c r="B5730" s="36">
        <v>45166.766192129631</v>
      </c>
      <c r="C5730" s="43">
        <v>45166.782916666663</v>
      </c>
      <c r="D5730" s="15" t="s">
        <v>47</v>
      </c>
      <c r="E5730" s="6" t="s">
        <v>11</v>
      </c>
      <c r="F5730" s="15" t="s">
        <v>114</v>
      </c>
      <c r="G5730" s="9" t="s">
        <v>705</v>
      </c>
      <c r="H5730" s="84" t="str">
        <f t="shared" si="89"/>
        <v>Overdue Bill</v>
      </c>
      <c r="I5730" s="63">
        <f>(tbl_raw_data[[#This Row],[Date Actioned]])-(tbl_raw_data[[#This Row],[Date Tagged]])</f>
        <v>1.6724537032132503E-2</v>
      </c>
      <c r="J5730" s="66">
        <f>HOUR(tbl_raw_data[[#This Row],[time_taken]])*60+MINUTE(tbl_raw_data[[#This Row],[time_taken]])+SECOND(tbl_raw_data[[#This Row],[time_taken]])/60</f>
        <v>24.083333333333332</v>
      </c>
      <c r="K5730" s="68">
        <f>DATE(YEAR(tbl_raw_data[[#This Row],[Date Actioned]]),MONTH(tbl_raw_data[[#This Row],[Date Actioned]]),DAY(tbl_raw_data[[#This Row],[Date Actioned]]))</f>
        <v>45166</v>
      </c>
      <c r="L5730" s="65" t="str">
        <f>UPPER(TEXT(tbl_raw_data[[#This Row],[updated_date]],"MMMM"))</f>
        <v>AUGUST</v>
      </c>
      <c r="M5730" s="65" t="str">
        <f>"WEEK "&amp;IF(ROUNDUP(DAY(tbl_raw_data[[#This Row],[updated_date]])/7,0)=5,4,ROUNDUP(DAY(tbl_raw_data[[#This Row],[updated_date]])/7,0))</f>
        <v>WEEK 4</v>
      </c>
      <c r="N5730" s="71" t="str">
        <f>UPPER(VLOOKUP(tbl_raw_data[[#This Row],[Analyst]],settings!$A$1:$B$15,2,0))</f>
        <v>FARDIN</v>
      </c>
      <c r="O5730" s="71" t="str">
        <f>TRIM(UPPER(tbl_raw_data[[#This Row],[Outcome]]))</f>
        <v>WITHDRAW</v>
      </c>
      <c r="P5730" s="71" t="str">
        <f>TRIM(UPPER(tbl_raw_data[[#This Row],[Queue Name]]))</f>
        <v>CONSUMER EXISTING</v>
      </c>
      <c r="Q5730" s="71" t="str">
        <f>IF(tbl_raw_data[[#This Row],[time_taken_in_min]]&lt;=settings!$D$2,"SLA_MET","SLA_NOT_MET")</f>
        <v>SLA_NOT_MET</v>
      </c>
    </row>
    <row r="5731" spans="1:17" x14ac:dyDescent="0.3">
      <c r="A5731" s="45" t="s">
        <v>6694</v>
      </c>
      <c r="B5731" s="36">
        <v>45166.766909722224</v>
      </c>
      <c r="C5731" s="43">
        <v>45166.775289351855</v>
      </c>
      <c r="D5731" s="15" t="s">
        <v>47</v>
      </c>
      <c r="E5731" s="6" t="s">
        <v>8</v>
      </c>
      <c r="F5731" s="15" t="s">
        <v>19</v>
      </c>
      <c r="G5731" s="9" t="s">
        <v>879</v>
      </c>
      <c r="H5731" s="84" t="str">
        <f t="shared" si="89"/>
        <v>Incorrect Details</v>
      </c>
      <c r="I5731" s="63">
        <f>(tbl_raw_data[[#This Row],[Date Actioned]])-(tbl_raw_data[[#This Row],[Date Tagged]])</f>
        <v>8.3796296312357299E-3</v>
      </c>
      <c r="J5731" s="66">
        <f>HOUR(tbl_raw_data[[#This Row],[time_taken]])*60+MINUTE(tbl_raw_data[[#This Row],[time_taken]])+SECOND(tbl_raw_data[[#This Row],[time_taken]])/60</f>
        <v>12.066666666666666</v>
      </c>
      <c r="K5731" s="68">
        <f>DATE(YEAR(tbl_raw_data[[#This Row],[Date Actioned]]),MONTH(tbl_raw_data[[#This Row],[Date Actioned]]),DAY(tbl_raw_data[[#This Row],[Date Actioned]]))</f>
        <v>45166</v>
      </c>
      <c r="L5731" s="65" t="str">
        <f>UPPER(TEXT(tbl_raw_data[[#This Row],[updated_date]],"MMMM"))</f>
        <v>AUGUST</v>
      </c>
      <c r="M5731" s="65" t="str">
        <f>"WEEK "&amp;IF(ROUNDUP(DAY(tbl_raw_data[[#This Row],[updated_date]])/7,0)=5,4,ROUNDUP(DAY(tbl_raw_data[[#This Row],[updated_date]])/7,0))</f>
        <v>WEEK 4</v>
      </c>
      <c r="N5731" s="71" t="str">
        <f>UPPER(VLOOKUP(tbl_raw_data[[#This Row],[Analyst]],settings!$A$1:$B$15,2,0))</f>
        <v>NAVED</v>
      </c>
      <c r="O5731" s="71" t="str">
        <f>TRIM(UPPER(tbl_raw_data[[#This Row],[Outcome]]))</f>
        <v>WITHDRAW</v>
      </c>
      <c r="P5731" s="71" t="str">
        <f>TRIM(UPPER(tbl_raw_data[[#This Row],[Queue Name]]))</f>
        <v>CONSUMER POST BUREAU</v>
      </c>
      <c r="Q5731" s="71" t="str">
        <f>IF(tbl_raw_data[[#This Row],[time_taken_in_min]]&lt;=settings!$D$2,"SLA_MET","SLA_NOT_MET")</f>
        <v>SLA_MET</v>
      </c>
    </row>
    <row r="5732" spans="1:17" x14ac:dyDescent="0.3">
      <c r="A5732" s="45" t="s">
        <v>6695</v>
      </c>
      <c r="B5732" s="36">
        <v>45166.770312499997</v>
      </c>
      <c r="C5732" s="43">
        <v>45166.774178240739</v>
      </c>
      <c r="D5732" s="15" t="s">
        <v>47</v>
      </c>
      <c r="E5732" s="6" t="s">
        <v>18</v>
      </c>
      <c r="F5732" s="15" t="s">
        <v>14</v>
      </c>
      <c r="G5732" s="9" t="s">
        <v>706</v>
      </c>
      <c r="H5732" s="84" t="str">
        <f t="shared" si="89"/>
        <v>Incomplete Details</v>
      </c>
      <c r="I5732" s="63">
        <f>(tbl_raw_data[[#This Row],[Date Actioned]])-(tbl_raw_data[[#This Row],[Date Tagged]])</f>
        <v>3.8657407421851531E-3</v>
      </c>
      <c r="J5732" s="66">
        <f>HOUR(tbl_raw_data[[#This Row],[time_taken]])*60+MINUTE(tbl_raw_data[[#This Row],[time_taken]])+SECOND(tbl_raw_data[[#This Row],[time_taken]])/60</f>
        <v>5.5666666666666664</v>
      </c>
      <c r="K5732" s="68">
        <f>DATE(YEAR(tbl_raw_data[[#This Row],[Date Actioned]]),MONTH(tbl_raw_data[[#This Row],[Date Actioned]]),DAY(tbl_raw_data[[#This Row],[Date Actioned]]))</f>
        <v>45166</v>
      </c>
      <c r="L5732" s="65" t="str">
        <f>UPPER(TEXT(tbl_raw_data[[#This Row],[updated_date]],"MMMM"))</f>
        <v>AUGUST</v>
      </c>
      <c r="M5732" s="65" t="str">
        <f>"WEEK "&amp;IF(ROUNDUP(DAY(tbl_raw_data[[#This Row],[updated_date]])/7,0)=5,4,ROUNDUP(DAY(tbl_raw_data[[#This Row],[updated_date]])/7,0))</f>
        <v>WEEK 4</v>
      </c>
      <c r="N5732" s="71" t="str">
        <f>UPPER(VLOOKUP(tbl_raw_data[[#This Row],[Analyst]],settings!$A$1:$B$15,2,0))</f>
        <v>CAMROON</v>
      </c>
      <c r="O5732" s="71" t="str">
        <f>TRIM(UPPER(tbl_raw_data[[#This Row],[Outcome]]))</f>
        <v>WITHDRAW</v>
      </c>
      <c r="P5732" s="71" t="str">
        <f>TRIM(UPPER(tbl_raw_data[[#This Row],[Queue Name]]))</f>
        <v>CONSUMER PRE BUREAU</v>
      </c>
      <c r="Q5732" s="71" t="str">
        <f>IF(tbl_raw_data[[#This Row],[time_taken_in_min]]&lt;=settings!$D$2,"SLA_MET","SLA_NOT_MET")</f>
        <v>SLA_MET</v>
      </c>
    </row>
    <row r="5733" spans="1:17" x14ac:dyDescent="0.3">
      <c r="A5733" s="45" t="s">
        <v>6696</v>
      </c>
      <c r="B5733" s="36">
        <v>45166.774386574078</v>
      </c>
      <c r="C5733" s="43">
        <v>45166.782847222225</v>
      </c>
      <c r="D5733" s="15" t="s">
        <v>47</v>
      </c>
      <c r="E5733" s="6" t="s">
        <v>18</v>
      </c>
      <c r="F5733" s="15" t="s">
        <v>14</v>
      </c>
      <c r="G5733" s="9" t="s">
        <v>667</v>
      </c>
      <c r="H5733" s="84" t="str">
        <f t="shared" si="89"/>
        <v>Incomplete Details</v>
      </c>
      <c r="I5733" s="63">
        <f>(tbl_raw_data[[#This Row],[Date Actioned]])-(tbl_raw_data[[#This Row],[Date Tagged]])</f>
        <v>8.4606481468654238E-3</v>
      </c>
      <c r="J5733" s="66">
        <f>HOUR(tbl_raw_data[[#This Row],[time_taken]])*60+MINUTE(tbl_raw_data[[#This Row],[time_taken]])+SECOND(tbl_raw_data[[#This Row],[time_taken]])/60</f>
        <v>12.183333333333334</v>
      </c>
      <c r="K5733" s="68">
        <f>DATE(YEAR(tbl_raw_data[[#This Row],[Date Actioned]]),MONTH(tbl_raw_data[[#This Row],[Date Actioned]]),DAY(tbl_raw_data[[#This Row],[Date Actioned]]))</f>
        <v>45166</v>
      </c>
      <c r="L5733" s="65" t="str">
        <f>UPPER(TEXT(tbl_raw_data[[#This Row],[updated_date]],"MMMM"))</f>
        <v>AUGUST</v>
      </c>
      <c r="M5733" s="65" t="str">
        <f>"WEEK "&amp;IF(ROUNDUP(DAY(tbl_raw_data[[#This Row],[updated_date]])/7,0)=5,4,ROUNDUP(DAY(tbl_raw_data[[#This Row],[updated_date]])/7,0))</f>
        <v>WEEK 4</v>
      </c>
      <c r="N5733" s="71" t="str">
        <f>UPPER(VLOOKUP(tbl_raw_data[[#This Row],[Analyst]],settings!$A$1:$B$15,2,0))</f>
        <v>CAMROON</v>
      </c>
      <c r="O5733" s="71" t="str">
        <f>TRIM(UPPER(tbl_raw_data[[#This Row],[Outcome]]))</f>
        <v>WITHDRAW</v>
      </c>
      <c r="P5733" s="71" t="str">
        <f>TRIM(UPPER(tbl_raw_data[[#This Row],[Queue Name]]))</f>
        <v>CONSUMER PRE BUREAU</v>
      </c>
      <c r="Q5733" s="71" t="str">
        <f>IF(tbl_raw_data[[#This Row],[time_taken_in_min]]&lt;=settings!$D$2,"SLA_MET","SLA_NOT_MET")</f>
        <v>SLA_MET</v>
      </c>
    </row>
    <row r="5734" spans="1:17" x14ac:dyDescent="0.3">
      <c r="A5734" s="45" t="s">
        <v>6697</v>
      </c>
      <c r="B5734" s="36">
        <v>45166.781331018516</v>
      </c>
      <c r="C5734" s="43">
        <v>45166.785497685189</v>
      </c>
      <c r="D5734" s="15" t="s">
        <v>47</v>
      </c>
      <c r="E5734" s="6" t="s">
        <v>18</v>
      </c>
      <c r="F5734" s="15" t="s">
        <v>14</v>
      </c>
      <c r="G5734" s="9" t="s">
        <v>880</v>
      </c>
      <c r="H5734" s="84" t="str">
        <f t="shared" si="89"/>
        <v>Incorrect Details</v>
      </c>
      <c r="I5734" s="63">
        <f>(tbl_raw_data[[#This Row],[Date Actioned]])-(tbl_raw_data[[#This Row],[Date Tagged]])</f>
        <v>4.1666666729724966E-3</v>
      </c>
      <c r="J5734" s="66">
        <f>HOUR(tbl_raw_data[[#This Row],[time_taken]])*60+MINUTE(tbl_raw_data[[#This Row],[time_taken]])+SECOND(tbl_raw_data[[#This Row],[time_taken]])/60</f>
        <v>6</v>
      </c>
      <c r="K5734" s="68">
        <f>DATE(YEAR(tbl_raw_data[[#This Row],[Date Actioned]]),MONTH(tbl_raw_data[[#This Row],[Date Actioned]]),DAY(tbl_raw_data[[#This Row],[Date Actioned]]))</f>
        <v>45166</v>
      </c>
      <c r="L5734" s="65" t="str">
        <f>UPPER(TEXT(tbl_raw_data[[#This Row],[updated_date]],"MMMM"))</f>
        <v>AUGUST</v>
      </c>
      <c r="M5734" s="65" t="str">
        <f>"WEEK "&amp;IF(ROUNDUP(DAY(tbl_raw_data[[#This Row],[updated_date]])/7,0)=5,4,ROUNDUP(DAY(tbl_raw_data[[#This Row],[updated_date]])/7,0))</f>
        <v>WEEK 4</v>
      </c>
      <c r="N5734" s="71" t="str">
        <f>UPPER(VLOOKUP(tbl_raw_data[[#This Row],[Analyst]],settings!$A$1:$B$15,2,0))</f>
        <v>CAMROON</v>
      </c>
      <c r="O5734" s="71" t="str">
        <f>TRIM(UPPER(tbl_raw_data[[#This Row],[Outcome]]))</f>
        <v>WITHDRAW</v>
      </c>
      <c r="P5734" s="71" t="str">
        <f>TRIM(UPPER(tbl_raw_data[[#This Row],[Queue Name]]))</f>
        <v>CONSUMER PRE BUREAU</v>
      </c>
      <c r="Q5734" s="71" t="str">
        <f>IF(tbl_raw_data[[#This Row],[time_taken_in_min]]&lt;=settings!$D$2,"SLA_MET","SLA_NOT_MET")</f>
        <v>SLA_MET</v>
      </c>
    </row>
    <row r="5735" spans="1:17" x14ac:dyDescent="0.3">
      <c r="A5735" s="45" t="s">
        <v>6698</v>
      </c>
      <c r="B5735" s="36">
        <v>45166.787627314814</v>
      </c>
      <c r="C5735" s="43">
        <v>45166.792291666665</v>
      </c>
      <c r="D5735" s="15" t="s">
        <v>47</v>
      </c>
      <c r="E5735" s="6" t="s">
        <v>8</v>
      </c>
      <c r="F5735" s="15" t="s">
        <v>17</v>
      </c>
      <c r="G5735" s="9"/>
      <c r="H5735" s="84" t="str">
        <f t="shared" si="89"/>
        <v>Reason Unknown</v>
      </c>
      <c r="I5735" s="63">
        <f>(tbl_raw_data[[#This Row],[Date Actioned]])-(tbl_raw_data[[#This Row],[Date Tagged]])</f>
        <v>4.6643518508062698E-3</v>
      </c>
      <c r="J5735" s="66">
        <f>HOUR(tbl_raw_data[[#This Row],[time_taken]])*60+MINUTE(tbl_raw_data[[#This Row],[time_taken]])+SECOND(tbl_raw_data[[#This Row],[time_taken]])/60</f>
        <v>6.7166666666666668</v>
      </c>
      <c r="K5735" s="68">
        <f>DATE(YEAR(tbl_raw_data[[#This Row],[Date Actioned]]),MONTH(tbl_raw_data[[#This Row],[Date Actioned]]),DAY(tbl_raw_data[[#This Row],[Date Actioned]]))</f>
        <v>45166</v>
      </c>
      <c r="L5735" s="65" t="str">
        <f>UPPER(TEXT(tbl_raw_data[[#This Row],[updated_date]],"MMMM"))</f>
        <v>AUGUST</v>
      </c>
      <c r="M5735" s="65" t="str">
        <f>"WEEK "&amp;IF(ROUNDUP(DAY(tbl_raw_data[[#This Row],[updated_date]])/7,0)=5,4,ROUNDUP(DAY(tbl_raw_data[[#This Row],[updated_date]])/7,0))</f>
        <v>WEEK 4</v>
      </c>
      <c r="N5735" s="71" t="str">
        <f>UPPER(VLOOKUP(tbl_raw_data[[#This Row],[Analyst]],settings!$A$1:$B$15,2,0))</f>
        <v>MERCEDES</v>
      </c>
      <c r="O5735" s="71" t="str">
        <f>TRIM(UPPER(tbl_raw_data[[#This Row],[Outcome]]))</f>
        <v>WITHDRAW</v>
      </c>
      <c r="P5735" s="71" t="str">
        <f>TRIM(UPPER(tbl_raw_data[[#This Row],[Queue Name]]))</f>
        <v>CONSUMER POST BUREAU</v>
      </c>
      <c r="Q5735" s="71" t="str">
        <f>IF(tbl_raw_data[[#This Row],[time_taken_in_min]]&lt;=settings!$D$2,"SLA_MET","SLA_NOT_MET")</f>
        <v>SLA_MET</v>
      </c>
    </row>
    <row r="5736" spans="1:17" x14ac:dyDescent="0.3">
      <c r="A5736" s="45" t="s">
        <v>6699</v>
      </c>
      <c r="B5736" s="36">
        <v>45166.790208333332</v>
      </c>
      <c r="C5736" s="43">
        <v>45166.793946759259</v>
      </c>
      <c r="D5736" s="15" t="s">
        <v>47</v>
      </c>
      <c r="E5736" s="6" t="s">
        <v>18</v>
      </c>
      <c r="F5736" s="15" t="s">
        <v>14</v>
      </c>
      <c r="G5736" s="9" t="s">
        <v>706</v>
      </c>
      <c r="H5736" s="84" t="str">
        <f t="shared" si="89"/>
        <v>Incomplete Details</v>
      </c>
      <c r="I5736" s="63">
        <f>(tbl_raw_data[[#This Row],[Date Actioned]])-(tbl_raw_data[[#This Row],[Date Tagged]])</f>
        <v>3.7384259267128073E-3</v>
      </c>
      <c r="J5736" s="66">
        <f>HOUR(tbl_raw_data[[#This Row],[time_taken]])*60+MINUTE(tbl_raw_data[[#This Row],[time_taken]])+SECOND(tbl_raw_data[[#This Row],[time_taken]])/60</f>
        <v>5.3833333333333337</v>
      </c>
      <c r="K5736" s="68">
        <f>DATE(YEAR(tbl_raw_data[[#This Row],[Date Actioned]]),MONTH(tbl_raw_data[[#This Row],[Date Actioned]]),DAY(tbl_raw_data[[#This Row],[Date Actioned]]))</f>
        <v>45166</v>
      </c>
      <c r="L5736" s="65" t="str">
        <f>UPPER(TEXT(tbl_raw_data[[#This Row],[updated_date]],"MMMM"))</f>
        <v>AUGUST</v>
      </c>
      <c r="M5736" s="65" t="str">
        <f>"WEEK "&amp;IF(ROUNDUP(DAY(tbl_raw_data[[#This Row],[updated_date]])/7,0)=5,4,ROUNDUP(DAY(tbl_raw_data[[#This Row],[updated_date]])/7,0))</f>
        <v>WEEK 4</v>
      </c>
      <c r="N5736" s="71" t="str">
        <f>UPPER(VLOOKUP(tbl_raw_data[[#This Row],[Analyst]],settings!$A$1:$B$15,2,0))</f>
        <v>CAMROON</v>
      </c>
      <c r="O5736" s="71" t="str">
        <f>TRIM(UPPER(tbl_raw_data[[#This Row],[Outcome]]))</f>
        <v>WITHDRAW</v>
      </c>
      <c r="P5736" s="71" t="str">
        <f>TRIM(UPPER(tbl_raw_data[[#This Row],[Queue Name]]))</f>
        <v>CONSUMER PRE BUREAU</v>
      </c>
      <c r="Q5736" s="71" t="str">
        <f>IF(tbl_raw_data[[#This Row],[time_taken_in_min]]&lt;=settings!$D$2,"SLA_MET","SLA_NOT_MET")</f>
        <v>SLA_MET</v>
      </c>
    </row>
    <row r="5737" spans="1:17" x14ac:dyDescent="0.3">
      <c r="A5737" s="45" t="s">
        <v>6700</v>
      </c>
      <c r="B5737" s="36">
        <v>45166.795763888891</v>
      </c>
      <c r="C5737" s="43">
        <v>45166.801574074074</v>
      </c>
      <c r="D5737" s="15" t="s">
        <v>47</v>
      </c>
      <c r="E5737" s="6" t="s">
        <v>11</v>
      </c>
      <c r="F5737" s="15" t="s">
        <v>14</v>
      </c>
      <c r="G5737" s="9" t="s">
        <v>686</v>
      </c>
      <c r="H5737" s="84" t="str">
        <f t="shared" si="89"/>
        <v>Incorrect Queue</v>
      </c>
      <c r="I5737" s="63">
        <f>(tbl_raw_data[[#This Row],[Date Actioned]])-(tbl_raw_data[[#This Row],[Date Tagged]])</f>
        <v>5.8101851827814244E-3</v>
      </c>
      <c r="J5737" s="66">
        <f>HOUR(tbl_raw_data[[#This Row],[time_taken]])*60+MINUTE(tbl_raw_data[[#This Row],[time_taken]])+SECOND(tbl_raw_data[[#This Row],[time_taken]])/60</f>
        <v>8.3666666666666671</v>
      </c>
      <c r="K5737" s="68">
        <f>DATE(YEAR(tbl_raw_data[[#This Row],[Date Actioned]]),MONTH(tbl_raw_data[[#This Row],[Date Actioned]]),DAY(tbl_raw_data[[#This Row],[Date Actioned]]))</f>
        <v>45166</v>
      </c>
      <c r="L5737" s="65" t="str">
        <f>UPPER(TEXT(tbl_raw_data[[#This Row],[updated_date]],"MMMM"))</f>
        <v>AUGUST</v>
      </c>
      <c r="M5737" s="65" t="str">
        <f>"WEEK "&amp;IF(ROUNDUP(DAY(tbl_raw_data[[#This Row],[updated_date]])/7,0)=5,4,ROUNDUP(DAY(tbl_raw_data[[#This Row],[updated_date]])/7,0))</f>
        <v>WEEK 4</v>
      </c>
      <c r="N5737" s="71" t="str">
        <f>UPPER(VLOOKUP(tbl_raw_data[[#This Row],[Analyst]],settings!$A$1:$B$15,2,0))</f>
        <v>CAMROON</v>
      </c>
      <c r="O5737" s="71" t="str">
        <f>TRIM(UPPER(tbl_raw_data[[#This Row],[Outcome]]))</f>
        <v>WITHDRAW</v>
      </c>
      <c r="P5737" s="71" t="str">
        <f>TRIM(UPPER(tbl_raw_data[[#This Row],[Queue Name]]))</f>
        <v>CONSUMER EXISTING</v>
      </c>
      <c r="Q5737" s="71" t="str">
        <f>IF(tbl_raw_data[[#This Row],[time_taken_in_min]]&lt;=settings!$D$2,"SLA_MET","SLA_NOT_MET")</f>
        <v>SLA_MET</v>
      </c>
    </row>
    <row r="5738" spans="1:17" x14ac:dyDescent="0.3">
      <c r="A5738" s="45" t="s">
        <v>6701</v>
      </c>
      <c r="B5738" s="36">
        <v>45166.798715277779</v>
      </c>
      <c r="C5738" s="43">
        <v>45166.808194444442</v>
      </c>
      <c r="D5738" s="15" t="s">
        <v>47</v>
      </c>
      <c r="E5738" s="6" t="s">
        <v>11</v>
      </c>
      <c r="F5738" s="15" t="s">
        <v>14</v>
      </c>
      <c r="G5738" s="9" t="s">
        <v>667</v>
      </c>
      <c r="H5738" s="84" t="str">
        <f t="shared" si="89"/>
        <v>Incomplete Details</v>
      </c>
      <c r="I5738" s="63">
        <f>(tbl_raw_data[[#This Row],[Date Actioned]])-(tbl_raw_data[[#This Row],[Date Tagged]])</f>
        <v>9.4791666633682325E-3</v>
      </c>
      <c r="J5738" s="66">
        <f>HOUR(tbl_raw_data[[#This Row],[time_taken]])*60+MINUTE(tbl_raw_data[[#This Row],[time_taken]])+SECOND(tbl_raw_data[[#This Row],[time_taken]])/60</f>
        <v>13.65</v>
      </c>
      <c r="K5738" s="68">
        <f>DATE(YEAR(tbl_raw_data[[#This Row],[Date Actioned]]),MONTH(tbl_raw_data[[#This Row],[Date Actioned]]),DAY(tbl_raw_data[[#This Row],[Date Actioned]]))</f>
        <v>45166</v>
      </c>
      <c r="L5738" s="65" t="str">
        <f>UPPER(TEXT(tbl_raw_data[[#This Row],[updated_date]],"MMMM"))</f>
        <v>AUGUST</v>
      </c>
      <c r="M5738" s="65" t="str">
        <f>"WEEK "&amp;IF(ROUNDUP(DAY(tbl_raw_data[[#This Row],[updated_date]])/7,0)=5,4,ROUNDUP(DAY(tbl_raw_data[[#This Row],[updated_date]])/7,0))</f>
        <v>WEEK 4</v>
      </c>
      <c r="N5738" s="71" t="str">
        <f>UPPER(VLOOKUP(tbl_raw_data[[#This Row],[Analyst]],settings!$A$1:$B$15,2,0))</f>
        <v>CAMROON</v>
      </c>
      <c r="O5738" s="71" t="str">
        <f>TRIM(UPPER(tbl_raw_data[[#This Row],[Outcome]]))</f>
        <v>WITHDRAW</v>
      </c>
      <c r="P5738" s="71" t="str">
        <f>TRIM(UPPER(tbl_raw_data[[#This Row],[Queue Name]]))</f>
        <v>CONSUMER EXISTING</v>
      </c>
      <c r="Q5738" s="71" t="str">
        <f>IF(tbl_raw_data[[#This Row],[time_taken_in_min]]&lt;=settings!$D$2,"SLA_MET","SLA_NOT_MET")</f>
        <v>SLA_MET</v>
      </c>
    </row>
    <row r="5739" spans="1:17" x14ac:dyDescent="0.3">
      <c r="A5739" s="45" t="s">
        <v>6702</v>
      </c>
      <c r="B5739" s="36">
        <v>45166.800162037034</v>
      </c>
      <c r="C5739" s="43">
        <v>45166.806574074071</v>
      </c>
      <c r="D5739" s="15" t="s">
        <v>47</v>
      </c>
      <c r="E5739" s="6" t="s">
        <v>18</v>
      </c>
      <c r="F5739" s="15" t="s">
        <v>191</v>
      </c>
      <c r="G5739" s="9" t="s">
        <v>714</v>
      </c>
      <c r="H5739" s="84" t="str">
        <f t="shared" si="89"/>
        <v>Incorrect Details</v>
      </c>
      <c r="I5739" s="63">
        <f>(tbl_raw_data[[#This Row],[Date Actioned]])-(tbl_raw_data[[#This Row],[Date Tagged]])</f>
        <v>6.4120370370801538E-3</v>
      </c>
      <c r="J5739" s="66">
        <f>HOUR(tbl_raw_data[[#This Row],[time_taken]])*60+MINUTE(tbl_raw_data[[#This Row],[time_taken]])+SECOND(tbl_raw_data[[#This Row],[time_taken]])/60</f>
        <v>9.2333333333333325</v>
      </c>
      <c r="K5739" s="68">
        <f>DATE(YEAR(tbl_raw_data[[#This Row],[Date Actioned]]),MONTH(tbl_raw_data[[#This Row],[Date Actioned]]),DAY(tbl_raw_data[[#This Row],[Date Actioned]]))</f>
        <v>45166</v>
      </c>
      <c r="L5739" s="65" t="str">
        <f>UPPER(TEXT(tbl_raw_data[[#This Row],[updated_date]],"MMMM"))</f>
        <v>AUGUST</v>
      </c>
      <c r="M5739" s="65" t="str">
        <f>"WEEK "&amp;IF(ROUNDUP(DAY(tbl_raw_data[[#This Row],[updated_date]])/7,0)=5,4,ROUNDUP(DAY(tbl_raw_data[[#This Row],[updated_date]])/7,0))</f>
        <v>WEEK 4</v>
      </c>
      <c r="N5739" s="71" t="str">
        <f>UPPER(VLOOKUP(tbl_raw_data[[#This Row],[Analyst]],settings!$A$1:$B$15,2,0))</f>
        <v>JULIA</v>
      </c>
      <c r="O5739" s="71" t="str">
        <f>TRIM(UPPER(tbl_raw_data[[#This Row],[Outcome]]))</f>
        <v>WITHDRAW</v>
      </c>
      <c r="P5739" s="71" t="str">
        <f>TRIM(UPPER(tbl_raw_data[[#This Row],[Queue Name]]))</f>
        <v>CONSUMER PRE BUREAU</v>
      </c>
      <c r="Q5739" s="71" t="str">
        <f>IF(tbl_raw_data[[#This Row],[time_taken_in_min]]&lt;=settings!$D$2,"SLA_MET","SLA_NOT_MET")</f>
        <v>SLA_MET</v>
      </c>
    </row>
    <row r="5740" spans="1:17" x14ac:dyDescent="0.3">
      <c r="A5740" s="45" t="s">
        <v>6703</v>
      </c>
      <c r="B5740" s="36">
        <v>45166.802824074075</v>
      </c>
      <c r="C5740" s="43">
        <v>45166.809872685182</v>
      </c>
      <c r="D5740" s="15" t="s">
        <v>47</v>
      </c>
      <c r="E5740" s="6" t="s">
        <v>18</v>
      </c>
      <c r="F5740" s="15" t="s">
        <v>14</v>
      </c>
      <c r="G5740" s="9" t="s">
        <v>667</v>
      </c>
      <c r="H5740" s="84" t="str">
        <f t="shared" si="89"/>
        <v>Incomplete Details</v>
      </c>
      <c r="I5740" s="63">
        <f>(tbl_raw_data[[#This Row],[Date Actioned]])-(tbl_raw_data[[#This Row],[Date Tagged]])</f>
        <v>7.0486111071659252E-3</v>
      </c>
      <c r="J5740" s="66">
        <f>HOUR(tbl_raw_data[[#This Row],[time_taken]])*60+MINUTE(tbl_raw_data[[#This Row],[time_taken]])+SECOND(tbl_raw_data[[#This Row],[time_taken]])/60</f>
        <v>10.15</v>
      </c>
      <c r="K5740" s="68">
        <f>DATE(YEAR(tbl_raw_data[[#This Row],[Date Actioned]]),MONTH(tbl_raw_data[[#This Row],[Date Actioned]]),DAY(tbl_raw_data[[#This Row],[Date Actioned]]))</f>
        <v>45166</v>
      </c>
      <c r="L5740" s="65" t="str">
        <f>UPPER(TEXT(tbl_raw_data[[#This Row],[updated_date]],"MMMM"))</f>
        <v>AUGUST</v>
      </c>
      <c r="M5740" s="65" t="str">
        <f>"WEEK "&amp;IF(ROUNDUP(DAY(tbl_raw_data[[#This Row],[updated_date]])/7,0)=5,4,ROUNDUP(DAY(tbl_raw_data[[#This Row],[updated_date]])/7,0))</f>
        <v>WEEK 4</v>
      </c>
      <c r="N5740" s="71" t="str">
        <f>UPPER(VLOOKUP(tbl_raw_data[[#This Row],[Analyst]],settings!$A$1:$B$15,2,0))</f>
        <v>CAMROON</v>
      </c>
      <c r="O5740" s="71" t="str">
        <f>TRIM(UPPER(tbl_raw_data[[#This Row],[Outcome]]))</f>
        <v>WITHDRAW</v>
      </c>
      <c r="P5740" s="71" t="str">
        <f>TRIM(UPPER(tbl_raw_data[[#This Row],[Queue Name]]))</f>
        <v>CONSUMER PRE BUREAU</v>
      </c>
      <c r="Q5740" s="71" t="str">
        <f>IF(tbl_raw_data[[#This Row],[time_taken_in_min]]&lt;=settings!$D$2,"SLA_MET","SLA_NOT_MET")</f>
        <v>SLA_MET</v>
      </c>
    </row>
    <row r="5741" spans="1:17" x14ac:dyDescent="0.3">
      <c r="A5741" s="45" t="s">
        <v>6704</v>
      </c>
      <c r="B5741" s="36">
        <v>45166.805277777778</v>
      </c>
      <c r="C5741" s="43">
        <v>45166.814652777779</v>
      </c>
      <c r="D5741" s="15" t="s">
        <v>47</v>
      </c>
      <c r="E5741" s="6" t="s">
        <v>11</v>
      </c>
      <c r="F5741" s="15" t="s">
        <v>14</v>
      </c>
      <c r="G5741" s="9" t="s">
        <v>667</v>
      </c>
      <c r="H5741" s="84" t="str">
        <f t="shared" si="89"/>
        <v>Incomplete Details</v>
      </c>
      <c r="I5741" s="63">
        <f>(tbl_raw_data[[#This Row],[Date Actioned]])-(tbl_raw_data[[#This Row],[Date Tagged]])</f>
        <v>9.3750000014551915E-3</v>
      </c>
      <c r="J5741" s="66">
        <f>HOUR(tbl_raw_data[[#This Row],[time_taken]])*60+MINUTE(tbl_raw_data[[#This Row],[time_taken]])+SECOND(tbl_raw_data[[#This Row],[time_taken]])/60</f>
        <v>13.5</v>
      </c>
      <c r="K5741" s="68">
        <f>DATE(YEAR(tbl_raw_data[[#This Row],[Date Actioned]]),MONTH(tbl_raw_data[[#This Row],[Date Actioned]]),DAY(tbl_raw_data[[#This Row],[Date Actioned]]))</f>
        <v>45166</v>
      </c>
      <c r="L5741" s="65" t="str">
        <f>UPPER(TEXT(tbl_raw_data[[#This Row],[updated_date]],"MMMM"))</f>
        <v>AUGUST</v>
      </c>
      <c r="M5741" s="65" t="str">
        <f>"WEEK "&amp;IF(ROUNDUP(DAY(tbl_raw_data[[#This Row],[updated_date]])/7,0)=5,4,ROUNDUP(DAY(tbl_raw_data[[#This Row],[updated_date]])/7,0))</f>
        <v>WEEK 4</v>
      </c>
      <c r="N5741" s="71" t="str">
        <f>UPPER(VLOOKUP(tbl_raw_data[[#This Row],[Analyst]],settings!$A$1:$B$15,2,0))</f>
        <v>CAMROON</v>
      </c>
      <c r="O5741" s="71" t="str">
        <f>TRIM(UPPER(tbl_raw_data[[#This Row],[Outcome]]))</f>
        <v>WITHDRAW</v>
      </c>
      <c r="P5741" s="71" t="str">
        <f>TRIM(UPPER(tbl_raw_data[[#This Row],[Queue Name]]))</f>
        <v>CONSUMER EXISTING</v>
      </c>
      <c r="Q5741" s="71" t="str">
        <f>IF(tbl_raw_data[[#This Row],[time_taken_in_min]]&lt;=settings!$D$2,"SLA_MET","SLA_NOT_MET")</f>
        <v>SLA_MET</v>
      </c>
    </row>
    <row r="5742" spans="1:17" x14ac:dyDescent="0.3">
      <c r="A5742" s="45" t="s">
        <v>6705</v>
      </c>
      <c r="B5742" s="36">
        <v>45166.826840277776</v>
      </c>
      <c r="C5742" s="43">
        <v>45166.835046296299</v>
      </c>
      <c r="D5742" s="15" t="s">
        <v>47</v>
      </c>
      <c r="E5742" s="6" t="s">
        <v>18</v>
      </c>
      <c r="F5742" s="15" t="s">
        <v>114</v>
      </c>
      <c r="G5742" s="9" t="s">
        <v>881</v>
      </c>
      <c r="H5742" s="84" t="str">
        <f t="shared" si="89"/>
        <v>Incorrect Queue</v>
      </c>
      <c r="I5742" s="63">
        <f>(tbl_raw_data[[#This Row],[Date Actioned]])-(tbl_raw_data[[#This Row],[Date Tagged]])</f>
        <v>8.2060185231966898E-3</v>
      </c>
      <c r="J5742" s="66">
        <f>HOUR(tbl_raw_data[[#This Row],[time_taken]])*60+MINUTE(tbl_raw_data[[#This Row],[time_taken]])+SECOND(tbl_raw_data[[#This Row],[time_taken]])/60</f>
        <v>11.816666666666666</v>
      </c>
      <c r="K5742" s="68">
        <f>DATE(YEAR(tbl_raw_data[[#This Row],[Date Actioned]]),MONTH(tbl_raw_data[[#This Row],[Date Actioned]]),DAY(tbl_raw_data[[#This Row],[Date Actioned]]))</f>
        <v>45166</v>
      </c>
      <c r="L5742" s="65" t="str">
        <f>UPPER(TEXT(tbl_raw_data[[#This Row],[updated_date]],"MMMM"))</f>
        <v>AUGUST</v>
      </c>
      <c r="M5742" s="65" t="str">
        <f>"WEEK "&amp;IF(ROUNDUP(DAY(tbl_raw_data[[#This Row],[updated_date]])/7,0)=5,4,ROUNDUP(DAY(tbl_raw_data[[#This Row],[updated_date]])/7,0))</f>
        <v>WEEK 4</v>
      </c>
      <c r="N5742" s="71" t="str">
        <f>UPPER(VLOOKUP(tbl_raw_data[[#This Row],[Analyst]],settings!$A$1:$B$15,2,0))</f>
        <v>FARDIN</v>
      </c>
      <c r="O5742" s="71" t="str">
        <f>TRIM(UPPER(tbl_raw_data[[#This Row],[Outcome]]))</f>
        <v>WITHDRAW</v>
      </c>
      <c r="P5742" s="71" t="str">
        <f>TRIM(UPPER(tbl_raw_data[[#This Row],[Queue Name]]))</f>
        <v>CONSUMER PRE BUREAU</v>
      </c>
      <c r="Q5742" s="71" t="str">
        <f>IF(tbl_raw_data[[#This Row],[time_taken_in_min]]&lt;=settings!$D$2,"SLA_MET","SLA_NOT_MET")</f>
        <v>SLA_MET</v>
      </c>
    </row>
    <row r="5743" spans="1:17" x14ac:dyDescent="0.3">
      <c r="A5743" s="45" t="s">
        <v>6706</v>
      </c>
      <c r="B5743" s="36">
        <v>45166.863067129627</v>
      </c>
      <c r="C5743" s="43">
        <v>45166.872847222221</v>
      </c>
      <c r="D5743" s="15" t="s">
        <v>47</v>
      </c>
      <c r="E5743" s="6" t="s">
        <v>8</v>
      </c>
      <c r="F5743" s="15" t="s">
        <v>17</v>
      </c>
      <c r="G5743" s="9"/>
      <c r="H5743" s="84" t="str">
        <f t="shared" si="89"/>
        <v>Reason Unknown</v>
      </c>
      <c r="I5743" s="63">
        <f>(tbl_raw_data[[#This Row],[Date Actioned]])-(tbl_raw_data[[#This Row],[Date Tagged]])</f>
        <v>9.7800925941555761E-3</v>
      </c>
      <c r="J5743" s="66">
        <f>HOUR(tbl_raw_data[[#This Row],[time_taken]])*60+MINUTE(tbl_raw_data[[#This Row],[time_taken]])+SECOND(tbl_raw_data[[#This Row],[time_taken]])/60</f>
        <v>14.083333333333334</v>
      </c>
      <c r="K5743" s="68">
        <f>DATE(YEAR(tbl_raw_data[[#This Row],[Date Actioned]]),MONTH(tbl_raw_data[[#This Row],[Date Actioned]]),DAY(tbl_raw_data[[#This Row],[Date Actioned]]))</f>
        <v>45166</v>
      </c>
      <c r="L5743" s="65" t="str">
        <f>UPPER(TEXT(tbl_raw_data[[#This Row],[updated_date]],"MMMM"))</f>
        <v>AUGUST</v>
      </c>
      <c r="M5743" s="65" t="str">
        <f>"WEEK "&amp;IF(ROUNDUP(DAY(tbl_raw_data[[#This Row],[updated_date]])/7,0)=5,4,ROUNDUP(DAY(tbl_raw_data[[#This Row],[updated_date]])/7,0))</f>
        <v>WEEK 4</v>
      </c>
      <c r="N5743" s="71" t="str">
        <f>UPPER(VLOOKUP(tbl_raw_data[[#This Row],[Analyst]],settings!$A$1:$B$15,2,0))</f>
        <v>MERCEDES</v>
      </c>
      <c r="O5743" s="71" t="str">
        <f>TRIM(UPPER(tbl_raw_data[[#This Row],[Outcome]]))</f>
        <v>WITHDRAW</v>
      </c>
      <c r="P5743" s="71" t="str">
        <f>TRIM(UPPER(tbl_raw_data[[#This Row],[Queue Name]]))</f>
        <v>CONSUMER POST BUREAU</v>
      </c>
      <c r="Q5743" s="71" t="str">
        <f>IF(tbl_raw_data[[#This Row],[time_taken_in_min]]&lt;=settings!$D$2,"SLA_MET","SLA_NOT_MET")</f>
        <v>SLA_MET</v>
      </c>
    </row>
    <row r="5744" spans="1:17" x14ac:dyDescent="0.3">
      <c r="A5744" s="45" t="s">
        <v>6707</v>
      </c>
      <c r="B5744" s="36">
        <v>45166.911041666666</v>
      </c>
      <c r="C5744" s="43">
        <v>45166.914930555555</v>
      </c>
      <c r="D5744" s="15" t="s">
        <v>47</v>
      </c>
      <c r="E5744" s="6" t="s">
        <v>8</v>
      </c>
      <c r="F5744" s="15" t="s">
        <v>114</v>
      </c>
      <c r="G5744" s="9"/>
      <c r="H5744" s="84" t="str">
        <f t="shared" si="89"/>
        <v>Reason Unknown</v>
      </c>
      <c r="I5744" s="63">
        <f>(tbl_raw_data[[#This Row],[Date Actioned]])-(tbl_raw_data[[#This Row],[Date Tagged]])</f>
        <v>3.8888888884685002E-3</v>
      </c>
      <c r="J5744" s="66">
        <f>HOUR(tbl_raw_data[[#This Row],[time_taken]])*60+MINUTE(tbl_raw_data[[#This Row],[time_taken]])+SECOND(tbl_raw_data[[#This Row],[time_taken]])/60</f>
        <v>5.6</v>
      </c>
      <c r="K5744" s="68">
        <f>DATE(YEAR(tbl_raw_data[[#This Row],[Date Actioned]]),MONTH(tbl_raw_data[[#This Row],[Date Actioned]]),DAY(tbl_raw_data[[#This Row],[Date Actioned]]))</f>
        <v>45166</v>
      </c>
      <c r="L5744" s="65" t="str">
        <f>UPPER(TEXT(tbl_raw_data[[#This Row],[updated_date]],"MMMM"))</f>
        <v>AUGUST</v>
      </c>
      <c r="M5744" s="65" t="str">
        <f>"WEEK "&amp;IF(ROUNDUP(DAY(tbl_raw_data[[#This Row],[updated_date]])/7,0)=5,4,ROUNDUP(DAY(tbl_raw_data[[#This Row],[updated_date]])/7,0))</f>
        <v>WEEK 4</v>
      </c>
      <c r="N5744" s="71" t="str">
        <f>UPPER(VLOOKUP(tbl_raw_data[[#This Row],[Analyst]],settings!$A$1:$B$15,2,0))</f>
        <v>FARDIN</v>
      </c>
      <c r="O5744" s="71" t="str">
        <f>TRIM(UPPER(tbl_raw_data[[#This Row],[Outcome]]))</f>
        <v>WITHDRAW</v>
      </c>
      <c r="P5744" s="71" t="str">
        <f>TRIM(UPPER(tbl_raw_data[[#This Row],[Queue Name]]))</f>
        <v>CONSUMER POST BUREAU</v>
      </c>
      <c r="Q5744" s="71" t="str">
        <f>IF(tbl_raw_data[[#This Row],[time_taken_in_min]]&lt;=settings!$D$2,"SLA_MET","SLA_NOT_MET")</f>
        <v>SLA_MET</v>
      </c>
    </row>
    <row r="5745" spans="1:17" x14ac:dyDescent="0.3">
      <c r="A5745" s="46" t="s">
        <v>6708</v>
      </c>
      <c r="B5745" s="47">
        <v>45166.930243055554</v>
      </c>
      <c r="C5745" s="44">
        <v>45166.932696759257</v>
      </c>
      <c r="D5745" s="24" t="s">
        <v>47</v>
      </c>
      <c r="E5745" s="25" t="s">
        <v>8</v>
      </c>
      <c r="F5745" s="24" t="s">
        <v>114</v>
      </c>
      <c r="G5745" s="26"/>
      <c r="H5745" s="84" t="str">
        <f t="shared" si="89"/>
        <v>Reason Unknown</v>
      </c>
      <c r="I5745" s="63">
        <f>(tbl_raw_data[[#This Row],[Date Actioned]])-(tbl_raw_data[[#This Row],[Date Tagged]])</f>
        <v>2.4537037024856545E-3</v>
      </c>
      <c r="J5745" s="66">
        <f>HOUR(tbl_raw_data[[#This Row],[time_taken]])*60+MINUTE(tbl_raw_data[[#This Row],[time_taken]])+SECOND(tbl_raw_data[[#This Row],[time_taken]])/60</f>
        <v>3.5333333333333332</v>
      </c>
      <c r="K5745" s="68">
        <f>DATE(YEAR(tbl_raw_data[[#This Row],[Date Actioned]]),MONTH(tbl_raw_data[[#This Row],[Date Actioned]]),DAY(tbl_raw_data[[#This Row],[Date Actioned]]))</f>
        <v>45166</v>
      </c>
      <c r="L5745" s="65" t="str">
        <f>UPPER(TEXT(tbl_raw_data[[#This Row],[updated_date]],"MMMM"))</f>
        <v>AUGUST</v>
      </c>
      <c r="M5745" s="65" t="str">
        <f>"WEEK "&amp;IF(ROUNDUP(DAY(tbl_raw_data[[#This Row],[updated_date]])/7,0)=5,4,ROUNDUP(DAY(tbl_raw_data[[#This Row],[updated_date]])/7,0))</f>
        <v>WEEK 4</v>
      </c>
      <c r="N5745" s="71" t="str">
        <f>UPPER(VLOOKUP(tbl_raw_data[[#This Row],[Analyst]],settings!$A$1:$B$15,2,0))</f>
        <v>FARDIN</v>
      </c>
      <c r="O5745" s="71" t="str">
        <f>TRIM(UPPER(tbl_raw_data[[#This Row],[Outcome]]))</f>
        <v>WITHDRAW</v>
      </c>
      <c r="P5745" s="71" t="str">
        <f>TRIM(UPPER(tbl_raw_data[[#This Row],[Queue Name]]))</f>
        <v>CONSUMER POST BUREAU</v>
      </c>
      <c r="Q5745" s="71" t="str">
        <f>IF(tbl_raw_data[[#This Row],[time_taken_in_min]]&lt;=settings!$D$2,"SLA_MET","SLA_NOT_MET")</f>
        <v>SLA_MET</v>
      </c>
    </row>
    <row r="5746" spans="1:17" hidden="1" x14ac:dyDescent="0.3">
      <c r="A5746" s="45" t="s">
        <v>6709</v>
      </c>
      <c r="B5746" s="36">
        <v>45167.576215277775</v>
      </c>
      <c r="C5746" s="43">
        <v>45167.625150462962</v>
      </c>
      <c r="D5746" s="15" t="s">
        <v>10</v>
      </c>
      <c r="E5746" s="6" t="s">
        <v>18</v>
      </c>
      <c r="F5746" s="15" t="s">
        <v>191</v>
      </c>
      <c r="G5746" s="9"/>
      <c r="H5746" s="84" t="str">
        <f t="shared" si="89"/>
        <v>Reason Unknown</v>
      </c>
      <c r="I5746" s="63">
        <f>(tbl_raw_data[[#This Row],[Date Actioned]])-(tbl_raw_data[[#This Row],[Date Tagged]])</f>
        <v>4.8935185186564922E-2</v>
      </c>
      <c r="J5746" s="66">
        <f>HOUR(tbl_raw_data[[#This Row],[time_taken]])*60+MINUTE(tbl_raw_data[[#This Row],[time_taken]])+SECOND(tbl_raw_data[[#This Row],[time_taken]])/60</f>
        <v>70.466666666666669</v>
      </c>
      <c r="K5746" s="68">
        <f>DATE(YEAR(tbl_raw_data[[#This Row],[Date Actioned]]),MONTH(tbl_raw_data[[#This Row],[Date Actioned]]),DAY(tbl_raw_data[[#This Row],[Date Actioned]]))</f>
        <v>45167</v>
      </c>
      <c r="L5746" s="65" t="str">
        <f>UPPER(TEXT(tbl_raw_data[[#This Row],[updated_date]],"MMMM"))</f>
        <v>AUGUST</v>
      </c>
      <c r="M5746" s="65" t="str">
        <f>"WEEK "&amp;IF(ROUNDUP(DAY(tbl_raw_data[[#This Row],[updated_date]])/7,0)=5,4,ROUNDUP(DAY(tbl_raw_data[[#This Row],[updated_date]])/7,0))</f>
        <v>WEEK 4</v>
      </c>
      <c r="N5746" s="71" t="str">
        <f>UPPER(VLOOKUP(tbl_raw_data[[#This Row],[Analyst]],settings!$A$1:$B$15,2,0))</f>
        <v>JULIA</v>
      </c>
      <c r="O5746" s="71" t="str">
        <f>TRIM(UPPER(tbl_raw_data[[#This Row],[Outcome]]))</f>
        <v>APPROVE</v>
      </c>
      <c r="P5746" s="71" t="str">
        <f>TRIM(UPPER(tbl_raw_data[[#This Row],[Queue Name]]))</f>
        <v>CONSUMER PRE BUREAU</v>
      </c>
      <c r="Q5746" s="71" t="str">
        <f>IF(tbl_raw_data[[#This Row],[time_taken_in_min]]&lt;=settings!$D$2,"SLA_MET","SLA_NOT_MET")</f>
        <v>SLA_NOT_MET</v>
      </c>
    </row>
    <row r="5747" spans="1:17" hidden="1" x14ac:dyDescent="0.3">
      <c r="A5747" s="45" t="s">
        <v>6710</v>
      </c>
      <c r="B5747" s="36">
        <v>45167.415648148148</v>
      </c>
      <c r="C5747" s="43">
        <v>45167.45753472222</v>
      </c>
      <c r="D5747" s="15" t="s">
        <v>10</v>
      </c>
      <c r="E5747" s="6" t="s">
        <v>11</v>
      </c>
      <c r="F5747" s="15" t="s">
        <v>12</v>
      </c>
      <c r="G5747" s="9" t="s">
        <v>15</v>
      </c>
      <c r="H5747" s="84" t="str">
        <f t="shared" si="89"/>
        <v>Reason Unknown</v>
      </c>
      <c r="I5747" s="63">
        <f>(tbl_raw_data[[#This Row],[Date Actioned]])-(tbl_raw_data[[#This Row],[Date Tagged]])</f>
        <v>4.188657407212304E-2</v>
      </c>
      <c r="J5747" s="66">
        <f>HOUR(tbl_raw_data[[#This Row],[time_taken]])*60+MINUTE(tbl_raw_data[[#This Row],[time_taken]])+SECOND(tbl_raw_data[[#This Row],[time_taken]])/60</f>
        <v>60.31666666666667</v>
      </c>
      <c r="K5747" s="68">
        <f>DATE(YEAR(tbl_raw_data[[#This Row],[Date Actioned]]),MONTH(tbl_raw_data[[#This Row],[Date Actioned]]),DAY(tbl_raw_data[[#This Row],[Date Actioned]]))</f>
        <v>45167</v>
      </c>
      <c r="L5747" s="65" t="str">
        <f>UPPER(TEXT(tbl_raw_data[[#This Row],[updated_date]],"MMMM"))</f>
        <v>AUGUST</v>
      </c>
      <c r="M5747" s="65" t="str">
        <f>"WEEK "&amp;IF(ROUNDUP(DAY(tbl_raw_data[[#This Row],[updated_date]])/7,0)=5,4,ROUNDUP(DAY(tbl_raw_data[[#This Row],[updated_date]])/7,0))</f>
        <v>WEEK 4</v>
      </c>
      <c r="N5747" s="71" t="str">
        <f>UPPER(VLOOKUP(tbl_raw_data[[#This Row],[Analyst]],settings!$A$1:$B$15,2,0))</f>
        <v>NITESH</v>
      </c>
      <c r="O5747" s="71" t="str">
        <f>TRIM(UPPER(tbl_raw_data[[#This Row],[Outcome]]))</f>
        <v>APPROVE</v>
      </c>
      <c r="P5747" s="71" t="str">
        <f>TRIM(UPPER(tbl_raw_data[[#This Row],[Queue Name]]))</f>
        <v>CONSUMER EXISTING</v>
      </c>
      <c r="Q5747" s="71" t="str">
        <f>IF(tbl_raw_data[[#This Row],[time_taken_in_min]]&lt;=settings!$D$2,"SLA_MET","SLA_NOT_MET")</f>
        <v>SLA_NOT_MET</v>
      </c>
    </row>
    <row r="5748" spans="1:17" hidden="1" x14ac:dyDescent="0.3">
      <c r="A5748" s="45" t="s">
        <v>6711</v>
      </c>
      <c r="B5748" s="36">
        <v>45167.420520833337</v>
      </c>
      <c r="C5748" s="43">
        <v>45167.456990740742</v>
      </c>
      <c r="D5748" s="15" t="s">
        <v>10</v>
      </c>
      <c r="E5748" s="6" t="s">
        <v>18</v>
      </c>
      <c r="F5748" s="15" t="s">
        <v>19</v>
      </c>
      <c r="G5748" s="9" t="s">
        <v>15</v>
      </c>
      <c r="H5748" s="84" t="str">
        <f t="shared" si="89"/>
        <v>Reason Unknown</v>
      </c>
      <c r="I5748" s="63">
        <f>(tbl_raw_data[[#This Row],[Date Actioned]])-(tbl_raw_data[[#This Row],[Date Tagged]])</f>
        <v>3.6469907405262347E-2</v>
      </c>
      <c r="J5748" s="66">
        <f>HOUR(tbl_raw_data[[#This Row],[time_taken]])*60+MINUTE(tbl_raw_data[[#This Row],[time_taken]])+SECOND(tbl_raw_data[[#This Row],[time_taken]])/60</f>
        <v>52.516666666666666</v>
      </c>
      <c r="K5748" s="68">
        <f>DATE(YEAR(tbl_raw_data[[#This Row],[Date Actioned]]),MONTH(tbl_raw_data[[#This Row],[Date Actioned]]),DAY(tbl_raw_data[[#This Row],[Date Actioned]]))</f>
        <v>45167</v>
      </c>
      <c r="L5748" s="65" t="str">
        <f>UPPER(TEXT(tbl_raw_data[[#This Row],[updated_date]],"MMMM"))</f>
        <v>AUGUST</v>
      </c>
      <c r="M5748" s="65" t="str">
        <f>"WEEK "&amp;IF(ROUNDUP(DAY(tbl_raw_data[[#This Row],[updated_date]])/7,0)=5,4,ROUNDUP(DAY(tbl_raw_data[[#This Row],[updated_date]])/7,0))</f>
        <v>WEEK 4</v>
      </c>
      <c r="N5748" s="71" t="str">
        <f>UPPER(VLOOKUP(tbl_raw_data[[#This Row],[Analyst]],settings!$A$1:$B$15,2,0))</f>
        <v>NAVED</v>
      </c>
      <c r="O5748" s="71" t="str">
        <f>TRIM(UPPER(tbl_raw_data[[#This Row],[Outcome]]))</f>
        <v>APPROVE</v>
      </c>
      <c r="P5748" s="71" t="str">
        <f>TRIM(UPPER(tbl_raw_data[[#This Row],[Queue Name]]))</f>
        <v>CONSUMER PRE BUREAU</v>
      </c>
      <c r="Q5748" s="71" t="str">
        <f>IF(tbl_raw_data[[#This Row],[time_taken_in_min]]&lt;=settings!$D$2,"SLA_MET","SLA_NOT_MET")</f>
        <v>SLA_NOT_MET</v>
      </c>
    </row>
    <row r="5749" spans="1:17" hidden="1" x14ac:dyDescent="0.3">
      <c r="A5749" s="45" t="s">
        <v>6712</v>
      </c>
      <c r="B5749" s="36">
        <v>45167.42796296296</v>
      </c>
      <c r="C5749" s="43">
        <v>45167.459537037037</v>
      </c>
      <c r="D5749" s="15" t="s">
        <v>10</v>
      </c>
      <c r="E5749" s="6" t="s">
        <v>11</v>
      </c>
      <c r="F5749" s="15" t="s">
        <v>21</v>
      </c>
      <c r="G5749" s="9" t="s">
        <v>15</v>
      </c>
      <c r="H5749" s="84" t="str">
        <f t="shared" si="89"/>
        <v>Reason Unknown</v>
      </c>
      <c r="I5749" s="63">
        <f>(tbl_raw_data[[#This Row],[Date Actioned]])-(tbl_raw_data[[#This Row],[Date Tagged]])</f>
        <v>3.1574074077070691E-2</v>
      </c>
      <c r="J5749" s="66">
        <f>HOUR(tbl_raw_data[[#This Row],[time_taken]])*60+MINUTE(tbl_raw_data[[#This Row],[time_taken]])+SECOND(tbl_raw_data[[#This Row],[time_taken]])/60</f>
        <v>45.466666666666669</v>
      </c>
      <c r="K5749" s="68">
        <f>DATE(YEAR(tbl_raw_data[[#This Row],[Date Actioned]]),MONTH(tbl_raw_data[[#This Row],[Date Actioned]]),DAY(tbl_raw_data[[#This Row],[Date Actioned]]))</f>
        <v>45167</v>
      </c>
      <c r="L5749" s="65" t="str">
        <f>UPPER(TEXT(tbl_raw_data[[#This Row],[updated_date]],"MMMM"))</f>
        <v>AUGUST</v>
      </c>
      <c r="M5749" s="65" t="str">
        <f>"WEEK "&amp;IF(ROUNDUP(DAY(tbl_raw_data[[#This Row],[updated_date]])/7,0)=5,4,ROUNDUP(DAY(tbl_raw_data[[#This Row],[updated_date]])/7,0))</f>
        <v>WEEK 4</v>
      </c>
      <c r="N5749" s="71" t="str">
        <f>UPPER(VLOOKUP(tbl_raw_data[[#This Row],[Analyst]],settings!$A$1:$B$15,2,0))</f>
        <v>SHAHID</v>
      </c>
      <c r="O5749" s="71" t="str">
        <f>TRIM(UPPER(tbl_raw_data[[#This Row],[Outcome]]))</f>
        <v>APPROVE</v>
      </c>
      <c r="P5749" s="71" t="str">
        <f>TRIM(UPPER(tbl_raw_data[[#This Row],[Queue Name]]))</f>
        <v>CONSUMER EXISTING</v>
      </c>
      <c r="Q5749" s="71" t="str">
        <f>IF(tbl_raw_data[[#This Row],[time_taken_in_min]]&lt;=settings!$D$2,"SLA_MET","SLA_NOT_MET")</f>
        <v>SLA_NOT_MET</v>
      </c>
    </row>
    <row r="5750" spans="1:17" hidden="1" x14ac:dyDescent="0.3">
      <c r="A5750" s="45" t="s">
        <v>6713</v>
      </c>
      <c r="B5750" s="36">
        <v>45167.415648148148</v>
      </c>
      <c r="C5750" s="43">
        <v>45167.445370370369</v>
      </c>
      <c r="D5750" s="15" t="s">
        <v>10</v>
      </c>
      <c r="E5750" s="6" t="s">
        <v>11</v>
      </c>
      <c r="F5750" s="15" t="s">
        <v>12</v>
      </c>
      <c r="G5750" s="9" t="s">
        <v>23</v>
      </c>
      <c r="H5750" s="84" t="str">
        <f t="shared" si="89"/>
        <v>Reason Unknown</v>
      </c>
      <c r="I5750" s="63">
        <f>(tbl_raw_data[[#This Row],[Date Actioned]])-(tbl_raw_data[[#This Row],[Date Tagged]])</f>
        <v>2.9722222221607808E-2</v>
      </c>
      <c r="J5750" s="66">
        <f>HOUR(tbl_raw_data[[#This Row],[time_taken]])*60+MINUTE(tbl_raw_data[[#This Row],[time_taken]])+SECOND(tbl_raw_data[[#This Row],[time_taken]])/60</f>
        <v>42.8</v>
      </c>
      <c r="K5750" s="68">
        <f>DATE(YEAR(tbl_raw_data[[#This Row],[Date Actioned]]),MONTH(tbl_raw_data[[#This Row],[Date Actioned]]),DAY(tbl_raw_data[[#This Row],[Date Actioned]]))</f>
        <v>45167</v>
      </c>
      <c r="L5750" s="65" t="str">
        <f>UPPER(TEXT(tbl_raw_data[[#This Row],[updated_date]],"MMMM"))</f>
        <v>AUGUST</v>
      </c>
      <c r="M5750" s="65" t="str">
        <f>"WEEK "&amp;IF(ROUNDUP(DAY(tbl_raw_data[[#This Row],[updated_date]])/7,0)=5,4,ROUNDUP(DAY(tbl_raw_data[[#This Row],[updated_date]])/7,0))</f>
        <v>WEEK 4</v>
      </c>
      <c r="N5750" s="71" t="str">
        <f>UPPER(VLOOKUP(tbl_raw_data[[#This Row],[Analyst]],settings!$A$1:$B$15,2,0))</f>
        <v>NITESH</v>
      </c>
      <c r="O5750" s="71" t="str">
        <f>TRIM(UPPER(tbl_raw_data[[#This Row],[Outcome]]))</f>
        <v>APPROVE</v>
      </c>
      <c r="P5750" s="71" t="str">
        <f>TRIM(UPPER(tbl_raw_data[[#This Row],[Queue Name]]))</f>
        <v>CONSUMER EXISTING</v>
      </c>
      <c r="Q5750" s="71" t="str">
        <f>IF(tbl_raw_data[[#This Row],[time_taken_in_min]]&lt;=settings!$D$2,"SLA_MET","SLA_NOT_MET")</f>
        <v>SLA_NOT_MET</v>
      </c>
    </row>
    <row r="5751" spans="1:17" hidden="1" x14ac:dyDescent="0.3">
      <c r="A5751" s="45" t="s">
        <v>6714</v>
      </c>
      <c r="B5751" s="36">
        <v>45167.45103009259</v>
      </c>
      <c r="C5751" s="43">
        <v>45167.479363425926</v>
      </c>
      <c r="D5751" s="15" t="s">
        <v>10</v>
      </c>
      <c r="E5751" s="6" t="s">
        <v>18</v>
      </c>
      <c r="F5751" s="15" t="s">
        <v>12</v>
      </c>
      <c r="G5751" s="9"/>
      <c r="H5751" s="84" t="str">
        <f t="shared" si="89"/>
        <v>Reason Unknown</v>
      </c>
      <c r="I5751" s="63">
        <f>(tbl_raw_data[[#This Row],[Date Actioned]])-(tbl_raw_data[[#This Row],[Date Tagged]])</f>
        <v>2.8333333335467614E-2</v>
      </c>
      <c r="J5751" s="66">
        <f>HOUR(tbl_raw_data[[#This Row],[time_taken]])*60+MINUTE(tbl_raw_data[[#This Row],[time_taken]])+SECOND(tbl_raw_data[[#This Row],[time_taken]])/60</f>
        <v>40.799999999999997</v>
      </c>
      <c r="K5751" s="68">
        <f>DATE(YEAR(tbl_raw_data[[#This Row],[Date Actioned]]),MONTH(tbl_raw_data[[#This Row],[Date Actioned]]),DAY(tbl_raw_data[[#This Row],[Date Actioned]]))</f>
        <v>45167</v>
      </c>
      <c r="L5751" s="65" t="str">
        <f>UPPER(TEXT(tbl_raw_data[[#This Row],[updated_date]],"MMMM"))</f>
        <v>AUGUST</v>
      </c>
      <c r="M5751" s="65" t="str">
        <f>"WEEK "&amp;IF(ROUNDUP(DAY(tbl_raw_data[[#This Row],[updated_date]])/7,0)=5,4,ROUNDUP(DAY(tbl_raw_data[[#This Row],[updated_date]])/7,0))</f>
        <v>WEEK 4</v>
      </c>
      <c r="N5751" s="71" t="str">
        <f>UPPER(VLOOKUP(tbl_raw_data[[#This Row],[Analyst]],settings!$A$1:$B$15,2,0))</f>
        <v>NITESH</v>
      </c>
      <c r="O5751" s="71" t="str">
        <f>TRIM(UPPER(tbl_raw_data[[#This Row],[Outcome]]))</f>
        <v>APPROVE</v>
      </c>
      <c r="P5751" s="71" t="str">
        <f>TRIM(UPPER(tbl_raw_data[[#This Row],[Queue Name]]))</f>
        <v>CONSUMER PRE BUREAU</v>
      </c>
      <c r="Q5751" s="71" t="str">
        <f>IF(tbl_raw_data[[#This Row],[time_taken_in_min]]&lt;=settings!$D$2,"SLA_MET","SLA_NOT_MET")</f>
        <v>SLA_NOT_MET</v>
      </c>
    </row>
    <row r="5752" spans="1:17" hidden="1" x14ac:dyDescent="0.3">
      <c r="A5752" s="45" t="s">
        <v>6715</v>
      </c>
      <c r="B5752" s="36">
        <v>45167.564212962963</v>
      </c>
      <c r="C5752" s="43">
        <v>45167.589375000003</v>
      </c>
      <c r="D5752" s="15" t="s">
        <v>10</v>
      </c>
      <c r="E5752" s="6" t="s">
        <v>11</v>
      </c>
      <c r="F5752" s="15" t="s">
        <v>24</v>
      </c>
      <c r="G5752" s="9" t="s">
        <v>15</v>
      </c>
      <c r="H5752" s="84" t="str">
        <f t="shared" si="89"/>
        <v>Reason Unknown</v>
      </c>
      <c r="I5752" s="63">
        <f>(tbl_raw_data[[#This Row],[Date Actioned]])-(tbl_raw_data[[#This Row],[Date Tagged]])</f>
        <v>2.5162037039990537E-2</v>
      </c>
      <c r="J5752" s="66">
        <f>HOUR(tbl_raw_data[[#This Row],[time_taken]])*60+MINUTE(tbl_raw_data[[#This Row],[time_taken]])+SECOND(tbl_raw_data[[#This Row],[time_taken]])/60</f>
        <v>36.233333333333334</v>
      </c>
      <c r="K5752" s="68">
        <f>DATE(YEAR(tbl_raw_data[[#This Row],[Date Actioned]]),MONTH(tbl_raw_data[[#This Row],[Date Actioned]]),DAY(tbl_raw_data[[#This Row],[Date Actioned]]))</f>
        <v>45167</v>
      </c>
      <c r="L5752" s="65" t="str">
        <f>UPPER(TEXT(tbl_raw_data[[#This Row],[updated_date]],"MMMM"))</f>
        <v>AUGUST</v>
      </c>
      <c r="M5752" s="65" t="str">
        <f>"WEEK "&amp;IF(ROUNDUP(DAY(tbl_raw_data[[#This Row],[updated_date]])/7,0)=5,4,ROUNDUP(DAY(tbl_raw_data[[#This Row],[updated_date]])/7,0))</f>
        <v>WEEK 4</v>
      </c>
      <c r="N5752" s="71" t="str">
        <f>UPPER(VLOOKUP(tbl_raw_data[[#This Row],[Analyst]],settings!$A$1:$B$15,2,0))</f>
        <v>SAM</v>
      </c>
      <c r="O5752" s="71" t="str">
        <f>TRIM(UPPER(tbl_raw_data[[#This Row],[Outcome]]))</f>
        <v>APPROVE</v>
      </c>
      <c r="P5752" s="71" t="str">
        <f>TRIM(UPPER(tbl_raw_data[[#This Row],[Queue Name]]))</f>
        <v>CONSUMER EXISTING</v>
      </c>
      <c r="Q5752" s="71" t="str">
        <f>IF(tbl_raw_data[[#This Row],[time_taken_in_min]]&lt;=settings!$D$2,"SLA_MET","SLA_NOT_MET")</f>
        <v>SLA_NOT_MET</v>
      </c>
    </row>
    <row r="5753" spans="1:17" hidden="1" x14ac:dyDescent="0.3">
      <c r="A5753" s="45" t="s">
        <v>6716</v>
      </c>
      <c r="B5753" s="36">
        <v>45167.421377314815</v>
      </c>
      <c r="C5753" s="43">
        <v>45167.44630787037</v>
      </c>
      <c r="D5753" s="15" t="s">
        <v>10</v>
      </c>
      <c r="E5753" s="6" t="s">
        <v>8</v>
      </c>
      <c r="F5753" s="15" t="s">
        <v>21</v>
      </c>
      <c r="G5753" s="9" t="s">
        <v>23</v>
      </c>
      <c r="H5753" s="84" t="str">
        <f t="shared" si="89"/>
        <v>Reason Unknown</v>
      </c>
      <c r="I5753" s="63">
        <f>(tbl_raw_data[[#This Row],[Date Actioned]])-(tbl_raw_data[[#This Row],[Date Tagged]])</f>
        <v>2.4930555555329192E-2</v>
      </c>
      <c r="J5753" s="66">
        <f>HOUR(tbl_raw_data[[#This Row],[time_taken]])*60+MINUTE(tbl_raw_data[[#This Row],[time_taken]])+SECOND(tbl_raw_data[[#This Row],[time_taken]])/60</f>
        <v>35.9</v>
      </c>
      <c r="K5753" s="68">
        <f>DATE(YEAR(tbl_raw_data[[#This Row],[Date Actioned]]),MONTH(tbl_raw_data[[#This Row],[Date Actioned]]),DAY(tbl_raw_data[[#This Row],[Date Actioned]]))</f>
        <v>45167</v>
      </c>
      <c r="L5753" s="65" t="str">
        <f>UPPER(TEXT(tbl_raw_data[[#This Row],[updated_date]],"MMMM"))</f>
        <v>AUGUST</v>
      </c>
      <c r="M5753" s="65" t="str">
        <f>"WEEK "&amp;IF(ROUNDUP(DAY(tbl_raw_data[[#This Row],[updated_date]])/7,0)=5,4,ROUNDUP(DAY(tbl_raw_data[[#This Row],[updated_date]])/7,0))</f>
        <v>WEEK 4</v>
      </c>
      <c r="N5753" s="71" t="str">
        <f>UPPER(VLOOKUP(tbl_raw_data[[#This Row],[Analyst]],settings!$A$1:$B$15,2,0))</f>
        <v>SHAHID</v>
      </c>
      <c r="O5753" s="71" t="str">
        <f>TRIM(UPPER(tbl_raw_data[[#This Row],[Outcome]]))</f>
        <v>APPROVE</v>
      </c>
      <c r="P5753" s="71" t="str">
        <f>TRIM(UPPER(tbl_raw_data[[#This Row],[Queue Name]]))</f>
        <v>CONSUMER POST BUREAU</v>
      </c>
      <c r="Q5753" s="71" t="str">
        <f>IF(tbl_raw_data[[#This Row],[time_taken_in_min]]&lt;=settings!$D$2,"SLA_MET","SLA_NOT_MET")</f>
        <v>SLA_NOT_MET</v>
      </c>
    </row>
    <row r="5754" spans="1:17" hidden="1" x14ac:dyDescent="0.3">
      <c r="A5754" s="45" t="s">
        <v>6717</v>
      </c>
      <c r="B5754" s="36">
        <v>45167.44253472222</v>
      </c>
      <c r="C5754" s="43">
        <v>45167.466840277775</v>
      </c>
      <c r="D5754" s="15" t="s">
        <v>10</v>
      </c>
      <c r="E5754" s="6" t="s">
        <v>11</v>
      </c>
      <c r="F5754" s="15" t="s">
        <v>19</v>
      </c>
      <c r="G5754" s="9" t="s">
        <v>15</v>
      </c>
      <c r="H5754" s="84" t="str">
        <f t="shared" si="89"/>
        <v>Reason Unknown</v>
      </c>
      <c r="I5754" s="63">
        <f>(tbl_raw_data[[#This Row],[Date Actioned]])-(tbl_raw_data[[#This Row],[Date Tagged]])</f>
        <v>2.4305555554747116E-2</v>
      </c>
      <c r="J5754" s="66">
        <f>HOUR(tbl_raw_data[[#This Row],[time_taken]])*60+MINUTE(tbl_raw_data[[#This Row],[time_taken]])+SECOND(tbl_raw_data[[#This Row],[time_taken]])/60</f>
        <v>35</v>
      </c>
      <c r="K5754" s="68">
        <f>DATE(YEAR(tbl_raw_data[[#This Row],[Date Actioned]]),MONTH(tbl_raw_data[[#This Row],[Date Actioned]]),DAY(tbl_raw_data[[#This Row],[Date Actioned]]))</f>
        <v>45167</v>
      </c>
      <c r="L5754" s="65" t="str">
        <f>UPPER(TEXT(tbl_raw_data[[#This Row],[updated_date]],"MMMM"))</f>
        <v>AUGUST</v>
      </c>
      <c r="M5754" s="65" t="str">
        <f>"WEEK "&amp;IF(ROUNDUP(DAY(tbl_raw_data[[#This Row],[updated_date]])/7,0)=5,4,ROUNDUP(DAY(tbl_raw_data[[#This Row],[updated_date]])/7,0))</f>
        <v>WEEK 4</v>
      </c>
      <c r="N5754" s="71" t="str">
        <f>UPPER(VLOOKUP(tbl_raw_data[[#This Row],[Analyst]],settings!$A$1:$B$15,2,0))</f>
        <v>NAVED</v>
      </c>
      <c r="O5754" s="71" t="str">
        <f>TRIM(UPPER(tbl_raw_data[[#This Row],[Outcome]]))</f>
        <v>APPROVE</v>
      </c>
      <c r="P5754" s="71" t="str">
        <f>TRIM(UPPER(tbl_raw_data[[#This Row],[Queue Name]]))</f>
        <v>CONSUMER EXISTING</v>
      </c>
      <c r="Q5754" s="71" t="str">
        <f>IF(tbl_raw_data[[#This Row],[time_taken_in_min]]&lt;=settings!$D$2,"SLA_MET","SLA_NOT_MET")</f>
        <v>SLA_NOT_MET</v>
      </c>
    </row>
    <row r="5755" spans="1:17" hidden="1" x14ac:dyDescent="0.3">
      <c r="A5755" s="45" t="s">
        <v>6718</v>
      </c>
      <c r="B5755" s="36">
        <v>45167.408101851855</v>
      </c>
      <c r="C5755" s="43">
        <v>45167.431550925925</v>
      </c>
      <c r="D5755" s="15" t="s">
        <v>10</v>
      </c>
      <c r="E5755" s="6" t="s">
        <v>11</v>
      </c>
      <c r="F5755" s="15" t="s">
        <v>12</v>
      </c>
      <c r="G5755" s="9"/>
      <c r="H5755" s="84" t="str">
        <f t="shared" si="89"/>
        <v>Reason Unknown</v>
      </c>
      <c r="I5755" s="63">
        <f>(tbl_raw_data[[#This Row],[Date Actioned]])-(tbl_raw_data[[#This Row],[Date Tagged]])</f>
        <v>2.3449074069503695E-2</v>
      </c>
      <c r="J5755" s="66">
        <f>HOUR(tbl_raw_data[[#This Row],[time_taken]])*60+MINUTE(tbl_raw_data[[#This Row],[time_taken]])+SECOND(tbl_raw_data[[#This Row],[time_taken]])/60</f>
        <v>33.766666666666666</v>
      </c>
      <c r="K5755" s="68">
        <f>DATE(YEAR(tbl_raw_data[[#This Row],[Date Actioned]]),MONTH(tbl_raw_data[[#This Row],[Date Actioned]]),DAY(tbl_raw_data[[#This Row],[Date Actioned]]))</f>
        <v>45167</v>
      </c>
      <c r="L5755" s="65" t="str">
        <f>UPPER(TEXT(tbl_raw_data[[#This Row],[updated_date]],"MMMM"))</f>
        <v>AUGUST</v>
      </c>
      <c r="M5755" s="65" t="str">
        <f>"WEEK "&amp;IF(ROUNDUP(DAY(tbl_raw_data[[#This Row],[updated_date]])/7,0)=5,4,ROUNDUP(DAY(tbl_raw_data[[#This Row],[updated_date]])/7,0))</f>
        <v>WEEK 4</v>
      </c>
      <c r="N5755" s="71" t="str">
        <f>UPPER(VLOOKUP(tbl_raw_data[[#This Row],[Analyst]],settings!$A$1:$B$15,2,0))</f>
        <v>NITESH</v>
      </c>
      <c r="O5755" s="71" t="str">
        <f>TRIM(UPPER(tbl_raw_data[[#This Row],[Outcome]]))</f>
        <v>APPROVE</v>
      </c>
      <c r="P5755" s="71" t="str">
        <f>TRIM(UPPER(tbl_raw_data[[#This Row],[Queue Name]]))</f>
        <v>CONSUMER EXISTING</v>
      </c>
      <c r="Q5755" s="71" t="str">
        <f>IF(tbl_raw_data[[#This Row],[time_taken_in_min]]&lt;=settings!$D$2,"SLA_MET","SLA_NOT_MET")</f>
        <v>SLA_NOT_MET</v>
      </c>
    </row>
    <row r="5756" spans="1:17" hidden="1" x14ac:dyDescent="0.3">
      <c r="A5756" s="45" t="s">
        <v>6719</v>
      </c>
      <c r="B5756" s="36">
        <v>45167.427928240744</v>
      </c>
      <c r="C5756" s="43">
        <v>45167.451238425929</v>
      </c>
      <c r="D5756" s="15" t="s">
        <v>10</v>
      </c>
      <c r="E5756" s="6" t="s">
        <v>11</v>
      </c>
      <c r="F5756" s="15" t="s">
        <v>21</v>
      </c>
      <c r="G5756" s="9" t="s">
        <v>15</v>
      </c>
      <c r="H5756" s="84" t="str">
        <f t="shared" si="89"/>
        <v>Reason Unknown</v>
      </c>
      <c r="I5756" s="63">
        <f>(tbl_raw_data[[#This Row],[Date Actioned]])-(tbl_raw_data[[#This Row],[Date Tagged]])</f>
        <v>2.3310185184527654E-2</v>
      </c>
      <c r="J5756" s="66">
        <f>HOUR(tbl_raw_data[[#This Row],[time_taken]])*60+MINUTE(tbl_raw_data[[#This Row],[time_taken]])+SECOND(tbl_raw_data[[#This Row],[time_taken]])/60</f>
        <v>33.56666666666667</v>
      </c>
      <c r="K5756" s="68">
        <f>DATE(YEAR(tbl_raw_data[[#This Row],[Date Actioned]]),MONTH(tbl_raw_data[[#This Row],[Date Actioned]]),DAY(tbl_raw_data[[#This Row],[Date Actioned]]))</f>
        <v>45167</v>
      </c>
      <c r="L5756" s="65" t="str">
        <f>UPPER(TEXT(tbl_raw_data[[#This Row],[updated_date]],"MMMM"))</f>
        <v>AUGUST</v>
      </c>
      <c r="M5756" s="65" t="str">
        <f>"WEEK "&amp;IF(ROUNDUP(DAY(tbl_raw_data[[#This Row],[updated_date]])/7,0)=5,4,ROUNDUP(DAY(tbl_raw_data[[#This Row],[updated_date]])/7,0))</f>
        <v>WEEK 4</v>
      </c>
      <c r="N5756" s="71" t="str">
        <f>UPPER(VLOOKUP(tbl_raw_data[[#This Row],[Analyst]],settings!$A$1:$B$15,2,0))</f>
        <v>SHAHID</v>
      </c>
      <c r="O5756" s="71" t="str">
        <f>TRIM(UPPER(tbl_raw_data[[#This Row],[Outcome]]))</f>
        <v>APPROVE</v>
      </c>
      <c r="P5756" s="71" t="str">
        <f>TRIM(UPPER(tbl_raw_data[[#This Row],[Queue Name]]))</f>
        <v>CONSUMER EXISTING</v>
      </c>
      <c r="Q5756" s="71" t="str">
        <f>IF(tbl_raw_data[[#This Row],[time_taken_in_min]]&lt;=settings!$D$2,"SLA_MET","SLA_NOT_MET")</f>
        <v>SLA_NOT_MET</v>
      </c>
    </row>
    <row r="5757" spans="1:17" hidden="1" x14ac:dyDescent="0.3">
      <c r="A5757" s="45" t="s">
        <v>6720</v>
      </c>
      <c r="B5757" s="36">
        <v>45167.453472222223</v>
      </c>
      <c r="C5757" s="43">
        <v>45167.474004629628</v>
      </c>
      <c r="D5757" s="15" t="s">
        <v>10</v>
      </c>
      <c r="E5757" s="6" t="s">
        <v>11</v>
      </c>
      <c r="F5757" s="15" t="s">
        <v>21</v>
      </c>
      <c r="G5757" s="9" t="s">
        <v>15</v>
      </c>
      <c r="H5757" s="84" t="str">
        <f t="shared" si="89"/>
        <v>Reason Unknown</v>
      </c>
      <c r="I5757" s="63">
        <f>(tbl_raw_data[[#This Row],[Date Actioned]])-(tbl_raw_data[[#This Row],[Date Tagged]])</f>
        <v>2.0532407404971309E-2</v>
      </c>
      <c r="J5757" s="66">
        <f>HOUR(tbl_raw_data[[#This Row],[time_taken]])*60+MINUTE(tbl_raw_data[[#This Row],[time_taken]])+SECOND(tbl_raw_data[[#This Row],[time_taken]])/60</f>
        <v>29.566666666666666</v>
      </c>
      <c r="K5757" s="68">
        <f>DATE(YEAR(tbl_raw_data[[#This Row],[Date Actioned]]),MONTH(tbl_raw_data[[#This Row],[Date Actioned]]),DAY(tbl_raw_data[[#This Row],[Date Actioned]]))</f>
        <v>45167</v>
      </c>
      <c r="L5757" s="65" t="str">
        <f>UPPER(TEXT(tbl_raw_data[[#This Row],[updated_date]],"MMMM"))</f>
        <v>AUGUST</v>
      </c>
      <c r="M5757" s="65" t="str">
        <f>"WEEK "&amp;IF(ROUNDUP(DAY(tbl_raw_data[[#This Row],[updated_date]])/7,0)=5,4,ROUNDUP(DAY(tbl_raw_data[[#This Row],[updated_date]])/7,0))</f>
        <v>WEEK 4</v>
      </c>
      <c r="N5757" s="71" t="str">
        <f>UPPER(VLOOKUP(tbl_raw_data[[#This Row],[Analyst]],settings!$A$1:$B$15,2,0))</f>
        <v>SHAHID</v>
      </c>
      <c r="O5757" s="71" t="str">
        <f>TRIM(UPPER(tbl_raw_data[[#This Row],[Outcome]]))</f>
        <v>APPROVE</v>
      </c>
      <c r="P5757" s="71" t="str">
        <f>TRIM(UPPER(tbl_raw_data[[#This Row],[Queue Name]]))</f>
        <v>CONSUMER EXISTING</v>
      </c>
      <c r="Q5757" s="71" t="str">
        <f>IF(tbl_raw_data[[#This Row],[time_taken_in_min]]&lt;=settings!$D$2,"SLA_MET","SLA_NOT_MET")</f>
        <v>SLA_NOT_MET</v>
      </c>
    </row>
    <row r="5758" spans="1:17" hidden="1" x14ac:dyDescent="0.3">
      <c r="A5758" s="45" t="s">
        <v>6721</v>
      </c>
      <c r="B5758" s="36">
        <v>45167.421770833331</v>
      </c>
      <c r="C5758" s="43">
        <v>45167.442141203705</v>
      </c>
      <c r="D5758" s="15" t="s">
        <v>15</v>
      </c>
      <c r="E5758" s="6" t="s">
        <v>11</v>
      </c>
      <c r="F5758" s="15" t="s">
        <v>114</v>
      </c>
      <c r="G5758" s="9"/>
      <c r="H5758" s="84" t="str">
        <f t="shared" si="89"/>
        <v>Reason Unknown</v>
      </c>
      <c r="I5758" s="63">
        <f>(tbl_raw_data[[#This Row],[Date Actioned]])-(tbl_raw_data[[#This Row],[Date Tagged]])</f>
        <v>2.0370370373711921E-2</v>
      </c>
      <c r="J5758" s="66">
        <f>HOUR(tbl_raw_data[[#This Row],[time_taken]])*60+MINUTE(tbl_raw_data[[#This Row],[time_taken]])+SECOND(tbl_raw_data[[#This Row],[time_taken]])/60</f>
        <v>29.333333333333332</v>
      </c>
      <c r="K5758" s="68">
        <f>DATE(YEAR(tbl_raw_data[[#This Row],[Date Actioned]]),MONTH(tbl_raw_data[[#This Row],[Date Actioned]]),DAY(tbl_raw_data[[#This Row],[Date Actioned]]))</f>
        <v>45167</v>
      </c>
      <c r="L5758" s="65" t="str">
        <f>UPPER(TEXT(tbl_raw_data[[#This Row],[updated_date]],"MMMM"))</f>
        <v>AUGUST</v>
      </c>
      <c r="M5758" s="65" t="str">
        <f>"WEEK "&amp;IF(ROUNDUP(DAY(tbl_raw_data[[#This Row],[updated_date]])/7,0)=5,4,ROUNDUP(DAY(tbl_raw_data[[#This Row],[updated_date]])/7,0))</f>
        <v>WEEK 4</v>
      </c>
      <c r="N5758" s="71" t="str">
        <f>UPPER(VLOOKUP(tbl_raw_data[[#This Row],[Analyst]],settings!$A$1:$B$15,2,0))</f>
        <v>FARDIN</v>
      </c>
      <c r="O5758" s="71" t="str">
        <f>TRIM(UPPER(tbl_raw_data[[#This Row],[Outcome]]))</f>
        <v>APPROVE</v>
      </c>
      <c r="P5758" s="71" t="str">
        <f>TRIM(UPPER(tbl_raw_data[[#This Row],[Queue Name]]))</f>
        <v>CONSUMER EXISTING</v>
      </c>
      <c r="Q5758" s="71" t="str">
        <f>IF(tbl_raw_data[[#This Row],[time_taken_in_min]]&lt;=settings!$D$2,"SLA_MET","SLA_NOT_MET")</f>
        <v>SLA_NOT_MET</v>
      </c>
    </row>
    <row r="5759" spans="1:17" hidden="1" x14ac:dyDescent="0.3">
      <c r="A5759" s="45" t="s">
        <v>6722</v>
      </c>
      <c r="B5759" s="36">
        <v>45167.413622685184</v>
      </c>
      <c r="C5759" s="43">
        <v>45167.433946759258</v>
      </c>
      <c r="D5759" s="15" t="s">
        <v>10</v>
      </c>
      <c r="E5759" s="6" t="s">
        <v>8</v>
      </c>
      <c r="F5759" s="15" t="s">
        <v>17</v>
      </c>
      <c r="G5759" s="9"/>
      <c r="H5759" s="84" t="str">
        <f t="shared" si="89"/>
        <v>Reason Unknown</v>
      </c>
      <c r="I5759" s="63">
        <f>(tbl_raw_data[[#This Row],[Date Actioned]])-(tbl_raw_data[[#This Row],[Date Tagged]])</f>
        <v>2.0324074073869269E-2</v>
      </c>
      <c r="J5759" s="66">
        <f>HOUR(tbl_raw_data[[#This Row],[time_taken]])*60+MINUTE(tbl_raw_data[[#This Row],[time_taken]])+SECOND(tbl_raw_data[[#This Row],[time_taken]])/60</f>
        <v>29.266666666666666</v>
      </c>
      <c r="K5759" s="68">
        <f>DATE(YEAR(tbl_raw_data[[#This Row],[Date Actioned]]),MONTH(tbl_raw_data[[#This Row],[Date Actioned]]),DAY(tbl_raw_data[[#This Row],[Date Actioned]]))</f>
        <v>45167</v>
      </c>
      <c r="L5759" s="65" t="str">
        <f>UPPER(TEXT(tbl_raw_data[[#This Row],[updated_date]],"MMMM"))</f>
        <v>AUGUST</v>
      </c>
      <c r="M5759" s="65" t="str">
        <f>"WEEK "&amp;IF(ROUNDUP(DAY(tbl_raw_data[[#This Row],[updated_date]])/7,0)=5,4,ROUNDUP(DAY(tbl_raw_data[[#This Row],[updated_date]])/7,0))</f>
        <v>WEEK 4</v>
      </c>
      <c r="N5759" s="71" t="str">
        <f>UPPER(VLOOKUP(tbl_raw_data[[#This Row],[Analyst]],settings!$A$1:$B$15,2,0))</f>
        <v>MERCEDES</v>
      </c>
      <c r="O5759" s="71" t="str">
        <f>TRIM(UPPER(tbl_raw_data[[#This Row],[Outcome]]))</f>
        <v>APPROVE</v>
      </c>
      <c r="P5759" s="71" t="str">
        <f>TRIM(UPPER(tbl_raw_data[[#This Row],[Queue Name]]))</f>
        <v>CONSUMER POST BUREAU</v>
      </c>
      <c r="Q5759" s="71" t="str">
        <f>IF(tbl_raw_data[[#This Row],[time_taken_in_min]]&lt;=settings!$D$2,"SLA_MET","SLA_NOT_MET")</f>
        <v>SLA_NOT_MET</v>
      </c>
    </row>
    <row r="5760" spans="1:17" hidden="1" x14ac:dyDescent="0.3">
      <c r="A5760" s="45" t="s">
        <v>6723</v>
      </c>
      <c r="B5760" s="36">
        <v>45167.400196759256</v>
      </c>
      <c r="C5760" s="43">
        <v>45167.420231481483</v>
      </c>
      <c r="D5760" s="15" t="s">
        <v>15</v>
      </c>
      <c r="E5760" s="6" t="s">
        <v>11</v>
      </c>
      <c r="F5760" s="15" t="s">
        <v>17</v>
      </c>
      <c r="G5760" s="9"/>
      <c r="H5760" s="84" t="str">
        <f t="shared" si="89"/>
        <v>Reason Unknown</v>
      </c>
      <c r="I5760" s="63">
        <f>(tbl_raw_data[[#This Row],[Date Actioned]])-(tbl_raw_data[[#This Row],[Date Tagged]])</f>
        <v>2.0034722227137536E-2</v>
      </c>
      <c r="J5760" s="66">
        <f>HOUR(tbl_raw_data[[#This Row],[time_taken]])*60+MINUTE(tbl_raw_data[[#This Row],[time_taken]])+SECOND(tbl_raw_data[[#This Row],[time_taken]])/60</f>
        <v>28.85</v>
      </c>
      <c r="K5760" s="68">
        <f>DATE(YEAR(tbl_raw_data[[#This Row],[Date Actioned]]),MONTH(tbl_raw_data[[#This Row],[Date Actioned]]),DAY(tbl_raw_data[[#This Row],[Date Actioned]]))</f>
        <v>45167</v>
      </c>
      <c r="L5760" s="65" t="str">
        <f>UPPER(TEXT(tbl_raw_data[[#This Row],[updated_date]],"MMMM"))</f>
        <v>AUGUST</v>
      </c>
      <c r="M5760" s="65" t="str">
        <f>"WEEK "&amp;IF(ROUNDUP(DAY(tbl_raw_data[[#This Row],[updated_date]])/7,0)=5,4,ROUNDUP(DAY(tbl_raw_data[[#This Row],[updated_date]])/7,0))</f>
        <v>WEEK 4</v>
      </c>
      <c r="N5760" s="71" t="str">
        <f>UPPER(VLOOKUP(tbl_raw_data[[#This Row],[Analyst]],settings!$A$1:$B$15,2,0))</f>
        <v>MERCEDES</v>
      </c>
      <c r="O5760" s="71" t="str">
        <f>TRIM(UPPER(tbl_raw_data[[#This Row],[Outcome]]))</f>
        <v>APPROVE</v>
      </c>
      <c r="P5760" s="71" t="str">
        <f>TRIM(UPPER(tbl_raw_data[[#This Row],[Queue Name]]))</f>
        <v>CONSUMER EXISTING</v>
      </c>
      <c r="Q5760" s="71" t="str">
        <f>IF(tbl_raw_data[[#This Row],[time_taken_in_min]]&lt;=settings!$D$2,"SLA_MET","SLA_NOT_MET")</f>
        <v>SLA_NOT_MET</v>
      </c>
    </row>
    <row r="5761" spans="1:17" hidden="1" x14ac:dyDescent="0.3">
      <c r="A5761" s="45" t="s">
        <v>6724</v>
      </c>
      <c r="B5761" s="36">
        <v>45167.445</v>
      </c>
      <c r="C5761" s="43">
        <v>45167.464479166665</v>
      </c>
      <c r="D5761" s="15" t="s">
        <v>10</v>
      </c>
      <c r="E5761" s="6" t="s">
        <v>18</v>
      </c>
      <c r="F5761" s="15" t="s">
        <v>21</v>
      </c>
      <c r="G5761" s="9"/>
      <c r="H5761" s="84" t="str">
        <f t="shared" si="89"/>
        <v>Reason Unknown</v>
      </c>
      <c r="I5761" s="63">
        <f>(tbl_raw_data[[#This Row],[Date Actioned]])-(tbl_raw_data[[#This Row],[Date Tagged]])</f>
        <v>1.9479166665405501E-2</v>
      </c>
      <c r="J5761" s="66">
        <f>HOUR(tbl_raw_data[[#This Row],[time_taken]])*60+MINUTE(tbl_raw_data[[#This Row],[time_taken]])+SECOND(tbl_raw_data[[#This Row],[time_taken]])/60</f>
        <v>28.05</v>
      </c>
      <c r="K5761" s="68">
        <f>DATE(YEAR(tbl_raw_data[[#This Row],[Date Actioned]]),MONTH(tbl_raw_data[[#This Row],[Date Actioned]]),DAY(tbl_raw_data[[#This Row],[Date Actioned]]))</f>
        <v>45167</v>
      </c>
      <c r="L5761" s="65" t="str">
        <f>UPPER(TEXT(tbl_raw_data[[#This Row],[updated_date]],"MMMM"))</f>
        <v>AUGUST</v>
      </c>
      <c r="M5761" s="65" t="str">
        <f>"WEEK "&amp;IF(ROUNDUP(DAY(tbl_raw_data[[#This Row],[updated_date]])/7,0)=5,4,ROUNDUP(DAY(tbl_raw_data[[#This Row],[updated_date]])/7,0))</f>
        <v>WEEK 4</v>
      </c>
      <c r="N5761" s="71" t="str">
        <f>UPPER(VLOOKUP(tbl_raw_data[[#This Row],[Analyst]],settings!$A$1:$B$15,2,0))</f>
        <v>SHAHID</v>
      </c>
      <c r="O5761" s="71" t="str">
        <f>TRIM(UPPER(tbl_raw_data[[#This Row],[Outcome]]))</f>
        <v>APPROVE</v>
      </c>
      <c r="P5761" s="71" t="str">
        <f>TRIM(UPPER(tbl_raw_data[[#This Row],[Queue Name]]))</f>
        <v>CONSUMER PRE BUREAU</v>
      </c>
      <c r="Q5761" s="71" t="str">
        <f>IF(tbl_raw_data[[#This Row],[time_taken_in_min]]&lt;=settings!$D$2,"SLA_MET","SLA_NOT_MET")</f>
        <v>SLA_NOT_MET</v>
      </c>
    </row>
    <row r="5762" spans="1:17" x14ac:dyDescent="0.3">
      <c r="A5762" s="45" t="s">
        <v>6725</v>
      </c>
      <c r="B5762" s="36">
        <v>45167.657025462962</v>
      </c>
      <c r="C5762" s="43">
        <v>45167.676076388889</v>
      </c>
      <c r="D5762" s="15" t="s">
        <v>33</v>
      </c>
      <c r="E5762" s="6" t="s">
        <v>11</v>
      </c>
      <c r="F5762" s="15" t="s">
        <v>21</v>
      </c>
      <c r="G5762" s="9" t="s">
        <v>127</v>
      </c>
      <c r="H5762" s="84" t="str">
        <f t="shared" si="89"/>
        <v>Reason Unknown</v>
      </c>
      <c r="I5762" s="63">
        <f>(tbl_raw_data[[#This Row],[Date Actioned]])-(tbl_raw_data[[#This Row],[Date Tagged]])</f>
        <v>1.9050925926421769E-2</v>
      </c>
      <c r="J5762" s="66">
        <f>HOUR(tbl_raw_data[[#This Row],[time_taken]])*60+MINUTE(tbl_raw_data[[#This Row],[time_taken]])+SECOND(tbl_raw_data[[#This Row],[time_taken]])/60</f>
        <v>27.433333333333334</v>
      </c>
      <c r="K5762" s="68">
        <f>DATE(YEAR(tbl_raw_data[[#This Row],[Date Actioned]]),MONTH(tbl_raw_data[[#This Row],[Date Actioned]]),DAY(tbl_raw_data[[#This Row],[Date Actioned]]))</f>
        <v>45167</v>
      </c>
      <c r="L5762" s="65" t="str">
        <f>UPPER(TEXT(tbl_raw_data[[#This Row],[updated_date]],"MMMM"))</f>
        <v>AUGUST</v>
      </c>
      <c r="M5762" s="65" t="str">
        <f>"WEEK "&amp;IF(ROUNDUP(DAY(tbl_raw_data[[#This Row],[updated_date]])/7,0)=5,4,ROUNDUP(DAY(tbl_raw_data[[#This Row],[updated_date]])/7,0))</f>
        <v>WEEK 4</v>
      </c>
      <c r="N5762" s="71" t="str">
        <f>UPPER(VLOOKUP(tbl_raw_data[[#This Row],[Analyst]],settings!$A$1:$B$15,2,0))</f>
        <v>SHAHID</v>
      </c>
      <c r="O5762" s="71" t="str">
        <f>TRIM(UPPER(tbl_raw_data[[#This Row],[Outcome]]))</f>
        <v>DECLINE</v>
      </c>
      <c r="P5762" s="71" t="str">
        <f>TRIM(UPPER(tbl_raw_data[[#This Row],[Queue Name]]))</f>
        <v>CONSUMER EXISTING</v>
      </c>
      <c r="Q5762" s="71" t="str">
        <f>IF(tbl_raw_data[[#This Row],[time_taken_in_min]]&lt;=settings!$D$2,"SLA_MET","SLA_NOT_MET")</f>
        <v>SLA_NOT_MET</v>
      </c>
    </row>
    <row r="5763" spans="1:17" hidden="1" x14ac:dyDescent="0.3">
      <c r="A5763" s="45" t="s">
        <v>6726</v>
      </c>
      <c r="B5763" s="36">
        <v>45167.404386574075</v>
      </c>
      <c r="C5763" s="43">
        <v>45167.423275462963</v>
      </c>
      <c r="D5763" s="15" t="s">
        <v>10</v>
      </c>
      <c r="E5763" s="6" t="s">
        <v>8</v>
      </c>
      <c r="F5763" s="15" t="s">
        <v>17</v>
      </c>
      <c r="G5763" s="9"/>
      <c r="H5763" s="84" t="str">
        <f t="shared" ref="H5763:H5826" si="90">IF(OR(ISNUMBER(SEARCH("duplicate",G5763)), ISNUMBER(SEARCH("previously",G5763)), ISNUMBER(SEARCH("previously approved",G5763))), "Duplicate Application",
IF(OR(ISNUMBER(SEARCH("incorrect",G5763)), ISNUMBER(SEARCH("remove", G5763))), "Incorrect Details",
IF(ISNUMBER(SEARCH("incomplete",G5763)), "Incomplete Details",
IF(ISNUMBER(SEARCH("overdue",G5763)), "Overdue Bill",
IF(OR(ISNUMBER(SEARCH("resubmit as", G5763)), ISNUMBER(SEARCH("re-submit as", G5763))), "Incorrect Queue",
IF(OR(ISNUMBER(SEARCH("100",G5763)), ISNUMBER(SEARCH("correct", G5763)), ISNUMBER(SEARCH("email", G5763)), ISNUMBER(SEARCH("please submit", G5763)), ISNUMBER(SEARCH("please resubmit",G5763)), ISNUMBER(SEARCH("please re-submit", G5763)), ISNUMBER(SEARCH("please send", G5763))), "Incomplete Details",
IF(ISNUMBER(SEARCH("error", G5763)), "System Error", "Reason Unknown")))))))</f>
        <v>Reason Unknown</v>
      </c>
      <c r="I5763" s="63">
        <f>(tbl_raw_data[[#This Row],[Date Actioned]])-(tbl_raw_data[[#This Row],[Date Tagged]])</f>
        <v>1.8888888887886424E-2</v>
      </c>
      <c r="J5763" s="66">
        <f>HOUR(tbl_raw_data[[#This Row],[time_taken]])*60+MINUTE(tbl_raw_data[[#This Row],[time_taken]])+SECOND(tbl_raw_data[[#This Row],[time_taken]])/60</f>
        <v>27.2</v>
      </c>
      <c r="K5763" s="68">
        <f>DATE(YEAR(tbl_raw_data[[#This Row],[Date Actioned]]),MONTH(tbl_raw_data[[#This Row],[Date Actioned]]),DAY(tbl_raw_data[[#This Row],[Date Actioned]]))</f>
        <v>45167</v>
      </c>
      <c r="L5763" s="65" t="str">
        <f>UPPER(TEXT(tbl_raw_data[[#This Row],[updated_date]],"MMMM"))</f>
        <v>AUGUST</v>
      </c>
      <c r="M5763" s="65" t="str">
        <f>"WEEK "&amp;IF(ROUNDUP(DAY(tbl_raw_data[[#This Row],[updated_date]])/7,0)=5,4,ROUNDUP(DAY(tbl_raw_data[[#This Row],[updated_date]])/7,0))</f>
        <v>WEEK 4</v>
      </c>
      <c r="N5763" s="71" t="str">
        <f>UPPER(VLOOKUP(tbl_raw_data[[#This Row],[Analyst]],settings!$A$1:$B$15,2,0))</f>
        <v>MERCEDES</v>
      </c>
      <c r="O5763" s="71" t="str">
        <f>TRIM(UPPER(tbl_raw_data[[#This Row],[Outcome]]))</f>
        <v>APPROVE</v>
      </c>
      <c r="P5763" s="71" t="str">
        <f>TRIM(UPPER(tbl_raw_data[[#This Row],[Queue Name]]))</f>
        <v>CONSUMER POST BUREAU</v>
      </c>
      <c r="Q5763" s="71" t="str">
        <f>IF(tbl_raw_data[[#This Row],[time_taken_in_min]]&lt;=settings!$D$2,"SLA_MET","SLA_NOT_MET")</f>
        <v>SLA_NOT_MET</v>
      </c>
    </row>
    <row r="5764" spans="1:17" hidden="1" x14ac:dyDescent="0.3">
      <c r="A5764" s="45" t="s">
        <v>6727</v>
      </c>
      <c r="B5764" s="36">
        <v>45167.581099537034</v>
      </c>
      <c r="C5764" s="43">
        <v>45167.599236111113</v>
      </c>
      <c r="D5764" s="15" t="s">
        <v>10</v>
      </c>
      <c r="E5764" s="6" t="s">
        <v>11</v>
      </c>
      <c r="F5764" s="15" t="s">
        <v>12</v>
      </c>
      <c r="G5764" s="9" t="s">
        <v>15</v>
      </c>
      <c r="H5764" s="84" t="str">
        <f t="shared" si="90"/>
        <v>Reason Unknown</v>
      </c>
      <c r="I5764" s="63">
        <f>(tbl_raw_data[[#This Row],[Date Actioned]])-(tbl_raw_data[[#This Row],[Date Tagged]])</f>
        <v>1.8136574079107959E-2</v>
      </c>
      <c r="J5764" s="66">
        <f>HOUR(tbl_raw_data[[#This Row],[time_taken]])*60+MINUTE(tbl_raw_data[[#This Row],[time_taken]])+SECOND(tbl_raw_data[[#This Row],[time_taken]])/60</f>
        <v>26.116666666666667</v>
      </c>
      <c r="K5764" s="68">
        <f>DATE(YEAR(tbl_raw_data[[#This Row],[Date Actioned]]),MONTH(tbl_raw_data[[#This Row],[Date Actioned]]),DAY(tbl_raw_data[[#This Row],[Date Actioned]]))</f>
        <v>45167</v>
      </c>
      <c r="L5764" s="65" t="str">
        <f>UPPER(TEXT(tbl_raw_data[[#This Row],[updated_date]],"MMMM"))</f>
        <v>AUGUST</v>
      </c>
      <c r="M5764" s="65" t="str">
        <f>"WEEK "&amp;IF(ROUNDUP(DAY(tbl_raw_data[[#This Row],[updated_date]])/7,0)=5,4,ROUNDUP(DAY(tbl_raw_data[[#This Row],[updated_date]])/7,0))</f>
        <v>WEEK 4</v>
      </c>
      <c r="N5764" s="71" t="str">
        <f>UPPER(VLOOKUP(tbl_raw_data[[#This Row],[Analyst]],settings!$A$1:$B$15,2,0))</f>
        <v>NITESH</v>
      </c>
      <c r="O5764" s="71" t="str">
        <f>TRIM(UPPER(tbl_raw_data[[#This Row],[Outcome]]))</f>
        <v>APPROVE</v>
      </c>
      <c r="P5764" s="71" t="str">
        <f>TRIM(UPPER(tbl_raw_data[[#This Row],[Queue Name]]))</f>
        <v>CONSUMER EXISTING</v>
      </c>
      <c r="Q5764" s="71" t="str">
        <f>IF(tbl_raw_data[[#This Row],[time_taken_in_min]]&lt;=settings!$D$2,"SLA_MET","SLA_NOT_MET")</f>
        <v>SLA_NOT_MET</v>
      </c>
    </row>
    <row r="5765" spans="1:17" hidden="1" x14ac:dyDescent="0.3">
      <c r="A5765" s="45" t="s">
        <v>6728</v>
      </c>
      <c r="B5765" s="36">
        <v>45167.40896990741</v>
      </c>
      <c r="C5765" s="43">
        <v>45167.427037037036</v>
      </c>
      <c r="D5765" s="15" t="s">
        <v>10</v>
      </c>
      <c r="E5765" s="6" t="s">
        <v>8</v>
      </c>
      <c r="F5765" s="15" t="s">
        <v>17</v>
      </c>
      <c r="G5765" s="9"/>
      <c r="H5765" s="84" t="str">
        <f t="shared" si="90"/>
        <v>Reason Unknown</v>
      </c>
      <c r="I5765" s="63">
        <f>(tbl_raw_data[[#This Row],[Date Actioned]])-(tbl_raw_data[[#This Row],[Date Tagged]])</f>
        <v>1.8067129625706002E-2</v>
      </c>
      <c r="J5765" s="66">
        <f>HOUR(tbl_raw_data[[#This Row],[time_taken]])*60+MINUTE(tbl_raw_data[[#This Row],[time_taken]])+SECOND(tbl_raw_data[[#This Row],[time_taken]])/60</f>
        <v>26.016666666666666</v>
      </c>
      <c r="K5765" s="68">
        <f>DATE(YEAR(tbl_raw_data[[#This Row],[Date Actioned]]),MONTH(tbl_raw_data[[#This Row],[Date Actioned]]),DAY(tbl_raw_data[[#This Row],[Date Actioned]]))</f>
        <v>45167</v>
      </c>
      <c r="L5765" s="65" t="str">
        <f>UPPER(TEXT(tbl_raw_data[[#This Row],[updated_date]],"MMMM"))</f>
        <v>AUGUST</v>
      </c>
      <c r="M5765" s="65" t="str">
        <f>"WEEK "&amp;IF(ROUNDUP(DAY(tbl_raw_data[[#This Row],[updated_date]])/7,0)=5,4,ROUNDUP(DAY(tbl_raw_data[[#This Row],[updated_date]])/7,0))</f>
        <v>WEEK 4</v>
      </c>
      <c r="N5765" s="71" t="str">
        <f>UPPER(VLOOKUP(tbl_raw_data[[#This Row],[Analyst]],settings!$A$1:$B$15,2,0))</f>
        <v>MERCEDES</v>
      </c>
      <c r="O5765" s="71" t="str">
        <f>TRIM(UPPER(tbl_raw_data[[#This Row],[Outcome]]))</f>
        <v>APPROVE</v>
      </c>
      <c r="P5765" s="71" t="str">
        <f>TRIM(UPPER(tbl_raw_data[[#This Row],[Queue Name]]))</f>
        <v>CONSUMER POST BUREAU</v>
      </c>
      <c r="Q5765" s="71" t="str">
        <f>IF(tbl_raw_data[[#This Row],[time_taken_in_min]]&lt;=settings!$D$2,"SLA_MET","SLA_NOT_MET")</f>
        <v>SLA_NOT_MET</v>
      </c>
    </row>
    <row r="5766" spans="1:17" hidden="1" x14ac:dyDescent="0.3">
      <c r="A5766" s="45" t="s">
        <v>6729</v>
      </c>
      <c r="B5766" s="36">
        <v>45167.599548611113</v>
      </c>
      <c r="C5766" s="43">
        <v>45167.61755787037</v>
      </c>
      <c r="D5766" s="15" t="s">
        <v>10</v>
      </c>
      <c r="E5766" s="6" t="s">
        <v>11</v>
      </c>
      <c r="F5766" s="15" t="s">
        <v>12</v>
      </c>
      <c r="G5766" s="9" t="s">
        <v>15</v>
      </c>
      <c r="H5766" s="84" t="str">
        <f t="shared" si="90"/>
        <v>Reason Unknown</v>
      </c>
      <c r="I5766" s="63">
        <f>(tbl_raw_data[[#This Row],[Date Actioned]])-(tbl_raw_data[[#This Row],[Date Tagged]])</f>
        <v>1.8009259256359655E-2</v>
      </c>
      <c r="J5766" s="66">
        <f>HOUR(tbl_raw_data[[#This Row],[time_taken]])*60+MINUTE(tbl_raw_data[[#This Row],[time_taken]])+SECOND(tbl_raw_data[[#This Row],[time_taken]])/60</f>
        <v>25.933333333333334</v>
      </c>
      <c r="K5766" s="68">
        <f>DATE(YEAR(tbl_raw_data[[#This Row],[Date Actioned]]),MONTH(tbl_raw_data[[#This Row],[Date Actioned]]),DAY(tbl_raw_data[[#This Row],[Date Actioned]]))</f>
        <v>45167</v>
      </c>
      <c r="L5766" s="65" t="str">
        <f>UPPER(TEXT(tbl_raw_data[[#This Row],[updated_date]],"MMMM"))</f>
        <v>AUGUST</v>
      </c>
      <c r="M5766" s="65" t="str">
        <f>"WEEK "&amp;IF(ROUNDUP(DAY(tbl_raw_data[[#This Row],[updated_date]])/7,0)=5,4,ROUNDUP(DAY(tbl_raw_data[[#This Row],[updated_date]])/7,0))</f>
        <v>WEEK 4</v>
      </c>
      <c r="N5766" s="71" t="str">
        <f>UPPER(VLOOKUP(tbl_raw_data[[#This Row],[Analyst]],settings!$A$1:$B$15,2,0))</f>
        <v>NITESH</v>
      </c>
      <c r="O5766" s="71" t="str">
        <f>TRIM(UPPER(tbl_raw_data[[#This Row],[Outcome]]))</f>
        <v>APPROVE</v>
      </c>
      <c r="P5766" s="71" t="str">
        <f>TRIM(UPPER(tbl_raw_data[[#This Row],[Queue Name]]))</f>
        <v>CONSUMER EXISTING</v>
      </c>
      <c r="Q5766" s="71" t="str">
        <f>IF(tbl_raw_data[[#This Row],[time_taken_in_min]]&lt;=settings!$D$2,"SLA_MET","SLA_NOT_MET")</f>
        <v>SLA_NOT_MET</v>
      </c>
    </row>
    <row r="5767" spans="1:17" hidden="1" x14ac:dyDescent="0.3">
      <c r="A5767" s="45" t="s">
        <v>6730</v>
      </c>
      <c r="B5767" s="36">
        <v>45167.408437500002</v>
      </c>
      <c r="C5767" s="43">
        <v>45167.426319444443</v>
      </c>
      <c r="D5767" s="15" t="s">
        <v>15</v>
      </c>
      <c r="E5767" s="6" t="s">
        <v>8</v>
      </c>
      <c r="F5767" s="15" t="s">
        <v>114</v>
      </c>
      <c r="G5767" s="9"/>
      <c r="H5767" s="84" t="str">
        <f t="shared" si="90"/>
        <v>Reason Unknown</v>
      </c>
      <c r="I5767" s="63">
        <f>(tbl_raw_data[[#This Row],[Date Actioned]])-(tbl_raw_data[[#This Row],[Date Tagged]])</f>
        <v>1.788194444088731E-2</v>
      </c>
      <c r="J5767" s="66">
        <f>HOUR(tbl_raw_data[[#This Row],[time_taken]])*60+MINUTE(tbl_raw_data[[#This Row],[time_taken]])+SECOND(tbl_raw_data[[#This Row],[time_taken]])/60</f>
        <v>25.75</v>
      </c>
      <c r="K5767" s="68">
        <f>DATE(YEAR(tbl_raw_data[[#This Row],[Date Actioned]]),MONTH(tbl_raw_data[[#This Row],[Date Actioned]]),DAY(tbl_raw_data[[#This Row],[Date Actioned]]))</f>
        <v>45167</v>
      </c>
      <c r="L5767" s="65" t="str">
        <f>UPPER(TEXT(tbl_raw_data[[#This Row],[updated_date]],"MMMM"))</f>
        <v>AUGUST</v>
      </c>
      <c r="M5767" s="65" t="str">
        <f>"WEEK "&amp;IF(ROUNDUP(DAY(tbl_raw_data[[#This Row],[updated_date]])/7,0)=5,4,ROUNDUP(DAY(tbl_raw_data[[#This Row],[updated_date]])/7,0))</f>
        <v>WEEK 4</v>
      </c>
      <c r="N5767" s="71" t="str">
        <f>UPPER(VLOOKUP(tbl_raw_data[[#This Row],[Analyst]],settings!$A$1:$B$15,2,0))</f>
        <v>FARDIN</v>
      </c>
      <c r="O5767" s="71" t="str">
        <f>TRIM(UPPER(tbl_raw_data[[#This Row],[Outcome]]))</f>
        <v>APPROVE</v>
      </c>
      <c r="P5767" s="71" t="str">
        <f>TRIM(UPPER(tbl_raw_data[[#This Row],[Queue Name]]))</f>
        <v>CONSUMER POST BUREAU</v>
      </c>
      <c r="Q5767" s="71" t="str">
        <f>IF(tbl_raw_data[[#This Row],[time_taken_in_min]]&lt;=settings!$D$2,"SLA_MET","SLA_NOT_MET")</f>
        <v>SLA_NOT_MET</v>
      </c>
    </row>
    <row r="5768" spans="1:17" x14ac:dyDescent="0.3">
      <c r="A5768" s="45" t="s">
        <v>6731</v>
      </c>
      <c r="B5768" s="36">
        <v>45167.557835648149</v>
      </c>
      <c r="C5768" s="43">
        <v>45167.575659722221</v>
      </c>
      <c r="D5768" s="15" t="s">
        <v>33</v>
      </c>
      <c r="E5768" s="6" t="s">
        <v>11</v>
      </c>
      <c r="F5768" s="15" t="s">
        <v>19</v>
      </c>
      <c r="G5768" s="9" t="s">
        <v>126</v>
      </c>
      <c r="H5768" s="84" t="str">
        <f t="shared" si="90"/>
        <v>Reason Unknown</v>
      </c>
      <c r="I5768" s="63">
        <f>(tbl_raw_data[[#This Row],[Date Actioned]])-(tbl_raw_data[[#This Row],[Date Tagged]])</f>
        <v>1.7824074071540963E-2</v>
      </c>
      <c r="J5768" s="66">
        <f>HOUR(tbl_raw_data[[#This Row],[time_taken]])*60+MINUTE(tbl_raw_data[[#This Row],[time_taken]])+SECOND(tbl_raw_data[[#This Row],[time_taken]])/60</f>
        <v>25.666666666666668</v>
      </c>
      <c r="K5768" s="68">
        <f>DATE(YEAR(tbl_raw_data[[#This Row],[Date Actioned]]),MONTH(tbl_raw_data[[#This Row],[Date Actioned]]),DAY(tbl_raw_data[[#This Row],[Date Actioned]]))</f>
        <v>45167</v>
      </c>
      <c r="L5768" s="65" t="str">
        <f>UPPER(TEXT(tbl_raw_data[[#This Row],[updated_date]],"MMMM"))</f>
        <v>AUGUST</v>
      </c>
      <c r="M5768" s="65" t="str">
        <f>"WEEK "&amp;IF(ROUNDUP(DAY(tbl_raw_data[[#This Row],[updated_date]])/7,0)=5,4,ROUNDUP(DAY(tbl_raw_data[[#This Row],[updated_date]])/7,0))</f>
        <v>WEEK 4</v>
      </c>
      <c r="N5768" s="71" t="str">
        <f>UPPER(VLOOKUP(tbl_raw_data[[#This Row],[Analyst]],settings!$A$1:$B$15,2,0))</f>
        <v>NAVED</v>
      </c>
      <c r="O5768" s="71" t="str">
        <f>TRIM(UPPER(tbl_raw_data[[#This Row],[Outcome]]))</f>
        <v>DECLINE</v>
      </c>
      <c r="P5768" s="71" t="str">
        <f>TRIM(UPPER(tbl_raw_data[[#This Row],[Queue Name]]))</f>
        <v>CONSUMER EXISTING</v>
      </c>
      <c r="Q5768" s="71" t="str">
        <f>IF(tbl_raw_data[[#This Row],[time_taken_in_min]]&lt;=settings!$D$2,"SLA_MET","SLA_NOT_MET")</f>
        <v>SLA_NOT_MET</v>
      </c>
    </row>
    <row r="5769" spans="1:17" hidden="1" x14ac:dyDescent="0.3">
      <c r="A5769" s="45" t="s">
        <v>6732</v>
      </c>
      <c r="B5769" s="36">
        <v>45167.383032407408</v>
      </c>
      <c r="C5769" s="43">
        <v>45167.400775462964</v>
      </c>
      <c r="D5769" s="15" t="s">
        <v>10</v>
      </c>
      <c r="E5769" s="6" t="s">
        <v>11</v>
      </c>
      <c r="F5769" s="15" t="s">
        <v>12</v>
      </c>
      <c r="G5769" s="9"/>
      <c r="H5769" s="84" t="str">
        <f t="shared" si="90"/>
        <v>Reason Unknown</v>
      </c>
      <c r="I5769" s="63">
        <f>(tbl_raw_data[[#This Row],[Date Actioned]])-(tbl_raw_data[[#This Row],[Date Tagged]])</f>
        <v>1.7743055555911269E-2</v>
      </c>
      <c r="J5769" s="66">
        <f>HOUR(tbl_raw_data[[#This Row],[time_taken]])*60+MINUTE(tbl_raw_data[[#This Row],[time_taken]])+SECOND(tbl_raw_data[[#This Row],[time_taken]])/60</f>
        <v>25.55</v>
      </c>
      <c r="K5769" s="68">
        <f>DATE(YEAR(tbl_raw_data[[#This Row],[Date Actioned]]),MONTH(tbl_raw_data[[#This Row],[Date Actioned]]),DAY(tbl_raw_data[[#This Row],[Date Actioned]]))</f>
        <v>45167</v>
      </c>
      <c r="L5769" s="65" t="str">
        <f>UPPER(TEXT(tbl_raw_data[[#This Row],[updated_date]],"MMMM"))</f>
        <v>AUGUST</v>
      </c>
      <c r="M5769" s="65" t="str">
        <f>"WEEK "&amp;IF(ROUNDUP(DAY(tbl_raw_data[[#This Row],[updated_date]])/7,0)=5,4,ROUNDUP(DAY(tbl_raw_data[[#This Row],[updated_date]])/7,0))</f>
        <v>WEEK 4</v>
      </c>
      <c r="N5769" s="71" t="str">
        <f>UPPER(VLOOKUP(tbl_raw_data[[#This Row],[Analyst]],settings!$A$1:$B$15,2,0))</f>
        <v>NITESH</v>
      </c>
      <c r="O5769" s="71" t="str">
        <f>TRIM(UPPER(tbl_raw_data[[#This Row],[Outcome]]))</f>
        <v>APPROVE</v>
      </c>
      <c r="P5769" s="71" t="str">
        <f>TRIM(UPPER(tbl_raw_data[[#This Row],[Queue Name]]))</f>
        <v>CONSUMER EXISTING</v>
      </c>
      <c r="Q5769" s="71" t="str">
        <f>IF(tbl_raw_data[[#This Row],[time_taken_in_min]]&lt;=settings!$D$2,"SLA_MET","SLA_NOT_MET")</f>
        <v>SLA_NOT_MET</v>
      </c>
    </row>
    <row r="5770" spans="1:17" x14ac:dyDescent="0.3">
      <c r="A5770" s="45" t="s">
        <v>6733</v>
      </c>
      <c r="B5770" s="36">
        <v>45167.51363425926</v>
      </c>
      <c r="C5770" s="43">
        <v>45167.531180555554</v>
      </c>
      <c r="D5770" s="15" t="s">
        <v>36</v>
      </c>
      <c r="E5770" s="6" t="s">
        <v>11</v>
      </c>
      <c r="F5770" s="15" t="s">
        <v>17</v>
      </c>
      <c r="G5770" s="9"/>
      <c r="H5770" s="84" t="str">
        <f t="shared" si="90"/>
        <v>Reason Unknown</v>
      </c>
      <c r="I5770" s="63">
        <f>(tbl_raw_data[[#This Row],[Date Actioned]])-(tbl_raw_data[[#This Row],[Date Tagged]])</f>
        <v>1.7546296294312924E-2</v>
      </c>
      <c r="J5770" s="66">
        <f>HOUR(tbl_raw_data[[#This Row],[time_taken]])*60+MINUTE(tbl_raw_data[[#This Row],[time_taken]])+SECOND(tbl_raw_data[[#This Row],[time_taken]])/60</f>
        <v>25.266666666666666</v>
      </c>
      <c r="K5770" s="68">
        <f>DATE(YEAR(tbl_raw_data[[#This Row],[Date Actioned]]),MONTH(tbl_raw_data[[#This Row],[Date Actioned]]),DAY(tbl_raw_data[[#This Row],[Date Actioned]]))</f>
        <v>45167</v>
      </c>
      <c r="L5770" s="65" t="str">
        <f>UPPER(TEXT(tbl_raw_data[[#This Row],[updated_date]],"MMMM"))</f>
        <v>AUGUST</v>
      </c>
      <c r="M5770" s="65" t="str">
        <f>"WEEK "&amp;IF(ROUNDUP(DAY(tbl_raw_data[[#This Row],[updated_date]])/7,0)=5,4,ROUNDUP(DAY(tbl_raw_data[[#This Row],[updated_date]])/7,0))</f>
        <v>WEEK 4</v>
      </c>
      <c r="N5770" s="71" t="str">
        <f>UPPER(VLOOKUP(tbl_raw_data[[#This Row],[Analyst]],settings!$A$1:$B$15,2,0))</f>
        <v>MERCEDES</v>
      </c>
      <c r="O5770" s="71" t="str">
        <f>TRIM(UPPER(tbl_raw_data[[#This Row],[Outcome]]))</f>
        <v>DECLINE</v>
      </c>
      <c r="P5770" s="71" t="str">
        <f>TRIM(UPPER(tbl_raw_data[[#This Row],[Queue Name]]))</f>
        <v>CONSUMER EXISTING</v>
      </c>
      <c r="Q5770" s="71" t="str">
        <f>IF(tbl_raw_data[[#This Row],[time_taken_in_min]]&lt;=settings!$D$2,"SLA_MET","SLA_NOT_MET")</f>
        <v>SLA_NOT_MET</v>
      </c>
    </row>
    <row r="5771" spans="1:17" hidden="1" x14ac:dyDescent="0.3">
      <c r="A5771" s="45" t="s">
        <v>6734</v>
      </c>
      <c r="B5771" s="36">
        <v>45167.703148148146</v>
      </c>
      <c r="C5771" s="43">
        <v>45167.719953703701</v>
      </c>
      <c r="D5771" s="15" t="s">
        <v>10</v>
      </c>
      <c r="E5771" s="6" t="s">
        <v>11</v>
      </c>
      <c r="F5771" s="15" t="s">
        <v>22</v>
      </c>
      <c r="G5771" s="9"/>
      <c r="H5771" s="84" t="str">
        <f t="shared" si="90"/>
        <v>Reason Unknown</v>
      </c>
      <c r="I5771" s="63">
        <f>(tbl_raw_data[[#This Row],[Date Actioned]])-(tbl_raw_data[[#This Row],[Date Tagged]])</f>
        <v>1.6805555555038154E-2</v>
      </c>
      <c r="J5771" s="66">
        <f>HOUR(tbl_raw_data[[#This Row],[time_taken]])*60+MINUTE(tbl_raw_data[[#This Row],[time_taken]])+SECOND(tbl_raw_data[[#This Row],[time_taken]])/60</f>
        <v>24.2</v>
      </c>
      <c r="K5771" s="68">
        <f>DATE(YEAR(tbl_raw_data[[#This Row],[Date Actioned]]),MONTH(tbl_raw_data[[#This Row],[Date Actioned]]),DAY(tbl_raw_data[[#This Row],[Date Actioned]]))</f>
        <v>45167</v>
      </c>
      <c r="L5771" s="65" t="str">
        <f>UPPER(TEXT(tbl_raw_data[[#This Row],[updated_date]],"MMMM"))</f>
        <v>AUGUST</v>
      </c>
      <c r="M5771" s="65" t="str">
        <f>"WEEK "&amp;IF(ROUNDUP(DAY(tbl_raw_data[[#This Row],[updated_date]])/7,0)=5,4,ROUNDUP(DAY(tbl_raw_data[[#This Row],[updated_date]])/7,0))</f>
        <v>WEEK 4</v>
      </c>
      <c r="N5771" s="71" t="str">
        <f>UPPER(VLOOKUP(tbl_raw_data[[#This Row],[Analyst]],settings!$A$1:$B$15,2,0))</f>
        <v>ROHAN</v>
      </c>
      <c r="O5771" s="71" t="str">
        <f>TRIM(UPPER(tbl_raw_data[[#This Row],[Outcome]]))</f>
        <v>APPROVE</v>
      </c>
      <c r="P5771" s="71" t="str">
        <f>TRIM(UPPER(tbl_raw_data[[#This Row],[Queue Name]]))</f>
        <v>CONSUMER EXISTING</v>
      </c>
      <c r="Q5771" s="71" t="str">
        <f>IF(tbl_raw_data[[#This Row],[time_taken_in_min]]&lt;=settings!$D$2,"SLA_MET","SLA_NOT_MET")</f>
        <v>SLA_NOT_MET</v>
      </c>
    </row>
    <row r="5772" spans="1:17" hidden="1" x14ac:dyDescent="0.3">
      <c r="A5772" s="45" t="s">
        <v>6735</v>
      </c>
      <c r="B5772" s="36">
        <v>45167.392025462963</v>
      </c>
      <c r="C5772" s="43">
        <v>45167.408321759256</v>
      </c>
      <c r="D5772" s="15" t="s">
        <v>10</v>
      </c>
      <c r="E5772" s="6" t="s">
        <v>8</v>
      </c>
      <c r="F5772" s="15" t="s">
        <v>17</v>
      </c>
      <c r="G5772" s="9"/>
      <c r="H5772" s="84" t="str">
        <f t="shared" si="90"/>
        <v>Reason Unknown</v>
      </c>
      <c r="I5772" s="63">
        <f>(tbl_raw_data[[#This Row],[Date Actioned]])-(tbl_raw_data[[#This Row],[Date Tagged]])</f>
        <v>1.6296296293148771E-2</v>
      </c>
      <c r="J5772" s="66">
        <f>HOUR(tbl_raw_data[[#This Row],[time_taken]])*60+MINUTE(tbl_raw_data[[#This Row],[time_taken]])+SECOND(tbl_raw_data[[#This Row],[time_taken]])/60</f>
        <v>23.466666666666665</v>
      </c>
      <c r="K5772" s="68">
        <f>DATE(YEAR(tbl_raw_data[[#This Row],[Date Actioned]]),MONTH(tbl_raw_data[[#This Row],[Date Actioned]]),DAY(tbl_raw_data[[#This Row],[Date Actioned]]))</f>
        <v>45167</v>
      </c>
      <c r="L5772" s="65" t="str">
        <f>UPPER(TEXT(tbl_raw_data[[#This Row],[updated_date]],"MMMM"))</f>
        <v>AUGUST</v>
      </c>
      <c r="M5772" s="65" t="str">
        <f>"WEEK "&amp;IF(ROUNDUP(DAY(tbl_raw_data[[#This Row],[updated_date]])/7,0)=5,4,ROUNDUP(DAY(tbl_raw_data[[#This Row],[updated_date]])/7,0))</f>
        <v>WEEK 4</v>
      </c>
      <c r="N5772" s="71" t="str">
        <f>UPPER(VLOOKUP(tbl_raw_data[[#This Row],[Analyst]],settings!$A$1:$B$15,2,0))</f>
        <v>MERCEDES</v>
      </c>
      <c r="O5772" s="71" t="str">
        <f>TRIM(UPPER(tbl_raw_data[[#This Row],[Outcome]]))</f>
        <v>APPROVE</v>
      </c>
      <c r="P5772" s="71" t="str">
        <f>TRIM(UPPER(tbl_raw_data[[#This Row],[Queue Name]]))</f>
        <v>CONSUMER POST BUREAU</v>
      </c>
      <c r="Q5772" s="71" t="str">
        <f>IF(tbl_raw_data[[#This Row],[time_taken_in_min]]&lt;=settings!$D$2,"SLA_MET","SLA_NOT_MET")</f>
        <v>SLA_NOT_MET</v>
      </c>
    </row>
    <row r="5773" spans="1:17" hidden="1" x14ac:dyDescent="0.3">
      <c r="A5773" s="45" t="s">
        <v>6736</v>
      </c>
      <c r="B5773" s="36">
        <v>45167.365532407406</v>
      </c>
      <c r="C5773" s="43">
        <v>45167.38177083333</v>
      </c>
      <c r="D5773" s="15" t="s">
        <v>10</v>
      </c>
      <c r="E5773" s="6" t="s">
        <v>11</v>
      </c>
      <c r="F5773" s="15" t="s">
        <v>12</v>
      </c>
      <c r="G5773" s="9" t="s">
        <v>23</v>
      </c>
      <c r="H5773" s="84" t="str">
        <f t="shared" si="90"/>
        <v>Reason Unknown</v>
      </c>
      <c r="I5773" s="63">
        <f>(tbl_raw_data[[#This Row],[Date Actioned]])-(tbl_raw_data[[#This Row],[Date Tagged]])</f>
        <v>1.6238425923802424E-2</v>
      </c>
      <c r="J5773" s="66">
        <f>HOUR(tbl_raw_data[[#This Row],[time_taken]])*60+MINUTE(tbl_raw_data[[#This Row],[time_taken]])+SECOND(tbl_raw_data[[#This Row],[time_taken]])/60</f>
        <v>23.383333333333333</v>
      </c>
      <c r="K5773" s="68">
        <f>DATE(YEAR(tbl_raw_data[[#This Row],[Date Actioned]]),MONTH(tbl_raw_data[[#This Row],[Date Actioned]]),DAY(tbl_raw_data[[#This Row],[Date Actioned]]))</f>
        <v>45167</v>
      </c>
      <c r="L5773" s="65" t="str">
        <f>UPPER(TEXT(tbl_raw_data[[#This Row],[updated_date]],"MMMM"))</f>
        <v>AUGUST</v>
      </c>
      <c r="M5773" s="65" t="str">
        <f>"WEEK "&amp;IF(ROUNDUP(DAY(tbl_raw_data[[#This Row],[updated_date]])/7,0)=5,4,ROUNDUP(DAY(tbl_raw_data[[#This Row],[updated_date]])/7,0))</f>
        <v>WEEK 4</v>
      </c>
      <c r="N5773" s="71" t="str">
        <f>UPPER(VLOOKUP(tbl_raw_data[[#This Row],[Analyst]],settings!$A$1:$B$15,2,0))</f>
        <v>NITESH</v>
      </c>
      <c r="O5773" s="71" t="str">
        <f>TRIM(UPPER(tbl_raw_data[[#This Row],[Outcome]]))</f>
        <v>APPROVE</v>
      </c>
      <c r="P5773" s="71" t="str">
        <f>TRIM(UPPER(tbl_raw_data[[#This Row],[Queue Name]]))</f>
        <v>CONSUMER EXISTING</v>
      </c>
      <c r="Q5773" s="71" t="str">
        <f>IF(tbl_raw_data[[#This Row],[time_taken_in_min]]&lt;=settings!$D$2,"SLA_MET","SLA_NOT_MET")</f>
        <v>SLA_NOT_MET</v>
      </c>
    </row>
    <row r="5774" spans="1:17" hidden="1" x14ac:dyDescent="0.3">
      <c r="A5774" s="45" t="s">
        <v>6737</v>
      </c>
      <c r="B5774" s="36">
        <v>45167.416203703702</v>
      </c>
      <c r="C5774" s="43">
        <v>45167.432141203702</v>
      </c>
      <c r="D5774" s="15" t="s">
        <v>10</v>
      </c>
      <c r="E5774" s="6" t="s">
        <v>8</v>
      </c>
      <c r="F5774" s="15" t="s">
        <v>114</v>
      </c>
      <c r="G5774" s="9"/>
      <c r="H5774" s="84" t="str">
        <f t="shared" si="90"/>
        <v>Reason Unknown</v>
      </c>
      <c r="I5774" s="63">
        <f>(tbl_raw_data[[#This Row],[Date Actioned]])-(tbl_raw_data[[#This Row],[Date Tagged]])</f>
        <v>1.5937500000291038E-2</v>
      </c>
      <c r="J5774" s="66">
        <f>HOUR(tbl_raw_data[[#This Row],[time_taken]])*60+MINUTE(tbl_raw_data[[#This Row],[time_taken]])+SECOND(tbl_raw_data[[#This Row],[time_taken]])/60</f>
        <v>22.95</v>
      </c>
      <c r="K5774" s="68">
        <f>DATE(YEAR(tbl_raw_data[[#This Row],[Date Actioned]]),MONTH(tbl_raw_data[[#This Row],[Date Actioned]]),DAY(tbl_raw_data[[#This Row],[Date Actioned]]))</f>
        <v>45167</v>
      </c>
      <c r="L5774" s="65" t="str">
        <f>UPPER(TEXT(tbl_raw_data[[#This Row],[updated_date]],"MMMM"))</f>
        <v>AUGUST</v>
      </c>
      <c r="M5774" s="65" t="str">
        <f>"WEEK "&amp;IF(ROUNDUP(DAY(tbl_raw_data[[#This Row],[updated_date]])/7,0)=5,4,ROUNDUP(DAY(tbl_raw_data[[#This Row],[updated_date]])/7,0))</f>
        <v>WEEK 4</v>
      </c>
      <c r="N5774" s="71" t="str">
        <f>UPPER(VLOOKUP(tbl_raw_data[[#This Row],[Analyst]],settings!$A$1:$B$15,2,0))</f>
        <v>FARDIN</v>
      </c>
      <c r="O5774" s="71" t="str">
        <f>TRIM(UPPER(tbl_raw_data[[#This Row],[Outcome]]))</f>
        <v>APPROVE</v>
      </c>
      <c r="P5774" s="71" t="str">
        <f>TRIM(UPPER(tbl_raw_data[[#This Row],[Queue Name]]))</f>
        <v>CONSUMER POST BUREAU</v>
      </c>
      <c r="Q5774" s="71" t="str">
        <f>IF(tbl_raw_data[[#This Row],[time_taken_in_min]]&lt;=settings!$D$2,"SLA_MET","SLA_NOT_MET")</f>
        <v>SLA_NOT_MET</v>
      </c>
    </row>
    <row r="5775" spans="1:17" hidden="1" x14ac:dyDescent="0.3">
      <c r="A5775" s="45" t="s">
        <v>6738</v>
      </c>
      <c r="B5775" s="36">
        <v>45167.617928240739</v>
      </c>
      <c r="C5775" s="43">
        <v>45167.633703703701</v>
      </c>
      <c r="D5775" s="15" t="s">
        <v>10</v>
      </c>
      <c r="E5775" s="6" t="s">
        <v>11</v>
      </c>
      <c r="F5775" s="15" t="s">
        <v>24</v>
      </c>
      <c r="G5775" s="9" t="s">
        <v>23</v>
      </c>
      <c r="H5775" s="84" t="str">
        <f t="shared" si="90"/>
        <v>Reason Unknown</v>
      </c>
      <c r="I5775" s="63">
        <f>(tbl_raw_data[[#This Row],[Date Actioned]])-(tbl_raw_data[[#This Row],[Date Tagged]])</f>
        <v>1.5775462961755693E-2</v>
      </c>
      <c r="J5775" s="66">
        <f>HOUR(tbl_raw_data[[#This Row],[time_taken]])*60+MINUTE(tbl_raw_data[[#This Row],[time_taken]])+SECOND(tbl_raw_data[[#This Row],[time_taken]])/60</f>
        <v>22.716666666666665</v>
      </c>
      <c r="K5775" s="68">
        <f>DATE(YEAR(tbl_raw_data[[#This Row],[Date Actioned]]),MONTH(tbl_raw_data[[#This Row],[Date Actioned]]),DAY(tbl_raw_data[[#This Row],[Date Actioned]]))</f>
        <v>45167</v>
      </c>
      <c r="L5775" s="65" t="str">
        <f>UPPER(TEXT(tbl_raw_data[[#This Row],[updated_date]],"MMMM"))</f>
        <v>AUGUST</v>
      </c>
      <c r="M5775" s="65" t="str">
        <f>"WEEK "&amp;IF(ROUNDUP(DAY(tbl_raw_data[[#This Row],[updated_date]])/7,0)=5,4,ROUNDUP(DAY(tbl_raw_data[[#This Row],[updated_date]])/7,0))</f>
        <v>WEEK 4</v>
      </c>
      <c r="N5775" s="71" t="str">
        <f>UPPER(VLOOKUP(tbl_raw_data[[#This Row],[Analyst]],settings!$A$1:$B$15,2,0))</f>
        <v>SAM</v>
      </c>
      <c r="O5775" s="71" t="str">
        <f>TRIM(UPPER(tbl_raw_data[[#This Row],[Outcome]]))</f>
        <v>APPROVE</v>
      </c>
      <c r="P5775" s="71" t="str">
        <f>TRIM(UPPER(tbl_raw_data[[#This Row],[Queue Name]]))</f>
        <v>CONSUMER EXISTING</v>
      </c>
      <c r="Q5775" s="71" t="str">
        <f>IF(tbl_raw_data[[#This Row],[time_taken_in_min]]&lt;=settings!$D$2,"SLA_MET","SLA_NOT_MET")</f>
        <v>SLA_NOT_MET</v>
      </c>
    </row>
    <row r="5776" spans="1:17" hidden="1" x14ac:dyDescent="0.3">
      <c r="A5776" s="45" t="s">
        <v>6739</v>
      </c>
      <c r="B5776" s="36">
        <v>45167.479062500002</v>
      </c>
      <c r="C5776" s="43">
        <v>45167.493877314817</v>
      </c>
      <c r="D5776" s="15" t="s">
        <v>10</v>
      </c>
      <c r="E5776" s="6" t="s">
        <v>11</v>
      </c>
      <c r="F5776" s="15" t="s">
        <v>25</v>
      </c>
      <c r="G5776" s="9" t="s">
        <v>15</v>
      </c>
      <c r="H5776" s="84" t="str">
        <f t="shared" si="90"/>
        <v>Reason Unknown</v>
      </c>
      <c r="I5776" s="63">
        <f>(tbl_raw_data[[#This Row],[Date Actioned]])-(tbl_raw_data[[#This Row],[Date Tagged]])</f>
        <v>1.4814814814599231E-2</v>
      </c>
      <c r="J5776" s="66">
        <f>HOUR(tbl_raw_data[[#This Row],[time_taken]])*60+MINUTE(tbl_raw_data[[#This Row],[time_taken]])+SECOND(tbl_raw_data[[#This Row],[time_taken]])/60</f>
        <v>21.333333333333332</v>
      </c>
      <c r="K5776" s="68">
        <f>DATE(YEAR(tbl_raw_data[[#This Row],[Date Actioned]]),MONTH(tbl_raw_data[[#This Row],[Date Actioned]]),DAY(tbl_raw_data[[#This Row],[Date Actioned]]))</f>
        <v>45167</v>
      </c>
      <c r="L5776" s="65" t="str">
        <f>UPPER(TEXT(tbl_raw_data[[#This Row],[updated_date]],"MMMM"))</f>
        <v>AUGUST</v>
      </c>
      <c r="M5776" s="65" t="str">
        <f>"WEEK "&amp;IF(ROUNDUP(DAY(tbl_raw_data[[#This Row],[updated_date]])/7,0)=5,4,ROUNDUP(DAY(tbl_raw_data[[#This Row],[updated_date]])/7,0))</f>
        <v>WEEK 4</v>
      </c>
      <c r="N5776" s="71" t="str">
        <f>UPPER(VLOOKUP(tbl_raw_data[[#This Row],[Analyst]],settings!$A$1:$B$15,2,0))</f>
        <v>ASIF</v>
      </c>
      <c r="O5776" s="71" t="str">
        <f>TRIM(UPPER(tbl_raw_data[[#This Row],[Outcome]]))</f>
        <v>APPROVE</v>
      </c>
      <c r="P5776" s="71" t="str">
        <f>TRIM(UPPER(tbl_raw_data[[#This Row],[Queue Name]]))</f>
        <v>CONSUMER EXISTING</v>
      </c>
      <c r="Q5776" s="71" t="str">
        <f>IF(tbl_raw_data[[#This Row],[time_taken_in_min]]&lt;=settings!$D$2,"SLA_MET","SLA_NOT_MET")</f>
        <v>SLA_NOT_MET</v>
      </c>
    </row>
    <row r="5777" spans="1:17" hidden="1" x14ac:dyDescent="0.3">
      <c r="A5777" s="45" t="s">
        <v>6740</v>
      </c>
      <c r="B5777" s="36">
        <v>45167.54787037037</v>
      </c>
      <c r="C5777" s="43">
        <v>45167.562442129631</v>
      </c>
      <c r="D5777" s="15" t="s">
        <v>10</v>
      </c>
      <c r="E5777" s="6" t="s">
        <v>11</v>
      </c>
      <c r="F5777" s="15" t="s">
        <v>19</v>
      </c>
      <c r="G5777" s="9"/>
      <c r="H5777" s="84" t="str">
        <f t="shared" si="90"/>
        <v>Reason Unknown</v>
      </c>
      <c r="I5777" s="63">
        <f>(tbl_raw_data[[#This Row],[Date Actioned]])-(tbl_raw_data[[#This Row],[Date Tagged]])</f>
        <v>1.4571759260434192E-2</v>
      </c>
      <c r="J5777" s="66">
        <f>HOUR(tbl_raw_data[[#This Row],[time_taken]])*60+MINUTE(tbl_raw_data[[#This Row],[time_taken]])+SECOND(tbl_raw_data[[#This Row],[time_taken]])/60</f>
        <v>20.983333333333334</v>
      </c>
      <c r="K5777" s="68">
        <f>DATE(YEAR(tbl_raw_data[[#This Row],[Date Actioned]]),MONTH(tbl_raw_data[[#This Row],[Date Actioned]]),DAY(tbl_raw_data[[#This Row],[Date Actioned]]))</f>
        <v>45167</v>
      </c>
      <c r="L5777" s="65" t="str">
        <f>UPPER(TEXT(tbl_raw_data[[#This Row],[updated_date]],"MMMM"))</f>
        <v>AUGUST</v>
      </c>
      <c r="M5777" s="65" t="str">
        <f>"WEEK "&amp;IF(ROUNDUP(DAY(tbl_raw_data[[#This Row],[updated_date]])/7,0)=5,4,ROUNDUP(DAY(tbl_raw_data[[#This Row],[updated_date]])/7,0))</f>
        <v>WEEK 4</v>
      </c>
      <c r="N5777" s="71" t="str">
        <f>UPPER(VLOOKUP(tbl_raw_data[[#This Row],[Analyst]],settings!$A$1:$B$15,2,0))</f>
        <v>NAVED</v>
      </c>
      <c r="O5777" s="71" t="str">
        <f>TRIM(UPPER(tbl_raw_data[[#This Row],[Outcome]]))</f>
        <v>APPROVE</v>
      </c>
      <c r="P5777" s="71" t="str">
        <f>TRIM(UPPER(tbl_raw_data[[#This Row],[Queue Name]]))</f>
        <v>CONSUMER EXISTING</v>
      </c>
      <c r="Q5777" s="71" t="str">
        <f>IF(tbl_raw_data[[#This Row],[time_taken_in_min]]&lt;=settings!$D$2,"SLA_MET","SLA_NOT_MET")</f>
        <v>SLA_NOT_MET</v>
      </c>
    </row>
    <row r="5778" spans="1:17" hidden="1" x14ac:dyDescent="0.3">
      <c r="A5778" s="45" t="s">
        <v>6741</v>
      </c>
      <c r="B5778" s="36">
        <v>45167.705891203703</v>
      </c>
      <c r="C5778" s="43">
        <v>45167.720451388886</v>
      </c>
      <c r="D5778" s="15" t="s">
        <v>15</v>
      </c>
      <c r="E5778" s="6" t="s">
        <v>11</v>
      </c>
      <c r="F5778" s="15" t="s">
        <v>24</v>
      </c>
      <c r="G5778" s="9"/>
      <c r="H5778" s="84" t="str">
        <f t="shared" si="90"/>
        <v>Reason Unknown</v>
      </c>
      <c r="I5778" s="63">
        <f>(tbl_raw_data[[#This Row],[Date Actioned]])-(tbl_raw_data[[#This Row],[Date Tagged]])</f>
        <v>1.4560185183654539E-2</v>
      </c>
      <c r="J5778" s="66">
        <f>HOUR(tbl_raw_data[[#This Row],[time_taken]])*60+MINUTE(tbl_raw_data[[#This Row],[time_taken]])+SECOND(tbl_raw_data[[#This Row],[time_taken]])/60</f>
        <v>20.966666666666665</v>
      </c>
      <c r="K5778" s="68">
        <f>DATE(YEAR(tbl_raw_data[[#This Row],[Date Actioned]]),MONTH(tbl_raw_data[[#This Row],[Date Actioned]]),DAY(tbl_raw_data[[#This Row],[Date Actioned]]))</f>
        <v>45167</v>
      </c>
      <c r="L5778" s="65" t="str">
        <f>UPPER(TEXT(tbl_raw_data[[#This Row],[updated_date]],"MMMM"))</f>
        <v>AUGUST</v>
      </c>
      <c r="M5778" s="65" t="str">
        <f>"WEEK "&amp;IF(ROUNDUP(DAY(tbl_raw_data[[#This Row],[updated_date]])/7,0)=5,4,ROUNDUP(DAY(tbl_raw_data[[#This Row],[updated_date]])/7,0))</f>
        <v>WEEK 4</v>
      </c>
      <c r="N5778" s="71" t="str">
        <f>UPPER(VLOOKUP(tbl_raw_data[[#This Row],[Analyst]],settings!$A$1:$B$15,2,0))</f>
        <v>SAM</v>
      </c>
      <c r="O5778" s="71" t="str">
        <f>TRIM(UPPER(tbl_raw_data[[#This Row],[Outcome]]))</f>
        <v>APPROVE</v>
      </c>
      <c r="P5778" s="71" t="str">
        <f>TRIM(UPPER(tbl_raw_data[[#This Row],[Queue Name]]))</f>
        <v>CONSUMER EXISTING</v>
      </c>
      <c r="Q5778" s="71" t="str">
        <f>IF(tbl_raw_data[[#This Row],[time_taken_in_min]]&lt;=settings!$D$2,"SLA_MET","SLA_NOT_MET")</f>
        <v>SLA_NOT_MET</v>
      </c>
    </row>
    <row r="5779" spans="1:17" hidden="1" x14ac:dyDescent="0.3">
      <c r="A5779" s="45" t="s">
        <v>6742</v>
      </c>
      <c r="B5779" s="36">
        <v>45167.675740740742</v>
      </c>
      <c r="C5779" s="43">
        <v>45167.690254629626</v>
      </c>
      <c r="D5779" s="15" t="s">
        <v>10</v>
      </c>
      <c r="E5779" s="6" t="s">
        <v>18</v>
      </c>
      <c r="F5779" s="15" t="s">
        <v>12</v>
      </c>
      <c r="G5779" s="9" t="s">
        <v>15</v>
      </c>
      <c r="H5779" s="84" t="str">
        <f t="shared" si="90"/>
        <v>Reason Unknown</v>
      </c>
      <c r="I5779" s="63">
        <f>(tbl_raw_data[[#This Row],[Date Actioned]])-(tbl_raw_data[[#This Row],[Date Tagged]])</f>
        <v>1.4513888883811887E-2</v>
      </c>
      <c r="J5779" s="66">
        <f>HOUR(tbl_raw_data[[#This Row],[time_taken]])*60+MINUTE(tbl_raw_data[[#This Row],[time_taken]])+SECOND(tbl_raw_data[[#This Row],[time_taken]])/60</f>
        <v>20.9</v>
      </c>
      <c r="K5779" s="68">
        <f>DATE(YEAR(tbl_raw_data[[#This Row],[Date Actioned]]),MONTH(tbl_raw_data[[#This Row],[Date Actioned]]),DAY(tbl_raw_data[[#This Row],[Date Actioned]]))</f>
        <v>45167</v>
      </c>
      <c r="L5779" s="65" t="str">
        <f>UPPER(TEXT(tbl_raw_data[[#This Row],[updated_date]],"MMMM"))</f>
        <v>AUGUST</v>
      </c>
      <c r="M5779" s="65" t="str">
        <f>"WEEK "&amp;IF(ROUNDUP(DAY(tbl_raw_data[[#This Row],[updated_date]])/7,0)=5,4,ROUNDUP(DAY(tbl_raw_data[[#This Row],[updated_date]])/7,0))</f>
        <v>WEEK 4</v>
      </c>
      <c r="N5779" s="71" t="str">
        <f>UPPER(VLOOKUP(tbl_raw_data[[#This Row],[Analyst]],settings!$A$1:$B$15,2,0))</f>
        <v>NITESH</v>
      </c>
      <c r="O5779" s="71" t="str">
        <f>TRIM(UPPER(tbl_raw_data[[#This Row],[Outcome]]))</f>
        <v>APPROVE</v>
      </c>
      <c r="P5779" s="71" t="str">
        <f>TRIM(UPPER(tbl_raw_data[[#This Row],[Queue Name]]))</f>
        <v>CONSUMER PRE BUREAU</v>
      </c>
      <c r="Q5779" s="71" t="str">
        <f>IF(tbl_raw_data[[#This Row],[time_taken_in_min]]&lt;=settings!$D$2,"SLA_MET","SLA_NOT_MET")</f>
        <v>SLA_NOT_MET</v>
      </c>
    </row>
    <row r="5780" spans="1:17" hidden="1" x14ac:dyDescent="0.3">
      <c r="A5780" s="45" t="s">
        <v>6743</v>
      </c>
      <c r="B5780" s="36">
        <v>45167.58153935185</v>
      </c>
      <c r="C5780" s="43">
        <v>45167.596018518518</v>
      </c>
      <c r="D5780" s="15" t="s">
        <v>10</v>
      </c>
      <c r="E5780" s="6" t="s">
        <v>11</v>
      </c>
      <c r="F5780" s="15" t="s">
        <v>24</v>
      </c>
      <c r="G5780" s="9" t="s">
        <v>23</v>
      </c>
      <c r="H5780" s="84" t="str">
        <f t="shared" si="90"/>
        <v>Reason Unknown</v>
      </c>
      <c r="I5780" s="63">
        <f>(tbl_raw_data[[#This Row],[Date Actioned]])-(tbl_raw_data[[#This Row],[Date Tagged]])</f>
        <v>1.4479166668024845E-2</v>
      </c>
      <c r="J5780" s="66">
        <f>HOUR(tbl_raw_data[[#This Row],[time_taken]])*60+MINUTE(tbl_raw_data[[#This Row],[time_taken]])+SECOND(tbl_raw_data[[#This Row],[time_taken]])/60</f>
        <v>20.85</v>
      </c>
      <c r="K5780" s="68">
        <f>DATE(YEAR(tbl_raw_data[[#This Row],[Date Actioned]]),MONTH(tbl_raw_data[[#This Row],[Date Actioned]]),DAY(tbl_raw_data[[#This Row],[Date Actioned]]))</f>
        <v>45167</v>
      </c>
      <c r="L5780" s="65" t="str">
        <f>UPPER(TEXT(tbl_raw_data[[#This Row],[updated_date]],"MMMM"))</f>
        <v>AUGUST</v>
      </c>
      <c r="M5780" s="65" t="str">
        <f>"WEEK "&amp;IF(ROUNDUP(DAY(tbl_raw_data[[#This Row],[updated_date]])/7,0)=5,4,ROUNDUP(DAY(tbl_raw_data[[#This Row],[updated_date]])/7,0))</f>
        <v>WEEK 4</v>
      </c>
      <c r="N5780" s="71" t="str">
        <f>UPPER(VLOOKUP(tbl_raw_data[[#This Row],[Analyst]],settings!$A$1:$B$15,2,0))</f>
        <v>SAM</v>
      </c>
      <c r="O5780" s="71" t="str">
        <f>TRIM(UPPER(tbl_raw_data[[#This Row],[Outcome]]))</f>
        <v>APPROVE</v>
      </c>
      <c r="P5780" s="71" t="str">
        <f>TRIM(UPPER(tbl_raw_data[[#This Row],[Queue Name]]))</f>
        <v>CONSUMER EXISTING</v>
      </c>
      <c r="Q5780" s="71" t="str">
        <f>IF(tbl_raw_data[[#This Row],[time_taken_in_min]]&lt;=settings!$D$2,"SLA_MET","SLA_NOT_MET")</f>
        <v>SLA_NOT_MET</v>
      </c>
    </row>
    <row r="5781" spans="1:17" hidden="1" x14ac:dyDescent="0.3">
      <c r="A5781" s="45" t="s">
        <v>6744</v>
      </c>
      <c r="B5781" s="36">
        <v>45167.431770833333</v>
      </c>
      <c r="C5781" s="43">
        <v>45167.445983796293</v>
      </c>
      <c r="D5781" s="15" t="s">
        <v>15</v>
      </c>
      <c r="E5781" s="6" t="s">
        <v>8</v>
      </c>
      <c r="F5781" s="15" t="s">
        <v>17</v>
      </c>
      <c r="G5781" s="9"/>
      <c r="H5781" s="84" t="str">
        <f t="shared" si="90"/>
        <v>Reason Unknown</v>
      </c>
      <c r="I5781" s="63">
        <f>(tbl_raw_data[[#This Row],[Date Actioned]])-(tbl_raw_data[[#This Row],[Date Tagged]])</f>
        <v>1.4212962960300501E-2</v>
      </c>
      <c r="J5781" s="66">
        <f>HOUR(tbl_raw_data[[#This Row],[time_taken]])*60+MINUTE(tbl_raw_data[[#This Row],[time_taken]])+SECOND(tbl_raw_data[[#This Row],[time_taken]])/60</f>
        <v>20.466666666666665</v>
      </c>
      <c r="K5781" s="68">
        <f>DATE(YEAR(tbl_raw_data[[#This Row],[Date Actioned]]),MONTH(tbl_raw_data[[#This Row],[Date Actioned]]),DAY(tbl_raw_data[[#This Row],[Date Actioned]]))</f>
        <v>45167</v>
      </c>
      <c r="L5781" s="65" t="str">
        <f>UPPER(TEXT(tbl_raw_data[[#This Row],[updated_date]],"MMMM"))</f>
        <v>AUGUST</v>
      </c>
      <c r="M5781" s="65" t="str">
        <f>"WEEK "&amp;IF(ROUNDUP(DAY(tbl_raw_data[[#This Row],[updated_date]])/7,0)=5,4,ROUNDUP(DAY(tbl_raw_data[[#This Row],[updated_date]])/7,0))</f>
        <v>WEEK 4</v>
      </c>
      <c r="N5781" s="71" t="str">
        <f>UPPER(VLOOKUP(tbl_raw_data[[#This Row],[Analyst]],settings!$A$1:$B$15,2,0))</f>
        <v>MERCEDES</v>
      </c>
      <c r="O5781" s="71" t="str">
        <f>TRIM(UPPER(tbl_raw_data[[#This Row],[Outcome]]))</f>
        <v>APPROVE</v>
      </c>
      <c r="P5781" s="71" t="str">
        <f>TRIM(UPPER(tbl_raw_data[[#This Row],[Queue Name]]))</f>
        <v>CONSUMER POST BUREAU</v>
      </c>
      <c r="Q5781" s="71" t="str">
        <f>IF(tbl_raw_data[[#This Row],[time_taken_in_min]]&lt;=settings!$D$2,"SLA_MET","SLA_NOT_MET")</f>
        <v>SLA_NOT_MET</v>
      </c>
    </row>
    <row r="5782" spans="1:17" hidden="1" x14ac:dyDescent="0.3">
      <c r="A5782" s="45" t="s">
        <v>6745</v>
      </c>
      <c r="B5782" s="36">
        <v>45167.578009259261</v>
      </c>
      <c r="C5782" s="43">
        <v>45167.591284722221</v>
      </c>
      <c r="D5782" s="15" t="s">
        <v>15</v>
      </c>
      <c r="E5782" s="6" t="s">
        <v>11</v>
      </c>
      <c r="F5782" s="15" t="s">
        <v>17</v>
      </c>
      <c r="G5782" s="9"/>
      <c r="H5782" s="84" t="str">
        <f t="shared" si="90"/>
        <v>Reason Unknown</v>
      </c>
      <c r="I5782" s="63">
        <f>(tbl_raw_data[[#This Row],[Date Actioned]])-(tbl_raw_data[[#This Row],[Date Tagged]])</f>
        <v>1.3275462959427387E-2</v>
      </c>
      <c r="J5782" s="66">
        <f>HOUR(tbl_raw_data[[#This Row],[time_taken]])*60+MINUTE(tbl_raw_data[[#This Row],[time_taken]])+SECOND(tbl_raw_data[[#This Row],[time_taken]])/60</f>
        <v>19.116666666666667</v>
      </c>
      <c r="K5782" s="68">
        <f>DATE(YEAR(tbl_raw_data[[#This Row],[Date Actioned]]),MONTH(tbl_raw_data[[#This Row],[Date Actioned]]),DAY(tbl_raw_data[[#This Row],[Date Actioned]]))</f>
        <v>45167</v>
      </c>
      <c r="L5782" s="65" t="str">
        <f>UPPER(TEXT(tbl_raw_data[[#This Row],[updated_date]],"MMMM"))</f>
        <v>AUGUST</v>
      </c>
      <c r="M5782" s="65" t="str">
        <f>"WEEK "&amp;IF(ROUNDUP(DAY(tbl_raw_data[[#This Row],[updated_date]])/7,0)=5,4,ROUNDUP(DAY(tbl_raw_data[[#This Row],[updated_date]])/7,0))</f>
        <v>WEEK 4</v>
      </c>
      <c r="N5782" s="71" t="str">
        <f>UPPER(VLOOKUP(tbl_raw_data[[#This Row],[Analyst]],settings!$A$1:$B$15,2,0))</f>
        <v>MERCEDES</v>
      </c>
      <c r="O5782" s="71" t="str">
        <f>TRIM(UPPER(tbl_raw_data[[#This Row],[Outcome]]))</f>
        <v>APPROVE</v>
      </c>
      <c r="P5782" s="71" t="str">
        <f>TRIM(UPPER(tbl_raw_data[[#This Row],[Queue Name]]))</f>
        <v>CONSUMER EXISTING</v>
      </c>
      <c r="Q5782" s="71" t="str">
        <f>IF(tbl_raw_data[[#This Row],[time_taken_in_min]]&lt;=settings!$D$2,"SLA_MET","SLA_NOT_MET")</f>
        <v>SLA_MET</v>
      </c>
    </row>
    <row r="5783" spans="1:17" hidden="1" x14ac:dyDescent="0.3">
      <c r="A5783" s="45" t="s">
        <v>6746</v>
      </c>
      <c r="B5783" s="36">
        <v>45167.555162037039</v>
      </c>
      <c r="C5783" s="43">
        <v>45167.568194444444</v>
      </c>
      <c r="D5783" s="15" t="s">
        <v>10</v>
      </c>
      <c r="E5783" s="6" t="s">
        <v>18</v>
      </c>
      <c r="F5783" s="15" t="s">
        <v>21</v>
      </c>
      <c r="G5783" s="9"/>
      <c r="H5783" s="84" t="str">
        <f t="shared" si="90"/>
        <v>Reason Unknown</v>
      </c>
      <c r="I5783" s="63">
        <f>(tbl_raw_data[[#This Row],[Date Actioned]])-(tbl_raw_data[[#This Row],[Date Tagged]])</f>
        <v>1.3032407405262347E-2</v>
      </c>
      <c r="J5783" s="66">
        <f>HOUR(tbl_raw_data[[#This Row],[time_taken]])*60+MINUTE(tbl_raw_data[[#This Row],[time_taken]])+SECOND(tbl_raw_data[[#This Row],[time_taken]])/60</f>
        <v>18.766666666666666</v>
      </c>
      <c r="K5783" s="68">
        <f>DATE(YEAR(tbl_raw_data[[#This Row],[Date Actioned]]),MONTH(tbl_raw_data[[#This Row],[Date Actioned]]),DAY(tbl_raw_data[[#This Row],[Date Actioned]]))</f>
        <v>45167</v>
      </c>
      <c r="L5783" s="65" t="str">
        <f>UPPER(TEXT(tbl_raw_data[[#This Row],[updated_date]],"MMMM"))</f>
        <v>AUGUST</v>
      </c>
      <c r="M5783" s="65" t="str">
        <f>"WEEK "&amp;IF(ROUNDUP(DAY(tbl_raw_data[[#This Row],[updated_date]])/7,0)=5,4,ROUNDUP(DAY(tbl_raw_data[[#This Row],[updated_date]])/7,0))</f>
        <v>WEEK 4</v>
      </c>
      <c r="N5783" s="71" t="str">
        <f>UPPER(VLOOKUP(tbl_raw_data[[#This Row],[Analyst]],settings!$A$1:$B$15,2,0))</f>
        <v>SHAHID</v>
      </c>
      <c r="O5783" s="71" t="str">
        <f>TRIM(UPPER(tbl_raw_data[[#This Row],[Outcome]]))</f>
        <v>APPROVE</v>
      </c>
      <c r="P5783" s="71" t="str">
        <f>TRIM(UPPER(tbl_raw_data[[#This Row],[Queue Name]]))</f>
        <v>CONSUMER PRE BUREAU</v>
      </c>
      <c r="Q5783" s="71" t="str">
        <f>IF(tbl_raw_data[[#This Row],[time_taken_in_min]]&lt;=settings!$D$2,"SLA_MET","SLA_NOT_MET")</f>
        <v>SLA_MET</v>
      </c>
    </row>
    <row r="5784" spans="1:17" hidden="1" x14ac:dyDescent="0.3">
      <c r="A5784" s="45" t="s">
        <v>6747</v>
      </c>
      <c r="B5784" s="36">
        <v>45167.648495370369</v>
      </c>
      <c r="C5784" s="43">
        <v>45167.661469907405</v>
      </c>
      <c r="D5784" s="15" t="s">
        <v>15</v>
      </c>
      <c r="E5784" s="6" t="s">
        <v>8</v>
      </c>
      <c r="F5784" s="15" t="s">
        <v>22</v>
      </c>
      <c r="G5784" s="9"/>
      <c r="H5784" s="84" t="str">
        <f t="shared" si="90"/>
        <v>Reason Unknown</v>
      </c>
      <c r="I5784" s="63">
        <f>(tbl_raw_data[[#This Row],[Date Actioned]])-(tbl_raw_data[[#This Row],[Date Tagged]])</f>
        <v>1.2974537035916001E-2</v>
      </c>
      <c r="J5784" s="66">
        <f>HOUR(tbl_raw_data[[#This Row],[time_taken]])*60+MINUTE(tbl_raw_data[[#This Row],[time_taken]])+SECOND(tbl_raw_data[[#This Row],[time_taken]])/60</f>
        <v>18.683333333333334</v>
      </c>
      <c r="K5784" s="68">
        <f>DATE(YEAR(tbl_raw_data[[#This Row],[Date Actioned]]),MONTH(tbl_raw_data[[#This Row],[Date Actioned]]),DAY(tbl_raw_data[[#This Row],[Date Actioned]]))</f>
        <v>45167</v>
      </c>
      <c r="L5784" s="65" t="str">
        <f>UPPER(TEXT(tbl_raw_data[[#This Row],[updated_date]],"MMMM"))</f>
        <v>AUGUST</v>
      </c>
      <c r="M5784" s="65" t="str">
        <f>"WEEK "&amp;IF(ROUNDUP(DAY(tbl_raw_data[[#This Row],[updated_date]])/7,0)=5,4,ROUNDUP(DAY(tbl_raw_data[[#This Row],[updated_date]])/7,0))</f>
        <v>WEEK 4</v>
      </c>
      <c r="N5784" s="71" t="str">
        <f>UPPER(VLOOKUP(tbl_raw_data[[#This Row],[Analyst]],settings!$A$1:$B$15,2,0))</f>
        <v>ROHAN</v>
      </c>
      <c r="O5784" s="71" t="str">
        <f>TRIM(UPPER(tbl_raw_data[[#This Row],[Outcome]]))</f>
        <v>APPROVE</v>
      </c>
      <c r="P5784" s="71" t="str">
        <f>TRIM(UPPER(tbl_raw_data[[#This Row],[Queue Name]]))</f>
        <v>CONSUMER POST BUREAU</v>
      </c>
      <c r="Q5784" s="71" t="str">
        <f>IF(tbl_raw_data[[#This Row],[time_taken_in_min]]&lt;=settings!$D$2,"SLA_MET","SLA_NOT_MET")</f>
        <v>SLA_MET</v>
      </c>
    </row>
    <row r="5785" spans="1:17" hidden="1" x14ac:dyDescent="0.3">
      <c r="A5785" s="45" t="s">
        <v>6748</v>
      </c>
      <c r="B5785" s="36">
        <v>45167.683888888889</v>
      </c>
      <c r="C5785" s="43">
        <v>45167.696458333332</v>
      </c>
      <c r="D5785" s="15" t="s">
        <v>15</v>
      </c>
      <c r="E5785" s="6" t="s">
        <v>11</v>
      </c>
      <c r="F5785" s="15" t="s">
        <v>114</v>
      </c>
      <c r="G5785" s="9"/>
      <c r="H5785" s="84" t="str">
        <f t="shared" si="90"/>
        <v>Reason Unknown</v>
      </c>
      <c r="I5785" s="63">
        <f>(tbl_raw_data[[#This Row],[Date Actioned]])-(tbl_raw_data[[#This Row],[Date Tagged]])</f>
        <v>1.2569444443215616E-2</v>
      </c>
      <c r="J5785" s="66">
        <f>HOUR(tbl_raw_data[[#This Row],[time_taken]])*60+MINUTE(tbl_raw_data[[#This Row],[time_taken]])+SECOND(tbl_raw_data[[#This Row],[time_taken]])/60</f>
        <v>18.100000000000001</v>
      </c>
      <c r="K5785" s="68">
        <f>DATE(YEAR(tbl_raw_data[[#This Row],[Date Actioned]]),MONTH(tbl_raw_data[[#This Row],[Date Actioned]]),DAY(tbl_raw_data[[#This Row],[Date Actioned]]))</f>
        <v>45167</v>
      </c>
      <c r="L5785" s="65" t="str">
        <f>UPPER(TEXT(tbl_raw_data[[#This Row],[updated_date]],"MMMM"))</f>
        <v>AUGUST</v>
      </c>
      <c r="M5785" s="65" t="str">
        <f>"WEEK "&amp;IF(ROUNDUP(DAY(tbl_raw_data[[#This Row],[updated_date]])/7,0)=5,4,ROUNDUP(DAY(tbl_raw_data[[#This Row],[updated_date]])/7,0))</f>
        <v>WEEK 4</v>
      </c>
      <c r="N5785" s="71" t="str">
        <f>UPPER(VLOOKUP(tbl_raw_data[[#This Row],[Analyst]],settings!$A$1:$B$15,2,0))</f>
        <v>FARDIN</v>
      </c>
      <c r="O5785" s="71" t="str">
        <f>TRIM(UPPER(tbl_raw_data[[#This Row],[Outcome]]))</f>
        <v>APPROVE</v>
      </c>
      <c r="P5785" s="71" t="str">
        <f>TRIM(UPPER(tbl_raw_data[[#This Row],[Queue Name]]))</f>
        <v>CONSUMER EXISTING</v>
      </c>
      <c r="Q5785" s="71" t="str">
        <f>IF(tbl_raw_data[[#This Row],[time_taken_in_min]]&lt;=settings!$D$2,"SLA_MET","SLA_NOT_MET")</f>
        <v>SLA_MET</v>
      </c>
    </row>
    <row r="5786" spans="1:17" x14ac:dyDescent="0.3">
      <c r="A5786" s="45" t="s">
        <v>6749</v>
      </c>
      <c r="B5786" s="36">
        <v>45167.603263888886</v>
      </c>
      <c r="C5786" s="43">
        <v>45167.615810185183</v>
      </c>
      <c r="D5786" s="15" t="s">
        <v>36</v>
      </c>
      <c r="E5786" s="6" t="s">
        <v>8</v>
      </c>
      <c r="F5786" s="15" t="s">
        <v>17</v>
      </c>
      <c r="G5786" s="9"/>
      <c r="H5786" s="84" t="str">
        <f t="shared" si="90"/>
        <v>Reason Unknown</v>
      </c>
      <c r="I5786" s="63">
        <f>(tbl_raw_data[[#This Row],[Date Actioned]])-(tbl_raw_data[[#This Row],[Date Tagged]])</f>
        <v>1.2546296296932269E-2</v>
      </c>
      <c r="J5786" s="66">
        <f>HOUR(tbl_raw_data[[#This Row],[time_taken]])*60+MINUTE(tbl_raw_data[[#This Row],[time_taken]])+SECOND(tbl_raw_data[[#This Row],[time_taken]])/60</f>
        <v>18.066666666666666</v>
      </c>
      <c r="K5786" s="68">
        <f>DATE(YEAR(tbl_raw_data[[#This Row],[Date Actioned]]),MONTH(tbl_raw_data[[#This Row],[Date Actioned]]),DAY(tbl_raw_data[[#This Row],[Date Actioned]]))</f>
        <v>45167</v>
      </c>
      <c r="L5786" s="65" t="str">
        <f>UPPER(TEXT(tbl_raw_data[[#This Row],[updated_date]],"MMMM"))</f>
        <v>AUGUST</v>
      </c>
      <c r="M5786" s="65" t="str">
        <f>"WEEK "&amp;IF(ROUNDUP(DAY(tbl_raw_data[[#This Row],[updated_date]])/7,0)=5,4,ROUNDUP(DAY(tbl_raw_data[[#This Row],[updated_date]])/7,0))</f>
        <v>WEEK 4</v>
      </c>
      <c r="N5786" s="71" t="str">
        <f>UPPER(VLOOKUP(tbl_raw_data[[#This Row],[Analyst]],settings!$A$1:$B$15,2,0))</f>
        <v>MERCEDES</v>
      </c>
      <c r="O5786" s="71" t="str">
        <f>TRIM(UPPER(tbl_raw_data[[#This Row],[Outcome]]))</f>
        <v>DECLINE</v>
      </c>
      <c r="P5786" s="71" t="str">
        <f>TRIM(UPPER(tbl_raw_data[[#This Row],[Queue Name]]))</f>
        <v>CONSUMER POST BUREAU</v>
      </c>
      <c r="Q5786" s="71" t="str">
        <f>IF(tbl_raw_data[[#This Row],[time_taken_in_min]]&lt;=settings!$D$2,"SLA_MET","SLA_NOT_MET")</f>
        <v>SLA_MET</v>
      </c>
    </row>
    <row r="5787" spans="1:17" hidden="1" x14ac:dyDescent="0.3">
      <c r="A5787" s="45" t="s">
        <v>6750</v>
      </c>
      <c r="B5787" s="36">
        <v>45167.702905092592</v>
      </c>
      <c r="C5787" s="43">
        <v>45167.715266203704</v>
      </c>
      <c r="D5787" s="15" t="s">
        <v>10</v>
      </c>
      <c r="E5787" s="6" t="s">
        <v>11</v>
      </c>
      <c r="F5787" s="15" t="s">
        <v>21</v>
      </c>
      <c r="G5787" s="9" t="s">
        <v>176</v>
      </c>
      <c r="H5787" s="84" t="str">
        <f t="shared" si="90"/>
        <v>Reason Unknown</v>
      </c>
      <c r="I5787" s="63">
        <f>(tbl_raw_data[[#This Row],[Date Actioned]])-(tbl_raw_data[[#This Row],[Date Tagged]])</f>
        <v>1.2361111112113576E-2</v>
      </c>
      <c r="J5787" s="66">
        <f>HOUR(tbl_raw_data[[#This Row],[time_taken]])*60+MINUTE(tbl_raw_data[[#This Row],[time_taken]])+SECOND(tbl_raw_data[[#This Row],[time_taken]])/60</f>
        <v>17.8</v>
      </c>
      <c r="K5787" s="68">
        <f>DATE(YEAR(tbl_raw_data[[#This Row],[Date Actioned]]),MONTH(tbl_raw_data[[#This Row],[Date Actioned]]),DAY(tbl_raw_data[[#This Row],[Date Actioned]]))</f>
        <v>45167</v>
      </c>
      <c r="L5787" s="65" t="str">
        <f>UPPER(TEXT(tbl_raw_data[[#This Row],[updated_date]],"MMMM"))</f>
        <v>AUGUST</v>
      </c>
      <c r="M5787" s="65" t="str">
        <f>"WEEK "&amp;IF(ROUNDUP(DAY(tbl_raw_data[[#This Row],[updated_date]])/7,0)=5,4,ROUNDUP(DAY(tbl_raw_data[[#This Row],[updated_date]])/7,0))</f>
        <v>WEEK 4</v>
      </c>
      <c r="N5787" s="71" t="str">
        <f>UPPER(VLOOKUP(tbl_raw_data[[#This Row],[Analyst]],settings!$A$1:$B$15,2,0))</f>
        <v>SHAHID</v>
      </c>
      <c r="O5787" s="71" t="str">
        <f>TRIM(UPPER(tbl_raw_data[[#This Row],[Outcome]]))</f>
        <v>APPROVE</v>
      </c>
      <c r="P5787" s="71" t="str">
        <f>TRIM(UPPER(tbl_raw_data[[#This Row],[Queue Name]]))</f>
        <v>CONSUMER EXISTING</v>
      </c>
      <c r="Q5787" s="71" t="str">
        <f>IF(tbl_raw_data[[#This Row],[time_taken_in_min]]&lt;=settings!$D$2,"SLA_MET","SLA_NOT_MET")</f>
        <v>SLA_MET</v>
      </c>
    </row>
    <row r="5788" spans="1:17" hidden="1" x14ac:dyDescent="0.3">
      <c r="A5788" s="45" t="s">
        <v>6751</v>
      </c>
      <c r="B5788" s="36">
        <v>45167.531643518516</v>
      </c>
      <c r="C5788" s="43">
        <v>45167.543749999997</v>
      </c>
      <c r="D5788" s="15" t="s">
        <v>15</v>
      </c>
      <c r="E5788" s="6" t="s">
        <v>11</v>
      </c>
      <c r="F5788" s="15" t="s">
        <v>25</v>
      </c>
      <c r="G5788" s="9"/>
      <c r="H5788" s="84" t="str">
        <f t="shared" si="90"/>
        <v>Reason Unknown</v>
      </c>
      <c r="I5788" s="63">
        <f>(tbl_raw_data[[#This Row],[Date Actioned]])-(tbl_raw_data[[#This Row],[Date Tagged]])</f>
        <v>1.2106481481168885E-2</v>
      </c>
      <c r="J5788" s="66">
        <f>HOUR(tbl_raw_data[[#This Row],[time_taken]])*60+MINUTE(tbl_raw_data[[#This Row],[time_taken]])+SECOND(tbl_raw_data[[#This Row],[time_taken]])/60</f>
        <v>17.433333333333334</v>
      </c>
      <c r="K5788" s="68">
        <f>DATE(YEAR(tbl_raw_data[[#This Row],[Date Actioned]]),MONTH(tbl_raw_data[[#This Row],[Date Actioned]]),DAY(tbl_raw_data[[#This Row],[Date Actioned]]))</f>
        <v>45167</v>
      </c>
      <c r="L5788" s="65" t="str">
        <f>UPPER(TEXT(tbl_raw_data[[#This Row],[updated_date]],"MMMM"))</f>
        <v>AUGUST</v>
      </c>
      <c r="M5788" s="65" t="str">
        <f>"WEEK "&amp;IF(ROUNDUP(DAY(tbl_raw_data[[#This Row],[updated_date]])/7,0)=5,4,ROUNDUP(DAY(tbl_raw_data[[#This Row],[updated_date]])/7,0))</f>
        <v>WEEK 4</v>
      </c>
      <c r="N5788" s="71" t="str">
        <f>UPPER(VLOOKUP(tbl_raw_data[[#This Row],[Analyst]],settings!$A$1:$B$15,2,0))</f>
        <v>ASIF</v>
      </c>
      <c r="O5788" s="71" t="str">
        <f>TRIM(UPPER(tbl_raw_data[[#This Row],[Outcome]]))</f>
        <v>APPROVE</v>
      </c>
      <c r="P5788" s="71" t="str">
        <f>TRIM(UPPER(tbl_raw_data[[#This Row],[Queue Name]]))</f>
        <v>CONSUMER EXISTING</v>
      </c>
      <c r="Q5788" s="71" t="str">
        <f>IF(tbl_raw_data[[#This Row],[time_taken_in_min]]&lt;=settings!$D$2,"SLA_MET","SLA_NOT_MET")</f>
        <v>SLA_MET</v>
      </c>
    </row>
    <row r="5789" spans="1:17" hidden="1" x14ac:dyDescent="0.3">
      <c r="A5789" s="45" t="s">
        <v>6752</v>
      </c>
      <c r="B5789" s="36">
        <v>45167.472997685189</v>
      </c>
      <c r="C5789" s="43">
        <v>45167.485034722224</v>
      </c>
      <c r="D5789" s="15" t="s">
        <v>10</v>
      </c>
      <c r="E5789" s="6" t="s">
        <v>18</v>
      </c>
      <c r="F5789" s="15" t="s">
        <v>19</v>
      </c>
      <c r="G5789" s="9"/>
      <c r="H5789" s="84" t="str">
        <f t="shared" si="90"/>
        <v>Reason Unknown</v>
      </c>
      <c r="I5789" s="63">
        <f>(tbl_raw_data[[#This Row],[Date Actioned]])-(tbl_raw_data[[#This Row],[Date Tagged]])</f>
        <v>1.2037037035042886E-2</v>
      </c>
      <c r="J5789" s="66">
        <f>HOUR(tbl_raw_data[[#This Row],[time_taken]])*60+MINUTE(tbl_raw_data[[#This Row],[time_taken]])+SECOND(tbl_raw_data[[#This Row],[time_taken]])/60</f>
        <v>17.333333333333332</v>
      </c>
      <c r="K5789" s="68">
        <f>DATE(YEAR(tbl_raw_data[[#This Row],[Date Actioned]]),MONTH(tbl_raw_data[[#This Row],[Date Actioned]]),DAY(tbl_raw_data[[#This Row],[Date Actioned]]))</f>
        <v>45167</v>
      </c>
      <c r="L5789" s="65" t="str">
        <f>UPPER(TEXT(tbl_raw_data[[#This Row],[updated_date]],"MMMM"))</f>
        <v>AUGUST</v>
      </c>
      <c r="M5789" s="65" t="str">
        <f>"WEEK "&amp;IF(ROUNDUP(DAY(tbl_raw_data[[#This Row],[updated_date]])/7,0)=5,4,ROUNDUP(DAY(tbl_raw_data[[#This Row],[updated_date]])/7,0))</f>
        <v>WEEK 4</v>
      </c>
      <c r="N5789" s="71" t="str">
        <f>UPPER(VLOOKUP(tbl_raw_data[[#This Row],[Analyst]],settings!$A$1:$B$15,2,0))</f>
        <v>NAVED</v>
      </c>
      <c r="O5789" s="71" t="str">
        <f>TRIM(UPPER(tbl_raw_data[[#This Row],[Outcome]]))</f>
        <v>APPROVE</v>
      </c>
      <c r="P5789" s="71" t="str">
        <f>TRIM(UPPER(tbl_raw_data[[#This Row],[Queue Name]]))</f>
        <v>CONSUMER PRE BUREAU</v>
      </c>
      <c r="Q5789" s="71" t="str">
        <f>IF(tbl_raw_data[[#This Row],[time_taken_in_min]]&lt;=settings!$D$2,"SLA_MET","SLA_NOT_MET")</f>
        <v>SLA_MET</v>
      </c>
    </row>
    <row r="5790" spans="1:17" hidden="1" x14ac:dyDescent="0.3">
      <c r="A5790" s="45" t="s">
        <v>6753</v>
      </c>
      <c r="B5790" s="36">
        <v>45167.555173611108</v>
      </c>
      <c r="C5790" s="43">
        <v>45167.567106481481</v>
      </c>
      <c r="D5790" s="15" t="s">
        <v>10</v>
      </c>
      <c r="E5790" s="6" t="s">
        <v>18</v>
      </c>
      <c r="F5790" s="15" t="s">
        <v>24</v>
      </c>
      <c r="G5790" s="9"/>
      <c r="H5790" s="84" t="str">
        <f t="shared" si="90"/>
        <v>Reason Unknown</v>
      </c>
      <c r="I5790" s="63">
        <f>(tbl_raw_data[[#This Row],[Date Actioned]])-(tbl_raw_data[[#This Row],[Date Tagged]])</f>
        <v>1.1932870373129845E-2</v>
      </c>
      <c r="J5790" s="66">
        <f>HOUR(tbl_raw_data[[#This Row],[time_taken]])*60+MINUTE(tbl_raw_data[[#This Row],[time_taken]])+SECOND(tbl_raw_data[[#This Row],[time_taken]])/60</f>
        <v>17.183333333333334</v>
      </c>
      <c r="K5790" s="68">
        <f>DATE(YEAR(tbl_raw_data[[#This Row],[Date Actioned]]),MONTH(tbl_raw_data[[#This Row],[Date Actioned]]),DAY(tbl_raw_data[[#This Row],[Date Actioned]]))</f>
        <v>45167</v>
      </c>
      <c r="L5790" s="65" t="str">
        <f>UPPER(TEXT(tbl_raw_data[[#This Row],[updated_date]],"MMMM"))</f>
        <v>AUGUST</v>
      </c>
      <c r="M5790" s="65" t="str">
        <f>"WEEK "&amp;IF(ROUNDUP(DAY(tbl_raw_data[[#This Row],[updated_date]])/7,0)=5,4,ROUNDUP(DAY(tbl_raw_data[[#This Row],[updated_date]])/7,0))</f>
        <v>WEEK 4</v>
      </c>
      <c r="N5790" s="71" t="str">
        <f>UPPER(VLOOKUP(tbl_raw_data[[#This Row],[Analyst]],settings!$A$1:$B$15,2,0))</f>
        <v>SAM</v>
      </c>
      <c r="O5790" s="71" t="str">
        <f>TRIM(UPPER(tbl_raw_data[[#This Row],[Outcome]]))</f>
        <v>APPROVE</v>
      </c>
      <c r="P5790" s="71" t="str">
        <f>TRIM(UPPER(tbl_raw_data[[#This Row],[Queue Name]]))</f>
        <v>CONSUMER PRE BUREAU</v>
      </c>
      <c r="Q5790" s="71" t="str">
        <f>IF(tbl_raw_data[[#This Row],[time_taken_in_min]]&lt;=settings!$D$2,"SLA_MET","SLA_NOT_MET")</f>
        <v>SLA_MET</v>
      </c>
    </row>
    <row r="5791" spans="1:17" x14ac:dyDescent="0.3">
      <c r="A5791" s="45" t="s">
        <v>6754</v>
      </c>
      <c r="B5791" s="36">
        <v>45167.661643518521</v>
      </c>
      <c r="C5791" s="43">
        <v>45167.673564814817</v>
      </c>
      <c r="D5791" s="15" t="s">
        <v>36</v>
      </c>
      <c r="E5791" s="6" t="s">
        <v>8</v>
      </c>
      <c r="F5791" s="15" t="s">
        <v>21</v>
      </c>
      <c r="G5791" s="9"/>
      <c r="H5791" s="84" t="str">
        <f t="shared" si="90"/>
        <v>Reason Unknown</v>
      </c>
      <c r="I5791" s="63">
        <f>(tbl_raw_data[[#This Row],[Date Actioned]])-(tbl_raw_data[[#This Row],[Date Tagged]])</f>
        <v>1.1921296296350192E-2</v>
      </c>
      <c r="J5791" s="66">
        <f>HOUR(tbl_raw_data[[#This Row],[time_taken]])*60+MINUTE(tbl_raw_data[[#This Row],[time_taken]])+SECOND(tbl_raw_data[[#This Row],[time_taken]])/60</f>
        <v>17.166666666666668</v>
      </c>
      <c r="K5791" s="68">
        <f>DATE(YEAR(tbl_raw_data[[#This Row],[Date Actioned]]),MONTH(tbl_raw_data[[#This Row],[Date Actioned]]),DAY(tbl_raw_data[[#This Row],[Date Actioned]]))</f>
        <v>45167</v>
      </c>
      <c r="L5791" s="65" t="str">
        <f>UPPER(TEXT(tbl_raw_data[[#This Row],[updated_date]],"MMMM"))</f>
        <v>AUGUST</v>
      </c>
      <c r="M5791" s="65" t="str">
        <f>"WEEK "&amp;IF(ROUNDUP(DAY(tbl_raw_data[[#This Row],[updated_date]])/7,0)=5,4,ROUNDUP(DAY(tbl_raw_data[[#This Row],[updated_date]])/7,0))</f>
        <v>WEEK 4</v>
      </c>
      <c r="N5791" s="71" t="str">
        <f>UPPER(VLOOKUP(tbl_raw_data[[#This Row],[Analyst]],settings!$A$1:$B$15,2,0))</f>
        <v>SHAHID</v>
      </c>
      <c r="O5791" s="71" t="str">
        <f>TRIM(UPPER(tbl_raw_data[[#This Row],[Outcome]]))</f>
        <v>DECLINE</v>
      </c>
      <c r="P5791" s="71" t="str">
        <f>TRIM(UPPER(tbl_raw_data[[#This Row],[Queue Name]]))</f>
        <v>CONSUMER POST BUREAU</v>
      </c>
      <c r="Q5791" s="71" t="str">
        <f>IF(tbl_raw_data[[#This Row],[time_taken_in_min]]&lt;=settings!$D$2,"SLA_MET","SLA_NOT_MET")</f>
        <v>SLA_MET</v>
      </c>
    </row>
    <row r="5792" spans="1:17" hidden="1" x14ac:dyDescent="0.3">
      <c r="A5792" s="45" t="s">
        <v>6755</v>
      </c>
      <c r="B5792" s="36">
        <v>45167.560219907406</v>
      </c>
      <c r="C5792" s="43">
        <v>45167.572013888886</v>
      </c>
      <c r="D5792" s="15" t="s">
        <v>10</v>
      </c>
      <c r="E5792" s="6" t="s">
        <v>11</v>
      </c>
      <c r="F5792" s="15" t="s">
        <v>25</v>
      </c>
      <c r="G5792" s="9" t="s">
        <v>15</v>
      </c>
      <c r="H5792" s="84" t="str">
        <f t="shared" si="90"/>
        <v>Reason Unknown</v>
      </c>
      <c r="I5792" s="63">
        <f>(tbl_raw_data[[#This Row],[Date Actioned]])-(tbl_raw_data[[#This Row],[Date Tagged]])</f>
        <v>1.1793981480877846E-2</v>
      </c>
      <c r="J5792" s="66">
        <f>HOUR(tbl_raw_data[[#This Row],[time_taken]])*60+MINUTE(tbl_raw_data[[#This Row],[time_taken]])+SECOND(tbl_raw_data[[#This Row],[time_taken]])/60</f>
        <v>16.983333333333334</v>
      </c>
      <c r="K5792" s="68">
        <f>DATE(YEAR(tbl_raw_data[[#This Row],[Date Actioned]]),MONTH(tbl_raw_data[[#This Row],[Date Actioned]]),DAY(tbl_raw_data[[#This Row],[Date Actioned]]))</f>
        <v>45167</v>
      </c>
      <c r="L5792" s="65" t="str">
        <f>UPPER(TEXT(tbl_raw_data[[#This Row],[updated_date]],"MMMM"))</f>
        <v>AUGUST</v>
      </c>
      <c r="M5792" s="65" t="str">
        <f>"WEEK "&amp;IF(ROUNDUP(DAY(tbl_raw_data[[#This Row],[updated_date]])/7,0)=5,4,ROUNDUP(DAY(tbl_raw_data[[#This Row],[updated_date]])/7,0))</f>
        <v>WEEK 4</v>
      </c>
      <c r="N5792" s="71" t="str">
        <f>UPPER(VLOOKUP(tbl_raw_data[[#This Row],[Analyst]],settings!$A$1:$B$15,2,0))</f>
        <v>ASIF</v>
      </c>
      <c r="O5792" s="71" t="str">
        <f>TRIM(UPPER(tbl_raw_data[[#This Row],[Outcome]]))</f>
        <v>APPROVE</v>
      </c>
      <c r="P5792" s="71" t="str">
        <f>TRIM(UPPER(tbl_raw_data[[#This Row],[Queue Name]]))</f>
        <v>CONSUMER EXISTING</v>
      </c>
      <c r="Q5792" s="71" t="str">
        <f>IF(tbl_raw_data[[#This Row],[time_taken_in_min]]&lt;=settings!$D$2,"SLA_MET","SLA_NOT_MET")</f>
        <v>SLA_MET</v>
      </c>
    </row>
    <row r="5793" spans="1:17" hidden="1" x14ac:dyDescent="0.3">
      <c r="A5793" s="45" t="s">
        <v>6756</v>
      </c>
      <c r="B5793" s="36">
        <v>45167.403958333336</v>
      </c>
      <c r="C5793" s="43">
        <v>45167.415659722225</v>
      </c>
      <c r="D5793" s="15" t="s">
        <v>10</v>
      </c>
      <c r="E5793" s="6" t="s">
        <v>8</v>
      </c>
      <c r="F5793" s="15" t="s">
        <v>12</v>
      </c>
      <c r="G5793" s="9"/>
      <c r="H5793" s="84" t="str">
        <f t="shared" si="90"/>
        <v>Reason Unknown</v>
      </c>
      <c r="I5793" s="63">
        <f>(tbl_raw_data[[#This Row],[Date Actioned]])-(tbl_raw_data[[#This Row],[Date Tagged]])</f>
        <v>1.17013888884685E-2</v>
      </c>
      <c r="J5793" s="66">
        <f>HOUR(tbl_raw_data[[#This Row],[time_taken]])*60+MINUTE(tbl_raw_data[[#This Row],[time_taken]])+SECOND(tbl_raw_data[[#This Row],[time_taken]])/60</f>
        <v>16.850000000000001</v>
      </c>
      <c r="K5793" s="68">
        <f>DATE(YEAR(tbl_raw_data[[#This Row],[Date Actioned]]),MONTH(tbl_raw_data[[#This Row],[Date Actioned]]),DAY(tbl_raw_data[[#This Row],[Date Actioned]]))</f>
        <v>45167</v>
      </c>
      <c r="L5793" s="65" t="str">
        <f>UPPER(TEXT(tbl_raw_data[[#This Row],[updated_date]],"MMMM"))</f>
        <v>AUGUST</v>
      </c>
      <c r="M5793" s="65" t="str">
        <f>"WEEK "&amp;IF(ROUNDUP(DAY(tbl_raw_data[[#This Row],[updated_date]])/7,0)=5,4,ROUNDUP(DAY(tbl_raw_data[[#This Row],[updated_date]])/7,0))</f>
        <v>WEEK 4</v>
      </c>
      <c r="N5793" s="71" t="str">
        <f>UPPER(VLOOKUP(tbl_raw_data[[#This Row],[Analyst]],settings!$A$1:$B$15,2,0))</f>
        <v>NITESH</v>
      </c>
      <c r="O5793" s="71" t="str">
        <f>TRIM(UPPER(tbl_raw_data[[#This Row],[Outcome]]))</f>
        <v>APPROVE</v>
      </c>
      <c r="P5793" s="71" t="str">
        <f>TRIM(UPPER(tbl_raw_data[[#This Row],[Queue Name]]))</f>
        <v>CONSUMER POST BUREAU</v>
      </c>
      <c r="Q5793" s="71" t="str">
        <f>IF(tbl_raw_data[[#This Row],[time_taken_in_min]]&lt;=settings!$D$2,"SLA_MET","SLA_NOT_MET")</f>
        <v>SLA_MET</v>
      </c>
    </row>
    <row r="5794" spans="1:17" hidden="1" x14ac:dyDescent="0.3">
      <c r="A5794" s="45" t="s">
        <v>6757</v>
      </c>
      <c r="B5794" s="36">
        <v>45167.571157407408</v>
      </c>
      <c r="C5794" s="43">
        <v>45167.582696759258</v>
      </c>
      <c r="D5794" s="15" t="s">
        <v>10</v>
      </c>
      <c r="E5794" s="6" t="s">
        <v>11</v>
      </c>
      <c r="F5794" s="15" t="s">
        <v>21</v>
      </c>
      <c r="G5794" s="9" t="s">
        <v>175</v>
      </c>
      <c r="H5794" s="84" t="str">
        <f t="shared" si="90"/>
        <v>Reason Unknown</v>
      </c>
      <c r="I5794" s="63">
        <f>(tbl_raw_data[[#This Row],[Date Actioned]])-(tbl_raw_data[[#This Row],[Date Tagged]])</f>
        <v>1.1539351849933155E-2</v>
      </c>
      <c r="J5794" s="66">
        <f>HOUR(tbl_raw_data[[#This Row],[time_taken]])*60+MINUTE(tbl_raw_data[[#This Row],[time_taken]])+SECOND(tbl_raw_data[[#This Row],[time_taken]])/60</f>
        <v>16.616666666666667</v>
      </c>
      <c r="K5794" s="68">
        <f>DATE(YEAR(tbl_raw_data[[#This Row],[Date Actioned]]),MONTH(tbl_raw_data[[#This Row],[Date Actioned]]),DAY(tbl_raw_data[[#This Row],[Date Actioned]]))</f>
        <v>45167</v>
      </c>
      <c r="L5794" s="65" t="str">
        <f>UPPER(TEXT(tbl_raw_data[[#This Row],[updated_date]],"MMMM"))</f>
        <v>AUGUST</v>
      </c>
      <c r="M5794" s="65" t="str">
        <f>"WEEK "&amp;IF(ROUNDUP(DAY(tbl_raw_data[[#This Row],[updated_date]])/7,0)=5,4,ROUNDUP(DAY(tbl_raw_data[[#This Row],[updated_date]])/7,0))</f>
        <v>WEEK 4</v>
      </c>
      <c r="N5794" s="71" t="str">
        <f>UPPER(VLOOKUP(tbl_raw_data[[#This Row],[Analyst]],settings!$A$1:$B$15,2,0))</f>
        <v>SHAHID</v>
      </c>
      <c r="O5794" s="71" t="str">
        <f>TRIM(UPPER(tbl_raw_data[[#This Row],[Outcome]]))</f>
        <v>APPROVE</v>
      </c>
      <c r="P5794" s="71" t="str">
        <f>TRIM(UPPER(tbl_raw_data[[#This Row],[Queue Name]]))</f>
        <v>CONSUMER EXISTING</v>
      </c>
      <c r="Q5794" s="71" t="str">
        <f>IF(tbl_raw_data[[#This Row],[time_taken_in_min]]&lt;=settings!$D$2,"SLA_MET","SLA_NOT_MET")</f>
        <v>SLA_MET</v>
      </c>
    </row>
    <row r="5795" spans="1:17" hidden="1" x14ac:dyDescent="0.3">
      <c r="A5795" s="45" t="s">
        <v>6758</v>
      </c>
      <c r="B5795" s="36">
        <v>45167.65997685185</v>
      </c>
      <c r="C5795" s="43">
        <v>45167.671481481484</v>
      </c>
      <c r="D5795" s="15" t="s">
        <v>15</v>
      </c>
      <c r="E5795" s="6" t="s">
        <v>11</v>
      </c>
      <c r="F5795" s="15" t="s">
        <v>24</v>
      </c>
      <c r="G5795" s="9"/>
      <c r="H5795" s="84" t="str">
        <f t="shared" si="90"/>
        <v>Reason Unknown</v>
      </c>
      <c r="I5795" s="63">
        <f>(tbl_raw_data[[#This Row],[Date Actioned]])-(tbl_raw_data[[#This Row],[Date Tagged]])</f>
        <v>1.1504629634146113E-2</v>
      </c>
      <c r="J5795" s="66">
        <f>HOUR(tbl_raw_data[[#This Row],[time_taken]])*60+MINUTE(tbl_raw_data[[#This Row],[time_taken]])+SECOND(tbl_raw_data[[#This Row],[time_taken]])/60</f>
        <v>16.566666666666666</v>
      </c>
      <c r="K5795" s="68">
        <f>DATE(YEAR(tbl_raw_data[[#This Row],[Date Actioned]]),MONTH(tbl_raw_data[[#This Row],[Date Actioned]]),DAY(tbl_raw_data[[#This Row],[Date Actioned]]))</f>
        <v>45167</v>
      </c>
      <c r="L5795" s="65" t="str">
        <f>UPPER(TEXT(tbl_raw_data[[#This Row],[updated_date]],"MMMM"))</f>
        <v>AUGUST</v>
      </c>
      <c r="M5795" s="65" t="str">
        <f>"WEEK "&amp;IF(ROUNDUP(DAY(tbl_raw_data[[#This Row],[updated_date]])/7,0)=5,4,ROUNDUP(DAY(tbl_raw_data[[#This Row],[updated_date]])/7,0))</f>
        <v>WEEK 4</v>
      </c>
      <c r="N5795" s="71" t="str">
        <f>UPPER(VLOOKUP(tbl_raw_data[[#This Row],[Analyst]],settings!$A$1:$B$15,2,0))</f>
        <v>SAM</v>
      </c>
      <c r="O5795" s="71" t="str">
        <f>TRIM(UPPER(tbl_raw_data[[#This Row],[Outcome]]))</f>
        <v>APPROVE</v>
      </c>
      <c r="P5795" s="71" t="str">
        <f>TRIM(UPPER(tbl_raw_data[[#This Row],[Queue Name]]))</f>
        <v>CONSUMER EXISTING</v>
      </c>
      <c r="Q5795" s="71" t="str">
        <f>IF(tbl_raw_data[[#This Row],[time_taken_in_min]]&lt;=settings!$D$2,"SLA_MET","SLA_NOT_MET")</f>
        <v>SLA_MET</v>
      </c>
    </row>
    <row r="5796" spans="1:17" hidden="1" x14ac:dyDescent="0.3">
      <c r="A5796" s="45" t="s">
        <v>6759</v>
      </c>
      <c r="B5796" s="36">
        <v>45167.553831018522</v>
      </c>
      <c r="C5796" s="43">
        <v>45167.56527777778</v>
      </c>
      <c r="D5796" s="15" t="s">
        <v>10</v>
      </c>
      <c r="E5796" s="6" t="s">
        <v>18</v>
      </c>
      <c r="F5796" s="15" t="s">
        <v>25</v>
      </c>
      <c r="G5796" s="9" t="s">
        <v>23</v>
      </c>
      <c r="H5796" s="84" t="str">
        <f t="shared" si="90"/>
        <v>Reason Unknown</v>
      </c>
      <c r="I5796" s="63">
        <f>(tbl_raw_data[[#This Row],[Date Actioned]])-(tbl_raw_data[[#This Row],[Date Tagged]])</f>
        <v>1.1446759257523809E-2</v>
      </c>
      <c r="J5796" s="66">
        <f>HOUR(tbl_raw_data[[#This Row],[time_taken]])*60+MINUTE(tbl_raw_data[[#This Row],[time_taken]])+SECOND(tbl_raw_data[[#This Row],[time_taken]])/60</f>
        <v>16.483333333333334</v>
      </c>
      <c r="K5796" s="68">
        <f>DATE(YEAR(tbl_raw_data[[#This Row],[Date Actioned]]),MONTH(tbl_raw_data[[#This Row],[Date Actioned]]),DAY(tbl_raw_data[[#This Row],[Date Actioned]]))</f>
        <v>45167</v>
      </c>
      <c r="L5796" s="65" t="str">
        <f>UPPER(TEXT(tbl_raw_data[[#This Row],[updated_date]],"MMMM"))</f>
        <v>AUGUST</v>
      </c>
      <c r="M5796" s="65" t="str">
        <f>"WEEK "&amp;IF(ROUNDUP(DAY(tbl_raw_data[[#This Row],[updated_date]])/7,0)=5,4,ROUNDUP(DAY(tbl_raw_data[[#This Row],[updated_date]])/7,0))</f>
        <v>WEEK 4</v>
      </c>
      <c r="N5796" s="71" t="str">
        <f>UPPER(VLOOKUP(tbl_raw_data[[#This Row],[Analyst]],settings!$A$1:$B$15,2,0))</f>
        <v>ASIF</v>
      </c>
      <c r="O5796" s="71" t="str">
        <f>TRIM(UPPER(tbl_raw_data[[#This Row],[Outcome]]))</f>
        <v>APPROVE</v>
      </c>
      <c r="P5796" s="71" t="str">
        <f>TRIM(UPPER(tbl_raw_data[[#This Row],[Queue Name]]))</f>
        <v>CONSUMER PRE BUREAU</v>
      </c>
      <c r="Q5796" s="71" t="str">
        <f>IF(tbl_raw_data[[#This Row],[time_taken_in_min]]&lt;=settings!$D$2,"SLA_MET","SLA_NOT_MET")</f>
        <v>SLA_MET</v>
      </c>
    </row>
    <row r="5797" spans="1:17" hidden="1" x14ac:dyDescent="0.3">
      <c r="A5797" s="45" t="s">
        <v>6760</v>
      </c>
      <c r="B5797" s="36">
        <v>45167.595104166663</v>
      </c>
      <c r="C5797" s="43">
        <v>45167.606423611112</v>
      </c>
      <c r="D5797" s="15" t="s">
        <v>10</v>
      </c>
      <c r="E5797" s="6" t="s">
        <v>11</v>
      </c>
      <c r="F5797" s="15" t="s">
        <v>21</v>
      </c>
      <c r="G5797" s="9"/>
      <c r="H5797" s="84" t="str">
        <f t="shared" si="90"/>
        <v>Reason Unknown</v>
      </c>
      <c r="I5797" s="63">
        <f>(tbl_raw_data[[#This Row],[Date Actioned]])-(tbl_raw_data[[#This Row],[Date Tagged]])</f>
        <v>1.131944444932742E-2</v>
      </c>
      <c r="J5797" s="66">
        <f>HOUR(tbl_raw_data[[#This Row],[time_taken]])*60+MINUTE(tbl_raw_data[[#This Row],[time_taken]])+SECOND(tbl_raw_data[[#This Row],[time_taken]])/60</f>
        <v>16.3</v>
      </c>
      <c r="K5797" s="68">
        <f>DATE(YEAR(tbl_raw_data[[#This Row],[Date Actioned]]),MONTH(tbl_raw_data[[#This Row],[Date Actioned]]),DAY(tbl_raw_data[[#This Row],[Date Actioned]]))</f>
        <v>45167</v>
      </c>
      <c r="L5797" s="65" t="str">
        <f>UPPER(TEXT(tbl_raw_data[[#This Row],[updated_date]],"MMMM"))</f>
        <v>AUGUST</v>
      </c>
      <c r="M5797" s="65" t="str">
        <f>"WEEK "&amp;IF(ROUNDUP(DAY(tbl_raw_data[[#This Row],[updated_date]])/7,0)=5,4,ROUNDUP(DAY(tbl_raw_data[[#This Row],[updated_date]])/7,0))</f>
        <v>WEEK 4</v>
      </c>
      <c r="N5797" s="71" t="str">
        <f>UPPER(VLOOKUP(tbl_raw_data[[#This Row],[Analyst]],settings!$A$1:$B$15,2,0))</f>
        <v>SHAHID</v>
      </c>
      <c r="O5797" s="71" t="str">
        <f>TRIM(UPPER(tbl_raw_data[[#This Row],[Outcome]]))</f>
        <v>APPROVE</v>
      </c>
      <c r="P5797" s="71" t="str">
        <f>TRIM(UPPER(tbl_raw_data[[#This Row],[Queue Name]]))</f>
        <v>CONSUMER EXISTING</v>
      </c>
      <c r="Q5797" s="71" t="str">
        <f>IF(tbl_raw_data[[#This Row],[time_taken_in_min]]&lt;=settings!$D$2,"SLA_MET","SLA_NOT_MET")</f>
        <v>SLA_MET</v>
      </c>
    </row>
    <row r="5798" spans="1:17" hidden="1" x14ac:dyDescent="0.3">
      <c r="A5798" s="45" t="s">
        <v>6761</v>
      </c>
      <c r="B5798" s="36">
        <v>45167.603784722225</v>
      </c>
      <c r="C5798" s="43">
        <v>45167.615046296298</v>
      </c>
      <c r="D5798" s="15" t="s">
        <v>10</v>
      </c>
      <c r="E5798" s="6" t="s">
        <v>11</v>
      </c>
      <c r="F5798" s="15" t="s">
        <v>19</v>
      </c>
      <c r="G5798" s="9"/>
      <c r="H5798" s="84" t="str">
        <f t="shared" si="90"/>
        <v>Reason Unknown</v>
      </c>
      <c r="I5798" s="63">
        <f>(tbl_raw_data[[#This Row],[Date Actioned]])-(tbl_raw_data[[#This Row],[Date Tagged]])</f>
        <v>1.1261574072705116E-2</v>
      </c>
      <c r="J5798" s="66">
        <f>HOUR(tbl_raw_data[[#This Row],[time_taken]])*60+MINUTE(tbl_raw_data[[#This Row],[time_taken]])+SECOND(tbl_raw_data[[#This Row],[time_taken]])/60</f>
        <v>16.216666666666665</v>
      </c>
      <c r="K5798" s="68">
        <f>DATE(YEAR(tbl_raw_data[[#This Row],[Date Actioned]]),MONTH(tbl_raw_data[[#This Row],[Date Actioned]]),DAY(tbl_raw_data[[#This Row],[Date Actioned]]))</f>
        <v>45167</v>
      </c>
      <c r="L5798" s="65" t="str">
        <f>UPPER(TEXT(tbl_raw_data[[#This Row],[updated_date]],"MMMM"))</f>
        <v>AUGUST</v>
      </c>
      <c r="M5798" s="65" t="str">
        <f>"WEEK "&amp;IF(ROUNDUP(DAY(tbl_raw_data[[#This Row],[updated_date]])/7,0)=5,4,ROUNDUP(DAY(tbl_raw_data[[#This Row],[updated_date]])/7,0))</f>
        <v>WEEK 4</v>
      </c>
      <c r="N5798" s="71" t="str">
        <f>UPPER(VLOOKUP(tbl_raw_data[[#This Row],[Analyst]],settings!$A$1:$B$15,2,0))</f>
        <v>NAVED</v>
      </c>
      <c r="O5798" s="71" t="str">
        <f>TRIM(UPPER(tbl_raw_data[[#This Row],[Outcome]]))</f>
        <v>APPROVE</v>
      </c>
      <c r="P5798" s="71" t="str">
        <f>TRIM(UPPER(tbl_raw_data[[#This Row],[Queue Name]]))</f>
        <v>CONSUMER EXISTING</v>
      </c>
      <c r="Q5798" s="71" t="str">
        <f>IF(tbl_raw_data[[#This Row],[time_taken_in_min]]&lt;=settings!$D$2,"SLA_MET","SLA_NOT_MET")</f>
        <v>SLA_MET</v>
      </c>
    </row>
    <row r="5799" spans="1:17" x14ac:dyDescent="0.3">
      <c r="A5799" s="45" t="s">
        <v>6762</v>
      </c>
      <c r="B5799" s="36">
        <v>45167.578865740739</v>
      </c>
      <c r="C5799" s="43">
        <v>45167.589826388888</v>
      </c>
      <c r="D5799" s="15" t="s">
        <v>33</v>
      </c>
      <c r="E5799" s="6" t="s">
        <v>11</v>
      </c>
      <c r="F5799" s="15" t="s">
        <v>22</v>
      </c>
      <c r="G5799" s="9" t="s">
        <v>37</v>
      </c>
      <c r="H5799" s="84" t="str">
        <f t="shared" si="90"/>
        <v>Reason Unknown</v>
      </c>
      <c r="I5799" s="63">
        <f>(tbl_raw_data[[#This Row],[Date Actioned]])-(tbl_raw_data[[#This Row],[Date Tagged]])</f>
        <v>1.096064814919373E-2</v>
      </c>
      <c r="J5799" s="66">
        <f>HOUR(tbl_raw_data[[#This Row],[time_taken]])*60+MINUTE(tbl_raw_data[[#This Row],[time_taken]])+SECOND(tbl_raw_data[[#This Row],[time_taken]])/60</f>
        <v>15.783333333333333</v>
      </c>
      <c r="K5799" s="68">
        <f>DATE(YEAR(tbl_raw_data[[#This Row],[Date Actioned]]),MONTH(tbl_raw_data[[#This Row],[Date Actioned]]),DAY(tbl_raw_data[[#This Row],[Date Actioned]]))</f>
        <v>45167</v>
      </c>
      <c r="L5799" s="65" t="str">
        <f>UPPER(TEXT(tbl_raw_data[[#This Row],[updated_date]],"MMMM"))</f>
        <v>AUGUST</v>
      </c>
      <c r="M5799" s="65" t="str">
        <f>"WEEK "&amp;IF(ROUNDUP(DAY(tbl_raw_data[[#This Row],[updated_date]])/7,0)=5,4,ROUNDUP(DAY(tbl_raw_data[[#This Row],[updated_date]])/7,0))</f>
        <v>WEEK 4</v>
      </c>
      <c r="N5799" s="71" t="str">
        <f>UPPER(VLOOKUP(tbl_raw_data[[#This Row],[Analyst]],settings!$A$1:$B$15,2,0))</f>
        <v>ROHAN</v>
      </c>
      <c r="O5799" s="71" t="str">
        <f>TRIM(UPPER(tbl_raw_data[[#This Row],[Outcome]]))</f>
        <v>DECLINE</v>
      </c>
      <c r="P5799" s="71" t="str">
        <f>TRIM(UPPER(tbl_raw_data[[#This Row],[Queue Name]]))</f>
        <v>CONSUMER EXISTING</v>
      </c>
      <c r="Q5799" s="71" t="str">
        <f>IF(tbl_raw_data[[#This Row],[time_taken_in_min]]&lt;=settings!$D$2,"SLA_MET","SLA_NOT_MET")</f>
        <v>SLA_MET</v>
      </c>
    </row>
    <row r="5800" spans="1:17" x14ac:dyDescent="0.3">
      <c r="A5800" s="45" t="s">
        <v>6763</v>
      </c>
      <c r="B5800" s="36">
        <v>45167.429791666669</v>
      </c>
      <c r="C5800" s="43">
        <v>45167.440578703703</v>
      </c>
      <c r="D5800" s="15" t="s">
        <v>36</v>
      </c>
      <c r="E5800" s="6" t="s">
        <v>8</v>
      </c>
      <c r="F5800" s="15" t="s">
        <v>17</v>
      </c>
      <c r="G5800" s="9"/>
      <c r="H5800" s="84" t="str">
        <f t="shared" si="90"/>
        <v>Reason Unknown</v>
      </c>
      <c r="I5800" s="63">
        <f>(tbl_raw_data[[#This Row],[Date Actioned]])-(tbl_raw_data[[#This Row],[Date Tagged]])</f>
        <v>1.0787037033878732E-2</v>
      </c>
      <c r="J5800" s="66">
        <f>HOUR(tbl_raw_data[[#This Row],[time_taken]])*60+MINUTE(tbl_raw_data[[#This Row],[time_taken]])+SECOND(tbl_raw_data[[#This Row],[time_taken]])/60</f>
        <v>15.533333333333333</v>
      </c>
      <c r="K5800" s="68">
        <f>DATE(YEAR(tbl_raw_data[[#This Row],[Date Actioned]]),MONTH(tbl_raw_data[[#This Row],[Date Actioned]]),DAY(tbl_raw_data[[#This Row],[Date Actioned]]))</f>
        <v>45167</v>
      </c>
      <c r="L5800" s="65" t="str">
        <f>UPPER(TEXT(tbl_raw_data[[#This Row],[updated_date]],"MMMM"))</f>
        <v>AUGUST</v>
      </c>
      <c r="M5800" s="65" t="str">
        <f>"WEEK "&amp;IF(ROUNDUP(DAY(tbl_raw_data[[#This Row],[updated_date]])/7,0)=5,4,ROUNDUP(DAY(tbl_raw_data[[#This Row],[updated_date]])/7,0))</f>
        <v>WEEK 4</v>
      </c>
      <c r="N5800" s="71" t="str">
        <f>UPPER(VLOOKUP(tbl_raw_data[[#This Row],[Analyst]],settings!$A$1:$B$15,2,0))</f>
        <v>MERCEDES</v>
      </c>
      <c r="O5800" s="71" t="str">
        <f>TRIM(UPPER(tbl_raw_data[[#This Row],[Outcome]]))</f>
        <v>DECLINE</v>
      </c>
      <c r="P5800" s="71" t="str">
        <f>TRIM(UPPER(tbl_raw_data[[#This Row],[Queue Name]]))</f>
        <v>CONSUMER POST BUREAU</v>
      </c>
      <c r="Q5800" s="71" t="str">
        <f>IF(tbl_raw_data[[#This Row],[time_taken_in_min]]&lt;=settings!$D$2,"SLA_MET","SLA_NOT_MET")</f>
        <v>SLA_MET</v>
      </c>
    </row>
    <row r="5801" spans="1:17" hidden="1" x14ac:dyDescent="0.3">
      <c r="A5801" s="45" t="s">
        <v>6764</v>
      </c>
      <c r="B5801" s="36">
        <v>45167.557662037034</v>
      </c>
      <c r="C5801" s="43">
        <v>45167.568402777775</v>
      </c>
      <c r="D5801" s="15" t="s">
        <v>15</v>
      </c>
      <c r="E5801" s="6" t="s">
        <v>11</v>
      </c>
      <c r="F5801" s="15" t="s">
        <v>17</v>
      </c>
      <c r="G5801" s="9"/>
      <c r="H5801" s="84" t="str">
        <f t="shared" si="90"/>
        <v>Reason Unknown</v>
      </c>
      <c r="I5801" s="63">
        <f>(tbl_raw_data[[#This Row],[Date Actioned]])-(tbl_raw_data[[#This Row],[Date Tagged]])</f>
        <v>1.0740740741312038E-2</v>
      </c>
      <c r="J5801" s="66">
        <f>HOUR(tbl_raw_data[[#This Row],[time_taken]])*60+MINUTE(tbl_raw_data[[#This Row],[time_taken]])+SECOND(tbl_raw_data[[#This Row],[time_taken]])/60</f>
        <v>15.466666666666667</v>
      </c>
      <c r="K5801" s="68">
        <f>DATE(YEAR(tbl_raw_data[[#This Row],[Date Actioned]]),MONTH(tbl_raw_data[[#This Row],[Date Actioned]]),DAY(tbl_raw_data[[#This Row],[Date Actioned]]))</f>
        <v>45167</v>
      </c>
      <c r="L5801" s="65" t="str">
        <f>UPPER(TEXT(tbl_raw_data[[#This Row],[updated_date]],"MMMM"))</f>
        <v>AUGUST</v>
      </c>
      <c r="M5801" s="65" t="str">
        <f>"WEEK "&amp;IF(ROUNDUP(DAY(tbl_raw_data[[#This Row],[updated_date]])/7,0)=5,4,ROUNDUP(DAY(tbl_raw_data[[#This Row],[updated_date]])/7,0))</f>
        <v>WEEK 4</v>
      </c>
      <c r="N5801" s="71" t="str">
        <f>UPPER(VLOOKUP(tbl_raw_data[[#This Row],[Analyst]],settings!$A$1:$B$15,2,0))</f>
        <v>MERCEDES</v>
      </c>
      <c r="O5801" s="71" t="str">
        <f>TRIM(UPPER(tbl_raw_data[[#This Row],[Outcome]]))</f>
        <v>APPROVE</v>
      </c>
      <c r="P5801" s="71" t="str">
        <f>TRIM(UPPER(tbl_raw_data[[#This Row],[Queue Name]]))</f>
        <v>CONSUMER EXISTING</v>
      </c>
      <c r="Q5801" s="71" t="str">
        <f>IF(tbl_raw_data[[#This Row],[time_taken_in_min]]&lt;=settings!$D$2,"SLA_MET","SLA_NOT_MET")</f>
        <v>SLA_MET</v>
      </c>
    </row>
    <row r="5802" spans="1:17" hidden="1" x14ac:dyDescent="0.3">
      <c r="A5802" s="45" t="s">
        <v>6765</v>
      </c>
      <c r="B5802" s="36">
        <v>45167.619120370371</v>
      </c>
      <c r="C5802" s="43">
        <v>45167.629594907405</v>
      </c>
      <c r="D5802" s="15" t="s">
        <v>10</v>
      </c>
      <c r="E5802" s="6" t="s">
        <v>11</v>
      </c>
      <c r="F5802" s="15" t="s">
        <v>25</v>
      </c>
      <c r="G5802" s="9" t="s">
        <v>23</v>
      </c>
      <c r="H5802" s="84" t="str">
        <f t="shared" si="90"/>
        <v>Reason Unknown</v>
      </c>
      <c r="I5802" s="63">
        <f>(tbl_raw_data[[#This Row],[Date Actioned]])-(tbl_raw_data[[#This Row],[Date Tagged]])</f>
        <v>1.0474537033587694E-2</v>
      </c>
      <c r="J5802" s="66">
        <f>HOUR(tbl_raw_data[[#This Row],[time_taken]])*60+MINUTE(tbl_raw_data[[#This Row],[time_taken]])+SECOND(tbl_raw_data[[#This Row],[time_taken]])/60</f>
        <v>15.083333333333334</v>
      </c>
      <c r="K5802" s="68">
        <f>DATE(YEAR(tbl_raw_data[[#This Row],[Date Actioned]]),MONTH(tbl_raw_data[[#This Row],[Date Actioned]]),DAY(tbl_raw_data[[#This Row],[Date Actioned]]))</f>
        <v>45167</v>
      </c>
      <c r="L5802" s="65" t="str">
        <f>UPPER(TEXT(tbl_raw_data[[#This Row],[updated_date]],"MMMM"))</f>
        <v>AUGUST</v>
      </c>
      <c r="M5802" s="65" t="str">
        <f>"WEEK "&amp;IF(ROUNDUP(DAY(tbl_raw_data[[#This Row],[updated_date]])/7,0)=5,4,ROUNDUP(DAY(tbl_raw_data[[#This Row],[updated_date]])/7,0))</f>
        <v>WEEK 4</v>
      </c>
      <c r="N5802" s="71" t="str">
        <f>UPPER(VLOOKUP(tbl_raw_data[[#This Row],[Analyst]],settings!$A$1:$B$15,2,0))</f>
        <v>ASIF</v>
      </c>
      <c r="O5802" s="71" t="str">
        <f>TRIM(UPPER(tbl_raw_data[[#This Row],[Outcome]]))</f>
        <v>APPROVE</v>
      </c>
      <c r="P5802" s="71" t="str">
        <f>TRIM(UPPER(tbl_raw_data[[#This Row],[Queue Name]]))</f>
        <v>CONSUMER EXISTING</v>
      </c>
      <c r="Q5802" s="71" t="str">
        <f>IF(tbl_raw_data[[#This Row],[time_taken_in_min]]&lt;=settings!$D$2,"SLA_MET","SLA_NOT_MET")</f>
        <v>SLA_MET</v>
      </c>
    </row>
    <row r="5803" spans="1:17" hidden="1" x14ac:dyDescent="0.3">
      <c r="A5803" s="45" t="s">
        <v>6766</v>
      </c>
      <c r="B5803" s="36">
        <v>45167.621874999997</v>
      </c>
      <c r="C5803" s="43">
        <v>45167.632280092592</v>
      </c>
      <c r="D5803" s="15" t="s">
        <v>10</v>
      </c>
      <c r="E5803" s="6" t="s">
        <v>18</v>
      </c>
      <c r="F5803" s="15" t="s">
        <v>12</v>
      </c>
      <c r="G5803" s="9" t="s">
        <v>15</v>
      </c>
      <c r="H5803" s="84" t="str">
        <f t="shared" si="90"/>
        <v>Reason Unknown</v>
      </c>
      <c r="I5803" s="63">
        <f>(tbl_raw_data[[#This Row],[Date Actioned]])-(tbl_raw_data[[#This Row],[Date Tagged]])</f>
        <v>1.0405092594737653E-2</v>
      </c>
      <c r="J5803" s="66">
        <f>HOUR(tbl_raw_data[[#This Row],[time_taken]])*60+MINUTE(tbl_raw_data[[#This Row],[time_taken]])+SECOND(tbl_raw_data[[#This Row],[time_taken]])/60</f>
        <v>14.983333333333333</v>
      </c>
      <c r="K5803" s="68">
        <f>DATE(YEAR(tbl_raw_data[[#This Row],[Date Actioned]]),MONTH(tbl_raw_data[[#This Row],[Date Actioned]]),DAY(tbl_raw_data[[#This Row],[Date Actioned]]))</f>
        <v>45167</v>
      </c>
      <c r="L5803" s="65" t="str">
        <f>UPPER(TEXT(tbl_raw_data[[#This Row],[updated_date]],"MMMM"))</f>
        <v>AUGUST</v>
      </c>
      <c r="M5803" s="65" t="str">
        <f>"WEEK "&amp;IF(ROUNDUP(DAY(tbl_raw_data[[#This Row],[updated_date]])/7,0)=5,4,ROUNDUP(DAY(tbl_raw_data[[#This Row],[updated_date]])/7,0))</f>
        <v>WEEK 4</v>
      </c>
      <c r="N5803" s="71" t="str">
        <f>UPPER(VLOOKUP(tbl_raw_data[[#This Row],[Analyst]],settings!$A$1:$B$15,2,0))</f>
        <v>NITESH</v>
      </c>
      <c r="O5803" s="71" t="str">
        <f>TRIM(UPPER(tbl_raw_data[[#This Row],[Outcome]]))</f>
        <v>APPROVE</v>
      </c>
      <c r="P5803" s="71" t="str">
        <f>TRIM(UPPER(tbl_raw_data[[#This Row],[Queue Name]]))</f>
        <v>CONSUMER PRE BUREAU</v>
      </c>
      <c r="Q5803" s="71" t="str">
        <f>IF(tbl_raw_data[[#This Row],[time_taken_in_min]]&lt;=settings!$D$2,"SLA_MET","SLA_NOT_MET")</f>
        <v>SLA_MET</v>
      </c>
    </row>
    <row r="5804" spans="1:17" hidden="1" x14ac:dyDescent="0.3">
      <c r="A5804" s="45" t="s">
        <v>6767</v>
      </c>
      <c r="B5804" s="36">
        <v>45167.531180555554</v>
      </c>
      <c r="C5804" s="43">
        <v>45167.541319444441</v>
      </c>
      <c r="D5804" s="15" t="s">
        <v>15</v>
      </c>
      <c r="E5804" s="6" t="s">
        <v>8</v>
      </c>
      <c r="F5804" s="15" t="s">
        <v>22</v>
      </c>
      <c r="G5804" s="9"/>
      <c r="H5804" s="84" t="str">
        <f t="shared" si="90"/>
        <v>Reason Unknown</v>
      </c>
      <c r="I5804" s="63">
        <f>(tbl_raw_data[[#This Row],[Date Actioned]])-(tbl_raw_data[[#This Row],[Date Tagged]])</f>
        <v>1.0138888887013309E-2</v>
      </c>
      <c r="J5804" s="66">
        <f>HOUR(tbl_raw_data[[#This Row],[time_taken]])*60+MINUTE(tbl_raw_data[[#This Row],[time_taken]])+SECOND(tbl_raw_data[[#This Row],[time_taken]])/60</f>
        <v>14.6</v>
      </c>
      <c r="K5804" s="68">
        <f>DATE(YEAR(tbl_raw_data[[#This Row],[Date Actioned]]),MONTH(tbl_raw_data[[#This Row],[Date Actioned]]),DAY(tbl_raw_data[[#This Row],[Date Actioned]]))</f>
        <v>45167</v>
      </c>
      <c r="L5804" s="65" t="str">
        <f>UPPER(TEXT(tbl_raw_data[[#This Row],[updated_date]],"MMMM"))</f>
        <v>AUGUST</v>
      </c>
      <c r="M5804" s="65" t="str">
        <f>"WEEK "&amp;IF(ROUNDUP(DAY(tbl_raw_data[[#This Row],[updated_date]])/7,0)=5,4,ROUNDUP(DAY(tbl_raw_data[[#This Row],[updated_date]])/7,0))</f>
        <v>WEEK 4</v>
      </c>
      <c r="N5804" s="71" t="str">
        <f>UPPER(VLOOKUP(tbl_raw_data[[#This Row],[Analyst]],settings!$A$1:$B$15,2,0))</f>
        <v>ROHAN</v>
      </c>
      <c r="O5804" s="71" t="str">
        <f>TRIM(UPPER(tbl_raw_data[[#This Row],[Outcome]]))</f>
        <v>APPROVE</v>
      </c>
      <c r="P5804" s="71" t="str">
        <f>TRIM(UPPER(tbl_raw_data[[#This Row],[Queue Name]]))</f>
        <v>CONSUMER POST BUREAU</v>
      </c>
      <c r="Q5804" s="71" t="str">
        <f>IF(tbl_raw_data[[#This Row],[time_taken_in_min]]&lt;=settings!$D$2,"SLA_MET","SLA_NOT_MET")</f>
        <v>SLA_MET</v>
      </c>
    </row>
    <row r="5805" spans="1:17" hidden="1" x14ac:dyDescent="0.3">
      <c r="A5805" s="45" t="s">
        <v>6768</v>
      </c>
      <c r="B5805" s="36">
        <v>45167.471851851849</v>
      </c>
      <c r="C5805" s="43">
        <v>45167.481979166667</v>
      </c>
      <c r="D5805" s="15" t="s">
        <v>15</v>
      </c>
      <c r="E5805" s="6" t="s">
        <v>11</v>
      </c>
      <c r="F5805" s="15" t="s">
        <v>17</v>
      </c>
      <c r="G5805" s="9"/>
      <c r="H5805" s="84" t="str">
        <f t="shared" si="90"/>
        <v>Reason Unknown</v>
      </c>
      <c r="I5805" s="63">
        <f>(tbl_raw_data[[#This Row],[Date Actioned]])-(tbl_raw_data[[#This Row],[Date Tagged]])</f>
        <v>1.0127314817509614E-2</v>
      </c>
      <c r="J5805" s="66">
        <f>HOUR(tbl_raw_data[[#This Row],[time_taken]])*60+MINUTE(tbl_raw_data[[#This Row],[time_taken]])+SECOND(tbl_raw_data[[#This Row],[time_taken]])/60</f>
        <v>14.583333333333334</v>
      </c>
      <c r="K5805" s="68">
        <f>DATE(YEAR(tbl_raw_data[[#This Row],[Date Actioned]]),MONTH(tbl_raw_data[[#This Row],[Date Actioned]]),DAY(tbl_raw_data[[#This Row],[Date Actioned]]))</f>
        <v>45167</v>
      </c>
      <c r="L5805" s="65" t="str">
        <f>UPPER(TEXT(tbl_raw_data[[#This Row],[updated_date]],"MMMM"))</f>
        <v>AUGUST</v>
      </c>
      <c r="M5805" s="65" t="str">
        <f>"WEEK "&amp;IF(ROUNDUP(DAY(tbl_raw_data[[#This Row],[updated_date]])/7,0)=5,4,ROUNDUP(DAY(tbl_raw_data[[#This Row],[updated_date]])/7,0))</f>
        <v>WEEK 4</v>
      </c>
      <c r="N5805" s="71" t="str">
        <f>UPPER(VLOOKUP(tbl_raw_data[[#This Row],[Analyst]],settings!$A$1:$B$15,2,0))</f>
        <v>MERCEDES</v>
      </c>
      <c r="O5805" s="71" t="str">
        <f>TRIM(UPPER(tbl_raw_data[[#This Row],[Outcome]]))</f>
        <v>APPROVE</v>
      </c>
      <c r="P5805" s="71" t="str">
        <f>TRIM(UPPER(tbl_raw_data[[#This Row],[Queue Name]]))</f>
        <v>CONSUMER EXISTING</v>
      </c>
      <c r="Q5805" s="71" t="str">
        <f>IF(tbl_raw_data[[#This Row],[time_taken_in_min]]&lt;=settings!$D$2,"SLA_MET","SLA_NOT_MET")</f>
        <v>SLA_MET</v>
      </c>
    </row>
    <row r="5806" spans="1:17" hidden="1" x14ac:dyDescent="0.3">
      <c r="A5806" s="45" t="s">
        <v>6769</v>
      </c>
      <c r="B5806" s="36">
        <v>45167.712604166663</v>
      </c>
      <c r="C5806" s="43">
        <v>45167.722581018519</v>
      </c>
      <c r="D5806" s="15" t="s">
        <v>10</v>
      </c>
      <c r="E5806" s="6" t="s">
        <v>8</v>
      </c>
      <c r="F5806" s="15" t="s">
        <v>25</v>
      </c>
      <c r="G5806" s="9" t="s">
        <v>15</v>
      </c>
      <c r="H5806" s="84" t="str">
        <f t="shared" si="90"/>
        <v>Reason Unknown</v>
      </c>
      <c r="I5806" s="63">
        <f>(tbl_raw_data[[#This Row],[Date Actioned]])-(tbl_raw_data[[#This Row],[Date Tagged]])</f>
        <v>9.976851855753921E-3</v>
      </c>
      <c r="J5806" s="66">
        <f>HOUR(tbl_raw_data[[#This Row],[time_taken]])*60+MINUTE(tbl_raw_data[[#This Row],[time_taken]])+SECOND(tbl_raw_data[[#This Row],[time_taken]])/60</f>
        <v>14.366666666666667</v>
      </c>
      <c r="K5806" s="68">
        <f>DATE(YEAR(tbl_raw_data[[#This Row],[Date Actioned]]),MONTH(tbl_raw_data[[#This Row],[Date Actioned]]),DAY(tbl_raw_data[[#This Row],[Date Actioned]]))</f>
        <v>45167</v>
      </c>
      <c r="L5806" s="65" t="str">
        <f>UPPER(TEXT(tbl_raw_data[[#This Row],[updated_date]],"MMMM"))</f>
        <v>AUGUST</v>
      </c>
      <c r="M5806" s="65" t="str">
        <f>"WEEK "&amp;IF(ROUNDUP(DAY(tbl_raw_data[[#This Row],[updated_date]])/7,0)=5,4,ROUNDUP(DAY(tbl_raw_data[[#This Row],[updated_date]])/7,0))</f>
        <v>WEEK 4</v>
      </c>
      <c r="N5806" s="71" t="str">
        <f>UPPER(VLOOKUP(tbl_raw_data[[#This Row],[Analyst]],settings!$A$1:$B$15,2,0))</f>
        <v>ASIF</v>
      </c>
      <c r="O5806" s="71" t="str">
        <f>TRIM(UPPER(tbl_raw_data[[#This Row],[Outcome]]))</f>
        <v>APPROVE</v>
      </c>
      <c r="P5806" s="71" t="str">
        <f>TRIM(UPPER(tbl_raw_data[[#This Row],[Queue Name]]))</f>
        <v>CONSUMER POST BUREAU</v>
      </c>
      <c r="Q5806" s="71" t="str">
        <f>IF(tbl_raw_data[[#This Row],[time_taken_in_min]]&lt;=settings!$D$2,"SLA_MET","SLA_NOT_MET")</f>
        <v>SLA_MET</v>
      </c>
    </row>
    <row r="5807" spans="1:17" x14ac:dyDescent="0.3">
      <c r="A5807" s="45" t="s">
        <v>6770</v>
      </c>
      <c r="B5807" s="36">
        <v>45167.73605324074</v>
      </c>
      <c r="C5807" s="43">
        <v>45167.745995370373</v>
      </c>
      <c r="D5807" s="15" t="s">
        <v>33</v>
      </c>
      <c r="E5807" s="6" t="s">
        <v>11</v>
      </c>
      <c r="F5807" s="15" t="s">
        <v>19</v>
      </c>
      <c r="G5807" s="9" t="s">
        <v>39</v>
      </c>
      <c r="H5807" s="84" t="str">
        <f t="shared" si="90"/>
        <v>Reason Unknown</v>
      </c>
      <c r="I5807" s="63">
        <f>(tbl_raw_data[[#This Row],[Date Actioned]])-(tbl_raw_data[[#This Row],[Date Tagged]])</f>
        <v>9.9421296326909214E-3</v>
      </c>
      <c r="J5807" s="66">
        <f>HOUR(tbl_raw_data[[#This Row],[time_taken]])*60+MINUTE(tbl_raw_data[[#This Row],[time_taken]])+SECOND(tbl_raw_data[[#This Row],[time_taken]])/60</f>
        <v>14.316666666666666</v>
      </c>
      <c r="K5807" s="68">
        <f>DATE(YEAR(tbl_raw_data[[#This Row],[Date Actioned]]),MONTH(tbl_raw_data[[#This Row],[Date Actioned]]),DAY(tbl_raw_data[[#This Row],[Date Actioned]]))</f>
        <v>45167</v>
      </c>
      <c r="L5807" s="65" t="str">
        <f>UPPER(TEXT(tbl_raw_data[[#This Row],[updated_date]],"MMMM"))</f>
        <v>AUGUST</v>
      </c>
      <c r="M5807" s="65" t="str">
        <f>"WEEK "&amp;IF(ROUNDUP(DAY(tbl_raw_data[[#This Row],[updated_date]])/7,0)=5,4,ROUNDUP(DAY(tbl_raw_data[[#This Row],[updated_date]])/7,0))</f>
        <v>WEEK 4</v>
      </c>
      <c r="N5807" s="71" t="str">
        <f>UPPER(VLOOKUP(tbl_raw_data[[#This Row],[Analyst]],settings!$A$1:$B$15,2,0))</f>
        <v>NAVED</v>
      </c>
      <c r="O5807" s="71" t="str">
        <f>TRIM(UPPER(tbl_raw_data[[#This Row],[Outcome]]))</f>
        <v>DECLINE</v>
      </c>
      <c r="P5807" s="71" t="str">
        <f>TRIM(UPPER(tbl_raw_data[[#This Row],[Queue Name]]))</f>
        <v>CONSUMER EXISTING</v>
      </c>
      <c r="Q5807" s="71" t="str">
        <f>IF(tbl_raw_data[[#This Row],[time_taken_in_min]]&lt;=settings!$D$2,"SLA_MET","SLA_NOT_MET")</f>
        <v>SLA_MET</v>
      </c>
    </row>
    <row r="5808" spans="1:17" hidden="1" x14ac:dyDescent="0.3">
      <c r="A5808" s="45" t="s">
        <v>6771</v>
      </c>
      <c r="B5808" s="36">
        <v>45167.751180555555</v>
      </c>
      <c r="C5808" s="43">
        <v>45167.760729166665</v>
      </c>
      <c r="D5808" s="15" t="s">
        <v>10</v>
      </c>
      <c r="E5808" s="6" t="s">
        <v>8</v>
      </c>
      <c r="F5808" s="15" t="s">
        <v>21</v>
      </c>
      <c r="G5808" s="9"/>
      <c r="H5808" s="84" t="str">
        <f t="shared" si="90"/>
        <v>Reason Unknown</v>
      </c>
      <c r="I5808" s="63">
        <f>(tbl_raw_data[[#This Row],[Date Actioned]])-(tbl_raw_data[[#This Row],[Date Tagged]])</f>
        <v>9.5486111094942316E-3</v>
      </c>
      <c r="J5808" s="66">
        <f>HOUR(tbl_raw_data[[#This Row],[time_taken]])*60+MINUTE(tbl_raw_data[[#This Row],[time_taken]])+SECOND(tbl_raw_data[[#This Row],[time_taken]])/60</f>
        <v>13.75</v>
      </c>
      <c r="K5808" s="68">
        <f>DATE(YEAR(tbl_raw_data[[#This Row],[Date Actioned]]),MONTH(tbl_raw_data[[#This Row],[Date Actioned]]),DAY(tbl_raw_data[[#This Row],[Date Actioned]]))</f>
        <v>45167</v>
      </c>
      <c r="L5808" s="65" t="str">
        <f>UPPER(TEXT(tbl_raw_data[[#This Row],[updated_date]],"MMMM"))</f>
        <v>AUGUST</v>
      </c>
      <c r="M5808" s="65" t="str">
        <f>"WEEK "&amp;IF(ROUNDUP(DAY(tbl_raw_data[[#This Row],[updated_date]])/7,0)=5,4,ROUNDUP(DAY(tbl_raw_data[[#This Row],[updated_date]])/7,0))</f>
        <v>WEEK 4</v>
      </c>
      <c r="N5808" s="71" t="str">
        <f>UPPER(VLOOKUP(tbl_raw_data[[#This Row],[Analyst]],settings!$A$1:$B$15,2,0))</f>
        <v>SHAHID</v>
      </c>
      <c r="O5808" s="71" t="str">
        <f>TRIM(UPPER(tbl_raw_data[[#This Row],[Outcome]]))</f>
        <v>APPROVE</v>
      </c>
      <c r="P5808" s="71" t="str">
        <f>TRIM(UPPER(tbl_raw_data[[#This Row],[Queue Name]]))</f>
        <v>CONSUMER POST BUREAU</v>
      </c>
      <c r="Q5808" s="71" t="str">
        <f>IF(tbl_raw_data[[#This Row],[time_taken_in_min]]&lt;=settings!$D$2,"SLA_MET","SLA_NOT_MET")</f>
        <v>SLA_MET</v>
      </c>
    </row>
    <row r="5809" spans="1:17" x14ac:dyDescent="0.3">
      <c r="A5809" s="45" t="s">
        <v>6772</v>
      </c>
      <c r="B5809" s="36">
        <v>45167.497997685183</v>
      </c>
      <c r="C5809" s="43">
        <v>45167.507488425923</v>
      </c>
      <c r="D5809" s="15" t="s">
        <v>33</v>
      </c>
      <c r="E5809" s="6" t="s">
        <v>11</v>
      </c>
      <c r="F5809" s="15" t="s">
        <v>24</v>
      </c>
      <c r="G5809" s="9" t="s">
        <v>44</v>
      </c>
      <c r="H5809" s="84" t="str">
        <f t="shared" si="90"/>
        <v>Reason Unknown</v>
      </c>
      <c r="I5809" s="63">
        <f>(tbl_raw_data[[#This Row],[Date Actioned]])-(tbl_raw_data[[#This Row],[Date Tagged]])</f>
        <v>9.4907407401478849E-3</v>
      </c>
      <c r="J5809" s="66">
        <f>HOUR(tbl_raw_data[[#This Row],[time_taken]])*60+MINUTE(tbl_raw_data[[#This Row],[time_taken]])+SECOND(tbl_raw_data[[#This Row],[time_taken]])/60</f>
        <v>13.666666666666666</v>
      </c>
      <c r="K5809" s="68">
        <f>DATE(YEAR(tbl_raw_data[[#This Row],[Date Actioned]]),MONTH(tbl_raw_data[[#This Row],[Date Actioned]]),DAY(tbl_raw_data[[#This Row],[Date Actioned]]))</f>
        <v>45167</v>
      </c>
      <c r="L5809" s="65" t="str">
        <f>UPPER(TEXT(tbl_raw_data[[#This Row],[updated_date]],"MMMM"))</f>
        <v>AUGUST</v>
      </c>
      <c r="M5809" s="65" t="str">
        <f>"WEEK "&amp;IF(ROUNDUP(DAY(tbl_raw_data[[#This Row],[updated_date]])/7,0)=5,4,ROUNDUP(DAY(tbl_raw_data[[#This Row],[updated_date]])/7,0))</f>
        <v>WEEK 4</v>
      </c>
      <c r="N5809" s="71" t="str">
        <f>UPPER(VLOOKUP(tbl_raw_data[[#This Row],[Analyst]],settings!$A$1:$B$15,2,0))</f>
        <v>SAM</v>
      </c>
      <c r="O5809" s="71" t="str">
        <f>TRIM(UPPER(tbl_raw_data[[#This Row],[Outcome]]))</f>
        <v>DECLINE</v>
      </c>
      <c r="P5809" s="71" t="str">
        <f>TRIM(UPPER(tbl_raw_data[[#This Row],[Queue Name]]))</f>
        <v>CONSUMER EXISTING</v>
      </c>
      <c r="Q5809" s="71" t="str">
        <f>IF(tbl_raw_data[[#This Row],[time_taken_in_min]]&lt;=settings!$D$2,"SLA_MET","SLA_NOT_MET")</f>
        <v>SLA_MET</v>
      </c>
    </row>
    <row r="5810" spans="1:17" x14ac:dyDescent="0.3">
      <c r="A5810" s="45" t="s">
        <v>6773</v>
      </c>
      <c r="B5810" s="36">
        <v>45167.662361111114</v>
      </c>
      <c r="C5810" s="43">
        <v>45167.671817129631</v>
      </c>
      <c r="D5810" s="15" t="s">
        <v>36</v>
      </c>
      <c r="E5810" s="6" t="s">
        <v>11</v>
      </c>
      <c r="F5810" s="15" t="s">
        <v>17</v>
      </c>
      <c r="G5810" s="9"/>
      <c r="H5810" s="84" t="str">
        <f t="shared" si="90"/>
        <v>Reason Unknown</v>
      </c>
      <c r="I5810" s="63">
        <f>(tbl_raw_data[[#This Row],[Date Actioned]])-(tbl_raw_data[[#This Row],[Date Tagged]])</f>
        <v>9.4560185170848854E-3</v>
      </c>
      <c r="J5810" s="66">
        <f>HOUR(tbl_raw_data[[#This Row],[time_taken]])*60+MINUTE(tbl_raw_data[[#This Row],[time_taken]])+SECOND(tbl_raw_data[[#This Row],[time_taken]])/60</f>
        <v>13.616666666666667</v>
      </c>
      <c r="K5810" s="68">
        <f>DATE(YEAR(tbl_raw_data[[#This Row],[Date Actioned]]),MONTH(tbl_raw_data[[#This Row],[Date Actioned]]),DAY(tbl_raw_data[[#This Row],[Date Actioned]]))</f>
        <v>45167</v>
      </c>
      <c r="L5810" s="65" t="str">
        <f>UPPER(TEXT(tbl_raw_data[[#This Row],[updated_date]],"MMMM"))</f>
        <v>AUGUST</v>
      </c>
      <c r="M5810" s="65" t="str">
        <f>"WEEK "&amp;IF(ROUNDUP(DAY(tbl_raw_data[[#This Row],[updated_date]])/7,0)=5,4,ROUNDUP(DAY(tbl_raw_data[[#This Row],[updated_date]])/7,0))</f>
        <v>WEEK 4</v>
      </c>
      <c r="N5810" s="71" t="str">
        <f>UPPER(VLOOKUP(tbl_raw_data[[#This Row],[Analyst]],settings!$A$1:$B$15,2,0))</f>
        <v>MERCEDES</v>
      </c>
      <c r="O5810" s="71" t="str">
        <f>TRIM(UPPER(tbl_raw_data[[#This Row],[Outcome]]))</f>
        <v>DECLINE</v>
      </c>
      <c r="P5810" s="71" t="str">
        <f>TRIM(UPPER(tbl_raw_data[[#This Row],[Queue Name]]))</f>
        <v>CONSUMER EXISTING</v>
      </c>
      <c r="Q5810" s="71" t="str">
        <f>IF(tbl_raw_data[[#This Row],[time_taken_in_min]]&lt;=settings!$D$2,"SLA_MET","SLA_NOT_MET")</f>
        <v>SLA_MET</v>
      </c>
    </row>
    <row r="5811" spans="1:17" hidden="1" x14ac:dyDescent="0.3">
      <c r="A5811" s="45" t="s">
        <v>6774</v>
      </c>
      <c r="B5811" s="36">
        <v>45167.79314814815</v>
      </c>
      <c r="C5811" s="43">
        <v>45167.802534722221</v>
      </c>
      <c r="D5811" s="15" t="s">
        <v>10</v>
      </c>
      <c r="E5811" s="6" t="s">
        <v>8</v>
      </c>
      <c r="F5811" s="15" t="s">
        <v>22</v>
      </c>
      <c r="G5811" s="9"/>
      <c r="H5811" s="84" t="str">
        <f t="shared" si="90"/>
        <v>Reason Unknown</v>
      </c>
      <c r="I5811" s="63">
        <f>(tbl_raw_data[[#This Row],[Date Actioned]])-(tbl_raw_data[[#This Row],[Date Tagged]])</f>
        <v>9.3865740709588863E-3</v>
      </c>
      <c r="J5811" s="66">
        <f>HOUR(tbl_raw_data[[#This Row],[time_taken]])*60+MINUTE(tbl_raw_data[[#This Row],[time_taken]])+SECOND(tbl_raw_data[[#This Row],[time_taken]])/60</f>
        <v>13.516666666666667</v>
      </c>
      <c r="K5811" s="68">
        <f>DATE(YEAR(tbl_raw_data[[#This Row],[Date Actioned]]),MONTH(tbl_raw_data[[#This Row],[Date Actioned]]),DAY(tbl_raw_data[[#This Row],[Date Actioned]]))</f>
        <v>45167</v>
      </c>
      <c r="L5811" s="65" t="str">
        <f>UPPER(TEXT(tbl_raw_data[[#This Row],[updated_date]],"MMMM"))</f>
        <v>AUGUST</v>
      </c>
      <c r="M5811" s="65" t="str">
        <f>"WEEK "&amp;IF(ROUNDUP(DAY(tbl_raw_data[[#This Row],[updated_date]])/7,0)=5,4,ROUNDUP(DAY(tbl_raw_data[[#This Row],[updated_date]])/7,0))</f>
        <v>WEEK 4</v>
      </c>
      <c r="N5811" s="71" t="str">
        <f>UPPER(VLOOKUP(tbl_raw_data[[#This Row],[Analyst]],settings!$A$1:$B$15,2,0))</f>
        <v>ROHAN</v>
      </c>
      <c r="O5811" s="71" t="str">
        <f>TRIM(UPPER(tbl_raw_data[[#This Row],[Outcome]]))</f>
        <v>APPROVE</v>
      </c>
      <c r="P5811" s="71" t="str">
        <f>TRIM(UPPER(tbl_raw_data[[#This Row],[Queue Name]]))</f>
        <v>CONSUMER POST BUREAU</v>
      </c>
      <c r="Q5811" s="71" t="str">
        <f>IF(tbl_raw_data[[#This Row],[time_taken_in_min]]&lt;=settings!$D$2,"SLA_MET","SLA_NOT_MET")</f>
        <v>SLA_MET</v>
      </c>
    </row>
    <row r="5812" spans="1:17" hidden="1" x14ac:dyDescent="0.3">
      <c r="A5812" s="45" t="s">
        <v>6775</v>
      </c>
      <c r="B5812" s="36">
        <v>45167.552789351852</v>
      </c>
      <c r="C5812" s="43">
        <v>45167.562083333331</v>
      </c>
      <c r="D5812" s="15" t="s">
        <v>10</v>
      </c>
      <c r="E5812" s="6" t="s">
        <v>11</v>
      </c>
      <c r="F5812" s="15" t="s">
        <v>24</v>
      </c>
      <c r="G5812" s="9" t="s">
        <v>26</v>
      </c>
      <c r="H5812" s="84" t="str">
        <f t="shared" si="90"/>
        <v>Reason Unknown</v>
      </c>
      <c r="I5812" s="63">
        <f>(tbl_raw_data[[#This Row],[Date Actioned]])-(tbl_raw_data[[#This Row],[Date Tagged]])</f>
        <v>9.29398147854954E-3</v>
      </c>
      <c r="J5812" s="66">
        <f>HOUR(tbl_raw_data[[#This Row],[time_taken]])*60+MINUTE(tbl_raw_data[[#This Row],[time_taken]])+SECOND(tbl_raw_data[[#This Row],[time_taken]])/60</f>
        <v>13.383333333333333</v>
      </c>
      <c r="K5812" s="68">
        <f>DATE(YEAR(tbl_raw_data[[#This Row],[Date Actioned]]),MONTH(tbl_raw_data[[#This Row],[Date Actioned]]),DAY(tbl_raw_data[[#This Row],[Date Actioned]]))</f>
        <v>45167</v>
      </c>
      <c r="L5812" s="65" t="str">
        <f>UPPER(TEXT(tbl_raw_data[[#This Row],[updated_date]],"MMMM"))</f>
        <v>AUGUST</v>
      </c>
      <c r="M5812" s="65" t="str">
        <f>"WEEK "&amp;IF(ROUNDUP(DAY(tbl_raw_data[[#This Row],[updated_date]])/7,0)=5,4,ROUNDUP(DAY(tbl_raw_data[[#This Row],[updated_date]])/7,0))</f>
        <v>WEEK 4</v>
      </c>
      <c r="N5812" s="71" t="str">
        <f>UPPER(VLOOKUP(tbl_raw_data[[#This Row],[Analyst]],settings!$A$1:$B$15,2,0))</f>
        <v>SAM</v>
      </c>
      <c r="O5812" s="71" t="str">
        <f>TRIM(UPPER(tbl_raw_data[[#This Row],[Outcome]]))</f>
        <v>APPROVE</v>
      </c>
      <c r="P5812" s="71" t="str">
        <f>TRIM(UPPER(tbl_raw_data[[#This Row],[Queue Name]]))</f>
        <v>CONSUMER EXISTING</v>
      </c>
      <c r="Q5812" s="71" t="str">
        <f>IF(tbl_raw_data[[#This Row],[time_taken_in_min]]&lt;=settings!$D$2,"SLA_MET","SLA_NOT_MET")</f>
        <v>SLA_MET</v>
      </c>
    </row>
    <row r="5813" spans="1:17" x14ac:dyDescent="0.3">
      <c r="A5813" s="45" t="s">
        <v>6776</v>
      </c>
      <c r="B5813" s="36">
        <v>45167.624525462961</v>
      </c>
      <c r="C5813" s="43">
        <v>45167.63380787037</v>
      </c>
      <c r="D5813" s="15" t="s">
        <v>55</v>
      </c>
      <c r="E5813" s="6" t="s">
        <v>8</v>
      </c>
      <c r="F5813" s="15" t="s">
        <v>17</v>
      </c>
      <c r="G5813" s="9"/>
      <c r="H5813" s="84" t="str">
        <f t="shared" si="90"/>
        <v>Reason Unknown</v>
      </c>
      <c r="I5813" s="63">
        <f>(tbl_raw_data[[#This Row],[Date Actioned]])-(tbl_raw_data[[#This Row],[Date Tagged]])</f>
        <v>9.2824074090458453E-3</v>
      </c>
      <c r="J5813" s="66">
        <f>HOUR(tbl_raw_data[[#This Row],[time_taken]])*60+MINUTE(tbl_raw_data[[#This Row],[time_taken]])+SECOND(tbl_raw_data[[#This Row],[time_taken]])/60</f>
        <v>13.366666666666667</v>
      </c>
      <c r="K5813" s="68">
        <f>DATE(YEAR(tbl_raw_data[[#This Row],[Date Actioned]]),MONTH(tbl_raw_data[[#This Row],[Date Actioned]]),DAY(tbl_raw_data[[#This Row],[Date Actioned]]))</f>
        <v>45167</v>
      </c>
      <c r="L5813" s="65" t="str">
        <f>UPPER(TEXT(tbl_raw_data[[#This Row],[updated_date]],"MMMM"))</f>
        <v>AUGUST</v>
      </c>
      <c r="M5813" s="65" t="str">
        <f>"WEEK "&amp;IF(ROUNDUP(DAY(tbl_raw_data[[#This Row],[updated_date]])/7,0)=5,4,ROUNDUP(DAY(tbl_raw_data[[#This Row],[updated_date]])/7,0))</f>
        <v>WEEK 4</v>
      </c>
      <c r="N5813" s="71" t="str">
        <f>UPPER(VLOOKUP(tbl_raw_data[[#This Row],[Analyst]],settings!$A$1:$B$15,2,0))</f>
        <v>MERCEDES</v>
      </c>
      <c r="O5813" s="71" t="str">
        <f>TRIM(UPPER(tbl_raw_data[[#This Row],[Outcome]]))</f>
        <v>WITHDRAW</v>
      </c>
      <c r="P5813" s="71" t="str">
        <f>TRIM(UPPER(tbl_raw_data[[#This Row],[Queue Name]]))</f>
        <v>CONSUMER POST BUREAU</v>
      </c>
      <c r="Q5813" s="71" t="str">
        <f>IF(tbl_raw_data[[#This Row],[time_taken_in_min]]&lt;=settings!$D$2,"SLA_MET","SLA_NOT_MET")</f>
        <v>SLA_MET</v>
      </c>
    </row>
    <row r="5814" spans="1:17" hidden="1" x14ac:dyDescent="0.3">
      <c r="A5814" s="45" t="s">
        <v>6777</v>
      </c>
      <c r="B5814" s="36">
        <v>45167.580891203703</v>
      </c>
      <c r="C5814" s="43">
        <v>45167.590150462966</v>
      </c>
      <c r="D5814" s="15" t="s">
        <v>10</v>
      </c>
      <c r="E5814" s="6" t="s">
        <v>8</v>
      </c>
      <c r="F5814" s="15" t="s">
        <v>21</v>
      </c>
      <c r="G5814" s="9" t="s">
        <v>15</v>
      </c>
      <c r="H5814" s="84" t="str">
        <f t="shared" si="90"/>
        <v>Reason Unknown</v>
      </c>
      <c r="I5814" s="63">
        <f>(tbl_raw_data[[#This Row],[Date Actioned]])-(tbl_raw_data[[#This Row],[Date Tagged]])</f>
        <v>9.2592592627624981E-3</v>
      </c>
      <c r="J5814" s="66">
        <f>HOUR(tbl_raw_data[[#This Row],[time_taken]])*60+MINUTE(tbl_raw_data[[#This Row],[time_taken]])+SECOND(tbl_raw_data[[#This Row],[time_taken]])/60</f>
        <v>13.333333333333334</v>
      </c>
      <c r="K5814" s="68">
        <f>DATE(YEAR(tbl_raw_data[[#This Row],[Date Actioned]]),MONTH(tbl_raw_data[[#This Row],[Date Actioned]]),DAY(tbl_raw_data[[#This Row],[Date Actioned]]))</f>
        <v>45167</v>
      </c>
      <c r="L5814" s="65" t="str">
        <f>UPPER(TEXT(tbl_raw_data[[#This Row],[updated_date]],"MMMM"))</f>
        <v>AUGUST</v>
      </c>
      <c r="M5814" s="65" t="str">
        <f>"WEEK "&amp;IF(ROUNDUP(DAY(tbl_raw_data[[#This Row],[updated_date]])/7,0)=5,4,ROUNDUP(DAY(tbl_raw_data[[#This Row],[updated_date]])/7,0))</f>
        <v>WEEK 4</v>
      </c>
      <c r="N5814" s="71" t="str">
        <f>UPPER(VLOOKUP(tbl_raw_data[[#This Row],[Analyst]],settings!$A$1:$B$15,2,0))</f>
        <v>SHAHID</v>
      </c>
      <c r="O5814" s="71" t="str">
        <f>TRIM(UPPER(tbl_raw_data[[#This Row],[Outcome]]))</f>
        <v>APPROVE</v>
      </c>
      <c r="P5814" s="71" t="str">
        <f>TRIM(UPPER(tbl_raw_data[[#This Row],[Queue Name]]))</f>
        <v>CONSUMER POST BUREAU</v>
      </c>
      <c r="Q5814" s="71" t="str">
        <f>IF(tbl_raw_data[[#This Row],[time_taken_in_min]]&lt;=settings!$D$2,"SLA_MET","SLA_NOT_MET")</f>
        <v>SLA_MET</v>
      </c>
    </row>
    <row r="5815" spans="1:17" hidden="1" x14ac:dyDescent="0.3">
      <c r="A5815" s="45" t="s">
        <v>6778</v>
      </c>
      <c r="B5815" s="36">
        <v>45167.620729166665</v>
      </c>
      <c r="C5815" s="43">
        <v>45167.629918981482</v>
      </c>
      <c r="D5815" s="15" t="s">
        <v>15</v>
      </c>
      <c r="E5815" s="6" t="s">
        <v>11</v>
      </c>
      <c r="F5815" s="15" t="s">
        <v>22</v>
      </c>
      <c r="G5815" s="9"/>
      <c r="H5815" s="84" t="str">
        <f t="shared" si="90"/>
        <v>Reason Unknown</v>
      </c>
      <c r="I5815" s="63">
        <f>(tbl_raw_data[[#This Row],[Date Actioned]])-(tbl_raw_data[[#This Row],[Date Tagged]])</f>
        <v>9.189814816636499E-3</v>
      </c>
      <c r="J5815" s="66">
        <f>HOUR(tbl_raw_data[[#This Row],[time_taken]])*60+MINUTE(tbl_raw_data[[#This Row],[time_taken]])+SECOND(tbl_raw_data[[#This Row],[time_taken]])/60</f>
        <v>13.233333333333333</v>
      </c>
      <c r="K5815" s="68">
        <f>DATE(YEAR(tbl_raw_data[[#This Row],[Date Actioned]]),MONTH(tbl_raw_data[[#This Row],[Date Actioned]]),DAY(tbl_raw_data[[#This Row],[Date Actioned]]))</f>
        <v>45167</v>
      </c>
      <c r="L5815" s="65" t="str">
        <f>UPPER(TEXT(tbl_raw_data[[#This Row],[updated_date]],"MMMM"))</f>
        <v>AUGUST</v>
      </c>
      <c r="M5815" s="65" t="str">
        <f>"WEEK "&amp;IF(ROUNDUP(DAY(tbl_raw_data[[#This Row],[updated_date]])/7,0)=5,4,ROUNDUP(DAY(tbl_raw_data[[#This Row],[updated_date]])/7,0))</f>
        <v>WEEK 4</v>
      </c>
      <c r="N5815" s="71" t="str">
        <f>UPPER(VLOOKUP(tbl_raw_data[[#This Row],[Analyst]],settings!$A$1:$B$15,2,0))</f>
        <v>ROHAN</v>
      </c>
      <c r="O5815" s="71" t="str">
        <f>TRIM(UPPER(tbl_raw_data[[#This Row],[Outcome]]))</f>
        <v>APPROVE</v>
      </c>
      <c r="P5815" s="71" t="str">
        <f>TRIM(UPPER(tbl_raw_data[[#This Row],[Queue Name]]))</f>
        <v>CONSUMER EXISTING</v>
      </c>
      <c r="Q5815" s="71" t="str">
        <f>IF(tbl_raw_data[[#This Row],[time_taken_in_min]]&lt;=settings!$D$2,"SLA_MET","SLA_NOT_MET")</f>
        <v>SLA_MET</v>
      </c>
    </row>
    <row r="5816" spans="1:17" hidden="1" x14ac:dyDescent="0.3">
      <c r="A5816" s="45" t="s">
        <v>6779</v>
      </c>
      <c r="B5816" s="36">
        <v>45167.586909722224</v>
      </c>
      <c r="C5816" s="43">
        <v>45167.596064814818</v>
      </c>
      <c r="D5816" s="15" t="s">
        <v>15</v>
      </c>
      <c r="E5816" s="6" t="s">
        <v>8</v>
      </c>
      <c r="F5816" s="15" t="s">
        <v>17</v>
      </c>
      <c r="G5816" s="9"/>
      <c r="H5816" s="84" t="str">
        <f t="shared" si="90"/>
        <v>Reason Unknown</v>
      </c>
      <c r="I5816" s="63">
        <f>(tbl_raw_data[[#This Row],[Date Actioned]])-(tbl_raw_data[[#This Row],[Date Tagged]])</f>
        <v>9.1550925935734995E-3</v>
      </c>
      <c r="J5816" s="66">
        <f>HOUR(tbl_raw_data[[#This Row],[time_taken]])*60+MINUTE(tbl_raw_data[[#This Row],[time_taken]])+SECOND(tbl_raw_data[[#This Row],[time_taken]])/60</f>
        <v>13.183333333333334</v>
      </c>
      <c r="K5816" s="68">
        <f>DATE(YEAR(tbl_raw_data[[#This Row],[Date Actioned]]),MONTH(tbl_raw_data[[#This Row],[Date Actioned]]),DAY(tbl_raw_data[[#This Row],[Date Actioned]]))</f>
        <v>45167</v>
      </c>
      <c r="L5816" s="65" t="str">
        <f>UPPER(TEXT(tbl_raw_data[[#This Row],[updated_date]],"MMMM"))</f>
        <v>AUGUST</v>
      </c>
      <c r="M5816" s="65" t="str">
        <f>"WEEK "&amp;IF(ROUNDUP(DAY(tbl_raw_data[[#This Row],[updated_date]])/7,0)=5,4,ROUNDUP(DAY(tbl_raw_data[[#This Row],[updated_date]])/7,0))</f>
        <v>WEEK 4</v>
      </c>
      <c r="N5816" s="71" t="str">
        <f>UPPER(VLOOKUP(tbl_raw_data[[#This Row],[Analyst]],settings!$A$1:$B$15,2,0))</f>
        <v>MERCEDES</v>
      </c>
      <c r="O5816" s="71" t="str">
        <f>TRIM(UPPER(tbl_raw_data[[#This Row],[Outcome]]))</f>
        <v>APPROVE</v>
      </c>
      <c r="P5816" s="71" t="str">
        <f>TRIM(UPPER(tbl_raw_data[[#This Row],[Queue Name]]))</f>
        <v>CONSUMER POST BUREAU</v>
      </c>
      <c r="Q5816" s="71" t="str">
        <f>IF(tbl_raw_data[[#This Row],[time_taken_in_min]]&lt;=settings!$D$2,"SLA_MET","SLA_NOT_MET")</f>
        <v>SLA_MET</v>
      </c>
    </row>
    <row r="5817" spans="1:17" hidden="1" x14ac:dyDescent="0.3">
      <c r="A5817" s="45" t="s">
        <v>6780</v>
      </c>
      <c r="B5817" s="36">
        <v>45167.569675925923</v>
      </c>
      <c r="C5817" s="43">
        <v>45167.578680555554</v>
      </c>
      <c r="D5817" s="15" t="s">
        <v>10</v>
      </c>
      <c r="E5817" s="6" t="s">
        <v>18</v>
      </c>
      <c r="F5817" s="15" t="s">
        <v>25</v>
      </c>
      <c r="G5817" s="9" t="s">
        <v>15</v>
      </c>
      <c r="H5817" s="84" t="str">
        <f t="shared" si="90"/>
        <v>Reason Unknown</v>
      </c>
      <c r="I5817" s="63">
        <f>(tbl_raw_data[[#This Row],[Date Actioned]])-(tbl_raw_data[[#This Row],[Date Tagged]])</f>
        <v>9.0046296318178065E-3</v>
      </c>
      <c r="J5817" s="66">
        <f>HOUR(tbl_raw_data[[#This Row],[time_taken]])*60+MINUTE(tbl_raw_data[[#This Row],[time_taken]])+SECOND(tbl_raw_data[[#This Row],[time_taken]])/60</f>
        <v>12.966666666666667</v>
      </c>
      <c r="K5817" s="68">
        <f>DATE(YEAR(tbl_raw_data[[#This Row],[Date Actioned]]),MONTH(tbl_raw_data[[#This Row],[Date Actioned]]),DAY(tbl_raw_data[[#This Row],[Date Actioned]]))</f>
        <v>45167</v>
      </c>
      <c r="L5817" s="65" t="str">
        <f>UPPER(TEXT(tbl_raw_data[[#This Row],[updated_date]],"MMMM"))</f>
        <v>AUGUST</v>
      </c>
      <c r="M5817" s="65" t="str">
        <f>"WEEK "&amp;IF(ROUNDUP(DAY(tbl_raw_data[[#This Row],[updated_date]])/7,0)=5,4,ROUNDUP(DAY(tbl_raw_data[[#This Row],[updated_date]])/7,0))</f>
        <v>WEEK 4</v>
      </c>
      <c r="N5817" s="71" t="str">
        <f>UPPER(VLOOKUP(tbl_raw_data[[#This Row],[Analyst]],settings!$A$1:$B$15,2,0))</f>
        <v>ASIF</v>
      </c>
      <c r="O5817" s="71" t="str">
        <f>TRIM(UPPER(tbl_raw_data[[#This Row],[Outcome]]))</f>
        <v>APPROVE</v>
      </c>
      <c r="P5817" s="71" t="str">
        <f>TRIM(UPPER(tbl_raw_data[[#This Row],[Queue Name]]))</f>
        <v>CONSUMER PRE BUREAU</v>
      </c>
      <c r="Q5817" s="71" t="str">
        <f>IF(tbl_raw_data[[#This Row],[time_taken_in_min]]&lt;=settings!$D$2,"SLA_MET","SLA_NOT_MET")</f>
        <v>SLA_MET</v>
      </c>
    </row>
    <row r="5818" spans="1:17" hidden="1" x14ac:dyDescent="0.3">
      <c r="A5818" s="45" t="s">
        <v>6781</v>
      </c>
      <c r="B5818" s="36">
        <v>45167.680462962962</v>
      </c>
      <c r="C5818" s="43">
        <v>45167.689467592594</v>
      </c>
      <c r="D5818" s="15" t="s">
        <v>10</v>
      </c>
      <c r="E5818" s="6" t="s">
        <v>8</v>
      </c>
      <c r="F5818" s="15" t="s">
        <v>17</v>
      </c>
      <c r="G5818" s="9" t="s">
        <v>15</v>
      </c>
      <c r="H5818" s="84" t="str">
        <f t="shared" si="90"/>
        <v>Reason Unknown</v>
      </c>
      <c r="I5818" s="63">
        <f>(tbl_raw_data[[#This Row],[Date Actioned]])-(tbl_raw_data[[#This Row],[Date Tagged]])</f>
        <v>9.0046296318178065E-3</v>
      </c>
      <c r="J5818" s="66">
        <f>HOUR(tbl_raw_data[[#This Row],[time_taken]])*60+MINUTE(tbl_raw_data[[#This Row],[time_taken]])+SECOND(tbl_raw_data[[#This Row],[time_taken]])/60</f>
        <v>12.966666666666667</v>
      </c>
      <c r="K5818" s="68">
        <f>DATE(YEAR(tbl_raw_data[[#This Row],[Date Actioned]]),MONTH(tbl_raw_data[[#This Row],[Date Actioned]]),DAY(tbl_raw_data[[#This Row],[Date Actioned]]))</f>
        <v>45167</v>
      </c>
      <c r="L5818" s="65" t="str">
        <f>UPPER(TEXT(tbl_raw_data[[#This Row],[updated_date]],"MMMM"))</f>
        <v>AUGUST</v>
      </c>
      <c r="M5818" s="65" t="str">
        <f>"WEEK "&amp;IF(ROUNDUP(DAY(tbl_raw_data[[#This Row],[updated_date]])/7,0)=5,4,ROUNDUP(DAY(tbl_raw_data[[#This Row],[updated_date]])/7,0))</f>
        <v>WEEK 4</v>
      </c>
      <c r="N5818" s="71" t="str">
        <f>UPPER(VLOOKUP(tbl_raw_data[[#This Row],[Analyst]],settings!$A$1:$B$15,2,0))</f>
        <v>MERCEDES</v>
      </c>
      <c r="O5818" s="71" t="str">
        <f>TRIM(UPPER(tbl_raw_data[[#This Row],[Outcome]]))</f>
        <v>APPROVE</v>
      </c>
      <c r="P5818" s="71" t="str">
        <f>TRIM(UPPER(tbl_raw_data[[#This Row],[Queue Name]]))</f>
        <v>CONSUMER POST BUREAU</v>
      </c>
      <c r="Q5818" s="71" t="str">
        <f>IF(tbl_raw_data[[#This Row],[time_taken_in_min]]&lt;=settings!$D$2,"SLA_MET","SLA_NOT_MET")</f>
        <v>SLA_MET</v>
      </c>
    </row>
    <row r="5819" spans="1:17" hidden="1" x14ac:dyDescent="0.3">
      <c r="A5819" s="45" t="s">
        <v>6782</v>
      </c>
      <c r="B5819" s="36">
        <v>45167.813946759263</v>
      </c>
      <c r="C5819" s="43">
        <v>45167.822881944441</v>
      </c>
      <c r="D5819" s="15" t="s">
        <v>15</v>
      </c>
      <c r="E5819" s="6" t="s">
        <v>8</v>
      </c>
      <c r="F5819" s="15" t="s">
        <v>24</v>
      </c>
      <c r="G5819" s="9"/>
      <c r="H5819" s="84" t="str">
        <f t="shared" si="90"/>
        <v>Reason Unknown</v>
      </c>
      <c r="I5819" s="63">
        <f>(tbl_raw_data[[#This Row],[Date Actioned]])-(tbl_raw_data[[#This Row],[Date Tagged]])</f>
        <v>8.9351851784158498E-3</v>
      </c>
      <c r="J5819" s="66">
        <f>HOUR(tbl_raw_data[[#This Row],[time_taken]])*60+MINUTE(tbl_raw_data[[#This Row],[time_taken]])+SECOND(tbl_raw_data[[#This Row],[time_taken]])/60</f>
        <v>12.866666666666667</v>
      </c>
      <c r="K5819" s="68">
        <f>DATE(YEAR(tbl_raw_data[[#This Row],[Date Actioned]]),MONTH(tbl_raw_data[[#This Row],[Date Actioned]]),DAY(tbl_raw_data[[#This Row],[Date Actioned]]))</f>
        <v>45167</v>
      </c>
      <c r="L5819" s="65" t="str">
        <f>UPPER(TEXT(tbl_raw_data[[#This Row],[updated_date]],"MMMM"))</f>
        <v>AUGUST</v>
      </c>
      <c r="M5819" s="65" t="str">
        <f>"WEEK "&amp;IF(ROUNDUP(DAY(tbl_raw_data[[#This Row],[updated_date]])/7,0)=5,4,ROUNDUP(DAY(tbl_raw_data[[#This Row],[updated_date]])/7,0))</f>
        <v>WEEK 4</v>
      </c>
      <c r="N5819" s="71" t="str">
        <f>UPPER(VLOOKUP(tbl_raw_data[[#This Row],[Analyst]],settings!$A$1:$B$15,2,0))</f>
        <v>SAM</v>
      </c>
      <c r="O5819" s="71" t="str">
        <f>TRIM(UPPER(tbl_raw_data[[#This Row],[Outcome]]))</f>
        <v>APPROVE</v>
      </c>
      <c r="P5819" s="71" t="str">
        <f>TRIM(UPPER(tbl_raw_data[[#This Row],[Queue Name]]))</f>
        <v>CONSUMER POST BUREAU</v>
      </c>
      <c r="Q5819" s="71" t="str">
        <f>IF(tbl_raw_data[[#This Row],[time_taken_in_min]]&lt;=settings!$D$2,"SLA_MET","SLA_NOT_MET")</f>
        <v>SLA_MET</v>
      </c>
    </row>
    <row r="5820" spans="1:17" hidden="1" x14ac:dyDescent="0.3">
      <c r="A5820" s="45" t="s">
        <v>6783</v>
      </c>
      <c r="B5820" s="36">
        <v>45167.701064814813</v>
      </c>
      <c r="C5820" s="43">
        <v>45167.709849537037</v>
      </c>
      <c r="D5820" s="15" t="s">
        <v>10</v>
      </c>
      <c r="E5820" s="6" t="s">
        <v>11</v>
      </c>
      <c r="F5820" s="15" t="s">
        <v>25</v>
      </c>
      <c r="G5820" s="9" t="s">
        <v>15</v>
      </c>
      <c r="H5820" s="84" t="str">
        <f t="shared" si="90"/>
        <v>Reason Unknown</v>
      </c>
      <c r="I5820" s="63">
        <f>(tbl_raw_data[[#This Row],[Date Actioned]])-(tbl_raw_data[[#This Row],[Date Tagged]])</f>
        <v>8.7847222239361145E-3</v>
      </c>
      <c r="J5820" s="66">
        <f>HOUR(tbl_raw_data[[#This Row],[time_taken]])*60+MINUTE(tbl_raw_data[[#This Row],[time_taken]])+SECOND(tbl_raw_data[[#This Row],[time_taken]])/60</f>
        <v>12.65</v>
      </c>
      <c r="K5820" s="68">
        <f>DATE(YEAR(tbl_raw_data[[#This Row],[Date Actioned]]),MONTH(tbl_raw_data[[#This Row],[Date Actioned]]),DAY(tbl_raw_data[[#This Row],[Date Actioned]]))</f>
        <v>45167</v>
      </c>
      <c r="L5820" s="65" t="str">
        <f>UPPER(TEXT(tbl_raw_data[[#This Row],[updated_date]],"MMMM"))</f>
        <v>AUGUST</v>
      </c>
      <c r="M5820" s="65" t="str">
        <f>"WEEK "&amp;IF(ROUNDUP(DAY(tbl_raw_data[[#This Row],[updated_date]])/7,0)=5,4,ROUNDUP(DAY(tbl_raw_data[[#This Row],[updated_date]])/7,0))</f>
        <v>WEEK 4</v>
      </c>
      <c r="N5820" s="71" t="str">
        <f>UPPER(VLOOKUP(tbl_raw_data[[#This Row],[Analyst]],settings!$A$1:$B$15,2,0))</f>
        <v>ASIF</v>
      </c>
      <c r="O5820" s="71" t="str">
        <f>TRIM(UPPER(tbl_raw_data[[#This Row],[Outcome]]))</f>
        <v>APPROVE</v>
      </c>
      <c r="P5820" s="71" t="str">
        <f>TRIM(UPPER(tbl_raw_data[[#This Row],[Queue Name]]))</f>
        <v>CONSUMER EXISTING</v>
      </c>
      <c r="Q5820" s="71" t="str">
        <f>IF(tbl_raw_data[[#This Row],[time_taken_in_min]]&lt;=settings!$D$2,"SLA_MET","SLA_NOT_MET")</f>
        <v>SLA_MET</v>
      </c>
    </row>
    <row r="5821" spans="1:17" hidden="1" x14ac:dyDescent="0.3">
      <c r="A5821" s="45" t="s">
        <v>6784</v>
      </c>
      <c r="B5821" s="36">
        <v>45167.75980324074</v>
      </c>
      <c r="C5821" s="43">
        <v>45167.768587962964</v>
      </c>
      <c r="D5821" s="15" t="s">
        <v>15</v>
      </c>
      <c r="E5821" s="6" t="s">
        <v>8</v>
      </c>
      <c r="F5821" s="15" t="s">
        <v>25</v>
      </c>
      <c r="G5821" s="9"/>
      <c r="H5821" s="84" t="str">
        <f t="shared" si="90"/>
        <v>Reason Unknown</v>
      </c>
      <c r="I5821" s="63">
        <f>(tbl_raw_data[[#This Row],[Date Actioned]])-(tbl_raw_data[[#This Row],[Date Tagged]])</f>
        <v>8.7847222239361145E-3</v>
      </c>
      <c r="J5821" s="66">
        <f>HOUR(tbl_raw_data[[#This Row],[time_taken]])*60+MINUTE(tbl_raw_data[[#This Row],[time_taken]])+SECOND(tbl_raw_data[[#This Row],[time_taken]])/60</f>
        <v>12.65</v>
      </c>
      <c r="K5821" s="68">
        <f>DATE(YEAR(tbl_raw_data[[#This Row],[Date Actioned]]),MONTH(tbl_raw_data[[#This Row],[Date Actioned]]),DAY(tbl_raw_data[[#This Row],[Date Actioned]]))</f>
        <v>45167</v>
      </c>
      <c r="L5821" s="65" t="str">
        <f>UPPER(TEXT(tbl_raw_data[[#This Row],[updated_date]],"MMMM"))</f>
        <v>AUGUST</v>
      </c>
      <c r="M5821" s="65" t="str">
        <f>"WEEK "&amp;IF(ROUNDUP(DAY(tbl_raw_data[[#This Row],[updated_date]])/7,0)=5,4,ROUNDUP(DAY(tbl_raw_data[[#This Row],[updated_date]])/7,0))</f>
        <v>WEEK 4</v>
      </c>
      <c r="N5821" s="71" t="str">
        <f>UPPER(VLOOKUP(tbl_raw_data[[#This Row],[Analyst]],settings!$A$1:$B$15,2,0))</f>
        <v>ASIF</v>
      </c>
      <c r="O5821" s="71" t="str">
        <f>TRIM(UPPER(tbl_raw_data[[#This Row],[Outcome]]))</f>
        <v>APPROVE</v>
      </c>
      <c r="P5821" s="71" t="str">
        <f>TRIM(UPPER(tbl_raw_data[[#This Row],[Queue Name]]))</f>
        <v>CONSUMER POST BUREAU</v>
      </c>
      <c r="Q5821" s="71" t="str">
        <f>IF(tbl_raw_data[[#This Row],[time_taken_in_min]]&lt;=settings!$D$2,"SLA_MET","SLA_NOT_MET")</f>
        <v>SLA_MET</v>
      </c>
    </row>
    <row r="5822" spans="1:17" hidden="1" x14ac:dyDescent="0.3">
      <c r="A5822" s="45" t="s">
        <v>6785</v>
      </c>
      <c r="B5822" s="36">
        <v>45167.485312500001</v>
      </c>
      <c r="C5822" s="43">
        <v>45167.494004629632</v>
      </c>
      <c r="D5822" s="15" t="s">
        <v>15</v>
      </c>
      <c r="E5822" s="6" t="s">
        <v>11</v>
      </c>
      <c r="F5822" s="15" t="s">
        <v>22</v>
      </c>
      <c r="G5822" s="9"/>
      <c r="H5822" s="84" t="str">
        <f t="shared" si="90"/>
        <v>Reason Unknown</v>
      </c>
      <c r="I5822" s="63">
        <f>(tbl_raw_data[[#This Row],[Date Actioned]])-(tbl_raw_data[[#This Row],[Date Tagged]])</f>
        <v>8.6921296315267682E-3</v>
      </c>
      <c r="J5822" s="66">
        <f>HOUR(tbl_raw_data[[#This Row],[time_taken]])*60+MINUTE(tbl_raw_data[[#This Row],[time_taken]])+SECOND(tbl_raw_data[[#This Row],[time_taken]])/60</f>
        <v>12.516666666666667</v>
      </c>
      <c r="K5822" s="68">
        <f>DATE(YEAR(tbl_raw_data[[#This Row],[Date Actioned]]),MONTH(tbl_raw_data[[#This Row],[Date Actioned]]),DAY(tbl_raw_data[[#This Row],[Date Actioned]]))</f>
        <v>45167</v>
      </c>
      <c r="L5822" s="65" t="str">
        <f>UPPER(TEXT(tbl_raw_data[[#This Row],[updated_date]],"MMMM"))</f>
        <v>AUGUST</v>
      </c>
      <c r="M5822" s="65" t="str">
        <f>"WEEK "&amp;IF(ROUNDUP(DAY(tbl_raw_data[[#This Row],[updated_date]])/7,0)=5,4,ROUNDUP(DAY(tbl_raw_data[[#This Row],[updated_date]])/7,0))</f>
        <v>WEEK 4</v>
      </c>
      <c r="N5822" s="71" t="str">
        <f>UPPER(VLOOKUP(tbl_raw_data[[#This Row],[Analyst]],settings!$A$1:$B$15,2,0))</f>
        <v>ROHAN</v>
      </c>
      <c r="O5822" s="71" t="str">
        <f>TRIM(UPPER(tbl_raw_data[[#This Row],[Outcome]]))</f>
        <v>APPROVE</v>
      </c>
      <c r="P5822" s="71" t="str">
        <f>TRIM(UPPER(tbl_raw_data[[#This Row],[Queue Name]]))</f>
        <v>CONSUMER EXISTING</v>
      </c>
      <c r="Q5822" s="71" t="str">
        <f>IF(tbl_raw_data[[#This Row],[time_taken_in_min]]&lt;=settings!$D$2,"SLA_MET","SLA_NOT_MET")</f>
        <v>SLA_MET</v>
      </c>
    </row>
    <row r="5823" spans="1:17" hidden="1" x14ac:dyDescent="0.3">
      <c r="A5823" s="45" t="s">
        <v>6786</v>
      </c>
      <c r="B5823" s="36">
        <v>45167.507847222223</v>
      </c>
      <c r="C5823" s="43">
        <v>45167.516481481478</v>
      </c>
      <c r="D5823" s="15" t="s">
        <v>10</v>
      </c>
      <c r="E5823" s="6" t="s">
        <v>11</v>
      </c>
      <c r="F5823" s="15" t="s">
        <v>21</v>
      </c>
      <c r="G5823" s="9" t="s">
        <v>174</v>
      </c>
      <c r="H5823" s="84" t="str">
        <f t="shared" si="90"/>
        <v>Reason Unknown</v>
      </c>
      <c r="I5823" s="63">
        <f>(tbl_raw_data[[#This Row],[Date Actioned]])-(tbl_raw_data[[#This Row],[Date Tagged]])</f>
        <v>8.6342592549044639E-3</v>
      </c>
      <c r="J5823" s="66">
        <f>HOUR(tbl_raw_data[[#This Row],[time_taken]])*60+MINUTE(tbl_raw_data[[#This Row],[time_taken]])+SECOND(tbl_raw_data[[#This Row],[time_taken]])/60</f>
        <v>12.433333333333334</v>
      </c>
      <c r="K5823" s="68">
        <f>DATE(YEAR(tbl_raw_data[[#This Row],[Date Actioned]]),MONTH(tbl_raw_data[[#This Row],[Date Actioned]]),DAY(tbl_raw_data[[#This Row],[Date Actioned]]))</f>
        <v>45167</v>
      </c>
      <c r="L5823" s="65" t="str">
        <f>UPPER(TEXT(tbl_raw_data[[#This Row],[updated_date]],"MMMM"))</f>
        <v>AUGUST</v>
      </c>
      <c r="M5823" s="65" t="str">
        <f>"WEEK "&amp;IF(ROUNDUP(DAY(tbl_raw_data[[#This Row],[updated_date]])/7,0)=5,4,ROUNDUP(DAY(tbl_raw_data[[#This Row],[updated_date]])/7,0))</f>
        <v>WEEK 4</v>
      </c>
      <c r="N5823" s="71" t="str">
        <f>UPPER(VLOOKUP(tbl_raw_data[[#This Row],[Analyst]],settings!$A$1:$B$15,2,0))</f>
        <v>SHAHID</v>
      </c>
      <c r="O5823" s="71" t="str">
        <f>TRIM(UPPER(tbl_raw_data[[#This Row],[Outcome]]))</f>
        <v>APPROVE</v>
      </c>
      <c r="P5823" s="71" t="str">
        <f>TRIM(UPPER(tbl_raw_data[[#This Row],[Queue Name]]))</f>
        <v>CONSUMER EXISTING</v>
      </c>
      <c r="Q5823" s="71" t="str">
        <f>IF(tbl_raw_data[[#This Row],[time_taken_in_min]]&lt;=settings!$D$2,"SLA_MET","SLA_NOT_MET")</f>
        <v>SLA_MET</v>
      </c>
    </row>
    <row r="5824" spans="1:17" hidden="1" x14ac:dyDescent="0.3">
      <c r="A5824" s="45" t="s">
        <v>6787</v>
      </c>
      <c r="B5824" s="36">
        <v>45167.609432870369</v>
      </c>
      <c r="C5824" s="43">
        <v>45167.617893518516</v>
      </c>
      <c r="D5824" s="15" t="s">
        <v>10</v>
      </c>
      <c r="E5824" s="6" t="s">
        <v>8</v>
      </c>
      <c r="F5824" s="15" t="s">
        <v>21</v>
      </c>
      <c r="G5824" s="9" t="s">
        <v>15</v>
      </c>
      <c r="H5824" s="84" t="str">
        <f t="shared" si="90"/>
        <v>Reason Unknown</v>
      </c>
      <c r="I5824" s="63">
        <f>(tbl_raw_data[[#This Row],[Date Actioned]])-(tbl_raw_data[[#This Row],[Date Tagged]])</f>
        <v>8.4606481468654238E-3</v>
      </c>
      <c r="J5824" s="66">
        <f>HOUR(tbl_raw_data[[#This Row],[time_taken]])*60+MINUTE(tbl_raw_data[[#This Row],[time_taken]])+SECOND(tbl_raw_data[[#This Row],[time_taken]])/60</f>
        <v>12.183333333333334</v>
      </c>
      <c r="K5824" s="68">
        <f>DATE(YEAR(tbl_raw_data[[#This Row],[Date Actioned]]),MONTH(tbl_raw_data[[#This Row],[Date Actioned]]),DAY(tbl_raw_data[[#This Row],[Date Actioned]]))</f>
        <v>45167</v>
      </c>
      <c r="L5824" s="65" t="str">
        <f>UPPER(TEXT(tbl_raw_data[[#This Row],[updated_date]],"MMMM"))</f>
        <v>AUGUST</v>
      </c>
      <c r="M5824" s="65" t="str">
        <f>"WEEK "&amp;IF(ROUNDUP(DAY(tbl_raw_data[[#This Row],[updated_date]])/7,0)=5,4,ROUNDUP(DAY(tbl_raw_data[[#This Row],[updated_date]])/7,0))</f>
        <v>WEEK 4</v>
      </c>
      <c r="N5824" s="71" t="str">
        <f>UPPER(VLOOKUP(tbl_raw_data[[#This Row],[Analyst]],settings!$A$1:$B$15,2,0))</f>
        <v>SHAHID</v>
      </c>
      <c r="O5824" s="71" t="str">
        <f>TRIM(UPPER(tbl_raw_data[[#This Row],[Outcome]]))</f>
        <v>APPROVE</v>
      </c>
      <c r="P5824" s="71" t="str">
        <f>TRIM(UPPER(tbl_raw_data[[#This Row],[Queue Name]]))</f>
        <v>CONSUMER POST BUREAU</v>
      </c>
      <c r="Q5824" s="71" t="str">
        <f>IF(tbl_raw_data[[#This Row],[time_taken_in_min]]&lt;=settings!$D$2,"SLA_MET","SLA_NOT_MET")</f>
        <v>SLA_MET</v>
      </c>
    </row>
    <row r="5825" spans="1:17" hidden="1" x14ac:dyDescent="0.3">
      <c r="A5825" s="45" t="s">
        <v>6788</v>
      </c>
      <c r="B5825" s="36">
        <v>45167.621076388888</v>
      </c>
      <c r="C5825" s="43">
        <v>45167.629363425927</v>
      </c>
      <c r="D5825" s="15" t="s">
        <v>10</v>
      </c>
      <c r="E5825" s="6" t="s">
        <v>18</v>
      </c>
      <c r="F5825" s="15" t="s">
        <v>19</v>
      </c>
      <c r="G5825" s="9" t="s">
        <v>15</v>
      </c>
      <c r="H5825" s="84" t="str">
        <f t="shared" si="90"/>
        <v>Reason Unknown</v>
      </c>
      <c r="I5825" s="63">
        <f>(tbl_raw_data[[#This Row],[Date Actioned]])-(tbl_raw_data[[#This Row],[Date Tagged]])</f>
        <v>8.2870370388263837E-3</v>
      </c>
      <c r="J5825" s="66">
        <f>HOUR(tbl_raw_data[[#This Row],[time_taken]])*60+MINUTE(tbl_raw_data[[#This Row],[time_taken]])+SECOND(tbl_raw_data[[#This Row],[time_taken]])/60</f>
        <v>11.933333333333334</v>
      </c>
      <c r="K5825" s="68">
        <f>DATE(YEAR(tbl_raw_data[[#This Row],[Date Actioned]]),MONTH(tbl_raw_data[[#This Row],[Date Actioned]]),DAY(tbl_raw_data[[#This Row],[Date Actioned]]))</f>
        <v>45167</v>
      </c>
      <c r="L5825" s="65" t="str">
        <f>UPPER(TEXT(tbl_raw_data[[#This Row],[updated_date]],"MMMM"))</f>
        <v>AUGUST</v>
      </c>
      <c r="M5825" s="65" t="str">
        <f>"WEEK "&amp;IF(ROUNDUP(DAY(tbl_raw_data[[#This Row],[updated_date]])/7,0)=5,4,ROUNDUP(DAY(tbl_raw_data[[#This Row],[updated_date]])/7,0))</f>
        <v>WEEK 4</v>
      </c>
      <c r="N5825" s="71" t="str">
        <f>UPPER(VLOOKUP(tbl_raw_data[[#This Row],[Analyst]],settings!$A$1:$B$15,2,0))</f>
        <v>NAVED</v>
      </c>
      <c r="O5825" s="71" t="str">
        <f>TRIM(UPPER(tbl_raw_data[[#This Row],[Outcome]]))</f>
        <v>APPROVE</v>
      </c>
      <c r="P5825" s="71" t="str">
        <f>TRIM(UPPER(tbl_raw_data[[#This Row],[Queue Name]]))</f>
        <v>CONSUMER PRE BUREAU</v>
      </c>
      <c r="Q5825" s="71" t="str">
        <f>IF(tbl_raw_data[[#This Row],[time_taken_in_min]]&lt;=settings!$D$2,"SLA_MET","SLA_NOT_MET")</f>
        <v>SLA_MET</v>
      </c>
    </row>
    <row r="5826" spans="1:17" x14ac:dyDescent="0.3">
      <c r="A5826" s="45" t="s">
        <v>6789</v>
      </c>
      <c r="B5826" s="36">
        <v>45167.512025462966</v>
      </c>
      <c r="C5826" s="43">
        <v>45167.520196759258</v>
      </c>
      <c r="D5826" s="15" t="s">
        <v>47</v>
      </c>
      <c r="E5826" s="6" t="s">
        <v>8</v>
      </c>
      <c r="F5826" s="15" t="s">
        <v>25</v>
      </c>
      <c r="G5826" s="9" t="s">
        <v>184</v>
      </c>
      <c r="H5826" s="84" t="str">
        <f t="shared" si="90"/>
        <v>Duplicate Application</v>
      </c>
      <c r="I5826" s="63">
        <f>(tbl_raw_data[[#This Row],[Date Actioned]])-(tbl_raw_data[[#This Row],[Date Tagged]])</f>
        <v>8.1712962928577326E-3</v>
      </c>
      <c r="J5826" s="66">
        <f>HOUR(tbl_raw_data[[#This Row],[time_taken]])*60+MINUTE(tbl_raw_data[[#This Row],[time_taken]])+SECOND(tbl_raw_data[[#This Row],[time_taken]])/60</f>
        <v>11.766666666666667</v>
      </c>
      <c r="K5826" s="68">
        <f>DATE(YEAR(tbl_raw_data[[#This Row],[Date Actioned]]),MONTH(tbl_raw_data[[#This Row],[Date Actioned]]),DAY(tbl_raw_data[[#This Row],[Date Actioned]]))</f>
        <v>45167</v>
      </c>
      <c r="L5826" s="65" t="str">
        <f>UPPER(TEXT(tbl_raw_data[[#This Row],[updated_date]],"MMMM"))</f>
        <v>AUGUST</v>
      </c>
      <c r="M5826" s="65" t="str">
        <f>"WEEK "&amp;IF(ROUNDUP(DAY(tbl_raw_data[[#This Row],[updated_date]])/7,0)=5,4,ROUNDUP(DAY(tbl_raw_data[[#This Row],[updated_date]])/7,0))</f>
        <v>WEEK 4</v>
      </c>
      <c r="N5826" s="71" t="str">
        <f>UPPER(VLOOKUP(tbl_raw_data[[#This Row],[Analyst]],settings!$A$1:$B$15,2,0))</f>
        <v>ASIF</v>
      </c>
      <c r="O5826" s="71" t="str">
        <f>TRIM(UPPER(tbl_raw_data[[#This Row],[Outcome]]))</f>
        <v>WITHDRAW</v>
      </c>
      <c r="P5826" s="71" t="str">
        <f>TRIM(UPPER(tbl_raw_data[[#This Row],[Queue Name]]))</f>
        <v>CONSUMER POST BUREAU</v>
      </c>
      <c r="Q5826" s="71" t="str">
        <f>IF(tbl_raw_data[[#This Row],[time_taken_in_min]]&lt;=settings!$D$2,"SLA_MET","SLA_NOT_MET")</f>
        <v>SLA_MET</v>
      </c>
    </row>
    <row r="5827" spans="1:17" x14ac:dyDescent="0.3">
      <c r="A5827" s="45" t="s">
        <v>6790</v>
      </c>
      <c r="B5827" s="36">
        <v>45167.792546296296</v>
      </c>
      <c r="C5827" s="43">
        <v>45167.80059027778</v>
      </c>
      <c r="D5827" s="15" t="s">
        <v>55</v>
      </c>
      <c r="E5827" s="6" t="s">
        <v>8</v>
      </c>
      <c r="F5827" s="15" t="s">
        <v>21</v>
      </c>
      <c r="G5827" s="9"/>
      <c r="H5827" s="84" t="str">
        <f t="shared" ref="H5827:H5890" si="91">IF(OR(ISNUMBER(SEARCH("duplicate",G5827)), ISNUMBER(SEARCH("previously",G5827)), ISNUMBER(SEARCH("previously approved",G5827))), "Duplicate Application",
IF(OR(ISNUMBER(SEARCH("incorrect",G5827)), ISNUMBER(SEARCH("remove", G5827))), "Incorrect Details",
IF(ISNUMBER(SEARCH("incomplete",G5827)), "Incomplete Details",
IF(ISNUMBER(SEARCH("overdue",G5827)), "Overdue Bill",
IF(OR(ISNUMBER(SEARCH("resubmit as", G5827)), ISNUMBER(SEARCH("re-submit as", G5827))), "Incorrect Queue",
IF(OR(ISNUMBER(SEARCH("100",G5827)), ISNUMBER(SEARCH("correct", G5827)), ISNUMBER(SEARCH("email", G5827)), ISNUMBER(SEARCH("please submit", G5827)), ISNUMBER(SEARCH("please resubmit",G5827)), ISNUMBER(SEARCH("please re-submit", G5827)), ISNUMBER(SEARCH("please send", G5827))), "Incomplete Details",
IF(ISNUMBER(SEARCH("error", G5827)), "System Error", "Reason Unknown")))))))</f>
        <v>Reason Unknown</v>
      </c>
      <c r="I5827" s="63">
        <f>(tbl_raw_data[[#This Row],[Date Actioned]])-(tbl_raw_data[[#This Row],[Date Tagged]])</f>
        <v>8.0439814846613444E-3</v>
      </c>
      <c r="J5827" s="66">
        <f>HOUR(tbl_raw_data[[#This Row],[time_taken]])*60+MINUTE(tbl_raw_data[[#This Row],[time_taken]])+SECOND(tbl_raw_data[[#This Row],[time_taken]])/60</f>
        <v>11.583333333333334</v>
      </c>
      <c r="K5827" s="68">
        <f>DATE(YEAR(tbl_raw_data[[#This Row],[Date Actioned]]),MONTH(tbl_raw_data[[#This Row],[Date Actioned]]),DAY(tbl_raw_data[[#This Row],[Date Actioned]]))</f>
        <v>45167</v>
      </c>
      <c r="L5827" s="65" t="str">
        <f>UPPER(TEXT(tbl_raw_data[[#This Row],[updated_date]],"MMMM"))</f>
        <v>AUGUST</v>
      </c>
      <c r="M5827" s="65" t="str">
        <f>"WEEK "&amp;IF(ROUNDUP(DAY(tbl_raw_data[[#This Row],[updated_date]])/7,0)=5,4,ROUNDUP(DAY(tbl_raw_data[[#This Row],[updated_date]])/7,0))</f>
        <v>WEEK 4</v>
      </c>
      <c r="N5827" s="71" t="str">
        <f>UPPER(VLOOKUP(tbl_raw_data[[#This Row],[Analyst]],settings!$A$1:$B$15,2,0))</f>
        <v>SHAHID</v>
      </c>
      <c r="O5827" s="71" t="str">
        <f>TRIM(UPPER(tbl_raw_data[[#This Row],[Outcome]]))</f>
        <v>WITHDRAW</v>
      </c>
      <c r="P5827" s="71" t="str">
        <f>TRIM(UPPER(tbl_raw_data[[#This Row],[Queue Name]]))</f>
        <v>CONSUMER POST BUREAU</v>
      </c>
      <c r="Q5827" s="71" t="str">
        <f>IF(tbl_raw_data[[#This Row],[time_taken_in_min]]&lt;=settings!$D$2,"SLA_MET","SLA_NOT_MET")</f>
        <v>SLA_MET</v>
      </c>
    </row>
    <row r="5828" spans="1:17" hidden="1" x14ac:dyDescent="0.3">
      <c r="A5828" s="45" t="s">
        <v>6791</v>
      </c>
      <c r="B5828" s="36">
        <v>45167.705231481479</v>
      </c>
      <c r="C5828" s="43">
        <v>45167.713067129633</v>
      </c>
      <c r="D5828" s="15" t="s">
        <v>10</v>
      </c>
      <c r="E5828" s="6" t="s">
        <v>18</v>
      </c>
      <c r="F5828" s="15" t="s">
        <v>19</v>
      </c>
      <c r="G5828" s="9" t="s">
        <v>15</v>
      </c>
      <c r="H5828" s="84" t="str">
        <f t="shared" si="91"/>
        <v>Reason Unknown</v>
      </c>
      <c r="I5828" s="63">
        <f>(tbl_raw_data[[#This Row],[Date Actioned]])-(tbl_raw_data[[#This Row],[Date Tagged]])</f>
        <v>7.8356481535593048E-3</v>
      </c>
      <c r="J5828" s="66">
        <f>HOUR(tbl_raw_data[[#This Row],[time_taken]])*60+MINUTE(tbl_raw_data[[#This Row],[time_taken]])+SECOND(tbl_raw_data[[#This Row],[time_taken]])/60</f>
        <v>11.283333333333333</v>
      </c>
      <c r="K5828" s="68">
        <f>DATE(YEAR(tbl_raw_data[[#This Row],[Date Actioned]]),MONTH(tbl_raw_data[[#This Row],[Date Actioned]]),DAY(tbl_raw_data[[#This Row],[Date Actioned]]))</f>
        <v>45167</v>
      </c>
      <c r="L5828" s="65" t="str">
        <f>UPPER(TEXT(tbl_raw_data[[#This Row],[updated_date]],"MMMM"))</f>
        <v>AUGUST</v>
      </c>
      <c r="M5828" s="65" t="str">
        <f>"WEEK "&amp;IF(ROUNDUP(DAY(tbl_raw_data[[#This Row],[updated_date]])/7,0)=5,4,ROUNDUP(DAY(tbl_raw_data[[#This Row],[updated_date]])/7,0))</f>
        <v>WEEK 4</v>
      </c>
      <c r="N5828" s="71" t="str">
        <f>UPPER(VLOOKUP(tbl_raw_data[[#This Row],[Analyst]],settings!$A$1:$B$15,2,0))</f>
        <v>NAVED</v>
      </c>
      <c r="O5828" s="71" t="str">
        <f>TRIM(UPPER(tbl_raw_data[[#This Row],[Outcome]]))</f>
        <v>APPROVE</v>
      </c>
      <c r="P5828" s="71" t="str">
        <f>TRIM(UPPER(tbl_raw_data[[#This Row],[Queue Name]]))</f>
        <v>CONSUMER PRE BUREAU</v>
      </c>
      <c r="Q5828" s="71" t="str">
        <f>IF(tbl_raw_data[[#This Row],[time_taken_in_min]]&lt;=settings!$D$2,"SLA_MET","SLA_NOT_MET")</f>
        <v>SLA_MET</v>
      </c>
    </row>
    <row r="5829" spans="1:17" x14ac:dyDescent="0.3">
      <c r="A5829" s="45" t="s">
        <v>6792</v>
      </c>
      <c r="B5829" s="36">
        <v>45167.598703703705</v>
      </c>
      <c r="C5829" s="43">
        <v>45167.606527777774</v>
      </c>
      <c r="D5829" s="15" t="s">
        <v>47</v>
      </c>
      <c r="E5829" s="6" t="s">
        <v>8</v>
      </c>
      <c r="F5829" s="15" t="s">
        <v>24</v>
      </c>
      <c r="G5829" s="9" t="s">
        <v>196</v>
      </c>
      <c r="H5829" s="84" t="str">
        <f t="shared" si="91"/>
        <v>Incorrect Queue</v>
      </c>
      <c r="I5829" s="63">
        <f>(tbl_raw_data[[#This Row],[Date Actioned]])-(tbl_raw_data[[#This Row],[Date Tagged]])</f>
        <v>7.8240740695036948E-3</v>
      </c>
      <c r="J5829" s="66">
        <f>HOUR(tbl_raw_data[[#This Row],[time_taken]])*60+MINUTE(tbl_raw_data[[#This Row],[time_taken]])+SECOND(tbl_raw_data[[#This Row],[time_taken]])/60</f>
        <v>11.266666666666667</v>
      </c>
      <c r="K5829" s="68">
        <f>DATE(YEAR(tbl_raw_data[[#This Row],[Date Actioned]]),MONTH(tbl_raw_data[[#This Row],[Date Actioned]]),DAY(tbl_raw_data[[#This Row],[Date Actioned]]))</f>
        <v>45167</v>
      </c>
      <c r="L5829" s="65" t="str">
        <f>UPPER(TEXT(tbl_raw_data[[#This Row],[updated_date]],"MMMM"))</f>
        <v>AUGUST</v>
      </c>
      <c r="M5829" s="65" t="str">
        <f>"WEEK "&amp;IF(ROUNDUP(DAY(tbl_raw_data[[#This Row],[updated_date]])/7,0)=5,4,ROUNDUP(DAY(tbl_raw_data[[#This Row],[updated_date]])/7,0))</f>
        <v>WEEK 4</v>
      </c>
      <c r="N5829" s="71" t="str">
        <f>UPPER(VLOOKUP(tbl_raw_data[[#This Row],[Analyst]],settings!$A$1:$B$15,2,0))</f>
        <v>SAM</v>
      </c>
      <c r="O5829" s="71" t="str">
        <f>TRIM(UPPER(tbl_raw_data[[#This Row],[Outcome]]))</f>
        <v>WITHDRAW</v>
      </c>
      <c r="P5829" s="71" t="str">
        <f>TRIM(UPPER(tbl_raw_data[[#This Row],[Queue Name]]))</f>
        <v>CONSUMER POST BUREAU</v>
      </c>
      <c r="Q5829" s="71" t="str">
        <f>IF(tbl_raw_data[[#This Row],[time_taken_in_min]]&lt;=settings!$D$2,"SLA_MET","SLA_NOT_MET")</f>
        <v>SLA_MET</v>
      </c>
    </row>
    <row r="5830" spans="1:17" x14ac:dyDescent="0.3">
      <c r="A5830" s="45" t="s">
        <v>6793</v>
      </c>
      <c r="B5830" s="36">
        <v>45167.833171296297</v>
      </c>
      <c r="C5830" s="43">
        <v>45167.840914351851</v>
      </c>
      <c r="D5830" s="15" t="s">
        <v>47</v>
      </c>
      <c r="E5830" s="6" t="s">
        <v>18</v>
      </c>
      <c r="F5830" s="15" t="s">
        <v>25</v>
      </c>
      <c r="G5830" s="9" t="s">
        <v>205</v>
      </c>
      <c r="H5830" s="84" t="str">
        <f t="shared" si="91"/>
        <v>Incomplete Details</v>
      </c>
      <c r="I5830" s="63">
        <f>(tbl_raw_data[[#This Row],[Date Actioned]])-(tbl_raw_data[[#This Row],[Date Tagged]])</f>
        <v>7.7430555538740009E-3</v>
      </c>
      <c r="J5830" s="66">
        <f>HOUR(tbl_raw_data[[#This Row],[time_taken]])*60+MINUTE(tbl_raw_data[[#This Row],[time_taken]])+SECOND(tbl_raw_data[[#This Row],[time_taken]])/60</f>
        <v>11.15</v>
      </c>
      <c r="K5830" s="68">
        <f>DATE(YEAR(tbl_raw_data[[#This Row],[Date Actioned]]),MONTH(tbl_raw_data[[#This Row],[Date Actioned]]),DAY(tbl_raw_data[[#This Row],[Date Actioned]]))</f>
        <v>45167</v>
      </c>
      <c r="L5830" s="65" t="str">
        <f>UPPER(TEXT(tbl_raw_data[[#This Row],[updated_date]],"MMMM"))</f>
        <v>AUGUST</v>
      </c>
      <c r="M5830" s="65" t="str">
        <f>"WEEK "&amp;IF(ROUNDUP(DAY(tbl_raw_data[[#This Row],[updated_date]])/7,0)=5,4,ROUNDUP(DAY(tbl_raw_data[[#This Row],[updated_date]])/7,0))</f>
        <v>WEEK 4</v>
      </c>
      <c r="N5830" s="71" t="str">
        <f>UPPER(VLOOKUP(tbl_raw_data[[#This Row],[Analyst]],settings!$A$1:$B$15,2,0))</f>
        <v>ASIF</v>
      </c>
      <c r="O5830" s="71" t="str">
        <f>TRIM(UPPER(tbl_raw_data[[#This Row],[Outcome]]))</f>
        <v>WITHDRAW</v>
      </c>
      <c r="P5830" s="71" t="str">
        <f>TRIM(UPPER(tbl_raw_data[[#This Row],[Queue Name]]))</f>
        <v>CONSUMER PRE BUREAU</v>
      </c>
      <c r="Q5830" s="71" t="str">
        <f>IF(tbl_raw_data[[#This Row],[time_taken_in_min]]&lt;=settings!$D$2,"SLA_MET","SLA_NOT_MET")</f>
        <v>SLA_MET</v>
      </c>
    </row>
    <row r="5831" spans="1:17" x14ac:dyDescent="0.3">
      <c r="A5831" s="45" t="s">
        <v>6794</v>
      </c>
      <c r="B5831" s="36">
        <v>45167.648819444446</v>
      </c>
      <c r="C5831" s="43">
        <v>45167.656527777777</v>
      </c>
      <c r="D5831" s="15" t="s">
        <v>47</v>
      </c>
      <c r="E5831" s="6" t="s">
        <v>8</v>
      </c>
      <c r="F5831" s="15" t="s">
        <v>19</v>
      </c>
      <c r="G5831" s="9" t="s">
        <v>202</v>
      </c>
      <c r="H5831" s="84" t="str">
        <f t="shared" si="91"/>
        <v>Incorrect Queue</v>
      </c>
      <c r="I5831" s="63">
        <f>(tbl_raw_data[[#This Row],[Date Actioned]])-(tbl_raw_data[[#This Row],[Date Tagged]])</f>
        <v>7.7083333308110014E-3</v>
      </c>
      <c r="J5831" s="66">
        <f>HOUR(tbl_raw_data[[#This Row],[time_taken]])*60+MINUTE(tbl_raw_data[[#This Row],[time_taken]])+SECOND(tbl_raw_data[[#This Row],[time_taken]])/60</f>
        <v>11.1</v>
      </c>
      <c r="K5831" s="68">
        <f>DATE(YEAR(tbl_raw_data[[#This Row],[Date Actioned]]),MONTH(tbl_raw_data[[#This Row],[Date Actioned]]),DAY(tbl_raw_data[[#This Row],[Date Actioned]]))</f>
        <v>45167</v>
      </c>
      <c r="L5831" s="65" t="str">
        <f>UPPER(TEXT(tbl_raw_data[[#This Row],[updated_date]],"MMMM"))</f>
        <v>AUGUST</v>
      </c>
      <c r="M5831" s="65" t="str">
        <f>"WEEK "&amp;IF(ROUNDUP(DAY(tbl_raw_data[[#This Row],[updated_date]])/7,0)=5,4,ROUNDUP(DAY(tbl_raw_data[[#This Row],[updated_date]])/7,0))</f>
        <v>WEEK 4</v>
      </c>
      <c r="N5831" s="71" t="str">
        <f>UPPER(VLOOKUP(tbl_raw_data[[#This Row],[Analyst]],settings!$A$1:$B$15,2,0))</f>
        <v>NAVED</v>
      </c>
      <c r="O5831" s="71" t="str">
        <f>TRIM(UPPER(tbl_raw_data[[#This Row],[Outcome]]))</f>
        <v>WITHDRAW</v>
      </c>
      <c r="P5831" s="71" t="str">
        <f>TRIM(UPPER(tbl_raw_data[[#This Row],[Queue Name]]))</f>
        <v>CONSUMER POST BUREAU</v>
      </c>
      <c r="Q5831" s="71" t="str">
        <f>IF(tbl_raw_data[[#This Row],[time_taken_in_min]]&lt;=settings!$D$2,"SLA_MET","SLA_NOT_MET")</f>
        <v>SLA_MET</v>
      </c>
    </row>
    <row r="5832" spans="1:17" x14ac:dyDescent="0.3">
      <c r="A5832" s="45" t="s">
        <v>6795</v>
      </c>
      <c r="B5832" s="36">
        <v>45167.523229166669</v>
      </c>
      <c r="C5832" s="43">
        <v>45167.530914351853</v>
      </c>
      <c r="D5832" s="15" t="s">
        <v>47</v>
      </c>
      <c r="E5832" s="6" t="s">
        <v>18</v>
      </c>
      <c r="F5832" s="15" t="s">
        <v>25</v>
      </c>
      <c r="G5832" s="9" t="s">
        <v>185</v>
      </c>
      <c r="H5832" s="84" t="str">
        <f t="shared" si="91"/>
        <v>Incorrect Details</v>
      </c>
      <c r="I5832" s="63">
        <f>(tbl_raw_data[[#This Row],[Date Actioned]])-(tbl_raw_data[[#This Row],[Date Tagged]])</f>
        <v>7.6851851845276542E-3</v>
      </c>
      <c r="J5832" s="66">
        <f>HOUR(tbl_raw_data[[#This Row],[time_taken]])*60+MINUTE(tbl_raw_data[[#This Row],[time_taken]])+SECOND(tbl_raw_data[[#This Row],[time_taken]])/60</f>
        <v>11.066666666666666</v>
      </c>
      <c r="K5832" s="68">
        <f>DATE(YEAR(tbl_raw_data[[#This Row],[Date Actioned]]),MONTH(tbl_raw_data[[#This Row],[Date Actioned]]),DAY(tbl_raw_data[[#This Row],[Date Actioned]]))</f>
        <v>45167</v>
      </c>
      <c r="L5832" s="65" t="str">
        <f>UPPER(TEXT(tbl_raw_data[[#This Row],[updated_date]],"MMMM"))</f>
        <v>AUGUST</v>
      </c>
      <c r="M5832" s="65" t="str">
        <f>"WEEK "&amp;IF(ROUNDUP(DAY(tbl_raw_data[[#This Row],[updated_date]])/7,0)=5,4,ROUNDUP(DAY(tbl_raw_data[[#This Row],[updated_date]])/7,0))</f>
        <v>WEEK 4</v>
      </c>
      <c r="N5832" s="71" t="str">
        <f>UPPER(VLOOKUP(tbl_raw_data[[#This Row],[Analyst]],settings!$A$1:$B$15,2,0))</f>
        <v>ASIF</v>
      </c>
      <c r="O5832" s="71" t="str">
        <f>TRIM(UPPER(tbl_raw_data[[#This Row],[Outcome]]))</f>
        <v>WITHDRAW</v>
      </c>
      <c r="P5832" s="71" t="str">
        <f>TRIM(UPPER(tbl_raw_data[[#This Row],[Queue Name]]))</f>
        <v>CONSUMER PRE BUREAU</v>
      </c>
      <c r="Q5832" s="71" t="str">
        <f>IF(tbl_raw_data[[#This Row],[time_taken_in_min]]&lt;=settings!$D$2,"SLA_MET","SLA_NOT_MET")</f>
        <v>SLA_MET</v>
      </c>
    </row>
    <row r="5833" spans="1:17" x14ac:dyDescent="0.3">
      <c r="A5833" s="45" t="s">
        <v>6796</v>
      </c>
      <c r="B5833" s="36">
        <v>45167.624930555554</v>
      </c>
      <c r="C5833" s="43">
        <v>45167.632604166669</v>
      </c>
      <c r="D5833" s="15" t="s">
        <v>47</v>
      </c>
      <c r="E5833" s="6" t="s">
        <v>11</v>
      </c>
      <c r="F5833" s="15" t="s">
        <v>21</v>
      </c>
      <c r="G5833" s="9" t="s">
        <v>34</v>
      </c>
      <c r="H5833" s="84" t="str">
        <f t="shared" si="91"/>
        <v>Overdue Bill</v>
      </c>
      <c r="I5833" s="63">
        <f>(tbl_raw_data[[#This Row],[Date Actioned]])-(tbl_raw_data[[#This Row],[Date Tagged]])</f>
        <v>7.6736111150239594E-3</v>
      </c>
      <c r="J5833" s="66">
        <f>HOUR(tbl_raw_data[[#This Row],[time_taken]])*60+MINUTE(tbl_raw_data[[#This Row],[time_taken]])+SECOND(tbl_raw_data[[#This Row],[time_taken]])/60</f>
        <v>11.05</v>
      </c>
      <c r="K5833" s="68">
        <f>DATE(YEAR(tbl_raw_data[[#This Row],[Date Actioned]]),MONTH(tbl_raw_data[[#This Row],[Date Actioned]]),DAY(tbl_raw_data[[#This Row],[Date Actioned]]))</f>
        <v>45167</v>
      </c>
      <c r="L5833" s="65" t="str">
        <f>UPPER(TEXT(tbl_raw_data[[#This Row],[updated_date]],"MMMM"))</f>
        <v>AUGUST</v>
      </c>
      <c r="M5833" s="65" t="str">
        <f>"WEEK "&amp;IF(ROUNDUP(DAY(tbl_raw_data[[#This Row],[updated_date]])/7,0)=5,4,ROUNDUP(DAY(tbl_raw_data[[#This Row],[updated_date]])/7,0))</f>
        <v>WEEK 4</v>
      </c>
      <c r="N5833" s="71" t="str">
        <f>UPPER(VLOOKUP(tbl_raw_data[[#This Row],[Analyst]],settings!$A$1:$B$15,2,0))</f>
        <v>SHAHID</v>
      </c>
      <c r="O5833" s="71" t="str">
        <f>TRIM(UPPER(tbl_raw_data[[#This Row],[Outcome]]))</f>
        <v>WITHDRAW</v>
      </c>
      <c r="P5833" s="71" t="str">
        <f>TRIM(UPPER(tbl_raw_data[[#This Row],[Queue Name]]))</f>
        <v>CONSUMER EXISTING</v>
      </c>
      <c r="Q5833" s="71" t="str">
        <f>IF(tbl_raw_data[[#This Row],[time_taken_in_min]]&lt;=settings!$D$2,"SLA_MET","SLA_NOT_MET")</f>
        <v>SLA_MET</v>
      </c>
    </row>
    <row r="5834" spans="1:17" hidden="1" x14ac:dyDescent="0.3">
      <c r="A5834" s="45" t="s">
        <v>6797</v>
      </c>
      <c r="B5834" s="36">
        <v>45167.507060185184</v>
      </c>
      <c r="C5834" s="43">
        <v>45167.51462962963</v>
      </c>
      <c r="D5834" s="15" t="s">
        <v>15</v>
      </c>
      <c r="E5834" s="6" t="s">
        <v>11</v>
      </c>
      <c r="F5834" s="15" t="s">
        <v>25</v>
      </c>
      <c r="G5834" s="9"/>
      <c r="H5834" s="84" t="str">
        <f t="shared" si="91"/>
        <v>Reason Unknown</v>
      </c>
      <c r="I5834" s="63">
        <f>(tbl_raw_data[[#This Row],[Date Actioned]])-(tbl_raw_data[[#This Row],[Date Tagged]])</f>
        <v>7.5694444458349608E-3</v>
      </c>
      <c r="J5834" s="66">
        <f>HOUR(tbl_raw_data[[#This Row],[time_taken]])*60+MINUTE(tbl_raw_data[[#This Row],[time_taken]])+SECOND(tbl_raw_data[[#This Row],[time_taken]])/60</f>
        <v>10.9</v>
      </c>
      <c r="K5834" s="68">
        <f>DATE(YEAR(tbl_raw_data[[#This Row],[Date Actioned]]),MONTH(tbl_raw_data[[#This Row],[Date Actioned]]),DAY(tbl_raw_data[[#This Row],[Date Actioned]]))</f>
        <v>45167</v>
      </c>
      <c r="L5834" s="65" t="str">
        <f>UPPER(TEXT(tbl_raw_data[[#This Row],[updated_date]],"MMMM"))</f>
        <v>AUGUST</v>
      </c>
      <c r="M5834" s="65" t="str">
        <f>"WEEK "&amp;IF(ROUNDUP(DAY(tbl_raw_data[[#This Row],[updated_date]])/7,0)=5,4,ROUNDUP(DAY(tbl_raw_data[[#This Row],[updated_date]])/7,0))</f>
        <v>WEEK 4</v>
      </c>
      <c r="N5834" s="71" t="str">
        <f>UPPER(VLOOKUP(tbl_raw_data[[#This Row],[Analyst]],settings!$A$1:$B$15,2,0))</f>
        <v>ASIF</v>
      </c>
      <c r="O5834" s="71" t="str">
        <f>TRIM(UPPER(tbl_raw_data[[#This Row],[Outcome]]))</f>
        <v>APPROVE</v>
      </c>
      <c r="P5834" s="71" t="str">
        <f>TRIM(UPPER(tbl_raw_data[[#This Row],[Queue Name]]))</f>
        <v>CONSUMER EXISTING</v>
      </c>
      <c r="Q5834" s="71" t="str">
        <f>IF(tbl_raw_data[[#This Row],[time_taken_in_min]]&lt;=settings!$D$2,"SLA_MET","SLA_NOT_MET")</f>
        <v>SLA_MET</v>
      </c>
    </row>
    <row r="5835" spans="1:17" x14ac:dyDescent="0.3">
      <c r="A5835" s="45" t="s">
        <v>6798</v>
      </c>
      <c r="B5835" s="36">
        <v>45167.578043981484</v>
      </c>
      <c r="C5835" s="43">
        <v>45167.585613425923</v>
      </c>
      <c r="D5835" s="15" t="s">
        <v>47</v>
      </c>
      <c r="E5835" s="6" t="s">
        <v>18</v>
      </c>
      <c r="F5835" s="15" t="s">
        <v>21</v>
      </c>
      <c r="G5835" s="9" t="s">
        <v>193</v>
      </c>
      <c r="H5835" s="84" t="str">
        <f t="shared" si="91"/>
        <v>Incorrect Details</v>
      </c>
      <c r="I5835" s="63">
        <f>(tbl_raw_data[[#This Row],[Date Actioned]])-(tbl_raw_data[[#This Row],[Date Tagged]])</f>
        <v>7.5694444385590032E-3</v>
      </c>
      <c r="J5835" s="66">
        <f>HOUR(tbl_raw_data[[#This Row],[time_taken]])*60+MINUTE(tbl_raw_data[[#This Row],[time_taken]])+SECOND(tbl_raw_data[[#This Row],[time_taken]])/60</f>
        <v>10.9</v>
      </c>
      <c r="K5835" s="68">
        <f>DATE(YEAR(tbl_raw_data[[#This Row],[Date Actioned]]),MONTH(tbl_raw_data[[#This Row],[Date Actioned]]),DAY(tbl_raw_data[[#This Row],[Date Actioned]]))</f>
        <v>45167</v>
      </c>
      <c r="L5835" s="65" t="str">
        <f>UPPER(TEXT(tbl_raw_data[[#This Row],[updated_date]],"MMMM"))</f>
        <v>AUGUST</v>
      </c>
      <c r="M5835" s="65" t="str">
        <f>"WEEK "&amp;IF(ROUNDUP(DAY(tbl_raw_data[[#This Row],[updated_date]])/7,0)=5,4,ROUNDUP(DAY(tbl_raw_data[[#This Row],[updated_date]])/7,0))</f>
        <v>WEEK 4</v>
      </c>
      <c r="N5835" s="71" t="str">
        <f>UPPER(VLOOKUP(tbl_raw_data[[#This Row],[Analyst]],settings!$A$1:$B$15,2,0))</f>
        <v>SHAHID</v>
      </c>
      <c r="O5835" s="71" t="str">
        <f>TRIM(UPPER(tbl_raw_data[[#This Row],[Outcome]]))</f>
        <v>WITHDRAW</v>
      </c>
      <c r="P5835" s="71" t="str">
        <f>TRIM(UPPER(tbl_raw_data[[#This Row],[Queue Name]]))</f>
        <v>CONSUMER PRE BUREAU</v>
      </c>
      <c r="Q5835" s="71" t="str">
        <f>IF(tbl_raw_data[[#This Row],[time_taken_in_min]]&lt;=settings!$D$2,"SLA_MET","SLA_NOT_MET")</f>
        <v>SLA_MET</v>
      </c>
    </row>
    <row r="5836" spans="1:17" x14ac:dyDescent="0.3">
      <c r="A5836" s="45" t="s">
        <v>6799</v>
      </c>
      <c r="B5836" s="36">
        <v>45167.73810185185</v>
      </c>
      <c r="C5836" s="43">
        <v>45167.745613425926</v>
      </c>
      <c r="D5836" s="15" t="s">
        <v>55</v>
      </c>
      <c r="E5836" s="6" t="s">
        <v>8</v>
      </c>
      <c r="F5836" s="15" t="s">
        <v>22</v>
      </c>
      <c r="G5836" s="9"/>
      <c r="H5836" s="84" t="str">
        <f t="shared" si="91"/>
        <v>Reason Unknown</v>
      </c>
      <c r="I5836" s="63">
        <f>(tbl_raw_data[[#This Row],[Date Actioned]])-(tbl_raw_data[[#This Row],[Date Tagged]])</f>
        <v>7.5115740764886141E-3</v>
      </c>
      <c r="J5836" s="66">
        <f>HOUR(tbl_raw_data[[#This Row],[time_taken]])*60+MINUTE(tbl_raw_data[[#This Row],[time_taken]])+SECOND(tbl_raw_data[[#This Row],[time_taken]])/60</f>
        <v>10.816666666666666</v>
      </c>
      <c r="K5836" s="68">
        <f>DATE(YEAR(tbl_raw_data[[#This Row],[Date Actioned]]),MONTH(tbl_raw_data[[#This Row],[Date Actioned]]),DAY(tbl_raw_data[[#This Row],[Date Actioned]]))</f>
        <v>45167</v>
      </c>
      <c r="L5836" s="65" t="str">
        <f>UPPER(TEXT(tbl_raw_data[[#This Row],[updated_date]],"MMMM"))</f>
        <v>AUGUST</v>
      </c>
      <c r="M5836" s="65" t="str">
        <f>"WEEK "&amp;IF(ROUNDUP(DAY(tbl_raw_data[[#This Row],[updated_date]])/7,0)=5,4,ROUNDUP(DAY(tbl_raw_data[[#This Row],[updated_date]])/7,0))</f>
        <v>WEEK 4</v>
      </c>
      <c r="N5836" s="71" t="str">
        <f>UPPER(VLOOKUP(tbl_raw_data[[#This Row],[Analyst]],settings!$A$1:$B$15,2,0))</f>
        <v>ROHAN</v>
      </c>
      <c r="O5836" s="71" t="str">
        <f>TRIM(UPPER(tbl_raw_data[[#This Row],[Outcome]]))</f>
        <v>WITHDRAW</v>
      </c>
      <c r="P5836" s="71" t="str">
        <f>TRIM(UPPER(tbl_raw_data[[#This Row],[Queue Name]]))</f>
        <v>CONSUMER POST BUREAU</v>
      </c>
      <c r="Q5836" s="71" t="str">
        <f>IF(tbl_raw_data[[#This Row],[time_taken_in_min]]&lt;=settings!$D$2,"SLA_MET","SLA_NOT_MET")</f>
        <v>SLA_MET</v>
      </c>
    </row>
    <row r="5837" spans="1:17" hidden="1" x14ac:dyDescent="0.3">
      <c r="A5837" s="45" t="s">
        <v>6800</v>
      </c>
      <c r="B5837" s="36">
        <v>45167.697766203702</v>
      </c>
      <c r="C5837" s="43">
        <v>45167.70521990741</v>
      </c>
      <c r="D5837" s="15" t="s">
        <v>10</v>
      </c>
      <c r="E5837" s="6" t="s">
        <v>8</v>
      </c>
      <c r="F5837" s="15" t="s">
        <v>21</v>
      </c>
      <c r="G5837" s="9" t="s">
        <v>15</v>
      </c>
      <c r="H5837" s="84" t="str">
        <f t="shared" si="91"/>
        <v>Reason Unknown</v>
      </c>
      <c r="I5837" s="63">
        <f>(tbl_raw_data[[#This Row],[Date Actioned]])-(tbl_raw_data[[#This Row],[Date Tagged]])</f>
        <v>7.4537037071422674E-3</v>
      </c>
      <c r="J5837" s="66">
        <f>HOUR(tbl_raw_data[[#This Row],[time_taken]])*60+MINUTE(tbl_raw_data[[#This Row],[time_taken]])+SECOND(tbl_raw_data[[#This Row],[time_taken]])/60</f>
        <v>10.733333333333333</v>
      </c>
      <c r="K5837" s="68">
        <f>DATE(YEAR(tbl_raw_data[[#This Row],[Date Actioned]]),MONTH(tbl_raw_data[[#This Row],[Date Actioned]]),DAY(tbl_raw_data[[#This Row],[Date Actioned]]))</f>
        <v>45167</v>
      </c>
      <c r="L5837" s="65" t="str">
        <f>UPPER(TEXT(tbl_raw_data[[#This Row],[updated_date]],"MMMM"))</f>
        <v>AUGUST</v>
      </c>
      <c r="M5837" s="65" t="str">
        <f>"WEEK "&amp;IF(ROUNDUP(DAY(tbl_raw_data[[#This Row],[updated_date]])/7,0)=5,4,ROUNDUP(DAY(tbl_raw_data[[#This Row],[updated_date]])/7,0))</f>
        <v>WEEK 4</v>
      </c>
      <c r="N5837" s="71" t="str">
        <f>UPPER(VLOOKUP(tbl_raw_data[[#This Row],[Analyst]],settings!$A$1:$B$15,2,0))</f>
        <v>SHAHID</v>
      </c>
      <c r="O5837" s="71" t="str">
        <f>TRIM(UPPER(tbl_raw_data[[#This Row],[Outcome]]))</f>
        <v>APPROVE</v>
      </c>
      <c r="P5837" s="71" t="str">
        <f>TRIM(UPPER(tbl_raw_data[[#This Row],[Queue Name]]))</f>
        <v>CONSUMER POST BUREAU</v>
      </c>
      <c r="Q5837" s="71" t="str">
        <f>IF(tbl_raw_data[[#This Row],[time_taken_in_min]]&lt;=settings!$D$2,"SLA_MET","SLA_NOT_MET")</f>
        <v>SLA_MET</v>
      </c>
    </row>
    <row r="5838" spans="1:17" hidden="1" x14ac:dyDescent="0.3">
      <c r="A5838" s="45" t="s">
        <v>6801</v>
      </c>
      <c r="B5838" s="36">
        <v>45167.718842592592</v>
      </c>
      <c r="C5838" s="43">
        <v>45167.726226851853</v>
      </c>
      <c r="D5838" s="15" t="s">
        <v>15</v>
      </c>
      <c r="E5838" s="6" t="s">
        <v>11</v>
      </c>
      <c r="F5838" s="15" t="s">
        <v>24</v>
      </c>
      <c r="G5838" s="9"/>
      <c r="H5838" s="84" t="str">
        <f t="shared" si="91"/>
        <v>Reason Unknown</v>
      </c>
      <c r="I5838" s="63">
        <f>(tbl_raw_data[[#This Row],[Date Actioned]])-(tbl_raw_data[[#This Row],[Date Tagged]])</f>
        <v>7.3842592610162683E-3</v>
      </c>
      <c r="J5838" s="66">
        <f>HOUR(tbl_raw_data[[#This Row],[time_taken]])*60+MINUTE(tbl_raw_data[[#This Row],[time_taken]])+SECOND(tbl_raw_data[[#This Row],[time_taken]])/60</f>
        <v>10.633333333333333</v>
      </c>
      <c r="K5838" s="68">
        <f>DATE(YEAR(tbl_raw_data[[#This Row],[Date Actioned]]),MONTH(tbl_raw_data[[#This Row],[Date Actioned]]),DAY(tbl_raw_data[[#This Row],[Date Actioned]]))</f>
        <v>45167</v>
      </c>
      <c r="L5838" s="65" t="str">
        <f>UPPER(TEXT(tbl_raw_data[[#This Row],[updated_date]],"MMMM"))</f>
        <v>AUGUST</v>
      </c>
      <c r="M5838" s="65" t="str">
        <f>"WEEK "&amp;IF(ROUNDUP(DAY(tbl_raw_data[[#This Row],[updated_date]])/7,0)=5,4,ROUNDUP(DAY(tbl_raw_data[[#This Row],[updated_date]])/7,0))</f>
        <v>WEEK 4</v>
      </c>
      <c r="N5838" s="71" t="str">
        <f>UPPER(VLOOKUP(tbl_raw_data[[#This Row],[Analyst]],settings!$A$1:$B$15,2,0))</f>
        <v>SAM</v>
      </c>
      <c r="O5838" s="71" t="str">
        <f>TRIM(UPPER(tbl_raw_data[[#This Row],[Outcome]]))</f>
        <v>APPROVE</v>
      </c>
      <c r="P5838" s="71" t="str">
        <f>TRIM(UPPER(tbl_raw_data[[#This Row],[Queue Name]]))</f>
        <v>CONSUMER EXISTING</v>
      </c>
      <c r="Q5838" s="71" t="str">
        <f>IF(tbl_raw_data[[#This Row],[time_taken_in_min]]&lt;=settings!$D$2,"SLA_MET","SLA_NOT_MET")</f>
        <v>SLA_MET</v>
      </c>
    </row>
    <row r="5839" spans="1:17" hidden="1" x14ac:dyDescent="0.3">
      <c r="A5839" s="45" t="s">
        <v>6802</v>
      </c>
      <c r="B5839" s="36">
        <v>45167.653055555558</v>
      </c>
      <c r="C5839" s="43">
        <v>45167.660393518519</v>
      </c>
      <c r="D5839" s="15" t="s">
        <v>10</v>
      </c>
      <c r="E5839" s="6" t="s">
        <v>18</v>
      </c>
      <c r="F5839" s="15" t="s">
        <v>19</v>
      </c>
      <c r="G5839" s="9" t="s">
        <v>28</v>
      </c>
      <c r="H5839" s="84" t="str">
        <f t="shared" si="91"/>
        <v>Reason Unknown</v>
      </c>
      <c r="I5839" s="63">
        <f>(tbl_raw_data[[#This Row],[Date Actioned]])-(tbl_raw_data[[#This Row],[Date Tagged]])</f>
        <v>7.3379629611736163E-3</v>
      </c>
      <c r="J5839" s="66">
        <f>HOUR(tbl_raw_data[[#This Row],[time_taken]])*60+MINUTE(tbl_raw_data[[#This Row],[time_taken]])+SECOND(tbl_raw_data[[#This Row],[time_taken]])/60</f>
        <v>10.566666666666666</v>
      </c>
      <c r="K5839" s="68">
        <f>DATE(YEAR(tbl_raw_data[[#This Row],[Date Actioned]]),MONTH(tbl_raw_data[[#This Row],[Date Actioned]]),DAY(tbl_raw_data[[#This Row],[Date Actioned]]))</f>
        <v>45167</v>
      </c>
      <c r="L5839" s="65" t="str">
        <f>UPPER(TEXT(tbl_raw_data[[#This Row],[updated_date]],"MMMM"))</f>
        <v>AUGUST</v>
      </c>
      <c r="M5839" s="65" t="str">
        <f>"WEEK "&amp;IF(ROUNDUP(DAY(tbl_raw_data[[#This Row],[updated_date]])/7,0)=5,4,ROUNDUP(DAY(tbl_raw_data[[#This Row],[updated_date]])/7,0))</f>
        <v>WEEK 4</v>
      </c>
      <c r="N5839" s="71" t="str">
        <f>UPPER(VLOOKUP(tbl_raw_data[[#This Row],[Analyst]],settings!$A$1:$B$15,2,0))</f>
        <v>NAVED</v>
      </c>
      <c r="O5839" s="71" t="str">
        <f>TRIM(UPPER(tbl_raw_data[[#This Row],[Outcome]]))</f>
        <v>APPROVE</v>
      </c>
      <c r="P5839" s="71" t="str">
        <f>TRIM(UPPER(tbl_raw_data[[#This Row],[Queue Name]]))</f>
        <v>CONSUMER PRE BUREAU</v>
      </c>
      <c r="Q5839" s="71" t="str">
        <f>IF(tbl_raw_data[[#This Row],[time_taken_in_min]]&lt;=settings!$D$2,"SLA_MET","SLA_NOT_MET")</f>
        <v>SLA_MET</v>
      </c>
    </row>
    <row r="5840" spans="1:17" x14ac:dyDescent="0.3">
      <c r="A5840" s="45" t="s">
        <v>6803</v>
      </c>
      <c r="B5840" s="36">
        <v>45167.607835648145</v>
      </c>
      <c r="C5840" s="43">
        <v>45167.615162037036</v>
      </c>
      <c r="D5840" s="15" t="s">
        <v>47</v>
      </c>
      <c r="E5840" s="6" t="s">
        <v>18</v>
      </c>
      <c r="F5840" s="15" t="s">
        <v>24</v>
      </c>
      <c r="G5840" s="9" t="s">
        <v>102</v>
      </c>
      <c r="H5840" s="84" t="str">
        <f t="shared" si="91"/>
        <v>Incomplete Details</v>
      </c>
      <c r="I5840" s="63">
        <f>(tbl_raw_data[[#This Row],[Date Actioned]])-(tbl_raw_data[[#This Row],[Date Tagged]])</f>
        <v>7.3263888916699216E-3</v>
      </c>
      <c r="J5840" s="66">
        <f>HOUR(tbl_raw_data[[#This Row],[time_taken]])*60+MINUTE(tbl_raw_data[[#This Row],[time_taken]])+SECOND(tbl_raw_data[[#This Row],[time_taken]])/60</f>
        <v>10.55</v>
      </c>
      <c r="K5840" s="68">
        <f>DATE(YEAR(tbl_raw_data[[#This Row],[Date Actioned]]),MONTH(tbl_raw_data[[#This Row],[Date Actioned]]),DAY(tbl_raw_data[[#This Row],[Date Actioned]]))</f>
        <v>45167</v>
      </c>
      <c r="L5840" s="65" t="str">
        <f>UPPER(TEXT(tbl_raw_data[[#This Row],[updated_date]],"MMMM"))</f>
        <v>AUGUST</v>
      </c>
      <c r="M5840" s="65" t="str">
        <f>"WEEK "&amp;IF(ROUNDUP(DAY(tbl_raw_data[[#This Row],[updated_date]])/7,0)=5,4,ROUNDUP(DAY(tbl_raw_data[[#This Row],[updated_date]])/7,0))</f>
        <v>WEEK 4</v>
      </c>
      <c r="N5840" s="71" t="str">
        <f>UPPER(VLOOKUP(tbl_raw_data[[#This Row],[Analyst]],settings!$A$1:$B$15,2,0))</f>
        <v>SAM</v>
      </c>
      <c r="O5840" s="71" t="str">
        <f>TRIM(UPPER(tbl_raw_data[[#This Row],[Outcome]]))</f>
        <v>WITHDRAW</v>
      </c>
      <c r="P5840" s="71" t="str">
        <f>TRIM(UPPER(tbl_raw_data[[#This Row],[Queue Name]]))</f>
        <v>CONSUMER PRE BUREAU</v>
      </c>
      <c r="Q5840" s="71" t="str">
        <f>IF(tbl_raw_data[[#This Row],[time_taken_in_min]]&lt;=settings!$D$2,"SLA_MET","SLA_NOT_MET")</f>
        <v>SLA_MET</v>
      </c>
    </row>
    <row r="5841" spans="1:17" hidden="1" x14ac:dyDescent="0.3">
      <c r="A5841" s="45" t="s">
        <v>6804</v>
      </c>
      <c r="B5841" s="36">
        <v>45167.746157407404</v>
      </c>
      <c r="C5841" s="43">
        <v>45167.753437500003</v>
      </c>
      <c r="D5841" s="15" t="s">
        <v>15</v>
      </c>
      <c r="E5841" s="6" t="s">
        <v>8</v>
      </c>
      <c r="F5841" s="15" t="s">
        <v>21</v>
      </c>
      <c r="G5841" s="9"/>
      <c r="H5841" s="84" t="str">
        <f t="shared" si="91"/>
        <v>Reason Unknown</v>
      </c>
      <c r="I5841" s="63">
        <f>(tbl_raw_data[[#This Row],[Date Actioned]])-(tbl_raw_data[[#This Row],[Date Tagged]])</f>
        <v>7.2800925991032273E-3</v>
      </c>
      <c r="J5841" s="66">
        <f>HOUR(tbl_raw_data[[#This Row],[time_taken]])*60+MINUTE(tbl_raw_data[[#This Row],[time_taken]])+SECOND(tbl_raw_data[[#This Row],[time_taken]])/60</f>
        <v>10.483333333333333</v>
      </c>
      <c r="K5841" s="68">
        <f>DATE(YEAR(tbl_raw_data[[#This Row],[Date Actioned]]),MONTH(tbl_raw_data[[#This Row],[Date Actioned]]),DAY(tbl_raw_data[[#This Row],[Date Actioned]]))</f>
        <v>45167</v>
      </c>
      <c r="L5841" s="65" t="str">
        <f>UPPER(TEXT(tbl_raw_data[[#This Row],[updated_date]],"MMMM"))</f>
        <v>AUGUST</v>
      </c>
      <c r="M5841" s="65" t="str">
        <f>"WEEK "&amp;IF(ROUNDUP(DAY(tbl_raw_data[[#This Row],[updated_date]])/7,0)=5,4,ROUNDUP(DAY(tbl_raw_data[[#This Row],[updated_date]])/7,0))</f>
        <v>WEEK 4</v>
      </c>
      <c r="N5841" s="71" t="str">
        <f>UPPER(VLOOKUP(tbl_raw_data[[#This Row],[Analyst]],settings!$A$1:$B$15,2,0))</f>
        <v>SHAHID</v>
      </c>
      <c r="O5841" s="71" t="str">
        <f>TRIM(UPPER(tbl_raw_data[[#This Row],[Outcome]]))</f>
        <v>APPROVE</v>
      </c>
      <c r="P5841" s="71" t="str">
        <f>TRIM(UPPER(tbl_raw_data[[#This Row],[Queue Name]]))</f>
        <v>CONSUMER POST BUREAU</v>
      </c>
      <c r="Q5841" s="71" t="str">
        <f>IF(tbl_raw_data[[#This Row],[time_taken_in_min]]&lt;=settings!$D$2,"SLA_MET","SLA_NOT_MET")</f>
        <v>SLA_MET</v>
      </c>
    </row>
    <row r="5842" spans="1:17" hidden="1" x14ac:dyDescent="0.3">
      <c r="A5842" s="45" t="s">
        <v>6805</v>
      </c>
      <c r="B5842" s="36">
        <v>45167.669895833336</v>
      </c>
      <c r="C5842" s="43">
        <v>45167.677094907405</v>
      </c>
      <c r="D5842" s="15" t="s">
        <v>10</v>
      </c>
      <c r="E5842" s="6" t="s">
        <v>11</v>
      </c>
      <c r="F5842" s="15" t="s">
        <v>17</v>
      </c>
      <c r="G5842" s="9" t="s">
        <v>15</v>
      </c>
      <c r="H5842" s="84" t="str">
        <f t="shared" si="91"/>
        <v>Reason Unknown</v>
      </c>
      <c r="I5842" s="63">
        <f>(tbl_raw_data[[#This Row],[Date Actioned]])-(tbl_raw_data[[#This Row],[Date Tagged]])</f>
        <v>7.1990740689216182E-3</v>
      </c>
      <c r="J5842" s="66">
        <f>HOUR(tbl_raw_data[[#This Row],[time_taken]])*60+MINUTE(tbl_raw_data[[#This Row],[time_taken]])+SECOND(tbl_raw_data[[#This Row],[time_taken]])/60</f>
        <v>10.366666666666667</v>
      </c>
      <c r="K5842" s="68">
        <f>DATE(YEAR(tbl_raw_data[[#This Row],[Date Actioned]]),MONTH(tbl_raw_data[[#This Row],[Date Actioned]]),DAY(tbl_raw_data[[#This Row],[Date Actioned]]))</f>
        <v>45167</v>
      </c>
      <c r="L5842" s="65" t="str">
        <f>UPPER(TEXT(tbl_raw_data[[#This Row],[updated_date]],"MMMM"))</f>
        <v>AUGUST</v>
      </c>
      <c r="M5842" s="65" t="str">
        <f>"WEEK "&amp;IF(ROUNDUP(DAY(tbl_raw_data[[#This Row],[updated_date]])/7,0)=5,4,ROUNDUP(DAY(tbl_raw_data[[#This Row],[updated_date]])/7,0))</f>
        <v>WEEK 4</v>
      </c>
      <c r="N5842" s="71" t="str">
        <f>UPPER(VLOOKUP(tbl_raw_data[[#This Row],[Analyst]],settings!$A$1:$B$15,2,0))</f>
        <v>MERCEDES</v>
      </c>
      <c r="O5842" s="71" t="str">
        <f>TRIM(UPPER(tbl_raw_data[[#This Row],[Outcome]]))</f>
        <v>APPROVE</v>
      </c>
      <c r="P5842" s="71" t="str">
        <f>TRIM(UPPER(tbl_raw_data[[#This Row],[Queue Name]]))</f>
        <v>CONSUMER EXISTING</v>
      </c>
      <c r="Q5842" s="71" t="str">
        <f>IF(tbl_raw_data[[#This Row],[time_taken_in_min]]&lt;=settings!$D$2,"SLA_MET","SLA_NOT_MET")</f>
        <v>SLA_MET</v>
      </c>
    </row>
    <row r="5843" spans="1:17" x14ac:dyDescent="0.3">
      <c r="A5843" s="45" t="s">
        <v>6806</v>
      </c>
      <c r="B5843" s="36">
        <v>45167.621111111112</v>
      </c>
      <c r="C5843" s="43">
        <v>45167.628229166665</v>
      </c>
      <c r="D5843" s="15" t="s">
        <v>47</v>
      </c>
      <c r="E5843" s="6" t="s">
        <v>8</v>
      </c>
      <c r="F5843" s="15" t="s">
        <v>21</v>
      </c>
      <c r="G5843" s="9" t="s">
        <v>200</v>
      </c>
      <c r="H5843" s="84" t="str">
        <f t="shared" si="91"/>
        <v>Duplicate Application</v>
      </c>
      <c r="I5843" s="63">
        <f>(tbl_raw_data[[#This Row],[Date Actioned]])-(tbl_raw_data[[#This Row],[Date Tagged]])</f>
        <v>7.1180555532919243E-3</v>
      </c>
      <c r="J5843" s="66">
        <f>HOUR(tbl_raw_data[[#This Row],[time_taken]])*60+MINUTE(tbl_raw_data[[#This Row],[time_taken]])+SECOND(tbl_raw_data[[#This Row],[time_taken]])/60</f>
        <v>10.25</v>
      </c>
      <c r="K5843" s="68">
        <f>DATE(YEAR(tbl_raw_data[[#This Row],[Date Actioned]]),MONTH(tbl_raw_data[[#This Row],[Date Actioned]]),DAY(tbl_raw_data[[#This Row],[Date Actioned]]))</f>
        <v>45167</v>
      </c>
      <c r="L5843" s="65" t="str">
        <f>UPPER(TEXT(tbl_raw_data[[#This Row],[updated_date]],"MMMM"))</f>
        <v>AUGUST</v>
      </c>
      <c r="M5843" s="65" t="str">
        <f>"WEEK "&amp;IF(ROUNDUP(DAY(tbl_raw_data[[#This Row],[updated_date]])/7,0)=5,4,ROUNDUP(DAY(tbl_raw_data[[#This Row],[updated_date]])/7,0))</f>
        <v>WEEK 4</v>
      </c>
      <c r="N5843" s="71" t="str">
        <f>UPPER(VLOOKUP(tbl_raw_data[[#This Row],[Analyst]],settings!$A$1:$B$15,2,0))</f>
        <v>SHAHID</v>
      </c>
      <c r="O5843" s="71" t="str">
        <f>TRIM(UPPER(tbl_raw_data[[#This Row],[Outcome]]))</f>
        <v>WITHDRAW</v>
      </c>
      <c r="P5843" s="71" t="str">
        <f>TRIM(UPPER(tbl_raw_data[[#This Row],[Queue Name]]))</f>
        <v>CONSUMER POST BUREAU</v>
      </c>
      <c r="Q5843" s="71" t="str">
        <f>IF(tbl_raw_data[[#This Row],[time_taken_in_min]]&lt;=settings!$D$2,"SLA_MET","SLA_NOT_MET")</f>
        <v>SLA_MET</v>
      </c>
    </row>
    <row r="5844" spans="1:17" hidden="1" x14ac:dyDescent="0.3">
      <c r="A5844" s="45" t="s">
        <v>6807</v>
      </c>
      <c r="B5844" s="36">
        <v>45167.530370370368</v>
      </c>
      <c r="C5844" s="43">
        <v>45167.537476851852</v>
      </c>
      <c r="D5844" s="15" t="s">
        <v>15</v>
      </c>
      <c r="E5844" s="6" t="s">
        <v>8</v>
      </c>
      <c r="F5844" s="15" t="s">
        <v>25</v>
      </c>
      <c r="G5844" s="9"/>
      <c r="H5844" s="84" t="str">
        <f t="shared" si="91"/>
        <v>Reason Unknown</v>
      </c>
      <c r="I5844" s="63">
        <f>(tbl_raw_data[[#This Row],[Date Actioned]])-(tbl_raw_data[[#This Row],[Date Tagged]])</f>
        <v>7.1064814837882295E-3</v>
      </c>
      <c r="J5844" s="66">
        <f>HOUR(tbl_raw_data[[#This Row],[time_taken]])*60+MINUTE(tbl_raw_data[[#This Row],[time_taken]])+SECOND(tbl_raw_data[[#This Row],[time_taken]])/60</f>
        <v>10.233333333333333</v>
      </c>
      <c r="K5844" s="68">
        <f>DATE(YEAR(tbl_raw_data[[#This Row],[Date Actioned]]),MONTH(tbl_raw_data[[#This Row],[Date Actioned]]),DAY(tbl_raw_data[[#This Row],[Date Actioned]]))</f>
        <v>45167</v>
      </c>
      <c r="L5844" s="65" t="str">
        <f>UPPER(TEXT(tbl_raw_data[[#This Row],[updated_date]],"MMMM"))</f>
        <v>AUGUST</v>
      </c>
      <c r="M5844" s="65" t="str">
        <f>"WEEK "&amp;IF(ROUNDUP(DAY(tbl_raw_data[[#This Row],[updated_date]])/7,0)=5,4,ROUNDUP(DAY(tbl_raw_data[[#This Row],[updated_date]])/7,0))</f>
        <v>WEEK 4</v>
      </c>
      <c r="N5844" s="71" t="str">
        <f>UPPER(VLOOKUP(tbl_raw_data[[#This Row],[Analyst]],settings!$A$1:$B$15,2,0))</f>
        <v>ASIF</v>
      </c>
      <c r="O5844" s="71" t="str">
        <f>TRIM(UPPER(tbl_raw_data[[#This Row],[Outcome]]))</f>
        <v>APPROVE</v>
      </c>
      <c r="P5844" s="71" t="str">
        <f>TRIM(UPPER(tbl_raw_data[[#This Row],[Queue Name]]))</f>
        <v>CONSUMER POST BUREAU</v>
      </c>
      <c r="Q5844" s="71" t="str">
        <f>IF(tbl_raw_data[[#This Row],[time_taken_in_min]]&lt;=settings!$D$2,"SLA_MET","SLA_NOT_MET")</f>
        <v>SLA_MET</v>
      </c>
    </row>
    <row r="5845" spans="1:17" hidden="1" x14ac:dyDescent="0.3">
      <c r="A5845" s="45" t="s">
        <v>6808</v>
      </c>
      <c r="B5845" s="36">
        <v>45167.721689814818</v>
      </c>
      <c r="C5845" s="43">
        <v>45167.728715277779</v>
      </c>
      <c r="D5845" s="15" t="s">
        <v>10</v>
      </c>
      <c r="E5845" s="6" t="s">
        <v>18</v>
      </c>
      <c r="F5845" s="15" t="s">
        <v>19</v>
      </c>
      <c r="G5845" s="9" t="s">
        <v>16</v>
      </c>
      <c r="H5845" s="84" t="str">
        <f t="shared" si="91"/>
        <v>Reason Unknown</v>
      </c>
      <c r="I5845" s="63">
        <f>(tbl_raw_data[[#This Row],[Date Actioned]])-(tbl_raw_data[[#This Row],[Date Tagged]])</f>
        <v>7.025462960882578E-3</v>
      </c>
      <c r="J5845" s="66">
        <f>HOUR(tbl_raw_data[[#This Row],[time_taken]])*60+MINUTE(tbl_raw_data[[#This Row],[time_taken]])+SECOND(tbl_raw_data[[#This Row],[time_taken]])/60</f>
        <v>10.116666666666667</v>
      </c>
      <c r="K5845" s="68">
        <f>DATE(YEAR(tbl_raw_data[[#This Row],[Date Actioned]]),MONTH(tbl_raw_data[[#This Row],[Date Actioned]]),DAY(tbl_raw_data[[#This Row],[Date Actioned]]))</f>
        <v>45167</v>
      </c>
      <c r="L5845" s="65" t="str">
        <f>UPPER(TEXT(tbl_raw_data[[#This Row],[updated_date]],"MMMM"))</f>
        <v>AUGUST</v>
      </c>
      <c r="M5845" s="65" t="str">
        <f>"WEEK "&amp;IF(ROUNDUP(DAY(tbl_raw_data[[#This Row],[updated_date]])/7,0)=5,4,ROUNDUP(DAY(tbl_raw_data[[#This Row],[updated_date]])/7,0))</f>
        <v>WEEK 4</v>
      </c>
      <c r="N5845" s="71" t="str">
        <f>UPPER(VLOOKUP(tbl_raw_data[[#This Row],[Analyst]],settings!$A$1:$B$15,2,0))</f>
        <v>NAVED</v>
      </c>
      <c r="O5845" s="71" t="str">
        <f>TRIM(UPPER(tbl_raw_data[[#This Row],[Outcome]]))</f>
        <v>APPROVE</v>
      </c>
      <c r="P5845" s="71" t="str">
        <f>TRIM(UPPER(tbl_raw_data[[#This Row],[Queue Name]]))</f>
        <v>CONSUMER PRE BUREAU</v>
      </c>
      <c r="Q5845" s="71" t="str">
        <f>IF(tbl_raw_data[[#This Row],[time_taken_in_min]]&lt;=settings!$D$2,"SLA_MET","SLA_NOT_MET")</f>
        <v>SLA_MET</v>
      </c>
    </row>
    <row r="5846" spans="1:17" hidden="1" x14ac:dyDescent="0.3">
      <c r="A5846" s="45" t="s">
        <v>6809</v>
      </c>
      <c r="B5846" s="36">
        <v>45167.643819444442</v>
      </c>
      <c r="C5846" s="43">
        <v>45167.650763888887</v>
      </c>
      <c r="D5846" s="15" t="s">
        <v>10</v>
      </c>
      <c r="E5846" s="6" t="s">
        <v>11</v>
      </c>
      <c r="F5846" s="15" t="s">
        <v>19</v>
      </c>
      <c r="G5846" s="9" t="s">
        <v>15</v>
      </c>
      <c r="H5846" s="84" t="str">
        <f t="shared" si="91"/>
        <v>Reason Unknown</v>
      </c>
      <c r="I5846" s="63">
        <f>(tbl_raw_data[[#This Row],[Date Actioned]])-(tbl_raw_data[[#This Row],[Date Tagged]])</f>
        <v>6.9444444452528842E-3</v>
      </c>
      <c r="J5846" s="66">
        <f>HOUR(tbl_raw_data[[#This Row],[time_taken]])*60+MINUTE(tbl_raw_data[[#This Row],[time_taken]])+SECOND(tbl_raw_data[[#This Row],[time_taken]])/60</f>
        <v>10</v>
      </c>
      <c r="K5846" s="68">
        <f>DATE(YEAR(tbl_raw_data[[#This Row],[Date Actioned]]),MONTH(tbl_raw_data[[#This Row],[Date Actioned]]),DAY(tbl_raw_data[[#This Row],[Date Actioned]]))</f>
        <v>45167</v>
      </c>
      <c r="L5846" s="65" t="str">
        <f>UPPER(TEXT(tbl_raw_data[[#This Row],[updated_date]],"MMMM"))</f>
        <v>AUGUST</v>
      </c>
      <c r="M5846" s="65" t="str">
        <f>"WEEK "&amp;IF(ROUNDUP(DAY(tbl_raw_data[[#This Row],[updated_date]])/7,0)=5,4,ROUNDUP(DAY(tbl_raw_data[[#This Row],[updated_date]])/7,0))</f>
        <v>WEEK 4</v>
      </c>
      <c r="N5846" s="71" t="str">
        <f>UPPER(VLOOKUP(tbl_raw_data[[#This Row],[Analyst]],settings!$A$1:$B$15,2,0))</f>
        <v>NAVED</v>
      </c>
      <c r="O5846" s="71" t="str">
        <f>TRIM(UPPER(tbl_raw_data[[#This Row],[Outcome]]))</f>
        <v>APPROVE</v>
      </c>
      <c r="P5846" s="71" t="str">
        <f>TRIM(UPPER(tbl_raw_data[[#This Row],[Queue Name]]))</f>
        <v>CONSUMER EXISTING</v>
      </c>
      <c r="Q5846" s="71" t="str">
        <f>IF(tbl_raw_data[[#This Row],[time_taken_in_min]]&lt;=settings!$D$2,"SLA_MET","SLA_NOT_MET")</f>
        <v>SLA_MET</v>
      </c>
    </row>
    <row r="5847" spans="1:17" hidden="1" x14ac:dyDescent="0.3">
      <c r="A5847" s="45" t="s">
        <v>6810</v>
      </c>
      <c r="B5847" s="36">
        <v>45167.701840277776</v>
      </c>
      <c r="C5847" s="43">
        <v>45167.708784722221</v>
      </c>
      <c r="D5847" s="15" t="s">
        <v>10</v>
      </c>
      <c r="E5847" s="6" t="s">
        <v>11</v>
      </c>
      <c r="F5847" s="15" t="s">
        <v>19</v>
      </c>
      <c r="G5847" s="9" t="s">
        <v>15</v>
      </c>
      <c r="H5847" s="84" t="str">
        <f t="shared" si="91"/>
        <v>Reason Unknown</v>
      </c>
      <c r="I5847" s="63">
        <f>(tbl_raw_data[[#This Row],[Date Actioned]])-(tbl_raw_data[[#This Row],[Date Tagged]])</f>
        <v>6.9444444452528842E-3</v>
      </c>
      <c r="J5847" s="66">
        <f>HOUR(tbl_raw_data[[#This Row],[time_taken]])*60+MINUTE(tbl_raw_data[[#This Row],[time_taken]])+SECOND(tbl_raw_data[[#This Row],[time_taken]])/60</f>
        <v>10</v>
      </c>
      <c r="K5847" s="68">
        <f>DATE(YEAR(tbl_raw_data[[#This Row],[Date Actioned]]),MONTH(tbl_raw_data[[#This Row],[Date Actioned]]),DAY(tbl_raw_data[[#This Row],[Date Actioned]]))</f>
        <v>45167</v>
      </c>
      <c r="L5847" s="65" t="str">
        <f>UPPER(TEXT(tbl_raw_data[[#This Row],[updated_date]],"MMMM"))</f>
        <v>AUGUST</v>
      </c>
      <c r="M5847" s="65" t="str">
        <f>"WEEK "&amp;IF(ROUNDUP(DAY(tbl_raw_data[[#This Row],[updated_date]])/7,0)=5,4,ROUNDUP(DAY(tbl_raw_data[[#This Row],[updated_date]])/7,0))</f>
        <v>WEEK 4</v>
      </c>
      <c r="N5847" s="71" t="str">
        <f>UPPER(VLOOKUP(tbl_raw_data[[#This Row],[Analyst]],settings!$A$1:$B$15,2,0))</f>
        <v>NAVED</v>
      </c>
      <c r="O5847" s="71" t="str">
        <f>TRIM(UPPER(tbl_raw_data[[#This Row],[Outcome]]))</f>
        <v>APPROVE</v>
      </c>
      <c r="P5847" s="71" t="str">
        <f>TRIM(UPPER(tbl_raw_data[[#This Row],[Queue Name]]))</f>
        <v>CONSUMER EXISTING</v>
      </c>
      <c r="Q5847" s="71" t="str">
        <f>IF(tbl_raw_data[[#This Row],[time_taken_in_min]]&lt;=settings!$D$2,"SLA_MET","SLA_NOT_MET")</f>
        <v>SLA_MET</v>
      </c>
    </row>
    <row r="5848" spans="1:17" x14ac:dyDescent="0.3">
      <c r="A5848" s="45" t="s">
        <v>6811</v>
      </c>
      <c r="B5848" s="36">
        <v>45167.482905092591</v>
      </c>
      <c r="C5848" s="43">
        <v>45167.489849537036</v>
      </c>
      <c r="D5848" s="15" t="s">
        <v>47</v>
      </c>
      <c r="E5848" s="6" t="s">
        <v>11</v>
      </c>
      <c r="F5848" s="15" t="s">
        <v>21</v>
      </c>
      <c r="G5848" s="9" t="s">
        <v>183</v>
      </c>
      <c r="H5848" s="84" t="str">
        <f t="shared" si="91"/>
        <v>Incomplete Details</v>
      </c>
      <c r="I5848" s="63">
        <f>(tbl_raw_data[[#This Row],[Date Actioned]])-(tbl_raw_data[[#This Row],[Date Tagged]])</f>
        <v>6.9444444452528842E-3</v>
      </c>
      <c r="J5848" s="66">
        <f>HOUR(tbl_raw_data[[#This Row],[time_taken]])*60+MINUTE(tbl_raw_data[[#This Row],[time_taken]])+SECOND(tbl_raw_data[[#This Row],[time_taken]])/60</f>
        <v>10</v>
      </c>
      <c r="K5848" s="68">
        <f>DATE(YEAR(tbl_raw_data[[#This Row],[Date Actioned]]),MONTH(tbl_raw_data[[#This Row],[Date Actioned]]),DAY(tbl_raw_data[[#This Row],[Date Actioned]]))</f>
        <v>45167</v>
      </c>
      <c r="L5848" s="65" t="str">
        <f>UPPER(TEXT(tbl_raw_data[[#This Row],[updated_date]],"MMMM"))</f>
        <v>AUGUST</v>
      </c>
      <c r="M5848" s="65" t="str">
        <f>"WEEK "&amp;IF(ROUNDUP(DAY(tbl_raw_data[[#This Row],[updated_date]])/7,0)=5,4,ROUNDUP(DAY(tbl_raw_data[[#This Row],[updated_date]])/7,0))</f>
        <v>WEEK 4</v>
      </c>
      <c r="N5848" s="71" t="str">
        <f>UPPER(VLOOKUP(tbl_raw_data[[#This Row],[Analyst]],settings!$A$1:$B$15,2,0))</f>
        <v>SHAHID</v>
      </c>
      <c r="O5848" s="71" t="str">
        <f>TRIM(UPPER(tbl_raw_data[[#This Row],[Outcome]]))</f>
        <v>WITHDRAW</v>
      </c>
      <c r="P5848" s="71" t="str">
        <f>TRIM(UPPER(tbl_raw_data[[#This Row],[Queue Name]]))</f>
        <v>CONSUMER EXISTING</v>
      </c>
      <c r="Q5848" s="71" t="str">
        <f>IF(tbl_raw_data[[#This Row],[time_taken_in_min]]&lt;=settings!$D$2,"SLA_MET","SLA_NOT_MET")</f>
        <v>SLA_MET</v>
      </c>
    </row>
    <row r="5849" spans="1:17" hidden="1" x14ac:dyDescent="0.3">
      <c r="A5849" s="45" t="s">
        <v>6812</v>
      </c>
      <c r="B5849" s="36">
        <v>45167.540393518517</v>
      </c>
      <c r="C5849" s="43">
        <v>45167.547268518516</v>
      </c>
      <c r="D5849" s="15" t="s">
        <v>10</v>
      </c>
      <c r="E5849" s="6" t="s">
        <v>18</v>
      </c>
      <c r="F5849" s="15" t="s">
        <v>19</v>
      </c>
      <c r="G5849" s="9" t="s">
        <v>15</v>
      </c>
      <c r="H5849" s="84" t="str">
        <f t="shared" si="91"/>
        <v>Reason Unknown</v>
      </c>
      <c r="I5849" s="63">
        <f>(tbl_raw_data[[#This Row],[Date Actioned]])-(tbl_raw_data[[#This Row],[Date Tagged]])</f>
        <v>6.8749999991268851E-3</v>
      </c>
      <c r="J5849" s="66">
        <f>HOUR(tbl_raw_data[[#This Row],[time_taken]])*60+MINUTE(tbl_raw_data[[#This Row],[time_taken]])+SECOND(tbl_raw_data[[#This Row],[time_taken]])/60</f>
        <v>9.9</v>
      </c>
      <c r="K5849" s="68">
        <f>DATE(YEAR(tbl_raw_data[[#This Row],[Date Actioned]]),MONTH(tbl_raw_data[[#This Row],[Date Actioned]]),DAY(tbl_raw_data[[#This Row],[Date Actioned]]))</f>
        <v>45167</v>
      </c>
      <c r="L5849" s="65" t="str">
        <f>UPPER(TEXT(tbl_raw_data[[#This Row],[updated_date]],"MMMM"))</f>
        <v>AUGUST</v>
      </c>
      <c r="M5849" s="65" t="str">
        <f>"WEEK "&amp;IF(ROUNDUP(DAY(tbl_raw_data[[#This Row],[updated_date]])/7,0)=5,4,ROUNDUP(DAY(tbl_raw_data[[#This Row],[updated_date]])/7,0))</f>
        <v>WEEK 4</v>
      </c>
      <c r="N5849" s="71" t="str">
        <f>UPPER(VLOOKUP(tbl_raw_data[[#This Row],[Analyst]],settings!$A$1:$B$15,2,0))</f>
        <v>NAVED</v>
      </c>
      <c r="O5849" s="71" t="str">
        <f>TRIM(UPPER(tbl_raw_data[[#This Row],[Outcome]]))</f>
        <v>APPROVE</v>
      </c>
      <c r="P5849" s="71" t="str">
        <f>TRIM(UPPER(tbl_raw_data[[#This Row],[Queue Name]]))</f>
        <v>CONSUMER PRE BUREAU</v>
      </c>
      <c r="Q5849" s="71" t="str">
        <f>IF(tbl_raw_data[[#This Row],[time_taken_in_min]]&lt;=settings!$D$2,"SLA_MET","SLA_NOT_MET")</f>
        <v>SLA_MET</v>
      </c>
    </row>
    <row r="5850" spans="1:17" hidden="1" x14ac:dyDescent="0.3">
      <c r="A5850" s="45" t="s">
        <v>6813</v>
      </c>
      <c r="B5850" s="36">
        <v>45167.510520833333</v>
      </c>
      <c r="C5850" s="43">
        <v>45167.51734953704</v>
      </c>
      <c r="D5850" s="15" t="s">
        <v>10</v>
      </c>
      <c r="E5850" s="6" t="s">
        <v>18</v>
      </c>
      <c r="F5850" s="15" t="s">
        <v>24</v>
      </c>
      <c r="G5850" s="9" t="s">
        <v>26</v>
      </c>
      <c r="H5850" s="84" t="str">
        <f t="shared" si="91"/>
        <v>Reason Unknown</v>
      </c>
      <c r="I5850" s="63">
        <f>(tbl_raw_data[[#This Row],[Date Actioned]])-(tbl_raw_data[[#This Row],[Date Tagged]])</f>
        <v>6.8287037065601908E-3</v>
      </c>
      <c r="J5850" s="66">
        <f>HOUR(tbl_raw_data[[#This Row],[time_taken]])*60+MINUTE(tbl_raw_data[[#This Row],[time_taken]])+SECOND(tbl_raw_data[[#This Row],[time_taken]])/60</f>
        <v>9.8333333333333339</v>
      </c>
      <c r="K5850" s="68">
        <f>DATE(YEAR(tbl_raw_data[[#This Row],[Date Actioned]]),MONTH(tbl_raw_data[[#This Row],[Date Actioned]]),DAY(tbl_raw_data[[#This Row],[Date Actioned]]))</f>
        <v>45167</v>
      </c>
      <c r="L5850" s="65" t="str">
        <f>UPPER(TEXT(tbl_raw_data[[#This Row],[updated_date]],"MMMM"))</f>
        <v>AUGUST</v>
      </c>
      <c r="M5850" s="65" t="str">
        <f>"WEEK "&amp;IF(ROUNDUP(DAY(tbl_raw_data[[#This Row],[updated_date]])/7,0)=5,4,ROUNDUP(DAY(tbl_raw_data[[#This Row],[updated_date]])/7,0))</f>
        <v>WEEK 4</v>
      </c>
      <c r="N5850" s="71" t="str">
        <f>UPPER(VLOOKUP(tbl_raw_data[[#This Row],[Analyst]],settings!$A$1:$B$15,2,0))</f>
        <v>SAM</v>
      </c>
      <c r="O5850" s="71" t="str">
        <f>TRIM(UPPER(tbl_raw_data[[#This Row],[Outcome]]))</f>
        <v>APPROVE</v>
      </c>
      <c r="P5850" s="71" t="str">
        <f>TRIM(UPPER(tbl_raw_data[[#This Row],[Queue Name]]))</f>
        <v>CONSUMER PRE BUREAU</v>
      </c>
      <c r="Q5850" s="71" t="str">
        <f>IF(tbl_raw_data[[#This Row],[time_taken_in_min]]&lt;=settings!$D$2,"SLA_MET","SLA_NOT_MET")</f>
        <v>SLA_MET</v>
      </c>
    </row>
    <row r="5851" spans="1:17" hidden="1" x14ac:dyDescent="0.3">
      <c r="A5851" s="45" t="s">
        <v>6814</v>
      </c>
      <c r="B5851" s="36">
        <v>45167.484317129631</v>
      </c>
      <c r="C5851" s="43">
        <v>45167.49114583333</v>
      </c>
      <c r="D5851" s="15" t="s">
        <v>10</v>
      </c>
      <c r="E5851" s="6" t="s">
        <v>11</v>
      </c>
      <c r="F5851" s="15" t="s">
        <v>19</v>
      </c>
      <c r="G5851" s="9" t="s">
        <v>26</v>
      </c>
      <c r="H5851" s="84" t="str">
        <f t="shared" si="91"/>
        <v>Reason Unknown</v>
      </c>
      <c r="I5851" s="63">
        <f>(tbl_raw_data[[#This Row],[Date Actioned]])-(tbl_raw_data[[#This Row],[Date Tagged]])</f>
        <v>6.8287036992842332E-3</v>
      </c>
      <c r="J5851" s="66">
        <f>HOUR(tbl_raw_data[[#This Row],[time_taken]])*60+MINUTE(tbl_raw_data[[#This Row],[time_taken]])+SECOND(tbl_raw_data[[#This Row],[time_taken]])/60</f>
        <v>9.8333333333333339</v>
      </c>
      <c r="K5851" s="68">
        <f>DATE(YEAR(tbl_raw_data[[#This Row],[Date Actioned]]),MONTH(tbl_raw_data[[#This Row],[Date Actioned]]),DAY(tbl_raw_data[[#This Row],[Date Actioned]]))</f>
        <v>45167</v>
      </c>
      <c r="L5851" s="65" t="str">
        <f>UPPER(TEXT(tbl_raw_data[[#This Row],[updated_date]],"MMMM"))</f>
        <v>AUGUST</v>
      </c>
      <c r="M5851" s="65" t="str">
        <f>"WEEK "&amp;IF(ROUNDUP(DAY(tbl_raw_data[[#This Row],[updated_date]])/7,0)=5,4,ROUNDUP(DAY(tbl_raw_data[[#This Row],[updated_date]])/7,0))</f>
        <v>WEEK 4</v>
      </c>
      <c r="N5851" s="71" t="str">
        <f>UPPER(VLOOKUP(tbl_raw_data[[#This Row],[Analyst]],settings!$A$1:$B$15,2,0))</f>
        <v>NAVED</v>
      </c>
      <c r="O5851" s="71" t="str">
        <f>TRIM(UPPER(tbl_raw_data[[#This Row],[Outcome]]))</f>
        <v>APPROVE</v>
      </c>
      <c r="P5851" s="71" t="str">
        <f>TRIM(UPPER(tbl_raw_data[[#This Row],[Queue Name]]))</f>
        <v>CONSUMER EXISTING</v>
      </c>
      <c r="Q5851" s="71" t="str">
        <f>IF(tbl_raw_data[[#This Row],[time_taken_in_min]]&lt;=settings!$D$2,"SLA_MET","SLA_NOT_MET")</f>
        <v>SLA_MET</v>
      </c>
    </row>
    <row r="5852" spans="1:17" hidden="1" x14ac:dyDescent="0.3">
      <c r="A5852" s="45" t="s">
        <v>6815</v>
      </c>
      <c r="B5852" s="36">
        <v>45167.70548611111</v>
      </c>
      <c r="C5852" s="43">
        <v>45167.71230324074</v>
      </c>
      <c r="D5852" s="15" t="s">
        <v>10</v>
      </c>
      <c r="E5852" s="6" t="s">
        <v>8</v>
      </c>
      <c r="F5852" s="15" t="s">
        <v>25</v>
      </c>
      <c r="G5852" s="9" t="s">
        <v>23</v>
      </c>
      <c r="H5852" s="84" t="str">
        <f t="shared" si="91"/>
        <v>Reason Unknown</v>
      </c>
      <c r="I5852" s="63">
        <f>(tbl_raw_data[[#This Row],[Date Actioned]])-(tbl_raw_data[[#This Row],[Date Tagged]])</f>
        <v>6.8171296297805384E-3</v>
      </c>
      <c r="J5852" s="66">
        <f>HOUR(tbl_raw_data[[#This Row],[time_taken]])*60+MINUTE(tbl_raw_data[[#This Row],[time_taken]])+SECOND(tbl_raw_data[[#This Row],[time_taken]])/60</f>
        <v>9.8166666666666664</v>
      </c>
      <c r="K5852" s="68">
        <f>DATE(YEAR(tbl_raw_data[[#This Row],[Date Actioned]]),MONTH(tbl_raw_data[[#This Row],[Date Actioned]]),DAY(tbl_raw_data[[#This Row],[Date Actioned]]))</f>
        <v>45167</v>
      </c>
      <c r="L5852" s="65" t="str">
        <f>UPPER(TEXT(tbl_raw_data[[#This Row],[updated_date]],"MMMM"))</f>
        <v>AUGUST</v>
      </c>
      <c r="M5852" s="65" t="str">
        <f>"WEEK "&amp;IF(ROUNDUP(DAY(tbl_raw_data[[#This Row],[updated_date]])/7,0)=5,4,ROUNDUP(DAY(tbl_raw_data[[#This Row],[updated_date]])/7,0))</f>
        <v>WEEK 4</v>
      </c>
      <c r="N5852" s="71" t="str">
        <f>UPPER(VLOOKUP(tbl_raw_data[[#This Row],[Analyst]],settings!$A$1:$B$15,2,0))</f>
        <v>ASIF</v>
      </c>
      <c r="O5852" s="71" t="str">
        <f>TRIM(UPPER(tbl_raw_data[[#This Row],[Outcome]]))</f>
        <v>APPROVE</v>
      </c>
      <c r="P5852" s="71" t="str">
        <f>TRIM(UPPER(tbl_raw_data[[#This Row],[Queue Name]]))</f>
        <v>CONSUMER POST BUREAU</v>
      </c>
      <c r="Q5852" s="71" t="str">
        <f>IF(tbl_raw_data[[#This Row],[time_taken_in_min]]&lt;=settings!$D$2,"SLA_MET","SLA_NOT_MET")</f>
        <v>SLA_MET</v>
      </c>
    </row>
    <row r="5853" spans="1:17" x14ac:dyDescent="0.3">
      <c r="A5853" s="45" t="s">
        <v>6816</v>
      </c>
      <c r="B5853" s="36">
        <v>45167.611956018518</v>
      </c>
      <c r="C5853" s="43">
        <v>45167.618773148148</v>
      </c>
      <c r="D5853" s="15" t="s">
        <v>47</v>
      </c>
      <c r="E5853" s="6" t="s">
        <v>18</v>
      </c>
      <c r="F5853" s="15" t="s">
        <v>24</v>
      </c>
      <c r="G5853" s="9" t="s">
        <v>199</v>
      </c>
      <c r="H5853" s="84" t="str">
        <f t="shared" si="91"/>
        <v>Incomplete Details</v>
      </c>
      <c r="I5853" s="63">
        <f>(tbl_raw_data[[#This Row],[Date Actioned]])-(tbl_raw_data[[#This Row],[Date Tagged]])</f>
        <v>6.8171296297805384E-3</v>
      </c>
      <c r="J5853" s="66">
        <f>HOUR(tbl_raw_data[[#This Row],[time_taken]])*60+MINUTE(tbl_raw_data[[#This Row],[time_taken]])+SECOND(tbl_raw_data[[#This Row],[time_taken]])/60</f>
        <v>9.8166666666666664</v>
      </c>
      <c r="K5853" s="68">
        <f>DATE(YEAR(tbl_raw_data[[#This Row],[Date Actioned]]),MONTH(tbl_raw_data[[#This Row],[Date Actioned]]),DAY(tbl_raw_data[[#This Row],[Date Actioned]]))</f>
        <v>45167</v>
      </c>
      <c r="L5853" s="65" t="str">
        <f>UPPER(TEXT(tbl_raw_data[[#This Row],[updated_date]],"MMMM"))</f>
        <v>AUGUST</v>
      </c>
      <c r="M5853" s="65" t="str">
        <f>"WEEK "&amp;IF(ROUNDUP(DAY(tbl_raw_data[[#This Row],[updated_date]])/7,0)=5,4,ROUNDUP(DAY(tbl_raw_data[[#This Row],[updated_date]])/7,0))</f>
        <v>WEEK 4</v>
      </c>
      <c r="N5853" s="71" t="str">
        <f>UPPER(VLOOKUP(tbl_raw_data[[#This Row],[Analyst]],settings!$A$1:$B$15,2,0))</f>
        <v>SAM</v>
      </c>
      <c r="O5853" s="71" t="str">
        <f>TRIM(UPPER(tbl_raw_data[[#This Row],[Outcome]]))</f>
        <v>WITHDRAW</v>
      </c>
      <c r="P5853" s="71" t="str">
        <f>TRIM(UPPER(tbl_raw_data[[#This Row],[Queue Name]]))</f>
        <v>CONSUMER PRE BUREAU</v>
      </c>
      <c r="Q5853" s="71" t="str">
        <f>IF(tbl_raw_data[[#This Row],[time_taken_in_min]]&lt;=settings!$D$2,"SLA_MET","SLA_NOT_MET")</f>
        <v>SLA_MET</v>
      </c>
    </row>
    <row r="5854" spans="1:17" hidden="1" x14ac:dyDescent="0.3">
      <c r="A5854" s="45" t="s">
        <v>6817</v>
      </c>
      <c r="B5854" s="36">
        <v>45167.48636574074</v>
      </c>
      <c r="C5854" s="43">
        <v>45167.493148148147</v>
      </c>
      <c r="D5854" s="15" t="s">
        <v>15</v>
      </c>
      <c r="E5854" s="6" t="s">
        <v>8</v>
      </c>
      <c r="F5854" s="15" t="s">
        <v>114</v>
      </c>
      <c r="G5854" s="9"/>
      <c r="H5854" s="84" t="str">
        <f t="shared" si="91"/>
        <v>Reason Unknown</v>
      </c>
      <c r="I5854" s="63">
        <f>(tbl_raw_data[[#This Row],[Date Actioned]])-(tbl_raw_data[[#This Row],[Date Tagged]])</f>
        <v>6.7824074067175388E-3</v>
      </c>
      <c r="J5854" s="66">
        <f>HOUR(tbl_raw_data[[#This Row],[time_taken]])*60+MINUTE(tbl_raw_data[[#This Row],[time_taken]])+SECOND(tbl_raw_data[[#This Row],[time_taken]])/60</f>
        <v>9.7666666666666675</v>
      </c>
      <c r="K5854" s="68">
        <f>DATE(YEAR(tbl_raw_data[[#This Row],[Date Actioned]]),MONTH(tbl_raw_data[[#This Row],[Date Actioned]]),DAY(tbl_raw_data[[#This Row],[Date Actioned]]))</f>
        <v>45167</v>
      </c>
      <c r="L5854" s="65" t="str">
        <f>UPPER(TEXT(tbl_raw_data[[#This Row],[updated_date]],"MMMM"))</f>
        <v>AUGUST</v>
      </c>
      <c r="M5854" s="65" t="str">
        <f>"WEEK "&amp;IF(ROUNDUP(DAY(tbl_raw_data[[#This Row],[updated_date]])/7,0)=5,4,ROUNDUP(DAY(tbl_raw_data[[#This Row],[updated_date]])/7,0))</f>
        <v>WEEK 4</v>
      </c>
      <c r="N5854" s="71" t="str">
        <f>UPPER(VLOOKUP(tbl_raw_data[[#This Row],[Analyst]],settings!$A$1:$B$15,2,0))</f>
        <v>FARDIN</v>
      </c>
      <c r="O5854" s="71" t="str">
        <f>TRIM(UPPER(tbl_raw_data[[#This Row],[Outcome]]))</f>
        <v>APPROVE</v>
      </c>
      <c r="P5854" s="71" t="str">
        <f>TRIM(UPPER(tbl_raw_data[[#This Row],[Queue Name]]))</f>
        <v>CONSUMER POST BUREAU</v>
      </c>
      <c r="Q5854" s="71" t="str">
        <f>IF(tbl_raw_data[[#This Row],[time_taken_in_min]]&lt;=settings!$D$2,"SLA_MET","SLA_NOT_MET")</f>
        <v>SLA_MET</v>
      </c>
    </row>
    <row r="5855" spans="1:17" hidden="1" x14ac:dyDescent="0.3">
      <c r="A5855" s="45" t="s">
        <v>6818</v>
      </c>
      <c r="B5855" s="36">
        <v>45167.515729166669</v>
      </c>
      <c r="C5855" s="43">
        <v>45167.522349537037</v>
      </c>
      <c r="D5855" s="15" t="s">
        <v>10</v>
      </c>
      <c r="E5855" s="6" t="s">
        <v>11</v>
      </c>
      <c r="F5855" s="15" t="s">
        <v>21</v>
      </c>
      <c r="G5855" s="9" t="s">
        <v>23</v>
      </c>
      <c r="H5855" s="84" t="str">
        <f t="shared" si="91"/>
        <v>Reason Unknown</v>
      </c>
      <c r="I5855" s="63">
        <f>(tbl_raw_data[[#This Row],[Date Actioned]])-(tbl_raw_data[[#This Row],[Date Tagged]])</f>
        <v>6.6203703681821935E-3</v>
      </c>
      <c r="J5855" s="66">
        <f>HOUR(tbl_raw_data[[#This Row],[time_taken]])*60+MINUTE(tbl_raw_data[[#This Row],[time_taken]])+SECOND(tbl_raw_data[[#This Row],[time_taken]])/60</f>
        <v>9.5333333333333332</v>
      </c>
      <c r="K5855" s="68">
        <f>DATE(YEAR(tbl_raw_data[[#This Row],[Date Actioned]]),MONTH(tbl_raw_data[[#This Row],[Date Actioned]]),DAY(tbl_raw_data[[#This Row],[Date Actioned]]))</f>
        <v>45167</v>
      </c>
      <c r="L5855" s="65" t="str">
        <f>UPPER(TEXT(tbl_raw_data[[#This Row],[updated_date]],"MMMM"))</f>
        <v>AUGUST</v>
      </c>
      <c r="M5855" s="65" t="str">
        <f>"WEEK "&amp;IF(ROUNDUP(DAY(tbl_raw_data[[#This Row],[updated_date]])/7,0)=5,4,ROUNDUP(DAY(tbl_raw_data[[#This Row],[updated_date]])/7,0))</f>
        <v>WEEK 4</v>
      </c>
      <c r="N5855" s="71" t="str">
        <f>UPPER(VLOOKUP(tbl_raw_data[[#This Row],[Analyst]],settings!$A$1:$B$15,2,0))</f>
        <v>SHAHID</v>
      </c>
      <c r="O5855" s="71" t="str">
        <f>TRIM(UPPER(tbl_raw_data[[#This Row],[Outcome]]))</f>
        <v>APPROVE</v>
      </c>
      <c r="P5855" s="71" t="str">
        <f>TRIM(UPPER(tbl_raw_data[[#This Row],[Queue Name]]))</f>
        <v>CONSUMER EXISTING</v>
      </c>
      <c r="Q5855" s="71" t="str">
        <f>IF(tbl_raw_data[[#This Row],[time_taken_in_min]]&lt;=settings!$D$2,"SLA_MET","SLA_NOT_MET")</f>
        <v>SLA_MET</v>
      </c>
    </row>
    <row r="5856" spans="1:17" x14ac:dyDescent="0.3">
      <c r="A5856" s="45" t="s">
        <v>6819</v>
      </c>
      <c r="B5856" s="36">
        <v>45167.701053240744</v>
      </c>
      <c r="C5856" s="43">
        <v>45167.707650462966</v>
      </c>
      <c r="D5856" s="15" t="s">
        <v>33</v>
      </c>
      <c r="E5856" s="6" t="s">
        <v>18</v>
      </c>
      <c r="F5856" s="15" t="s">
        <v>12</v>
      </c>
      <c r="G5856" s="9" t="s">
        <v>128</v>
      </c>
      <c r="H5856" s="84" t="str">
        <f t="shared" si="91"/>
        <v>Reason Unknown</v>
      </c>
      <c r="I5856" s="63">
        <f>(tbl_raw_data[[#This Row],[Date Actioned]])-(tbl_raw_data[[#This Row],[Date Tagged]])</f>
        <v>6.5972222218988463E-3</v>
      </c>
      <c r="J5856" s="66">
        <f>HOUR(tbl_raw_data[[#This Row],[time_taken]])*60+MINUTE(tbl_raw_data[[#This Row],[time_taken]])+SECOND(tbl_raw_data[[#This Row],[time_taken]])/60</f>
        <v>9.5</v>
      </c>
      <c r="K5856" s="68">
        <f>DATE(YEAR(tbl_raw_data[[#This Row],[Date Actioned]]),MONTH(tbl_raw_data[[#This Row],[Date Actioned]]),DAY(tbl_raw_data[[#This Row],[Date Actioned]]))</f>
        <v>45167</v>
      </c>
      <c r="L5856" s="65" t="str">
        <f>UPPER(TEXT(tbl_raw_data[[#This Row],[updated_date]],"MMMM"))</f>
        <v>AUGUST</v>
      </c>
      <c r="M5856" s="65" t="str">
        <f>"WEEK "&amp;IF(ROUNDUP(DAY(tbl_raw_data[[#This Row],[updated_date]])/7,0)=5,4,ROUNDUP(DAY(tbl_raw_data[[#This Row],[updated_date]])/7,0))</f>
        <v>WEEK 4</v>
      </c>
      <c r="N5856" s="71" t="str">
        <f>UPPER(VLOOKUP(tbl_raw_data[[#This Row],[Analyst]],settings!$A$1:$B$15,2,0))</f>
        <v>NITESH</v>
      </c>
      <c r="O5856" s="71" t="str">
        <f>TRIM(UPPER(tbl_raw_data[[#This Row],[Outcome]]))</f>
        <v>DECLINE</v>
      </c>
      <c r="P5856" s="71" t="str">
        <f>TRIM(UPPER(tbl_raw_data[[#This Row],[Queue Name]]))</f>
        <v>CONSUMER PRE BUREAU</v>
      </c>
      <c r="Q5856" s="71" t="str">
        <f>IF(tbl_raw_data[[#This Row],[time_taken_in_min]]&lt;=settings!$D$2,"SLA_MET","SLA_NOT_MET")</f>
        <v>SLA_MET</v>
      </c>
    </row>
    <row r="5857" spans="1:17" hidden="1" x14ac:dyDescent="0.3">
      <c r="A5857" s="45" t="s">
        <v>6820</v>
      </c>
      <c r="B5857" s="36">
        <v>45167.545057870368</v>
      </c>
      <c r="C5857" s="43">
        <v>45167.551574074074</v>
      </c>
      <c r="D5857" s="15" t="s">
        <v>10</v>
      </c>
      <c r="E5857" s="6" t="s">
        <v>11</v>
      </c>
      <c r="F5857" s="15" t="s">
        <v>25</v>
      </c>
      <c r="G5857" s="9" t="s">
        <v>26</v>
      </c>
      <c r="H5857" s="84" t="str">
        <f t="shared" si="91"/>
        <v>Reason Unknown</v>
      </c>
      <c r="I5857" s="63">
        <f>(tbl_raw_data[[#This Row],[Date Actioned]])-(tbl_raw_data[[#This Row],[Date Tagged]])</f>
        <v>6.5162037062691525E-3</v>
      </c>
      <c r="J5857" s="66">
        <f>HOUR(tbl_raw_data[[#This Row],[time_taken]])*60+MINUTE(tbl_raw_data[[#This Row],[time_taken]])+SECOND(tbl_raw_data[[#This Row],[time_taken]])/60</f>
        <v>9.3833333333333329</v>
      </c>
      <c r="K5857" s="68">
        <f>DATE(YEAR(tbl_raw_data[[#This Row],[Date Actioned]]),MONTH(tbl_raw_data[[#This Row],[Date Actioned]]),DAY(tbl_raw_data[[#This Row],[Date Actioned]]))</f>
        <v>45167</v>
      </c>
      <c r="L5857" s="65" t="str">
        <f>UPPER(TEXT(tbl_raw_data[[#This Row],[updated_date]],"MMMM"))</f>
        <v>AUGUST</v>
      </c>
      <c r="M5857" s="65" t="str">
        <f>"WEEK "&amp;IF(ROUNDUP(DAY(tbl_raw_data[[#This Row],[updated_date]])/7,0)=5,4,ROUNDUP(DAY(tbl_raw_data[[#This Row],[updated_date]])/7,0))</f>
        <v>WEEK 4</v>
      </c>
      <c r="N5857" s="71" t="str">
        <f>UPPER(VLOOKUP(tbl_raw_data[[#This Row],[Analyst]],settings!$A$1:$B$15,2,0))</f>
        <v>ASIF</v>
      </c>
      <c r="O5857" s="71" t="str">
        <f>TRIM(UPPER(tbl_raw_data[[#This Row],[Outcome]]))</f>
        <v>APPROVE</v>
      </c>
      <c r="P5857" s="71" t="str">
        <f>TRIM(UPPER(tbl_raw_data[[#This Row],[Queue Name]]))</f>
        <v>CONSUMER EXISTING</v>
      </c>
      <c r="Q5857" s="71" t="str">
        <f>IF(tbl_raw_data[[#This Row],[time_taken_in_min]]&lt;=settings!$D$2,"SLA_MET","SLA_NOT_MET")</f>
        <v>SLA_MET</v>
      </c>
    </row>
    <row r="5858" spans="1:17" hidden="1" x14ac:dyDescent="0.3">
      <c r="A5858" s="45" t="s">
        <v>6821</v>
      </c>
      <c r="B5858" s="36">
        <v>45167.671550925923</v>
      </c>
      <c r="C5858" s="43">
        <v>45167.677870370368</v>
      </c>
      <c r="D5858" s="15" t="s">
        <v>10</v>
      </c>
      <c r="E5858" s="6" t="s">
        <v>11</v>
      </c>
      <c r="F5858" s="15" t="s">
        <v>19</v>
      </c>
      <c r="G5858" s="9" t="s">
        <v>15</v>
      </c>
      <c r="H5858" s="84" t="str">
        <f t="shared" si="91"/>
        <v>Reason Unknown</v>
      </c>
      <c r="I5858" s="63">
        <f>(tbl_raw_data[[#This Row],[Date Actioned]])-(tbl_raw_data[[#This Row],[Date Tagged]])</f>
        <v>6.3194444446708076E-3</v>
      </c>
      <c r="J5858" s="66">
        <f>HOUR(tbl_raw_data[[#This Row],[time_taken]])*60+MINUTE(tbl_raw_data[[#This Row],[time_taken]])+SECOND(tbl_raw_data[[#This Row],[time_taken]])/60</f>
        <v>9.1</v>
      </c>
      <c r="K5858" s="68">
        <f>DATE(YEAR(tbl_raw_data[[#This Row],[Date Actioned]]),MONTH(tbl_raw_data[[#This Row],[Date Actioned]]),DAY(tbl_raw_data[[#This Row],[Date Actioned]]))</f>
        <v>45167</v>
      </c>
      <c r="L5858" s="65" t="str">
        <f>UPPER(TEXT(tbl_raw_data[[#This Row],[updated_date]],"MMMM"))</f>
        <v>AUGUST</v>
      </c>
      <c r="M5858" s="65" t="str">
        <f>"WEEK "&amp;IF(ROUNDUP(DAY(tbl_raw_data[[#This Row],[updated_date]])/7,0)=5,4,ROUNDUP(DAY(tbl_raw_data[[#This Row],[updated_date]])/7,0))</f>
        <v>WEEK 4</v>
      </c>
      <c r="N5858" s="71" t="str">
        <f>UPPER(VLOOKUP(tbl_raw_data[[#This Row],[Analyst]],settings!$A$1:$B$15,2,0))</f>
        <v>NAVED</v>
      </c>
      <c r="O5858" s="71" t="str">
        <f>TRIM(UPPER(tbl_raw_data[[#This Row],[Outcome]]))</f>
        <v>APPROVE</v>
      </c>
      <c r="P5858" s="71" t="str">
        <f>TRIM(UPPER(tbl_raw_data[[#This Row],[Queue Name]]))</f>
        <v>CONSUMER EXISTING</v>
      </c>
      <c r="Q5858" s="71" t="str">
        <f>IF(tbl_raw_data[[#This Row],[time_taken_in_min]]&lt;=settings!$D$2,"SLA_MET","SLA_NOT_MET")</f>
        <v>SLA_MET</v>
      </c>
    </row>
    <row r="5859" spans="1:17" hidden="1" x14ac:dyDescent="0.3">
      <c r="A5859" s="45" t="s">
        <v>6822</v>
      </c>
      <c r="B5859" s="36">
        <v>45167.577337962961</v>
      </c>
      <c r="C5859" s="43">
        <v>45167.583645833336</v>
      </c>
      <c r="D5859" s="15" t="s">
        <v>10</v>
      </c>
      <c r="E5859" s="6" t="s">
        <v>18</v>
      </c>
      <c r="F5859" s="15" t="s">
        <v>25</v>
      </c>
      <c r="G5859" s="9" t="s">
        <v>23</v>
      </c>
      <c r="H5859" s="84" t="str">
        <f t="shared" si="91"/>
        <v>Reason Unknown</v>
      </c>
      <c r="I5859" s="63">
        <f>(tbl_raw_data[[#This Row],[Date Actioned]])-(tbl_raw_data[[#This Row],[Date Tagged]])</f>
        <v>6.3078703751671128E-3</v>
      </c>
      <c r="J5859" s="66">
        <f>HOUR(tbl_raw_data[[#This Row],[time_taken]])*60+MINUTE(tbl_raw_data[[#This Row],[time_taken]])+SECOND(tbl_raw_data[[#This Row],[time_taken]])/60</f>
        <v>9.0833333333333339</v>
      </c>
      <c r="K5859" s="68">
        <f>DATE(YEAR(tbl_raw_data[[#This Row],[Date Actioned]]),MONTH(tbl_raw_data[[#This Row],[Date Actioned]]),DAY(tbl_raw_data[[#This Row],[Date Actioned]]))</f>
        <v>45167</v>
      </c>
      <c r="L5859" s="65" t="str">
        <f>UPPER(TEXT(tbl_raw_data[[#This Row],[updated_date]],"MMMM"))</f>
        <v>AUGUST</v>
      </c>
      <c r="M5859" s="65" t="str">
        <f>"WEEK "&amp;IF(ROUNDUP(DAY(tbl_raw_data[[#This Row],[updated_date]])/7,0)=5,4,ROUNDUP(DAY(tbl_raw_data[[#This Row],[updated_date]])/7,0))</f>
        <v>WEEK 4</v>
      </c>
      <c r="N5859" s="71" t="str">
        <f>UPPER(VLOOKUP(tbl_raw_data[[#This Row],[Analyst]],settings!$A$1:$B$15,2,0))</f>
        <v>ASIF</v>
      </c>
      <c r="O5859" s="71" t="str">
        <f>TRIM(UPPER(tbl_raw_data[[#This Row],[Outcome]]))</f>
        <v>APPROVE</v>
      </c>
      <c r="P5859" s="71" t="str">
        <f>TRIM(UPPER(tbl_raw_data[[#This Row],[Queue Name]]))</f>
        <v>CONSUMER PRE BUREAU</v>
      </c>
      <c r="Q5859" s="71" t="str">
        <f>IF(tbl_raw_data[[#This Row],[time_taken_in_min]]&lt;=settings!$D$2,"SLA_MET","SLA_NOT_MET")</f>
        <v>SLA_MET</v>
      </c>
    </row>
    <row r="5860" spans="1:17" hidden="1" x14ac:dyDescent="0.3">
      <c r="A5860" s="45" t="s">
        <v>6823</v>
      </c>
      <c r="B5860" s="36">
        <v>45167.617685185185</v>
      </c>
      <c r="C5860" s="43">
        <v>45167.623761574076</v>
      </c>
      <c r="D5860" s="15" t="s">
        <v>10</v>
      </c>
      <c r="E5860" s="6" t="s">
        <v>8</v>
      </c>
      <c r="F5860" s="15" t="s">
        <v>12</v>
      </c>
      <c r="G5860" s="9" t="s">
        <v>23</v>
      </c>
      <c r="H5860" s="84" t="str">
        <f t="shared" si="91"/>
        <v>Reason Unknown</v>
      </c>
      <c r="I5860" s="63">
        <f>(tbl_raw_data[[#This Row],[Date Actioned]])-(tbl_raw_data[[#This Row],[Date Tagged]])</f>
        <v>6.0763888905057684E-3</v>
      </c>
      <c r="J5860" s="66">
        <f>HOUR(tbl_raw_data[[#This Row],[time_taken]])*60+MINUTE(tbl_raw_data[[#This Row],[time_taken]])+SECOND(tbl_raw_data[[#This Row],[time_taken]])/60</f>
        <v>8.75</v>
      </c>
      <c r="K5860" s="68">
        <f>DATE(YEAR(tbl_raw_data[[#This Row],[Date Actioned]]),MONTH(tbl_raw_data[[#This Row],[Date Actioned]]),DAY(tbl_raw_data[[#This Row],[Date Actioned]]))</f>
        <v>45167</v>
      </c>
      <c r="L5860" s="65" t="str">
        <f>UPPER(TEXT(tbl_raw_data[[#This Row],[updated_date]],"MMMM"))</f>
        <v>AUGUST</v>
      </c>
      <c r="M5860" s="65" t="str">
        <f>"WEEK "&amp;IF(ROUNDUP(DAY(tbl_raw_data[[#This Row],[updated_date]])/7,0)=5,4,ROUNDUP(DAY(tbl_raw_data[[#This Row],[updated_date]])/7,0))</f>
        <v>WEEK 4</v>
      </c>
      <c r="N5860" s="71" t="str">
        <f>UPPER(VLOOKUP(tbl_raw_data[[#This Row],[Analyst]],settings!$A$1:$B$15,2,0))</f>
        <v>NITESH</v>
      </c>
      <c r="O5860" s="71" t="str">
        <f>TRIM(UPPER(tbl_raw_data[[#This Row],[Outcome]]))</f>
        <v>APPROVE</v>
      </c>
      <c r="P5860" s="71" t="str">
        <f>TRIM(UPPER(tbl_raw_data[[#This Row],[Queue Name]]))</f>
        <v>CONSUMER POST BUREAU</v>
      </c>
      <c r="Q5860" s="71" t="str">
        <f>IF(tbl_raw_data[[#This Row],[time_taken_in_min]]&lt;=settings!$D$2,"SLA_MET","SLA_NOT_MET")</f>
        <v>SLA_MET</v>
      </c>
    </row>
    <row r="5861" spans="1:17" hidden="1" x14ac:dyDescent="0.3">
      <c r="A5861" s="45" t="s">
        <v>6824</v>
      </c>
      <c r="B5861" s="36">
        <v>45167.472592592596</v>
      </c>
      <c r="C5861" s="43">
        <v>45167.478634259256</v>
      </c>
      <c r="D5861" s="15" t="s">
        <v>10</v>
      </c>
      <c r="E5861" s="6" t="s">
        <v>11</v>
      </c>
      <c r="F5861" s="15" t="s">
        <v>21</v>
      </c>
      <c r="G5861" s="9" t="s">
        <v>15</v>
      </c>
      <c r="H5861" s="84" t="str">
        <f t="shared" si="91"/>
        <v>Reason Unknown</v>
      </c>
      <c r="I5861" s="63">
        <f>(tbl_raw_data[[#This Row],[Date Actioned]])-(tbl_raw_data[[#This Row],[Date Tagged]])</f>
        <v>6.0416666601668112E-3</v>
      </c>
      <c r="J5861" s="66">
        <f>HOUR(tbl_raw_data[[#This Row],[time_taken]])*60+MINUTE(tbl_raw_data[[#This Row],[time_taken]])+SECOND(tbl_raw_data[[#This Row],[time_taken]])/60</f>
        <v>8.6999999999999993</v>
      </c>
      <c r="K5861" s="68">
        <f>DATE(YEAR(tbl_raw_data[[#This Row],[Date Actioned]]),MONTH(tbl_raw_data[[#This Row],[Date Actioned]]),DAY(tbl_raw_data[[#This Row],[Date Actioned]]))</f>
        <v>45167</v>
      </c>
      <c r="L5861" s="65" t="str">
        <f>UPPER(TEXT(tbl_raw_data[[#This Row],[updated_date]],"MMMM"))</f>
        <v>AUGUST</v>
      </c>
      <c r="M5861" s="65" t="str">
        <f>"WEEK "&amp;IF(ROUNDUP(DAY(tbl_raw_data[[#This Row],[updated_date]])/7,0)=5,4,ROUNDUP(DAY(tbl_raw_data[[#This Row],[updated_date]])/7,0))</f>
        <v>WEEK 4</v>
      </c>
      <c r="N5861" s="71" t="str">
        <f>UPPER(VLOOKUP(tbl_raw_data[[#This Row],[Analyst]],settings!$A$1:$B$15,2,0))</f>
        <v>SHAHID</v>
      </c>
      <c r="O5861" s="71" t="str">
        <f>TRIM(UPPER(tbl_raw_data[[#This Row],[Outcome]]))</f>
        <v>APPROVE</v>
      </c>
      <c r="P5861" s="71" t="str">
        <f>TRIM(UPPER(tbl_raw_data[[#This Row],[Queue Name]]))</f>
        <v>CONSUMER EXISTING</v>
      </c>
      <c r="Q5861" s="71" t="str">
        <f>IF(tbl_raw_data[[#This Row],[time_taken_in_min]]&lt;=settings!$D$2,"SLA_MET","SLA_NOT_MET")</f>
        <v>SLA_MET</v>
      </c>
    </row>
    <row r="5862" spans="1:17" hidden="1" x14ac:dyDescent="0.3">
      <c r="A5862" s="45" t="s">
        <v>6825</v>
      </c>
      <c r="B5862" s="36">
        <v>45167.590879629628</v>
      </c>
      <c r="C5862" s="43">
        <v>45167.596875000003</v>
      </c>
      <c r="D5862" s="15" t="s">
        <v>10</v>
      </c>
      <c r="E5862" s="6" t="s">
        <v>18</v>
      </c>
      <c r="F5862" s="15" t="s">
        <v>19</v>
      </c>
      <c r="G5862" s="9" t="s">
        <v>23</v>
      </c>
      <c r="H5862" s="84" t="str">
        <f t="shared" si="91"/>
        <v>Reason Unknown</v>
      </c>
      <c r="I5862" s="63">
        <f>(tbl_raw_data[[#This Row],[Date Actioned]])-(tbl_raw_data[[#This Row],[Date Tagged]])</f>
        <v>5.9953703748760745E-3</v>
      </c>
      <c r="J5862" s="66">
        <f>HOUR(tbl_raw_data[[#This Row],[time_taken]])*60+MINUTE(tbl_raw_data[[#This Row],[time_taken]])+SECOND(tbl_raw_data[[#This Row],[time_taken]])/60</f>
        <v>8.6333333333333329</v>
      </c>
      <c r="K5862" s="68">
        <f>DATE(YEAR(tbl_raw_data[[#This Row],[Date Actioned]]),MONTH(tbl_raw_data[[#This Row],[Date Actioned]]),DAY(tbl_raw_data[[#This Row],[Date Actioned]]))</f>
        <v>45167</v>
      </c>
      <c r="L5862" s="65" t="str">
        <f>UPPER(TEXT(tbl_raw_data[[#This Row],[updated_date]],"MMMM"))</f>
        <v>AUGUST</v>
      </c>
      <c r="M5862" s="65" t="str">
        <f>"WEEK "&amp;IF(ROUNDUP(DAY(tbl_raw_data[[#This Row],[updated_date]])/7,0)=5,4,ROUNDUP(DAY(tbl_raw_data[[#This Row],[updated_date]])/7,0))</f>
        <v>WEEK 4</v>
      </c>
      <c r="N5862" s="71" t="str">
        <f>UPPER(VLOOKUP(tbl_raw_data[[#This Row],[Analyst]],settings!$A$1:$B$15,2,0))</f>
        <v>NAVED</v>
      </c>
      <c r="O5862" s="71" t="str">
        <f>TRIM(UPPER(tbl_raw_data[[#This Row],[Outcome]]))</f>
        <v>APPROVE</v>
      </c>
      <c r="P5862" s="71" t="str">
        <f>TRIM(UPPER(tbl_raw_data[[#This Row],[Queue Name]]))</f>
        <v>CONSUMER PRE BUREAU</v>
      </c>
      <c r="Q5862" s="71" t="str">
        <f>IF(tbl_raw_data[[#This Row],[time_taken_in_min]]&lt;=settings!$D$2,"SLA_MET","SLA_NOT_MET")</f>
        <v>SLA_MET</v>
      </c>
    </row>
    <row r="5863" spans="1:17" x14ac:dyDescent="0.3">
      <c r="A5863" s="45" t="s">
        <v>6826</v>
      </c>
      <c r="B5863" s="36">
        <v>45167.68377314815</v>
      </c>
      <c r="C5863" s="43">
        <v>45167.689710648148</v>
      </c>
      <c r="D5863" s="15" t="s">
        <v>36</v>
      </c>
      <c r="E5863" s="6" t="s">
        <v>11</v>
      </c>
      <c r="F5863" s="15" t="s">
        <v>24</v>
      </c>
      <c r="G5863" s="9"/>
      <c r="H5863" s="84" t="str">
        <f t="shared" si="91"/>
        <v>Reason Unknown</v>
      </c>
      <c r="I5863" s="63">
        <f>(tbl_raw_data[[#This Row],[Date Actioned]])-(tbl_raw_data[[#This Row],[Date Tagged]])</f>
        <v>5.9374999982537702E-3</v>
      </c>
      <c r="J5863" s="66">
        <f>HOUR(tbl_raw_data[[#This Row],[time_taken]])*60+MINUTE(tbl_raw_data[[#This Row],[time_taken]])+SECOND(tbl_raw_data[[#This Row],[time_taken]])/60</f>
        <v>8.5500000000000007</v>
      </c>
      <c r="K5863" s="68">
        <f>DATE(YEAR(tbl_raw_data[[#This Row],[Date Actioned]]),MONTH(tbl_raw_data[[#This Row],[Date Actioned]]),DAY(tbl_raw_data[[#This Row],[Date Actioned]]))</f>
        <v>45167</v>
      </c>
      <c r="L5863" s="65" t="str">
        <f>UPPER(TEXT(tbl_raw_data[[#This Row],[updated_date]],"MMMM"))</f>
        <v>AUGUST</v>
      </c>
      <c r="M5863" s="65" t="str">
        <f>"WEEK "&amp;IF(ROUNDUP(DAY(tbl_raw_data[[#This Row],[updated_date]])/7,0)=5,4,ROUNDUP(DAY(tbl_raw_data[[#This Row],[updated_date]])/7,0))</f>
        <v>WEEK 4</v>
      </c>
      <c r="N5863" s="71" t="str">
        <f>UPPER(VLOOKUP(tbl_raw_data[[#This Row],[Analyst]],settings!$A$1:$B$15,2,0))</f>
        <v>SAM</v>
      </c>
      <c r="O5863" s="71" t="str">
        <f>TRIM(UPPER(tbl_raw_data[[#This Row],[Outcome]]))</f>
        <v>DECLINE</v>
      </c>
      <c r="P5863" s="71" t="str">
        <f>TRIM(UPPER(tbl_raw_data[[#This Row],[Queue Name]]))</f>
        <v>CONSUMER EXISTING</v>
      </c>
      <c r="Q5863" s="71" t="str">
        <f>IF(tbl_raw_data[[#This Row],[time_taken_in_min]]&lt;=settings!$D$2,"SLA_MET","SLA_NOT_MET")</f>
        <v>SLA_MET</v>
      </c>
    </row>
    <row r="5864" spans="1:17" hidden="1" x14ac:dyDescent="0.3">
      <c r="A5864" s="45" t="s">
        <v>6827</v>
      </c>
      <c r="B5864" s="36">
        <v>45167.619687500002</v>
      </c>
      <c r="C5864" s="43">
        <v>45167.625567129631</v>
      </c>
      <c r="D5864" s="15" t="s">
        <v>15</v>
      </c>
      <c r="E5864" s="6" t="s">
        <v>11</v>
      </c>
      <c r="F5864" s="15" t="s">
        <v>17</v>
      </c>
      <c r="G5864" s="9"/>
      <c r="H5864" s="84" t="str">
        <f t="shared" si="91"/>
        <v>Reason Unknown</v>
      </c>
      <c r="I5864" s="63">
        <f>(tbl_raw_data[[#This Row],[Date Actioned]])-(tbl_raw_data[[#This Row],[Date Tagged]])</f>
        <v>5.8796296289074235E-3</v>
      </c>
      <c r="J5864" s="66">
        <f>HOUR(tbl_raw_data[[#This Row],[time_taken]])*60+MINUTE(tbl_raw_data[[#This Row],[time_taken]])+SECOND(tbl_raw_data[[#This Row],[time_taken]])/60</f>
        <v>8.4666666666666668</v>
      </c>
      <c r="K5864" s="68">
        <f>DATE(YEAR(tbl_raw_data[[#This Row],[Date Actioned]]),MONTH(tbl_raw_data[[#This Row],[Date Actioned]]),DAY(tbl_raw_data[[#This Row],[Date Actioned]]))</f>
        <v>45167</v>
      </c>
      <c r="L5864" s="65" t="str">
        <f>UPPER(TEXT(tbl_raw_data[[#This Row],[updated_date]],"MMMM"))</f>
        <v>AUGUST</v>
      </c>
      <c r="M5864" s="65" t="str">
        <f>"WEEK "&amp;IF(ROUNDUP(DAY(tbl_raw_data[[#This Row],[updated_date]])/7,0)=5,4,ROUNDUP(DAY(tbl_raw_data[[#This Row],[updated_date]])/7,0))</f>
        <v>WEEK 4</v>
      </c>
      <c r="N5864" s="71" t="str">
        <f>UPPER(VLOOKUP(tbl_raw_data[[#This Row],[Analyst]],settings!$A$1:$B$15,2,0))</f>
        <v>MERCEDES</v>
      </c>
      <c r="O5864" s="71" t="str">
        <f>TRIM(UPPER(tbl_raw_data[[#This Row],[Outcome]]))</f>
        <v>APPROVE</v>
      </c>
      <c r="P5864" s="71" t="str">
        <f>TRIM(UPPER(tbl_raw_data[[#This Row],[Queue Name]]))</f>
        <v>CONSUMER EXISTING</v>
      </c>
      <c r="Q5864" s="71" t="str">
        <f>IF(tbl_raw_data[[#This Row],[time_taken_in_min]]&lt;=settings!$D$2,"SLA_MET","SLA_NOT_MET")</f>
        <v>SLA_MET</v>
      </c>
    </row>
    <row r="5865" spans="1:17" hidden="1" x14ac:dyDescent="0.3">
      <c r="A5865" s="45" t="s">
        <v>6828</v>
      </c>
      <c r="B5865" s="36">
        <v>45167.703020833331</v>
      </c>
      <c r="C5865" s="43">
        <v>45167.70890046296</v>
      </c>
      <c r="D5865" s="15" t="s">
        <v>10</v>
      </c>
      <c r="E5865" s="6" t="s">
        <v>11</v>
      </c>
      <c r="F5865" s="15" t="s">
        <v>22</v>
      </c>
      <c r="G5865" s="9" t="s">
        <v>15</v>
      </c>
      <c r="H5865" s="84" t="str">
        <f t="shared" si="91"/>
        <v>Reason Unknown</v>
      </c>
      <c r="I5865" s="63">
        <f>(tbl_raw_data[[#This Row],[Date Actioned]])-(tbl_raw_data[[#This Row],[Date Tagged]])</f>
        <v>5.8796296289074235E-3</v>
      </c>
      <c r="J5865" s="66">
        <f>HOUR(tbl_raw_data[[#This Row],[time_taken]])*60+MINUTE(tbl_raw_data[[#This Row],[time_taken]])+SECOND(tbl_raw_data[[#This Row],[time_taken]])/60</f>
        <v>8.4666666666666668</v>
      </c>
      <c r="K5865" s="68">
        <f>DATE(YEAR(tbl_raw_data[[#This Row],[Date Actioned]]),MONTH(tbl_raw_data[[#This Row],[Date Actioned]]),DAY(tbl_raw_data[[#This Row],[Date Actioned]]))</f>
        <v>45167</v>
      </c>
      <c r="L5865" s="65" t="str">
        <f>UPPER(TEXT(tbl_raw_data[[#This Row],[updated_date]],"MMMM"))</f>
        <v>AUGUST</v>
      </c>
      <c r="M5865" s="65" t="str">
        <f>"WEEK "&amp;IF(ROUNDUP(DAY(tbl_raw_data[[#This Row],[updated_date]])/7,0)=5,4,ROUNDUP(DAY(tbl_raw_data[[#This Row],[updated_date]])/7,0))</f>
        <v>WEEK 4</v>
      </c>
      <c r="N5865" s="71" t="str">
        <f>UPPER(VLOOKUP(tbl_raw_data[[#This Row],[Analyst]],settings!$A$1:$B$15,2,0))</f>
        <v>ROHAN</v>
      </c>
      <c r="O5865" s="71" t="str">
        <f>TRIM(UPPER(tbl_raw_data[[#This Row],[Outcome]]))</f>
        <v>APPROVE</v>
      </c>
      <c r="P5865" s="71" t="str">
        <f>TRIM(UPPER(tbl_raw_data[[#This Row],[Queue Name]]))</f>
        <v>CONSUMER EXISTING</v>
      </c>
      <c r="Q5865" s="71" t="str">
        <f>IF(tbl_raw_data[[#This Row],[time_taken_in_min]]&lt;=settings!$D$2,"SLA_MET","SLA_NOT_MET")</f>
        <v>SLA_MET</v>
      </c>
    </row>
    <row r="5866" spans="1:17" hidden="1" x14ac:dyDescent="0.3">
      <c r="A5866" s="45" t="s">
        <v>6829</v>
      </c>
      <c r="B5866" s="36">
        <v>45167.595092592594</v>
      </c>
      <c r="C5866" s="43">
        <v>45167.600960648146</v>
      </c>
      <c r="D5866" s="15" t="s">
        <v>10</v>
      </c>
      <c r="E5866" s="6" t="s">
        <v>8</v>
      </c>
      <c r="F5866" s="15" t="s">
        <v>19</v>
      </c>
      <c r="G5866" s="9" t="s">
        <v>23</v>
      </c>
      <c r="H5866" s="84" t="str">
        <f t="shared" si="91"/>
        <v>Reason Unknown</v>
      </c>
      <c r="I5866" s="63">
        <f>(tbl_raw_data[[#This Row],[Date Actioned]])-(tbl_raw_data[[#This Row],[Date Tagged]])</f>
        <v>5.8680555521277711E-3</v>
      </c>
      <c r="J5866" s="66">
        <f>HOUR(tbl_raw_data[[#This Row],[time_taken]])*60+MINUTE(tbl_raw_data[[#This Row],[time_taken]])+SECOND(tbl_raw_data[[#This Row],[time_taken]])/60</f>
        <v>8.4499999999999993</v>
      </c>
      <c r="K5866" s="68">
        <f>DATE(YEAR(tbl_raw_data[[#This Row],[Date Actioned]]),MONTH(tbl_raw_data[[#This Row],[Date Actioned]]),DAY(tbl_raw_data[[#This Row],[Date Actioned]]))</f>
        <v>45167</v>
      </c>
      <c r="L5866" s="65" t="str">
        <f>UPPER(TEXT(tbl_raw_data[[#This Row],[updated_date]],"MMMM"))</f>
        <v>AUGUST</v>
      </c>
      <c r="M5866" s="65" t="str">
        <f>"WEEK "&amp;IF(ROUNDUP(DAY(tbl_raw_data[[#This Row],[updated_date]])/7,0)=5,4,ROUNDUP(DAY(tbl_raw_data[[#This Row],[updated_date]])/7,0))</f>
        <v>WEEK 4</v>
      </c>
      <c r="N5866" s="71" t="str">
        <f>UPPER(VLOOKUP(tbl_raw_data[[#This Row],[Analyst]],settings!$A$1:$B$15,2,0))</f>
        <v>NAVED</v>
      </c>
      <c r="O5866" s="71" t="str">
        <f>TRIM(UPPER(tbl_raw_data[[#This Row],[Outcome]]))</f>
        <v>APPROVE</v>
      </c>
      <c r="P5866" s="71" t="str">
        <f>TRIM(UPPER(tbl_raw_data[[#This Row],[Queue Name]]))</f>
        <v>CONSUMER POST BUREAU</v>
      </c>
      <c r="Q5866" s="71" t="str">
        <f>IF(tbl_raw_data[[#This Row],[time_taken_in_min]]&lt;=settings!$D$2,"SLA_MET","SLA_NOT_MET")</f>
        <v>SLA_MET</v>
      </c>
    </row>
    <row r="5867" spans="1:17" hidden="1" x14ac:dyDescent="0.3">
      <c r="A5867" s="45" t="s">
        <v>6830</v>
      </c>
      <c r="B5867" s="36">
        <v>45167.522974537038</v>
      </c>
      <c r="C5867" s="43">
        <v>45167.528807870367</v>
      </c>
      <c r="D5867" s="15" t="s">
        <v>10</v>
      </c>
      <c r="E5867" s="6" t="s">
        <v>18</v>
      </c>
      <c r="F5867" s="15" t="s">
        <v>19</v>
      </c>
      <c r="G5867" s="9" t="s">
        <v>23</v>
      </c>
      <c r="H5867" s="84" t="str">
        <f t="shared" si="91"/>
        <v>Reason Unknown</v>
      </c>
      <c r="I5867" s="63">
        <f>(tbl_raw_data[[#This Row],[Date Actioned]])-(tbl_raw_data[[#This Row],[Date Tagged]])</f>
        <v>5.8333333290647715E-3</v>
      </c>
      <c r="J5867" s="66">
        <f>HOUR(tbl_raw_data[[#This Row],[time_taken]])*60+MINUTE(tbl_raw_data[[#This Row],[time_taken]])+SECOND(tbl_raw_data[[#This Row],[time_taken]])/60</f>
        <v>8.4</v>
      </c>
      <c r="K5867" s="68">
        <f>DATE(YEAR(tbl_raw_data[[#This Row],[Date Actioned]]),MONTH(tbl_raw_data[[#This Row],[Date Actioned]]),DAY(tbl_raw_data[[#This Row],[Date Actioned]]))</f>
        <v>45167</v>
      </c>
      <c r="L5867" s="65" t="str">
        <f>UPPER(TEXT(tbl_raw_data[[#This Row],[updated_date]],"MMMM"))</f>
        <v>AUGUST</v>
      </c>
      <c r="M5867" s="65" t="str">
        <f>"WEEK "&amp;IF(ROUNDUP(DAY(tbl_raw_data[[#This Row],[updated_date]])/7,0)=5,4,ROUNDUP(DAY(tbl_raw_data[[#This Row],[updated_date]])/7,0))</f>
        <v>WEEK 4</v>
      </c>
      <c r="N5867" s="71" t="str">
        <f>UPPER(VLOOKUP(tbl_raw_data[[#This Row],[Analyst]],settings!$A$1:$B$15,2,0))</f>
        <v>NAVED</v>
      </c>
      <c r="O5867" s="71" t="str">
        <f>TRIM(UPPER(tbl_raw_data[[#This Row],[Outcome]]))</f>
        <v>APPROVE</v>
      </c>
      <c r="P5867" s="71" t="str">
        <f>TRIM(UPPER(tbl_raw_data[[#This Row],[Queue Name]]))</f>
        <v>CONSUMER PRE BUREAU</v>
      </c>
      <c r="Q5867" s="71" t="str">
        <f>IF(tbl_raw_data[[#This Row],[time_taken_in_min]]&lt;=settings!$D$2,"SLA_MET","SLA_NOT_MET")</f>
        <v>SLA_MET</v>
      </c>
    </row>
    <row r="5868" spans="1:17" hidden="1" x14ac:dyDescent="0.3">
      <c r="A5868" s="45" t="s">
        <v>6831</v>
      </c>
      <c r="B5868" s="36">
        <v>45167.831886574073</v>
      </c>
      <c r="C5868" s="43">
        <v>45167.837708333333</v>
      </c>
      <c r="D5868" s="15" t="s">
        <v>10</v>
      </c>
      <c r="E5868" s="6" t="s">
        <v>11</v>
      </c>
      <c r="F5868" s="15" t="s">
        <v>25</v>
      </c>
      <c r="G5868" s="9" t="s">
        <v>15</v>
      </c>
      <c r="H5868" s="84" t="str">
        <f t="shared" si="91"/>
        <v>Reason Unknown</v>
      </c>
      <c r="I5868" s="63">
        <f>(tbl_raw_data[[#This Row],[Date Actioned]])-(tbl_raw_data[[#This Row],[Date Tagged]])</f>
        <v>5.8217592595610768E-3</v>
      </c>
      <c r="J5868" s="66">
        <f>HOUR(tbl_raw_data[[#This Row],[time_taken]])*60+MINUTE(tbl_raw_data[[#This Row],[time_taken]])+SECOND(tbl_raw_data[[#This Row],[time_taken]])/60</f>
        <v>8.3833333333333329</v>
      </c>
      <c r="K5868" s="68">
        <f>DATE(YEAR(tbl_raw_data[[#This Row],[Date Actioned]]),MONTH(tbl_raw_data[[#This Row],[Date Actioned]]),DAY(tbl_raw_data[[#This Row],[Date Actioned]]))</f>
        <v>45167</v>
      </c>
      <c r="L5868" s="65" t="str">
        <f>UPPER(TEXT(tbl_raw_data[[#This Row],[updated_date]],"MMMM"))</f>
        <v>AUGUST</v>
      </c>
      <c r="M5868" s="65" t="str">
        <f>"WEEK "&amp;IF(ROUNDUP(DAY(tbl_raw_data[[#This Row],[updated_date]])/7,0)=5,4,ROUNDUP(DAY(tbl_raw_data[[#This Row],[updated_date]])/7,0))</f>
        <v>WEEK 4</v>
      </c>
      <c r="N5868" s="71" t="str">
        <f>UPPER(VLOOKUP(tbl_raw_data[[#This Row],[Analyst]],settings!$A$1:$B$15,2,0))</f>
        <v>ASIF</v>
      </c>
      <c r="O5868" s="71" t="str">
        <f>TRIM(UPPER(tbl_raw_data[[#This Row],[Outcome]]))</f>
        <v>APPROVE</v>
      </c>
      <c r="P5868" s="71" t="str">
        <f>TRIM(UPPER(tbl_raw_data[[#This Row],[Queue Name]]))</f>
        <v>CONSUMER EXISTING</v>
      </c>
      <c r="Q5868" s="71" t="str">
        <f>IF(tbl_raw_data[[#This Row],[time_taken_in_min]]&lt;=settings!$D$2,"SLA_MET","SLA_NOT_MET")</f>
        <v>SLA_MET</v>
      </c>
    </row>
    <row r="5869" spans="1:17" hidden="1" x14ac:dyDescent="0.3">
      <c r="A5869" s="45" t="s">
        <v>6832</v>
      </c>
      <c r="B5869" s="36">
        <v>45167.705567129633</v>
      </c>
      <c r="C5869" s="43">
        <v>45167.711388888885</v>
      </c>
      <c r="D5869" s="15" t="s">
        <v>15</v>
      </c>
      <c r="E5869" s="6" t="s">
        <v>11</v>
      </c>
      <c r="F5869" s="15" t="s">
        <v>24</v>
      </c>
      <c r="G5869" s="9"/>
      <c r="H5869" s="84" t="str">
        <f t="shared" si="91"/>
        <v>Reason Unknown</v>
      </c>
      <c r="I5869" s="63">
        <f>(tbl_raw_data[[#This Row],[Date Actioned]])-(tbl_raw_data[[#This Row],[Date Tagged]])</f>
        <v>5.8217592522851191E-3</v>
      </c>
      <c r="J5869" s="66">
        <f>HOUR(tbl_raw_data[[#This Row],[time_taken]])*60+MINUTE(tbl_raw_data[[#This Row],[time_taken]])+SECOND(tbl_raw_data[[#This Row],[time_taken]])/60</f>
        <v>8.3833333333333329</v>
      </c>
      <c r="K5869" s="68">
        <f>DATE(YEAR(tbl_raw_data[[#This Row],[Date Actioned]]),MONTH(tbl_raw_data[[#This Row],[Date Actioned]]),DAY(tbl_raw_data[[#This Row],[Date Actioned]]))</f>
        <v>45167</v>
      </c>
      <c r="L5869" s="65" t="str">
        <f>UPPER(TEXT(tbl_raw_data[[#This Row],[updated_date]],"MMMM"))</f>
        <v>AUGUST</v>
      </c>
      <c r="M5869" s="65" t="str">
        <f>"WEEK "&amp;IF(ROUNDUP(DAY(tbl_raw_data[[#This Row],[updated_date]])/7,0)=5,4,ROUNDUP(DAY(tbl_raw_data[[#This Row],[updated_date]])/7,0))</f>
        <v>WEEK 4</v>
      </c>
      <c r="N5869" s="71" t="str">
        <f>UPPER(VLOOKUP(tbl_raw_data[[#This Row],[Analyst]],settings!$A$1:$B$15,2,0))</f>
        <v>SAM</v>
      </c>
      <c r="O5869" s="71" t="str">
        <f>TRIM(UPPER(tbl_raw_data[[#This Row],[Outcome]]))</f>
        <v>APPROVE</v>
      </c>
      <c r="P5869" s="71" t="str">
        <f>TRIM(UPPER(tbl_raw_data[[#This Row],[Queue Name]]))</f>
        <v>CONSUMER EXISTING</v>
      </c>
      <c r="Q5869" s="71" t="str">
        <f>IF(tbl_raw_data[[#This Row],[time_taken_in_min]]&lt;=settings!$D$2,"SLA_MET","SLA_NOT_MET")</f>
        <v>SLA_MET</v>
      </c>
    </row>
    <row r="5870" spans="1:17" hidden="1" x14ac:dyDescent="0.3">
      <c r="A5870" s="45" t="s">
        <v>6833</v>
      </c>
      <c r="B5870" s="36">
        <v>45167.681620370371</v>
      </c>
      <c r="C5870" s="43">
        <v>45167.687418981484</v>
      </c>
      <c r="D5870" s="15" t="s">
        <v>10</v>
      </c>
      <c r="E5870" s="6" t="s">
        <v>8</v>
      </c>
      <c r="F5870" s="15" t="s">
        <v>21</v>
      </c>
      <c r="G5870" s="9" t="s">
        <v>15</v>
      </c>
      <c r="H5870" s="84" t="str">
        <f t="shared" si="91"/>
        <v>Reason Unknown</v>
      </c>
      <c r="I5870" s="63">
        <f>(tbl_raw_data[[#This Row],[Date Actioned]])-(tbl_raw_data[[#This Row],[Date Tagged]])</f>
        <v>5.7986111132777296E-3</v>
      </c>
      <c r="J5870" s="66">
        <f>HOUR(tbl_raw_data[[#This Row],[time_taken]])*60+MINUTE(tbl_raw_data[[#This Row],[time_taken]])+SECOND(tbl_raw_data[[#This Row],[time_taken]])/60</f>
        <v>8.35</v>
      </c>
      <c r="K5870" s="68">
        <f>DATE(YEAR(tbl_raw_data[[#This Row],[Date Actioned]]),MONTH(tbl_raw_data[[#This Row],[Date Actioned]]),DAY(tbl_raw_data[[#This Row],[Date Actioned]]))</f>
        <v>45167</v>
      </c>
      <c r="L5870" s="65" t="str">
        <f>UPPER(TEXT(tbl_raw_data[[#This Row],[updated_date]],"MMMM"))</f>
        <v>AUGUST</v>
      </c>
      <c r="M5870" s="65" t="str">
        <f>"WEEK "&amp;IF(ROUNDUP(DAY(tbl_raw_data[[#This Row],[updated_date]])/7,0)=5,4,ROUNDUP(DAY(tbl_raw_data[[#This Row],[updated_date]])/7,0))</f>
        <v>WEEK 4</v>
      </c>
      <c r="N5870" s="71" t="str">
        <f>UPPER(VLOOKUP(tbl_raw_data[[#This Row],[Analyst]],settings!$A$1:$B$15,2,0))</f>
        <v>SHAHID</v>
      </c>
      <c r="O5870" s="71" t="str">
        <f>TRIM(UPPER(tbl_raw_data[[#This Row],[Outcome]]))</f>
        <v>APPROVE</v>
      </c>
      <c r="P5870" s="71" t="str">
        <f>TRIM(UPPER(tbl_raw_data[[#This Row],[Queue Name]]))</f>
        <v>CONSUMER POST BUREAU</v>
      </c>
      <c r="Q5870" s="71" t="str">
        <f>IF(tbl_raw_data[[#This Row],[time_taken_in_min]]&lt;=settings!$D$2,"SLA_MET","SLA_NOT_MET")</f>
        <v>SLA_MET</v>
      </c>
    </row>
    <row r="5871" spans="1:17" x14ac:dyDescent="0.3">
      <c r="A5871" s="45" t="s">
        <v>6834</v>
      </c>
      <c r="B5871" s="36">
        <v>45167.603773148148</v>
      </c>
      <c r="C5871" s="43">
        <v>45167.609548611108</v>
      </c>
      <c r="D5871" s="15" t="s">
        <v>47</v>
      </c>
      <c r="E5871" s="6" t="s">
        <v>18</v>
      </c>
      <c r="F5871" s="15" t="s">
        <v>24</v>
      </c>
      <c r="G5871" s="9" t="s">
        <v>197</v>
      </c>
      <c r="H5871" s="84" t="str">
        <f t="shared" si="91"/>
        <v>Incomplete Details</v>
      </c>
      <c r="I5871" s="63">
        <f>(tbl_raw_data[[#This Row],[Date Actioned]])-(tbl_raw_data[[#This Row],[Date Tagged]])</f>
        <v>5.7754629597184248E-3</v>
      </c>
      <c r="J5871" s="66">
        <f>HOUR(tbl_raw_data[[#This Row],[time_taken]])*60+MINUTE(tbl_raw_data[[#This Row],[time_taken]])+SECOND(tbl_raw_data[[#This Row],[time_taken]])/60</f>
        <v>8.3166666666666664</v>
      </c>
      <c r="K5871" s="68">
        <f>DATE(YEAR(tbl_raw_data[[#This Row],[Date Actioned]]),MONTH(tbl_raw_data[[#This Row],[Date Actioned]]),DAY(tbl_raw_data[[#This Row],[Date Actioned]]))</f>
        <v>45167</v>
      </c>
      <c r="L5871" s="65" t="str">
        <f>UPPER(TEXT(tbl_raw_data[[#This Row],[updated_date]],"MMMM"))</f>
        <v>AUGUST</v>
      </c>
      <c r="M5871" s="65" t="str">
        <f>"WEEK "&amp;IF(ROUNDUP(DAY(tbl_raw_data[[#This Row],[updated_date]])/7,0)=5,4,ROUNDUP(DAY(tbl_raw_data[[#This Row],[updated_date]])/7,0))</f>
        <v>WEEK 4</v>
      </c>
      <c r="N5871" s="71" t="str">
        <f>UPPER(VLOOKUP(tbl_raw_data[[#This Row],[Analyst]],settings!$A$1:$B$15,2,0))</f>
        <v>SAM</v>
      </c>
      <c r="O5871" s="71" t="str">
        <f>TRIM(UPPER(tbl_raw_data[[#This Row],[Outcome]]))</f>
        <v>WITHDRAW</v>
      </c>
      <c r="P5871" s="71" t="str">
        <f>TRIM(UPPER(tbl_raw_data[[#This Row],[Queue Name]]))</f>
        <v>CONSUMER PRE BUREAU</v>
      </c>
      <c r="Q5871" s="71" t="str">
        <f>IF(tbl_raw_data[[#This Row],[time_taken_in_min]]&lt;=settings!$D$2,"SLA_MET","SLA_NOT_MET")</f>
        <v>SLA_MET</v>
      </c>
    </row>
    <row r="5872" spans="1:17" x14ac:dyDescent="0.3">
      <c r="A5872" s="45" t="s">
        <v>6835</v>
      </c>
      <c r="B5872" s="36">
        <v>45167.478321759256</v>
      </c>
      <c r="C5872" s="43">
        <v>45167.484085648146</v>
      </c>
      <c r="D5872" s="15" t="s">
        <v>47</v>
      </c>
      <c r="E5872" s="6" t="s">
        <v>11</v>
      </c>
      <c r="F5872" s="15" t="s">
        <v>21</v>
      </c>
      <c r="G5872" s="9" t="s">
        <v>182</v>
      </c>
      <c r="H5872" s="84" t="str">
        <f t="shared" si="91"/>
        <v>Incomplete Details</v>
      </c>
      <c r="I5872" s="63">
        <f>(tbl_raw_data[[#This Row],[Date Actioned]])-(tbl_raw_data[[#This Row],[Date Tagged]])</f>
        <v>5.7638888902147301E-3</v>
      </c>
      <c r="J5872" s="66">
        <f>HOUR(tbl_raw_data[[#This Row],[time_taken]])*60+MINUTE(tbl_raw_data[[#This Row],[time_taken]])+SECOND(tbl_raw_data[[#This Row],[time_taken]])/60</f>
        <v>8.3000000000000007</v>
      </c>
      <c r="K5872" s="68">
        <f>DATE(YEAR(tbl_raw_data[[#This Row],[Date Actioned]]),MONTH(tbl_raw_data[[#This Row],[Date Actioned]]),DAY(tbl_raw_data[[#This Row],[Date Actioned]]))</f>
        <v>45167</v>
      </c>
      <c r="L5872" s="65" t="str">
        <f>UPPER(TEXT(tbl_raw_data[[#This Row],[updated_date]],"MMMM"))</f>
        <v>AUGUST</v>
      </c>
      <c r="M5872" s="65" t="str">
        <f>"WEEK "&amp;IF(ROUNDUP(DAY(tbl_raw_data[[#This Row],[updated_date]])/7,0)=5,4,ROUNDUP(DAY(tbl_raw_data[[#This Row],[updated_date]])/7,0))</f>
        <v>WEEK 4</v>
      </c>
      <c r="N5872" s="71" t="str">
        <f>UPPER(VLOOKUP(tbl_raw_data[[#This Row],[Analyst]],settings!$A$1:$B$15,2,0))</f>
        <v>SHAHID</v>
      </c>
      <c r="O5872" s="71" t="str">
        <f>TRIM(UPPER(tbl_raw_data[[#This Row],[Outcome]]))</f>
        <v>WITHDRAW</v>
      </c>
      <c r="P5872" s="71" t="str">
        <f>TRIM(UPPER(tbl_raw_data[[#This Row],[Queue Name]]))</f>
        <v>CONSUMER EXISTING</v>
      </c>
      <c r="Q5872" s="71" t="str">
        <f>IF(tbl_raw_data[[#This Row],[time_taken_in_min]]&lt;=settings!$D$2,"SLA_MET","SLA_NOT_MET")</f>
        <v>SLA_MET</v>
      </c>
    </row>
    <row r="5873" spans="1:17" x14ac:dyDescent="0.3">
      <c r="A5873" s="45" t="s">
        <v>6836</v>
      </c>
      <c r="B5873" s="36">
        <v>45167.722581018519</v>
      </c>
      <c r="C5873" s="43">
        <v>45167.728263888886</v>
      </c>
      <c r="D5873" s="15" t="s">
        <v>33</v>
      </c>
      <c r="E5873" s="6" t="s">
        <v>11</v>
      </c>
      <c r="F5873" s="15" t="s">
        <v>22</v>
      </c>
      <c r="G5873" s="9" t="s">
        <v>178</v>
      </c>
      <c r="H5873" s="84" t="str">
        <f t="shared" si="91"/>
        <v>Reason Unknown</v>
      </c>
      <c r="I5873" s="63">
        <f>(tbl_raw_data[[#This Row],[Date Actioned]])-(tbl_raw_data[[#This Row],[Date Tagged]])</f>
        <v>5.6828703673090786E-3</v>
      </c>
      <c r="J5873" s="66">
        <f>HOUR(tbl_raw_data[[#This Row],[time_taken]])*60+MINUTE(tbl_raw_data[[#This Row],[time_taken]])+SECOND(tbl_raw_data[[#This Row],[time_taken]])/60</f>
        <v>8.1833333333333336</v>
      </c>
      <c r="K5873" s="68">
        <f>DATE(YEAR(tbl_raw_data[[#This Row],[Date Actioned]]),MONTH(tbl_raw_data[[#This Row],[Date Actioned]]),DAY(tbl_raw_data[[#This Row],[Date Actioned]]))</f>
        <v>45167</v>
      </c>
      <c r="L5873" s="65" t="str">
        <f>UPPER(TEXT(tbl_raw_data[[#This Row],[updated_date]],"MMMM"))</f>
        <v>AUGUST</v>
      </c>
      <c r="M5873" s="65" t="str">
        <f>"WEEK "&amp;IF(ROUNDUP(DAY(tbl_raw_data[[#This Row],[updated_date]])/7,0)=5,4,ROUNDUP(DAY(tbl_raw_data[[#This Row],[updated_date]])/7,0))</f>
        <v>WEEK 4</v>
      </c>
      <c r="N5873" s="71" t="str">
        <f>UPPER(VLOOKUP(tbl_raw_data[[#This Row],[Analyst]],settings!$A$1:$B$15,2,0))</f>
        <v>ROHAN</v>
      </c>
      <c r="O5873" s="71" t="str">
        <f>TRIM(UPPER(tbl_raw_data[[#This Row],[Outcome]]))</f>
        <v>DECLINE</v>
      </c>
      <c r="P5873" s="71" t="str">
        <f>TRIM(UPPER(tbl_raw_data[[#This Row],[Queue Name]]))</f>
        <v>CONSUMER EXISTING</v>
      </c>
      <c r="Q5873" s="71" t="str">
        <f>IF(tbl_raw_data[[#This Row],[time_taken_in_min]]&lt;=settings!$D$2,"SLA_MET","SLA_NOT_MET")</f>
        <v>SLA_MET</v>
      </c>
    </row>
    <row r="5874" spans="1:17" hidden="1" x14ac:dyDescent="0.3">
      <c r="A5874" s="45" t="s">
        <v>6837</v>
      </c>
      <c r="B5874" s="36">
        <v>45167.601770833331</v>
      </c>
      <c r="C5874" s="43">
        <v>45167.607395833336</v>
      </c>
      <c r="D5874" s="15" t="s">
        <v>10</v>
      </c>
      <c r="E5874" s="6" t="s">
        <v>11</v>
      </c>
      <c r="F5874" s="15" t="s">
        <v>19</v>
      </c>
      <c r="G5874" s="9" t="s">
        <v>15</v>
      </c>
      <c r="H5874" s="84" t="str">
        <f t="shared" si="91"/>
        <v>Reason Unknown</v>
      </c>
      <c r="I5874" s="63">
        <f>(tbl_raw_data[[#This Row],[Date Actioned]])-(tbl_raw_data[[#This Row],[Date Tagged]])</f>
        <v>5.6250000052386895E-3</v>
      </c>
      <c r="J5874" s="66">
        <f>HOUR(tbl_raw_data[[#This Row],[time_taken]])*60+MINUTE(tbl_raw_data[[#This Row],[time_taken]])+SECOND(tbl_raw_data[[#This Row],[time_taken]])/60</f>
        <v>8.1</v>
      </c>
      <c r="K5874" s="68">
        <f>DATE(YEAR(tbl_raw_data[[#This Row],[Date Actioned]]),MONTH(tbl_raw_data[[#This Row],[Date Actioned]]),DAY(tbl_raw_data[[#This Row],[Date Actioned]]))</f>
        <v>45167</v>
      </c>
      <c r="L5874" s="65" t="str">
        <f>UPPER(TEXT(tbl_raw_data[[#This Row],[updated_date]],"MMMM"))</f>
        <v>AUGUST</v>
      </c>
      <c r="M5874" s="65" t="str">
        <f>"WEEK "&amp;IF(ROUNDUP(DAY(tbl_raw_data[[#This Row],[updated_date]])/7,0)=5,4,ROUNDUP(DAY(tbl_raw_data[[#This Row],[updated_date]])/7,0))</f>
        <v>WEEK 4</v>
      </c>
      <c r="N5874" s="71" t="str">
        <f>UPPER(VLOOKUP(tbl_raw_data[[#This Row],[Analyst]],settings!$A$1:$B$15,2,0))</f>
        <v>NAVED</v>
      </c>
      <c r="O5874" s="71" t="str">
        <f>TRIM(UPPER(tbl_raw_data[[#This Row],[Outcome]]))</f>
        <v>APPROVE</v>
      </c>
      <c r="P5874" s="71" t="str">
        <f>TRIM(UPPER(tbl_raw_data[[#This Row],[Queue Name]]))</f>
        <v>CONSUMER EXISTING</v>
      </c>
      <c r="Q5874" s="71" t="str">
        <f>IF(tbl_raw_data[[#This Row],[time_taken_in_min]]&lt;=settings!$D$2,"SLA_MET","SLA_NOT_MET")</f>
        <v>SLA_MET</v>
      </c>
    </row>
    <row r="5875" spans="1:17" hidden="1" x14ac:dyDescent="0.3">
      <c r="A5875" s="45" t="s">
        <v>6838</v>
      </c>
      <c r="B5875" s="36">
        <v>45167.568761574075</v>
      </c>
      <c r="C5875" s="43">
        <v>45167.574270833335</v>
      </c>
      <c r="D5875" s="15" t="s">
        <v>10</v>
      </c>
      <c r="E5875" s="6" t="s">
        <v>11</v>
      </c>
      <c r="F5875" s="15" t="s">
        <v>21</v>
      </c>
      <c r="G5875" s="9" t="s">
        <v>15</v>
      </c>
      <c r="H5875" s="84" t="str">
        <f t="shared" si="91"/>
        <v>Reason Unknown</v>
      </c>
      <c r="I5875" s="63">
        <f>(tbl_raw_data[[#This Row],[Date Actioned]])-(tbl_raw_data[[#This Row],[Date Tagged]])</f>
        <v>5.5092592592700385E-3</v>
      </c>
      <c r="J5875" s="66">
        <f>HOUR(tbl_raw_data[[#This Row],[time_taken]])*60+MINUTE(tbl_raw_data[[#This Row],[time_taken]])+SECOND(tbl_raw_data[[#This Row],[time_taken]])/60</f>
        <v>7.9333333333333336</v>
      </c>
      <c r="K5875" s="68">
        <f>DATE(YEAR(tbl_raw_data[[#This Row],[Date Actioned]]),MONTH(tbl_raw_data[[#This Row],[Date Actioned]]),DAY(tbl_raw_data[[#This Row],[Date Actioned]]))</f>
        <v>45167</v>
      </c>
      <c r="L5875" s="65" t="str">
        <f>UPPER(TEXT(tbl_raw_data[[#This Row],[updated_date]],"MMMM"))</f>
        <v>AUGUST</v>
      </c>
      <c r="M5875" s="65" t="str">
        <f>"WEEK "&amp;IF(ROUNDUP(DAY(tbl_raw_data[[#This Row],[updated_date]])/7,0)=5,4,ROUNDUP(DAY(tbl_raw_data[[#This Row],[updated_date]])/7,0))</f>
        <v>WEEK 4</v>
      </c>
      <c r="N5875" s="71" t="str">
        <f>UPPER(VLOOKUP(tbl_raw_data[[#This Row],[Analyst]],settings!$A$1:$B$15,2,0))</f>
        <v>SHAHID</v>
      </c>
      <c r="O5875" s="71" t="str">
        <f>TRIM(UPPER(tbl_raw_data[[#This Row],[Outcome]]))</f>
        <v>APPROVE</v>
      </c>
      <c r="P5875" s="71" t="str">
        <f>TRIM(UPPER(tbl_raw_data[[#This Row],[Queue Name]]))</f>
        <v>CONSUMER EXISTING</v>
      </c>
      <c r="Q5875" s="71" t="str">
        <f>IF(tbl_raw_data[[#This Row],[time_taken_in_min]]&lt;=settings!$D$2,"SLA_MET","SLA_NOT_MET")</f>
        <v>SLA_MET</v>
      </c>
    </row>
    <row r="5876" spans="1:17" hidden="1" x14ac:dyDescent="0.3">
      <c r="A5876" s="45" t="s">
        <v>6839</v>
      </c>
      <c r="B5876" s="36">
        <v>45167.688437500001</v>
      </c>
      <c r="C5876" s="43">
        <v>45167.69394675926</v>
      </c>
      <c r="D5876" s="15" t="s">
        <v>10</v>
      </c>
      <c r="E5876" s="6" t="s">
        <v>8</v>
      </c>
      <c r="F5876" s="15" t="s">
        <v>21</v>
      </c>
      <c r="G5876" s="9" t="s">
        <v>15</v>
      </c>
      <c r="H5876" s="84" t="str">
        <f t="shared" si="91"/>
        <v>Reason Unknown</v>
      </c>
      <c r="I5876" s="63">
        <f>(tbl_raw_data[[#This Row],[Date Actioned]])-(tbl_raw_data[[#This Row],[Date Tagged]])</f>
        <v>5.5092592592700385E-3</v>
      </c>
      <c r="J5876" s="66">
        <f>HOUR(tbl_raw_data[[#This Row],[time_taken]])*60+MINUTE(tbl_raw_data[[#This Row],[time_taken]])+SECOND(tbl_raw_data[[#This Row],[time_taken]])/60</f>
        <v>7.9333333333333336</v>
      </c>
      <c r="K5876" s="68">
        <f>DATE(YEAR(tbl_raw_data[[#This Row],[Date Actioned]]),MONTH(tbl_raw_data[[#This Row],[Date Actioned]]),DAY(tbl_raw_data[[#This Row],[Date Actioned]]))</f>
        <v>45167</v>
      </c>
      <c r="L5876" s="65" t="str">
        <f>UPPER(TEXT(tbl_raw_data[[#This Row],[updated_date]],"MMMM"))</f>
        <v>AUGUST</v>
      </c>
      <c r="M5876" s="65" t="str">
        <f>"WEEK "&amp;IF(ROUNDUP(DAY(tbl_raw_data[[#This Row],[updated_date]])/7,0)=5,4,ROUNDUP(DAY(tbl_raw_data[[#This Row],[updated_date]])/7,0))</f>
        <v>WEEK 4</v>
      </c>
      <c r="N5876" s="71" t="str">
        <f>UPPER(VLOOKUP(tbl_raw_data[[#This Row],[Analyst]],settings!$A$1:$B$15,2,0))</f>
        <v>SHAHID</v>
      </c>
      <c r="O5876" s="71" t="str">
        <f>TRIM(UPPER(tbl_raw_data[[#This Row],[Outcome]]))</f>
        <v>APPROVE</v>
      </c>
      <c r="P5876" s="71" t="str">
        <f>TRIM(UPPER(tbl_raw_data[[#This Row],[Queue Name]]))</f>
        <v>CONSUMER POST BUREAU</v>
      </c>
      <c r="Q5876" s="71" t="str">
        <f>IF(tbl_raw_data[[#This Row],[time_taken_in_min]]&lt;=settings!$D$2,"SLA_MET","SLA_NOT_MET")</f>
        <v>SLA_MET</v>
      </c>
    </row>
    <row r="5877" spans="1:17" x14ac:dyDescent="0.3">
      <c r="A5877" s="45" t="s">
        <v>6840</v>
      </c>
      <c r="B5877" s="36">
        <v>45167.518483796295</v>
      </c>
      <c r="C5877" s="43">
        <v>45167.523993055554</v>
      </c>
      <c r="D5877" s="15" t="s">
        <v>47</v>
      </c>
      <c r="E5877" s="6" t="s">
        <v>18</v>
      </c>
      <c r="F5877" s="15" t="s">
        <v>24</v>
      </c>
      <c r="G5877" s="9" t="s">
        <v>102</v>
      </c>
      <c r="H5877" s="84" t="str">
        <f t="shared" si="91"/>
        <v>Incomplete Details</v>
      </c>
      <c r="I5877" s="63">
        <f>(tbl_raw_data[[#This Row],[Date Actioned]])-(tbl_raw_data[[#This Row],[Date Tagged]])</f>
        <v>5.5092592592700385E-3</v>
      </c>
      <c r="J5877" s="66">
        <f>HOUR(tbl_raw_data[[#This Row],[time_taken]])*60+MINUTE(tbl_raw_data[[#This Row],[time_taken]])+SECOND(tbl_raw_data[[#This Row],[time_taken]])/60</f>
        <v>7.9333333333333336</v>
      </c>
      <c r="K5877" s="68">
        <f>DATE(YEAR(tbl_raw_data[[#This Row],[Date Actioned]]),MONTH(tbl_raw_data[[#This Row],[Date Actioned]]),DAY(tbl_raw_data[[#This Row],[Date Actioned]]))</f>
        <v>45167</v>
      </c>
      <c r="L5877" s="65" t="str">
        <f>UPPER(TEXT(tbl_raw_data[[#This Row],[updated_date]],"MMMM"))</f>
        <v>AUGUST</v>
      </c>
      <c r="M5877" s="65" t="str">
        <f>"WEEK "&amp;IF(ROUNDUP(DAY(tbl_raw_data[[#This Row],[updated_date]])/7,0)=5,4,ROUNDUP(DAY(tbl_raw_data[[#This Row],[updated_date]])/7,0))</f>
        <v>WEEK 4</v>
      </c>
      <c r="N5877" s="71" t="str">
        <f>UPPER(VLOOKUP(tbl_raw_data[[#This Row],[Analyst]],settings!$A$1:$B$15,2,0))</f>
        <v>SAM</v>
      </c>
      <c r="O5877" s="71" t="str">
        <f>TRIM(UPPER(tbl_raw_data[[#This Row],[Outcome]]))</f>
        <v>WITHDRAW</v>
      </c>
      <c r="P5877" s="71" t="str">
        <f>TRIM(UPPER(tbl_raw_data[[#This Row],[Queue Name]]))</f>
        <v>CONSUMER PRE BUREAU</v>
      </c>
      <c r="Q5877" s="71" t="str">
        <f>IF(tbl_raw_data[[#This Row],[time_taken_in_min]]&lt;=settings!$D$2,"SLA_MET","SLA_NOT_MET")</f>
        <v>SLA_MET</v>
      </c>
    </row>
    <row r="5878" spans="1:17" hidden="1" x14ac:dyDescent="0.3">
      <c r="A5878" s="45" t="s">
        <v>6841</v>
      </c>
      <c r="B5878" s="36">
        <v>45167.469305555554</v>
      </c>
      <c r="C5878" s="43">
        <v>45167.474768518521</v>
      </c>
      <c r="D5878" s="15" t="s">
        <v>10</v>
      </c>
      <c r="E5878" s="6" t="s">
        <v>18</v>
      </c>
      <c r="F5878" s="15" t="s">
        <v>19</v>
      </c>
      <c r="G5878" s="9" t="s">
        <v>23</v>
      </c>
      <c r="H5878" s="84" t="str">
        <f t="shared" si="91"/>
        <v>Reason Unknown</v>
      </c>
      <c r="I5878" s="63">
        <f>(tbl_raw_data[[#This Row],[Date Actioned]])-(tbl_raw_data[[#This Row],[Date Tagged]])</f>
        <v>5.4629629667033441E-3</v>
      </c>
      <c r="J5878" s="66">
        <f>HOUR(tbl_raw_data[[#This Row],[time_taken]])*60+MINUTE(tbl_raw_data[[#This Row],[time_taken]])+SECOND(tbl_raw_data[[#This Row],[time_taken]])/60</f>
        <v>7.8666666666666671</v>
      </c>
      <c r="K5878" s="68">
        <f>DATE(YEAR(tbl_raw_data[[#This Row],[Date Actioned]]),MONTH(tbl_raw_data[[#This Row],[Date Actioned]]),DAY(tbl_raw_data[[#This Row],[Date Actioned]]))</f>
        <v>45167</v>
      </c>
      <c r="L5878" s="65" t="str">
        <f>UPPER(TEXT(tbl_raw_data[[#This Row],[updated_date]],"MMMM"))</f>
        <v>AUGUST</v>
      </c>
      <c r="M5878" s="65" t="str">
        <f>"WEEK "&amp;IF(ROUNDUP(DAY(tbl_raw_data[[#This Row],[updated_date]])/7,0)=5,4,ROUNDUP(DAY(tbl_raw_data[[#This Row],[updated_date]])/7,0))</f>
        <v>WEEK 4</v>
      </c>
      <c r="N5878" s="71" t="str">
        <f>UPPER(VLOOKUP(tbl_raw_data[[#This Row],[Analyst]],settings!$A$1:$B$15,2,0))</f>
        <v>NAVED</v>
      </c>
      <c r="O5878" s="71" t="str">
        <f>TRIM(UPPER(tbl_raw_data[[#This Row],[Outcome]]))</f>
        <v>APPROVE</v>
      </c>
      <c r="P5878" s="71" t="str">
        <f>TRIM(UPPER(tbl_raw_data[[#This Row],[Queue Name]]))</f>
        <v>CONSUMER PRE BUREAU</v>
      </c>
      <c r="Q5878" s="71" t="str">
        <f>IF(tbl_raw_data[[#This Row],[time_taken_in_min]]&lt;=settings!$D$2,"SLA_MET","SLA_NOT_MET")</f>
        <v>SLA_MET</v>
      </c>
    </row>
    <row r="5879" spans="1:17" hidden="1" x14ac:dyDescent="0.3">
      <c r="A5879" s="45" t="s">
        <v>6842</v>
      </c>
      <c r="B5879" s="36">
        <v>45167.697754629633</v>
      </c>
      <c r="C5879" s="43">
        <v>45167.703206018516</v>
      </c>
      <c r="D5879" s="15" t="s">
        <v>10</v>
      </c>
      <c r="E5879" s="6" t="s">
        <v>8</v>
      </c>
      <c r="F5879" s="15" t="s">
        <v>25</v>
      </c>
      <c r="G5879" s="9" t="s">
        <v>23</v>
      </c>
      <c r="H5879" s="84" t="str">
        <f t="shared" si="91"/>
        <v>Reason Unknown</v>
      </c>
      <c r="I5879" s="63">
        <f>(tbl_raw_data[[#This Row],[Date Actioned]])-(tbl_raw_data[[#This Row],[Date Tagged]])</f>
        <v>5.4513888826477341E-3</v>
      </c>
      <c r="J5879" s="66">
        <f>HOUR(tbl_raw_data[[#This Row],[time_taken]])*60+MINUTE(tbl_raw_data[[#This Row],[time_taken]])+SECOND(tbl_raw_data[[#This Row],[time_taken]])/60</f>
        <v>7.85</v>
      </c>
      <c r="K5879" s="68">
        <f>DATE(YEAR(tbl_raw_data[[#This Row],[Date Actioned]]),MONTH(tbl_raw_data[[#This Row],[Date Actioned]]),DAY(tbl_raw_data[[#This Row],[Date Actioned]]))</f>
        <v>45167</v>
      </c>
      <c r="L5879" s="65" t="str">
        <f>UPPER(TEXT(tbl_raw_data[[#This Row],[updated_date]],"MMMM"))</f>
        <v>AUGUST</v>
      </c>
      <c r="M5879" s="65" t="str">
        <f>"WEEK "&amp;IF(ROUNDUP(DAY(tbl_raw_data[[#This Row],[updated_date]])/7,0)=5,4,ROUNDUP(DAY(tbl_raw_data[[#This Row],[updated_date]])/7,0))</f>
        <v>WEEK 4</v>
      </c>
      <c r="N5879" s="71" t="str">
        <f>UPPER(VLOOKUP(tbl_raw_data[[#This Row],[Analyst]],settings!$A$1:$B$15,2,0))</f>
        <v>ASIF</v>
      </c>
      <c r="O5879" s="71" t="str">
        <f>TRIM(UPPER(tbl_raw_data[[#This Row],[Outcome]]))</f>
        <v>APPROVE</v>
      </c>
      <c r="P5879" s="71" t="str">
        <f>TRIM(UPPER(tbl_raw_data[[#This Row],[Queue Name]]))</f>
        <v>CONSUMER POST BUREAU</v>
      </c>
      <c r="Q5879" s="71" t="str">
        <f>IF(tbl_raw_data[[#This Row],[time_taken_in_min]]&lt;=settings!$D$2,"SLA_MET","SLA_NOT_MET")</f>
        <v>SLA_MET</v>
      </c>
    </row>
    <row r="5880" spans="1:17" x14ac:dyDescent="0.3">
      <c r="A5880" s="45" t="s">
        <v>6843</v>
      </c>
      <c r="B5880" s="36">
        <v>45167.675393518519</v>
      </c>
      <c r="C5880" s="43">
        <v>45167.680833333332</v>
      </c>
      <c r="D5880" s="15" t="s">
        <v>47</v>
      </c>
      <c r="E5880" s="6" t="s">
        <v>18</v>
      </c>
      <c r="F5880" s="15" t="s">
        <v>21</v>
      </c>
      <c r="G5880" s="9" t="s">
        <v>111</v>
      </c>
      <c r="H5880" s="84" t="str">
        <f t="shared" si="91"/>
        <v>Reason Unknown</v>
      </c>
      <c r="I5880" s="63">
        <f>(tbl_raw_data[[#This Row],[Date Actioned]])-(tbl_raw_data[[#This Row],[Date Tagged]])</f>
        <v>5.4398148131440394E-3</v>
      </c>
      <c r="J5880" s="66">
        <f>HOUR(tbl_raw_data[[#This Row],[time_taken]])*60+MINUTE(tbl_raw_data[[#This Row],[time_taken]])+SECOND(tbl_raw_data[[#This Row],[time_taken]])/60</f>
        <v>7.833333333333333</v>
      </c>
      <c r="K5880" s="68">
        <f>DATE(YEAR(tbl_raw_data[[#This Row],[Date Actioned]]),MONTH(tbl_raw_data[[#This Row],[Date Actioned]]),DAY(tbl_raw_data[[#This Row],[Date Actioned]]))</f>
        <v>45167</v>
      </c>
      <c r="L5880" s="65" t="str">
        <f>UPPER(TEXT(tbl_raw_data[[#This Row],[updated_date]],"MMMM"))</f>
        <v>AUGUST</v>
      </c>
      <c r="M5880" s="65" t="str">
        <f>"WEEK "&amp;IF(ROUNDUP(DAY(tbl_raw_data[[#This Row],[updated_date]])/7,0)=5,4,ROUNDUP(DAY(tbl_raw_data[[#This Row],[updated_date]])/7,0))</f>
        <v>WEEK 4</v>
      </c>
      <c r="N5880" s="71" t="str">
        <f>UPPER(VLOOKUP(tbl_raw_data[[#This Row],[Analyst]],settings!$A$1:$B$15,2,0))</f>
        <v>SHAHID</v>
      </c>
      <c r="O5880" s="71" t="str">
        <f>TRIM(UPPER(tbl_raw_data[[#This Row],[Outcome]]))</f>
        <v>WITHDRAW</v>
      </c>
      <c r="P5880" s="71" t="str">
        <f>TRIM(UPPER(tbl_raw_data[[#This Row],[Queue Name]]))</f>
        <v>CONSUMER PRE BUREAU</v>
      </c>
      <c r="Q5880" s="71" t="str">
        <f>IF(tbl_raw_data[[#This Row],[time_taken_in_min]]&lt;=settings!$D$2,"SLA_MET","SLA_NOT_MET")</f>
        <v>SLA_MET</v>
      </c>
    </row>
    <row r="5881" spans="1:17" hidden="1" x14ac:dyDescent="0.3">
      <c r="A5881" s="45" t="s">
        <v>6844</v>
      </c>
      <c r="B5881" s="36">
        <v>45167.631747685184</v>
      </c>
      <c r="C5881" s="43">
        <v>45167.637106481481</v>
      </c>
      <c r="D5881" s="15" t="s">
        <v>10</v>
      </c>
      <c r="E5881" s="6" t="s">
        <v>18</v>
      </c>
      <c r="F5881" s="15" t="s">
        <v>19</v>
      </c>
      <c r="G5881" s="9" t="s">
        <v>15</v>
      </c>
      <c r="H5881" s="84" t="str">
        <f t="shared" si="91"/>
        <v>Reason Unknown</v>
      </c>
      <c r="I5881" s="63">
        <f>(tbl_raw_data[[#This Row],[Date Actioned]])-(tbl_raw_data[[#This Row],[Date Tagged]])</f>
        <v>5.3587962975143455E-3</v>
      </c>
      <c r="J5881" s="66">
        <f>HOUR(tbl_raw_data[[#This Row],[time_taken]])*60+MINUTE(tbl_raw_data[[#This Row],[time_taken]])+SECOND(tbl_raw_data[[#This Row],[time_taken]])/60</f>
        <v>7.7166666666666668</v>
      </c>
      <c r="K5881" s="68">
        <f>DATE(YEAR(tbl_raw_data[[#This Row],[Date Actioned]]),MONTH(tbl_raw_data[[#This Row],[Date Actioned]]),DAY(tbl_raw_data[[#This Row],[Date Actioned]]))</f>
        <v>45167</v>
      </c>
      <c r="L5881" s="65" t="str">
        <f>UPPER(TEXT(tbl_raw_data[[#This Row],[updated_date]],"MMMM"))</f>
        <v>AUGUST</v>
      </c>
      <c r="M5881" s="65" t="str">
        <f>"WEEK "&amp;IF(ROUNDUP(DAY(tbl_raw_data[[#This Row],[updated_date]])/7,0)=5,4,ROUNDUP(DAY(tbl_raw_data[[#This Row],[updated_date]])/7,0))</f>
        <v>WEEK 4</v>
      </c>
      <c r="N5881" s="71" t="str">
        <f>UPPER(VLOOKUP(tbl_raw_data[[#This Row],[Analyst]],settings!$A$1:$B$15,2,0))</f>
        <v>NAVED</v>
      </c>
      <c r="O5881" s="71" t="str">
        <f>TRIM(UPPER(tbl_raw_data[[#This Row],[Outcome]]))</f>
        <v>APPROVE</v>
      </c>
      <c r="P5881" s="71" t="str">
        <f>TRIM(UPPER(tbl_raw_data[[#This Row],[Queue Name]]))</f>
        <v>CONSUMER PRE BUREAU</v>
      </c>
      <c r="Q5881" s="71" t="str">
        <f>IF(tbl_raw_data[[#This Row],[time_taken_in_min]]&lt;=settings!$D$2,"SLA_MET","SLA_NOT_MET")</f>
        <v>SLA_MET</v>
      </c>
    </row>
    <row r="5882" spans="1:17" x14ac:dyDescent="0.3">
      <c r="A5882" s="45" t="s">
        <v>6845</v>
      </c>
      <c r="B5882" s="36">
        <v>45167.709189814814</v>
      </c>
      <c r="C5882" s="43">
        <v>45167.71435185185</v>
      </c>
      <c r="D5882" s="15" t="s">
        <v>47</v>
      </c>
      <c r="E5882" s="6" t="s">
        <v>8</v>
      </c>
      <c r="F5882" s="15" t="s">
        <v>25</v>
      </c>
      <c r="G5882" s="9" t="s">
        <v>204</v>
      </c>
      <c r="H5882" s="84" t="str">
        <f t="shared" si="91"/>
        <v>Incorrect Queue</v>
      </c>
      <c r="I5882" s="63">
        <f>(tbl_raw_data[[#This Row],[Date Actioned]])-(tbl_raw_data[[#This Row],[Date Tagged]])</f>
        <v>5.1620370359160006E-3</v>
      </c>
      <c r="J5882" s="66">
        <f>HOUR(tbl_raw_data[[#This Row],[time_taken]])*60+MINUTE(tbl_raw_data[[#This Row],[time_taken]])+SECOND(tbl_raw_data[[#This Row],[time_taken]])/60</f>
        <v>7.4333333333333336</v>
      </c>
      <c r="K5882" s="68">
        <f>DATE(YEAR(tbl_raw_data[[#This Row],[Date Actioned]]),MONTH(tbl_raw_data[[#This Row],[Date Actioned]]),DAY(tbl_raw_data[[#This Row],[Date Actioned]]))</f>
        <v>45167</v>
      </c>
      <c r="L5882" s="65" t="str">
        <f>UPPER(TEXT(tbl_raw_data[[#This Row],[updated_date]],"MMMM"))</f>
        <v>AUGUST</v>
      </c>
      <c r="M5882" s="65" t="str">
        <f>"WEEK "&amp;IF(ROUNDUP(DAY(tbl_raw_data[[#This Row],[updated_date]])/7,0)=5,4,ROUNDUP(DAY(tbl_raw_data[[#This Row],[updated_date]])/7,0))</f>
        <v>WEEK 4</v>
      </c>
      <c r="N5882" s="71" t="str">
        <f>UPPER(VLOOKUP(tbl_raw_data[[#This Row],[Analyst]],settings!$A$1:$B$15,2,0))</f>
        <v>ASIF</v>
      </c>
      <c r="O5882" s="71" t="str">
        <f>TRIM(UPPER(tbl_raw_data[[#This Row],[Outcome]]))</f>
        <v>WITHDRAW</v>
      </c>
      <c r="P5882" s="71" t="str">
        <f>TRIM(UPPER(tbl_raw_data[[#This Row],[Queue Name]]))</f>
        <v>CONSUMER POST BUREAU</v>
      </c>
      <c r="Q5882" s="71" t="str">
        <f>IF(tbl_raw_data[[#This Row],[time_taken_in_min]]&lt;=settings!$D$2,"SLA_MET","SLA_NOT_MET")</f>
        <v>SLA_MET</v>
      </c>
    </row>
    <row r="5883" spans="1:17" x14ac:dyDescent="0.3">
      <c r="A5883" s="45" t="s">
        <v>6846</v>
      </c>
      <c r="B5883" s="36">
        <v>45167.553831018522</v>
      </c>
      <c r="C5883" s="43">
        <v>45167.558946759258</v>
      </c>
      <c r="D5883" s="15" t="s">
        <v>33</v>
      </c>
      <c r="E5883" s="6" t="s">
        <v>8</v>
      </c>
      <c r="F5883" s="15" t="s">
        <v>21</v>
      </c>
      <c r="G5883" s="9" t="s">
        <v>39</v>
      </c>
      <c r="H5883" s="84" t="str">
        <f t="shared" si="91"/>
        <v>Reason Unknown</v>
      </c>
      <c r="I5883" s="63">
        <f>(tbl_raw_data[[#This Row],[Date Actioned]])-(tbl_raw_data[[#This Row],[Date Tagged]])</f>
        <v>5.1157407360733487E-3</v>
      </c>
      <c r="J5883" s="66">
        <f>HOUR(tbl_raw_data[[#This Row],[time_taken]])*60+MINUTE(tbl_raw_data[[#This Row],[time_taken]])+SECOND(tbl_raw_data[[#This Row],[time_taken]])/60</f>
        <v>7.3666666666666663</v>
      </c>
      <c r="K5883" s="68">
        <f>DATE(YEAR(tbl_raw_data[[#This Row],[Date Actioned]]),MONTH(tbl_raw_data[[#This Row],[Date Actioned]]),DAY(tbl_raw_data[[#This Row],[Date Actioned]]))</f>
        <v>45167</v>
      </c>
      <c r="L5883" s="65" t="str">
        <f>UPPER(TEXT(tbl_raw_data[[#This Row],[updated_date]],"MMMM"))</f>
        <v>AUGUST</v>
      </c>
      <c r="M5883" s="65" t="str">
        <f>"WEEK "&amp;IF(ROUNDUP(DAY(tbl_raw_data[[#This Row],[updated_date]])/7,0)=5,4,ROUNDUP(DAY(tbl_raw_data[[#This Row],[updated_date]])/7,0))</f>
        <v>WEEK 4</v>
      </c>
      <c r="N5883" s="71" t="str">
        <f>UPPER(VLOOKUP(tbl_raw_data[[#This Row],[Analyst]],settings!$A$1:$B$15,2,0))</f>
        <v>SHAHID</v>
      </c>
      <c r="O5883" s="71" t="str">
        <f>TRIM(UPPER(tbl_raw_data[[#This Row],[Outcome]]))</f>
        <v>DECLINE</v>
      </c>
      <c r="P5883" s="71" t="str">
        <f>TRIM(UPPER(tbl_raw_data[[#This Row],[Queue Name]]))</f>
        <v>CONSUMER POST BUREAU</v>
      </c>
      <c r="Q5883" s="71" t="str">
        <f>IF(tbl_raw_data[[#This Row],[time_taken_in_min]]&lt;=settings!$D$2,"SLA_MET","SLA_NOT_MET")</f>
        <v>SLA_MET</v>
      </c>
    </row>
    <row r="5884" spans="1:17" hidden="1" x14ac:dyDescent="0.3">
      <c r="A5884" s="45" t="s">
        <v>6847</v>
      </c>
      <c r="B5884" s="36">
        <v>45167.645439814813</v>
      </c>
      <c r="C5884" s="43">
        <v>45167.650543981479</v>
      </c>
      <c r="D5884" s="15" t="s">
        <v>10</v>
      </c>
      <c r="E5884" s="6" t="s">
        <v>11</v>
      </c>
      <c r="F5884" s="15" t="s">
        <v>24</v>
      </c>
      <c r="G5884" s="9" t="s">
        <v>26</v>
      </c>
      <c r="H5884" s="84" t="str">
        <f t="shared" si="91"/>
        <v>Reason Unknown</v>
      </c>
      <c r="I5884" s="63">
        <f>(tbl_raw_data[[#This Row],[Date Actioned]])-(tbl_raw_data[[#This Row],[Date Tagged]])</f>
        <v>5.1041666665696539E-3</v>
      </c>
      <c r="J5884" s="66">
        <f>HOUR(tbl_raw_data[[#This Row],[time_taken]])*60+MINUTE(tbl_raw_data[[#This Row],[time_taken]])+SECOND(tbl_raw_data[[#This Row],[time_taken]])/60</f>
        <v>7.35</v>
      </c>
      <c r="K5884" s="68">
        <f>DATE(YEAR(tbl_raw_data[[#This Row],[Date Actioned]]),MONTH(tbl_raw_data[[#This Row],[Date Actioned]]),DAY(tbl_raw_data[[#This Row],[Date Actioned]]))</f>
        <v>45167</v>
      </c>
      <c r="L5884" s="65" t="str">
        <f>UPPER(TEXT(tbl_raw_data[[#This Row],[updated_date]],"MMMM"))</f>
        <v>AUGUST</v>
      </c>
      <c r="M5884" s="65" t="str">
        <f>"WEEK "&amp;IF(ROUNDUP(DAY(tbl_raw_data[[#This Row],[updated_date]])/7,0)=5,4,ROUNDUP(DAY(tbl_raw_data[[#This Row],[updated_date]])/7,0))</f>
        <v>WEEK 4</v>
      </c>
      <c r="N5884" s="71" t="str">
        <f>UPPER(VLOOKUP(tbl_raw_data[[#This Row],[Analyst]],settings!$A$1:$B$15,2,0))</f>
        <v>SAM</v>
      </c>
      <c r="O5884" s="71" t="str">
        <f>TRIM(UPPER(tbl_raw_data[[#This Row],[Outcome]]))</f>
        <v>APPROVE</v>
      </c>
      <c r="P5884" s="71" t="str">
        <f>TRIM(UPPER(tbl_raw_data[[#This Row],[Queue Name]]))</f>
        <v>CONSUMER EXISTING</v>
      </c>
      <c r="Q5884" s="71" t="str">
        <f>IF(tbl_raw_data[[#This Row],[time_taken_in_min]]&lt;=settings!$D$2,"SLA_MET","SLA_NOT_MET")</f>
        <v>SLA_MET</v>
      </c>
    </row>
    <row r="5885" spans="1:17" hidden="1" x14ac:dyDescent="0.3">
      <c r="A5885" s="45" t="s">
        <v>6848</v>
      </c>
      <c r="B5885" s="36">
        <v>45167.694722222222</v>
      </c>
      <c r="C5885" s="43">
        <v>45167.699780092589</v>
      </c>
      <c r="D5885" s="15" t="s">
        <v>10</v>
      </c>
      <c r="E5885" s="6" t="s">
        <v>11</v>
      </c>
      <c r="F5885" s="15" t="s">
        <v>19</v>
      </c>
      <c r="G5885" s="9" t="s">
        <v>15</v>
      </c>
      <c r="H5885" s="84" t="str">
        <f t="shared" si="91"/>
        <v>Reason Unknown</v>
      </c>
      <c r="I5885" s="63">
        <f>(tbl_raw_data[[#This Row],[Date Actioned]])-(tbl_raw_data[[#This Row],[Date Tagged]])</f>
        <v>5.057870366727002E-3</v>
      </c>
      <c r="J5885" s="66">
        <f>HOUR(tbl_raw_data[[#This Row],[time_taken]])*60+MINUTE(tbl_raw_data[[#This Row],[time_taken]])+SECOND(tbl_raw_data[[#This Row],[time_taken]])/60</f>
        <v>7.2833333333333332</v>
      </c>
      <c r="K5885" s="68">
        <f>DATE(YEAR(tbl_raw_data[[#This Row],[Date Actioned]]),MONTH(tbl_raw_data[[#This Row],[Date Actioned]]),DAY(tbl_raw_data[[#This Row],[Date Actioned]]))</f>
        <v>45167</v>
      </c>
      <c r="L5885" s="65" t="str">
        <f>UPPER(TEXT(tbl_raw_data[[#This Row],[updated_date]],"MMMM"))</f>
        <v>AUGUST</v>
      </c>
      <c r="M5885" s="65" t="str">
        <f>"WEEK "&amp;IF(ROUNDUP(DAY(tbl_raw_data[[#This Row],[updated_date]])/7,0)=5,4,ROUNDUP(DAY(tbl_raw_data[[#This Row],[updated_date]])/7,0))</f>
        <v>WEEK 4</v>
      </c>
      <c r="N5885" s="71" t="str">
        <f>UPPER(VLOOKUP(tbl_raw_data[[#This Row],[Analyst]],settings!$A$1:$B$15,2,0))</f>
        <v>NAVED</v>
      </c>
      <c r="O5885" s="71" t="str">
        <f>TRIM(UPPER(tbl_raw_data[[#This Row],[Outcome]]))</f>
        <v>APPROVE</v>
      </c>
      <c r="P5885" s="71" t="str">
        <f>TRIM(UPPER(tbl_raw_data[[#This Row],[Queue Name]]))</f>
        <v>CONSUMER EXISTING</v>
      </c>
      <c r="Q5885" s="71" t="str">
        <f>IF(tbl_raw_data[[#This Row],[time_taken_in_min]]&lt;=settings!$D$2,"SLA_MET","SLA_NOT_MET")</f>
        <v>SLA_MET</v>
      </c>
    </row>
    <row r="5886" spans="1:17" hidden="1" x14ac:dyDescent="0.3">
      <c r="A5886" s="45" t="s">
        <v>6849</v>
      </c>
      <c r="B5886" s="36">
        <v>45167.569722222222</v>
      </c>
      <c r="C5886" s="43">
        <v>45167.574756944443</v>
      </c>
      <c r="D5886" s="15" t="s">
        <v>15</v>
      </c>
      <c r="E5886" s="6" t="s">
        <v>11</v>
      </c>
      <c r="F5886" s="15" t="s">
        <v>22</v>
      </c>
      <c r="G5886" s="9"/>
      <c r="H5886" s="84" t="str">
        <f t="shared" si="91"/>
        <v>Reason Unknown</v>
      </c>
      <c r="I5886" s="63">
        <f>(tbl_raw_data[[#This Row],[Date Actioned]])-(tbl_raw_data[[#This Row],[Date Tagged]])</f>
        <v>5.0347222204436548E-3</v>
      </c>
      <c r="J5886" s="66">
        <f>HOUR(tbl_raw_data[[#This Row],[time_taken]])*60+MINUTE(tbl_raw_data[[#This Row],[time_taken]])+SECOND(tbl_raw_data[[#This Row],[time_taken]])/60</f>
        <v>7.25</v>
      </c>
      <c r="K5886" s="68">
        <f>DATE(YEAR(tbl_raw_data[[#This Row],[Date Actioned]]),MONTH(tbl_raw_data[[#This Row],[Date Actioned]]),DAY(tbl_raw_data[[#This Row],[Date Actioned]]))</f>
        <v>45167</v>
      </c>
      <c r="L5886" s="65" t="str">
        <f>UPPER(TEXT(tbl_raw_data[[#This Row],[updated_date]],"MMMM"))</f>
        <v>AUGUST</v>
      </c>
      <c r="M5886" s="65" t="str">
        <f>"WEEK "&amp;IF(ROUNDUP(DAY(tbl_raw_data[[#This Row],[updated_date]])/7,0)=5,4,ROUNDUP(DAY(tbl_raw_data[[#This Row],[updated_date]])/7,0))</f>
        <v>WEEK 4</v>
      </c>
      <c r="N5886" s="71" t="str">
        <f>UPPER(VLOOKUP(tbl_raw_data[[#This Row],[Analyst]],settings!$A$1:$B$15,2,0))</f>
        <v>ROHAN</v>
      </c>
      <c r="O5886" s="71" t="str">
        <f>TRIM(UPPER(tbl_raw_data[[#This Row],[Outcome]]))</f>
        <v>APPROVE</v>
      </c>
      <c r="P5886" s="71" t="str">
        <f>TRIM(UPPER(tbl_raw_data[[#This Row],[Queue Name]]))</f>
        <v>CONSUMER EXISTING</v>
      </c>
      <c r="Q5886" s="71" t="str">
        <f>IF(tbl_raw_data[[#This Row],[time_taken_in_min]]&lt;=settings!$D$2,"SLA_MET","SLA_NOT_MET")</f>
        <v>SLA_MET</v>
      </c>
    </row>
    <row r="5887" spans="1:17" hidden="1" x14ac:dyDescent="0.3">
      <c r="A5887" s="45" t="s">
        <v>6850</v>
      </c>
      <c r="B5887" s="36">
        <v>45167.838530092595</v>
      </c>
      <c r="C5887" s="43">
        <v>45167.843564814815</v>
      </c>
      <c r="D5887" s="15" t="s">
        <v>10</v>
      </c>
      <c r="E5887" s="6" t="s">
        <v>18</v>
      </c>
      <c r="F5887" s="15" t="s">
        <v>25</v>
      </c>
      <c r="G5887" s="9" t="s">
        <v>30</v>
      </c>
      <c r="H5887" s="84" t="str">
        <f t="shared" si="91"/>
        <v>Reason Unknown</v>
      </c>
      <c r="I5887" s="63">
        <f>(tbl_raw_data[[#This Row],[Date Actioned]])-(tbl_raw_data[[#This Row],[Date Tagged]])</f>
        <v>5.0347222204436548E-3</v>
      </c>
      <c r="J5887" s="66">
        <f>HOUR(tbl_raw_data[[#This Row],[time_taken]])*60+MINUTE(tbl_raw_data[[#This Row],[time_taken]])+SECOND(tbl_raw_data[[#This Row],[time_taken]])/60</f>
        <v>7.25</v>
      </c>
      <c r="K5887" s="68">
        <f>DATE(YEAR(tbl_raw_data[[#This Row],[Date Actioned]]),MONTH(tbl_raw_data[[#This Row],[Date Actioned]]),DAY(tbl_raw_data[[#This Row],[Date Actioned]]))</f>
        <v>45167</v>
      </c>
      <c r="L5887" s="65" t="str">
        <f>UPPER(TEXT(tbl_raw_data[[#This Row],[updated_date]],"MMMM"))</f>
        <v>AUGUST</v>
      </c>
      <c r="M5887" s="65" t="str">
        <f>"WEEK "&amp;IF(ROUNDUP(DAY(tbl_raw_data[[#This Row],[updated_date]])/7,0)=5,4,ROUNDUP(DAY(tbl_raw_data[[#This Row],[updated_date]])/7,0))</f>
        <v>WEEK 4</v>
      </c>
      <c r="N5887" s="71" t="str">
        <f>UPPER(VLOOKUP(tbl_raw_data[[#This Row],[Analyst]],settings!$A$1:$B$15,2,0))</f>
        <v>ASIF</v>
      </c>
      <c r="O5887" s="71" t="str">
        <f>TRIM(UPPER(tbl_raw_data[[#This Row],[Outcome]]))</f>
        <v>APPROVE</v>
      </c>
      <c r="P5887" s="71" t="str">
        <f>TRIM(UPPER(tbl_raw_data[[#This Row],[Queue Name]]))</f>
        <v>CONSUMER PRE BUREAU</v>
      </c>
      <c r="Q5887" s="71" t="str">
        <f>IF(tbl_raw_data[[#This Row],[time_taken_in_min]]&lt;=settings!$D$2,"SLA_MET","SLA_NOT_MET")</f>
        <v>SLA_MET</v>
      </c>
    </row>
    <row r="5888" spans="1:17" hidden="1" x14ac:dyDescent="0.3">
      <c r="A5888" s="45" t="s">
        <v>6851</v>
      </c>
      <c r="B5888" s="36">
        <v>45167.799513888887</v>
      </c>
      <c r="C5888" s="43">
        <v>45167.804444444446</v>
      </c>
      <c r="D5888" s="15" t="s">
        <v>10</v>
      </c>
      <c r="E5888" s="6" t="s">
        <v>18</v>
      </c>
      <c r="F5888" s="15" t="s">
        <v>25</v>
      </c>
      <c r="G5888" s="9" t="s">
        <v>15</v>
      </c>
      <c r="H5888" s="84" t="str">
        <f t="shared" si="91"/>
        <v>Reason Unknown</v>
      </c>
      <c r="I5888" s="63">
        <f>(tbl_raw_data[[#This Row],[Date Actioned]])-(tbl_raw_data[[#This Row],[Date Tagged]])</f>
        <v>4.9305555585306138E-3</v>
      </c>
      <c r="J5888" s="66">
        <f>HOUR(tbl_raw_data[[#This Row],[time_taken]])*60+MINUTE(tbl_raw_data[[#This Row],[time_taken]])+SECOND(tbl_raw_data[[#This Row],[time_taken]])/60</f>
        <v>7.1</v>
      </c>
      <c r="K5888" s="68">
        <f>DATE(YEAR(tbl_raw_data[[#This Row],[Date Actioned]]),MONTH(tbl_raw_data[[#This Row],[Date Actioned]]),DAY(tbl_raw_data[[#This Row],[Date Actioned]]))</f>
        <v>45167</v>
      </c>
      <c r="L5888" s="65" t="str">
        <f>UPPER(TEXT(tbl_raw_data[[#This Row],[updated_date]],"MMMM"))</f>
        <v>AUGUST</v>
      </c>
      <c r="M5888" s="65" t="str">
        <f>"WEEK "&amp;IF(ROUNDUP(DAY(tbl_raw_data[[#This Row],[updated_date]])/7,0)=5,4,ROUNDUP(DAY(tbl_raw_data[[#This Row],[updated_date]])/7,0))</f>
        <v>WEEK 4</v>
      </c>
      <c r="N5888" s="71" t="str">
        <f>UPPER(VLOOKUP(tbl_raw_data[[#This Row],[Analyst]],settings!$A$1:$B$15,2,0))</f>
        <v>ASIF</v>
      </c>
      <c r="O5888" s="71" t="str">
        <f>TRIM(UPPER(tbl_raw_data[[#This Row],[Outcome]]))</f>
        <v>APPROVE</v>
      </c>
      <c r="P5888" s="71" t="str">
        <f>TRIM(UPPER(tbl_raw_data[[#This Row],[Queue Name]]))</f>
        <v>CONSUMER PRE BUREAU</v>
      </c>
      <c r="Q5888" s="71" t="str">
        <f>IF(tbl_raw_data[[#This Row],[time_taken_in_min]]&lt;=settings!$D$2,"SLA_MET","SLA_NOT_MET")</f>
        <v>SLA_MET</v>
      </c>
    </row>
    <row r="5889" spans="1:17" x14ac:dyDescent="0.3">
      <c r="A5889" s="45" t="s">
        <v>6852</v>
      </c>
      <c r="B5889" s="36">
        <v>45167.71974537037</v>
      </c>
      <c r="C5889" s="43">
        <v>45167.724664351852</v>
      </c>
      <c r="D5889" s="15" t="s">
        <v>47</v>
      </c>
      <c r="E5889" s="6" t="s">
        <v>11</v>
      </c>
      <c r="F5889" s="15" t="s">
        <v>17</v>
      </c>
      <c r="G5889" s="9" t="s">
        <v>34</v>
      </c>
      <c r="H5889" s="84" t="str">
        <f t="shared" si="91"/>
        <v>Overdue Bill</v>
      </c>
      <c r="I5889" s="63">
        <f>(tbl_raw_data[[#This Row],[Date Actioned]])-(tbl_raw_data[[#This Row],[Date Tagged]])</f>
        <v>4.9189814817509614E-3</v>
      </c>
      <c r="J5889" s="66">
        <f>HOUR(tbl_raw_data[[#This Row],[time_taken]])*60+MINUTE(tbl_raw_data[[#This Row],[time_taken]])+SECOND(tbl_raw_data[[#This Row],[time_taken]])/60</f>
        <v>7.083333333333333</v>
      </c>
      <c r="K5889" s="68">
        <f>DATE(YEAR(tbl_raw_data[[#This Row],[Date Actioned]]),MONTH(tbl_raw_data[[#This Row],[Date Actioned]]),DAY(tbl_raw_data[[#This Row],[Date Actioned]]))</f>
        <v>45167</v>
      </c>
      <c r="L5889" s="65" t="str">
        <f>UPPER(TEXT(tbl_raw_data[[#This Row],[updated_date]],"MMMM"))</f>
        <v>AUGUST</v>
      </c>
      <c r="M5889" s="65" t="str">
        <f>"WEEK "&amp;IF(ROUNDUP(DAY(tbl_raw_data[[#This Row],[updated_date]])/7,0)=5,4,ROUNDUP(DAY(tbl_raw_data[[#This Row],[updated_date]])/7,0))</f>
        <v>WEEK 4</v>
      </c>
      <c r="N5889" s="71" t="str">
        <f>UPPER(VLOOKUP(tbl_raw_data[[#This Row],[Analyst]],settings!$A$1:$B$15,2,0))</f>
        <v>MERCEDES</v>
      </c>
      <c r="O5889" s="71" t="str">
        <f>TRIM(UPPER(tbl_raw_data[[#This Row],[Outcome]]))</f>
        <v>WITHDRAW</v>
      </c>
      <c r="P5889" s="71" t="str">
        <f>TRIM(UPPER(tbl_raw_data[[#This Row],[Queue Name]]))</f>
        <v>CONSUMER EXISTING</v>
      </c>
      <c r="Q5889" s="71" t="str">
        <f>IF(tbl_raw_data[[#This Row],[time_taken_in_min]]&lt;=settings!$D$2,"SLA_MET","SLA_NOT_MET")</f>
        <v>SLA_MET</v>
      </c>
    </row>
    <row r="5890" spans="1:17" x14ac:dyDescent="0.3">
      <c r="A5890" s="45" t="s">
        <v>6853</v>
      </c>
      <c r="B5890" s="36">
        <v>45167.602337962962</v>
      </c>
      <c r="C5890" s="43">
        <v>45167.607233796298</v>
      </c>
      <c r="D5890" s="15" t="s">
        <v>47</v>
      </c>
      <c r="E5890" s="6" t="s">
        <v>18</v>
      </c>
      <c r="F5890" s="15" t="s">
        <v>22</v>
      </c>
      <c r="G5890" s="9" t="s">
        <v>160</v>
      </c>
      <c r="H5890" s="84" t="str">
        <f t="shared" si="91"/>
        <v>Incomplete Details</v>
      </c>
      <c r="I5890" s="63">
        <f>(tbl_raw_data[[#This Row],[Date Actioned]])-(tbl_raw_data[[#This Row],[Date Tagged]])</f>
        <v>4.8958333354676142E-3</v>
      </c>
      <c r="J5890" s="66">
        <f>HOUR(tbl_raw_data[[#This Row],[time_taken]])*60+MINUTE(tbl_raw_data[[#This Row],[time_taken]])+SECOND(tbl_raw_data[[#This Row],[time_taken]])/60</f>
        <v>7.05</v>
      </c>
      <c r="K5890" s="68">
        <f>DATE(YEAR(tbl_raw_data[[#This Row],[Date Actioned]]),MONTH(tbl_raw_data[[#This Row],[Date Actioned]]),DAY(tbl_raw_data[[#This Row],[Date Actioned]]))</f>
        <v>45167</v>
      </c>
      <c r="L5890" s="65" t="str">
        <f>UPPER(TEXT(tbl_raw_data[[#This Row],[updated_date]],"MMMM"))</f>
        <v>AUGUST</v>
      </c>
      <c r="M5890" s="65" t="str">
        <f>"WEEK "&amp;IF(ROUNDUP(DAY(tbl_raw_data[[#This Row],[updated_date]])/7,0)=5,4,ROUNDUP(DAY(tbl_raw_data[[#This Row],[updated_date]])/7,0))</f>
        <v>WEEK 4</v>
      </c>
      <c r="N5890" s="71" t="str">
        <f>UPPER(VLOOKUP(tbl_raw_data[[#This Row],[Analyst]],settings!$A$1:$B$15,2,0))</f>
        <v>ROHAN</v>
      </c>
      <c r="O5890" s="71" t="str">
        <f>TRIM(UPPER(tbl_raw_data[[#This Row],[Outcome]]))</f>
        <v>WITHDRAW</v>
      </c>
      <c r="P5890" s="71" t="str">
        <f>TRIM(UPPER(tbl_raw_data[[#This Row],[Queue Name]]))</f>
        <v>CONSUMER PRE BUREAU</v>
      </c>
      <c r="Q5890" s="71" t="str">
        <f>IF(tbl_raw_data[[#This Row],[time_taken_in_min]]&lt;=settings!$D$2,"SLA_MET","SLA_NOT_MET")</f>
        <v>SLA_MET</v>
      </c>
    </row>
    <row r="5891" spans="1:17" hidden="1" x14ac:dyDescent="0.3">
      <c r="A5891" s="45" t="s">
        <v>6854</v>
      </c>
      <c r="B5891" s="36">
        <v>45167.681620370371</v>
      </c>
      <c r="C5891" s="43">
        <v>45167.686296296299</v>
      </c>
      <c r="D5891" s="15" t="s">
        <v>10</v>
      </c>
      <c r="E5891" s="6" t="s">
        <v>18</v>
      </c>
      <c r="F5891" s="15" t="s">
        <v>25</v>
      </c>
      <c r="G5891" s="9" t="s">
        <v>15</v>
      </c>
      <c r="H5891" s="84" t="str">
        <f t="shared" ref="H5891:H5954" si="92">IF(OR(ISNUMBER(SEARCH("duplicate",G5891)), ISNUMBER(SEARCH("previously",G5891)), ISNUMBER(SEARCH("previously approved",G5891))), "Duplicate Application",
IF(OR(ISNUMBER(SEARCH("incorrect",G5891)), ISNUMBER(SEARCH("remove", G5891))), "Incorrect Details",
IF(ISNUMBER(SEARCH("incomplete",G5891)), "Incomplete Details",
IF(ISNUMBER(SEARCH("overdue",G5891)), "Overdue Bill",
IF(OR(ISNUMBER(SEARCH("resubmit as", G5891)), ISNUMBER(SEARCH("re-submit as", G5891))), "Incorrect Queue",
IF(OR(ISNUMBER(SEARCH("100",G5891)), ISNUMBER(SEARCH("correct", G5891)), ISNUMBER(SEARCH("email", G5891)), ISNUMBER(SEARCH("please submit", G5891)), ISNUMBER(SEARCH("please resubmit",G5891)), ISNUMBER(SEARCH("please re-submit", G5891)), ISNUMBER(SEARCH("please send", G5891))), "Incomplete Details",
IF(ISNUMBER(SEARCH("error", G5891)), "System Error", "Reason Unknown")))))))</f>
        <v>Reason Unknown</v>
      </c>
      <c r="I5891" s="63">
        <f>(tbl_raw_data[[#This Row],[Date Actioned]])-(tbl_raw_data[[#This Row],[Date Tagged]])</f>
        <v>4.6759259275859222E-3</v>
      </c>
      <c r="J5891" s="66">
        <f>HOUR(tbl_raw_data[[#This Row],[time_taken]])*60+MINUTE(tbl_raw_data[[#This Row],[time_taken]])+SECOND(tbl_raw_data[[#This Row],[time_taken]])/60</f>
        <v>6.7333333333333334</v>
      </c>
      <c r="K5891" s="68">
        <f>DATE(YEAR(tbl_raw_data[[#This Row],[Date Actioned]]),MONTH(tbl_raw_data[[#This Row],[Date Actioned]]),DAY(tbl_raw_data[[#This Row],[Date Actioned]]))</f>
        <v>45167</v>
      </c>
      <c r="L5891" s="65" t="str">
        <f>UPPER(TEXT(tbl_raw_data[[#This Row],[updated_date]],"MMMM"))</f>
        <v>AUGUST</v>
      </c>
      <c r="M5891" s="65" t="str">
        <f>"WEEK "&amp;IF(ROUNDUP(DAY(tbl_raw_data[[#This Row],[updated_date]])/7,0)=5,4,ROUNDUP(DAY(tbl_raw_data[[#This Row],[updated_date]])/7,0))</f>
        <v>WEEK 4</v>
      </c>
      <c r="N5891" s="71" t="str">
        <f>UPPER(VLOOKUP(tbl_raw_data[[#This Row],[Analyst]],settings!$A$1:$B$15,2,0))</f>
        <v>ASIF</v>
      </c>
      <c r="O5891" s="71" t="str">
        <f>TRIM(UPPER(tbl_raw_data[[#This Row],[Outcome]]))</f>
        <v>APPROVE</v>
      </c>
      <c r="P5891" s="71" t="str">
        <f>TRIM(UPPER(tbl_raw_data[[#This Row],[Queue Name]]))</f>
        <v>CONSUMER PRE BUREAU</v>
      </c>
      <c r="Q5891" s="71" t="str">
        <f>IF(tbl_raw_data[[#This Row],[time_taken_in_min]]&lt;=settings!$D$2,"SLA_MET","SLA_NOT_MET")</f>
        <v>SLA_MET</v>
      </c>
    </row>
    <row r="5892" spans="1:17" hidden="1" x14ac:dyDescent="0.3">
      <c r="A5892" s="45" t="s">
        <v>6855</v>
      </c>
      <c r="B5892" s="36">
        <v>45167.677743055552</v>
      </c>
      <c r="C5892" s="43">
        <v>45167.682372685187</v>
      </c>
      <c r="D5892" s="15" t="s">
        <v>10</v>
      </c>
      <c r="E5892" s="6" t="s">
        <v>18</v>
      </c>
      <c r="F5892" s="15" t="s">
        <v>19</v>
      </c>
      <c r="G5892" s="9" t="s">
        <v>16</v>
      </c>
      <c r="H5892" s="84" t="str">
        <f t="shared" si="92"/>
        <v>Reason Unknown</v>
      </c>
      <c r="I5892" s="63">
        <f>(tbl_raw_data[[#This Row],[Date Actioned]])-(tbl_raw_data[[#This Row],[Date Tagged]])</f>
        <v>4.6296296350192279E-3</v>
      </c>
      <c r="J5892" s="66">
        <f>HOUR(tbl_raw_data[[#This Row],[time_taken]])*60+MINUTE(tbl_raw_data[[#This Row],[time_taken]])+SECOND(tbl_raw_data[[#This Row],[time_taken]])/60</f>
        <v>6.666666666666667</v>
      </c>
      <c r="K5892" s="68">
        <f>DATE(YEAR(tbl_raw_data[[#This Row],[Date Actioned]]),MONTH(tbl_raw_data[[#This Row],[Date Actioned]]),DAY(tbl_raw_data[[#This Row],[Date Actioned]]))</f>
        <v>45167</v>
      </c>
      <c r="L5892" s="65" t="str">
        <f>UPPER(TEXT(tbl_raw_data[[#This Row],[updated_date]],"MMMM"))</f>
        <v>AUGUST</v>
      </c>
      <c r="M5892" s="65" t="str">
        <f>"WEEK "&amp;IF(ROUNDUP(DAY(tbl_raw_data[[#This Row],[updated_date]])/7,0)=5,4,ROUNDUP(DAY(tbl_raw_data[[#This Row],[updated_date]])/7,0))</f>
        <v>WEEK 4</v>
      </c>
      <c r="N5892" s="71" t="str">
        <f>UPPER(VLOOKUP(tbl_raw_data[[#This Row],[Analyst]],settings!$A$1:$B$15,2,0))</f>
        <v>NAVED</v>
      </c>
      <c r="O5892" s="71" t="str">
        <f>TRIM(UPPER(tbl_raw_data[[#This Row],[Outcome]]))</f>
        <v>APPROVE</v>
      </c>
      <c r="P5892" s="71" t="str">
        <f>TRIM(UPPER(tbl_raw_data[[#This Row],[Queue Name]]))</f>
        <v>CONSUMER PRE BUREAU</v>
      </c>
      <c r="Q5892" s="71" t="str">
        <f>IF(tbl_raw_data[[#This Row],[time_taken_in_min]]&lt;=settings!$D$2,"SLA_MET","SLA_NOT_MET")</f>
        <v>SLA_MET</v>
      </c>
    </row>
    <row r="5893" spans="1:17" hidden="1" x14ac:dyDescent="0.3">
      <c r="A5893" s="45" t="s">
        <v>6856</v>
      </c>
      <c r="B5893" s="36">
        <v>45167.692546296297</v>
      </c>
      <c r="C5893" s="43">
        <v>45167.697164351855</v>
      </c>
      <c r="D5893" s="15" t="s">
        <v>10</v>
      </c>
      <c r="E5893" s="6" t="s">
        <v>18</v>
      </c>
      <c r="F5893" s="15" t="s">
        <v>21</v>
      </c>
      <c r="G5893" s="9" t="s">
        <v>119</v>
      </c>
      <c r="H5893" s="84" t="str">
        <f t="shared" si="92"/>
        <v>Reason Unknown</v>
      </c>
      <c r="I5893" s="63">
        <f>(tbl_raw_data[[#This Row],[Date Actioned]])-(tbl_raw_data[[#This Row],[Date Tagged]])</f>
        <v>4.6180555582395755E-3</v>
      </c>
      <c r="J5893" s="66">
        <f>HOUR(tbl_raw_data[[#This Row],[time_taken]])*60+MINUTE(tbl_raw_data[[#This Row],[time_taken]])+SECOND(tbl_raw_data[[#This Row],[time_taken]])/60</f>
        <v>6.65</v>
      </c>
      <c r="K5893" s="68">
        <f>DATE(YEAR(tbl_raw_data[[#This Row],[Date Actioned]]),MONTH(tbl_raw_data[[#This Row],[Date Actioned]]),DAY(tbl_raw_data[[#This Row],[Date Actioned]]))</f>
        <v>45167</v>
      </c>
      <c r="L5893" s="65" t="str">
        <f>UPPER(TEXT(tbl_raw_data[[#This Row],[updated_date]],"MMMM"))</f>
        <v>AUGUST</v>
      </c>
      <c r="M5893" s="65" t="str">
        <f>"WEEK "&amp;IF(ROUNDUP(DAY(tbl_raw_data[[#This Row],[updated_date]])/7,0)=5,4,ROUNDUP(DAY(tbl_raw_data[[#This Row],[updated_date]])/7,0))</f>
        <v>WEEK 4</v>
      </c>
      <c r="N5893" s="71" t="str">
        <f>UPPER(VLOOKUP(tbl_raw_data[[#This Row],[Analyst]],settings!$A$1:$B$15,2,0))</f>
        <v>SHAHID</v>
      </c>
      <c r="O5893" s="71" t="str">
        <f>TRIM(UPPER(tbl_raw_data[[#This Row],[Outcome]]))</f>
        <v>APPROVE</v>
      </c>
      <c r="P5893" s="71" t="str">
        <f>TRIM(UPPER(tbl_raw_data[[#This Row],[Queue Name]]))</f>
        <v>CONSUMER PRE BUREAU</v>
      </c>
      <c r="Q5893" s="71" t="str">
        <f>IF(tbl_raw_data[[#This Row],[time_taken_in_min]]&lt;=settings!$D$2,"SLA_MET","SLA_NOT_MET")</f>
        <v>SLA_MET</v>
      </c>
    </row>
    <row r="5894" spans="1:17" x14ac:dyDescent="0.3">
      <c r="A5894" s="45" t="s">
        <v>6857</v>
      </c>
      <c r="B5894" s="36">
        <v>45167.587777777779</v>
      </c>
      <c r="C5894" s="43">
        <v>45167.592395833337</v>
      </c>
      <c r="D5894" s="15" t="s">
        <v>47</v>
      </c>
      <c r="E5894" s="6" t="s">
        <v>18</v>
      </c>
      <c r="F5894" s="15" t="s">
        <v>19</v>
      </c>
      <c r="G5894" s="9" t="s">
        <v>194</v>
      </c>
      <c r="H5894" s="84" t="str">
        <f t="shared" si="92"/>
        <v>Incorrect Details</v>
      </c>
      <c r="I5894" s="63">
        <f>(tbl_raw_data[[#This Row],[Date Actioned]])-(tbl_raw_data[[#This Row],[Date Tagged]])</f>
        <v>4.6180555582395755E-3</v>
      </c>
      <c r="J5894" s="66">
        <f>HOUR(tbl_raw_data[[#This Row],[time_taken]])*60+MINUTE(tbl_raw_data[[#This Row],[time_taken]])+SECOND(tbl_raw_data[[#This Row],[time_taken]])/60</f>
        <v>6.65</v>
      </c>
      <c r="K5894" s="68">
        <f>DATE(YEAR(tbl_raw_data[[#This Row],[Date Actioned]]),MONTH(tbl_raw_data[[#This Row],[Date Actioned]]),DAY(tbl_raw_data[[#This Row],[Date Actioned]]))</f>
        <v>45167</v>
      </c>
      <c r="L5894" s="65" t="str">
        <f>UPPER(TEXT(tbl_raw_data[[#This Row],[updated_date]],"MMMM"))</f>
        <v>AUGUST</v>
      </c>
      <c r="M5894" s="65" t="str">
        <f>"WEEK "&amp;IF(ROUNDUP(DAY(tbl_raw_data[[#This Row],[updated_date]])/7,0)=5,4,ROUNDUP(DAY(tbl_raw_data[[#This Row],[updated_date]])/7,0))</f>
        <v>WEEK 4</v>
      </c>
      <c r="N5894" s="71" t="str">
        <f>UPPER(VLOOKUP(tbl_raw_data[[#This Row],[Analyst]],settings!$A$1:$B$15,2,0))</f>
        <v>NAVED</v>
      </c>
      <c r="O5894" s="71" t="str">
        <f>TRIM(UPPER(tbl_raw_data[[#This Row],[Outcome]]))</f>
        <v>WITHDRAW</v>
      </c>
      <c r="P5894" s="71" t="str">
        <f>TRIM(UPPER(tbl_raw_data[[#This Row],[Queue Name]]))</f>
        <v>CONSUMER PRE BUREAU</v>
      </c>
      <c r="Q5894" s="71" t="str">
        <f>IF(tbl_raw_data[[#This Row],[time_taken_in_min]]&lt;=settings!$D$2,"SLA_MET","SLA_NOT_MET")</f>
        <v>SLA_MET</v>
      </c>
    </row>
    <row r="5895" spans="1:17" hidden="1" x14ac:dyDescent="0.3">
      <c r="A5895" s="45" t="s">
        <v>6858</v>
      </c>
      <c r="B5895" s="36">
        <v>45167.664236111108</v>
      </c>
      <c r="C5895" s="43">
        <v>45167.668761574074</v>
      </c>
      <c r="D5895" s="15" t="s">
        <v>10</v>
      </c>
      <c r="E5895" s="6" t="s">
        <v>8</v>
      </c>
      <c r="F5895" s="15" t="s">
        <v>25</v>
      </c>
      <c r="G5895" s="9" t="s">
        <v>15</v>
      </c>
      <c r="H5895" s="84" t="str">
        <f t="shared" si="92"/>
        <v>Reason Unknown</v>
      </c>
      <c r="I5895" s="63">
        <f>(tbl_raw_data[[#This Row],[Date Actioned]])-(tbl_raw_data[[#This Row],[Date Tagged]])</f>
        <v>4.5254629658302292E-3</v>
      </c>
      <c r="J5895" s="66">
        <f>HOUR(tbl_raw_data[[#This Row],[time_taken]])*60+MINUTE(tbl_raw_data[[#This Row],[time_taken]])+SECOND(tbl_raw_data[[#This Row],[time_taken]])/60</f>
        <v>6.5166666666666666</v>
      </c>
      <c r="K5895" s="68">
        <f>DATE(YEAR(tbl_raw_data[[#This Row],[Date Actioned]]),MONTH(tbl_raw_data[[#This Row],[Date Actioned]]),DAY(tbl_raw_data[[#This Row],[Date Actioned]]))</f>
        <v>45167</v>
      </c>
      <c r="L5895" s="65" t="str">
        <f>UPPER(TEXT(tbl_raw_data[[#This Row],[updated_date]],"MMMM"))</f>
        <v>AUGUST</v>
      </c>
      <c r="M5895" s="65" t="str">
        <f>"WEEK "&amp;IF(ROUNDUP(DAY(tbl_raw_data[[#This Row],[updated_date]])/7,0)=5,4,ROUNDUP(DAY(tbl_raw_data[[#This Row],[updated_date]])/7,0))</f>
        <v>WEEK 4</v>
      </c>
      <c r="N5895" s="71" t="str">
        <f>UPPER(VLOOKUP(tbl_raw_data[[#This Row],[Analyst]],settings!$A$1:$B$15,2,0))</f>
        <v>ASIF</v>
      </c>
      <c r="O5895" s="71" t="str">
        <f>TRIM(UPPER(tbl_raw_data[[#This Row],[Outcome]]))</f>
        <v>APPROVE</v>
      </c>
      <c r="P5895" s="71" t="str">
        <f>TRIM(UPPER(tbl_raw_data[[#This Row],[Queue Name]]))</f>
        <v>CONSUMER POST BUREAU</v>
      </c>
      <c r="Q5895" s="71" t="str">
        <f>IF(tbl_raw_data[[#This Row],[time_taken_in_min]]&lt;=settings!$D$2,"SLA_MET","SLA_NOT_MET")</f>
        <v>SLA_MET</v>
      </c>
    </row>
    <row r="5896" spans="1:17" x14ac:dyDescent="0.3">
      <c r="A5896" s="45" t="s">
        <v>6859</v>
      </c>
      <c r="B5896" s="36">
        <v>45167.481030092589</v>
      </c>
      <c r="C5896" s="43">
        <v>45167.485555555555</v>
      </c>
      <c r="D5896" s="15" t="s">
        <v>47</v>
      </c>
      <c r="E5896" s="6" t="s">
        <v>18</v>
      </c>
      <c r="F5896" s="15" t="s">
        <v>24</v>
      </c>
      <c r="G5896" s="9" t="s">
        <v>67</v>
      </c>
      <c r="H5896" s="84" t="str">
        <f t="shared" si="92"/>
        <v>Incomplete Details</v>
      </c>
      <c r="I5896" s="63">
        <f>(tbl_raw_data[[#This Row],[Date Actioned]])-(tbl_raw_data[[#This Row],[Date Tagged]])</f>
        <v>4.5254629658302292E-3</v>
      </c>
      <c r="J5896" s="66">
        <f>HOUR(tbl_raw_data[[#This Row],[time_taken]])*60+MINUTE(tbl_raw_data[[#This Row],[time_taken]])+SECOND(tbl_raw_data[[#This Row],[time_taken]])/60</f>
        <v>6.5166666666666666</v>
      </c>
      <c r="K5896" s="68">
        <f>DATE(YEAR(tbl_raw_data[[#This Row],[Date Actioned]]),MONTH(tbl_raw_data[[#This Row],[Date Actioned]]),DAY(tbl_raw_data[[#This Row],[Date Actioned]]))</f>
        <v>45167</v>
      </c>
      <c r="L5896" s="65" t="str">
        <f>UPPER(TEXT(tbl_raw_data[[#This Row],[updated_date]],"MMMM"))</f>
        <v>AUGUST</v>
      </c>
      <c r="M5896" s="65" t="str">
        <f>"WEEK "&amp;IF(ROUNDUP(DAY(tbl_raw_data[[#This Row],[updated_date]])/7,0)=5,4,ROUNDUP(DAY(tbl_raw_data[[#This Row],[updated_date]])/7,0))</f>
        <v>WEEK 4</v>
      </c>
      <c r="N5896" s="71" t="str">
        <f>UPPER(VLOOKUP(tbl_raw_data[[#This Row],[Analyst]],settings!$A$1:$B$15,2,0))</f>
        <v>SAM</v>
      </c>
      <c r="O5896" s="71" t="str">
        <f>TRIM(UPPER(tbl_raw_data[[#This Row],[Outcome]]))</f>
        <v>WITHDRAW</v>
      </c>
      <c r="P5896" s="71" t="str">
        <f>TRIM(UPPER(tbl_raw_data[[#This Row],[Queue Name]]))</f>
        <v>CONSUMER PRE BUREAU</v>
      </c>
      <c r="Q5896" s="71" t="str">
        <f>IF(tbl_raw_data[[#This Row],[time_taken_in_min]]&lt;=settings!$D$2,"SLA_MET","SLA_NOT_MET")</f>
        <v>SLA_MET</v>
      </c>
    </row>
    <row r="5897" spans="1:17" x14ac:dyDescent="0.3">
      <c r="A5897" s="45" t="s">
        <v>6860</v>
      </c>
      <c r="B5897" s="36">
        <v>45167.639756944445</v>
      </c>
      <c r="C5897" s="43">
        <v>45167.644224537034</v>
      </c>
      <c r="D5897" s="15" t="s">
        <v>47</v>
      </c>
      <c r="E5897" s="6" t="s">
        <v>18</v>
      </c>
      <c r="F5897" s="15" t="s">
        <v>21</v>
      </c>
      <c r="G5897" s="9" t="s">
        <v>201</v>
      </c>
      <c r="H5897" s="84" t="str">
        <f t="shared" si="92"/>
        <v>Incomplete Details</v>
      </c>
      <c r="I5897" s="63">
        <f>(tbl_raw_data[[#This Row],[Date Actioned]])-(tbl_raw_data[[#This Row],[Date Tagged]])</f>
        <v>4.4675925892079249E-3</v>
      </c>
      <c r="J5897" s="66">
        <f>HOUR(tbl_raw_data[[#This Row],[time_taken]])*60+MINUTE(tbl_raw_data[[#This Row],[time_taken]])+SECOND(tbl_raw_data[[#This Row],[time_taken]])/60</f>
        <v>6.4333333333333336</v>
      </c>
      <c r="K5897" s="68">
        <f>DATE(YEAR(tbl_raw_data[[#This Row],[Date Actioned]]),MONTH(tbl_raw_data[[#This Row],[Date Actioned]]),DAY(tbl_raw_data[[#This Row],[Date Actioned]]))</f>
        <v>45167</v>
      </c>
      <c r="L5897" s="65" t="str">
        <f>UPPER(TEXT(tbl_raw_data[[#This Row],[updated_date]],"MMMM"))</f>
        <v>AUGUST</v>
      </c>
      <c r="M5897" s="65" t="str">
        <f>"WEEK "&amp;IF(ROUNDUP(DAY(tbl_raw_data[[#This Row],[updated_date]])/7,0)=5,4,ROUNDUP(DAY(tbl_raw_data[[#This Row],[updated_date]])/7,0))</f>
        <v>WEEK 4</v>
      </c>
      <c r="N5897" s="71" t="str">
        <f>UPPER(VLOOKUP(tbl_raw_data[[#This Row],[Analyst]],settings!$A$1:$B$15,2,0))</f>
        <v>SHAHID</v>
      </c>
      <c r="O5897" s="71" t="str">
        <f>TRIM(UPPER(tbl_raw_data[[#This Row],[Outcome]]))</f>
        <v>WITHDRAW</v>
      </c>
      <c r="P5897" s="71" t="str">
        <f>TRIM(UPPER(tbl_raw_data[[#This Row],[Queue Name]]))</f>
        <v>CONSUMER PRE BUREAU</v>
      </c>
      <c r="Q5897" s="71" t="str">
        <f>IF(tbl_raw_data[[#This Row],[time_taken_in_min]]&lt;=settings!$D$2,"SLA_MET","SLA_NOT_MET")</f>
        <v>SLA_MET</v>
      </c>
    </row>
    <row r="5898" spans="1:17" hidden="1" x14ac:dyDescent="0.3">
      <c r="A5898" s="45" t="s">
        <v>6861</v>
      </c>
      <c r="B5898" s="36">
        <v>45167.778217592589</v>
      </c>
      <c r="C5898" s="43">
        <v>45167.78266203704</v>
      </c>
      <c r="D5898" s="15" t="s">
        <v>10</v>
      </c>
      <c r="E5898" s="6" t="s">
        <v>8</v>
      </c>
      <c r="F5898" s="15" t="s">
        <v>19</v>
      </c>
      <c r="G5898" s="9" t="s">
        <v>15</v>
      </c>
      <c r="H5898" s="84" t="str">
        <f t="shared" si="92"/>
        <v>Reason Unknown</v>
      </c>
      <c r="I5898" s="63">
        <f>(tbl_raw_data[[#This Row],[Date Actioned]])-(tbl_raw_data[[#This Row],[Date Tagged]])</f>
        <v>4.4444444502005354E-3</v>
      </c>
      <c r="J5898" s="66">
        <f>HOUR(tbl_raw_data[[#This Row],[time_taken]])*60+MINUTE(tbl_raw_data[[#This Row],[time_taken]])+SECOND(tbl_raw_data[[#This Row],[time_taken]])/60</f>
        <v>6.4</v>
      </c>
      <c r="K5898" s="68">
        <f>DATE(YEAR(tbl_raw_data[[#This Row],[Date Actioned]]),MONTH(tbl_raw_data[[#This Row],[Date Actioned]]),DAY(tbl_raw_data[[#This Row],[Date Actioned]]))</f>
        <v>45167</v>
      </c>
      <c r="L5898" s="65" t="str">
        <f>UPPER(TEXT(tbl_raw_data[[#This Row],[updated_date]],"MMMM"))</f>
        <v>AUGUST</v>
      </c>
      <c r="M5898" s="65" t="str">
        <f>"WEEK "&amp;IF(ROUNDUP(DAY(tbl_raw_data[[#This Row],[updated_date]])/7,0)=5,4,ROUNDUP(DAY(tbl_raw_data[[#This Row],[updated_date]])/7,0))</f>
        <v>WEEK 4</v>
      </c>
      <c r="N5898" s="71" t="str">
        <f>UPPER(VLOOKUP(tbl_raw_data[[#This Row],[Analyst]],settings!$A$1:$B$15,2,0))</f>
        <v>NAVED</v>
      </c>
      <c r="O5898" s="71" t="str">
        <f>TRIM(UPPER(tbl_raw_data[[#This Row],[Outcome]]))</f>
        <v>APPROVE</v>
      </c>
      <c r="P5898" s="71" t="str">
        <f>TRIM(UPPER(tbl_raw_data[[#This Row],[Queue Name]]))</f>
        <v>CONSUMER POST BUREAU</v>
      </c>
      <c r="Q5898" s="71" t="str">
        <f>IF(tbl_raw_data[[#This Row],[time_taken_in_min]]&lt;=settings!$D$2,"SLA_MET","SLA_NOT_MET")</f>
        <v>SLA_MET</v>
      </c>
    </row>
    <row r="5899" spans="1:17" hidden="1" x14ac:dyDescent="0.3">
      <c r="A5899" s="45" t="s">
        <v>6862</v>
      </c>
      <c r="B5899" s="36">
        <v>45167.593344907407</v>
      </c>
      <c r="C5899" s="43">
        <v>45167.597731481481</v>
      </c>
      <c r="D5899" s="15" t="s">
        <v>10</v>
      </c>
      <c r="E5899" s="6" t="s">
        <v>18</v>
      </c>
      <c r="F5899" s="15" t="s">
        <v>24</v>
      </c>
      <c r="G5899" s="9" t="s">
        <v>120</v>
      </c>
      <c r="H5899" s="84" t="str">
        <f t="shared" si="92"/>
        <v>Reason Unknown</v>
      </c>
      <c r="I5899" s="63">
        <f>(tbl_raw_data[[#This Row],[Date Actioned]])-(tbl_raw_data[[#This Row],[Date Tagged]])</f>
        <v>4.386574073578231E-3</v>
      </c>
      <c r="J5899" s="66">
        <f>HOUR(tbl_raw_data[[#This Row],[time_taken]])*60+MINUTE(tbl_raw_data[[#This Row],[time_taken]])+SECOND(tbl_raw_data[[#This Row],[time_taken]])/60</f>
        <v>6.3166666666666664</v>
      </c>
      <c r="K5899" s="68">
        <f>DATE(YEAR(tbl_raw_data[[#This Row],[Date Actioned]]),MONTH(tbl_raw_data[[#This Row],[Date Actioned]]),DAY(tbl_raw_data[[#This Row],[Date Actioned]]))</f>
        <v>45167</v>
      </c>
      <c r="L5899" s="65" t="str">
        <f>UPPER(TEXT(tbl_raw_data[[#This Row],[updated_date]],"MMMM"))</f>
        <v>AUGUST</v>
      </c>
      <c r="M5899" s="65" t="str">
        <f>"WEEK "&amp;IF(ROUNDUP(DAY(tbl_raw_data[[#This Row],[updated_date]])/7,0)=5,4,ROUNDUP(DAY(tbl_raw_data[[#This Row],[updated_date]])/7,0))</f>
        <v>WEEK 4</v>
      </c>
      <c r="N5899" s="71" t="str">
        <f>UPPER(VLOOKUP(tbl_raw_data[[#This Row],[Analyst]],settings!$A$1:$B$15,2,0))</f>
        <v>SAM</v>
      </c>
      <c r="O5899" s="71" t="str">
        <f>TRIM(UPPER(tbl_raw_data[[#This Row],[Outcome]]))</f>
        <v>APPROVE</v>
      </c>
      <c r="P5899" s="71" t="str">
        <f>TRIM(UPPER(tbl_raw_data[[#This Row],[Queue Name]]))</f>
        <v>CONSUMER PRE BUREAU</v>
      </c>
      <c r="Q5899" s="71" t="str">
        <f>IF(tbl_raw_data[[#This Row],[time_taken_in_min]]&lt;=settings!$D$2,"SLA_MET","SLA_NOT_MET")</f>
        <v>SLA_MET</v>
      </c>
    </row>
    <row r="5900" spans="1:17" x14ac:dyDescent="0.3">
      <c r="A5900" s="45" t="s">
        <v>6863</v>
      </c>
      <c r="B5900" s="36">
        <v>45167.542627314811</v>
      </c>
      <c r="C5900" s="43">
        <v>45167.546990740739</v>
      </c>
      <c r="D5900" s="15" t="s">
        <v>47</v>
      </c>
      <c r="E5900" s="6" t="s">
        <v>8</v>
      </c>
      <c r="F5900" s="15" t="s">
        <v>24</v>
      </c>
      <c r="G5900" s="9" t="s">
        <v>187</v>
      </c>
      <c r="H5900" s="84" t="str">
        <f t="shared" si="92"/>
        <v>Incorrect Queue</v>
      </c>
      <c r="I5900" s="63">
        <f>(tbl_raw_data[[#This Row],[Date Actioned]])-(tbl_raw_data[[#This Row],[Date Tagged]])</f>
        <v>4.3634259272948839E-3</v>
      </c>
      <c r="J5900" s="66">
        <f>HOUR(tbl_raw_data[[#This Row],[time_taken]])*60+MINUTE(tbl_raw_data[[#This Row],[time_taken]])+SECOND(tbl_raw_data[[#This Row],[time_taken]])/60</f>
        <v>6.2833333333333332</v>
      </c>
      <c r="K5900" s="68">
        <f>DATE(YEAR(tbl_raw_data[[#This Row],[Date Actioned]]),MONTH(tbl_raw_data[[#This Row],[Date Actioned]]),DAY(tbl_raw_data[[#This Row],[Date Actioned]]))</f>
        <v>45167</v>
      </c>
      <c r="L5900" s="65" t="str">
        <f>UPPER(TEXT(tbl_raw_data[[#This Row],[updated_date]],"MMMM"))</f>
        <v>AUGUST</v>
      </c>
      <c r="M5900" s="65" t="str">
        <f>"WEEK "&amp;IF(ROUNDUP(DAY(tbl_raw_data[[#This Row],[updated_date]])/7,0)=5,4,ROUNDUP(DAY(tbl_raw_data[[#This Row],[updated_date]])/7,0))</f>
        <v>WEEK 4</v>
      </c>
      <c r="N5900" s="71" t="str">
        <f>UPPER(VLOOKUP(tbl_raw_data[[#This Row],[Analyst]],settings!$A$1:$B$15,2,0))</f>
        <v>SAM</v>
      </c>
      <c r="O5900" s="71" t="str">
        <f>TRIM(UPPER(tbl_raw_data[[#This Row],[Outcome]]))</f>
        <v>WITHDRAW</v>
      </c>
      <c r="P5900" s="71" t="str">
        <f>TRIM(UPPER(tbl_raw_data[[#This Row],[Queue Name]]))</f>
        <v>CONSUMER POST BUREAU</v>
      </c>
      <c r="Q5900" s="71" t="str">
        <f>IF(tbl_raw_data[[#This Row],[time_taken_in_min]]&lt;=settings!$D$2,"SLA_MET","SLA_NOT_MET")</f>
        <v>SLA_MET</v>
      </c>
    </row>
    <row r="5901" spans="1:17" hidden="1" x14ac:dyDescent="0.3">
      <c r="A5901" s="45" t="s">
        <v>6864</v>
      </c>
      <c r="B5901" s="36">
        <v>45167.669930555552</v>
      </c>
      <c r="C5901" s="43">
        <v>45167.673900462964</v>
      </c>
      <c r="D5901" s="15" t="s">
        <v>10</v>
      </c>
      <c r="E5901" s="6" t="s">
        <v>11</v>
      </c>
      <c r="F5901" s="15" t="s">
        <v>19</v>
      </c>
      <c r="G5901" s="9" t="s">
        <v>15</v>
      </c>
      <c r="H5901" s="84" t="str">
        <f t="shared" si="92"/>
        <v>Reason Unknown</v>
      </c>
      <c r="I5901" s="63">
        <f>(tbl_raw_data[[#This Row],[Date Actioned]])-(tbl_raw_data[[#This Row],[Date Tagged]])</f>
        <v>3.9699074113741517E-3</v>
      </c>
      <c r="J5901" s="66">
        <f>HOUR(tbl_raw_data[[#This Row],[time_taken]])*60+MINUTE(tbl_raw_data[[#This Row],[time_taken]])+SECOND(tbl_raw_data[[#This Row],[time_taken]])/60</f>
        <v>5.7166666666666668</v>
      </c>
      <c r="K5901" s="68">
        <f>DATE(YEAR(tbl_raw_data[[#This Row],[Date Actioned]]),MONTH(tbl_raw_data[[#This Row],[Date Actioned]]),DAY(tbl_raw_data[[#This Row],[Date Actioned]]))</f>
        <v>45167</v>
      </c>
      <c r="L5901" s="65" t="str">
        <f>UPPER(TEXT(tbl_raw_data[[#This Row],[updated_date]],"MMMM"))</f>
        <v>AUGUST</v>
      </c>
      <c r="M5901" s="65" t="str">
        <f>"WEEK "&amp;IF(ROUNDUP(DAY(tbl_raw_data[[#This Row],[updated_date]])/7,0)=5,4,ROUNDUP(DAY(tbl_raw_data[[#This Row],[updated_date]])/7,0))</f>
        <v>WEEK 4</v>
      </c>
      <c r="N5901" s="71" t="str">
        <f>UPPER(VLOOKUP(tbl_raw_data[[#This Row],[Analyst]],settings!$A$1:$B$15,2,0))</f>
        <v>NAVED</v>
      </c>
      <c r="O5901" s="71" t="str">
        <f>TRIM(UPPER(tbl_raw_data[[#This Row],[Outcome]]))</f>
        <v>APPROVE</v>
      </c>
      <c r="P5901" s="71" t="str">
        <f>TRIM(UPPER(tbl_raw_data[[#This Row],[Queue Name]]))</f>
        <v>CONSUMER EXISTING</v>
      </c>
      <c r="Q5901" s="71" t="str">
        <f>IF(tbl_raw_data[[#This Row],[time_taken_in_min]]&lt;=settings!$D$2,"SLA_MET","SLA_NOT_MET")</f>
        <v>SLA_MET</v>
      </c>
    </row>
    <row r="5902" spans="1:17" hidden="1" x14ac:dyDescent="0.3">
      <c r="A5902" s="45" t="s">
        <v>6865</v>
      </c>
      <c r="B5902" s="36">
        <v>45167.700127314813</v>
      </c>
      <c r="C5902" s="43">
        <v>45167.704097222224</v>
      </c>
      <c r="D5902" s="15" t="s">
        <v>10</v>
      </c>
      <c r="E5902" s="6" t="s">
        <v>11</v>
      </c>
      <c r="F5902" s="15" t="s">
        <v>19</v>
      </c>
      <c r="G5902" s="9" t="s">
        <v>15</v>
      </c>
      <c r="H5902" s="84" t="str">
        <f t="shared" si="92"/>
        <v>Reason Unknown</v>
      </c>
      <c r="I5902" s="63">
        <f>(tbl_raw_data[[#This Row],[Date Actioned]])-(tbl_raw_data[[#This Row],[Date Tagged]])</f>
        <v>3.9699074113741517E-3</v>
      </c>
      <c r="J5902" s="66">
        <f>HOUR(tbl_raw_data[[#This Row],[time_taken]])*60+MINUTE(tbl_raw_data[[#This Row],[time_taken]])+SECOND(tbl_raw_data[[#This Row],[time_taken]])/60</f>
        <v>5.7166666666666668</v>
      </c>
      <c r="K5902" s="68">
        <f>DATE(YEAR(tbl_raw_data[[#This Row],[Date Actioned]]),MONTH(tbl_raw_data[[#This Row],[Date Actioned]]),DAY(tbl_raw_data[[#This Row],[Date Actioned]]))</f>
        <v>45167</v>
      </c>
      <c r="L5902" s="65" t="str">
        <f>UPPER(TEXT(tbl_raw_data[[#This Row],[updated_date]],"MMMM"))</f>
        <v>AUGUST</v>
      </c>
      <c r="M5902" s="65" t="str">
        <f>"WEEK "&amp;IF(ROUNDUP(DAY(tbl_raw_data[[#This Row],[updated_date]])/7,0)=5,4,ROUNDUP(DAY(tbl_raw_data[[#This Row],[updated_date]])/7,0))</f>
        <v>WEEK 4</v>
      </c>
      <c r="N5902" s="71" t="str">
        <f>UPPER(VLOOKUP(tbl_raw_data[[#This Row],[Analyst]],settings!$A$1:$B$15,2,0))</f>
        <v>NAVED</v>
      </c>
      <c r="O5902" s="71" t="str">
        <f>TRIM(UPPER(tbl_raw_data[[#This Row],[Outcome]]))</f>
        <v>APPROVE</v>
      </c>
      <c r="P5902" s="71" t="str">
        <f>TRIM(UPPER(tbl_raw_data[[#This Row],[Queue Name]]))</f>
        <v>CONSUMER EXISTING</v>
      </c>
      <c r="Q5902" s="71" t="str">
        <f>IF(tbl_raw_data[[#This Row],[time_taken_in_min]]&lt;=settings!$D$2,"SLA_MET","SLA_NOT_MET")</f>
        <v>SLA_MET</v>
      </c>
    </row>
    <row r="5903" spans="1:17" hidden="1" x14ac:dyDescent="0.3">
      <c r="A5903" s="45" t="s">
        <v>6866</v>
      </c>
      <c r="B5903" s="36">
        <v>45167.682789351849</v>
      </c>
      <c r="C5903" s="43">
        <v>45167.686643518522</v>
      </c>
      <c r="D5903" s="15" t="s">
        <v>10</v>
      </c>
      <c r="E5903" s="6" t="s">
        <v>11</v>
      </c>
      <c r="F5903" s="15" t="s">
        <v>19</v>
      </c>
      <c r="G5903" s="9" t="s">
        <v>23</v>
      </c>
      <c r="H5903" s="84" t="str">
        <f t="shared" si="92"/>
        <v>Reason Unknown</v>
      </c>
      <c r="I5903" s="63">
        <f>(tbl_raw_data[[#This Row],[Date Actioned]])-(tbl_raw_data[[#This Row],[Date Tagged]])</f>
        <v>3.8541666726814583E-3</v>
      </c>
      <c r="J5903" s="66">
        <f>HOUR(tbl_raw_data[[#This Row],[time_taken]])*60+MINUTE(tbl_raw_data[[#This Row],[time_taken]])+SECOND(tbl_raw_data[[#This Row],[time_taken]])/60</f>
        <v>5.55</v>
      </c>
      <c r="K5903" s="68">
        <f>DATE(YEAR(tbl_raw_data[[#This Row],[Date Actioned]]),MONTH(tbl_raw_data[[#This Row],[Date Actioned]]),DAY(tbl_raw_data[[#This Row],[Date Actioned]]))</f>
        <v>45167</v>
      </c>
      <c r="L5903" s="65" t="str">
        <f>UPPER(TEXT(tbl_raw_data[[#This Row],[updated_date]],"MMMM"))</f>
        <v>AUGUST</v>
      </c>
      <c r="M5903" s="65" t="str">
        <f>"WEEK "&amp;IF(ROUNDUP(DAY(tbl_raw_data[[#This Row],[updated_date]])/7,0)=5,4,ROUNDUP(DAY(tbl_raw_data[[#This Row],[updated_date]])/7,0))</f>
        <v>WEEK 4</v>
      </c>
      <c r="N5903" s="71" t="str">
        <f>UPPER(VLOOKUP(tbl_raw_data[[#This Row],[Analyst]],settings!$A$1:$B$15,2,0))</f>
        <v>NAVED</v>
      </c>
      <c r="O5903" s="71" t="str">
        <f>TRIM(UPPER(tbl_raw_data[[#This Row],[Outcome]]))</f>
        <v>APPROVE</v>
      </c>
      <c r="P5903" s="71" t="str">
        <f>TRIM(UPPER(tbl_raw_data[[#This Row],[Queue Name]]))</f>
        <v>CONSUMER EXISTING</v>
      </c>
      <c r="Q5903" s="71" t="str">
        <f>IF(tbl_raw_data[[#This Row],[time_taken_in_min]]&lt;=settings!$D$2,"SLA_MET","SLA_NOT_MET")</f>
        <v>SLA_MET</v>
      </c>
    </row>
    <row r="5904" spans="1:17" hidden="1" x14ac:dyDescent="0.3">
      <c r="A5904" s="45" t="s">
        <v>6867</v>
      </c>
      <c r="B5904" s="36">
        <v>45167.710127314815</v>
      </c>
      <c r="C5904" s="43">
        <v>45167.713807870372</v>
      </c>
      <c r="D5904" s="15" t="s">
        <v>10</v>
      </c>
      <c r="E5904" s="6" t="s">
        <v>18</v>
      </c>
      <c r="F5904" s="15" t="s">
        <v>17</v>
      </c>
      <c r="G5904" s="9" t="s">
        <v>15</v>
      </c>
      <c r="H5904" s="84" t="str">
        <f t="shared" si="92"/>
        <v>Reason Unknown</v>
      </c>
      <c r="I5904" s="63">
        <f>(tbl_raw_data[[#This Row],[Date Actioned]])-(tbl_raw_data[[#This Row],[Date Tagged]])</f>
        <v>3.6805555573664606E-3</v>
      </c>
      <c r="J5904" s="66">
        <f>HOUR(tbl_raw_data[[#This Row],[time_taken]])*60+MINUTE(tbl_raw_data[[#This Row],[time_taken]])+SECOND(tbl_raw_data[[#This Row],[time_taken]])/60</f>
        <v>5.3</v>
      </c>
      <c r="K5904" s="68">
        <f>DATE(YEAR(tbl_raw_data[[#This Row],[Date Actioned]]),MONTH(tbl_raw_data[[#This Row],[Date Actioned]]),DAY(tbl_raw_data[[#This Row],[Date Actioned]]))</f>
        <v>45167</v>
      </c>
      <c r="L5904" s="65" t="str">
        <f>UPPER(TEXT(tbl_raw_data[[#This Row],[updated_date]],"MMMM"))</f>
        <v>AUGUST</v>
      </c>
      <c r="M5904" s="65" t="str">
        <f>"WEEK "&amp;IF(ROUNDUP(DAY(tbl_raw_data[[#This Row],[updated_date]])/7,0)=5,4,ROUNDUP(DAY(tbl_raw_data[[#This Row],[updated_date]])/7,0))</f>
        <v>WEEK 4</v>
      </c>
      <c r="N5904" s="71" t="str">
        <f>UPPER(VLOOKUP(tbl_raw_data[[#This Row],[Analyst]],settings!$A$1:$B$15,2,0))</f>
        <v>MERCEDES</v>
      </c>
      <c r="O5904" s="71" t="str">
        <f>TRIM(UPPER(tbl_raw_data[[#This Row],[Outcome]]))</f>
        <v>APPROVE</v>
      </c>
      <c r="P5904" s="71" t="str">
        <f>TRIM(UPPER(tbl_raw_data[[#This Row],[Queue Name]]))</f>
        <v>CONSUMER PRE BUREAU</v>
      </c>
      <c r="Q5904" s="71" t="str">
        <f>IF(tbl_raw_data[[#This Row],[time_taken_in_min]]&lt;=settings!$D$2,"SLA_MET","SLA_NOT_MET")</f>
        <v>SLA_MET</v>
      </c>
    </row>
    <row r="5905" spans="1:17" x14ac:dyDescent="0.3">
      <c r="A5905" s="45" t="s">
        <v>6868</v>
      </c>
      <c r="B5905" s="36">
        <v>45167.5391087963</v>
      </c>
      <c r="C5905" s="43">
        <v>45167.542569444442</v>
      </c>
      <c r="D5905" s="15" t="s">
        <v>47</v>
      </c>
      <c r="E5905" s="6" t="s">
        <v>18</v>
      </c>
      <c r="F5905" s="15" t="s">
        <v>24</v>
      </c>
      <c r="G5905" s="9" t="s">
        <v>186</v>
      </c>
      <c r="H5905" s="84" t="str">
        <f t="shared" si="92"/>
        <v>Incomplete Details</v>
      </c>
      <c r="I5905" s="63">
        <f>(tbl_raw_data[[#This Row],[Date Actioned]])-(tbl_raw_data[[#This Row],[Date Tagged]])</f>
        <v>3.4606481422088109E-3</v>
      </c>
      <c r="J5905" s="66">
        <f>HOUR(tbl_raw_data[[#This Row],[time_taken]])*60+MINUTE(tbl_raw_data[[#This Row],[time_taken]])+SECOND(tbl_raw_data[[#This Row],[time_taken]])/60</f>
        <v>4.9833333333333334</v>
      </c>
      <c r="K5905" s="68">
        <f>DATE(YEAR(tbl_raw_data[[#This Row],[Date Actioned]]),MONTH(tbl_raw_data[[#This Row],[Date Actioned]]),DAY(tbl_raw_data[[#This Row],[Date Actioned]]))</f>
        <v>45167</v>
      </c>
      <c r="L5905" s="65" t="str">
        <f>UPPER(TEXT(tbl_raw_data[[#This Row],[updated_date]],"MMMM"))</f>
        <v>AUGUST</v>
      </c>
      <c r="M5905" s="65" t="str">
        <f>"WEEK "&amp;IF(ROUNDUP(DAY(tbl_raw_data[[#This Row],[updated_date]])/7,0)=5,4,ROUNDUP(DAY(tbl_raw_data[[#This Row],[updated_date]])/7,0))</f>
        <v>WEEK 4</v>
      </c>
      <c r="N5905" s="71" t="str">
        <f>UPPER(VLOOKUP(tbl_raw_data[[#This Row],[Analyst]],settings!$A$1:$B$15,2,0))</f>
        <v>SAM</v>
      </c>
      <c r="O5905" s="71" t="str">
        <f>TRIM(UPPER(tbl_raw_data[[#This Row],[Outcome]]))</f>
        <v>WITHDRAW</v>
      </c>
      <c r="P5905" s="71" t="str">
        <f>TRIM(UPPER(tbl_raw_data[[#This Row],[Queue Name]]))</f>
        <v>CONSUMER PRE BUREAU</v>
      </c>
      <c r="Q5905" s="71" t="str">
        <f>IF(tbl_raw_data[[#This Row],[time_taken_in_min]]&lt;=settings!$D$2,"SLA_MET","SLA_NOT_MET")</f>
        <v>SLA_MET</v>
      </c>
    </row>
    <row r="5906" spans="1:17" hidden="1" x14ac:dyDescent="0.3">
      <c r="A5906" s="45" t="s">
        <v>6869</v>
      </c>
      <c r="B5906" s="36">
        <v>45167.644756944443</v>
      </c>
      <c r="C5906" s="43">
        <v>45167.6481712963</v>
      </c>
      <c r="D5906" s="15" t="s">
        <v>10</v>
      </c>
      <c r="E5906" s="6" t="s">
        <v>11</v>
      </c>
      <c r="F5906" s="15" t="s">
        <v>21</v>
      </c>
      <c r="G5906" s="9" t="s">
        <v>15</v>
      </c>
      <c r="H5906" s="84" t="str">
        <f t="shared" si="92"/>
        <v>Reason Unknown</v>
      </c>
      <c r="I5906" s="63">
        <f>(tbl_raw_data[[#This Row],[Date Actioned]])-(tbl_raw_data[[#This Row],[Date Tagged]])</f>
        <v>3.4143518569180742E-3</v>
      </c>
      <c r="J5906" s="66">
        <f>HOUR(tbl_raw_data[[#This Row],[time_taken]])*60+MINUTE(tbl_raw_data[[#This Row],[time_taken]])+SECOND(tbl_raw_data[[#This Row],[time_taken]])/60</f>
        <v>4.916666666666667</v>
      </c>
      <c r="K5906" s="68">
        <f>DATE(YEAR(tbl_raw_data[[#This Row],[Date Actioned]]),MONTH(tbl_raw_data[[#This Row],[Date Actioned]]),DAY(tbl_raw_data[[#This Row],[Date Actioned]]))</f>
        <v>45167</v>
      </c>
      <c r="L5906" s="65" t="str">
        <f>UPPER(TEXT(tbl_raw_data[[#This Row],[updated_date]],"MMMM"))</f>
        <v>AUGUST</v>
      </c>
      <c r="M5906" s="65" t="str">
        <f>"WEEK "&amp;IF(ROUNDUP(DAY(tbl_raw_data[[#This Row],[updated_date]])/7,0)=5,4,ROUNDUP(DAY(tbl_raw_data[[#This Row],[updated_date]])/7,0))</f>
        <v>WEEK 4</v>
      </c>
      <c r="N5906" s="71" t="str">
        <f>UPPER(VLOOKUP(tbl_raw_data[[#This Row],[Analyst]],settings!$A$1:$B$15,2,0))</f>
        <v>SHAHID</v>
      </c>
      <c r="O5906" s="71" t="str">
        <f>TRIM(UPPER(tbl_raw_data[[#This Row],[Outcome]]))</f>
        <v>APPROVE</v>
      </c>
      <c r="P5906" s="71" t="str">
        <f>TRIM(UPPER(tbl_raw_data[[#This Row],[Queue Name]]))</f>
        <v>CONSUMER EXISTING</v>
      </c>
      <c r="Q5906" s="71" t="str">
        <f>IF(tbl_raw_data[[#This Row],[time_taken_in_min]]&lt;=settings!$D$2,"SLA_MET","SLA_NOT_MET")</f>
        <v>SLA_MET</v>
      </c>
    </row>
    <row r="5907" spans="1:17" hidden="1" x14ac:dyDescent="0.3">
      <c r="A5907" s="45" t="s">
        <v>6870</v>
      </c>
      <c r="B5907" s="36">
        <v>45167.802291666667</v>
      </c>
      <c r="C5907" s="43">
        <v>45167.805590277778</v>
      </c>
      <c r="D5907" s="15" t="s">
        <v>10</v>
      </c>
      <c r="E5907" s="6" t="s">
        <v>11</v>
      </c>
      <c r="F5907" s="15" t="s">
        <v>19</v>
      </c>
      <c r="G5907" s="9" t="s">
        <v>23</v>
      </c>
      <c r="H5907" s="84" t="str">
        <f t="shared" si="92"/>
        <v>Reason Unknown</v>
      </c>
      <c r="I5907" s="63">
        <f>(tbl_raw_data[[#This Row],[Date Actioned]])-(tbl_raw_data[[#This Row],[Date Tagged]])</f>
        <v>3.2986111109494232E-3</v>
      </c>
      <c r="J5907" s="66">
        <f>HOUR(tbl_raw_data[[#This Row],[time_taken]])*60+MINUTE(tbl_raw_data[[#This Row],[time_taken]])+SECOND(tbl_raw_data[[#This Row],[time_taken]])/60</f>
        <v>4.75</v>
      </c>
      <c r="K5907" s="68">
        <f>DATE(YEAR(tbl_raw_data[[#This Row],[Date Actioned]]),MONTH(tbl_raw_data[[#This Row],[Date Actioned]]),DAY(tbl_raw_data[[#This Row],[Date Actioned]]))</f>
        <v>45167</v>
      </c>
      <c r="L5907" s="65" t="str">
        <f>UPPER(TEXT(tbl_raw_data[[#This Row],[updated_date]],"MMMM"))</f>
        <v>AUGUST</v>
      </c>
      <c r="M5907" s="65" t="str">
        <f>"WEEK "&amp;IF(ROUNDUP(DAY(tbl_raw_data[[#This Row],[updated_date]])/7,0)=5,4,ROUNDUP(DAY(tbl_raw_data[[#This Row],[updated_date]])/7,0))</f>
        <v>WEEK 4</v>
      </c>
      <c r="N5907" s="71" t="str">
        <f>UPPER(VLOOKUP(tbl_raw_data[[#This Row],[Analyst]],settings!$A$1:$B$15,2,0))</f>
        <v>NAVED</v>
      </c>
      <c r="O5907" s="71" t="str">
        <f>TRIM(UPPER(tbl_raw_data[[#This Row],[Outcome]]))</f>
        <v>APPROVE</v>
      </c>
      <c r="P5907" s="71" t="str">
        <f>TRIM(UPPER(tbl_raw_data[[#This Row],[Queue Name]]))</f>
        <v>CONSUMER EXISTING</v>
      </c>
      <c r="Q5907" s="71" t="str">
        <f>IF(tbl_raw_data[[#This Row],[time_taken_in_min]]&lt;=settings!$D$2,"SLA_MET","SLA_NOT_MET")</f>
        <v>SLA_MET</v>
      </c>
    </row>
    <row r="5908" spans="1:17" hidden="1" x14ac:dyDescent="0.3">
      <c r="A5908" s="45" t="s">
        <v>6871</v>
      </c>
      <c r="B5908" s="36">
        <v>45167.781863425924</v>
      </c>
      <c r="C5908" s="43">
        <v>45167.785034722219</v>
      </c>
      <c r="D5908" s="15" t="s">
        <v>10</v>
      </c>
      <c r="E5908" s="6" t="s">
        <v>18</v>
      </c>
      <c r="F5908" s="15" t="s">
        <v>21</v>
      </c>
      <c r="G5908" s="9" t="s">
        <v>177</v>
      </c>
      <c r="H5908" s="84" t="str">
        <f t="shared" si="92"/>
        <v>Reason Unknown</v>
      </c>
      <c r="I5908" s="63">
        <f>(tbl_raw_data[[#This Row],[Date Actioned]])-(tbl_raw_data[[#This Row],[Date Tagged]])</f>
        <v>3.1712962954770774E-3</v>
      </c>
      <c r="J5908" s="66">
        <f>HOUR(tbl_raw_data[[#This Row],[time_taken]])*60+MINUTE(tbl_raw_data[[#This Row],[time_taken]])+SECOND(tbl_raw_data[[#This Row],[time_taken]])/60</f>
        <v>4.5666666666666664</v>
      </c>
      <c r="K5908" s="68">
        <f>DATE(YEAR(tbl_raw_data[[#This Row],[Date Actioned]]),MONTH(tbl_raw_data[[#This Row],[Date Actioned]]),DAY(tbl_raw_data[[#This Row],[Date Actioned]]))</f>
        <v>45167</v>
      </c>
      <c r="L5908" s="65" t="str">
        <f>UPPER(TEXT(tbl_raw_data[[#This Row],[updated_date]],"MMMM"))</f>
        <v>AUGUST</v>
      </c>
      <c r="M5908" s="65" t="str">
        <f>"WEEK "&amp;IF(ROUNDUP(DAY(tbl_raw_data[[#This Row],[updated_date]])/7,0)=5,4,ROUNDUP(DAY(tbl_raw_data[[#This Row],[updated_date]])/7,0))</f>
        <v>WEEK 4</v>
      </c>
      <c r="N5908" s="71" t="str">
        <f>UPPER(VLOOKUP(tbl_raw_data[[#This Row],[Analyst]],settings!$A$1:$B$15,2,0))</f>
        <v>SHAHID</v>
      </c>
      <c r="O5908" s="71" t="str">
        <f>TRIM(UPPER(tbl_raw_data[[#This Row],[Outcome]]))</f>
        <v>APPROVE</v>
      </c>
      <c r="P5908" s="71" t="str">
        <f>TRIM(UPPER(tbl_raw_data[[#This Row],[Queue Name]]))</f>
        <v>CONSUMER PRE BUREAU</v>
      </c>
      <c r="Q5908" s="71" t="str">
        <f>IF(tbl_raw_data[[#This Row],[time_taken_in_min]]&lt;=settings!$D$2,"SLA_MET","SLA_NOT_MET")</f>
        <v>SLA_MET</v>
      </c>
    </row>
    <row r="5909" spans="1:17" x14ac:dyDescent="0.3">
      <c r="A5909" s="45" t="s">
        <v>6872</v>
      </c>
      <c r="B5909" s="36">
        <v>45167.656006944446</v>
      </c>
      <c r="C5909" s="43">
        <v>45167.658819444441</v>
      </c>
      <c r="D5909" s="15" t="s">
        <v>47</v>
      </c>
      <c r="E5909" s="6" t="s">
        <v>18</v>
      </c>
      <c r="F5909" s="15" t="s">
        <v>24</v>
      </c>
      <c r="G5909" s="9" t="s">
        <v>67</v>
      </c>
      <c r="H5909" s="84" t="str">
        <f t="shared" si="92"/>
        <v>Incomplete Details</v>
      </c>
      <c r="I5909" s="63">
        <f>(tbl_raw_data[[#This Row],[Date Actioned]])-(tbl_raw_data[[#This Row],[Date Tagged]])</f>
        <v>2.8124999953433871E-3</v>
      </c>
      <c r="J5909" s="66">
        <f>HOUR(tbl_raw_data[[#This Row],[time_taken]])*60+MINUTE(tbl_raw_data[[#This Row],[time_taken]])+SECOND(tbl_raw_data[[#This Row],[time_taken]])/60</f>
        <v>4.05</v>
      </c>
      <c r="K5909" s="68">
        <f>DATE(YEAR(tbl_raw_data[[#This Row],[Date Actioned]]),MONTH(tbl_raw_data[[#This Row],[Date Actioned]]),DAY(tbl_raw_data[[#This Row],[Date Actioned]]))</f>
        <v>45167</v>
      </c>
      <c r="L5909" s="65" t="str">
        <f>UPPER(TEXT(tbl_raw_data[[#This Row],[updated_date]],"MMMM"))</f>
        <v>AUGUST</v>
      </c>
      <c r="M5909" s="65" t="str">
        <f>"WEEK "&amp;IF(ROUNDUP(DAY(tbl_raw_data[[#This Row],[updated_date]])/7,0)=5,4,ROUNDUP(DAY(tbl_raw_data[[#This Row],[updated_date]])/7,0))</f>
        <v>WEEK 4</v>
      </c>
      <c r="N5909" s="71" t="str">
        <f>UPPER(VLOOKUP(tbl_raw_data[[#This Row],[Analyst]],settings!$A$1:$B$15,2,0))</f>
        <v>SAM</v>
      </c>
      <c r="O5909" s="71" t="str">
        <f>TRIM(UPPER(tbl_raw_data[[#This Row],[Outcome]]))</f>
        <v>WITHDRAW</v>
      </c>
      <c r="P5909" s="71" t="str">
        <f>TRIM(UPPER(tbl_raw_data[[#This Row],[Queue Name]]))</f>
        <v>CONSUMER PRE BUREAU</v>
      </c>
      <c r="Q5909" s="71" t="str">
        <f>IF(tbl_raw_data[[#This Row],[time_taken_in_min]]&lt;=settings!$D$2,"SLA_MET","SLA_NOT_MET")</f>
        <v>SLA_MET</v>
      </c>
    </row>
    <row r="5910" spans="1:17" x14ac:dyDescent="0.3">
      <c r="A5910" s="45" t="s">
        <v>6873</v>
      </c>
      <c r="B5910" s="36">
        <v>45167.501284722224</v>
      </c>
      <c r="C5910" s="43">
        <v>45167.503912037035</v>
      </c>
      <c r="D5910" s="15" t="s">
        <v>47</v>
      </c>
      <c r="E5910" s="6" t="s">
        <v>18</v>
      </c>
      <c r="F5910" s="15" t="s">
        <v>19</v>
      </c>
      <c r="G5910" s="9" t="s">
        <v>67</v>
      </c>
      <c r="H5910" s="84" t="str">
        <f t="shared" si="92"/>
        <v>Incomplete Details</v>
      </c>
      <c r="I5910" s="63">
        <f>(tbl_raw_data[[#This Row],[Date Actioned]])-(tbl_raw_data[[#This Row],[Date Tagged]])</f>
        <v>2.6273148105246946E-3</v>
      </c>
      <c r="J5910" s="66">
        <f>HOUR(tbl_raw_data[[#This Row],[time_taken]])*60+MINUTE(tbl_raw_data[[#This Row],[time_taken]])+SECOND(tbl_raw_data[[#This Row],[time_taken]])/60</f>
        <v>3.7833333333333332</v>
      </c>
      <c r="K5910" s="68">
        <f>DATE(YEAR(tbl_raw_data[[#This Row],[Date Actioned]]),MONTH(tbl_raw_data[[#This Row],[Date Actioned]]),DAY(tbl_raw_data[[#This Row],[Date Actioned]]))</f>
        <v>45167</v>
      </c>
      <c r="L5910" s="65" t="str">
        <f>UPPER(TEXT(tbl_raw_data[[#This Row],[updated_date]],"MMMM"))</f>
        <v>AUGUST</v>
      </c>
      <c r="M5910" s="65" t="str">
        <f>"WEEK "&amp;IF(ROUNDUP(DAY(tbl_raw_data[[#This Row],[updated_date]])/7,0)=5,4,ROUNDUP(DAY(tbl_raw_data[[#This Row],[updated_date]])/7,0))</f>
        <v>WEEK 4</v>
      </c>
      <c r="N5910" s="71" t="str">
        <f>UPPER(VLOOKUP(tbl_raw_data[[#This Row],[Analyst]],settings!$A$1:$B$15,2,0))</f>
        <v>NAVED</v>
      </c>
      <c r="O5910" s="71" t="str">
        <f>TRIM(UPPER(tbl_raw_data[[#This Row],[Outcome]]))</f>
        <v>WITHDRAW</v>
      </c>
      <c r="P5910" s="71" t="str">
        <f>TRIM(UPPER(tbl_raw_data[[#This Row],[Queue Name]]))</f>
        <v>CONSUMER PRE BUREAU</v>
      </c>
      <c r="Q5910" s="71" t="str">
        <f>IF(tbl_raw_data[[#This Row],[time_taken_in_min]]&lt;=settings!$D$2,"SLA_MET","SLA_NOT_MET")</f>
        <v>SLA_MET</v>
      </c>
    </row>
    <row r="5911" spans="1:17" hidden="1" x14ac:dyDescent="0.3">
      <c r="A5911" s="45" t="s">
        <v>6874</v>
      </c>
      <c r="B5911" s="36">
        <v>45167.775347222225</v>
      </c>
      <c r="C5911" s="43">
        <v>45167.77789351852</v>
      </c>
      <c r="D5911" s="15" t="s">
        <v>10</v>
      </c>
      <c r="E5911" s="6" t="s">
        <v>11</v>
      </c>
      <c r="F5911" s="15" t="s">
        <v>21</v>
      </c>
      <c r="G5911" s="9" t="s">
        <v>15</v>
      </c>
      <c r="H5911" s="84" t="str">
        <f t="shared" si="92"/>
        <v>Reason Unknown</v>
      </c>
      <c r="I5911" s="63">
        <f>(tbl_raw_data[[#This Row],[Date Actioned]])-(tbl_raw_data[[#This Row],[Date Tagged]])</f>
        <v>2.5462962948950008E-3</v>
      </c>
      <c r="J5911" s="66">
        <f>HOUR(tbl_raw_data[[#This Row],[time_taken]])*60+MINUTE(tbl_raw_data[[#This Row],[time_taken]])+SECOND(tbl_raw_data[[#This Row],[time_taken]])/60</f>
        <v>3.6666666666666665</v>
      </c>
      <c r="K5911" s="68">
        <f>DATE(YEAR(tbl_raw_data[[#This Row],[Date Actioned]]),MONTH(tbl_raw_data[[#This Row],[Date Actioned]]),DAY(tbl_raw_data[[#This Row],[Date Actioned]]))</f>
        <v>45167</v>
      </c>
      <c r="L5911" s="65" t="str">
        <f>UPPER(TEXT(tbl_raw_data[[#This Row],[updated_date]],"MMMM"))</f>
        <v>AUGUST</v>
      </c>
      <c r="M5911" s="65" t="str">
        <f>"WEEK "&amp;IF(ROUNDUP(DAY(tbl_raw_data[[#This Row],[updated_date]])/7,0)=5,4,ROUNDUP(DAY(tbl_raw_data[[#This Row],[updated_date]])/7,0))</f>
        <v>WEEK 4</v>
      </c>
      <c r="N5911" s="71" t="str">
        <f>UPPER(VLOOKUP(tbl_raw_data[[#This Row],[Analyst]],settings!$A$1:$B$15,2,0))</f>
        <v>SHAHID</v>
      </c>
      <c r="O5911" s="71" t="str">
        <f>TRIM(UPPER(tbl_raw_data[[#This Row],[Outcome]]))</f>
        <v>APPROVE</v>
      </c>
      <c r="P5911" s="71" t="str">
        <f>TRIM(UPPER(tbl_raw_data[[#This Row],[Queue Name]]))</f>
        <v>CONSUMER EXISTING</v>
      </c>
      <c r="Q5911" s="71" t="str">
        <f>IF(tbl_raw_data[[#This Row],[time_taken_in_min]]&lt;=settings!$D$2,"SLA_MET","SLA_NOT_MET")</f>
        <v>SLA_MET</v>
      </c>
    </row>
    <row r="5912" spans="1:17" hidden="1" x14ac:dyDescent="0.3">
      <c r="A5912" s="45" t="s">
        <v>6875</v>
      </c>
      <c r="B5912" s="36">
        <v>45167.719317129631</v>
      </c>
      <c r="C5912" s="43">
        <v>45167.721574074072</v>
      </c>
      <c r="D5912" s="15" t="s">
        <v>10</v>
      </c>
      <c r="E5912" s="6" t="s">
        <v>11</v>
      </c>
      <c r="F5912" s="15" t="s">
        <v>21</v>
      </c>
      <c r="G5912" s="9" t="s">
        <v>15</v>
      </c>
      <c r="H5912" s="84" t="str">
        <f t="shared" si="92"/>
        <v>Reason Unknown</v>
      </c>
      <c r="I5912" s="63">
        <f>(tbl_raw_data[[#This Row],[Date Actioned]])-(tbl_raw_data[[#This Row],[Date Tagged]])</f>
        <v>2.2569444408873096E-3</v>
      </c>
      <c r="J5912" s="66">
        <f>HOUR(tbl_raw_data[[#This Row],[time_taken]])*60+MINUTE(tbl_raw_data[[#This Row],[time_taken]])+SECOND(tbl_raw_data[[#This Row],[time_taken]])/60</f>
        <v>3.25</v>
      </c>
      <c r="K5912" s="68">
        <f>DATE(YEAR(tbl_raw_data[[#This Row],[Date Actioned]]),MONTH(tbl_raw_data[[#This Row],[Date Actioned]]),DAY(tbl_raw_data[[#This Row],[Date Actioned]]))</f>
        <v>45167</v>
      </c>
      <c r="L5912" s="65" t="str">
        <f>UPPER(TEXT(tbl_raw_data[[#This Row],[updated_date]],"MMMM"))</f>
        <v>AUGUST</v>
      </c>
      <c r="M5912" s="65" t="str">
        <f>"WEEK "&amp;IF(ROUNDUP(DAY(tbl_raw_data[[#This Row],[updated_date]])/7,0)=5,4,ROUNDUP(DAY(tbl_raw_data[[#This Row],[updated_date]])/7,0))</f>
        <v>WEEK 4</v>
      </c>
      <c r="N5912" s="71" t="str">
        <f>UPPER(VLOOKUP(tbl_raw_data[[#This Row],[Analyst]],settings!$A$1:$B$15,2,0))</f>
        <v>SHAHID</v>
      </c>
      <c r="O5912" s="71" t="str">
        <f>TRIM(UPPER(tbl_raw_data[[#This Row],[Outcome]]))</f>
        <v>APPROVE</v>
      </c>
      <c r="P5912" s="71" t="str">
        <f>TRIM(UPPER(tbl_raw_data[[#This Row],[Queue Name]]))</f>
        <v>CONSUMER EXISTING</v>
      </c>
      <c r="Q5912" s="71" t="str">
        <f>IF(tbl_raw_data[[#This Row],[time_taken_in_min]]&lt;=settings!$D$2,"SLA_MET","SLA_NOT_MET")</f>
        <v>SLA_MET</v>
      </c>
    </row>
    <row r="5913" spans="1:17" x14ac:dyDescent="0.3">
      <c r="A5913" s="45" t="s">
        <v>6876</v>
      </c>
      <c r="B5913" s="36">
        <v>45167.689814814818</v>
      </c>
      <c r="C5913" s="43">
        <v>45167.691736111112</v>
      </c>
      <c r="D5913" s="15" t="s">
        <v>33</v>
      </c>
      <c r="E5913" s="6" t="s">
        <v>11</v>
      </c>
      <c r="F5913" s="15" t="s">
        <v>17</v>
      </c>
      <c r="G5913" s="9" t="s">
        <v>44</v>
      </c>
      <c r="H5913" s="84" t="str">
        <f t="shared" si="92"/>
        <v>Reason Unknown</v>
      </c>
      <c r="I5913" s="63">
        <f>(tbl_raw_data[[#This Row],[Date Actioned]])-(tbl_raw_data[[#This Row],[Date Tagged]])</f>
        <v>1.9212962943129241E-3</v>
      </c>
      <c r="J5913" s="66">
        <f>HOUR(tbl_raw_data[[#This Row],[time_taken]])*60+MINUTE(tbl_raw_data[[#This Row],[time_taken]])+SECOND(tbl_raw_data[[#This Row],[time_taken]])/60</f>
        <v>2.7666666666666666</v>
      </c>
      <c r="K5913" s="68">
        <f>DATE(YEAR(tbl_raw_data[[#This Row],[Date Actioned]]),MONTH(tbl_raw_data[[#This Row],[Date Actioned]]),DAY(tbl_raw_data[[#This Row],[Date Actioned]]))</f>
        <v>45167</v>
      </c>
      <c r="L5913" s="65" t="str">
        <f>UPPER(TEXT(tbl_raw_data[[#This Row],[updated_date]],"MMMM"))</f>
        <v>AUGUST</v>
      </c>
      <c r="M5913" s="65" t="str">
        <f>"WEEK "&amp;IF(ROUNDUP(DAY(tbl_raw_data[[#This Row],[updated_date]])/7,0)=5,4,ROUNDUP(DAY(tbl_raw_data[[#This Row],[updated_date]])/7,0))</f>
        <v>WEEK 4</v>
      </c>
      <c r="N5913" s="71" t="str">
        <f>UPPER(VLOOKUP(tbl_raw_data[[#This Row],[Analyst]],settings!$A$1:$B$15,2,0))</f>
        <v>MERCEDES</v>
      </c>
      <c r="O5913" s="71" t="str">
        <f>TRIM(UPPER(tbl_raw_data[[#This Row],[Outcome]]))</f>
        <v>DECLINE</v>
      </c>
      <c r="P5913" s="71" t="str">
        <f>TRIM(UPPER(tbl_raw_data[[#This Row],[Queue Name]]))</f>
        <v>CONSUMER EXISTING</v>
      </c>
      <c r="Q5913" s="71" t="str">
        <f>IF(tbl_raw_data[[#This Row],[time_taken_in_min]]&lt;=settings!$D$2,"SLA_MET","SLA_NOT_MET")</f>
        <v>SLA_MET</v>
      </c>
    </row>
    <row r="5914" spans="1:17" x14ac:dyDescent="0.3">
      <c r="A5914" s="45" t="s">
        <v>6877</v>
      </c>
      <c r="B5914" s="36">
        <v>45167.768425925926</v>
      </c>
      <c r="C5914" s="43">
        <v>45167.770324074074</v>
      </c>
      <c r="D5914" s="15" t="s">
        <v>33</v>
      </c>
      <c r="E5914" s="6" t="s">
        <v>11</v>
      </c>
      <c r="F5914" s="15" t="s">
        <v>25</v>
      </c>
      <c r="G5914" s="9" t="s">
        <v>37</v>
      </c>
      <c r="H5914" s="84" t="str">
        <f t="shared" si="92"/>
        <v>Reason Unknown</v>
      </c>
      <c r="I5914" s="63">
        <f>(tbl_raw_data[[#This Row],[Date Actioned]])-(tbl_raw_data[[#This Row],[Date Tagged]])</f>
        <v>1.898148148029577E-3</v>
      </c>
      <c r="J5914" s="66">
        <f>HOUR(tbl_raw_data[[#This Row],[time_taken]])*60+MINUTE(tbl_raw_data[[#This Row],[time_taken]])+SECOND(tbl_raw_data[[#This Row],[time_taken]])/60</f>
        <v>2.7333333333333334</v>
      </c>
      <c r="K5914" s="68">
        <f>DATE(YEAR(tbl_raw_data[[#This Row],[Date Actioned]]),MONTH(tbl_raw_data[[#This Row],[Date Actioned]]),DAY(tbl_raw_data[[#This Row],[Date Actioned]]))</f>
        <v>45167</v>
      </c>
      <c r="L5914" s="65" t="str">
        <f>UPPER(TEXT(tbl_raw_data[[#This Row],[updated_date]],"MMMM"))</f>
        <v>AUGUST</v>
      </c>
      <c r="M5914" s="65" t="str">
        <f>"WEEK "&amp;IF(ROUNDUP(DAY(tbl_raw_data[[#This Row],[updated_date]])/7,0)=5,4,ROUNDUP(DAY(tbl_raw_data[[#This Row],[updated_date]])/7,0))</f>
        <v>WEEK 4</v>
      </c>
      <c r="N5914" s="71" t="str">
        <f>UPPER(VLOOKUP(tbl_raw_data[[#This Row],[Analyst]],settings!$A$1:$B$15,2,0))</f>
        <v>ASIF</v>
      </c>
      <c r="O5914" s="71" t="str">
        <f>TRIM(UPPER(tbl_raw_data[[#This Row],[Outcome]]))</f>
        <v>DECLINE</v>
      </c>
      <c r="P5914" s="71" t="str">
        <f>TRIM(UPPER(tbl_raw_data[[#This Row],[Queue Name]]))</f>
        <v>CONSUMER EXISTING</v>
      </c>
      <c r="Q5914" s="71" t="str">
        <f>IF(tbl_raw_data[[#This Row],[time_taken_in_min]]&lt;=settings!$D$2,"SLA_MET","SLA_NOT_MET")</f>
        <v>SLA_MET</v>
      </c>
    </row>
    <row r="5915" spans="1:17" x14ac:dyDescent="0.3">
      <c r="A5915" s="46" t="s">
        <v>6878</v>
      </c>
      <c r="B5915" s="47">
        <v>45167.549814814818</v>
      </c>
      <c r="C5915" s="44">
        <v>45167.551053240742</v>
      </c>
      <c r="D5915" s="24" t="s">
        <v>33</v>
      </c>
      <c r="E5915" s="25" t="s">
        <v>8</v>
      </c>
      <c r="F5915" s="24" t="s">
        <v>21</v>
      </c>
      <c r="G5915" s="26" t="s">
        <v>37</v>
      </c>
      <c r="H5915" s="84" t="str">
        <f t="shared" si="92"/>
        <v>Reason Unknown</v>
      </c>
      <c r="I5915" s="63">
        <f>(tbl_raw_data[[#This Row],[Date Actioned]])-(tbl_raw_data[[#This Row],[Date Tagged]])</f>
        <v>1.2384259243845008E-3</v>
      </c>
      <c r="J5915" s="66">
        <f>HOUR(tbl_raw_data[[#This Row],[time_taken]])*60+MINUTE(tbl_raw_data[[#This Row],[time_taken]])+SECOND(tbl_raw_data[[#This Row],[time_taken]])/60</f>
        <v>1.7833333333333332</v>
      </c>
      <c r="K5915" s="68">
        <f>DATE(YEAR(tbl_raw_data[[#This Row],[Date Actioned]]),MONTH(tbl_raw_data[[#This Row],[Date Actioned]]),DAY(tbl_raw_data[[#This Row],[Date Actioned]]))</f>
        <v>45167</v>
      </c>
      <c r="L5915" s="65" t="str">
        <f>UPPER(TEXT(tbl_raw_data[[#This Row],[updated_date]],"MMMM"))</f>
        <v>AUGUST</v>
      </c>
      <c r="M5915" s="65" t="str">
        <f>"WEEK "&amp;IF(ROUNDUP(DAY(tbl_raw_data[[#This Row],[updated_date]])/7,0)=5,4,ROUNDUP(DAY(tbl_raw_data[[#This Row],[updated_date]])/7,0))</f>
        <v>WEEK 4</v>
      </c>
      <c r="N5915" s="71" t="str">
        <f>UPPER(VLOOKUP(tbl_raw_data[[#This Row],[Analyst]],settings!$A$1:$B$15,2,0))</f>
        <v>SHAHID</v>
      </c>
      <c r="O5915" s="71" t="str">
        <f>TRIM(UPPER(tbl_raw_data[[#This Row],[Outcome]]))</f>
        <v>DECLINE</v>
      </c>
      <c r="P5915" s="71" t="str">
        <f>TRIM(UPPER(tbl_raw_data[[#This Row],[Queue Name]]))</f>
        <v>CONSUMER POST BUREAU</v>
      </c>
      <c r="Q5915" s="71" t="str">
        <f>IF(tbl_raw_data[[#This Row],[time_taken_in_min]]&lt;=settings!$D$2,"SLA_MET","SLA_NOT_MET")</f>
        <v>SLA_MET</v>
      </c>
    </row>
    <row r="5916" spans="1:17" hidden="1" x14ac:dyDescent="0.3">
      <c r="A5916" s="45" t="s">
        <v>6879</v>
      </c>
      <c r="B5916" s="36">
        <v>45168.541712962964</v>
      </c>
      <c r="C5916" s="43">
        <v>45168.564155092594</v>
      </c>
      <c r="D5916" s="15" t="s">
        <v>10</v>
      </c>
      <c r="E5916" s="6" t="s">
        <v>8</v>
      </c>
      <c r="F5916" s="15" t="s">
        <v>22</v>
      </c>
      <c r="G5916" s="9"/>
      <c r="H5916" s="84" t="str">
        <f t="shared" si="92"/>
        <v>Reason Unknown</v>
      </c>
      <c r="I5916" s="63">
        <f>(tbl_raw_data[[#This Row],[Date Actioned]])-(tbl_raw_data[[#This Row],[Date Tagged]])</f>
        <v>2.2442129629780538E-2</v>
      </c>
      <c r="J5916" s="66">
        <f>HOUR(tbl_raw_data[[#This Row],[time_taken]])*60+MINUTE(tbl_raw_data[[#This Row],[time_taken]])+SECOND(tbl_raw_data[[#This Row],[time_taken]])/60</f>
        <v>32.31666666666667</v>
      </c>
      <c r="K5916" s="68">
        <f>DATE(YEAR(tbl_raw_data[[#This Row],[Date Actioned]]),MONTH(tbl_raw_data[[#This Row],[Date Actioned]]),DAY(tbl_raw_data[[#This Row],[Date Actioned]]))</f>
        <v>45168</v>
      </c>
      <c r="L5916" s="65" t="str">
        <f>UPPER(TEXT(tbl_raw_data[[#This Row],[updated_date]],"MMMM"))</f>
        <v>AUGUST</v>
      </c>
      <c r="M5916" s="65" t="str">
        <f>"WEEK "&amp;IF(ROUNDUP(DAY(tbl_raw_data[[#This Row],[updated_date]])/7,0)=5,4,ROUNDUP(DAY(tbl_raw_data[[#This Row],[updated_date]])/7,0))</f>
        <v>WEEK 4</v>
      </c>
      <c r="N5916" s="71" t="str">
        <f>UPPER(VLOOKUP(tbl_raw_data[[#This Row],[Analyst]],settings!$A$1:$B$15,2,0))</f>
        <v>ROHAN</v>
      </c>
      <c r="O5916" s="71" t="str">
        <f>TRIM(UPPER(tbl_raw_data[[#This Row],[Outcome]]))</f>
        <v>APPROVE</v>
      </c>
      <c r="P5916" s="71" t="str">
        <f>TRIM(UPPER(tbl_raw_data[[#This Row],[Queue Name]]))</f>
        <v>CONSUMER POST BUREAU</v>
      </c>
      <c r="Q5916" s="71" t="str">
        <f>IF(tbl_raw_data[[#This Row],[time_taken_in_min]]&lt;=settings!$D$2,"SLA_MET","SLA_NOT_MET")</f>
        <v>SLA_NOT_MET</v>
      </c>
    </row>
    <row r="5917" spans="1:17" hidden="1" x14ac:dyDescent="0.3">
      <c r="A5917" s="45" t="s">
        <v>6880</v>
      </c>
      <c r="B5917" s="36">
        <v>45168.541064814817</v>
      </c>
      <c r="C5917" s="43">
        <v>45168.562789351854</v>
      </c>
      <c r="D5917" s="15" t="s">
        <v>15</v>
      </c>
      <c r="E5917" s="6" t="s">
        <v>11</v>
      </c>
      <c r="F5917" s="15" t="s">
        <v>114</v>
      </c>
      <c r="G5917" s="9"/>
      <c r="H5917" s="84" t="str">
        <f t="shared" si="92"/>
        <v>Reason Unknown</v>
      </c>
      <c r="I5917" s="63">
        <f>(tbl_raw_data[[#This Row],[Date Actioned]])-(tbl_raw_data[[#This Row],[Date Tagged]])</f>
        <v>2.1724537036789116E-2</v>
      </c>
      <c r="J5917" s="66">
        <f>HOUR(tbl_raw_data[[#This Row],[time_taken]])*60+MINUTE(tbl_raw_data[[#This Row],[time_taken]])+SECOND(tbl_raw_data[[#This Row],[time_taken]])/60</f>
        <v>31.283333333333335</v>
      </c>
      <c r="K5917" s="68">
        <f>DATE(YEAR(tbl_raw_data[[#This Row],[Date Actioned]]),MONTH(tbl_raw_data[[#This Row],[Date Actioned]]),DAY(tbl_raw_data[[#This Row],[Date Actioned]]))</f>
        <v>45168</v>
      </c>
      <c r="L5917" s="65" t="str">
        <f>UPPER(TEXT(tbl_raw_data[[#This Row],[updated_date]],"MMMM"))</f>
        <v>AUGUST</v>
      </c>
      <c r="M5917" s="65" t="str">
        <f>"WEEK "&amp;IF(ROUNDUP(DAY(tbl_raw_data[[#This Row],[updated_date]])/7,0)=5,4,ROUNDUP(DAY(tbl_raw_data[[#This Row],[updated_date]])/7,0))</f>
        <v>WEEK 4</v>
      </c>
      <c r="N5917" s="71" t="str">
        <f>UPPER(VLOOKUP(tbl_raw_data[[#This Row],[Analyst]],settings!$A$1:$B$15,2,0))</f>
        <v>FARDIN</v>
      </c>
      <c r="O5917" s="71" t="str">
        <f>TRIM(UPPER(tbl_raw_data[[#This Row],[Outcome]]))</f>
        <v>APPROVE</v>
      </c>
      <c r="P5917" s="71" t="str">
        <f>TRIM(UPPER(tbl_raw_data[[#This Row],[Queue Name]]))</f>
        <v>CONSUMER EXISTING</v>
      </c>
      <c r="Q5917" s="71" t="str">
        <f>IF(tbl_raw_data[[#This Row],[time_taken_in_min]]&lt;=settings!$D$2,"SLA_MET","SLA_NOT_MET")</f>
        <v>SLA_NOT_MET</v>
      </c>
    </row>
    <row r="5918" spans="1:17" hidden="1" x14ac:dyDescent="0.3">
      <c r="A5918" s="45" t="s">
        <v>6881</v>
      </c>
      <c r="B5918" s="36">
        <v>45168.547083333331</v>
      </c>
      <c r="C5918" s="43">
        <v>45168.564826388887</v>
      </c>
      <c r="D5918" s="15" t="s">
        <v>15</v>
      </c>
      <c r="E5918" s="6" t="s">
        <v>11</v>
      </c>
      <c r="F5918" s="15" t="s">
        <v>17</v>
      </c>
      <c r="G5918" s="9"/>
      <c r="H5918" s="84" t="str">
        <f t="shared" si="92"/>
        <v>Reason Unknown</v>
      </c>
      <c r="I5918" s="63">
        <f>(tbl_raw_data[[#This Row],[Date Actioned]])-(tbl_raw_data[[#This Row],[Date Tagged]])</f>
        <v>1.7743055555911269E-2</v>
      </c>
      <c r="J5918" s="66">
        <f>HOUR(tbl_raw_data[[#This Row],[time_taken]])*60+MINUTE(tbl_raw_data[[#This Row],[time_taken]])+SECOND(tbl_raw_data[[#This Row],[time_taken]])/60</f>
        <v>25.55</v>
      </c>
      <c r="K5918" s="68">
        <f>DATE(YEAR(tbl_raw_data[[#This Row],[Date Actioned]]),MONTH(tbl_raw_data[[#This Row],[Date Actioned]]),DAY(tbl_raw_data[[#This Row],[Date Actioned]]))</f>
        <v>45168</v>
      </c>
      <c r="L5918" s="65" t="str">
        <f>UPPER(TEXT(tbl_raw_data[[#This Row],[updated_date]],"MMMM"))</f>
        <v>AUGUST</v>
      </c>
      <c r="M5918" s="65" t="str">
        <f>"WEEK "&amp;IF(ROUNDUP(DAY(tbl_raw_data[[#This Row],[updated_date]])/7,0)=5,4,ROUNDUP(DAY(tbl_raw_data[[#This Row],[updated_date]])/7,0))</f>
        <v>WEEK 4</v>
      </c>
      <c r="N5918" s="71" t="str">
        <f>UPPER(VLOOKUP(tbl_raw_data[[#This Row],[Analyst]],settings!$A$1:$B$15,2,0))</f>
        <v>MERCEDES</v>
      </c>
      <c r="O5918" s="71" t="str">
        <f>TRIM(UPPER(tbl_raw_data[[#This Row],[Outcome]]))</f>
        <v>APPROVE</v>
      </c>
      <c r="P5918" s="71" t="str">
        <f>TRIM(UPPER(tbl_raw_data[[#This Row],[Queue Name]]))</f>
        <v>CONSUMER EXISTING</v>
      </c>
      <c r="Q5918" s="71" t="str">
        <f>IF(tbl_raw_data[[#This Row],[time_taken_in_min]]&lt;=settings!$D$2,"SLA_MET","SLA_NOT_MET")</f>
        <v>SLA_NOT_MET</v>
      </c>
    </row>
    <row r="5919" spans="1:17" hidden="1" x14ac:dyDescent="0.3">
      <c r="A5919" s="45" t="s">
        <v>6882</v>
      </c>
      <c r="B5919" s="36">
        <v>45168.488981481481</v>
      </c>
      <c r="C5919" s="43">
        <v>45168.505173611113</v>
      </c>
      <c r="D5919" s="15" t="s">
        <v>10</v>
      </c>
      <c r="E5919" s="6" t="s">
        <v>11</v>
      </c>
      <c r="F5919" s="15" t="s">
        <v>19</v>
      </c>
      <c r="G5919" s="9"/>
      <c r="H5919" s="84" t="str">
        <f t="shared" si="92"/>
        <v>Reason Unknown</v>
      </c>
      <c r="I5919" s="63">
        <f>(tbl_raw_data[[#This Row],[Date Actioned]])-(tbl_raw_data[[#This Row],[Date Tagged]])</f>
        <v>1.619212963123573E-2</v>
      </c>
      <c r="J5919" s="66">
        <f>HOUR(tbl_raw_data[[#This Row],[time_taken]])*60+MINUTE(tbl_raw_data[[#This Row],[time_taken]])+SECOND(tbl_raw_data[[#This Row],[time_taken]])/60</f>
        <v>23.316666666666666</v>
      </c>
      <c r="K5919" s="68">
        <f>DATE(YEAR(tbl_raw_data[[#This Row],[Date Actioned]]),MONTH(tbl_raw_data[[#This Row],[Date Actioned]]),DAY(tbl_raw_data[[#This Row],[Date Actioned]]))</f>
        <v>45168</v>
      </c>
      <c r="L5919" s="65" t="str">
        <f>UPPER(TEXT(tbl_raw_data[[#This Row],[updated_date]],"MMMM"))</f>
        <v>AUGUST</v>
      </c>
      <c r="M5919" s="65" t="str">
        <f>"WEEK "&amp;IF(ROUNDUP(DAY(tbl_raw_data[[#This Row],[updated_date]])/7,0)=5,4,ROUNDUP(DAY(tbl_raw_data[[#This Row],[updated_date]])/7,0))</f>
        <v>WEEK 4</v>
      </c>
      <c r="N5919" s="71" t="str">
        <f>UPPER(VLOOKUP(tbl_raw_data[[#This Row],[Analyst]],settings!$A$1:$B$15,2,0))</f>
        <v>NAVED</v>
      </c>
      <c r="O5919" s="71" t="str">
        <f>TRIM(UPPER(tbl_raw_data[[#This Row],[Outcome]]))</f>
        <v>APPROVE</v>
      </c>
      <c r="P5919" s="71" t="str">
        <f>TRIM(UPPER(tbl_raw_data[[#This Row],[Queue Name]]))</f>
        <v>CONSUMER EXISTING</v>
      </c>
      <c r="Q5919" s="71" t="str">
        <f>IF(tbl_raw_data[[#This Row],[time_taken_in_min]]&lt;=settings!$D$2,"SLA_MET","SLA_NOT_MET")</f>
        <v>SLA_NOT_MET</v>
      </c>
    </row>
    <row r="5920" spans="1:17" hidden="1" x14ac:dyDescent="0.3">
      <c r="A5920" s="45" t="s">
        <v>6883</v>
      </c>
      <c r="B5920" s="36">
        <v>45168.454895833333</v>
      </c>
      <c r="C5920" s="43">
        <v>45168.470601851855</v>
      </c>
      <c r="D5920" s="15" t="s">
        <v>10</v>
      </c>
      <c r="E5920" s="6" t="s">
        <v>8</v>
      </c>
      <c r="F5920" s="15" t="s">
        <v>114</v>
      </c>
      <c r="G5920" s="9"/>
      <c r="H5920" s="84" t="str">
        <f t="shared" si="92"/>
        <v>Reason Unknown</v>
      </c>
      <c r="I5920" s="63">
        <f>(tbl_raw_data[[#This Row],[Date Actioned]])-(tbl_raw_data[[#This Row],[Date Tagged]])</f>
        <v>1.5706018522905651E-2</v>
      </c>
      <c r="J5920" s="66">
        <f>HOUR(tbl_raw_data[[#This Row],[time_taken]])*60+MINUTE(tbl_raw_data[[#This Row],[time_taken]])+SECOND(tbl_raw_data[[#This Row],[time_taken]])/60</f>
        <v>22.616666666666667</v>
      </c>
      <c r="K5920" s="68">
        <f>DATE(YEAR(tbl_raw_data[[#This Row],[Date Actioned]]),MONTH(tbl_raw_data[[#This Row],[Date Actioned]]),DAY(tbl_raw_data[[#This Row],[Date Actioned]]))</f>
        <v>45168</v>
      </c>
      <c r="L5920" s="65" t="str">
        <f>UPPER(TEXT(tbl_raw_data[[#This Row],[updated_date]],"MMMM"))</f>
        <v>AUGUST</v>
      </c>
      <c r="M5920" s="65" t="str">
        <f>"WEEK "&amp;IF(ROUNDUP(DAY(tbl_raw_data[[#This Row],[updated_date]])/7,0)=5,4,ROUNDUP(DAY(tbl_raw_data[[#This Row],[updated_date]])/7,0))</f>
        <v>WEEK 4</v>
      </c>
      <c r="N5920" s="71" t="str">
        <f>UPPER(VLOOKUP(tbl_raw_data[[#This Row],[Analyst]],settings!$A$1:$B$15,2,0))</f>
        <v>FARDIN</v>
      </c>
      <c r="O5920" s="71" t="str">
        <f>TRIM(UPPER(tbl_raw_data[[#This Row],[Outcome]]))</f>
        <v>APPROVE</v>
      </c>
      <c r="P5920" s="71" t="str">
        <f>TRIM(UPPER(tbl_raw_data[[#This Row],[Queue Name]]))</f>
        <v>CONSUMER POST BUREAU</v>
      </c>
      <c r="Q5920" s="71" t="str">
        <f>IF(tbl_raw_data[[#This Row],[time_taken_in_min]]&lt;=settings!$D$2,"SLA_MET","SLA_NOT_MET")</f>
        <v>SLA_NOT_MET</v>
      </c>
    </row>
    <row r="5921" spans="1:17" hidden="1" x14ac:dyDescent="0.3">
      <c r="A5921" s="45" t="s">
        <v>6884</v>
      </c>
      <c r="B5921" s="36">
        <v>45168.555381944447</v>
      </c>
      <c r="C5921" s="43">
        <v>45168.570416666669</v>
      </c>
      <c r="D5921" s="15" t="s">
        <v>15</v>
      </c>
      <c r="E5921" s="6" t="s">
        <v>11</v>
      </c>
      <c r="F5921" s="15" t="s">
        <v>114</v>
      </c>
      <c r="G5921" s="9"/>
      <c r="H5921" s="84" t="str">
        <f t="shared" si="92"/>
        <v>Reason Unknown</v>
      </c>
      <c r="I5921" s="63">
        <f>(tbl_raw_data[[#This Row],[Date Actioned]])-(tbl_raw_data[[#This Row],[Date Tagged]])</f>
        <v>1.5034722222480923E-2</v>
      </c>
      <c r="J5921" s="66">
        <f>HOUR(tbl_raw_data[[#This Row],[time_taken]])*60+MINUTE(tbl_raw_data[[#This Row],[time_taken]])+SECOND(tbl_raw_data[[#This Row],[time_taken]])/60</f>
        <v>21.65</v>
      </c>
      <c r="K5921" s="68">
        <f>DATE(YEAR(tbl_raw_data[[#This Row],[Date Actioned]]),MONTH(tbl_raw_data[[#This Row],[Date Actioned]]),DAY(tbl_raw_data[[#This Row],[Date Actioned]]))</f>
        <v>45168</v>
      </c>
      <c r="L5921" s="65" t="str">
        <f>UPPER(TEXT(tbl_raw_data[[#This Row],[updated_date]],"MMMM"))</f>
        <v>AUGUST</v>
      </c>
      <c r="M5921" s="65" t="str">
        <f>"WEEK "&amp;IF(ROUNDUP(DAY(tbl_raw_data[[#This Row],[updated_date]])/7,0)=5,4,ROUNDUP(DAY(tbl_raw_data[[#This Row],[updated_date]])/7,0))</f>
        <v>WEEK 4</v>
      </c>
      <c r="N5921" s="71" t="str">
        <f>UPPER(VLOOKUP(tbl_raw_data[[#This Row],[Analyst]],settings!$A$1:$B$15,2,0))</f>
        <v>FARDIN</v>
      </c>
      <c r="O5921" s="71" t="str">
        <f>TRIM(UPPER(tbl_raw_data[[#This Row],[Outcome]]))</f>
        <v>APPROVE</v>
      </c>
      <c r="P5921" s="71" t="str">
        <f>TRIM(UPPER(tbl_raw_data[[#This Row],[Queue Name]]))</f>
        <v>CONSUMER EXISTING</v>
      </c>
      <c r="Q5921" s="71" t="str">
        <f>IF(tbl_raw_data[[#This Row],[time_taken_in_min]]&lt;=settings!$D$2,"SLA_MET","SLA_NOT_MET")</f>
        <v>SLA_NOT_MET</v>
      </c>
    </row>
    <row r="5922" spans="1:17" x14ac:dyDescent="0.3">
      <c r="A5922" s="45" t="s">
        <v>6885</v>
      </c>
      <c r="B5922" s="36">
        <v>45168.79928240741</v>
      </c>
      <c r="C5922" s="43">
        <v>45168.81417824074</v>
      </c>
      <c r="D5922" s="15" t="s">
        <v>47</v>
      </c>
      <c r="E5922" s="6" t="s">
        <v>8</v>
      </c>
      <c r="F5922" s="15" t="s">
        <v>12</v>
      </c>
      <c r="G5922" s="9" t="s">
        <v>285</v>
      </c>
      <c r="H5922" s="84" t="str">
        <f t="shared" si="92"/>
        <v>Duplicate Application</v>
      </c>
      <c r="I5922" s="63">
        <f>(tbl_raw_data[[#This Row],[Date Actioned]])-(tbl_raw_data[[#This Row],[Date Tagged]])</f>
        <v>1.4895833330228925E-2</v>
      </c>
      <c r="J5922" s="66">
        <f>HOUR(tbl_raw_data[[#This Row],[time_taken]])*60+MINUTE(tbl_raw_data[[#This Row],[time_taken]])+SECOND(tbl_raw_data[[#This Row],[time_taken]])/60</f>
        <v>21.45</v>
      </c>
      <c r="K5922" s="68">
        <f>DATE(YEAR(tbl_raw_data[[#This Row],[Date Actioned]]),MONTH(tbl_raw_data[[#This Row],[Date Actioned]]),DAY(tbl_raw_data[[#This Row],[Date Actioned]]))</f>
        <v>45168</v>
      </c>
      <c r="L5922" s="65" t="str">
        <f>UPPER(TEXT(tbl_raw_data[[#This Row],[updated_date]],"MMMM"))</f>
        <v>AUGUST</v>
      </c>
      <c r="M5922" s="65" t="str">
        <f>"WEEK "&amp;IF(ROUNDUP(DAY(tbl_raw_data[[#This Row],[updated_date]])/7,0)=5,4,ROUNDUP(DAY(tbl_raw_data[[#This Row],[updated_date]])/7,0))</f>
        <v>WEEK 4</v>
      </c>
      <c r="N5922" s="71" t="str">
        <f>UPPER(VLOOKUP(tbl_raw_data[[#This Row],[Analyst]],settings!$A$1:$B$15,2,0))</f>
        <v>NITESH</v>
      </c>
      <c r="O5922" s="71" t="str">
        <f>TRIM(UPPER(tbl_raw_data[[#This Row],[Outcome]]))</f>
        <v>WITHDRAW</v>
      </c>
      <c r="P5922" s="71" t="str">
        <f>TRIM(UPPER(tbl_raw_data[[#This Row],[Queue Name]]))</f>
        <v>CONSUMER POST BUREAU</v>
      </c>
      <c r="Q5922" s="71" t="str">
        <f>IF(tbl_raw_data[[#This Row],[time_taken_in_min]]&lt;=settings!$D$2,"SLA_MET","SLA_NOT_MET")</f>
        <v>SLA_NOT_MET</v>
      </c>
    </row>
    <row r="5923" spans="1:17" hidden="1" x14ac:dyDescent="0.3">
      <c r="A5923" s="45" t="s">
        <v>6886</v>
      </c>
      <c r="B5923" s="36">
        <v>45168.752638888887</v>
      </c>
      <c r="C5923" s="43">
        <v>45168.766770833332</v>
      </c>
      <c r="D5923" s="15" t="s">
        <v>10</v>
      </c>
      <c r="E5923" s="6" t="s">
        <v>18</v>
      </c>
      <c r="F5923" s="15" t="s">
        <v>19</v>
      </c>
      <c r="G5923" s="9" t="s">
        <v>16</v>
      </c>
      <c r="H5923" s="84" t="str">
        <f t="shared" si="92"/>
        <v>Reason Unknown</v>
      </c>
      <c r="I5923" s="63">
        <f>(tbl_raw_data[[#This Row],[Date Actioned]])-(tbl_raw_data[[#This Row],[Date Tagged]])</f>
        <v>1.4131944444670808E-2</v>
      </c>
      <c r="J5923" s="66">
        <f>HOUR(tbl_raw_data[[#This Row],[time_taken]])*60+MINUTE(tbl_raw_data[[#This Row],[time_taken]])+SECOND(tbl_raw_data[[#This Row],[time_taken]])/60</f>
        <v>20.350000000000001</v>
      </c>
      <c r="K5923" s="68">
        <f>DATE(YEAR(tbl_raw_data[[#This Row],[Date Actioned]]),MONTH(tbl_raw_data[[#This Row],[Date Actioned]]),DAY(tbl_raw_data[[#This Row],[Date Actioned]]))</f>
        <v>45168</v>
      </c>
      <c r="L5923" s="65" t="str">
        <f>UPPER(TEXT(tbl_raw_data[[#This Row],[updated_date]],"MMMM"))</f>
        <v>AUGUST</v>
      </c>
      <c r="M5923" s="65" t="str">
        <f>"WEEK "&amp;IF(ROUNDUP(DAY(tbl_raw_data[[#This Row],[updated_date]])/7,0)=5,4,ROUNDUP(DAY(tbl_raw_data[[#This Row],[updated_date]])/7,0))</f>
        <v>WEEK 4</v>
      </c>
      <c r="N5923" s="71" t="str">
        <f>UPPER(VLOOKUP(tbl_raw_data[[#This Row],[Analyst]],settings!$A$1:$B$15,2,0))</f>
        <v>NAVED</v>
      </c>
      <c r="O5923" s="71" t="str">
        <f>TRIM(UPPER(tbl_raw_data[[#This Row],[Outcome]]))</f>
        <v>APPROVE</v>
      </c>
      <c r="P5923" s="71" t="str">
        <f>TRIM(UPPER(tbl_raw_data[[#This Row],[Queue Name]]))</f>
        <v>CONSUMER PRE BUREAU</v>
      </c>
      <c r="Q5923" s="71" t="str">
        <f>IF(tbl_raw_data[[#This Row],[time_taken_in_min]]&lt;=settings!$D$2,"SLA_MET","SLA_NOT_MET")</f>
        <v>SLA_NOT_MET</v>
      </c>
    </row>
    <row r="5924" spans="1:17" x14ac:dyDescent="0.3">
      <c r="A5924" s="45" t="s">
        <v>6887</v>
      </c>
      <c r="B5924" s="36">
        <v>45168.800636574073</v>
      </c>
      <c r="C5924" s="43">
        <v>45168.814756944441</v>
      </c>
      <c r="D5924" s="15" t="s">
        <v>47</v>
      </c>
      <c r="E5924" s="6" t="s">
        <v>11</v>
      </c>
      <c r="F5924" s="15" t="s">
        <v>22</v>
      </c>
      <c r="G5924" s="9" t="s">
        <v>286</v>
      </c>
      <c r="H5924" s="84" t="str">
        <f t="shared" si="92"/>
        <v>Incomplete Details</v>
      </c>
      <c r="I5924" s="63">
        <f>(tbl_raw_data[[#This Row],[Date Actioned]])-(tbl_raw_data[[#This Row],[Date Tagged]])</f>
        <v>1.4120370367891155E-2</v>
      </c>
      <c r="J5924" s="66">
        <f>HOUR(tbl_raw_data[[#This Row],[time_taken]])*60+MINUTE(tbl_raw_data[[#This Row],[time_taken]])+SECOND(tbl_raw_data[[#This Row],[time_taken]])/60</f>
        <v>20.333333333333332</v>
      </c>
      <c r="K5924" s="68">
        <f>DATE(YEAR(tbl_raw_data[[#This Row],[Date Actioned]]),MONTH(tbl_raw_data[[#This Row],[Date Actioned]]),DAY(tbl_raw_data[[#This Row],[Date Actioned]]))</f>
        <v>45168</v>
      </c>
      <c r="L5924" s="65" t="str">
        <f>UPPER(TEXT(tbl_raw_data[[#This Row],[updated_date]],"MMMM"))</f>
        <v>AUGUST</v>
      </c>
      <c r="M5924" s="65" t="str">
        <f>"WEEK "&amp;IF(ROUNDUP(DAY(tbl_raw_data[[#This Row],[updated_date]])/7,0)=5,4,ROUNDUP(DAY(tbl_raw_data[[#This Row],[updated_date]])/7,0))</f>
        <v>WEEK 4</v>
      </c>
      <c r="N5924" s="71" t="str">
        <f>UPPER(VLOOKUP(tbl_raw_data[[#This Row],[Analyst]],settings!$A$1:$B$15,2,0))</f>
        <v>ROHAN</v>
      </c>
      <c r="O5924" s="71" t="str">
        <f>TRIM(UPPER(tbl_raw_data[[#This Row],[Outcome]]))</f>
        <v>WITHDRAW</v>
      </c>
      <c r="P5924" s="71" t="str">
        <f>TRIM(UPPER(tbl_raw_data[[#This Row],[Queue Name]]))</f>
        <v>CONSUMER EXISTING</v>
      </c>
      <c r="Q5924" s="71" t="str">
        <f>IF(tbl_raw_data[[#This Row],[time_taken_in_min]]&lt;=settings!$D$2,"SLA_MET","SLA_NOT_MET")</f>
        <v>SLA_NOT_MET</v>
      </c>
    </row>
    <row r="5925" spans="1:17" hidden="1" x14ac:dyDescent="0.3">
      <c r="A5925" s="45" t="s">
        <v>6888</v>
      </c>
      <c r="B5925" s="36">
        <v>45168.649884259263</v>
      </c>
      <c r="C5925" s="43">
        <v>45168.663877314815</v>
      </c>
      <c r="D5925" s="15" t="s">
        <v>15</v>
      </c>
      <c r="E5925" s="6" t="s">
        <v>8</v>
      </c>
      <c r="F5925" s="15" t="s">
        <v>24</v>
      </c>
      <c r="G5925" s="9"/>
      <c r="H5925" s="84" t="str">
        <f t="shared" si="92"/>
        <v>Reason Unknown</v>
      </c>
      <c r="I5925" s="63">
        <f>(tbl_raw_data[[#This Row],[Date Actioned]])-(tbl_raw_data[[#This Row],[Date Tagged]])</f>
        <v>1.3993055552418809E-2</v>
      </c>
      <c r="J5925" s="66">
        <f>HOUR(tbl_raw_data[[#This Row],[time_taken]])*60+MINUTE(tbl_raw_data[[#This Row],[time_taken]])+SECOND(tbl_raw_data[[#This Row],[time_taken]])/60</f>
        <v>20.149999999999999</v>
      </c>
      <c r="K5925" s="68">
        <f>DATE(YEAR(tbl_raw_data[[#This Row],[Date Actioned]]),MONTH(tbl_raw_data[[#This Row],[Date Actioned]]),DAY(tbl_raw_data[[#This Row],[Date Actioned]]))</f>
        <v>45168</v>
      </c>
      <c r="L5925" s="65" t="str">
        <f>UPPER(TEXT(tbl_raw_data[[#This Row],[updated_date]],"MMMM"))</f>
        <v>AUGUST</v>
      </c>
      <c r="M5925" s="65" t="str">
        <f>"WEEK "&amp;IF(ROUNDUP(DAY(tbl_raw_data[[#This Row],[updated_date]])/7,0)=5,4,ROUNDUP(DAY(tbl_raw_data[[#This Row],[updated_date]])/7,0))</f>
        <v>WEEK 4</v>
      </c>
      <c r="N5925" s="71" t="str">
        <f>UPPER(VLOOKUP(tbl_raw_data[[#This Row],[Analyst]],settings!$A$1:$B$15,2,0))</f>
        <v>SAM</v>
      </c>
      <c r="O5925" s="71" t="str">
        <f>TRIM(UPPER(tbl_raw_data[[#This Row],[Outcome]]))</f>
        <v>APPROVE</v>
      </c>
      <c r="P5925" s="71" t="str">
        <f>TRIM(UPPER(tbl_raw_data[[#This Row],[Queue Name]]))</f>
        <v>CONSUMER POST BUREAU</v>
      </c>
      <c r="Q5925" s="71" t="str">
        <f>IF(tbl_raw_data[[#This Row],[time_taken_in_min]]&lt;=settings!$D$2,"SLA_MET","SLA_NOT_MET")</f>
        <v>SLA_NOT_MET</v>
      </c>
    </row>
    <row r="5926" spans="1:17" hidden="1" x14ac:dyDescent="0.3">
      <c r="A5926" s="45" t="s">
        <v>6889</v>
      </c>
      <c r="B5926" s="36">
        <v>45168.613368055558</v>
      </c>
      <c r="C5926" s="43">
        <v>45168.627233796295</v>
      </c>
      <c r="D5926" s="15" t="s">
        <v>15</v>
      </c>
      <c r="E5926" s="6" t="s">
        <v>11</v>
      </c>
      <c r="F5926" s="15" t="s">
        <v>24</v>
      </c>
      <c r="G5926" s="9"/>
      <c r="H5926" s="84" t="str">
        <f t="shared" si="92"/>
        <v>Reason Unknown</v>
      </c>
      <c r="I5926" s="63">
        <f>(tbl_raw_data[[#This Row],[Date Actioned]])-(tbl_raw_data[[#This Row],[Date Tagged]])</f>
        <v>1.3865740736946464E-2</v>
      </c>
      <c r="J5926" s="66">
        <f>HOUR(tbl_raw_data[[#This Row],[time_taken]])*60+MINUTE(tbl_raw_data[[#This Row],[time_taken]])+SECOND(tbl_raw_data[[#This Row],[time_taken]])/60</f>
        <v>19.966666666666665</v>
      </c>
      <c r="K5926" s="68">
        <f>DATE(YEAR(tbl_raw_data[[#This Row],[Date Actioned]]),MONTH(tbl_raw_data[[#This Row],[Date Actioned]]),DAY(tbl_raw_data[[#This Row],[Date Actioned]]))</f>
        <v>45168</v>
      </c>
      <c r="L5926" s="65" t="str">
        <f>UPPER(TEXT(tbl_raw_data[[#This Row],[updated_date]],"MMMM"))</f>
        <v>AUGUST</v>
      </c>
      <c r="M5926" s="65" t="str">
        <f>"WEEK "&amp;IF(ROUNDUP(DAY(tbl_raw_data[[#This Row],[updated_date]])/7,0)=5,4,ROUNDUP(DAY(tbl_raw_data[[#This Row],[updated_date]])/7,0))</f>
        <v>WEEK 4</v>
      </c>
      <c r="N5926" s="71" t="str">
        <f>UPPER(VLOOKUP(tbl_raw_data[[#This Row],[Analyst]],settings!$A$1:$B$15,2,0))</f>
        <v>SAM</v>
      </c>
      <c r="O5926" s="71" t="str">
        <f>TRIM(UPPER(tbl_raw_data[[#This Row],[Outcome]]))</f>
        <v>APPROVE</v>
      </c>
      <c r="P5926" s="71" t="str">
        <f>TRIM(UPPER(tbl_raw_data[[#This Row],[Queue Name]]))</f>
        <v>CONSUMER EXISTING</v>
      </c>
      <c r="Q5926" s="71" t="str">
        <f>IF(tbl_raw_data[[#This Row],[time_taken_in_min]]&lt;=settings!$D$2,"SLA_MET","SLA_NOT_MET")</f>
        <v>SLA_MET</v>
      </c>
    </row>
    <row r="5927" spans="1:17" x14ac:dyDescent="0.3">
      <c r="A5927" s="45" t="s">
        <v>6890</v>
      </c>
      <c r="B5927" s="36">
        <v>45168.742893518516</v>
      </c>
      <c r="C5927" s="43">
        <v>45168.756550925929</v>
      </c>
      <c r="D5927" s="15" t="s">
        <v>36</v>
      </c>
      <c r="E5927" s="6" t="s">
        <v>11</v>
      </c>
      <c r="F5927" s="15" t="s">
        <v>114</v>
      </c>
      <c r="G5927" s="9"/>
      <c r="H5927" s="84" t="str">
        <f t="shared" si="92"/>
        <v>Reason Unknown</v>
      </c>
      <c r="I5927" s="63">
        <f>(tbl_raw_data[[#This Row],[Date Actioned]])-(tbl_raw_data[[#This Row],[Date Tagged]])</f>
        <v>1.3657407413120382E-2</v>
      </c>
      <c r="J5927" s="66">
        <f>HOUR(tbl_raw_data[[#This Row],[time_taken]])*60+MINUTE(tbl_raw_data[[#This Row],[time_taken]])+SECOND(tbl_raw_data[[#This Row],[time_taken]])/60</f>
        <v>19.666666666666668</v>
      </c>
      <c r="K5927" s="68">
        <f>DATE(YEAR(tbl_raw_data[[#This Row],[Date Actioned]]),MONTH(tbl_raw_data[[#This Row],[Date Actioned]]),DAY(tbl_raw_data[[#This Row],[Date Actioned]]))</f>
        <v>45168</v>
      </c>
      <c r="L5927" s="65" t="str">
        <f>UPPER(TEXT(tbl_raw_data[[#This Row],[updated_date]],"MMMM"))</f>
        <v>AUGUST</v>
      </c>
      <c r="M5927" s="65" t="str">
        <f>"WEEK "&amp;IF(ROUNDUP(DAY(tbl_raw_data[[#This Row],[updated_date]])/7,0)=5,4,ROUNDUP(DAY(tbl_raw_data[[#This Row],[updated_date]])/7,0))</f>
        <v>WEEK 4</v>
      </c>
      <c r="N5927" s="71" t="str">
        <f>UPPER(VLOOKUP(tbl_raw_data[[#This Row],[Analyst]],settings!$A$1:$B$15,2,0))</f>
        <v>FARDIN</v>
      </c>
      <c r="O5927" s="71" t="str">
        <f>TRIM(UPPER(tbl_raw_data[[#This Row],[Outcome]]))</f>
        <v>DECLINE</v>
      </c>
      <c r="P5927" s="71" t="str">
        <f>TRIM(UPPER(tbl_raw_data[[#This Row],[Queue Name]]))</f>
        <v>CONSUMER EXISTING</v>
      </c>
      <c r="Q5927" s="71" t="str">
        <f>IF(tbl_raw_data[[#This Row],[time_taken_in_min]]&lt;=settings!$D$2,"SLA_MET","SLA_NOT_MET")</f>
        <v>SLA_MET</v>
      </c>
    </row>
    <row r="5928" spans="1:17" hidden="1" x14ac:dyDescent="0.3">
      <c r="A5928" s="45" t="s">
        <v>6891</v>
      </c>
      <c r="B5928" s="36">
        <v>45168.436736111114</v>
      </c>
      <c r="C5928" s="43">
        <v>45168.45039351852</v>
      </c>
      <c r="D5928" s="15" t="s">
        <v>10</v>
      </c>
      <c r="E5928" s="6" t="s">
        <v>8</v>
      </c>
      <c r="F5928" s="15" t="s">
        <v>14</v>
      </c>
      <c r="G5928" s="9"/>
      <c r="H5928" s="84" t="str">
        <f t="shared" si="92"/>
        <v>Reason Unknown</v>
      </c>
      <c r="I5928" s="63">
        <f>(tbl_raw_data[[#This Row],[Date Actioned]])-(tbl_raw_data[[#This Row],[Date Tagged]])</f>
        <v>1.3657407405844424E-2</v>
      </c>
      <c r="J5928" s="66">
        <f>HOUR(tbl_raw_data[[#This Row],[time_taken]])*60+MINUTE(tbl_raw_data[[#This Row],[time_taken]])+SECOND(tbl_raw_data[[#This Row],[time_taken]])/60</f>
        <v>19.666666666666668</v>
      </c>
      <c r="K5928" s="68">
        <f>DATE(YEAR(tbl_raw_data[[#This Row],[Date Actioned]]),MONTH(tbl_raw_data[[#This Row],[Date Actioned]]),DAY(tbl_raw_data[[#This Row],[Date Actioned]]))</f>
        <v>45168</v>
      </c>
      <c r="L5928" s="65" t="str">
        <f>UPPER(TEXT(tbl_raw_data[[#This Row],[updated_date]],"MMMM"))</f>
        <v>AUGUST</v>
      </c>
      <c r="M5928" s="65" t="str">
        <f>"WEEK "&amp;IF(ROUNDUP(DAY(tbl_raw_data[[#This Row],[updated_date]])/7,0)=5,4,ROUNDUP(DAY(tbl_raw_data[[#This Row],[updated_date]])/7,0))</f>
        <v>WEEK 4</v>
      </c>
      <c r="N5928" s="71" t="str">
        <f>UPPER(VLOOKUP(tbl_raw_data[[#This Row],[Analyst]],settings!$A$1:$B$15,2,0))</f>
        <v>CAMROON</v>
      </c>
      <c r="O5928" s="71" t="str">
        <f>TRIM(UPPER(tbl_raw_data[[#This Row],[Outcome]]))</f>
        <v>APPROVE</v>
      </c>
      <c r="P5928" s="71" t="str">
        <f>TRIM(UPPER(tbl_raw_data[[#This Row],[Queue Name]]))</f>
        <v>CONSUMER POST BUREAU</v>
      </c>
      <c r="Q5928" s="71" t="str">
        <f>IF(tbl_raw_data[[#This Row],[time_taken_in_min]]&lt;=settings!$D$2,"SLA_MET","SLA_NOT_MET")</f>
        <v>SLA_MET</v>
      </c>
    </row>
    <row r="5929" spans="1:17" hidden="1" x14ac:dyDescent="0.3">
      <c r="A5929" s="45" t="s">
        <v>6892</v>
      </c>
      <c r="B5929" s="36">
        <v>45168.666342592594</v>
      </c>
      <c r="C5929" s="43">
        <v>45168.679664351854</v>
      </c>
      <c r="D5929" s="15" t="s">
        <v>10</v>
      </c>
      <c r="E5929" s="6" t="s">
        <v>11</v>
      </c>
      <c r="F5929" s="15" t="s">
        <v>206</v>
      </c>
      <c r="G5929" s="9"/>
      <c r="H5929" s="84" t="str">
        <f t="shared" si="92"/>
        <v>Reason Unknown</v>
      </c>
      <c r="I5929" s="63">
        <f>(tbl_raw_data[[#This Row],[Date Actioned]])-(tbl_raw_data[[#This Row],[Date Tagged]])</f>
        <v>1.3321759259270038E-2</v>
      </c>
      <c r="J5929" s="66">
        <f>HOUR(tbl_raw_data[[#This Row],[time_taken]])*60+MINUTE(tbl_raw_data[[#This Row],[time_taken]])+SECOND(tbl_raw_data[[#This Row],[time_taken]])/60</f>
        <v>19.183333333333334</v>
      </c>
      <c r="K5929" s="68">
        <f>DATE(YEAR(tbl_raw_data[[#This Row],[Date Actioned]]),MONTH(tbl_raw_data[[#This Row],[Date Actioned]]),DAY(tbl_raw_data[[#This Row],[Date Actioned]]))</f>
        <v>45168</v>
      </c>
      <c r="L5929" s="65" t="str">
        <f>UPPER(TEXT(tbl_raw_data[[#This Row],[updated_date]],"MMMM"))</f>
        <v>AUGUST</v>
      </c>
      <c r="M5929" s="65" t="str">
        <f>"WEEK "&amp;IF(ROUNDUP(DAY(tbl_raw_data[[#This Row],[updated_date]])/7,0)=5,4,ROUNDUP(DAY(tbl_raw_data[[#This Row],[updated_date]])/7,0))</f>
        <v>WEEK 4</v>
      </c>
      <c r="N5929" s="71" t="str">
        <f>UPPER(VLOOKUP(tbl_raw_data[[#This Row],[Analyst]],settings!$A$1:$B$15,2,0))</f>
        <v>HARDIK</v>
      </c>
      <c r="O5929" s="71" t="str">
        <f>TRIM(UPPER(tbl_raw_data[[#This Row],[Outcome]]))</f>
        <v>APPROVE</v>
      </c>
      <c r="P5929" s="71" t="str">
        <f>TRIM(UPPER(tbl_raw_data[[#This Row],[Queue Name]]))</f>
        <v>CONSUMER EXISTING</v>
      </c>
      <c r="Q5929" s="71" t="str">
        <f>IF(tbl_raw_data[[#This Row],[time_taken_in_min]]&lt;=settings!$D$2,"SLA_MET","SLA_NOT_MET")</f>
        <v>SLA_MET</v>
      </c>
    </row>
    <row r="5930" spans="1:17" hidden="1" x14ac:dyDescent="0.3">
      <c r="A5930" s="45" t="s">
        <v>6893</v>
      </c>
      <c r="B5930" s="36">
        <v>45168.653171296297</v>
      </c>
      <c r="C5930" s="43">
        <v>45168.666435185187</v>
      </c>
      <c r="D5930" s="15" t="s">
        <v>10</v>
      </c>
      <c r="E5930" s="6" t="s">
        <v>18</v>
      </c>
      <c r="F5930" s="15" t="s">
        <v>206</v>
      </c>
      <c r="G5930" s="9" t="s">
        <v>15</v>
      </c>
      <c r="H5930" s="84" t="str">
        <f t="shared" si="92"/>
        <v>Reason Unknown</v>
      </c>
      <c r="I5930" s="63">
        <f>(tbl_raw_data[[#This Row],[Date Actioned]])-(tbl_raw_data[[#This Row],[Date Tagged]])</f>
        <v>1.3263888889923692E-2</v>
      </c>
      <c r="J5930" s="66">
        <f>HOUR(tbl_raw_data[[#This Row],[time_taken]])*60+MINUTE(tbl_raw_data[[#This Row],[time_taken]])+SECOND(tbl_raw_data[[#This Row],[time_taken]])/60</f>
        <v>19.100000000000001</v>
      </c>
      <c r="K5930" s="68">
        <f>DATE(YEAR(tbl_raw_data[[#This Row],[Date Actioned]]),MONTH(tbl_raw_data[[#This Row],[Date Actioned]]),DAY(tbl_raw_data[[#This Row],[Date Actioned]]))</f>
        <v>45168</v>
      </c>
      <c r="L5930" s="65" t="str">
        <f>UPPER(TEXT(tbl_raw_data[[#This Row],[updated_date]],"MMMM"))</f>
        <v>AUGUST</v>
      </c>
      <c r="M5930" s="65" t="str">
        <f>"WEEK "&amp;IF(ROUNDUP(DAY(tbl_raw_data[[#This Row],[updated_date]])/7,0)=5,4,ROUNDUP(DAY(tbl_raw_data[[#This Row],[updated_date]])/7,0))</f>
        <v>WEEK 4</v>
      </c>
      <c r="N5930" s="71" t="str">
        <f>UPPER(VLOOKUP(tbl_raw_data[[#This Row],[Analyst]],settings!$A$1:$B$15,2,0))</f>
        <v>HARDIK</v>
      </c>
      <c r="O5930" s="71" t="str">
        <f>TRIM(UPPER(tbl_raw_data[[#This Row],[Outcome]]))</f>
        <v>APPROVE</v>
      </c>
      <c r="P5930" s="71" t="str">
        <f>TRIM(UPPER(tbl_raw_data[[#This Row],[Queue Name]]))</f>
        <v>CONSUMER PRE BUREAU</v>
      </c>
      <c r="Q5930" s="71" t="str">
        <f>IF(tbl_raw_data[[#This Row],[time_taken_in_min]]&lt;=settings!$D$2,"SLA_MET","SLA_NOT_MET")</f>
        <v>SLA_MET</v>
      </c>
    </row>
    <row r="5931" spans="1:17" hidden="1" x14ac:dyDescent="0.3">
      <c r="A5931" s="45" t="s">
        <v>6894</v>
      </c>
      <c r="B5931" s="36">
        <v>45168.473344907405</v>
      </c>
      <c r="C5931" s="43">
        <v>45168.486134259256</v>
      </c>
      <c r="D5931" s="15" t="s">
        <v>10</v>
      </c>
      <c r="E5931" s="6" t="s">
        <v>18</v>
      </c>
      <c r="F5931" s="15" t="s">
        <v>12</v>
      </c>
      <c r="G5931" s="9"/>
      <c r="H5931" s="84" t="str">
        <f t="shared" si="92"/>
        <v>Reason Unknown</v>
      </c>
      <c r="I5931" s="63">
        <f>(tbl_raw_data[[#This Row],[Date Actioned]])-(tbl_raw_data[[#This Row],[Date Tagged]])</f>
        <v>1.2789351851097308E-2</v>
      </c>
      <c r="J5931" s="66">
        <f>HOUR(tbl_raw_data[[#This Row],[time_taken]])*60+MINUTE(tbl_raw_data[[#This Row],[time_taken]])+SECOND(tbl_raw_data[[#This Row],[time_taken]])/60</f>
        <v>18.416666666666668</v>
      </c>
      <c r="K5931" s="68">
        <f>DATE(YEAR(tbl_raw_data[[#This Row],[Date Actioned]]),MONTH(tbl_raw_data[[#This Row],[Date Actioned]]),DAY(tbl_raw_data[[#This Row],[Date Actioned]]))</f>
        <v>45168</v>
      </c>
      <c r="L5931" s="65" t="str">
        <f>UPPER(TEXT(tbl_raw_data[[#This Row],[updated_date]],"MMMM"))</f>
        <v>AUGUST</v>
      </c>
      <c r="M5931" s="65" t="str">
        <f>"WEEK "&amp;IF(ROUNDUP(DAY(tbl_raw_data[[#This Row],[updated_date]])/7,0)=5,4,ROUNDUP(DAY(tbl_raw_data[[#This Row],[updated_date]])/7,0))</f>
        <v>WEEK 4</v>
      </c>
      <c r="N5931" s="71" t="str">
        <f>UPPER(VLOOKUP(tbl_raw_data[[#This Row],[Analyst]],settings!$A$1:$B$15,2,0))</f>
        <v>NITESH</v>
      </c>
      <c r="O5931" s="71" t="str">
        <f>TRIM(UPPER(tbl_raw_data[[#This Row],[Outcome]]))</f>
        <v>APPROVE</v>
      </c>
      <c r="P5931" s="71" t="str">
        <f>TRIM(UPPER(tbl_raw_data[[#This Row],[Queue Name]]))</f>
        <v>CONSUMER PRE BUREAU</v>
      </c>
      <c r="Q5931" s="71" t="str">
        <f>IF(tbl_raw_data[[#This Row],[time_taken_in_min]]&lt;=settings!$D$2,"SLA_MET","SLA_NOT_MET")</f>
        <v>SLA_MET</v>
      </c>
    </row>
    <row r="5932" spans="1:17" hidden="1" x14ac:dyDescent="0.3">
      <c r="A5932" s="45" t="s">
        <v>6895</v>
      </c>
      <c r="B5932" s="36">
        <v>45168.624386574076</v>
      </c>
      <c r="C5932" s="43">
        <v>45168.637037037035</v>
      </c>
      <c r="D5932" s="15" t="s">
        <v>15</v>
      </c>
      <c r="E5932" s="6" t="s">
        <v>11</v>
      </c>
      <c r="F5932" s="15" t="s">
        <v>24</v>
      </c>
      <c r="G5932" s="9"/>
      <c r="H5932" s="84" t="str">
        <f t="shared" si="92"/>
        <v>Reason Unknown</v>
      </c>
      <c r="I5932" s="63">
        <f>(tbl_raw_data[[#This Row],[Date Actioned]])-(tbl_raw_data[[#This Row],[Date Tagged]])</f>
        <v>1.265046295884531E-2</v>
      </c>
      <c r="J5932" s="66">
        <f>HOUR(tbl_raw_data[[#This Row],[time_taken]])*60+MINUTE(tbl_raw_data[[#This Row],[time_taken]])+SECOND(tbl_raw_data[[#This Row],[time_taken]])/60</f>
        <v>18.216666666666665</v>
      </c>
      <c r="K5932" s="68">
        <f>DATE(YEAR(tbl_raw_data[[#This Row],[Date Actioned]]),MONTH(tbl_raw_data[[#This Row],[Date Actioned]]),DAY(tbl_raw_data[[#This Row],[Date Actioned]]))</f>
        <v>45168</v>
      </c>
      <c r="L5932" s="65" t="str">
        <f>UPPER(TEXT(tbl_raw_data[[#This Row],[updated_date]],"MMMM"))</f>
        <v>AUGUST</v>
      </c>
      <c r="M5932" s="65" t="str">
        <f>"WEEK "&amp;IF(ROUNDUP(DAY(tbl_raw_data[[#This Row],[updated_date]])/7,0)=5,4,ROUNDUP(DAY(tbl_raw_data[[#This Row],[updated_date]])/7,0))</f>
        <v>WEEK 4</v>
      </c>
      <c r="N5932" s="71" t="str">
        <f>UPPER(VLOOKUP(tbl_raw_data[[#This Row],[Analyst]],settings!$A$1:$B$15,2,0))</f>
        <v>SAM</v>
      </c>
      <c r="O5932" s="71" t="str">
        <f>TRIM(UPPER(tbl_raw_data[[#This Row],[Outcome]]))</f>
        <v>APPROVE</v>
      </c>
      <c r="P5932" s="71" t="str">
        <f>TRIM(UPPER(tbl_raw_data[[#This Row],[Queue Name]]))</f>
        <v>CONSUMER EXISTING</v>
      </c>
      <c r="Q5932" s="71" t="str">
        <f>IF(tbl_raw_data[[#This Row],[time_taken_in_min]]&lt;=settings!$D$2,"SLA_MET","SLA_NOT_MET")</f>
        <v>SLA_MET</v>
      </c>
    </row>
    <row r="5933" spans="1:17" hidden="1" x14ac:dyDescent="0.3">
      <c r="A5933" s="45" t="s">
        <v>6896</v>
      </c>
      <c r="B5933" s="36">
        <v>45168.765069444446</v>
      </c>
      <c r="C5933" s="43">
        <v>45168.777615740742</v>
      </c>
      <c r="D5933" s="15" t="s">
        <v>15</v>
      </c>
      <c r="E5933" s="6" t="s">
        <v>8</v>
      </c>
      <c r="F5933" s="15" t="s">
        <v>22</v>
      </c>
      <c r="G5933" s="9"/>
      <c r="H5933" s="84" t="str">
        <f t="shared" si="92"/>
        <v>Reason Unknown</v>
      </c>
      <c r="I5933" s="63">
        <f>(tbl_raw_data[[#This Row],[Date Actioned]])-(tbl_raw_data[[#This Row],[Date Tagged]])</f>
        <v>1.2546296296932269E-2</v>
      </c>
      <c r="J5933" s="66">
        <f>HOUR(tbl_raw_data[[#This Row],[time_taken]])*60+MINUTE(tbl_raw_data[[#This Row],[time_taken]])+SECOND(tbl_raw_data[[#This Row],[time_taken]])/60</f>
        <v>18.066666666666666</v>
      </c>
      <c r="K5933" s="68">
        <f>DATE(YEAR(tbl_raw_data[[#This Row],[Date Actioned]]),MONTH(tbl_raw_data[[#This Row],[Date Actioned]]),DAY(tbl_raw_data[[#This Row],[Date Actioned]]))</f>
        <v>45168</v>
      </c>
      <c r="L5933" s="65" t="str">
        <f>UPPER(TEXT(tbl_raw_data[[#This Row],[updated_date]],"MMMM"))</f>
        <v>AUGUST</v>
      </c>
      <c r="M5933" s="65" t="str">
        <f>"WEEK "&amp;IF(ROUNDUP(DAY(tbl_raw_data[[#This Row],[updated_date]])/7,0)=5,4,ROUNDUP(DAY(tbl_raw_data[[#This Row],[updated_date]])/7,0))</f>
        <v>WEEK 4</v>
      </c>
      <c r="N5933" s="71" t="str">
        <f>UPPER(VLOOKUP(tbl_raw_data[[#This Row],[Analyst]],settings!$A$1:$B$15,2,0))</f>
        <v>ROHAN</v>
      </c>
      <c r="O5933" s="71" t="str">
        <f>TRIM(UPPER(tbl_raw_data[[#This Row],[Outcome]]))</f>
        <v>APPROVE</v>
      </c>
      <c r="P5933" s="71" t="str">
        <f>TRIM(UPPER(tbl_raw_data[[#This Row],[Queue Name]]))</f>
        <v>CONSUMER POST BUREAU</v>
      </c>
      <c r="Q5933" s="71" t="str">
        <f>IF(tbl_raw_data[[#This Row],[time_taken_in_min]]&lt;=settings!$D$2,"SLA_MET","SLA_NOT_MET")</f>
        <v>SLA_MET</v>
      </c>
    </row>
    <row r="5934" spans="1:17" hidden="1" x14ac:dyDescent="0.3">
      <c r="A5934" s="45" t="s">
        <v>6897</v>
      </c>
      <c r="B5934" s="36">
        <v>45168.653993055559</v>
      </c>
      <c r="C5934" s="43">
        <v>45168.666307870371</v>
      </c>
      <c r="D5934" s="15" t="s">
        <v>10</v>
      </c>
      <c r="E5934" s="6" t="s">
        <v>8</v>
      </c>
      <c r="F5934" s="15" t="s">
        <v>207</v>
      </c>
      <c r="G5934" s="9" t="s">
        <v>15</v>
      </c>
      <c r="H5934" s="84" t="str">
        <f t="shared" si="92"/>
        <v>Reason Unknown</v>
      </c>
      <c r="I5934" s="63">
        <f>(tbl_raw_data[[#This Row],[Date Actioned]])-(tbl_raw_data[[#This Row],[Date Tagged]])</f>
        <v>1.2314814812270924E-2</v>
      </c>
      <c r="J5934" s="66">
        <f>HOUR(tbl_raw_data[[#This Row],[time_taken]])*60+MINUTE(tbl_raw_data[[#This Row],[time_taken]])+SECOND(tbl_raw_data[[#This Row],[time_taken]])/60</f>
        <v>17.733333333333334</v>
      </c>
      <c r="K5934" s="68">
        <f>DATE(YEAR(tbl_raw_data[[#This Row],[Date Actioned]]),MONTH(tbl_raw_data[[#This Row],[Date Actioned]]),DAY(tbl_raw_data[[#This Row],[Date Actioned]]))</f>
        <v>45168</v>
      </c>
      <c r="L5934" s="65" t="str">
        <f>UPPER(TEXT(tbl_raw_data[[#This Row],[updated_date]],"MMMM"))</f>
        <v>AUGUST</v>
      </c>
      <c r="M5934" s="65" t="str">
        <f>"WEEK "&amp;IF(ROUNDUP(DAY(tbl_raw_data[[#This Row],[updated_date]])/7,0)=5,4,ROUNDUP(DAY(tbl_raw_data[[#This Row],[updated_date]])/7,0))</f>
        <v>WEEK 4</v>
      </c>
      <c r="N5934" s="71" t="str">
        <f>UPPER(VLOOKUP(tbl_raw_data[[#This Row],[Analyst]],settings!$A$1:$B$15,2,0))</f>
        <v>RAJ</v>
      </c>
      <c r="O5934" s="71" t="str">
        <f>TRIM(UPPER(tbl_raw_data[[#This Row],[Outcome]]))</f>
        <v>APPROVE</v>
      </c>
      <c r="P5934" s="71" t="str">
        <f>TRIM(UPPER(tbl_raw_data[[#This Row],[Queue Name]]))</f>
        <v>CONSUMER POST BUREAU</v>
      </c>
      <c r="Q5934" s="71" t="str">
        <f>IF(tbl_raw_data[[#This Row],[time_taken_in_min]]&lt;=settings!$D$2,"SLA_MET","SLA_NOT_MET")</f>
        <v>SLA_MET</v>
      </c>
    </row>
    <row r="5935" spans="1:17" hidden="1" x14ac:dyDescent="0.3">
      <c r="A5935" s="45" t="s">
        <v>6898</v>
      </c>
      <c r="B5935" s="36">
        <v>45168.668055555558</v>
      </c>
      <c r="C5935" s="43">
        <v>45168.680289351854</v>
      </c>
      <c r="D5935" s="15" t="s">
        <v>15</v>
      </c>
      <c r="E5935" s="6" t="s">
        <v>8</v>
      </c>
      <c r="F5935" s="15" t="s">
        <v>24</v>
      </c>
      <c r="G5935" s="9"/>
      <c r="H5935" s="84" t="str">
        <f t="shared" si="92"/>
        <v>Reason Unknown</v>
      </c>
      <c r="I5935" s="63">
        <f>(tbl_raw_data[[#This Row],[Date Actioned]])-(tbl_raw_data[[#This Row],[Date Tagged]])</f>
        <v>1.2233796296641231E-2</v>
      </c>
      <c r="J5935" s="66">
        <f>HOUR(tbl_raw_data[[#This Row],[time_taken]])*60+MINUTE(tbl_raw_data[[#This Row],[time_taken]])+SECOND(tbl_raw_data[[#This Row],[time_taken]])/60</f>
        <v>17.616666666666667</v>
      </c>
      <c r="K5935" s="68">
        <f>DATE(YEAR(tbl_raw_data[[#This Row],[Date Actioned]]),MONTH(tbl_raw_data[[#This Row],[Date Actioned]]),DAY(tbl_raw_data[[#This Row],[Date Actioned]]))</f>
        <v>45168</v>
      </c>
      <c r="L5935" s="65" t="str">
        <f>UPPER(TEXT(tbl_raw_data[[#This Row],[updated_date]],"MMMM"))</f>
        <v>AUGUST</v>
      </c>
      <c r="M5935" s="65" t="str">
        <f>"WEEK "&amp;IF(ROUNDUP(DAY(tbl_raw_data[[#This Row],[updated_date]])/7,0)=5,4,ROUNDUP(DAY(tbl_raw_data[[#This Row],[updated_date]])/7,0))</f>
        <v>WEEK 4</v>
      </c>
      <c r="N5935" s="71" t="str">
        <f>UPPER(VLOOKUP(tbl_raw_data[[#This Row],[Analyst]],settings!$A$1:$B$15,2,0))</f>
        <v>SAM</v>
      </c>
      <c r="O5935" s="71" t="str">
        <f>TRIM(UPPER(tbl_raw_data[[#This Row],[Outcome]]))</f>
        <v>APPROVE</v>
      </c>
      <c r="P5935" s="71" t="str">
        <f>TRIM(UPPER(tbl_raw_data[[#This Row],[Queue Name]]))</f>
        <v>CONSUMER POST BUREAU</v>
      </c>
      <c r="Q5935" s="71" t="str">
        <f>IF(tbl_raw_data[[#This Row],[time_taken_in_min]]&lt;=settings!$D$2,"SLA_MET","SLA_NOT_MET")</f>
        <v>SLA_MET</v>
      </c>
    </row>
    <row r="5936" spans="1:17" x14ac:dyDescent="0.3">
      <c r="A5936" s="45" t="s">
        <v>6899</v>
      </c>
      <c r="B5936" s="36">
        <v>45168.746689814812</v>
      </c>
      <c r="C5936" s="43">
        <v>45168.758877314816</v>
      </c>
      <c r="D5936" s="15" t="s">
        <v>55</v>
      </c>
      <c r="E5936" s="6" t="s">
        <v>8</v>
      </c>
      <c r="F5936" s="15" t="s">
        <v>24</v>
      </c>
      <c r="G5936" s="9"/>
      <c r="H5936" s="84" t="str">
        <f t="shared" si="92"/>
        <v>Reason Unknown</v>
      </c>
      <c r="I5936" s="63">
        <f>(tbl_raw_data[[#This Row],[Date Actioned]])-(tbl_raw_data[[#This Row],[Date Tagged]])</f>
        <v>1.2187500004074536E-2</v>
      </c>
      <c r="J5936" s="66">
        <f>HOUR(tbl_raw_data[[#This Row],[time_taken]])*60+MINUTE(tbl_raw_data[[#This Row],[time_taken]])+SECOND(tbl_raw_data[[#This Row],[time_taken]])/60</f>
        <v>17.55</v>
      </c>
      <c r="K5936" s="68">
        <f>DATE(YEAR(tbl_raw_data[[#This Row],[Date Actioned]]),MONTH(tbl_raw_data[[#This Row],[Date Actioned]]),DAY(tbl_raw_data[[#This Row],[Date Actioned]]))</f>
        <v>45168</v>
      </c>
      <c r="L5936" s="65" t="str">
        <f>UPPER(TEXT(tbl_raw_data[[#This Row],[updated_date]],"MMMM"))</f>
        <v>AUGUST</v>
      </c>
      <c r="M5936" s="65" t="str">
        <f>"WEEK "&amp;IF(ROUNDUP(DAY(tbl_raw_data[[#This Row],[updated_date]])/7,0)=5,4,ROUNDUP(DAY(tbl_raw_data[[#This Row],[updated_date]])/7,0))</f>
        <v>WEEK 4</v>
      </c>
      <c r="N5936" s="71" t="str">
        <f>UPPER(VLOOKUP(tbl_raw_data[[#This Row],[Analyst]],settings!$A$1:$B$15,2,0))</f>
        <v>SAM</v>
      </c>
      <c r="O5936" s="71" t="str">
        <f>TRIM(UPPER(tbl_raw_data[[#This Row],[Outcome]]))</f>
        <v>WITHDRAW</v>
      </c>
      <c r="P5936" s="71" t="str">
        <f>TRIM(UPPER(tbl_raw_data[[#This Row],[Queue Name]]))</f>
        <v>CONSUMER POST BUREAU</v>
      </c>
      <c r="Q5936" s="71" t="str">
        <f>IF(tbl_raw_data[[#This Row],[time_taken_in_min]]&lt;=settings!$D$2,"SLA_MET","SLA_NOT_MET")</f>
        <v>SLA_MET</v>
      </c>
    </row>
    <row r="5937" spans="1:17" x14ac:dyDescent="0.3">
      <c r="A5937" s="45" t="s">
        <v>6900</v>
      </c>
      <c r="B5937" s="36">
        <v>45168.764837962961</v>
      </c>
      <c r="C5937" s="43">
        <v>45168.776956018519</v>
      </c>
      <c r="D5937" s="15" t="s">
        <v>36</v>
      </c>
      <c r="E5937" s="6" t="s">
        <v>8</v>
      </c>
      <c r="F5937" s="15" t="s">
        <v>114</v>
      </c>
      <c r="G5937" s="9"/>
      <c r="H5937" s="84" t="str">
        <f t="shared" si="92"/>
        <v>Reason Unknown</v>
      </c>
      <c r="I5937" s="63">
        <f>(tbl_raw_data[[#This Row],[Date Actioned]])-(tbl_raw_data[[#This Row],[Date Tagged]])</f>
        <v>1.2118055557948537E-2</v>
      </c>
      <c r="J5937" s="66">
        <f>HOUR(tbl_raw_data[[#This Row],[time_taken]])*60+MINUTE(tbl_raw_data[[#This Row],[time_taken]])+SECOND(tbl_raw_data[[#This Row],[time_taken]])/60</f>
        <v>17.45</v>
      </c>
      <c r="K5937" s="68">
        <f>DATE(YEAR(tbl_raw_data[[#This Row],[Date Actioned]]),MONTH(tbl_raw_data[[#This Row],[Date Actioned]]),DAY(tbl_raw_data[[#This Row],[Date Actioned]]))</f>
        <v>45168</v>
      </c>
      <c r="L5937" s="65" t="str">
        <f>UPPER(TEXT(tbl_raw_data[[#This Row],[updated_date]],"MMMM"))</f>
        <v>AUGUST</v>
      </c>
      <c r="M5937" s="65" t="str">
        <f>"WEEK "&amp;IF(ROUNDUP(DAY(tbl_raw_data[[#This Row],[updated_date]])/7,0)=5,4,ROUNDUP(DAY(tbl_raw_data[[#This Row],[updated_date]])/7,0))</f>
        <v>WEEK 4</v>
      </c>
      <c r="N5937" s="71" t="str">
        <f>UPPER(VLOOKUP(tbl_raw_data[[#This Row],[Analyst]],settings!$A$1:$B$15,2,0))</f>
        <v>FARDIN</v>
      </c>
      <c r="O5937" s="71" t="str">
        <f>TRIM(UPPER(tbl_raw_data[[#This Row],[Outcome]]))</f>
        <v>DECLINE</v>
      </c>
      <c r="P5937" s="71" t="str">
        <f>TRIM(UPPER(tbl_raw_data[[#This Row],[Queue Name]]))</f>
        <v>CONSUMER POST BUREAU</v>
      </c>
      <c r="Q5937" s="71" t="str">
        <f>IF(tbl_raw_data[[#This Row],[time_taken_in_min]]&lt;=settings!$D$2,"SLA_MET","SLA_NOT_MET")</f>
        <v>SLA_MET</v>
      </c>
    </row>
    <row r="5938" spans="1:17" hidden="1" x14ac:dyDescent="0.3">
      <c r="A5938" s="45" t="s">
        <v>6901</v>
      </c>
      <c r="B5938" s="36">
        <v>45168.495462962965</v>
      </c>
      <c r="C5938" s="43">
        <v>45168.507569444446</v>
      </c>
      <c r="D5938" s="15" t="s">
        <v>15</v>
      </c>
      <c r="E5938" s="6" t="s">
        <v>11</v>
      </c>
      <c r="F5938" s="15" t="s">
        <v>22</v>
      </c>
      <c r="G5938" s="9"/>
      <c r="H5938" s="84" t="str">
        <f t="shared" si="92"/>
        <v>Reason Unknown</v>
      </c>
      <c r="I5938" s="63">
        <f>(tbl_raw_data[[#This Row],[Date Actioned]])-(tbl_raw_data[[#This Row],[Date Tagged]])</f>
        <v>1.2106481481168885E-2</v>
      </c>
      <c r="J5938" s="66">
        <f>HOUR(tbl_raw_data[[#This Row],[time_taken]])*60+MINUTE(tbl_raw_data[[#This Row],[time_taken]])+SECOND(tbl_raw_data[[#This Row],[time_taken]])/60</f>
        <v>17.433333333333334</v>
      </c>
      <c r="K5938" s="68">
        <f>DATE(YEAR(tbl_raw_data[[#This Row],[Date Actioned]]),MONTH(tbl_raw_data[[#This Row],[Date Actioned]]),DAY(tbl_raw_data[[#This Row],[Date Actioned]]))</f>
        <v>45168</v>
      </c>
      <c r="L5938" s="65" t="str">
        <f>UPPER(TEXT(tbl_raw_data[[#This Row],[updated_date]],"MMMM"))</f>
        <v>AUGUST</v>
      </c>
      <c r="M5938" s="65" t="str">
        <f>"WEEK "&amp;IF(ROUNDUP(DAY(tbl_raw_data[[#This Row],[updated_date]])/7,0)=5,4,ROUNDUP(DAY(tbl_raw_data[[#This Row],[updated_date]])/7,0))</f>
        <v>WEEK 4</v>
      </c>
      <c r="N5938" s="71" t="str">
        <f>UPPER(VLOOKUP(tbl_raw_data[[#This Row],[Analyst]],settings!$A$1:$B$15,2,0))</f>
        <v>ROHAN</v>
      </c>
      <c r="O5938" s="71" t="str">
        <f>TRIM(UPPER(tbl_raw_data[[#This Row],[Outcome]]))</f>
        <v>APPROVE</v>
      </c>
      <c r="P5938" s="71" t="str">
        <f>TRIM(UPPER(tbl_raw_data[[#This Row],[Queue Name]]))</f>
        <v>CONSUMER EXISTING</v>
      </c>
      <c r="Q5938" s="71" t="str">
        <f>IF(tbl_raw_data[[#This Row],[time_taken_in_min]]&lt;=settings!$D$2,"SLA_MET","SLA_NOT_MET")</f>
        <v>SLA_MET</v>
      </c>
    </row>
    <row r="5939" spans="1:17" hidden="1" x14ac:dyDescent="0.3">
      <c r="A5939" s="45" t="s">
        <v>6902</v>
      </c>
      <c r="B5939" s="36">
        <v>45168.649618055555</v>
      </c>
      <c r="C5939" s="43">
        <v>45168.661608796298</v>
      </c>
      <c r="D5939" s="15" t="s">
        <v>10</v>
      </c>
      <c r="E5939" s="6" t="s">
        <v>11</v>
      </c>
      <c r="F5939" s="15" t="s">
        <v>12</v>
      </c>
      <c r="G5939" s="9"/>
      <c r="H5939" s="84" t="str">
        <f t="shared" si="92"/>
        <v>Reason Unknown</v>
      </c>
      <c r="I5939" s="63">
        <f>(tbl_raw_data[[#This Row],[Date Actioned]])-(tbl_raw_data[[#This Row],[Date Tagged]])</f>
        <v>1.1990740742476191E-2</v>
      </c>
      <c r="J5939" s="66">
        <f>HOUR(tbl_raw_data[[#This Row],[time_taken]])*60+MINUTE(tbl_raw_data[[#This Row],[time_taken]])+SECOND(tbl_raw_data[[#This Row],[time_taken]])/60</f>
        <v>17.266666666666666</v>
      </c>
      <c r="K5939" s="68">
        <f>DATE(YEAR(tbl_raw_data[[#This Row],[Date Actioned]]),MONTH(tbl_raw_data[[#This Row],[Date Actioned]]),DAY(tbl_raw_data[[#This Row],[Date Actioned]]))</f>
        <v>45168</v>
      </c>
      <c r="L5939" s="65" t="str">
        <f>UPPER(TEXT(tbl_raw_data[[#This Row],[updated_date]],"MMMM"))</f>
        <v>AUGUST</v>
      </c>
      <c r="M5939" s="65" t="str">
        <f>"WEEK "&amp;IF(ROUNDUP(DAY(tbl_raw_data[[#This Row],[updated_date]])/7,0)=5,4,ROUNDUP(DAY(tbl_raw_data[[#This Row],[updated_date]])/7,0))</f>
        <v>WEEK 4</v>
      </c>
      <c r="N5939" s="71" t="str">
        <f>UPPER(VLOOKUP(tbl_raw_data[[#This Row],[Analyst]],settings!$A$1:$B$15,2,0))</f>
        <v>NITESH</v>
      </c>
      <c r="O5939" s="71" t="str">
        <f>TRIM(UPPER(tbl_raw_data[[#This Row],[Outcome]]))</f>
        <v>APPROVE</v>
      </c>
      <c r="P5939" s="71" t="str">
        <f>TRIM(UPPER(tbl_raw_data[[#This Row],[Queue Name]]))</f>
        <v>CONSUMER EXISTING</v>
      </c>
      <c r="Q5939" s="71" t="str">
        <f>IF(tbl_raw_data[[#This Row],[time_taken_in_min]]&lt;=settings!$D$2,"SLA_MET","SLA_NOT_MET")</f>
        <v>SLA_MET</v>
      </c>
    </row>
    <row r="5940" spans="1:17" hidden="1" x14ac:dyDescent="0.3">
      <c r="A5940" s="45" t="s">
        <v>6903</v>
      </c>
      <c r="B5940" s="36">
        <v>45168.635775462964</v>
      </c>
      <c r="C5940" s="43">
        <v>45168.647569444445</v>
      </c>
      <c r="D5940" s="15" t="s">
        <v>15</v>
      </c>
      <c r="E5940" s="6" t="s">
        <v>8</v>
      </c>
      <c r="F5940" s="15" t="s">
        <v>24</v>
      </c>
      <c r="G5940" s="9"/>
      <c r="H5940" s="84" t="str">
        <f t="shared" si="92"/>
        <v>Reason Unknown</v>
      </c>
      <c r="I5940" s="63">
        <f>(tbl_raw_data[[#This Row],[Date Actioned]])-(tbl_raw_data[[#This Row],[Date Tagged]])</f>
        <v>1.1793981480877846E-2</v>
      </c>
      <c r="J5940" s="66">
        <f>HOUR(tbl_raw_data[[#This Row],[time_taken]])*60+MINUTE(tbl_raw_data[[#This Row],[time_taken]])+SECOND(tbl_raw_data[[#This Row],[time_taken]])/60</f>
        <v>16.983333333333334</v>
      </c>
      <c r="K5940" s="68">
        <f>DATE(YEAR(tbl_raw_data[[#This Row],[Date Actioned]]),MONTH(tbl_raw_data[[#This Row],[Date Actioned]]),DAY(tbl_raw_data[[#This Row],[Date Actioned]]))</f>
        <v>45168</v>
      </c>
      <c r="L5940" s="65" t="str">
        <f>UPPER(TEXT(tbl_raw_data[[#This Row],[updated_date]],"MMMM"))</f>
        <v>AUGUST</v>
      </c>
      <c r="M5940" s="65" t="str">
        <f>"WEEK "&amp;IF(ROUNDUP(DAY(tbl_raw_data[[#This Row],[updated_date]])/7,0)=5,4,ROUNDUP(DAY(tbl_raw_data[[#This Row],[updated_date]])/7,0))</f>
        <v>WEEK 4</v>
      </c>
      <c r="N5940" s="71" t="str">
        <f>UPPER(VLOOKUP(tbl_raw_data[[#This Row],[Analyst]],settings!$A$1:$B$15,2,0))</f>
        <v>SAM</v>
      </c>
      <c r="O5940" s="71" t="str">
        <f>TRIM(UPPER(tbl_raw_data[[#This Row],[Outcome]]))</f>
        <v>APPROVE</v>
      </c>
      <c r="P5940" s="71" t="str">
        <f>TRIM(UPPER(tbl_raw_data[[#This Row],[Queue Name]]))</f>
        <v>CONSUMER POST BUREAU</v>
      </c>
      <c r="Q5940" s="71" t="str">
        <f>IF(tbl_raw_data[[#This Row],[time_taken_in_min]]&lt;=settings!$D$2,"SLA_MET","SLA_NOT_MET")</f>
        <v>SLA_MET</v>
      </c>
    </row>
    <row r="5941" spans="1:17" hidden="1" x14ac:dyDescent="0.3">
      <c r="A5941" s="45" t="s">
        <v>6904</v>
      </c>
      <c r="B5941" s="36">
        <v>45168.566203703704</v>
      </c>
      <c r="C5941" s="43">
        <v>45168.577951388892</v>
      </c>
      <c r="D5941" s="15" t="s">
        <v>15</v>
      </c>
      <c r="E5941" s="6" t="s">
        <v>8</v>
      </c>
      <c r="F5941" s="15" t="s">
        <v>14</v>
      </c>
      <c r="G5941" s="9"/>
      <c r="H5941" s="84" t="str">
        <f t="shared" si="92"/>
        <v>Reason Unknown</v>
      </c>
      <c r="I5941" s="63">
        <f>(tbl_raw_data[[#This Row],[Date Actioned]])-(tbl_raw_data[[#This Row],[Date Tagged]])</f>
        <v>1.1747685188311152E-2</v>
      </c>
      <c r="J5941" s="66">
        <f>HOUR(tbl_raw_data[[#This Row],[time_taken]])*60+MINUTE(tbl_raw_data[[#This Row],[time_taken]])+SECOND(tbl_raw_data[[#This Row],[time_taken]])/60</f>
        <v>16.916666666666668</v>
      </c>
      <c r="K5941" s="68">
        <f>DATE(YEAR(tbl_raw_data[[#This Row],[Date Actioned]]),MONTH(tbl_raw_data[[#This Row],[Date Actioned]]),DAY(tbl_raw_data[[#This Row],[Date Actioned]]))</f>
        <v>45168</v>
      </c>
      <c r="L5941" s="65" t="str">
        <f>UPPER(TEXT(tbl_raw_data[[#This Row],[updated_date]],"MMMM"))</f>
        <v>AUGUST</v>
      </c>
      <c r="M5941" s="65" t="str">
        <f>"WEEK "&amp;IF(ROUNDUP(DAY(tbl_raw_data[[#This Row],[updated_date]])/7,0)=5,4,ROUNDUP(DAY(tbl_raw_data[[#This Row],[updated_date]])/7,0))</f>
        <v>WEEK 4</v>
      </c>
      <c r="N5941" s="71" t="str">
        <f>UPPER(VLOOKUP(tbl_raw_data[[#This Row],[Analyst]],settings!$A$1:$B$15,2,0))</f>
        <v>CAMROON</v>
      </c>
      <c r="O5941" s="71" t="str">
        <f>TRIM(UPPER(tbl_raw_data[[#This Row],[Outcome]]))</f>
        <v>APPROVE</v>
      </c>
      <c r="P5941" s="71" t="str">
        <f>TRIM(UPPER(tbl_raw_data[[#This Row],[Queue Name]]))</f>
        <v>CONSUMER POST BUREAU</v>
      </c>
      <c r="Q5941" s="71" t="str">
        <f>IF(tbl_raw_data[[#This Row],[time_taken_in_min]]&lt;=settings!$D$2,"SLA_MET","SLA_NOT_MET")</f>
        <v>SLA_MET</v>
      </c>
    </row>
    <row r="5942" spans="1:17" hidden="1" x14ac:dyDescent="0.3">
      <c r="A5942" s="45" t="s">
        <v>6905</v>
      </c>
      <c r="B5942" s="36">
        <v>45168.516192129631</v>
      </c>
      <c r="C5942" s="43">
        <v>45168.52784722222</v>
      </c>
      <c r="D5942" s="15" t="s">
        <v>10</v>
      </c>
      <c r="E5942" s="6" t="s">
        <v>11</v>
      </c>
      <c r="F5942" s="15" t="s">
        <v>12</v>
      </c>
      <c r="G5942" s="9" t="s">
        <v>15</v>
      </c>
      <c r="H5942" s="84" t="str">
        <f t="shared" si="92"/>
        <v>Reason Unknown</v>
      </c>
      <c r="I5942" s="63">
        <f>(tbl_raw_data[[#This Row],[Date Actioned]])-(tbl_raw_data[[#This Row],[Date Tagged]])</f>
        <v>1.1655092588625848E-2</v>
      </c>
      <c r="J5942" s="66">
        <f>HOUR(tbl_raw_data[[#This Row],[time_taken]])*60+MINUTE(tbl_raw_data[[#This Row],[time_taken]])+SECOND(tbl_raw_data[[#This Row],[time_taken]])/60</f>
        <v>16.783333333333335</v>
      </c>
      <c r="K5942" s="68">
        <f>DATE(YEAR(tbl_raw_data[[#This Row],[Date Actioned]]),MONTH(tbl_raw_data[[#This Row],[Date Actioned]]),DAY(tbl_raw_data[[#This Row],[Date Actioned]]))</f>
        <v>45168</v>
      </c>
      <c r="L5942" s="65" t="str">
        <f>UPPER(TEXT(tbl_raw_data[[#This Row],[updated_date]],"MMMM"))</f>
        <v>AUGUST</v>
      </c>
      <c r="M5942" s="65" t="str">
        <f>"WEEK "&amp;IF(ROUNDUP(DAY(tbl_raw_data[[#This Row],[updated_date]])/7,0)=5,4,ROUNDUP(DAY(tbl_raw_data[[#This Row],[updated_date]])/7,0))</f>
        <v>WEEK 4</v>
      </c>
      <c r="N5942" s="71" t="str">
        <f>UPPER(VLOOKUP(tbl_raw_data[[#This Row],[Analyst]],settings!$A$1:$B$15,2,0))</f>
        <v>NITESH</v>
      </c>
      <c r="O5942" s="71" t="str">
        <f>TRIM(UPPER(tbl_raw_data[[#This Row],[Outcome]]))</f>
        <v>APPROVE</v>
      </c>
      <c r="P5942" s="71" t="str">
        <f>TRIM(UPPER(tbl_raw_data[[#This Row],[Queue Name]]))</f>
        <v>CONSUMER EXISTING</v>
      </c>
      <c r="Q5942" s="71" t="str">
        <f>IF(tbl_raw_data[[#This Row],[time_taken_in_min]]&lt;=settings!$D$2,"SLA_MET","SLA_NOT_MET")</f>
        <v>SLA_MET</v>
      </c>
    </row>
    <row r="5943" spans="1:17" hidden="1" x14ac:dyDescent="0.3">
      <c r="A5943" s="45" t="s">
        <v>6906</v>
      </c>
      <c r="B5943" s="36">
        <v>45168.628564814811</v>
      </c>
      <c r="C5943" s="43">
        <v>45168.640162037038</v>
      </c>
      <c r="D5943" s="15" t="s">
        <v>15</v>
      </c>
      <c r="E5943" s="6" t="s">
        <v>11</v>
      </c>
      <c r="F5943" s="15" t="s">
        <v>24</v>
      </c>
      <c r="G5943" s="9"/>
      <c r="H5943" s="84" t="str">
        <f t="shared" si="92"/>
        <v>Reason Unknown</v>
      </c>
      <c r="I5943" s="63">
        <f>(tbl_raw_data[[#This Row],[Date Actioned]])-(tbl_raw_data[[#This Row],[Date Tagged]])</f>
        <v>1.1597222226555459E-2</v>
      </c>
      <c r="J5943" s="66">
        <f>HOUR(tbl_raw_data[[#This Row],[time_taken]])*60+MINUTE(tbl_raw_data[[#This Row],[time_taken]])+SECOND(tbl_raw_data[[#This Row],[time_taken]])/60</f>
        <v>16.7</v>
      </c>
      <c r="K5943" s="68">
        <f>DATE(YEAR(tbl_raw_data[[#This Row],[Date Actioned]]),MONTH(tbl_raw_data[[#This Row],[Date Actioned]]),DAY(tbl_raw_data[[#This Row],[Date Actioned]]))</f>
        <v>45168</v>
      </c>
      <c r="L5943" s="65" t="str">
        <f>UPPER(TEXT(tbl_raw_data[[#This Row],[updated_date]],"MMMM"))</f>
        <v>AUGUST</v>
      </c>
      <c r="M5943" s="65" t="str">
        <f>"WEEK "&amp;IF(ROUNDUP(DAY(tbl_raw_data[[#This Row],[updated_date]])/7,0)=5,4,ROUNDUP(DAY(tbl_raw_data[[#This Row],[updated_date]])/7,0))</f>
        <v>WEEK 4</v>
      </c>
      <c r="N5943" s="71" t="str">
        <f>UPPER(VLOOKUP(tbl_raw_data[[#This Row],[Analyst]],settings!$A$1:$B$15,2,0))</f>
        <v>SAM</v>
      </c>
      <c r="O5943" s="71" t="str">
        <f>TRIM(UPPER(tbl_raw_data[[#This Row],[Outcome]]))</f>
        <v>APPROVE</v>
      </c>
      <c r="P5943" s="71" t="str">
        <f>TRIM(UPPER(tbl_raw_data[[#This Row],[Queue Name]]))</f>
        <v>CONSUMER EXISTING</v>
      </c>
      <c r="Q5943" s="71" t="str">
        <f>IF(tbl_raw_data[[#This Row],[time_taken_in_min]]&lt;=settings!$D$2,"SLA_MET","SLA_NOT_MET")</f>
        <v>SLA_MET</v>
      </c>
    </row>
    <row r="5944" spans="1:17" hidden="1" x14ac:dyDescent="0.3">
      <c r="A5944" s="45" t="s">
        <v>6907</v>
      </c>
      <c r="B5944" s="36">
        <v>45168.636562500003</v>
      </c>
      <c r="C5944" s="43">
        <v>45168.647986111115</v>
      </c>
      <c r="D5944" s="15" t="s">
        <v>15</v>
      </c>
      <c r="E5944" s="6" t="s">
        <v>8</v>
      </c>
      <c r="F5944" s="15" t="s">
        <v>17</v>
      </c>
      <c r="G5944" s="9"/>
      <c r="H5944" s="84" t="str">
        <f t="shared" si="92"/>
        <v>Reason Unknown</v>
      </c>
      <c r="I5944" s="63">
        <f>(tbl_raw_data[[#This Row],[Date Actioned]])-(tbl_raw_data[[#This Row],[Date Tagged]])</f>
        <v>1.1423611111240461E-2</v>
      </c>
      <c r="J5944" s="66">
        <f>HOUR(tbl_raw_data[[#This Row],[time_taken]])*60+MINUTE(tbl_raw_data[[#This Row],[time_taken]])+SECOND(tbl_raw_data[[#This Row],[time_taken]])/60</f>
        <v>16.45</v>
      </c>
      <c r="K5944" s="68">
        <f>DATE(YEAR(tbl_raw_data[[#This Row],[Date Actioned]]),MONTH(tbl_raw_data[[#This Row],[Date Actioned]]),DAY(tbl_raw_data[[#This Row],[Date Actioned]]))</f>
        <v>45168</v>
      </c>
      <c r="L5944" s="65" t="str">
        <f>UPPER(TEXT(tbl_raw_data[[#This Row],[updated_date]],"MMMM"))</f>
        <v>AUGUST</v>
      </c>
      <c r="M5944" s="65" t="str">
        <f>"WEEK "&amp;IF(ROUNDUP(DAY(tbl_raw_data[[#This Row],[updated_date]])/7,0)=5,4,ROUNDUP(DAY(tbl_raw_data[[#This Row],[updated_date]])/7,0))</f>
        <v>WEEK 4</v>
      </c>
      <c r="N5944" s="71" t="str">
        <f>UPPER(VLOOKUP(tbl_raw_data[[#This Row],[Analyst]],settings!$A$1:$B$15,2,0))</f>
        <v>MERCEDES</v>
      </c>
      <c r="O5944" s="71" t="str">
        <f>TRIM(UPPER(tbl_raw_data[[#This Row],[Outcome]]))</f>
        <v>APPROVE</v>
      </c>
      <c r="P5944" s="71" t="str">
        <f>TRIM(UPPER(tbl_raw_data[[#This Row],[Queue Name]]))</f>
        <v>CONSUMER POST BUREAU</v>
      </c>
      <c r="Q5944" s="71" t="str">
        <f>IF(tbl_raw_data[[#This Row],[time_taken_in_min]]&lt;=settings!$D$2,"SLA_MET","SLA_NOT_MET")</f>
        <v>SLA_MET</v>
      </c>
    </row>
    <row r="5945" spans="1:17" hidden="1" x14ac:dyDescent="0.3">
      <c r="A5945" s="45" t="s">
        <v>6908</v>
      </c>
      <c r="B5945" s="36">
        <v>45168.656284722223</v>
      </c>
      <c r="C5945" s="43">
        <v>45168.667581018519</v>
      </c>
      <c r="D5945" s="15" t="s">
        <v>10</v>
      </c>
      <c r="E5945" s="6" t="s">
        <v>11</v>
      </c>
      <c r="F5945" s="15" t="s">
        <v>19</v>
      </c>
      <c r="G5945" s="9" t="s">
        <v>23</v>
      </c>
      <c r="H5945" s="84" t="str">
        <f t="shared" si="92"/>
        <v>Reason Unknown</v>
      </c>
      <c r="I5945" s="63">
        <f>(tbl_raw_data[[#This Row],[Date Actioned]])-(tbl_raw_data[[#This Row],[Date Tagged]])</f>
        <v>1.1296296295768116E-2</v>
      </c>
      <c r="J5945" s="66">
        <f>HOUR(tbl_raw_data[[#This Row],[time_taken]])*60+MINUTE(tbl_raw_data[[#This Row],[time_taken]])+SECOND(tbl_raw_data[[#This Row],[time_taken]])/60</f>
        <v>16.266666666666666</v>
      </c>
      <c r="K5945" s="68">
        <f>DATE(YEAR(tbl_raw_data[[#This Row],[Date Actioned]]),MONTH(tbl_raw_data[[#This Row],[Date Actioned]]),DAY(tbl_raw_data[[#This Row],[Date Actioned]]))</f>
        <v>45168</v>
      </c>
      <c r="L5945" s="65" t="str">
        <f>UPPER(TEXT(tbl_raw_data[[#This Row],[updated_date]],"MMMM"))</f>
        <v>AUGUST</v>
      </c>
      <c r="M5945" s="65" t="str">
        <f>"WEEK "&amp;IF(ROUNDUP(DAY(tbl_raw_data[[#This Row],[updated_date]])/7,0)=5,4,ROUNDUP(DAY(tbl_raw_data[[#This Row],[updated_date]])/7,0))</f>
        <v>WEEK 4</v>
      </c>
      <c r="N5945" s="71" t="str">
        <f>UPPER(VLOOKUP(tbl_raw_data[[#This Row],[Analyst]],settings!$A$1:$B$15,2,0))</f>
        <v>NAVED</v>
      </c>
      <c r="O5945" s="71" t="str">
        <f>TRIM(UPPER(tbl_raw_data[[#This Row],[Outcome]]))</f>
        <v>APPROVE</v>
      </c>
      <c r="P5945" s="71" t="str">
        <f>TRIM(UPPER(tbl_raw_data[[#This Row],[Queue Name]]))</f>
        <v>CONSUMER EXISTING</v>
      </c>
      <c r="Q5945" s="71" t="str">
        <f>IF(tbl_raw_data[[#This Row],[time_taken_in_min]]&lt;=settings!$D$2,"SLA_MET","SLA_NOT_MET")</f>
        <v>SLA_MET</v>
      </c>
    </row>
    <row r="5946" spans="1:17" hidden="1" x14ac:dyDescent="0.3">
      <c r="A5946" s="45" t="s">
        <v>6909</v>
      </c>
      <c r="B5946" s="36">
        <v>45168.660729166666</v>
      </c>
      <c r="C5946" s="43">
        <v>45168.672013888892</v>
      </c>
      <c r="D5946" s="15" t="s">
        <v>10</v>
      </c>
      <c r="E5946" s="6" t="s">
        <v>18</v>
      </c>
      <c r="F5946" s="15" t="s">
        <v>12</v>
      </c>
      <c r="G5946" s="9"/>
      <c r="H5946" s="84" t="str">
        <f t="shared" si="92"/>
        <v>Reason Unknown</v>
      </c>
      <c r="I5946" s="63">
        <f>(tbl_raw_data[[#This Row],[Date Actioned]])-(tbl_raw_data[[#This Row],[Date Tagged]])</f>
        <v>1.1284722226264421E-2</v>
      </c>
      <c r="J5946" s="66">
        <f>HOUR(tbl_raw_data[[#This Row],[time_taken]])*60+MINUTE(tbl_raw_data[[#This Row],[time_taken]])+SECOND(tbl_raw_data[[#This Row],[time_taken]])/60</f>
        <v>16.25</v>
      </c>
      <c r="K5946" s="68">
        <f>DATE(YEAR(tbl_raw_data[[#This Row],[Date Actioned]]),MONTH(tbl_raw_data[[#This Row],[Date Actioned]]),DAY(tbl_raw_data[[#This Row],[Date Actioned]]))</f>
        <v>45168</v>
      </c>
      <c r="L5946" s="65" t="str">
        <f>UPPER(TEXT(tbl_raw_data[[#This Row],[updated_date]],"MMMM"))</f>
        <v>AUGUST</v>
      </c>
      <c r="M5946" s="65" t="str">
        <f>"WEEK "&amp;IF(ROUNDUP(DAY(tbl_raw_data[[#This Row],[updated_date]])/7,0)=5,4,ROUNDUP(DAY(tbl_raw_data[[#This Row],[updated_date]])/7,0))</f>
        <v>WEEK 4</v>
      </c>
      <c r="N5946" s="71" t="str">
        <f>UPPER(VLOOKUP(tbl_raw_data[[#This Row],[Analyst]],settings!$A$1:$B$15,2,0))</f>
        <v>NITESH</v>
      </c>
      <c r="O5946" s="71" t="str">
        <f>TRIM(UPPER(tbl_raw_data[[#This Row],[Outcome]]))</f>
        <v>APPROVE</v>
      </c>
      <c r="P5946" s="71" t="str">
        <f>TRIM(UPPER(tbl_raw_data[[#This Row],[Queue Name]]))</f>
        <v>CONSUMER PRE BUREAU</v>
      </c>
      <c r="Q5946" s="71" t="str">
        <f>IF(tbl_raw_data[[#This Row],[time_taken_in_min]]&lt;=settings!$D$2,"SLA_MET","SLA_NOT_MET")</f>
        <v>SLA_MET</v>
      </c>
    </row>
    <row r="5947" spans="1:17" hidden="1" x14ac:dyDescent="0.3">
      <c r="A5947" s="45" t="s">
        <v>6910</v>
      </c>
      <c r="B5947" s="36">
        <v>45168.647268518522</v>
      </c>
      <c r="C5947" s="43">
        <v>45168.658518518518</v>
      </c>
      <c r="D5947" s="15" t="s">
        <v>15</v>
      </c>
      <c r="E5947" s="6" t="s">
        <v>11</v>
      </c>
      <c r="F5947" s="15" t="s">
        <v>24</v>
      </c>
      <c r="G5947" s="9"/>
      <c r="H5947" s="84" t="str">
        <f t="shared" si="92"/>
        <v>Reason Unknown</v>
      </c>
      <c r="I5947" s="63">
        <f>(tbl_raw_data[[#This Row],[Date Actioned]])-(tbl_raw_data[[#This Row],[Date Tagged]])</f>
        <v>1.1249999995925464E-2</v>
      </c>
      <c r="J5947" s="66">
        <f>HOUR(tbl_raw_data[[#This Row],[time_taken]])*60+MINUTE(tbl_raw_data[[#This Row],[time_taken]])+SECOND(tbl_raw_data[[#This Row],[time_taken]])/60</f>
        <v>16.2</v>
      </c>
      <c r="K5947" s="68">
        <f>DATE(YEAR(tbl_raw_data[[#This Row],[Date Actioned]]),MONTH(tbl_raw_data[[#This Row],[Date Actioned]]),DAY(tbl_raw_data[[#This Row],[Date Actioned]]))</f>
        <v>45168</v>
      </c>
      <c r="L5947" s="65" t="str">
        <f>UPPER(TEXT(tbl_raw_data[[#This Row],[updated_date]],"MMMM"))</f>
        <v>AUGUST</v>
      </c>
      <c r="M5947" s="65" t="str">
        <f>"WEEK "&amp;IF(ROUNDUP(DAY(tbl_raw_data[[#This Row],[updated_date]])/7,0)=5,4,ROUNDUP(DAY(tbl_raw_data[[#This Row],[updated_date]])/7,0))</f>
        <v>WEEK 4</v>
      </c>
      <c r="N5947" s="71" t="str">
        <f>UPPER(VLOOKUP(tbl_raw_data[[#This Row],[Analyst]],settings!$A$1:$B$15,2,0))</f>
        <v>SAM</v>
      </c>
      <c r="O5947" s="71" t="str">
        <f>TRIM(UPPER(tbl_raw_data[[#This Row],[Outcome]]))</f>
        <v>APPROVE</v>
      </c>
      <c r="P5947" s="71" t="str">
        <f>TRIM(UPPER(tbl_raw_data[[#This Row],[Queue Name]]))</f>
        <v>CONSUMER EXISTING</v>
      </c>
      <c r="Q5947" s="71" t="str">
        <f>IF(tbl_raw_data[[#This Row],[time_taken_in_min]]&lt;=settings!$D$2,"SLA_MET","SLA_NOT_MET")</f>
        <v>SLA_MET</v>
      </c>
    </row>
    <row r="5948" spans="1:17" hidden="1" x14ac:dyDescent="0.3">
      <c r="A5948" s="45" t="s">
        <v>6911</v>
      </c>
      <c r="B5948" s="36">
        <v>45168.431712962964</v>
      </c>
      <c r="C5948" s="43">
        <v>45168.442847222221</v>
      </c>
      <c r="D5948" s="15" t="s">
        <v>10</v>
      </c>
      <c r="E5948" s="6" t="s">
        <v>8</v>
      </c>
      <c r="F5948" s="15" t="s">
        <v>14</v>
      </c>
      <c r="G5948" s="9"/>
      <c r="H5948" s="84" t="str">
        <f t="shared" si="92"/>
        <v>Reason Unknown</v>
      </c>
      <c r="I5948" s="63">
        <f>(tbl_raw_data[[#This Row],[Date Actioned]])-(tbl_raw_data[[#This Row],[Date Tagged]])</f>
        <v>1.113425925723277E-2</v>
      </c>
      <c r="J5948" s="66">
        <f>HOUR(tbl_raw_data[[#This Row],[time_taken]])*60+MINUTE(tbl_raw_data[[#This Row],[time_taken]])+SECOND(tbl_raw_data[[#This Row],[time_taken]])/60</f>
        <v>16.033333333333335</v>
      </c>
      <c r="K5948" s="68">
        <f>DATE(YEAR(tbl_raw_data[[#This Row],[Date Actioned]]),MONTH(tbl_raw_data[[#This Row],[Date Actioned]]),DAY(tbl_raw_data[[#This Row],[Date Actioned]]))</f>
        <v>45168</v>
      </c>
      <c r="L5948" s="65" t="str">
        <f>UPPER(TEXT(tbl_raw_data[[#This Row],[updated_date]],"MMMM"))</f>
        <v>AUGUST</v>
      </c>
      <c r="M5948" s="65" t="str">
        <f>"WEEK "&amp;IF(ROUNDUP(DAY(tbl_raw_data[[#This Row],[updated_date]])/7,0)=5,4,ROUNDUP(DAY(tbl_raw_data[[#This Row],[updated_date]])/7,0))</f>
        <v>WEEK 4</v>
      </c>
      <c r="N5948" s="71" t="str">
        <f>UPPER(VLOOKUP(tbl_raw_data[[#This Row],[Analyst]],settings!$A$1:$B$15,2,0))</f>
        <v>CAMROON</v>
      </c>
      <c r="O5948" s="71" t="str">
        <f>TRIM(UPPER(tbl_raw_data[[#This Row],[Outcome]]))</f>
        <v>APPROVE</v>
      </c>
      <c r="P5948" s="71" t="str">
        <f>TRIM(UPPER(tbl_raw_data[[#This Row],[Queue Name]]))</f>
        <v>CONSUMER POST BUREAU</v>
      </c>
      <c r="Q5948" s="71" t="str">
        <f>IF(tbl_raw_data[[#This Row],[time_taken_in_min]]&lt;=settings!$D$2,"SLA_MET","SLA_NOT_MET")</f>
        <v>SLA_MET</v>
      </c>
    </row>
    <row r="5949" spans="1:17" x14ac:dyDescent="0.3">
      <c r="A5949" s="45" t="s">
        <v>6912</v>
      </c>
      <c r="B5949" s="36">
        <v>45168.796041666668</v>
      </c>
      <c r="C5949" s="43">
        <v>45168.807164351849</v>
      </c>
      <c r="D5949" s="15" t="s">
        <v>47</v>
      </c>
      <c r="E5949" s="6" t="s">
        <v>11</v>
      </c>
      <c r="F5949" s="15" t="s">
        <v>12</v>
      </c>
      <c r="G5949" s="9" t="s">
        <v>284</v>
      </c>
      <c r="H5949" s="84" t="str">
        <f t="shared" si="92"/>
        <v>Incorrect Details</v>
      </c>
      <c r="I5949" s="63">
        <f>(tbl_raw_data[[#This Row],[Date Actioned]])-(tbl_raw_data[[#This Row],[Date Tagged]])</f>
        <v>1.1122685180453118E-2</v>
      </c>
      <c r="J5949" s="66">
        <f>HOUR(tbl_raw_data[[#This Row],[time_taken]])*60+MINUTE(tbl_raw_data[[#This Row],[time_taken]])+SECOND(tbl_raw_data[[#This Row],[time_taken]])/60</f>
        <v>16.016666666666666</v>
      </c>
      <c r="K5949" s="68">
        <f>DATE(YEAR(tbl_raw_data[[#This Row],[Date Actioned]]),MONTH(tbl_raw_data[[#This Row],[Date Actioned]]),DAY(tbl_raw_data[[#This Row],[Date Actioned]]))</f>
        <v>45168</v>
      </c>
      <c r="L5949" s="65" t="str">
        <f>UPPER(TEXT(tbl_raw_data[[#This Row],[updated_date]],"MMMM"))</f>
        <v>AUGUST</v>
      </c>
      <c r="M5949" s="65" t="str">
        <f>"WEEK "&amp;IF(ROUNDUP(DAY(tbl_raw_data[[#This Row],[updated_date]])/7,0)=5,4,ROUNDUP(DAY(tbl_raw_data[[#This Row],[updated_date]])/7,0))</f>
        <v>WEEK 4</v>
      </c>
      <c r="N5949" s="71" t="str">
        <f>UPPER(VLOOKUP(tbl_raw_data[[#This Row],[Analyst]],settings!$A$1:$B$15,2,0))</f>
        <v>NITESH</v>
      </c>
      <c r="O5949" s="71" t="str">
        <f>TRIM(UPPER(tbl_raw_data[[#This Row],[Outcome]]))</f>
        <v>WITHDRAW</v>
      </c>
      <c r="P5949" s="71" t="str">
        <f>TRIM(UPPER(tbl_raw_data[[#This Row],[Queue Name]]))</f>
        <v>CONSUMER EXISTING</v>
      </c>
      <c r="Q5949" s="71" t="str">
        <f>IF(tbl_raw_data[[#This Row],[time_taken_in_min]]&lt;=settings!$D$2,"SLA_MET","SLA_NOT_MET")</f>
        <v>SLA_MET</v>
      </c>
    </row>
    <row r="5950" spans="1:17" hidden="1" x14ac:dyDescent="0.3">
      <c r="A5950" s="45" t="s">
        <v>6913</v>
      </c>
      <c r="B5950" s="36">
        <v>45168.54</v>
      </c>
      <c r="C5950" s="43">
        <v>45168.550879629627</v>
      </c>
      <c r="D5950" s="15" t="s">
        <v>15</v>
      </c>
      <c r="E5950" s="6" t="s">
        <v>11</v>
      </c>
      <c r="F5950" s="15" t="s">
        <v>114</v>
      </c>
      <c r="G5950" s="9"/>
      <c r="H5950" s="84" t="str">
        <f t="shared" si="92"/>
        <v>Reason Unknown</v>
      </c>
      <c r="I5950" s="63">
        <f>(tbl_raw_data[[#This Row],[Date Actioned]])-(tbl_raw_data[[#This Row],[Date Tagged]])</f>
        <v>1.0879629626288079E-2</v>
      </c>
      <c r="J5950" s="66">
        <f>HOUR(tbl_raw_data[[#This Row],[time_taken]])*60+MINUTE(tbl_raw_data[[#This Row],[time_taken]])+SECOND(tbl_raw_data[[#This Row],[time_taken]])/60</f>
        <v>15.666666666666666</v>
      </c>
      <c r="K5950" s="68">
        <f>DATE(YEAR(tbl_raw_data[[#This Row],[Date Actioned]]),MONTH(tbl_raw_data[[#This Row],[Date Actioned]]),DAY(tbl_raw_data[[#This Row],[Date Actioned]]))</f>
        <v>45168</v>
      </c>
      <c r="L5950" s="65" t="str">
        <f>UPPER(TEXT(tbl_raw_data[[#This Row],[updated_date]],"MMMM"))</f>
        <v>AUGUST</v>
      </c>
      <c r="M5950" s="65" t="str">
        <f>"WEEK "&amp;IF(ROUNDUP(DAY(tbl_raw_data[[#This Row],[updated_date]])/7,0)=5,4,ROUNDUP(DAY(tbl_raw_data[[#This Row],[updated_date]])/7,0))</f>
        <v>WEEK 4</v>
      </c>
      <c r="N5950" s="71" t="str">
        <f>UPPER(VLOOKUP(tbl_raw_data[[#This Row],[Analyst]],settings!$A$1:$B$15,2,0))</f>
        <v>FARDIN</v>
      </c>
      <c r="O5950" s="71" t="str">
        <f>TRIM(UPPER(tbl_raw_data[[#This Row],[Outcome]]))</f>
        <v>APPROVE</v>
      </c>
      <c r="P5950" s="71" t="str">
        <f>TRIM(UPPER(tbl_raw_data[[#This Row],[Queue Name]]))</f>
        <v>CONSUMER EXISTING</v>
      </c>
      <c r="Q5950" s="71" t="str">
        <f>IF(tbl_raw_data[[#This Row],[time_taken_in_min]]&lt;=settings!$D$2,"SLA_MET","SLA_NOT_MET")</f>
        <v>SLA_MET</v>
      </c>
    </row>
    <row r="5951" spans="1:17" hidden="1" x14ac:dyDescent="0.3">
      <c r="A5951" s="45" t="s">
        <v>6914</v>
      </c>
      <c r="B5951" s="36">
        <v>45168.444641203707</v>
      </c>
      <c r="C5951" s="43">
        <v>45168.45548611111</v>
      </c>
      <c r="D5951" s="15" t="s">
        <v>10</v>
      </c>
      <c r="E5951" s="6" t="s">
        <v>18</v>
      </c>
      <c r="F5951" s="15" t="s">
        <v>12</v>
      </c>
      <c r="G5951" s="9" t="s">
        <v>15</v>
      </c>
      <c r="H5951" s="84" t="str">
        <f t="shared" si="92"/>
        <v>Reason Unknown</v>
      </c>
      <c r="I5951" s="63">
        <f>(tbl_raw_data[[#This Row],[Date Actioned]])-(tbl_raw_data[[#This Row],[Date Tagged]])</f>
        <v>1.0844907403225079E-2</v>
      </c>
      <c r="J5951" s="66">
        <f>HOUR(tbl_raw_data[[#This Row],[time_taken]])*60+MINUTE(tbl_raw_data[[#This Row],[time_taken]])+SECOND(tbl_raw_data[[#This Row],[time_taken]])/60</f>
        <v>15.616666666666667</v>
      </c>
      <c r="K5951" s="68">
        <f>DATE(YEAR(tbl_raw_data[[#This Row],[Date Actioned]]),MONTH(tbl_raw_data[[#This Row],[Date Actioned]]),DAY(tbl_raw_data[[#This Row],[Date Actioned]]))</f>
        <v>45168</v>
      </c>
      <c r="L5951" s="65" t="str">
        <f>UPPER(TEXT(tbl_raw_data[[#This Row],[updated_date]],"MMMM"))</f>
        <v>AUGUST</v>
      </c>
      <c r="M5951" s="65" t="str">
        <f>"WEEK "&amp;IF(ROUNDUP(DAY(tbl_raw_data[[#This Row],[updated_date]])/7,0)=5,4,ROUNDUP(DAY(tbl_raw_data[[#This Row],[updated_date]])/7,0))</f>
        <v>WEEK 4</v>
      </c>
      <c r="N5951" s="71" t="str">
        <f>UPPER(VLOOKUP(tbl_raw_data[[#This Row],[Analyst]],settings!$A$1:$B$15,2,0))</f>
        <v>NITESH</v>
      </c>
      <c r="O5951" s="71" t="str">
        <f>TRIM(UPPER(tbl_raw_data[[#This Row],[Outcome]]))</f>
        <v>APPROVE</v>
      </c>
      <c r="P5951" s="71" t="str">
        <f>TRIM(UPPER(tbl_raw_data[[#This Row],[Queue Name]]))</f>
        <v>CONSUMER PRE BUREAU</v>
      </c>
      <c r="Q5951" s="71" t="str">
        <f>IF(tbl_raw_data[[#This Row],[time_taken_in_min]]&lt;=settings!$D$2,"SLA_MET","SLA_NOT_MET")</f>
        <v>SLA_MET</v>
      </c>
    </row>
    <row r="5952" spans="1:17" hidden="1" x14ac:dyDescent="0.3">
      <c r="A5952" s="45" t="s">
        <v>6915</v>
      </c>
      <c r="B5952" s="36">
        <v>45168.550312500003</v>
      </c>
      <c r="C5952" s="43">
        <v>45168.561122685183</v>
      </c>
      <c r="D5952" s="15" t="s">
        <v>10</v>
      </c>
      <c r="E5952" s="6" t="s">
        <v>11</v>
      </c>
      <c r="F5952" s="15" t="s">
        <v>12</v>
      </c>
      <c r="G5952" s="9"/>
      <c r="H5952" s="84" t="str">
        <f t="shared" si="92"/>
        <v>Reason Unknown</v>
      </c>
      <c r="I5952" s="63">
        <f>(tbl_raw_data[[#This Row],[Date Actioned]])-(tbl_raw_data[[#This Row],[Date Tagged]])</f>
        <v>1.081018518016208E-2</v>
      </c>
      <c r="J5952" s="66">
        <f>HOUR(tbl_raw_data[[#This Row],[time_taken]])*60+MINUTE(tbl_raw_data[[#This Row],[time_taken]])+SECOND(tbl_raw_data[[#This Row],[time_taken]])/60</f>
        <v>15.566666666666666</v>
      </c>
      <c r="K5952" s="68">
        <f>DATE(YEAR(tbl_raw_data[[#This Row],[Date Actioned]]),MONTH(tbl_raw_data[[#This Row],[Date Actioned]]),DAY(tbl_raw_data[[#This Row],[Date Actioned]]))</f>
        <v>45168</v>
      </c>
      <c r="L5952" s="65" t="str">
        <f>UPPER(TEXT(tbl_raw_data[[#This Row],[updated_date]],"MMMM"))</f>
        <v>AUGUST</v>
      </c>
      <c r="M5952" s="65" t="str">
        <f>"WEEK "&amp;IF(ROUNDUP(DAY(tbl_raw_data[[#This Row],[updated_date]])/7,0)=5,4,ROUNDUP(DAY(tbl_raw_data[[#This Row],[updated_date]])/7,0))</f>
        <v>WEEK 4</v>
      </c>
      <c r="N5952" s="71" t="str">
        <f>UPPER(VLOOKUP(tbl_raw_data[[#This Row],[Analyst]],settings!$A$1:$B$15,2,0))</f>
        <v>NITESH</v>
      </c>
      <c r="O5952" s="71" t="str">
        <f>TRIM(UPPER(tbl_raw_data[[#This Row],[Outcome]]))</f>
        <v>APPROVE</v>
      </c>
      <c r="P5952" s="71" t="str">
        <f>TRIM(UPPER(tbl_raw_data[[#This Row],[Queue Name]]))</f>
        <v>CONSUMER EXISTING</v>
      </c>
      <c r="Q5952" s="71" t="str">
        <f>IF(tbl_raw_data[[#This Row],[time_taken_in_min]]&lt;=settings!$D$2,"SLA_MET","SLA_NOT_MET")</f>
        <v>SLA_MET</v>
      </c>
    </row>
    <row r="5953" spans="1:17" hidden="1" x14ac:dyDescent="0.3">
      <c r="A5953" s="45" t="s">
        <v>6916</v>
      </c>
      <c r="B5953" s="36">
        <v>45168.463078703702</v>
      </c>
      <c r="C5953" s="43">
        <v>45168.473819444444</v>
      </c>
      <c r="D5953" s="15" t="s">
        <v>15</v>
      </c>
      <c r="E5953" s="6" t="s">
        <v>11</v>
      </c>
      <c r="F5953" s="15" t="s">
        <v>14</v>
      </c>
      <c r="G5953" s="9"/>
      <c r="H5953" s="84" t="str">
        <f t="shared" si="92"/>
        <v>Reason Unknown</v>
      </c>
      <c r="I5953" s="63">
        <f>(tbl_raw_data[[#This Row],[Date Actioned]])-(tbl_raw_data[[#This Row],[Date Tagged]])</f>
        <v>1.0740740741312038E-2</v>
      </c>
      <c r="J5953" s="66">
        <f>HOUR(tbl_raw_data[[#This Row],[time_taken]])*60+MINUTE(tbl_raw_data[[#This Row],[time_taken]])+SECOND(tbl_raw_data[[#This Row],[time_taken]])/60</f>
        <v>15.466666666666667</v>
      </c>
      <c r="K5953" s="68">
        <f>DATE(YEAR(tbl_raw_data[[#This Row],[Date Actioned]]),MONTH(tbl_raw_data[[#This Row],[Date Actioned]]),DAY(tbl_raw_data[[#This Row],[Date Actioned]]))</f>
        <v>45168</v>
      </c>
      <c r="L5953" s="65" t="str">
        <f>UPPER(TEXT(tbl_raw_data[[#This Row],[updated_date]],"MMMM"))</f>
        <v>AUGUST</v>
      </c>
      <c r="M5953" s="65" t="str">
        <f>"WEEK "&amp;IF(ROUNDUP(DAY(tbl_raw_data[[#This Row],[updated_date]])/7,0)=5,4,ROUNDUP(DAY(tbl_raw_data[[#This Row],[updated_date]])/7,0))</f>
        <v>WEEK 4</v>
      </c>
      <c r="N5953" s="71" t="str">
        <f>UPPER(VLOOKUP(tbl_raw_data[[#This Row],[Analyst]],settings!$A$1:$B$15,2,0))</f>
        <v>CAMROON</v>
      </c>
      <c r="O5953" s="71" t="str">
        <f>TRIM(UPPER(tbl_raw_data[[#This Row],[Outcome]]))</f>
        <v>APPROVE</v>
      </c>
      <c r="P5953" s="71" t="str">
        <f>TRIM(UPPER(tbl_raw_data[[#This Row],[Queue Name]]))</f>
        <v>CONSUMER EXISTING</v>
      </c>
      <c r="Q5953" s="71" t="str">
        <f>IF(tbl_raw_data[[#This Row],[time_taken_in_min]]&lt;=settings!$D$2,"SLA_MET","SLA_NOT_MET")</f>
        <v>SLA_MET</v>
      </c>
    </row>
    <row r="5954" spans="1:17" hidden="1" x14ac:dyDescent="0.3">
      <c r="A5954" s="45" t="s">
        <v>6917</v>
      </c>
      <c r="B5954" s="36">
        <v>45168.49082175926</v>
      </c>
      <c r="C5954" s="43">
        <v>45168.501562500001</v>
      </c>
      <c r="D5954" s="15" t="s">
        <v>15</v>
      </c>
      <c r="E5954" s="6" t="s">
        <v>8</v>
      </c>
      <c r="F5954" s="15" t="s">
        <v>114</v>
      </c>
      <c r="G5954" s="9"/>
      <c r="H5954" s="84" t="str">
        <f t="shared" si="92"/>
        <v>Reason Unknown</v>
      </c>
      <c r="I5954" s="63">
        <f>(tbl_raw_data[[#This Row],[Date Actioned]])-(tbl_raw_data[[#This Row],[Date Tagged]])</f>
        <v>1.0740740741312038E-2</v>
      </c>
      <c r="J5954" s="66">
        <f>HOUR(tbl_raw_data[[#This Row],[time_taken]])*60+MINUTE(tbl_raw_data[[#This Row],[time_taken]])+SECOND(tbl_raw_data[[#This Row],[time_taken]])/60</f>
        <v>15.466666666666667</v>
      </c>
      <c r="K5954" s="68">
        <f>DATE(YEAR(tbl_raw_data[[#This Row],[Date Actioned]]),MONTH(tbl_raw_data[[#This Row],[Date Actioned]]),DAY(tbl_raw_data[[#This Row],[Date Actioned]]))</f>
        <v>45168</v>
      </c>
      <c r="L5954" s="65" t="str">
        <f>UPPER(TEXT(tbl_raw_data[[#This Row],[updated_date]],"MMMM"))</f>
        <v>AUGUST</v>
      </c>
      <c r="M5954" s="65" t="str">
        <f>"WEEK "&amp;IF(ROUNDUP(DAY(tbl_raw_data[[#This Row],[updated_date]])/7,0)=5,4,ROUNDUP(DAY(tbl_raw_data[[#This Row],[updated_date]])/7,0))</f>
        <v>WEEK 4</v>
      </c>
      <c r="N5954" s="71" t="str">
        <f>UPPER(VLOOKUP(tbl_raw_data[[#This Row],[Analyst]],settings!$A$1:$B$15,2,0))</f>
        <v>FARDIN</v>
      </c>
      <c r="O5954" s="71" t="str">
        <f>TRIM(UPPER(tbl_raw_data[[#This Row],[Outcome]]))</f>
        <v>APPROVE</v>
      </c>
      <c r="P5954" s="71" t="str">
        <f>TRIM(UPPER(tbl_raw_data[[#This Row],[Queue Name]]))</f>
        <v>CONSUMER POST BUREAU</v>
      </c>
      <c r="Q5954" s="71" t="str">
        <f>IF(tbl_raw_data[[#This Row],[time_taken_in_min]]&lt;=settings!$D$2,"SLA_MET","SLA_NOT_MET")</f>
        <v>SLA_MET</v>
      </c>
    </row>
    <row r="5955" spans="1:17" hidden="1" x14ac:dyDescent="0.3">
      <c r="A5955" s="45" t="s">
        <v>6918</v>
      </c>
      <c r="B5955" s="36">
        <v>45168.609085648146</v>
      </c>
      <c r="C5955" s="43">
        <v>45168.619803240741</v>
      </c>
      <c r="D5955" s="15" t="s">
        <v>10</v>
      </c>
      <c r="E5955" s="6" t="s">
        <v>18</v>
      </c>
      <c r="F5955" s="15" t="s">
        <v>19</v>
      </c>
      <c r="G5955" s="9" t="s">
        <v>15</v>
      </c>
      <c r="H5955" s="84" t="str">
        <f t="shared" ref="H5955:H6018" si="93">IF(OR(ISNUMBER(SEARCH("duplicate",G5955)), ISNUMBER(SEARCH("previously",G5955)), ISNUMBER(SEARCH("previously approved",G5955))), "Duplicate Application",
IF(OR(ISNUMBER(SEARCH("incorrect",G5955)), ISNUMBER(SEARCH("remove", G5955))), "Incorrect Details",
IF(ISNUMBER(SEARCH("incomplete",G5955)), "Incomplete Details",
IF(ISNUMBER(SEARCH("overdue",G5955)), "Overdue Bill",
IF(OR(ISNUMBER(SEARCH("resubmit as", G5955)), ISNUMBER(SEARCH("re-submit as", G5955))), "Incorrect Queue",
IF(OR(ISNUMBER(SEARCH("100",G5955)), ISNUMBER(SEARCH("correct", G5955)), ISNUMBER(SEARCH("email", G5955)), ISNUMBER(SEARCH("please submit", G5955)), ISNUMBER(SEARCH("please resubmit",G5955)), ISNUMBER(SEARCH("please re-submit", G5955)), ISNUMBER(SEARCH("please send", G5955))), "Incomplete Details",
IF(ISNUMBER(SEARCH("error", G5955)), "System Error", "Reason Unknown")))))))</f>
        <v>Reason Unknown</v>
      </c>
      <c r="I5955" s="63">
        <f>(tbl_raw_data[[#This Row],[Date Actioned]])-(tbl_raw_data[[#This Row],[Date Tagged]])</f>
        <v>1.0717592595028691E-2</v>
      </c>
      <c r="J5955" s="66">
        <f>HOUR(tbl_raw_data[[#This Row],[time_taken]])*60+MINUTE(tbl_raw_data[[#This Row],[time_taken]])+SECOND(tbl_raw_data[[#This Row],[time_taken]])/60</f>
        <v>15.433333333333334</v>
      </c>
      <c r="K5955" s="68">
        <f>DATE(YEAR(tbl_raw_data[[#This Row],[Date Actioned]]),MONTH(tbl_raw_data[[#This Row],[Date Actioned]]),DAY(tbl_raw_data[[#This Row],[Date Actioned]]))</f>
        <v>45168</v>
      </c>
      <c r="L5955" s="65" t="str">
        <f>UPPER(TEXT(tbl_raw_data[[#This Row],[updated_date]],"MMMM"))</f>
        <v>AUGUST</v>
      </c>
      <c r="M5955" s="65" t="str">
        <f>"WEEK "&amp;IF(ROUNDUP(DAY(tbl_raw_data[[#This Row],[updated_date]])/7,0)=5,4,ROUNDUP(DAY(tbl_raw_data[[#This Row],[updated_date]])/7,0))</f>
        <v>WEEK 4</v>
      </c>
      <c r="N5955" s="71" t="str">
        <f>UPPER(VLOOKUP(tbl_raw_data[[#This Row],[Analyst]],settings!$A$1:$B$15,2,0))</f>
        <v>NAVED</v>
      </c>
      <c r="O5955" s="71" t="str">
        <f>TRIM(UPPER(tbl_raw_data[[#This Row],[Outcome]]))</f>
        <v>APPROVE</v>
      </c>
      <c r="P5955" s="71" t="str">
        <f>TRIM(UPPER(tbl_raw_data[[#This Row],[Queue Name]]))</f>
        <v>CONSUMER PRE BUREAU</v>
      </c>
      <c r="Q5955" s="71" t="str">
        <f>IF(tbl_raw_data[[#This Row],[time_taken_in_min]]&lt;=settings!$D$2,"SLA_MET","SLA_NOT_MET")</f>
        <v>SLA_MET</v>
      </c>
    </row>
    <row r="5956" spans="1:17" hidden="1" x14ac:dyDescent="0.3">
      <c r="A5956" s="45" t="s">
        <v>6919</v>
      </c>
      <c r="B5956" s="36">
        <v>45168.465219907404</v>
      </c>
      <c r="C5956" s="43">
        <v>45168.475902777776</v>
      </c>
      <c r="D5956" s="15" t="s">
        <v>15</v>
      </c>
      <c r="E5956" s="6" t="s">
        <v>11</v>
      </c>
      <c r="F5956" s="15" t="s">
        <v>114</v>
      </c>
      <c r="G5956" s="9"/>
      <c r="H5956" s="84" t="str">
        <f t="shared" si="93"/>
        <v>Reason Unknown</v>
      </c>
      <c r="I5956" s="63">
        <f>(tbl_raw_data[[#This Row],[Date Actioned]])-(tbl_raw_data[[#This Row],[Date Tagged]])</f>
        <v>1.0682870371965691E-2</v>
      </c>
      <c r="J5956" s="66">
        <f>HOUR(tbl_raw_data[[#This Row],[time_taken]])*60+MINUTE(tbl_raw_data[[#This Row],[time_taken]])+SECOND(tbl_raw_data[[#This Row],[time_taken]])/60</f>
        <v>15.383333333333333</v>
      </c>
      <c r="K5956" s="68">
        <f>DATE(YEAR(tbl_raw_data[[#This Row],[Date Actioned]]),MONTH(tbl_raw_data[[#This Row],[Date Actioned]]),DAY(tbl_raw_data[[#This Row],[Date Actioned]]))</f>
        <v>45168</v>
      </c>
      <c r="L5956" s="65" t="str">
        <f>UPPER(TEXT(tbl_raw_data[[#This Row],[updated_date]],"MMMM"))</f>
        <v>AUGUST</v>
      </c>
      <c r="M5956" s="65" t="str">
        <f>"WEEK "&amp;IF(ROUNDUP(DAY(tbl_raw_data[[#This Row],[updated_date]])/7,0)=5,4,ROUNDUP(DAY(tbl_raw_data[[#This Row],[updated_date]])/7,0))</f>
        <v>WEEK 4</v>
      </c>
      <c r="N5956" s="71" t="str">
        <f>UPPER(VLOOKUP(tbl_raw_data[[#This Row],[Analyst]],settings!$A$1:$B$15,2,0))</f>
        <v>FARDIN</v>
      </c>
      <c r="O5956" s="71" t="str">
        <f>TRIM(UPPER(tbl_raw_data[[#This Row],[Outcome]]))</f>
        <v>APPROVE</v>
      </c>
      <c r="P5956" s="71" t="str">
        <f>TRIM(UPPER(tbl_raw_data[[#This Row],[Queue Name]]))</f>
        <v>CONSUMER EXISTING</v>
      </c>
      <c r="Q5956" s="71" t="str">
        <f>IF(tbl_raw_data[[#This Row],[time_taken_in_min]]&lt;=settings!$D$2,"SLA_MET","SLA_NOT_MET")</f>
        <v>SLA_MET</v>
      </c>
    </row>
    <row r="5957" spans="1:17" hidden="1" x14ac:dyDescent="0.3">
      <c r="A5957" s="45" t="s">
        <v>6920</v>
      </c>
      <c r="B5957" s="36">
        <v>45168.566365740742</v>
      </c>
      <c r="C5957" s="43">
        <v>45168.576932870368</v>
      </c>
      <c r="D5957" s="15" t="s">
        <v>10</v>
      </c>
      <c r="E5957" s="6" t="s">
        <v>18</v>
      </c>
      <c r="F5957" s="15" t="s">
        <v>19</v>
      </c>
      <c r="G5957" s="9" t="s">
        <v>15</v>
      </c>
      <c r="H5957" s="84" t="str">
        <f t="shared" si="93"/>
        <v>Reason Unknown</v>
      </c>
      <c r="I5957" s="63">
        <f>(tbl_raw_data[[#This Row],[Date Actioned]])-(tbl_raw_data[[#This Row],[Date Tagged]])</f>
        <v>1.056712962599704E-2</v>
      </c>
      <c r="J5957" s="66">
        <f>HOUR(tbl_raw_data[[#This Row],[time_taken]])*60+MINUTE(tbl_raw_data[[#This Row],[time_taken]])+SECOND(tbl_raw_data[[#This Row],[time_taken]])/60</f>
        <v>15.216666666666667</v>
      </c>
      <c r="K5957" s="68">
        <f>DATE(YEAR(tbl_raw_data[[#This Row],[Date Actioned]]),MONTH(tbl_raw_data[[#This Row],[Date Actioned]]),DAY(tbl_raw_data[[#This Row],[Date Actioned]]))</f>
        <v>45168</v>
      </c>
      <c r="L5957" s="65" t="str">
        <f>UPPER(TEXT(tbl_raw_data[[#This Row],[updated_date]],"MMMM"))</f>
        <v>AUGUST</v>
      </c>
      <c r="M5957" s="65" t="str">
        <f>"WEEK "&amp;IF(ROUNDUP(DAY(tbl_raw_data[[#This Row],[updated_date]])/7,0)=5,4,ROUNDUP(DAY(tbl_raw_data[[#This Row],[updated_date]])/7,0))</f>
        <v>WEEK 4</v>
      </c>
      <c r="N5957" s="71" t="str">
        <f>UPPER(VLOOKUP(tbl_raw_data[[#This Row],[Analyst]],settings!$A$1:$B$15,2,0))</f>
        <v>NAVED</v>
      </c>
      <c r="O5957" s="71" t="str">
        <f>TRIM(UPPER(tbl_raw_data[[#This Row],[Outcome]]))</f>
        <v>APPROVE</v>
      </c>
      <c r="P5957" s="71" t="str">
        <f>TRIM(UPPER(tbl_raw_data[[#This Row],[Queue Name]]))</f>
        <v>CONSUMER PRE BUREAU</v>
      </c>
      <c r="Q5957" s="71" t="str">
        <f>IF(tbl_raw_data[[#This Row],[time_taken_in_min]]&lt;=settings!$D$2,"SLA_MET","SLA_NOT_MET")</f>
        <v>SLA_MET</v>
      </c>
    </row>
    <row r="5958" spans="1:17" hidden="1" x14ac:dyDescent="0.3">
      <c r="A5958" s="45" t="s">
        <v>6921</v>
      </c>
      <c r="B5958" s="36">
        <v>45168.651828703703</v>
      </c>
      <c r="C5958" s="43">
        <v>45168.662175925929</v>
      </c>
      <c r="D5958" s="15" t="s">
        <v>10</v>
      </c>
      <c r="E5958" s="6" t="s">
        <v>11</v>
      </c>
      <c r="F5958" s="15" t="s">
        <v>206</v>
      </c>
      <c r="G5958" s="9" t="s">
        <v>26</v>
      </c>
      <c r="H5958" s="84" t="str">
        <f t="shared" si="93"/>
        <v>Reason Unknown</v>
      </c>
      <c r="I5958" s="63">
        <f>(tbl_raw_data[[#This Row],[Date Actioned]])-(tbl_raw_data[[#This Row],[Date Tagged]])</f>
        <v>1.0347222225391306E-2</v>
      </c>
      <c r="J5958" s="66">
        <f>HOUR(tbl_raw_data[[#This Row],[time_taken]])*60+MINUTE(tbl_raw_data[[#This Row],[time_taken]])+SECOND(tbl_raw_data[[#This Row],[time_taken]])/60</f>
        <v>14.9</v>
      </c>
      <c r="K5958" s="68">
        <f>DATE(YEAR(tbl_raw_data[[#This Row],[Date Actioned]]),MONTH(tbl_raw_data[[#This Row],[Date Actioned]]),DAY(tbl_raw_data[[#This Row],[Date Actioned]]))</f>
        <v>45168</v>
      </c>
      <c r="L5958" s="65" t="str">
        <f>UPPER(TEXT(tbl_raw_data[[#This Row],[updated_date]],"MMMM"))</f>
        <v>AUGUST</v>
      </c>
      <c r="M5958" s="65" t="str">
        <f>"WEEK "&amp;IF(ROUNDUP(DAY(tbl_raw_data[[#This Row],[updated_date]])/7,0)=5,4,ROUNDUP(DAY(tbl_raw_data[[#This Row],[updated_date]])/7,0))</f>
        <v>WEEK 4</v>
      </c>
      <c r="N5958" s="71" t="str">
        <f>UPPER(VLOOKUP(tbl_raw_data[[#This Row],[Analyst]],settings!$A$1:$B$15,2,0))</f>
        <v>HARDIK</v>
      </c>
      <c r="O5958" s="71" t="str">
        <f>TRIM(UPPER(tbl_raw_data[[#This Row],[Outcome]]))</f>
        <v>APPROVE</v>
      </c>
      <c r="P5958" s="71" t="str">
        <f>TRIM(UPPER(tbl_raw_data[[#This Row],[Queue Name]]))</f>
        <v>CONSUMER EXISTING</v>
      </c>
      <c r="Q5958" s="71" t="str">
        <f>IF(tbl_raw_data[[#This Row],[time_taken_in_min]]&lt;=settings!$D$2,"SLA_MET","SLA_NOT_MET")</f>
        <v>SLA_MET</v>
      </c>
    </row>
    <row r="5959" spans="1:17" hidden="1" x14ac:dyDescent="0.3">
      <c r="A5959" s="45" t="s">
        <v>6922</v>
      </c>
      <c r="B5959" s="36">
        <v>45168.497858796298</v>
      </c>
      <c r="C5959" s="43">
        <v>45168.508159722223</v>
      </c>
      <c r="D5959" s="15" t="s">
        <v>15</v>
      </c>
      <c r="E5959" s="6" t="s">
        <v>8</v>
      </c>
      <c r="F5959" s="15" t="s">
        <v>114</v>
      </c>
      <c r="G5959" s="9"/>
      <c r="H5959" s="84" t="str">
        <f t="shared" si="93"/>
        <v>Reason Unknown</v>
      </c>
      <c r="I5959" s="63">
        <f>(tbl_raw_data[[#This Row],[Date Actioned]])-(tbl_raw_data[[#This Row],[Date Tagged]])</f>
        <v>1.0300925925548654E-2</v>
      </c>
      <c r="J5959" s="66">
        <f>HOUR(tbl_raw_data[[#This Row],[time_taken]])*60+MINUTE(tbl_raw_data[[#This Row],[time_taken]])+SECOND(tbl_raw_data[[#This Row],[time_taken]])/60</f>
        <v>14.833333333333334</v>
      </c>
      <c r="K5959" s="68">
        <f>DATE(YEAR(tbl_raw_data[[#This Row],[Date Actioned]]),MONTH(tbl_raw_data[[#This Row],[Date Actioned]]),DAY(tbl_raw_data[[#This Row],[Date Actioned]]))</f>
        <v>45168</v>
      </c>
      <c r="L5959" s="65" t="str">
        <f>UPPER(TEXT(tbl_raw_data[[#This Row],[updated_date]],"MMMM"))</f>
        <v>AUGUST</v>
      </c>
      <c r="M5959" s="65" t="str">
        <f>"WEEK "&amp;IF(ROUNDUP(DAY(tbl_raw_data[[#This Row],[updated_date]])/7,0)=5,4,ROUNDUP(DAY(tbl_raw_data[[#This Row],[updated_date]])/7,0))</f>
        <v>WEEK 4</v>
      </c>
      <c r="N5959" s="71" t="str">
        <f>UPPER(VLOOKUP(tbl_raw_data[[#This Row],[Analyst]],settings!$A$1:$B$15,2,0))</f>
        <v>FARDIN</v>
      </c>
      <c r="O5959" s="71" t="str">
        <f>TRIM(UPPER(tbl_raw_data[[#This Row],[Outcome]]))</f>
        <v>APPROVE</v>
      </c>
      <c r="P5959" s="71" t="str">
        <f>TRIM(UPPER(tbl_raw_data[[#This Row],[Queue Name]]))</f>
        <v>CONSUMER POST BUREAU</v>
      </c>
      <c r="Q5959" s="71" t="str">
        <f>IF(tbl_raw_data[[#This Row],[time_taken_in_min]]&lt;=settings!$D$2,"SLA_MET","SLA_NOT_MET")</f>
        <v>SLA_MET</v>
      </c>
    </row>
    <row r="5960" spans="1:17" hidden="1" x14ac:dyDescent="0.3">
      <c r="A5960" s="45" t="s">
        <v>6923</v>
      </c>
      <c r="B5960" s="36">
        <v>45168.71769675926</v>
      </c>
      <c r="C5960" s="43">
        <v>45168.727997685186</v>
      </c>
      <c r="D5960" s="15" t="s">
        <v>10</v>
      </c>
      <c r="E5960" s="6" t="s">
        <v>18</v>
      </c>
      <c r="F5960" s="15" t="s">
        <v>22</v>
      </c>
      <c r="G5960" s="9" t="s">
        <v>15</v>
      </c>
      <c r="H5960" s="84" t="str">
        <f t="shared" si="93"/>
        <v>Reason Unknown</v>
      </c>
      <c r="I5960" s="63">
        <f>(tbl_raw_data[[#This Row],[Date Actioned]])-(tbl_raw_data[[#This Row],[Date Tagged]])</f>
        <v>1.0300925925548654E-2</v>
      </c>
      <c r="J5960" s="66">
        <f>HOUR(tbl_raw_data[[#This Row],[time_taken]])*60+MINUTE(tbl_raw_data[[#This Row],[time_taken]])+SECOND(tbl_raw_data[[#This Row],[time_taken]])/60</f>
        <v>14.833333333333334</v>
      </c>
      <c r="K5960" s="68">
        <f>DATE(YEAR(tbl_raw_data[[#This Row],[Date Actioned]]),MONTH(tbl_raw_data[[#This Row],[Date Actioned]]),DAY(tbl_raw_data[[#This Row],[Date Actioned]]))</f>
        <v>45168</v>
      </c>
      <c r="L5960" s="65" t="str">
        <f>UPPER(TEXT(tbl_raw_data[[#This Row],[updated_date]],"MMMM"))</f>
        <v>AUGUST</v>
      </c>
      <c r="M5960" s="65" t="str">
        <f>"WEEK "&amp;IF(ROUNDUP(DAY(tbl_raw_data[[#This Row],[updated_date]])/7,0)=5,4,ROUNDUP(DAY(tbl_raw_data[[#This Row],[updated_date]])/7,0))</f>
        <v>WEEK 4</v>
      </c>
      <c r="N5960" s="71" t="str">
        <f>UPPER(VLOOKUP(tbl_raw_data[[#This Row],[Analyst]],settings!$A$1:$B$15,2,0))</f>
        <v>ROHAN</v>
      </c>
      <c r="O5960" s="71" t="str">
        <f>TRIM(UPPER(tbl_raw_data[[#This Row],[Outcome]]))</f>
        <v>APPROVE</v>
      </c>
      <c r="P5960" s="71" t="str">
        <f>TRIM(UPPER(tbl_raw_data[[#This Row],[Queue Name]]))</f>
        <v>CONSUMER PRE BUREAU</v>
      </c>
      <c r="Q5960" s="71" t="str">
        <f>IF(tbl_raw_data[[#This Row],[time_taken_in_min]]&lt;=settings!$D$2,"SLA_MET","SLA_NOT_MET")</f>
        <v>SLA_MET</v>
      </c>
    </row>
    <row r="5961" spans="1:17" hidden="1" x14ac:dyDescent="0.3">
      <c r="A5961" s="45" t="s">
        <v>6924</v>
      </c>
      <c r="B5961" s="36">
        <v>45168.536886574075</v>
      </c>
      <c r="C5961" s="43">
        <v>45168.547175925924</v>
      </c>
      <c r="D5961" s="15" t="s">
        <v>10</v>
      </c>
      <c r="E5961" s="6" t="s">
        <v>8</v>
      </c>
      <c r="F5961" s="15" t="s">
        <v>19</v>
      </c>
      <c r="G5961" s="9"/>
      <c r="H5961" s="84" t="str">
        <f t="shared" si="93"/>
        <v>Reason Unknown</v>
      </c>
      <c r="I5961" s="63">
        <f>(tbl_raw_data[[#This Row],[Date Actioned]])-(tbl_raw_data[[#This Row],[Date Tagged]])</f>
        <v>1.0289351848769002E-2</v>
      </c>
      <c r="J5961" s="66">
        <f>HOUR(tbl_raw_data[[#This Row],[time_taken]])*60+MINUTE(tbl_raw_data[[#This Row],[time_taken]])+SECOND(tbl_raw_data[[#This Row],[time_taken]])/60</f>
        <v>14.816666666666666</v>
      </c>
      <c r="K5961" s="68">
        <f>DATE(YEAR(tbl_raw_data[[#This Row],[Date Actioned]]),MONTH(tbl_raw_data[[#This Row],[Date Actioned]]),DAY(tbl_raw_data[[#This Row],[Date Actioned]]))</f>
        <v>45168</v>
      </c>
      <c r="L5961" s="65" t="str">
        <f>UPPER(TEXT(tbl_raw_data[[#This Row],[updated_date]],"MMMM"))</f>
        <v>AUGUST</v>
      </c>
      <c r="M5961" s="65" t="str">
        <f>"WEEK "&amp;IF(ROUNDUP(DAY(tbl_raw_data[[#This Row],[updated_date]])/7,0)=5,4,ROUNDUP(DAY(tbl_raw_data[[#This Row],[updated_date]])/7,0))</f>
        <v>WEEK 4</v>
      </c>
      <c r="N5961" s="71" t="str">
        <f>UPPER(VLOOKUP(tbl_raw_data[[#This Row],[Analyst]],settings!$A$1:$B$15,2,0))</f>
        <v>NAVED</v>
      </c>
      <c r="O5961" s="71" t="str">
        <f>TRIM(UPPER(tbl_raw_data[[#This Row],[Outcome]]))</f>
        <v>APPROVE</v>
      </c>
      <c r="P5961" s="71" t="str">
        <f>TRIM(UPPER(tbl_raw_data[[#This Row],[Queue Name]]))</f>
        <v>CONSUMER POST BUREAU</v>
      </c>
      <c r="Q5961" s="71" t="str">
        <f>IF(tbl_raw_data[[#This Row],[time_taken_in_min]]&lt;=settings!$D$2,"SLA_MET","SLA_NOT_MET")</f>
        <v>SLA_MET</v>
      </c>
    </row>
    <row r="5962" spans="1:17" hidden="1" x14ac:dyDescent="0.3">
      <c r="A5962" s="45" t="s">
        <v>6925</v>
      </c>
      <c r="B5962" s="36">
        <v>45168.469444444447</v>
      </c>
      <c r="C5962" s="43">
        <v>45168.479710648149</v>
      </c>
      <c r="D5962" s="15" t="s">
        <v>10</v>
      </c>
      <c r="E5962" s="6" t="s">
        <v>8</v>
      </c>
      <c r="F5962" s="15" t="s">
        <v>14</v>
      </c>
      <c r="G5962" s="9"/>
      <c r="H5962" s="84" t="str">
        <f t="shared" si="93"/>
        <v>Reason Unknown</v>
      </c>
      <c r="I5962" s="63">
        <f>(tbl_raw_data[[#This Row],[Date Actioned]])-(tbl_raw_data[[#This Row],[Date Tagged]])</f>
        <v>1.0266203702485655E-2</v>
      </c>
      <c r="J5962" s="66">
        <f>HOUR(tbl_raw_data[[#This Row],[time_taken]])*60+MINUTE(tbl_raw_data[[#This Row],[time_taken]])+SECOND(tbl_raw_data[[#This Row],[time_taken]])/60</f>
        <v>14.783333333333333</v>
      </c>
      <c r="K5962" s="68">
        <f>DATE(YEAR(tbl_raw_data[[#This Row],[Date Actioned]]),MONTH(tbl_raw_data[[#This Row],[Date Actioned]]),DAY(tbl_raw_data[[#This Row],[Date Actioned]]))</f>
        <v>45168</v>
      </c>
      <c r="L5962" s="65" t="str">
        <f>UPPER(TEXT(tbl_raw_data[[#This Row],[updated_date]],"MMMM"))</f>
        <v>AUGUST</v>
      </c>
      <c r="M5962" s="65" t="str">
        <f>"WEEK "&amp;IF(ROUNDUP(DAY(tbl_raw_data[[#This Row],[updated_date]])/7,0)=5,4,ROUNDUP(DAY(tbl_raw_data[[#This Row],[updated_date]])/7,0))</f>
        <v>WEEK 4</v>
      </c>
      <c r="N5962" s="71" t="str">
        <f>UPPER(VLOOKUP(tbl_raw_data[[#This Row],[Analyst]],settings!$A$1:$B$15,2,0))</f>
        <v>CAMROON</v>
      </c>
      <c r="O5962" s="71" t="str">
        <f>TRIM(UPPER(tbl_raw_data[[#This Row],[Outcome]]))</f>
        <v>APPROVE</v>
      </c>
      <c r="P5962" s="71" t="str">
        <f>TRIM(UPPER(tbl_raw_data[[#This Row],[Queue Name]]))</f>
        <v>CONSUMER POST BUREAU</v>
      </c>
      <c r="Q5962" s="71" t="str">
        <f>IF(tbl_raw_data[[#This Row],[time_taken_in_min]]&lt;=settings!$D$2,"SLA_MET","SLA_NOT_MET")</f>
        <v>SLA_MET</v>
      </c>
    </row>
    <row r="5963" spans="1:17" hidden="1" x14ac:dyDescent="0.3">
      <c r="A5963" s="45" t="s">
        <v>6926</v>
      </c>
      <c r="B5963" s="36">
        <v>45168.796469907407</v>
      </c>
      <c r="C5963" s="43">
        <v>45168.80672453704</v>
      </c>
      <c r="D5963" s="15" t="s">
        <v>10</v>
      </c>
      <c r="E5963" s="6" t="s">
        <v>11</v>
      </c>
      <c r="F5963" s="15" t="s">
        <v>22</v>
      </c>
      <c r="G5963" s="9" t="s">
        <v>23</v>
      </c>
      <c r="H5963" s="84" t="str">
        <f t="shared" si="93"/>
        <v>Reason Unknown</v>
      </c>
      <c r="I5963" s="63">
        <f>(tbl_raw_data[[#This Row],[Date Actioned]])-(tbl_raw_data[[#This Row],[Date Tagged]])</f>
        <v>1.025462963298196E-2</v>
      </c>
      <c r="J5963" s="66">
        <f>HOUR(tbl_raw_data[[#This Row],[time_taken]])*60+MINUTE(tbl_raw_data[[#This Row],[time_taken]])+SECOND(tbl_raw_data[[#This Row],[time_taken]])/60</f>
        <v>14.766666666666667</v>
      </c>
      <c r="K5963" s="68">
        <f>DATE(YEAR(tbl_raw_data[[#This Row],[Date Actioned]]),MONTH(tbl_raw_data[[#This Row],[Date Actioned]]),DAY(tbl_raw_data[[#This Row],[Date Actioned]]))</f>
        <v>45168</v>
      </c>
      <c r="L5963" s="65" t="str">
        <f>UPPER(TEXT(tbl_raw_data[[#This Row],[updated_date]],"MMMM"))</f>
        <v>AUGUST</v>
      </c>
      <c r="M5963" s="65" t="str">
        <f>"WEEK "&amp;IF(ROUNDUP(DAY(tbl_raw_data[[#This Row],[updated_date]])/7,0)=5,4,ROUNDUP(DAY(tbl_raw_data[[#This Row],[updated_date]])/7,0))</f>
        <v>WEEK 4</v>
      </c>
      <c r="N5963" s="71" t="str">
        <f>UPPER(VLOOKUP(tbl_raw_data[[#This Row],[Analyst]],settings!$A$1:$B$15,2,0))</f>
        <v>ROHAN</v>
      </c>
      <c r="O5963" s="71" t="str">
        <f>TRIM(UPPER(tbl_raw_data[[#This Row],[Outcome]]))</f>
        <v>APPROVE</v>
      </c>
      <c r="P5963" s="71" t="str">
        <f>TRIM(UPPER(tbl_raw_data[[#This Row],[Queue Name]]))</f>
        <v>CONSUMER EXISTING</v>
      </c>
      <c r="Q5963" s="71" t="str">
        <f>IF(tbl_raw_data[[#This Row],[time_taken_in_min]]&lt;=settings!$D$2,"SLA_MET","SLA_NOT_MET")</f>
        <v>SLA_MET</v>
      </c>
    </row>
    <row r="5964" spans="1:17" x14ac:dyDescent="0.3">
      <c r="A5964" s="45" t="s">
        <v>6927</v>
      </c>
      <c r="B5964" s="36">
        <v>45168.8044212963</v>
      </c>
      <c r="C5964" s="43">
        <v>45168.814664351848</v>
      </c>
      <c r="D5964" s="15" t="s">
        <v>47</v>
      </c>
      <c r="E5964" s="6" t="s">
        <v>8</v>
      </c>
      <c r="F5964" s="15" t="s">
        <v>17</v>
      </c>
      <c r="G5964" s="9" t="s">
        <v>287</v>
      </c>
      <c r="H5964" s="84" t="str">
        <f t="shared" si="93"/>
        <v>Reason Unknown</v>
      </c>
      <c r="I5964" s="63">
        <f>(tbl_raw_data[[#This Row],[Date Actioned]])-(tbl_raw_data[[#This Row],[Date Tagged]])</f>
        <v>1.024305554892635E-2</v>
      </c>
      <c r="J5964" s="66">
        <f>HOUR(tbl_raw_data[[#This Row],[time_taken]])*60+MINUTE(tbl_raw_data[[#This Row],[time_taken]])+SECOND(tbl_raw_data[[#This Row],[time_taken]])/60</f>
        <v>14.75</v>
      </c>
      <c r="K5964" s="68">
        <f>DATE(YEAR(tbl_raw_data[[#This Row],[Date Actioned]]),MONTH(tbl_raw_data[[#This Row],[Date Actioned]]),DAY(tbl_raw_data[[#This Row],[Date Actioned]]))</f>
        <v>45168</v>
      </c>
      <c r="L5964" s="65" t="str">
        <f>UPPER(TEXT(tbl_raw_data[[#This Row],[updated_date]],"MMMM"))</f>
        <v>AUGUST</v>
      </c>
      <c r="M5964" s="65" t="str">
        <f>"WEEK "&amp;IF(ROUNDUP(DAY(tbl_raw_data[[#This Row],[updated_date]])/7,0)=5,4,ROUNDUP(DAY(tbl_raw_data[[#This Row],[updated_date]])/7,0))</f>
        <v>WEEK 4</v>
      </c>
      <c r="N5964" s="71" t="str">
        <f>UPPER(VLOOKUP(tbl_raw_data[[#This Row],[Analyst]],settings!$A$1:$B$15,2,0))</f>
        <v>MERCEDES</v>
      </c>
      <c r="O5964" s="71" t="str">
        <f>TRIM(UPPER(tbl_raw_data[[#This Row],[Outcome]]))</f>
        <v>WITHDRAW</v>
      </c>
      <c r="P5964" s="71" t="str">
        <f>TRIM(UPPER(tbl_raw_data[[#This Row],[Queue Name]]))</f>
        <v>CONSUMER POST BUREAU</v>
      </c>
      <c r="Q5964" s="71" t="str">
        <f>IF(tbl_raw_data[[#This Row],[time_taken_in_min]]&lt;=settings!$D$2,"SLA_MET","SLA_NOT_MET")</f>
        <v>SLA_MET</v>
      </c>
    </row>
    <row r="5965" spans="1:17" hidden="1" x14ac:dyDescent="0.3">
      <c r="A5965" s="45" t="s">
        <v>6928</v>
      </c>
      <c r="B5965" s="36">
        <v>45168.560034722221</v>
      </c>
      <c r="C5965" s="43">
        <v>45168.569872685184</v>
      </c>
      <c r="D5965" s="15" t="s">
        <v>15</v>
      </c>
      <c r="E5965" s="6" t="s">
        <v>8</v>
      </c>
      <c r="F5965" s="15" t="s">
        <v>17</v>
      </c>
      <c r="G5965" s="9"/>
      <c r="H5965" s="84" t="str">
        <f t="shared" si="93"/>
        <v>Reason Unknown</v>
      </c>
      <c r="I5965" s="63">
        <f>(tbl_raw_data[[#This Row],[Date Actioned]])-(tbl_raw_data[[#This Row],[Date Tagged]])</f>
        <v>9.8379629635019228E-3</v>
      </c>
      <c r="J5965" s="66">
        <f>HOUR(tbl_raw_data[[#This Row],[time_taken]])*60+MINUTE(tbl_raw_data[[#This Row],[time_taken]])+SECOND(tbl_raw_data[[#This Row],[time_taken]])/60</f>
        <v>14.166666666666666</v>
      </c>
      <c r="K5965" s="68">
        <f>DATE(YEAR(tbl_raw_data[[#This Row],[Date Actioned]]),MONTH(tbl_raw_data[[#This Row],[Date Actioned]]),DAY(tbl_raw_data[[#This Row],[Date Actioned]]))</f>
        <v>45168</v>
      </c>
      <c r="L5965" s="65" t="str">
        <f>UPPER(TEXT(tbl_raw_data[[#This Row],[updated_date]],"MMMM"))</f>
        <v>AUGUST</v>
      </c>
      <c r="M5965" s="65" t="str">
        <f>"WEEK "&amp;IF(ROUNDUP(DAY(tbl_raw_data[[#This Row],[updated_date]])/7,0)=5,4,ROUNDUP(DAY(tbl_raw_data[[#This Row],[updated_date]])/7,0))</f>
        <v>WEEK 4</v>
      </c>
      <c r="N5965" s="71" t="str">
        <f>UPPER(VLOOKUP(tbl_raw_data[[#This Row],[Analyst]],settings!$A$1:$B$15,2,0))</f>
        <v>MERCEDES</v>
      </c>
      <c r="O5965" s="71" t="str">
        <f>TRIM(UPPER(tbl_raw_data[[#This Row],[Outcome]]))</f>
        <v>APPROVE</v>
      </c>
      <c r="P5965" s="71" t="str">
        <f>TRIM(UPPER(tbl_raw_data[[#This Row],[Queue Name]]))</f>
        <v>CONSUMER POST BUREAU</v>
      </c>
      <c r="Q5965" s="71" t="str">
        <f>IF(tbl_raw_data[[#This Row],[time_taken_in_min]]&lt;=settings!$D$2,"SLA_MET","SLA_NOT_MET")</f>
        <v>SLA_MET</v>
      </c>
    </row>
    <row r="5966" spans="1:17" hidden="1" x14ac:dyDescent="0.3">
      <c r="A5966" s="45" t="s">
        <v>6929</v>
      </c>
      <c r="B5966" s="36">
        <v>45168.54519675926</v>
      </c>
      <c r="C5966" s="43">
        <v>45168.554976851854</v>
      </c>
      <c r="D5966" s="15" t="s">
        <v>10</v>
      </c>
      <c r="E5966" s="6" t="s">
        <v>18</v>
      </c>
      <c r="F5966" s="15" t="s">
        <v>206</v>
      </c>
      <c r="G5966" s="9" t="s">
        <v>15</v>
      </c>
      <c r="H5966" s="84" t="str">
        <f t="shared" si="93"/>
        <v>Reason Unknown</v>
      </c>
      <c r="I5966" s="63">
        <f>(tbl_raw_data[[#This Row],[Date Actioned]])-(tbl_raw_data[[#This Row],[Date Tagged]])</f>
        <v>9.7800925941555761E-3</v>
      </c>
      <c r="J5966" s="66">
        <f>HOUR(tbl_raw_data[[#This Row],[time_taken]])*60+MINUTE(tbl_raw_data[[#This Row],[time_taken]])+SECOND(tbl_raw_data[[#This Row],[time_taken]])/60</f>
        <v>14.083333333333334</v>
      </c>
      <c r="K5966" s="68">
        <f>DATE(YEAR(tbl_raw_data[[#This Row],[Date Actioned]]),MONTH(tbl_raw_data[[#This Row],[Date Actioned]]),DAY(tbl_raw_data[[#This Row],[Date Actioned]]))</f>
        <v>45168</v>
      </c>
      <c r="L5966" s="65" t="str">
        <f>UPPER(TEXT(tbl_raw_data[[#This Row],[updated_date]],"MMMM"))</f>
        <v>AUGUST</v>
      </c>
      <c r="M5966" s="65" t="str">
        <f>"WEEK "&amp;IF(ROUNDUP(DAY(tbl_raw_data[[#This Row],[updated_date]])/7,0)=5,4,ROUNDUP(DAY(tbl_raw_data[[#This Row],[updated_date]])/7,0))</f>
        <v>WEEK 4</v>
      </c>
      <c r="N5966" s="71" t="str">
        <f>UPPER(VLOOKUP(tbl_raw_data[[#This Row],[Analyst]],settings!$A$1:$B$15,2,0))</f>
        <v>HARDIK</v>
      </c>
      <c r="O5966" s="71" t="str">
        <f>TRIM(UPPER(tbl_raw_data[[#This Row],[Outcome]]))</f>
        <v>APPROVE</v>
      </c>
      <c r="P5966" s="71" t="str">
        <f>TRIM(UPPER(tbl_raw_data[[#This Row],[Queue Name]]))</f>
        <v>CONSUMER PRE BUREAU</v>
      </c>
      <c r="Q5966" s="71" t="str">
        <f>IF(tbl_raw_data[[#This Row],[time_taken_in_min]]&lt;=settings!$D$2,"SLA_MET","SLA_NOT_MET")</f>
        <v>SLA_MET</v>
      </c>
    </row>
    <row r="5967" spans="1:17" hidden="1" x14ac:dyDescent="0.3">
      <c r="A5967" s="45" t="s">
        <v>6930</v>
      </c>
      <c r="B5967" s="36">
        <v>45168.631874999999</v>
      </c>
      <c r="C5967" s="43">
        <v>45168.641284722224</v>
      </c>
      <c r="D5967" s="15" t="s">
        <v>15</v>
      </c>
      <c r="E5967" s="6" t="s">
        <v>11</v>
      </c>
      <c r="F5967" s="15" t="s">
        <v>17</v>
      </c>
      <c r="G5967" s="9"/>
      <c r="H5967" s="84" t="str">
        <f t="shared" si="93"/>
        <v>Reason Unknown</v>
      </c>
      <c r="I5967" s="63">
        <f>(tbl_raw_data[[#This Row],[Date Actioned]])-(tbl_raw_data[[#This Row],[Date Tagged]])</f>
        <v>9.4097222245181911E-3</v>
      </c>
      <c r="J5967" s="66">
        <f>HOUR(tbl_raw_data[[#This Row],[time_taken]])*60+MINUTE(tbl_raw_data[[#This Row],[time_taken]])+SECOND(tbl_raw_data[[#This Row],[time_taken]])/60</f>
        <v>13.55</v>
      </c>
      <c r="K5967" s="68">
        <f>DATE(YEAR(tbl_raw_data[[#This Row],[Date Actioned]]),MONTH(tbl_raw_data[[#This Row],[Date Actioned]]),DAY(tbl_raw_data[[#This Row],[Date Actioned]]))</f>
        <v>45168</v>
      </c>
      <c r="L5967" s="65" t="str">
        <f>UPPER(TEXT(tbl_raw_data[[#This Row],[updated_date]],"MMMM"))</f>
        <v>AUGUST</v>
      </c>
      <c r="M5967" s="65" t="str">
        <f>"WEEK "&amp;IF(ROUNDUP(DAY(tbl_raw_data[[#This Row],[updated_date]])/7,0)=5,4,ROUNDUP(DAY(tbl_raw_data[[#This Row],[updated_date]])/7,0))</f>
        <v>WEEK 4</v>
      </c>
      <c r="N5967" s="71" t="str">
        <f>UPPER(VLOOKUP(tbl_raw_data[[#This Row],[Analyst]],settings!$A$1:$B$15,2,0))</f>
        <v>MERCEDES</v>
      </c>
      <c r="O5967" s="71" t="str">
        <f>TRIM(UPPER(tbl_raw_data[[#This Row],[Outcome]]))</f>
        <v>APPROVE</v>
      </c>
      <c r="P5967" s="71" t="str">
        <f>TRIM(UPPER(tbl_raw_data[[#This Row],[Queue Name]]))</f>
        <v>CONSUMER EXISTING</v>
      </c>
      <c r="Q5967" s="71" t="str">
        <f>IF(tbl_raw_data[[#This Row],[time_taken_in_min]]&lt;=settings!$D$2,"SLA_MET","SLA_NOT_MET")</f>
        <v>SLA_MET</v>
      </c>
    </row>
    <row r="5968" spans="1:17" hidden="1" x14ac:dyDescent="0.3">
      <c r="A5968" s="45" t="s">
        <v>6931</v>
      </c>
      <c r="B5968" s="36">
        <v>45168.675578703704</v>
      </c>
      <c r="C5968" s="43">
        <v>45168.684791666667</v>
      </c>
      <c r="D5968" s="15" t="s">
        <v>15</v>
      </c>
      <c r="E5968" s="6" t="s">
        <v>11</v>
      </c>
      <c r="F5968" s="15" t="s">
        <v>14</v>
      </c>
      <c r="G5968" s="9"/>
      <c r="H5968" s="84" t="str">
        <f t="shared" si="93"/>
        <v>Reason Unknown</v>
      </c>
      <c r="I5968" s="63">
        <f>(tbl_raw_data[[#This Row],[Date Actioned]])-(tbl_raw_data[[#This Row],[Date Tagged]])</f>
        <v>9.2129629629198462E-3</v>
      </c>
      <c r="J5968" s="66">
        <f>HOUR(tbl_raw_data[[#This Row],[time_taken]])*60+MINUTE(tbl_raw_data[[#This Row],[time_taken]])+SECOND(tbl_raw_data[[#This Row],[time_taken]])/60</f>
        <v>13.266666666666667</v>
      </c>
      <c r="K5968" s="68">
        <f>DATE(YEAR(tbl_raw_data[[#This Row],[Date Actioned]]),MONTH(tbl_raw_data[[#This Row],[Date Actioned]]),DAY(tbl_raw_data[[#This Row],[Date Actioned]]))</f>
        <v>45168</v>
      </c>
      <c r="L5968" s="65" t="str">
        <f>UPPER(TEXT(tbl_raw_data[[#This Row],[updated_date]],"MMMM"))</f>
        <v>AUGUST</v>
      </c>
      <c r="M5968" s="65" t="str">
        <f>"WEEK "&amp;IF(ROUNDUP(DAY(tbl_raw_data[[#This Row],[updated_date]])/7,0)=5,4,ROUNDUP(DAY(tbl_raw_data[[#This Row],[updated_date]])/7,0))</f>
        <v>WEEK 4</v>
      </c>
      <c r="N5968" s="71" t="str">
        <f>UPPER(VLOOKUP(tbl_raw_data[[#This Row],[Analyst]],settings!$A$1:$B$15,2,0))</f>
        <v>CAMROON</v>
      </c>
      <c r="O5968" s="71" t="str">
        <f>TRIM(UPPER(tbl_raw_data[[#This Row],[Outcome]]))</f>
        <v>APPROVE</v>
      </c>
      <c r="P5968" s="71" t="str">
        <f>TRIM(UPPER(tbl_raw_data[[#This Row],[Queue Name]]))</f>
        <v>CONSUMER EXISTING</v>
      </c>
      <c r="Q5968" s="71" t="str">
        <f>IF(tbl_raw_data[[#This Row],[time_taken_in_min]]&lt;=settings!$D$2,"SLA_MET","SLA_NOT_MET")</f>
        <v>SLA_MET</v>
      </c>
    </row>
    <row r="5969" spans="1:17" hidden="1" x14ac:dyDescent="0.3">
      <c r="A5969" s="45" t="s">
        <v>6932</v>
      </c>
      <c r="B5969" s="36">
        <v>45168.802939814814</v>
      </c>
      <c r="C5969" s="43">
        <v>45168.812037037038</v>
      </c>
      <c r="D5969" s="15" t="s">
        <v>10</v>
      </c>
      <c r="E5969" s="6" t="s">
        <v>11</v>
      </c>
      <c r="F5969" s="15" t="s">
        <v>24</v>
      </c>
      <c r="G5969" s="9" t="s">
        <v>15</v>
      </c>
      <c r="H5969" s="84" t="str">
        <f t="shared" si="93"/>
        <v>Reason Unknown</v>
      </c>
      <c r="I5969" s="63">
        <f>(tbl_raw_data[[#This Row],[Date Actioned]])-(tbl_raw_data[[#This Row],[Date Tagged]])</f>
        <v>9.0972222242271528E-3</v>
      </c>
      <c r="J5969" s="66">
        <f>HOUR(tbl_raw_data[[#This Row],[time_taken]])*60+MINUTE(tbl_raw_data[[#This Row],[time_taken]])+SECOND(tbl_raw_data[[#This Row],[time_taken]])/60</f>
        <v>13.1</v>
      </c>
      <c r="K5969" s="68">
        <f>DATE(YEAR(tbl_raw_data[[#This Row],[Date Actioned]]),MONTH(tbl_raw_data[[#This Row],[Date Actioned]]),DAY(tbl_raw_data[[#This Row],[Date Actioned]]))</f>
        <v>45168</v>
      </c>
      <c r="L5969" s="65" t="str">
        <f>UPPER(TEXT(tbl_raw_data[[#This Row],[updated_date]],"MMMM"))</f>
        <v>AUGUST</v>
      </c>
      <c r="M5969" s="65" t="str">
        <f>"WEEK "&amp;IF(ROUNDUP(DAY(tbl_raw_data[[#This Row],[updated_date]])/7,0)=5,4,ROUNDUP(DAY(tbl_raw_data[[#This Row],[updated_date]])/7,0))</f>
        <v>WEEK 4</v>
      </c>
      <c r="N5969" s="71" t="str">
        <f>UPPER(VLOOKUP(tbl_raw_data[[#This Row],[Analyst]],settings!$A$1:$B$15,2,0))</f>
        <v>SAM</v>
      </c>
      <c r="O5969" s="71" t="str">
        <f>TRIM(UPPER(tbl_raw_data[[#This Row],[Outcome]]))</f>
        <v>APPROVE</v>
      </c>
      <c r="P5969" s="71" t="str">
        <f>TRIM(UPPER(tbl_raw_data[[#This Row],[Queue Name]]))</f>
        <v>CONSUMER EXISTING</v>
      </c>
      <c r="Q5969" s="71" t="str">
        <f>IF(tbl_raw_data[[#This Row],[time_taken_in_min]]&lt;=settings!$D$2,"SLA_MET","SLA_NOT_MET")</f>
        <v>SLA_MET</v>
      </c>
    </row>
    <row r="5970" spans="1:17" x14ac:dyDescent="0.3">
      <c r="A5970" s="45" t="s">
        <v>6933</v>
      </c>
      <c r="B5970" s="36">
        <v>45168.733078703706</v>
      </c>
      <c r="C5970" s="43">
        <v>45168.7421412037</v>
      </c>
      <c r="D5970" s="15" t="s">
        <v>47</v>
      </c>
      <c r="E5970" s="6" t="s">
        <v>18</v>
      </c>
      <c r="F5970" s="15" t="s">
        <v>12</v>
      </c>
      <c r="G5970" s="9" t="s">
        <v>277</v>
      </c>
      <c r="H5970" s="84" t="str">
        <f t="shared" si="93"/>
        <v>Incomplete Details</v>
      </c>
      <c r="I5970" s="63">
        <f>(tbl_raw_data[[#This Row],[Date Actioned]])-(tbl_raw_data[[#This Row],[Date Tagged]])</f>
        <v>9.0624999938881956E-3</v>
      </c>
      <c r="J5970" s="66">
        <f>HOUR(tbl_raw_data[[#This Row],[time_taken]])*60+MINUTE(tbl_raw_data[[#This Row],[time_taken]])+SECOND(tbl_raw_data[[#This Row],[time_taken]])/60</f>
        <v>13.05</v>
      </c>
      <c r="K5970" s="68">
        <f>DATE(YEAR(tbl_raw_data[[#This Row],[Date Actioned]]),MONTH(tbl_raw_data[[#This Row],[Date Actioned]]),DAY(tbl_raw_data[[#This Row],[Date Actioned]]))</f>
        <v>45168</v>
      </c>
      <c r="L5970" s="65" t="str">
        <f>UPPER(TEXT(tbl_raw_data[[#This Row],[updated_date]],"MMMM"))</f>
        <v>AUGUST</v>
      </c>
      <c r="M5970" s="65" t="str">
        <f>"WEEK "&amp;IF(ROUNDUP(DAY(tbl_raw_data[[#This Row],[updated_date]])/7,0)=5,4,ROUNDUP(DAY(tbl_raw_data[[#This Row],[updated_date]])/7,0))</f>
        <v>WEEK 4</v>
      </c>
      <c r="N5970" s="71" t="str">
        <f>UPPER(VLOOKUP(tbl_raw_data[[#This Row],[Analyst]],settings!$A$1:$B$15,2,0))</f>
        <v>NITESH</v>
      </c>
      <c r="O5970" s="71" t="str">
        <f>TRIM(UPPER(tbl_raw_data[[#This Row],[Outcome]]))</f>
        <v>WITHDRAW</v>
      </c>
      <c r="P5970" s="71" t="str">
        <f>TRIM(UPPER(tbl_raw_data[[#This Row],[Queue Name]]))</f>
        <v>CONSUMER PRE BUREAU</v>
      </c>
      <c r="Q5970" s="71" t="str">
        <f>IF(tbl_raw_data[[#This Row],[time_taken_in_min]]&lt;=settings!$D$2,"SLA_MET","SLA_NOT_MET")</f>
        <v>SLA_MET</v>
      </c>
    </row>
    <row r="5971" spans="1:17" hidden="1" x14ac:dyDescent="0.3">
      <c r="A5971" s="45" t="s">
        <v>6934</v>
      </c>
      <c r="B5971" s="36">
        <v>45168.826412037037</v>
      </c>
      <c r="C5971" s="43">
        <v>45168.835462962961</v>
      </c>
      <c r="D5971" s="15" t="s">
        <v>10</v>
      </c>
      <c r="E5971" s="6" t="s">
        <v>11</v>
      </c>
      <c r="F5971" s="15" t="s">
        <v>19</v>
      </c>
      <c r="G5971" s="9" t="s">
        <v>15</v>
      </c>
      <c r="H5971" s="84" t="str">
        <f t="shared" si="93"/>
        <v>Reason Unknown</v>
      </c>
      <c r="I5971" s="63">
        <f>(tbl_raw_data[[#This Row],[Date Actioned]])-(tbl_raw_data[[#This Row],[Date Tagged]])</f>
        <v>9.0509259243845008E-3</v>
      </c>
      <c r="J5971" s="66">
        <f>HOUR(tbl_raw_data[[#This Row],[time_taken]])*60+MINUTE(tbl_raw_data[[#This Row],[time_taken]])+SECOND(tbl_raw_data[[#This Row],[time_taken]])/60</f>
        <v>13.033333333333333</v>
      </c>
      <c r="K5971" s="68">
        <f>DATE(YEAR(tbl_raw_data[[#This Row],[Date Actioned]]),MONTH(tbl_raw_data[[#This Row],[Date Actioned]]),DAY(tbl_raw_data[[#This Row],[Date Actioned]]))</f>
        <v>45168</v>
      </c>
      <c r="L5971" s="65" t="str">
        <f>UPPER(TEXT(tbl_raw_data[[#This Row],[updated_date]],"MMMM"))</f>
        <v>AUGUST</v>
      </c>
      <c r="M5971" s="65" t="str">
        <f>"WEEK "&amp;IF(ROUNDUP(DAY(tbl_raw_data[[#This Row],[updated_date]])/7,0)=5,4,ROUNDUP(DAY(tbl_raw_data[[#This Row],[updated_date]])/7,0))</f>
        <v>WEEK 4</v>
      </c>
      <c r="N5971" s="71" t="str">
        <f>UPPER(VLOOKUP(tbl_raw_data[[#This Row],[Analyst]],settings!$A$1:$B$15,2,0))</f>
        <v>NAVED</v>
      </c>
      <c r="O5971" s="71" t="str">
        <f>TRIM(UPPER(tbl_raw_data[[#This Row],[Outcome]]))</f>
        <v>APPROVE</v>
      </c>
      <c r="P5971" s="71" t="str">
        <f>TRIM(UPPER(tbl_raw_data[[#This Row],[Queue Name]]))</f>
        <v>CONSUMER EXISTING</v>
      </c>
      <c r="Q5971" s="71" t="str">
        <f>IF(tbl_raw_data[[#This Row],[time_taken_in_min]]&lt;=settings!$D$2,"SLA_MET","SLA_NOT_MET")</f>
        <v>SLA_MET</v>
      </c>
    </row>
    <row r="5972" spans="1:17" hidden="1" x14ac:dyDescent="0.3">
      <c r="A5972" s="45" t="s">
        <v>6935</v>
      </c>
      <c r="B5972" s="36">
        <v>45168.678344907406</v>
      </c>
      <c r="C5972" s="43">
        <v>45168.687384259261</v>
      </c>
      <c r="D5972" s="15" t="s">
        <v>10</v>
      </c>
      <c r="E5972" s="6" t="s">
        <v>18</v>
      </c>
      <c r="F5972" s="15" t="s">
        <v>22</v>
      </c>
      <c r="G5972" s="9"/>
      <c r="H5972" s="84" t="str">
        <f t="shared" si="93"/>
        <v>Reason Unknown</v>
      </c>
      <c r="I5972" s="63">
        <f>(tbl_raw_data[[#This Row],[Date Actioned]])-(tbl_raw_data[[#This Row],[Date Tagged]])</f>
        <v>9.0393518548808061E-3</v>
      </c>
      <c r="J5972" s="66">
        <f>HOUR(tbl_raw_data[[#This Row],[time_taken]])*60+MINUTE(tbl_raw_data[[#This Row],[time_taken]])+SECOND(tbl_raw_data[[#This Row],[time_taken]])/60</f>
        <v>13.016666666666667</v>
      </c>
      <c r="K5972" s="68">
        <f>DATE(YEAR(tbl_raw_data[[#This Row],[Date Actioned]]),MONTH(tbl_raw_data[[#This Row],[Date Actioned]]),DAY(tbl_raw_data[[#This Row],[Date Actioned]]))</f>
        <v>45168</v>
      </c>
      <c r="L5972" s="65" t="str">
        <f>UPPER(TEXT(tbl_raw_data[[#This Row],[updated_date]],"MMMM"))</f>
        <v>AUGUST</v>
      </c>
      <c r="M5972" s="65" t="str">
        <f>"WEEK "&amp;IF(ROUNDUP(DAY(tbl_raw_data[[#This Row],[updated_date]])/7,0)=5,4,ROUNDUP(DAY(tbl_raw_data[[#This Row],[updated_date]])/7,0))</f>
        <v>WEEK 4</v>
      </c>
      <c r="N5972" s="71" t="str">
        <f>UPPER(VLOOKUP(tbl_raw_data[[#This Row],[Analyst]],settings!$A$1:$B$15,2,0))</f>
        <v>ROHAN</v>
      </c>
      <c r="O5972" s="71" t="str">
        <f>TRIM(UPPER(tbl_raw_data[[#This Row],[Outcome]]))</f>
        <v>APPROVE</v>
      </c>
      <c r="P5972" s="71" t="str">
        <f>TRIM(UPPER(tbl_raw_data[[#This Row],[Queue Name]]))</f>
        <v>CONSUMER PRE BUREAU</v>
      </c>
      <c r="Q5972" s="71" t="str">
        <f>IF(tbl_raw_data[[#This Row],[time_taken_in_min]]&lt;=settings!$D$2,"SLA_MET","SLA_NOT_MET")</f>
        <v>SLA_MET</v>
      </c>
    </row>
    <row r="5973" spans="1:17" hidden="1" x14ac:dyDescent="0.3">
      <c r="A5973" s="45" t="s">
        <v>6936</v>
      </c>
      <c r="B5973" s="36">
        <v>45168.429537037038</v>
      </c>
      <c r="C5973" s="43">
        <v>45168.438321759262</v>
      </c>
      <c r="D5973" s="15" t="s">
        <v>10</v>
      </c>
      <c r="E5973" s="6" t="s">
        <v>11</v>
      </c>
      <c r="F5973" s="15" t="s">
        <v>206</v>
      </c>
      <c r="G5973" s="9"/>
      <c r="H5973" s="84" t="str">
        <f t="shared" si="93"/>
        <v>Reason Unknown</v>
      </c>
      <c r="I5973" s="63">
        <f>(tbl_raw_data[[#This Row],[Date Actioned]])-(tbl_raw_data[[#This Row],[Date Tagged]])</f>
        <v>8.7847222239361145E-3</v>
      </c>
      <c r="J5973" s="66">
        <f>HOUR(tbl_raw_data[[#This Row],[time_taken]])*60+MINUTE(tbl_raw_data[[#This Row],[time_taken]])+SECOND(tbl_raw_data[[#This Row],[time_taken]])/60</f>
        <v>12.65</v>
      </c>
      <c r="K5973" s="68">
        <f>DATE(YEAR(tbl_raw_data[[#This Row],[Date Actioned]]),MONTH(tbl_raw_data[[#This Row],[Date Actioned]]),DAY(tbl_raw_data[[#This Row],[Date Actioned]]))</f>
        <v>45168</v>
      </c>
      <c r="L5973" s="65" t="str">
        <f>UPPER(TEXT(tbl_raw_data[[#This Row],[updated_date]],"MMMM"))</f>
        <v>AUGUST</v>
      </c>
      <c r="M5973" s="65" t="str">
        <f>"WEEK "&amp;IF(ROUNDUP(DAY(tbl_raw_data[[#This Row],[updated_date]])/7,0)=5,4,ROUNDUP(DAY(tbl_raw_data[[#This Row],[updated_date]])/7,0))</f>
        <v>WEEK 4</v>
      </c>
      <c r="N5973" s="71" t="str">
        <f>UPPER(VLOOKUP(tbl_raw_data[[#This Row],[Analyst]],settings!$A$1:$B$15,2,0))</f>
        <v>HARDIK</v>
      </c>
      <c r="O5973" s="71" t="str">
        <f>TRIM(UPPER(tbl_raw_data[[#This Row],[Outcome]]))</f>
        <v>APPROVE</v>
      </c>
      <c r="P5973" s="71" t="str">
        <f>TRIM(UPPER(tbl_raw_data[[#This Row],[Queue Name]]))</f>
        <v>CONSUMER EXISTING</v>
      </c>
      <c r="Q5973" s="71" t="str">
        <f>IF(tbl_raw_data[[#This Row],[time_taken_in_min]]&lt;=settings!$D$2,"SLA_MET","SLA_NOT_MET")</f>
        <v>SLA_MET</v>
      </c>
    </row>
    <row r="5974" spans="1:17" hidden="1" x14ac:dyDescent="0.3">
      <c r="A5974" s="45" t="s">
        <v>6937</v>
      </c>
      <c r="B5974" s="36">
        <v>45168.667245370372</v>
      </c>
      <c r="C5974" s="43">
        <v>45168.675995370373</v>
      </c>
      <c r="D5974" s="15" t="s">
        <v>10</v>
      </c>
      <c r="E5974" s="6" t="s">
        <v>18</v>
      </c>
      <c r="F5974" s="15" t="s">
        <v>19</v>
      </c>
      <c r="G5974" s="9" t="s">
        <v>16</v>
      </c>
      <c r="H5974" s="84" t="str">
        <f t="shared" si="93"/>
        <v>Reason Unknown</v>
      </c>
      <c r="I5974" s="63">
        <f>(tbl_raw_data[[#This Row],[Date Actioned]])-(tbl_raw_data[[#This Row],[Date Tagged]])</f>
        <v>8.7500000008731149E-3</v>
      </c>
      <c r="J5974" s="66">
        <f>HOUR(tbl_raw_data[[#This Row],[time_taken]])*60+MINUTE(tbl_raw_data[[#This Row],[time_taken]])+SECOND(tbl_raw_data[[#This Row],[time_taken]])/60</f>
        <v>12.6</v>
      </c>
      <c r="K5974" s="68">
        <f>DATE(YEAR(tbl_raw_data[[#This Row],[Date Actioned]]),MONTH(tbl_raw_data[[#This Row],[Date Actioned]]),DAY(tbl_raw_data[[#This Row],[Date Actioned]]))</f>
        <v>45168</v>
      </c>
      <c r="L5974" s="65" t="str">
        <f>UPPER(TEXT(tbl_raw_data[[#This Row],[updated_date]],"MMMM"))</f>
        <v>AUGUST</v>
      </c>
      <c r="M5974" s="65" t="str">
        <f>"WEEK "&amp;IF(ROUNDUP(DAY(tbl_raw_data[[#This Row],[updated_date]])/7,0)=5,4,ROUNDUP(DAY(tbl_raw_data[[#This Row],[updated_date]])/7,0))</f>
        <v>WEEK 4</v>
      </c>
      <c r="N5974" s="71" t="str">
        <f>UPPER(VLOOKUP(tbl_raw_data[[#This Row],[Analyst]],settings!$A$1:$B$15,2,0))</f>
        <v>NAVED</v>
      </c>
      <c r="O5974" s="71" t="str">
        <f>TRIM(UPPER(tbl_raw_data[[#This Row],[Outcome]]))</f>
        <v>APPROVE</v>
      </c>
      <c r="P5974" s="71" t="str">
        <f>TRIM(UPPER(tbl_raw_data[[#This Row],[Queue Name]]))</f>
        <v>CONSUMER PRE BUREAU</v>
      </c>
      <c r="Q5974" s="71" t="str">
        <f>IF(tbl_raw_data[[#This Row],[time_taken_in_min]]&lt;=settings!$D$2,"SLA_MET","SLA_NOT_MET")</f>
        <v>SLA_MET</v>
      </c>
    </row>
    <row r="5975" spans="1:17" hidden="1" x14ac:dyDescent="0.3">
      <c r="A5975" s="45" t="s">
        <v>6938</v>
      </c>
      <c r="B5975" s="36">
        <v>45168.531608796293</v>
      </c>
      <c r="C5975" s="43">
        <v>45168.540289351855</v>
      </c>
      <c r="D5975" s="15" t="s">
        <v>15</v>
      </c>
      <c r="E5975" s="6" t="s">
        <v>8</v>
      </c>
      <c r="F5975" s="15" t="s">
        <v>114</v>
      </c>
      <c r="G5975" s="9"/>
      <c r="H5975" s="84" t="str">
        <f t="shared" si="93"/>
        <v>Reason Unknown</v>
      </c>
      <c r="I5975" s="63">
        <f>(tbl_raw_data[[#This Row],[Date Actioned]])-(tbl_raw_data[[#This Row],[Date Tagged]])</f>
        <v>8.6805555620230734E-3</v>
      </c>
      <c r="J5975" s="66">
        <f>HOUR(tbl_raw_data[[#This Row],[time_taken]])*60+MINUTE(tbl_raw_data[[#This Row],[time_taken]])+SECOND(tbl_raw_data[[#This Row],[time_taken]])/60</f>
        <v>12.5</v>
      </c>
      <c r="K5975" s="68">
        <f>DATE(YEAR(tbl_raw_data[[#This Row],[Date Actioned]]),MONTH(tbl_raw_data[[#This Row],[Date Actioned]]),DAY(tbl_raw_data[[#This Row],[Date Actioned]]))</f>
        <v>45168</v>
      </c>
      <c r="L5975" s="65" t="str">
        <f>UPPER(TEXT(tbl_raw_data[[#This Row],[updated_date]],"MMMM"))</f>
        <v>AUGUST</v>
      </c>
      <c r="M5975" s="65" t="str">
        <f>"WEEK "&amp;IF(ROUNDUP(DAY(tbl_raw_data[[#This Row],[updated_date]])/7,0)=5,4,ROUNDUP(DAY(tbl_raw_data[[#This Row],[updated_date]])/7,0))</f>
        <v>WEEK 4</v>
      </c>
      <c r="N5975" s="71" t="str">
        <f>UPPER(VLOOKUP(tbl_raw_data[[#This Row],[Analyst]],settings!$A$1:$B$15,2,0))</f>
        <v>FARDIN</v>
      </c>
      <c r="O5975" s="71" t="str">
        <f>TRIM(UPPER(tbl_raw_data[[#This Row],[Outcome]]))</f>
        <v>APPROVE</v>
      </c>
      <c r="P5975" s="71" t="str">
        <f>TRIM(UPPER(tbl_raw_data[[#This Row],[Queue Name]]))</f>
        <v>CONSUMER POST BUREAU</v>
      </c>
      <c r="Q5975" s="71" t="str">
        <f>IF(tbl_raw_data[[#This Row],[time_taken_in_min]]&lt;=settings!$D$2,"SLA_MET","SLA_NOT_MET")</f>
        <v>SLA_MET</v>
      </c>
    </row>
    <row r="5976" spans="1:17" hidden="1" x14ac:dyDescent="0.3">
      <c r="A5976" s="45" t="s">
        <v>6939</v>
      </c>
      <c r="B5976" s="36">
        <v>45168.623726851853</v>
      </c>
      <c r="C5976" s="43">
        <v>45168.632407407407</v>
      </c>
      <c r="D5976" s="15" t="s">
        <v>10</v>
      </c>
      <c r="E5976" s="6" t="s">
        <v>8</v>
      </c>
      <c r="F5976" s="15" t="s">
        <v>206</v>
      </c>
      <c r="G5976" s="9"/>
      <c r="H5976" s="84" t="str">
        <f t="shared" si="93"/>
        <v>Reason Unknown</v>
      </c>
      <c r="I5976" s="63">
        <f>(tbl_raw_data[[#This Row],[Date Actioned]])-(tbl_raw_data[[#This Row],[Date Tagged]])</f>
        <v>8.6805555547471158E-3</v>
      </c>
      <c r="J5976" s="66">
        <f>HOUR(tbl_raw_data[[#This Row],[time_taken]])*60+MINUTE(tbl_raw_data[[#This Row],[time_taken]])+SECOND(tbl_raw_data[[#This Row],[time_taken]])/60</f>
        <v>12.5</v>
      </c>
      <c r="K5976" s="68">
        <f>DATE(YEAR(tbl_raw_data[[#This Row],[Date Actioned]]),MONTH(tbl_raw_data[[#This Row],[Date Actioned]]),DAY(tbl_raw_data[[#This Row],[Date Actioned]]))</f>
        <v>45168</v>
      </c>
      <c r="L5976" s="65" t="str">
        <f>UPPER(TEXT(tbl_raw_data[[#This Row],[updated_date]],"MMMM"))</f>
        <v>AUGUST</v>
      </c>
      <c r="M5976" s="65" t="str">
        <f>"WEEK "&amp;IF(ROUNDUP(DAY(tbl_raw_data[[#This Row],[updated_date]])/7,0)=5,4,ROUNDUP(DAY(tbl_raw_data[[#This Row],[updated_date]])/7,0))</f>
        <v>WEEK 4</v>
      </c>
      <c r="N5976" s="71" t="str">
        <f>UPPER(VLOOKUP(tbl_raw_data[[#This Row],[Analyst]],settings!$A$1:$B$15,2,0))</f>
        <v>HARDIK</v>
      </c>
      <c r="O5976" s="71" t="str">
        <f>TRIM(UPPER(tbl_raw_data[[#This Row],[Outcome]]))</f>
        <v>APPROVE</v>
      </c>
      <c r="P5976" s="71" t="str">
        <f>TRIM(UPPER(tbl_raw_data[[#This Row],[Queue Name]]))</f>
        <v>CONSUMER POST BUREAU</v>
      </c>
      <c r="Q5976" s="71" t="str">
        <f>IF(tbl_raw_data[[#This Row],[time_taken_in_min]]&lt;=settings!$D$2,"SLA_MET","SLA_NOT_MET")</f>
        <v>SLA_MET</v>
      </c>
    </row>
    <row r="5977" spans="1:17" x14ac:dyDescent="0.3">
      <c r="A5977" s="45" t="s">
        <v>6940</v>
      </c>
      <c r="B5977" s="36">
        <v>45168.828831018516</v>
      </c>
      <c r="C5977" s="43">
        <v>45168.837326388886</v>
      </c>
      <c r="D5977" s="15" t="s">
        <v>33</v>
      </c>
      <c r="E5977" s="6" t="s">
        <v>18</v>
      </c>
      <c r="F5977" s="15" t="s">
        <v>17</v>
      </c>
      <c r="G5977" s="9" t="s">
        <v>42</v>
      </c>
      <c r="H5977" s="84" t="str">
        <f t="shared" si="93"/>
        <v>Reason Unknown</v>
      </c>
      <c r="I5977" s="63">
        <f>(tbl_raw_data[[#This Row],[Date Actioned]])-(tbl_raw_data[[#This Row],[Date Tagged]])</f>
        <v>8.4953703699284233E-3</v>
      </c>
      <c r="J5977" s="66">
        <f>HOUR(tbl_raw_data[[#This Row],[time_taken]])*60+MINUTE(tbl_raw_data[[#This Row],[time_taken]])+SECOND(tbl_raw_data[[#This Row],[time_taken]])/60</f>
        <v>12.233333333333333</v>
      </c>
      <c r="K5977" s="68">
        <f>DATE(YEAR(tbl_raw_data[[#This Row],[Date Actioned]]),MONTH(tbl_raw_data[[#This Row],[Date Actioned]]),DAY(tbl_raw_data[[#This Row],[Date Actioned]]))</f>
        <v>45168</v>
      </c>
      <c r="L5977" s="65" t="str">
        <f>UPPER(TEXT(tbl_raw_data[[#This Row],[updated_date]],"MMMM"))</f>
        <v>AUGUST</v>
      </c>
      <c r="M5977" s="65" t="str">
        <f>"WEEK "&amp;IF(ROUNDUP(DAY(tbl_raw_data[[#This Row],[updated_date]])/7,0)=5,4,ROUNDUP(DAY(tbl_raw_data[[#This Row],[updated_date]])/7,0))</f>
        <v>WEEK 4</v>
      </c>
      <c r="N5977" s="71" t="str">
        <f>UPPER(VLOOKUP(tbl_raw_data[[#This Row],[Analyst]],settings!$A$1:$B$15,2,0))</f>
        <v>MERCEDES</v>
      </c>
      <c r="O5977" s="71" t="str">
        <f>TRIM(UPPER(tbl_raw_data[[#This Row],[Outcome]]))</f>
        <v>DECLINE</v>
      </c>
      <c r="P5977" s="71" t="str">
        <f>TRIM(UPPER(tbl_raw_data[[#This Row],[Queue Name]]))</f>
        <v>CONSUMER PRE BUREAU</v>
      </c>
      <c r="Q5977" s="71" t="str">
        <f>IF(tbl_raw_data[[#This Row],[time_taken_in_min]]&lt;=settings!$D$2,"SLA_MET","SLA_NOT_MET")</f>
        <v>SLA_MET</v>
      </c>
    </row>
    <row r="5978" spans="1:17" hidden="1" x14ac:dyDescent="0.3">
      <c r="A5978" s="45" t="s">
        <v>6941</v>
      </c>
      <c r="B5978" s="36">
        <v>45168.770208333335</v>
      </c>
      <c r="C5978" s="43">
        <v>45168.778634259259</v>
      </c>
      <c r="D5978" s="15" t="s">
        <v>10</v>
      </c>
      <c r="E5978" s="6" t="s">
        <v>18</v>
      </c>
      <c r="F5978" s="15" t="s">
        <v>19</v>
      </c>
      <c r="G5978" s="9" t="s">
        <v>23</v>
      </c>
      <c r="H5978" s="84" t="str">
        <f t="shared" si="93"/>
        <v>Reason Unknown</v>
      </c>
      <c r="I5978" s="63">
        <f>(tbl_raw_data[[#This Row],[Date Actioned]])-(tbl_raw_data[[#This Row],[Date Tagged]])</f>
        <v>8.4259259238024242E-3</v>
      </c>
      <c r="J5978" s="66">
        <f>HOUR(tbl_raw_data[[#This Row],[time_taken]])*60+MINUTE(tbl_raw_data[[#This Row],[time_taken]])+SECOND(tbl_raw_data[[#This Row],[time_taken]])/60</f>
        <v>12.133333333333333</v>
      </c>
      <c r="K5978" s="68">
        <f>DATE(YEAR(tbl_raw_data[[#This Row],[Date Actioned]]),MONTH(tbl_raw_data[[#This Row],[Date Actioned]]),DAY(tbl_raw_data[[#This Row],[Date Actioned]]))</f>
        <v>45168</v>
      </c>
      <c r="L5978" s="65" t="str">
        <f>UPPER(TEXT(tbl_raw_data[[#This Row],[updated_date]],"MMMM"))</f>
        <v>AUGUST</v>
      </c>
      <c r="M5978" s="65" t="str">
        <f>"WEEK "&amp;IF(ROUNDUP(DAY(tbl_raw_data[[#This Row],[updated_date]])/7,0)=5,4,ROUNDUP(DAY(tbl_raw_data[[#This Row],[updated_date]])/7,0))</f>
        <v>WEEK 4</v>
      </c>
      <c r="N5978" s="71" t="str">
        <f>UPPER(VLOOKUP(tbl_raw_data[[#This Row],[Analyst]],settings!$A$1:$B$15,2,0))</f>
        <v>NAVED</v>
      </c>
      <c r="O5978" s="71" t="str">
        <f>TRIM(UPPER(tbl_raw_data[[#This Row],[Outcome]]))</f>
        <v>APPROVE</v>
      </c>
      <c r="P5978" s="71" t="str">
        <f>TRIM(UPPER(tbl_raw_data[[#This Row],[Queue Name]]))</f>
        <v>CONSUMER PRE BUREAU</v>
      </c>
      <c r="Q5978" s="71" t="str">
        <f>IF(tbl_raw_data[[#This Row],[time_taken_in_min]]&lt;=settings!$D$2,"SLA_MET","SLA_NOT_MET")</f>
        <v>SLA_MET</v>
      </c>
    </row>
    <row r="5979" spans="1:17" hidden="1" x14ac:dyDescent="0.3">
      <c r="A5979" s="45" t="s">
        <v>6942</v>
      </c>
      <c r="B5979" s="36">
        <v>45168.481793981482</v>
      </c>
      <c r="C5979" s="43">
        <v>45168.490173611113</v>
      </c>
      <c r="D5979" s="15" t="s">
        <v>15</v>
      </c>
      <c r="E5979" s="6" t="s">
        <v>8</v>
      </c>
      <c r="F5979" s="15" t="s">
        <v>14</v>
      </c>
      <c r="G5979" s="9"/>
      <c r="H5979" s="84" t="str">
        <f t="shared" si="93"/>
        <v>Reason Unknown</v>
      </c>
      <c r="I5979" s="63">
        <f>(tbl_raw_data[[#This Row],[Date Actioned]])-(tbl_raw_data[[#This Row],[Date Tagged]])</f>
        <v>8.3796296312357299E-3</v>
      </c>
      <c r="J5979" s="66">
        <f>HOUR(tbl_raw_data[[#This Row],[time_taken]])*60+MINUTE(tbl_raw_data[[#This Row],[time_taken]])+SECOND(tbl_raw_data[[#This Row],[time_taken]])/60</f>
        <v>12.066666666666666</v>
      </c>
      <c r="K5979" s="68">
        <f>DATE(YEAR(tbl_raw_data[[#This Row],[Date Actioned]]),MONTH(tbl_raw_data[[#This Row],[Date Actioned]]),DAY(tbl_raw_data[[#This Row],[Date Actioned]]))</f>
        <v>45168</v>
      </c>
      <c r="L5979" s="65" t="str">
        <f>UPPER(TEXT(tbl_raw_data[[#This Row],[updated_date]],"MMMM"))</f>
        <v>AUGUST</v>
      </c>
      <c r="M5979" s="65" t="str">
        <f>"WEEK "&amp;IF(ROUNDUP(DAY(tbl_raw_data[[#This Row],[updated_date]])/7,0)=5,4,ROUNDUP(DAY(tbl_raw_data[[#This Row],[updated_date]])/7,0))</f>
        <v>WEEK 4</v>
      </c>
      <c r="N5979" s="71" t="str">
        <f>UPPER(VLOOKUP(tbl_raw_data[[#This Row],[Analyst]],settings!$A$1:$B$15,2,0))</f>
        <v>CAMROON</v>
      </c>
      <c r="O5979" s="71" t="str">
        <f>TRIM(UPPER(tbl_raw_data[[#This Row],[Outcome]]))</f>
        <v>APPROVE</v>
      </c>
      <c r="P5979" s="71" t="str">
        <f>TRIM(UPPER(tbl_raw_data[[#This Row],[Queue Name]]))</f>
        <v>CONSUMER POST BUREAU</v>
      </c>
      <c r="Q5979" s="71" t="str">
        <f>IF(tbl_raw_data[[#This Row],[time_taken_in_min]]&lt;=settings!$D$2,"SLA_MET","SLA_NOT_MET")</f>
        <v>SLA_MET</v>
      </c>
    </row>
    <row r="5980" spans="1:17" hidden="1" x14ac:dyDescent="0.3">
      <c r="A5980" s="45" t="s">
        <v>6943</v>
      </c>
      <c r="B5980" s="36">
        <v>45168.546412037038</v>
      </c>
      <c r="C5980" s="43">
        <v>45168.554780092592</v>
      </c>
      <c r="D5980" s="15" t="s">
        <v>10</v>
      </c>
      <c r="E5980" s="6" t="s">
        <v>11</v>
      </c>
      <c r="F5980" s="15" t="s">
        <v>17</v>
      </c>
      <c r="G5980" s="9" t="s">
        <v>15</v>
      </c>
      <c r="H5980" s="84" t="str">
        <f t="shared" si="93"/>
        <v>Reason Unknown</v>
      </c>
      <c r="I5980" s="63">
        <f>(tbl_raw_data[[#This Row],[Date Actioned]])-(tbl_raw_data[[#This Row],[Date Tagged]])</f>
        <v>8.3680555544560775E-3</v>
      </c>
      <c r="J5980" s="66">
        <f>HOUR(tbl_raw_data[[#This Row],[time_taken]])*60+MINUTE(tbl_raw_data[[#This Row],[time_taken]])+SECOND(tbl_raw_data[[#This Row],[time_taken]])/60</f>
        <v>12.05</v>
      </c>
      <c r="K5980" s="68">
        <f>DATE(YEAR(tbl_raw_data[[#This Row],[Date Actioned]]),MONTH(tbl_raw_data[[#This Row],[Date Actioned]]),DAY(tbl_raw_data[[#This Row],[Date Actioned]]))</f>
        <v>45168</v>
      </c>
      <c r="L5980" s="65" t="str">
        <f>UPPER(TEXT(tbl_raw_data[[#This Row],[updated_date]],"MMMM"))</f>
        <v>AUGUST</v>
      </c>
      <c r="M5980" s="65" t="str">
        <f>"WEEK "&amp;IF(ROUNDUP(DAY(tbl_raw_data[[#This Row],[updated_date]])/7,0)=5,4,ROUNDUP(DAY(tbl_raw_data[[#This Row],[updated_date]])/7,0))</f>
        <v>WEEK 4</v>
      </c>
      <c r="N5980" s="71" t="str">
        <f>UPPER(VLOOKUP(tbl_raw_data[[#This Row],[Analyst]],settings!$A$1:$B$15,2,0))</f>
        <v>MERCEDES</v>
      </c>
      <c r="O5980" s="71" t="str">
        <f>TRIM(UPPER(tbl_raw_data[[#This Row],[Outcome]]))</f>
        <v>APPROVE</v>
      </c>
      <c r="P5980" s="71" t="str">
        <f>TRIM(UPPER(tbl_raw_data[[#This Row],[Queue Name]]))</f>
        <v>CONSUMER EXISTING</v>
      </c>
      <c r="Q5980" s="71" t="str">
        <f>IF(tbl_raw_data[[#This Row],[time_taken_in_min]]&lt;=settings!$D$2,"SLA_MET","SLA_NOT_MET")</f>
        <v>SLA_MET</v>
      </c>
    </row>
    <row r="5981" spans="1:17" hidden="1" x14ac:dyDescent="0.3">
      <c r="A5981" s="45" t="s">
        <v>6944</v>
      </c>
      <c r="B5981" s="36">
        <v>45168.720590277779</v>
      </c>
      <c r="C5981" s="43">
        <v>45168.728946759256</v>
      </c>
      <c r="D5981" s="15" t="s">
        <v>15</v>
      </c>
      <c r="E5981" s="6" t="s">
        <v>8</v>
      </c>
      <c r="F5981" s="15" t="s">
        <v>24</v>
      </c>
      <c r="G5981" s="9"/>
      <c r="H5981" s="84" t="str">
        <f t="shared" si="93"/>
        <v>Reason Unknown</v>
      </c>
      <c r="I5981" s="63">
        <f>(tbl_raw_data[[#This Row],[Date Actioned]])-(tbl_raw_data[[#This Row],[Date Tagged]])</f>
        <v>8.3564814776764251E-3</v>
      </c>
      <c r="J5981" s="66">
        <f>HOUR(tbl_raw_data[[#This Row],[time_taken]])*60+MINUTE(tbl_raw_data[[#This Row],[time_taken]])+SECOND(tbl_raw_data[[#This Row],[time_taken]])/60</f>
        <v>12.033333333333333</v>
      </c>
      <c r="K5981" s="68">
        <f>DATE(YEAR(tbl_raw_data[[#This Row],[Date Actioned]]),MONTH(tbl_raw_data[[#This Row],[Date Actioned]]),DAY(tbl_raw_data[[#This Row],[Date Actioned]]))</f>
        <v>45168</v>
      </c>
      <c r="L5981" s="65" t="str">
        <f>UPPER(TEXT(tbl_raw_data[[#This Row],[updated_date]],"MMMM"))</f>
        <v>AUGUST</v>
      </c>
      <c r="M5981" s="65" t="str">
        <f>"WEEK "&amp;IF(ROUNDUP(DAY(tbl_raw_data[[#This Row],[updated_date]])/7,0)=5,4,ROUNDUP(DAY(tbl_raw_data[[#This Row],[updated_date]])/7,0))</f>
        <v>WEEK 4</v>
      </c>
      <c r="N5981" s="71" t="str">
        <f>UPPER(VLOOKUP(tbl_raw_data[[#This Row],[Analyst]],settings!$A$1:$B$15,2,0))</f>
        <v>SAM</v>
      </c>
      <c r="O5981" s="71" t="str">
        <f>TRIM(UPPER(tbl_raw_data[[#This Row],[Outcome]]))</f>
        <v>APPROVE</v>
      </c>
      <c r="P5981" s="71" t="str">
        <f>TRIM(UPPER(tbl_raw_data[[#This Row],[Queue Name]]))</f>
        <v>CONSUMER POST BUREAU</v>
      </c>
      <c r="Q5981" s="71" t="str">
        <f>IF(tbl_raw_data[[#This Row],[time_taken_in_min]]&lt;=settings!$D$2,"SLA_MET","SLA_NOT_MET")</f>
        <v>SLA_MET</v>
      </c>
    </row>
    <row r="5982" spans="1:17" hidden="1" x14ac:dyDescent="0.3">
      <c r="A5982" s="45" t="s">
        <v>6945</v>
      </c>
      <c r="B5982" s="36">
        <v>45168.441724537035</v>
      </c>
      <c r="C5982" s="43">
        <v>45168.450057870374</v>
      </c>
      <c r="D5982" s="15" t="s">
        <v>15</v>
      </c>
      <c r="E5982" s="6" t="s">
        <v>8</v>
      </c>
      <c r="F5982" s="15" t="s">
        <v>114</v>
      </c>
      <c r="G5982" s="9"/>
      <c r="H5982" s="84" t="str">
        <f t="shared" si="93"/>
        <v>Reason Unknown</v>
      </c>
      <c r="I5982" s="63">
        <f>(tbl_raw_data[[#This Row],[Date Actioned]])-(tbl_raw_data[[#This Row],[Date Tagged]])</f>
        <v>8.3333333386690356E-3</v>
      </c>
      <c r="J5982" s="66">
        <f>HOUR(tbl_raw_data[[#This Row],[time_taken]])*60+MINUTE(tbl_raw_data[[#This Row],[time_taken]])+SECOND(tbl_raw_data[[#This Row],[time_taken]])/60</f>
        <v>12</v>
      </c>
      <c r="K5982" s="68">
        <f>DATE(YEAR(tbl_raw_data[[#This Row],[Date Actioned]]),MONTH(tbl_raw_data[[#This Row],[Date Actioned]]),DAY(tbl_raw_data[[#This Row],[Date Actioned]]))</f>
        <v>45168</v>
      </c>
      <c r="L5982" s="65" t="str">
        <f>UPPER(TEXT(tbl_raw_data[[#This Row],[updated_date]],"MMMM"))</f>
        <v>AUGUST</v>
      </c>
      <c r="M5982" s="65" t="str">
        <f>"WEEK "&amp;IF(ROUNDUP(DAY(tbl_raw_data[[#This Row],[updated_date]])/7,0)=5,4,ROUNDUP(DAY(tbl_raw_data[[#This Row],[updated_date]])/7,0))</f>
        <v>WEEK 4</v>
      </c>
      <c r="N5982" s="71" t="str">
        <f>UPPER(VLOOKUP(tbl_raw_data[[#This Row],[Analyst]],settings!$A$1:$B$15,2,0))</f>
        <v>FARDIN</v>
      </c>
      <c r="O5982" s="71" t="str">
        <f>TRIM(UPPER(tbl_raw_data[[#This Row],[Outcome]]))</f>
        <v>APPROVE</v>
      </c>
      <c r="P5982" s="71" t="str">
        <f>TRIM(UPPER(tbl_raw_data[[#This Row],[Queue Name]]))</f>
        <v>CONSUMER POST BUREAU</v>
      </c>
      <c r="Q5982" s="71" t="str">
        <f>IF(tbl_raw_data[[#This Row],[time_taken_in_min]]&lt;=settings!$D$2,"SLA_MET","SLA_NOT_MET")</f>
        <v>SLA_MET</v>
      </c>
    </row>
    <row r="5983" spans="1:17" hidden="1" x14ac:dyDescent="0.3">
      <c r="A5983" s="45" t="s">
        <v>6946</v>
      </c>
      <c r="B5983" s="36">
        <v>45168.546365740738</v>
      </c>
      <c r="C5983" s="43">
        <v>45168.554594907408</v>
      </c>
      <c r="D5983" s="15" t="s">
        <v>10</v>
      </c>
      <c r="E5983" s="6" t="s">
        <v>18</v>
      </c>
      <c r="F5983" s="15" t="s">
        <v>19</v>
      </c>
      <c r="G5983" s="9" t="s">
        <v>15</v>
      </c>
      <c r="H5983" s="84" t="str">
        <f t="shared" si="93"/>
        <v>Reason Unknown</v>
      </c>
      <c r="I5983" s="63">
        <f>(tbl_raw_data[[#This Row],[Date Actioned]])-(tbl_raw_data[[#This Row],[Date Tagged]])</f>
        <v>8.2291666694800369E-3</v>
      </c>
      <c r="J5983" s="66">
        <f>HOUR(tbl_raw_data[[#This Row],[time_taken]])*60+MINUTE(tbl_raw_data[[#This Row],[time_taken]])+SECOND(tbl_raw_data[[#This Row],[time_taken]])/60</f>
        <v>11.85</v>
      </c>
      <c r="K5983" s="68">
        <f>DATE(YEAR(tbl_raw_data[[#This Row],[Date Actioned]]),MONTH(tbl_raw_data[[#This Row],[Date Actioned]]),DAY(tbl_raw_data[[#This Row],[Date Actioned]]))</f>
        <v>45168</v>
      </c>
      <c r="L5983" s="65" t="str">
        <f>UPPER(TEXT(tbl_raw_data[[#This Row],[updated_date]],"MMMM"))</f>
        <v>AUGUST</v>
      </c>
      <c r="M5983" s="65" t="str">
        <f>"WEEK "&amp;IF(ROUNDUP(DAY(tbl_raw_data[[#This Row],[updated_date]])/7,0)=5,4,ROUNDUP(DAY(tbl_raw_data[[#This Row],[updated_date]])/7,0))</f>
        <v>WEEK 4</v>
      </c>
      <c r="N5983" s="71" t="str">
        <f>UPPER(VLOOKUP(tbl_raw_data[[#This Row],[Analyst]],settings!$A$1:$B$15,2,0))</f>
        <v>NAVED</v>
      </c>
      <c r="O5983" s="71" t="str">
        <f>TRIM(UPPER(tbl_raw_data[[#This Row],[Outcome]]))</f>
        <v>APPROVE</v>
      </c>
      <c r="P5983" s="71" t="str">
        <f>TRIM(UPPER(tbl_raw_data[[#This Row],[Queue Name]]))</f>
        <v>CONSUMER PRE BUREAU</v>
      </c>
      <c r="Q5983" s="71" t="str">
        <f>IF(tbl_raw_data[[#This Row],[time_taken_in_min]]&lt;=settings!$D$2,"SLA_MET","SLA_NOT_MET")</f>
        <v>SLA_MET</v>
      </c>
    </row>
    <row r="5984" spans="1:17" hidden="1" x14ac:dyDescent="0.3">
      <c r="A5984" s="45" t="s">
        <v>6947</v>
      </c>
      <c r="B5984" s="36">
        <v>45168.607569444444</v>
      </c>
      <c r="C5984" s="43">
        <v>45168.61577546296</v>
      </c>
      <c r="D5984" s="15" t="s">
        <v>10</v>
      </c>
      <c r="E5984" s="6" t="s">
        <v>18</v>
      </c>
      <c r="F5984" s="15" t="s">
        <v>14</v>
      </c>
      <c r="G5984" s="9"/>
      <c r="H5984" s="84" t="str">
        <f t="shared" si="93"/>
        <v>Reason Unknown</v>
      </c>
      <c r="I5984" s="63">
        <f>(tbl_raw_data[[#This Row],[Date Actioned]])-(tbl_raw_data[[#This Row],[Date Tagged]])</f>
        <v>8.2060185159207322E-3</v>
      </c>
      <c r="J5984" s="66">
        <f>HOUR(tbl_raw_data[[#This Row],[time_taken]])*60+MINUTE(tbl_raw_data[[#This Row],[time_taken]])+SECOND(tbl_raw_data[[#This Row],[time_taken]])/60</f>
        <v>11.816666666666666</v>
      </c>
      <c r="K5984" s="68">
        <f>DATE(YEAR(tbl_raw_data[[#This Row],[Date Actioned]]),MONTH(tbl_raw_data[[#This Row],[Date Actioned]]),DAY(tbl_raw_data[[#This Row],[Date Actioned]]))</f>
        <v>45168</v>
      </c>
      <c r="L5984" s="65" t="str">
        <f>UPPER(TEXT(tbl_raw_data[[#This Row],[updated_date]],"MMMM"))</f>
        <v>AUGUST</v>
      </c>
      <c r="M5984" s="65" t="str">
        <f>"WEEK "&amp;IF(ROUNDUP(DAY(tbl_raw_data[[#This Row],[updated_date]])/7,0)=5,4,ROUNDUP(DAY(tbl_raw_data[[#This Row],[updated_date]])/7,0))</f>
        <v>WEEK 4</v>
      </c>
      <c r="N5984" s="71" t="str">
        <f>UPPER(VLOOKUP(tbl_raw_data[[#This Row],[Analyst]],settings!$A$1:$B$15,2,0))</f>
        <v>CAMROON</v>
      </c>
      <c r="O5984" s="71" t="str">
        <f>TRIM(UPPER(tbl_raw_data[[#This Row],[Outcome]]))</f>
        <v>APPROVE</v>
      </c>
      <c r="P5984" s="71" t="str">
        <f>TRIM(UPPER(tbl_raw_data[[#This Row],[Queue Name]]))</f>
        <v>CONSUMER PRE BUREAU</v>
      </c>
      <c r="Q5984" s="71" t="str">
        <f>IF(tbl_raw_data[[#This Row],[time_taken_in_min]]&lt;=settings!$D$2,"SLA_MET","SLA_NOT_MET")</f>
        <v>SLA_MET</v>
      </c>
    </row>
    <row r="5985" spans="1:17" hidden="1" x14ac:dyDescent="0.3">
      <c r="A5985" s="45" t="s">
        <v>6948</v>
      </c>
      <c r="B5985" s="36">
        <v>45168.460243055553</v>
      </c>
      <c r="C5985" s="43">
        <v>45168.468391203707</v>
      </c>
      <c r="D5985" s="15" t="s">
        <v>10</v>
      </c>
      <c r="E5985" s="6" t="s">
        <v>8</v>
      </c>
      <c r="F5985" s="15" t="s">
        <v>14</v>
      </c>
      <c r="G5985" s="9"/>
      <c r="H5985" s="84" t="str">
        <f t="shared" si="93"/>
        <v>Reason Unknown</v>
      </c>
      <c r="I5985" s="63">
        <f>(tbl_raw_data[[#This Row],[Date Actioned]])-(tbl_raw_data[[#This Row],[Date Tagged]])</f>
        <v>8.1481481538503431E-3</v>
      </c>
      <c r="J5985" s="66">
        <f>HOUR(tbl_raw_data[[#This Row],[time_taken]])*60+MINUTE(tbl_raw_data[[#This Row],[time_taken]])+SECOND(tbl_raw_data[[#This Row],[time_taken]])/60</f>
        <v>11.733333333333333</v>
      </c>
      <c r="K5985" s="68">
        <f>DATE(YEAR(tbl_raw_data[[#This Row],[Date Actioned]]),MONTH(tbl_raw_data[[#This Row],[Date Actioned]]),DAY(tbl_raw_data[[#This Row],[Date Actioned]]))</f>
        <v>45168</v>
      </c>
      <c r="L5985" s="65" t="str">
        <f>UPPER(TEXT(tbl_raw_data[[#This Row],[updated_date]],"MMMM"))</f>
        <v>AUGUST</v>
      </c>
      <c r="M5985" s="65" t="str">
        <f>"WEEK "&amp;IF(ROUNDUP(DAY(tbl_raw_data[[#This Row],[updated_date]])/7,0)=5,4,ROUNDUP(DAY(tbl_raw_data[[#This Row],[updated_date]])/7,0))</f>
        <v>WEEK 4</v>
      </c>
      <c r="N5985" s="71" t="str">
        <f>UPPER(VLOOKUP(tbl_raw_data[[#This Row],[Analyst]],settings!$A$1:$B$15,2,0))</f>
        <v>CAMROON</v>
      </c>
      <c r="O5985" s="71" t="str">
        <f>TRIM(UPPER(tbl_raw_data[[#This Row],[Outcome]]))</f>
        <v>APPROVE</v>
      </c>
      <c r="P5985" s="71" t="str">
        <f>TRIM(UPPER(tbl_raw_data[[#This Row],[Queue Name]]))</f>
        <v>CONSUMER POST BUREAU</v>
      </c>
      <c r="Q5985" s="71" t="str">
        <f>IF(tbl_raw_data[[#This Row],[time_taken_in_min]]&lt;=settings!$D$2,"SLA_MET","SLA_NOT_MET")</f>
        <v>SLA_MET</v>
      </c>
    </row>
    <row r="5986" spans="1:17" hidden="1" x14ac:dyDescent="0.3">
      <c r="A5986" s="45" t="s">
        <v>6949</v>
      </c>
      <c r="B5986" s="36">
        <v>45168.589513888888</v>
      </c>
      <c r="C5986" s="43">
        <v>45168.597627314812</v>
      </c>
      <c r="D5986" s="15" t="s">
        <v>15</v>
      </c>
      <c r="E5986" s="6" t="s">
        <v>8</v>
      </c>
      <c r="F5986" s="15" t="s">
        <v>22</v>
      </c>
      <c r="G5986" s="9"/>
      <c r="H5986" s="84" t="str">
        <f t="shared" si="93"/>
        <v>Reason Unknown</v>
      </c>
      <c r="I5986" s="63">
        <f>(tbl_raw_data[[#This Row],[Date Actioned]])-(tbl_raw_data[[#This Row],[Date Tagged]])</f>
        <v>8.1134259235113859E-3</v>
      </c>
      <c r="J5986" s="66">
        <f>HOUR(tbl_raw_data[[#This Row],[time_taken]])*60+MINUTE(tbl_raw_data[[#This Row],[time_taken]])+SECOND(tbl_raw_data[[#This Row],[time_taken]])/60</f>
        <v>11.683333333333334</v>
      </c>
      <c r="K5986" s="68">
        <f>DATE(YEAR(tbl_raw_data[[#This Row],[Date Actioned]]),MONTH(tbl_raw_data[[#This Row],[Date Actioned]]),DAY(tbl_raw_data[[#This Row],[Date Actioned]]))</f>
        <v>45168</v>
      </c>
      <c r="L5986" s="65" t="str">
        <f>UPPER(TEXT(tbl_raw_data[[#This Row],[updated_date]],"MMMM"))</f>
        <v>AUGUST</v>
      </c>
      <c r="M5986" s="65" t="str">
        <f>"WEEK "&amp;IF(ROUNDUP(DAY(tbl_raw_data[[#This Row],[updated_date]])/7,0)=5,4,ROUNDUP(DAY(tbl_raw_data[[#This Row],[updated_date]])/7,0))</f>
        <v>WEEK 4</v>
      </c>
      <c r="N5986" s="71" t="str">
        <f>UPPER(VLOOKUP(tbl_raw_data[[#This Row],[Analyst]],settings!$A$1:$B$15,2,0))</f>
        <v>ROHAN</v>
      </c>
      <c r="O5986" s="71" t="str">
        <f>TRIM(UPPER(tbl_raw_data[[#This Row],[Outcome]]))</f>
        <v>APPROVE</v>
      </c>
      <c r="P5986" s="71" t="str">
        <f>TRIM(UPPER(tbl_raw_data[[#This Row],[Queue Name]]))</f>
        <v>CONSUMER POST BUREAU</v>
      </c>
      <c r="Q5986" s="71" t="str">
        <f>IF(tbl_raw_data[[#This Row],[time_taken_in_min]]&lt;=settings!$D$2,"SLA_MET","SLA_NOT_MET")</f>
        <v>SLA_MET</v>
      </c>
    </row>
    <row r="5987" spans="1:17" hidden="1" x14ac:dyDescent="0.3">
      <c r="A5987" s="45" t="s">
        <v>6950</v>
      </c>
      <c r="B5987" s="36">
        <v>45168.856377314813</v>
      </c>
      <c r="C5987" s="43">
        <v>45168.864479166667</v>
      </c>
      <c r="D5987" s="15" t="s">
        <v>10</v>
      </c>
      <c r="E5987" s="6" t="s">
        <v>11</v>
      </c>
      <c r="F5987" s="15" t="s">
        <v>17</v>
      </c>
      <c r="G5987" s="9" t="s">
        <v>15</v>
      </c>
      <c r="H5987" s="84" t="str">
        <f t="shared" si="93"/>
        <v>Reason Unknown</v>
      </c>
      <c r="I5987" s="63">
        <f>(tbl_raw_data[[#This Row],[Date Actioned]])-(tbl_raw_data[[#This Row],[Date Tagged]])</f>
        <v>8.1018518540076911E-3</v>
      </c>
      <c r="J5987" s="66">
        <f>HOUR(tbl_raw_data[[#This Row],[time_taken]])*60+MINUTE(tbl_raw_data[[#This Row],[time_taken]])+SECOND(tbl_raw_data[[#This Row],[time_taken]])/60</f>
        <v>11.666666666666666</v>
      </c>
      <c r="K5987" s="68">
        <f>DATE(YEAR(tbl_raw_data[[#This Row],[Date Actioned]]),MONTH(tbl_raw_data[[#This Row],[Date Actioned]]),DAY(tbl_raw_data[[#This Row],[Date Actioned]]))</f>
        <v>45168</v>
      </c>
      <c r="L5987" s="65" t="str">
        <f>UPPER(TEXT(tbl_raw_data[[#This Row],[updated_date]],"MMMM"))</f>
        <v>AUGUST</v>
      </c>
      <c r="M5987" s="65" t="str">
        <f>"WEEK "&amp;IF(ROUNDUP(DAY(tbl_raw_data[[#This Row],[updated_date]])/7,0)=5,4,ROUNDUP(DAY(tbl_raw_data[[#This Row],[updated_date]])/7,0))</f>
        <v>WEEK 4</v>
      </c>
      <c r="N5987" s="71" t="str">
        <f>UPPER(VLOOKUP(tbl_raw_data[[#This Row],[Analyst]],settings!$A$1:$B$15,2,0))</f>
        <v>MERCEDES</v>
      </c>
      <c r="O5987" s="71" t="str">
        <f>TRIM(UPPER(tbl_raw_data[[#This Row],[Outcome]]))</f>
        <v>APPROVE</v>
      </c>
      <c r="P5987" s="71" t="str">
        <f>TRIM(UPPER(tbl_raw_data[[#This Row],[Queue Name]]))</f>
        <v>CONSUMER EXISTING</v>
      </c>
      <c r="Q5987" s="71" t="str">
        <f>IF(tbl_raw_data[[#This Row],[time_taken_in_min]]&lt;=settings!$D$2,"SLA_MET","SLA_NOT_MET")</f>
        <v>SLA_MET</v>
      </c>
    </row>
    <row r="5988" spans="1:17" hidden="1" x14ac:dyDescent="0.3">
      <c r="A5988" s="45" t="s">
        <v>6951</v>
      </c>
      <c r="B5988" s="36">
        <v>45168.534884259258</v>
      </c>
      <c r="C5988" s="43">
        <v>45168.542905092596</v>
      </c>
      <c r="D5988" s="15" t="s">
        <v>10</v>
      </c>
      <c r="E5988" s="6" t="s">
        <v>8</v>
      </c>
      <c r="F5988" s="15" t="s">
        <v>22</v>
      </c>
      <c r="G5988" s="9"/>
      <c r="H5988" s="84" t="str">
        <f t="shared" si="93"/>
        <v>Reason Unknown</v>
      </c>
      <c r="I5988" s="63">
        <f>(tbl_raw_data[[#This Row],[Date Actioned]])-(tbl_raw_data[[#This Row],[Date Tagged]])</f>
        <v>8.0208333383779973E-3</v>
      </c>
      <c r="J5988" s="66">
        <f>HOUR(tbl_raw_data[[#This Row],[time_taken]])*60+MINUTE(tbl_raw_data[[#This Row],[time_taken]])+SECOND(tbl_raw_data[[#This Row],[time_taken]])/60</f>
        <v>11.55</v>
      </c>
      <c r="K5988" s="68">
        <f>DATE(YEAR(tbl_raw_data[[#This Row],[Date Actioned]]),MONTH(tbl_raw_data[[#This Row],[Date Actioned]]),DAY(tbl_raw_data[[#This Row],[Date Actioned]]))</f>
        <v>45168</v>
      </c>
      <c r="L5988" s="65" t="str">
        <f>UPPER(TEXT(tbl_raw_data[[#This Row],[updated_date]],"MMMM"))</f>
        <v>AUGUST</v>
      </c>
      <c r="M5988" s="65" t="str">
        <f>"WEEK "&amp;IF(ROUNDUP(DAY(tbl_raw_data[[#This Row],[updated_date]])/7,0)=5,4,ROUNDUP(DAY(tbl_raw_data[[#This Row],[updated_date]])/7,0))</f>
        <v>WEEK 4</v>
      </c>
      <c r="N5988" s="71" t="str">
        <f>UPPER(VLOOKUP(tbl_raw_data[[#This Row],[Analyst]],settings!$A$1:$B$15,2,0))</f>
        <v>ROHAN</v>
      </c>
      <c r="O5988" s="71" t="str">
        <f>TRIM(UPPER(tbl_raw_data[[#This Row],[Outcome]]))</f>
        <v>APPROVE</v>
      </c>
      <c r="P5988" s="71" t="str">
        <f>TRIM(UPPER(tbl_raw_data[[#This Row],[Queue Name]]))</f>
        <v>CONSUMER POST BUREAU</v>
      </c>
      <c r="Q5988" s="71" t="str">
        <f>IF(tbl_raw_data[[#This Row],[time_taken_in_min]]&lt;=settings!$D$2,"SLA_MET","SLA_NOT_MET")</f>
        <v>SLA_MET</v>
      </c>
    </row>
    <row r="5989" spans="1:17" hidden="1" x14ac:dyDescent="0.3">
      <c r="A5989" s="45" t="s">
        <v>6952</v>
      </c>
      <c r="B5989" s="36">
        <v>45168.717361111114</v>
      </c>
      <c r="C5989" s="43">
        <v>45168.725243055553</v>
      </c>
      <c r="D5989" s="15" t="s">
        <v>10</v>
      </c>
      <c r="E5989" s="6" t="s">
        <v>11</v>
      </c>
      <c r="F5989" s="15" t="s">
        <v>12</v>
      </c>
      <c r="G5989" s="9" t="s">
        <v>15</v>
      </c>
      <c r="H5989" s="84" t="str">
        <f t="shared" si="93"/>
        <v>Reason Unknown</v>
      </c>
      <c r="I5989" s="63">
        <f>(tbl_raw_data[[#This Row],[Date Actioned]])-(tbl_raw_data[[#This Row],[Date Tagged]])</f>
        <v>7.8819444388500415E-3</v>
      </c>
      <c r="J5989" s="66">
        <f>HOUR(tbl_raw_data[[#This Row],[time_taken]])*60+MINUTE(tbl_raw_data[[#This Row],[time_taken]])+SECOND(tbl_raw_data[[#This Row],[time_taken]])/60</f>
        <v>11.35</v>
      </c>
      <c r="K5989" s="68">
        <f>DATE(YEAR(tbl_raw_data[[#This Row],[Date Actioned]]),MONTH(tbl_raw_data[[#This Row],[Date Actioned]]),DAY(tbl_raw_data[[#This Row],[Date Actioned]]))</f>
        <v>45168</v>
      </c>
      <c r="L5989" s="65" t="str">
        <f>UPPER(TEXT(tbl_raw_data[[#This Row],[updated_date]],"MMMM"))</f>
        <v>AUGUST</v>
      </c>
      <c r="M5989" s="65" t="str">
        <f>"WEEK "&amp;IF(ROUNDUP(DAY(tbl_raw_data[[#This Row],[updated_date]])/7,0)=5,4,ROUNDUP(DAY(tbl_raw_data[[#This Row],[updated_date]])/7,0))</f>
        <v>WEEK 4</v>
      </c>
      <c r="N5989" s="71" t="str">
        <f>UPPER(VLOOKUP(tbl_raw_data[[#This Row],[Analyst]],settings!$A$1:$B$15,2,0))</f>
        <v>NITESH</v>
      </c>
      <c r="O5989" s="71" t="str">
        <f>TRIM(UPPER(tbl_raw_data[[#This Row],[Outcome]]))</f>
        <v>APPROVE</v>
      </c>
      <c r="P5989" s="71" t="str">
        <f>TRIM(UPPER(tbl_raw_data[[#This Row],[Queue Name]]))</f>
        <v>CONSUMER EXISTING</v>
      </c>
      <c r="Q5989" s="71" t="str">
        <f>IF(tbl_raw_data[[#This Row],[time_taken_in_min]]&lt;=settings!$D$2,"SLA_MET","SLA_NOT_MET")</f>
        <v>SLA_MET</v>
      </c>
    </row>
    <row r="5990" spans="1:17" hidden="1" x14ac:dyDescent="0.3">
      <c r="A5990" s="45" t="s">
        <v>6953</v>
      </c>
      <c r="B5990" s="36">
        <v>45168.747256944444</v>
      </c>
      <c r="C5990" s="43">
        <v>45168.75509259259</v>
      </c>
      <c r="D5990" s="15" t="s">
        <v>10</v>
      </c>
      <c r="E5990" s="6" t="s">
        <v>18</v>
      </c>
      <c r="F5990" s="15" t="s">
        <v>12</v>
      </c>
      <c r="G5990" s="9" t="s">
        <v>119</v>
      </c>
      <c r="H5990" s="84" t="str">
        <f t="shared" si="93"/>
        <v>Reason Unknown</v>
      </c>
      <c r="I5990" s="63">
        <f>(tbl_raw_data[[#This Row],[Date Actioned]])-(tbl_raw_data[[#This Row],[Date Tagged]])</f>
        <v>7.8356481462833472E-3</v>
      </c>
      <c r="J5990" s="66">
        <f>HOUR(tbl_raw_data[[#This Row],[time_taken]])*60+MINUTE(tbl_raw_data[[#This Row],[time_taken]])+SECOND(tbl_raw_data[[#This Row],[time_taken]])/60</f>
        <v>11.283333333333333</v>
      </c>
      <c r="K5990" s="68">
        <f>DATE(YEAR(tbl_raw_data[[#This Row],[Date Actioned]]),MONTH(tbl_raw_data[[#This Row],[Date Actioned]]),DAY(tbl_raw_data[[#This Row],[Date Actioned]]))</f>
        <v>45168</v>
      </c>
      <c r="L5990" s="65" t="str">
        <f>UPPER(TEXT(tbl_raw_data[[#This Row],[updated_date]],"MMMM"))</f>
        <v>AUGUST</v>
      </c>
      <c r="M5990" s="65" t="str">
        <f>"WEEK "&amp;IF(ROUNDUP(DAY(tbl_raw_data[[#This Row],[updated_date]])/7,0)=5,4,ROUNDUP(DAY(tbl_raw_data[[#This Row],[updated_date]])/7,0))</f>
        <v>WEEK 4</v>
      </c>
      <c r="N5990" s="71" t="str">
        <f>UPPER(VLOOKUP(tbl_raw_data[[#This Row],[Analyst]],settings!$A$1:$B$15,2,0))</f>
        <v>NITESH</v>
      </c>
      <c r="O5990" s="71" t="str">
        <f>TRIM(UPPER(tbl_raw_data[[#This Row],[Outcome]]))</f>
        <v>APPROVE</v>
      </c>
      <c r="P5990" s="71" t="str">
        <f>TRIM(UPPER(tbl_raw_data[[#This Row],[Queue Name]]))</f>
        <v>CONSUMER PRE BUREAU</v>
      </c>
      <c r="Q5990" s="71" t="str">
        <f>IF(tbl_raw_data[[#This Row],[time_taken_in_min]]&lt;=settings!$D$2,"SLA_MET","SLA_NOT_MET")</f>
        <v>SLA_MET</v>
      </c>
    </row>
    <row r="5991" spans="1:17" hidden="1" x14ac:dyDescent="0.3">
      <c r="A5991" s="45" t="s">
        <v>6954</v>
      </c>
      <c r="B5991" s="36">
        <v>45168.55263888889</v>
      </c>
      <c r="C5991" s="43">
        <v>45168.56045138889</v>
      </c>
      <c r="D5991" s="15" t="s">
        <v>10</v>
      </c>
      <c r="E5991" s="6" t="s">
        <v>8</v>
      </c>
      <c r="F5991" s="15" t="s">
        <v>19</v>
      </c>
      <c r="G5991" s="9" t="s">
        <v>15</v>
      </c>
      <c r="H5991" s="84" t="str">
        <f t="shared" si="93"/>
        <v>Reason Unknown</v>
      </c>
      <c r="I5991" s="63">
        <f>(tbl_raw_data[[#This Row],[Date Actioned]])-(tbl_raw_data[[#This Row],[Date Tagged]])</f>
        <v>7.8125E-3</v>
      </c>
      <c r="J5991" s="66">
        <f>HOUR(tbl_raw_data[[#This Row],[time_taken]])*60+MINUTE(tbl_raw_data[[#This Row],[time_taken]])+SECOND(tbl_raw_data[[#This Row],[time_taken]])/60</f>
        <v>11.25</v>
      </c>
      <c r="K5991" s="68">
        <f>DATE(YEAR(tbl_raw_data[[#This Row],[Date Actioned]]),MONTH(tbl_raw_data[[#This Row],[Date Actioned]]),DAY(tbl_raw_data[[#This Row],[Date Actioned]]))</f>
        <v>45168</v>
      </c>
      <c r="L5991" s="65" t="str">
        <f>UPPER(TEXT(tbl_raw_data[[#This Row],[updated_date]],"MMMM"))</f>
        <v>AUGUST</v>
      </c>
      <c r="M5991" s="65" t="str">
        <f>"WEEK "&amp;IF(ROUNDUP(DAY(tbl_raw_data[[#This Row],[updated_date]])/7,0)=5,4,ROUNDUP(DAY(tbl_raw_data[[#This Row],[updated_date]])/7,0))</f>
        <v>WEEK 4</v>
      </c>
      <c r="N5991" s="71" t="str">
        <f>UPPER(VLOOKUP(tbl_raw_data[[#This Row],[Analyst]],settings!$A$1:$B$15,2,0))</f>
        <v>NAVED</v>
      </c>
      <c r="O5991" s="71" t="str">
        <f>TRIM(UPPER(tbl_raw_data[[#This Row],[Outcome]]))</f>
        <v>APPROVE</v>
      </c>
      <c r="P5991" s="71" t="str">
        <f>TRIM(UPPER(tbl_raw_data[[#This Row],[Queue Name]]))</f>
        <v>CONSUMER POST BUREAU</v>
      </c>
      <c r="Q5991" s="71" t="str">
        <f>IF(tbl_raw_data[[#This Row],[time_taken_in_min]]&lt;=settings!$D$2,"SLA_MET","SLA_NOT_MET")</f>
        <v>SLA_MET</v>
      </c>
    </row>
    <row r="5992" spans="1:17" hidden="1" x14ac:dyDescent="0.3">
      <c r="A5992" s="45" t="s">
        <v>6955</v>
      </c>
      <c r="B5992" s="36">
        <v>45168.629791666666</v>
      </c>
      <c r="C5992" s="43">
        <v>45168.637557870374</v>
      </c>
      <c r="D5992" s="15" t="s">
        <v>10</v>
      </c>
      <c r="E5992" s="6" t="s">
        <v>18</v>
      </c>
      <c r="F5992" s="15" t="s">
        <v>19</v>
      </c>
      <c r="G5992" s="9" t="s">
        <v>122</v>
      </c>
      <c r="H5992" s="84" t="str">
        <f t="shared" si="93"/>
        <v>Reason Unknown</v>
      </c>
      <c r="I5992" s="63">
        <f>(tbl_raw_data[[#This Row],[Date Actioned]])-(tbl_raw_data[[#This Row],[Date Tagged]])</f>
        <v>7.7662037074333057E-3</v>
      </c>
      <c r="J5992" s="66">
        <f>HOUR(tbl_raw_data[[#This Row],[time_taken]])*60+MINUTE(tbl_raw_data[[#This Row],[time_taken]])+SECOND(tbl_raw_data[[#This Row],[time_taken]])/60</f>
        <v>11.183333333333334</v>
      </c>
      <c r="K5992" s="68">
        <f>DATE(YEAR(tbl_raw_data[[#This Row],[Date Actioned]]),MONTH(tbl_raw_data[[#This Row],[Date Actioned]]),DAY(tbl_raw_data[[#This Row],[Date Actioned]]))</f>
        <v>45168</v>
      </c>
      <c r="L5992" s="65" t="str">
        <f>UPPER(TEXT(tbl_raw_data[[#This Row],[updated_date]],"MMMM"))</f>
        <v>AUGUST</v>
      </c>
      <c r="M5992" s="65" t="str">
        <f>"WEEK "&amp;IF(ROUNDUP(DAY(tbl_raw_data[[#This Row],[updated_date]])/7,0)=5,4,ROUNDUP(DAY(tbl_raw_data[[#This Row],[updated_date]])/7,0))</f>
        <v>WEEK 4</v>
      </c>
      <c r="N5992" s="71" t="str">
        <f>UPPER(VLOOKUP(tbl_raw_data[[#This Row],[Analyst]],settings!$A$1:$B$15,2,0))</f>
        <v>NAVED</v>
      </c>
      <c r="O5992" s="71" t="str">
        <f>TRIM(UPPER(tbl_raw_data[[#This Row],[Outcome]]))</f>
        <v>APPROVE</v>
      </c>
      <c r="P5992" s="71" t="str">
        <f>TRIM(UPPER(tbl_raw_data[[#This Row],[Queue Name]]))</f>
        <v>CONSUMER PRE BUREAU</v>
      </c>
      <c r="Q5992" s="71" t="str">
        <f>IF(tbl_raw_data[[#This Row],[time_taken_in_min]]&lt;=settings!$D$2,"SLA_MET","SLA_NOT_MET")</f>
        <v>SLA_MET</v>
      </c>
    </row>
    <row r="5993" spans="1:17" hidden="1" x14ac:dyDescent="0.3">
      <c r="A5993" s="45" t="s">
        <v>6956</v>
      </c>
      <c r="B5993" s="36">
        <v>45168.66333333333</v>
      </c>
      <c r="C5993" s="43">
        <v>45168.671064814815</v>
      </c>
      <c r="D5993" s="15" t="s">
        <v>10</v>
      </c>
      <c r="E5993" s="6" t="s">
        <v>18</v>
      </c>
      <c r="F5993" s="15" t="s">
        <v>22</v>
      </c>
      <c r="G5993" s="9"/>
      <c r="H5993" s="84" t="str">
        <f t="shared" si="93"/>
        <v>Reason Unknown</v>
      </c>
      <c r="I5993" s="63">
        <f>(tbl_raw_data[[#This Row],[Date Actioned]])-(tbl_raw_data[[#This Row],[Date Tagged]])</f>
        <v>7.7314814843703061E-3</v>
      </c>
      <c r="J5993" s="66">
        <f>HOUR(tbl_raw_data[[#This Row],[time_taken]])*60+MINUTE(tbl_raw_data[[#This Row],[time_taken]])+SECOND(tbl_raw_data[[#This Row],[time_taken]])/60</f>
        <v>11.133333333333333</v>
      </c>
      <c r="K5993" s="68">
        <f>DATE(YEAR(tbl_raw_data[[#This Row],[Date Actioned]]),MONTH(tbl_raw_data[[#This Row],[Date Actioned]]),DAY(tbl_raw_data[[#This Row],[Date Actioned]]))</f>
        <v>45168</v>
      </c>
      <c r="L5993" s="65" t="str">
        <f>UPPER(TEXT(tbl_raw_data[[#This Row],[updated_date]],"MMMM"))</f>
        <v>AUGUST</v>
      </c>
      <c r="M5993" s="65" t="str">
        <f>"WEEK "&amp;IF(ROUNDUP(DAY(tbl_raw_data[[#This Row],[updated_date]])/7,0)=5,4,ROUNDUP(DAY(tbl_raw_data[[#This Row],[updated_date]])/7,0))</f>
        <v>WEEK 4</v>
      </c>
      <c r="N5993" s="71" t="str">
        <f>UPPER(VLOOKUP(tbl_raw_data[[#This Row],[Analyst]],settings!$A$1:$B$15,2,0))</f>
        <v>ROHAN</v>
      </c>
      <c r="O5993" s="71" t="str">
        <f>TRIM(UPPER(tbl_raw_data[[#This Row],[Outcome]]))</f>
        <v>APPROVE</v>
      </c>
      <c r="P5993" s="71" t="str">
        <f>TRIM(UPPER(tbl_raw_data[[#This Row],[Queue Name]]))</f>
        <v>CONSUMER PRE BUREAU</v>
      </c>
      <c r="Q5993" s="71" t="str">
        <f>IF(tbl_raw_data[[#This Row],[time_taken_in_min]]&lt;=settings!$D$2,"SLA_MET","SLA_NOT_MET")</f>
        <v>SLA_MET</v>
      </c>
    </row>
    <row r="5994" spans="1:17" hidden="1" x14ac:dyDescent="0.3">
      <c r="A5994" s="45" t="s">
        <v>6957</v>
      </c>
      <c r="B5994" s="36">
        <v>45168.604525462964</v>
      </c>
      <c r="C5994" s="43">
        <v>45168.612245370372</v>
      </c>
      <c r="D5994" s="15" t="s">
        <v>10</v>
      </c>
      <c r="E5994" s="6" t="s">
        <v>8</v>
      </c>
      <c r="F5994" s="15" t="s">
        <v>206</v>
      </c>
      <c r="G5994" s="9"/>
      <c r="H5994" s="84" t="str">
        <f t="shared" si="93"/>
        <v>Reason Unknown</v>
      </c>
      <c r="I5994" s="63">
        <f>(tbl_raw_data[[#This Row],[Date Actioned]])-(tbl_raw_data[[#This Row],[Date Tagged]])</f>
        <v>7.7199074075906537E-3</v>
      </c>
      <c r="J5994" s="66">
        <f>HOUR(tbl_raw_data[[#This Row],[time_taken]])*60+MINUTE(tbl_raw_data[[#This Row],[time_taken]])+SECOND(tbl_raw_data[[#This Row],[time_taken]])/60</f>
        <v>11.116666666666667</v>
      </c>
      <c r="K5994" s="68">
        <f>DATE(YEAR(tbl_raw_data[[#This Row],[Date Actioned]]),MONTH(tbl_raw_data[[#This Row],[Date Actioned]]),DAY(tbl_raw_data[[#This Row],[Date Actioned]]))</f>
        <v>45168</v>
      </c>
      <c r="L5994" s="65" t="str">
        <f>UPPER(TEXT(tbl_raw_data[[#This Row],[updated_date]],"MMMM"))</f>
        <v>AUGUST</v>
      </c>
      <c r="M5994" s="65" t="str">
        <f>"WEEK "&amp;IF(ROUNDUP(DAY(tbl_raw_data[[#This Row],[updated_date]])/7,0)=5,4,ROUNDUP(DAY(tbl_raw_data[[#This Row],[updated_date]])/7,0))</f>
        <v>WEEK 4</v>
      </c>
      <c r="N5994" s="71" t="str">
        <f>UPPER(VLOOKUP(tbl_raw_data[[#This Row],[Analyst]],settings!$A$1:$B$15,2,0))</f>
        <v>HARDIK</v>
      </c>
      <c r="O5994" s="71" t="str">
        <f>TRIM(UPPER(tbl_raw_data[[#This Row],[Outcome]]))</f>
        <v>APPROVE</v>
      </c>
      <c r="P5994" s="71" t="str">
        <f>TRIM(UPPER(tbl_raw_data[[#This Row],[Queue Name]]))</f>
        <v>CONSUMER POST BUREAU</v>
      </c>
      <c r="Q5994" s="71" t="str">
        <f>IF(tbl_raw_data[[#This Row],[time_taken_in_min]]&lt;=settings!$D$2,"SLA_MET","SLA_NOT_MET")</f>
        <v>SLA_MET</v>
      </c>
    </row>
    <row r="5995" spans="1:17" hidden="1" x14ac:dyDescent="0.3">
      <c r="A5995" s="45" t="s">
        <v>6958</v>
      </c>
      <c r="B5995" s="36">
        <v>45168.472604166665</v>
      </c>
      <c r="C5995" s="43">
        <v>45168.480243055557</v>
      </c>
      <c r="D5995" s="15" t="s">
        <v>10</v>
      </c>
      <c r="E5995" s="6" t="s">
        <v>8</v>
      </c>
      <c r="F5995" s="15" t="s">
        <v>206</v>
      </c>
      <c r="G5995" s="9"/>
      <c r="H5995" s="84" t="str">
        <f t="shared" si="93"/>
        <v>Reason Unknown</v>
      </c>
      <c r="I5995" s="63">
        <f>(tbl_raw_data[[#This Row],[Date Actioned]])-(tbl_raw_data[[#This Row],[Date Tagged]])</f>
        <v>7.6388888919609599E-3</v>
      </c>
      <c r="J5995" s="66">
        <f>HOUR(tbl_raw_data[[#This Row],[time_taken]])*60+MINUTE(tbl_raw_data[[#This Row],[time_taken]])+SECOND(tbl_raw_data[[#This Row],[time_taken]])/60</f>
        <v>11</v>
      </c>
      <c r="K5995" s="68">
        <f>DATE(YEAR(tbl_raw_data[[#This Row],[Date Actioned]]),MONTH(tbl_raw_data[[#This Row],[Date Actioned]]),DAY(tbl_raw_data[[#This Row],[Date Actioned]]))</f>
        <v>45168</v>
      </c>
      <c r="L5995" s="65" t="str">
        <f>UPPER(TEXT(tbl_raw_data[[#This Row],[updated_date]],"MMMM"))</f>
        <v>AUGUST</v>
      </c>
      <c r="M5995" s="65" t="str">
        <f>"WEEK "&amp;IF(ROUNDUP(DAY(tbl_raw_data[[#This Row],[updated_date]])/7,0)=5,4,ROUNDUP(DAY(tbl_raw_data[[#This Row],[updated_date]])/7,0))</f>
        <v>WEEK 4</v>
      </c>
      <c r="N5995" s="71" t="str">
        <f>UPPER(VLOOKUP(tbl_raw_data[[#This Row],[Analyst]],settings!$A$1:$B$15,2,0))</f>
        <v>HARDIK</v>
      </c>
      <c r="O5995" s="71" t="str">
        <f>TRIM(UPPER(tbl_raw_data[[#This Row],[Outcome]]))</f>
        <v>APPROVE</v>
      </c>
      <c r="P5995" s="71" t="str">
        <f>TRIM(UPPER(tbl_raw_data[[#This Row],[Queue Name]]))</f>
        <v>CONSUMER POST BUREAU</v>
      </c>
      <c r="Q5995" s="71" t="str">
        <f>IF(tbl_raw_data[[#This Row],[time_taken_in_min]]&lt;=settings!$D$2,"SLA_MET","SLA_NOT_MET")</f>
        <v>SLA_MET</v>
      </c>
    </row>
    <row r="5996" spans="1:17" hidden="1" x14ac:dyDescent="0.3">
      <c r="A5996" s="45" t="s">
        <v>6959</v>
      </c>
      <c r="B5996" s="36">
        <v>45168.5937037037</v>
      </c>
      <c r="C5996" s="43">
        <v>45168.601319444446</v>
      </c>
      <c r="D5996" s="15" t="s">
        <v>15</v>
      </c>
      <c r="E5996" s="6" t="s">
        <v>11</v>
      </c>
      <c r="F5996" s="15" t="s">
        <v>14</v>
      </c>
      <c r="G5996" s="9"/>
      <c r="H5996" s="84" t="str">
        <f t="shared" si="93"/>
        <v>Reason Unknown</v>
      </c>
      <c r="I5996" s="63">
        <f>(tbl_raw_data[[#This Row],[Date Actioned]])-(tbl_raw_data[[#This Row],[Date Tagged]])</f>
        <v>7.6157407456776127E-3</v>
      </c>
      <c r="J5996" s="66">
        <f>HOUR(tbl_raw_data[[#This Row],[time_taken]])*60+MINUTE(tbl_raw_data[[#This Row],[time_taken]])+SECOND(tbl_raw_data[[#This Row],[time_taken]])/60</f>
        <v>10.966666666666667</v>
      </c>
      <c r="K5996" s="68">
        <f>DATE(YEAR(tbl_raw_data[[#This Row],[Date Actioned]]),MONTH(tbl_raw_data[[#This Row],[Date Actioned]]),DAY(tbl_raw_data[[#This Row],[Date Actioned]]))</f>
        <v>45168</v>
      </c>
      <c r="L5996" s="65" t="str">
        <f>UPPER(TEXT(tbl_raw_data[[#This Row],[updated_date]],"MMMM"))</f>
        <v>AUGUST</v>
      </c>
      <c r="M5996" s="65" t="str">
        <f>"WEEK "&amp;IF(ROUNDUP(DAY(tbl_raw_data[[#This Row],[updated_date]])/7,0)=5,4,ROUNDUP(DAY(tbl_raw_data[[#This Row],[updated_date]])/7,0))</f>
        <v>WEEK 4</v>
      </c>
      <c r="N5996" s="71" t="str">
        <f>UPPER(VLOOKUP(tbl_raw_data[[#This Row],[Analyst]],settings!$A$1:$B$15,2,0))</f>
        <v>CAMROON</v>
      </c>
      <c r="O5996" s="71" t="str">
        <f>TRIM(UPPER(tbl_raw_data[[#This Row],[Outcome]]))</f>
        <v>APPROVE</v>
      </c>
      <c r="P5996" s="71" t="str">
        <f>TRIM(UPPER(tbl_raw_data[[#This Row],[Queue Name]]))</f>
        <v>CONSUMER EXISTING</v>
      </c>
      <c r="Q5996" s="71" t="str">
        <f>IF(tbl_raw_data[[#This Row],[time_taken_in_min]]&lt;=settings!$D$2,"SLA_MET","SLA_NOT_MET")</f>
        <v>SLA_MET</v>
      </c>
    </row>
    <row r="5997" spans="1:17" hidden="1" x14ac:dyDescent="0.3">
      <c r="A5997" s="45" t="s">
        <v>6960</v>
      </c>
      <c r="B5997" s="36">
        <v>45168.411053240743</v>
      </c>
      <c r="C5997" s="43">
        <v>45168.418668981481</v>
      </c>
      <c r="D5997" s="15" t="s">
        <v>15</v>
      </c>
      <c r="E5997" s="6" t="s">
        <v>11</v>
      </c>
      <c r="F5997" s="15" t="s">
        <v>114</v>
      </c>
      <c r="G5997" s="9"/>
      <c r="H5997" s="84" t="str">
        <f t="shared" si="93"/>
        <v>Reason Unknown</v>
      </c>
      <c r="I5997" s="63">
        <f>(tbl_raw_data[[#This Row],[Date Actioned]])-(tbl_raw_data[[#This Row],[Date Tagged]])</f>
        <v>7.6157407384016551E-3</v>
      </c>
      <c r="J5997" s="66">
        <f>HOUR(tbl_raw_data[[#This Row],[time_taken]])*60+MINUTE(tbl_raw_data[[#This Row],[time_taken]])+SECOND(tbl_raw_data[[#This Row],[time_taken]])/60</f>
        <v>10.966666666666667</v>
      </c>
      <c r="K5997" s="68">
        <f>DATE(YEAR(tbl_raw_data[[#This Row],[Date Actioned]]),MONTH(tbl_raw_data[[#This Row],[Date Actioned]]),DAY(tbl_raw_data[[#This Row],[Date Actioned]]))</f>
        <v>45168</v>
      </c>
      <c r="L5997" s="65" t="str">
        <f>UPPER(TEXT(tbl_raw_data[[#This Row],[updated_date]],"MMMM"))</f>
        <v>AUGUST</v>
      </c>
      <c r="M5997" s="65" t="str">
        <f>"WEEK "&amp;IF(ROUNDUP(DAY(tbl_raw_data[[#This Row],[updated_date]])/7,0)=5,4,ROUNDUP(DAY(tbl_raw_data[[#This Row],[updated_date]])/7,0))</f>
        <v>WEEK 4</v>
      </c>
      <c r="N5997" s="71" t="str">
        <f>UPPER(VLOOKUP(tbl_raw_data[[#This Row],[Analyst]],settings!$A$1:$B$15,2,0))</f>
        <v>FARDIN</v>
      </c>
      <c r="O5997" s="71" t="str">
        <f>TRIM(UPPER(tbl_raw_data[[#This Row],[Outcome]]))</f>
        <v>APPROVE</v>
      </c>
      <c r="P5997" s="71" t="str">
        <f>TRIM(UPPER(tbl_raw_data[[#This Row],[Queue Name]]))</f>
        <v>CONSUMER EXISTING</v>
      </c>
      <c r="Q5997" s="71" t="str">
        <f>IF(tbl_raw_data[[#This Row],[time_taken_in_min]]&lt;=settings!$D$2,"SLA_MET","SLA_NOT_MET")</f>
        <v>SLA_MET</v>
      </c>
    </row>
    <row r="5998" spans="1:17" hidden="1" x14ac:dyDescent="0.3">
      <c r="A5998" s="45" t="s">
        <v>6961</v>
      </c>
      <c r="B5998" s="36">
        <v>45168.82199074074</v>
      </c>
      <c r="C5998" s="43">
        <v>45168.829571759263</v>
      </c>
      <c r="D5998" s="15" t="s">
        <v>10</v>
      </c>
      <c r="E5998" s="6" t="s">
        <v>8</v>
      </c>
      <c r="F5998" s="15" t="s">
        <v>24</v>
      </c>
      <c r="G5998" s="9" t="s">
        <v>15</v>
      </c>
      <c r="H5998" s="84" t="str">
        <f t="shared" si="93"/>
        <v>Reason Unknown</v>
      </c>
      <c r="I5998" s="63">
        <f>(tbl_raw_data[[#This Row],[Date Actioned]])-(tbl_raw_data[[#This Row],[Date Tagged]])</f>
        <v>7.5810185226146132E-3</v>
      </c>
      <c r="J5998" s="66">
        <f>HOUR(tbl_raw_data[[#This Row],[time_taken]])*60+MINUTE(tbl_raw_data[[#This Row],[time_taken]])+SECOND(tbl_raw_data[[#This Row],[time_taken]])/60</f>
        <v>10.916666666666666</v>
      </c>
      <c r="K5998" s="68">
        <f>DATE(YEAR(tbl_raw_data[[#This Row],[Date Actioned]]),MONTH(tbl_raw_data[[#This Row],[Date Actioned]]),DAY(tbl_raw_data[[#This Row],[Date Actioned]]))</f>
        <v>45168</v>
      </c>
      <c r="L5998" s="65" t="str">
        <f>UPPER(TEXT(tbl_raw_data[[#This Row],[updated_date]],"MMMM"))</f>
        <v>AUGUST</v>
      </c>
      <c r="M5998" s="65" t="str">
        <f>"WEEK "&amp;IF(ROUNDUP(DAY(tbl_raw_data[[#This Row],[updated_date]])/7,0)=5,4,ROUNDUP(DAY(tbl_raw_data[[#This Row],[updated_date]])/7,0))</f>
        <v>WEEK 4</v>
      </c>
      <c r="N5998" s="71" t="str">
        <f>UPPER(VLOOKUP(tbl_raw_data[[#This Row],[Analyst]],settings!$A$1:$B$15,2,0))</f>
        <v>SAM</v>
      </c>
      <c r="O5998" s="71" t="str">
        <f>TRIM(UPPER(tbl_raw_data[[#This Row],[Outcome]]))</f>
        <v>APPROVE</v>
      </c>
      <c r="P5998" s="71" t="str">
        <f>TRIM(UPPER(tbl_raw_data[[#This Row],[Queue Name]]))</f>
        <v>CONSUMER POST BUREAU</v>
      </c>
      <c r="Q5998" s="71" t="str">
        <f>IF(tbl_raw_data[[#This Row],[time_taken_in_min]]&lt;=settings!$D$2,"SLA_MET","SLA_NOT_MET")</f>
        <v>SLA_MET</v>
      </c>
    </row>
    <row r="5999" spans="1:17" hidden="1" x14ac:dyDescent="0.3">
      <c r="A5999" s="45" t="s">
        <v>6962</v>
      </c>
      <c r="B5999" s="36">
        <v>45168.550312500003</v>
      </c>
      <c r="C5999" s="43">
        <v>45168.557847222219</v>
      </c>
      <c r="D5999" s="15" t="s">
        <v>10</v>
      </c>
      <c r="E5999" s="6" t="s">
        <v>18</v>
      </c>
      <c r="F5999" s="15" t="s">
        <v>207</v>
      </c>
      <c r="G5999" s="9" t="s">
        <v>16</v>
      </c>
      <c r="H5999" s="84" t="str">
        <f t="shared" si="93"/>
        <v>Reason Unknown</v>
      </c>
      <c r="I5999" s="63">
        <f>(tbl_raw_data[[#This Row],[Date Actioned]])-(tbl_raw_data[[#This Row],[Date Tagged]])</f>
        <v>7.5347222154960036E-3</v>
      </c>
      <c r="J5999" s="66">
        <f>HOUR(tbl_raw_data[[#This Row],[time_taken]])*60+MINUTE(tbl_raw_data[[#This Row],[time_taken]])+SECOND(tbl_raw_data[[#This Row],[time_taken]])/60</f>
        <v>10.85</v>
      </c>
      <c r="K5999" s="68">
        <f>DATE(YEAR(tbl_raw_data[[#This Row],[Date Actioned]]),MONTH(tbl_raw_data[[#This Row],[Date Actioned]]),DAY(tbl_raw_data[[#This Row],[Date Actioned]]))</f>
        <v>45168</v>
      </c>
      <c r="L5999" s="65" t="str">
        <f>UPPER(TEXT(tbl_raw_data[[#This Row],[updated_date]],"MMMM"))</f>
        <v>AUGUST</v>
      </c>
      <c r="M5999" s="65" t="str">
        <f>"WEEK "&amp;IF(ROUNDUP(DAY(tbl_raw_data[[#This Row],[updated_date]])/7,0)=5,4,ROUNDUP(DAY(tbl_raw_data[[#This Row],[updated_date]])/7,0))</f>
        <v>WEEK 4</v>
      </c>
      <c r="N5999" s="71" t="str">
        <f>UPPER(VLOOKUP(tbl_raw_data[[#This Row],[Analyst]],settings!$A$1:$B$15,2,0))</f>
        <v>RAJ</v>
      </c>
      <c r="O5999" s="71" t="str">
        <f>TRIM(UPPER(tbl_raw_data[[#This Row],[Outcome]]))</f>
        <v>APPROVE</v>
      </c>
      <c r="P5999" s="71" t="str">
        <f>TRIM(UPPER(tbl_raw_data[[#This Row],[Queue Name]]))</f>
        <v>CONSUMER PRE BUREAU</v>
      </c>
      <c r="Q5999" s="71" t="str">
        <f>IF(tbl_raw_data[[#This Row],[time_taken_in_min]]&lt;=settings!$D$2,"SLA_MET","SLA_NOT_MET")</f>
        <v>SLA_MET</v>
      </c>
    </row>
    <row r="6000" spans="1:17" hidden="1" x14ac:dyDescent="0.3">
      <c r="A6000" s="45" t="s">
        <v>6963</v>
      </c>
      <c r="B6000" s="36">
        <v>45168.762002314812</v>
      </c>
      <c r="C6000" s="43">
        <v>45168.769479166665</v>
      </c>
      <c r="D6000" s="15" t="s">
        <v>15</v>
      </c>
      <c r="E6000" s="6" t="s">
        <v>11</v>
      </c>
      <c r="F6000" s="15" t="s">
        <v>24</v>
      </c>
      <c r="G6000" s="9"/>
      <c r="H6000" s="84" t="str">
        <f t="shared" si="93"/>
        <v>Reason Unknown</v>
      </c>
      <c r="I6000" s="63">
        <f>(tbl_raw_data[[#This Row],[Date Actioned]])-(tbl_raw_data[[#This Row],[Date Tagged]])</f>
        <v>7.4768518534256145E-3</v>
      </c>
      <c r="J6000" s="66">
        <f>HOUR(tbl_raw_data[[#This Row],[time_taken]])*60+MINUTE(tbl_raw_data[[#This Row],[time_taken]])+SECOND(tbl_raw_data[[#This Row],[time_taken]])/60</f>
        <v>10.766666666666667</v>
      </c>
      <c r="K6000" s="68">
        <f>DATE(YEAR(tbl_raw_data[[#This Row],[Date Actioned]]),MONTH(tbl_raw_data[[#This Row],[Date Actioned]]),DAY(tbl_raw_data[[#This Row],[Date Actioned]]))</f>
        <v>45168</v>
      </c>
      <c r="L6000" s="65" t="str">
        <f>UPPER(TEXT(tbl_raw_data[[#This Row],[updated_date]],"MMMM"))</f>
        <v>AUGUST</v>
      </c>
      <c r="M6000" s="65" t="str">
        <f>"WEEK "&amp;IF(ROUNDUP(DAY(tbl_raw_data[[#This Row],[updated_date]])/7,0)=5,4,ROUNDUP(DAY(tbl_raw_data[[#This Row],[updated_date]])/7,0))</f>
        <v>WEEK 4</v>
      </c>
      <c r="N6000" s="71" t="str">
        <f>UPPER(VLOOKUP(tbl_raw_data[[#This Row],[Analyst]],settings!$A$1:$B$15,2,0))</f>
        <v>SAM</v>
      </c>
      <c r="O6000" s="71" t="str">
        <f>TRIM(UPPER(tbl_raw_data[[#This Row],[Outcome]]))</f>
        <v>APPROVE</v>
      </c>
      <c r="P6000" s="71" t="str">
        <f>TRIM(UPPER(tbl_raw_data[[#This Row],[Queue Name]]))</f>
        <v>CONSUMER EXISTING</v>
      </c>
      <c r="Q6000" s="71" t="str">
        <f>IF(tbl_raw_data[[#This Row],[time_taken_in_min]]&lt;=settings!$D$2,"SLA_MET","SLA_NOT_MET")</f>
        <v>SLA_MET</v>
      </c>
    </row>
    <row r="6001" spans="1:17" hidden="1" x14ac:dyDescent="0.3">
      <c r="A6001" s="45" t="s">
        <v>6964</v>
      </c>
      <c r="B6001" s="36">
        <v>45168.816157407404</v>
      </c>
      <c r="C6001" s="43">
        <v>45168.823611111111</v>
      </c>
      <c r="D6001" s="15" t="s">
        <v>10</v>
      </c>
      <c r="E6001" s="6" t="s">
        <v>11</v>
      </c>
      <c r="F6001" s="15" t="s">
        <v>19</v>
      </c>
      <c r="G6001" s="9" t="s">
        <v>15</v>
      </c>
      <c r="H6001" s="84" t="str">
        <f t="shared" si="93"/>
        <v>Reason Unknown</v>
      </c>
      <c r="I6001" s="63">
        <f>(tbl_raw_data[[#This Row],[Date Actioned]])-(tbl_raw_data[[#This Row],[Date Tagged]])</f>
        <v>7.4537037071422674E-3</v>
      </c>
      <c r="J6001" s="66">
        <f>HOUR(tbl_raw_data[[#This Row],[time_taken]])*60+MINUTE(tbl_raw_data[[#This Row],[time_taken]])+SECOND(tbl_raw_data[[#This Row],[time_taken]])/60</f>
        <v>10.733333333333333</v>
      </c>
      <c r="K6001" s="68">
        <f>DATE(YEAR(tbl_raw_data[[#This Row],[Date Actioned]]),MONTH(tbl_raw_data[[#This Row],[Date Actioned]]),DAY(tbl_raw_data[[#This Row],[Date Actioned]]))</f>
        <v>45168</v>
      </c>
      <c r="L6001" s="65" t="str">
        <f>UPPER(TEXT(tbl_raw_data[[#This Row],[updated_date]],"MMMM"))</f>
        <v>AUGUST</v>
      </c>
      <c r="M6001" s="65" t="str">
        <f>"WEEK "&amp;IF(ROUNDUP(DAY(tbl_raw_data[[#This Row],[updated_date]])/7,0)=5,4,ROUNDUP(DAY(tbl_raw_data[[#This Row],[updated_date]])/7,0))</f>
        <v>WEEK 4</v>
      </c>
      <c r="N6001" s="71" t="str">
        <f>UPPER(VLOOKUP(tbl_raw_data[[#This Row],[Analyst]],settings!$A$1:$B$15,2,0))</f>
        <v>NAVED</v>
      </c>
      <c r="O6001" s="71" t="str">
        <f>TRIM(UPPER(tbl_raw_data[[#This Row],[Outcome]]))</f>
        <v>APPROVE</v>
      </c>
      <c r="P6001" s="71" t="str">
        <f>TRIM(UPPER(tbl_raw_data[[#This Row],[Queue Name]]))</f>
        <v>CONSUMER EXISTING</v>
      </c>
      <c r="Q6001" s="71" t="str">
        <f>IF(tbl_raw_data[[#This Row],[time_taken_in_min]]&lt;=settings!$D$2,"SLA_MET","SLA_NOT_MET")</f>
        <v>SLA_MET</v>
      </c>
    </row>
    <row r="6002" spans="1:17" hidden="1" x14ac:dyDescent="0.3">
      <c r="A6002" s="45" t="s">
        <v>6965</v>
      </c>
      <c r="B6002" s="36">
        <v>45168.753842592596</v>
      </c>
      <c r="C6002" s="43">
        <v>45168.761180555557</v>
      </c>
      <c r="D6002" s="15" t="s">
        <v>10</v>
      </c>
      <c r="E6002" s="6" t="s">
        <v>18</v>
      </c>
      <c r="F6002" s="15" t="s">
        <v>17</v>
      </c>
      <c r="G6002" s="9" t="s">
        <v>23</v>
      </c>
      <c r="H6002" s="84" t="str">
        <f t="shared" si="93"/>
        <v>Reason Unknown</v>
      </c>
      <c r="I6002" s="63">
        <f>(tbl_raw_data[[#This Row],[Date Actioned]])-(tbl_raw_data[[#This Row],[Date Tagged]])</f>
        <v>7.3379629611736163E-3</v>
      </c>
      <c r="J6002" s="66">
        <f>HOUR(tbl_raw_data[[#This Row],[time_taken]])*60+MINUTE(tbl_raw_data[[#This Row],[time_taken]])+SECOND(tbl_raw_data[[#This Row],[time_taken]])/60</f>
        <v>10.566666666666666</v>
      </c>
      <c r="K6002" s="68">
        <f>DATE(YEAR(tbl_raw_data[[#This Row],[Date Actioned]]),MONTH(tbl_raw_data[[#This Row],[Date Actioned]]),DAY(tbl_raw_data[[#This Row],[Date Actioned]]))</f>
        <v>45168</v>
      </c>
      <c r="L6002" s="65" t="str">
        <f>UPPER(TEXT(tbl_raw_data[[#This Row],[updated_date]],"MMMM"))</f>
        <v>AUGUST</v>
      </c>
      <c r="M6002" s="65" t="str">
        <f>"WEEK "&amp;IF(ROUNDUP(DAY(tbl_raw_data[[#This Row],[updated_date]])/7,0)=5,4,ROUNDUP(DAY(tbl_raw_data[[#This Row],[updated_date]])/7,0))</f>
        <v>WEEK 4</v>
      </c>
      <c r="N6002" s="71" t="str">
        <f>UPPER(VLOOKUP(tbl_raw_data[[#This Row],[Analyst]],settings!$A$1:$B$15,2,0))</f>
        <v>MERCEDES</v>
      </c>
      <c r="O6002" s="71" t="str">
        <f>TRIM(UPPER(tbl_raw_data[[#This Row],[Outcome]]))</f>
        <v>APPROVE</v>
      </c>
      <c r="P6002" s="71" t="str">
        <f>TRIM(UPPER(tbl_raw_data[[#This Row],[Queue Name]]))</f>
        <v>CONSUMER PRE BUREAU</v>
      </c>
      <c r="Q6002" s="71" t="str">
        <f>IF(tbl_raw_data[[#This Row],[time_taken_in_min]]&lt;=settings!$D$2,"SLA_MET","SLA_NOT_MET")</f>
        <v>SLA_MET</v>
      </c>
    </row>
    <row r="6003" spans="1:17" hidden="1" x14ac:dyDescent="0.3">
      <c r="A6003" s="45" t="s">
        <v>6966</v>
      </c>
      <c r="B6003" s="36">
        <v>45168.726990740739</v>
      </c>
      <c r="C6003" s="43">
        <v>45168.734317129631</v>
      </c>
      <c r="D6003" s="15" t="s">
        <v>15</v>
      </c>
      <c r="E6003" s="6" t="s">
        <v>8</v>
      </c>
      <c r="F6003" s="15" t="s">
        <v>14</v>
      </c>
      <c r="G6003" s="9"/>
      <c r="H6003" s="84" t="str">
        <f t="shared" si="93"/>
        <v>Reason Unknown</v>
      </c>
      <c r="I6003" s="63">
        <f>(tbl_raw_data[[#This Row],[Date Actioned]])-(tbl_raw_data[[#This Row],[Date Tagged]])</f>
        <v>7.3263888916699216E-3</v>
      </c>
      <c r="J6003" s="66">
        <f>HOUR(tbl_raw_data[[#This Row],[time_taken]])*60+MINUTE(tbl_raw_data[[#This Row],[time_taken]])+SECOND(tbl_raw_data[[#This Row],[time_taken]])/60</f>
        <v>10.55</v>
      </c>
      <c r="K6003" s="68">
        <f>DATE(YEAR(tbl_raw_data[[#This Row],[Date Actioned]]),MONTH(tbl_raw_data[[#This Row],[Date Actioned]]),DAY(tbl_raw_data[[#This Row],[Date Actioned]]))</f>
        <v>45168</v>
      </c>
      <c r="L6003" s="65" t="str">
        <f>UPPER(TEXT(tbl_raw_data[[#This Row],[updated_date]],"MMMM"))</f>
        <v>AUGUST</v>
      </c>
      <c r="M6003" s="65" t="str">
        <f>"WEEK "&amp;IF(ROUNDUP(DAY(tbl_raw_data[[#This Row],[updated_date]])/7,0)=5,4,ROUNDUP(DAY(tbl_raw_data[[#This Row],[updated_date]])/7,0))</f>
        <v>WEEK 4</v>
      </c>
      <c r="N6003" s="71" t="str">
        <f>UPPER(VLOOKUP(tbl_raw_data[[#This Row],[Analyst]],settings!$A$1:$B$15,2,0))</f>
        <v>CAMROON</v>
      </c>
      <c r="O6003" s="71" t="str">
        <f>TRIM(UPPER(tbl_raw_data[[#This Row],[Outcome]]))</f>
        <v>APPROVE</v>
      </c>
      <c r="P6003" s="71" t="str">
        <f>TRIM(UPPER(tbl_raw_data[[#This Row],[Queue Name]]))</f>
        <v>CONSUMER POST BUREAU</v>
      </c>
      <c r="Q6003" s="71" t="str">
        <f>IF(tbl_raw_data[[#This Row],[time_taken_in_min]]&lt;=settings!$D$2,"SLA_MET","SLA_NOT_MET")</f>
        <v>SLA_MET</v>
      </c>
    </row>
    <row r="6004" spans="1:17" hidden="1" x14ac:dyDescent="0.3">
      <c r="A6004" s="45" t="s">
        <v>6967</v>
      </c>
      <c r="B6004" s="36">
        <v>45168.768946759257</v>
      </c>
      <c r="C6004" s="43">
        <v>45168.776250000003</v>
      </c>
      <c r="D6004" s="15" t="s">
        <v>15</v>
      </c>
      <c r="E6004" s="6" t="s">
        <v>11</v>
      </c>
      <c r="F6004" s="15" t="s">
        <v>17</v>
      </c>
      <c r="G6004" s="9"/>
      <c r="H6004" s="84" t="str">
        <f t="shared" si="93"/>
        <v>Reason Unknown</v>
      </c>
      <c r="I6004" s="63">
        <f>(tbl_raw_data[[#This Row],[Date Actioned]])-(tbl_raw_data[[#This Row],[Date Tagged]])</f>
        <v>7.3032407453865744E-3</v>
      </c>
      <c r="J6004" s="66">
        <f>HOUR(tbl_raw_data[[#This Row],[time_taken]])*60+MINUTE(tbl_raw_data[[#This Row],[time_taken]])+SECOND(tbl_raw_data[[#This Row],[time_taken]])/60</f>
        <v>10.516666666666667</v>
      </c>
      <c r="K6004" s="68">
        <f>DATE(YEAR(tbl_raw_data[[#This Row],[Date Actioned]]),MONTH(tbl_raw_data[[#This Row],[Date Actioned]]),DAY(tbl_raw_data[[#This Row],[Date Actioned]]))</f>
        <v>45168</v>
      </c>
      <c r="L6004" s="65" t="str">
        <f>UPPER(TEXT(tbl_raw_data[[#This Row],[updated_date]],"MMMM"))</f>
        <v>AUGUST</v>
      </c>
      <c r="M6004" s="65" t="str">
        <f>"WEEK "&amp;IF(ROUNDUP(DAY(tbl_raw_data[[#This Row],[updated_date]])/7,0)=5,4,ROUNDUP(DAY(tbl_raw_data[[#This Row],[updated_date]])/7,0))</f>
        <v>WEEK 4</v>
      </c>
      <c r="N6004" s="71" t="str">
        <f>UPPER(VLOOKUP(tbl_raw_data[[#This Row],[Analyst]],settings!$A$1:$B$15,2,0))</f>
        <v>MERCEDES</v>
      </c>
      <c r="O6004" s="71" t="str">
        <f>TRIM(UPPER(tbl_raw_data[[#This Row],[Outcome]]))</f>
        <v>APPROVE</v>
      </c>
      <c r="P6004" s="71" t="str">
        <f>TRIM(UPPER(tbl_raw_data[[#This Row],[Queue Name]]))</f>
        <v>CONSUMER EXISTING</v>
      </c>
      <c r="Q6004" s="71" t="str">
        <f>IF(tbl_raw_data[[#This Row],[time_taken_in_min]]&lt;=settings!$D$2,"SLA_MET","SLA_NOT_MET")</f>
        <v>SLA_MET</v>
      </c>
    </row>
    <row r="6005" spans="1:17" hidden="1" x14ac:dyDescent="0.3">
      <c r="A6005" s="45" t="s">
        <v>6968</v>
      </c>
      <c r="B6005" s="36">
        <v>45168.912280092591</v>
      </c>
      <c r="C6005" s="43">
        <v>45168.919537037036</v>
      </c>
      <c r="D6005" s="15" t="s">
        <v>15</v>
      </c>
      <c r="E6005" s="6" t="s">
        <v>11</v>
      </c>
      <c r="F6005" s="15" t="s">
        <v>24</v>
      </c>
      <c r="G6005" s="9"/>
      <c r="H6005" s="84" t="str">
        <f t="shared" si="93"/>
        <v>Reason Unknown</v>
      </c>
      <c r="I6005" s="63">
        <f>(tbl_raw_data[[#This Row],[Date Actioned]])-(tbl_raw_data[[#This Row],[Date Tagged]])</f>
        <v>7.2569444455439225E-3</v>
      </c>
      <c r="J6005" s="66">
        <f>HOUR(tbl_raw_data[[#This Row],[time_taken]])*60+MINUTE(tbl_raw_data[[#This Row],[time_taken]])+SECOND(tbl_raw_data[[#This Row],[time_taken]])/60</f>
        <v>10.45</v>
      </c>
      <c r="K6005" s="68">
        <f>DATE(YEAR(tbl_raw_data[[#This Row],[Date Actioned]]),MONTH(tbl_raw_data[[#This Row],[Date Actioned]]),DAY(tbl_raw_data[[#This Row],[Date Actioned]]))</f>
        <v>45168</v>
      </c>
      <c r="L6005" s="65" t="str">
        <f>UPPER(TEXT(tbl_raw_data[[#This Row],[updated_date]],"MMMM"))</f>
        <v>AUGUST</v>
      </c>
      <c r="M6005" s="65" t="str">
        <f>"WEEK "&amp;IF(ROUNDUP(DAY(tbl_raw_data[[#This Row],[updated_date]])/7,0)=5,4,ROUNDUP(DAY(tbl_raw_data[[#This Row],[updated_date]])/7,0))</f>
        <v>WEEK 4</v>
      </c>
      <c r="N6005" s="71" t="str">
        <f>UPPER(VLOOKUP(tbl_raw_data[[#This Row],[Analyst]],settings!$A$1:$B$15,2,0))</f>
        <v>SAM</v>
      </c>
      <c r="O6005" s="71" t="str">
        <f>TRIM(UPPER(tbl_raw_data[[#This Row],[Outcome]]))</f>
        <v>APPROVE</v>
      </c>
      <c r="P6005" s="71" t="str">
        <f>TRIM(UPPER(tbl_raw_data[[#This Row],[Queue Name]]))</f>
        <v>CONSUMER EXISTING</v>
      </c>
      <c r="Q6005" s="71" t="str">
        <f>IF(tbl_raw_data[[#This Row],[time_taken_in_min]]&lt;=settings!$D$2,"SLA_MET","SLA_NOT_MET")</f>
        <v>SLA_MET</v>
      </c>
    </row>
    <row r="6006" spans="1:17" hidden="1" x14ac:dyDescent="0.3">
      <c r="A6006" s="45" t="s">
        <v>6969</v>
      </c>
      <c r="B6006" s="36">
        <v>45168.515081018515</v>
      </c>
      <c r="C6006" s="43">
        <v>45168.522233796299</v>
      </c>
      <c r="D6006" s="15" t="s">
        <v>10</v>
      </c>
      <c r="E6006" s="6" t="s">
        <v>11</v>
      </c>
      <c r="F6006" s="15" t="s">
        <v>14</v>
      </c>
      <c r="G6006" s="9"/>
      <c r="H6006" s="84" t="str">
        <f t="shared" si="93"/>
        <v>Reason Unknown</v>
      </c>
      <c r="I6006" s="63">
        <f>(tbl_raw_data[[#This Row],[Date Actioned]])-(tbl_raw_data[[#This Row],[Date Tagged]])</f>
        <v>7.1527777836308815E-3</v>
      </c>
      <c r="J6006" s="66">
        <f>HOUR(tbl_raw_data[[#This Row],[time_taken]])*60+MINUTE(tbl_raw_data[[#This Row],[time_taken]])+SECOND(tbl_raw_data[[#This Row],[time_taken]])/60</f>
        <v>10.3</v>
      </c>
      <c r="K6006" s="68">
        <f>DATE(YEAR(tbl_raw_data[[#This Row],[Date Actioned]]),MONTH(tbl_raw_data[[#This Row],[Date Actioned]]),DAY(tbl_raw_data[[#This Row],[Date Actioned]]))</f>
        <v>45168</v>
      </c>
      <c r="L6006" s="65" t="str">
        <f>UPPER(TEXT(tbl_raw_data[[#This Row],[updated_date]],"MMMM"))</f>
        <v>AUGUST</v>
      </c>
      <c r="M6006" s="65" t="str">
        <f>"WEEK "&amp;IF(ROUNDUP(DAY(tbl_raw_data[[#This Row],[updated_date]])/7,0)=5,4,ROUNDUP(DAY(tbl_raw_data[[#This Row],[updated_date]])/7,0))</f>
        <v>WEEK 4</v>
      </c>
      <c r="N6006" s="71" t="str">
        <f>UPPER(VLOOKUP(tbl_raw_data[[#This Row],[Analyst]],settings!$A$1:$B$15,2,0))</f>
        <v>CAMROON</v>
      </c>
      <c r="O6006" s="71" t="str">
        <f>TRIM(UPPER(tbl_raw_data[[#This Row],[Outcome]]))</f>
        <v>APPROVE</v>
      </c>
      <c r="P6006" s="71" t="str">
        <f>TRIM(UPPER(tbl_raw_data[[#This Row],[Queue Name]]))</f>
        <v>CONSUMER EXISTING</v>
      </c>
      <c r="Q6006" s="71" t="str">
        <f>IF(tbl_raw_data[[#This Row],[time_taken_in_min]]&lt;=settings!$D$2,"SLA_MET","SLA_NOT_MET")</f>
        <v>SLA_MET</v>
      </c>
    </row>
    <row r="6007" spans="1:17" hidden="1" x14ac:dyDescent="0.3">
      <c r="A6007" s="45" t="s">
        <v>6970</v>
      </c>
      <c r="B6007" s="36">
        <v>45168.385625000003</v>
      </c>
      <c r="C6007" s="43">
        <v>45168.392754629633</v>
      </c>
      <c r="D6007" s="15" t="s">
        <v>10</v>
      </c>
      <c r="E6007" s="6" t="s">
        <v>11</v>
      </c>
      <c r="F6007" s="15" t="s">
        <v>206</v>
      </c>
      <c r="G6007" s="9" t="s">
        <v>15</v>
      </c>
      <c r="H6007" s="84" t="str">
        <f t="shared" si="93"/>
        <v>Reason Unknown</v>
      </c>
      <c r="I6007" s="63">
        <f>(tbl_raw_data[[#This Row],[Date Actioned]])-(tbl_raw_data[[#This Row],[Date Tagged]])</f>
        <v>7.1296296300715767E-3</v>
      </c>
      <c r="J6007" s="66">
        <f>HOUR(tbl_raw_data[[#This Row],[time_taken]])*60+MINUTE(tbl_raw_data[[#This Row],[time_taken]])+SECOND(tbl_raw_data[[#This Row],[time_taken]])/60</f>
        <v>10.266666666666667</v>
      </c>
      <c r="K6007" s="68">
        <f>DATE(YEAR(tbl_raw_data[[#This Row],[Date Actioned]]),MONTH(tbl_raw_data[[#This Row],[Date Actioned]]),DAY(tbl_raw_data[[#This Row],[Date Actioned]]))</f>
        <v>45168</v>
      </c>
      <c r="L6007" s="65" t="str">
        <f>UPPER(TEXT(tbl_raw_data[[#This Row],[updated_date]],"MMMM"))</f>
        <v>AUGUST</v>
      </c>
      <c r="M6007" s="65" t="str">
        <f>"WEEK "&amp;IF(ROUNDUP(DAY(tbl_raw_data[[#This Row],[updated_date]])/7,0)=5,4,ROUNDUP(DAY(tbl_raw_data[[#This Row],[updated_date]])/7,0))</f>
        <v>WEEK 4</v>
      </c>
      <c r="N6007" s="71" t="str">
        <f>UPPER(VLOOKUP(tbl_raw_data[[#This Row],[Analyst]],settings!$A$1:$B$15,2,0))</f>
        <v>HARDIK</v>
      </c>
      <c r="O6007" s="71" t="str">
        <f>TRIM(UPPER(tbl_raw_data[[#This Row],[Outcome]]))</f>
        <v>APPROVE</v>
      </c>
      <c r="P6007" s="71" t="str">
        <f>TRIM(UPPER(tbl_raw_data[[#This Row],[Queue Name]]))</f>
        <v>CONSUMER EXISTING</v>
      </c>
      <c r="Q6007" s="71" t="str">
        <f>IF(tbl_raw_data[[#This Row],[time_taken_in_min]]&lt;=settings!$D$2,"SLA_MET","SLA_NOT_MET")</f>
        <v>SLA_MET</v>
      </c>
    </row>
    <row r="6008" spans="1:17" x14ac:dyDescent="0.3">
      <c r="A6008" s="45" t="s">
        <v>6971</v>
      </c>
      <c r="B6008" s="36">
        <v>45168.731111111112</v>
      </c>
      <c r="C6008" s="43">
        <v>45168.738206018519</v>
      </c>
      <c r="D6008" s="15" t="s">
        <v>47</v>
      </c>
      <c r="E6008" s="6" t="s">
        <v>18</v>
      </c>
      <c r="F6008" s="15" t="s">
        <v>19</v>
      </c>
      <c r="G6008" s="9" t="s">
        <v>276</v>
      </c>
      <c r="H6008" s="84" t="str">
        <f t="shared" si="93"/>
        <v>Incorrect Queue</v>
      </c>
      <c r="I6008" s="63">
        <f>(tbl_raw_data[[#This Row],[Date Actioned]])-(tbl_raw_data[[#This Row],[Date Tagged]])</f>
        <v>7.0949074070085771E-3</v>
      </c>
      <c r="J6008" s="66">
        <f>HOUR(tbl_raw_data[[#This Row],[time_taken]])*60+MINUTE(tbl_raw_data[[#This Row],[time_taken]])+SECOND(tbl_raw_data[[#This Row],[time_taken]])/60</f>
        <v>10.216666666666667</v>
      </c>
      <c r="K6008" s="68">
        <f>DATE(YEAR(tbl_raw_data[[#This Row],[Date Actioned]]),MONTH(tbl_raw_data[[#This Row],[Date Actioned]]),DAY(tbl_raw_data[[#This Row],[Date Actioned]]))</f>
        <v>45168</v>
      </c>
      <c r="L6008" s="65" t="str">
        <f>UPPER(TEXT(tbl_raw_data[[#This Row],[updated_date]],"MMMM"))</f>
        <v>AUGUST</v>
      </c>
      <c r="M6008" s="65" t="str">
        <f>"WEEK "&amp;IF(ROUNDUP(DAY(tbl_raw_data[[#This Row],[updated_date]])/7,0)=5,4,ROUNDUP(DAY(tbl_raw_data[[#This Row],[updated_date]])/7,0))</f>
        <v>WEEK 4</v>
      </c>
      <c r="N6008" s="71" t="str">
        <f>UPPER(VLOOKUP(tbl_raw_data[[#This Row],[Analyst]],settings!$A$1:$B$15,2,0))</f>
        <v>NAVED</v>
      </c>
      <c r="O6008" s="71" t="str">
        <f>TRIM(UPPER(tbl_raw_data[[#This Row],[Outcome]]))</f>
        <v>WITHDRAW</v>
      </c>
      <c r="P6008" s="71" t="str">
        <f>TRIM(UPPER(tbl_raw_data[[#This Row],[Queue Name]]))</f>
        <v>CONSUMER PRE BUREAU</v>
      </c>
      <c r="Q6008" s="71" t="str">
        <f>IF(tbl_raw_data[[#This Row],[time_taken_in_min]]&lt;=settings!$D$2,"SLA_MET","SLA_NOT_MET")</f>
        <v>SLA_MET</v>
      </c>
    </row>
    <row r="6009" spans="1:17" hidden="1" x14ac:dyDescent="0.3">
      <c r="A6009" s="45" t="s">
        <v>6972</v>
      </c>
      <c r="B6009" s="36">
        <v>45168.567256944443</v>
      </c>
      <c r="C6009" s="43">
        <v>45168.574317129627</v>
      </c>
      <c r="D6009" s="15" t="s">
        <v>10</v>
      </c>
      <c r="E6009" s="6" t="s">
        <v>18</v>
      </c>
      <c r="F6009" s="15" t="s">
        <v>207</v>
      </c>
      <c r="G6009" s="9" t="s">
        <v>16</v>
      </c>
      <c r="H6009" s="84" t="str">
        <f t="shared" si="93"/>
        <v>Reason Unknown</v>
      </c>
      <c r="I6009" s="63">
        <f>(tbl_raw_data[[#This Row],[Date Actioned]])-(tbl_raw_data[[#This Row],[Date Tagged]])</f>
        <v>7.0601851839455776E-3</v>
      </c>
      <c r="J6009" s="66">
        <f>HOUR(tbl_raw_data[[#This Row],[time_taken]])*60+MINUTE(tbl_raw_data[[#This Row],[time_taken]])+SECOND(tbl_raw_data[[#This Row],[time_taken]])/60</f>
        <v>10.166666666666666</v>
      </c>
      <c r="K6009" s="68">
        <f>DATE(YEAR(tbl_raw_data[[#This Row],[Date Actioned]]),MONTH(tbl_raw_data[[#This Row],[Date Actioned]]),DAY(tbl_raw_data[[#This Row],[Date Actioned]]))</f>
        <v>45168</v>
      </c>
      <c r="L6009" s="65" t="str">
        <f>UPPER(TEXT(tbl_raw_data[[#This Row],[updated_date]],"MMMM"))</f>
        <v>AUGUST</v>
      </c>
      <c r="M6009" s="65" t="str">
        <f>"WEEK "&amp;IF(ROUNDUP(DAY(tbl_raw_data[[#This Row],[updated_date]])/7,0)=5,4,ROUNDUP(DAY(tbl_raw_data[[#This Row],[updated_date]])/7,0))</f>
        <v>WEEK 4</v>
      </c>
      <c r="N6009" s="71" t="str">
        <f>UPPER(VLOOKUP(tbl_raw_data[[#This Row],[Analyst]],settings!$A$1:$B$15,2,0))</f>
        <v>RAJ</v>
      </c>
      <c r="O6009" s="71" t="str">
        <f>TRIM(UPPER(tbl_raw_data[[#This Row],[Outcome]]))</f>
        <v>APPROVE</v>
      </c>
      <c r="P6009" s="71" t="str">
        <f>TRIM(UPPER(tbl_raw_data[[#This Row],[Queue Name]]))</f>
        <v>CONSUMER PRE BUREAU</v>
      </c>
      <c r="Q6009" s="71" t="str">
        <f>IF(tbl_raw_data[[#This Row],[time_taken_in_min]]&lt;=settings!$D$2,"SLA_MET","SLA_NOT_MET")</f>
        <v>SLA_MET</v>
      </c>
    </row>
    <row r="6010" spans="1:17" hidden="1" x14ac:dyDescent="0.3">
      <c r="A6010" s="45" t="s">
        <v>6973</v>
      </c>
      <c r="B6010" s="36">
        <v>45168.40525462963</v>
      </c>
      <c r="C6010" s="43">
        <v>45168.412256944444</v>
      </c>
      <c r="D6010" s="15" t="s">
        <v>15</v>
      </c>
      <c r="E6010" s="6" t="s">
        <v>11</v>
      </c>
      <c r="F6010" s="15" t="s">
        <v>114</v>
      </c>
      <c r="G6010" s="9"/>
      <c r="H6010" s="84" t="str">
        <f t="shared" si="93"/>
        <v>Reason Unknown</v>
      </c>
      <c r="I6010" s="63">
        <f>(tbl_raw_data[[#This Row],[Date Actioned]])-(tbl_raw_data[[#This Row],[Date Tagged]])</f>
        <v>7.0023148145992309E-3</v>
      </c>
      <c r="J6010" s="66">
        <f>HOUR(tbl_raw_data[[#This Row],[time_taken]])*60+MINUTE(tbl_raw_data[[#This Row],[time_taken]])+SECOND(tbl_raw_data[[#This Row],[time_taken]])/60</f>
        <v>10.083333333333334</v>
      </c>
      <c r="K6010" s="68">
        <f>DATE(YEAR(tbl_raw_data[[#This Row],[Date Actioned]]),MONTH(tbl_raw_data[[#This Row],[Date Actioned]]),DAY(tbl_raw_data[[#This Row],[Date Actioned]]))</f>
        <v>45168</v>
      </c>
      <c r="L6010" s="65" t="str">
        <f>UPPER(TEXT(tbl_raw_data[[#This Row],[updated_date]],"MMMM"))</f>
        <v>AUGUST</v>
      </c>
      <c r="M6010" s="65" t="str">
        <f>"WEEK "&amp;IF(ROUNDUP(DAY(tbl_raw_data[[#This Row],[updated_date]])/7,0)=5,4,ROUNDUP(DAY(tbl_raw_data[[#This Row],[updated_date]])/7,0))</f>
        <v>WEEK 4</v>
      </c>
      <c r="N6010" s="71" t="str">
        <f>UPPER(VLOOKUP(tbl_raw_data[[#This Row],[Analyst]],settings!$A$1:$B$15,2,0))</f>
        <v>FARDIN</v>
      </c>
      <c r="O6010" s="71" t="str">
        <f>TRIM(UPPER(tbl_raw_data[[#This Row],[Outcome]]))</f>
        <v>APPROVE</v>
      </c>
      <c r="P6010" s="71" t="str">
        <f>TRIM(UPPER(tbl_raw_data[[#This Row],[Queue Name]]))</f>
        <v>CONSUMER EXISTING</v>
      </c>
      <c r="Q6010" s="71" t="str">
        <f>IF(tbl_raw_data[[#This Row],[time_taken_in_min]]&lt;=settings!$D$2,"SLA_MET","SLA_NOT_MET")</f>
        <v>SLA_MET</v>
      </c>
    </row>
    <row r="6011" spans="1:17" hidden="1" x14ac:dyDescent="0.3">
      <c r="A6011" s="45" t="s">
        <v>6974</v>
      </c>
      <c r="B6011" s="36">
        <v>45168.637708333335</v>
      </c>
      <c r="C6011" s="43">
        <v>45168.64471064815</v>
      </c>
      <c r="D6011" s="15" t="s">
        <v>10</v>
      </c>
      <c r="E6011" s="6" t="s">
        <v>18</v>
      </c>
      <c r="F6011" s="15" t="s">
        <v>19</v>
      </c>
      <c r="G6011" s="9" t="s">
        <v>15</v>
      </c>
      <c r="H6011" s="84" t="str">
        <f t="shared" si="93"/>
        <v>Reason Unknown</v>
      </c>
      <c r="I6011" s="63">
        <f>(tbl_raw_data[[#This Row],[Date Actioned]])-(tbl_raw_data[[#This Row],[Date Tagged]])</f>
        <v>7.0023148145992309E-3</v>
      </c>
      <c r="J6011" s="66">
        <f>HOUR(tbl_raw_data[[#This Row],[time_taken]])*60+MINUTE(tbl_raw_data[[#This Row],[time_taken]])+SECOND(tbl_raw_data[[#This Row],[time_taken]])/60</f>
        <v>10.083333333333334</v>
      </c>
      <c r="K6011" s="68">
        <f>DATE(YEAR(tbl_raw_data[[#This Row],[Date Actioned]]),MONTH(tbl_raw_data[[#This Row],[Date Actioned]]),DAY(tbl_raw_data[[#This Row],[Date Actioned]]))</f>
        <v>45168</v>
      </c>
      <c r="L6011" s="65" t="str">
        <f>UPPER(TEXT(tbl_raw_data[[#This Row],[updated_date]],"MMMM"))</f>
        <v>AUGUST</v>
      </c>
      <c r="M6011" s="65" t="str">
        <f>"WEEK "&amp;IF(ROUNDUP(DAY(tbl_raw_data[[#This Row],[updated_date]])/7,0)=5,4,ROUNDUP(DAY(tbl_raw_data[[#This Row],[updated_date]])/7,0))</f>
        <v>WEEK 4</v>
      </c>
      <c r="N6011" s="71" t="str">
        <f>UPPER(VLOOKUP(tbl_raw_data[[#This Row],[Analyst]],settings!$A$1:$B$15,2,0))</f>
        <v>NAVED</v>
      </c>
      <c r="O6011" s="71" t="str">
        <f>TRIM(UPPER(tbl_raw_data[[#This Row],[Outcome]]))</f>
        <v>APPROVE</v>
      </c>
      <c r="P6011" s="71" t="str">
        <f>TRIM(UPPER(tbl_raw_data[[#This Row],[Queue Name]]))</f>
        <v>CONSUMER PRE BUREAU</v>
      </c>
      <c r="Q6011" s="71" t="str">
        <f>IF(tbl_raw_data[[#This Row],[time_taken_in_min]]&lt;=settings!$D$2,"SLA_MET","SLA_NOT_MET")</f>
        <v>SLA_MET</v>
      </c>
    </row>
    <row r="6012" spans="1:17" hidden="1" x14ac:dyDescent="0.3">
      <c r="A6012" s="45" t="s">
        <v>6975</v>
      </c>
      <c r="B6012" s="36">
        <v>45168.545902777776</v>
      </c>
      <c r="C6012" s="43">
        <v>45168.552905092591</v>
      </c>
      <c r="D6012" s="15" t="s">
        <v>10</v>
      </c>
      <c r="E6012" s="6" t="s">
        <v>18</v>
      </c>
      <c r="F6012" s="15" t="s">
        <v>12</v>
      </c>
      <c r="G6012" s="9"/>
      <c r="H6012" s="84" t="str">
        <f t="shared" si="93"/>
        <v>Reason Unknown</v>
      </c>
      <c r="I6012" s="63">
        <f>(tbl_raw_data[[#This Row],[Date Actioned]])-(tbl_raw_data[[#This Row],[Date Tagged]])</f>
        <v>7.0023148145992309E-3</v>
      </c>
      <c r="J6012" s="66">
        <f>HOUR(tbl_raw_data[[#This Row],[time_taken]])*60+MINUTE(tbl_raw_data[[#This Row],[time_taken]])+SECOND(tbl_raw_data[[#This Row],[time_taken]])/60</f>
        <v>10.083333333333334</v>
      </c>
      <c r="K6012" s="68">
        <f>DATE(YEAR(tbl_raw_data[[#This Row],[Date Actioned]]),MONTH(tbl_raw_data[[#This Row],[Date Actioned]]),DAY(tbl_raw_data[[#This Row],[Date Actioned]]))</f>
        <v>45168</v>
      </c>
      <c r="L6012" s="65" t="str">
        <f>UPPER(TEXT(tbl_raw_data[[#This Row],[updated_date]],"MMMM"))</f>
        <v>AUGUST</v>
      </c>
      <c r="M6012" s="65" t="str">
        <f>"WEEK "&amp;IF(ROUNDUP(DAY(tbl_raw_data[[#This Row],[updated_date]])/7,0)=5,4,ROUNDUP(DAY(tbl_raw_data[[#This Row],[updated_date]])/7,0))</f>
        <v>WEEK 4</v>
      </c>
      <c r="N6012" s="71" t="str">
        <f>UPPER(VLOOKUP(tbl_raw_data[[#This Row],[Analyst]],settings!$A$1:$B$15,2,0))</f>
        <v>NITESH</v>
      </c>
      <c r="O6012" s="71" t="str">
        <f>TRIM(UPPER(tbl_raw_data[[#This Row],[Outcome]]))</f>
        <v>APPROVE</v>
      </c>
      <c r="P6012" s="71" t="str">
        <f>TRIM(UPPER(tbl_raw_data[[#This Row],[Queue Name]]))</f>
        <v>CONSUMER PRE BUREAU</v>
      </c>
      <c r="Q6012" s="71" t="str">
        <f>IF(tbl_raw_data[[#This Row],[time_taken_in_min]]&lt;=settings!$D$2,"SLA_MET","SLA_NOT_MET")</f>
        <v>SLA_MET</v>
      </c>
    </row>
    <row r="6013" spans="1:17" hidden="1" x14ac:dyDescent="0.3">
      <c r="A6013" s="45" t="s">
        <v>6976</v>
      </c>
      <c r="B6013" s="36">
        <v>45168.617291666669</v>
      </c>
      <c r="C6013" s="43">
        <v>45168.624293981484</v>
      </c>
      <c r="D6013" s="15" t="s">
        <v>10</v>
      </c>
      <c r="E6013" s="6" t="s">
        <v>18</v>
      </c>
      <c r="F6013" s="15" t="s">
        <v>206</v>
      </c>
      <c r="G6013" s="9"/>
      <c r="H6013" s="84" t="str">
        <f t="shared" si="93"/>
        <v>Reason Unknown</v>
      </c>
      <c r="I6013" s="63">
        <f>(tbl_raw_data[[#This Row],[Date Actioned]])-(tbl_raw_data[[#This Row],[Date Tagged]])</f>
        <v>7.0023148145992309E-3</v>
      </c>
      <c r="J6013" s="66">
        <f>HOUR(tbl_raw_data[[#This Row],[time_taken]])*60+MINUTE(tbl_raw_data[[#This Row],[time_taken]])+SECOND(tbl_raw_data[[#This Row],[time_taken]])/60</f>
        <v>10.083333333333334</v>
      </c>
      <c r="K6013" s="68">
        <f>DATE(YEAR(tbl_raw_data[[#This Row],[Date Actioned]]),MONTH(tbl_raw_data[[#This Row],[Date Actioned]]),DAY(tbl_raw_data[[#This Row],[Date Actioned]]))</f>
        <v>45168</v>
      </c>
      <c r="L6013" s="65" t="str">
        <f>UPPER(TEXT(tbl_raw_data[[#This Row],[updated_date]],"MMMM"))</f>
        <v>AUGUST</v>
      </c>
      <c r="M6013" s="65" t="str">
        <f>"WEEK "&amp;IF(ROUNDUP(DAY(tbl_raw_data[[#This Row],[updated_date]])/7,0)=5,4,ROUNDUP(DAY(tbl_raw_data[[#This Row],[updated_date]])/7,0))</f>
        <v>WEEK 4</v>
      </c>
      <c r="N6013" s="71" t="str">
        <f>UPPER(VLOOKUP(tbl_raw_data[[#This Row],[Analyst]],settings!$A$1:$B$15,2,0))</f>
        <v>HARDIK</v>
      </c>
      <c r="O6013" s="71" t="str">
        <f>TRIM(UPPER(tbl_raw_data[[#This Row],[Outcome]]))</f>
        <v>APPROVE</v>
      </c>
      <c r="P6013" s="71" t="str">
        <f>TRIM(UPPER(tbl_raw_data[[#This Row],[Queue Name]]))</f>
        <v>CONSUMER PRE BUREAU</v>
      </c>
      <c r="Q6013" s="71" t="str">
        <f>IF(tbl_raw_data[[#This Row],[time_taken_in_min]]&lt;=settings!$D$2,"SLA_MET","SLA_NOT_MET")</f>
        <v>SLA_MET</v>
      </c>
    </row>
    <row r="6014" spans="1:17" hidden="1" x14ac:dyDescent="0.3">
      <c r="A6014" s="45" t="s">
        <v>6977</v>
      </c>
      <c r="B6014" s="36">
        <v>45168.487187500003</v>
      </c>
      <c r="C6014" s="43">
        <v>45168.494085648148</v>
      </c>
      <c r="D6014" s="15" t="s">
        <v>10</v>
      </c>
      <c r="E6014" s="6" t="s">
        <v>18</v>
      </c>
      <c r="F6014" s="15" t="s">
        <v>206</v>
      </c>
      <c r="G6014" s="9"/>
      <c r="H6014" s="84" t="str">
        <f t="shared" si="93"/>
        <v>Reason Unknown</v>
      </c>
      <c r="I6014" s="63">
        <f>(tbl_raw_data[[#This Row],[Date Actioned]])-(tbl_raw_data[[#This Row],[Date Tagged]])</f>
        <v>6.8981481454102322E-3</v>
      </c>
      <c r="J6014" s="66">
        <f>HOUR(tbl_raw_data[[#This Row],[time_taken]])*60+MINUTE(tbl_raw_data[[#This Row],[time_taken]])+SECOND(tbl_raw_data[[#This Row],[time_taken]])/60</f>
        <v>9.9333333333333336</v>
      </c>
      <c r="K6014" s="68">
        <f>DATE(YEAR(tbl_raw_data[[#This Row],[Date Actioned]]),MONTH(tbl_raw_data[[#This Row],[Date Actioned]]),DAY(tbl_raw_data[[#This Row],[Date Actioned]]))</f>
        <v>45168</v>
      </c>
      <c r="L6014" s="65" t="str">
        <f>UPPER(TEXT(tbl_raw_data[[#This Row],[updated_date]],"MMMM"))</f>
        <v>AUGUST</v>
      </c>
      <c r="M6014" s="65" t="str">
        <f>"WEEK "&amp;IF(ROUNDUP(DAY(tbl_raw_data[[#This Row],[updated_date]])/7,0)=5,4,ROUNDUP(DAY(tbl_raw_data[[#This Row],[updated_date]])/7,0))</f>
        <v>WEEK 4</v>
      </c>
      <c r="N6014" s="71" t="str">
        <f>UPPER(VLOOKUP(tbl_raw_data[[#This Row],[Analyst]],settings!$A$1:$B$15,2,0))</f>
        <v>HARDIK</v>
      </c>
      <c r="O6014" s="71" t="str">
        <f>TRIM(UPPER(tbl_raw_data[[#This Row],[Outcome]]))</f>
        <v>APPROVE</v>
      </c>
      <c r="P6014" s="71" t="str">
        <f>TRIM(UPPER(tbl_raw_data[[#This Row],[Queue Name]]))</f>
        <v>CONSUMER PRE BUREAU</v>
      </c>
      <c r="Q6014" s="71" t="str">
        <f>IF(tbl_raw_data[[#This Row],[time_taken_in_min]]&lt;=settings!$D$2,"SLA_MET","SLA_NOT_MET")</f>
        <v>SLA_MET</v>
      </c>
    </row>
    <row r="6015" spans="1:17" hidden="1" x14ac:dyDescent="0.3">
      <c r="A6015" s="45" t="s">
        <v>6978</v>
      </c>
      <c r="B6015" s="36">
        <v>45168.623726851853</v>
      </c>
      <c r="C6015" s="43">
        <v>45168.630555555559</v>
      </c>
      <c r="D6015" s="15" t="s">
        <v>10</v>
      </c>
      <c r="E6015" s="6" t="s">
        <v>18</v>
      </c>
      <c r="F6015" s="15" t="s">
        <v>12</v>
      </c>
      <c r="G6015" s="9"/>
      <c r="H6015" s="84" t="str">
        <f t="shared" si="93"/>
        <v>Reason Unknown</v>
      </c>
      <c r="I6015" s="63">
        <f>(tbl_raw_data[[#This Row],[Date Actioned]])-(tbl_raw_data[[#This Row],[Date Tagged]])</f>
        <v>6.8287037065601908E-3</v>
      </c>
      <c r="J6015" s="66">
        <f>HOUR(tbl_raw_data[[#This Row],[time_taken]])*60+MINUTE(tbl_raw_data[[#This Row],[time_taken]])+SECOND(tbl_raw_data[[#This Row],[time_taken]])/60</f>
        <v>9.8333333333333339</v>
      </c>
      <c r="K6015" s="68">
        <f>DATE(YEAR(tbl_raw_data[[#This Row],[Date Actioned]]),MONTH(tbl_raw_data[[#This Row],[Date Actioned]]),DAY(tbl_raw_data[[#This Row],[Date Actioned]]))</f>
        <v>45168</v>
      </c>
      <c r="L6015" s="65" t="str">
        <f>UPPER(TEXT(tbl_raw_data[[#This Row],[updated_date]],"MMMM"))</f>
        <v>AUGUST</v>
      </c>
      <c r="M6015" s="65" t="str">
        <f>"WEEK "&amp;IF(ROUNDUP(DAY(tbl_raw_data[[#This Row],[updated_date]])/7,0)=5,4,ROUNDUP(DAY(tbl_raw_data[[#This Row],[updated_date]])/7,0))</f>
        <v>WEEK 4</v>
      </c>
      <c r="N6015" s="71" t="str">
        <f>UPPER(VLOOKUP(tbl_raw_data[[#This Row],[Analyst]],settings!$A$1:$B$15,2,0))</f>
        <v>NITESH</v>
      </c>
      <c r="O6015" s="71" t="str">
        <f>TRIM(UPPER(tbl_raw_data[[#This Row],[Outcome]]))</f>
        <v>APPROVE</v>
      </c>
      <c r="P6015" s="71" t="str">
        <f>TRIM(UPPER(tbl_raw_data[[#This Row],[Queue Name]]))</f>
        <v>CONSUMER PRE BUREAU</v>
      </c>
      <c r="Q6015" s="71" t="str">
        <f>IF(tbl_raw_data[[#This Row],[time_taken_in_min]]&lt;=settings!$D$2,"SLA_MET","SLA_NOT_MET")</f>
        <v>SLA_MET</v>
      </c>
    </row>
    <row r="6016" spans="1:17" hidden="1" x14ac:dyDescent="0.3">
      <c r="A6016" s="45" t="s">
        <v>6979</v>
      </c>
      <c r="B6016" s="36">
        <v>45168.635671296295</v>
      </c>
      <c r="C6016" s="43">
        <v>45168.642488425925</v>
      </c>
      <c r="D6016" s="15" t="s">
        <v>15</v>
      </c>
      <c r="E6016" s="6" t="s">
        <v>11</v>
      </c>
      <c r="F6016" s="15" t="s">
        <v>24</v>
      </c>
      <c r="G6016" s="9"/>
      <c r="H6016" s="84" t="str">
        <f t="shared" si="93"/>
        <v>Reason Unknown</v>
      </c>
      <c r="I6016" s="63">
        <f>(tbl_raw_data[[#This Row],[Date Actioned]])-(tbl_raw_data[[#This Row],[Date Tagged]])</f>
        <v>6.8171296297805384E-3</v>
      </c>
      <c r="J6016" s="66">
        <f>HOUR(tbl_raw_data[[#This Row],[time_taken]])*60+MINUTE(tbl_raw_data[[#This Row],[time_taken]])+SECOND(tbl_raw_data[[#This Row],[time_taken]])/60</f>
        <v>9.8166666666666664</v>
      </c>
      <c r="K6016" s="68">
        <f>DATE(YEAR(tbl_raw_data[[#This Row],[Date Actioned]]),MONTH(tbl_raw_data[[#This Row],[Date Actioned]]),DAY(tbl_raw_data[[#This Row],[Date Actioned]]))</f>
        <v>45168</v>
      </c>
      <c r="L6016" s="65" t="str">
        <f>UPPER(TEXT(tbl_raw_data[[#This Row],[updated_date]],"MMMM"))</f>
        <v>AUGUST</v>
      </c>
      <c r="M6016" s="65" t="str">
        <f>"WEEK "&amp;IF(ROUNDUP(DAY(tbl_raw_data[[#This Row],[updated_date]])/7,0)=5,4,ROUNDUP(DAY(tbl_raw_data[[#This Row],[updated_date]])/7,0))</f>
        <v>WEEK 4</v>
      </c>
      <c r="N6016" s="71" t="str">
        <f>UPPER(VLOOKUP(tbl_raw_data[[#This Row],[Analyst]],settings!$A$1:$B$15,2,0))</f>
        <v>SAM</v>
      </c>
      <c r="O6016" s="71" t="str">
        <f>TRIM(UPPER(tbl_raw_data[[#This Row],[Outcome]]))</f>
        <v>APPROVE</v>
      </c>
      <c r="P6016" s="71" t="str">
        <f>TRIM(UPPER(tbl_raw_data[[#This Row],[Queue Name]]))</f>
        <v>CONSUMER EXISTING</v>
      </c>
      <c r="Q6016" s="71" t="str">
        <f>IF(tbl_raw_data[[#This Row],[time_taken_in_min]]&lt;=settings!$D$2,"SLA_MET","SLA_NOT_MET")</f>
        <v>SLA_MET</v>
      </c>
    </row>
    <row r="6017" spans="1:17" hidden="1" x14ac:dyDescent="0.3">
      <c r="A6017" s="45" t="s">
        <v>6980</v>
      </c>
      <c r="B6017" s="36">
        <v>45168.431481481479</v>
      </c>
      <c r="C6017" s="43">
        <v>45168.438217592593</v>
      </c>
      <c r="D6017" s="15" t="s">
        <v>15</v>
      </c>
      <c r="E6017" s="6" t="s">
        <v>11</v>
      </c>
      <c r="F6017" s="15" t="s">
        <v>14</v>
      </c>
      <c r="G6017" s="9"/>
      <c r="H6017" s="84" t="str">
        <f t="shared" si="93"/>
        <v>Reason Unknown</v>
      </c>
      <c r="I6017" s="63">
        <f>(tbl_raw_data[[#This Row],[Date Actioned]])-(tbl_raw_data[[#This Row],[Date Tagged]])</f>
        <v>6.7361111141508445E-3</v>
      </c>
      <c r="J6017" s="66">
        <f>HOUR(tbl_raw_data[[#This Row],[time_taken]])*60+MINUTE(tbl_raw_data[[#This Row],[time_taken]])+SECOND(tbl_raw_data[[#This Row],[time_taken]])/60</f>
        <v>9.6999999999999993</v>
      </c>
      <c r="K6017" s="68">
        <f>DATE(YEAR(tbl_raw_data[[#This Row],[Date Actioned]]),MONTH(tbl_raw_data[[#This Row],[Date Actioned]]),DAY(tbl_raw_data[[#This Row],[Date Actioned]]))</f>
        <v>45168</v>
      </c>
      <c r="L6017" s="65" t="str">
        <f>UPPER(TEXT(tbl_raw_data[[#This Row],[updated_date]],"MMMM"))</f>
        <v>AUGUST</v>
      </c>
      <c r="M6017" s="65" t="str">
        <f>"WEEK "&amp;IF(ROUNDUP(DAY(tbl_raw_data[[#This Row],[updated_date]])/7,0)=5,4,ROUNDUP(DAY(tbl_raw_data[[#This Row],[updated_date]])/7,0))</f>
        <v>WEEK 4</v>
      </c>
      <c r="N6017" s="71" t="str">
        <f>UPPER(VLOOKUP(tbl_raw_data[[#This Row],[Analyst]],settings!$A$1:$B$15,2,0))</f>
        <v>CAMROON</v>
      </c>
      <c r="O6017" s="71" t="str">
        <f>TRIM(UPPER(tbl_raw_data[[#This Row],[Outcome]]))</f>
        <v>APPROVE</v>
      </c>
      <c r="P6017" s="71" t="str">
        <f>TRIM(UPPER(tbl_raw_data[[#This Row],[Queue Name]]))</f>
        <v>CONSUMER EXISTING</v>
      </c>
      <c r="Q6017" s="71" t="str">
        <f>IF(tbl_raw_data[[#This Row],[time_taken_in_min]]&lt;=settings!$D$2,"SLA_MET","SLA_NOT_MET")</f>
        <v>SLA_MET</v>
      </c>
    </row>
    <row r="6018" spans="1:17" hidden="1" x14ac:dyDescent="0.3">
      <c r="A6018" s="45" t="s">
        <v>6981</v>
      </c>
      <c r="B6018" s="36">
        <v>45168.512349537035</v>
      </c>
      <c r="C6018" s="43">
        <v>45168.519074074073</v>
      </c>
      <c r="D6018" s="15" t="s">
        <v>10</v>
      </c>
      <c r="E6018" s="6" t="s">
        <v>18</v>
      </c>
      <c r="F6018" s="15" t="s">
        <v>19</v>
      </c>
      <c r="G6018" s="9" t="s">
        <v>15</v>
      </c>
      <c r="H6018" s="84" t="str">
        <f t="shared" si="93"/>
        <v>Reason Unknown</v>
      </c>
      <c r="I6018" s="63">
        <f>(tbl_raw_data[[#This Row],[Date Actioned]])-(tbl_raw_data[[#This Row],[Date Tagged]])</f>
        <v>6.7245370373711921E-3</v>
      </c>
      <c r="J6018" s="66">
        <f>HOUR(tbl_raw_data[[#This Row],[time_taken]])*60+MINUTE(tbl_raw_data[[#This Row],[time_taken]])+SECOND(tbl_raw_data[[#This Row],[time_taken]])/60</f>
        <v>9.6833333333333336</v>
      </c>
      <c r="K6018" s="68">
        <f>DATE(YEAR(tbl_raw_data[[#This Row],[Date Actioned]]),MONTH(tbl_raw_data[[#This Row],[Date Actioned]]),DAY(tbl_raw_data[[#This Row],[Date Actioned]]))</f>
        <v>45168</v>
      </c>
      <c r="L6018" s="65" t="str">
        <f>UPPER(TEXT(tbl_raw_data[[#This Row],[updated_date]],"MMMM"))</f>
        <v>AUGUST</v>
      </c>
      <c r="M6018" s="65" t="str">
        <f>"WEEK "&amp;IF(ROUNDUP(DAY(tbl_raw_data[[#This Row],[updated_date]])/7,0)=5,4,ROUNDUP(DAY(tbl_raw_data[[#This Row],[updated_date]])/7,0))</f>
        <v>WEEK 4</v>
      </c>
      <c r="N6018" s="71" t="str">
        <f>UPPER(VLOOKUP(tbl_raw_data[[#This Row],[Analyst]],settings!$A$1:$B$15,2,0))</f>
        <v>NAVED</v>
      </c>
      <c r="O6018" s="71" t="str">
        <f>TRIM(UPPER(tbl_raw_data[[#This Row],[Outcome]]))</f>
        <v>APPROVE</v>
      </c>
      <c r="P6018" s="71" t="str">
        <f>TRIM(UPPER(tbl_raw_data[[#This Row],[Queue Name]]))</f>
        <v>CONSUMER PRE BUREAU</v>
      </c>
      <c r="Q6018" s="71" t="str">
        <f>IF(tbl_raw_data[[#This Row],[time_taken_in_min]]&lt;=settings!$D$2,"SLA_MET","SLA_NOT_MET")</f>
        <v>SLA_MET</v>
      </c>
    </row>
    <row r="6019" spans="1:17" hidden="1" x14ac:dyDescent="0.3">
      <c r="A6019" s="45" t="s">
        <v>6982</v>
      </c>
      <c r="B6019" s="36">
        <v>45168.742962962962</v>
      </c>
      <c r="C6019" s="43">
        <v>45168.749618055554</v>
      </c>
      <c r="D6019" s="15" t="s">
        <v>10</v>
      </c>
      <c r="E6019" s="6" t="s">
        <v>18</v>
      </c>
      <c r="F6019" s="15" t="s">
        <v>12</v>
      </c>
      <c r="G6019" s="9" t="s">
        <v>23</v>
      </c>
      <c r="H6019" s="84" t="str">
        <f t="shared" ref="H6019:H6082" si="94">IF(OR(ISNUMBER(SEARCH("duplicate",G6019)), ISNUMBER(SEARCH("previously",G6019)), ISNUMBER(SEARCH("previously approved",G6019))), "Duplicate Application",
IF(OR(ISNUMBER(SEARCH("incorrect",G6019)), ISNUMBER(SEARCH("remove", G6019))), "Incorrect Details",
IF(ISNUMBER(SEARCH("incomplete",G6019)), "Incomplete Details",
IF(ISNUMBER(SEARCH("overdue",G6019)), "Overdue Bill",
IF(OR(ISNUMBER(SEARCH("resubmit as", G6019)), ISNUMBER(SEARCH("re-submit as", G6019))), "Incorrect Queue",
IF(OR(ISNUMBER(SEARCH("100",G6019)), ISNUMBER(SEARCH("correct", G6019)), ISNUMBER(SEARCH("email", G6019)), ISNUMBER(SEARCH("please submit", G6019)), ISNUMBER(SEARCH("please resubmit",G6019)), ISNUMBER(SEARCH("please re-submit", G6019)), ISNUMBER(SEARCH("please send", G6019))), "Incomplete Details",
IF(ISNUMBER(SEARCH("error", G6019)), "System Error", "Reason Unknown")))))))</f>
        <v>Reason Unknown</v>
      </c>
      <c r="I6019" s="63">
        <f>(tbl_raw_data[[#This Row],[Date Actioned]])-(tbl_raw_data[[#This Row],[Date Tagged]])</f>
        <v>6.655092591245193E-3</v>
      </c>
      <c r="J6019" s="66">
        <f>HOUR(tbl_raw_data[[#This Row],[time_taken]])*60+MINUTE(tbl_raw_data[[#This Row],[time_taken]])+SECOND(tbl_raw_data[[#This Row],[time_taken]])/60</f>
        <v>9.5833333333333339</v>
      </c>
      <c r="K6019" s="68">
        <f>DATE(YEAR(tbl_raw_data[[#This Row],[Date Actioned]]),MONTH(tbl_raw_data[[#This Row],[Date Actioned]]),DAY(tbl_raw_data[[#This Row],[Date Actioned]]))</f>
        <v>45168</v>
      </c>
      <c r="L6019" s="65" t="str">
        <f>UPPER(TEXT(tbl_raw_data[[#This Row],[updated_date]],"MMMM"))</f>
        <v>AUGUST</v>
      </c>
      <c r="M6019" s="65" t="str">
        <f>"WEEK "&amp;IF(ROUNDUP(DAY(tbl_raw_data[[#This Row],[updated_date]])/7,0)=5,4,ROUNDUP(DAY(tbl_raw_data[[#This Row],[updated_date]])/7,0))</f>
        <v>WEEK 4</v>
      </c>
      <c r="N6019" s="71" t="str">
        <f>UPPER(VLOOKUP(tbl_raw_data[[#This Row],[Analyst]],settings!$A$1:$B$15,2,0))</f>
        <v>NITESH</v>
      </c>
      <c r="O6019" s="71" t="str">
        <f>TRIM(UPPER(tbl_raw_data[[#This Row],[Outcome]]))</f>
        <v>APPROVE</v>
      </c>
      <c r="P6019" s="71" t="str">
        <f>TRIM(UPPER(tbl_raw_data[[#This Row],[Queue Name]]))</f>
        <v>CONSUMER PRE BUREAU</v>
      </c>
      <c r="Q6019" s="71" t="str">
        <f>IF(tbl_raw_data[[#This Row],[time_taken_in_min]]&lt;=settings!$D$2,"SLA_MET","SLA_NOT_MET")</f>
        <v>SLA_MET</v>
      </c>
    </row>
    <row r="6020" spans="1:17" hidden="1" x14ac:dyDescent="0.3">
      <c r="A6020" s="45" t="s">
        <v>6983</v>
      </c>
      <c r="B6020" s="36">
        <v>45168.703969907408</v>
      </c>
      <c r="C6020" s="43">
        <v>45168.710590277777</v>
      </c>
      <c r="D6020" s="15" t="s">
        <v>10</v>
      </c>
      <c r="E6020" s="6" t="s">
        <v>11</v>
      </c>
      <c r="F6020" s="15" t="s">
        <v>12</v>
      </c>
      <c r="G6020" s="9" t="s">
        <v>15</v>
      </c>
      <c r="H6020" s="84" t="str">
        <f t="shared" si="94"/>
        <v>Reason Unknown</v>
      </c>
      <c r="I6020" s="63">
        <f>(tbl_raw_data[[#This Row],[Date Actioned]])-(tbl_raw_data[[#This Row],[Date Tagged]])</f>
        <v>6.6203703681821935E-3</v>
      </c>
      <c r="J6020" s="66">
        <f>HOUR(tbl_raw_data[[#This Row],[time_taken]])*60+MINUTE(tbl_raw_data[[#This Row],[time_taken]])+SECOND(tbl_raw_data[[#This Row],[time_taken]])/60</f>
        <v>9.5333333333333332</v>
      </c>
      <c r="K6020" s="68">
        <f>DATE(YEAR(tbl_raw_data[[#This Row],[Date Actioned]]),MONTH(tbl_raw_data[[#This Row],[Date Actioned]]),DAY(tbl_raw_data[[#This Row],[Date Actioned]]))</f>
        <v>45168</v>
      </c>
      <c r="L6020" s="65" t="str">
        <f>UPPER(TEXT(tbl_raw_data[[#This Row],[updated_date]],"MMMM"))</f>
        <v>AUGUST</v>
      </c>
      <c r="M6020" s="65" t="str">
        <f>"WEEK "&amp;IF(ROUNDUP(DAY(tbl_raw_data[[#This Row],[updated_date]])/7,0)=5,4,ROUNDUP(DAY(tbl_raw_data[[#This Row],[updated_date]])/7,0))</f>
        <v>WEEK 4</v>
      </c>
      <c r="N6020" s="71" t="str">
        <f>UPPER(VLOOKUP(tbl_raw_data[[#This Row],[Analyst]],settings!$A$1:$B$15,2,0))</f>
        <v>NITESH</v>
      </c>
      <c r="O6020" s="71" t="str">
        <f>TRIM(UPPER(tbl_raw_data[[#This Row],[Outcome]]))</f>
        <v>APPROVE</v>
      </c>
      <c r="P6020" s="71" t="str">
        <f>TRIM(UPPER(tbl_raw_data[[#This Row],[Queue Name]]))</f>
        <v>CONSUMER EXISTING</v>
      </c>
      <c r="Q6020" s="71" t="str">
        <f>IF(tbl_raw_data[[#This Row],[time_taken_in_min]]&lt;=settings!$D$2,"SLA_MET","SLA_NOT_MET")</f>
        <v>SLA_MET</v>
      </c>
    </row>
    <row r="6021" spans="1:17" hidden="1" x14ac:dyDescent="0.3">
      <c r="A6021" s="45" t="s">
        <v>6984</v>
      </c>
      <c r="B6021" s="36">
        <v>45168.725393518522</v>
      </c>
      <c r="C6021" s="43">
        <v>45168.732002314813</v>
      </c>
      <c r="D6021" s="15" t="s">
        <v>10</v>
      </c>
      <c r="E6021" s="6" t="s">
        <v>18</v>
      </c>
      <c r="F6021" s="15" t="s">
        <v>12</v>
      </c>
      <c r="G6021" s="9" t="s">
        <v>23</v>
      </c>
      <c r="H6021" s="84" t="str">
        <f t="shared" si="94"/>
        <v>Reason Unknown</v>
      </c>
      <c r="I6021" s="63">
        <f>(tbl_raw_data[[#This Row],[Date Actioned]])-(tbl_raw_data[[#This Row],[Date Tagged]])</f>
        <v>6.6087962914025411E-3</v>
      </c>
      <c r="J6021" s="66">
        <f>HOUR(tbl_raw_data[[#This Row],[time_taken]])*60+MINUTE(tbl_raw_data[[#This Row],[time_taken]])+SECOND(tbl_raw_data[[#This Row],[time_taken]])/60</f>
        <v>9.5166666666666675</v>
      </c>
      <c r="K6021" s="68">
        <f>DATE(YEAR(tbl_raw_data[[#This Row],[Date Actioned]]),MONTH(tbl_raw_data[[#This Row],[Date Actioned]]),DAY(tbl_raw_data[[#This Row],[Date Actioned]]))</f>
        <v>45168</v>
      </c>
      <c r="L6021" s="65" t="str">
        <f>UPPER(TEXT(tbl_raw_data[[#This Row],[updated_date]],"MMMM"))</f>
        <v>AUGUST</v>
      </c>
      <c r="M6021" s="65" t="str">
        <f>"WEEK "&amp;IF(ROUNDUP(DAY(tbl_raw_data[[#This Row],[updated_date]])/7,0)=5,4,ROUNDUP(DAY(tbl_raw_data[[#This Row],[updated_date]])/7,0))</f>
        <v>WEEK 4</v>
      </c>
      <c r="N6021" s="71" t="str">
        <f>UPPER(VLOOKUP(tbl_raw_data[[#This Row],[Analyst]],settings!$A$1:$B$15,2,0))</f>
        <v>NITESH</v>
      </c>
      <c r="O6021" s="71" t="str">
        <f>TRIM(UPPER(tbl_raw_data[[#This Row],[Outcome]]))</f>
        <v>APPROVE</v>
      </c>
      <c r="P6021" s="71" t="str">
        <f>TRIM(UPPER(tbl_raw_data[[#This Row],[Queue Name]]))</f>
        <v>CONSUMER PRE BUREAU</v>
      </c>
      <c r="Q6021" s="71" t="str">
        <f>IF(tbl_raw_data[[#This Row],[time_taken_in_min]]&lt;=settings!$D$2,"SLA_MET","SLA_NOT_MET")</f>
        <v>SLA_MET</v>
      </c>
    </row>
    <row r="6022" spans="1:17" hidden="1" x14ac:dyDescent="0.3">
      <c r="A6022" s="45" t="s">
        <v>6985</v>
      </c>
      <c r="B6022" s="36">
        <v>45168.724062499998</v>
      </c>
      <c r="C6022" s="43">
        <v>45168.73065972222</v>
      </c>
      <c r="D6022" s="15" t="s">
        <v>10</v>
      </c>
      <c r="E6022" s="6" t="s">
        <v>11</v>
      </c>
      <c r="F6022" s="15" t="s">
        <v>114</v>
      </c>
      <c r="G6022" s="9"/>
      <c r="H6022" s="84" t="str">
        <f t="shared" si="94"/>
        <v>Reason Unknown</v>
      </c>
      <c r="I6022" s="63">
        <f>(tbl_raw_data[[#This Row],[Date Actioned]])-(tbl_raw_data[[#This Row],[Date Tagged]])</f>
        <v>6.5972222218988463E-3</v>
      </c>
      <c r="J6022" s="66">
        <f>HOUR(tbl_raw_data[[#This Row],[time_taken]])*60+MINUTE(tbl_raw_data[[#This Row],[time_taken]])+SECOND(tbl_raw_data[[#This Row],[time_taken]])/60</f>
        <v>9.5</v>
      </c>
      <c r="K6022" s="68">
        <f>DATE(YEAR(tbl_raw_data[[#This Row],[Date Actioned]]),MONTH(tbl_raw_data[[#This Row],[Date Actioned]]),DAY(tbl_raw_data[[#This Row],[Date Actioned]]))</f>
        <v>45168</v>
      </c>
      <c r="L6022" s="65" t="str">
        <f>UPPER(TEXT(tbl_raw_data[[#This Row],[updated_date]],"MMMM"))</f>
        <v>AUGUST</v>
      </c>
      <c r="M6022" s="65" t="str">
        <f>"WEEK "&amp;IF(ROUNDUP(DAY(tbl_raw_data[[#This Row],[updated_date]])/7,0)=5,4,ROUNDUP(DAY(tbl_raw_data[[#This Row],[updated_date]])/7,0))</f>
        <v>WEEK 4</v>
      </c>
      <c r="N6022" s="71" t="str">
        <f>UPPER(VLOOKUP(tbl_raw_data[[#This Row],[Analyst]],settings!$A$1:$B$15,2,0))</f>
        <v>FARDIN</v>
      </c>
      <c r="O6022" s="71" t="str">
        <f>TRIM(UPPER(tbl_raw_data[[#This Row],[Outcome]]))</f>
        <v>APPROVE</v>
      </c>
      <c r="P6022" s="71" t="str">
        <f>TRIM(UPPER(tbl_raw_data[[#This Row],[Queue Name]]))</f>
        <v>CONSUMER EXISTING</v>
      </c>
      <c r="Q6022" s="71" t="str">
        <f>IF(tbl_raw_data[[#This Row],[time_taken_in_min]]&lt;=settings!$D$2,"SLA_MET","SLA_NOT_MET")</f>
        <v>SLA_MET</v>
      </c>
    </row>
    <row r="6023" spans="1:17" hidden="1" x14ac:dyDescent="0.3">
      <c r="A6023" s="45" t="s">
        <v>6986</v>
      </c>
      <c r="B6023" s="36">
        <v>45168.413148148145</v>
      </c>
      <c r="C6023" s="43">
        <v>45168.419699074075</v>
      </c>
      <c r="D6023" s="15" t="s">
        <v>10</v>
      </c>
      <c r="E6023" s="6" t="s">
        <v>11</v>
      </c>
      <c r="F6023" s="15" t="s">
        <v>206</v>
      </c>
      <c r="G6023" s="9"/>
      <c r="H6023" s="84" t="str">
        <f t="shared" si="94"/>
        <v>Reason Unknown</v>
      </c>
      <c r="I6023" s="63">
        <f>(tbl_raw_data[[#This Row],[Date Actioned]])-(tbl_raw_data[[#This Row],[Date Tagged]])</f>
        <v>6.550925929332152E-3</v>
      </c>
      <c r="J6023" s="66">
        <f>HOUR(tbl_raw_data[[#This Row],[time_taken]])*60+MINUTE(tbl_raw_data[[#This Row],[time_taken]])+SECOND(tbl_raw_data[[#This Row],[time_taken]])/60</f>
        <v>9.4333333333333336</v>
      </c>
      <c r="K6023" s="68">
        <f>DATE(YEAR(tbl_raw_data[[#This Row],[Date Actioned]]),MONTH(tbl_raw_data[[#This Row],[Date Actioned]]),DAY(tbl_raw_data[[#This Row],[Date Actioned]]))</f>
        <v>45168</v>
      </c>
      <c r="L6023" s="65" t="str">
        <f>UPPER(TEXT(tbl_raw_data[[#This Row],[updated_date]],"MMMM"))</f>
        <v>AUGUST</v>
      </c>
      <c r="M6023" s="65" t="str">
        <f>"WEEK "&amp;IF(ROUNDUP(DAY(tbl_raw_data[[#This Row],[updated_date]])/7,0)=5,4,ROUNDUP(DAY(tbl_raw_data[[#This Row],[updated_date]])/7,0))</f>
        <v>WEEK 4</v>
      </c>
      <c r="N6023" s="71" t="str">
        <f>UPPER(VLOOKUP(tbl_raw_data[[#This Row],[Analyst]],settings!$A$1:$B$15,2,0))</f>
        <v>HARDIK</v>
      </c>
      <c r="O6023" s="71" t="str">
        <f>TRIM(UPPER(tbl_raw_data[[#This Row],[Outcome]]))</f>
        <v>APPROVE</v>
      </c>
      <c r="P6023" s="71" t="str">
        <f>TRIM(UPPER(tbl_raw_data[[#This Row],[Queue Name]]))</f>
        <v>CONSUMER EXISTING</v>
      </c>
      <c r="Q6023" s="71" t="str">
        <f>IF(tbl_raw_data[[#This Row],[time_taken_in_min]]&lt;=settings!$D$2,"SLA_MET","SLA_NOT_MET")</f>
        <v>SLA_MET</v>
      </c>
    </row>
    <row r="6024" spans="1:17" hidden="1" x14ac:dyDescent="0.3">
      <c r="A6024" s="45" t="s">
        <v>6987</v>
      </c>
      <c r="B6024" s="36">
        <v>45168.581122685187</v>
      </c>
      <c r="C6024" s="43">
        <v>45168.587650462963</v>
      </c>
      <c r="D6024" s="15" t="s">
        <v>10</v>
      </c>
      <c r="E6024" s="6" t="s">
        <v>11</v>
      </c>
      <c r="F6024" s="15" t="s">
        <v>12</v>
      </c>
      <c r="G6024" s="9" t="s">
        <v>15</v>
      </c>
      <c r="H6024" s="84" t="str">
        <f t="shared" si="94"/>
        <v>Reason Unknown</v>
      </c>
      <c r="I6024" s="63">
        <f>(tbl_raw_data[[#This Row],[Date Actioned]])-(tbl_raw_data[[#This Row],[Date Tagged]])</f>
        <v>6.5277777757728472E-3</v>
      </c>
      <c r="J6024" s="66">
        <f>HOUR(tbl_raw_data[[#This Row],[time_taken]])*60+MINUTE(tbl_raw_data[[#This Row],[time_taken]])+SECOND(tbl_raw_data[[#This Row],[time_taken]])/60</f>
        <v>9.4</v>
      </c>
      <c r="K6024" s="68">
        <f>DATE(YEAR(tbl_raw_data[[#This Row],[Date Actioned]]),MONTH(tbl_raw_data[[#This Row],[Date Actioned]]),DAY(tbl_raw_data[[#This Row],[Date Actioned]]))</f>
        <v>45168</v>
      </c>
      <c r="L6024" s="65" t="str">
        <f>UPPER(TEXT(tbl_raw_data[[#This Row],[updated_date]],"MMMM"))</f>
        <v>AUGUST</v>
      </c>
      <c r="M6024" s="65" t="str">
        <f>"WEEK "&amp;IF(ROUNDUP(DAY(tbl_raw_data[[#This Row],[updated_date]])/7,0)=5,4,ROUNDUP(DAY(tbl_raw_data[[#This Row],[updated_date]])/7,0))</f>
        <v>WEEK 4</v>
      </c>
      <c r="N6024" s="71" t="str">
        <f>UPPER(VLOOKUP(tbl_raw_data[[#This Row],[Analyst]],settings!$A$1:$B$15,2,0))</f>
        <v>NITESH</v>
      </c>
      <c r="O6024" s="71" t="str">
        <f>TRIM(UPPER(tbl_raw_data[[#This Row],[Outcome]]))</f>
        <v>APPROVE</v>
      </c>
      <c r="P6024" s="71" t="str">
        <f>TRIM(UPPER(tbl_raw_data[[#This Row],[Queue Name]]))</f>
        <v>CONSUMER EXISTING</v>
      </c>
      <c r="Q6024" s="71" t="str">
        <f>IF(tbl_raw_data[[#This Row],[time_taken_in_min]]&lt;=settings!$D$2,"SLA_MET","SLA_NOT_MET")</f>
        <v>SLA_MET</v>
      </c>
    </row>
    <row r="6025" spans="1:17" x14ac:dyDescent="0.3">
      <c r="A6025" s="45" t="s">
        <v>6988</v>
      </c>
      <c r="B6025" s="36">
        <v>45168.756111111114</v>
      </c>
      <c r="C6025" s="43">
        <v>45168.762638888889</v>
      </c>
      <c r="D6025" s="15" t="s">
        <v>47</v>
      </c>
      <c r="E6025" s="6" t="s">
        <v>18</v>
      </c>
      <c r="F6025" s="15" t="s">
        <v>12</v>
      </c>
      <c r="G6025" s="9" t="s">
        <v>282</v>
      </c>
      <c r="H6025" s="84" t="str">
        <f t="shared" si="94"/>
        <v>Incorrect Details</v>
      </c>
      <c r="I6025" s="63">
        <f>(tbl_raw_data[[#This Row],[Date Actioned]])-(tbl_raw_data[[#This Row],[Date Tagged]])</f>
        <v>6.5277777757728472E-3</v>
      </c>
      <c r="J6025" s="66">
        <f>HOUR(tbl_raw_data[[#This Row],[time_taken]])*60+MINUTE(tbl_raw_data[[#This Row],[time_taken]])+SECOND(tbl_raw_data[[#This Row],[time_taken]])/60</f>
        <v>9.4</v>
      </c>
      <c r="K6025" s="68">
        <f>DATE(YEAR(tbl_raw_data[[#This Row],[Date Actioned]]),MONTH(tbl_raw_data[[#This Row],[Date Actioned]]),DAY(tbl_raw_data[[#This Row],[Date Actioned]]))</f>
        <v>45168</v>
      </c>
      <c r="L6025" s="65" t="str">
        <f>UPPER(TEXT(tbl_raw_data[[#This Row],[updated_date]],"MMMM"))</f>
        <v>AUGUST</v>
      </c>
      <c r="M6025" s="65" t="str">
        <f>"WEEK "&amp;IF(ROUNDUP(DAY(tbl_raw_data[[#This Row],[updated_date]])/7,0)=5,4,ROUNDUP(DAY(tbl_raw_data[[#This Row],[updated_date]])/7,0))</f>
        <v>WEEK 4</v>
      </c>
      <c r="N6025" s="71" t="str">
        <f>UPPER(VLOOKUP(tbl_raw_data[[#This Row],[Analyst]],settings!$A$1:$B$15,2,0))</f>
        <v>NITESH</v>
      </c>
      <c r="O6025" s="71" t="str">
        <f>TRIM(UPPER(tbl_raw_data[[#This Row],[Outcome]]))</f>
        <v>WITHDRAW</v>
      </c>
      <c r="P6025" s="71" t="str">
        <f>TRIM(UPPER(tbl_raw_data[[#This Row],[Queue Name]]))</f>
        <v>CONSUMER PRE BUREAU</v>
      </c>
      <c r="Q6025" s="71" t="str">
        <f>IF(tbl_raw_data[[#This Row],[time_taken_in_min]]&lt;=settings!$D$2,"SLA_MET","SLA_NOT_MET")</f>
        <v>SLA_MET</v>
      </c>
    </row>
    <row r="6026" spans="1:17" hidden="1" x14ac:dyDescent="0.3">
      <c r="A6026" s="45" t="s">
        <v>6989</v>
      </c>
      <c r="B6026" s="36">
        <v>45168.73746527778</v>
      </c>
      <c r="C6026" s="43">
        <v>45168.743900462963</v>
      </c>
      <c r="D6026" s="15" t="s">
        <v>10</v>
      </c>
      <c r="E6026" s="6" t="s">
        <v>11</v>
      </c>
      <c r="F6026" s="15" t="s">
        <v>19</v>
      </c>
      <c r="G6026" s="9" t="s">
        <v>23</v>
      </c>
      <c r="H6026" s="84" t="str">
        <f t="shared" si="94"/>
        <v>Reason Unknown</v>
      </c>
      <c r="I6026" s="63">
        <f>(tbl_raw_data[[#This Row],[Date Actioned]])-(tbl_raw_data[[#This Row],[Date Tagged]])</f>
        <v>6.435185183363501E-3</v>
      </c>
      <c r="J6026" s="66">
        <f>HOUR(tbl_raw_data[[#This Row],[time_taken]])*60+MINUTE(tbl_raw_data[[#This Row],[time_taken]])+SECOND(tbl_raw_data[[#This Row],[time_taken]])/60</f>
        <v>9.2666666666666675</v>
      </c>
      <c r="K6026" s="68">
        <f>DATE(YEAR(tbl_raw_data[[#This Row],[Date Actioned]]),MONTH(tbl_raw_data[[#This Row],[Date Actioned]]),DAY(tbl_raw_data[[#This Row],[Date Actioned]]))</f>
        <v>45168</v>
      </c>
      <c r="L6026" s="65" t="str">
        <f>UPPER(TEXT(tbl_raw_data[[#This Row],[updated_date]],"MMMM"))</f>
        <v>AUGUST</v>
      </c>
      <c r="M6026" s="65" t="str">
        <f>"WEEK "&amp;IF(ROUNDUP(DAY(tbl_raw_data[[#This Row],[updated_date]])/7,0)=5,4,ROUNDUP(DAY(tbl_raw_data[[#This Row],[updated_date]])/7,0))</f>
        <v>WEEK 4</v>
      </c>
      <c r="N6026" s="71" t="str">
        <f>UPPER(VLOOKUP(tbl_raw_data[[#This Row],[Analyst]],settings!$A$1:$B$15,2,0))</f>
        <v>NAVED</v>
      </c>
      <c r="O6026" s="71" t="str">
        <f>TRIM(UPPER(tbl_raw_data[[#This Row],[Outcome]]))</f>
        <v>APPROVE</v>
      </c>
      <c r="P6026" s="71" t="str">
        <f>TRIM(UPPER(tbl_raw_data[[#This Row],[Queue Name]]))</f>
        <v>CONSUMER EXISTING</v>
      </c>
      <c r="Q6026" s="71" t="str">
        <f>IF(tbl_raw_data[[#This Row],[time_taken_in_min]]&lt;=settings!$D$2,"SLA_MET","SLA_NOT_MET")</f>
        <v>SLA_MET</v>
      </c>
    </row>
    <row r="6027" spans="1:17" hidden="1" x14ac:dyDescent="0.3">
      <c r="A6027" s="45" t="s">
        <v>6990</v>
      </c>
      <c r="B6027" s="36">
        <v>45168.720300925925</v>
      </c>
      <c r="C6027" s="43">
        <v>45168.726712962962</v>
      </c>
      <c r="D6027" s="15" t="s">
        <v>10</v>
      </c>
      <c r="E6027" s="6" t="s">
        <v>18</v>
      </c>
      <c r="F6027" s="15" t="s">
        <v>206</v>
      </c>
      <c r="G6027" s="9" t="s">
        <v>15</v>
      </c>
      <c r="H6027" s="84" t="str">
        <f t="shared" si="94"/>
        <v>Reason Unknown</v>
      </c>
      <c r="I6027" s="63">
        <f>(tbl_raw_data[[#This Row],[Date Actioned]])-(tbl_raw_data[[#This Row],[Date Tagged]])</f>
        <v>6.4120370370801538E-3</v>
      </c>
      <c r="J6027" s="66">
        <f>HOUR(tbl_raw_data[[#This Row],[time_taken]])*60+MINUTE(tbl_raw_data[[#This Row],[time_taken]])+SECOND(tbl_raw_data[[#This Row],[time_taken]])/60</f>
        <v>9.2333333333333325</v>
      </c>
      <c r="K6027" s="68">
        <f>DATE(YEAR(tbl_raw_data[[#This Row],[Date Actioned]]),MONTH(tbl_raw_data[[#This Row],[Date Actioned]]),DAY(tbl_raw_data[[#This Row],[Date Actioned]]))</f>
        <v>45168</v>
      </c>
      <c r="L6027" s="65" t="str">
        <f>UPPER(TEXT(tbl_raw_data[[#This Row],[updated_date]],"MMMM"))</f>
        <v>AUGUST</v>
      </c>
      <c r="M6027" s="65" t="str">
        <f>"WEEK "&amp;IF(ROUNDUP(DAY(tbl_raw_data[[#This Row],[updated_date]])/7,0)=5,4,ROUNDUP(DAY(tbl_raw_data[[#This Row],[updated_date]])/7,0))</f>
        <v>WEEK 4</v>
      </c>
      <c r="N6027" s="71" t="str">
        <f>UPPER(VLOOKUP(tbl_raw_data[[#This Row],[Analyst]],settings!$A$1:$B$15,2,0))</f>
        <v>HARDIK</v>
      </c>
      <c r="O6027" s="71" t="str">
        <f>TRIM(UPPER(tbl_raw_data[[#This Row],[Outcome]]))</f>
        <v>APPROVE</v>
      </c>
      <c r="P6027" s="71" t="str">
        <f>TRIM(UPPER(tbl_raw_data[[#This Row],[Queue Name]]))</f>
        <v>CONSUMER PRE BUREAU</v>
      </c>
      <c r="Q6027" s="71" t="str">
        <f>IF(tbl_raw_data[[#This Row],[time_taken_in_min]]&lt;=settings!$D$2,"SLA_MET","SLA_NOT_MET")</f>
        <v>SLA_MET</v>
      </c>
    </row>
    <row r="6028" spans="1:17" x14ac:dyDescent="0.3">
      <c r="A6028" s="45" t="s">
        <v>6991</v>
      </c>
      <c r="B6028" s="36">
        <v>45168.752638888887</v>
      </c>
      <c r="C6028" s="43">
        <v>45168.759027777778</v>
      </c>
      <c r="D6028" s="15" t="s">
        <v>47</v>
      </c>
      <c r="E6028" s="6" t="s">
        <v>18</v>
      </c>
      <c r="F6028" s="15" t="s">
        <v>207</v>
      </c>
      <c r="G6028" s="9" t="s">
        <v>281</v>
      </c>
      <c r="H6028" s="84" t="str">
        <f t="shared" si="94"/>
        <v>Incorrect Queue</v>
      </c>
      <c r="I6028" s="63">
        <f>(tbl_raw_data[[#This Row],[Date Actioned]])-(tbl_raw_data[[#This Row],[Date Tagged]])</f>
        <v>6.3888888907968067E-3</v>
      </c>
      <c r="J6028" s="66">
        <f>HOUR(tbl_raw_data[[#This Row],[time_taken]])*60+MINUTE(tbl_raw_data[[#This Row],[time_taken]])+SECOND(tbl_raw_data[[#This Row],[time_taken]])/60</f>
        <v>9.1999999999999993</v>
      </c>
      <c r="K6028" s="68">
        <f>DATE(YEAR(tbl_raw_data[[#This Row],[Date Actioned]]),MONTH(tbl_raw_data[[#This Row],[Date Actioned]]),DAY(tbl_raw_data[[#This Row],[Date Actioned]]))</f>
        <v>45168</v>
      </c>
      <c r="L6028" s="65" t="str">
        <f>UPPER(TEXT(tbl_raw_data[[#This Row],[updated_date]],"MMMM"))</f>
        <v>AUGUST</v>
      </c>
      <c r="M6028" s="65" t="str">
        <f>"WEEK "&amp;IF(ROUNDUP(DAY(tbl_raw_data[[#This Row],[updated_date]])/7,0)=5,4,ROUNDUP(DAY(tbl_raw_data[[#This Row],[updated_date]])/7,0))</f>
        <v>WEEK 4</v>
      </c>
      <c r="N6028" s="71" t="str">
        <f>UPPER(VLOOKUP(tbl_raw_data[[#This Row],[Analyst]],settings!$A$1:$B$15,2,0))</f>
        <v>RAJ</v>
      </c>
      <c r="O6028" s="71" t="str">
        <f>TRIM(UPPER(tbl_raw_data[[#This Row],[Outcome]]))</f>
        <v>WITHDRAW</v>
      </c>
      <c r="P6028" s="71" t="str">
        <f>TRIM(UPPER(tbl_raw_data[[#This Row],[Queue Name]]))</f>
        <v>CONSUMER PRE BUREAU</v>
      </c>
      <c r="Q6028" s="71" t="str">
        <f>IF(tbl_raw_data[[#This Row],[time_taken_in_min]]&lt;=settings!$D$2,"SLA_MET","SLA_NOT_MET")</f>
        <v>SLA_MET</v>
      </c>
    </row>
    <row r="6029" spans="1:17" hidden="1" x14ac:dyDescent="0.3">
      <c r="A6029" s="45" t="s">
        <v>6992</v>
      </c>
      <c r="B6029" s="36">
        <v>45168.671932870369</v>
      </c>
      <c r="C6029" s="43">
        <v>45168.67827546296</v>
      </c>
      <c r="D6029" s="15" t="s">
        <v>10</v>
      </c>
      <c r="E6029" s="6" t="s">
        <v>18</v>
      </c>
      <c r="F6029" s="15" t="s">
        <v>22</v>
      </c>
      <c r="G6029" s="9"/>
      <c r="H6029" s="84" t="str">
        <f t="shared" si="94"/>
        <v>Reason Unknown</v>
      </c>
      <c r="I6029" s="63">
        <f>(tbl_raw_data[[#This Row],[Date Actioned]])-(tbl_raw_data[[#This Row],[Date Tagged]])</f>
        <v>6.3425925909541547E-3</v>
      </c>
      <c r="J6029" s="66">
        <f>HOUR(tbl_raw_data[[#This Row],[time_taken]])*60+MINUTE(tbl_raw_data[[#This Row],[time_taken]])+SECOND(tbl_raw_data[[#This Row],[time_taken]])/60</f>
        <v>9.1333333333333329</v>
      </c>
      <c r="K6029" s="68">
        <f>DATE(YEAR(tbl_raw_data[[#This Row],[Date Actioned]]),MONTH(tbl_raw_data[[#This Row],[Date Actioned]]),DAY(tbl_raw_data[[#This Row],[Date Actioned]]))</f>
        <v>45168</v>
      </c>
      <c r="L6029" s="65" t="str">
        <f>UPPER(TEXT(tbl_raw_data[[#This Row],[updated_date]],"MMMM"))</f>
        <v>AUGUST</v>
      </c>
      <c r="M6029" s="65" t="str">
        <f>"WEEK "&amp;IF(ROUNDUP(DAY(tbl_raw_data[[#This Row],[updated_date]])/7,0)=5,4,ROUNDUP(DAY(tbl_raw_data[[#This Row],[updated_date]])/7,0))</f>
        <v>WEEK 4</v>
      </c>
      <c r="N6029" s="71" t="str">
        <f>UPPER(VLOOKUP(tbl_raw_data[[#This Row],[Analyst]],settings!$A$1:$B$15,2,0))</f>
        <v>ROHAN</v>
      </c>
      <c r="O6029" s="71" t="str">
        <f>TRIM(UPPER(tbl_raw_data[[#This Row],[Outcome]]))</f>
        <v>APPROVE</v>
      </c>
      <c r="P6029" s="71" t="str">
        <f>TRIM(UPPER(tbl_raw_data[[#This Row],[Queue Name]]))</f>
        <v>CONSUMER PRE BUREAU</v>
      </c>
      <c r="Q6029" s="71" t="str">
        <f>IF(tbl_raw_data[[#This Row],[time_taken_in_min]]&lt;=settings!$D$2,"SLA_MET","SLA_NOT_MET")</f>
        <v>SLA_MET</v>
      </c>
    </row>
    <row r="6030" spans="1:17" hidden="1" x14ac:dyDescent="0.3">
      <c r="A6030" s="45" t="s">
        <v>6993</v>
      </c>
      <c r="B6030" s="36">
        <v>45168.499189814815</v>
      </c>
      <c r="C6030" s="43">
        <v>45168.505497685182</v>
      </c>
      <c r="D6030" s="15" t="s">
        <v>10</v>
      </c>
      <c r="E6030" s="6" t="s">
        <v>18</v>
      </c>
      <c r="F6030" s="15" t="s">
        <v>12</v>
      </c>
      <c r="G6030" s="9"/>
      <c r="H6030" s="84" t="str">
        <f t="shared" si="94"/>
        <v>Reason Unknown</v>
      </c>
      <c r="I6030" s="63">
        <f>(tbl_raw_data[[#This Row],[Date Actioned]])-(tbl_raw_data[[#This Row],[Date Tagged]])</f>
        <v>6.3078703678911552E-3</v>
      </c>
      <c r="J6030" s="66">
        <f>HOUR(tbl_raw_data[[#This Row],[time_taken]])*60+MINUTE(tbl_raw_data[[#This Row],[time_taken]])+SECOND(tbl_raw_data[[#This Row],[time_taken]])/60</f>
        <v>9.0833333333333339</v>
      </c>
      <c r="K6030" s="68">
        <f>DATE(YEAR(tbl_raw_data[[#This Row],[Date Actioned]]),MONTH(tbl_raw_data[[#This Row],[Date Actioned]]),DAY(tbl_raw_data[[#This Row],[Date Actioned]]))</f>
        <v>45168</v>
      </c>
      <c r="L6030" s="65" t="str">
        <f>UPPER(TEXT(tbl_raw_data[[#This Row],[updated_date]],"MMMM"))</f>
        <v>AUGUST</v>
      </c>
      <c r="M6030" s="65" t="str">
        <f>"WEEK "&amp;IF(ROUNDUP(DAY(tbl_raw_data[[#This Row],[updated_date]])/7,0)=5,4,ROUNDUP(DAY(tbl_raw_data[[#This Row],[updated_date]])/7,0))</f>
        <v>WEEK 4</v>
      </c>
      <c r="N6030" s="71" t="str">
        <f>UPPER(VLOOKUP(tbl_raw_data[[#This Row],[Analyst]],settings!$A$1:$B$15,2,0))</f>
        <v>NITESH</v>
      </c>
      <c r="O6030" s="71" t="str">
        <f>TRIM(UPPER(tbl_raw_data[[#This Row],[Outcome]]))</f>
        <v>APPROVE</v>
      </c>
      <c r="P6030" s="71" t="str">
        <f>TRIM(UPPER(tbl_raw_data[[#This Row],[Queue Name]]))</f>
        <v>CONSUMER PRE BUREAU</v>
      </c>
      <c r="Q6030" s="71" t="str">
        <f>IF(tbl_raw_data[[#This Row],[time_taken_in_min]]&lt;=settings!$D$2,"SLA_MET","SLA_NOT_MET")</f>
        <v>SLA_MET</v>
      </c>
    </row>
    <row r="6031" spans="1:17" hidden="1" x14ac:dyDescent="0.3">
      <c r="A6031" s="45" t="s">
        <v>6994</v>
      </c>
      <c r="B6031" s="36">
        <v>45168.810682870368</v>
      </c>
      <c r="C6031" s="43">
        <v>45168.816932870373</v>
      </c>
      <c r="D6031" s="15" t="s">
        <v>10</v>
      </c>
      <c r="E6031" s="6" t="s">
        <v>11</v>
      </c>
      <c r="F6031" s="15" t="s">
        <v>24</v>
      </c>
      <c r="G6031" s="9" t="s">
        <v>15</v>
      </c>
      <c r="H6031" s="84" t="str">
        <f t="shared" si="94"/>
        <v>Reason Unknown</v>
      </c>
      <c r="I6031" s="63">
        <f>(tbl_raw_data[[#This Row],[Date Actioned]])-(tbl_raw_data[[#This Row],[Date Tagged]])</f>
        <v>6.2500000058207661E-3</v>
      </c>
      <c r="J6031" s="66">
        <f>HOUR(tbl_raw_data[[#This Row],[time_taken]])*60+MINUTE(tbl_raw_data[[#This Row],[time_taken]])+SECOND(tbl_raw_data[[#This Row],[time_taken]])/60</f>
        <v>9</v>
      </c>
      <c r="K6031" s="68">
        <f>DATE(YEAR(tbl_raw_data[[#This Row],[Date Actioned]]),MONTH(tbl_raw_data[[#This Row],[Date Actioned]]),DAY(tbl_raw_data[[#This Row],[Date Actioned]]))</f>
        <v>45168</v>
      </c>
      <c r="L6031" s="65" t="str">
        <f>UPPER(TEXT(tbl_raw_data[[#This Row],[updated_date]],"MMMM"))</f>
        <v>AUGUST</v>
      </c>
      <c r="M6031" s="65" t="str">
        <f>"WEEK "&amp;IF(ROUNDUP(DAY(tbl_raw_data[[#This Row],[updated_date]])/7,0)=5,4,ROUNDUP(DAY(tbl_raw_data[[#This Row],[updated_date]])/7,0))</f>
        <v>WEEK 4</v>
      </c>
      <c r="N6031" s="71" t="str">
        <f>UPPER(VLOOKUP(tbl_raw_data[[#This Row],[Analyst]],settings!$A$1:$B$15,2,0))</f>
        <v>SAM</v>
      </c>
      <c r="O6031" s="71" t="str">
        <f>TRIM(UPPER(tbl_raw_data[[#This Row],[Outcome]]))</f>
        <v>APPROVE</v>
      </c>
      <c r="P6031" s="71" t="str">
        <f>TRIM(UPPER(tbl_raw_data[[#This Row],[Queue Name]]))</f>
        <v>CONSUMER EXISTING</v>
      </c>
      <c r="Q6031" s="71" t="str">
        <f>IF(tbl_raw_data[[#This Row],[time_taken_in_min]]&lt;=settings!$D$2,"SLA_MET","SLA_NOT_MET")</f>
        <v>SLA_MET</v>
      </c>
    </row>
    <row r="6032" spans="1:17" hidden="1" x14ac:dyDescent="0.3">
      <c r="A6032" s="45" t="s">
        <v>6995</v>
      </c>
      <c r="B6032" s="36">
        <v>45168.599236111113</v>
      </c>
      <c r="C6032" s="43">
        <v>45168.605486111112</v>
      </c>
      <c r="D6032" s="15" t="s">
        <v>15</v>
      </c>
      <c r="E6032" s="6" t="s">
        <v>8</v>
      </c>
      <c r="F6032" s="15" t="s">
        <v>114</v>
      </c>
      <c r="G6032" s="9"/>
      <c r="H6032" s="84" t="str">
        <f t="shared" si="94"/>
        <v>Reason Unknown</v>
      </c>
      <c r="I6032" s="63">
        <f>(tbl_raw_data[[#This Row],[Date Actioned]])-(tbl_raw_data[[#This Row],[Date Tagged]])</f>
        <v>6.2499999985448085E-3</v>
      </c>
      <c r="J6032" s="66">
        <f>HOUR(tbl_raw_data[[#This Row],[time_taken]])*60+MINUTE(tbl_raw_data[[#This Row],[time_taken]])+SECOND(tbl_raw_data[[#This Row],[time_taken]])/60</f>
        <v>9</v>
      </c>
      <c r="K6032" s="68">
        <f>DATE(YEAR(tbl_raw_data[[#This Row],[Date Actioned]]),MONTH(tbl_raw_data[[#This Row],[Date Actioned]]),DAY(tbl_raw_data[[#This Row],[Date Actioned]]))</f>
        <v>45168</v>
      </c>
      <c r="L6032" s="65" t="str">
        <f>UPPER(TEXT(tbl_raw_data[[#This Row],[updated_date]],"MMMM"))</f>
        <v>AUGUST</v>
      </c>
      <c r="M6032" s="65" t="str">
        <f>"WEEK "&amp;IF(ROUNDUP(DAY(tbl_raw_data[[#This Row],[updated_date]])/7,0)=5,4,ROUNDUP(DAY(tbl_raw_data[[#This Row],[updated_date]])/7,0))</f>
        <v>WEEK 4</v>
      </c>
      <c r="N6032" s="71" t="str">
        <f>UPPER(VLOOKUP(tbl_raw_data[[#This Row],[Analyst]],settings!$A$1:$B$15,2,0))</f>
        <v>FARDIN</v>
      </c>
      <c r="O6032" s="71" t="str">
        <f>TRIM(UPPER(tbl_raw_data[[#This Row],[Outcome]]))</f>
        <v>APPROVE</v>
      </c>
      <c r="P6032" s="71" t="str">
        <f>TRIM(UPPER(tbl_raw_data[[#This Row],[Queue Name]]))</f>
        <v>CONSUMER POST BUREAU</v>
      </c>
      <c r="Q6032" s="71" t="str">
        <f>IF(tbl_raw_data[[#This Row],[time_taken_in_min]]&lt;=settings!$D$2,"SLA_MET","SLA_NOT_MET")</f>
        <v>SLA_MET</v>
      </c>
    </row>
    <row r="6033" spans="1:17" hidden="1" x14ac:dyDescent="0.3">
      <c r="A6033" s="45" t="s">
        <v>6996</v>
      </c>
      <c r="B6033" s="36">
        <v>45168.649212962962</v>
      </c>
      <c r="C6033" s="43">
        <v>45168.655300925922</v>
      </c>
      <c r="D6033" s="15" t="s">
        <v>10</v>
      </c>
      <c r="E6033" s="6" t="s">
        <v>18</v>
      </c>
      <c r="F6033" s="15" t="s">
        <v>206</v>
      </c>
      <c r="G6033" s="9" t="s">
        <v>15</v>
      </c>
      <c r="H6033" s="84" t="str">
        <f t="shared" si="94"/>
        <v>Reason Unknown</v>
      </c>
      <c r="I6033" s="63">
        <f>(tbl_raw_data[[#This Row],[Date Actioned]])-(tbl_raw_data[[#This Row],[Date Tagged]])</f>
        <v>6.0879629600094631E-3</v>
      </c>
      <c r="J6033" s="66">
        <f>HOUR(tbl_raw_data[[#This Row],[time_taken]])*60+MINUTE(tbl_raw_data[[#This Row],[time_taken]])+SECOND(tbl_raw_data[[#This Row],[time_taken]])/60</f>
        <v>8.7666666666666675</v>
      </c>
      <c r="K6033" s="68">
        <f>DATE(YEAR(tbl_raw_data[[#This Row],[Date Actioned]]),MONTH(tbl_raw_data[[#This Row],[Date Actioned]]),DAY(tbl_raw_data[[#This Row],[Date Actioned]]))</f>
        <v>45168</v>
      </c>
      <c r="L6033" s="65" t="str">
        <f>UPPER(TEXT(tbl_raw_data[[#This Row],[updated_date]],"MMMM"))</f>
        <v>AUGUST</v>
      </c>
      <c r="M6033" s="65" t="str">
        <f>"WEEK "&amp;IF(ROUNDUP(DAY(tbl_raw_data[[#This Row],[updated_date]])/7,0)=5,4,ROUNDUP(DAY(tbl_raw_data[[#This Row],[updated_date]])/7,0))</f>
        <v>WEEK 4</v>
      </c>
      <c r="N6033" s="71" t="str">
        <f>UPPER(VLOOKUP(tbl_raw_data[[#This Row],[Analyst]],settings!$A$1:$B$15,2,0))</f>
        <v>HARDIK</v>
      </c>
      <c r="O6033" s="71" t="str">
        <f>TRIM(UPPER(tbl_raw_data[[#This Row],[Outcome]]))</f>
        <v>APPROVE</v>
      </c>
      <c r="P6033" s="71" t="str">
        <f>TRIM(UPPER(tbl_raw_data[[#This Row],[Queue Name]]))</f>
        <v>CONSUMER PRE BUREAU</v>
      </c>
      <c r="Q6033" s="71" t="str">
        <f>IF(tbl_raw_data[[#This Row],[time_taken_in_min]]&lt;=settings!$D$2,"SLA_MET","SLA_NOT_MET")</f>
        <v>SLA_MET</v>
      </c>
    </row>
    <row r="6034" spans="1:17" hidden="1" x14ac:dyDescent="0.3">
      <c r="A6034" s="45" t="s">
        <v>6997</v>
      </c>
      <c r="B6034" s="36">
        <v>45168.77611111111</v>
      </c>
      <c r="C6034" s="43">
        <v>45168.782164351855</v>
      </c>
      <c r="D6034" s="15" t="s">
        <v>15</v>
      </c>
      <c r="E6034" s="6" t="s">
        <v>8</v>
      </c>
      <c r="F6034" s="15" t="s">
        <v>22</v>
      </c>
      <c r="G6034" s="9"/>
      <c r="H6034" s="84" t="str">
        <f t="shared" si="94"/>
        <v>Reason Unknown</v>
      </c>
      <c r="I6034" s="63">
        <f>(tbl_raw_data[[#This Row],[Date Actioned]])-(tbl_raw_data[[#This Row],[Date Tagged]])</f>
        <v>6.0532407442224212E-3</v>
      </c>
      <c r="J6034" s="66">
        <f>HOUR(tbl_raw_data[[#This Row],[time_taken]])*60+MINUTE(tbl_raw_data[[#This Row],[time_taken]])+SECOND(tbl_raw_data[[#This Row],[time_taken]])/60</f>
        <v>8.7166666666666668</v>
      </c>
      <c r="K6034" s="68">
        <f>DATE(YEAR(tbl_raw_data[[#This Row],[Date Actioned]]),MONTH(tbl_raw_data[[#This Row],[Date Actioned]]),DAY(tbl_raw_data[[#This Row],[Date Actioned]]))</f>
        <v>45168</v>
      </c>
      <c r="L6034" s="65" t="str">
        <f>UPPER(TEXT(tbl_raw_data[[#This Row],[updated_date]],"MMMM"))</f>
        <v>AUGUST</v>
      </c>
      <c r="M6034" s="65" t="str">
        <f>"WEEK "&amp;IF(ROUNDUP(DAY(tbl_raw_data[[#This Row],[updated_date]])/7,0)=5,4,ROUNDUP(DAY(tbl_raw_data[[#This Row],[updated_date]])/7,0))</f>
        <v>WEEK 4</v>
      </c>
      <c r="N6034" s="71" t="str">
        <f>UPPER(VLOOKUP(tbl_raw_data[[#This Row],[Analyst]],settings!$A$1:$B$15,2,0))</f>
        <v>ROHAN</v>
      </c>
      <c r="O6034" s="71" t="str">
        <f>TRIM(UPPER(tbl_raw_data[[#This Row],[Outcome]]))</f>
        <v>APPROVE</v>
      </c>
      <c r="P6034" s="71" t="str">
        <f>TRIM(UPPER(tbl_raw_data[[#This Row],[Queue Name]]))</f>
        <v>CONSUMER POST BUREAU</v>
      </c>
      <c r="Q6034" s="71" t="str">
        <f>IF(tbl_raw_data[[#This Row],[time_taken_in_min]]&lt;=settings!$D$2,"SLA_MET","SLA_NOT_MET")</f>
        <v>SLA_MET</v>
      </c>
    </row>
    <row r="6035" spans="1:17" x14ac:dyDescent="0.3">
      <c r="A6035" s="45" t="s">
        <v>6998</v>
      </c>
      <c r="B6035" s="36">
        <v>45168.808148148149</v>
      </c>
      <c r="C6035" s="43">
        <v>45168.814131944448</v>
      </c>
      <c r="D6035" s="15" t="s">
        <v>47</v>
      </c>
      <c r="E6035" s="6" t="s">
        <v>11</v>
      </c>
      <c r="F6035" s="15" t="s">
        <v>19</v>
      </c>
      <c r="G6035" s="9" t="s">
        <v>288</v>
      </c>
      <c r="H6035" s="84" t="str">
        <f t="shared" si="94"/>
        <v>Overdue Bill</v>
      </c>
      <c r="I6035" s="63">
        <f>(tbl_raw_data[[#This Row],[Date Actioned]])-(tbl_raw_data[[#This Row],[Date Tagged]])</f>
        <v>5.9837962980964221E-3</v>
      </c>
      <c r="J6035" s="66">
        <f>HOUR(tbl_raw_data[[#This Row],[time_taken]])*60+MINUTE(tbl_raw_data[[#This Row],[time_taken]])+SECOND(tbl_raw_data[[#This Row],[time_taken]])/60</f>
        <v>8.6166666666666671</v>
      </c>
      <c r="K6035" s="68">
        <f>DATE(YEAR(tbl_raw_data[[#This Row],[Date Actioned]]),MONTH(tbl_raw_data[[#This Row],[Date Actioned]]),DAY(tbl_raw_data[[#This Row],[Date Actioned]]))</f>
        <v>45168</v>
      </c>
      <c r="L6035" s="65" t="str">
        <f>UPPER(TEXT(tbl_raw_data[[#This Row],[updated_date]],"MMMM"))</f>
        <v>AUGUST</v>
      </c>
      <c r="M6035" s="65" t="str">
        <f>"WEEK "&amp;IF(ROUNDUP(DAY(tbl_raw_data[[#This Row],[updated_date]])/7,0)=5,4,ROUNDUP(DAY(tbl_raw_data[[#This Row],[updated_date]])/7,0))</f>
        <v>WEEK 4</v>
      </c>
      <c r="N6035" s="71" t="str">
        <f>UPPER(VLOOKUP(tbl_raw_data[[#This Row],[Analyst]],settings!$A$1:$B$15,2,0))</f>
        <v>NAVED</v>
      </c>
      <c r="O6035" s="71" t="str">
        <f>TRIM(UPPER(tbl_raw_data[[#This Row],[Outcome]]))</f>
        <v>WITHDRAW</v>
      </c>
      <c r="P6035" s="71" t="str">
        <f>TRIM(UPPER(tbl_raw_data[[#This Row],[Queue Name]]))</f>
        <v>CONSUMER EXISTING</v>
      </c>
      <c r="Q6035" s="71" t="str">
        <f>IF(tbl_raw_data[[#This Row],[time_taken_in_min]]&lt;=settings!$D$2,"SLA_MET","SLA_NOT_MET")</f>
        <v>SLA_MET</v>
      </c>
    </row>
    <row r="6036" spans="1:17" hidden="1" x14ac:dyDescent="0.3">
      <c r="A6036" s="45" t="s">
        <v>6999</v>
      </c>
      <c r="B6036" s="36">
        <v>45168.676354166666</v>
      </c>
      <c r="C6036" s="43">
        <v>45168.682326388887</v>
      </c>
      <c r="D6036" s="15" t="s">
        <v>10</v>
      </c>
      <c r="E6036" s="6" t="s">
        <v>11</v>
      </c>
      <c r="F6036" s="15" t="s">
        <v>17</v>
      </c>
      <c r="G6036" s="9"/>
      <c r="H6036" s="84" t="str">
        <f t="shared" si="94"/>
        <v>Reason Unknown</v>
      </c>
      <c r="I6036" s="63">
        <f>(tbl_raw_data[[#This Row],[Date Actioned]])-(tbl_raw_data[[#This Row],[Date Tagged]])</f>
        <v>5.9722222213167697E-3</v>
      </c>
      <c r="J6036" s="66">
        <f>HOUR(tbl_raw_data[[#This Row],[time_taken]])*60+MINUTE(tbl_raw_data[[#This Row],[time_taken]])+SECOND(tbl_raw_data[[#This Row],[time_taken]])/60</f>
        <v>8.6</v>
      </c>
      <c r="K6036" s="68">
        <f>DATE(YEAR(tbl_raw_data[[#This Row],[Date Actioned]]),MONTH(tbl_raw_data[[#This Row],[Date Actioned]]),DAY(tbl_raw_data[[#This Row],[Date Actioned]]))</f>
        <v>45168</v>
      </c>
      <c r="L6036" s="65" t="str">
        <f>UPPER(TEXT(tbl_raw_data[[#This Row],[updated_date]],"MMMM"))</f>
        <v>AUGUST</v>
      </c>
      <c r="M6036" s="65" t="str">
        <f>"WEEK "&amp;IF(ROUNDUP(DAY(tbl_raw_data[[#This Row],[updated_date]])/7,0)=5,4,ROUNDUP(DAY(tbl_raw_data[[#This Row],[updated_date]])/7,0))</f>
        <v>WEEK 4</v>
      </c>
      <c r="N6036" s="71" t="str">
        <f>UPPER(VLOOKUP(tbl_raw_data[[#This Row],[Analyst]],settings!$A$1:$B$15,2,0))</f>
        <v>MERCEDES</v>
      </c>
      <c r="O6036" s="71" t="str">
        <f>TRIM(UPPER(tbl_raw_data[[#This Row],[Outcome]]))</f>
        <v>APPROVE</v>
      </c>
      <c r="P6036" s="71" t="str">
        <f>TRIM(UPPER(tbl_raw_data[[#This Row],[Queue Name]]))</f>
        <v>CONSUMER EXISTING</v>
      </c>
      <c r="Q6036" s="71" t="str">
        <f>IF(tbl_raw_data[[#This Row],[time_taken_in_min]]&lt;=settings!$D$2,"SLA_MET","SLA_NOT_MET")</f>
        <v>SLA_MET</v>
      </c>
    </row>
    <row r="6037" spans="1:17" hidden="1" x14ac:dyDescent="0.3">
      <c r="A6037" s="45" t="s">
        <v>7000</v>
      </c>
      <c r="B6037" s="36">
        <v>45168.64675925926</v>
      </c>
      <c r="C6037" s="43">
        <v>45168.652604166666</v>
      </c>
      <c r="D6037" s="15" t="s">
        <v>10</v>
      </c>
      <c r="E6037" s="6" t="s">
        <v>18</v>
      </c>
      <c r="F6037" s="15" t="s">
        <v>12</v>
      </c>
      <c r="G6037" s="9" t="s">
        <v>15</v>
      </c>
      <c r="H6037" s="84" t="str">
        <f t="shared" si="94"/>
        <v>Reason Unknown</v>
      </c>
      <c r="I6037" s="63">
        <f>(tbl_raw_data[[#This Row],[Date Actioned]])-(tbl_raw_data[[#This Row],[Date Tagged]])</f>
        <v>5.8449074058444239E-3</v>
      </c>
      <c r="J6037" s="66">
        <f>HOUR(tbl_raw_data[[#This Row],[time_taken]])*60+MINUTE(tbl_raw_data[[#This Row],[time_taken]])+SECOND(tbl_raw_data[[#This Row],[time_taken]])/60</f>
        <v>8.4166666666666661</v>
      </c>
      <c r="K6037" s="68">
        <f>DATE(YEAR(tbl_raw_data[[#This Row],[Date Actioned]]),MONTH(tbl_raw_data[[#This Row],[Date Actioned]]),DAY(tbl_raw_data[[#This Row],[Date Actioned]]))</f>
        <v>45168</v>
      </c>
      <c r="L6037" s="65" t="str">
        <f>UPPER(TEXT(tbl_raw_data[[#This Row],[updated_date]],"MMMM"))</f>
        <v>AUGUST</v>
      </c>
      <c r="M6037" s="65" t="str">
        <f>"WEEK "&amp;IF(ROUNDUP(DAY(tbl_raw_data[[#This Row],[updated_date]])/7,0)=5,4,ROUNDUP(DAY(tbl_raw_data[[#This Row],[updated_date]])/7,0))</f>
        <v>WEEK 4</v>
      </c>
      <c r="N6037" s="71" t="str">
        <f>UPPER(VLOOKUP(tbl_raw_data[[#This Row],[Analyst]],settings!$A$1:$B$15,2,0))</f>
        <v>NITESH</v>
      </c>
      <c r="O6037" s="71" t="str">
        <f>TRIM(UPPER(tbl_raw_data[[#This Row],[Outcome]]))</f>
        <v>APPROVE</v>
      </c>
      <c r="P6037" s="71" t="str">
        <f>TRIM(UPPER(tbl_raw_data[[#This Row],[Queue Name]]))</f>
        <v>CONSUMER PRE BUREAU</v>
      </c>
      <c r="Q6037" s="71" t="str">
        <f>IF(tbl_raw_data[[#This Row],[time_taken_in_min]]&lt;=settings!$D$2,"SLA_MET","SLA_NOT_MET")</f>
        <v>SLA_MET</v>
      </c>
    </row>
    <row r="6038" spans="1:17" hidden="1" x14ac:dyDescent="0.3">
      <c r="A6038" s="45" t="s">
        <v>7001</v>
      </c>
      <c r="B6038" s="36">
        <v>45168.518726851849</v>
      </c>
      <c r="C6038" s="43">
        <v>45168.524548611109</v>
      </c>
      <c r="D6038" s="15" t="s">
        <v>10</v>
      </c>
      <c r="E6038" s="6" t="s">
        <v>18</v>
      </c>
      <c r="F6038" s="15" t="s">
        <v>206</v>
      </c>
      <c r="G6038" s="9"/>
      <c r="H6038" s="84" t="str">
        <f t="shared" si="94"/>
        <v>Reason Unknown</v>
      </c>
      <c r="I6038" s="63">
        <f>(tbl_raw_data[[#This Row],[Date Actioned]])-(tbl_raw_data[[#This Row],[Date Tagged]])</f>
        <v>5.8217592595610768E-3</v>
      </c>
      <c r="J6038" s="66">
        <f>HOUR(tbl_raw_data[[#This Row],[time_taken]])*60+MINUTE(tbl_raw_data[[#This Row],[time_taken]])+SECOND(tbl_raw_data[[#This Row],[time_taken]])/60</f>
        <v>8.3833333333333329</v>
      </c>
      <c r="K6038" s="68">
        <f>DATE(YEAR(tbl_raw_data[[#This Row],[Date Actioned]]),MONTH(tbl_raw_data[[#This Row],[Date Actioned]]),DAY(tbl_raw_data[[#This Row],[Date Actioned]]))</f>
        <v>45168</v>
      </c>
      <c r="L6038" s="65" t="str">
        <f>UPPER(TEXT(tbl_raw_data[[#This Row],[updated_date]],"MMMM"))</f>
        <v>AUGUST</v>
      </c>
      <c r="M6038" s="65" t="str">
        <f>"WEEK "&amp;IF(ROUNDUP(DAY(tbl_raw_data[[#This Row],[updated_date]])/7,0)=5,4,ROUNDUP(DAY(tbl_raw_data[[#This Row],[updated_date]])/7,0))</f>
        <v>WEEK 4</v>
      </c>
      <c r="N6038" s="71" t="str">
        <f>UPPER(VLOOKUP(tbl_raw_data[[#This Row],[Analyst]],settings!$A$1:$B$15,2,0))</f>
        <v>HARDIK</v>
      </c>
      <c r="O6038" s="71" t="str">
        <f>TRIM(UPPER(tbl_raw_data[[#This Row],[Outcome]]))</f>
        <v>APPROVE</v>
      </c>
      <c r="P6038" s="71" t="str">
        <f>TRIM(UPPER(tbl_raw_data[[#This Row],[Queue Name]]))</f>
        <v>CONSUMER PRE BUREAU</v>
      </c>
      <c r="Q6038" s="71" t="str">
        <f>IF(tbl_raw_data[[#This Row],[time_taken_in_min]]&lt;=settings!$D$2,"SLA_MET","SLA_NOT_MET")</f>
        <v>SLA_MET</v>
      </c>
    </row>
    <row r="6039" spans="1:17" hidden="1" x14ac:dyDescent="0.3">
      <c r="A6039" s="45" t="s">
        <v>7002</v>
      </c>
      <c r="B6039" s="36">
        <v>45168.56890046296</v>
      </c>
      <c r="C6039" s="43">
        <v>45168.574687499997</v>
      </c>
      <c r="D6039" s="15" t="s">
        <v>10</v>
      </c>
      <c r="E6039" s="6" t="s">
        <v>11</v>
      </c>
      <c r="F6039" s="15" t="s">
        <v>12</v>
      </c>
      <c r="G6039" s="9"/>
      <c r="H6039" s="84" t="str">
        <f t="shared" si="94"/>
        <v>Reason Unknown</v>
      </c>
      <c r="I6039" s="63">
        <f>(tbl_raw_data[[#This Row],[Date Actioned]])-(tbl_raw_data[[#This Row],[Date Tagged]])</f>
        <v>5.7870370364980772E-3</v>
      </c>
      <c r="J6039" s="66">
        <f>HOUR(tbl_raw_data[[#This Row],[time_taken]])*60+MINUTE(tbl_raw_data[[#This Row],[time_taken]])+SECOND(tbl_raw_data[[#This Row],[time_taken]])/60</f>
        <v>8.3333333333333339</v>
      </c>
      <c r="K6039" s="68">
        <f>DATE(YEAR(tbl_raw_data[[#This Row],[Date Actioned]]),MONTH(tbl_raw_data[[#This Row],[Date Actioned]]),DAY(tbl_raw_data[[#This Row],[Date Actioned]]))</f>
        <v>45168</v>
      </c>
      <c r="L6039" s="65" t="str">
        <f>UPPER(TEXT(tbl_raw_data[[#This Row],[updated_date]],"MMMM"))</f>
        <v>AUGUST</v>
      </c>
      <c r="M6039" s="65" t="str">
        <f>"WEEK "&amp;IF(ROUNDUP(DAY(tbl_raw_data[[#This Row],[updated_date]])/7,0)=5,4,ROUNDUP(DAY(tbl_raw_data[[#This Row],[updated_date]])/7,0))</f>
        <v>WEEK 4</v>
      </c>
      <c r="N6039" s="71" t="str">
        <f>UPPER(VLOOKUP(tbl_raw_data[[#This Row],[Analyst]],settings!$A$1:$B$15,2,0))</f>
        <v>NITESH</v>
      </c>
      <c r="O6039" s="71" t="str">
        <f>TRIM(UPPER(tbl_raw_data[[#This Row],[Outcome]]))</f>
        <v>APPROVE</v>
      </c>
      <c r="P6039" s="71" t="str">
        <f>TRIM(UPPER(tbl_raw_data[[#This Row],[Queue Name]]))</f>
        <v>CONSUMER EXISTING</v>
      </c>
      <c r="Q6039" s="71" t="str">
        <f>IF(tbl_raw_data[[#This Row],[time_taken_in_min]]&lt;=settings!$D$2,"SLA_MET","SLA_NOT_MET")</f>
        <v>SLA_MET</v>
      </c>
    </row>
    <row r="6040" spans="1:17" x14ac:dyDescent="0.3">
      <c r="A6040" s="45" t="s">
        <v>7003</v>
      </c>
      <c r="B6040" s="36">
        <v>45168.762106481481</v>
      </c>
      <c r="C6040" s="43">
        <v>45168.767893518518</v>
      </c>
      <c r="D6040" s="15" t="s">
        <v>47</v>
      </c>
      <c r="E6040" s="6" t="s">
        <v>8</v>
      </c>
      <c r="F6040" s="15" t="s">
        <v>207</v>
      </c>
      <c r="G6040" s="9" t="s">
        <v>232</v>
      </c>
      <c r="H6040" s="84" t="str">
        <f t="shared" si="94"/>
        <v>Incomplete Details</v>
      </c>
      <c r="I6040" s="63">
        <f>(tbl_raw_data[[#This Row],[Date Actioned]])-(tbl_raw_data[[#This Row],[Date Tagged]])</f>
        <v>5.7870370364980772E-3</v>
      </c>
      <c r="J6040" s="66">
        <f>HOUR(tbl_raw_data[[#This Row],[time_taken]])*60+MINUTE(tbl_raw_data[[#This Row],[time_taken]])+SECOND(tbl_raw_data[[#This Row],[time_taken]])/60</f>
        <v>8.3333333333333339</v>
      </c>
      <c r="K6040" s="68">
        <f>DATE(YEAR(tbl_raw_data[[#This Row],[Date Actioned]]),MONTH(tbl_raw_data[[#This Row],[Date Actioned]]),DAY(tbl_raw_data[[#This Row],[Date Actioned]]))</f>
        <v>45168</v>
      </c>
      <c r="L6040" s="65" t="str">
        <f>UPPER(TEXT(tbl_raw_data[[#This Row],[updated_date]],"MMMM"))</f>
        <v>AUGUST</v>
      </c>
      <c r="M6040" s="65" t="str">
        <f>"WEEK "&amp;IF(ROUNDUP(DAY(tbl_raw_data[[#This Row],[updated_date]])/7,0)=5,4,ROUNDUP(DAY(tbl_raw_data[[#This Row],[updated_date]])/7,0))</f>
        <v>WEEK 4</v>
      </c>
      <c r="N6040" s="71" t="str">
        <f>UPPER(VLOOKUP(tbl_raw_data[[#This Row],[Analyst]],settings!$A$1:$B$15,2,0))</f>
        <v>RAJ</v>
      </c>
      <c r="O6040" s="71" t="str">
        <f>TRIM(UPPER(tbl_raw_data[[#This Row],[Outcome]]))</f>
        <v>WITHDRAW</v>
      </c>
      <c r="P6040" s="71" t="str">
        <f>TRIM(UPPER(tbl_raw_data[[#This Row],[Queue Name]]))</f>
        <v>CONSUMER POST BUREAU</v>
      </c>
      <c r="Q6040" s="71" t="str">
        <f>IF(tbl_raw_data[[#This Row],[time_taken_in_min]]&lt;=settings!$D$2,"SLA_MET","SLA_NOT_MET")</f>
        <v>SLA_MET</v>
      </c>
    </row>
    <row r="6041" spans="1:17" hidden="1" x14ac:dyDescent="0.3">
      <c r="A6041" s="45" t="s">
        <v>7004</v>
      </c>
      <c r="B6041" s="36">
        <v>45168.553935185184</v>
      </c>
      <c r="C6041" s="43">
        <v>45168.559618055559</v>
      </c>
      <c r="D6041" s="15" t="s">
        <v>10</v>
      </c>
      <c r="E6041" s="6" t="s">
        <v>11</v>
      </c>
      <c r="F6041" s="15" t="s">
        <v>17</v>
      </c>
      <c r="G6041" s="9" t="s">
        <v>15</v>
      </c>
      <c r="H6041" s="84" t="str">
        <f t="shared" si="94"/>
        <v>Reason Unknown</v>
      </c>
      <c r="I6041" s="63">
        <f>(tbl_raw_data[[#This Row],[Date Actioned]])-(tbl_raw_data[[#This Row],[Date Tagged]])</f>
        <v>5.6828703745850362E-3</v>
      </c>
      <c r="J6041" s="66">
        <f>HOUR(tbl_raw_data[[#This Row],[time_taken]])*60+MINUTE(tbl_raw_data[[#This Row],[time_taken]])+SECOND(tbl_raw_data[[#This Row],[time_taken]])/60</f>
        <v>8.1833333333333336</v>
      </c>
      <c r="K6041" s="68">
        <f>DATE(YEAR(tbl_raw_data[[#This Row],[Date Actioned]]),MONTH(tbl_raw_data[[#This Row],[Date Actioned]]),DAY(tbl_raw_data[[#This Row],[Date Actioned]]))</f>
        <v>45168</v>
      </c>
      <c r="L6041" s="65" t="str">
        <f>UPPER(TEXT(tbl_raw_data[[#This Row],[updated_date]],"MMMM"))</f>
        <v>AUGUST</v>
      </c>
      <c r="M6041" s="65" t="str">
        <f>"WEEK "&amp;IF(ROUNDUP(DAY(tbl_raw_data[[#This Row],[updated_date]])/7,0)=5,4,ROUNDUP(DAY(tbl_raw_data[[#This Row],[updated_date]])/7,0))</f>
        <v>WEEK 4</v>
      </c>
      <c r="N6041" s="71" t="str">
        <f>UPPER(VLOOKUP(tbl_raw_data[[#This Row],[Analyst]],settings!$A$1:$B$15,2,0))</f>
        <v>MERCEDES</v>
      </c>
      <c r="O6041" s="71" t="str">
        <f>TRIM(UPPER(tbl_raw_data[[#This Row],[Outcome]]))</f>
        <v>APPROVE</v>
      </c>
      <c r="P6041" s="71" t="str">
        <f>TRIM(UPPER(tbl_raw_data[[#This Row],[Queue Name]]))</f>
        <v>CONSUMER EXISTING</v>
      </c>
      <c r="Q6041" s="71" t="str">
        <f>IF(tbl_raw_data[[#This Row],[time_taken_in_min]]&lt;=settings!$D$2,"SLA_MET","SLA_NOT_MET")</f>
        <v>SLA_MET</v>
      </c>
    </row>
    <row r="6042" spans="1:17" hidden="1" x14ac:dyDescent="0.3">
      <c r="A6042" s="45" t="s">
        <v>7005</v>
      </c>
      <c r="B6042" s="36">
        <v>45168.643101851849</v>
      </c>
      <c r="C6042" s="43">
        <v>45168.648761574077</v>
      </c>
      <c r="D6042" s="15" t="s">
        <v>10</v>
      </c>
      <c r="E6042" s="6" t="s">
        <v>8</v>
      </c>
      <c r="F6042" s="15" t="s">
        <v>206</v>
      </c>
      <c r="G6042" s="9"/>
      <c r="H6042" s="84" t="str">
        <f t="shared" si="94"/>
        <v>Reason Unknown</v>
      </c>
      <c r="I6042" s="63">
        <f>(tbl_raw_data[[#This Row],[Date Actioned]])-(tbl_raw_data[[#This Row],[Date Tagged]])</f>
        <v>5.659722228301689E-3</v>
      </c>
      <c r="J6042" s="66">
        <f>HOUR(tbl_raw_data[[#This Row],[time_taken]])*60+MINUTE(tbl_raw_data[[#This Row],[time_taken]])+SECOND(tbl_raw_data[[#This Row],[time_taken]])/60</f>
        <v>8.15</v>
      </c>
      <c r="K6042" s="68">
        <f>DATE(YEAR(tbl_raw_data[[#This Row],[Date Actioned]]),MONTH(tbl_raw_data[[#This Row],[Date Actioned]]),DAY(tbl_raw_data[[#This Row],[Date Actioned]]))</f>
        <v>45168</v>
      </c>
      <c r="L6042" s="65" t="str">
        <f>UPPER(TEXT(tbl_raw_data[[#This Row],[updated_date]],"MMMM"))</f>
        <v>AUGUST</v>
      </c>
      <c r="M6042" s="65" t="str">
        <f>"WEEK "&amp;IF(ROUNDUP(DAY(tbl_raw_data[[#This Row],[updated_date]])/7,0)=5,4,ROUNDUP(DAY(tbl_raw_data[[#This Row],[updated_date]])/7,0))</f>
        <v>WEEK 4</v>
      </c>
      <c r="N6042" s="71" t="str">
        <f>UPPER(VLOOKUP(tbl_raw_data[[#This Row],[Analyst]],settings!$A$1:$B$15,2,0))</f>
        <v>HARDIK</v>
      </c>
      <c r="O6042" s="71" t="str">
        <f>TRIM(UPPER(tbl_raw_data[[#This Row],[Outcome]]))</f>
        <v>APPROVE</v>
      </c>
      <c r="P6042" s="71" t="str">
        <f>TRIM(UPPER(tbl_raw_data[[#This Row],[Queue Name]]))</f>
        <v>CONSUMER POST BUREAU</v>
      </c>
      <c r="Q6042" s="71" t="str">
        <f>IF(tbl_raw_data[[#This Row],[time_taken_in_min]]&lt;=settings!$D$2,"SLA_MET","SLA_NOT_MET")</f>
        <v>SLA_MET</v>
      </c>
    </row>
    <row r="6043" spans="1:17" hidden="1" x14ac:dyDescent="0.3">
      <c r="A6043" s="45" t="s">
        <v>7006</v>
      </c>
      <c r="B6043" s="36">
        <v>45168.616886574076</v>
      </c>
      <c r="C6043" s="43">
        <v>45168.622499999998</v>
      </c>
      <c r="D6043" s="15" t="s">
        <v>10</v>
      </c>
      <c r="E6043" s="6" t="s">
        <v>18</v>
      </c>
      <c r="F6043" s="15" t="s">
        <v>12</v>
      </c>
      <c r="G6043" s="9" t="s">
        <v>23</v>
      </c>
      <c r="H6043" s="84" t="str">
        <f t="shared" si="94"/>
        <v>Reason Unknown</v>
      </c>
      <c r="I6043" s="63">
        <f>(tbl_raw_data[[#This Row],[Date Actioned]])-(tbl_raw_data[[#This Row],[Date Tagged]])</f>
        <v>5.6134259211830795E-3</v>
      </c>
      <c r="J6043" s="66">
        <f>HOUR(tbl_raw_data[[#This Row],[time_taken]])*60+MINUTE(tbl_raw_data[[#This Row],[time_taken]])+SECOND(tbl_raw_data[[#This Row],[time_taken]])/60</f>
        <v>8.0833333333333339</v>
      </c>
      <c r="K6043" s="68">
        <f>DATE(YEAR(tbl_raw_data[[#This Row],[Date Actioned]]),MONTH(tbl_raw_data[[#This Row],[Date Actioned]]),DAY(tbl_raw_data[[#This Row],[Date Actioned]]))</f>
        <v>45168</v>
      </c>
      <c r="L6043" s="65" t="str">
        <f>UPPER(TEXT(tbl_raw_data[[#This Row],[updated_date]],"MMMM"))</f>
        <v>AUGUST</v>
      </c>
      <c r="M6043" s="65" t="str">
        <f>"WEEK "&amp;IF(ROUNDUP(DAY(tbl_raw_data[[#This Row],[updated_date]])/7,0)=5,4,ROUNDUP(DAY(tbl_raw_data[[#This Row],[updated_date]])/7,0))</f>
        <v>WEEK 4</v>
      </c>
      <c r="N6043" s="71" t="str">
        <f>UPPER(VLOOKUP(tbl_raw_data[[#This Row],[Analyst]],settings!$A$1:$B$15,2,0))</f>
        <v>NITESH</v>
      </c>
      <c r="O6043" s="71" t="str">
        <f>TRIM(UPPER(tbl_raw_data[[#This Row],[Outcome]]))</f>
        <v>APPROVE</v>
      </c>
      <c r="P6043" s="71" t="str">
        <f>TRIM(UPPER(tbl_raw_data[[#This Row],[Queue Name]]))</f>
        <v>CONSUMER PRE BUREAU</v>
      </c>
      <c r="Q6043" s="71" t="str">
        <f>IF(tbl_raw_data[[#This Row],[time_taken_in_min]]&lt;=settings!$D$2,"SLA_MET","SLA_NOT_MET")</f>
        <v>SLA_MET</v>
      </c>
    </row>
    <row r="6044" spans="1:17" hidden="1" x14ac:dyDescent="0.3">
      <c r="A6044" s="45" t="s">
        <v>7007</v>
      </c>
      <c r="B6044" s="36">
        <v>45168.661944444444</v>
      </c>
      <c r="C6044" s="43">
        <v>45168.667546296296</v>
      </c>
      <c r="D6044" s="15" t="s">
        <v>15</v>
      </c>
      <c r="E6044" s="6" t="s">
        <v>11</v>
      </c>
      <c r="F6044" s="15" t="s">
        <v>114</v>
      </c>
      <c r="G6044" s="9"/>
      <c r="H6044" s="84" t="str">
        <f t="shared" si="94"/>
        <v>Reason Unknown</v>
      </c>
      <c r="I6044" s="63">
        <f>(tbl_raw_data[[#This Row],[Date Actioned]])-(tbl_raw_data[[#This Row],[Date Tagged]])</f>
        <v>5.6018518516793847E-3</v>
      </c>
      <c r="J6044" s="66">
        <f>HOUR(tbl_raw_data[[#This Row],[time_taken]])*60+MINUTE(tbl_raw_data[[#This Row],[time_taken]])+SECOND(tbl_raw_data[[#This Row],[time_taken]])/60</f>
        <v>8.0666666666666664</v>
      </c>
      <c r="K6044" s="68">
        <f>DATE(YEAR(tbl_raw_data[[#This Row],[Date Actioned]]),MONTH(tbl_raw_data[[#This Row],[Date Actioned]]),DAY(tbl_raw_data[[#This Row],[Date Actioned]]))</f>
        <v>45168</v>
      </c>
      <c r="L6044" s="65" t="str">
        <f>UPPER(TEXT(tbl_raw_data[[#This Row],[updated_date]],"MMMM"))</f>
        <v>AUGUST</v>
      </c>
      <c r="M6044" s="65" t="str">
        <f>"WEEK "&amp;IF(ROUNDUP(DAY(tbl_raw_data[[#This Row],[updated_date]])/7,0)=5,4,ROUNDUP(DAY(tbl_raw_data[[#This Row],[updated_date]])/7,0))</f>
        <v>WEEK 4</v>
      </c>
      <c r="N6044" s="71" t="str">
        <f>UPPER(VLOOKUP(tbl_raw_data[[#This Row],[Analyst]],settings!$A$1:$B$15,2,0))</f>
        <v>FARDIN</v>
      </c>
      <c r="O6044" s="71" t="str">
        <f>TRIM(UPPER(tbl_raw_data[[#This Row],[Outcome]]))</f>
        <v>APPROVE</v>
      </c>
      <c r="P6044" s="71" t="str">
        <f>TRIM(UPPER(tbl_raw_data[[#This Row],[Queue Name]]))</f>
        <v>CONSUMER EXISTING</v>
      </c>
      <c r="Q6044" s="71" t="str">
        <f>IF(tbl_raw_data[[#This Row],[time_taken_in_min]]&lt;=settings!$D$2,"SLA_MET","SLA_NOT_MET")</f>
        <v>SLA_MET</v>
      </c>
    </row>
    <row r="6045" spans="1:17" hidden="1" x14ac:dyDescent="0.3">
      <c r="A6045" s="45" t="s">
        <v>7008</v>
      </c>
      <c r="B6045" s="36">
        <v>45168.392245370371</v>
      </c>
      <c r="C6045" s="43">
        <v>45168.397835648146</v>
      </c>
      <c r="D6045" s="15" t="s">
        <v>10</v>
      </c>
      <c r="E6045" s="6" t="s">
        <v>18</v>
      </c>
      <c r="F6045" s="15" t="s">
        <v>207</v>
      </c>
      <c r="G6045" s="9"/>
      <c r="H6045" s="84" t="str">
        <f t="shared" si="94"/>
        <v>Reason Unknown</v>
      </c>
      <c r="I6045" s="63">
        <f>(tbl_raw_data[[#This Row],[Date Actioned]])-(tbl_raw_data[[#This Row],[Date Tagged]])</f>
        <v>5.5902777748997323E-3</v>
      </c>
      <c r="J6045" s="66">
        <f>HOUR(tbl_raw_data[[#This Row],[time_taken]])*60+MINUTE(tbl_raw_data[[#This Row],[time_taken]])+SECOND(tbl_raw_data[[#This Row],[time_taken]])/60</f>
        <v>8.0500000000000007</v>
      </c>
      <c r="K6045" s="68">
        <f>DATE(YEAR(tbl_raw_data[[#This Row],[Date Actioned]]),MONTH(tbl_raw_data[[#This Row],[Date Actioned]]),DAY(tbl_raw_data[[#This Row],[Date Actioned]]))</f>
        <v>45168</v>
      </c>
      <c r="L6045" s="65" t="str">
        <f>UPPER(TEXT(tbl_raw_data[[#This Row],[updated_date]],"MMMM"))</f>
        <v>AUGUST</v>
      </c>
      <c r="M6045" s="65" t="str">
        <f>"WEEK "&amp;IF(ROUNDUP(DAY(tbl_raw_data[[#This Row],[updated_date]])/7,0)=5,4,ROUNDUP(DAY(tbl_raw_data[[#This Row],[updated_date]])/7,0))</f>
        <v>WEEK 4</v>
      </c>
      <c r="N6045" s="71" t="str">
        <f>UPPER(VLOOKUP(tbl_raw_data[[#This Row],[Analyst]],settings!$A$1:$B$15,2,0))</f>
        <v>RAJ</v>
      </c>
      <c r="O6045" s="71" t="str">
        <f>TRIM(UPPER(tbl_raw_data[[#This Row],[Outcome]]))</f>
        <v>APPROVE</v>
      </c>
      <c r="P6045" s="71" t="str">
        <f>TRIM(UPPER(tbl_raw_data[[#This Row],[Queue Name]]))</f>
        <v>CONSUMER PRE BUREAU</v>
      </c>
      <c r="Q6045" s="71" t="str">
        <f>IF(tbl_raw_data[[#This Row],[time_taken_in_min]]&lt;=settings!$D$2,"SLA_MET","SLA_NOT_MET")</f>
        <v>SLA_MET</v>
      </c>
    </row>
    <row r="6046" spans="1:17" hidden="1" x14ac:dyDescent="0.3">
      <c r="A6046" s="45" t="s">
        <v>7009</v>
      </c>
      <c r="B6046" s="36">
        <v>45168.771747685183</v>
      </c>
      <c r="C6046" s="43">
        <v>45168.777314814812</v>
      </c>
      <c r="D6046" s="15" t="s">
        <v>10</v>
      </c>
      <c r="E6046" s="6" t="s">
        <v>8</v>
      </c>
      <c r="F6046" s="15" t="s">
        <v>207</v>
      </c>
      <c r="G6046" s="9" t="s">
        <v>23</v>
      </c>
      <c r="H6046" s="84" t="str">
        <f t="shared" si="94"/>
        <v>Reason Unknown</v>
      </c>
      <c r="I6046" s="63">
        <f>(tbl_raw_data[[#This Row],[Date Actioned]])-(tbl_raw_data[[#This Row],[Date Tagged]])</f>
        <v>5.5671296286163852E-3</v>
      </c>
      <c r="J6046" s="66">
        <f>HOUR(tbl_raw_data[[#This Row],[time_taken]])*60+MINUTE(tbl_raw_data[[#This Row],[time_taken]])+SECOND(tbl_raw_data[[#This Row],[time_taken]])/60</f>
        <v>8.0166666666666675</v>
      </c>
      <c r="K6046" s="68">
        <f>DATE(YEAR(tbl_raw_data[[#This Row],[Date Actioned]]),MONTH(tbl_raw_data[[#This Row],[Date Actioned]]),DAY(tbl_raw_data[[#This Row],[Date Actioned]]))</f>
        <v>45168</v>
      </c>
      <c r="L6046" s="65" t="str">
        <f>UPPER(TEXT(tbl_raw_data[[#This Row],[updated_date]],"MMMM"))</f>
        <v>AUGUST</v>
      </c>
      <c r="M6046" s="65" t="str">
        <f>"WEEK "&amp;IF(ROUNDUP(DAY(tbl_raw_data[[#This Row],[updated_date]])/7,0)=5,4,ROUNDUP(DAY(tbl_raw_data[[#This Row],[updated_date]])/7,0))</f>
        <v>WEEK 4</v>
      </c>
      <c r="N6046" s="71" t="str">
        <f>UPPER(VLOOKUP(tbl_raw_data[[#This Row],[Analyst]],settings!$A$1:$B$15,2,0))</f>
        <v>RAJ</v>
      </c>
      <c r="O6046" s="71" t="str">
        <f>TRIM(UPPER(tbl_raw_data[[#This Row],[Outcome]]))</f>
        <v>APPROVE</v>
      </c>
      <c r="P6046" s="71" t="str">
        <f>TRIM(UPPER(tbl_raw_data[[#This Row],[Queue Name]]))</f>
        <v>CONSUMER POST BUREAU</v>
      </c>
      <c r="Q6046" s="71" t="str">
        <f>IF(tbl_raw_data[[#This Row],[time_taken_in_min]]&lt;=settings!$D$2,"SLA_MET","SLA_NOT_MET")</f>
        <v>SLA_MET</v>
      </c>
    </row>
    <row r="6047" spans="1:17" hidden="1" x14ac:dyDescent="0.3">
      <c r="A6047" s="45" t="s">
        <v>7010</v>
      </c>
      <c r="B6047" s="36">
        <v>45168.497442129628</v>
      </c>
      <c r="C6047" s="43">
        <v>45168.502962962964</v>
      </c>
      <c r="D6047" s="15" t="s">
        <v>10</v>
      </c>
      <c r="E6047" s="6" t="s">
        <v>18</v>
      </c>
      <c r="F6047" s="15" t="s">
        <v>207</v>
      </c>
      <c r="G6047" s="9"/>
      <c r="H6047" s="84" t="str">
        <f t="shared" si="94"/>
        <v>Reason Unknown</v>
      </c>
      <c r="I6047" s="63">
        <f>(tbl_raw_data[[#This Row],[Date Actioned]])-(tbl_raw_data[[#This Row],[Date Tagged]])</f>
        <v>5.5208333360496908E-3</v>
      </c>
      <c r="J6047" s="66">
        <f>HOUR(tbl_raw_data[[#This Row],[time_taken]])*60+MINUTE(tbl_raw_data[[#This Row],[time_taken]])+SECOND(tbl_raw_data[[#This Row],[time_taken]])/60</f>
        <v>7.95</v>
      </c>
      <c r="K6047" s="68">
        <f>DATE(YEAR(tbl_raw_data[[#This Row],[Date Actioned]]),MONTH(tbl_raw_data[[#This Row],[Date Actioned]]),DAY(tbl_raw_data[[#This Row],[Date Actioned]]))</f>
        <v>45168</v>
      </c>
      <c r="L6047" s="65" t="str">
        <f>UPPER(TEXT(tbl_raw_data[[#This Row],[updated_date]],"MMMM"))</f>
        <v>AUGUST</v>
      </c>
      <c r="M6047" s="65" t="str">
        <f>"WEEK "&amp;IF(ROUNDUP(DAY(tbl_raw_data[[#This Row],[updated_date]])/7,0)=5,4,ROUNDUP(DAY(tbl_raw_data[[#This Row],[updated_date]])/7,0))</f>
        <v>WEEK 4</v>
      </c>
      <c r="N6047" s="71" t="str">
        <f>UPPER(VLOOKUP(tbl_raw_data[[#This Row],[Analyst]],settings!$A$1:$B$15,2,0))</f>
        <v>RAJ</v>
      </c>
      <c r="O6047" s="71" t="str">
        <f>TRIM(UPPER(tbl_raw_data[[#This Row],[Outcome]]))</f>
        <v>APPROVE</v>
      </c>
      <c r="P6047" s="71" t="str">
        <f>TRIM(UPPER(tbl_raw_data[[#This Row],[Queue Name]]))</f>
        <v>CONSUMER PRE BUREAU</v>
      </c>
      <c r="Q6047" s="71" t="str">
        <f>IF(tbl_raw_data[[#This Row],[time_taken_in_min]]&lt;=settings!$D$2,"SLA_MET","SLA_NOT_MET")</f>
        <v>SLA_MET</v>
      </c>
    </row>
    <row r="6048" spans="1:17" x14ac:dyDescent="0.3">
      <c r="A6048" s="45" t="s">
        <v>7011</v>
      </c>
      <c r="B6048" s="36">
        <v>45168.696469907409</v>
      </c>
      <c r="C6048" s="43">
        <v>45168.701990740738</v>
      </c>
      <c r="D6048" s="15" t="s">
        <v>47</v>
      </c>
      <c r="E6048" s="6" t="s">
        <v>8</v>
      </c>
      <c r="F6048" s="15" t="s">
        <v>206</v>
      </c>
      <c r="G6048" s="9" t="s">
        <v>274</v>
      </c>
      <c r="H6048" s="84" t="str">
        <f t="shared" si="94"/>
        <v>Incorrect Queue</v>
      </c>
      <c r="I6048" s="63">
        <f>(tbl_raw_data[[#This Row],[Date Actioned]])-(tbl_raw_data[[#This Row],[Date Tagged]])</f>
        <v>5.5208333287737332E-3</v>
      </c>
      <c r="J6048" s="66">
        <f>HOUR(tbl_raw_data[[#This Row],[time_taken]])*60+MINUTE(tbl_raw_data[[#This Row],[time_taken]])+SECOND(tbl_raw_data[[#This Row],[time_taken]])/60</f>
        <v>7.95</v>
      </c>
      <c r="K6048" s="68">
        <f>DATE(YEAR(tbl_raw_data[[#This Row],[Date Actioned]]),MONTH(tbl_raw_data[[#This Row],[Date Actioned]]),DAY(tbl_raw_data[[#This Row],[Date Actioned]]))</f>
        <v>45168</v>
      </c>
      <c r="L6048" s="65" t="str">
        <f>UPPER(TEXT(tbl_raw_data[[#This Row],[updated_date]],"MMMM"))</f>
        <v>AUGUST</v>
      </c>
      <c r="M6048" s="65" t="str">
        <f>"WEEK "&amp;IF(ROUNDUP(DAY(tbl_raw_data[[#This Row],[updated_date]])/7,0)=5,4,ROUNDUP(DAY(tbl_raw_data[[#This Row],[updated_date]])/7,0))</f>
        <v>WEEK 4</v>
      </c>
      <c r="N6048" s="71" t="str">
        <f>UPPER(VLOOKUP(tbl_raw_data[[#This Row],[Analyst]],settings!$A$1:$B$15,2,0))</f>
        <v>HARDIK</v>
      </c>
      <c r="O6048" s="71" t="str">
        <f>TRIM(UPPER(tbl_raw_data[[#This Row],[Outcome]]))</f>
        <v>WITHDRAW</v>
      </c>
      <c r="P6048" s="71" t="str">
        <f>TRIM(UPPER(tbl_raw_data[[#This Row],[Queue Name]]))</f>
        <v>CONSUMER POST BUREAU</v>
      </c>
      <c r="Q6048" s="71" t="str">
        <f>IF(tbl_raw_data[[#This Row],[time_taken_in_min]]&lt;=settings!$D$2,"SLA_MET","SLA_NOT_MET")</f>
        <v>SLA_MET</v>
      </c>
    </row>
    <row r="6049" spans="1:17" x14ac:dyDescent="0.3">
      <c r="A6049" s="45" t="s">
        <v>7012</v>
      </c>
      <c r="B6049" s="36">
        <v>45168.747025462966</v>
      </c>
      <c r="C6049" s="43">
        <v>45168.752511574072</v>
      </c>
      <c r="D6049" s="15" t="s">
        <v>47</v>
      </c>
      <c r="E6049" s="6" t="s">
        <v>18</v>
      </c>
      <c r="F6049" s="15" t="s">
        <v>19</v>
      </c>
      <c r="G6049" s="9" t="s">
        <v>280</v>
      </c>
      <c r="H6049" s="84" t="str">
        <f t="shared" si="94"/>
        <v>Incorrect Details</v>
      </c>
      <c r="I6049" s="63">
        <f>(tbl_raw_data[[#This Row],[Date Actioned]])-(tbl_raw_data[[#This Row],[Date Tagged]])</f>
        <v>5.4861111057107337E-3</v>
      </c>
      <c r="J6049" s="66">
        <f>HOUR(tbl_raw_data[[#This Row],[time_taken]])*60+MINUTE(tbl_raw_data[[#This Row],[time_taken]])+SECOND(tbl_raw_data[[#This Row],[time_taken]])/60</f>
        <v>7.9</v>
      </c>
      <c r="K6049" s="68">
        <f>DATE(YEAR(tbl_raw_data[[#This Row],[Date Actioned]]),MONTH(tbl_raw_data[[#This Row],[Date Actioned]]),DAY(tbl_raw_data[[#This Row],[Date Actioned]]))</f>
        <v>45168</v>
      </c>
      <c r="L6049" s="65" t="str">
        <f>UPPER(TEXT(tbl_raw_data[[#This Row],[updated_date]],"MMMM"))</f>
        <v>AUGUST</v>
      </c>
      <c r="M6049" s="65" t="str">
        <f>"WEEK "&amp;IF(ROUNDUP(DAY(tbl_raw_data[[#This Row],[updated_date]])/7,0)=5,4,ROUNDUP(DAY(tbl_raw_data[[#This Row],[updated_date]])/7,0))</f>
        <v>WEEK 4</v>
      </c>
      <c r="N6049" s="71" t="str">
        <f>UPPER(VLOOKUP(tbl_raw_data[[#This Row],[Analyst]],settings!$A$1:$B$15,2,0))</f>
        <v>NAVED</v>
      </c>
      <c r="O6049" s="71" t="str">
        <f>TRIM(UPPER(tbl_raw_data[[#This Row],[Outcome]]))</f>
        <v>WITHDRAW</v>
      </c>
      <c r="P6049" s="71" t="str">
        <f>TRIM(UPPER(tbl_raw_data[[#This Row],[Queue Name]]))</f>
        <v>CONSUMER PRE BUREAU</v>
      </c>
      <c r="Q6049" s="71" t="str">
        <f>IF(tbl_raw_data[[#This Row],[time_taken_in_min]]&lt;=settings!$D$2,"SLA_MET","SLA_NOT_MET")</f>
        <v>SLA_MET</v>
      </c>
    </row>
    <row r="6050" spans="1:17" hidden="1" x14ac:dyDescent="0.3">
      <c r="A6050" s="45" t="s">
        <v>7013</v>
      </c>
      <c r="B6050" s="36">
        <v>45168.631041666667</v>
      </c>
      <c r="C6050" s="43">
        <v>45168.636481481481</v>
      </c>
      <c r="D6050" s="15" t="s">
        <v>10</v>
      </c>
      <c r="E6050" s="6" t="s">
        <v>11</v>
      </c>
      <c r="F6050" s="15" t="s">
        <v>17</v>
      </c>
      <c r="G6050" s="9" t="s">
        <v>15</v>
      </c>
      <c r="H6050" s="84" t="str">
        <f t="shared" si="94"/>
        <v>Reason Unknown</v>
      </c>
      <c r="I6050" s="63">
        <f>(tbl_raw_data[[#This Row],[Date Actioned]])-(tbl_raw_data[[#This Row],[Date Tagged]])</f>
        <v>5.4398148131440394E-3</v>
      </c>
      <c r="J6050" s="66">
        <f>HOUR(tbl_raw_data[[#This Row],[time_taken]])*60+MINUTE(tbl_raw_data[[#This Row],[time_taken]])+SECOND(tbl_raw_data[[#This Row],[time_taken]])/60</f>
        <v>7.833333333333333</v>
      </c>
      <c r="K6050" s="68">
        <f>DATE(YEAR(tbl_raw_data[[#This Row],[Date Actioned]]),MONTH(tbl_raw_data[[#This Row],[Date Actioned]]),DAY(tbl_raw_data[[#This Row],[Date Actioned]]))</f>
        <v>45168</v>
      </c>
      <c r="L6050" s="65" t="str">
        <f>UPPER(TEXT(tbl_raw_data[[#This Row],[updated_date]],"MMMM"))</f>
        <v>AUGUST</v>
      </c>
      <c r="M6050" s="65" t="str">
        <f>"WEEK "&amp;IF(ROUNDUP(DAY(tbl_raw_data[[#This Row],[updated_date]])/7,0)=5,4,ROUNDUP(DAY(tbl_raw_data[[#This Row],[updated_date]])/7,0))</f>
        <v>WEEK 4</v>
      </c>
      <c r="N6050" s="71" t="str">
        <f>UPPER(VLOOKUP(tbl_raw_data[[#This Row],[Analyst]],settings!$A$1:$B$15,2,0))</f>
        <v>MERCEDES</v>
      </c>
      <c r="O6050" s="71" t="str">
        <f>TRIM(UPPER(tbl_raw_data[[#This Row],[Outcome]]))</f>
        <v>APPROVE</v>
      </c>
      <c r="P6050" s="71" t="str">
        <f>TRIM(UPPER(tbl_raw_data[[#This Row],[Queue Name]]))</f>
        <v>CONSUMER EXISTING</v>
      </c>
      <c r="Q6050" s="71" t="str">
        <f>IF(tbl_raw_data[[#This Row],[time_taken_in_min]]&lt;=settings!$D$2,"SLA_MET","SLA_NOT_MET")</f>
        <v>SLA_MET</v>
      </c>
    </row>
    <row r="6051" spans="1:17" hidden="1" x14ac:dyDescent="0.3">
      <c r="A6051" s="45" t="s">
        <v>7014</v>
      </c>
      <c r="B6051" s="36">
        <v>45168.47079861111</v>
      </c>
      <c r="C6051" s="43">
        <v>45168.476215277777</v>
      </c>
      <c r="D6051" s="15" t="s">
        <v>10</v>
      </c>
      <c r="E6051" s="6" t="s">
        <v>18</v>
      </c>
      <c r="F6051" s="15" t="s">
        <v>207</v>
      </c>
      <c r="G6051" s="9"/>
      <c r="H6051" s="84" t="str">
        <f t="shared" si="94"/>
        <v>Reason Unknown</v>
      </c>
      <c r="I6051" s="63">
        <f>(tbl_raw_data[[#This Row],[Date Actioned]])-(tbl_raw_data[[#This Row],[Date Tagged]])</f>
        <v>5.4166666668606922E-3</v>
      </c>
      <c r="J6051" s="66">
        <f>HOUR(tbl_raw_data[[#This Row],[time_taken]])*60+MINUTE(tbl_raw_data[[#This Row],[time_taken]])+SECOND(tbl_raw_data[[#This Row],[time_taken]])/60</f>
        <v>7.8</v>
      </c>
      <c r="K6051" s="68">
        <f>DATE(YEAR(tbl_raw_data[[#This Row],[Date Actioned]]),MONTH(tbl_raw_data[[#This Row],[Date Actioned]]),DAY(tbl_raw_data[[#This Row],[Date Actioned]]))</f>
        <v>45168</v>
      </c>
      <c r="L6051" s="65" t="str">
        <f>UPPER(TEXT(tbl_raw_data[[#This Row],[updated_date]],"MMMM"))</f>
        <v>AUGUST</v>
      </c>
      <c r="M6051" s="65" t="str">
        <f>"WEEK "&amp;IF(ROUNDUP(DAY(tbl_raw_data[[#This Row],[updated_date]])/7,0)=5,4,ROUNDUP(DAY(tbl_raw_data[[#This Row],[updated_date]])/7,0))</f>
        <v>WEEK 4</v>
      </c>
      <c r="N6051" s="71" t="str">
        <f>UPPER(VLOOKUP(tbl_raw_data[[#This Row],[Analyst]],settings!$A$1:$B$15,2,0))</f>
        <v>RAJ</v>
      </c>
      <c r="O6051" s="71" t="str">
        <f>TRIM(UPPER(tbl_raw_data[[#This Row],[Outcome]]))</f>
        <v>APPROVE</v>
      </c>
      <c r="P6051" s="71" t="str">
        <f>TRIM(UPPER(tbl_raw_data[[#This Row],[Queue Name]]))</f>
        <v>CONSUMER PRE BUREAU</v>
      </c>
      <c r="Q6051" s="71" t="str">
        <f>IF(tbl_raw_data[[#This Row],[time_taken_in_min]]&lt;=settings!$D$2,"SLA_MET","SLA_NOT_MET")</f>
        <v>SLA_MET</v>
      </c>
    </row>
    <row r="6052" spans="1:17" hidden="1" x14ac:dyDescent="0.3">
      <c r="A6052" s="45" t="s">
        <v>7015</v>
      </c>
      <c r="B6052" s="36">
        <v>45168.513333333336</v>
      </c>
      <c r="C6052" s="43">
        <v>45168.518703703703</v>
      </c>
      <c r="D6052" s="15" t="s">
        <v>10</v>
      </c>
      <c r="E6052" s="6" t="s">
        <v>11</v>
      </c>
      <c r="F6052" s="15" t="s">
        <v>206</v>
      </c>
      <c r="G6052" s="9" t="s">
        <v>15</v>
      </c>
      <c r="H6052" s="84" t="str">
        <f t="shared" si="94"/>
        <v>Reason Unknown</v>
      </c>
      <c r="I6052" s="63">
        <f>(tbl_raw_data[[#This Row],[Date Actioned]])-(tbl_raw_data[[#This Row],[Date Tagged]])</f>
        <v>5.3703703670180403E-3</v>
      </c>
      <c r="J6052" s="66">
        <f>HOUR(tbl_raw_data[[#This Row],[time_taken]])*60+MINUTE(tbl_raw_data[[#This Row],[time_taken]])+SECOND(tbl_raw_data[[#This Row],[time_taken]])/60</f>
        <v>7.7333333333333334</v>
      </c>
      <c r="K6052" s="68">
        <f>DATE(YEAR(tbl_raw_data[[#This Row],[Date Actioned]]),MONTH(tbl_raw_data[[#This Row],[Date Actioned]]),DAY(tbl_raw_data[[#This Row],[Date Actioned]]))</f>
        <v>45168</v>
      </c>
      <c r="L6052" s="65" t="str">
        <f>UPPER(TEXT(tbl_raw_data[[#This Row],[updated_date]],"MMMM"))</f>
        <v>AUGUST</v>
      </c>
      <c r="M6052" s="65" t="str">
        <f>"WEEK "&amp;IF(ROUNDUP(DAY(tbl_raw_data[[#This Row],[updated_date]])/7,0)=5,4,ROUNDUP(DAY(tbl_raw_data[[#This Row],[updated_date]])/7,0))</f>
        <v>WEEK 4</v>
      </c>
      <c r="N6052" s="71" t="str">
        <f>UPPER(VLOOKUP(tbl_raw_data[[#This Row],[Analyst]],settings!$A$1:$B$15,2,0))</f>
        <v>HARDIK</v>
      </c>
      <c r="O6052" s="71" t="str">
        <f>TRIM(UPPER(tbl_raw_data[[#This Row],[Outcome]]))</f>
        <v>APPROVE</v>
      </c>
      <c r="P6052" s="71" t="str">
        <f>TRIM(UPPER(tbl_raw_data[[#This Row],[Queue Name]]))</f>
        <v>CONSUMER EXISTING</v>
      </c>
      <c r="Q6052" s="71" t="str">
        <f>IF(tbl_raw_data[[#This Row],[time_taken_in_min]]&lt;=settings!$D$2,"SLA_MET","SLA_NOT_MET")</f>
        <v>SLA_MET</v>
      </c>
    </row>
    <row r="6053" spans="1:17" hidden="1" x14ac:dyDescent="0.3">
      <c r="A6053" s="45" t="s">
        <v>7016</v>
      </c>
      <c r="B6053" s="36">
        <v>45168.496099537035</v>
      </c>
      <c r="C6053" s="43">
        <v>45168.50136574074</v>
      </c>
      <c r="D6053" s="15" t="s">
        <v>10</v>
      </c>
      <c r="E6053" s="6" t="s">
        <v>8</v>
      </c>
      <c r="F6053" s="15" t="s">
        <v>206</v>
      </c>
      <c r="G6053" s="9"/>
      <c r="H6053" s="84" t="str">
        <f t="shared" si="94"/>
        <v>Reason Unknown</v>
      </c>
      <c r="I6053" s="63">
        <f>(tbl_raw_data[[#This Row],[Date Actioned]])-(tbl_raw_data[[#This Row],[Date Tagged]])</f>
        <v>5.2662037051049992E-3</v>
      </c>
      <c r="J6053" s="66">
        <f>HOUR(tbl_raw_data[[#This Row],[time_taken]])*60+MINUTE(tbl_raw_data[[#This Row],[time_taken]])+SECOND(tbl_raw_data[[#This Row],[time_taken]])/60</f>
        <v>7.583333333333333</v>
      </c>
      <c r="K6053" s="68">
        <f>DATE(YEAR(tbl_raw_data[[#This Row],[Date Actioned]]),MONTH(tbl_raw_data[[#This Row],[Date Actioned]]),DAY(tbl_raw_data[[#This Row],[Date Actioned]]))</f>
        <v>45168</v>
      </c>
      <c r="L6053" s="65" t="str">
        <f>UPPER(TEXT(tbl_raw_data[[#This Row],[updated_date]],"MMMM"))</f>
        <v>AUGUST</v>
      </c>
      <c r="M6053" s="65" t="str">
        <f>"WEEK "&amp;IF(ROUNDUP(DAY(tbl_raw_data[[#This Row],[updated_date]])/7,0)=5,4,ROUNDUP(DAY(tbl_raw_data[[#This Row],[updated_date]])/7,0))</f>
        <v>WEEK 4</v>
      </c>
      <c r="N6053" s="71" t="str">
        <f>UPPER(VLOOKUP(tbl_raw_data[[#This Row],[Analyst]],settings!$A$1:$B$15,2,0))</f>
        <v>HARDIK</v>
      </c>
      <c r="O6053" s="71" t="str">
        <f>TRIM(UPPER(tbl_raw_data[[#This Row],[Outcome]]))</f>
        <v>APPROVE</v>
      </c>
      <c r="P6053" s="71" t="str">
        <f>TRIM(UPPER(tbl_raw_data[[#This Row],[Queue Name]]))</f>
        <v>CONSUMER POST BUREAU</v>
      </c>
      <c r="Q6053" s="71" t="str">
        <f>IF(tbl_raw_data[[#This Row],[time_taken_in_min]]&lt;=settings!$D$2,"SLA_MET","SLA_NOT_MET")</f>
        <v>SLA_MET</v>
      </c>
    </row>
    <row r="6054" spans="1:17" x14ac:dyDescent="0.3">
      <c r="A6054" s="45" t="s">
        <v>7017</v>
      </c>
      <c r="B6054" s="36">
        <v>45168.72283564815</v>
      </c>
      <c r="C6054" s="43">
        <v>45168.728101851855</v>
      </c>
      <c r="D6054" s="15" t="s">
        <v>47</v>
      </c>
      <c r="E6054" s="6" t="s">
        <v>18</v>
      </c>
      <c r="F6054" s="15" t="s">
        <v>19</v>
      </c>
      <c r="G6054" s="9" t="s">
        <v>72</v>
      </c>
      <c r="H6054" s="84" t="str">
        <f t="shared" si="94"/>
        <v>Incomplete Details</v>
      </c>
      <c r="I6054" s="63">
        <f>(tbl_raw_data[[#This Row],[Date Actioned]])-(tbl_raw_data[[#This Row],[Date Tagged]])</f>
        <v>5.2662037051049992E-3</v>
      </c>
      <c r="J6054" s="66">
        <f>HOUR(tbl_raw_data[[#This Row],[time_taken]])*60+MINUTE(tbl_raw_data[[#This Row],[time_taken]])+SECOND(tbl_raw_data[[#This Row],[time_taken]])/60</f>
        <v>7.583333333333333</v>
      </c>
      <c r="K6054" s="68">
        <f>DATE(YEAR(tbl_raw_data[[#This Row],[Date Actioned]]),MONTH(tbl_raw_data[[#This Row],[Date Actioned]]),DAY(tbl_raw_data[[#This Row],[Date Actioned]]))</f>
        <v>45168</v>
      </c>
      <c r="L6054" s="65" t="str">
        <f>UPPER(TEXT(tbl_raw_data[[#This Row],[updated_date]],"MMMM"))</f>
        <v>AUGUST</v>
      </c>
      <c r="M6054" s="65" t="str">
        <f>"WEEK "&amp;IF(ROUNDUP(DAY(tbl_raw_data[[#This Row],[updated_date]])/7,0)=5,4,ROUNDUP(DAY(tbl_raw_data[[#This Row],[updated_date]])/7,0))</f>
        <v>WEEK 4</v>
      </c>
      <c r="N6054" s="71" t="str">
        <f>UPPER(VLOOKUP(tbl_raw_data[[#This Row],[Analyst]],settings!$A$1:$B$15,2,0))</f>
        <v>NAVED</v>
      </c>
      <c r="O6054" s="71" t="str">
        <f>TRIM(UPPER(tbl_raw_data[[#This Row],[Outcome]]))</f>
        <v>WITHDRAW</v>
      </c>
      <c r="P6054" s="71" t="str">
        <f>TRIM(UPPER(tbl_raw_data[[#This Row],[Queue Name]]))</f>
        <v>CONSUMER PRE BUREAU</v>
      </c>
      <c r="Q6054" s="71" t="str">
        <f>IF(tbl_raw_data[[#This Row],[time_taken_in_min]]&lt;=settings!$D$2,"SLA_MET","SLA_NOT_MET")</f>
        <v>SLA_MET</v>
      </c>
    </row>
    <row r="6055" spans="1:17" hidden="1" x14ac:dyDescent="0.3">
      <c r="A6055" s="45" t="s">
        <v>7018</v>
      </c>
      <c r="B6055" s="36">
        <v>45168.456446759257</v>
      </c>
      <c r="C6055" s="43">
        <v>45168.46162037037</v>
      </c>
      <c r="D6055" s="15" t="s">
        <v>10</v>
      </c>
      <c r="E6055" s="6" t="s">
        <v>18</v>
      </c>
      <c r="F6055" s="15" t="s">
        <v>206</v>
      </c>
      <c r="G6055" s="9" t="s">
        <v>15</v>
      </c>
      <c r="H6055" s="84" t="str">
        <f t="shared" si="94"/>
        <v>Reason Unknown</v>
      </c>
      <c r="I6055" s="63">
        <f>(tbl_raw_data[[#This Row],[Date Actioned]])-(tbl_raw_data[[#This Row],[Date Tagged]])</f>
        <v>5.173611112695653E-3</v>
      </c>
      <c r="J6055" s="66">
        <f>HOUR(tbl_raw_data[[#This Row],[time_taken]])*60+MINUTE(tbl_raw_data[[#This Row],[time_taken]])+SECOND(tbl_raw_data[[#This Row],[time_taken]])/60</f>
        <v>7.45</v>
      </c>
      <c r="K6055" s="68">
        <f>DATE(YEAR(tbl_raw_data[[#This Row],[Date Actioned]]),MONTH(tbl_raw_data[[#This Row],[Date Actioned]]),DAY(tbl_raw_data[[#This Row],[Date Actioned]]))</f>
        <v>45168</v>
      </c>
      <c r="L6055" s="65" t="str">
        <f>UPPER(TEXT(tbl_raw_data[[#This Row],[updated_date]],"MMMM"))</f>
        <v>AUGUST</v>
      </c>
      <c r="M6055" s="65" t="str">
        <f>"WEEK "&amp;IF(ROUNDUP(DAY(tbl_raw_data[[#This Row],[updated_date]])/7,0)=5,4,ROUNDUP(DAY(tbl_raw_data[[#This Row],[updated_date]])/7,0))</f>
        <v>WEEK 4</v>
      </c>
      <c r="N6055" s="71" t="str">
        <f>UPPER(VLOOKUP(tbl_raw_data[[#This Row],[Analyst]],settings!$A$1:$B$15,2,0))</f>
        <v>HARDIK</v>
      </c>
      <c r="O6055" s="71" t="str">
        <f>TRIM(UPPER(tbl_raw_data[[#This Row],[Outcome]]))</f>
        <v>APPROVE</v>
      </c>
      <c r="P6055" s="71" t="str">
        <f>TRIM(UPPER(tbl_raw_data[[#This Row],[Queue Name]]))</f>
        <v>CONSUMER PRE BUREAU</v>
      </c>
      <c r="Q6055" s="71" t="str">
        <f>IF(tbl_raw_data[[#This Row],[time_taken_in_min]]&lt;=settings!$D$2,"SLA_MET","SLA_NOT_MET")</f>
        <v>SLA_MET</v>
      </c>
    </row>
    <row r="6056" spans="1:17" hidden="1" x14ac:dyDescent="0.3">
      <c r="A6056" s="45" t="s">
        <v>7019</v>
      </c>
      <c r="B6056" s="36">
        <v>45168.82172453704</v>
      </c>
      <c r="C6056" s="43">
        <v>45168.826898148145</v>
      </c>
      <c r="D6056" s="15" t="s">
        <v>15</v>
      </c>
      <c r="E6056" s="6" t="s">
        <v>11</v>
      </c>
      <c r="F6056" s="15" t="s">
        <v>17</v>
      </c>
      <c r="G6056" s="9"/>
      <c r="H6056" s="84" t="str">
        <f t="shared" si="94"/>
        <v>Reason Unknown</v>
      </c>
      <c r="I6056" s="63">
        <f>(tbl_raw_data[[#This Row],[Date Actioned]])-(tbl_raw_data[[#This Row],[Date Tagged]])</f>
        <v>5.1736111054196954E-3</v>
      </c>
      <c r="J6056" s="66">
        <f>HOUR(tbl_raw_data[[#This Row],[time_taken]])*60+MINUTE(tbl_raw_data[[#This Row],[time_taken]])+SECOND(tbl_raw_data[[#This Row],[time_taken]])/60</f>
        <v>7.45</v>
      </c>
      <c r="K6056" s="68">
        <f>DATE(YEAR(tbl_raw_data[[#This Row],[Date Actioned]]),MONTH(tbl_raw_data[[#This Row],[Date Actioned]]),DAY(tbl_raw_data[[#This Row],[Date Actioned]]))</f>
        <v>45168</v>
      </c>
      <c r="L6056" s="65" t="str">
        <f>UPPER(TEXT(tbl_raw_data[[#This Row],[updated_date]],"MMMM"))</f>
        <v>AUGUST</v>
      </c>
      <c r="M6056" s="65" t="str">
        <f>"WEEK "&amp;IF(ROUNDUP(DAY(tbl_raw_data[[#This Row],[updated_date]])/7,0)=5,4,ROUNDUP(DAY(tbl_raw_data[[#This Row],[updated_date]])/7,0))</f>
        <v>WEEK 4</v>
      </c>
      <c r="N6056" s="71" t="str">
        <f>UPPER(VLOOKUP(tbl_raw_data[[#This Row],[Analyst]],settings!$A$1:$B$15,2,0))</f>
        <v>MERCEDES</v>
      </c>
      <c r="O6056" s="71" t="str">
        <f>TRIM(UPPER(tbl_raw_data[[#This Row],[Outcome]]))</f>
        <v>APPROVE</v>
      </c>
      <c r="P6056" s="71" t="str">
        <f>TRIM(UPPER(tbl_raw_data[[#This Row],[Queue Name]]))</f>
        <v>CONSUMER EXISTING</v>
      </c>
      <c r="Q6056" s="71" t="str">
        <f>IF(tbl_raw_data[[#This Row],[time_taken_in_min]]&lt;=settings!$D$2,"SLA_MET","SLA_NOT_MET")</f>
        <v>SLA_MET</v>
      </c>
    </row>
    <row r="6057" spans="1:17" hidden="1" x14ac:dyDescent="0.3">
      <c r="A6057" s="45" t="s">
        <v>7020</v>
      </c>
      <c r="B6057" s="36">
        <v>45168.636388888888</v>
      </c>
      <c r="C6057" s="43">
        <v>45168.641539351855</v>
      </c>
      <c r="D6057" s="15" t="s">
        <v>10</v>
      </c>
      <c r="E6057" s="6" t="s">
        <v>8</v>
      </c>
      <c r="F6057" s="15" t="s">
        <v>206</v>
      </c>
      <c r="G6057" s="9"/>
      <c r="H6057" s="84" t="str">
        <f t="shared" si="94"/>
        <v>Reason Unknown</v>
      </c>
      <c r="I6057" s="63">
        <f>(tbl_raw_data[[#This Row],[Date Actioned]])-(tbl_raw_data[[#This Row],[Date Tagged]])</f>
        <v>5.1504629664123058E-3</v>
      </c>
      <c r="J6057" s="66">
        <f>HOUR(tbl_raw_data[[#This Row],[time_taken]])*60+MINUTE(tbl_raw_data[[#This Row],[time_taken]])+SECOND(tbl_raw_data[[#This Row],[time_taken]])/60</f>
        <v>7.416666666666667</v>
      </c>
      <c r="K6057" s="68">
        <f>DATE(YEAR(tbl_raw_data[[#This Row],[Date Actioned]]),MONTH(tbl_raw_data[[#This Row],[Date Actioned]]),DAY(tbl_raw_data[[#This Row],[Date Actioned]]))</f>
        <v>45168</v>
      </c>
      <c r="L6057" s="65" t="str">
        <f>UPPER(TEXT(tbl_raw_data[[#This Row],[updated_date]],"MMMM"))</f>
        <v>AUGUST</v>
      </c>
      <c r="M6057" s="65" t="str">
        <f>"WEEK "&amp;IF(ROUNDUP(DAY(tbl_raw_data[[#This Row],[updated_date]])/7,0)=5,4,ROUNDUP(DAY(tbl_raw_data[[#This Row],[updated_date]])/7,0))</f>
        <v>WEEK 4</v>
      </c>
      <c r="N6057" s="71" t="str">
        <f>UPPER(VLOOKUP(tbl_raw_data[[#This Row],[Analyst]],settings!$A$1:$B$15,2,0))</f>
        <v>HARDIK</v>
      </c>
      <c r="O6057" s="71" t="str">
        <f>TRIM(UPPER(tbl_raw_data[[#This Row],[Outcome]]))</f>
        <v>APPROVE</v>
      </c>
      <c r="P6057" s="71" t="str">
        <f>TRIM(UPPER(tbl_raw_data[[#This Row],[Queue Name]]))</f>
        <v>CONSUMER POST BUREAU</v>
      </c>
      <c r="Q6057" s="71" t="str">
        <f>IF(tbl_raw_data[[#This Row],[time_taken_in_min]]&lt;=settings!$D$2,"SLA_MET","SLA_NOT_MET")</f>
        <v>SLA_MET</v>
      </c>
    </row>
    <row r="6058" spans="1:17" hidden="1" x14ac:dyDescent="0.3">
      <c r="A6058" s="45" t="s">
        <v>7021</v>
      </c>
      <c r="B6058" s="36">
        <v>45168.622129629628</v>
      </c>
      <c r="C6058" s="43">
        <v>45168.627187500002</v>
      </c>
      <c r="D6058" s="15" t="s">
        <v>10</v>
      </c>
      <c r="E6058" s="6" t="s">
        <v>8</v>
      </c>
      <c r="F6058" s="15" t="s">
        <v>207</v>
      </c>
      <c r="G6058" s="9" t="s">
        <v>15</v>
      </c>
      <c r="H6058" s="84" t="str">
        <f t="shared" si="94"/>
        <v>Reason Unknown</v>
      </c>
      <c r="I6058" s="63">
        <f>(tbl_raw_data[[#This Row],[Date Actioned]])-(tbl_raw_data[[#This Row],[Date Tagged]])</f>
        <v>5.0578703740029596E-3</v>
      </c>
      <c r="J6058" s="66">
        <f>HOUR(tbl_raw_data[[#This Row],[time_taken]])*60+MINUTE(tbl_raw_data[[#This Row],[time_taken]])+SECOND(tbl_raw_data[[#This Row],[time_taken]])/60</f>
        <v>7.2833333333333332</v>
      </c>
      <c r="K6058" s="68">
        <f>DATE(YEAR(tbl_raw_data[[#This Row],[Date Actioned]]),MONTH(tbl_raw_data[[#This Row],[Date Actioned]]),DAY(tbl_raw_data[[#This Row],[Date Actioned]]))</f>
        <v>45168</v>
      </c>
      <c r="L6058" s="65" t="str">
        <f>UPPER(TEXT(tbl_raw_data[[#This Row],[updated_date]],"MMMM"))</f>
        <v>AUGUST</v>
      </c>
      <c r="M6058" s="65" t="str">
        <f>"WEEK "&amp;IF(ROUNDUP(DAY(tbl_raw_data[[#This Row],[updated_date]])/7,0)=5,4,ROUNDUP(DAY(tbl_raw_data[[#This Row],[updated_date]])/7,0))</f>
        <v>WEEK 4</v>
      </c>
      <c r="N6058" s="71" t="str">
        <f>UPPER(VLOOKUP(tbl_raw_data[[#This Row],[Analyst]],settings!$A$1:$B$15,2,0))</f>
        <v>RAJ</v>
      </c>
      <c r="O6058" s="71" t="str">
        <f>TRIM(UPPER(tbl_raw_data[[#This Row],[Outcome]]))</f>
        <v>APPROVE</v>
      </c>
      <c r="P6058" s="71" t="str">
        <f>TRIM(UPPER(tbl_raw_data[[#This Row],[Queue Name]]))</f>
        <v>CONSUMER POST BUREAU</v>
      </c>
      <c r="Q6058" s="71" t="str">
        <f>IF(tbl_raw_data[[#This Row],[time_taken_in_min]]&lt;=settings!$D$2,"SLA_MET","SLA_NOT_MET")</f>
        <v>SLA_MET</v>
      </c>
    </row>
    <row r="6059" spans="1:17" hidden="1" x14ac:dyDescent="0.3">
      <c r="A6059" s="45" t="s">
        <v>7022</v>
      </c>
      <c r="B6059" s="36">
        <v>45168.524861111109</v>
      </c>
      <c r="C6059" s="43">
        <v>45168.52988425926</v>
      </c>
      <c r="D6059" s="15" t="s">
        <v>15</v>
      </c>
      <c r="E6059" s="6" t="s">
        <v>11</v>
      </c>
      <c r="F6059" s="15" t="s">
        <v>14</v>
      </c>
      <c r="G6059" s="9"/>
      <c r="H6059" s="84" t="str">
        <f t="shared" si="94"/>
        <v>Reason Unknown</v>
      </c>
      <c r="I6059" s="63">
        <f>(tbl_raw_data[[#This Row],[Date Actioned]])-(tbl_raw_data[[#This Row],[Date Tagged]])</f>
        <v>5.02314815093996E-3</v>
      </c>
      <c r="J6059" s="66">
        <f>HOUR(tbl_raw_data[[#This Row],[time_taken]])*60+MINUTE(tbl_raw_data[[#This Row],[time_taken]])+SECOND(tbl_raw_data[[#This Row],[time_taken]])/60</f>
        <v>7.2333333333333334</v>
      </c>
      <c r="K6059" s="68">
        <f>DATE(YEAR(tbl_raw_data[[#This Row],[Date Actioned]]),MONTH(tbl_raw_data[[#This Row],[Date Actioned]]),DAY(tbl_raw_data[[#This Row],[Date Actioned]]))</f>
        <v>45168</v>
      </c>
      <c r="L6059" s="65" t="str">
        <f>UPPER(TEXT(tbl_raw_data[[#This Row],[updated_date]],"MMMM"))</f>
        <v>AUGUST</v>
      </c>
      <c r="M6059" s="65" t="str">
        <f>"WEEK "&amp;IF(ROUNDUP(DAY(tbl_raw_data[[#This Row],[updated_date]])/7,0)=5,4,ROUNDUP(DAY(tbl_raw_data[[#This Row],[updated_date]])/7,0))</f>
        <v>WEEK 4</v>
      </c>
      <c r="N6059" s="71" t="str">
        <f>UPPER(VLOOKUP(tbl_raw_data[[#This Row],[Analyst]],settings!$A$1:$B$15,2,0))</f>
        <v>CAMROON</v>
      </c>
      <c r="O6059" s="71" t="str">
        <f>TRIM(UPPER(tbl_raw_data[[#This Row],[Outcome]]))</f>
        <v>APPROVE</v>
      </c>
      <c r="P6059" s="71" t="str">
        <f>TRIM(UPPER(tbl_raw_data[[#This Row],[Queue Name]]))</f>
        <v>CONSUMER EXISTING</v>
      </c>
      <c r="Q6059" s="71" t="str">
        <f>IF(tbl_raw_data[[#This Row],[time_taken_in_min]]&lt;=settings!$D$2,"SLA_MET","SLA_NOT_MET")</f>
        <v>SLA_MET</v>
      </c>
    </row>
    <row r="6060" spans="1:17" hidden="1" x14ac:dyDescent="0.3">
      <c r="A6060" s="45" t="s">
        <v>7023</v>
      </c>
      <c r="B6060" s="36">
        <v>45168.514664351853</v>
      </c>
      <c r="C6060" s="43">
        <v>45168.519513888888</v>
      </c>
      <c r="D6060" s="15" t="s">
        <v>10</v>
      </c>
      <c r="E6060" s="6" t="s">
        <v>18</v>
      </c>
      <c r="F6060" s="15" t="s">
        <v>17</v>
      </c>
      <c r="G6060" s="9"/>
      <c r="H6060" s="84" t="str">
        <f t="shared" si="94"/>
        <v>Reason Unknown</v>
      </c>
      <c r="I6060" s="63">
        <f>(tbl_raw_data[[#This Row],[Date Actioned]])-(tbl_raw_data[[#This Row],[Date Tagged]])</f>
        <v>4.8495370356249623E-3</v>
      </c>
      <c r="J6060" s="66">
        <f>HOUR(tbl_raw_data[[#This Row],[time_taken]])*60+MINUTE(tbl_raw_data[[#This Row],[time_taken]])+SECOND(tbl_raw_data[[#This Row],[time_taken]])/60</f>
        <v>6.9833333333333334</v>
      </c>
      <c r="K6060" s="68">
        <f>DATE(YEAR(tbl_raw_data[[#This Row],[Date Actioned]]),MONTH(tbl_raw_data[[#This Row],[Date Actioned]]),DAY(tbl_raw_data[[#This Row],[Date Actioned]]))</f>
        <v>45168</v>
      </c>
      <c r="L6060" s="65" t="str">
        <f>UPPER(TEXT(tbl_raw_data[[#This Row],[updated_date]],"MMMM"))</f>
        <v>AUGUST</v>
      </c>
      <c r="M6060" s="65" t="str">
        <f>"WEEK "&amp;IF(ROUNDUP(DAY(tbl_raw_data[[#This Row],[updated_date]])/7,0)=5,4,ROUNDUP(DAY(tbl_raw_data[[#This Row],[updated_date]])/7,0))</f>
        <v>WEEK 4</v>
      </c>
      <c r="N6060" s="71" t="str">
        <f>UPPER(VLOOKUP(tbl_raw_data[[#This Row],[Analyst]],settings!$A$1:$B$15,2,0))</f>
        <v>MERCEDES</v>
      </c>
      <c r="O6060" s="71" t="str">
        <f>TRIM(UPPER(tbl_raw_data[[#This Row],[Outcome]]))</f>
        <v>APPROVE</v>
      </c>
      <c r="P6060" s="71" t="str">
        <f>TRIM(UPPER(tbl_raw_data[[#This Row],[Queue Name]]))</f>
        <v>CONSUMER PRE BUREAU</v>
      </c>
      <c r="Q6060" s="71" t="str">
        <f>IF(tbl_raw_data[[#This Row],[time_taken_in_min]]&lt;=settings!$D$2,"SLA_MET","SLA_NOT_MET")</f>
        <v>SLA_MET</v>
      </c>
    </row>
    <row r="6061" spans="1:17" hidden="1" x14ac:dyDescent="0.3">
      <c r="A6061" s="45" t="s">
        <v>7024</v>
      </c>
      <c r="B6061" s="36">
        <v>45168.771018518521</v>
      </c>
      <c r="C6061" s="43">
        <v>45168.775833333333</v>
      </c>
      <c r="D6061" s="15" t="s">
        <v>10</v>
      </c>
      <c r="E6061" s="6" t="s">
        <v>11</v>
      </c>
      <c r="F6061" s="15" t="s">
        <v>207</v>
      </c>
      <c r="G6061" s="9" t="s">
        <v>15</v>
      </c>
      <c r="H6061" s="84" t="str">
        <f t="shared" si="94"/>
        <v>Reason Unknown</v>
      </c>
      <c r="I6061" s="63">
        <f>(tbl_raw_data[[#This Row],[Date Actioned]])-(tbl_raw_data[[#This Row],[Date Tagged]])</f>
        <v>4.8148148125619628E-3</v>
      </c>
      <c r="J6061" s="66">
        <f>HOUR(tbl_raw_data[[#This Row],[time_taken]])*60+MINUTE(tbl_raw_data[[#This Row],[time_taken]])+SECOND(tbl_raw_data[[#This Row],[time_taken]])/60</f>
        <v>6.9333333333333336</v>
      </c>
      <c r="K6061" s="68">
        <f>DATE(YEAR(tbl_raw_data[[#This Row],[Date Actioned]]),MONTH(tbl_raw_data[[#This Row],[Date Actioned]]),DAY(tbl_raw_data[[#This Row],[Date Actioned]]))</f>
        <v>45168</v>
      </c>
      <c r="L6061" s="65" t="str">
        <f>UPPER(TEXT(tbl_raw_data[[#This Row],[updated_date]],"MMMM"))</f>
        <v>AUGUST</v>
      </c>
      <c r="M6061" s="65" t="str">
        <f>"WEEK "&amp;IF(ROUNDUP(DAY(tbl_raw_data[[#This Row],[updated_date]])/7,0)=5,4,ROUNDUP(DAY(tbl_raw_data[[#This Row],[updated_date]])/7,0))</f>
        <v>WEEK 4</v>
      </c>
      <c r="N6061" s="71" t="str">
        <f>UPPER(VLOOKUP(tbl_raw_data[[#This Row],[Analyst]],settings!$A$1:$B$15,2,0))</f>
        <v>RAJ</v>
      </c>
      <c r="O6061" s="71" t="str">
        <f>TRIM(UPPER(tbl_raw_data[[#This Row],[Outcome]]))</f>
        <v>APPROVE</v>
      </c>
      <c r="P6061" s="71" t="str">
        <f>TRIM(UPPER(tbl_raw_data[[#This Row],[Queue Name]]))</f>
        <v>CONSUMER EXISTING</v>
      </c>
      <c r="Q6061" s="71" t="str">
        <f>IF(tbl_raw_data[[#This Row],[time_taken_in_min]]&lt;=settings!$D$2,"SLA_MET","SLA_NOT_MET")</f>
        <v>SLA_MET</v>
      </c>
    </row>
    <row r="6062" spans="1:17" hidden="1" x14ac:dyDescent="0.3">
      <c r="A6062" s="45" t="s">
        <v>7025</v>
      </c>
      <c r="B6062" s="36">
        <v>45168.62096064815</v>
      </c>
      <c r="C6062" s="43">
        <v>45168.625775462962</v>
      </c>
      <c r="D6062" s="15" t="s">
        <v>10</v>
      </c>
      <c r="E6062" s="6" t="s">
        <v>11</v>
      </c>
      <c r="F6062" s="15" t="s">
        <v>19</v>
      </c>
      <c r="G6062" s="9"/>
      <c r="H6062" s="84" t="str">
        <f t="shared" si="94"/>
        <v>Reason Unknown</v>
      </c>
      <c r="I6062" s="63">
        <f>(tbl_raw_data[[#This Row],[Date Actioned]])-(tbl_raw_data[[#This Row],[Date Tagged]])</f>
        <v>4.8148148125619628E-3</v>
      </c>
      <c r="J6062" s="66">
        <f>HOUR(tbl_raw_data[[#This Row],[time_taken]])*60+MINUTE(tbl_raw_data[[#This Row],[time_taken]])+SECOND(tbl_raw_data[[#This Row],[time_taken]])/60</f>
        <v>6.9333333333333336</v>
      </c>
      <c r="K6062" s="68">
        <f>DATE(YEAR(tbl_raw_data[[#This Row],[Date Actioned]]),MONTH(tbl_raw_data[[#This Row],[Date Actioned]]),DAY(tbl_raw_data[[#This Row],[Date Actioned]]))</f>
        <v>45168</v>
      </c>
      <c r="L6062" s="65" t="str">
        <f>UPPER(TEXT(tbl_raw_data[[#This Row],[updated_date]],"MMMM"))</f>
        <v>AUGUST</v>
      </c>
      <c r="M6062" s="65" t="str">
        <f>"WEEK "&amp;IF(ROUNDUP(DAY(tbl_raw_data[[#This Row],[updated_date]])/7,0)=5,4,ROUNDUP(DAY(tbl_raw_data[[#This Row],[updated_date]])/7,0))</f>
        <v>WEEK 4</v>
      </c>
      <c r="N6062" s="71" t="str">
        <f>UPPER(VLOOKUP(tbl_raw_data[[#This Row],[Analyst]],settings!$A$1:$B$15,2,0))</f>
        <v>NAVED</v>
      </c>
      <c r="O6062" s="71" t="str">
        <f>TRIM(UPPER(tbl_raw_data[[#This Row],[Outcome]]))</f>
        <v>APPROVE</v>
      </c>
      <c r="P6062" s="71" t="str">
        <f>TRIM(UPPER(tbl_raw_data[[#This Row],[Queue Name]]))</f>
        <v>CONSUMER EXISTING</v>
      </c>
      <c r="Q6062" s="71" t="str">
        <f>IF(tbl_raw_data[[#This Row],[time_taken_in_min]]&lt;=settings!$D$2,"SLA_MET","SLA_NOT_MET")</f>
        <v>SLA_MET</v>
      </c>
    </row>
    <row r="6063" spans="1:17" hidden="1" x14ac:dyDescent="0.3">
      <c r="A6063" s="45" t="s">
        <v>7026</v>
      </c>
      <c r="B6063" s="36">
        <v>45168.484166666669</v>
      </c>
      <c r="C6063" s="43">
        <v>45168.488969907405</v>
      </c>
      <c r="D6063" s="15" t="s">
        <v>10</v>
      </c>
      <c r="E6063" s="6" t="s">
        <v>11</v>
      </c>
      <c r="F6063" s="15" t="s">
        <v>19</v>
      </c>
      <c r="G6063" s="9" t="s">
        <v>23</v>
      </c>
      <c r="H6063" s="84" t="str">
        <f t="shared" si="94"/>
        <v>Reason Unknown</v>
      </c>
      <c r="I6063" s="63">
        <f>(tbl_raw_data[[#This Row],[Date Actioned]])-(tbl_raw_data[[#This Row],[Date Tagged]])</f>
        <v>4.8032407357823104E-3</v>
      </c>
      <c r="J6063" s="66">
        <f>HOUR(tbl_raw_data[[#This Row],[time_taken]])*60+MINUTE(tbl_raw_data[[#This Row],[time_taken]])+SECOND(tbl_raw_data[[#This Row],[time_taken]])/60</f>
        <v>6.916666666666667</v>
      </c>
      <c r="K6063" s="68">
        <f>DATE(YEAR(tbl_raw_data[[#This Row],[Date Actioned]]),MONTH(tbl_raw_data[[#This Row],[Date Actioned]]),DAY(tbl_raw_data[[#This Row],[Date Actioned]]))</f>
        <v>45168</v>
      </c>
      <c r="L6063" s="65" t="str">
        <f>UPPER(TEXT(tbl_raw_data[[#This Row],[updated_date]],"MMMM"))</f>
        <v>AUGUST</v>
      </c>
      <c r="M6063" s="65" t="str">
        <f>"WEEK "&amp;IF(ROUNDUP(DAY(tbl_raw_data[[#This Row],[updated_date]])/7,0)=5,4,ROUNDUP(DAY(tbl_raw_data[[#This Row],[updated_date]])/7,0))</f>
        <v>WEEK 4</v>
      </c>
      <c r="N6063" s="71" t="str">
        <f>UPPER(VLOOKUP(tbl_raw_data[[#This Row],[Analyst]],settings!$A$1:$B$15,2,0))</f>
        <v>NAVED</v>
      </c>
      <c r="O6063" s="71" t="str">
        <f>TRIM(UPPER(tbl_raw_data[[#This Row],[Outcome]]))</f>
        <v>APPROVE</v>
      </c>
      <c r="P6063" s="71" t="str">
        <f>TRIM(UPPER(tbl_raw_data[[#This Row],[Queue Name]]))</f>
        <v>CONSUMER EXISTING</v>
      </c>
      <c r="Q6063" s="71" t="str">
        <f>IF(tbl_raw_data[[#This Row],[time_taken_in_min]]&lt;=settings!$D$2,"SLA_MET","SLA_NOT_MET")</f>
        <v>SLA_MET</v>
      </c>
    </row>
    <row r="6064" spans="1:17" x14ac:dyDescent="0.3">
      <c r="A6064" s="45" t="s">
        <v>7027</v>
      </c>
      <c r="B6064" s="36">
        <v>45168.698506944442</v>
      </c>
      <c r="C6064" s="43">
        <v>45168.703287037039</v>
      </c>
      <c r="D6064" s="15" t="s">
        <v>47</v>
      </c>
      <c r="E6064" s="6" t="s">
        <v>18</v>
      </c>
      <c r="F6064" s="15" t="s">
        <v>19</v>
      </c>
      <c r="G6064" s="9" t="s">
        <v>275</v>
      </c>
      <c r="H6064" s="84" t="str">
        <f t="shared" si="94"/>
        <v>Reason Unknown</v>
      </c>
      <c r="I6064" s="63">
        <f>(tbl_raw_data[[#This Row],[Date Actioned]])-(tbl_raw_data[[#This Row],[Date Tagged]])</f>
        <v>4.7800925967749208E-3</v>
      </c>
      <c r="J6064" s="66">
        <f>HOUR(tbl_raw_data[[#This Row],[time_taken]])*60+MINUTE(tbl_raw_data[[#This Row],[time_taken]])+SECOND(tbl_raw_data[[#This Row],[time_taken]])/60</f>
        <v>6.8833333333333329</v>
      </c>
      <c r="K6064" s="68">
        <f>DATE(YEAR(tbl_raw_data[[#This Row],[Date Actioned]]),MONTH(tbl_raw_data[[#This Row],[Date Actioned]]),DAY(tbl_raw_data[[#This Row],[Date Actioned]]))</f>
        <v>45168</v>
      </c>
      <c r="L6064" s="65" t="str">
        <f>UPPER(TEXT(tbl_raw_data[[#This Row],[updated_date]],"MMMM"))</f>
        <v>AUGUST</v>
      </c>
      <c r="M6064" s="65" t="str">
        <f>"WEEK "&amp;IF(ROUNDUP(DAY(tbl_raw_data[[#This Row],[updated_date]])/7,0)=5,4,ROUNDUP(DAY(tbl_raw_data[[#This Row],[updated_date]])/7,0))</f>
        <v>WEEK 4</v>
      </c>
      <c r="N6064" s="71" t="str">
        <f>UPPER(VLOOKUP(tbl_raw_data[[#This Row],[Analyst]],settings!$A$1:$B$15,2,0))</f>
        <v>NAVED</v>
      </c>
      <c r="O6064" s="71" t="str">
        <f>TRIM(UPPER(tbl_raw_data[[#This Row],[Outcome]]))</f>
        <v>WITHDRAW</v>
      </c>
      <c r="P6064" s="71" t="str">
        <f>TRIM(UPPER(tbl_raw_data[[#This Row],[Queue Name]]))</f>
        <v>CONSUMER PRE BUREAU</v>
      </c>
      <c r="Q6064" s="71" t="str">
        <f>IF(tbl_raw_data[[#This Row],[time_taken_in_min]]&lt;=settings!$D$2,"SLA_MET","SLA_NOT_MET")</f>
        <v>SLA_MET</v>
      </c>
    </row>
    <row r="6065" spans="1:17" hidden="1" x14ac:dyDescent="0.3">
      <c r="A6065" s="45" t="s">
        <v>7028</v>
      </c>
      <c r="B6065" s="36">
        <v>45168.677673611113</v>
      </c>
      <c r="C6065" s="43">
        <v>45168.68241898148</v>
      </c>
      <c r="D6065" s="15" t="s">
        <v>10</v>
      </c>
      <c r="E6065" s="6" t="s">
        <v>8</v>
      </c>
      <c r="F6065" s="15" t="s">
        <v>12</v>
      </c>
      <c r="G6065" s="9" t="s">
        <v>23</v>
      </c>
      <c r="H6065" s="84" t="str">
        <f t="shared" si="94"/>
        <v>Reason Unknown</v>
      </c>
      <c r="I6065" s="63">
        <f>(tbl_raw_data[[#This Row],[Date Actioned]])-(tbl_raw_data[[#This Row],[Date Tagged]])</f>
        <v>4.7453703664359637E-3</v>
      </c>
      <c r="J6065" s="66">
        <f>HOUR(tbl_raw_data[[#This Row],[time_taken]])*60+MINUTE(tbl_raw_data[[#This Row],[time_taken]])+SECOND(tbl_raw_data[[#This Row],[time_taken]])/60</f>
        <v>6.833333333333333</v>
      </c>
      <c r="K6065" s="68">
        <f>DATE(YEAR(tbl_raw_data[[#This Row],[Date Actioned]]),MONTH(tbl_raw_data[[#This Row],[Date Actioned]]),DAY(tbl_raw_data[[#This Row],[Date Actioned]]))</f>
        <v>45168</v>
      </c>
      <c r="L6065" s="65" t="str">
        <f>UPPER(TEXT(tbl_raw_data[[#This Row],[updated_date]],"MMMM"))</f>
        <v>AUGUST</v>
      </c>
      <c r="M6065" s="65" t="str">
        <f>"WEEK "&amp;IF(ROUNDUP(DAY(tbl_raw_data[[#This Row],[updated_date]])/7,0)=5,4,ROUNDUP(DAY(tbl_raw_data[[#This Row],[updated_date]])/7,0))</f>
        <v>WEEK 4</v>
      </c>
      <c r="N6065" s="71" t="str">
        <f>UPPER(VLOOKUP(tbl_raw_data[[#This Row],[Analyst]],settings!$A$1:$B$15,2,0))</f>
        <v>NITESH</v>
      </c>
      <c r="O6065" s="71" t="str">
        <f>TRIM(UPPER(tbl_raw_data[[#This Row],[Outcome]]))</f>
        <v>APPROVE</v>
      </c>
      <c r="P6065" s="71" t="str">
        <f>TRIM(UPPER(tbl_raw_data[[#This Row],[Queue Name]]))</f>
        <v>CONSUMER POST BUREAU</v>
      </c>
      <c r="Q6065" s="71" t="str">
        <f>IF(tbl_raw_data[[#This Row],[time_taken_in_min]]&lt;=settings!$D$2,"SLA_MET","SLA_NOT_MET")</f>
        <v>SLA_MET</v>
      </c>
    </row>
    <row r="6066" spans="1:17" hidden="1" x14ac:dyDescent="0.3">
      <c r="A6066" s="45" t="s">
        <v>7029</v>
      </c>
      <c r="B6066" s="36">
        <v>45168.839236111111</v>
      </c>
      <c r="C6066" s="43">
        <v>45168.843935185185</v>
      </c>
      <c r="D6066" s="15" t="s">
        <v>10</v>
      </c>
      <c r="E6066" s="6" t="s">
        <v>18</v>
      </c>
      <c r="F6066" s="15" t="s">
        <v>19</v>
      </c>
      <c r="G6066" s="9" t="s">
        <v>15</v>
      </c>
      <c r="H6066" s="84" t="str">
        <f t="shared" si="94"/>
        <v>Reason Unknown</v>
      </c>
      <c r="I6066" s="63">
        <f>(tbl_raw_data[[#This Row],[Date Actioned]])-(tbl_raw_data[[#This Row],[Date Tagged]])</f>
        <v>4.6990740738692693E-3</v>
      </c>
      <c r="J6066" s="66">
        <f>HOUR(tbl_raw_data[[#This Row],[time_taken]])*60+MINUTE(tbl_raw_data[[#This Row],[time_taken]])+SECOND(tbl_raw_data[[#This Row],[time_taken]])/60</f>
        <v>6.7666666666666666</v>
      </c>
      <c r="K6066" s="68">
        <f>DATE(YEAR(tbl_raw_data[[#This Row],[Date Actioned]]),MONTH(tbl_raw_data[[#This Row],[Date Actioned]]),DAY(tbl_raw_data[[#This Row],[Date Actioned]]))</f>
        <v>45168</v>
      </c>
      <c r="L6066" s="65" t="str">
        <f>UPPER(TEXT(tbl_raw_data[[#This Row],[updated_date]],"MMMM"))</f>
        <v>AUGUST</v>
      </c>
      <c r="M6066" s="65" t="str">
        <f>"WEEK "&amp;IF(ROUNDUP(DAY(tbl_raw_data[[#This Row],[updated_date]])/7,0)=5,4,ROUNDUP(DAY(tbl_raw_data[[#This Row],[updated_date]])/7,0))</f>
        <v>WEEK 4</v>
      </c>
      <c r="N6066" s="71" t="str">
        <f>UPPER(VLOOKUP(tbl_raw_data[[#This Row],[Analyst]],settings!$A$1:$B$15,2,0))</f>
        <v>NAVED</v>
      </c>
      <c r="O6066" s="71" t="str">
        <f>TRIM(UPPER(tbl_raw_data[[#This Row],[Outcome]]))</f>
        <v>APPROVE</v>
      </c>
      <c r="P6066" s="71" t="str">
        <f>TRIM(UPPER(tbl_raw_data[[#This Row],[Queue Name]]))</f>
        <v>CONSUMER PRE BUREAU</v>
      </c>
      <c r="Q6066" s="71" t="str">
        <f>IF(tbl_raw_data[[#This Row],[time_taken_in_min]]&lt;=settings!$D$2,"SLA_MET","SLA_NOT_MET")</f>
        <v>SLA_MET</v>
      </c>
    </row>
    <row r="6067" spans="1:17" hidden="1" x14ac:dyDescent="0.3">
      <c r="A6067" s="45" t="s">
        <v>7030</v>
      </c>
      <c r="B6067" s="36">
        <v>45168.606550925928</v>
      </c>
      <c r="C6067" s="43">
        <v>45168.611238425925</v>
      </c>
      <c r="D6067" s="15" t="s">
        <v>10</v>
      </c>
      <c r="E6067" s="6" t="s">
        <v>11</v>
      </c>
      <c r="F6067" s="15" t="s">
        <v>207</v>
      </c>
      <c r="G6067" s="9" t="s">
        <v>15</v>
      </c>
      <c r="H6067" s="84" t="str">
        <f t="shared" si="94"/>
        <v>Reason Unknown</v>
      </c>
      <c r="I6067" s="63">
        <f>(tbl_raw_data[[#This Row],[Date Actioned]])-(tbl_raw_data[[#This Row],[Date Tagged]])</f>
        <v>4.687499997089617E-3</v>
      </c>
      <c r="J6067" s="66">
        <f>HOUR(tbl_raw_data[[#This Row],[time_taken]])*60+MINUTE(tbl_raw_data[[#This Row],[time_taken]])+SECOND(tbl_raw_data[[#This Row],[time_taken]])/60</f>
        <v>6.75</v>
      </c>
      <c r="K6067" s="68">
        <f>DATE(YEAR(tbl_raw_data[[#This Row],[Date Actioned]]),MONTH(tbl_raw_data[[#This Row],[Date Actioned]]),DAY(tbl_raw_data[[#This Row],[Date Actioned]]))</f>
        <v>45168</v>
      </c>
      <c r="L6067" s="65" t="str">
        <f>UPPER(TEXT(tbl_raw_data[[#This Row],[updated_date]],"MMMM"))</f>
        <v>AUGUST</v>
      </c>
      <c r="M6067" s="65" t="str">
        <f>"WEEK "&amp;IF(ROUNDUP(DAY(tbl_raw_data[[#This Row],[updated_date]])/7,0)=5,4,ROUNDUP(DAY(tbl_raw_data[[#This Row],[updated_date]])/7,0))</f>
        <v>WEEK 4</v>
      </c>
      <c r="N6067" s="71" t="str">
        <f>UPPER(VLOOKUP(tbl_raw_data[[#This Row],[Analyst]],settings!$A$1:$B$15,2,0))</f>
        <v>RAJ</v>
      </c>
      <c r="O6067" s="71" t="str">
        <f>TRIM(UPPER(tbl_raw_data[[#This Row],[Outcome]]))</f>
        <v>APPROVE</v>
      </c>
      <c r="P6067" s="71" t="str">
        <f>TRIM(UPPER(tbl_raw_data[[#This Row],[Queue Name]]))</f>
        <v>CONSUMER EXISTING</v>
      </c>
      <c r="Q6067" s="71" t="str">
        <f>IF(tbl_raw_data[[#This Row],[time_taken_in_min]]&lt;=settings!$D$2,"SLA_MET","SLA_NOT_MET")</f>
        <v>SLA_MET</v>
      </c>
    </row>
    <row r="6068" spans="1:17" hidden="1" x14ac:dyDescent="0.3">
      <c r="A6068" s="45" t="s">
        <v>7031</v>
      </c>
      <c r="B6068" s="36">
        <v>45168.773738425924</v>
      </c>
      <c r="C6068" s="43">
        <v>45168.778402777774</v>
      </c>
      <c r="D6068" s="15" t="s">
        <v>10</v>
      </c>
      <c r="E6068" s="6" t="s">
        <v>8</v>
      </c>
      <c r="F6068" s="15" t="s">
        <v>207</v>
      </c>
      <c r="G6068" s="9" t="s">
        <v>23</v>
      </c>
      <c r="H6068" s="84" t="str">
        <f t="shared" si="94"/>
        <v>Reason Unknown</v>
      </c>
      <c r="I6068" s="63">
        <f>(tbl_raw_data[[#This Row],[Date Actioned]])-(tbl_raw_data[[#This Row],[Date Tagged]])</f>
        <v>4.6643518508062698E-3</v>
      </c>
      <c r="J6068" s="66">
        <f>HOUR(tbl_raw_data[[#This Row],[time_taken]])*60+MINUTE(tbl_raw_data[[#This Row],[time_taken]])+SECOND(tbl_raw_data[[#This Row],[time_taken]])/60</f>
        <v>6.7166666666666668</v>
      </c>
      <c r="K6068" s="68">
        <f>DATE(YEAR(tbl_raw_data[[#This Row],[Date Actioned]]),MONTH(tbl_raw_data[[#This Row],[Date Actioned]]),DAY(tbl_raw_data[[#This Row],[Date Actioned]]))</f>
        <v>45168</v>
      </c>
      <c r="L6068" s="65" t="str">
        <f>UPPER(TEXT(tbl_raw_data[[#This Row],[updated_date]],"MMMM"))</f>
        <v>AUGUST</v>
      </c>
      <c r="M6068" s="65" t="str">
        <f>"WEEK "&amp;IF(ROUNDUP(DAY(tbl_raw_data[[#This Row],[updated_date]])/7,0)=5,4,ROUNDUP(DAY(tbl_raw_data[[#This Row],[updated_date]])/7,0))</f>
        <v>WEEK 4</v>
      </c>
      <c r="N6068" s="71" t="str">
        <f>UPPER(VLOOKUP(tbl_raw_data[[#This Row],[Analyst]],settings!$A$1:$B$15,2,0))</f>
        <v>RAJ</v>
      </c>
      <c r="O6068" s="71" t="str">
        <f>TRIM(UPPER(tbl_raw_data[[#This Row],[Outcome]]))</f>
        <v>APPROVE</v>
      </c>
      <c r="P6068" s="71" t="str">
        <f>TRIM(UPPER(tbl_raw_data[[#This Row],[Queue Name]]))</f>
        <v>CONSUMER POST BUREAU</v>
      </c>
      <c r="Q6068" s="71" t="str">
        <f>IF(tbl_raw_data[[#This Row],[time_taken_in_min]]&lt;=settings!$D$2,"SLA_MET","SLA_NOT_MET")</f>
        <v>SLA_MET</v>
      </c>
    </row>
    <row r="6069" spans="1:17" hidden="1" x14ac:dyDescent="0.3">
      <c r="A6069" s="45" t="s">
        <v>7032</v>
      </c>
      <c r="B6069" s="36">
        <v>45168.814768518518</v>
      </c>
      <c r="C6069" s="43">
        <v>45168.819409722222</v>
      </c>
      <c r="D6069" s="15" t="s">
        <v>15</v>
      </c>
      <c r="E6069" s="6" t="s">
        <v>11</v>
      </c>
      <c r="F6069" s="15" t="s">
        <v>17</v>
      </c>
      <c r="G6069" s="9"/>
      <c r="H6069" s="84" t="str">
        <f t="shared" si="94"/>
        <v>Reason Unknown</v>
      </c>
      <c r="I6069" s="63">
        <f>(tbl_raw_data[[#This Row],[Date Actioned]])-(tbl_raw_data[[#This Row],[Date Tagged]])</f>
        <v>4.6412037045229226E-3</v>
      </c>
      <c r="J6069" s="66">
        <f>HOUR(tbl_raw_data[[#This Row],[time_taken]])*60+MINUTE(tbl_raw_data[[#This Row],[time_taken]])+SECOND(tbl_raw_data[[#This Row],[time_taken]])/60</f>
        <v>6.6833333333333336</v>
      </c>
      <c r="K6069" s="68">
        <f>DATE(YEAR(tbl_raw_data[[#This Row],[Date Actioned]]),MONTH(tbl_raw_data[[#This Row],[Date Actioned]]),DAY(tbl_raw_data[[#This Row],[Date Actioned]]))</f>
        <v>45168</v>
      </c>
      <c r="L6069" s="65" t="str">
        <f>UPPER(TEXT(tbl_raw_data[[#This Row],[updated_date]],"MMMM"))</f>
        <v>AUGUST</v>
      </c>
      <c r="M6069" s="65" t="str">
        <f>"WEEK "&amp;IF(ROUNDUP(DAY(tbl_raw_data[[#This Row],[updated_date]])/7,0)=5,4,ROUNDUP(DAY(tbl_raw_data[[#This Row],[updated_date]])/7,0))</f>
        <v>WEEK 4</v>
      </c>
      <c r="N6069" s="71" t="str">
        <f>UPPER(VLOOKUP(tbl_raw_data[[#This Row],[Analyst]],settings!$A$1:$B$15,2,0))</f>
        <v>MERCEDES</v>
      </c>
      <c r="O6069" s="71" t="str">
        <f>TRIM(UPPER(tbl_raw_data[[#This Row],[Outcome]]))</f>
        <v>APPROVE</v>
      </c>
      <c r="P6069" s="71" t="str">
        <f>TRIM(UPPER(tbl_raw_data[[#This Row],[Queue Name]]))</f>
        <v>CONSUMER EXISTING</v>
      </c>
      <c r="Q6069" s="71" t="str">
        <f>IF(tbl_raw_data[[#This Row],[time_taken_in_min]]&lt;=settings!$D$2,"SLA_MET","SLA_NOT_MET")</f>
        <v>SLA_MET</v>
      </c>
    </row>
    <row r="6070" spans="1:17" hidden="1" x14ac:dyDescent="0.3">
      <c r="A6070" s="45" t="s">
        <v>7033</v>
      </c>
      <c r="B6070" s="36">
        <v>45168.536319444444</v>
      </c>
      <c r="C6070" s="43">
        <v>45168.540960648148</v>
      </c>
      <c r="D6070" s="15" t="s">
        <v>10</v>
      </c>
      <c r="E6070" s="6" t="s">
        <v>11</v>
      </c>
      <c r="F6070" s="15" t="s">
        <v>206</v>
      </c>
      <c r="G6070" s="9"/>
      <c r="H6070" s="84" t="str">
        <f t="shared" si="94"/>
        <v>Reason Unknown</v>
      </c>
      <c r="I6070" s="63">
        <f>(tbl_raw_data[[#This Row],[Date Actioned]])-(tbl_raw_data[[#This Row],[Date Tagged]])</f>
        <v>4.6412037045229226E-3</v>
      </c>
      <c r="J6070" s="66">
        <f>HOUR(tbl_raw_data[[#This Row],[time_taken]])*60+MINUTE(tbl_raw_data[[#This Row],[time_taken]])+SECOND(tbl_raw_data[[#This Row],[time_taken]])/60</f>
        <v>6.6833333333333336</v>
      </c>
      <c r="K6070" s="68">
        <f>DATE(YEAR(tbl_raw_data[[#This Row],[Date Actioned]]),MONTH(tbl_raw_data[[#This Row],[Date Actioned]]),DAY(tbl_raw_data[[#This Row],[Date Actioned]]))</f>
        <v>45168</v>
      </c>
      <c r="L6070" s="65" t="str">
        <f>UPPER(TEXT(tbl_raw_data[[#This Row],[updated_date]],"MMMM"))</f>
        <v>AUGUST</v>
      </c>
      <c r="M6070" s="65" t="str">
        <f>"WEEK "&amp;IF(ROUNDUP(DAY(tbl_raw_data[[#This Row],[updated_date]])/7,0)=5,4,ROUNDUP(DAY(tbl_raw_data[[#This Row],[updated_date]])/7,0))</f>
        <v>WEEK 4</v>
      </c>
      <c r="N6070" s="71" t="str">
        <f>UPPER(VLOOKUP(tbl_raw_data[[#This Row],[Analyst]],settings!$A$1:$B$15,2,0))</f>
        <v>HARDIK</v>
      </c>
      <c r="O6070" s="71" t="str">
        <f>TRIM(UPPER(tbl_raw_data[[#This Row],[Outcome]]))</f>
        <v>APPROVE</v>
      </c>
      <c r="P6070" s="71" t="str">
        <f>TRIM(UPPER(tbl_raw_data[[#This Row],[Queue Name]]))</f>
        <v>CONSUMER EXISTING</v>
      </c>
      <c r="Q6070" s="71" t="str">
        <f>IF(tbl_raw_data[[#This Row],[time_taken_in_min]]&lt;=settings!$D$2,"SLA_MET","SLA_NOT_MET")</f>
        <v>SLA_MET</v>
      </c>
    </row>
    <row r="6071" spans="1:17" x14ac:dyDescent="0.3">
      <c r="A6071" s="45" t="s">
        <v>7034</v>
      </c>
      <c r="B6071" s="36">
        <v>45168.704375000001</v>
      </c>
      <c r="C6071" s="43">
        <v>45168.709016203706</v>
      </c>
      <c r="D6071" s="15" t="s">
        <v>47</v>
      </c>
      <c r="E6071" s="6" t="s">
        <v>11</v>
      </c>
      <c r="F6071" s="15" t="s">
        <v>206</v>
      </c>
      <c r="G6071" s="9" t="s">
        <v>78</v>
      </c>
      <c r="H6071" s="84" t="str">
        <f t="shared" si="94"/>
        <v>Incomplete Details</v>
      </c>
      <c r="I6071" s="63">
        <f>(tbl_raw_data[[#This Row],[Date Actioned]])-(tbl_raw_data[[#This Row],[Date Tagged]])</f>
        <v>4.6412037045229226E-3</v>
      </c>
      <c r="J6071" s="66">
        <f>HOUR(tbl_raw_data[[#This Row],[time_taken]])*60+MINUTE(tbl_raw_data[[#This Row],[time_taken]])+SECOND(tbl_raw_data[[#This Row],[time_taken]])/60</f>
        <v>6.6833333333333336</v>
      </c>
      <c r="K6071" s="68">
        <f>DATE(YEAR(tbl_raw_data[[#This Row],[Date Actioned]]),MONTH(tbl_raw_data[[#This Row],[Date Actioned]]),DAY(tbl_raw_data[[#This Row],[Date Actioned]]))</f>
        <v>45168</v>
      </c>
      <c r="L6071" s="65" t="str">
        <f>UPPER(TEXT(tbl_raw_data[[#This Row],[updated_date]],"MMMM"))</f>
        <v>AUGUST</v>
      </c>
      <c r="M6071" s="65" t="str">
        <f>"WEEK "&amp;IF(ROUNDUP(DAY(tbl_raw_data[[#This Row],[updated_date]])/7,0)=5,4,ROUNDUP(DAY(tbl_raw_data[[#This Row],[updated_date]])/7,0))</f>
        <v>WEEK 4</v>
      </c>
      <c r="N6071" s="71" t="str">
        <f>UPPER(VLOOKUP(tbl_raw_data[[#This Row],[Analyst]],settings!$A$1:$B$15,2,0))</f>
        <v>HARDIK</v>
      </c>
      <c r="O6071" s="71" t="str">
        <f>TRIM(UPPER(tbl_raw_data[[#This Row],[Outcome]]))</f>
        <v>WITHDRAW</v>
      </c>
      <c r="P6071" s="71" t="str">
        <f>TRIM(UPPER(tbl_raw_data[[#This Row],[Queue Name]]))</f>
        <v>CONSUMER EXISTING</v>
      </c>
      <c r="Q6071" s="71" t="str">
        <f>IF(tbl_raw_data[[#This Row],[time_taken_in_min]]&lt;=settings!$D$2,"SLA_MET","SLA_NOT_MET")</f>
        <v>SLA_MET</v>
      </c>
    </row>
    <row r="6072" spans="1:17" hidden="1" x14ac:dyDescent="0.3">
      <c r="A6072" s="45" t="s">
        <v>7035</v>
      </c>
      <c r="B6072" s="36">
        <v>45168.592523148145</v>
      </c>
      <c r="C6072" s="43">
        <v>45168.597129629627</v>
      </c>
      <c r="D6072" s="15" t="s">
        <v>10</v>
      </c>
      <c r="E6072" s="6" t="s">
        <v>11</v>
      </c>
      <c r="F6072" s="15" t="s">
        <v>207</v>
      </c>
      <c r="G6072" s="9"/>
      <c r="H6072" s="84" t="str">
        <f t="shared" si="94"/>
        <v>Reason Unknown</v>
      </c>
      <c r="I6072" s="63">
        <f>(tbl_raw_data[[#This Row],[Date Actioned]])-(tbl_raw_data[[#This Row],[Date Tagged]])</f>
        <v>4.6064814814599231E-3</v>
      </c>
      <c r="J6072" s="66">
        <f>HOUR(tbl_raw_data[[#This Row],[time_taken]])*60+MINUTE(tbl_raw_data[[#This Row],[time_taken]])+SECOND(tbl_raw_data[[#This Row],[time_taken]])/60</f>
        <v>6.6333333333333329</v>
      </c>
      <c r="K6072" s="68">
        <f>DATE(YEAR(tbl_raw_data[[#This Row],[Date Actioned]]),MONTH(tbl_raw_data[[#This Row],[Date Actioned]]),DAY(tbl_raw_data[[#This Row],[Date Actioned]]))</f>
        <v>45168</v>
      </c>
      <c r="L6072" s="65" t="str">
        <f>UPPER(TEXT(tbl_raw_data[[#This Row],[updated_date]],"MMMM"))</f>
        <v>AUGUST</v>
      </c>
      <c r="M6072" s="65" t="str">
        <f>"WEEK "&amp;IF(ROUNDUP(DAY(tbl_raw_data[[#This Row],[updated_date]])/7,0)=5,4,ROUNDUP(DAY(tbl_raw_data[[#This Row],[updated_date]])/7,0))</f>
        <v>WEEK 4</v>
      </c>
      <c r="N6072" s="71" t="str">
        <f>UPPER(VLOOKUP(tbl_raw_data[[#This Row],[Analyst]],settings!$A$1:$B$15,2,0))</f>
        <v>RAJ</v>
      </c>
      <c r="O6072" s="71" t="str">
        <f>TRIM(UPPER(tbl_raw_data[[#This Row],[Outcome]]))</f>
        <v>APPROVE</v>
      </c>
      <c r="P6072" s="71" t="str">
        <f>TRIM(UPPER(tbl_raw_data[[#This Row],[Queue Name]]))</f>
        <v>CONSUMER EXISTING</v>
      </c>
      <c r="Q6072" s="71" t="str">
        <f>IF(tbl_raw_data[[#This Row],[time_taken_in_min]]&lt;=settings!$D$2,"SLA_MET","SLA_NOT_MET")</f>
        <v>SLA_MET</v>
      </c>
    </row>
    <row r="6073" spans="1:17" x14ac:dyDescent="0.3">
      <c r="A6073" s="45" t="s">
        <v>7036</v>
      </c>
      <c r="B6073" s="36">
        <v>45168.857268518521</v>
      </c>
      <c r="C6073" s="43">
        <v>45168.861863425926</v>
      </c>
      <c r="D6073" s="15" t="s">
        <v>55</v>
      </c>
      <c r="E6073" s="6" t="s">
        <v>8</v>
      </c>
      <c r="F6073" s="15" t="s">
        <v>24</v>
      </c>
      <c r="G6073" s="9"/>
      <c r="H6073" s="84" t="str">
        <f t="shared" si="94"/>
        <v>Reason Unknown</v>
      </c>
      <c r="I6073" s="63">
        <f>(tbl_raw_data[[#This Row],[Date Actioned]])-(tbl_raw_data[[#This Row],[Date Tagged]])</f>
        <v>4.5949074046802707E-3</v>
      </c>
      <c r="J6073" s="66">
        <f>HOUR(tbl_raw_data[[#This Row],[time_taken]])*60+MINUTE(tbl_raw_data[[#This Row],[time_taken]])+SECOND(tbl_raw_data[[#This Row],[time_taken]])/60</f>
        <v>6.6166666666666671</v>
      </c>
      <c r="K6073" s="68">
        <f>DATE(YEAR(tbl_raw_data[[#This Row],[Date Actioned]]),MONTH(tbl_raw_data[[#This Row],[Date Actioned]]),DAY(tbl_raw_data[[#This Row],[Date Actioned]]))</f>
        <v>45168</v>
      </c>
      <c r="L6073" s="65" t="str">
        <f>UPPER(TEXT(tbl_raw_data[[#This Row],[updated_date]],"MMMM"))</f>
        <v>AUGUST</v>
      </c>
      <c r="M6073" s="65" t="str">
        <f>"WEEK "&amp;IF(ROUNDUP(DAY(tbl_raw_data[[#This Row],[updated_date]])/7,0)=5,4,ROUNDUP(DAY(tbl_raw_data[[#This Row],[updated_date]])/7,0))</f>
        <v>WEEK 4</v>
      </c>
      <c r="N6073" s="71" t="str">
        <f>UPPER(VLOOKUP(tbl_raw_data[[#This Row],[Analyst]],settings!$A$1:$B$15,2,0))</f>
        <v>SAM</v>
      </c>
      <c r="O6073" s="71" t="str">
        <f>TRIM(UPPER(tbl_raw_data[[#This Row],[Outcome]]))</f>
        <v>WITHDRAW</v>
      </c>
      <c r="P6073" s="71" t="str">
        <f>TRIM(UPPER(tbl_raw_data[[#This Row],[Queue Name]]))</f>
        <v>CONSUMER POST BUREAU</v>
      </c>
      <c r="Q6073" s="71" t="str">
        <f>IF(tbl_raw_data[[#This Row],[time_taken_in_min]]&lt;=settings!$D$2,"SLA_MET","SLA_NOT_MET")</f>
        <v>SLA_MET</v>
      </c>
    </row>
    <row r="6074" spans="1:17" x14ac:dyDescent="0.3">
      <c r="A6074" s="45" t="s">
        <v>7037</v>
      </c>
      <c r="B6074" s="36">
        <v>45168.738287037035</v>
      </c>
      <c r="C6074" s="43">
        <v>45168.742858796293</v>
      </c>
      <c r="D6074" s="15" t="s">
        <v>47</v>
      </c>
      <c r="E6074" s="6" t="s">
        <v>18</v>
      </c>
      <c r="F6074" s="15" t="s">
        <v>17</v>
      </c>
      <c r="G6074" s="9" t="s">
        <v>72</v>
      </c>
      <c r="H6074" s="84" t="str">
        <f t="shared" si="94"/>
        <v>Incomplete Details</v>
      </c>
      <c r="I6074" s="63">
        <f>(tbl_raw_data[[#This Row],[Date Actioned]])-(tbl_raw_data[[#This Row],[Date Tagged]])</f>
        <v>4.5717592583969235E-3</v>
      </c>
      <c r="J6074" s="66">
        <f>HOUR(tbl_raw_data[[#This Row],[time_taken]])*60+MINUTE(tbl_raw_data[[#This Row],[time_taken]])+SECOND(tbl_raw_data[[#This Row],[time_taken]])/60</f>
        <v>6.583333333333333</v>
      </c>
      <c r="K6074" s="68">
        <f>DATE(YEAR(tbl_raw_data[[#This Row],[Date Actioned]]),MONTH(tbl_raw_data[[#This Row],[Date Actioned]]),DAY(tbl_raw_data[[#This Row],[Date Actioned]]))</f>
        <v>45168</v>
      </c>
      <c r="L6074" s="65" t="str">
        <f>UPPER(TEXT(tbl_raw_data[[#This Row],[updated_date]],"MMMM"))</f>
        <v>AUGUST</v>
      </c>
      <c r="M6074" s="65" t="str">
        <f>"WEEK "&amp;IF(ROUNDUP(DAY(tbl_raw_data[[#This Row],[updated_date]])/7,0)=5,4,ROUNDUP(DAY(tbl_raw_data[[#This Row],[updated_date]])/7,0))</f>
        <v>WEEK 4</v>
      </c>
      <c r="N6074" s="71" t="str">
        <f>UPPER(VLOOKUP(tbl_raw_data[[#This Row],[Analyst]],settings!$A$1:$B$15,2,0))</f>
        <v>MERCEDES</v>
      </c>
      <c r="O6074" s="71" t="str">
        <f>TRIM(UPPER(tbl_raw_data[[#This Row],[Outcome]]))</f>
        <v>WITHDRAW</v>
      </c>
      <c r="P6074" s="71" t="str">
        <f>TRIM(UPPER(tbl_raw_data[[#This Row],[Queue Name]]))</f>
        <v>CONSUMER PRE BUREAU</v>
      </c>
      <c r="Q6074" s="71" t="str">
        <f>IF(tbl_raw_data[[#This Row],[time_taken_in_min]]&lt;=settings!$D$2,"SLA_MET","SLA_NOT_MET")</f>
        <v>SLA_MET</v>
      </c>
    </row>
    <row r="6075" spans="1:17" hidden="1" x14ac:dyDescent="0.3">
      <c r="A6075" s="45" t="s">
        <v>7038</v>
      </c>
      <c r="B6075" s="36">
        <v>45168.681018518517</v>
      </c>
      <c r="C6075" s="43">
        <v>45168.68550925926</v>
      </c>
      <c r="D6075" s="15" t="s">
        <v>10</v>
      </c>
      <c r="E6075" s="6" t="s">
        <v>11</v>
      </c>
      <c r="F6075" s="15" t="s">
        <v>19</v>
      </c>
      <c r="G6075" s="9"/>
      <c r="H6075" s="84" t="str">
        <f t="shared" si="94"/>
        <v>Reason Unknown</v>
      </c>
      <c r="I6075" s="63">
        <f>(tbl_raw_data[[#This Row],[Date Actioned]])-(tbl_raw_data[[#This Row],[Date Tagged]])</f>
        <v>4.4907407427672297E-3</v>
      </c>
      <c r="J6075" s="66">
        <f>HOUR(tbl_raw_data[[#This Row],[time_taken]])*60+MINUTE(tbl_raw_data[[#This Row],[time_taken]])+SECOND(tbl_raw_data[[#This Row],[time_taken]])/60</f>
        <v>6.4666666666666668</v>
      </c>
      <c r="K6075" s="68">
        <f>DATE(YEAR(tbl_raw_data[[#This Row],[Date Actioned]]),MONTH(tbl_raw_data[[#This Row],[Date Actioned]]),DAY(tbl_raw_data[[#This Row],[Date Actioned]]))</f>
        <v>45168</v>
      </c>
      <c r="L6075" s="65" t="str">
        <f>UPPER(TEXT(tbl_raw_data[[#This Row],[updated_date]],"MMMM"))</f>
        <v>AUGUST</v>
      </c>
      <c r="M6075" s="65" t="str">
        <f>"WEEK "&amp;IF(ROUNDUP(DAY(tbl_raw_data[[#This Row],[updated_date]])/7,0)=5,4,ROUNDUP(DAY(tbl_raw_data[[#This Row],[updated_date]])/7,0))</f>
        <v>WEEK 4</v>
      </c>
      <c r="N6075" s="71" t="str">
        <f>UPPER(VLOOKUP(tbl_raw_data[[#This Row],[Analyst]],settings!$A$1:$B$15,2,0))</f>
        <v>NAVED</v>
      </c>
      <c r="O6075" s="71" t="str">
        <f>TRIM(UPPER(tbl_raw_data[[#This Row],[Outcome]]))</f>
        <v>APPROVE</v>
      </c>
      <c r="P6075" s="71" t="str">
        <f>TRIM(UPPER(tbl_raw_data[[#This Row],[Queue Name]]))</f>
        <v>CONSUMER EXISTING</v>
      </c>
      <c r="Q6075" s="71" t="str">
        <f>IF(tbl_raw_data[[#This Row],[time_taken_in_min]]&lt;=settings!$D$2,"SLA_MET","SLA_NOT_MET")</f>
        <v>SLA_MET</v>
      </c>
    </row>
    <row r="6076" spans="1:17" x14ac:dyDescent="0.3">
      <c r="A6076" s="45" t="s">
        <v>7039</v>
      </c>
      <c r="B6076" s="36">
        <v>45168.78434027778</v>
      </c>
      <c r="C6076" s="43">
        <v>45168.788622685184</v>
      </c>
      <c r="D6076" s="15" t="s">
        <v>33</v>
      </c>
      <c r="E6076" s="6" t="s">
        <v>11</v>
      </c>
      <c r="F6076" s="15" t="s">
        <v>19</v>
      </c>
      <c r="G6076" s="9" t="s">
        <v>252</v>
      </c>
      <c r="H6076" s="84" t="str">
        <f t="shared" si="94"/>
        <v>Reason Unknown</v>
      </c>
      <c r="I6076" s="63">
        <f>(tbl_raw_data[[#This Row],[Date Actioned]])-(tbl_raw_data[[#This Row],[Date Tagged]])</f>
        <v>4.2824074043892324E-3</v>
      </c>
      <c r="J6076" s="66">
        <f>HOUR(tbl_raw_data[[#This Row],[time_taken]])*60+MINUTE(tbl_raw_data[[#This Row],[time_taken]])+SECOND(tbl_raw_data[[#This Row],[time_taken]])/60</f>
        <v>6.166666666666667</v>
      </c>
      <c r="K6076" s="68">
        <f>DATE(YEAR(tbl_raw_data[[#This Row],[Date Actioned]]),MONTH(tbl_raw_data[[#This Row],[Date Actioned]]),DAY(tbl_raw_data[[#This Row],[Date Actioned]]))</f>
        <v>45168</v>
      </c>
      <c r="L6076" s="65" t="str">
        <f>UPPER(TEXT(tbl_raw_data[[#This Row],[updated_date]],"MMMM"))</f>
        <v>AUGUST</v>
      </c>
      <c r="M6076" s="65" t="str">
        <f>"WEEK "&amp;IF(ROUNDUP(DAY(tbl_raw_data[[#This Row],[updated_date]])/7,0)=5,4,ROUNDUP(DAY(tbl_raw_data[[#This Row],[updated_date]])/7,0))</f>
        <v>WEEK 4</v>
      </c>
      <c r="N6076" s="71" t="str">
        <f>UPPER(VLOOKUP(tbl_raw_data[[#This Row],[Analyst]],settings!$A$1:$B$15,2,0))</f>
        <v>NAVED</v>
      </c>
      <c r="O6076" s="71" t="str">
        <f>TRIM(UPPER(tbl_raw_data[[#This Row],[Outcome]]))</f>
        <v>DECLINE</v>
      </c>
      <c r="P6076" s="71" t="str">
        <f>TRIM(UPPER(tbl_raw_data[[#This Row],[Queue Name]]))</f>
        <v>CONSUMER EXISTING</v>
      </c>
      <c r="Q6076" s="71" t="str">
        <f>IF(tbl_raw_data[[#This Row],[time_taken_in_min]]&lt;=settings!$D$2,"SLA_MET","SLA_NOT_MET")</f>
        <v>SLA_MET</v>
      </c>
    </row>
    <row r="6077" spans="1:17" hidden="1" x14ac:dyDescent="0.3">
      <c r="A6077" s="45" t="s">
        <v>7040</v>
      </c>
      <c r="B6077" s="36">
        <v>45168.711909722224</v>
      </c>
      <c r="C6077" s="43">
        <v>45168.716180555559</v>
      </c>
      <c r="D6077" s="15" t="s">
        <v>15</v>
      </c>
      <c r="E6077" s="6" t="s">
        <v>11</v>
      </c>
      <c r="F6077" s="15" t="s">
        <v>24</v>
      </c>
      <c r="G6077" s="9"/>
      <c r="H6077" s="84" t="str">
        <f t="shared" si="94"/>
        <v>Reason Unknown</v>
      </c>
      <c r="I6077" s="63">
        <f>(tbl_raw_data[[#This Row],[Date Actioned]])-(tbl_raw_data[[#This Row],[Date Tagged]])</f>
        <v>4.2708333348855376E-3</v>
      </c>
      <c r="J6077" s="66">
        <f>HOUR(tbl_raw_data[[#This Row],[time_taken]])*60+MINUTE(tbl_raw_data[[#This Row],[time_taken]])+SECOND(tbl_raw_data[[#This Row],[time_taken]])/60</f>
        <v>6.15</v>
      </c>
      <c r="K6077" s="68">
        <f>DATE(YEAR(tbl_raw_data[[#This Row],[Date Actioned]]),MONTH(tbl_raw_data[[#This Row],[Date Actioned]]),DAY(tbl_raw_data[[#This Row],[Date Actioned]]))</f>
        <v>45168</v>
      </c>
      <c r="L6077" s="65" t="str">
        <f>UPPER(TEXT(tbl_raw_data[[#This Row],[updated_date]],"MMMM"))</f>
        <v>AUGUST</v>
      </c>
      <c r="M6077" s="65" t="str">
        <f>"WEEK "&amp;IF(ROUNDUP(DAY(tbl_raw_data[[#This Row],[updated_date]])/7,0)=5,4,ROUNDUP(DAY(tbl_raw_data[[#This Row],[updated_date]])/7,0))</f>
        <v>WEEK 4</v>
      </c>
      <c r="N6077" s="71" t="str">
        <f>UPPER(VLOOKUP(tbl_raw_data[[#This Row],[Analyst]],settings!$A$1:$B$15,2,0))</f>
        <v>SAM</v>
      </c>
      <c r="O6077" s="71" t="str">
        <f>TRIM(UPPER(tbl_raw_data[[#This Row],[Outcome]]))</f>
        <v>APPROVE</v>
      </c>
      <c r="P6077" s="71" t="str">
        <f>TRIM(UPPER(tbl_raw_data[[#This Row],[Queue Name]]))</f>
        <v>CONSUMER EXISTING</v>
      </c>
      <c r="Q6077" s="71" t="str">
        <f>IF(tbl_raw_data[[#This Row],[time_taken_in_min]]&lt;=settings!$D$2,"SLA_MET","SLA_NOT_MET")</f>
        <v>SLA_MET</v>
      </c>
    </row>
    <row r="6078" spans="1:17" hidden="1" x14ac:dyDescent="0.3">
      <c r="A6078" s="45" t="s">
        <v>7041</v>
      </c>
      <c r="B6078" s="36">
        <v>45168.756226851852</v>
      </c>
      <c r="C6078" s="43">
        <v>45168.76048611111</v>
      </c>
      <c r="D6078" s="15" t="s">
        <v>10</v>
      </c>
      <c r="E6078" s="6" t="s">
        <v>11</v>
      </c>
      <c r="F6078" s="15" t="s">
        <v>207</v>
      </c>
      <c r="G6078" s="9" t="s">
        <v>26</v>
      </c>
      <c r="H6078" s="84" t="str">
        <f t="shared" si="94"/>
        <v>Reason Unknown</v>
      </c>
      <c r="I6078" s="63">
        <f>(tbl_raw_data[[#This Row],[Date Actioned]])-(tbl_raw_data[[#This Row],[Date Tagged]])</f>
        <v>4.2592592581058852E-3</v>
      </c>
      <c r="J6078" s="66">
        <f>HOUR(tbl_raw_data[[#This Row],[time_taken]])*60+MINUTE(tbl_raw_data[[#This Row],[time_taken]])+SECOND(tbl_raw_data[[#This Row],[time_taken]])/60</f>
        <v>6.1333333333333337</v>
      </c>
      <c r="K6078" s="68">
        <f>DATE(YEAR(tbl_raw_data[[#This Row],[Date Actioned]]),MONTH(tbl_raw_data[[#This Row],[Date Actioned]]),DAY(tbl_raw_data[[#This Row],[Date Actioned]]))</f>
        <v>45168</v>
      </c>
      <c r="L6078" s="65" t="str">
        <f>UPPER(TEXT(tbl_raw_data[[#This Row],[updated_date]],"MMMM"))</f>
        <v>AUGUST</v>
      </c>
      <c r="M6078" s="65" t="str">
        <f>"WEEK "&amp;IF(ROUNDUP(DAY(tbl_raw_data[[#This Row],[updated_date]])/7,0)=5,4,ROUNDUP(DAY(tbl_raw_data[[#This Row],[updated_date]])/7,0))</f>
        <v>WEEK 4</v>
      </c>
      <c r="N6078" s="71" t="str">
        <f>UPPER(VLOOKUP(tbl_raw_data[[#This Row],[Analyst]],settings!$A$1:$B$15,2,0))</f>
        <v>RAJ</v>
      </c>
      <c r="O6078" s="71" t="str">
        <f>TRIM(UPPER(tbl_raw_data[[#This Row],[Outcome]]))</f>
        <v>APPROVE</v>
      </c>
      <c r="P6078" s="71" t="str">
        <f>TRIM(UPPER(tbl_raw_data[[#This Row],[Queue Name]]))</f>
        <v>CONSUMER EXISTING</v>
      </c>
      <c r="Q6078" s="71" t="str">
        <f>IF(tbl_raw_data[[#This Row],[time_taken_in_min]]&lt;=settings!$D$2,"SLA_MET","SLA_NOT_MET")</f>
        <v>SLA_MET</v>
      </c>
    </row>
    <row r="6079" spans="1:17" hidden="1" x14ac:dyDescent="0.3">
      <c r="A6079" s="45" t="s">
        <v>7042</v>
      </c>
      <c r="B6079" s="36">
        <v>45168.515069444446</v>
      </c>
      <c r="C6079" s="43">
        <v>45168.519155092596</v>
      </c>
      <c r="D6079" s="15" t="s">
        <v>10</v>
      </c>
      <c r="E6079" s="6" t="s">
        <v>18</v>
      </c>
      <c r="F6079" s="15" t="s">
        <v>207</v>
      </c>
      <c r="G6079" s="9"/>
      <c r="H6079" s="84" t="str">
        <f t="shared" si="94"/>
        <v>Reason Unknown</v>
      </c>
      <c r="I6079" s="63">
        <f>(tbl_raw_data[[#This Row],[Date Actioned]])-(tbl_raw_data[[#This Row],[Date Tagged]])</f>
        <v>4.0856481500668451E-3</v>
      </c>
      <c r="J6079" s="66">
        <f>HOUR(tbl_raw_data[[#This Row],[time_taken]])*60+MINUTE(tbl_raw_data[[#This Row],[time_taken]])+SECOND(tbl_raw_data[[#This Row],[time_taken]])/60</f>
        <v>5.8833333333333329</v>
      </c>
      <c r="K6079" s="68">
        <f>DATE(YEAR(tbl_raw_data[[#This Row],[Date Actioned]]),MONTH(tbl_raw_data[[#This Row],[Date Actioned]]),DAY(tbl_raw_data[[#This Row],[Date Actioned]]))</f>
        <v>45168</v>
      </c>
      <c r="L6079" s="65" t="str">
        <f>UPPER(TEXT(tbl_raw_data[[#This Row],[updated_date]],"MMMM"))</f>
        <v>AUGUST</v>
      </c>
      <c r="M6079" s="65" t="str">
        <f>"WEEK "&amp;IF(ROUNDUP(DAY(tbl_raw_data[[#This Row],[updated_date]])/7,0)=5,4,ROUNDUP(DAY(tbl_raw_data[[#This Row],[updated_date]])/7,0))</f>
        <v>WEEK 4</v>
      </c>
      <c r="N6079" s="71" t="str">
        <f>UPPER(VLOOKUP(tbl_raw_data[[#This Row],[Analyst]],settings!$A$1:$B$15,2,0))</f>
        <v>RAJ</v>
      </c>
      <c r="O6079" s="71" t="str">
        <f>TRIM(UPPER(tbl_raw_data[[#This Row],[Outcome]]))</f>
        <v>APPROVE</v>
      </c>
      <c r="P6079" s="71" t="str">
        <f>TRIM(UPPER(tbl_raw_data[[#This Row],[Queue Name]]))</f>
        <v>CONSUMER PRE BUREAU</v>
      </c>
      <c r="Q6079" s="71" t="str">
        <f>IF(tbl_raw_data[[#This Row],[time_taken_in_min]]&lt;=settings!$D$2,"SLA_MET","SLA_NOT_MET")</f>
        <v>SLA_MET</v>
      </c>
    </row>
    <row r="6080" spans="1:17" x14ac:dyDescent="0.3">
      <c r="A6080" s="45" t="s">
        <v>7043</v>
      </c>
      <c r="B6080" s="36">
        <v>45168.743668981479</v>
      </c>
      <c r="C6080" s="43">
        <v>45168.747696759259</v>
      </c>
      <c r="D6080" s="15" t="s">
        <v>47</v>
      </c>
      <c r="E6080" s="6" t="s">
        <v>18</v>
      </c>
      <c r="F6080" s="15" t="s">
        <v>19</v>
      </c>
      <c r="G6080" s="9" t="s">
        <v>279</v>
      </c>
      <c r="H6080" s="84" t="str">
        <f t="shared" si="94"/>
        <v>Incorrect Queue</v>
      </c>
      <c r="I6080" s="63">
        <f>(tbl_raw_data[[#This Row],[Date Actioned]])-(tbl_raw_data[[#This Row],[Date Tagged]])</f>
        <v>4.0277777807204984E-3</v>
      </c>
      <c r="J6080" s="66">
        <f>HOUR(tbl_raw_data[[#This Row],[time_taken]])*60+MINUTE(tbl_raw_data[[#This Row],[time_taken]])+SECOND(tbl_raw_data[[#This Row],[time_taken]])/60</f>
        <v>5.8</v>
      </c>
      <c r="K6080" s="68">
        <f>DATE(YEAR(tbl_raw_data[[#This Row],[Date Actioned]]),MONTH(tbl_raw_data[[#This Row],[Date Actioned]]),DAY(tbl_raw_data[[#This Row],[Date Actioned]]))</f>
        <v>45168</v>
      </c>
      <c r="L6080" s="65" t="str">
        <f>UPPER(TEXT(tbl_raw_data[[#This Row],[updated_date]],"MMMM"))</f>
        <v>AUGUST</v>
      </c>
      <c r="M6080" s="65" t="str">
        <f>"WEEK "&amp;IF(ROUNDUP(DAY(tbl_raw_data[[#This Row],[updated_date]])/7,0)=5,4,ROUNDUP(DAY(tbl_raw_data[[#This Row],[updated_date]])/7,0))</f>
        <v>WEEK 4</v>
      </c>
      <c r="N6080" s="71" t="str">
        <f>UPPER(VLOOKUP(tbl_raw_data[[#This Row],[Analyst]],settings!$A$1:$B$15,2,0))</f>
        <v>NAVED</v>
      </c>
      <c r="O6080" s="71" t="str">
        <f>TRIM(UPPER(tbl_raw_data[[#This Row],[Outcome]]))</f>
        <v>WITHDRAW</v>
      </c>
      <c r="P6080" s="71" t="str">
        <f>TRIM(UPPER(tbl_raw_data[[#This Row],[Queue Name]]))</f>
        <v>CONSUMER PRE BUREAU</v>
      </c>
      <c r="Q6080" s="71" t="str">
        <f>IF(tbl_raw_data[[#This Row],[time_taken_in_min]]&lt;=settings!$D$2,"SLA_MET","SLA_NOT_MET")</f>
        <v>SLA_MET</v>
      </c>
    </row>
    <row r="6081" spans="1:17" hidden="1" x14ac:dyDescent="0.3">
      <c r="A6081" s="45" t="s">
        <v>7044</v>
      </c>
      <c r="B6081" s="36">
        <v>45168.863020833334</v>
      </c>
      <c r="C6081" s="43">
        <v>45168.866944444446</v>
      </c>
      <c r="D6081" s="15" t="s">
        <v>15</v>
      </c>
      <c r="E6081" s="6" t="s">
        <v>8</v>
      </c>
      <c r="F6081" s="15" t="s">
        <v>24</v>
      </c>
      <c r="G6081" s="9"/>
      <c r="H6081" s="84" t="str">
        <f t="shared" si="94"/>
        <v>Reason Unknown</v>
      </c>
      <c r="I6081" s="63">
        <f>(tbl_raw_data[[#This Row],[Date Actioned]])-(tbl_raw_data[[#This Row],[Date Tagged]])</f>
        <v>3.9236111115314998E-3</v>
      </c>
      <c r="J6081" s="66">
        <f>HOUR(tbl_raw_data[[#This Row],[time_taken]])*60+MINUTE(tbl_raw_data[[#This Row],[time_taken]])+SECOND(tbl_raw_data[[#This Row],[time_taken]])/60</f>
        <v>5.65</v>
      </c>
      <c r="K6081" s="68">
        <f>DATE(YEAR(tbl_raw_data[[#This Row],[Date Actioned]]),MONTH(tbl_raw_data[[#This Row],[Date Actioned]]),DAY(tbl_raw_data[[#This Row],[Date Actioned]]))</f>
        <v>45168</v>
      </c>
      <c r="L6081" s="65" t="str">
        <f>UPPER(TEXT(tbl_raw_data[[#This Row],[updated_date]],"MMMM"))</f>
        <v>AUGUST</v>
      </c>
      <c r="M6081" s="65" t="str">
        <f>"WEEK "&amp;IF(ROUNDUP(DAY(tbl_raw_data[[#This Row],[updated_date]])/7,0)=5,4,ROUNDUP(DAY(tbl_raw_data[[#This Row],[updated_date]])/7,0))</f>
        <v>WEEK 4</v>
      </c>
      <c r="N6081" s="71" t="str">
        <f>UPPER(VLOOKUP(tbl_raw_data[[#This Row],[Analyst]],settings!$A$1:$B$15,2,0))</f>
        <v>SAM</v>
      </c>
      <c r="O6081" s="71" t="str">
        <f>TRIM(UPPER(tbl_raw_data[[#This Row],[Outcome]]))</f>
        <v>APPROVE</v>
      </c>
      <c r="P6081" s="71" t="str">
        <f>TRIM(UPPER(tbl_raw_data[[#This Row],[Queue Name]]))</f>
        <v>CONSUMER POST BUREAU</v>
      </c>
      <c r="Q6081" s="71" t="str">
        <f>IF(tbl_raw_data[[#This Row],[time_taken_in_min]]&lt;=settings!$D$2,"SLA_MET","SLA_NOT_MET")</f>
        <v>SLA_MET</v>
      </c>
    </row>
    <row r="6082" spans="1:17" hidden="1" x14ac:dyDescent="0.3">
      <c r="A6082" s="45" t="s">
        <v>7045</v>
      </c>
      <c r="B6082" s="36">
        <v>45168.537291666667</v>
      </c>
      <c r="C6082" s="43">
        <v>45168.54115740741</v>
      </c>
      <c r="D6082" s="15" t="s">
        <v>10</v>
      </c>
      <c r="E6082" s="6" t="s">
        <v>11</v>
      </c>
      <c r="F6082" s="15" t="s">
        <v>207</v>
      </c>
      <c r="G6082" s="9"/>
      <c r="H6082" s="84" t="str">
        <f t="shared" si="94"/>
        <v>Reason Unknown</v>
      </c>
      <c r="I6082" s="63">
        <f>(tbl_raw_data[[#This Row],[Date Actioned]])-(tbl_raw_data[[#This Row],[Date Tagged]])</f>
        <v>3.8657407421851531E-3</v>
      </c>
      <c r="J6082" s="66">
        <f>HOUR(tbl_raw_data[[#This Row],[time_taken]])*60+MINUTE(tbl_raw_data[[#This Row],[time_taken]])+SECOND(tbl_raw_data[[#This Row],[time_taken]])/60</f>
        <v>5.5666666666666664</v>
      </c>
      <c r="K6082" s="68">
        <f>DATE(YEAR(tbl_raw_data[[#This Row],[Date Actioned]]),MONTH(tbl_raw_data[[#This Row],[Date Actioned]]),DAY(tbl_raw_data[[#This Row],[Date Actioned]]))</f>
        <v>45168</v>
      </c>
      <c r="L6082" s="65" t="str">
        <f>UPPER(TEXT(tbl_raw_data[[#This Row],[updated_date]],"MMMM"))</f>
        <v>AUGUST</v>
      </c>
      <c r="M6082" s="65" t="str">
        <f>"WEEK "&amp;IF(ROUNDUP(DAY(tbl_raw_data[[#This Row],[updated_date]])/7,0)=5,4,ROUNDUP(DAY(tbl_raw_data[[#This Row],[updated_date]])/7,0))</f>
        <v>WEEK 4</v>
      </c>
      <c r="N6082" s="71" t="str">
        <f>UPPER(VLOOKUP(tbl_raw_data[[#This Row],[Analyst]],settings!$A$1:$B$15,2,0))</f>
        <v>RAJ</v>
      </c>
      <c r="O6082" s="71" t="str">
        <f>TRIM(UPPER(tbl_raw_data[[#This Row],[Outcome]]))</f>
        <v>APPROVE</v>
      </c>
      <c r="P6082" s="71" t="str">
        <f>TRIM(UPPER(tbl_raw_data[[#This Row],[Queue Name]]))</f>
        <v>CONSUMER EXISTING</v>
      </c>
      <c r="Q6082" s="71" t="str">
        <f>IF(tbl_raw_data[[#This Row],[time_taken_in_min]]&lt;=settings!$D$2,"SLA_MET","SLA_NOT_MET")</f>
        <v>SLA_MET</v>
      </c>
    </row>
    <row r="6083" spans="1:17" x14ac:dyDescent="0.3">
      <c r="A6083" s="45" t="s">
        <v>7046</v>
      </c>
      <c r="B6083" s="36">
        <v>45168.696793981479</v>
      </c>
      <c r="C6083" s="43">
        <v>45168.700590277775</v>
      </c>
      <c r="D6083" s="15" t="s">
        <v>47</v>
      </c>
      <c r="E6083" s="6" t="s">
        <v>11</v>
      </c>
      <c r="F6083" s="15" t="s">
        <v>17</v>
      </c>
      <c r="G6083" s="9" t="s">
        <v>150</v>
      </c>
      <c r="H6083" s="84" t="str">
        <f t="shared" ref="H6083:H6146" si="95">IF(OR(ISNUMBER(SEARCH("duplicate",G6083)), ISNUMBER(SEARCH("previously",G6083)), ISNUMBER(SEARCH("previously approved",G6083))), "Duplicate Application",
IF(OR(ISNUMBER(SEARCH("incorrect",G6083)), ISNUMBER(SEARCH("remove", G6083))), "Incorrect Details",
IF(ISNUMBER(SEARCH("incomplete",G6083)), "Incomplete Details",
IF(ISNUMBER(SEARCH("overdue",G6083)), "Overdue Bill",
IF(OR(ISNUMBER(SEARCH("resubmit as", G6083)), ISNUMBER(SEARCH("re-submit as", G6083))), "Incorrect Queue",
IF(OR(ISNUMBER(SEARCH("100",G6083)), ISNUMBER(SEARCH("correct", G6083)), ISNUMBER(SEARCH("email", G6083)), ISNUMBER(SEARCH("please submit", G6083)), ISNUMBER(SEARCH("please resubmit",G6083)), ISNUMBER(SEARCH("please re-submit", G6083)), ISNUMBER(SEARCH("please send", G6083))), "Incomplete Details",
IF(ISNUMBER(SEARCH("error", G6083)), "System Error", "Reason Unknown")))))))</f>
        <v>Incorrect Queue</v>
      </c>
      <c r="I6083" s="63">
        <f>(tbl_raw_data[[#This Row],[Date Actioned]])-(tbl_raw_data[[#This Row],[Date Tagged]])</f>
        <v>3.796296296059154E-3</v>
      </c>
      <c r="J6083" s="66">
        <f>HOUR(tbl_raw_data[[#This Row],[time_taken]])*60+MINUTE(tbl_raw_data[[#This Row],[time_taken]])+SECOND(tbl_raw_data[[#This Row],[time_taken]])/60</f>
        <v>5.4666666666666668</v>
      </c>
      <c r="K6083" s="68">
        <f>DATE(YEAR(tbl_raw_data[[#This Row],[Date Actioned]]),MONTH(tbl_raw_data[[#This Row],[Date Actioned]]),DAY(tbl_raw_data[[#This Row],[Date Actioned]]))</f>
        <v>45168</v>
      </c>
      <c r="L6083" s="65" t="str">
        <f>UPPER(TEXT(tbl_raw_data[[#This Row],[updated_date]],"MMMM"))</f>
        <v>AUGUST</v>
      </c>
      <c r="M6083" s="65" t="str">
        <f>"WEEK "&amp;IF(ROUNDUP(DAY(tbl_raw_data[[#This Row],[updated_date]])/7,0)=5,4,ROUNDUP(DAY(tbl_raw_data[[#This Row],[updated_date]])/7,0))</f>
        <v>WEEK 4</v>
      </c>
      <c r="N6083" s="71" t="str">
        <f>UPPER(VLOOKUP(tbl_raw_data[[#This Row],[Analyst]],settings!$A$1:$B$15,2,0))</f>
        <v>MERCEDES</v>
      </c>
      <c r="O6083" s="71" t="str">
        <f>TRIM(UPPER(tbl_raw_data[[#This Row],[Outcome]]))</f>
        <v>WITHDRAW</v>
      </c>
      <c r="P6083" s="71" t="str">
        <f>TRIM(UPPER(tbl_raw_data[[#This Row],[Queue Name]]))</f>
        <v>CONSUMER EXISTING</v>
      </c>
      <c r="Q6083" s="71" t="str">
        <f>IF(tbl_raw_data[[#This Row],[time_taken_in_min]]&lt;=settings!$D$2,"SLA_MET","SLA_NOT_MET")</f>
        <v>SLA_MET</v>
      </c>
    </row>
    <row r="6084" spans="1:17" hidden="1" x14ac:dyDescent="0.3">
      <c r="A6084" s="45" t="s">
        <v>7047</v>
      </c>
      <c r="B6084" s="36">
        <v>45168.522615740738</v>
      </c>
      <c r="C6084" s="43">
        <v>45168.526365740741</v>
      </c>
      <c r="D6084" s="15" t="s">
        <v>15</v>
      </c>
      <c r="E6084" s="6" t="s">
        <v>11</v>
      </c>
      <c r="F6084" s="15" t="s">
        <v>22</v>
      </c>
      <c r="G6084" s="9"/>
      <c r="H6084" s="84" t="str">
        <f t="shared" si="95"/>
        <v>Reason Unknown</v>
      </c>
      <c r="I6084" s="63">
        <f>(tbl_raw_data[[#This Row],[Date Actioned]])-(tbl_raw_data[[#This Row],[Date Tagged]])</f>
        <v>3.7500000034924597E-3</v>
      </c>
      <c r="J6084" s="66">
        <f>HOUR(tbl_raw_data[[#This Row],[time_taken]])*60+MINUTE(tbl_raw_data[[#This Row],[time_taken]])+SECOND(tbl_raw_data[[#This Row],[time_taken]])/60</f>
        <v>5.4</v>
      </c>
      <c r="K6084" s="68">
        <f>DATE(YEAR(tbl_raw_data[[#This Row],[Date Actioned]]),MONTH(tbl_raw_data[[#This Row],[Date Actioned]]),DAY(tbl_raw_data[[#This Row],[Date Actioned]]))</f>
        <v>45168</v>
      </c>
      <c r="L6084" s="65" t="str">
        <f>UPPER(TEXT(tbl_raw_data[[#This Row],[updated_date]],"MMMM"))</f>
        <v>AUGUST</v>
      </c>
      <c r="M6084" s="65" t="str">
        <f>"WEEK "&amp;IF(ROUNDUP(DAY(tbl_raw_data[[#This Row],[updated_date]])/7,0)=5,4,ROUNDUP(DAY(tbl_raw_data[[#This Row],[updated_date]])/7,0))</f>
        <v>WEEK 4</v>
      </c>
      <c r="N6084" s="71" t="str">
        <f>UPPER(VLOOKUP(tbl_raw_data[[#This Row],[Analyst]],settings!$A$1:$B$15,2,0))</f>
        <v>ROHAN</v>
      </c>
      <c r="O6084" s="71" t="str">
        <f>TRIM(UPPER(tbl_raw_data[[#This Row],[Outcome]]))</f>
        <v>APPROVE</v>
      </c>
      <c r="P6084" s="71" t="str">
        <f>TRIM(UPPER(tbl_raw_data[[#This Row],[Queue Name]]))</f>
        <v>CONSUMER EXISTING</v>
      </c>
      <c r="Q6084" s="71" t="str">
        <f>IF(tbl_raw_data[[#This Row],[time_taken_in_min]]&lt;=settings!$D$2,"SLA_MET","SLA_NOT_MET")</f>
        <v>SLA_MET</v>
      </c>
    </row>
    <row r="6085" spans="1:17" hidden="1" x14ac:dyDescent="0.3">
      <c r="A6085" s="45" t="s">
        <v>7048</v>
      </c>
      <c r="B6085" s="36">
        <v>45168.725393518522</v>
      </c>
      <c r="C6085" s="43">
        <v>45168.729120370372</v>
      </c>
      <c r="D6085" s="15" t="s">
        <v>10</v>
      </c>
      <c r="E6085" s="6" t="s">
        <v>8</v>
      </c>
      <c r="F6085" s="15" t="s">
        <v>206</v>
      </c>
      <c r="G6085" s="9"/>
      <c r="H6085" s="84" t="str">
        <f t="shared" si="95"/>
        <v>Reason Unknown</v>
      </c>
      <c r="I6085" s="63">
        <f>(tbl_raw_data[[#This Row],[Date Actioned]])-(tbl_raw_data[[#This Row],[Date Tagged]])</f>
        <v>3.7268518499331549E-3</v>
      </c>
      <c r="J6085" s="66">
        <f>HOUR(tbl_raw_data[[#This Row],[time_taken]])*60+MINUTE(tbl_raw_data[[#This Row],[time_taken]])+SECOND(tbl_raw_data[[#This Row],[time_taken]])/60</f>
        <v>5.3666666666666663</v>
      </c>
      <c r="K6085" s="68">
        <f>DATE(YEAR(tbl_raw_data[[#This Row],[Date Actioned]]),MONTH(tbl_raw_data[[#This Row],[Date Actioned]]),DAY(tbl_raw_data[[#This Row],[Date Actioned]]))</f>
        <v>45168</v>
      </c>
      <c r="L6085" s="65" t="str">
        <f>UPPER(TEXT(tbl_raw_data[[#This Row],[updated_date]],"MMMM"))</f>
        <v>AUGUST</v>
      </c>
      <c r="M6085" s="65" t="str">
        <f>"WEEK "&amp;IF(ROUNDUP(DAY(tbl_raw_data[[#This Row],[updated_date]])/7,0)=5,4,ROUNDUP(DAY(tbl_raw_data[[#This Row],[updated_date]])/7,0))</f>
        <v>WEEK 4</v>
      </c>
      <c r="N6085" s="71" t="str">
        <f>UPPER(VLOOKUP(tbl_raw_data[[#This Row],[Analyst]],settings!$A$1:$B$15,2,0))</f>
        <v>HARDIK</v>
      </c>
      <c r="O6085" s="71" t="str">
        <f>TRIM(UPPER(tbl_raw_data[[#This Row],[Outcome]]))</f>
        <v>APPROVE</v>
      </c>
      <c r="P6085" s="71" t="str">
        <f>TRIM(UPPER(tbl_raw_data[[#This Row],[Queue Name]]))</f>
        <v>CONSUMER POST BUREAU</v>
      </c>
      <c r="Q6085" s="71" t="str">
        <f>IF(tbl_raw_data[[#This Row],[time_taken_in_min]]&lt;=settings!$D$2,"SLA_MET","SLA_NOT_MET")</f>
        <v>SLA_MET</v>
      </c>
    </row>
    <row r="6086" spans="1:17" hidden="1" x14ac:dyDescent="0.3">
      <c r="A6086" s="45" t="s">
        <v>7049</v>
      </c>
      <c r="B6086" s="36">
        <v>45168.667650462965</v>
      </c>
      <c r="C6086" s="43">
        <v>45168.671354166669</v>
      </c>
      <c r="D6086" s="15" t="s">
        <v>10</v>
      </c>
      <c r="E6086" s="6" t="s">
        <v>8</v>
      </c>
      <c r="F6086" s="15" t="s">
        <v>207</v>
      </c>
      <c r="G6086" s="9"/>
      <c r="H6086" s="84" t="str">
        <f t="shared" si="95"/>
        <v>Reason Unknown</v>
      </c>
      <c r="I6086" s="63">
        <f>(tbl_raw_data[[#This Row],[Date Actioned]])-(tbl_raw_data[[#This Row],[Date Tagged]])</f>
        <v>3.7037037036498077E-3</v>
      </c>
      <c r="J6086" s="66">
        <f>HOUR(tbl_raw_data[[#This Row],[time_taken]])*60+MINUTE(tbl_raw_data[[#This Row],[time_taken]])+SECOND(tbl_raw_data[[#This Row],[time_taken]])/60</f>
        <v>5.333333333333333</v>
      </c>
      <c r="K6086" s="68">
        <f>DATE(YEAR(tbl_raw_data[[#This Row],[Date Actioned]]),MONTH(tbl_raw_data[[#This Row],[Date Actioned]]),DAY(tbl_raw_data[[#This Row],[Date Actioned]]))</f>
        <v>45168</v>
      </c>
      <c r="L6086" s="65" t="str">
        <f>UPPER(TEXT(tbl_raw_data[[#This Row],[updated_date]],"MMMM"))</f>
        <v>AUGUST</v>
      </c>
      <c r="M6086" s="65" t="str">
        <f>"WEEK "&amp;IF(ROUNDUP(DAY(tbl_raw_data[[#This Row],[updated_date]])/7,0)=5,4,ROUNDUP(DAY(tbl_raw_data[[#This Row],[updated_date]])/7,0))</f>
        <v>WEEK 4</v>
      </c>
      <c r="N6086" s="71" t="str">
        <f>UPPER(VLOOKUP(tbl_raw_data[[#This Row],[Analyst]],settings!$A$1:$B$15,2,0))</f>
        <v>RAJ</v>
      </c>
      <c r="O6086" s="71" t="str">
        <f>TRIM(UPPER(tbl_raw_data[[#This Row],[Outcome]]))</f>
        <v>APPROVE</v>
      </c>
      <c r="P6086" s="71" t="str">
        <f>TRIM(UPPER(tbl_raw_data[[#This Row],[Queue Name]]))</f>
        <v>CONSUMER POST BUREAU</v>
      </c>
      <c r="Q6086" s="71" t="str">
        <f>IF(tbl_raw_data[[#This Row],[time_taken_in_min]]&lt;=settings!$D$2,"SLA_MET","SLA_NOT_MET")</f>
        <v>SLA_MET</v>
      </c>
    </row>
    <row r="6087" spans="1:17" hidden="1" x14ac:dyDescent="0.3">
      <c r="A6087" s="45" t="s">
        <v>7050</v>
      </c>
      <c r="B6087" s="36">
        <v>45168.795717592591</v>
      </c>
      <c r="C6087" s="43">
        <v>45168.799409722225</v>
      </c>
      <c r="D6087" s="15" t="s">
        <v>10</v>
      </c>
      <c r="E6087" s="6" t="s">
        <v>8</v>
      </c>
      <c r="F6087" s="15" t="s">
        <v>19</v>
      </c>
      <c r="G6087" s="9" t="s">
        <v>23</v>
      </c>
      <c r="H6087" s="84" t="str">
        <f t="shared" si="95"/>
        <v>Reason Unknown</v>
      </c>
      <c r="I6087" s="63">
        <f>(tbl_raw_data[[#This Row],[Date Actioned]])-(tbl_raw_data[[#This Row],[Date Tagged]])</f>
        <v>3.6921296341461129E-3</v>
      </c>
      <c r="J6087" s="66">
        <f>HOUR(tbl_raw_data[[#This Row],[time_taken]])*60+MINUTE(tbl_raw_data[[#This Row],[time_taken]])+SECOND(tbl_raw_data[[#This Row],[time_taken]])/60</f>
        <v>5.3166666666666664</v>
      </c>
      <c r="K6087" s="68">
        <f>DATE(YEAR(tbl_raw_data[[#This Row],[Date Actioned]]),MONTH(tbl_raw_data[[#This Row],[Date Actioned]]),DAY(tbl_raw_data[[#This Row],[Date Actioned]]))</f>
        <v>45168</v>
      </c>
      <c r="L6087" s="65" t="str">
        <f>UPPER(TEXT(tbl_raw_data[[#This Row],[updated_date]],"MMMM"))</f>
        <v>AUGUST</v>
      </c>
      <c r="M6087" s="65" t="str">
        <f>"WEEK "&amp;IF(ROUNDUP(DAY(tbl_raw_data[[#This Row],[updated_date]])/7,0)=5,4,ROUNDUP(DAY(tbl_raw_data[[#This Row],[updated_date]])/7,0))</f>
        <v>WEEK 4</v>
      </c>
      <c r="N6087" s="71" t="str">
        <f>UPPER(VLOOKUP(tbl_raw_data[[#This Row],[Analyst]],settings!$A$1:$B$15,2,0))</f>
        <v>NAVED</v>
      </c>
      <c r="O6087" s="71" t="str">
        <f>TRIM(UPPER(tbl_raw_data[[#This Row],[Outcome]]))</f>
        <v>APPROVE</v>
      </c>
      <c r="P6087" s="71" t="str">
        <f>TRIM(UPPER(tbl_raw_data[[#This Row],[Queue Name]]))</f>
        <v>CONSUMER POST BUREAU</v>
      </c>
      <c r="Q6087" s="71" t="str">
        <f>IF(tbl_raw_data[[#This Row],[time_taken_in_min]]&lt;=settings!$D$2,"SLA_MET","SLA_NOT_MET")</f>
        <v>SLA_MET</v>
      </c>
    </row>
    <row r="6088" spans="1:17" hidden="1" x14ac:dyDescent="0.3">
      <c r="A6088" s="45" t="s">
        <v>7051</v>
      </c>
      <c r="B6088" s="36">
        <v>45168.788460648146</v>
      </c>
      <c r="C6088" s="43">
        <v>45168.792129629626</v>
      </c>
      <c r="D6088" s="15" t="s">
        <v>15</v>
      </c>
      <c r="E6088" s="6" t="s">
        <v>8</v>
      </c>
      <c r="F6088" s="15" t="s">
        <v>24</v>
      </c>
      <c r="G6088" s="9"/>
      <c r="H6088" s="84" t="str">
        <f t="shared" si="95"/>
        <v>Reason Unknown</v>
      </c>
      <c r="I6088" s="63">
        <f>(tbl_raw_data[[#This Row],[Date Actioned]])-(tbl_raw_data[[#This Row],[Date Tagged]])</f>
        <v>3.6689814805868082E-3</v>
      </c>
      <c r="J6088" s="66">
        <f>HOUR(tbl_raw_data[[#This Row],[time_taken]])*60+MINUTE(tbl_raw_data[[#This Row],[time_taken]])+SECOND(tbl_raw_data[[#This Row],[time_taken]])/60</f>
        <v>5.2833333333333332</v>
      </c>
      <c r="K6088" s="68">
        <f>DATE(YEAR(tbl_raw_data[[#This Row],[Date Actioned]]),MONTH(tbl_raw_data[[#This Row],[Date Actioned]]),DAY(tbl_raw_data[[#This Row],[Date Actioned]]))</f>
        <v>45168</v>
      </c>
      <c r="L6088" s="65" t="str">
        <f>UPPER(TEXT(tbl_raw_data[[#This Row],[updated_date]],"MMMM"))</f>
        <v>AUGUST</v>
      </c>
      <c r="M6088" s="65" t="str">
        <f>"WEEK "&amp;IF(ROUNDUP(DAY(tbl_raw_data[[#This Row],[updated_date]])/7,0)=5,4,ROUNDUP(DAY(tbl_raw_data[[#This Row],[updated_date]])/7,0))</f>
        <v>WEEK 4</v>
      </c>
      <c r="N6088" s="71" t="str">
        <f>UPPER(VLOOKUP(tbl_raw_data[[#This Row],[Analyst]],settings!$A$1:$B$15,2,0))</f>
        <v>SAM</v>
      </c>
      <c r="O6088" s="71" t="str">
        <f>TRIM(UPPER(tbl_raw_data[[#This Row],[Outcome]]))</f>
        <v>APPROVE</v>
      </c>
      <c r="P6088" s="71" t="str">
        <f>TRIM(UPPER(tbl_raw_data[[#This Row],[Queue Name]]))</f>
        <v>CONSUMER POST BUREAU</v>
      </c>
      <c r="Q6088" s="71" t="str">
        <f>IF(tbl_raw_data[[#This Row],[time_taken_in_min]]&lt;=settings!$D$2,"SLA_MET","SLA_NOT_MET")</f>
        <v>SLA_MET</v>
      </c>
    </row>
    <row r="6089" spans="1:17" hidden="1" x14ac:dyDescent="0.3">
      <c r="A6089" s="45" t="s">
        <v>7052</v>
      </c>
      <c r="B6089" s="36">
        <v>45168.545601851853</v>
      </c>
      <c r="C6089" s="43">
        <v>45168.549189814818</v>
      </c>
      <c r="D6089" s="15" t="s">
        <v>10</v>
      </c>
      <c r="E6089" s="6" t="s">
        <v>11</v>
      </c>
      <c r="F6089" s="15" t="s">
        <v>207</v>
      </c>
      <c r="G6089" s="9" t="s">
        <v>15</v>
      </c>
      <c r="H6089" s="84" t="str">
        <f t="shared" si="95"/>
        <v>Reason Unknown</v>
      </c>
      <c r="I6089" s="63">
        <f>(tbl_raw_data[[#This Row],[Date Actioned]])-(tbl_raw_data[[#This Row],[Date Tagged]])</f>
        <v>3.5879629649571143E-3</v>
      </c>
      <c r="J6089" s="66">
        <f>HOUR(tbl_raw_data[[#This Row],[time_taken]])*60+MINUTE(tbl_raw_data[[#This Row],[time_taken]])+SECOND(tbl_raw_data[[#This Row],[time_taken]])/60</f>
        <v>5.166666666666667</v>
      </c>
      <c r="K6089" s="68">
        <f>DATE(YEAR(tbl_raw_data[[#This Row],[Date Actioned]]),MONTH(tbl_raw_data[[#This Row],[Date Actioned]]),DAY(tbl_raw_data[[#This Row],[Date Actioned]]))</f>
        <v>45168</v>
      </c>
      <c r="L6089" s="65" t="str">
        <f>UPPER(TEXT(tbl_raw_data[[#This Row],[updated_date]],"MMMM"))</f>
        <v>AUGUST</v>
      </c>
      <c r="M6089" s="65" t="str">
        <f>"WEEK "&amp;IF(ROUNDUP(DAY(tbl_raw_data[[#This Row],[updated_date]])/7,0)=5,4,ROUNDUP(DAY(tbl_raw_data[[#This Row],[updated_date]])/7,0))</f>
        <v>WEEK 4</v>
      </c>
      <c r="N6089" s="71" t="str">
        <f>UPPER(VLOOKUP(tbl_raw_data[[#This Row],[Analyst]],settings!$A$1:$B$15,2,0))</f>
        <v>RAJ</v>
      </c>
      <c r="O6089" s="71" t="str">
        <f>TRIM(UPPER(tbl_raw_data[[#This Row],[Outcome]]))</f>
        <v>APPROVE</v>
      </c>
      <c r="P6089" s="71" t="str">
        <f>TRIM(UPPER(tbl_raw_data[[#This Row],[Queue Name]]))</f>
        <v>CONSUMER EXISTING</v>
      </c>
      <c r="Q6089" s="71" t="str">
        <f>IF(tbl_raw_data[[#This Row],[time_taken_in_min]]&lt;=settings!$D$2,"SLA_MET","SLA_NOT_MET")</f>
        <v>SLA_MET</v>
      </c>
    </row>
    <row r="6090" spans="1:17" hidden="1" x14ac:dyDescent="0.3">
      <c r="A6090" s="45" t="s">
        <v>7053</v>
      </c>
      <c r="B6090" s="36">
        <v>45168.836099537039</v>
      </c>
      <c r="C6090" s="43">
        <v>45168.839641203704</v>
      </c>
      <c r="D6090" s="15" t="s">
        <v>10</v>
      </c>
      <c r="E6090" s="6" t="s">
        <v>11</v>
      </c>
      <c r="F6090" s="15" t="s">
        <v>24</v>
      </c>
      <c r="G6090" s="9" t="s">
        <v>23</v>
      </c>
      <c r="H6090" s="84" t="str">
        <f t="shared" si="95"/>
        <v>Reason Unknown</v>
      </c>
      <c r="I6090" s="63">
        <f>(tbl_raw_data[[#This Row],[Date Actioned]])-(tbl_raw_data[[#This Row],[Date Tagged]])</f>
        <v>3.5416666651144624E-3</v>
      </c>
      <c r="J6090" s="66">
        <f>HOUR(tbl_raw_data[[#This Row],[time_taken]])*60+MINUTE(tbl_raw_data[[#This Row],[time_taken]])+SECOND(tbl_raw_data[[#This Row],[time_taken]])/60</f>
        <v>5.0999999999999996</v>
      </c>
      <c r="K6090" s="68">
        <f>DATE(YEAR(tbl_raw_data[[#This Row],[Date Actioned]]),MONTH(tbl_raw_data[[#This Row],[Date Actioned]]),DAY(tbl_raw_data[[#This Row],[Date Actioned]]))</f>
        <v>45168</v>
      </c>
      <c r="L6090" s="65" t="str">
        <f>UPPER(TEXT(tbl_raw_data[[#This Row],[updated_date]],"MMMM"))</f>
        <v>AUGUST</v>
      </c>
      <c r="M6090" s="65" t="str">
        <f>"WEEK "&amp;IF(ROUNDUP(DAY(tbl_raw_data[[#This Row],[updated_date]])/7,0)=5,4,ROUNDUP(DAY(tbl_raw_data[[#This Row],[updated_date]])/7,0))</f>
        <v>WEEK 4</v>
      </c>
      <c r="N6090" s="71" t="str">
        <f>UPPER(VLOOKUP(tbl_raw_data[[#This Row],[Analyst]],settings!$A$1:$B$15,2,0))</f>
        <v>SAM</v>
      </c>
      <c r="O6090" s="71" t="str">
        <f>TRIM(UPPER(tbl_raw_data[[#This Row],[Outcome]]))</f>
        <v>APPROVE</v>
      </c>
      <c r="P6090" s="71" t="str">
        <f>TRIM(UPPER(tbl_raw_data[[#This Row],[Queue Name]]))</f>
        <v>CONSUMER EXISTING</v>
      </c>
      <c r="Q6090" s="71" t="str">
        <f>IF(tbl_raw_data[[#This Row],[time_taken_in_min]]&lt;=settings!$D$2,"SLA_MET","SLA_NOT_MET")</f>
        <v>SLA_MET</v>
      </c>
    </row>
    <row r="6091" spans="1:17" hidden="1" x14ac:dyDescent="0.3">
      <c r="A6091" s="45" t="s">
        <v>7054</v>
      </c>
      <c r="B6091" s="36">
        <v>45168.707604166666</v>
      </c>
      <c r="C6091" s="43">
        <v>45168.711076388892</v>
      </c>
      <c r="D6091" s="15" t="s">
        <v>10</v>
      </c>
      <c r="E6091" s="6" t="s">
        <v>11</v>
      </c>
      <c r="F6091" s="15" t="s">
        <v>207</v>
      </c>
      <c r="G6091" s="9" t="s">
        <v>15</v>
      </c>
      <c r="H6091" s="84" t="str">
        <f t="shared" si="95"/>
        <v>Reason Unknown</v>
      </c>
      <c r="I6091" s="63">
        <f>(tbl_raw_data[[#This Row],[Date Actioned]])-(tbl_raw_data[[#This Row],[Date Tagged]])</f>
        <v>3.4722222262644209E-3</v>
      </c>
      <c r="J6091" s="66">
        <f>HOUR(tbl_raw_data[[#This Row],[time_taken]])*60+MINUTE(tbl_raw_data[[#This Row],[time_taken]])+SECOND(tbl_raw_data[[#This Row],[time_taken]])/60</f>
        <v>5</v>
      </c>
      <c r="K6091" s="68">
        <f>DATE(YEAR(tbl_raw_data[[#This Row],[Date Actioned]]),MONTH(tbl_raw_data[[#This Row],[Date Actioned]]),DAY(tbl_raw_data[[#This Row],[Date Actioned]]))</f>
        <v>45168</v>
      </c>
      <c r="L6091" s="65" t="str">
        <f>UPPER(TEXT(tbl_raw_data[[#This Row],[updated_date]],"MMMM"))</f>
        <v>AUGUST</v>
      </c>
      <c r="M6091" s="65" t="str">
        <f>"WEEK "&amp;IF(ROUNDUP(DAY(tbl_raw_data[[#This Row],[updated_date]])/7,0)=5,4,ROUNDUP(DAY(tbl_raw_data[[#This Row],[updated_date]])/7,0))</f>
        <v>WEEK 4</v>
      </c>
      <c r="N6091" s="71" t="str">
        <f>UPPER(VLOOKUP(tbl_raw_data[[#This Row],[Analyst]],settings!$A$1:$B$15,2,0))</f>
        <v>RAJ</v>
      </c>
      <c r="O6091" s="71" t="str">
        <f>TRIM(UPPER(tbl_raw_data[[#This Row],[Outcome]]))</f>
        <v>APPROVE</v>
      </c>
      <c r="P6091" s="71" t="str">
        <f>TRIM(UPPER(tbl_raw_data[[#This Row],[Queue Name]]))</f>
        <v>CONSUMER EXISTING</v>
      </c>
      <c r="Q6091" s="71" t="str">
        <f>IF(tbl_raw_data[[#This Row],[time_taken_in_min]]&lt;=settings!$D$2,"SLA_MET","SLA_NOT_MET")</f>
        <v>SLA_MET</v>
      </c>
    </row>
    <row r="6092" spans="1:17" hidden="1" x14ac:dyDescent="0.3">
      <c r="A6092" s="45" t="s">
        <v>7055</v>
      </c>
      <c r="B6092" s="36">
        <v>45168.696469907409</v>
      </c>
      <c r="C6092" s="43">
        <v>45168.699918981481</v>
      </c>
      <c r="D6092" s="15" t="s">
        <v>10</v>
      </c>
      <c r="E6092" s="6" t="s">
        <v>11</v>
      </c>
      <c r="F6092" s="15" t="s">
        <v>207</v>
      </c>
      <c r="G6092" s="9"/>
      <c r="H6092" s="84" t="str">
        <f t="shared" si="95"/>
        <v>Reason Unknown</v>
      </c>
      <c r="I6092" s="63">
        <f>(tbl_raw_data[[#This Row],[Date Actioned]])-(tbl_raw_data[[#This Row],[Date Tagged]])</f>
        <v>3.4490740727051161E-3</v>
      </c>
      <c r="J6092" s="66">
        <f>HOUR(tbl_raw_data[[#This Row],[time_taken]])*60+MINUTE(tbl_raw_data[[#This Row],[time_taken]])+SECOND(tbl_raw_data[[#This Row],[time_taken]])/60</f>
        <v>4.9666666666666668</v>
      </c>
      <c r="K6092" s="68">
        <f>DATE(YEAR(tbl_raw_data[[#This Row],[Date Actioned]]),MONTH(tbl_raw_data[[#This Row],[Date Actioned]]),DAY(tbl_raw_data[[#This Row],[Date Actioned]]))</f>
        <v>45168</v>
      </c>
      <c r="L6092" s="65" t="str">
        <f>UPPER(TEXT(tbl_raw_data[[#This Row],[updated_date]],"MMMM"))</f>
        <v>AUGUST</v>
      </c>
      <c r="M6092" s="65" t="str">
        <f>"WEEK "&amp;IF(ROUNDUP(DAY(tbl_raw_data[[#This Row],[updated_date]])/7,0)=5,4,ROUNDUP(DAY(tbl_raw_data[[#This Row],[updated_date]])/7,0))</f>
        <v>WEEK 4</v>
      </c>
      <c r="N6092" s="71" t="str">
        <f>UPPER(VLOOKUP(tbl_raw_data[[#This Row],[Analyst]],settings!$A$1:$B$15,2,0))</f>
        <v>RAJ</v>
      </c>
      <c r="O6092" s="71" t="str">
        <f>TRIM(UPPER(tbl_raw_data[[#This Row],[Outcome]]))</f>
        <v>APPROVE</v>
      </c>
      <c r="P6092" s="71" t="str">
        <f>TRIM(UPPER(tbl_raw_data[[#This Row],[Queue Name]]))</f>
        <v>CONSUMER EXISTING</v>
      </c>
      <c r="Q6092" s="71" t="str">
        <f>IF(tbl_raw_data[[#This Row],[time_taken_in_min]]&lt;=settings!$D$2,"SLA_MET","SLA_NOT_MET")</f>
        <v>SLA_MET</v>
      </c>
    </row>
    <row r="6093" spans="1:17" hidden="1" x14ac:dyDescent="0.3">
      <c r="A6093" s="45" t="s">
        <v>7056</v>
      </c>
      <c r="B6093" s="36">
        <v>45168.664375</v>
      </c>
      <c r="C6093" s="43">
        <v>45168.667812500003</v>
      </c>
      <c r="D6093" s="15" t="s">
        <v>10</v>
      </c>
      <c r="E6093" s="6" t="s">
        <v>18</v>
      </c>
      <c r="F6093" s="15" t="s">
        <v>207</v>
      </c>
      <c r="G6093" s="9"/>
      <c r="H6093" s="84" t="str">
        <f t="shared" si="95"/>
        <v>Reason Unknown</v>
      </c>
      <c r="I6093" s="63">
        <f>(tbl_raw_data[[#This Row],[Date Actioned]])-(tbl_raw_data[[#This Row],[Date Tagged]])</f>
        <v>3.4375000032014214E-3</v>
      </c>
      <c r="J6093" s="66">
        <f>HOUR(tbl_raw_data[[#This Row],[time_taken]])*60+MINUTE(tbl_raw_data[[#This Row],[time_taken]])+SECOND(tbl_raw_data[[#This Row],[time_taken]])/60</f>
        <v>4.95</v>
      </c>
      <c r="K6093" s="68">
        <f>DATE(YEAR(tbl_raw_data[[#This Row],[Date Actioned]]),MONTH(tbl_raw_data[[#This Row],[Date Actioned]]),DAY(tbl_raw_data[[#This Row],[Date Actioned]]))</f>
        <v>45168</v>
      </c>
      <c r="L6093" s="65" t="str">
        <f>UPPER(TEXT(tbl_raw_data[[#This Row],[updated_date]],"MMMM"))</f>
        <v>AUGUST</v>
      </c>
      <c r="M6093" s="65" t="str">
        <f>"WEEK "&amp;IF(ROUNDUP(DAY(tbl_raw_data[[#This Row],[updated_date]])/7,0)=5,4,ROUNDUP(DAY(tbl_raw_data[[#This Row],[updated_date]])/7,0))</f>
        <v>WEEK 4</v>
      </c>
      <c r="N6093" s="71" t="str">
        <f>UPPER(VLOOKUP(tbl_raw_data[[#This Row],[Analyst]],settings!$A$1:$B$15,2,0))</f>
        <v>RAJ</v>
      </c>
      <c r="O6093" s="71" t="str">
        <f>TRIM(UPPER(tbl_raw_data[[#This Row],[Outcome]]))</f>
        <v>APPROVE</v>
      </c>
      <c r="P6093" s="71" t="str">
        <f>TRIM(UPPER(tbl_raw_data[[#This Row],[Queue Name]]))</f>
        <v>CONSUMER PRE BUREAU</v>
      </c>
      <c r="Q6093" s="71" t="str">
        <f>IF(tbl_raw_data[[#This Row],[time_taken_in_min]]&lt;=settings!$D$2,"SLA_MET","SLA_NOT_MET")</f>
        <v>SLA_MET</v>
      </c>
    </row>
    <row r="6094" spans="1:17" hidden="1" x14ac:dyDescent="0.3">
      <c r="A6094" s="45" t="s">
        <v>7057</v>
      </c>
      <c r="B6094" s="36">
        <v>45168.676354166666</v>
      </c>
      <c r="C6094" s="43">
        <v>45168.679664351854</v>
      </c>
      <c r="D6094" s="15" t="s">
        <v>10</v>
      </c>
      <c r="E6094" s="6" t="s">
        <v>18</v>
      </c>
      <c r="F6094" s="15" t="s">
        <v>207</v>
      </c>
      <c r="G6094" s="9"/>
      <c r="H6094" s="84" t="str">
        <f t="shared" si="95"/>
        <v>Reason Unknown</v>
      </c>
      <c r="I6094" s="63">
        <f>(tbl_raw_data[[#This Row],[Date Actioned]])-(tbl_raw_data[[#This Row],[Date Tagged]])</f>
        <v>3.3101851877290756E-3</v>
      </c>
      <c r="J6094" s="66">
        <f>HOUR(tbl_raw_data[[#This Row],[time_taken]])*60+MINUTE(tbl_raw_data[[#This Row],[time_taken]])+SECOND(tbl_raw_data[[#This Row],[time_taken]])/60</f>
        <v>4.7666666666666666</v>
      </c>
      <c r="K6094" s="68">
        <f>DATE(YEAR(tbl_raw_data[[#This Row],[Date Actioned]]),MONTH(tbl_raw_data[[#This Row],[Date Actioned]]),DAY(tbl_raw_data[[#This Row],[Date Actioned]]))</f>
        <v>45168</v>
      </c>
      <c r="L6094" s="65" t="str">
        <f>UPPER(TEXT(tbl_raw_data[[#This Row],[updated_date]],"MMMM"))</f>
        <v>AUGUST</v>
      </c>
      <c r="M6094" s="65" t="str">
        <f>"WEEK "&amp;IF(ROUNDUP(DAY(tbl_raw_data[[#This Row],[updated_date]])/7,0)=5,4,ROUNDUP(DAY(tbl_raw_data[[#This Row],[updated_date]])/7,0))</f>
        <v>WEEK 4</v>
      </c>
      <c r="N6094" s="71" t="str">
        <f>UPPER(VLOOKUP(tbl_raw_data[[#This Row],[Analyst]],settings!$A$1:$B$15,2,0))</f>
        <v>RAJ</v>
      </c>
      <c r="O6094" s="71" t="str">
        <f>TRIM(UPPER(tbl_raw_data[[#This Row],[Outcome]]))</f>
        <v>APPROVE</v>
      </c>
      <c r="P6094" s="71" t="str">
        <f>TRIM(UPPER(tbl_raw_data[[#This Row],[Queue Name]]))</f>
        <v>CONSUMER PRE BUREAU</v>
      </c>
      <c r="Q6094" s="71" t="str">
        <f>IF(tbl_raw_data[[#This Row],[time_taken_in_min]]&lt;=settings!$D$2,"SLA_MET","SLA_NOT_MET")</f>
        <v>SLA_MET</v>
      </c>
    </row>
    <row r="6095" spans="1:17" hidden="1" x14ac:dyDescent="0.3">
      <c r="A6095" s="45" t="s">
        <v>7058</v>
      </c>
      <c r="B6095" s="36">
        <v>45168.454155092593</v>
      </c>
      <c r="C6095" s="43">
        <v>45168.457430555558</v>
      </c>
      <c r="D6095" s="15" t="s">
        <v>10</v>
      </c>
      <c r="E6095" s="6" t="s">
        <v>18</v>
      </c>
      <c r="F6095" s="15" t="s">
        <v>207</v>
      </c>
      <c r="G6095" s="9"/>
      <c r="H6095" s="84" t="str">
        <f t="shared" si="95"/>
        <v>Reason Unknown</v>
      </c>
      <c r="I6095" s="63">
        <f>(tbl_raw_data[[#This Row],[Date Actioned]])-(tbl_raw_data[[#This Row],[Date Tagged]])</f>
        <v>3.275462964666076E-3</v>
      </c>
      <c r="J6095" s="66">
        <f>HOUR(tbl_raw_data[[#This Row],[time_taken]])*60+MINUTE(tbl_raw_data[[#This Row],[time_taken]])+SECOND(tbl_raw_data[[#This Row],[time_taken]])/60</f>
        <v>4.7166666666666668</v>
      </c>
      <c r="K6095" s="68">
        <f>DATE(YEAR(tbl_raw_data[[#This Row],[Date Actioned]]),MONTH(tbl_raw_data[[#This Row],[Date Actioned]]),DAY(tbl_raw_data[[#This Row],[Date Actioned]]))</f>
        <v>45168</v>
      </c>
      <c r="L6095" s="65" t="str">
        <f>UPPER(TEXT(tbl_raw_data[[#This Row],[updated_date]],"MMMM"))</f>
        <v>AUGUST</v>
      </c>
      <c r="M6095" s="65" t="str">
        <f>"WEEK "&amp;IF(ROUNDUP(DAY(tbl_raw_data[[#This Row],[updated_date]])/7,0)=5,4,ROUNDUP(DAY(tbl_raw_data[[#This Row],[updated_date]])/7,0))</f>
        <v>WEEK 4</v>
      </c>
      <c r="N6095" s="71" t="str">
        <f>UPPER(VLOOKUP(tbl_raw_data[[#This Row],[Analyst]],settings!$A$1:$B$15,2,0))</f>
        <v>RAJ</v>
      </c>
      <c r="O6095" s="71" t="str">
        <f>TRIM(UPPER(tbl_raw_data[[#This Row],[Outcome]]))</f>
        <v>APPROVE</v>
      </c>
      <c r="P6095" s="71" t="str">
        <f>TRIM(UPPER(tbl_raw_data[[#This Row],[Queue Name]]))</f>
        <v>CONSUMER PRE BUREAU</v>
      </c>
      <c r="Q6095" s="71" t="str">
        <f>IF(tbl_raw_data[[#This Row],[time_taken_in_min]]&lt;=settings!$D$2,"SLA_MET","SLA_NOT_MET")</f>
        <v>SLA_MET</v>
      </c>
    </row>
    <row r="6096" spans="1:17" hidden="1" x14ac:dyDescent="0.3">
      <c r="A6096" s="45" t="s">
        <v>7059</v>
      </c>
      <c r="B6096" s="36">
        <v>45168.681388888886</v>
      </c>
      <c r="C6096" s="43">
        <v>45168.684629629628</v>
      </c>
      <c r="D6096" s="15" t="s">
        <v>10</v>
      </c>
      <c r="E6096" s="6" t="s">
        <v>8</v>
      </c>
      <c r="F6096" s="15" t="s">
        <v>24</v>
      </c>
      <c r="G6096" s="9"/>
      <c r="H6096" s="84" t="str">
        <f t="shared" si="95"/>
        <v>Reason Unknown</v>
      </c>
      <c r="I6096" s="63">
        <f>(tbl_raw_data[[#This Row],[Date Actioned]])-(tbl_raw_data[[#This Row],[Date Tagged]])</f>
        <v>3.2407407416030765E-3</v>
      </c>
      <c r="J6096" s="66">
        <f>HOUR(tbl_raw_data[[#This Row],[time_taken]])*60+MINUTE(tbl_raw_data[[#This Row],[time_taken]])+SECOND(tbl_raw_data[[#This Row],[time_taken]])/60</f>
        <v>4.666666666666667</v>
      </c>
      <c r="K6096" s="68">
        <f>DATE(YEAR(tbl_raw_data[[#This Row],[Date Actioned]]),MONTH(tbl_raw_data[[#This Row],[Date Actioned]]),DAY(tbl_raw_data[[#This Row],[Date Actioned]]))</f>
        <v>45168</v>
      </c>
      <c r="L6096" s="65" t="str">
        <f>UPPER(TEXT(tbl_raw_data[[#This Row],[updated_date]],"MMMM"))</f>
        <v>AUGUST</v>
      </c>
      <c r="M6096" s="65" t="str">
        <f>"WEEK "&amp;IF(ROUNDUP(DAY(tbl_raw_data[[#This Row],[updated_date]])/7,0)=5,4,ROUNDUP(DAY(tbl_raw_data[[#This Row],[updated_date]])/7,0))</f>
        <v>WEEK 4</v>
      </c>
      <c r="N6096" s="71" t="str">
        <f>UPPER(VLOOKUP(tbl_raw_data[[#This Row],[Analyst]],settings!$A$1:$B$15,2,0))</f>
        <v>SAM</v>
      </c>
      <c r="O6096" s="71" t="str">
        <f>TRIM(UPPER(tbl_raw_data[[#This Row],[Outcome]]))</f>
        <v>APPROVE</v>
      </c>
      <c r="P6096" s="71" t="str">
        <f>TRIM(UPPER(tbl_raw_data[[#This Row],[Queue Name]]))</f>
        <v>CONSUMER POST BUREAU</v>
      </c>
      <c r="Q6096" s="71" t="str">
        <f>IF(tbl_raw_data[[#This Row],[time_taken_in_min]]&lt;=settings!$D$2,"SLA_MET","SLA_NOT_MET")</f>
        <v>SLA_MET</v>
      </c>
    </row>
    <row r="6097" spans="1:17" hidden="1" x14ac:dyDescent="0.3">
      <c r="A6097" s="45" t="s">
        <v>7060</v>
      </c>
      <c r="B6097" s="36">
        <v>45168.60324074074</v>
      </c>
      <c r="C6097" s="43">
        <v>45168.606469907405</v>
      </c>
      <c r="D6097" s="15" t="s">
        <v>10</v>
      </c>
      <c r="E6097" s="6" t="s">
        <v>11</v>
      </c>
      <c r="F6097" s="15" t="s">
        <v>207</v>
      </c>
      <c r="G6097" s="9" t="s">
        <v>15</v>
      </c>
      <c r="H6097" s="84" t="str">
        <f t="shared" si="95"/>
        <v>Reason Unknown</v>
      </c>
      <c r="I6097" s="63">
        <f>(tbl_raw_data[[#This Row],[Date Actioned]])-(tbl_raw_data[[#This Row],[Date Tagged]])</f>
        <v>3.2291666648234241E-3</v>
      </c>
      <c r="J6097" s="66">
        <f>HOUR(tbl_raw_data[[#This Row],[time_taken]])*60+MINUTE(tbl_raw_data[[#This Row],[time_taken]])+SECOND(tbl_raw_data[[#This Row],[time_taken]])/60</f>
        <v>4.6500000000000004</v>
      </c>
      <c r="K6097" s="68">
        <f>DATE(YEAR(tbl_raw_data[[#This Row],[Date Actioned]]),MONTH(tbl_raw_data[[#This Row],[Date Actioned]]),DAY(tbl_raw_data[[#This Row],[Date Actioned]]))</f>
        <v>45168</v>
      </c>
      <c r="L6097" s="65" t="str">
        <f>UPPER(TEXT(tbl_raw_data[[#This Row],[updated_date]],"MMMM"))</f>
        <v>AUGUST</v>
      </c>
      <c r="M6097" s="65" t="str">
        <f>"WEEK "&amp;IF(ROUNDUP(DAY(tbl_raw_data[[#This Row],[updated_date]])/7,0)=5,4,ROUNDUP(DAY(tbl_raw_data[[#This Row],[updated_date]])/7,0))</f>
        <v>WEEK 4</v>
      </c>
      <c r="N6097" s="71" t="str">
        <f>UPPER(VLOOKUP(tbl_raw_data[[#This Row],[Analyst]],settings!$A$1:$B$15,2,0))</f>
        <v>RAJ</v>
      </c>
      <c r="O6097" s="71" t="str">
        <f>TRIM(UPPER(tbl_raw_data[[#This Row],[Outcome]]))</f>
        <v>APPROVE</v>
      </c>
      <c r="P6097" s="71" t="str">
        <f>TRIM(UPPER(tbl_raw_data[[#This Row],[Queue Name]]))</f>
        <v>CONSUMER EXISTING</v>
      </c>
      <c r="Q6097" s="71" t="str">
        <f>IF(tbl_raw_data[[#This Row],[time_taken_in_min]]&lt;=settings!$D$2,"SLA_MET","SLA_NOT_MET")</f>
        <v>SLA_MET</v>
      </c>
    </row>
    <row r="6098" spans="1:17" hidden="1" x14ac:dyDescent="0.3">
      <c r="A6098" s="45" t="s">
        <v>7061</v>
      </c>
      <c r="B6098" s="36">
        <v>45168.58353009259</v>
      </c>
      <c r="C6098" s="43">
        <v>45168.586585648147</v>
      </c>
      <c r="D6098" s="15" t="s">
        <v>10</v>
      </c>
      <c r="E6098" s="6" t="s">
        <v>8</v>
      </c>
      <c r="F6098" s="15" t="s">
        <v>207</v>
      </c>
      <c r="G6098" s="9" t="s">
        <v>16</v>
      </c>
      <c r="H6098" s="84" t="str">
        <f t="shared" si="95"/>
        <v>Reason Unknown</v>
      </c>
      <c r="I6098" s="63">
        <f>(tbl_raw_data[[#This Row],[Date Actioned]])-(tbl_raw_data[[#This Row],[Date Tagged]])</f>
        <v>3.055555556784384E-3</v>
      </c>
      <c r="J6098" s="66">
        <f>HOUR(tbl_raw_data[[#This Row],[time_taken]])*60+MINUTE(tbl_raw_data[[#This Row],[time_taken]])+SECOND(tbl_raw_data[[#This Row],[time_taken]])/60</f>
        <v>4.4000000000000004</v>
      </c>
      <c r="K6098" s="68">
        <f>DATE(YEAR(tbl_raw_data[[#This Row],[Date Actioned]]),MONTH(tbl_raw_data[[#This Row],[Date Actioned]]),DAY(tbl_raw_data[[#This Row],[Date Actioned]]))</f>
        <v>45168</v>
      </c>
      <c r="L6098" s="65" t="str">
        <f>UPPER(TEXT(tbl_raw_data[[#This Row],[updated_date]],"MMMM"))</f>
        <v>AUGUST</v>
      </c>
      <c r="M6098" s="65" t="str">
        <f>"WEEK "&amp;IF(ROUNDUP(DAY(tbl_raw_data[[#This Row],[updated_date]])/7,0)=5,4,ROUNDUP(DAY(tbl_raw_data[[#This Row],[updated_date]])/7,0))</f>
        <v>WEEK 4</v>
      </c>
      <c r="N6098" s="71" t="str">
        <f>UPPER(VLOOKUP(tbl_raw_data[[#This Row],[Analyst]],settings!$A$1:$B$15,2,0))</f>
        <v>RAJ</v>
      </c>
      <c r="O6098" s="71" t="str">
        <f>TRIM(UPPER(tbl_raw_data[[#This Row],[Outcome]]))</f>
        <v>APPROVE</v>
      </c>
      <c r="P6098" s="71" t="str">
        <f>TRIM(UPPER(tbl_raw_data[[#This Row],[Queue Name]]))</f>
        <v>CONSUMER POST BUREAU</v>
      </c>
      <c r="Q6098" s="71" t="str">
        <f>IF(tbl_raw_data[[#This Row],[time_taken_in_min]]&lt;=settings!$D$2,"SLA_MET","SLA_NOT_MET")</f>
        <v>SLA_MET</v>
      </c>
    </row>
    <row r="6099" spans="1:17" x14ac:dyDescent="0.3">
      <c r="A6099" s="45" t="s">
        <v>7062</v>
      </c>
      <c r="B6099" s="36">
        <v>45168.84511574074</v>
      </c>
      <c r="C6099" s="43">
        <v>45168.84815972222</v>
      </c>
      <c r="D6099" s="15" t="s">
        <v>55</v>
      </c>
      <c r="E6099" s="6" t="s">
        <v>8</v>
      </c>
      <c r="F6099" s="15" t="s">
        <v>24</v>
      </c>
      <c r="G6099" s="9"/>
      <c r="H6099" s="84" t="str">
        <f t="shared" si="95"/>
        <v>Reason Unknown</v>
      </c>
      <c r="I6099" s="63">
        <f>(tbl_raw_data[[#This Row],[Date Actioned]])-(tbl_raw_data[[#This Row],[Date Tagged]])</f>
        <v>3.0439814800047316E-3</v>
      </c>
      <c r="J6099" s="66">
        <f>HOUR(tbl_raw_data[[#This Row],[time_taken]])*60+MINUTE(tbl_raw_data[[#This Row],[time_taken]])+SECOND(tbl_raw_data[[#This Row],[time_taken]])/60</f>
        <v>4.3833333333333337</v>
      </c>
      <c r="K6099" s="68">
        <f>DATE(YEAR(tbl_raw_data[[#This Row],[Date Actioned]]),MONTH(tbl_raw_data[[#This Row],[Date Actioned]]),DAY(tbl_raw_data[[#This Row],[Date Actioned]]))</f>
        <v>45168</v>
      </c>
      <c r="L6099" s="65" t="str">
        <f>UPPER(TEXT(tbl_raw_data[[#This Row],[updated_date]],"MMMM"))</f>
        <v>AUGUST</v>
      </c>
      <c r="M6099" s="65" t="str">
        <f>"WEEK "&amp;IF(ROUNDUP(DAY(tbl_raw_data[[#This Row],[updated_date]])/7,0)=5,4,ROUNDUP(DAY(tbl_raw_data[[#This Row],[updated_date]])/7,0))</f>
        <v>WEEK 4</v>
      </c>
      <c r="N6099" s="71" t="str">
        <f>UPPER(VLOOKUP(tbl_raw_data[[#This Row],[Analyst]],settings!$A$1:$B$15,2,0))</f>
        <v>SAM</v>
      </c>
      <c r="O6099" s="71" t="str">
        <f>TRIM(UPPER(tbl_raw_data[[#This Row],[Outcome]]))</f>
        <v>WITHDRAW</v>
      </c>
      <c r="P6099" s="71" t="str">
        <f>TRIM(UPPER(tbl_raw_data[[#This Row],[Queue Name]]))</f>
        <v>CONSUMER POST BUREAU</v>
      </c>
      <c r="Q6099" s="71" t="str">
        <f>IF(tbl_raw_data[[#This Row],[time_taken_in_min]]&lt;=settings!$D$2,"SLA_MET","SLA_NOT_MET")</f>
        <v>SLA_MET</v>
      </c>
    </row>
    <row r="6100" spans="1:17" hidden="1" x14ac:dyDescent="0.3">
      <c r="A6100" s="45" t="s">
        <v>7063</v>
      </c>
      <c r="B6100" s="36">
        <v>45168.581122685187</v>
      </c>
      <c r="C6100" s="43">
        <v>45168.584131944444</v>
      </c>
      <c r="D6100" s="15" t="s">
        <v>10</v>
      </c>
      <c r="E6100" s="6" t="s">
        <v>11</v>
      </c>
      <c r="F6100" s="15" t="s">
        <v>207</v>
      </c>
      <c r="G6100" s="9"/>
      <c r="H6100" s="84" t="str">
        <f t="shared" si="95"/>
        <v>Reason Unknown</v>
      </c>
      <c r="I6100" s="63">
        <f>(tbl_raw_data[[#This Row],[Date Actioned]])-(tbl_raw_data[[#This Row],[Date Tagged]])</f>
        <v>3.009259256941732E-3</v>
      </c>
      <c r="J6100" s="66">
        <f>HOUR(tbl_raw_data[[#This Row],[time_taken]])*60+MINUTE(tbl_raw_data[[#This Row],[time_taken]])+SECOND(tbl_raw_data[[#This Row],[time_taken]])/60</f>
        <v>4.333333333333333</v>
      </c>
      <c r="K6100" s="68">
        <f>DATE(YEAR(tbl_raw_data[[#This Row],[Date Actioned]]),MONTH(tbl_raw_data[[#This Row],[Date Actioned]]),DAY(tbl_raw_data[[#This Row],[Date Actioned]]))</f>
        <v>45168</v>
      </c>
      <c r="L6100" s="65" t="str">
        <f>UPPER(TEXT(tbl_raw_data[[#This Row],[updated_date]],"MMMM"))</f>
        <v>AUGUST</v>
      </c>
      <c r="M6100" s="65" t="str">
        <f>"WEEK "&amp;IF(ROUNDUP(DAY(tbl_raw_data[[#This Row],[updated_date]])/7,0)=5,4,ROUNDUP(DAY(tbl_raw_data[[#This Row],[updated_date]])/7,0))</f>
        <v>WEEK 4</v>
      </c>
      <c r="N6100" s="71" t="str">
        <f>UPPER(VLOOKUP(tbl_raw_data[[#This Row],[Analyst]],settings!$A$1:$B$15,2,0))</f>
        <v>RAJ</v>
      </c>
      <c r="O6100" s="71" t="str">
        <f>TRIM(UPPER(tbl_raw_data[[#This Row],[Outcome]]))</f>
        <v>APPROVE</v>
      </c>
      <c r="P6100" s="71" t="str">
        <f>TRIM(UPPER(tbl_raw_data[[#This Row],[Queue Name]]))</f>
        <v>CONSUMER EXISTING</v>
      </c>
      <c r="Q6100" s="71" t="str">
        <f>IF(tbl_raw_data[[#This Row],[time_taken_in_min]]&lt;=settings!$D$2,"SLA_MET","SLA_NOT_MET")</f>
        <v>SLA_MET</v>
      </c>
    </row>
    <row r="6101" spans="1:17" hidden="1" x14ac:dyDescent="0.3">
      <c r="A6101" s="45" t="s">
        <v>7064</v>
      </c>
      <c r="B6101" s="36">
        <v>45168.629293981481</v>
      </c>
      <c r="C6101" s="43">
        <v>45168.632280092592</v>
      </c>
      <c r="D6101" s="15" t="s">
        <v>10</v>
      </c>
      <c r="E6101" s="6" t="s">
        <v>8</v>
      </c>
      <c r="F6101" s="15" t="s">
        <v>207</v>
      </c>
      <c r="G6101" s="9" t="s">
        <v>16</v>
      </c>
      <c r="H6101" s="84" t="str">
        <f t="shared" si="95"/>
        <v>Reason Unknown</v>
      </c>
      <c r="I6101" s="63">
        <f>(tbl_raw_data[[#This Row],[Date Actioned]])-(tbl_raw_data[[#This Row],[Date Tagged]])</f>
        <v>2.9861111106583849E-3</v>
      </c>
      <c r="J6101" s="66">
        <f>HOUR(tbl_raw_data[[#This Row],[time_taken]])*60+MINUTE(tbl_raw_data[[#This Row],[time_taken]])+SECOND(tbl_raw_data[[#This Row],[time_taken]])/60</f>
        <v>4.3</v>
      </c>
      <c r="K6101" s="68">
        <f>DATE(YEAR(tbl_raw_data[[#This Row],[Date Actioned]]),MONTH(tbl_raw_data[[#This Row],[Date Actioned]]),DAY(tbl_raw_data[[#This Row],[Date Actioned]]))</f>
        <v>45168</v>
      </c>
      <c r="L6101" s="65" t="str">
        <f>UPPER(TEXT(tbl_raw_data[[#This Row],[updated_date]],"MMMM"))</f>
        <v>AUGUST</v>
      </c>
      <c r="M6101" s="65" t="str">
        <f>"WEEK "&amp;IF(ROUNDUP(DAY(tbl_raw_data[[#This Row],[updated_date]])/7,0)=5,4,ROUNDUP(DAY(tbl_raw_data[[#This Row],[updated_date]])/7,0))</f>
        <v>WEEK 4</v>
      </c>
      <c r="N6101" s="71" t="str">
        <f>UPPER(VLOOKUP(tbl_raw_data[[#This Row],[Analyst]],settings!$A$1:$B$15,2,0))</f>
        <v>RAJ</v>
      </c>
      <c r="O6101" s="71" t="str">
        <f>TRIM(UPPER(tbl_raw_data[[#This Row],[Outcome]]))</f>
        <v>APPROVE</v>
      </c>
      <c r="P6101" s="71" t="str">
        <f>TRIM(UPPER(tbl_raw_data[[#This Row],[Queue Name]]))</f>
        <v>CONSUMER POST BUREAU</v>
      </c>
      <c r="Q6101" s="71" t="str">
        <f>IF(tbl_raw_data[[#This Row],[time_taken_in_min]]&lt;=settings!$D$2,"SLA_MET","SLA_NOT_MET")</f>
        <v>SLA_MET</v>
      </c>
    </row>
    <row r="6102" spans="1:17" hidden="1" x14ac:dyDescent="0.3">
      <c r="A6102" s="45" t="s">
        <v>7065</v>
      </c>
      <c r="B6102" s="36">
        <v>45168.479120370372</v>
      </c>
      <c r="C6102" s="43">
        <v>45168.481979166667</v>
      </c>
      <c r="D6102" s="15" t="s">
        <v>10</v>
      </c>
      <c r="E6102" s="6" t="s">
        <v>18</v>
      </c>
      <c r="F6102" s="15" t="s">
        <v>207</v>
      </c>
      <c r="G6102" s="9" t="s">
        <v>16</v>
      </c>
      <c r="H6102" s="84" t="str">
        <f t="shared" si="95"/>
        <v>Reason Unknown</v>
      </c>
      <c r="I6102" s="63">
        <f>(tbl_raw_data[[#This Row],[Date Actioned]])-(tbl_raw_data[[#This Row],[Date Tagged]])</f>
        <v>2.8587962951860391E-3</v>
      </c>
      <c r="J6102" s="66">
        <f>HOUR(tbl_raw_data[[#This Row],[time_taken]])*60+MINUTE(tbl_raw_data[[#This Row],[time_taken]])+SECOND(tbl_raw_data[[#This Row],[time_taken]])/60</f>
        <v>4.1166666666666663</v>
      </c>
      <c r="K6102" s="68">
        <f>DATE(YEAR(tbl_raw_data[[#This Row],[Date Actioned]]),MONTH(tbl_raw_data[[#This Row],[Date Actioned]]),DAY(tbl_raw_data[[#This Row],[Date Actioned]]))</f>
        <v>45168</v>
      </c>
      <c r="L6102" s="65" t="str">
        <f>UPPER(TEXT(tbl_raw_data[[#This Row],[updated_date]],"MMMM"))</f>
        <v>AUGUST</v>
      </c>
      <c r="M6102" s="65" t="str">
        <f>"WEEK "&amp;IF(ROUNDUP(DAY(tbl_raw_data[[#This Row],[updated_date]])/7,0)=5,4,ROUNDUP(DAY(tbl_raw_data[[#This Row],[updated_date]])/7,0))</f>
        <v>WEEK 4</v>
      </c>
      <c r="N6102" s="71" t="str">
        <f>UPPER(VLOOKUP(tbl_raw_data[[#This Row],[Analyst]],settings!$A$1:$B$15,2,0))</f>
        <v>RAJ</v>
      </c>
      <c r="O6102" s="71" t="str">
        <f>TRIM(UPPER(tbl_raw_data[[#This Row],[Outcome]]))</f>
        <v>APPROVE</v>
      </c>
      <c r="P6102" s="71" t="str">
        <f>TRIM(UPPER(tbl_raw_data[[#This Row],[Queue Name]]))</f>
        <v>CONSUMER PRE BUREAU</v>
      </c>
      <c r="Q6102" s="71" t="str">
        <f>IF(tbl_raw_data[[#This Row],[time_taken_in_min]]&lt;=settings!$D$2,"SLA_MET","SLA_NOT_MET")</f>
        <v>SLA_MET</v>
      </c>
    </row>
    <row r="6103" spans="1:17" hidden="1" x14ac:dyDescent="0.3">
      <c r="A6103" s="45" t="s">
        <v>7066</v>
      </c>
      <c r="B6103" s="36">
        <v>45168.702708333331</v>
      </c>
      <c r="C6103" s="43">
        <v>45168.705555555556</v>
      </c>
      <c r="D6103" s="15" t="s">
        <v>10</v>
      </c>
      <c r="E6103" s="6" t="s">
        <v>18</v>
      </c>
      <c r="F6103" s="15" t="s">
        <v>207</v>
      </c>
      <c r="G6103" s="9" t="s">
        <v>15</v>
      </c>
      <c r="H6103" s="84" t="str">
        <f t="shared" si="95"/>
        <v>Reason Unknown</v>
      </c>
      <c r="I6103" s="63">
        <f>(tbl_raw_data[[#This Row],[Date Actioned]])-(tbl_raw_data[[#This Row],[Date Tagged]])</f>
        <v>2.8472222256823443E-3</v>
      </c>
      <c r="J6103" s="66">
        <f>HOUR(tbl_raw_data[[#This Row],[time_taken]])*60+MINUTE(tbl_raw_data[[#This Row],[time_taken]])+SECOND(tbl_raw_data[[#This Row],[time_taken]])/60</f>
        <v>4.0999999999999996</v>
      </c>
      <c r="K6103" s="68">
        <f>DATE(YEAR(tbl_raw_data[[#This Row],[Date Actioned]]),MONTH(tbl_raw_data[[#This Row],[Date Actioned]]),DAY(tbl_raw_data[[#This Row],[Date Actioned]]))</f>
        <v>45168</v>
      </c>
      <c r="L6103" s="65" t="str">
        <f>UPPER(TEXT(tbl_raw_data[[#This Row],[updated_date]],"MMMM"))</f>
        <v>AUGUST</v>
      </c>
      <c r="M6103" s="65" t="str">
        <f>"WEEK "&amp;IF(ROUNDUP(DAY(tbl_raw_data[[#This Row],[updated_date]])/7,0)=5,4,ROUNDUP(DAY(tbl_raw_data[[#This Row],[updated_date]])/7,0))</f>
        <v>WEEK 4</v>
      </c>
      <c r="N6103" s="71" t="str">
        <f>UPPER(VLOOKUP(tbl_raw_data[[#This Row],[Analyst]],settings!$A$1:$B$15,2,0))</f>
        <v>RAJ</v>
      </c>
      <c r="O6103" s="71" t="str">
        <f>TRIM(UPPER(tbl_raw_data[[#This Row],[Outcome]]))</f>
        <v>APPROVE</v>
      </c>
      <c r="P6103" s="71" t="str">
        <f>TRIM(UPPER(tbl_raw_data[[#This Row],[Queue Name]]))</f>
        <v>CONSUMER PRE BUREAU</v>
      </c>
      <c r="Q6103" s="71" t="str">
        <f>IF(tbl_raw_data[[#This Row],[time_taken_in_min]]&lt;=settings!$D$2,"SLA_MET","SLA_NOT_MET")</f>
        <v>SLA_MET</v>
      </c>
    </row>
    <row r="6104" spans="1:17" hidden="1" x14ac:dyDescent="0.3">
      <c r="A6104" s="45" t="s">
        <v>7067</v>
      </c>
      <c r="B6104" s="36">
        <v>45168.488321759258</v>
      </c>
      <c r="C6104" s="43">
        <v>45168.491168981483</v>
      </c>
      <c r="D6104" s="15" t="s">
        <v>10</v>
      </c>
      <c r="E6104" s="6" t="s">
        <v>8</v>
      </c>
      <c r="F6104" s="15" t="s">
        <v>207</v>
      </c>
      <c r="G6104" s="9"/>
      <c r="H6104" s="84" t="str">
        <f t="shared" si="95"/>
        <v>Reason Unknown</v>
      </c>
      <c r="I6104" s="63">
        <f>(tbl_raw_data[[#This Row],[Date Actioned]])-(tbl_raw_data[[#This Row],[Date Tagged]])</f>
        <v>2.8472222256823443E-3</v>
      </c>
      <c r="J6104" s="66">
        <f>HOUR(tbl_raw_data[[#This Row],[time_taken]])*60+MINUTE(tbl_raw_data[[#This Row],[time_taken]])+SECOND(tbl_raw_data[[#This Row],[time_taken]])/60</f>
        <v>4.0999999999999996</v>
      </c>
      <c r="K6104" s="68">
        <f>DATE(YEAR(tbl_raw_data[[#This Row],[Date Actioned]]),MONTH(tbl_raw_data[[#This Row],[Date Actioned]]),DAY(tbl_raw_data[[#This Row],[Date Actioned]]))</f>
        <v>45168</v>
      </c>
      <c r="L6104" s="65" t="str">
        <f>UPPER(TEXT(tbl_raw_data[[#This Row],[updated_date]],"MMMM"))</f>
        <v>AUGUST</v>
      </c>
      <c r="M6104" s="65" t="str">
        <f>"WEEK "&amp;IF(ROUNDUP(DAY(tbl_raw_data[[#This Row],[updated_date]])/7,0)=5,4,ROUNDUP(DAY(tbl_raw_data[[#This Row],[updated_date]])/7,0))</f>
        <v>WEEK 4</v>
      </c>
      <c r="N6104" s="71" t="str">
        <f>UPPER(VLOOKUP(tbl_raw_data[[#This Row],[Analyst]],settings!$A$1:$B$15,2,0))</f>
        <v>RAJ</v>
      </c>
      <c r="O6104" s="71" t="str">
        <f>TRIM(UPPER(tbl_raw_data[[#This Row],[Outcome]]))</f>
        <v>APPROVE</v>
      </c>
      <c r="P6104" s="71" t="str">
        <f>TRIM(UPPER(tbl_raw_data[[#This Row],[Queue Name]]))</f>
        <v>CONSUMER POST BUREAU</v>
      </c>
      <c r="Q6104" s="71" t="str">
        <f>IF(tbl_raw_data[[#This Row],[time_taken_in_min]]&lt;=settings!$D$2,"SLA_MET","SLA_NOT_MET")</f>
        <v>SLA_MET</v>
      </c>
    </row>
    <row r="6105" spans="1:17" x14ac:dyDescent="0.3">
      <c r="A6105" s="45" t="s">
        <v>7068</v>
      </c>
      <c r="B6105" s="36">
        <v>45168.725810185184</v>
      </c>
      <c r="C6105" s="43">
        <v>45168.72861111111</v>
      </c>
      <c r="D6105" s="15" t="s">
        <v>47</v>
      </c>
      <c r="E6105" s="6" t="s">
        <v>18</v>
      </c>
      <c r="F6105" s="15" t="s">
        <v>207</v>
      </c>
      <c r="G6105" s="9" t="s">
        <v>263</v>
      </c>
      <c r="H6105" s="84" t="str">
        <f t="shared" si="95"/>
        <v>Incomplete Details</v>
      </c>
      <c r="I6105" s="63">
        <f>(tbl_raw_data[[#This Row],[Date Actioned]])-(tbl_raw_data[[#This Row],[Date Tagged]])</f>
        <v>2.8009259258396924E-3</v>
      </c>
      <c r="J6105" s="66">
        <f>HOUR(tbl_raw_data[[#This Row],[time_taken]])*60+MINUTE(tbl_raw_data[[#This Row],[time_taken]])+SECOND(tbl_raw_data[[#This Row],[time_taken]])/60</f>
        <v>4.0333333333333332</v>
      </c>
      <c r="K6105" s="68">
        <f>DATE(YEAR(tbl_raw_data[[#This Row],[Date Actioned]]),MONTH(tbl_raw_data[[#This Row],[Date Actioned]]),DAY(tbl_raw_data[[#This Row],[Date Actioned]]))</f>
        <v>45168</v>
      </c>
      <c r="L6105" s="65" t="str">
        <f>UPPER(TEXT(tbl_raw_data[[#This Row],[updated_date]],"MMMM"))</f>
        <v>AUGUST</v>
      </c>
      <c r="M6105" s="65" t="str">
        <f>"WEEK "&amp;IF(ROUNDUP(DAY(tbl_raw_data[[#This Row],[updated_date]])/7,0)=5,4,ROUNDUP(DAY(tbl_raw_data[[#This Row],[updated_date]])/7,0))</f>
        <v>WEEK 4</v>
      </c>
      <c r="N6105" s="71" t="str">
        <f>UPPER(VLOOKUP(tbl_raw_data[[#This Row],[Analyst]],settings!$A$1:$B$15,2,0))</f>
        <v>RAJ</v>
      </c>
      <c r="O6105" s="71" t="str">
        <f>TRIM(UPPER(tbl_raw_data[[#This Row],[Outcome]]))</f>
        <v>WITHDRAW</v>
      </c>
      <c r="P6105" s="71" t="str">
        <f>TRIM(UPPER(tbl_raw_data[[#This Row],[Queue Name]]))</f>
        <v>CONSUMER PRE BUREAU</v>
      </c>
      <c r="Q6105" s="71" t="str">
        <f>IF(tbl_raw_data[[#This Row],[time_taken_in_min]]&lt;=settings!$D$2,"SLA_MET","SLA_NOT_MET")</f>
        <v>SLA_MET</v>
      </c>
    </row>
    <row r="6106" spans="1:17" hidden="1" x14ac:dyDescent="0.3">
      <c r="A6106" s="45" t="s">
        <v>7069</v>
      </c>
      <c r="B6106" s="36">
        <v>45168.735844907409</v>
      </c>
      <c r="C6106" s="43">
        <v>45168.73847222222</v>
      </c>
      <c r="D6106" s="15" t="s">
        <v>10</v>
      </c>
      <c r="E6106" s="6" t="s">
        <v>18</v>
      </c>
      <c r="F6106" s="15" t="s">
        <v>207</v>
      </c>
      <c r="G6106" s="9" t="s">
        <v>122</v>
      </c>
      <c r="H6106" s="84" t="str">
        <f t="shared" si="95"/>
        <v>Reason Unknown</v>
      </c>
      <c r="I6106" s="63">
        <f>(tbl_raw_data[[#This Row],[Date Actioned]])-(tbl_raw_data[[#This Row],[Date Tagged]])</f>
        <v>2.6273148105246946E-3</v>
      </c>
      <c r="J6106" s="66">
        <f>HOUR(tbl_raw_data[[#This Row],[time_taken]])*60+MINUTE(tbl_raw_data[[#This Row],[time_taken]])+SECOND(tbl_raw_data[[#This Row],[time_taken]])/60</f>
        <v>3.7833333333333332</v>
      </c>
      <c r="K6106" s="68">
        <f>DATE(YEAR(tbl_raw_data[[#This Row],[Date Actioned]]),MONTH(tbl_raw_data[[#This Row],[Date Actioned]]),DAY(tbl_raw_data[[#This Row],[Date Actioned]]))</f>
        <v>45168</v>
      </c>
      <c r="L6106" s="65" t="str">
        <f>UPPER(TEXT(tbl_raw_data[[#This Row],[updated_date]],"MMMM"))</f>
        <v>AUGUST</v>
      </c>
      <c r="M6106" s="65" t="str">
        <f>"WEEK "&amp;IF(ROUNDUP(DAY(tbl_raw_data[[#This Row],[updated_date]])/7,0)=5,4,ROUNDUP(DAY(tbl_raw_data[[#This Row],[updated_date]])/7,0))</f>
        <v>WEEK 4</v>
      </c>
      <c r="N6106" s="71" t="str">
        <f>UPPER(VLOOKUP(tbl_raw_data[[#This Row],[Analyst]],settings!$A$1:$B$15,2,0))</f>
        <v>RAJ</v>
      </c>
      <c r="O6106" s="71" t="str">
        <f>TRIM(UPPER(tbl_raw_data[[#This Row],[Outcome]]))</f>
        <v>APPROVE</v>
      </c>
      <c r="P6106" s="71" t="str">
        <f>TRIM(UPPER(tbl_raw_data[[#This Row],[Queue Name]]))</f>
        <v>CONSUMER PRE BUREAU</v>
      </c>
      <c r="Q6106" s="71" t="str">
        <f>IF(tbl_raw_data[[#This Row],[time_taken_in_min]]&lt;=settings!$D$2,"SLA_MET","SLA_NOT_MET")</f>
        <v>SLA_MET</v>
      </c>
    </row>
    <row r="6107" spans="1:17" hidden="1" x14ac:dyDescent="0.3">
      <c r="A6107" s="45" t="s">
        <v>7070</v>
      </c>
      <c r="B6107" s="36">
        <v>45168.507997685185</v>
      </c>
      <c r="C6107" s="43">
        <v>45168.510613425926</v>
      </c>
      <c r="D6107" s="15" t="s">
        <v>10</v>
      </c>
      <c r="E6107" s="6" t="s">
        <v>8</v>
      </c>
      <c r="F6107" s="15" t="s">
        <v>17</v>
      </c>
      <c r="G6107" s="9"/>
      <c r="H6107" s="84" t="str">
        <f t="shared" si="95"/>
        <v>Reason Unknown</v>
      </c>
      <c r="I6107" s="63">
        <f>(tbl_raw_data[[#This Row],[Date Actioned]])-(tbl_raw_data[[#This Row],[Date Tagged]])</f>
        <v>2.6157407410209998E-3</v>
      </c>
      <c r="J6107" s="66">
        <f>HOUR(tbl_raw_data[[#This Row],[time_taken]])*60+MINUTE(tbl_raw_data[[#This Row],[time_taken]])+SECOND(tbl_raw_data[[#This Row],[time_taken]])/60</f>
        <v>3.7666666666666666</v>
      </c>
      <c r="K6107" s="68">
        <f>DATE(YEAR(tbl_raw_data[[#This Row],[Date Actioned]]),MONTH(tbl_raw_data[[#This Row],[Date Actioned]]),DAY(tbl_raw_data[[#This Row],[Date Actioned]]))</f>
        <v>45168</v>
      </c>
      <c r="L6107" s="65" t="str">
        <f>UPPER(TEXT(tbl_raw_data[[#This Row],[updated_date]],"MMMM"))</f>
        <v>AUGUST</v>
      </c>
      <c r="M6107" s="65" t="str">
        <f>"WEEK "&amp;IF(ROUNDUP(DAY(tbl_raw_data[[#This Row],[updated_date]])/7,0)=5,4,ROUNDUP(DAY(tbl_raw_data[[#This Row],[updated_date]])/7,0))</f>
        <v>WEEK 4</v>
      </c>
      <c r="N6107" s="71" t="str">
        <f>UPPER(VLOOKUP(tbl_raw_data[[#This Row],[Analyst]],settings!$A$1:$B$15,2,0))</f>
        <v>MERCEDES</v>
      </c>
      <c r="O6107" s="71" t="str">
        <f>TRIM(UPPER(tbl_raw_data[[#This Row],[Outcome]]))</f>
        <v>APPROVE</v>
      </c>
      <c r="P6107" s="71" t="str">
        <f>TRIM(UPPER(tbl_raw_data[[#This Row],[Queue Name]]))</f>
        <v>CONSUMER POST BUREAU</v>
      </c>
      <c r="Q6107" s="71" t="str">
        <f>IF(tbl_raw_data[[#This Row],[time_taken_in_min]]&lt;=settings!$D$2,"SLA_MET","SLA_NOT_MET")</f>
        <v>SLA_MET</v>
      </c>
    </row>
    <row r="6108" spans="1:17" hidden="1" x14ac:dyDescent="0.3">
      <c r="A6108" s="45" t="s">
        <v>7071</v>
      </c>
      <c r="B6108" s="36">
        <v>45168.521192129629</v>
      </c>
      <c r="C6108" s="43">
        <v>45168.523784722223</v>
      </c>
      <c r="D6108" s="15" t="s">
        <v>10</v>
      </c>
      <c r="E6108" s="6" t="s">
        <v>8</v>
      </c>
      <c r="F6108" s="15" t="s">
        <v>207</v>
      </c>
      <c r="G6108" s="9"/>
      <c r="H6108" s="84" t="str">
        <f t="shared" si="95"/>
        <v>Reason Unknown</v>
      </c>
      <c r="I6108" s="63">
        <f>(tbl_raw_data[[#This Row],[Date Actioned]])-(tbl_raw_data[[#This Row],[Date Tagged]])</f>
        <v>2.5925925947376527E-3</v>
      </c>
      <c r="J6108" s="66">
        <f>HOUR(tbl_raw_data[[#This Row],[time_taken]])*60+MINUTE(tbl_raw_data[[#This Row],[time_taken]])+SECOND(tbl_raw_data[[#This Row],[time_taken]])/60</f>
        <v>3.7333333333333334</v>
      </c>
      <c r="K6108" s="68">
        <f>DATE(YEAR(tbl_raw_data[[#This Row],[Date Actioned]]),MONTH(tbl_raw_data[[#This Row],[Date Actioned]]),DAY(tbl_raw_data[[#This Row],[Date Actioned]]))</f>
        <v>45168</v>
      </c>
      <c r="L6108" s="65" t="str">
        <f>UPPER(TEXT(tbl_raw_data[[#This Row],[updated_date]],"MMMM"))</f>
        <v>AUGUST</v>
      </c>
      <c r="M6108" s="65" t="str">
        <f>"WEEK "&amp;IF(ROUNDUP(DAY(tbl_raw_data[[#This Row],[updated_date]])/7,0)=5,4,ROUNDUP(DAY(tbl_raw_data[[#This Row],[updated_date]])/7,0))</f>
        <v>WEEK 4</v>
      </c>
      <c r="N6108" s="71" t="str">
        <f>UPPER(VLOOKUP(tbl_raw_data[[#This Row],[Analyst]],settings!$A$1:$B$15,2,0))</f>
        <v>RAJ</v>
      </c>
      <c r="O6108" s="71" t="str">
        <f>TRIM(UPPER(tbl_raw_data[[#This Row],[Outcome]]))</f>
        <v>APPROVE</v>
      </c>
      <c r="P6108" s="71" t="str">
        <f>TRIM(UPPER(tbl_raw_data[[#This Row],[Queue Name]]))</f>
        <v>CONSUMER POST BUREAU</v>
      </c>
      <c r="Q6108" s="71" t="str">
        <f>IF(tbl_raw_data[[#This Row],[time_taken_in_min]]&lt;=settings!$D$2,"SLA_MET","SLA_NOT_MET")</f>
        <v>SLA_MET</v>
      </c>
    </row>
    <row r="6109" spans="1:17" hidden="1" x14ac:dyDescent="0.3">
      <c r="A6109" s="45" t="s">
        <v>7072</v>
      </c>
      <c r="B6109" s="36">
        <v>45168.442280092589</v>
      </c>
      <c r="C6109" s="43">
        <v>45168.444826388892</v>
      </c>
      <c r="D6109" s="15" t="s">
        <v>10</v>
      </c>
      <c r="E6109" s="6" t="s">
        <v>11</v>
      </c>
      <c r="F6109" s="15" t="s">
        <v>207</v>
      </c>
      <c r="G6109" s="9"/>
      <c r="H6109" s="84" t="str">
        <f t="shared" si="95"/>
        <v>Reason Unknown</v>
      </c>
      <c r="I6109" s="63">
        <f>(tbl_raw_data[[#This Row],[Date Actioned]])-(tbl_raw_data[[#This Row],[Date Tagged]])</f>
        <v>2.5462963021709584E-3</v>
      </c>
      <c r="J6109" s="66">
        <f>HOUR(tbl_raw_data[[#This Row],[time_taken]])*60+MINUTE(tbl_raw_data[[#This Row],[time_taken]])+SECOND(tbl_raw_data[[#This Row],[time_taken]])/60</f>
        <v>3.6666666666666665</v>
      </c>
      <c r="K6109" s="68">
        <f>DATE(YEAR(tbl_raw_data[[#This Row],[Date Actioned]]),MONTH(tbl_raw_data[[#This Row],[Date Actioned]]),DAY(tbl_raw_data[[#This Row],[Date Actioned]]))</f>
        <v>45168</v>
      </c>
      <c r="L6109" s="65" t="str">
        <f>UPPER(TEXT(tbl_raw_data[[#This Row],[updated_date]],"MMMM"))</f>
        <v>AUGUST</v>
      </c>
      <c r="M6109" s="65" t="str">
        <f>"WEEK "&amp;IF(ROUNDUP(DAY(tbl_raw_data[[#This Row],[updated_date]])/7,0)=5,4,ROUNDUP(DAY(tbl_raw_data[[#This Row],[updated_date]])/7,0))</f>
        <v>WEEK 4</v>
      </c>
      <c r="N6109" s="71" t="str">
        <f>UPPER(VLOOKUP(tbl_raw_data[[#This Row],[Analyst]],settings!$A$1:$B$15,2,0))</f>
        <v>RAJ</v>
      </c>
      <c r="O6109" s="71" t="str">
        <f>TRIM(UPPER(tbl_raw_data[[#This Row],[Outcome]]))</f>
        <v>APPROVE</v>
      </c>
      <c r="P6109" s="71" t="str">
        <f>TRIM(UPPER(tbl_raw_data[[#This Row],[Queue Name]]))</f>
        <v>CONSUMER EXISTING</v>
      </c>
      <c r="Q6109" s="71" t="str">
        <f>IF(tbl_raw_data[[#This Row],[time_taken_in_min]]&lt;=settings!$D$2,"SLA_MET","SLA_NOT_MET")</f>
        <v>SLA_MET</v>
      </c>
    </row>
    <row r="6110" spans="1:17" hidden="1" x14ac:dyDescent="0.3">
      <c r="A6110" s="45" t="s">
        <v>7073</v>
      </c>
      <c r="B6110" s="36">
        <v>45168.688506944447</v>
      </c>
      <c r="C6110" s="43">
        <v>45168.691006944442</v>
      </c>
      <c r="D6110" s="15" t="s">
        <v>10</v>
      </c>
      <c r="E6110" s="6" t="s">
        <v>11</v>
      </c>
      <c r="F6110" s="15" t="s">
        <v>17</v>
      </c>
      <c r="G6110" s="9"/>
      <c r="H6110" s="84" t="str">
        <f t="shared" si="95"/>
        <v>Reason Unknown</v>
      </c>
      <c r="I6110" s="63">
        <f>(tbl_raw_data[[#This Row],[Date Actioned]])-(tbl_raw_data[[#This Row],[Date Tagged]])</f>
        <v>2.4999999950523488E-3</v>
      </c>
      <c r="J6110" s="66">
        <f>HOUR(tbl_raw_data[[#This Row],[time_taken]])*60+MINUTE(tbl_raw_data[[#This Row],[time_taken]])+SECOND(tbl_raw_data[[#This Row],[time_taken]])/60</f>
        <v>3.6</v>
      </c>
      <c r="K6110" s="68">
        <f>DATE(YEAR(tbl_raw_data[[#This Row],[Date Actioned]]),MONTH(tbl_raw_data[[#This Row],[Date Actioned]]),DAY(tbl_raw_data[[#This Row],[Date Actioned]]))</f>
        <v>45168</v>
      </c>
      <c r="L6110" s="65" t="str">
        <f>UPPER(TEXT(tbl_raw_data[[#This Row],[updated_date]],"MMMM"))</f>
        <v>AUGUST</v>
      </c>
      <c r="M6110" s="65" t="str">
        <f>"WEEK "&amp;IF(ROUNDUP(DAY(tbl_raw_data[[#This Row],[updated_date]])/7,0)=5,4,ROUNDUP(DAY(tbl_raw_data[[#This Row],[updated_date]])/7,0))</f>
        <v>WEEK 4</v>
      </c>
      <c r="N6110" s="71" t="str">
        <f>UPPER(VLOOKUP(tbl_raw_data[[#This Row],[Analyst]],settings!$A$1:$B$15,2,0))</f>
        <v>MERCEDES</v>
      </c>
      <c r="O6110" s="71" t="str">
        <f>TRIM(UPPER(tbl_raw_data[[#This Row],[Outcome]]))</f>
        <v>APPROVE</v>
      </c>
      <c r="P6110" s="71" t="str">
        <f>TRIM(UPPER(tbl_raw_data[[#This Row],[Queue Name]]))</f>
        <v>CONSUMER EXISTING</v>
      </c>
      <c r="Q6110" s="71" t="str">
        <f>IF(tbl_raw_data[[#This Row],[time_taken_in_min]]&lt;=settings!$D$2,"SLA_MET","SLA_NOT_MET")</f>
        <v>SLA_MET</v>
      </c>
    </row>
    <row r="6111" spans="1:17" hidden="1" x14ac:dyDescent="0.3">
      <c r="A6111" s="45" t="s">
        <v>7074</v>
      </c>
      <c r="B6111" s="36">
        <v>45168.691180555557</v>
      </c>
      <c r="C6111" s="43">
        <v>45168.693645833337</v>
      </c>
      <c r="D6111" s="15" t="s">
        <v>10</v>
      </c>
      <c r="E6111" s="6" t="s">
        <v>18</v>
      </c>
      <c r="F6111" s="15" t="s">
        <v>207</v>
      </c>
      <c r="G6111" s="9"/>
      <c r="H6111" s="84" t="str">
        <f t="shared" si="95"/>
        <v>Reason Unknown</v>
      </c>
      <c r="I6111" s="63">
        <f>(tbl_raw_data[[#This Row],[Date Actioned]])-(tbl_raw_data[[#This Row],[Date Tagged]])</f>
        <v>2.4652777792653069E-3</v>
      </c>
      <c r="J6111" s="66">
        <f>HOUR(tbl_raw_data[[#This Row],[time_taken]])*60+MINUTE(tbl_raw_data[[#This Row],[time_taken]])+SECOND(tbl_raw_data[[#This Row],[time_taken]])/60</f>
        <v>3.55</v>
      </c>
      <c r="K6111" s="68">
        <f>DATE(YEAR(tbl_raw_data[[#This Row],[Date Actioned]]),MONTH(tbl_raw_data[[#This Row],[Date Actioned]]),DAY(tbl_raw_data[[#This Row],[Date Actioned]]))</f>
        <v>45168</v>
      </c>
      <c r="L6111" s="65" t="str">
        <f>UPPER(TEXT(tbl_raw_data[[#This Row],[updated_date]],"MMMM"))</f>
        <v>AUGUST</v>
      </c>
      <c r="M6111" s="65" t="str">
        <f>"WEEK "&amp;IF(ROUNDUP(DAY(tbl_raw_data[[#This Row],[updated_date]])/7,0)=5,4,ROUNDUP(DAY(tbl_raw_data[[#This Row],[updated_date]])/7,0))</f>
        <v>WEEK 4</v>
      </c>
      <c r="N6111" s="71" t="str">
        <f>UPPER(VLOOKUP(tbl_raw_data[[#This Row],[Analyst]],settings!$A$1:$B$15,2,0))</f>
        <v>RAJ</v>
      </c>
      <c r="O6111" s="71" t="str">
        <f>TRIM(UPPER(tbl_raw_data[[#This Row],[Outcome]]))</f>
        <v>APPROVE</v>
      </c>
      <c r="P6111" s="71" t="str">
        <f>TRIM(UPPER(tbl_raw_data[[#This Row],[Queue Name]]))</f>
        <v>CONSUMER PRE BUREAU</v>
      </c>
      <c r="Q6111" s="71" t="str">
        <f>IF(tbl_raw_data[[#This Row],[time_taken_in_min]]&lt;=settings!$D$2,"SLA_MET","SLA_NOT_MET")</f>
        <v>SLA_MET</v>
      </c>
    </row>
    <row r="6112" spans="1:17" hidden="1" x14ac:dyDescent="0.3">
      <c r="A6112" s="45" t="s">
        <v>7075</v>
      </c>
      <c r="B6112" s="36">
        <v>45168.566018518519</v>
      </c>
      <c r="C6112" s="43">
        <v>45168.568472222221</v>
      </c>
      <c r="D6112" s="15" t="s">
        <v>10</v>
      </c>
      <c r="E6112" s="6" t="s">
        <v>11</v>
      </c>
      <c r="F6112" s="15" t="s">
        <v>207</v>
      </c>
      <c r="G6112" s="9" t="s">
        <v>15</v>
      </c>
      <c r="H6112" s="84" t="str">
        <f t="shared" si="95"/>
        <v>Reason Unknown</v>
      </c>
      <c r="I6112" s="63">
        <f>(tbl_raw_data[[#This Row],[Date Actioned]])-(tbl_raw_data[[#This Row],[Date Tagged]])</f>
        <v>2.4537037024856545E-3</v>
      </c>
      <c r="J6112" s="66">
        <f>HOUR(tbl_raw_data[[#This Row],[time_taken]])*60+MINUTE(tbl_raw_data[[#This Row],[time_taken]])+SECOND(tbl_raw_data[[#This Row],[time_taken]])/60</f>
        <v>3.5333333333333332</v>
      </c>
      <c r="K6112" s="68">
        <f>DATE(YEAR(tbl_raw_data[[#This Row],[Date Actioned]]),MONTH(tbl_raw_data[[#This Row],[Date Actioned]]),DAY(tbl_raw_data[[#This Row],[Date Actioned]]))</f>
        <v>45168</v>
      </c>
      <c r="L6112" s="65" t="str">
        <f>UPPER(TEXT(tbl_raw_data[[#This Row],[updated_date]],"MMMM"))</f>
        <v>AUGUST</v>
      </c>
      <c r="M6112" s="65" t="str">
        <f>"WEEK "&amp;IF(ROUNDUP(DAY(tbl_raw_data[[#This Row],[updated_date]])/7,0)=5,4,ROUNDUP(DAY(tbl_raw_data[[#This Row],[updated_date]])/7,0))</f>
        <v>WEEK 4</v>
      </c>
      <c r="N6112" s="71" t="str">
        <f>UPPER(VLOOKUP(tbl_raw_data[[#This Row],[Analyst]],settings!$A$1:$B$15,2,0))</f>
        <v>RAJ</v>
      </c>
      <c r="O6112" s="71" t="str">
        <f>TRIM(UPPER(tbl_raw_data[[#This Row],[Outcome]]))</f>
        <v>APPROVE</v>
      </c>
      <c r="P6112" s="71" t="str">
        <f>TRIM(UPPER(tbl_raw_data[[#This Row],[Queue Name]]))</f>
        <v>CONSUMER EXISTING</v>
      </c>
      <c r="Q6112" s="71" t="str">
        <f>IF(tbl_raw_data[[#This Row],[time_taken_in_min]]&lt;=settings!$D$2,"SLA_MET","SLA_NOT_MET")</f>
        <v>SLA_MET</v>
      </c>
    </row>
    <row r="6113" spans="1:17" hidden="1" x14ac:dyDescent="0.3">
      <c r="A6113" s="45" t="s">
        <v>7076</v>
      </c>
      <c r="B6113" s="36">
        <v>45168.7184375</v>
      </c>
      <c r="C6113" s="43">
        <v>45168.720891203702</v>
      </c>
      <c r="D6113" s="15" t="s">
        <v>10</v>
      </c>
      <c r="E6113" s="6" t="s">
        <v>11</v>
      </c>
      <c r="F6113" s="15" t="s">
        <v>206</v>
      </c>
      <c r="G6113" s="9" t="s">
        <v>15</v>
      </c>
      <c r="H6113" s="84" t="str">
        <f t="shared" si="95"/>
        <v>Reason Unknown</v>
      </c>
      <c r="I6113" s="63">
        <f>(tbl_raw_data[[#This Row],[Date Actioned]])-(tbl_raw_data[[#This Row],[Date Tagged]])</f>
        <v>2.4537037024856545E-3</v>
      </c>
      <c r="J6113" s="66">
        <f>HOUR(tbl_raw_data[[#This Row],[time_taken]])*60+MINUTE(tbl_raw_data[[#This Row],[time_taken]])+SECOND(tbl_raw_data[[#This Row],[time_taken]])/60</f>
        <v>3.5333333333333332</v>
      </c>
      <c r="K6113" s="68">
        <f>DATE(YEAR(tbl_raw_data[[#This Row],[Date Actioned]]),MONTH(tbl_raw_data[[#This Row],[Date Actioned]]),DAY(tbl_raw_data[[#This Row],[Date Actioned]]))</f>
        <v>45168</v>
      </c>
      <c r="L6113" s="65" t="str">
        <f>UPPER(TEXT(tbl_raw_data[[#This Row],[updated_date]],"MMMM"))</f>
        <v>AUGUST</v>
      </c>
      <c r="M6113" s="65" t="str">
        <f>"WEEK "&amp;IF(ROUNDUP(DAY(tbl_raw_data[[#This Row],[updated_date]])/7,0)=5,4,ROUNDUP(DAY(tbl_raw_data[[#This Row],[updated_date]])/7,0))</f>
        <v>WEEK 4</v>
      </c>
      <c r="N6113" s="71" t="str">
        <f>UPPER(VLOOKUP(tbl_raw_data[[#This Row],[Analyst]],settings!$A$1:$B$15,2,0))</f>
        <v>HARDIK</v>
      </c>
      <c r="O6113" s="71" t="str">
        <f>TRIM(UPPER(tbl_raw_data[[#This Row],[Outcome]]))</f>
        <v>APPROVE</v>
      </c>
      <c r="P6113" s="71" t="str">
        <f>TRIM(UPPER(tbl_raw_data[[#This Row],[Queue Name]]))</f>
        <v>CONSUMER EXISTING</v>
      </c>
      <c r="Q6113" s="71" t="str">
        <f>IF(tbl_raw_data[[#This Row],[time_taken_in_min]]&lt;=settings!$D$2,"SLA_MET","SLA_NOT_MET")</f>
        <v>SLA_MET</v>
      </c>
    </row>
    <row r="6114" spans="1:17" hidden="1" x14ac:dyDescent="0.3">
      <c r="A6114" s="45" t="s">
        <v>7077</v>
      </c>
      <c r="B6114" s="36">
        <v>45168.680324074077</v>
      </c>
      <c r="C6114" s="43">
        <v>45168.682696759257</v>
      </c>
      <c r="D6114" s="15" t="s">
        <v>10</v>
      </c>
      <c r="E6114" s="6" t="s">
        <v>11</v>
      </c>
      <c r="F6114" s="15" t="s">
        <v>207</v>
      </c>
      <c r="G6114" s="9" t="s">
        <v>26</v>
      </c>
      <c r="H6114" s="84" t="str">
        <f t="shared" si="95"/>
        <v>Reason Unknown</v>
      </c>
      <c r="I6114" s="63">
        <f>(tbl_raw_data[[#This Row],[Date Actioned]])-(tbl_raw_data[[#This Row],[Date Tagged]])</f>
        <v>2.372685179580003E-3</v>
      </c>
      <c r="J6114" s="66">
        <f>HOUR(tbl_raw_data[[#This Row],[time_taken]])*60+MINUTE(tbl_raw_data[[#This Row],[time_taken]])+SECOND(tbl_raw_data[[#This Row],[time_taken]])/60</f>
        <v>3.4166666666666665</v>
      </c>
      <c r="K6114" s="68">
        <f>DATE(YEAR(tbl_raw_data[[#This Row],[Date Actioned]]),MONTH(tbl_raw_data[[#This Row],[Date Actioned]]),DAY(tbl_raw_data[[#This Row],[Date Actioned]]))</f>
        <v>45168</v>
      </c>
      <c r="L6114" s="65" t="str">
        <f>UPPER(TEXT(tbl_raw_data[[#This Row],[updated_date]],"MMMM"))</f>
        <v>AUGUST</v>
      </c>
      <c r="M6114" s="65" t="str">
        <f>"WEEK "&amp;IF(ROUNDUP(DAY(tbl_raw_data[[#This Row],[updated_date]])/7,0)=5,4,ROUNDUP(DAY(tbl_raw_data[[#This Row],[updated_date]])/7,0))</f>
        <v>WEEK 4</v>
      </c>
      <c r="N6114" s="71" t="str">
        <f>UPPER(VLOOKUP(tbl_raw_data[[#This Row],[Analyst]],settings!$A$1:$B$15,2,0))</f>
        <v>RAJ</v>
      </c>
      <c r="O6114" s="71" t="str">
        <f>TRIM(UPPER(tbl_raw_data[[#This Row],[Outcome]]))</f>
        <v>APPROVE</v>
      </c>
      <c r="P6114" s="71" t="str">
        <f>TRIM(UPPER(tbl_raw_data[[#This Row],[Queue Name]]))</f>
        <v>CONSUMER EXISTING</v>
      </c>
      <c r="Q6114" s="71" t="str">
        <f>IF(tbl_raw_data[[#This Row],[time_taken_in_min]]&lt;=settings!$D$2,"SLA_MET","SLA_NOT_MET")</f>
        <v>SLA_MET</v>
      </c>
    </row>
    <row r="6115" spans="1:17" hidden="1" x14ac:dyDescent="0.3">
      <c r="A6115" s="45" t="s">
        <v>7078</v>
      </c>
      <c r="B6115" s="36">
        <v>45168.494050925925</v>
      </c>
      <c r="C6115" s="43">
        <v>45168.496261574073</v>
      </c>
      <c r="D6115" s="15" t="s">
        <v>10</v>
      </c>
      <c r="E6115" s="6" t="s">
        <v>11</v>
      </c>
      <c r="F6115" s="15" t="s">
        <v>207</v>
      </c>
      <c r="G6115" s="9" t="s">
        <v>250</v>
      </c>
      <c r="H6115" s="84" t="str">
        <f t="shared" si="95"/>
        <v>Reason Unknown</v>
      </c>
      <c r="I6115" s="63">
        <f>(tbl_raw_data[[#This Row],[Date Actioned]])-(tbl_raw_data[[#This Row],[Date Tagged]])</f>
        <v>2.2106481483206153E-3</v>
      </c>
      <c r="J6115" s="66">
        <f>HOUR(tbl_raw_data[[#This Row],[time_taken]])*60+MINUTE(tbl_raw_data[[#This Row],[time_taken]])+SECOND(tbl_raw_data[[#This Row],[time_taken]])/60</f>
        <v>3.1833333333333331</v>
      </c>
      <c r="K6115" s="68">
        <f>DATE(YEAR(tbl_raw_data[[#This Row],[Date Actioned]]),MONTH(tbl_raw_data[[#This Row],[Date Actioned]]),DAY(tbl_raw_data[[#This Row],[Date Actioned]]))</f>
        <v>45168</v>
      </c>
      <c r="L6115" s="65" t="str">
        <f>UPPER(TEXT(tbl_raw_data[[#This Row],[updated_date]],"MMMM"))</f>
        <v>AUGUST</v>
      </c>
      <c r="M6115" s="65" t="str">
        <f>"WEEK "&amp;IF(ROUNDUP(DAY(tbl_raw_data[[#This Row],[updated_date]])/7,0)=5,4,ROUNDUP(DAY(tbl_raw_data[[#This Row],[updated_date]])/7,0))</f>
        <v>WEEK 4</v>
      </c>
      <c r="N6115" s="71" t="str">
        <f>UPPER(VLOOKUP(tbl_raw_data[[#This Row],[Analyst]],settings!$A$1:$B$15,2,0))</f>
        <v>RAJ</v>
      </c>
      <c r="O6115" s="71" t="str">
        <f>TRIM(UPPER(tbl_raw_data[[#This Row],[Outcome]]))</f>
        <v>APPROVE</v>
      </c>
      <c r="P6115" s="71" t="str">
        <f>TRIM(UPPER(tbl_raw_data[[#This Row],[Queue Name]]))</f>
        <v>CONSUMER EXISTING</v>
      </c>
      <c r="Q6115" s="71" t="str">
        <f>IF(tbl_raw_data[[#This Row],[time_taken_in_min]]&lt;=settings!$D$2,"SLA_MET","SLA_NOT_MET")</f>
        <v>SLA_MET</v>
      </c>
    </row>
    <row r="6116" spans="1:17" x14ac:dyDescent="0.3">
      <c r="A6116" s="45" t="s">
        <v>7079</v>
      </c>
      <c r="B6116" s="36">
        <v>45168.742106481484</v>
      </c>
      <c r="C6116" s="43">
        <v>45168.744259259256</v>
      </c>
      <c r="D6116" s="15" t="s">
        <v>47</v>
      </c>
      <c r="E6116" s="6" t="s">
        <v>18</v>
      </c>
      <c r="F6116" s="15" t="s">
        <v>207</v>
      </c>
      <c r="G6116" s="9" t="s">
        <v>234</v>
      </c>
      <c r="H6116" s="84" t="str">
        <f t="shared" si="95"/>
        <v>Incorrect Details</v>
      </c>
      <c r="I6116" s="63">
        <f>(tbl_raw_data[[#This Row],[Date Actioned]])-(tbl_raw_data[[#This Row],[Date Tagged]])</f>
        <v>2.152777771698311E-3</v>
      </c>
      <c r="J6116" s="66">
        <f>HOUR(tbl_raw_data[[#This Row],[time_taken]])*60+MINUTE(tbl_raw_data[[#This Row],[time_taken]])+SECOND(tbl_raw_data[[#This Row],[time_taken]])/60</f>
        <v>3.1</v>
      </c>
      <c r="K6116" s="68">
        <f>DATE(YEAR(tbl_raw_data[[#This Row],[Date Actioned]]),MONTH(tbl_raw_data[[#This Row],[Date Actioned]]),DAY(tbl_raw_data[[#This Row],[Date Actioned]]))</f>
        <v>45168</v>
      </c>
      <c r="L6116" s="65" t="str">
        <f>UPPER(TEXT(tbl_raw_data[[#This Row],[updated_date]],"MMMM"))</f>
        <v>AUGUST</v>
      </c>
      <c r="M6116" s="65" t="str">
        <f>"WEEK "&amp;IF(ROUNDUP(DAY(tbl_raw_data[[#This Row],[updated_date]])/7,0)=5,4,ROUNDUP(DAY(tbl_raw_data[[#This Row],[updated_date]])/7,0))</f>
        <v>WEEK 4</v>
      </c>
      <c r="N6116" s="71" t="str">
        <f>UPPER(VLOOKUP(tbl_raw_data[[#This Row],[Analyst]],settings!$A$1:$B$15,2,0))</f>
        <v>RAJ</v>
      </c>
      <c r="O6116" s="71" t="str">
        <f>TRIM(UPPER(tbl_raw_data[[#This Row],[Outcome]]))</f>
        <v>WITHDRAW</v>
      </c>
      <c r="P6116" s="71" t="str">
        <f>TRIM(UPPER(tbl_raw_data[[#This Row],[Queue Name]]))</f>
        <v>CONSUMER PRE BUREAU</v>
      </c>
      <c r="Q6116" s="71" t="str">
        <f>IF(tbl_raw_data[[#This Row],[time_taken_in_min]]&lt;=settings!$D$2,"SLA_MET","SLA_NOT_MET")</f>
        <v>SLA_MET</v>
      </c>
    </row>
    <row r="6117" spans="1:17" hidden="1" x14ac:dyDescent="0.3">
      <c r="A6117" s="45" t="s">
        <v>7080</v>
      </c>
      <c r="B6117" s="36">
        <v>45168.714224537034</v>
      </c>
      <c r="C6117" s="43">
        <v>45168.716296296298</v>
      </c>
      <c r="D6117" s="15" t="s">
        <v>10</v>
      </c>
      <c r="E6117" s="6" t="s">
        <v>11</v>
      </c>
      <c r="F6117" s="15" t="s">
        <v>206</v>
      </c>
      <c r="G6117" s="9" t="s">
        <v>15</v>
      </c>
      <c r="H6117" s="84" t="str">
        <f t="shared" si="95"/>
        <v>Reason Unknown</v>
      </c>
      <c r="I6117" s="63">
        <f>(tbl_raw_data[[#This Row],[Date Actioned]])-(tbl_raw_data[[#This Row],[Date Tagged]])</f>
        <v>2.0717592633445747E-3</v>
      </c>
      <c r="J6117" s="66">
        <f>HOUR(tbl_raw_data[[#This Row],[time_taken]])*60+MINUTE(tbl_raw_data[[#This Row],[time_taken]])+SECOND(tbl_raw_data[[#This Row],[time_taken]])/60</f>
        <v>2.9833333333333334</v>
      </c>
      <c r="K6117" s="68">
        <f>DATE(YEAR(tbl_raw_data[[#This Row],[Date Actioned]]),MONTH(tbl_raw_data[[#This Row],[Date Actioned]]),DAY(tbl_raw_data[[#This Row],[Date Actioned]]))</f>
        <v>45168</v>
      </c>
      <c r="L6117" s="65" t="str">
        <f>UPPER(TEXT(tbl_raw_data[[#This Row],[updated_date]],"MMMM"))</f>
        <v>AUGUST</v>
      </c>
      <c r="M6117" s="65" t="str">
        <f>"WEEK "&amp;IF(ROUNDUP(DAY(tbl_raw_data[[#This Row],[updated_date]])/7,0)=5,4,ROUNDUP(DAY(tbl_raw_data[[#This Row],[updated_date]])/7,0))</f>
        <v>WEEK 4</v>
      </c>
      <c r="N6117" s="71" t="str">
        <f>UPPER(VLOOKUP(tbl_raw_data[[#This Row],[Analyst]],settings!$A$1:$B$15,2,0))</f>
        <v>HARDIK</v>
      </c>
      <c r="O6117" s="71" t="str">
        <f>TRIM(UPPER(tbl_raw_data[[#This Row],[Outcome]]))</f>
        <v>APPROVE</v>
      </c>
      <c r="P6117" s="71" t="str">
        <f>TRIM(UPPER(tbl_raw_data[[#This Row],[Queue Name]]))</f>
        <v>CONSUMER EXISTING</v>
      </c>
      <c r="Q6117" s="71" t="str">
        <f>IF(tbl_raw_data[[#This Row],[time_taken_in_min]]&lt;=settings!$D$2,"SLA_MET","SLA_NOT_MET")</f>
        <v>SLA_MET</v>
      </c>
    </row>
    <row r="6118" spans="1:17" x14ac:dyDescent="0.3">
      <c r="A6118" s="45" t="s">
        <v>7081</v>
      </c>
      <c r="B6118" s="36">
        <v>45168.760370370372</v>
      </c>
      <c r="C6118" s="43">
        <v>45168.762291666666</v>
      </c>
      <c r="D6118" s="15" t="s">
        <v>47</v>
      </c>
      <c r="E6118" s="6" t="s">
        <v>18</v>
      </c>
      <c r="F6118" s="15" t="s">
        <v>207</v>
      </c>
      <c r="G6118" s="9" t="s">
        <v>283</v>
      </c>
      <c r="H6118" s="84" t="str">
        <f t="shared" si="95"/>
        <v>Incorrect Queue</v>
      </c>
      <c r="I6118" s="63">
        <f>(tbl_raw_data[[#This Row],[Date Actioned]])-(tbl_raw_data[[#This Row],[Date Tagged]])</f>
        <v>1.9212962943129241E-3</v>
      </c>
      <c r="J6118" s="66">
        <f>HOUR(tbl_raw_data[[#This Row],[time_taken]])*60+MINUTE(tbl_raw_data[[#This Row],[time_taken]])+SECOND(tbl_raw_data[[#This Row],[time_taken]])/60</f>
        <v>2.7666666666666666</v>
      </c>
      <c r="K6118" s="68">
        <f>DATE(YEAR(tbl_raw_data[[#This Row],[Date Actioned]]),MONTH(tbl_raw_data[[#This Row],[Date Actioned]]),DAY(tbl_raw_data[[#This Row],[Date Actioned]]))</f>
        <v>45168</v>
      </c>
      <c r="L6118" s="65" t="str">
        <f>UPPER(TEXT(tbl_raw_data[[#This Row],[updated_date]],"MMMM"))</f>
        <v>AUGUST</v>
      </c>
      <c r="M6118" s="65" t="str">
        <f>"WEEK "&amp;IF(ROUNDUP(DAY(tbl_raw_data[[#This Row],[updated_date]])/7,0)=5,4,ROUNDUP(DAY(tbl_raw_data[[#This Row],[updated_date]])/7,0))</f>
        <v>WEEK 4</v>
      </c>
      <c r="N6118" s="71" t="str">
        <f>UPPER(VLOOKUP(tbl_raw_data[[#This Row],[Analyst]],settings!$A$1:$B$15,2,0))</f>
        <v>RAJ</v>
      </c>
      <c r="O6118" s="71" t="str">
        <f>TRIM(UPPER(tbl_raw_data[[#This Row],[Outcome]]))</f>
        <v>WITHDRAW</v>
      </c>
      <c r="P6118" s="71" t="str">
        <f>TRIM(UPPER(tbl_raw_data[[#This Row],[Queue Name]]))</f>
        <v>CONSUMER PRE BUREAU</v>
      </c>
      <c r="Q6118" s="71" t="str">
        <f>IF(tbl_raw_data[[#This Row],[time_taken_in_min]]&lt;=settings!$D$2,"SLA_MET","SLA_NOT_MET")</f>
        <v>SLA_MET</v>
      </c>
    </row>
    <row r="6119" spans="1:17" hidden="1" x14ac:dyDescent="0.3">
      <c r="A6119" s="45" t="s">
        <v>7082</v>
      </c>
      <c r="B6119" s="36">
        <v>45168.587847222225</v>
      </c>
      <c r="C6119" s="43">
        <v>45168.58971064815</v>
      </c>
      <c r="D6119" s="15" t="s">
        <v>10</v>
      </c>
      <c r="E6119" s="6" t="s">
        <v>18</v>
      </c>
      <c r="F6119" s="15" t="s">
        <v>206</v>
      </c>
      <c r="G6119" s="9"/>
      <c r="H6119" s="84" t="str">
        <f t="shared" si="95"/>
        <v>Reason Unknown</v>
      </c>
      <c r="I6119" s="63">
        <f>(tbl_raw_data[[#This Row],[Date Actioned]])-(tbl_raw_data[[#This Row],[Date Tagged]])</f>
        <v>1.8634259249665774E-3</v>
      </c>
      <c r="J6119" s="66">
        <f>HOUR(tbl_raw_data[[#This Row],[time_taken]])*60+MINUTE(tbl_raw_data[[#This Row],[time_taken]])+SECOND(tbl_raw_data[[#This Row],[time_taken]])/60</f>
        <v>2.6833333333333336</v>
      </c>
      <c r="K6119" s="68">
        <f>DATE(YEAR(tbl_raw_data[[#This Row],[Date Actioned]]),MONTH(tbl_raw_data[[#This Row],[Date Actioned]]),DAY(tbl_raw_data[[#This Row],[Date Actioned]]))</f>
        <v>45168</v>
      </c>
      <c r="L6119" s="65" t="str">
        <f>UPPER(TEXT(tbl_raw_data[[#This Row],[updated_date]],"MMMM"))</f>
        <v>AUGUST</v>
      </c>
      <c r="M6119" s="65" t="str">
        <f>"WEEK "&amp;IF(ROUNDUP(DAY(tbl_raw_data[[#This Row],[updated_date]])/7,0)=5,4,ROUNDUP(DAY(tbl_raw_data[[#This Row],[updated_date]])/7,0))</f>
        <v>WEEK 4</v>
      </c>
      <c r="N6119" s="71" t="str">
        <f>UPPER(VLOOKUP(tbl_raw_data[[#This Row],[Analyst]],settings!$A$1:$B$15,2,0))</f>
        <v>HARDIK</v>
      </c>
      <c r="O6119" s="71" t="str">
        <f>TRIM(UPPER(tbl_raw_data[[#This Row],[Outcome]]))</f>
        <v>APPROVE</v>
      </c>
      <c r="P6119" s="71" t="str">
        <f>TRIM(UPPER(tbl_raw_data[[#This Row],[Queue Name]]))</f>
        <v>CONSUMER PRE BUREAU</v>
      </c>
      <c r="Q6119" s="71" t="str">
        <f>IF(tbl_raw_data[[#This Row],[time_taken_in_min]]&lt;=settings!$D$2,"SLA_MET","SLA_NOT_MET")</f>
        <v>SLA_MET</v>
      </c>
    </row>
    <row r="6120" spans="1:17" hidden="1" x14ac:dyDescent="0.3">
      <c r="A6120" s="45" t="s">
        <v>7083</v>
      </c>
      <c r="B6120" s="36">
        <v>45168.683182870373</v>
      </c>
      <c r="C6120" s="43">
        <v>45168.685046296298</v>
      </c>
      <c r="D6120" s="15" t="s">
        <v>10</v>
      </c>
      <c r="E6120" s="6" t="s">
        <v>11</v>
      </c>
      <c r="F6120" s="15" t="s">
        <v>17</v>
      </c>
      <c r="G6120" s="9"/>
      <c r="H6120" s="84" t="str">
        <f t="shared" si="95"/>
        <v>Reason Unknown</v>
      </c>
      <c r="I6120" s="63">
        <f>(tbl_raw_data[[#This Row],[Date Actioned]])-(tbl_raw_data[[#This Row],[Date Tagged]])</f>
        <v>1.8634259249665774E-3</v>
      </c>
      <c r="J6120" s="66">
        <f>HOUR(tbl_raw_data[[#This Row],[time_taken]])*60+MINUTE(tbl_raw_data[[#This Row],[time_taken]])+SECOND(tbl_raw_data[[#This Row],[time_taken]])/60</f>
        <v>2.6833333333333336</v>
      </c>
      <c r="K6120" s="68">
        <f>DATE(YEAR(tbl_raw_data[[#This Row],[Date Actioned]]),MONTH(tbl_raw_data[[#This Row],[Date Actioned]]),DAY(tbl_raw_data[[#This Row],[Date Actioned]]))</f>
        <v>45168</v>
      </c>
      <c r="L6120" s="65" t="str">
        <f>UPPER(TEXT(tbl_raw_data[[#This Row],[updated_date]],"MMMM"))</f>
        <v>AUGUST</v>
      </c>
      <c r="M6120" s="65" t="str">
        <f>"WEEK "&amp;IF(ROUNDUP(DAY(tbl_raw_data[[#This Row],[updated_date]])/7,0)=5,4,ROUNDUP(DAY(tbl_raw_data[[#This Row],[updated_date]])/7,0))</f>
        <v>WEEK 4</v>
      </c>
      <c r="N6120" s="71" t="str">
        <f>UPPER(VLOOKUP(tbl_raw_data[[#This Row],[Analyst]],settings!$A$1:$B$15,2,0))</f>
        <v>MERCEDES</v>
      </c>
      <c r="O6120" s="71" t="str">
        <f>TRIM(UPPER(tbl_raw_data[[#This Row],[Outcome]]))</f>
        <v>APPROVE</v>
      </c>
      <c r="P6120" s="71" t="str">
        <f>TRIM(UPPER(tbl_raw_data[[#This Row],[Queue Name]]))</f>
        <v>CONSUMER EXISTING</v>
      </c>
      <c r="Q6120" s="71" t="str">
        <f>IF(tbl_raw_data[[#This Row],[time_taken_in_min]]&lt;=settings!$D$2,"SLA_MET","SLA_NOT_MET")</f>
        <v>SLA_MET</v>
      </c>
    </row>
    <row r="6121" spans="1:17" x14ac:dyDescent="0.3">
      <c r="A6121" s="45" t="s">
        <v>7084</v>
      </c>
      <c r="B6121" s="36">
        <v>45168.816805555558</v>
      </c>
      <c r="C6121" s="43">
        <v>45168.818657407406</v>
      </c>
      <c r="D6121" s="15" t="s">
        <v>47</v>
      </c>
      <c r="E6121" s="6" t="s">
        <v>18</v>
      </c>
      <c r="F6121" s="15" t="s">
        <v>24</v>
      </c>
      <c r="G6121" s="9" t="s">
        <v>289</v>
      </c>
      <c r="H6121" s="84" t="str">
        <f t="shared" si="95"/>
        <v>Incomplete Details</v>
      </c>
      <c r="I6121" s="63">
        <f>(tbl_raw_data[[#This Row],[Date Actioned]])-(tbl_raw_data[[#This Row],[Date Tagged]])</f>
        <v>1.8518518481869251E-3</v>
      </c>
      <c r="J6121" s="66">
        <f>HOUR(tbl_raw_data[[#This Row],[time_taken]])*60+MINUTE(tbl_raw_data[[#This Row],[time_taken]])+SECOND(tbl_raw_data[[#This Row],[time_taken]])/60</f>
        <v>2.6666666666666665</v>
      </c>
      <c r="K6121" s="68">
        <f>DATE(YEAR(tbl_raw_data[[#This Row],[Date Actioned]]),MONTH(tbl_raw_data[[#This Row],[Date Actioned]]),DAY(tbl_raw_data[[#This Row],[Date Actioned]]))</f>
        <v>45168</v>
      </c>
      <c r="L6121" s="65" t="str">
        <f>UPPER(TEXT(tbl_raw_data[[#This Row],[updated_date]],"MMMM"))</f>
        <v>AUGUST</v>
      </c>
      <c r="M6121" s="65" t="str">
        <f>"WEEK "&amp;IF(ROUNDUP(DAY(tbl_raw_data[[#This Row],[updated_date]])/7,0)=5,4,ROUNDUP(DAY(tbl_raw_data[[#This Row],[updated_date]])/7,0))</f>
        <v>WEEK 4</v>
      </c>
      <c r="N6121" s="71" t="str">
        <f>UPPER(VLOOKUP(tbl_raw_data[[#This Row],[Analyst]],settings!$A$1:$B$15,2,0))</f>
        <v>SAM</v>
      </c>
      <c r="O6121" s="71" t="str">
        <f>TRIM(UPPER(tbl_raw_data[[#This Row],[Outcome]]))</f>
        <v>WITHDRAW</v>
      </c>
      <c r="P6121" s="71" t="str">
        <f>TRIM(UPPER(tbl_raw_data[[#This Row],[Queue Name]]))</f>
        <v>CONSUMER PRE BUREAU</v>
      </c>
      <c r="Q6121" s="71" t="str">
        <f>IF(tbl_raw_data[[#This Row],[time_taken_in_min]]&lt;=settings!$D$2,"SLA_MET","SLA_NOT_MET")</f>
        <v>SLA_MET</v>
      </c>
    </row>
    <row r="6122" spans="1:17" x14ac:dyDescent="0.3">
      <c r="A6122" s="45" t="s">
        <v>7085</v>
      </c>
      <c r="B6122" s="36">
        <v>45168.891597222224</v>
      </c>
      <c r="C6122" s="43">
        <v>45168.893437500003</v>
      </c>
      <c r="D6122" s="15" t="s">
        <v>47</v>
      </c>
      <c r="E6122" s="6" t="s">
        <v>18</v>
      </c>
      <c r="F6122" s="15" t="s">
        <v>24</v>
      </c>
      <c r="G6122" s="9" t="s">
        <v>67</v>
      </c>
      <c r="H6122" s="84" t="str">
        <f t="shared" si="95"/>
        <v>Incomplete Details</v>
      </c>
      <c r="I6122" s="63">
        <f>(tbl_raw_data[[#This Row],[Date Actioned]])-(tbl_raw_data[[#This Row],[Date Tagged]])</f>
        <v>1.8402777786832303E-3</v>
      </c>
      <c r="J6122" s="66">
        <f>HOUR(tbl_raw_data[[#This Row],[time_taken]])*60+MINUTE(tbl_raw_data[[#This Row],[time_taken]])+SECOND(tbl_raw_data[[#This Row],[time_taken]])/60</f>
        <v>2.65</v>
      </c>
      <c r="K6122" s="68">
        <f>DATE(YEAR(tbl_raw_data[[#This Row],[Date Actioned]]),MONTH(tbl_raw_data[[#This Row],[Date Actioned]]),DAY(tbl_raw_data[[#This Row],[Date Actioned]]))</f>
        <v>45168</v>
      </c>
      <c r="L6122" s="65" t="str">
        <f>UPPER(TEXT(tbl_raw_data[[#This Row],[updated_date]],"MMMM"))</f>
        <v>AUGUST</v>
      </c>
      <c r="M6122" s="65" t="str">
        <f>"WEEK "&amp;IF(ROUNDUP(DAY(tbl_raw_data[[#This Row],[updated_date]])/7,0)=5,4,ROUNDUP(DAY(tbl_raw_data[[#This Row],[updated_date]])/7,0))</f>
        <v>WEEK 4</v>
      </c>
      <c r="N6122" s="71" t="str">
        <f>UPPER(VLOOKUP(tbl_raw_data[[#This Row],[Analyst]],settings!$A$1:$B$15,2,0))</f>
        <v>SAM</v>
      </c>
      <c r="O6122" s="71" t="str">
        <f>TRIM(UPPER(tbl_raw_data[[#This Row],[Outcome]]))</f>
        <v>WITHDRAW</v>
      </c>
      <c r="P6122" s="71" t="str">
        <f>TRIM(UPPER(tbl_raw_data[[#This Row],[Queue Name]]))</f>
        <v>CONSUMER PRE BUREAU</v>
      </c>
      <c r="Q6122" s="71" t="str">
        <f>IF(tbl_raw_data[[#This Row],[time_taken_in_min]]&lt;=settings!$D$2,"SLA_MET","SLA_NOT_MET")</f>
        <v>SLA_MET</v>
      </c>
    </row>
    <row r="6123" spans="1:17" hidden="1" x14ac:dyDescent="0.3">
      <c r="A6123" s="45" t="s">
        <v>7086</v>
      </c>
      <c r="B6123" s="36">
        <v>45168.574004629627</v>
      </c>
      <c r="C6123" s="43">
        <v>45168.575740740744</v>
      </c>
      <c r="D6123" s="15" t="s">
        <v>10</v>
      </c>
      <c r="E6123" s="6" t="s">
        <v>11</v>
      </c>
      <c r="F6123" s="15" t="s">
        <v>207</v>
      </c>
      <c r="G6123" s="9" t="s">
        <v>26</v>
      </c>
      <c r="H6123" s="84" t="str">
        <f t="shared" si="95"/>
        <v>Reason Unknown</v>
      </c>
      <c r="I6123" s="63">
        <f>(tbl_raw_data[[#This Row],[Date Actioned]])-(tbl_raw_data[[#This Row],[Date Tagged]])</f>
        <v>1.7361111167701893E-3</v>
      </c>
      <c r="J6123" s="66">
        <f>HOUR(tbl_raw_data[[#This Row],[time_taken]])*60+MINUTE(tbl_raw_data[[#This Row],[time_taken]])+SECOND(tbl_raw_data[[#This Row],[time_taken]])/60</f>
        <v>2.5</v>
      </c>
      <c r="K6123" s="68">
        <f>DATE(YEAR(tbl_raw_data[[#This Row],[Date Actioned]]),MONTH(tbl_raw_data[[#This Row],[Date Actioned]]),DAY(tbl_raw_data[[#This Row],[Date Actioned]]))</f>
        <v>45168</v>
      </c>
      <c r="L6123" s="65" t="str">
        <f>UPPER(TEXT(tbl_raw_data[[#This Row],[updated_date]],"MMMM"))</f>
        <v>AUGUST</v>
      </c>
      <c r="M6123" s="65" t="str">
        <f>"WEEK "&amp;IF(ROUNDUP(DAY(tbl_raw_data[[#This Row],[updated_date]])/7,0)=5,4,ROUNDUP(DAY(tbl_raw_data[[#This Row],[updated_date]])/7,0))</f>
        <v>WEEK 4</v>
      </c>
      <c r="N6123" s="71" t="str">
        <f>UPPER(VLOOKUP(tbl_raw_data[[#This Row],[Analyst]],settings!$A$1:$B$15,2,0))</f>
        <v>RAJ</v>
      </c>
      <c r="O6123" s="71" t="str">
        <f>TRIM(UPPER(tbl_raw_data[[#This Row],[Outcome]]))</f>
        <v>APPROVE</v>
      </c>
      <c r="P6123" s="71" t="str">
        <f>TRIM(UPPER(tbl_raw_data[[#This Row],[Queue Name]]))</f>
        <v>CONSUMER EXISTING</v>
      </c>
      <c r="Q6123" s="71" t="str">
        <f>IF(tbl_raw_data[[#This Row],[time_taken_in_min]]&lt;=settings!$D$2,"SLA_MET","SLA_NOT_MET")</f>
        <v>SLA_MET</v>
      </c>
    </row>
    <row r="6124" spans="1:17" hidden="1" x14ac:dyDescent="0.3">
      <c r="A6124" s="45" t="s">
        <v>7087</v>
      </c>
      <c r="B6124" s="36">
        <v>45168.688611111109</v>
      </c>
      <c r="C6124" s="43">
        <v>45168.690138888887</v>
      </c>
      <c r="D6124" s="15" t="s">
        <v>10</v>
      </c>
      <c r="E6124" s="6" t="s">
        <v>11</v>
      </c>
      <c r="F6124" s="15" t="s">
        <v>207</v>
      </c>
      <c r="G6124" s="9" t="s">
        <v>26</v>
      </c>
      <c r="H6124" s="84" t="str">
        <f t="shared" si="95"/>
        <v>Reason Unknown</v>
      </c>
      <c r="I6124" s="63">
        <f>(tbl_raw_data[[#This Row],[Date Actioned]])-(tbl_raw_data[[#This Row],[Date Tagged]])</f>
        <v>1.527777778392192E-3</v>
      </c>
      <c r="J6124" s="66">
        <f>HOUR(tbl_raw_data[[#This Row],[time_taken]])*60+MINUTE(tbl_raw_data[[#This Row],[time_taken]])+SECOND(tbl_raw_data[[#This Row],[time_taken]])/60</f>
        <v>2.2000000000000002</v>
      </c>
      <c r="K6124" s="68">
        <f>DATE(YEAR(tbl_raw_data[[#This Row],[Date Actioned]]),MONTH(tbl_raw_data[[#This Row],[Date Actioned]]),DAY(tbl_raw_data[[#This Row],[Date Actioned]]))</f>
        <v>45168</v>
      </c>
      <c r="L6124" s="65" t="str">
        <f>UPPER(TEXT(tbl_raw_data[[#This Row],[updated_date]],"MMMM"))</f>
        <v>AUGUST</v>
      </c>
      <c r="M6124" s="65" t="str">
        <f>"WEEK "&amp;IF(ROUNDUP(DAY(tbl_raw_data[[#This Row],[updated_date]])/7,0)=5,4,ROUNDUP(DAY(tbl_raw_data[[#This Row],[updated_date]])/7,0))</f>
        <v>WEEK 4</v>
      </c>
      <c r="N6124" s="71" t="str">
        <f>UPPER(VLOOKUP(tbl_raw_data[[#This Row],[Analyst]],settings!$A$1:$B$15,2,0))</f>
        <v>RAJ</v>
      </c>
      <c r="O6124" s="71" t="str">
        <f>TRIM(UPPER(tbl_raw_data[[#This Row],[Outcome]]))</f>
        <v>APPROVE</v>
      </c>
      <c r="P6124" s="71" t="str">
        <f>TRIM(UPPER(tbl_raw_data[[#This Row],[Queue Name]]))</f>
        <v>CONSUMER EXISTING</v>
      </c>
      <c r="Q6124" s="71" t="str">
        <f>IF(tbl_raw_data[[#This Row],[time_taken_in_min]]&lt;=settings!$D$2,"SLA_MET","SLA_NOT_MET")</f>
        <v>SLA_MET</v>
      </c>
    </row>
    <row r="6125" spans="1:17" x14ac:dyDescent="0.3">
      <c r="A6125" s="45" t="s">
        <v>7088</v>
      </c>
      <c r="B6125" s="36">
        <v>45168.89261574074</v>
      </c>
      <c r="C6125" s="43">
        <v>45168.894120370373</v>
      </c>
      <c r="D6125" s="15" t="s">
        <v>47</v>
      </c>
      <c r="E6125" s="6" t="s">
        <v>18</v>
      </c>
      <c r="F6125" s="15" t="s">
        <v>24</v>
      </c>
      <c r="G6125" s="9" t="s">
        <v>67</v>
      </c>
      <c r="H6125" s="84" t="str">
        <f t="shared" si="95"/>
        <v>Incomplete Details</v>
      </c>
      <c r="I6125" s="63">
        <f>(tbl_raw_data[[#This Row],[Date Actioned]])-(tbl_raw_data[[#This Row],[Date Tagged]])</f>
        <v>1.5046296321088448E-3</v>
      </c>
      <c r="J6125" s="66">
        <f>HOUR(tbl_raw_data[[#This Row],[time_taken]])*60+MINUTE(tbl_raw_data[[#This Row],[time_taken]])+SECOND(tbl_raw_data[[#This Row],[time_taken]])/60</f>
        <v>2.1666666666666665</v>
      </c>
      <c r="K6125" s="68">
        <f>DATE(YEAR(tbl_raw_data[[#This Row],[Date Actioned]]),MONTH(tbl_raw_data[[#This Row],[Date Actioned]]),DAY(tbl_raw_data[[#This Row],[Date Actioned]]))</f>
        <v>45168</v>
      </c>
      <c r="L6125" s="65" t="str">
        <f>UPPER(TEXT(tbl_raw_data[[#This Row],[updated_date]],"MMMM"))</f>
        <v>AUGUST</v>
      </c>
      <c r="M6125" s="65" t="str">
        <f>"WEEK "&amp;IF(ROUNDUP(DAY(tbl_raw_data[[#This Row],[updated_date]])/7,0)=5,4,ROUNDUP(DAY(tbl_raw_data[[#This Row],[updated_date]])/7,0))</f>
        <v>WEEK 4</v>
      </c>
      <c r="N6125" s="71" t="str">
        <f>UPPER(VLOOKUP(tbl_raw_data[[#This Row],[Analyst]],settings!$A$1:$B$15,2,0))</f>
        <v>SAM</v>
      </c>
      <c r="O6125" s="71" t="str">
        <f>TRIM(UPPER(tbl_raw_data[[#This Row],[Outcome]]))</f>
        <v>WITHDRAW</v>
      </c>
      <c r="P6125" s="71" t="str">
        <f>TRIM(UPPER(tbl_raw_data[[#This Row],[Queue Name]]))</f>
        <v>CONSUMER PRE BUREAU</v>
      </c>
      <c r="Q6125" s="71" t="str">
        <f>IF(tbl_raw_data[[#This Row],[time_taken_in_min]]&lt;=settings!$D$2,"SLA_MET","SLA_NOT_MET")</f>
        <v>SLA_MET</v>
      </c>
    </row>
    <row r="6126" spans="1:17" hidden="1" x14ac:dyDescent="0.3">
      <c r="A6126" s="45" t="s">
        <v>7089</v>
      </c>
      <c r="B6126" s="36">
        <v>45168.770844907405</v>
      </c>
      <c r="C6126" s="43">
        <v>45168.772314814814</v>
      </c>
      <c r="D6126" s="15" t="s">
        <v>10</v>
      </c>
      <c r="E6126" s="6" t="s">
        <v>18</v>
      </c>
      <c r="F6126" s="15" t="s">
        <v>207</v>
      </c>
      <c r="G6126" s="9" t="s">
        <v>15</v>
      </c>
      <c r="H6126" s="84" t="str">
        <f t="shared" si="95"/>
        <v>Reason Unknown</v>
      </c>
      <c r="I6126" s="63">
        <f>(tbl_raw_data[[#This Row],[Date Actioned]])-(tbl_raw_data[[#This Row],[Date Tagged]])</f>
        <v>1.4699074090458453E-3</v>
      </c>
      <c r="J6126" s="66">
        <f>HOUR(tbl_raw_data[[#This Row],[time_taken]])*60+MINUTE(tbl_raw_data[[#This Row],[time_taken]])+SECOND(tbl_raw_data[[#This Row],[time_taken]])/60</f>
        <v>2.1166666666666667</v>
      </c>
      <c r="K6126" s="68">
        <f>DATE(YEAR(tbl_raw_data[[#This Row],[Date Actioned]]),MONTH(tbl_raw_data[[#This Row],[Date Actioned]]),DAY(tbl_raw_data[[#This Row],[Date Actioned]]))</f>
        <v>45168</v>
      </c>
      <c r="L6126" s="65" t="str">
        <f>UPPER(TEXT(tbl_raw_data[[#This Row],[updated_date]],"MMMM"))</f>
        <v>AUGUST</v>
      </c>
      <c r="M6126" s="65" t="str">
        <f>"WEEK "&amp;IF(ROUNDUP(DAY(tbl_raw_data[[#This Row],[updated_date]])/7,0)=5,4,ROUNDUP(DAY(tbl_raw_data[[#This Row],[updated_date]])/7,0))</f>
        <v>WEEK 4</v>
      </c>
      <c r="N6126" s="71" t="str">
        <f>UPPER(VLOOKUP(tbl_raw_data[[#This Row],[Analyst]],settings!$A$1:$B$15,2,0))</f>
        <v>RAJ</v>
      </c>
      <c r="O6126" s="71" t="str">
        <f>TRIM(UPPER(tbl_raw_data[[#This Row],[Outcome]]))</f>
        <v>APPROVE</v>
      </c>
      <c r="P6126" s="71" t="str">
        <f>TRIM(UPPER(tbl_raw_data[[#This Row],[Queue Name]]))</f>
        <v>CONSUMER PRE BUREAU</v>
      </c>
      <c r="Q6126" s="71" t="str">
        <f>IF(tbl_raw_data[[#This Row],[time_taken_in_min]]&lt;=settings!$D$2,"SLA_MET","SLA_NOT_MET")</f>
        <v>SLA_MET</v>
      </c>
    </row>
    <row r="6127" spans="1:17" hidden="1" x14ac:dyDescent="0.3">
      <c r="A6127" s="45" t="s">
        <v>7090</v>
      </c>
      <c r="B6127" s="36">
        <v>45168.767928240741</v>
      </c>
      <c r="C6127" s="43">
        <v>45168.76934027778</v>
      </c>
      <c r="D6127" s="15" t="s">
        <v>10</v>
      </c>
      <c r="E6127" s="6" t="s">
        <v>18</v>
      </c>
      <c r="F6127" s="15" t="s">
        <v>207</v>
      </c>
      <c r="G6127" s="9" t="s">
        <v>23</v>
      </c>
      <c r="H6127" s="84" t="str">
        <f t="shared" si="95"/>
        <v>Reason Unknown</v>
      </c>
      <c r="I6127" s="63">
        <f>(tbl_raw_data[[#This Row],[Date Actioned]])-(tbl_raw_data[[#This Row],[Date Tagged]])</f>
        <v>1.4120370396994986E-3</v>
      </c>
      <c r="J6127" s="66">
        <f>HOUR(tbl_raw_data[[#This Row],[time_taken]])*60+MINUTE(tbl_raw_data[[#This Row],[time_taken]])+SECOND(tbl_raw_data[[#This Row],[time_taken]])/60</f>
        <v>2.0333333333333332</v>
      </c>
      <c r="K6127" s="68">
        <f>DATE(YEAR(tbl_raw_data[[#This Row],[Date Actioned]]),MONTH(tbl_raw_data[[#This Row],[Date Actioned]]),DAY(tbl_raw_data[[#This Row],[Date Actioned]]))</f>
        <v>45168</v>
      </c>
      <c r="L6127" s="65" t="str">
        <f>UPPER(TEXT(tbl_raw_data[[#This Row],[updated_date]],"MMMM"))</f>
        <v>AUGUST</v>
      </c>
      <c r="M6127" s="65" t="str">
        <f>"WEEK "&amp;IF(ROUNDUP(DAY(tbl_raw_data[[#This Row],[updated_date]])/7,0)=5,4,ROUNDUP(DAY(tbl_raw_data[[#This Row],[updated_date]])/7,0))</f>
        <v>WEEK 4</v>
      </c>
      <c r="N6127" s="71" t="str">
        <f>UPPER(VLOOKUP(tbl_raw_data[[#This Row],[Analyst]],settings!$A$1:$B$15,2,0))</f>
        <v>RAJ</v>
      </c>
      <c r="O6127" s="71" t="str">
        <f>TRIM(UPPER(tbl_raw_data[[#This Row],[Outcome]]))</f>
        <v>APPROVE</v>
      </c>
      <c r="P6127" s="71" t="str">
        <f>TRIM(UPPER(tbl_raw_data[[#This Row],[Queue Name]]))</f>
        <v>CONSUMER PRE BUREAU</v>
      </c>
      <c r="Q6127" s="71" t="str">
        <f>IF(tbl_raw_data[[#This Row],[time_taken_in_min]]&lt;=settings!$D$2,"SLA_MET","SLA_NOT_MET")</f>
        <v>SLA_MET</v>
      </c>
    </row>
    <row r="6128" spans="1:17" hidden="1" x14ac:dyDescent="0.3">
      <c r="A6128" s="45" t="s">
        <v>7091</v>
      </c>
      <c r="B6128" s="36">
        <v>45168.642696759256</v>
      </c>
      <c r="C6128" s="43">
        <v>45168.644050925926</v>
      </c>
      <c r="D6128" s="15" t="s">
        <v>10</v>
      </c>
      <c r="E6128" s="6" t="s">
        <v>8</v>
      </c>
      <c r="F6128" s="15" t="s">
        <v>207</v>
      </c>
      <c r="G6128" s="9"/>
      <c r="H6128" s="84" t="str">
        <f t="shared" si="95"/>
        <v>Reason Unknown</v>
      </c>
      <c r="I6128" s="63">
        <f>(tbl_raw_data[[#This Row],[Date Actioned]])-(tbl_raw_data[[#This Row],[Date Tagged]])</f>
        <v>1.3541666703531519E-3</v>
      </c>
      <c r="J6128" s="66">
        <f>HOUR(tbl_raw_data[[#This Row],[time_taken]])*60+MINUTE(tbl_raw_data[[#This Row],[time_taken]])+SECOND(tbl_raw_data[[#This Row],[time_taken]])/60</f>
        <v>1.95</v>
      </c>
      <c r="K6128" s="68">
        <f>DATE(YEAR(tbl_raw_data[[#This Row],[Date Actioned]]),MONTH(tbl_raw_data[[#This Row],[Date Actioned]]),DAY(tbl_raw_data[[#This Row],[Date Actioned]]))</f>
        <v>45168</v>
      </c>
      <c r="L6128" s="65" t="str">
        <f>UPPER(TEXT(tbl_raw_data[[#This Row],[updated_date]],"MMMM"))</f>
        <v>AUGUST</v>
      </c>
      <c r="M6128" s="65" t="str">
        <f>"WEEK "&amp;IF(ROUNDUP(DAY(tbl_raw_data[[#This Row],[updated_date]])/7,0)=5,4,ROUNDUP(DAY(tbl_raw_data[[#This Row],[updated_date]])/7,0))</f>
        <v>WEEK 4</v>
      </c>
      <c r="N6128" s="71" t="str">
        <f>UPPER(VLOOKUP(tbl_raw_data[[#This Row],[Analyst]],settings!$A$1:$B$15,2,0))</f>
        <v>RAJ</v>
      </c>
      <c r="O6128" s="71" t="str">
        <f>TRIM(UPPER(tbl_raw_data[[#This Row],[Outcome]]))</f>
        <v>APPROVE</v>
      </c>
      <c r="P6128" s="71" t="str">
        <f>TRIM(UPPER(tbl_raw_data[[#This Row],[Queue Name]]))</f>
        <v>CONSUMER POST BUREAU</v>
      </c>
      <c r="Q6128" s="71" t="str">
        <f>IF(tbl_raw_data[[#This Row],[time_taken_in_min]]&lt;=settings!$D$2,"SLA_MET","SLA_NOT_MET")</f>
        <v>SLA_MET</v>
      </c>
    </row>
    <row r="6129" spans="1:17" hidden="1" x14ac:dyDescent="0.3">
      <c r="A6129" s="45" t="s">
        <v>7092</v>
      </c>
      <c r="B6129" s="36">
        <v>45168.453159722223</v>
      </c>
      <c r="C6129" s="43">
        <v>45168.454270833332</v>
      </c>
      <c r="D6129" s="15" t="s">
        <v>10</v>
      </c>
      <c r="E6129" s="6" t="s">
        <v>18</v>
      </c>
      <c r="F6129" s="15" t="s">
        <v>207</v>
      </c>
      <c r="G6129" s="9"/>
      <c r="H6129" s="84" t="str">
        <f t="shared" si="95"/>
        <v>Reason Unknown</v>
      </c>
      <c r="I6129" s="63">
        <f>(tbl_raw_data[[#This Row],[Date Actioned]])-(tbl_raw_data[[#This Row],[Date Tagged]])</f>
        <v>1.111111108912155E-3</v>
      </c>
      <c r="J6129" s="66">
        <f>HOUR(tbl_raw_data[[#This Row],[time_taken]])*60+MINUTE(tbl_raw_data[[#This Row],[time_taken]])+SECOND(tbl_raw_data[[#This Row],[time_taken]])/60</f>
        <v>1.6</v>
      </c>
      <c r="K6129" s="68">
        <f>DATE(YEAR(tbl_raw_data[[#This Row],[Date Actioned]]),MONTH(tbl_raw_data[[#This Row],[Date Actioned]]),DAY(tbl_raw_data[[#This Row],[Date Actioned]]))</f>
        <v>45168</v>
      </c>
      <c r="L6129" s="65" t="str">
        <f>UPPER(TEXT(tbl_raw_data[[#This Row],[updated_date]],"MMMM"))</f>
        <v>AUGUST</v>
      </c>
      <c r="M6129" s="65" t="str">
        <f>"WEEK "&amp;IF(ROUNDUP(DAY(tbl_raw_data[[#This Row],[updated_date]])/7,0)=5,4,ROUNDUP(DAY(tbl_raw_data[[#This Row],[updated_date]])/7,0))</f>
        <v>WEEK 4</v>
      </c>
      <c r="N6129" s="71" t="str">
        <f>UPPER(VLOOKUP(tbl_raw_data[[#This Row],[Analyst]],settings!$A$1:$B$15,2,0))</f>
        <v>RAJ</v>
      </c>
      <c r="O6129" s="71" t="str">
        <f>TRIM(UPPER(tbl_raw_data[[#This Row],[Outcome]]))</f>
        <v>APPROVE</v>
      </c>
      <c r="P6129" s="71" t="str">
        <f>TRIM(UPPER(tbl_raw_data[[#This Row],[Queue Name]]))</f>
        <v>CONSUMER PRE BUREAU</v>
      </c>
      <c r="Q6129" s="71" t="str">
        <f>IF(tbl_raw_data[[#This Row],[time_taken_in_min]]&lt;=settings!$D$2,"SLA_MET","SLA_NOT_MET")</f>
        <v>SLA_MET</v>
      </c>
    </row>
    <row r="6130" spans="1:17" x14ac:dyDescent="0.3">
      <c r="A6130" s="45" t="s">
        <v>7093</v>
      </c>
      <c r="B6130" s="36">
        <v>45168.741793981484</v>
      </c>
      <c r="C6130" s="43">
        <v>45168.742905092593</v>
      </c>
      <c r="D6130" s="15" t="s">
        <v>47</v>
      </c>
      <c r="E6130" s="6" t="s">
        <v>18</v>
      </c>
      <c r="F6130" s="15" t="s">
        <v>207</v>
      </c>
      <c r="G6130" s="9" t="s">
        <v>278</v>
      </c>
      <c r="H6130" s="84" t="str">
        <f t="shared" si="95"/>
        <v>Incomplete Details</v>
      </c>
      <c r="I6130" s="63">
        <f>(tbl_raw_data[[#This Row],[Date Actioned]])-(tbl_raw_data[[#This Row],[Date Tagged]])</f>
        <v>1.111111108912155E-3</v>
      </c>
      <c r="J6130" s="66">
        <f>HOUR(tbl_raw_data[[#This Row],[time_taken]])*60+MINUTE(tbl_raw_data[[#This Row],[time_taken]])+SECOND(tbl_raw_data[[#This Row],[time_taken]])/60</f>
        <v>1.6</v>
      </c>
      <c r="K6130" s="68">
        <f>DATE(YEAR(tbl_raw_data[[#This Row],[Date Actioned]]),MONTH(tbl_raw_data[[#This Row],[Date Actioned]]),DAY(tbl_raw_data[[#This Row],[Date Actioned]]))</f>
        <v>45168</v>
      </c>
      <c r="L6130" s="65" t="str">
        <f>UPPER(TEXT(tbl_raw_data[[#This Row],[updated_date]],"MMMM"))</f>
        <v>AUGUST</v>
      </c>
      <c r="M6130" s="65" t="str">
        <f>"WEEK "&amp;IF(ROUNDUP(DAY(tbl_raw_data[[#This Row],[updated_date]])/7,0)=5,4,ROUNDUP(DAY(tbl_raw_data[[#This Row],[updated_date]])/7,0))</f>
        <v>WEEK 4</v>
      </c>
      <c r="N6130" s="71" t="str">
        <f>UPPER(VLOOKUP(tbl_raw_data[[#This Row],[Analyst]],settings!$A$1:$B$15,2,0))</f>
        <v>RAJ</v>
      </c>
      <c r="O6130" s="71" t="str">
        <f>TRIM(UPPER(tbl_raw_data[[#This Row],[Outcome]]))</f>
        <v>WITHDRAW</v>
      </c>
      <c r="P6130" s="71" t="str">
        <f>TRIM(UPPER(tbl_raw_data[[#This Row],[Queue Name]]))</f>
        <v>CONSUMER PRE BUREAU</v>
      </c>
      <c r="Q6130" s="71" t="str">
        <f>IF(tbl_raw_data[[#This Row],[time_taken_in_min]]&lt;=settings!$D$2,"SLA_MET","SLA_NOT_MET")</f>
        <v>SLA_MET</v>
      </c>
    </row>
    <row r="6131" spans="1:17" hidden="1" x14ac:dyDescent="0.3">
      <c r="A6131" s="45" t="s">
        <v>7094</v>
      </c>
      <c r="B6131" s="36">
        <v>45168.421666666669</v>
      </c>
      <c r="C6131" s="43">
        <v>45168.422627314816</v>
      </c>
      <c r="D6131" s="15" t="s">
        <v>10</v>
      </c>
      <c r="E6131" s="6" t="s">
        <v>11</v>
      </c>
      <c r="F6131" s="15" t="s">
        <v>207</v>
      </c>
      <c r="G6131" s="9" t="s">
        <v>15</v>
      </c>
      <c r="H6131" s="84" t="str">
        <f t="shared" si="95"/>
        <v>Reason Unknown</v>
      </c>
      <c r="I6131" s="63">
        <f>(tbl_raw_data[[#This Row],[Date Actioned]])-(tbl_raw_data[[#This Row],[Date Tagged]])</f>
        <v>9.6064814715646207E-4</v>
      </c>
      <c r="J6131" s="66">
        <f>HOUR(tbl_raw_data[[#This Row],[time_taken]])*60+MINUTE(tbl_raw_data[[#This Row],[time_taken]])+SECOND(tbl_raw_data[[#This Row],[time_taken]])/60</f>
        <v>1.3833333333333333</v>
      </c>
      <c r="K6131" s="68">
        <f>DATE(YEAR(tbl_raw_data[[#This Row],[Date Actioned]]),MONTH(tbl_raw_data[[#This Row],[Date Actioned]]),DAY(tbl_raw_data[[#This Row],[Date Actioned]]))</f>
        <v>45168</v>
      </c>
      <c r="L6131" s="65" t="str">
        <f>UPPER(TEXT(tbl_raw_data[[#This Row],[updated_date]],"MMMM"))</f>
        <v>AUGUST</v>
      </c>
      <c r="M6131" s="65" t="str">
        <f>"WEEK "&amp;IF(ROUNDUP(DAY(tbl_raw_data[[#This Row],[updated_date]])/7,0)=5,4,ROUNDUP(DAY(tbl_raw_data[[#This Row],[updated_date]])/7,0))</f>
        <v>WEEK 4</v>
      </c>
      <c r="N6131" s="71" t="str">
        <f>UPPER(VLOOKUP(tbl_raw_data[[#This Row],[Analyst]],settings!$A$1:$B$15,2,0))</f>
        <v>RAJ</v>
      </c>
      <c r="O6131" s="71" t="str">
        <f>TRIM(UPPER(tbl_raw_data[[#This Row],[Outcome]]))</f>
        <v>APPROVE</v>
      </c>
      <c r="P6131" s="71" t="str">
        <f>TRIM(UPPER(tbl_raw_data[[#This Row],[Queue Name]]))</f>
        <v>CONSUMER EXISTING</v>
      </c>
      <c r="Q6131" s="71" t="str">
        <f>IF(tbl_raw_data[[#This Row],[time_taken_in_min]]&lt;=settings!$D$2,"SLA_MET","SLA_NOT_MET")</f>
        <v>SLA_MET</v>
      </c>
    </row>
    <row r="6132" spans="1:17" hidden="1" x14ac:dyDescent="0.3">
      <c r="A6132" s="45" t="s">
        <v>7095</v>
      </c>
      <c r="B6132" s="36">
        <v>45168.682893518519</v>
      </c>
      <c r="C6132" s="43">
        <v>45168.683796296296</v>
      </c>
      <c r="D6132" s="15" t="s">
        <v>10</v>
      </c>
      <c r="E6132" s="6" t="s">
        <v>18</v>
      </c>
      <c r="F6132" s="15" t="s">
        <v>207</v>
      </c>
      <c r="G6132" s="9" t="s">
        <v>120</v>
      </c>
      <c r="H6132" s="84" t="str">
        <f t="shared" si="95"/>
        <v>Reason Unknown</v>
      </c>
      <c r="I6132" s="63">
        <f>(tbl_raw_data[[#This Row],[Date Actioned]])-(tbl_raw_data[[#This Row],[Date Tagged]])</f>
        <v>9.0277777781011537E-4</v>
      </c>
      <c r="J6132" s="66">
        <f>HOUR(tbl_raw_data[[#This Row],[time_taken]])*60+MINUTE(tbl_raw_data[[#This Row],[time_taken]])+SECOND(tbl_raw_data[[#This Row],[time_taken]])/60</f>
        <v>1.3</v>
      </c>
      <c r="K6132" s="68">
        <f>DATE(YEAR(tbl_raw_data[[#This Row],[Date Actioned]]),MONTH(tbl_raw_data[[#This Row],[Date Actioned]]),DAY(tbl_raw_data[[#This Row],[Date Actioned]]))</f>
        <v>45168</v>
      </c>
      <c r="L6132" s="65" t="str">
        <f>UPPER(TEXT(tbl_raw_data[[#This Row],[updated_date]],"MMMM"))</f>
        <v>AUGUST</v>
      </c>
      <c r="M6132" s="65" t="str">
        <f>"WEEK "&amp;IF(ROUNDUP(DAY(tbl_raw_data[[#This Row],[updated_date]])/7,0)=5,4,ROUNDUP(DAY(tbl_raw_data[[#This Row],[updated_date]])/7,0))</f>
        <v>WEEK 4</v>
      </c>
      <c r="N6132" s="71" t="str">
        <f>UPPER(VLOOKUP(tbl_raw_data[[#This Row],[Analyst]],settings!$A$1:$B$15,2,0))</f>
        <v>RAJ</v>
      </c>
      <c r="O6132" s="71" t="str">
        <f>TRIM(UPPER(tbl_raw_data[[#This Row],[Outcome]]))</f>
        <v>APPROVE</v>
      </c>
      <c r="P6132" s="71" t="str">
        <f>TRIM(UPPER(tbl_raw_data[[#This Row],[Queue Name]]))</f>
        <v>CONSUMER PRE BUREAU</v>
      </c>
      <c r="Q6132" s="71" t="str">
        <f>IF(tbl_raw_data[[#This Row],[time_taken_in_min]]&lt;=settings!$D$2,"SLA_MET","SLA_NOT_MET")</f>
        <v>SLA_MET</v>
      </c>
    </row>
    <row r="6133" spans="1:17" hidden="1" x14ac:dyDescent="0.3">
      <c r="A6133" s="46" t="s">
        <v>7096</v>
      </c>
      <c r="B6133" s="47">
        <v>45168.48232638889</v>
      </c>
      <c r="C6133" s="44">
        <v>45168.483171296299</v>
      </c>
      <c r="D6133" s="24" t="s">
        <v>10</v>
      </c>
      <c r="E6133" s="25" t="s">
        <v>18</v>
      </c>
      <c r="F6133" s="24" t="s">
        <v>207</v>
      </c>
      <c r="G6133" s="26" t="s">
        <v>16</v>
      </c>
      <c r="H6133" s="84" t="str">
        <f t="shared" si="95"/>
        <v>Reason Unknown</v>
      </c>
      <c r="I6133" s="63">
        <f>(tbl_raw_data[[#This Row],[Date Actioned]])-(tbl_raw_data[[#This Row],[Date Tagged]])</f>
        <v>8.4490740846376866E-4</v>
      </c>
      <c r="J6133" s="66">
        <f>HOUR(tbl_raw_data[[#This Row],[time_taken]])*60+MINUTE(tbl_raw_data[[#This Row],[time_taken]])+SECOND(tbl_raw_data[[#This Row],[time_taken]])/60</f>
        <v>1.2166666666666668</v>
      </c>
      <c r="K6133" s="68">
        <f>DATE(YEAR(tbl_raw_data[[#This Row],[Date Actioned]]),MONTH(tbl_raw_data[[#This Row],[Date Actioned]]),DAY(tbl_raw_data[[#This Row],[Date Actioned]]))</f>
        <v>45168</v>
      </c>
      <c r="L6133" s="65" t="str">
        <f>UPPER(TEXT(tbl_raw_data[[#This Row],[updated_date]],"MMMM"))</f>
        <v>AUGUST</v>
      </c>
      <c r="M6133" s="65" t="str">
        <f>"WEEK "&amp;IF(ROUNDUP(DAY(tbl_raw_data[[#This Row],[updated_date]])/7,0)=5,4,ROUNDUP(DAY(tbl_raw_data[[#This Row],[updated_date]])/7,0))</f>
        <v>WEEK 4</v>
      </c>
      <c r="N6133" s="71" t="str">
        <f>UPPER(VLOOKUP(tbl_raw_data[[#This Row],[Analyst]],settings!$A$1:$B$15,2,0))</f>
        <v>RAJ</v>
      </c>
      <c r="O6133" s="71" t="str">
        <f>TRIM(UPPER(tbl_raw_data[[#This Row],[Outcome]]))</f>
        <v>APPROVE</v>
      </c>
      <c r="P6133" s="71" t="str">
        <f>TRIM(UPPER(tbl_raw_data[[#This Row],[Queue Name]]))</f>
        <v>CONSUMER PRE BUREAU</v>
      </c>
      <c r="Q6133" s="71" t="str">
        <f>IF(tbl_raw_data[[#This Row],[time_taken_in_min]]&lt;=settings!$D$2,"SLA_MET","SLA_NOT_MET")</f>
        <v>SLA_MET</v>
      </c>
    </row>
    <row r="6134" spans="1:17" hidden="1" x14ac:dyDescent="0.3">
      <c r="A6134" s="45" t="s">
        <v>7097</v>
      </c>
      <c r="B6134" s="36">
        <v>45136.681990740741</v>
      </c>
      <c r="C6134" s="43">
        <v>45136.709456018521</v>
      </c>
      <c r="D6134" s="15" t="s">
        <v>10</v>
      </c>
      <c r="E6134" s="6" t="s">
        <v>8</v>
      </c>
      <c r="F6134" s="15" t="s">
        <v>25</v>
      </c>
      <c r="G6134" s="9" t="s">
        <v>15</v>
      </c>
      <c r="H6134" s="84" t="str">
        <f t="shared" si="95"/>
        <v>Reason Unknown</v>
      </c>
      <c r="I6134" s="63">
        <f>(tbl_raw_data[[#This Row],[Date Actioned]])-(tbl_raw_data[[#This Row],[Date Tagged]])</f>
        <v>2.7465277780720498E-2</v>
      </c>
      <c r="J6134" s="66">
        <f>HOUR(tbl_raw_data[[#This Row],[time_taken]])*60+MINUTE(tbl_raw_data[[#This Row],[time_taken]])+SECOND(tbl_raw_data[[#This Row],[time_taken]])/60</f>
        <v>39.549999999999997</v>
      </c>
      <c r="K6134" s="68">
        <f>DATE(YEAR(tbl_raw_data[[#This Row],[Date Actioned]]),MONTH(tbl_raw_data[[#This Row],[Date Actioned]]),DAY(tbl_raw_data[[#This Row],[Date Actioned]]))</f>
        <v>45136</v>
      </c>
      <c r="L6134" s="65" t="str">
        <f>UPPER(TEXT(tbl_raw_data[[#This Row],[updated_date]],"MMMM"))</f>
        <v>JULY</v>
      </c>
      <c r="M6134" s="65" t="str">
        <f>"WEEK "&amp;IF(ROUNDUP(DAY(tbl_raw_data[[#This Row],[updated_date]])/7,0)=5,4,ROUNDUP(DAY(tbl_raw_data[[#This Row],[updated_date]])/7,0))</f>
        <v>WEEK 4</v>
      </c>
      <c r="N6134" s="71" t="str">
        <f>UPPER(VLOOKUP(tbl_raw_data[[#This Row],[Analyst]],settings!$A$1:$B$15,2,0))</f>
        <v>ASIF</v>
      </c>
      <c r="O6134" s="71" t="str">
        <f>TRIM(UPPER(tbl_raw_data[[#This Row],[Outcome]]))</f>
        <v>APPROVE</v>
      </c>
      <c r="P6134" s="71" t="str">
        <f>TRIM(UPPER(tbl_raw_data[[#This Row],[Queue Name]]))</f>
        <v>CONSUMER POST BUREAU</v>
      </c>
      <c r="Q6134" s="71" t="str">
        <f>IF(tbl_raw_data[[#This Row],[time_taken_in_min]]&lt;=settings!$D$2,"SLA_MET","SLA_NOT_MET")</f>
        <v>SLA_NOT_MET</v>
      </c>
    </row>
    <row r="6135" spans="1:17" x14ac:dyDescent="0.3">
      <c r="A6135" s="45" t="s">
        <v>7098</v>
      </c>
      <c r="B6135" s="36">
        <v>45136.662604166668</v>
      </c>
      <c r="C6135" s="43">
        <v>45136.688020833331</v>
      </c>
      <c r="D6135" s="15" t="s">
        <v>47</v>
      </c>
      <c r="E6135" s="6" t="s">
        <v>8</v>
      </c>
      <c r="F6135" s="15" t="s">
        <v>19</v>
      </c>
      <c r="G6135" s="9" t="s">
        <v>89</v>
      </c>
      <c r="H6135" s="84" t="str">
        <f t="shared" si="95"/>
        <v>Incorrect Queue</v>
      </c>
      <c r="I6135" s="63">
        <f>(tbl_raw_data[[#This Row],[Date Actioned]])-(tbl_raw_data[[#This Row],[Date Tagged]])</f>
        <v>2.5416666663659271E-2</v>
      </c>
      <c r="J6135" s="66">
        <f>HOUR(tbl_raw_data[[#This Row],[time_taken]])*60+MINUTE(tbl_raw_data[[#This Row],[time_taken]])+SECOND(tbl_raw_data[[#This Row],[time_taken]])/60</f>
        <v>36.6</v>
      </c>
      <c r="K6135" s="68">
        <f>DATE(YEAR(tbl_raw_data[[#This Row],[Date Actioned]]),MONTH(tbl_raw_data[[#This Row],[Date Actioned]]),DAY(tbl_raw_data[[#This Row],[Date Actioned]]))</f>
        <v>45136</v>
      </c>
      <c r="L6135" s="65" t="str">
        <f>UPPER(TEXT(tbl_raw_data[[#This Row],[updated_date]],"MMMM"))</f>
        <v>JULY</v>
      </c>
      <c r="M6135" s="65" t="str">
        <f>"WEEK "&amp;IF(ROUNDUP(DAY(tbl_raw_data[[#This Row],[updated_date]])/7,0)=5,4,ROUNDUP(DAY(tbl_raw_data[[#This Row],[updated_date]])/7,0))</f>
        <v>WEEK 4</v>
      </c>
      <c r="N6135" s="71" t="str">
        <f>UPPER(VLOOKUP(tbl_raw_data[[#This Row],[Analyst]],settings!$A$1:$B$15,2,0))</f>
        <v>NAVED</v>
      </c>
      <c r="O6135" s="71" t="str">
        <f>TRIM(UPPER(tbl_raw_data[[#This Row],[Outcome]]))</f>
        <v>WITHDRAW</v>
      </c>
      <c r="P6135" s="71" t="str">
        <f>TRIM(UPPER(tbl_raw_data[[#This Row],[Queue Name]]))</f>
        <v>CONSUMER POST BUREAU</v>
      </c>
      <c r="Q6135" s="71" t="str">
        <f>IF(tbl_raw_data[[#This Row],[time_taken_in_min]]&lt;=settings!$D$2,"SLA_MET","SLA_NOT_MET")</f>
        <v>SLA_NOT_MET</v>
      </c>
    </row>
    <row r="6136" spans="1:17" hidden="1" x14ac:dyDescent="0.3">
      <c r="A6136" s="45" t="s">
        <v>7099</v>
      </c>
      <c r="B6136" s="36">
        <v>45136.653217592589</v>
      </c>
      <c r="C6136" s="43">
        <v>45136.675868055558</v>
      </c>
      <c r="D6136" s="15" t="s">
        <v>10</v>
      </c>
      <c r="E6136" s="6" t="s">
        <v>8</v>
      </c>
      <c r="F6136" s="15" t="s">
        <v>24</v>
      </c>
      <c r="G6136" s="9" t="s">
        <v>16</v>
      </c>
      <c r="H6136" s="84" t="str">
        <f t="shared" si="95"/>
        <v>Reason Unknown</v>
      </c>
      <c r="I6136" s="63">
        <f>(tbl_raw_data[[#This Row],[Date Actioned]])-(tbl_raw_data[[#This Row],[Date Tagged]])</f>
        <v>2.2650462968158536E-2</v>
      </c>
      <c r="J6136" s="66">
        <f>HOUR(tbl_raw_data[[#This Row],[time_taken]])*60+MINUTE(tbl_raw_data[[#This Row],[time_taken]])+SECOND(tbl_raw_data[[#This Row],[time_taken]])/60</f>
        <v>32.616666666666667</v>
      </c>
      <c r="K6136" s="68">
        <f>DATE(YEAR(tbl_raw_data[[#This Row],[Date Actioned]]),MONTH(tbl_raw_data[[#This Row],[Date Actioned]]),DAY(tbl_raw_data[[#This Row],[Date Actioned]]))</f>
        <v>45136</v>
      </c>
      <c r="L6136" s="65" t="str">
        <f>UPPER(TEXT(tbl_raw_data[[#This Row],[updated_date]],"MMMM"))</f>
        <v>JULY</v>
      </c>
      <c r="M6136" s="65" t="str">
        <f>"WEEK "&amp;IF(ROUNDUP(DAY(tbl_raw_data[[#This Row],[updated_date]])/7,0)=5,4,ROUNDUP(DAY(tbl_raw_data[[#This Row],[updated_date]])/7,0))</f>
        <v>WEEK 4</v>
      </c>
      <c r="N6136" s="71" t="str">
        <f>UPPER(VLOOKUP(tbl_raw_data[[#This Row],[Analyst]],settings!$A$1:$B$15,2,0))</f>
        <v>SAM</v>
      </c>
      <c r="O6136" s="71" t="str">
        <f>TRIM(UPPER(tbl_raw_data[[#This Row],[Outcome]]))</f>
        <v>APPROVE</v>
      </c>
      <c r="P6136" s="71" t="str">
        <f>TRIM(UPPER(tbl_raw_data[[#This Row],[Queue Name]]))</f>
        <v>CONSUMER POST BUREAU</v>
      </c>
      <c r="Q6136" s="71" t="str">
        <f>IF(tbl_raw_data[[#This Row],[time_taken_in_min]]&lt;=settings!$D$2,"SLA_MET","SLA_NOT_MET")</f>
        <v>SLA_NOT_MET</v>
      </c>
    </row>
    <row r="6137" spans="1:17" x14ac:dyDescent="0.3">
      <c r="A6137" s="45" t="s">
        <v>7100</v>
      </c>
      <c r="B6137" s="36">
        <v>45136.701296296298</v>
      </c>
      <c r="C6137" s="43">
        <v>45136.723506944443</v>
      </c>
      <c r="D6137" s="15" t="s">
        <v>47</v>
      </c>
      <c r="E6137" s="6" t="s">
        <v>11</v>
      </c>
      <c r="F6137" s="15" t="s">
        <v>12</v>
      </c>
      <c r="G6137" s="9" t="s">
        <v>98</v>
      </c>
      <c r="H6137" s="84" t="str">
        <f t="shared" si="95"/>
        <v>Incomplete Details</v>
      </c>
      <c r="I6137" s="63">
        <f>(tbl_raw_data[[#This Row],[Date Actioned]])-(tbl_raw_data[[#This Row],[Date Tagged]])</f>
        <v>2.2210648145119194E-2</v>
      </c>
      <c r="J6137" s="66">
        <f>HOUR(tbl_raw_data[[#This Row],[time_taken]])*60+MINUTE(tbl_raw_data[[#This Row],[time_taken]])+SECOND(tbl_raw_data[[#This Row],[time_taken]])/60</f>
        <v>31.983333333333334</v>
      </c>
      <c r="K6137" s="68">
        <f>DATE(YEAR(tbl_raw_data[[#This Row],[Date Actioned]]),MONTH(tbl_raw_data[[#This Row],[Date Actioned]]),DAY(tbl_raw_data[[#This Row],[Date Actioned]]))</f>
        <v>45136</v>
      </c>
      <c r="L6137" s="65" t="str">
        <f>UPPER(TEXT(tbl_raw_data[[#This Row],[updated_date]],"MMMM"))</f>
        <v>JULY</v>
      </c>
      <c r="M6137" s="65" t="str">
        <f>"WEEK "&amp;IF(ROUNDUP(DAY(tbl_raw_data[[#This Row],[updated_date]])/7,0)=5,4,ROUNDUP(DAY(tbl_raw_data[[#This Row],[updated_date]])/7,0))</f>
        <v>WEEK 4</v>
      </c>
      <c r="N6137" s="71" t="str">
        <f>UPPER(VLOOKUP(tbl_raw_data[[#This Row],[Analyst]],settings!$A$1:$B$15,2,0))</f>
        <v>NITESH</v>
      </c>
      <c r="O6137" s="71" t="str">
        <f>TRIM(UPPER(tbl_raw_data[[#This Row],[Outcome]]))</f>
        <v>WITHDRAW</v>
      </c>
      <c r="P6137" s="71" t="str">
        <f>TRIM(UPPER(tbl_raw_data[[#This Row],[Queue Name]]))</f>
        <v>CONSUMER EXISTING</v>
      </c>
      <c r="Q6137" s="71" t="str">
        <f>IF(tbl_raw_data[[#This Row],[time_taken_in_min]]&lt;=settings!$D$2,"SLA_MET","SLA_NOT_MET")</f>
        <v>SLA_NOT_MET</v>
      </c>
    </row>
    <row r="6138" spans="1:17" x14ac:dyDescent="0.3">
      <c r="A6138" s="45" t="s">
        <v>7101</v>
      </c>
      <c r="B6138" s="36">
        <v>45136.53329861111</v>
      </c>
      <c r="C6138" s="43">
        <v>45136.555474537039</v>
      </c>
      <c r="D6138" s="15" t="s">
        <v>47</v>
      </c>
      <c r="E6138" s="6" t="s">
        <v>11</v>
      </c>
      <c r="F6138" s="15" t="s">
        <v>9</v>
      </c>
      <c r="G6138" s="9" t="s">
        <v>69</v>
      </c>
      <c r="H6138" s="84" t="str">
        <f t="shared" si="95"/>
        <v>Incomplete Details</v>
      </c>
      <c r="I6138" s="63">
        <f>(tbl_raw_data[[#This Row],[Date Actioned]])-(tbl_raw_data[[#This Row],[Date Tagged]])</f>
        <v>2.2175925929332152E-2</v>
      </c>
      <c r="J6138" s="66">
        <f>HOUR(tbl_raw_data[[#This Row],[time_taken]])*60+MINUTE(tbl_raw_data[[#This Row],[time_taken]])+SECOND(tbl_raw_data[[#This Row],[time_taken]])/60</f>
        <v>31.933333333333334</v>
      </c>
      <c r="K6138" s="68">
        <f>DATE(YEAR(tbl_raw_data[[#This Row],[Date Actioned]]),MONTH(tbl_raw_data[[#This Row],[Date Actioned]]),DAY(tbl_raw_data[[#This Row],[Date Actioned]]))</f>
        <v>45136</v>
      </c>
      <c r="L6138" s="65" t="str">
        <f>UPPER(TEXT(tbl_raw_data[[#This Row],[updated_date]],"MMMM"))</f>
        <v>JULY</v>
      </c>
      <c r="M6138" s="65" t="str">
        <f>"WEEK "&amp;IF(ROUNDUP(DAY(tbl_raw_data[[#This Row],[updated_date]])/7,0)=5,4,ROUNDUP(DAY(tbl_raw_data[[#This Row],[updated_date]])/7,0))</f>
        <v>WEEK 4</v>
      </c>
      <c r="N6138" s="71" t="str">
        <f>UPPER(VLOOKUP(tbl_raw_data[[#This Row],[Analyst]],settings!$A$1:$B$15,2,0))</f>
        <v>QUADIR</v>
      </c>
      <c r="O6138" s="71" t="str">
        <f>TRIM(UPPER(tbl_raw_data[[#This Row],[Outcome]]))</f>
        <v>WITHDRAW</v>
      </c>
      <c r="P6138" s="71" t="str">
        <f>TRIM(UPPER(tbl_raw_data[[#This Row],[Queue Name]]))</f>
        <v>CONSUMER EXISTING</v>
      </c>
      <c r="Q6138" s="71" t="str">
        <f>IF(tbl_raw_data[[#This Row],[time_taken_in_min]]&lt;=settings!$D$2,"SLA_MET","SLA_NOT_MET")</f>
        <v>SLA_NOT_MET</v>
      </c>
    </row>
    <row r="6139" spans="1:17" x14ac:dyDescent="0.3">
      <c r="A6139" s="45" t="s">
        <v>7102</v>
      </c>
      <c r="B6139" s="36">
        <v>45136.657916666663</v>
      </c>
      <c r="C6139" s="43">
        <v>45136.678425925929</v>
      </c>
      <c r="D6139" s="15" t="s">
        <v>47</v>
      </c>
      <c r="E6139" s="6" t="s">
        <v>11</v>
      </c>
      <c r="F6139" s="15" t="s">
        <v>9</v>
      </c>
      <c r="G6139" s="9" t="s">
        <v>88</v>
      </c>
      <c r="H6139" s="84" t="str">
        <f t="shared" si="95"/>
        <v>Incomplete Details</v>
      </c>
      <c r="I6139" s="63">
        <f>(tbl_raw_data[[#This Row],[Date Actioned]])-(tbl_raw_data[[#This Row],[Date Tagged]])</f>
        <v>2.0509259265963919E-2</v>
      </c>
      <c r="J6139" s="66">
        <f>HOUR(tbl_raw_data[[#This Row],[time_taken]])*60+MINUTE(tbl_raw_data[[#This Row],[time_taken]])+SECOND(tbl_raw_data[[#This Row],[time_taken]])/60</f>
        <v>29.533333333333335</v>
      </c>
      <c r="K6139" s="68">
        <f>DATE(YEAR(tbl_raw_data[[#This Row],[Date Actioned]]),MONTH(tbl_raw_data[[#This Row],[Date Actioned]]),DAY(tbl_raw_data[[#This Row],[Date Actioned]]))</f>
        <v>45136</v>
      </c>
      <c r="L6139" s="65" t="str">
        <f>UPPER(TEXT(tbl_raw_data[[#This Row],[updated_date]],"MMMM"))</f>
        <v>JULY</v>
      </c>
      <c r="M6139" s="65" t="str">
        <f>"WEEK "&amp;IF(ROUNDUP(DAY(tbl_raw_data[[#This Row],[updated_date]])/7,0)=5,4,ROUNDUP(DAY(tbl_raw_data[[#This Row],[updated_date]])/7,0))</f>
        <v>WEEK 4</v>
      </c>
      <c r="N6139" s="71" t="str">
        <f>UPPER(VLOOKUP(tbl_raw_data[[#This Row],[Analyst]],settings!$A$1:$B$15,2,0))</f>
        <v>QUADIR</v>
      </c>
      <c r="O6139" s="71" t="str">
        <f>TRIM(UPPER(tbl_raw_data[[#This Row],[Outcome]]))</f>
        <v>WITHDRAW</v>
      </c>
      <c r="P6139" s="71" t="str">
        <f>TRIM(UPPER(tbl_raw_data[[#This Row],[Queue Name]]))</f>
        <v>CONSUMER EXISTING</v>
      </c>
      <c r="Q6139" s="71" t="str">
        <f>IF(tbl_raw_data[[#This Row],[time_taken_in_min]]&lt;=settings!$D$2,"SLA_MET","SLA_NOT_MET")</f>
        <v>SLA_NOT_MET</v>
      </c>
    </row>
    <row r="6140" spans="1:17" x14ac:dyDescent="0.3">
      <c r="A6140" s="45" t="s">
        <v>7103</v>
      </c>
      <c r="B6140" s="36">
        <v>45136.550266203703</v>
      </c>
      <c r="C6140" s="43">
        <v>45136.570462962962</v>
      </c>
      <c r="D6140" s="15" t="s">
        <v>47</v>
      </c>
      <c r="E6140" s="6" t="s">
        <v>8</v>
      </c>
      <c r="F6140" s="15" t="s">
        <v>12</v>
      </c>
      <c r="G6140" s="9" t="s">
        <v>72</v>
      </c>
      <c r="H6140" s="84" t="str">
        <f t="shared" si="95"/>
        <v>Incomplete Details</v>
      </c>
      <c r="I6140" s="63">
        <f>(tbl_raw_data[[#This Row],[Date Actioned]])-(tbl_raw_data[[#This Row],[Date Tagged]])</f>
        <v>2.0196759258396924E-2</v>
      </c>
      <c r="J6140" s="66">
        <f>HOUR(tbl_raw_data[[#This Row],[time_taken]])*60+MINUTE(tbl_raw_data[[#This Row],[time_taken]])+SECOND(tbl_raw_data[[#This Row],[time_taken]])/60</f>
        <v>29.083333333333332</v>
      </c>
      <c r="K6140" s="68">
        <f>DATE(YEAR(tbl_raw_data[[#This Row],[Date Actioned]]),MONTH(tbl_raw_data[[#This Row],[Date Actioned]]),DAY(tbl_raw_data[[#This Row],[Date Actioned]]))</f>
        <v>45136</v>
      </c>
      <c r="L6140" s="65" t="str">
        <f>UPPER(TEXT(tbl_raw_data[[#This Row],[updated_date]],"MMMM"))</f>
        <v>JULY</v>
      </c>
      <c r="M6140" s="65" t="str">
        <f>"WEEK "&amp;IF(ROUNDUP(DAY(tbl_raw_data[[#This Row],[updated_date]])/7,0)=5,4,ROUNDUP(DAY(tbl_raw_data[[#This Row],[updated_date]])/7,0))</f>
        <v>WEEK 4</v>
      </c>
      <c r="N6140" s="71" t="str">
        <f>UPPER(VLOOKUP(tbl_raw_data[[#This Row],[Analyst]],settings!$A$1:$B$15,2,0))</f>
        <v>NITESH</v>
      </c>
      <c r="O6140" s="71" t="str">
        <f>TRIM(UPPER(tbl_raw_data[[#This Row],[Outcome]]))</f>
        <v>WITHDRAW</v>
      </c>
      <c r="P6140" s="71" t="str">
        <f>TRIM(UPPER(tbl_raw_data[[#This Row],[Queue Name]]))</f>
        <v>CONSUMER POST BUREAU</v>
      </c>
      <c r="Q6140" s="71" t="str">
        <f>IF(tbl_raw_data[[#This Row],[time_taken_in_min]]&lt;=settings!$D$2,"SLA_MET","SLA_NOT_MET")</f>
        <v>SLA_NOT_MET</v>
      </c>
    </row>
    <row r="6141" spans="1:17" x14ac:dyDescent="0.3">
      <c r="A6141" s="45" t="s">
        <v>7104</v>
      </c>
      <c r="B6141" s="36">
        <v>45136.404131944444</v>
      </c>
      <c r="C6141" s="43">
        <v>45136.424189814818</v>
      </c>
      <c r="D6141" s="15" t="s">
        <v>33</v>
      </c>
      <c r="E6141" s="6" t="s">
        <v>11</v>
      </c>
      <c r="F6141" s="15" t="s">
        <v>12</v>
      </c>
      <c r="G6141" s="9" t="s">
        <v>34</v>
      </c>
      <c r="H6141" s="84" t="str">
        <f t="shared" si="95"/>
        <v>Overdue Bill</v>
      </c>
      <c r="I6141" s="63">
        <f>(tbl_raw_data[[#This Row],[Date Actioned]])-(tbl_raw_data[[#This Row],[Date Tagged]])</f>
        <v>2.0057870373420883E-2</v>
      </c>
      <c r="J6141" s="66">
        <f>HOUR(tbl_raw_data[[#This Row],[time_taken]])*60+MINUTE(tbl_raw_data[[#This Row],[time_taken]])+SECOND(tbl_raw_data[[#This Row],[time_taken]])/60</f>
        <v>28.883333333333333</v>
      </c>
      <c r="K6141" s="68">
        <f>DATE(YEAR(tbl_raw_data[[#This Row],[Date Actioned]]),MONTH(tbl_raw_data[[#This Row],[Date Actioned]]),DAY(tbl_raw_data[[#This Row],[Date Actioned]]))</f>
        <v>45136</v>
      </c>
      <c r="L6141" s="65" t="str">
        <f>UPPER(TEXT(tbl_raw_data[[#This Row],[updated_date]],"MMMM"))</f>
        <v>JULY</v>
      </c>
      <c r="M6141" s="65" t="str">
        <f>"WEEK "&amp;IF(ROUNDUP(DAY(tbl_raw_data[[#This Row],[updated_date]])/7,0)=5,4,ROUNDUP(DAY(tbl_raw_data[[#This Row],[updated_date]])/7,0))</f>
        <v>WEEK 4</v>
      </c>
      <c r="N6141" s="71" t="str">
        <f>UPPER(VLOOKUP(tbl_raw_data[[#This Row],[Analyst]],settings!$A$1:$B$15,2,0))</f>
        <v>NITESH</v>
      </c>
      <c r="O6141" s="71" t="str">
        <f>TRIM(UPPER(tbl_raw_data[[#This Row],[Outcome]]))</f>
        <v>DECLINE</v>
      </c>
      <c r="P6141" s="71" t="str">
        <f>TRIM(UPPER(tbl_raw_data[[#This Row],[Queue Name]]))</f>
        <v>CONSUMER EXISTING</v>
      </c>
      <c r="Q6141" s="71" t="str">
        <f>IF(tbl_raw_data[[#This Row],[time_taken_in_min]]&lt;=settings!$D$2,"SLA_MET","SLA_NOT_MET")</f>
        <v>SLA_NOT_MET</v>
      </c>
    </row>
    <row r="6142" spans="1:17" x14ac:dyDescent="0.3">
      <c r="A6142" s="45" t="s">
        <v>7105</v>
      </c>
      <c r="B6142" s="36">
        <v>45136.692499999997</v>
      </c>
      <c r="C6142" s="43">
        <v>45136.712523148148</v>
      </c>
      <c r="D6142" s="15" t="s">
        <v>55</v>
      </c>
      <c r="E6142" s="6" t="s">
        <v>8</v>
      </c>
      <c r="F6142" s="15" t="s">
        <v>21</v>
      </c>
      <c r="G6142" s="9"/>
      <c r="H6142" s="84" t="str">
        <f t="shared" si="95"/>
        <v>Reason Unknown</v>
      </c>
      <c r="I6142" s="63">
        <f>(tbl_raw_data[[#This Row],[Date Actioned]])-(tbl_raw_data[[#This Row],[Date Tagged]])</f>
        <v>2.0023148150357883E-2</v>
      </c>
      <c r="J6142" s="66">
        <f>HOUR(tbl_raw_data[[#This Row],[time_taken]])*60+MINUTE(tbl_raw_data[[#This Row],[time_taken]])+SECOND(tbl_raw_data[[#This Row],[time_taken]])/60</f>
        <v>28.833333333333332</v>
      </c>
      <c r="K6142" s="68">
        <f>DATE(YEAR(tbl_raw_data[[#This Row],[Date Actioned]]),MONTH(tbl_raw_data[[#This Row],[Date Actioned]]),DAY(tbl_raw_data[[#This Row],[Date Actioned]]))</f>
        <v>45136</v>
      </c>
      <c r="L6142" s="65" t="str">
        <f>UPPER(TEXT(tbl_raw_data[[#This Row],[updated_date]],"MMMM"))</f>
        <v>JULY</v>
      </c>
      <c r="M6142" s="65" t="str">
        <f>"WEEK "&amp;IF(ROUNDUP(DAY(tbl_raw_data[[#This Row],[updated_date]])/7,0)=5,4,ROUNDUP(DAY(tbl_raw_data[[#This Row],[updated_date]])/7,0))</f>
        <v>WEEK 4</v>
      </c>
      <c r="N6142" s="71" t="str">
        <f>UPPER(VLOOKUP(tbl_raw_data[[#This Row],[Analyst]],settings!$A$1:$B$15,2,0))</f>
        <v>SHAHID</v>
      </c>
      <c r="O6142" s="71" t="str">
        <f>TRIM(UPPER(tbl_raw_data[[#This Row],[Outcome]]))</f>
        <v>WITHDRAW</v>
      </c>
      <c r="P6142" s="71" t="str">
        <f>TRIM(UPPER(tbl_raw_data[[#This Row],[Queue Name]]))</f>
        <v>CONSUMER POST BUREAU</v>
      </c>
      <c r="Q6142" s="71" t="str">
        <f>IF(tbl_raw_data[[#This Row],[time_taken_in_min]]&lt;=settings!$D$2,"SLA_MET","SLA_NOT_MET")</f>
        <v>SLA_NOT_MET</v>
      </c>
    </row>
    <row r="6143" spans="1:17" x14ac:dyDescent="0.3">
      <c r="A6143" s="45" t="s">
        <v>7106</v>
      </c>
      <c r="B6143" s="36">
        <v>45136.689155092594</v>
      </c>
      <c r="C6143" s="43">
        <v>45136.708877314813</v>
      </c>
      <c r="D6143" s="15" t="s">
        <v>55</v>
      </c>
      <c r="E6143" s="6" t="s">
        <v>8</v>
      </c>
      <c r="F6143" s="15" t="s">
        <v>9</v>
      </c>
      <c r="G6143" s="9"/>
      <c r="H6143" s="84" t="str">
        <f t="shared" si="95"/>
        <v>Reason Unknown</v>
      </c>
      <c r="I6143" s="63">
        <f>(tbl_raw_data[[#This Row],[Date Actioned]])-(tbl_raw_data[[#This Row],[Date Tagged]])</f>
        <v>1.972222221957054E-2</v>
      </c>
      <c r="J6143" s="66">
        <f>HOUR(tbl_raw_data[[#This Row],[time_taken]])*60+MINUTE(tbl_raw_data[[#This Row],[time_taken]])+SECOND(tbl_raw_data[[#This Row],[time_taken]])/60</f>
        <v>28.4</v>
      </c>
      <c r="K6143" s="68">
        <f>DATE(YEAR(tbl_raw_data[[#This Row],[Date Actioned]]),MONTH(tbl_raw_data[[#This Row],[Date Actioned]]),DAY(tbl_raw_data[[#This Row],[Date Actioned]]))</f>
        <v>45136</v>
      </c>
      <c r="L6143" s="65" t="str">
        <f>UPPER(TEXT(tbl_raw_data[[#This Row],[updated_date]],"MMMM"))</f>
        <v>JULY</v>
      </c>
      <c r="M6143" s="65" t="str">
        <f>"WEEK "&amp;IF(ROUNDUP(DAY(tbl_raw_data[[#This Row],[updated_date]])/7,0)=5,4,ROUNDUP(DAY(tbl_raw_data[[#This Row],[updated_date]])/7,0))</f>
        <v>WEEK 4</v>
      </c>
      <c r="N6143" s="71" t="str">
        <f>UPPER(VLOOKUP(tbl_raw_data[[#This Row],[Analyst]],settings!$A$1:$B$15,2,0))</f>
        <v>QUADIR</v>
      </c>
      <c r="O6143" s="71" t="str">
        <f>TRIM(UPPER(tbl_raw_data[[#This Row],[Outcome]]))</f>
        <v>WITHDRAW</v>
      </c>
      <c r="P6143" s="71" t="str">
        <f>TRIM(UPPER(tbl_raw_data[[#This Row],[Queue Name]]))</f>
        <v>CONSUMER POST BUREAU</v>
      </c>
      <c r="Q6143" s="71" t="str">
        <f>IF(tbl_raw_data[[#This Row],[time_taken_in_min]]&lt;=settings!$D$2,"SLA_MET","SLA_NOT_MET")</f>
        <v>SLA_NOT_MET</v>
      </c>
    </row>
    <row r="6144" spans="1:17" x14ac:dyDescent="0.3">
      <c r="A6144" s="45" t="s">
        <v>7107</v>
      </c>
      <c r="B6144" s="36">
        <v>45136.581122685187</v>
      </c>
      <c r="C6144" s="43">
        <v>45136.600381944445</v>
      </c>
      <c r="D6144" s="15" t="s">
        <v>47</v>
      </c>
      <c r="E6144" s="6" t="s">
        <v>11</v>
      </c>
      <c r="F6144" s="15" t="s">
        <v>22</v>
      </c>
      <c r="G6144" s="9" t="s">
        <v>79</v>
      </c>
      <c r="H6144" s="84" t="str">
        <f t="shared" si="95"/>
        <v>Incomplete Details</v>
      </c>
      <c r="I6144" s="63">
        <f>(tbl_raw_data[[#This Row],[Date Actioned]])-(tbl_raw_data[[#This Row],[Date Tagged]])</f>
        <v>1.9259259257523809E-2</v>
      </c>
      <c r="J6144" s="66">
        <f>HOUR(tbl_raw_data[[#This Row],[time_taken]])*60+MINUTE(tbl_raw_data[[#This Row],[time_taken]])+SECOND(tbl_raw_data[[#This Row],[time_taken]])/60</f>
        <v>27.733333333333334</v>
      </c>
      <c r="K6144" s="68">
        <f>DATE(YEAR(tbl_raw_data[[#This Row],[Date Actioned]]),MONTH(tbl_raw_data[[#This Row],[Date Actioned]]),DAY(tbl_raw_data[[#This Row],[Date Actioned]]))</f>
        <v>45136</v>
      </c>
      <c r="L6144" s="65" t="str">
        <f>UPPER(TEXT(tbl_raw_data[[#This Row],[updated_date]],"MMMM"))</f>
        <v>JULY</v>
      </c>
      <c r="M6144" s="65" t="str">
        <f>"WEEK "&amp;IF(ROUNDUP(DAY(tbl_raw_data[[#This Row],[updated_date]])/7,0)=5,4,ROUNDUP(DAY(tbl_raw_data[[#This Row],[updated_date]])/7,0))</f>
        <v>WEEK 4</v>
      </c>
      <c r="N6144" s="71" t="str">
        <f>UPPER(VLOOKUP(tbl_raw_data[[#This Row],[Analyst]],settings!$A$1:$B$15,2,0))</f>
        <v>ROHAN</v>
      </c>
      <c r="O6144" s="71" t="str">
        <f>TRIM(UPPER(tbl_raw_data[[#This Row],[Outcome]]))</f>
        <v>WITHDRAW</v>
      </c>
      <c r="P6144" s="71" t="str">
        <f>TRIM(UPPER(tbl_raw_data[[#This Row],[Queue Name]]))</f>
        <v>CONSUMER EXISTING</v>
      </c>
      <c r="Q6144" s="71" t="str">
        <f>IF(tbl_raw_data[[#This Row],[time_taken_in_min]]&lt;=settings!$D$2,"SLA_MET","SLA_NOT_MET")</f>
        <v>SLA_NOT_MET</v>
      </c>
    </row>
    <row r="6145" spans="1:17" x14ac:dyDescent="0.3">
      <c r="A6145" s="45" t="s">
        <v>7108</v>
      </c>
      <c r="B6145" s="36">
        <v>45136.57130787037</v>
      </c>
      <c r="C6145" s="43">
        <v>45136.58997685185</v>
      </c>
      <c r="D6145" s="15" t="s">
        <v>47</v>
      </c>
      <c r="E6145" s="6" t="s">
        <v>11</v>
      </c>
      <c r="F6145" s="15" t="s">
        <v>12</v>
      </c>
      <c r="G6145" s="9" t="s">
        <v>72</v>
      </c>
      <c r="H6145" s="84" t="str">
        <f t="shared" si="95"/>
        <v>Incomplete Details</v>
      </c>
      <c r="I6145" s="63">
        <f>(tbl_raw_data[[#This Row],[Date Actioned]])-(tbl_raw_data[[#This Row],[Date Tagged]])</f>
        <v>1.8668981480004732E-2</v>
      </c>
      <c r="J6145" s="66">
        <f>HOUR(tbl_raw_data[[#This Row],[time_taken]])*60+MINUTE(tbl_raw_data[[#This Row],[time_taken]])+SECOND(tbl_raw_data[[#This Row],[time_taken]])/60</f>
        <v>26.883333333333333</v>
      </c>
      <c r="K6145" s="68">
        <f>DATE(YEAR(tbl_raw_data[[#This Row],[Date Actioned]]),MONTH(tbl_raw_data[[#This Row],[Date Actioned]]),DAY(tbl_raw_data[[#This Row],[Date Actioned]]))</f>
        <v>45136</v>
      </c>
      <c r="L6145" s="65" t="str">
        <f>UPPER(TEXT(tbl_raw_data[[#This Row],[updated_date]],"MMMM"))</f>
        <v>JULY</v>
      </c>
      <c r="M6145" s="65" t="str">
        <f>"WEEK "&amp;IF(ROUNDUP(DAY(tbl_raw_data[[#This Row],[updated_date]])/7,0)=5,4,ROUNDUP(DAY(tbl_raw_data[[#This Row],[updated_date]])/7,0))</f>
        <v>WEEK 4</v>
      </c>
      <c r="N6145" s="71" t="str">
        <f>UPPER(VLOOKUP(tbl_raw_data[[#This Row],[Analyst]],settings!$A$1:$B$15,2,0))</f>
        <v>NITESH</v>
      </c>
      <c r="O6145" s="71" t="str">
        <f>TRIM(UPPER(tbl_raw_data[[#This Row],[Outcome]]))</f>
        <v>WITHDRAW</v>
      </c>
      <c r="P6145" s="71" t="str">
        <f>TRIM(UPPER(tbl_raw_data[[#This Row],[Queue Name]]))</f>
        <v>CONSUMER EXISTING</v>
      </c>
      <c r="Q6145" s="71" t="str">
        <f>IF(tbl_raw_data[[#This Row],[time_taken_in_min]]&lt;=settings!$D$2,"SLA_MET","SLA_NOT_MET")</f>
        <v>SLA_NOT_MET</v>
      </c>
    </row>
    <row r="6146" spans="1:17" x14ac:dyDescent="0.3">
      <c r="A6146" s="45" t="s">
        <v>7109</v>
      </c>
      <c r="B6146" s="36">
        <v>45136.560810185183</v>
      </c>
      <c r="C6146" s="43">
        <v>45136.579143518517</v>
      </c>
      <c r="D6146" s="15" t="s">
        <v>47</v>
      </c>
      <c r="E6146" s="6" t="s">
        <v>18</v>
      </c>
      <c r="F6146" s="15" t="s">
        <v>9</v>
      </c>
      <c r="G6146" s="9" t="s">
        <v>75</v>
      </c>
      <c r="H6146" s="84" t="str">
        <f t="shared" si="95"/>
        <v>Incomplete Details</v>
      </c>
      <c r="I6146" s="63">
        <f>(tbl_raw_data[[#This Row],[Date Actioned]])-(tbl_raw_data[[#This Row],[Date Tagged]])</f>
        <v>1.8333333333430346E-2</v>
      </c>
      <c r="J6146" s="66">
        <f>HOUR(tbl_raw_data[[#This Row],[time_taken]])*60+MINUTE(tbl_raw_data[[#This Row],[time_taken]])+SECOND(tbl_raw_data[[#This Row],[time_taken]])/60</f>
        <v>26.4</v>
      </c>
      <c r="K6146" s="68">
        <f>DATE(YEAR(tbl_raw_data[[#This Row],[Date Actioned]]),MONTH(tbl_raw_data[[#This Row],[Date Actioned]]),DAY(tbl_raw_data[[#This Row],[Date Actioned]]))</f>
        <v>45136</v>
      </c>
      <c r="L6146" s="65" t="str">
        <f>UPPER(TEXT(tbl_raw_data[[#This Row],[updated_date]],"MMMM"))</f>
        <v>JULY</v>
      </c>
      <c r="M6146" s="65" t="str">
        <f>"WEEK "&amp;IF(ROUNDUP(DAY(tbl_raw_data[[#This Row],[updated_date]])/7,0)=5,4,ROUNDUP(DAY(tbl_raw_data[[#This Row],[updated_date]])/7,0))</f>
        <v>WEEK 4</v>
      </c>
      <c r="N6146" s="71" t="str">
        <f>UPPER(VLOOKUP(tbl_raw_data[[#This Row],[Analyst]],settings!$A$1:$B$15,2,0))</f>
        <v>QUADIR</v>
      </c>
      <c r="O6146" s="71" t="str">
        <f>TRIM(UPPER(tbl_raw_data[[#This Row],[Outcome]]))</f>
        <v>WITHDRAW</v>
      </c>
      <c r="P6146" s="71" t="str">
        <f>TRIM(UPPER(tbl_raw_data[[#This Row],[Queue Name]]))</f>
        <v>CONSUMER PRE BUREAU</v>
      </c>
      <c r="Q6146" s="71" t="str">
        <f>IF(tbl_raw_data[[#This Row],[time_taken_in_min]]&lt;=settings!$D$2,"SLA_MET","SLA_NOT_MET")</f>
        <v>SLA_NOT_MET</v>
      </c>
    </row>
    <row r="6147" spans="1:17" hidden="1" x14ac:dyDescent="0.3">
      <c r="A6147" s="45" t="s">
        <v>7110</v>
      </c>
      <c r="B6147" s="36">
        <v>45136.657569444447</v>
      </c>
      <c r="C6147" s="43">
        <v>45136.675798611112</v>
      </c>
      <c r="D6147" s="15" t="s">
        <v>10</v>
      </c>
      <c r="E6147" s="6" t="s">
        <v>18</v>
      </c>
      <c r="F6147" s="15" t="s">
        <v>14</v>
      </c>
      <c r="G6147" s="9" t="s">
        <v>15</v>
      </c>
      <c r="H6147" s="84" t="str">
        <f t="shared" ref="H6147:H6210" si="96">IF(OR(ISNUMBER(SEARCH("duplicate",G6147)), ISNUMBER(SEARCH("previously",G6147)), ISNUMBER(SEARCH("previously approved",G6147))), "Duplicate Application",
IF(OR(ISNUMBER(SEARCH("incorrect",G6147)), ISNUMBER(SEARCH("remove", G6147))), "Incorrect Details",
IF(ISNUMBER(SEARCH("incomplete",G6147)), "Incomplete Details",
IF(ISNUMBER(SEARCH("overdue",G6147)), "Overdue Bill",
IF(OR(ISNUMBER(SEARCH("resubmit as", G6147)), ISNUMBER(SEARCH("re-submit as", G6147))), "Incorrect Queue",
IF(OR(ISNUMBER(SEARCH("100",G6147)), ISNUMBER(SEARCH("correct", G6147)), ISNUMBER(SEARCH("email", G6147)), ISNUMBER(SEARCH("please submit", G6147)), ISNUMBER(SEARCH("please resubmit",G6147)), ISNUMBER(SEARCH("please re-submit", G6147)), ISNUMBER(SEARCH("please send", G6147))), "Incomplete Details",
IF(ISNUMBER(SEARCH("error", G6147)), "System Error", "Reason Unknown")))))))</f>
        <v>Reason Unknown</v>
      </c>
      <c r="I6147" s="63">
        <f>(tbl_raw_data[[#This Row],[Date Actioned]])-(tbl_raw_data[[#This Row],[Date Tagged]])</f>
        <v>1.8229166664241347E-2</v>
      </c>
      <c r="J6147" s="66">
        <f>HOUR(tbl_raw_data[[#This Row],[time_taken]])*60+MINUTE(tbl_raw_data[[#This Row],[time_taken]])+SECOND(tbl_raw_data[[#This Row],[time_taken]])/60</f>
        <v>26.25</v>
      </c>
      <c r="K6147" s="68">
        <f>DATE(YEAR(tbl_raw_data[[#This Row],[Date Actioned]]),MONTH(tbl_raw_data[[#This Row],[Date Actioned]]),DAY(tbl_raw_data[[#This Row],[Date Actioned]]))</f>
        <v>45136</v>
      </c>
      <c r="L6147" s="65" t="str">
        <f>UPPER(TEXT(tbl_raw_data[[#This Row],[updated_date]],"MMMM"))</f>
        <v>JULY</v>
      </c>
      <c r="M6147" s="65" t="str">
        <f>"WEEK "&amp;IF(ROUNDUP(DAY(tbl_raw_data[[#This Row],[updated_date]])/7,0)=5,4,ROUNDUP(DAY(tbl_raw_data[[#This Row],[updated_date]])/7,0))</f>
        <v>WEEK 4</v>
      </c>
      <c r="N6147" s="71" t="str">
        <f>UPPER(VLOOKUP(tbl_raw_data[[#This Row],[Analyst]],settings!$A$1:$B$15,2,0))</f>
        <v>CAMROON</v>
      </c>
      <c r="O6147" s="71" t="str">
        <f>TRIM(UPPER(tbl_raw_data[[#This Row],[Outcome]]))</f>
        <v>APPROVE</v>
      </c>
      <c r="P6147" s="71" t="str">
        <f>TRIM(UPPER(tbl_raw_data[[#This Row],[Queue Name]]))</f>
        <v>CONSUMER PRE BUREAU</v>
      </c>
      <c r="Q6147" s="71" t="str">
        <f>IF(tbl_raw_data[[#This Row],[time_taken_in_min]]&lt;=settings!$D$2,"SLA_MET","SLA_NOT_MET")</f>
        <v>SLA_NOT_MET</v>
      </c>
    </row>
    <row r="6148" spans="1:17" x14ac:dyDescent="0.3">
      <c r="A6148" s="45" t="s">
        <v>7111</v>
      </c>
      <c r="B6148" s="36">
        <v>45136.479062500002</v>
      </c>
      <c r="C6148" s="43">
        <v>45136.497256944444</v>
      </c>
      <c r="D6148" s="15" t="s">
        <v>36</v>
      </c>
      <c r="E6148" s="6" t="s">
        <v>11</v>
      </c>
      <c r="F6148" s="15" t="s">
        <v>17</v>
      </c>
      <c r="G6148" s="9"/>
      <c r="H6148" s="84" t="str">
        <f t="shared" si="96"/>
        <v>Reason Unknown</v>
      </c>
      <c r="I6148" s="63">
        <f>(tbl_raw_data[[#This Row],[Date Actioned]])-(tbl_raw_data[[#This Row],[Date Tagged]])</f>
        <v>1.8194444441178348E-2</v>
      </c>
      <c r="J6148" s="66">
        <f>HOUR(tbl_raw_data[[#This Row],[time_taken]])*60+MINUTE(tbl_raw_data[[#This Row],[time_taken]])+SECOND(tbl_raw_data[[#This Row],[time_taken]])/60</f>
        <v>26.2</v>
      </c>
      <c r="K6148" s="68">
        <f>DATE(YEAR(tbl_raw_data[[#This Row],[Date Actioned]]),MONTH(tbl_raw_data[[#This Row],[Date Actioned]]),DAY(tbl_raw_data[[#This Row],[Date Actioned]]))</f>
        <v>45136</v>
      </c>
      <c r="L6148" s="65" t="str">
        <f>UPPER(TEXT(tbl_raw_data[[#This Row],[updated_date]],"MMMM"))</f>
        <v>JULY</v>
      </c>
      <c r="M6148" s="65" t="str">
        <f>"WEEK "&amp;IF(ROUNDUP(DAY(tbl_raw_data[[#This Row],[updated_date]])/7,0)=5,4,ROUNDUP(DAY(tbl_raw_data[[#This Row],[updated_date]])/7,0))</f>
        <v>WEEK 4</v>
      </c>
      <c r="N6148" s="71" t="str">
        <f>UPPER(VLOOKUP(tbl_raw_data[[#This Row],[Analyst]],settings!$A$1:$B$15,2,0))</f>
        <v>MERCEDES</v>
      </c>
      <c r="O6148" s="71" t="str">
        <f>TRIM(UPPER(tbl_raw_data[[#This Row],[Outcome]]))</f>
        <v>DECLINE</v>
      </c>
      <c r="P6148" s="71" t="str">
        <f>TRIM(UPPER(tbl_raw_data[[#This Row],[Queue Name]]))</f>
        <v>CONSUMER EXISTING</v>
      </c>
      <c r="Q6148" s="71" t="str">
        <f>IF(tbl_raw_data[[#This Row],[time_taken_in_min]]&lt;=settings!$D$2,"SLA_MET","SLA_NOT_MET")</f>
        <v>SLA_NOT_MET</v>
      </c>
    </row>
    <row r="6149" spans="1:17" hidden="1" x14ac:dyDescent="0.3">
      <c r="A6149" s="45" t="s">
        <v>7112</v>
      </c>
      <c r="B6149" s="36">
        <v>45136.565370370372</v>
      </c>
      <c r="C6149" s="43">
        <v>45136.583020833335</v>
      </c>
      <c r="D6149" s="15" t="s">
        <v>10</v>
      </c>
      <c r="E6149" s="6" t="s">
        <v>8</v>
      </c>
      <c r="F6149" s="15" t="s">
        <v>14</v>
      </c>
      <c r="G6149" s="9" t="s">
        <v>16</v>
      </c>
      <c r="H6149" s="84" t="str">
        <f t="shared" si="96"/>
        <v>Reason Unknown</v>
      </c>
      <c r="I6149" s="63">
        <f>(tbl_raw_data[[#This Row],[Date Actioned]])-(tbl_raw_data[[#This Row],[Date Tagged]])</f>
        <v>1.7650462963501923E-2</v>
      </c>
      <c r="J6149" s="66">
        <f>HOUR(tbl_raw_data[[#This Row],[time_taken]])*60+MINUTE(tbl_raw_data[[#This Row],[time_taken]])+SECOND(tbl_raw_data[[#This Row],[time_taken]])/60</f>
        <v>25.416666666666668</v>
      </c>
      <c r="K6149" s="68">
        <f>DATE(YEAR(tbl_raw_data[[#This Row],[Date Actioned]]),MONTH(tbl_raw_data[[#This Row],[Date Actioned]]),DAY(tbl_raw_data[[#This Row],[Date Actioned]]))</f>
        <v>45136</v>
      </c>
      <c r="L6149" s="65" t="str">
        <f>UPPER(TEXT(tbl_raw_data[[#This Row],[updated_date]],"MMMM"))</f>
        <v>JULY</v>
      </c>
      <c r="M6149" s="65" t="str">
        <f>"WEEK "&amp;IF(ROUNDUP(DAY(tbl_raw_data[[#This Row],[updated_date]])/7,0)=5,4,ROUNDUP(DAY(tbl_raw_data[[#This Row],[updated_date]])/7,0))</f>
        <v>WEEK 4</v>
      </c>
      <c r="N6149" s="71" t="str">
        <f>UPPER(VLOOKUP(tbl_raw_data[[#This Row],[Analyst]],settings!$A$1:$B$15,2,0))</f>
        <v>CAMROON</v>
      </c>
      <c r="O6149" s="71" t="str">
        <f>TRIM(UPPER(tbl_raw_data[[#This Row],[Outcome]]))</f>
        <v>APPROVE</v>
      </c>
      <c r="P6149" s="71" t="str">
        <f>TRIM(UPPER(tbl_raw_data[[#This Row],[Queue Name]]))</f>
        <v>CONSUMER POST BUREAU</v>
      </c>
      <c r="Q6149" s="71" t="str">
        <f>IF(tbl_raw_data[[#This Row],[time_taken_in_min]]&lt;=settings!$D$2,"SLA_MET","SLA_NOT_MET")</f>
        <v>SLA_NOT_MET</v>
      </c>
    </row>
    <row r="6150" spans="1:17" hidden="1" x14ac:dyDescent="0.3">
      <c r="A6150" s="45" t="s">
        <v>7113</v>
      </c>
      <c r="B6150" s="36">
        <v>45136.722337962965</v>
      </c>
      <c r="C6150" s="43">
        <v>45136.739699074074</v>
      </c>
      <c r="D6150" s="15" t="s">
        <v>10</v>
      </c>
      <c r="E6150" s="6" t="s">
        <v>11</v>
      </c>
      <c r="F6150" s="15" t="s">
        <v>22</v>
      </c>
      <c r="G6150" s="9" t="s">
        <v>15</v>
      </c>
      <c r="H6150" s="84" t="str">
        <f t="shared" si="96"/>
        <v>Reason Unknown</v>
      </c>
      <c r="I6150" s="63">
        <f>(tbl_raw_data[[#This Row],[Date Actioned]])-(tbl_raw_data[[#This Row],[Date Tagged]])</f>
        <v>1.7361111109494232E-2</v>
      </c>
      <c r="J6150" s="66">
        <f>HOUR(tbl_raw_data[[#This Row],[time_taken]])*60+MINUTE(tbl_raw_data[[#This Row],[time_taken]])+SECOND(tbl_raw_data[[#This Row],[time_taken]])/60</f>
        <v>25</v>
      </c>
      <c r="K6150" s="68">
        <f>DATE(YEAR(tbl_raw_data[[#This Row],[Date Actioned]]),MONTH(tbl_raw_data[[#This Row],[Date Actioned]]),DAY(tbl_raw_data[[#This Row],[Date Actioned]]))</f>
        <v>45136</v>
      </c>
      <c r="L6150" s="65" t="str">
        <f>UPPER(TEXT(tbl_raw_data[[#This Row],[updated_date]],"MMMM"))</f>
        <v>JULY</v>
      </c>
      <c r="M6150" s="65" t="str">
        <f>"WEEK "&amp;IF(ROUNDUP(DAY(tbl_raw_data[[#This Row],[updated_date]])/7,0)=5,4,ROUNDUP(DAY(tbl_raw_data[[#This Row],[updated_date]])/7,0))</f>
        <v>WEEK 4</v>
      </c>
      <c r="N6150" s="71" t="str">
        <f>UPPER(VLOOKUP(tbl_raw_data[[#This Row],[Analyst]],settings!$A$1:$B$15,2,0))</f>
        <v>ROHAN</v>
      </c>
      <c r="O6150" s="71" t="str">
        <f>TRIM(UPPER(tbl_raw_data[[#This Row],[Outcome]]))</f>
        <v>APPROVE</v>
      </c>
      <c r="P6150" s="71" t="str">
        <f>TRIM(UPPER(tbl_raw_data[[#This Row],[Queue Name]]))</f>
        <v>CONSUMER EXISTING</v>
      </c>
      <c r="Q6150" s="71" t="str">
        <f>IF(tbl_raw_data[[#This Row],[time_taken_in_min]]&lt;=settings!$D$2,"SLA_MET","SLA_NOT_MET")</f>
        <v>SLA_NOT_MET</v>
      </c>
    </row>
    <row r="6151" spans="1:17" x14ac:dyDescent="0.3">
      <c r="A6151" s="45" t="s">
        <v>7114</v>
      </c>
      <c r="B6151" s="36">
        <v>45136.675092592595</v>
      </c>
      <c r="C6151" s="43">
        <v>45136.692326388889</v>
      </c>
      <c r="D6151" s="15" t="s">
        <v>55</v>
      </c>
      <c r="E6151" s="6" t="s">
        <v>8</v>
      </c>
      <c r="F6151" s="15" t="s">
        <v>9</v>
      </c>
      <c r="G6151" s="9"/>
      <c r="H6151" s="84" t="str">
        <f t="shared" si="96"/>
        <v>Reason Unknown</v>
      </c>
      <c r="I6151" s="63">
        <f>(tbl_raw_data[[#This Row],[Date Actioned]])-(tbl_raw_data[[#This Row],[Date Tagged]])</f>
        <v>1.7233796294021886E-2</v>
      </c>
      <c r="J6151" s="66">
        <f>HOUR(tbl_raw_data[[#This Row],[time_taken]])*60+MINUTE(tbl_raw_data[[#This Row],[time_taken]])+SECOND(tbl_raw_data[[#This Row],[time_taken]])/60</f>
        <v>24.816666666666666</v>
      </c>
      <c r="K6151" s="68">
        <f>DATE(YEAR(tbl_raw_data[[#This Row],[Date Actioned]]),MONTH(tbl_raw_data[[#This Row],[Date Actioned]]),DAY(tbl_raw_data[[#This Row],[Date Actioned]]))</f>
        <v>45136</v>
      </c>
      <c r="L6151" s="65" t="str">
        <f>UPPER(TEXT(tbl_raw_data[[#This Row],[updated_date]],"MMMM"))</f>
        <v>JULY</v>
      </c>
      <c r="M6151" s="65" t="str">
        <f>"WEEK "&amp;IF(ROUNDUP(DAY(tbl_raw_data[[#This Row],[updated_date]])/7,0)=5,4,ROUNDUP(DAY(tbl_raw_data[[#This Row],[updated_date]])/7,0))</f>
        <v>WEEK 4</v>
      </c>
      <c r="N6151" s="71" t="str">
        <f>UPPER(VLOOKUP(tbl_raw_data[[#This Row],[Analyst]],settings!$A$1:$B$15,2,0))</f>
        <v>QUADIR</v>
      </c>
      <c r="O6151" s="71" t="str">
        <f>TRIM(UPPER(tbl_raw_data[[#This Row],[Outcome]]))</f>
        <v>WITHDRAW</v>
      </c>
      <c r="P6151" s="71" t="str">
        <f>TRIM(UPPER(tbl_raw_data[[#This Row],[Queue Name]]))</f>
        <v>CONSUMER POST BUREAU</v>
      </c>
      <c r="Q6151" s="71" t="str">
        <f>IF(tbl_raw_data[[#This Row],[time_taken_in_min]]&lt;=settings!$D$2,"SLA_MET","SLA_NOT_MET")</f>
        <v>SLA_NOT_MET</v>
      </c>
    </row>
    <row r="6152" spans="1:17" hidden="1" x14ac:dyDescent="0.3">
      <c r="A6152" s="45" t="s">
        <v>7115</v>
      </c>
      <c r="B6152" s="36">
        <v>45136.569861111115</v>
      </c>
      <c r="C6152" s="43">
        <v>45136.587025462963</v>
      </c>
      <c r="D6152" s="15" t="s">
        <v>10</v>
      </c>
      <c r="E6152" s="6" t="s">
        <v>11</v>
      </c>
      <c r="F6152" s="15" t="s">
        <v>21</v>
      </c>
      <c r="G6152" s="9" t="s">
        <v>15</v>
      </c>
      <c r="H6152" s="84" t="str">
        <f t="shared" si="96"/>
        <v>Reason Unknown</v>
      </c>
      <c r="I6152" s="63">
        <f>(tbl_raw_data[[#This Row],[Date Actioned]])-(tbl_raw_data[[#This Row],[Date Tagged]])</f>
        <v>1.7164351847895887E-2</v>
      </c>
      <c r="J6152" s="66">
        <f>HOUR(tbl_raw_data[[#This Row],[time_taken]])*60+MINUTE(tbl_raw_data[[#This Row],[time_taken]])+SECOND(tbl_raw_data[[#This Row],[time_taken]])/60</f>
        <v>24.716666666666665</v>
      </c>
      <c r="K6152" s="68">
        <f>DATE(YEAR(tbl_raw_data[[#This Row],[Date Actioned]]),MONTH(tbl_raw_data[[#This Row],[Date Actioned]]),DAY(tbl_raw_data[[#This Row],[Date Actioned]]))</f>
        <v>45136</v>
      </c>
      <c r="L6152" s="65" t="str">
        <f>UPPER(TEXT(tbl_raw_data[[#This Row],[updated_date]],"MMMM"))</f>
        <v>JULY</v>
      </c>
      <c r="M6152" s="65" t="str">
        <f>"WEEK "&amp;IF(ROUNDUP(DAY(tbl_raw_data[[#This Row],[updated_date]])/7,0)=5,4,ROUNDUP(DAY(tbl_raw_data[[#This Row],[updated_date]])/7,0))</f>
        <v>WEEK 4</v>
      </c>
      <c r="N6152" s="71" t="str">
        <f>UPPER(VLOOKUP(tbl_raw_data[[#This Row],[Analyst]],settings!$A$1:$B$15,2,0))</f>
        <v>SHAHID</v>
      </c>
      <c r="O6152" s="71" t="str">
        <f>TRIM(UPPER(tbl_raw_data[[#This Row],[Outcome]]))</f>
        <v>APPROVE</v>
      </c>
      <c r="P6152" s="71" t="str">
        <f>TRIM(UPPER(tbl_raw_data[[#This Row],[Queue Name]]))</f>
        <v>CONSUMER EXISTING</v>
      </c>
      <c r="Q6152" s="71" t="str">
        <f>IF(tbl_raw_data[[#This Row],[time_taken_in_min]]&lt;=settings!$D$2,"SLA_MET","SLA_NOT_MET")</f>
        <v>SLA_NOT_MET</v>
      </c>
    </row>
    <row r="6153" spans="1:17" hidden="1" x14ac:dyDescent="0.3">
      <c r="A6153" s="45" t="s">
        <v>7116</v>
      </c>
      <c r="B6153" s="36">
        <v>45136.703738425924</v>
      </c>
      <c r="C6153" s="43">
        <v>45136.720555555556</v>
      </c>
      <c r="D6153" s="15" t="s">
        <v>10</v>
      </c>
      <c r="E6153" s="6" t="s">
        <v>11</v>
      </c>
      <c r="F6153" s="15" t="s">
        <v>17</v>
      </c>
      <c r="G6153" s="9" t="s">
        <v>15</v>
      </c>
      <c r="H6153" s="84" t="str">
        <f t="shared" si="96"/>
        <v>Reason Unknown</v>
      </c>
      <c r="I6153" s="63">
        <f>(tbl_raw_data[[#This Row],[Date Actioned]])-(tbl_raw_data[[#This Row],[Date Tagged]])</f>
        <v>1.6817129631817807E-2</v>
      </c>
      <c r="J6153" s="66">
        <f>HOUR(tbl_raw_data[[#This Row],[time_taken]])*60+MINUTE(tbl_raw_data[[#This Row],[time_taken]])+SECOND(tbl_raw_data[[#This Row],[time_taken]])/60</f>
        <v>24.216666666666665</v>
      </c>
      <c r="K6153" s="68">
        <f>DATE(YEAR(tbl_raw_data[[#This Row],[Date Actioned]]),MONTH(tbl_raw_data[[#This Row],[Date Actioned]]),DAY(tbl_raw_data[[#This Row],[Date Actioned]]))</f>
        <v>45136</v>
      </c>
      <c r="L6153" s="65" t="str">
        <f>UPPER(TEXT(tbl_raw_data[[#This Row],[updated_date]],"MMMM"))</f>
        <v>JULY</v>
      </c>
      <c r="M6153" s="65" t="str">
        <f>"WEEK "&amp;IF(ROUNDUP(DAY(tbl_raw_data[[#This Row],[updated_date]])/7,0)=5,4,ROUNDUP(DAY(tbl_raw_data[[#This Row],[updated_date]])/7,0))</f>
        <v>WEEK 4</v>
      </c>
      <c r="N6153" s="71" t="str">
        <f>UPPER(VLOOKUP(tbl_raw_data[[#This Row],[Analyst]],settings!$A$1:$B$15,2,0))</f>
        <v>MERCEDES</v>
      </c>
      <c r="O6153" s="71" t="str">
        <f>TRIM(UPPER(tbl_raw_data[[#This Row],[Outcome]]))</f>
        <v>APPROVE</v>
      </c>
      <c r="P6153" s="71" t="str">
        <f>TRIM(UPPER(tbl_raw_data[[#This Row],[Queue Name]]))</f>
        <v>CONSUMER EXISTING</v>
      </c>
      <c r="Q6153" s="71" t="str">
        <f>IF(tbl_raw_data[[#This Row],[time_taken_in_min]]&lt;=settings!$D$2,"SLA_MET","SLA_NOT_MET")</f>
        <v>SLA_NOT_MET</v>
      </c>
    </row>
    <row r="6154" spans="1:17" hidden="1" x14ac:dyDescent="0.3">
      <c r="A6154" s="45" t="s">
        <v>7117</v>
      </c>
      <c r="B6154" s="36">
        <v>45136.691655092596</v>
      </c>
      <c r="C6154" s="43">
        <v>45136.708379629628</v>
      </c>
      <c r="D6154" s="15" t="s">
        <v>15</v>
      </c>
      <c r="E6154" s="6" t="s">
        <v>11</v>
      </c>
      <c r="F6154" s="15" t="s">
        <v>21</v>
      </c>
      <c r="G6154" s="9"/>
      <c r="H6154" s="84" t="str">
        <f t="shared" si="96"/>
        <v>Reason Unknown</v>
      </c>
      <c r="I6154" s="63">
        <f>(tbl_raw_data[[#This Row],[Date Actioned]])-(tbl_raw_data[[#This Row],[Date Tagged]])</f>
        <v>1.6724537032132503E-2</v>
      </c>
      <c r="J6154" s="66">
        <f>HOUR(tbl_raw_data[[#This Row],[time_taken]])*60+MINUTE(tbl_raw_data[[#This Row],[time_taken]])+SECOND(tbl_raw_data[[#This Row],[time_taken]])/60</f>
        <v>24.083333333333332</v>
      </c>
      <c r="K6154" s="68">
        <f>DATE(YEAR(tbl_raw_data[[#This Row],[Date Actioned]]),MONTH(tbl_raw_data[[#This Row],[Date Actioned]]),DAY(tbl_raw_data[[#This Row],[Date Actioned]]))</f>
        <v>45136</v>
      </c>
      <c r="L6154" s="65" t="str">
        <f>UPPER(TEXT(tbl_raw_data[[#This Row],[updated_date]],"MMMM"))</f>
        <v>JULY</v>
      </c>
      <c r="M6154" s="65" t="str">
        <f>"WEEK "&amp;IF(ROUNDUP(DAY(tbl_raw_data[[#This Row],[updated_date]])/7,0)=5,4,ROUNDUP(DAY(tbl_raw_data[[#This Row],[updated_date]])/7,0))</f>
        <v>WEEK 4</v>
      </c>
      <c r="N6154" s="71" t="str">
        <f>UPPER(VLOOKUP(tbl_raw_data[[#This Row],[Analyst]],settings!$A$1:$B$15,2,0))</f>
        <v>SHAHID</v>
      </c>
      <c r="O6154" s="71" t="str">
        <f>TRIM(UPPER(tbl_raw_data[[#This Row],[Outcome]]))</f>
        <v>APPROVE</v>
      </c>
      <c r="P6154" s="71" t="str">
        <f>TRIM(UPPER(tbl_raw_data[[#This Row],[Queue Name]]))</f>
        <v>CONSUMER EXISTING</v>
      </c>
      <c r="Q6154" s="71" t="str">
        <f>IF(tbl_raw_data[[#This Row],[time_taken_in_min]]&lt;=settings!$D$2,"SLA_MET","SLA_NOT_MET")</f>
        <v>SLA_NOT_MET</v>
      </c>
    </row>
    <row r="6155" spans="1:17" x14ac:dyDescent="0.3">
      <c r="A6155" s="45" t="s">
        <v>7118</v>
      </c>
      <c r="B6155" s="36">
        <v>45136.43037037037</v>
      </c>
      <c r="C6155" s="43">
        <v>45136.447013888886</v>
      </c>
      <c r="D6155" s="15" t="s">
        <v>33</v>
      </c>
      <c r="E6155" s="6" t="s">
        <v>11</v>
      </c>
      <c r="F6155" s="15" t="s">
        <v>12</v>
      </c>
      <c r="G6155" s="9" t="s">
        <v>35</v>
      </c>
      <c r="H6155" s="84" t="str">
        <f t="shared" si="96"/>
        <v>Incomplete Details</v>
      </c>
      <c r="I6155" s="63">
        <f>(tbl_raw_data[[#This Row],[Date Actioned]])-(tbl_raw_data[[#This Row],[Date Tagged]])</f>
        <v>1.6643518516502809E-2</v>
      </c>
      <c r="J6155" s="66">
        <f>HOUR(tbl_raw_data[[#This Row],[time_taken]])*60+MINUTE(tbl_raw_data[[#This Row],[time_taken]])+SECOND(tbl_raw_data[[#This Row],[time_taken]])/60</f>
        <v>23.966666666666665</v>
      </c>
      <c r="K6155" s="68">
        <f>DATE(YEAR(tbl_raw_data[[#This Row],[Date Actioned]]),MONTH(tbl_raw_data[[#This Row],[Date Actioned]]),DAY(tbl_raw_data[[#This Row],[Date Actioned]]))</f>
        <v>45136</v>
      </c>
      <c r="L6155" s="65" t="str">
        <f>UPPER(TEXT(tbl_raw_data[[#This Row],[updated_date]],"MMMM"))</f>
        <v>JULY</v>
      </c>
      <c r="M6155" s="65" t="str">
        <f>"WEEK "&amp;IF(ROUNDUP(DAY(tbl_raw_data[[#This Row],[updated_date]])/7,0)=5,4,ROUNDUP(DAY(tbl_raw_data[[#This Row],[updated_date]])/7,0))</f>
        <v>WEEK 4</v>
      </c>
      <c r="N6155" s="71" t="str">
        <f>UPPER(VLOOKUP(tbl_raw_data[[#This Row],[Analyst]],settings!$A$1:$B$15,2,0))</f>
        <v>NITESH</v>
      </c>
      <c r="O6155" s="71" t="str">
        <f>TRIM(UPPER(tbl_raw_data[[#This Row],[Outcome]]))</f>
        <v>DECLINE</v>
      </c>
      <c r="P6155" s="71" t="str">
        <f>TRIM(UPPER(tbl_raw_data[[#This Row],[Queue Name]]))</f>
        <v>CONSUMER EXISTING</v>
      </c>
      <c r="Q6155" s="71" t="str">
        <f>IF(tbl_raw_data[[#This Row],[time_taken_in_min]]&lt;=settings!$D$2,"SLA_MET","SLA_NOT_MET")</f>
        <v>SLA_NOT_MET</v>
      </c>
    </row>
    <row r="6156" spans="1:17" hidden="1" x14ac:dyDescent="0.3">
      <c r="A6156" s="45" t="s">
        <v>7119</v>
      </c>
      <c r="B6156" s="36">
        <v>45136.726724537039</v>
      </c>
      <c r="C6156" s="43">
        <v>45136.742928240739</v>
      </c>
      <c r="D6156" s="15" t="s">
        <v>10</v>
      </c>
      <c r="E6156" s="6" t="s">
        <v>18</v>
      </c>
      <c r="F6156" s="15" t="s">
        <v>17</v>
      </c>
      <c r="G6156" s="9" t="s">
        <v>15</v>
      </c>
      <c r="H6156" s="84" t="str">
        <f t="shared" si="96"/>
        <v>Reason Unknown</v>
      </c>
      <c r="I6156" s="63">
        <f>(tbl_raw_data[[#This Row],[Date Actioned]])-(tbl_raw_data[[#This Row],[Date Tagged]])</f>
        <v>1.6203703700739425E-2</v>
      </c>
      <c r="J6156" s="66">
        <f>HOUR(tbl_raw_data[[#This Row],[time_taken]])*60+MINUTE(tbl_raw_data[[#This Row],[time_taken]])+SECOND(tbl_raw_data[[#This Row],[time_taken]])/60</f>
        <v>23.333333333333332</v>
      </c>
      <c r="K6156" s="68">
        <f>DATE(YEAR(tbl_raw_data[[#This Row],[Date Actioned]]),MONTH(tbl_raw_data[[#This Row],[Date Actioned]]),DAY(tbl_raw_data[[#This Row],[Date Actioned]]))</f>
        <v>45136</v>
      </c>
      <c r="L6156" s="65" t="str">
        <f>UPPER(TEXT(tbl_raw_data[[#This Row],[updated_date]],"MMMM"))</f>
        <v>JULY</v>
      </c>
      <c r="M6156" s="65" t="str">
        <f>"WEEK "&amp;IF(ROUNDUP(DAY(tbl_raw_data[[#This Row],[updated_date]])/7,0)=5,4,ROUNDUP(DAY(tbl_raw_data[[#This Row],[updated_date]])/7,0))</f>
        <v>WEEK 4</v>
      </c>
      <c r="N6156" s="71" t="str">
        <f>UPPER(VLOOKUP(tbl_raw_data[[#This Row],[Analyst]],settings!$A$1:$B$15,2,0))</f>
        <v>MERCEDES</v>
      </c>
      <c r="O6156" s="71" t="str">
        <f>TRIM(UPPER(tbl_raw_data[[#This Row],[Outcome]]))</f>
        <v>APPROVE</v>
      </c>
      <c r="P6156" s="71" t="str">
        <f>TRIM(UPPER(tbl_raw_data[[#This Row],[Queue Name]]))</f>
        <v>CONSUMER PRE BUREAU</v>
      </c>
      <c r="Q6156" s="71" t="str">
        <f>IF(tbl_raw_data[[#This Row],[time_taken_in_min]]&lt;=settings!$D$2,"SLA_MET","SLA_NOT_MET")</f>
        <v>SLA_NOT_MET</v>
      </c>
    </row>
    <row r="6157" spans="1:17" x14ac:dyDescent="0.3">
      <c r="A6157" s="45" t="s">
        <v>7120</v>
      </c>
      <c r="B6157" s="36">
        <v>45136.394942129627</v>
      </c>
      <c r="C6157" s="43">
        <v>45136.411122685182</v>
      </c>
      <c r="D6157" s="15" t="s">
        <v>47</v>
      </c>
      <c r="E6157" s="6" t="s">
        <v>8</v>
      </c>
      <c r="F6157" s="15" t="s">
        <v>12</v>
      </c>
      <c r="G6157" s="9" t="s">
        <v>49</v>
      </c>
      <c r="H6157" s="84" t="str">
        <f t="shared" si="96"/>
        <v>Incomplete Details</v>
      </c>
      <c r="I6157" s="63">
        <f>(tbl_raw_data[[#This Row],[Date Actioned]])-(tbl_raw_data[[#This Row],[Date Tagged]])</f>
        <v>1.6180555554456078E-2</v>
      </c>
      <c r="J6157" s="66">
        <f>HOUR(tbl_raw_data[[#This Row],[time_taken]])*60+MINUTE(tbl_raw_data[[#This Row],[time_taken]])+SECOND(tbl_raw_data[[#This Row],[time_taken]])/60</f>
        <v>23.3</v>
      </c>
      <c r="K6157" s="68">
        <f>DATE(YEAR(tbl_raw_data[[#This Row],[Date Actioned]]),MONTH(tbl_raw_data[[#This Row],[Date Actioned]]),DAY(tbl_raw_data[[#This Row],[Date Actioned]]))</f>
        <v>45136</v>
      </c>
      <c r="L6157" s="65" t="str">
        <f>UPPER(TEXT(tbl_raw_data[[#This Row],[updated_date]],"MMMM"))</f>
        <v>JULY</v>
      </c>
      <c r="M6157" s="65" t="str">
        <f>"WEEK "&amp;IF(ROUNDUP(DAY(tbl_raw_data[[#This Row],[updated_date]])/7,0)=5,4,ROUNDUP(DAY(tbl_raw_data[[#This Row],[updated_date]])/7,0))</f>
        <v>WEEK 4</v>
      </c>
      <c r="N6157" s="71" t="str">
        <f>UPPER(VLOOKUP(tbl_raw_data[[#This Row],[Analyst]],settings!$A$1:$B$15,2,0))</f>
        <v>NITESH</v>
      </c>
      <c r="O6157" s="71" t="str">
        <f>TRIM(UPPER(tbl_raw_data[[#This Row],[Outcome]]))</f>
        <v>WITHDRAW</v>
      </c>
      <c r="P6157" s="71" t="str">
        <f>TRIM(UPPER(tbl_raw_data[[#This Row],[Queue Name]]))</f>
        <v>CONSUMER POST BUREAU</v>
      </c>
      <c r="Q6157" s="71" t="str">
        <f>IF(tbl_raw_data[[#This Row],[time_taken_in_min]]&lt;=settings!$D$2,"SLA_MET","SLA_NOT_MET")</f>
        <v>SLA_NOT_MET</v>
      </c>
    </row>
    <row r="6158" spans="1:17" x14ac:dyDescent="0.3">
      <c r="A6158" s="45" t="s">
        <v>7121</v>
      </c>
      <c r="B6158" s="36">
        <v>45136.552048611113</v>
      </c>
      <c r="C6158" s="43">
        <v>45136.567824074074</v>
      </c>
      <c r="D6158" s="15" t="s">
        <v>55</v>
      </c>
      <c r="E6158" s="6" t="s">
        <v>11</v>
      </c>
      <c r="F6158" s="15" t="s">
        <v>22</v>
      </c>
      <c r="G6158" s="9"/>
      <c r="H6158" s="84" t="str">
        <f t="shared" si="96"/>
        <v>Reason Unknown</v>
      </c>
      <c r="I6158" s="63">
        <f>(tbl_raw_data[[#This Row],[Date Actioned]])-(tbl_raw_data[[#This Row],[Date Tagged]])</f>
        <v>1.5775462961755693E-2</v>
      </c>
      <c r="J6158" s="66">
        <f>HOUR(tbl_raw_data[[#This Row],[time_taken]])*60+MINUTE(tbl_raw_data[[#This Row],[time_taken]])+SECOND(tbl_raw_data[[#This Row],[time_taken]])/60</f>
        <v>22.716666666666665</v>
      </c>
      <c r="K6158" s="68">
        <f>DATE(YEAR(tbl_raw_data[[#This Row],[Date Actioned]]),MONTH(tbl_raw_data[[#This Row],[Date Actioned]]),DAY(tbl_raw_data[[#This Row],[Date Actioned]]))</f>
        <v>45136</v>
      </c>
      <c r="L6158" s="65" t="str">
        <f>UPPER(TEXT(tbl_raw_data[[#This Row],[updated_date]],"MMMM"))</f>
        <v>JULY</v>
      </c>
      <c r="M6158" s="65" t="str">
        <f>"WEEK "&amp;IF(ROUNDUP(DAY(tbl_raw_data[[#This Row],[updated_date]])/7,0)=5,4,ROUNDUP(DAY(tbl_raw_data[[#This Row],[updated_date]])/7,0))</f>
        <v>WEEK 4</v>
      </c>
      <c r="N6158" s="71" t="str">
        <f>UPPER(VLOOKUP(tbl_raw_data[[#This Row],[Analyst]],settings!$A$1:$B$15,2,0))</f>
        <v>ROHAN</v>
      </c>
      <c r="O6158" s="71" t="str">
        <f>TRIM(UPPER(tbl_raw_data[[#This Row],[Outcome]]))</f>
        <v>WITHDRAW</v>
      </c>
      <c r="P6158" s="71" t="str">
        <f>TRIM(UPPER(tbl_raw_data[[#This Row],[Queue Name]]))</f>
        <v>CONSUMER EXISTING</v>
      </c>
      <c r="Q6158" s="71" t="str">
        <f>IF(tbl_raw_data[[#This Row],[time_taken_in_min]]&lt;=settings!$D$2,"SLA_MET","SLA_NOT_MET")</f>
        <v>SLA_NOT_MET</v>
      </c>
    </row>
    <row r="6159" spans="1:17" hidden="1" x14ac:dyDescent="0.3">
      <c r="A6159" s="45" t="s">
        <v>7122</v>
      </c>
      <c r="B6159" s="36">
        <v>45136.71025462963</v>
      </c>
      <c r="C6159" s="43">
        <v>45136.725578703707</v>
      </c>
      <c r="D6159" s="15" t="s">
        <v>10</v>
      </c>
      <c r="E6159" s="6" t="s">
        <v>18</v>
      </c>
      <c r="F6159" s="15" t="s">
        <v>25</v>
      </c>
      <c r="G6159" s="9" t="s">
        <v>23</v>
      </c>
      <c r="H6159" s="84" t="str">
        <f t="shared" si="96"/>
        <v>Reason Unknown</v>
      </c>
      <c r="I6159" s="63">
        <f>(tbl_raw_data[[#This Row],[Date Actioned]])-(tbl_raw_data[[#This Row],[Date Tagged]])</f>
        <v>1.5324074076488614E-2</v>
      </c>
      <c r="J6159" s="66">
        <f>HOUR(tbl_raw_data[[#This Row],[time_taken]])*60+MINUTE(tbl_raw_data[[#This Row],[time_taken]])+SECOND(tbl_raw_data[[#This Row],[time_taken]])/60</f>
        <v>22.066666666666666</v>
      </c>
      <c r="K6159" s="68">
        <f>DATE(YEAR(tbl_raw_data[[#This Row],[Date Actioned]]),MONTH(tbl_raw_data[[#This Row],[Date Actioned]]),DAY(tbl_raw_data[[#This Row],[Date Actioned]]))</f>
        <v>45136</v>
      </c>
      <c r="L6159" s="65" t="str">
        <f>UPPER(TEXT(tbl_raw_data[[#This Row],[updated_date]],"MMMM"))</f>
        <v>JULY</v>
      </c>
      <c r="M6159" s="65" t="str">
        <f>"WEEK "&amp;IF(ROUNDUP(DAY(tbl_raw_data[[#This Row],[updated_date]])/7,0)=5,4,ROUNDUP(DAY(tbl_raw_data[[#This Row],[updated_date]])/7,0))</f>
        <v>WEEK 4</v>
      </c>
      <c r="N6159" s="71" t="str">
        <f>UPPER(VLOOKUP(tbl_raw_data[[#This Row],[Analyst]],settings!$A$1:$B$15,2,0))</f>
        <v>ASIF</v>
      </c>
      <c r="O6159" s="71" t="str">
        <f>TRIM(UPPER(tbl_raw_data[[#This Row],[Outcome]]))</f>
        <v>APPROVE</v>
      </c>
      <c r="P6159" s="71" t="str">
        <f>TRIM(UPPER(tbl_raw_data[[#This Row],[Queue Name]]))</f>
        <v>CONSUMER PRE BUREAU</v>
      </c>
      <c r="Q6159" s="71" t="str">
        <f>IF(tbl_raw_data[[#This Row],[time_taken_in_min]]&lt;=settings!$D$2,"SLA_MET","SLA_NOT_MET")</f>
        <v>SLA_NOT_MET</v>
      </c>
    </row>
    <row r="6160" spans="1:17" hidden="1" x14ac:dyDescent="0.3">
      <c r="A6160" s="45" t="s">
        <v>7123</v>
      </c>
      <c r="B6160" s="36">
        <v>45136.731724537036</v>
      </c>
      <c r="C6160" s="43">
        <v>45136.746817129628</v>
      </c>
      <c r="D6160" s="15" t="s">
        <v>10</v>
      </c>
      <c r="E6160" s="6" t="s">
        <v>8</v>
      </c>
      <c r="F6160" s="15" t="s">
        <v>19</v>
      </c>
      <c r="G6160" s="9" t="s">
        <v>23</v>
      </c>
      <c r="H6160" s="84" t="str">
        <f t="shared" si="96"/>
        <v>Reason Unknown</v>
      </c>
      <c r="I6160" s="63">
        <f>(tbl_raw_data[[#This Row],[Date Actioned]])-(tbl_raw_data[[#This Row],[Date Tagged]])</f>
        <v>1.509259259182727E-2</v>
      </c>
      <c r="J6160" s="66">
        <f>HOUR(tbl_raw_data[[#This Row],[time_taken]])*60+MINUTE(tbl_raw_data[[#This Row],[time_taken]])+SECOND(tbl_raw_data[[#This Row],[time_taken]])/60</f>
        <v>21.733333333333334</v>
      </c>
      <c r="K6160" s="68">
        <f>DATE(YEAR(tbl_raw_data[[#This Row],[Date Actioned]]),MONTH(tbl_raw_data[[#This Row],[Date Actioned]]),DAY(tbl_raw_data[[#This Row],[Date Actioned]]))</f>
        <v>45136</v>
      </c>
      <c r="L6160" s="65" t="str">
        <f>UPPER(TEXT(tbl_raw_data[[#This Row],[updated_date]],"MMMM"))</f>
        <v>JULY</v>
      </c>
      <c r="M6160" s="65" t="str">
        <f>"WEEK "&amp;IF(ROUNDUP(DAY(tbl_raw_data[[#This Row],[updated_date]])/7,0)=5,4,ROUNDUP(DAY(tbl_raw_data[[#This Row],[updated_date]])/7,0))</f>
        <v>WEEK 4</v>
      </c>
      <c r="N6160" s="71" t="str">
        <f>UPPER(VLOOKUP(tbl_raw_data[[#This Row],[Analyst]],settings!$A$1:$B$15,2,0))</f>
        <v>NAVED</v>
      </c>
      <c r="O6160" s="71" t="str">
        <f>TRIM(UPPER(tbl_raw_data[[#This Row],[Outcome]]))</f>
        <v>APPROVE</v>
      </c>
      <c r="P6160" s="71" t="str">
        <f>TRIM(UPPER(tbl_raw_data[[#This Row],[Queue Name]]))</f>
        <v>CONSUMER POST BUREAU</v>
      </c>
      <c r="Q6160" s="71" t="str">
        <f>IF(tbl_raw_data[[#This Row],[time_taken_in_min]]&lt;=settings!$D$2,"SLA_MET","SLA_NOT_MET")</f>
        <v>SLA_NOT_MET</v>
      </c>
    </row>
    <row r="6161" spans="1:17" hidden="1" x14ac:dyDescent="0.3">
      <c r="A6161" s="45" t="s">
        <v>7124</v>
      </c>
      <c r="B6161" s="36">
        <v>45136.596990740742</v>
      </c>
      <c r="C6161" s="43">
        <v>45136.612025462964</v>
      </c>
      <c r="D6161" s="15" t="s">
        <v>10</v>
      </c>
      <c r="E6161" s="6" t="s">
        <v>11</v>
      </c>
      <c r="F6161" s="15" t="s">
        <v>9</v>
      </c>
      <c r="G6161" s="9" t="s">
        <v>15</v>
      </c>
      <c r="H6161" s="84" t="str">
        <f t="shared" si="96"/>
        <v>Reason Unknown</v>
      </c>
      <c r="I6161" s="63">
        <f>(tbl_raw_data[[#This Row],[Date Actioned]])-(tbl_raw_data[[#This Row],[Date Tagged]])</f>
        <v>1.5034722222480923E-2</v>
      </c>
      <c r="J6161" s="66">
        <f>HOUR(tbl_raw_data[[#This Row],[time_taken]])*60+MINUTE(tbl_raw_data[[#This Row],[time_taken]])+SECOND(tbl_raw_data[[#This Row],[time_taken]])/60</f>
        <v>21.65</v>
      </c>
      <c r="K6161" s="68">
        <f>DATE(YEAR(tbl_raw_data[[#This Row],[Date Actioned]]),MONTH(tbl_raw_data[[#This Row],[Date Actioned]]),DAY(tbl_raw_data[[#This Row],[Date Actioned]]))</f>
        <v>45136</v>
      </c>
      <c r="L6161" s="65" t="str">
        <f>UPPER(TEXT(tbl_raw_data[[#This Row],[updated_date]],"MMMM"))</f>
        <v>JULY</v>
      </c>
      <c r="M6161" s="65" t="str">
        <f>"WEEK "&amp;IF(ROUNDUP(DAY(tbl_raw_data[[#This Row],[updated_date]])/7,0)=5,4,ROUNDUP(DAY(tbl_raw_data[[#This Row],[updated_date]])/7,0))</f>
        <v>WEEK 4</v>
      </c>
      <c r="N6161" s="71" t="str">
        <f>UPPER(VLOOKUP(tbl_raw_data[[#This Row],[Analyst]],settings!$A$1:$B$15,2,0))</f>
        <v>QUADIR</v>
      </c>
      <c r="O6161" s="71" t="str">
        <f>TRIM(UPPER(tbl_raw_data[[#This Row],[Outcome]]))</f>
        <v>APPROVE</v>
      </c>
      <c r="P6161" s="71" t="str">
        <f>TRIM(UPPER(tbl_raw_data[[#This Row],[Queue Name]]))</f>
        <v>CONSUMER EXISTING</v>
      </c>
      <c r="Q6161" s="71" t="str">
        <f>IF(tbl_raw_data[[#This Row],[time_taken_in_min]]&lt;=settings!$D$2,"SLA_MET","SLA_NOT_MET")</f>
        <v>SLA_NOT_MET</v>
      </c>
    </row>
    <row r="6162" spans="1:17" hidden="1" x14ac:dyDescent="0.3">
      <c r="A6162" s="45" t="s">
        <v>7125</v>
      </c>
      <c r="B6162" s="36">
        <v>45136.580231481479</v>
      </c>
      <c r="C6162" s="43">
        <v>45136.59511574074</v>
      </c>
      <c r="D6162" s="15" t="s">
        <v>10</v>
      </c>
      <c r="E6162" s="6" t="s">
        <v>11</v>
      </c>
      <c r="F6162" s="15" t="s">
        <v>25</v>
      </c>
      <c r="G6162" s="9" t="s">
        <v>15</v>
      </c>
      <c r="H6162" s="84" t="str">
        <f t="shared" si="96"/>
        <v>Reason Unknown</v>
      </c>
      <c r="I6162" s="63">
        <f>(tbl_raw_data[[#This Row],[Date Actioned]])-(tbl_raw_data[[#This Row],[Date Tagged]])</f>
        <v>1.488425926072523E-2</v>
      </c>
      <c r="J6162" s="66">
        <f>HOUR(tbl_raw_data[[#This Row],[time_taken]])*60+MINUTE(tbl_raw_data[[#This Row],[time_taken]])+SECOND(tbl_raw_data[[#This Row],[time_taken]])/60</f>
        <v>21.433333333333334</v>
      </c>
      <c r="K6162" s="68">
        <f>DATE(YEAR(tbl_raw_data[[#This Row],[Date Actioned]]),MONTH(tbl_raw_data[[#This Row],[Date Actioned]]),DAY(tbl_raw_data[[#This Row],[Date Actioned]]))</f>
        <v>45136</v>
      </c>
      <c r="L6162" s="65" t="str">
        <f>UPPER(TEXT(tbl_raw_data[[#This Row],[updated_date]],"MMMM"))</f>
        <v>JULY</v>
      </c>
      <c r="M6162" s="65" t="str">
        <f>"WEEK "&amp;IF(ROUNDUP(DAY(tbl_raw_data[[#This Row],[updated_date]])/7,0)=5,4,ROUNDUP(DAY(tbl_raw_data[[#This Row],[updated_date]])/7,0))</f>
        <v>WEEK 4</v>
      </c>
      <c r="N6162" s="71" t="str">
        <f>UPPER(VLOOKUP(tbl_raw_data[[#This Row],[Analyst]],settings!$A$1:$B$15,2,0))</f>
        <v>ASIF</v>
      </c>
      <c r="O6162" s="71" t="str">
        <f>TRIM(UPPER(tbl_raw_data[[#This Row],[Outcome]]))</f>
        <v>APPROVE</v>
      </c>
      <c r="P6162" s="71" t="str">
        <f>TRIM(UPPER(tbl_raw_data[[#This Row],[Queue Name]]))</f>
        <v>CONSUMER EXISTING</v>
      </c>
      <c r="Q6162" s="71" t="str">
        <f>IF(tbl_raw_data[[#This Row],[time_taken_in_min]]&lt;=settings!$D$2,"SLA_MET","SLA_NOT_MET")</f>
        <v>SLA_NOT_MET</v>
      </c>
    </row>
    <row r="6163" spans="1:17" hidden="1" x14ac:dyDescent="0.3">
      <c r="A6163" s="45" t="s">
        <v>7126</v>
      </c>
      <c r="B6163" s="36">
        <v>45136.6871875</v>
      </c>
      <c r="C6163" s="43">
        <v>45136.702048611114</v>
      </c>
      <c r="D6163" s="15" t="s">
        <v>10</v>
      </c>
      <c r="E6163" s="6" t="s">
        <v>8</v>
      </c>
      <c r="F6163" s="15" t="s">
        <v>14</v>
      </c>
      <c r="G6163" s="9" t="s">
        <v>15</v>
      </c>
      <c r="H6163" s="84" t="str">
        <f t="shared" si="96"/>
        <v>Reason Unknown</v>
      </c>
      <c r="I6163" s="63">
        <f>(tbl_raw_data[[#This Row],[Date Actioned]])-(tbl_raw_data[[#This Row],[Date Tagged]])</f>
        <v>1.4861111114441883E-2</v>
      </c>
      <c r="J6163" s="66">
        <f>HOUR(tbl_raw_data[[#This Row],[time_taken]])*60+MINUTE(tbl_raw_data[[#This Row],[time_taken]])+SECOND(tbl_raw_data[[#This Row],[time_taken]])/60</f>
        <v>21.4</v>
      </c>
      <c r="K6163" s="68">
        <f>DATE(YEAR(tbl_raw_data[[#This Row],[Date Actioned]]),MONTH(tbl_raw_data[[#This Row],[Date Actioned]]),DAY(tbl_raw_data[[#This Row],[Date Actioned]]))</f>
        <v>45136</v>
      </c>
      <c r="L6163" s="65" t="str">
        <f>UPPER(TEXT(tbl_raw_data[[#This Row],[updated_date]],"MMMM"))</f>
        <v>JULY</v>
      </c>
      <c r="M6163" s="65" t="str">
        <f>"WEEK "&amp;IF(ROUNDUP(DAY(tbl_raw_data[[#This Row],[updated_date]])/7,0)=5,4,ROUNDUP(DAY(tbl_raw_data[[#This Row],[updated_date]])/7,0))</f>
        <v>WEEK 4</v>
      </c>
      <c r="N6163" s="71" t="str">
        <f>UPPER(VLOOKUP(tbl_raw_data[[#This Row],[Analyst]],settings!$A$1:$B$15,2,0))</f>
        <v>CAMROON</v>
      </c>
      <c r="O6163" s="71" t="str">
        <f>TRIM(UPPER(tbl_raw_data[[#This Row],[Outcome]]))</f>
        <v>APPROVE</v>
      </c>
      <c r="P6163" s="71" t="str">
        <f>TRIM(UPPER(tbl_raw_data[[#This Row],[Queue Name]]))</f>
        <v>CONSUMER POST BUREAU</v>
      </c>
      <c r="Q6163" s="71" t="str">
        <f>IF(tbl_raw_data[[#This Row],[time_taken_in_min]]&lt;=settings!$D$2,"SLA_MET","SLA_NOT_MET")</f>
        <v>SLA_NOT_MET</v>
      </c>
    </row>
    <row r="6164" spans="1:17" hidden="1" x14ac:dyDescent="0.3">
      <c r="A6164" s="45" t="s">
        <v>7127</v>
      </c>
      <c r="B6164" s="36">
        <v>45136.485567129632</v>
      </c>
      <c r="C6164" s="43">
        <v>45136.500300925924</v>
      </c>
      <c r="D6164" s="15" t="s">
        <v>10</v>
      </c>
      <c r="E6164" s="6" t="s">
        <v>8</v>
      </c>
      <c r="F6164" s="15" t="s">
        <v>24</v>
      </c>
      <c r="G6164" s="9" t="s">
        <v>16</v>
      </c>
      <c r="H6164" s="84" t="str">
        <f t="shared" si="96"/>
        <v>Reason Unknown</v>
      </c>
      <c r="I6164" s="63">
        <f>(tbl_raw_data[[#This Row],[Date Actioned]])-(tbl_raw_data[[#This Row],[Date Tagged]])</f>
        <v>1.4733796291693579E-2</v>
      </c>
      <c r="J6164" s="66">
        <f>HOUR(tbl_raw_data[[#This Row],[time_taken]])*60+MINUTE(tbl_raw_data[[#This Row],[time_taken]])+SECOND(tbl_raw_data[[#This Row],[time_taken]])/60</f>
        <v>21.216666666666665</v>
      </c>
      <c r="K6164" s="68">
        <f>DATE(YEAR(tbl_raw_data[[#This Row],[Date Actioned]]),MONTH(tbl_raw_data[[#This Row],[Date Actioned]]),DAY(tbl_raw_data[[#This Row],[Date Actioned]]))</f>
        <v>45136</v>
      </c>
      <c r="L6164" s="65" t="str">
        <f>UPPER(TEXT(tbl_raw_data[[#This Row],[updated_date]],"MMMM"))</f>
        <v>JULY</v>
      </c>
      <c r="M6164" s="65" t="str">
        <f>"WEEK "&amp;IF(ROUNDUP(DAY(tbl_raw_data[[#This Row],[updated_date]])/7,0)=5,4,ROUNDUP(DAY(tbl_raw_data[[#This Row],[updated_date]])/7,0))</f>
        <v>WEEK 4</v>
      </c>
      <c r="N6164" s="71" t="str">
        <f>UPPER(VLOOKUP(tbl_raw_data[[#This Row],[Analyst]],settings!$A$1:$B$15,2,0))</f>
        <v>SAM</v>
      </c>
      <c r="O6164" s="71" t="str">
        <f>TRIM(UPPER(tbl_raw_data[[#This Row],[Outcome]]))</f>
        <v>APPROVE</v>
      </c>
      <c r="P6164" s="71" t="str">
        <f>TRIM(UPPER(tbl_raw_data[[#This Row],[Queue Name]]))</f>
        <v>CONSUMER POST BUREAU</v>
      </c>
      <c r="Q6164" s="71" t="str">
        <f>IF(tbl_raw_data[[#This Row],[time_taken_in_min]]&lt;=settings!$D$2,"SLA_MET","SLA_NOT_MET")</f>
        <v>SLA_NOT_MET</v>
      </c>
    </row>
    <row r="6165" spans="1:17" hidden="1" x14ac:dyDescent="0.3">
      <c r="A6165" s="45" t="s">
        <v>7128</v>
      </c>
      <c r="B6165" s="36">
        <v>45136.739166666666</v>
      </c>
      <c r="C6165" s="43">
        <v>45136.753831018519</v>
      </c>
      <c r="D6165" s="15" t="s">
        <v>10</v>
      </c>
      <c r="E6165" s="6" t="s">
        <v>11</v>
      </c>
      <c r="F6165" s="15" t="s">
        <v>19</v>
      </c>
      <c r="G6165" s="9" t="s">
        <v>15</v>
      </c>
      <c r="H6165" s="84" t="str">
        <f t="shared" si="96"/>
        <v>Reason Unknown</v>
      </c>
      <c r="I6165" s="63">
        <f>(tbl_raw_data[[#This Row],[Date Actioned]])-(tbl_raw_data[[#This Row],[Date Tagged]])</f>
        <v>1.4664351852843538E-2</v>
      </c>
      <c r="J6165" s="66">
        <f>HOUR(tbl_raw_data[[#This Row],[time_taken]])*60+MINUTE(tbl_raw_data[[#This Row],[time_taken]])+SECOND(tbl_raw_data[[#This Row],[time_taken]])/60</f>
        <v>21.116666666666667</v>
      </c>
      <c r="K6165" s="68">
        <f>DATE(YEAR(tbl_raw_data[[#This Row],[Date Actioned]]),MONTH(tbl_raw_data[[#This Row],[Date Actioned]]),DAY(tbl_raw_data[[#This Row],[Date Actioned]]))</f>
        <v>45136</v>
      </c>
      <c r="L6165" s="65" t="str">
        <f>UPPER(TEXT(tbl_raw_data[[#This Row],[updated_date]],"MMMM"))</f>
        <v>JULY</v>
      </c>
      <c r="M6165" s="65" t="str">
        <f>"WEEK "&amp;IF(ROUNDUP(DAY(tbl_raw_data[[#This Row],[updated_date]])/7,0)=5,4,ROUNDUP(DAY(tbl_raw_data[[#This Row],[updated_date]])/7,0))</f>
        <v>WEEK 4</v>
      </c>
      <c r="N6165" s="71" t="str">
        <f>UPPER(VLOOKUP(tbl_raw_data[[#This Row],[Analyst]],settings!$A$1:$B$15,2,0))</f>
        <v>NAVED</v>
      </c>
      <c r="O6165" s="71" t="str">
        <f>TRIM(UPPER(tbl_raw_data[[#This Row],[Outcome]]))</f>
        <v>APPROVE</v>
      </c>
      <c r="P6165" s="71" t="str">
        <f>TRIM(UPPER(tbl_raw_data[[#This Row],[Queue Name]]))</f>
        <v>CONSUMER EXISTING</v>
      </c>
      <c r="Q6165" s="71" t="str">
        <f>IF(tbl_raw_data[[#This Row],[time_taken_in_min]]&lt;=settings!$D$2,"SLA_MET","SLA_NOT_MET")</f>
        <v>SLA_NOT_MET</v>
      </c>
    </row>
    <row r="6166" spans="1:17" hidden="1" x14ac:dyDescent="0.3">
      <c r="A6166" s="45" t="s">
        <v>7129</v>
      </c>
      <c r="B6166" s="36">
        <v>45136.576874999999</v>
      </c>
      <c r="C6166" s="43">
        <v>45136.591412037036</v>
      </c>
      <c r="D6166" s="15" t="s">
        <v>10</v>
      </c>
      <c r="E6166" s="6" t="s">
        <v>8</v>
      </c>
      <c r="F6166" s="15" t="s">
        <v>14</v>
      </c>
      <c r="G6166" s="9" t="s">
        <v>23</v>
      </c>
      <c r="H6166" s="84" t="str">
        <f t="shared" si="96"/>
        <v>Reason Unknown</v>
      </c>
      <c r="I6166" s="63">
        <f>(tbl_raw_data[[#This Row],[Date Actioned]])-(tbl_raw_data[[#This Row],[Date Tagged]])</f>
        <v>1.4537037037371192E-2</v>
      </c>
      <c r="J6166" s="66">
        <f>HOUR(tbl_raw_data[[#This Row],[time_taken]])*60+MINUTE(tbl_raw_data[[#This Row],[time_taken]])+SECOND(tbl_raw_data[[#This Row],[time_taken]])/60</f>
        <v>20.933333333333334</v>
      </c>
      <c r="K6166" s="68">
        <f>DATE(YEAR(tbl_raw_data[[#This Row],[Date Actioned]]),MONTH(tbl_raw_data[[#This Row],[Date Actioned]]),DAY(tbl_raw_data[[#This Row],[Date Actioned]]))</f>
        <v>45136</v>
      </c>
      <c r="L6166" s="65" t="str">
        <f>UPPER(TEXT(tbl_raw_data[[#This Row],[updated_date]],"MMMM"))</f>
        <v>JULY</v>
      </c>
      <c r="M6166" s="65" t="str">
        <f>"WEEK "&amp;IF(ROUNDUP(DAY(tbl_raw_data[[#This Row],[updated_date]])/7,0)=5,4,ROUNDUP(DAY(tbl_raw_data[[#This Row],[updated_date]])/7,0))</f>
        <v>WEEK 4</v>
      </c>
      <c r="N6166" s="71" t="str">
        <f>UPPER(VLOOKUP(tbl_raw_data[[#This Row],[Analyst]],settings!$A$1:$B$15,2,0))</f>
        <v>CAMROON</v>
      </c>
      <c r="O6166" s="71" t="str">
        <f>TRIM(UPPER(tbl_raw_data[[#This Row],[Outcome]]))</f>
        <v>APPROVE</v>
      </c>
      <c r="P6166" s="71" t="str">
        <f>TRIM(UPPER(tbl_raw_data[[#This Row],[Queue Name]]))</f>
        <v>CONSUMER POST BUREAU</v>
      </c>
      <c r="Q6166" s="71" t="str">
        <f>IF(tbl_raw_data[[#This Row],[time_taken_in_min]]&lt;=settings!$D$2,"SLA_MET","SLA_NOT_MET")</f>
        <v>SLA_NOT_MET</v>
      </c>
    </row>
    <row r="6167" spans="1:17" hidden="1" x14ac:dyDescent="0.3">
      <c r="A6167" s="45" t="s">
        <v>7130</v>
      </c>
      <c r="B6167" s="36">
        <v>45136.734537037039</v>
      </c>
      <c r="C6167" s="43">
        <v>45136.749039351853</v>
      </c>
      <c r="D6167" s="15" t="s">
        <v>10</v>
      </c>
      <c r="E6167" s="6" t="s">
        <v>11</v>
      </c>
      <c r="F6167" s="15" t="s">
        <v>22</v>
      </c>
      <c r="G6167" s="9" t="s">
        <v>26</v>
      </c>
      <c r="H6167" s="84" t="str">
        <f t="shared" si="96"/>
        <v>Reason Unknown</v>
      </c>
      <c r="I6167" s="63">
        <f>(tbl_raw_data[[#This Row],[Date Actioned]])-(tbl_raw_data[[#This Row],[Date Tagged]])</f>
        <v>1.4502314814308193E-2</v>
      </c>
      <c r="J6167" s="66">
        <f>HOUR(tbl_raw_data[[#This Row],[time_taken]])*60+MINUTE(tbl_raw_data[[#This Row],[time_taken]])+SECOND(tbl_raw_data[[#This Row],[time_taken]])/60</f>
        <v>20.883333333333333</v>
      </c>
      <c r="K6167" s="68">
        <f>DATE(YEAR(tbl_raw_data[[#This Row],[Date Actioned]]),MONTH(tbl_raw_data[[#This Row],[Date Actioned]]),DAY(tbl_raw_data[[#This Row],[Date Actioned]]))</f>
        <v>45136</v>
      </c>
      <c r="L6167" s="65" t="str">
        <f>UPPER(TEXT(tbl_raw_data[[#This Row],[updated_date]],"MMMM"))</f>
        <v>JULY</v>
      </c>
      <c r="M6167" s="65" t="str">
        <f>"WEEK "&amp;IF(ROUNDUP(DAY(tbl_raw_data[[#This Row],[updated_date]])/7,0)=5,4,ROUNDUP(DAY(tbl_raw_data[[#This Row],[updated_date]])/7,0))</f>
        <v>WEEK 4</v>
      </c>
      <c r="N6167" s="71" t="str">
        <f>UPPER(VLOOKUP(tbl_raw_data[[#This Row],[Analyst]],settings!$A$1:$B$15,2,0))</f>
        <v>ROHAN</v>
      </c>
      <c r="O6167" s="71" t="str">
        <f>TRIM(UPPER(tbl_raw_data[[#This Row],[Outcome]]))</f>
        <v>APPROVE</v>
      </c>
      <c r="P6167" s="71" t="str">
        <f>TRIM(UPPER(tbl_raw_data[[#This Row],[Queue Name]]))</f>
        <v>CONSUMER EXISTING</v>
      </c>
      <c r="Q6167" s="71" t="str">
        <f>IF(tbl_raw_data[[#This Row],[time_taken_in_min]]&lt;=settings!$D$2,"SLA_MET","SLA_NOT_MET")</f>
        <v>SLA_NOT_MET</v>
      </c>
    </row>
    <row r="6168" spans="1:17" hidden="1" x14ac:dyDescent="0.3">
      <c r="A6168" s="45" t="s">
        <v>7131</v>
      </c>
      <c r="B6168" s="36">
        <v>45136.737164351849</v>
      </c>
      <c r="C6168" s="43">
        <v>45136.751655092594</v>
      </c>
      <c r="D6168" s="15" t="s">
        <v>10</v>
      </c>
      <c r="E6168" s="6" t="s">
        <v>8</v>
      </c>
      <c r="F6168" s="15" t="s">
        <v>17</v>
      </c>
      <c r="G6168" s="9" t="s">
        <v>23</v>
      </c>
      <c r="H6168" s="84" t="str">
        <f t="shared" si="96"/>
        <v>Reason Unknown</v>
      </c>
      <c r="I6168" s="63">
        <f>(tbl_raw_data[[#This Row],[Date Actioned]])-(tbl_raw_data[[#This Row],[Date Tagged]])</f>
        <v>1.4490740744804498E-2</v>
      </c>
      <c r="J6168" s="66">
        <f>HOUR(tbl_raw_data[[#This Row],[time_taken]])*60+MINUTE(tbl_raw_data[[#This Row],[time_taken]])+SECOND(tbl_raw_data[[#This Row],[time_taken]])/60</f>
        <v>20.866666666666667</v>
      </c>
      <c r="K6168" s="68">
        <f>DATE(YEAR(tbl_raw_data[[#This Row],[Date Actioned]]),MONTH(tbl_raw_data[[#This Row],[Date Actioned]]),DAY(tbl_raw_data[[#This Row],[Date Actioned]]))</f>
        <v>45136</v>
      </c>
      <c r="L6168" s="65" t="str">
        <f>UPPER(TEXT(tbl_raw_data[[#This Row],[updated_date]],"MMMM"))</f>
        <v>JULY</v>
      </c>
      <c r="M6168" s="65" t="str">
        <f>"WEEK "&amp;IF(ROUNDUP(DAY(tbl_raw_data[[#This Row],[updated_date]])/7,0)=5,4,ROUNDUP(DAY(tbl_raw_data[[#This Row],[updated_date]])/7,0))</f>
        <v>WEEK 4</v>
      </c>
      <c r="N6168" s="71" t="str">
        <f>UPPER(VLOOKUP(tbl_raw_data[[#This Row],[Analyst]],settings!$A$1:$B$15,2,0))</f>
        <v>MERCEDES</v>
      </c>
      <c r="O6168" s="71" t="str">
        <f>TRIM(UPPER(tbl_raw_data[[#This Row],[Outcome]]))</f>
        <v>APPROVE</v>
      </c>
      <c r="P6168" s="71" t="str">
        <f>TRIM(UPPER(tbl_raw_data[[#This Row],[Queue Name]]))</f>
        <v>CONSUMER POST BUREAU</v>
      </c>
      <c r="Q6168" s="71" t="str">
        <f>IF(tbl_raw_data[[#This Row],[time_taken_in_min]]&lt;=settings!$D$2,"SLA_MET","SLA_NOT_MET")</f>
        <v>SLA_NOT_MET</v>
      </c>
    </row>
    <row r="6169" spans="1:17" hidden="1" x14ac:dyDescent="0.3">
      <c r="A6169" s="45" t="s">
        <v>7132</v>
      </c>
      <c r="B6169" s="36">
        <v>45136.720995370371</v>
      </c>
      <c r="C6169" s="43">
        <v>45136.735312500001</v>
      </c>
      <c r="D6169" s="15" t="s">
        <v>10</v>
      </c>
      <c r="E6169" s="6" t="s">
        <v>11</v>
      </c>
      <c r="F6169" s="15" t="s">
        <v>24</v>
      </c>
      <c r="G6169" s="9" t="s">
        <v>15</v>
      </c>
      <c r="H6169" s="84" t="str">
        <f t="shared" si="96"/>
        <v>Reason Unknown</v>
      </c>
      <c r="I6169" s="63">
        <f>(tbl_raw_data[[#This Row],[Date Actioned]])-(tbl_raw_data[[#This Row],[Date Tagged]])</f>
        <v>1.43171296294895E-2</v>
      </c>
      <c r="J6169" s="66">
        <f>HOUR(tbl_raw_data[[#This Row],[time_taken]])*60+MINUTE(tbl_raw_data[[#This Row],[time_taken]])+SECOND(tbl_raw_data[[#This Row],[time_taken]])/60</f>
        <v>20.616666666666667</v>
      </c>
      <c r="K6169" s="68">
        <f>DATE(YEAR(tbl_raw_data[[#This Row],[Date Actioned]]),MONTH(tbl_raw_data[[#This Row],[Date Actioned]]),DAY(tbl_raw_data[[#This Row],[Date Actioned]]))</f>
        <v>45136</v>
      </c>
      <c r="L6169" s="65" t="str">
        <f>UPPER(TEXT(tbl_raw_data[[#This Row],[updated_date]],"MMMM"))</f>
        <v>JULY</v>
      </c>
      <c r="M6169" s="65" t="str">
        <f>"WEEK "&amp;IF(ROUNDUP(DAY(tbl_raw_data[[#This Row],[updated_date]])/7,0)=5,4,ROUNDUP(DAY(tbl_raw_data[[#This Row],[updated_date]])/7,0))</f>
        <v>WEEK 4</v>
      </c>
      <c r="N6169" s="71" t="str">
        <f>UPPER(VLOOKUP(tbl_raw_data[[#This Row],[Analyst]],settings!$A$1:$B$15,2,0))</f>
        <v>SAM</v>
      </c>
      <c r="O6169" s="71" t="str">
        <f>TRIM(UPPER(tbl_raw_data[[#This Row],[Outcome]]))</f>
        <v>APPROVE</v>
      </c>
      <c r="P6169" s="71" t="str">
        <f>TRIM(UPPER(tbl_raw_data[[#This Row],[Queue Name]]))</f>
        <v>CONSUMER EXISTING</v>
      </c>
      <c r="Q6169" s="71" t="str">
        <f>IF(tbl_raw_data[[#This Row],[time_taken_in_min]]&lt;=settings!$D$2,"SLA_MET","SLA_NOT_MET")</f>
        <v>SLA_NOT_MET</v>
      </c>
    </row>
    <row r="6170" spans="1:17" x14ac:dyDescent="0.3">
      <c r="A6170" s="45" t="s">
        <v>7133</v>
      </c>
      <c r="B6170" s="36">
        <v>45136.728043981479</v>
      </c>
      <c r="C6170" s="43">
        <v>45136.742303240739</v>
      </c>
      <c r="D6170" s="15" t="s">
        <v>47</v>
      </c>
      <c r="E6170" s="6" t="s">
        <v>8</v>
      </c>
      <c r="F6170" s="15" t="s">
        <v>24</v>
      </c>
      <c r="G6170" s="9" t="s">
        <v>102</v>
      </c>
      <c r="H6170" s="84" t="str">
        <f t="shared" si="96"/>
        <v>Incomplete Details</v>
      </c>
      <c r="I6170" s="63">
        <f>(tbl_raw_data[[#This Row],[Date Actioned]])-(tbl_raw_data[[#This Row],[Date Tagged]])</f>
        <v>1.4259259260143153E-2</v>
      </c>
      <c r="J6170" s="66">
        <f>HOUR(tbl_raw_data[[#This Row],[time_taken]])*60+MINUTE(tbl_raw_data[[#This Row],[time_taken]])+SECOND(tbl_raw_data[[#This Row],[time_taken]])/60</f>
        <v>20.533333333333335</v>
      </c>
      <c r="K6170" s="68">
        <f>DATE(YEAR(tbl_raw_data[[#This Row],[Date Actioned]]),MONTH(tbl_raw_data[[#This Row],[Date Actioned]]),DAY(tbl_raw_data[[#This Row],[Date Actioned]]))</f>
        <v>45136</v>
      </c>
      <c r="L6170" s="65" t="str">
        <f>UPPER(TEXT(tbl_raw_data[[#This Row],[updated_date]],"MMMM"))</f>
        <v>JULY</v>
      </c>
      <c r="M6170" s="65" t="str">
        <f>"WEEK "&amp;IF(ROUNDUP(DAY(tbl_raw_data[[#This Row],[updated_date]])/7,0)=5,4,ROUNDUP(DAY(tbl_raw_data[[#This Row],[updated_date]])/7,0))</f>
        <v>WEEK 4</v>
      </c>
      <c r="N6170" s="71" t="str">
        <f>UPPER(VLOOKUP(tbl_raw_data[[#This Row],[Analyst]],settings!$A$1:$B$15,2,0))</f>
        <v>SAM</v>
      </c>
      <c r="O6170" s="71" t="str">
        <f>TRIM(UPPER(tbl_raw_data[[#This Row],[Outcome]]))</f>
        <v>WITHDRAW</v>
      </c>
      <c r="P6170" s="71" t="str">
        <f>TRIM(UPPER(tbl_raw_data[[#This Row],[Queue Name]]))</f>
        <v>CONSUMER POST BUREAU</v>
      </c>
      <c r="Q6170" s="71" t="str">
        <f>IF(tbl_raw_data[[#This Row],[time_taken_in_min]]&lt;=settings!$D$2,"SLA_MET","SLA_NOT_MET")</f>
        <v>SLA_NOT_MET</v>
      </c>
    </row>
    <row r="6171" spans="1:17" hidden="1" x14ac:dyDescent="0.3">
      <c r="A6171" s="45" t="s">
        <v>7134</v>
      </c>
      <c r="B6171" s="36">
        <v>45136.696932870371</v>
      </c>
      <c r="C6171" s="43">
        <v>45136.711122685185</v>
      </c>
      <c r="D6171" s="15" t="s">
        <v>15</v>
      </c>
      <c r="E6171" s="6" t="s">
        <v>11</v>
      </c>
      <c r="F6171" s="15" t="s">
        <v>22</v>
      </c>
      <c r="G6171" s="9"/>
      <c r="H6171" s="84" t="str">
        <f t="shared" si="96"/>
        <v>Reason Unknown</v>
      </c>
      <c r="I6171" s="63">
        <f>(tbl_raw_data[[#This Row],[Date Actioned]])-(tbl_raw_data[[#This Row],[Date Tagged]])</f>
        <v>1.4189814814017154E-2</v>
      </c>
      <c r="J6171" s="66">
        <f>HOUR(tbl_raw_data[[#This Row],[time_taken]])*60+MINUTE(tbl_raw_data[[#This Row],[time_taken]])+SECOND(tbl_raw_data[[#This Row],[time_taken]])/60</f>
        <v>20.433333333333334</v>
      </c>
      <c r="K6171" s="68">
        <f>DATE(YEAR(tbl_raw_data[[#This Row],[Date Actioned]]),MONTH(tbl_raw_data[[#This Row],[Date Actioned]]),DAY(tbl_raw_data[[#This Row],[Date Actioned]]))</f>
        <v>45136</v>
      </c>
      <c r="L6171" s="65" t="str">
        <f>UPPER(TEXT(tbl_raw_data[[#This Row],[updated_date]],"MMMM"))</f>
        <v>JULY</v>
      </c>
      <c r="M6171" s="65" t="str">
        <f>"WEEK "&amp;IF(ROUNDUP(DAY(tbl_raw_data[[#This Row],[updated_date]])/7,0)=5,4,ROUNDUP(DAY(tbl_raw_data[[#This Row],[updated_date]])/7,0))</f>
        <v>WEEK 4</v>
      </c>
      <c r="N6171" s="71" t="str">
        <f>UPPER(VLOOKUP(tbl_raw_data[[#This Row],[Analyst]],settings!$A$1:$B$15,2,0))</f>
        <v>ROHAN</v>
      </c>
      <c r="O6171" s="71" t="str">
        <f>TRIM(UPPER(tbl_raw_data[[#This Row],[Outcome]]))</f>
        <v>APPROVE</v>
      </c>
      <c r="P6171" s="71" t="str">
        <f>TRIM(UPPER(tbl_raw_data[[#This Row],[Queue Name]]))</f>
        <v>CONSUMER EXISTING</v>
      </c>
      <c r="Q6171" s="71" t="str">
        <f>IF(tbl_raw_data[[#This Row],[time_taken_in_min]]&lt;=settings!$D$2,"SLA_MET","SLA_NOT_MET")</f>
        <v>SLA_NOT_MET</v>
      </c>
    </row>
    <row r="6172" spans="1:17" hidden="1" x14ac:dyDescent="0.3">
      <c r="A6172" s="45" t="s">
        <v>7135</v>
      </c>
      <c r="B6172" s="36">
        <v>45136.742812500001</v>
      </c>
      <c r="C6172" s="43">
        <v>45136.757002314815</v>
      </c>
      <c r="D6172" s="15" t="s">
        <v>10</v>
      </c>
      <c r="E6172" s="6" t="s">
        <v>18</v>
      </c>
      <c r="F6172" s="15" t="s">
        <v>22</v>
      </c>
      <c r="G6172" s="9" t="s">
        <v>15</v>
      </c>
      <c r="H6172" s="84" t="str">
        <f t="shared" si="96"/>
        <v>Reason Unknown</v>
      </c>
      <c r="I6172" s="63">
        <f>(tbl_raw_data[[#This Row],[Date Actioned]])-(tbl_raw_data[[#This Row],[Date Tagged]])</f>
        <v>1.4189814814017154E-2</v>
      </c>
      <c r="J6172" s="66">
        <f>HOUR(tbl_raw_data[[#This Row],[time_taken]])*60+MINUTE(tbl_raw_data[[#This Row],[time_taken]])+SECOND(tbl_raw_data[[#This Row],[time_taken]])/60</f>
        <v>20.433333333333334</v>
      </c>
      <c r="K6172" s="68">
        <f>DATE(YEAR(tbl_raw_data[[#This Row],[Date Actioned]]),MONTH(tbl_raw_data[[#This Row],[Date Actioned]]),DAY(tbl_raw_data[[#This Row],[Date Actioned]]))</f>
        <v>45136</v>
      </c>
      <c r="L6172" s="65" t="str">
        <f>UPPER(TEXT(tbl_raw_data[[#This Row],[updated_date]],"MMMM"))</f>
        <v>JULY</v>
      </c>
      <c r="M6172" s="65" t="str">
        <f>"WEEK "&amp;IF(ROUNDUP(DAY(tbl_raw_data[[#This Row],[updated_date]])/7,0)=5,4,ROUNDUP(DAY(tbl_raw_data[[#This Row],[updated_date]])/7,0))</f>
        <v>WEEK 4</v>
      </c>
      <c r="N6172" s="71" t="str">
        <f>UPPER(VLOOKUP(tbl_raw_data[[#This Row],[Analyst]],settings!$A$1:$B$15,2,0))</f>
        <v>ROHAN</v>
      </c>
      <c r="O6172" s="71" t="str">
        <f>TRIM(UPPER(tbl_raw_data[[#This Row],[Outcome]]))</f>
        <v>APPROVE</v>
      </c>
      <c r="P6172" s="71" t="str">
        <f>TRIM(UPPER(tbl_raw_data[[#This Row],[Queue Name]]))</f>
        <v>CONSUMER PRE BUREAU</v>
      </c>
      <c r="Q6172" s="71" t="str">
        <f>IF(tbl_raw_data[[#This Row],[time_taken_in_min]]&lt;=settings!$D$2,"SLA_MET","SLA_NOT_MET")</f>
        <v>SLA_NOT_MET</v>
      </c>
    </row>
    <row r="6173" spans="1:17" hidden="1" x14ac:dyDescent="0.3">
      <c r="A6173" s="45" t="s">
        <v>7136</v>
      </c>
      <c r="B6173" s="36">
        <v>45136.715555555558</v>
      </c>
      <c r="C6173" s="43">
        <v>45136.729733796295</v>
      </c>
      <c r="D6173" s="15" t="s">
        <v>10</v>
      </c>
      <c r="E6173" s="6" t="s">
        <v>11</v>
      </c>
      <c r="F6173" s="15" t="s">
        <v>25</v>
      </c>
      <c r="G6173" s="9" t="s">
        <v>26</v>
      </c>
      <c r="H6173" s="84" t="str">
        <f t="shared" si="96"/>
        <v>Reason Unknown</v>
      </c>
      <c r="I6173" s="63">
        <f>(tbl_raw_data[[#This Row],[Date Actioned]])-(tbl_raw_data[[#This Row],[Date Tagged]])</f>
        <v>1.4178240737237502E-2</v>
      </c>
      <c r="J6173" s="66">
        <f>HOUR(tbl_raw_data[[#This Row],[time_taken]])*60+MINUTE(tbl_raw_data[[#This Row],[time_taken]])+SECOND(tbl_raw_data[[#This Row],[time_taken]])/60</f>
        <v>20.416666666666668</v>
      </c>
      <c r="K6173" s="68">
        <f>DATE(YEAR(tbl_raw_data[[#This Row],[Date Actioned]]),MONTH(tbl_raw_data[[#This Row],[Date Actioned]]),DAY(tbl_raw_data[[#This Row],[Date Actioned]]))</f>
        <v>45136</v>
      </c>
      <c r="L6173" s="65" t="str">
        <f>UPPER(TEXT(tbl_raw_data[[#This Row],[updated_date]],"MMMM"))</f>
        <v>JULY</v>
      </c>
      <c r="M6173" s="65" t="str">
        <f>"WEEK "&amp;IF(ROUNDUP(DAY(tbl_raw_data[[#This Row],[updated_date]])/7,0)=5,4,ROUNDUP(DAY(tbl_raw_data[[#This Row],[updated_date]])/7,0))</f>
        <v>WEEK 4</v>
      </c>
      <c r="N6173" s="71" t="str">
        <f>UPPER(VLOOKUP(tbl_raw_data[[#This Row],[Analyst]],settings!$A$1:$B$15,2,0))</f>
        <v>ASIF</v>
      </c>
      <c r="O6173" s="71" t="str">
        <f>TRIM(UPPER(tbl_raw_data[[#This Row],[Outcome]]))</f>
        <v>APPROVE</v>
      </c>
      <c r="P6173" s="71" t="str">
        <f>TRIM(UPPER(tbl_raw_data[[#This Row],[Queue Name]]))</f>
        <v>CONSUMER EXISTING</v>
      </c>
      <c r="Q6173" s="71" t="str">
        <f>IF(tbl_raw_data[[#This Row],[time_taken_in_min]]&lt;=settings!$D$2,"SLA_MET","SLA_NOT_MET")</f>
        <v>SLA_NOT_MET</v>
      </c>
    </row>
    <row r="6174" spans="1:17" x14ac:dyDescent="0.3">
      <c r="A6174" s="45" t="s">
        <v>7137</v>
      </c>
      <c r="B6174" s="36">
        <v>45136.731053240743</v>
      </c>
      <c r="C6174" s="43">
        <v>45136.744699074072</v>
      </c>
      <c r="D6174" s="15" t="s">
        <v>47</v>
      </c>
      <c r="E6174" s="6" t="s">
        <v>8</v>
      </c>
      <c r="F6174" s="15" t="s">
        <v>22</v>
      </c>
      <c r="G6174" s="9" t="s">
        <v>103</v>
      </c>
      <c r="H6174" s="84" t="str">
        <f t="shared" si="96"/>
        <v>Incorrect Queue</v>
      </c>
      <c r="I6174" s="63">
        <f>(tbl_raw_data[[#This Row],[Date Actioned]])-(tbl_raw_data[[#This Row],[Date Tagged]])</f>
        <v>1.3645833329064772E-2</v>
      </c>
      <c r="J6174" s="66">
        <f>HOUR(tbl_raw_data[[#This Row],[time_taken]])*60+MINUTE(tbl_raw_data[[#This Row],[time_taken]])+SECOND(tbl_raw_data[[#This Row],[time_taken]])/60</f>
        <v>19.649999999999999</v>
      </c>
      <c r="K6174" s="68">
        <f>DATE(YEAR(tbl_raw_data[[#This Row],[Date Actioned]]),MONTH(tbl_raw_data[[#This Row],[Date Actioned]]),DAY(tbl_raw_data[[#This Row],[Date Actioned]]))</f>
        <v>45136</v>
      </c>
      <c r="L6174" s="65" t="str">
        <f>UPPER(TEXT(tbl_raw_data[[#This Row],[updated_date]],"MMMM"))</f>
        <v>JULY</v>
      </c>
      <c r="M6174" s="65" t="str">
        <f>"WEEK "&amp;IF(ROUNDUP(DAY(tbl_raw_data[[#This Row],[updated_date]])/7,0)=5,4,ROUNDUP(DAY(tbl_raw_data[[#This Row],[updated_date]])/7,0))</f>
        <v>WEEK 4</v>
      </c>
      <c r="N6174" s="71" t="str">
        <f>UPPER(VLOOKUP(tbl_raw_data[[#This Row],[Analyst]],settings!$A$1:$B$15,2,0))</f>
        <v>ROHAN</v>
      </c>
      <c r="O6174" s="71" t="str">
        <f>TRIM(UPPER(tbl_raw_data[[#This Row],[Outcome]]))</f>
        <v>WITHDRAW</v>
      </c>
      <c r="P6174" s="71" t="str">
        <f>TRIM(UPPER(tbl_raw_data[[#This Row],[Queue Name]]))</f>
        <v>CONSUMER POST BUREAU</v>
      </c>
      <c r="Q6174" s="71" t="str">
        <f>IF(tbl_raw_data[[#This Row],[time_taken_in_min]]&lt;=settings!$D$2,"SLA_MET","SLA_NOT_MET")</f>
        <v>SLA_MET</v>
      </c>
    </row>
    <row r="6175" spans="1:17" x14ac:dyDescent="0.3">
      <c r="A6175" s="45" t="s">
        <v>7138</v>
      </c>
      <c r="B6175" s="36">
        <v>45136.65315972222</v>
      </c>
      <c r="C6175" s="43">
        <v>45136.666689814818</v>
      </c>
      <c r="D6175" s="15" t="s">
        <v>47</v>
      </c>
      <c r="E6175" s="6" t="s">
        <v>8</v>
      </c>
      <c r="F6175" s="15" t="s">
        <v>19</v>
      </c>
      <c r="G6175" s="9" t="s">
        <v>85</v>
      </c>
      <c r="H6175" s="84" t="str">
        <f t="shared" si="96"/>
        <v>Incomplete Details</v>
      </c>
      <c r="I6175" s="63">
        <f>(tbl_raw_data[[#This Row],[Date Actioned]])-(tbl_raw_data[[#This Row],[Date Tagged]])</f>
        <v>1.3530092597648036E-2</v>
      </c>
      <c r="J6175" s="66">
        <f>HOUR(tbl_raw_data[[#This Row],[time_taken]])*60+MINUTE(tbl_raw_data[[#This Row],[time_taken]])+SECOND(tbl_raw_data[[#This Row],[time_taken]])/60</f>
        <v>19.483333333333334</v>
      </c>
      <c r="K6175" s="68">
        <f>DATE(YEAR(tbl_raw_data[[#This Row],[Date Actioned]]),MONTH(tbl_raw_data[[#This Row],[Date Actioned]]),DAY(tbl_raw_data[[#This Row],[Date Actioned]]))</f>
        <v>45136</v>
      </c>
      <c r="L6175" s="65" t="str">
        <f>UPPER(TEXT(tbl_raw_data[[#This Row],[updated_date]],"MMMM"))</f>
        <v>JULY</v>
      </c>
      <c r="M6175" s="65" t="str">
        <f>"WEEK "&amp;IF(ROUNDUP(DAY(tbl_raw_data[[#This Row],[updated_date]])/7,0)=5,4,ROUNDUP(DAY(tbl_raw_data[[#This Row],[updated_date]])/7,0))</f>
        <v>WEEK 4</v>
      </c>
      <c r="N6175" s="71" t="str">
        <f>UPPER(VLOOKUP(tbl_raw_data[[#This Row],[Analyst]],settings!$A$1:$B$15,2,0))</f>
        <v>NAVED</v>
      </c>
      <c r="O6175" s="71" t="str">
        <f>TRIM(UPPER(tbl_raw_data[[#This Row],[Outcome]]))</f>
        <v>WITHDRAW</v>
      </c>
      <c r="P6175" s="71" t="str">
        <f>TRIM(UPPER(tbl_raw_data[[#This Row],[Queue Name]]))</f>
        <v>CONSUMER POST BUREAU</v>
      </c>
      <c r="Q6175" s="71" t="str">
        <f>IF(tbl_raw_data[[#This Row],[time_taken_in_min]]&lt;=settings!$D$2,"SLA_MET","SLA_NOT_MET")</f>
        <v>SLA_MET</v>
      </c>
    </row>
    <row r="6176" spans="1:17" x14ac:dyDescent="0.3">
      <c r="A6176" s="45" t="s">
        <v>7139</v>
      </c>
      <c r="B6176" s="36">
        <v>45136.722256944442</v>
      </c>
      <c r="C6176" s="43">
        <v>45136.735682870371</v>
      </c>
      <c r="D6176" s="15" t="s">
        <v>47</v>
      </c>
      <c r="E6176" s="6" t="s">
        <v>18</v>
      </c>
      <c r="F6176" s="15" t="s">
        <v>14</v>
      </c>
      <c r="G6176" s="9" t="s">
        <v>67</v>
      </c>
      <c r="H6176" s="84" t="str">
        <f t="shared" si="96"/>
        <v>Incomplete Details</v>
      </c>
      <c r="I6176" s="63">
        <f>(tbl_raw_data[[#This Row],[Date Actioned]])-(tbl_raw_data[[#This Row],[Date Tagged]])</f>
        <v>1.3425925928459037E-2</v>
      </c>
      <c r="J6176" s="66">
        <f>HOUR(tbl_raw_data[[#This Row],[time_taken]])*60+MINUTE(tbl_raw_data[[#This Row],[time_taken]])+SECOND(tbl_raw_data[[#This Row],[time_taken]])/60</f>
        <v>19.333333333333332</v>
      </c>
      <c r="K6176" s="68">
        <f>DATE(YEAR(tbl_raw_data[[#This Row],[Date Actioned]]),MONTH(tbl_raw_data[[#This Row],[Date Actioned]]),DAY(tbl_raw_data[[#This Row],[Date Actioned]]))</f>
        <v>45136</v>
      </c>
      <c r="L6176" s="65" t="str">
        <f>UPPER(TEXT(tbl_raw_data[[#This Row],[updated_date]],"MMMM"))</f>
        <v>JULY</v>
      </c>
      <c r="M6176" s="65" t="str">
        <f>"WEEK "&amp;IF(ROUNDUP(DAY(tbl_raw_data[[#This Row],[updated_date]])/7,0)=5,4,ROUNDUP(DAY(tbl_raw_data[[#This Row],[updated_date]])/7,0))</f>
        <v>WEEK 4</v>
      </c>
      <c r="N6176" s="71" t="str">
        <f>UPPER(VLOOKUP(tbl_raw_data[[#This Row],[Analyst]],settings!$A$1:$B$15,2,0))</f>
        <v>CAMROON</v>
      </c>
      <c r="O6176" s="71" t="str">
        <f>TRIM(UPPER(tbl_raw_data[[#This Row],[Outcome]]))</f>
        <v>WITHDRAW</v>
      </c>
      <c r="P6176" s="71" t="str">
        <f>TRIM(UPPER(tbl_raw_data[[#This Row],[Queue Name]]))</f>
        <v>CONSUMER PRE BUREAU</v>
      </c>
      <c r="Q6176" s="71" t="str">
        <f>IF(tbl_raw_data[[#This Row],[time_taken_in_min]]&lt;=settings!$D$2,"SLA_MET","SLA_NOT_MET")</f>
        <v>SLA_MET</v>
      </c>
    </row>
    <row r="6177" spans="1:17" hidden="1" x14ac:dyDescent="0.3">
      <c r="A6177" s="45" t="s">
        <v>7140</v>
      </c>
      <c r="B6177" s="36">
        <v>45136.734965277778</v>
      </c>
      <c r="C6177" s="43">
        <v>45136.748252314814</v>
      </c>
      <c r="D6177" s="15" t="s">
        <v>10</v>
      </c>
      <c r="E6177" s="6" t="s">
        <v>8</v>
      </c>
      <c r="F6177" s="15" t="s">
        <v>17</v>
      </c>
      <c r="G6177" s="9" t="s">
        <v>15</v>
      </c>
      <c r="H6177" s="84" t="str">
        <f t="shared" si="96"/>
        <v>Reason Unknown</v>
      </c>
      <c r="I6177" s="63">
        <f>(tbl_raw_data[[#This Row],[Date Actioned]])-(tbl_raw_data[[#This Row],[Date Tagged]])</f>
        <v>1.3287037036207039E-2</v>
      </c>
      <c r="J6177" s="66">
        <f>HOUR(tbl_raw_data[[#This Row],[time_taken]])*60+MINUTE(tbl_raw_data[[#This Row],[time_taken]])+SECOND(tbl_raw_data[[#This Row],[time_taken]])/60</f>
        <v>19.133333333333333</v>
      </c>
      <c r="K6177" s="68">
        <f>DATE(YEAR(tbl_raw_data[[#This Row],[Date Actioned]]),MONTH(tbl_raw_data[[#This Row],[Date Actioned]]),DAY(tbl_raw_data[[#This Row],[Date Actioned]]))</f>
        <v>45136</v>
      </c>
      <c r="L6177" s="65" t="str">
        <f>UPPER(TEXT(tbl_raw_data[[#This Row],[updated_date]],"MMMM"))</f>
        <v>JULY</v>
      </c>
      <c r="M6177" s="65" t="str">
        <f>"WEEK "&amp;IF(ROUNDUP(DAY(tbl_raw_data[[#This Row],[updated_date]])/7,0)=5,4,ROUNDUP(DAY(tbl_raw_data[[#This Row],[updated_date]])/7,0))</f>
        <v>WEEK 4</v>
      </c>
      <c r="N6177" s="71" t="str">
        <f>UPPER(VLOOKUP(tbl_raw_data[[#This Row],[Analyst]],settings!$A$1:$B$15,2,0))</f>
        <v>MERCEDES</v>
      </c>
      <c r="O6177" s="71" t="str">
        <f>TRIM(UPPER(tbl_raw_data[[#This Row],[Outcome]]))</f>
        <v>APPROVE</v>
      </c>
      <c r="P6177" s="71" t="str">
        <f>TRIM(UPPER(tbl_raw_data[[#This Row],[Queue Name]]))</f>
        <v>CONSUMER POST BUREAU</v>
      </c>
      <c r="Q6177" s="71" t="str">
        <f>IF(tbl_raw_data[[#This Row],[time_taken_in_min]]&lt;=settings!$D$2,"SLA_MET","SLA_NOT_MET")</f>
        <v>SLA_MET</v>
      </c>
    </row>
    <row r="6178" spans="1:17" hidden="1" x14ac:dyDescent="0.3">
      <c r="A6178" s="45" t="s">
        <v>7141</v>
      </c>
      <c r="B6178" s="36">
        <v>45136.714699074073</v>
      </c>
      <c r="C6178" s="43">
        <v>45136.727916666663</v>
      </c>
      <c r="D6178" s="15" t="s">
        <v>10</v>
      </c>
      <c r="E6178" s="6" t="s">
        <v>11</v>
      </c>
      <c r="F6178" s="15" t="s">
        <v>19</v>
      </c>
      <c r="G6178" s="9" t="s">
        <v>23</v>
      </c>
      <c r="H6178" s="84" t="str">
        <f t="shared" si="96"/>
        <v>Reason Unknown</v>
      </c>
      <c r="I6178" s="63">
        <f>(tbl_raw_data[[#This Row],[Date Actioned]])-(tbl_raw_data[[#This Row],[Date Tagged]])</f>
        <v>1.321759259008104E-2</v>
      </c>
      <c r="J6178" s="66">
        <f>HOUR(tbl_raw_data[[#This Row],[time_taken]])*60+MINUTE(tbl_raw_data[[#This Row],[time_taken]])+SECOND(tbl_raw_data[[#This Row],[time_taken]])/60</f>
        <v>19.033333333333335</v>
      </c>
      <c r="K6178" s="68">
        <f>DATE(YEAR(tbl_raw_data[[#This Row],[Date Actioned]]),MONTH(tbl_raw_data[[#This Row],[Date Actioned]]),DAY(tbl_raw_data[[#This Row],[Date Actioned]]))</f>
        <v>45136</v>
      </c>
      <c r="L6178" s="65" t="str">
        <f>UPPER(TEXT(tbl_raw_data[[#This Row],[updated_date]],"MMMM"))</f>
        <v>JULY</v>
      </c>
      <c r="M6178" s="65" t="str">
        <f>"WEEK "&amp;IF(ROUNDUP(DAY(tbl_raw_data[[#This Row],[updated_date]])/7,0)=5,4,ROUNDUP(DAY(tbl_raw_data[[#This Row],[updated_date]])/7,0))</f>
        <v>WEEK 4</v>
      </c>
      <c r="N6178" s="71" t="str">
        <f>UPPER(VLOOKUP(tbl_raw_data[[#This Row],[Analyst]],settings!$A$1:$B$15,2,0))</f>
        <v>NAVED</v>
      </c>
      <c r="O6178" s="71" t="str">
        <f>TRIM(UPPER(tbl_raw_data[[#This Row],[Outcome]]))</f>
        <v>APPROVE</v>
      </c>
      <c r="P6178" s="71" t="str">
        <f>TRIM(UPPER(tbl_raw_data[[#This Row],[Queue Name]]))</f>
        <v>CONSUMER EXISTING</v>
      </c>
      <c r="Q6178" s="71" t="str">
        <f>IF(tbl_raw_data[[#This Row],[time_taken_in_min]]&lt;=settings!$D$2,"SLA_MET","SLA_NOT_MET")</f>
        <v>SLA_MET</v>
      </c>
    </row>
    <row r="6179" spans="1:17" x14ac:dyDescent="0.3">
      <c r="A6179" s="45" t="s">
        <v>7142</v>
      </c>
      <c r="B6179" s="36">
        <v>45136.517534722225</v>
      </c>
      <c r="C6179" s="43">
        <v>45136.530694444446</v>
      </c>
      <c r="D6179" s="15" t="s">
        <v>47</v>
      </c>
      <c r="E6179" s="6" t="s">
        <v>18</v>
      </c>
      <c r="F6179" s="15" t="s">
        <v>9</v>
      </c>
      <c r="G6179" s="9" t="s">
        <v>66</v>
      </c>
      <c r="H6179" s="84" t="str">
        <f t="shared" si="96"/>
        <v>Incomplete Details</v>
      </c>
      <c r="I6179" s="63">
        <f>(tbl_raw_data[[#This Row],[Date Actioned]])-(tbl_raw_data[[#This Row],[Date Tagged]])</f>
        <v>1.3159722220734693E-2</v>
      </c>
      <c r="J6179" s="66">
        <f>HOUR(tbl_raw_data[[#This Row],[time_taken]])*60+MINUTE(tbl_raw_data[[#This Row],[time_taken]])+SECOND(tbl_raw_data[[#This Row],[time_taken]])/60</f>
        <v>18.95</v>
      </c>
      <c r="K6179" s="68">
        <f>DATE(YEAR(tbl_raw_data[[#This Row],[Date Actioned]]),MONTH(tbl_raw_data[[#This Row],[Date Actioned]]),DAY(tbl_raw_data[[#This Row],[Date Actioned]]))</f>
        <v>45136</v>
      </c>
      <c r="L6179" s="65" t="str">
        <f>UPPER(TEXT(tbl_raw_data[[#This Row],[updated_date]],"MMMM"))</f>
        <v>JULY</v>
      </c>
      <c r="M6179" s="65" t="str">
        <f>"WEEK "&amp;IF(ROUNDUP(DAY(tbl_raw_data[[#This Row],[updated_date]])/7,0)=5,4,ROUNDUP(DAY(tbl_raw_data[[#This Row],[updated_date]])/7,0))</f>
        <v>WEEK 4</v>
      </c>
      <c r="N6179" s="71" t="str">
        <f>UPPER(VLOOKUP(tbl_raw_data[[#This Row],[Analyst]],settings!$A$1:$B$15,2,0))</f>
        <v>QUADIR</v>
      </c>
      <c r="O6179" s="71" t="str">
        <f>TRIM(UPPER(tbl_raw_data[[#This Row],[Outcome]]))</f>
        <v>WITHDRAW</v>
      </c>
      <c r="P6179" s="71" t="str">
        <f>TRIM(UPPER(tbl_raw_data[[#This Row],[Queue Name]]))</f>
        <v>CONSUMER PRE BUREAU</v>
      </c>
      <c r="Q6179" s="71" t="str">
        <f>IF(tbl_raw_data[[#This Row],[time_taken_in_min]]&lt;=settings!$D$2,"SLA_MET","SLA_NOT_MET")</f>
        <v>SLA_MET</v>
      </c>
    </row>
    <row r="6180" spans="1:17" hidden="1" x14ac:dyDescent="0.3">
      <c r="A6180" s="45" t="s">
        <v>7143</v>
      </c>
      <c r="B6180" s="36">
        <v>45136.717361111114</v>
      </c>
      <c r="C6180" s="43">
        <v>45136.730474537035</v>
      </c>
      <c r="D6180" s="15" t="s">
        <v>10</v>
      </c>
      <c r="E6180" s="6" t="s">
        <v>11</v>
      </c>
      <c r="F6180" s="15" t="s">
        <v>12</v>
      </c>
      <c r="G6180" s="9" t="s">
        <v>15</v>
      </c>
      <c r="H6180" s="84" t="str">
        <f t="shared" si="96"/>
        <v>Reason Unknown</v>
      </c>
      <c r="I6180" s="63">
        <f>(tbl_raw_data[[#This Row],[Date Actioned]])-(tbl_raw_data[[#This Row],[Date Tagged]])</f>
        <v>1.3113425920892041E-2</v>
      </c>
      <c r="J6180" s="66">
        <f>HOUR(tbl_raw_data[[#This Row],[time_taken]])*60+MINUTE(tbl_raw_data[[#This Row],[time_taken]])+SECOND(tbl_raw_data[[#This Row],[time_taken]])/60</f>
        <v>18.883333333333333</v>
      </c>
      <c r="K6180" s="68">
        <f>DATE(YEAR(tbl_raw_data[[#This Row],[Date Actioned]]),MONTH(tbl_raw_data[[#This Row],[Date Actioned]]),DAY(tbl_raw_data[[#This Row],[Date Actioned]]))</f>
        <v>45136</v>
      </c>
      <c r="L6180" s="65" t="str">
        <f>UPPER(TEXT(tbl_raw_data[[#This Row],[updated_date]],"MMMM"))</f>
        <v>JULY</v>
      </c>
      <c r="M6180" s="65" t="str">
        <f>"WEEK "&amp;IF(ROUNDUP(DAY(tbl_raw_data[[#This Row],[updated_date]])/7,0)=5,4,ROUNDUP(DAY(tbl_raw_data[[#This Row],[updated_date]])/7,0))</f>
        <v>WEEK 4</v>
      </c>
      <c r="N6180" s="71" t="str">
        <f>UPPER(VLOOKUP(tbl_raw_data[[#This Row],[Analyst]],settings!$A$1:$B$15,2,0))</f>
        <v>NITESH</v>
      </c>
      <c r="O6180" s="71" t="str">
        <f>TRIM(UPPER(tbl_raw_data[[#This Row],[Outcome]]))</f>
        <v>APPROVE</v>
      </c>
      <c r="P6180" s="71" t="str">
        <f>TRIM(UPPER(tbl_raw_data[[#This Row],[Queue Name]]))</f>
        <v>CONSUMER EXISTING</v>
      </c>
      <c r="Q6180" s="71" t="str">
        <f>IF(tbl_raw_data[[#This Row],[time_taken_in_min]]&lt;=settings!$D$2,"SLA_MET","SLA_NOT_MET")</f>
        <v>SLA_MET</v>
      </c>
    </row>
    <row r="6181" spans="1:17" x14ac:dyDescent="0.3">
      <c r="A6181" s="45" t="s">
        <v>7144</v>
      </c>
      <c r="B6181" s="36">
        <v>45136.720532407409</v>
      </c>
      <c r="C6181" s="43">
        <v>45136.733553240738</v>
      </c>
      <c r="D6181" s="15" t="s">
        <v>33</v>
      </c>
      <c r="E6181" s="6" t="s">
        <v>11</v>
      </c>
      <c r="F6181" s="15" t="s">
        <v>17</v>
      </c>
      <c r="G6181" s="9" t="s">
        <v>43</v>
      </c>
      <c r="H6181" s="84" t="str">
        <f t="shared" si="96"/>
        <v>Reason Unknown</v>
      </c>
      <c r="I6181" s="63">
        <f>(tbl_raw_data[[#This Row],[Date Actioned]])-(tbl_raw_data[[#This Row],[Date Tagged]])</f>
        <v>1.3020833328482695E-2</v>
      </c>
      <c r="J6181" s="66">
        <f>HOUR(tbl_raw_data[[#This Row],[time_taken]])*60+MINUTE(tbl_raw_data[[#This Row],[time_taken]])+SECOND(tbl_raw_data[[#This Row],[time_taken]])/60</f>
        <v>18.75</v>
      </c>
      <c r="K6181" s="68">
        <f>DATE(YEAR(tbl_raw_data[[#This Row],[Date Actioned]]),MONTH(tbl_raw_data[[#This Row],[Date Actioned]]),DAY(tbl_raw_data[[#This Row],[Date Actioned]]))</f>
        <v>45136</v>
      </c>
      <c r="L6181" s="65" t="str">
        <f>UPPER(TEXT(tbl_raw_data[[#This Row],[updated_date]],"MMMM"))</f>
        <v>JULY</v>
      </c>
      <c r="M6181" s="65" t="str">
        <f>"WEEK "&amp;IF(ROUNDUP(DAY(tbl_raw_data[[#This Row],[updated_date]])/7,0)=5,4,ROUNDUP(DAY(tbl_raw_data[[#This Row],[updated_date]])/7,0))</f>
        <v>WEEK 4</v>
      </c>
      <c r="N6181" s="71" t="str">
        <f>UPPER(VLOOKUP(tbl_raw_data[[#This Row],[Analyst]],settings!$A$1:$B$15,2,0))</f>
        <v>MERCEDES</v>
      </c>
      <c r="O6181" s="71" t="str">
        <f>TRIM(UPPER(tbl_raw_data[[#This Row],[Outcome]]))</f>
        <v>DECLINE</v>
      </c>
      <c r="P6181" s="71" t="str">
        <f>TRIM(UPPER(tbl_raw_data[[#This Row],[Queue Name]]))</f>
        <v>CONSUMER EXISTING</v>
      </c>
      <c r="Q6181" s="71" t="str">
        <f>IF(tbl_raw_data[[#This Row],[time_taken_in_min]]&lt;=settings!$D$2,"SLA_MET","SLA_NOT_MET")</f>
        <v>SLA_MET</v>
      </c>
    </row>
    <row r="6182" spans="1:17" x14ac:dyDescent="0.3">
      <c r="A6182" s="45" t="s">
        <v>7145</v>
      </c>
      <c r="B6182" s="36">
        <v>45136.705416666664</v>
      </c>
      <c r="C6182" s="43">
        <v>45136.718391203707</v>
      </c>
      <c r="D6182" s="15" t="s">
        <v>55</v>
      </c>
      <c r="E6182" s="6" t="s">
        <v>8</v>
      </c>
      <c r="F6182" s="15" t="s">
        <v>22</v>
      </c>
      <c r="G6182" s="9"/>
      <c r="H6182" s="84" t="str">
        <f t="shared" si="96"/>
        <v>Reason Unknown</v>
      </c>
      <c r="I6182" s="63">
        <f>(tbl_raw_data[[#This Row],[Date Actioned]])-(tbl_raw_data[[#This Row],[Date Tagged]])</f>
        <v>1.2974537043191958E-2</v>
      </c>
      <c r="J6182" s="66">
        <f>HOUR(tbl_raw_data[[#This Row],[time_taken]])*60+MINUTE(tbl_raw_data[[#This Row],[time_taken]])+SECOND(tbl_raw_data[[#This Row],[time_taken]])/60</f>
        <v>18.683333333333334</v>
      </c>
      <c r="K6182" s="68">
        <f>DATE(YEAR(tbl_raw_data[[#This Row],[Date Actioned]]),MONTH(tbl_raw_data[[#This Row],[Date Actioned]]),DAY(tbl_raw_data[[#This Row],[Date Actioned]]))</f>
        <v>45136</v>
      </c>
      <c r="L6182" s="65" t="str">
        <f>UPPER(TEXT(tbl_raw_data[[#This Row],[updated_date]],"MMMM"))</f>
        <v>JULY</v>
      </c>
      <c r="M6182" s="65" t="str">
        <f>"WEEK "&amp;IF(ROUNDUP(DAY(tbl_raw_data[[#This Row],[updated_date]])/7,0)=5,4,ROUNDUP(DAY(tbl_raw_data[[#This Row],[updated_date]])/7,0))</f>
        <v>WEEK 4</v>
      </c>
      <c r="N6182" s="71" t="str">
        <f>UPPER(VLOOKUP(tbl_raw_data[[#This Row],[Analyst]],settings!$A$1:$B$15,2,0))</f>
        <v>ROHAN</v>
      </c>
      <c r="O6182" s="71" t="str">
        <f>TRIM(UPPER(tbl_raw_data[[#This Row],[Outcome]]))</f>
        <v>WITHDRAW</v>
      </c>
      <c r="P6182" s="71" t="str">
        <f>TRIM(UPPER(tbl_raw_data[[#This Row],[Queue Name]]))</f>
        <v>CONSUMER POST BUREAU</v>
      </c>
      <c r="Q6182" s="71" t="str">
        <f>IF(tbl_raw_data[[#This Row],[time_taken_in_min]]&lt;=settings!$D$2,"SLA_MET","SLA_NOT_MET")</f>
        <v>SLA_MET</v>
      </c>
    </row>
    <row r="6183" spans="1:17" x14ac:dyDescent="0.3">
      <c r="A6183" s="45" t="s">
        <v>7146</v>
      </c>
      <c r="B6183" s="36">
        <v>45136.736250000002</v>
      </c>
      <c r="C6183" s="43">
        <v>45136.749155092592</v>
      </c>
      <c r="D6183" s="15" t="s">
        <v>47</v>
      </c>
      <c r="E6183" s="6" t="s">
        <v>18</v>
      </c>
      <c r="F6183" s="15" t="s">
        <v>24</v>
      </c>
      <c r="G6183" s="9" t="s">
        <v>105</v>
      </c>
      <c r="H6183" s="84" t="str">
        <f t="shared" si="96"/>
        <v>Incorrect Details</v>
      </c>
      <c r="I6183" s="63">
        <f>(tbl_raw_data[[#This Row],[Date Actioned]])-(tbl_raw_data[[#This Row],[Date Tagged]])</f>
        <v>1.2905092589790002E-2</v>
      </c>
      <c r="J6183" s="66">
        <f>HOUR(tbl_raw_data[[#This Row],[time_taken]])*60+MINUTE(tbl_raw_data[[#This Row],[time_taken]])+SECOND(tbl_raw_data[[#This Row],[time_taken]])/60</f>
        <v>18.583333333333332</v>
      </c>
      <c r="K6183" s="68">
        <f>DATE(YEAR(tbl_raw_data[[#This Row],[Date Actioned]]),MONTH(tbl_raw_data[[#This Row],[Date Actioned]]),DAY(tbl_raw_data[[#This Row],[Date Actioned]]))</f>
        <v>45136</v>
      </c>
      <c r="L6183" s="65" t="str">
        <f>UPPER(TEXT(tbl_raw_data[[#This Row],[updated_date]],"MMMM"))</f>
        <v>JULY</v>
      </c>
      <c r="M6183" s="65" t="str">
        <f>"WEEK "&amp;IF(ROUNDUP(DAY(tbl_raw_data[[#This Row],[updated_date]])/7,0)=5,4,ROUNDUP(DAY(tbl_raw_data[[#This Row],[updated_date]])/7,0))</f>
        <v>WEEK 4</v>
      </c>
      <c r="N6183" s="71" t="str">
        <f>UPPER(VLOOKUP(tbl_raw_data[[#This Row],[Analyst]],settings!$A$1:$B$15,2,0))</f>
        <v>SAM</v>
      </c>
      <c r="O6183" s="71" t="str">
        <f>TRIM(UPPER(tbl_raw_data[[#This Row],[Outcome]]))</f>
        <v>WITHDRAW</v>
      </c>
      <c r="P6183" s="71" t="str">
        <f>TRIM(UPPER(tbl_raw_data[[#This Row],[Queue Name]]))</f>
        <v>CONSUMER PRE BUREAU</v>
      </c>
      <c r="Q6183" s="71" t="str">
        <f>IF(tbl_raw_data[[#This Row],[time_taken_in_min]]&lt;=settings!$D$2,"SLA_MET","SLA_NOT_MET")</f>
        <v>SLA_MET</v>
      </c>
    </row>
    <row r="6184" spans="1:17" x14ac:dyDescent="0.3">
      <c r="A6184" s="45" t="s">
        <v>7147</v>
      </c>
      <c r="B6184" s="36">
        <v>45136.712708333333</v>
      </c>
      <c r="C6184" s="43">
        <v>45136.725590277776</v>
      </c>
      <c r="D6184" s="15" t="s">
        <v>47</v>
      </c>
      <c r="E6184" s="6" t="s">
        <v>11</v>
      </c>
      <c r="F6184" s="15" t="s">
        <v>17</v>
      </c>
      <c r="G6184" s="9" t="s">
        <v>99</v>
      </c>
      <c r="H6184" s="84" t="str">
        <f t="shared" si="96"/>
        <v>Reason Unknown</v>
      </c>
      <c r="I6184" s="63">
        <f>(tbl_raw_data[[#This Row],[Date Actioned]])-(tbl_raw_data[[#This Row],[Date Tagged]])</f>
        <v>1.2881944443506654E-2</v>
      </c>
      <c r="J6184" s="66">
        <f>HOUR(tbl_raw_data[[#This Row],[time_taken]])*60+MINUTE(tbl_raw_data[[#This Row],[time_taken]])+SECOND(tbl_raw_data[[#This Row],[time_taken]])/60</f>
        <v>18.55</v>
      </c>
      <c r="K6184" s="68">
        <f>DATE(YEAR(tbl_raw_data[[#This Row],[Date Actioned]]),MONTH(tbl_raw_data[[#This Row],[Date Actioned]]),DAY(tbl_raw_data[[#This Row],[Date Actioned]]))</f>
        <v>45136</v>
      </c>
      <c r="L6184" s="65" t="str">
        <f>UPPER(TEXT(tbl_raw_data[[#This Row],[updated_date]],"MMMM"))</f>
        <v>JULY</v>
      </c>
      <c r="M6184" s="65" t="str">
        <f>"WEEK "&amp;IF(ROUNDUP(DAY(tbl_raw_data[[#This Row],[updated_date]])/7,0)=5,4,ROUNDUP(DAY(tbl_raw_data[[#This Row],[updated_date]])/7,0))</f>
        <v>WEEK 4</v>
      </c>
      <c r="N6184" s="71" t="str">
        <f>UPPER(VLOOKUP(tbl_raw_data[[#This Row],[Analyst]],settings!$A$1:$B$15,2,0))</f>
        <v>MERCEDES</v>
      </c>
      <c r="O6184" s="71" t="str">
        <f>TRIM(UPPER(tbl_raw_data[[#This Row],[Outcome]]))</f>
        <v>WITHDRAW</v>
      </c>
      <c r="P6184" s="71" t="str">
        <f>TRIM(UPPER(tbl_raw_data[[#This Row],[Queue Name]]))</f>
        <v>CONSUMER EXISTING</v>
      </c>
      <c r="Q6184" s="71" t="str">
        <f>IF(tbl_raw_data[[#This Row],[time_taken_in_min]]&lt;=settings!$D$2,"SLA_MET","SLA_NOT_MET")</f>
        <v>SLA_MET</v>
      </c>
    </row>
    <row r="6185" spans="1:17" x14ac:dyDescent="0.3">
      <c r="A6185" s="45" t="s">
        <v>7148</v>
      </c>
      <c r="B6185" s="36">
        <v>45136.68854166667</v>
      </c>
      <c r="C6185" s="43">
        <v>45136.701365740744</v>
      </c>
      <c r="D6185" s="15" t="s">
        <v>55</v>
      </c>
      <c r="E6185" s="6" t="s">
        <v>11</v>
      </c>
      <c r="F6185" s="15" t="s">
        <v>9</v>
      </c>
      <c r="G6185" s="9"/>
      <c r="H6185" s="84" t="str">
        <f t="shared" si="96"/>
        <v>Reason Unknown</v>
      </c>
      <c r="I6185" s="63">
        <f>(tbl_raw_data[[#This Row],[Date Actioned]])-(tbl_raw_data[[#This Row],[Date Tagged]])</f>
        <v>1.2824074074160308E-2</v>
      </c>
      <c r="J6185" s="66">
        <f>HOUR(tbl_raw_data[[#This Row],[time_taken]])*60+MINUTE(tbl_raw_data[[#This Row],[time_taken]])+SECOND(tbl_raw_data[[#This Row],[time_taken]])/60</f>
        <v>18.466666666666665</v>
      </c>
      <c r="K6185" s="68">
        <f>DATE(YEAR(tbl_raw_data[[#This Row],[Date Actioned]]),MONTH(tbl_raw_data[[#This Row],[Date Actioned]]),DAY(tbl_raw_data[[#This Row],[Date Actioned]]))</f>
        <v>45136</v>
      </c>
      <c r="L6185" s="65" t="str">
        <f>UPPER(TEXT(tbl_raw_data[[#This Row],[updated_date]],"MMMM"))</f>
        <v>JULY</v>
      </c>
      <c r="M6185" s="65" t="str">
        <f>"WEEK "&amp;IF(ROUNDUP(DAY(tbl_raw_data[[#This Row],[updated_date]])/7,0)=5,4,ROUNDUP(DAY(tbl_raw_data[[#This Row],[updated_date]])/7,0))</f>
        <v>WEEK 4</v>
      </c>
      <c r="N6185" s="71" t="str">
        <f>UPPER(VLOOKUP(tbl_raw_data[[#This Row],[Analyst]],settings!$A$1:$B$15,2,0))</f>
        <v>QUADIR</v>
      </c>
      <c r="O6185" s="71" t="str">
        <f>TRIM(UPPER(tbl_raw_data[[#This Row],[Outcome]]))</f>
        <v>WITHDRAW</v>
      </c>
      <c r="P6185" s="71" t="str">
        <f>TRIM(UPPER(tbl_raw_data[[#This Row],[Queue Name]]))</f>
        <v>CONSUMER EXISTING</v>
      </c>
      <c r="Q6185" s="71" t="str">
        <f>IF(tbl_raw_data[[#This Row],[time_taken_in_min]]&lt;=settings!$D$2,"SLA_MET","SLA_NOT_MET")</f>
        <v>SLA_MET</v>
      </c>
    </row>
    <row r="6186" spans="1:17" x14ac:dyDescent="0.3">
      <c r="A6186" s="45" t="s">
        <v>7149</v>
      </c>
      <c r="B6186" s="36">
        <v>45136.398668981485</v>
      </c>
      <c r="C6186" s="43">
        <v>45136.411469907405</v>
      </c>
      <c r="D6186" s="15" t="s">
        <v>47</v>
      </c>
      <c r="E6186" s="6" t="s">
        <v>11</v>
      </c>
      <c r="F6186" s="15" t="s">
        <v>14</v>
      </c>
      <c r="G6186" s="9" t="s">
        <v>50</v>
      </c>
      <c r="H6186" s="84" t="str">
        <f t="shared" si="96"/>
        <v>Incomplete Details</v>
      </c>
      <c r="I6186" s="63">
        <f>(tbl_raw_data[[#This Row],[Date Actioned]])-(tbl_raw_data[[#This Row],[Date Tagged]])</f>
        <v>1.2800925920601003E-2</v>
      </c>
      <c r="J6186" s="66">
        <f>HOUR(tbl_raw_data[[#This Row],[time_taken]])*60+MINUTE(tbl_raw_data[[#This Row],[time_taken]])+SECOND(tbl_raw_data[[#This Row],[time_taken]])/60</f>
        <v>18.433333333333334</v>
      </c>
      <c r="K6186" s="68">
        <f>DATE(YEAR(tbl_raw_data[[#This Row],[Date Actioned]]),MONTH(tbl_raw_data[[#This Row],[Date Actioned]]),DAY(tbl_raw_data[[#This Row],[Date Actioned]]))</f>
        <v>45136</v>
      </c>
      <c r="L6186" s="65" t="str">
        <f>UPPER(TEXT(tbl_raw_data[[#This Row],[updated_date]],"MMMM"))</f>
        <v>JULY</v>
      </c>
      <c r="M6186" s="65" t="str">
        <f>"WEEK "&amp;IF(ROUNDUP(DAY(tbl_raw_data[[#This Row],[updated_date]])/7,0)=5,4,ROUNDUP(DAY(tbl_raw_data[[#This Row],[updated_date]])/7,0))</f>
        <v>WEEK 4</v>
      </c>
      <c r="N6186" s="71" t="str">
        <f>UPPER(VLOOKUP(tbl_raw_data[[#This Row],[Analyst]],settings!$A$1:$B$15,2,0))</f>
        <v>CAMROON</v>
      </c>
      <c r="O6186" s="71" t="str">
        <f>TRIM(UPPER(tbl_raw_data[[#This Row],[Outcome]]))</f>
        <v>WITHDRAW</v>
      </c>
      <c r="P6186" s="71" t="str">
        <f>TRIM(UPPER(tbl_raw_data[[#This Row],[Queue Name]]))</f>
        <v>CONSUMER EXISTING</v>
      </c>
      <c r="Q6186" s="71" t="str">
        <f>IF(tbl_raw_data[[#This Row],[time_taken_in_min]]&lt;=settings!$D$2,"SLA_MET","SLA_NOT_MET")</f>
        <v>SLA_MET</v>
      </c>
    </row>
    <row r="6187" spans="1:17" x14ac:dyDescent="0.3">
      <c r="A6187" s="45" t="s">
        <v>7150</v>
      </c>
      <c r="B6187" s="36">
        <v>45136.571111111109</v>
      </c>
      <c r="C6187" s="43">
        <v>45136.583761574075</v>
      </c>
      <c r="D6187" s="15" t="s">
        <v>47</v>
      </c>
      <c r="E6187" s="6" t="s">
        <v>11</v>
      </c>
      <c r="F6187" s="15" t="s">
        <v>19</v>
      </c>
      <c r="G6187" s="9" t="s">
        <v>78</v>
      </c>
      <c r="H6187" s="84" t="str">
        <f t="shared" si="96"/>
        <v>Incomplete Details</v>
      </c>
      <c r="I6187" s="63">
        <f>(tbl_raw_data[[#This Row],[Date Actioned]])-(tbl_raw_data[[#This Row],[Date Tagged]])</f>
        <v>1.2650462966121268E-2</v>
      </c>
      <c r="J6187" s="66">
        <f>HOUR(tbl_raw_data[[#This Row],[time_taken]])*60+MINUTE(tbl_raw_data[[#This Row],[time_taken]])+SECOND(tbl_raw_data[[#This Row],[time_taken]])/60</f>
        <v>18.216666666666665</v>
      </c>
      <c r="K6187" s="68">
        <f>DATE(YEAR(tbl_raw_data[[#This Row],[Date Actioned]]),MONTH(tbl_raw_data[[#This Row],[Date Actioned]]),DAY(tbl_raw_data[[#This Row],[Date Actioned]]))</f>
        <v>45136</v>
      </c>
      <c r="L6187" s="65" t="str">
        <f>UPPER(TEXT(tbl_raw_data[[#This Row],[updated_date]],"MMMM"))</f>
        <v>JULY</v>
      </c>
      <c r="M6187" s="65" t="str">
        <f>"WEEK "&amp;IF(ROUNDUP(DAY(tbl_raw_data[[#This Row],[updated_date]])/7,0)=5,4,ROUNDUP(DAY(tbl_raw_data[[#This Row],[updated_date]])/7,0))</f>
        <v>WEEK 4</v>
      </c>
      <c r="N6187" s="71" t="str">
        <f>UPPER(VLOOKUP(tbl_raw_data[[#This Row],[Analyst]],settings!$A$1:$B$15,2,0))</f>
        <v>NAVED</v>
      </c>
      <c r="O6187" s="71" t="str">
        <f>TRIM(UPPER(tbl_raw_data[[#This Row],[Outcome]]))</f>
        <v>WITHDRAW</v>
      </c>
      <c r="P6187" s="71" t="str">
        <f>TRIM(UPPER(tbl_raw_data[[#This Row],[Queue Name]]))</f>
        <v>CONSUMER EXISTING</v>
      </c>
      <c r="Q6187" s="71" t="str">
        <f>IF(tbl_raw_data[[#This Row],[time_taken_in_min]]&lt;=settings!$D$2,"SLA_MET","SLA_NOT_MET")</f>
        <v>SLA_MET</v>
      </c>
    </row>
    <row r="6188" spans="1:17" x14ac:dyDescent="0.3">
      <c r="A6188" s="45" t="s">
        <v>7151</v>
      </c>
      <c r="B6188" s="36">
        <v>45136.700416666667</v>
      </c>
      <c r="C6188" s="43">
        <v>45136.71298611111</v>
      </c>
      <c r="D6188" s="15" t="s">
        <v>47</v>
      </c>
      <c r="E6188" s="6" t="s">
        <v>18</v>
      </c>
      <c r="F6188" s="15" t="s">
        <v>19</v>
      </c>
      <c r="G6188" s="9" t="s">
        <v>67</v>
      </c>
      <c r="H6188" s="84" t="str">
        <f t="shared" si="96"/>
        <v>Incomplete Details</v>
      </c>
      <c r="I6188" s="63">
        <f>(tbl_raw_data[[#This Row],[Date Actioned]])-(tbl_raw_data[[#This Row],[Date Tagged]])</f>
        <v>1.2569444443215616E-2</v>
      </c>
      <c r="J6188" s="66">
        <f>HOUR(tbl_raw_data[[#This Row],[time_taken]])*60+MINUTE(tbl_raw_data[[#This Row],[time_taken]])+SECOND(tbl_raw_data[[#This Row],[time_taken]])/60</f>
        <v>18.100000000000001</v>
      </c>
      <c r="K6188" s="68">
        <f>DATE(YEAR(tbl_raw_data[[#This Row],[Date Actioned]]),MONTH(tbl_raw_data[[#This Row],[Date Actioned]]),DAY(tbl_raw_data[[#This Row],[Date Actioned]]))</f>
        <v>45136</v>
      </c>
      <c r="L6188" s="65" t="str">
        <f>UPPER(TEXT(tbl_raw_data[[#This Row],[updated_date]],"MMMM"))</f>
        <v>JULY</v>
      </c>
      <c r="M6188" s="65" t="str">
        <f>"WEEK "&amp;IF(ROUNDUP(DAY(tbl_raw_data[[#This Row],[updated_date]])/7,0)=5,4,ROUNDUP(DAY(tbl_raw_data[[#This Row],[updated_date]])/7,0))</f>
        <v>WEEK 4</v>
      </c>
      <c r="N6188" s="71" t="str">
        <f>UPPER(VLOOKUP(tbl_raw_data[[#This Row],[Analyst]],settings!$A$1:$B$15,2,0))</f>
        <v>NAVED</v>
      </c>
      <c r="O6188" s="71" t="str">
        <f>TRIM(UPPER(tbl_raw_data[[#This Row],[Outcome]]))</f>
        <v>WITHDRAW</v>
      </c>
      <c r="P6188" s="71" t="str">
        <f>TRIM(UPPER(tbl_raw_data[[#This Row],[Queue Name]]))</f>
        <v>CONSUMER PRE BUREAU</v>
      </c>
      <c r="Q6188" s="71" t="str">
        <f>IF(tbl_raw_data[[#This Row],[time_taken_in_min]]&lt;=settings!$D$2,"SLA_MET","SLA_NOT_MET")</f>
        <v>SLA_MET</v>
      </c>
    </row>
    <row r="6189" spans="1:17" x14ac:dyDescent="0.3">
      <c r="A6189" s="45" t="s">
        <v>7152</v>
      </c>
      <c r="B6189" s="36">
        <v>45136.715555555558</v>
      </c>
      <c r="C6189" s="43">
        <v>45136.728055555555</v>
      </c>
      <c r="D6189" s="15" t="s">
        <v>47</v>
      </c>
      <c r="E6189" s="6" t="s">
        <v>11</v>
      </c>
      <c r="F6189" s="15" t="s">
        <v>14</v>
      </c>
      <c r="G6189" s="9" t="s">
        <v>100</v>
      </c>
      <c r="H6189" s="84" t="str">
        <f t="shared" si="96"/>
        <v>Incomplete Details</v>
      </c>
      <c r="I6189" s="63">
        <f>(tbl_raw_data[[#This Row],[Date Actioned]])-(tbl_raw_data[[#This Row],[Date Tagged]])</f>
        <v>1.2499999997089617E-2</v>
      </c>
      <c r="J6189" s="66">
        <f>HOUR(tbl_raw_data[[#This Row],[time_taken]])*60+MINUTE(tbl_raw_data[[#This Row],[time_taken]])+SECOND(tbl_raw_data[[#This Row],[time_taken]])/60</f>
        <v>18</v>
      </c>
      <c r="K6189" s="68">
        <f>DATE(YEAR(tbl_raw_data[[#This Row],[Date Actioned]]),MONTH(tbl_raw_data[[#This Row],[Date Actioned]]),DAY(tbl_raw_data[[#This Row],[Date Actioned]]))</f>
        <v>45136</v>
      </c>
      <c r="L6189" s="65" t="str">
        <f>UPPER(TEXT(tbl_raw_data[[#This Row],[updated_date]],"MMMM"))</f>
        <v>JULY</v>
      </c>
      <c r="M6189" s="65" t="str">
        <f>"WEEK "&amp;IF(ROUNDUP(DAY(tbl_raw_data[[#This Row],[updated_date]])/7,0)=5,4,ROUNDUP(DAY(tbl_raw_data[[#This Row],[updated_date]])/7,0))</f>
        <v>WEEK 4</v>
      </c>
      <c r="N6189" s="71" t="str">
        <f>UPPER(VLOOKUP(tbl_raw_data[[#This Row],[Analyst]],settings!$A$1:$B$15,2,0))</f>
        <v>CAMROON</v>
      </c>
      <c r="O6189" s="71" t="str">
        <f>TRIM(UPPER(tbl_raw_data[[#This Row],[Outcome]]))</f>
        <v>WITHDRAW</v>
      </c>
      <c r="P6189" s="71" t="str">
        <f>TRIM(UPPER(tbl_raw_data[[#This Row],[Queue Name]]))</f>
        <v>CONSUMER EXISTING</v>
      </c>
      <c r="Q6189" s="71" t="str">
        <f>IF(tbl_raw_data[[#This Row],[time_taken_in_min]]&lt;=settings!$D$2,"SLA_MET","SLA_NOT_MET")</f>
        <v>SLA_MET</v>
      </c>
    </row>
    <row r="6190" spans="1:17" hidden="1" x14ac:dyDescent="0.3">
      <c r="A6190" s="45" t="s">
        <v>7153</v>
      </c>
      <c r="B6190" s="36">
        <v>45136.700416666667</v>
      </c>
      <c r="C6190" s="43">
        <v>45136.712893518517</v>
      </c>
      <c r="D6190" s="15" t="s">
        <v>10</v>
      </c>
      <c r="E6190" s="6" t="s">
        <v>8</v>
      </c>
      <c r="F6190" s="15" t="s">
        <v>25</v>
      </c>
      <c r="G6190" s="9" t="s">
        <v>32</v>
      </c>
      <c r="H6190" s="84" t="str">
        <f t="shared" si="96"/>
        <v>Reason Unknown</v>
      </c>
      <c r="I6190" s="63">
        <f>(tbl_raw_data[[#This Row],[Date Actioned]])-(tbl_raw_data[[#This Row],[Date Tagged]])</f>
        <v>1.247685185080627E-2</v>
      </c>
      <c r="J6190" s="66">
        <f>HOUR(tbl_raw_data[[#This Row],[time_taken]])*60+MINUTE(tbl_raw_data[[#This Row],[time_taken]])+SECOND(tbl_raw_data[[#This Row],[time_taken]])/60</f>
        <v>17.966666666666665</v>
      </c>
      <c r="K6190" s="68">
        <f>DATE(YEAR(tbl_raw_data[[#This Row],[Date Actioned]]),MONTH(tbl_raw_data[[#This Row],[Date Actioned]]),DAY(tbl_raw_data[[#This Row],[Date Actioned]]))</f>
        <v>45136</v>
      </c>
      <c r="L6190" s="65" t="str">
        <f>UPPER(TEXT(tbl_raw_data[[#This Row],[updated_date]],"MMMM"))</f>
        <v>JULY</v>
      </c>
      <c r="M6190" s="65" t="str">
        <f>"WEEK "&amp;IF(ROUNDUP(DAY(tbl_raw_data[[#This Row],[updated_date]])/7,0)=5,4,ROUNDUP(DAY(tbl_raw_data[[#This Row],[updated_date]])/7,0))</f>
        <v>WEEK 4</v>
      </c>
      <c r="N6190" s="71" t="str">
        <f>UPPER(VLOOKUP(tbl_raw_data[[#This Row],[Analyst]],settings!$A$1:$B$15,2,0))</f>
        <v>ASIF</v>
      </c>
      <c r="O6190" s="71" t="str">
        <f>TRIM(UPPER(tbl_raw_data[[#This Row],[Outcome]]))</f>
        <v>APPROVE</v>
      </c>
      <c r="P6190" s="71" t="str">
        <f>TRIM(UPPER(tbl_raw_data[[#This Row],[Queue Name]]))</f>
        <v>CONSUMER POST BUREAU</v>
      </c>
      <c r="Q6190" s="71" t="str">
        <f>IF(tbl_raw_data[[#This Row],[time_taken_in_min]]&lt;=settings!$D$2,"SLA_MET","SLA_NOT_MET")</f>
        <v>SLA_MET</v>
      </c>
    </row>
    <row r="6191" spans="1:17" hidden="1" x14ac:dyDescent="0.3">
      <c r="A6191" s="45" t="s">
        <v>7154</v>
      </c>
      <c r="B6191" s="36">
        <v>45136.571481481478</v>
      </c>
      <c r="C6191" s="43">
        <v>45136.583749999998</v>
      </c>
      <c r="D6191" s="15" t="s">
        <v>10</v>
      </c>
      <c r="E6191" s="6" t="s">
        <v>8</v>
      </c>
      <c r="F6191" s="15" t="s">
        <v>9</v>
      </c>
      <c r="G6191" s="9" t="s">
        <v>23</v>
      </c>
      <c r="H6191" s="84" t="str">
        <f t="shared" si="96"/>
        <v>Reason Unknown</v>
      </c>
      <c r="I6191" s="63">
        <f>(tbl_raw_data[[#This Row],[Date Actioned]])-(tbl_raw_data[[#This Row],[Date Tagged]])</f>
        <v>1.226851851970423E-2</v>
      </c>
      <c r="J6191" s="66">
        <f>HOUR(tbl_raw_data[[#This Row],[time_taken]])*60+MINUTE(tbl_raw_data[[#This Row],[time_taken]])+SECOND(tbl_raw_data[[#This Row],[time_taken]])/60</f>
        <v>17.666666666666668</v>
      </c>
      <c r="K6191" s="68">
        <f>DATE(YEAR(tbl_raw_data[[#This Row],[Date Actioned]]),MONTH(tbl_raw_data[[#This Row],[Date Actioned]]),DAY(tbl_raw_data[[#This Row],[Date Actioned]]))</f>
        <v>45136</v>
      </c>
      <c r="L6191" s="65" t="str">
        <f>UPPER(TEXT(tbl_raw_data[[#This Row],[updated_date]],"MMMM"))</f>
        <v>JULY</v>
      </c>
      <c r="M6191" s="65" t="str">
        <f>"WEEK "&amp;IF(ROUNDUP(DAY(tbl_raw_data[[#This Row],[updated_date]])/7,0)=5,4,ROUNDUP(DAY(tbl_raw_data[[#This Row],[updated_date]])/7,0))</f>
        <v>WEEK 4</v>
      </c>
      <c r="N6191" s="71" t="str">
        <f>UPPER(VLOOKUP(tbl_raw_data[[#This Row],[Analyst]],settings!$A$1:$B$15,2,0))</f>
        <v>QUADIR</v>
      </c>
      <c r="O6191" s="71" t="str">
        <f>TRIM(UPPER(tbl_raw_data[[#This Row],[Outcome]]))</f>
        <v>APPROVE</v>
      </c>
      <c r="P6191" s="71" t="str">
        <f>TRIM(UPPER(tbl_raw_data[[#This Row],[Queue Name]]))</f>
        <v>CONSUMER POST BUREAU</v>
      </c>
      <c r="Q6191" s="71" t="str">
        <f>IF(tbl_raw_data[[#This Row],[time_taken_in_min]]&lt;=settings!$D$2,"SLA_MET","SLA_NOT_MET")</f>
        <v>SLA_MET</v>
      </c>
    </row>
    <row r="6192" spans="1:17" hidden="1" x14ac:dyDescent="0.3">
      <c r="A6192" s="45" t="s">
        <v>7155</v>
      </c>
      <c r="B6192" s="36">
        <v>45136.573136574072</v>
      </c>
      <c r="C6192" s="43">
        <v>45136.585381944446</v>
      </c>
      <c r="D6192" s="15" t="s">
        <v>10</v>
      </c>
      <c r="E6192" s="6" t="s">
        <v>8</v>
      </c>
      <c r="F6192" s="15" t="s">
        <v>25</v>
      </c>
      <c r="G6192" s="9" t="s">
        <v>23</v>
      </c>
      <c r="H6192" s="84" t="str">
        <f t="shared" si="96"/>
        <v>Reason Unknown</v>
      </c>
      <c r="I6192" s="63">
        <f>(tbl_raw_data[[#This Row],[Date Actioned]])-(tbl_raw_data[[#This Row],[Date Tagged]])</f>
        <v>1.2245370373420883E-2</v>
      </c>
      <c r="J6192" s="66">
        <f>HOUR(tbl_raw_data[[#This Row],[time_taken]])*60+MINUTE(tbl_raw_data[[#This Row],[time_taken]])+SECOND(tbl_raw_data[[#This Row],[time_taken]])/60</f>
        <v>17.633333333333333</v>
      </c>
      <c r="K6192" s="68">
        <f>DATE(YEAR(tbl_raw_data[[#This Row],[Date Actioned]]),MONTH(tbl_raw_data[[#This Row],[Date Actioned]]),DAY(tbl_raw_data[[#This Row],[Date Actioned]]))</f>
        <v>45136</v>
      </c>
      <c r="L6192" s="65" t="str">
        <f>UPPER(TEXT(tbl_raw_data[[#This Row],[updated_date]],"MMMM"))</f>
        <v>JULY</v>
      </c>
      <c r="M6192" s="65" t="str">
        <f>"WEEK "&amp;IF(ROUNDUP(DAY(tbl_raw_data[[#This Row],[updated_date]])/7,0)=5,4,ROUNDUP(DAY(tbl_raw_data[[#This Row],[updated_date]])/7,0))</f>
        <v>WEEK 4</v>
      </c>
      <c r="N6192" s="71" t="str">
        <f>UPPER(VLOOKUP(tbl_raw_data[[#This Row],[Analyst]],settings!$A$1:$B$15,2,0))</f>
        <v>ASIF</v>
      </c>
      <c r="O6192" s="71" t="str">
        <f>TRIM(UPPER(tbl_raw_data[[#This Row],[Outcome]]))</f>
        <v>APPROVE</v>
      </c>
      <c r="P6192" s="71" t="str">
        <f>TRIM(UPPER(tbl_raw_data[[#This Row],[Queue Name]]))</f>
        <v>CONSUMER POST BUREAU</v>
      </c>
      <c r="Q6192" s="71" t="str">
        <f>IF(tbl_raw_data[[#This Row],[time_taken_in_min]]&lt;=settings!$D$2,"SLA_MET","SLA_NOT_MET")</f>
        <v>SLA_MET</v>
      </c>
    </row>
    <row r="6193" spans="1:17" x14ac:dyDescent="0.3">
      <c r="A6193" s="45" t="s">
        <v>7156</v>
      </c>
      <c r="B6193" s="36">
        <v>45136.73364583333</v>
      </c>
      <c r="C6193" s="43">
        <v>45136.745856481481</v>
      </c>
      <c r="D6193" s="15" t="s">
        <v>47</v>
      </c>
      <c r="E6193" s="6" t="s">
        <v>8</v>
      </c>
      <c r="F6193" s="15" t="s">
        <v>24</v>
      </c>
      <c r="G6193" s="9" t="s">
        <v>104</v>
      </c>
      <c r="H6193" s="84" t="str">
        <f t="shared" si="96"/>
        <v>Incomplete Details</v>
      </c>
      <c r="I6193" s="63">
        <f>(tbl_raw_data[[#This Row],[Date Actioned]])-(tbl_raw_data[[#This Row],[Date Tagged]])</f>
        <v>1.2210648150357883E-2</v>
      </c>
      <c r="J6193" s="66">
        <f>HOUR(tbl_raw_data[[#This Row],[time_taken]])*60+MINUTE(tbl_raw_data[[#This Row],[time_taken]])+SECOND(tbl_raw_data[[#This Row],[time_taken]])/60</f>
        <v>17.583333333333332</v>
      </c>
      <c r="K6193" s="68">
        <f>DATE(YEAR(tbl_raw_data[[#This Row],[Date Actioned]]),MONTH(tbl_raw_data[[#This Row],[Date Actioned]]),DAY(tbl_raw_data[[#This Row],[Date Actioned]]))</f>
        <v>45136</v>
      </c>
      <c r="L6193" s="65" t="str">
        <f>UPPER(TEXT(tbl_raw_data[[#This Row],[updated_date]],"MMMM"))</f>
        <v>JULY</v>
      </c>
      <c r="M6193" s="65" t="str">
        <f>"WEEK "&amp;IF(ROUNDUP(DAY(tbl_raw_data[[#This Row],[updated_date]])/7,0)=5,4,ROUNDUP(DAY(tbl_raw_data[[#This Row],[updated_date]])/7,0))</f>
        <v>WEEK 4</v>
      </c>
      <c r="N6193" s="71" t="str">
        <f>UPPER(VLOOKUP(tbl_raw_data[[#This Row],[Analyst]],settings!$A$1:$B$15,2,0))</f>
        <v>SAM</v>
      </c>
      <c r="O6193" s="71" t="str">
        <f>TRIM(UPPER(tbl_raw_data[[#This Row],[Outcome]]))</f>
        <v>WITHDRAW</v>
      </c>
      <c r="P6193" s="71" t="str">
        <f>TRIM(UPPER(tbl_raw_data[[#This Row],[Queue Name]]))</f>
        <v>CONSUMER POST BUREAU</v>
      </c>
      <c r="Q6193" s="71" t="str">
        <f>IF(tbl_raw_data[[#This Row],[time_taken_in_min]]&lt;=settings!$D$2,"SLA_MET","SLA_NOT_MET")</f>
        <v>SLA_MET</v>
      </c>
    </row>
    <row r="6194" spans="1:17" x14ac:dyDescent="0.3">
      <c r="A6194" s="45" t="s">
        <v>7157</v>
      </c>
      <c r="B6194" s="36">
        <v>45136.631284722222</v>
      </c>
      <c r="C6194" s="43">
        <v>45136.643472222226</v>
      </c>
      <c r="D6194" s="15" t="s">
        <v>55</v>
      </c>
      <c r="E6194" s="6" t="s">
        <v>8</v>
      </c>
      <c r="F6194" s="15" t="s">
        <v>21</v>
      </c>
      <c r="G6194" s="9"/>
      <c r="H6194" s="84" t="str">
        <f t="shared" si="96"/>
        <v>Reason Unknown</v>
      </c>
      <c r="I6194" s="63">
        <f>(tbl_raw_data[[#This Row],[Date Actioned]])-(tbl_raw_data[[#This Row],[Date Tagged]])</f>
        <v>1.2187500004074536E-2</v>
      </c>
      <c r="J6194" s="66">
        <f>HOUR(tbl_raw_data[[#This Row],[time_taken]])*60+MINUTE(tbl_raw_data[[#This Row],[time_taken]])+SECOND(tbl_raw_data[[#This Row],[time_taken]])/60</f>
        <v>17.55</v>
      </c>
      <c r="K6194" s="68">
        <f>DATE(YEAR(tbl_raw_data[[#This Row],[Date Actioned]]),MONTH(tbl_raw_data[[#This Row],[Date Actioned]]),DAY(tbl_raw_data[[#This Row],[Date Actioned]]))</f>
        <v>45136</v>
      </c>
      <c r="L6194" s="65" t="str">
        <f>UPPER(TEXT(tbl_raw_data[[#This Row],[updated_date]],"MMMM"))</f>
        <v>JULY</v>
      </c>
      <c r="M6194" s="65" t="str">
        <f>"WEEK "&amp;IF(ROUNDUP(DAY(tbl_raw_data[[#This Row],[updated_date]])/7,0)=5,4,ROUNDUP(DAY(tbl_raw_data[[#This Row],[updated_date]])/7,0))</f>
        <v>WEEK 4</v>
      </c>
      <c r="N6194" s="71" t="str">
        <f>UPPER(VLOOKUP(tbl_raw_data[[#This Row],[Analyst]],settings!$A$1:$B$15,2,0))</f>
        <v>SHAHID</v>
      </c>
      <c r="O6194" s="71" t="str">
        <f>TRIM(UPPER(tbl_raw_data[[#This Row],[Outcome]]))</f>
        <v>WITHDRAW</v>
      </c>
      <c r="P6194" s="71" t="str">
        <f>TRIM(UPPER(tbl_raw_data[[#This Row],[Queue Name]]))</f>
        <v>CONSUMER POST BUREAU</v>
      </c>
      <c r="Q6194" s="71" t="str">
        <f>IF(tbl_raw_data[[#This Row],[time_taken_in_min]]&lt;=settings!$D$2,"SLA_MET","SLA_NOT_MET")</f>
        <v>SLA_MET</v>
      </c>
    </row>
    <row r="6195" spans="1:17" hidden="1" x14ac:dyDescent="0.3">
      <c r="A6195" s="45" t="s">
        <v>7158</v>
      </c>
      <c r="B6195" s="36">
        <v>45136.666608796295</v>
      </c>
      <c r="C6195" s="43">
        <v>45136.678726851853</v>
      </c>
      <c r="D6195" s="15" t="s">
        <v>10</v>
      </c>
      <c r="E6195" s="6" t="s">
        <v>18</v>
      </c>
      <c r="F6195" s="15" t="s">
        <v>25</v>
      </c>
      <c r="G6195" s="9" t="s">
        <v>30</v>
      </c>
      <c r="H6195" s="84" t="str">
        <f t="shared" si="96"/>
        <v>Reason Unknown</v>
      </c>
      <c r="I6195" s="63">
        <f>(tbl_raw_data[[#This Row],[Date Actioned]])-(tbl_raw_data[[#This Row],[Date Tagged]])</f>
        <v>1.2118055557948537E-2</v>
      </c>
      <c r="J6195" s="66">
        <f>HOUR(tbl_raw_data[[#This Row],[time_taken]])*60+MINUTE(tbl_raw_data[[#This Row],[time_taken]])+SECOND(tbl_raw_data[[#This Row],[time_taken]])/60</f>
        <v>17.45</v>
      </c>
      <c r="K6195" s="68">
        <f>DATE(YEAR(tbl_raw_data[[#This Row],[Date Actioned]]),MONTH(tbl_raw_data[[#This Row],[Date Actioned]]),DAY(tbl_raw_data[[#This Row],[Date Actioned]]))</f>
        <v>45136</v>
      </c>
      <c r="L6195" s="65" t="str">
        <f>UPPER(TEXT(tbl_raw_data[[#This Row],[updated_date]],"MMMM"))</f>
        <v>JULY</v>
      </c>
      <c r="M6195" s="65" t="str">
        <f>"WEEK "&amp;IF(ROUNDUP(DAY(tbl_raw_data[[#This Row],[updated_date]])/7,0)=5,4,ROUNDUP(DAY(tbl_raw_data[[#This Row],[updated_date]])/7,0))</f>
        <v>WEEK 4</v>
      </c>
      <c r="N6195" s="71" t="str">
        <f>UPPER(VLOOKUP(tbl_raw_data[[#This Row],[Analyst]],settings!$A$1:$B$15,2,0))</f>
        <v>ASIF</v>
      </c>
      <c r="O6195" s="71" t="str">
        <f>TRIM(UPPER(tbl_raw_data[[#This Row],[Outcome]]))</f>
        <v>APPROVE</v>
      </c>
      <c r="P6195" s="71" t="str">
        <f>TRIM(UPPER(tbl_raw_data[[#This Row],[Queue Name]]))</f>
        <v>CONSUMER PRE BUREAU</v>
      </c>
      <c r="Q6195" s="71" t="str">
        <f>IF(tbl_raw_data[[#This Row],[time_taken_in_min]]&lt;=settings!$D$2,"SLA_MET","SLA_NOT_MET")</f>
        <v>SLA_MET</v>
      </c>
    </row>
    <row r="6196" spans="1:17" x14ac:dyDescent="0.3">
      <c r="A6196" s="45" t="s">
        <v>7159</v>
      </c>
      <c r="B6196" s="36">
        <v>45136.699756944443</v>
      </c>
      <c r="C6196" s="43">
        <v>45136.711817129632</v>
      </c>
      <c r="D6196" s="15" t="s">
        <v>33</v>
      </c>
      <c r="E6196" s="6" t="s">
        <v>11</v>
      </c>
      <c r="F6196" s="15" t="s">
        <v>24</v>
      </c>
      <c r="G6196" s="9" t="s">
        <v>44</v>
      </c>
      <c r="H6196" s="84" t="str">
        <f t="shared" si="96"/>
        <v>Reason Unknown</v>
      </c>
      <c r="I6196" s="63">
        <f>(tbl_raw_data[[#This Row],[Date Actioned]])-(tbl_raw_data[[#This Row],[Date Tagged]])</f>
        <v>1.206018518860219E-2</v>
      </c>
      <c r="J6196" s="66">
        <f>HOUR(tbl_raw_data[[#This Row],[time_taken]])*60+MINUTE(tbl_raw_data[[#This Row],[time_taken]])+SECOND(tbl_raw_data[[#This Row],[time_taken]])/60</f>
        <v>17.366666666666667</v>
      </c>
      <c r="K6196" s="68">
        <f>DATE(YEAR(tbl_raw_data[[#This Row],[Date Actioned]]),MONTH(tbl_raw_data[[#This Row],[Date Actioned]]),DAY(tbl_raw_data[[#This Row],[Date Actioned]]))</f>
        <v>45136</v>
      </c>
      <c r="L6196" s="65" t="str">
        <f>UPPER(TEXT(tbl_raw_data[[#This Row],[updated_date]],"MMMM"))</f>
        <v>JULY</v>
      </c>
      <c r="M6196" s="65" t="str">
        <f>"WEEK "&amp;IF(ROUNDUP(DAY(tbl_raw_data[[#This Row],[updated_date]])/7,0)=5,4,ROUNDUP(DAY(tbl_raw_data[[#This Row],[updated_date]])/7,0))</f>
        <v>WEEK 4</v>
      </c>
      <c r="N6196" s="71" t="str">
        <f>UPPER(VLOOKUP(tbl_raw_data[[#This Row],[Analyst]],settings!$A$1:$B$15,2,0))</f>
        <v>SAM</v>
      </c>
      <c r="O6196" s="71" t="str">
        <f>TRIM(UPPER(tbl_raw_data[[#This Row],[Outcome]]))</f>
        <v>DECLINE</v>
      </c>
      <c r="P6196" s="71" t="str">
        <f>TRIM(UPPER(tbl_raw_data[[#This Row],[Queue Name]]))</f>
        <v>CONSUMER EXISTING</v>
      </c>
      <c r="Q6196" s="71" t="str">
        <f>IF(tbl_raw_data[[#This Row],[time_taken_in_min]]&lt;=settings!$D$2,"SLA_MET","SLA_NOT_MET")</f>
        <v>SLA_MET</v>
      </c>
    </row>
    <row r="6197" spans="1:17" hidden="1" x14ac:dyDescent="0.3">
      <c r="A6197" s="45" t="s">
        <v>7160</v>
      </c>
      <c r="B6197" s="36">
        <v>45136.491979166669</v>
      </c>
      <c r="C6197" s="43">
        <v>45136.50403935185</v>
      </c>
      <c r="D6197" s="15" t="s">
        <v>10</v>
      </c>
      <c r="E6197" s="6" t="s">
        <v>8</v>
      </c>
      <c r="F6197" s="15" t="s">
        <v>25</v>
      </c>
      <c r="G6197" s="9" t="s">
        <v>15</v>
      </c>
      <c r="H6197" s="84" t="str">
        <f t="shared" si="96"/>
        <v>Reason Unknown</v>
      </c>
      <c r="I6197" s="63">
        <f>(tbl_raw_data[[#This Row],[Date Actioned]])-(tbl_raw_data[[#This Row],[Date Tagged]])</f>
        <v>1.2060185181326233E-2</v>
      </c>
      <c r="J6197" s="66">
        <f>HOUR(tbl_raw_data[[#This Row],[time_taken]])*60+MINUTE(tbl_raw_data[[#This Row],[time_taken]])+SECOND(tbl_raw_data[[#This Row],[time_taken]])/60</f>
        <v>17.366666666666667</v>
      </c>
      <c r="K6197" s="68">
        <f>DATE(YEAR(tbl_raw_data[[#This Row],[Date Actioned]]),MONTH(tbl_raw_data[[#This Row],[Date Actioned]]),DAY(tbl_raw_data[[#This Row],[Date Actioned]]))</f>
        <v>45136</v>
      </c>
      <c r="L6197" s="65" t="str">
        <f>UPPER(TEXT(tbl_raw_data[[#This Row],[updated_date]],"MMMM"))</f>
        <v>JULY</v>
      </c>
      <c r="M6197" s="65" t="str">
        <f>"WEEK "&amp;IF(ROUNDUP(DAY(tbl_raw_data[[#This Row],[updated_date]])/7,0)=5,4,ROUNDUP(DAY(tbl_raw_data[[#This Row],[updated_date]])/7,0))</f>
        <v>WEEK 4</v>
      </c>
      <c r="N6197" s="71" t="str">
        <f>UPPER(VLOOKUP(tbl_raw_data[[#This Row],[Analyst]],settings!$A$1:$B$15,2,0))</f>
        <v>ASIF</v>
      </c>
      <c r="O6197" s="71" t="str">
        <f>TRIM(UPPER(tbl_raw_data[[#This Row],[Outcome]]))</f>
        <v>APPROVE</v>
      </c>
      <c r="P6197" s="71" t="str">
        <f>TRIM(UPPER(tbl_raw_data[[#This Row],[Queue Name]]))</f>
        <v>CONSUMER POST BUREAU</v>
      </c>
      <c r="Q6197" s="71" t="str">
        <f>IF(tbl_raw_data[[#This Row],[time_taken_in_min]]&lt;=settings!$D$2,"SLA_MET","SLA_NOT_MET")</f>
        <v>SLA_MET</v>
      </c>
    </row>
    <row r="6198" spans="1:17" x14ac:dyDescent="0.3">
      <c r="A6198" s="45" t="s">
        <v>7161</v>
      </c>
      <c r="B6198" s="36">
        <v>45136.772349537037</v>
      </c>
      <c r="C6198" s="43">
        <v>45136.784409722219</v>
      </c>
      <c r="D6198" s="15" t="s">
        <v>33</v>
      </c>
      <c r="E6198" s="6" t="s">
        <v>11</v>
      </c>
      <c r="F6198" s="15" t="s">
        <v>25</v>
      </c>
      <c r="G6198" s="9" t="s">
        <v>45</v>
      </c>
      <c r="H6198" s="84" t="str">
        <f t="shared" si="96"/>
        <v>Incomplete Details</v>
      </c>
      <c r="I6198" s="63">
        <f>(tbl_raw_data[[#This Row],[Date Actioned]])-(tbl_raw_data[[#This Row],[Date Tagged]])</f>
        <v>1.2060185181326233E-2</v>
      </c>
      <c r="J6198" s="66">
        <f>HOUR(tbl_raw_data[[#This Row],[time_taken]])*60+MINUTE(tbl_raw_data[[#This Row],[time_taken]])+SECOND(tbl_raw_data[[#This Row],[time_taken]])/60</f>
        <v>17.366666666666667</v>
      </c>
      <c r="K6198" s="68">
        <f>DATE(YEAR(tbl_raw_data[[#This Row],[Date Actioned]]),MONTH(tbl_raw_data[[#This Row],[Date Actioned]]),DAY(tbl_raw_data[[#This Row],[Date Actioned]]))</f>
        <v>45136</v>
      </c>
      <c r="L6198" s="65" t="str">
        <f>UPPER(TEXT(tbl_raw_data[[#This Row],[updated_date]],"MMMM"))</f>
        <v>JULY</v>
      </c>
      <c r="M6198" s="65" t="str">
        <f>"WEEK "&amp;IF(ROUNDUP(DAY(tbl_raw_data[[#This Row],[updated_date]])/7,0)=5,4,ROUNDUP(DAY(tbl_raw_data[[#This Row],[updated_date]])/7,0))</f>
        <v>WEEK 4</v>
      </c>
      <c r="N6198" s="71" t="str">
        <f>UPPER(VLOOKUP(tbl_raw_data[[#This Row],[Analyst]],settings!$A$1:$B$15,2,0))</f>
        <v>ASIF</v>
      </c>
      <c r="O6198" s="71" t="str">
        <f>TRIM(UPPER(tbl_raw_data[[#This Row],[Outcome]]))</f>
        <v>DECLINE</v>
      </c>
      <c r="P6198" s="71" t="str">
        <f>TRIM(UPPER(tbl_raw_data[[#This Row],[Queue Name]]))</f>
        <v>CONSUMER EXISTING</v>
      </c>
      <c r="Q6198" s="71" t="str">
        <f>IF(tbl_raw_data[[#This Row],[time_taken_in_min]]&lt;=settings!$D$2,"SLA_MET","SLA_NOT_MET")</f>
        <v>SLA_MET</v>
      </c>
    </row>
    <row r="6199" spans="1:17" x14ac:dyDescent="0.3">
      <c r="A6199" s="45" t="s">
        <v>7162</v>
      </c>
      <c r="B6199" s="36">
        <v>45136.699756944443</v>
      </c>
      <c r="C6199" s="43">
        <v>45136.711805555555</v>
      </c>
      <c r="D6199" s="15" t="s">
        <v>47</v>
      </c>
      <c r="E6199" s="6" t="s">
        <v>11</v>
      </c>
      <c r="F6199" s="15" t="s">
        <v>14</v>
      </c>
      <c r="G6199" s="9" t="s">
        <v>97</v>
      </c>
      <c r="H6199" s="84" t="str">
        <f t="shared" si="96"/>
        <v>Incomplete Details</v>
      </c>
      <c r="I6199" s="63">
        <f>(tbl_raw_data[[#This Row],[Date Actioned]])-(tbl_raw_data[[#This Row],[Date Tagged]])</f>
        <v>1.2048611111822538E-2</v>
      </c>
      <c r="J6199" s="66">
        <f>HOUR(tbl_raw_data[[#This Row],[time_taken]])*60+MINUTE(tbl_raw_data[[#This Row],[time_taken]])+SECOND(tbl_raw_data[[#This Row],[time_taken]])/60</f>
        <v>17.350000000000001</v>
      </c>
      <c r="K6199" s="68">
        <f>DATE(YEAR(tbl_raw_data[[#This Row],[Date Actioned]]),MONTH(tbl_raw_data[[#This Row],[Date Actioned]]),DAY(tbl_raw_data[[#This Row],[Date Actioned]]))</f>
        <v>45136</v>
      </c>
      <c r="L6199" s="65" t="str">
        <f>UPPER(TEXT(tbl_raw_data[[#This Row],[updated_date]],"MMMM"))</f>
        <v>JULY</v>
      </c>
      <c r="M6199" s="65" t="str">
        <f>"WEEK "&amp;IF(ROUNDUP(DAY(tbl_raw_data[[#This Row],[updated_date]])/7,0)=5,4,ROUNDUP(DAY(tbl_raw_data[[#This Row],[updated_date]])/7,0))</f>
        <v>WEEK 4</v>
      </c>
      <c r="N6199" s="71" t="str">
        <f>UPPER(VLOOKUP(tbl_raw_data[[#This Row],[Analyst]],settings!$A$1:$B$15,2,0))</f>
        <v>CAMROON</v>
      </c>
      <c r="O6199" s="71" t="str">
        <f>TRIM(UPPER(tbl_raw_data[[#This Row],[Outcome]]))</f>
        <v>WITHDRAW</v>
      </c>
      <c r="P6199" s="71" t="str">
        <f>TRIM(UPPER(tbl_raw_data[[#This Row],[Queue Name]]))</f>
        <v>CONSUMER EXISTING</v>
      </c>
      <c r="Q6199" s="71" t="str">
        <f>IF(tbl_raw_data[[#This Row],[time_taken_in_min]]&lt;=settings!$D$2,"SLA_MET","SLA_NOT_MET")</f>
        <v>SLA_MET</v>
      </c>
    </row>
    <row r="6200" spans="1:17" hidden="1" x14ac:dyDescent="0.3">
      <c r="A6200" s="45" t="s">
        <v>7163</v>
      </c>
      <c r="B6200" s="36">
        <v>45136.657222222224</v>
      </c>
      <c r="C6200" s="43">
        <v>45136.669259259259</v>
      </c>
      <c r="D6200" s="15" t="s">
        <v>10</v>
      </c>
      <c r="E6200" s="6" t="s">
        <v>8</v>
      </c>
      <c r="F6200" s="15" t="s">
        <v>9</v>
      </c>
      <c r="G6200" s="9" t="s">
        <v>23</v>
      </c>
      <c r="H6200" s="84" t="str">
        <f t="shared" si="96"/>
        <v>Reason Unknown</v>
      </c>
      <c r="I6200" s="63">
        <f>(tbl_raw_data[[#This Row],[Date Actioned]])-(tbl_raw_data[[#This Row],[Date Tagged]])</f>
        <v>1.2037037035042886E-2</v>
      </c>
      <c r="J6200" s="66">
        <f>HOUR(tbl_raw_data[[#This Row],[time_taken]])*60+MINUTE(tbl_raw_data[[#This Row],[time_taken]])+SECOND(tbl_raw_data[[#This Row],[time_taken]])/60</f>
        <v>17.333333333333332</v>
      </c>
      <c r="K6200" s="68">
        <f>DATE(YEAR(tbl_raw_data[[#This Row],[Date Actioned]]),MONTH(tbl_raw_data[[#This Row],[Date Actioned]]),DAY(tbl_raw_data[[#This Row],[Date Actioned]]))</f>
        <v>45136</v>
      </c>
      <c r="L6200" s="65" t="str">
        <f>UPPER(TEXT(tbl_raw_data[[#This Row],[updated_date]],"MMMM"))</f>
        <v>JULY</v>
      </c>
      <c r="M6200" s="65" t="str">
        <f>"WEEK "&amp;IF(ROUNDUP(DAY(tbl_raw_data[[#This Row],[updated_date]])/7,0)=5,4,ROUNDUP(DAY(tbl_raw_data[[#This Row],[updated_date]])/7,0))</f>
        <v>WEEK 4</v>
      </c>
      <c r="N6200" s="71" t="str">
        <f>UPPER(VLOOKUP(tbl_raw_data[[#This Row],[Analyst]],settings!$A$1:$B$15,2,0))</f>
        <v>QUADIR</v>
      </c>
      <c r="O6200" s="71" t="str">
        <f>TRIM(UPPER(tbl_raw_data[[#This Row],[Outcome]]))</f>
        <v>APPROVE</v>
      </c>
      <c r="P6200" s="71" t="str">
        <f>TRIM(UPPER(tbl_raw_data[[#This Row],[Queue Name]]))</f>
        <v>CONSUMER POST BUREAU</v>
      </c>
      <c r="Q6200" s="71" t="str">
        <f>IF(tbl_raw_data[[#This Row],[time_taken_in_min]]&lt;=settings!$D$2,"SLA_MET","SLA_NOT_MET")</f>
        <v>SLA_MET</v>
      </c>
    </row>
    <row r="6201" spans="1:17" hidden="1" x14ac:dyDescent="0.3">
      <c r="A6201" s="45" t="s">
        <v>7164</v>
      </c>
      <c r="B6201" s="36">
        <v>45136.585682870369</v>
      </c>
      <c r="C6201" s="43">
        <v>45136.597650462965</v>
      </c>
      <c r="D6201" s="15" t="s">
        <v>10</v>
      </c>
      <c r="E6201" s="6" t="s">
        <v>11</v>
      </c>
      <c r="F6201" s="15" t="s">
        <v>19</v>
      </c>
      <c r="G6201" s="9" t="s">
        <v>15</v>
      </c>
      <c r="H6201" s="84" t="str">
        <f t="shared" si="96"/>
        <v>Reason Unknown</v>
      </c>
      <c r="I6201" s="63">
        <f>(tbl_raw_data[[#This Row],[Date Actioned]])-(tbl_raw_data[[#This Row],[Date Tagged]])</f>
        <v>1.1967592596192844E-2</v>
      </c>
      <c r="J6201" s="66">
        <f>HOUR(tbl_raw_data[[#This Row],[time_taken]])*60+MINUTE(tbl_raw_data[[#This Row],[time_taken]])+SECOND(tbl_raw_data[[#This Row],[time_taken]])/60</f>
        <v>17.233333333333334</v>
      </c>
      <c r="K6201" s="68">
        <f>DATE(YEAR(tbl_raw_data[[#This Row],[Date Actioned]]),MONTH(tbl_raw_data[[#This Row],[Date Actioned]]),DAY(tbl_raw_data[[#This Row],[Date Actioned]]))</f>
        <v>45136</v>
      </c>
      <c r="L6201" s="65" t="str">
        <f>UPPER(TEXT(tbl_raw_data[[#This Row],[updated_date]],"MMMM"))</f>
        <v>JULY</v>
      </c>
      <c r="M6201" s="65" t="str">
        <f>"WEEK "&amp;IF(ROUNDUP(DAY(tbl_raw_data[[#This Row],[updated_date]])/7,0)=5,4,ROUNDUP(DAY(tbl_raw_data[[#This Row],[updated_date]])/7,0))</f>
        <v>WEEK 4</v>
      </c>
      <c r="N6201" s="71" t="str">
        <f>UPPER(VLOOKUP(tbl_raw_data[[#This Row],[Analyst]],settings!$A$1:$B$15,2,0))</f>
        <v>NAVED</v>
      </c>
      <c r="O6201" s="71" t="str">
        <f>TRIM(UPPER(tbl_raw_data[[#This Row],[Outcome]]))</f>
        <v>APPROVE</v>
      </c>
      <c r="P6201" s="71" t="str">
        <f>TRIM(UPPER(tbl_raw_data[[#This Row],[Queue Name]]))</f>
        <v>CONSUMER EXISTING</v>
      </c>
      <c r="Q6201" s="71" t="str">
        <f>IF(tbl_raw_data[[#This Row],[time_taken_in_min]]&lt;=settings!$D$2,"SLA_MET","SLA_NOT_MET")</f>
        <v>SLA_MET</v>
      </c>
    </row>
    <row r="6202" spans="1:17" hidden="1" x14ac:dyDescent="0.3">
      <c r="A6202" s="45" t="s">
        <v>7165</v>
      </c>
      <c r="B6202" s="36">
        <v>45136.403101851851</v>
      </c>
      <c r="C6202" s="43">
        <v>45136.415046296293</v>
      </c>
      <c r="D6202" s="15" t="s">
        <v>10</v>
      </c>
      <c r="E6202" s="6" t="s">
        <v>11</v>
      </c>
      <c r="F6202" s="15" t="s">
        <v>14</v>
      </c>
      <c r="G6202" s="9" t="s">
        <v>15</v>
      </c>
      <c r="H6202" s="84" t="str">
        <f t="shared" si="96"/>
        <v>Reason Unknown</v>
      </c>
      <c r="I6202" s="63">
        <f>(tbl_raw_data[[#This Row],[Date Actioned]])-(tbl_raw_data[[#This Row],[Date Tagged]])</f>
        <v>1.1944444442633539E-2</v>
      </c>
      <c r="J6202" s="66">
        <f>HOUR(tbl_raw_data[[#This Row],[time_taken]])*60+MINUTE(tbl_raw_data[[#This Row],[time_taken]])+SECOND(tbl_raw_data[[#This Row],[time_taken]])/60</f>
        <v>17.2</v>
      </c>
      <c r="K6202" s="68">
        <f>DATE(YEAR(tbl_raw_data[[#This Row],[Date Actioned]]),MONTH(tbl_raw_data[[#This Row],[Date Actioned]]),DAY(tbl_raw_data[[#This Row],[Date Actioned]]))</f>
        <v>45136</v>
      </c>
      <c r="L6202" s="65" t="str">
        <f>UPPER(TEXT(tbl_raw_data[[#This Row],[updated_date]],"MMMM"))</f>
        <v>JULY</v>
      </c>
      <c r="M6202" s="65" t="str">
        <f>"WEEK "&amp;IF(ROUNDUP(DAY(tbl_raw_data[[#This Row],[updated_date]])/7,0)=5,4,ROUNDUP(DAY(tbl_raw_data[[#This Row],[updated_date]])/7,0))</f>
        <v>WEEK 4</v>
      </c>
      <c r="N6202" s="71" t="str">
        <f>UPPER(VLOOKUP(tbl_raw_data[[#This Row],[Analyst]],settings!$A$1:$B$15,2,0))</f>
        <v>CAMROON</v>
      </c>
      <c r="O6202" s="71" t="str">
        <f>TRIM(UPPER(tbl_raw_data[[#This Row],[Outcome]]))</f>
        <v>APPROVE</v>
      </c>
      <c r="P6202" s="71" t="str">
        <f>TRIM(UPPER(tbl_raw_data[[#This Row],[Queue Name]]))</f>
        <v>CONSUMER EXISTING</v>
      </c>
      <c r="Q6202" s="71" t="str">
        <f>IF(tbl_raw_data[[#This Row],[time_taken_in_min]]&lt;=settings!$D$2,"SLA_MET","SLA_NOT_MET")</f>
        <v>SLA_MET</v>
      </c>
    </row>
    <row r="6203" spans="1:17" hidden="1" x14ac:dyDescent="0.3">
      <c r="A6203" s="45" t="s">
        <v>7166</v>
      </c>
      <c r="B6203" s="36">
        <v>45136.75880787037</v>
      </c>
      <c r="C6203" s="43">
        <v>45136.770636574074</v>
      </c>
      <c r="D6203" s="15" t="s">
        <v>15</v>
      </c>
      <c r="E6203" s="6" t="s">
        <v>11</v>
      </c>
      <c r="F6203" s="15" t="s">
        <v>21</v>
      </c>
      <c r="G6203" s="9"/>
      <c r="H6203" s="84" t="str">
        <f t="shared" si="96"/>
        <v>Reason Unknown</v>
      </c>
      <c r="I6203" s="63">
        <f>(tbl_raw_data[[#This Row],[Date Actioned]])-(tbl_raw_data[[#This Row],[Date Tagged]])</f>
        <v>1.1828703703940846E-2</v>
      </c>
      <c r="J6203" s="66">
        <f>HOUR(tbl_raw_data[[#This Row],[time_taken]])*60+MINUTE(tbl_raw_data[[#This Row],[time_taken]])+SECOND(tbl_raw_data[[#This Row],[time_taken]])/60</f>
        <v>17.033333333333335</v>
      </c>
      <c r="K6203" s="68">
        <f>DATE(YEAR(tbl_raw_data[[#This Row],[Date Actioned]]),MONTH(tbl_raw_data[[#This Row],[Date Actioned]]),DAY(tbl_raw_data[[#This Row],[Date Actioned]]))</f>
        <v>45136</v>
      </c>
      <c r="L6203" s="65" t="str">
        <f>UPPER(TEXT(tbl_raw_data[[#This Row],[updated_date]],"MMMM"))</f>
        <v>JULY</v>
      </c>
      <c r="M6203" s="65" t="str">
        <f>"WEEK "&amp;IF(ROUNDUP(DAY(tbl_raw_data[[#This Row],[updated_date]])/7,0)=5,4,ROUNDUP(DAY(tbl_raw_data[[#This Row],[updated_date]])/7,0))</f>
        <v>WEEK 4</v>
      </c>
      <c r="N6203" s="71" t="str">
        <f>UPPER(VLOOKUP(tbl_raw_data[[#This Row],[Analyst]],settings!$A$1:$B$15,2,0))</f>
        <v>SHAHID</v>
      </c>
      <c r="O6203" s="71" t="str">
        <f>TRIM(UPPER(tbl_raw_data[[#This Row],[Outcome]]))</f>
        <v>APPROVE</v>
      </c>
      <c r="P6203" s="71" t="str">
        <f>TRIM(UPPER(tbl_raw_data[[#This Row],[Queue Name]]))</f>
        <v>CONSUMER EXISTING</v>
      </c>
      <c r="Q6203" s="71" t="str">
        <f>IF(tbl_raw_data[[#This Row],[time_taken_in_min]]&lt;=settings!$D$2,"SLA_MET","SLA_NOT_MET")</f>
        <v>SLA_MET</v>
      </c>
    </row>
    <row r="6204" spans="1:17" hidden="1" x14ac:dyDescent="0.3">
      <c r="A6204" s="45" t="s">
        <v>7167</v>
      </c>
      <c r="B6204" s="36">
        <v>45136.583240740743</v>
      </c>
      <c r="C6204" s="43">
        <v>45136.595034722224</v>
      </c>
      <c r="D6204" s="15" t="s">
        <v>15</v>
      </c>
      <c r="E6204" s="6" t="s">
        <v>8</v>
      </c>
      <c r="F6204" s="15" t="s">
        <v>21</v>
      </c>
      <c r="G6204" s="9"/>
      <c r="H6204" s="84" t="str">
        <f t="shared" si="96"/>
        <v>Reason Unknown</v>
      </c>
      <c r="I6204" s="63">
        <f>(tbl_raw_data[[#This Row],[Date Actioned]])-(tbl_raw_data[[#This Row],[Date Tagged]])</f>
        <v>1.1793981480877846E-2</v>
      </c>
      <c r="J6204" s="66">
        <f>HOUR(tbl_raw_data[[#This Row],[time_taken]])*60+MINUTE(tbl_raw_data[[#This Row],[time_taken]])+SECOND(tbl_raw_data[[#This Row],[time_taken]])/60</f>
        <v>16.983333333333334</v>
      </c>
      <c r="K6204" s="68">
        <f>DATE(YEAR(tbl_raw_data[[#This Row],[Date Actioned]]),MONTH(tbl_raw_data[[#This Row],[Date Actioned]]),DAY(tbl_raw_data[[#This Row],[Date Actioned]]))</f>
        <v>45136</v>
      </c>
      <c r="L6204" s="65" t="str">
        <f>UPPER(TEXT(tbl_raw_data[[#This Row],[updated_date]],"MMMM"))</f>
        <v>JULY</v>
      </c>
      <c r="M6204" s="65" t="str">
        <f>"WEEK "&amp;IF(ROUNDUP(DAY(tbl_raw_data[[#This Row],[updated_date]])/7,0)=5,4,ROUNDUP(DAY(tbl_raw_data[[#This Row],[updated_date]])/7,0))</f>
        <v>WEEK 4</v>
      </c>
      <c r="N6204" s="71" t="str">
        <f>UPPER(VLOOKUP(tbl_raw_data[[#This Row],[Analyst]],settings!$A$1:$B$15,2,0))</f>
        <v>SHAHID</v>
      </c>
      <c r="O6204" s="71" t="str">
        <f>TRIM(UPPER(tbl_raw_data[[#This Row],[Outcome]]))</f>
        <v>APPROVE</v>
      </c>
      <c r="P6204" s="71" t="str">
        <f>TRIM(UPPER(tbl_raw_data[[#This Row],[Queue Name]]))</f>
        <v>CONSUMER POST BUREAU</v>
      </c>
      <c r="Q6204" s="71" t="str">
        <f>IF(tbl_raw_data[[#This Row],[time_taken_in_min]]&lt;=settings!$D$2,"SLA_MET","SLA_NOT_MET")</f>
        <v>SLA_MET</v>
      </c>
    </row>
    <row r="6205" spans="1:17" hidden="1" x14ac:dyDescent="0.3">
      <c r="A6205" s="45" t="s">
        <v>7168</v>
      </c>
      <c r="B6205" s="36">
        <v>45136.609479166669</v>
      </c>
      <c r="C6205" s="43">
        <v>45136.62127314815</v>
      </c>
      <c r="D6205" s="15" t="s">
        <v>10</v>
      </c>
      <c r="E6205" s="6" t="s">
        <v>11</v>
      </c>
      <c r="F6205" s="15" t="s">
        <v>12</v>
      </c>
      <c r="G6205" s="9" t="s">
        <v>15</v>
      </c>
      <c r="H6205" s="84" t="str">
        <f t="shared" si="96"/>
        <v>Reason Unknown</v>
      </c>
      <c r="I6205" s="63">
        <f>(tbl_raw_data[[#This Row],[Date Actioned]])-(tbl_raw_data[[#This Row],[Date Tagged]])</f>
        <v>1.1793981480877846E-2</v>
      </c>
      <c r="J6205" s="66">
        <f>HOUR(tbl_raw_data[[#This Row],[time_taken]])*60+MINUTE(tbl_raw_data[[#This Row],[time_taken]])+SECOND(tbl_raw_data[[#This Row],[time_taken]])/60</f>
        <v>16.983333333333334</v>
      </c>
      <c r="K6205" s="68">
        <f>DATE(YEAR(tbl_raw_data[[#This Row],[Date Actioned]]),MONTH(tbl_raw_data[[#This Row],[Date Actioned]]),DAY(tbl_raw_data[[#This Row],[Date Actioned]]))</f>
        <v>45136</v>
      </c>
      <c r="L6205" s="65" t="str">
        <f>UPPER(TEXT(tbl_raw_data[[#This Row],[updated_date]],"MMMM"))</f>
        <v>JULY</v>
      </c>
      <c r="M6205" s="65" t="str">
        <f>"WEEK "&amp;IF(ROUNDUP(DAY(tbl_raw_data[[#This Row],[updated_date]])/7,0)=5,4,ROUNDUP(DAY(tbl_raw_data[[#This Row],[updated_date]])/7,0))</f>
        <v>WEEK 4</v>
      </c>
      <c r="N6205" s="71" t="str">
        <f>UPPER(VLOOKUP(tbl_raw_data[[#This Row],[Analyst]],settings!$A$1:$B$15,2,0))</f>
        <v>NITESH</v>
      </c>
      <c r="O6205" s="71" t="str">
        <f>TRIM(UPPER(tbl_raw_data[[#This Row],[Outcome]]))</f>
        <v>APPROVE</v>
      </c>
      <c r="P6205" s="71" t="str">
        <f>TRIM(UPPER(tbl_raw_data[[#This Row],[Queue Name]]))</f>
        <v>CONSUMER EXISTING</v>
      </c>
      <c r="Q6205" s="71" t="str">
        <f>IF(tbl_raw_data[[#This Row],[time_taken_in_min]]&lt;=settings!$D$2,"SLA_MET","SLA_NOT_MET")</f>
        <v>SLA_MET</v>
      </c>
    </row>
    <row r="6206" spans="1:17" hidden="1" x14ac:dyDescent="0.3">
      <c r="A6206" s="45" t="s">
        <v>7169</v>
      </c>
      <c r="B6206" s="36">
        <v>45136.394942129627</v>
      </c>
      <c r="C6206" s="43">
        <v>45136.406701388885</v>
      </c>
      <c r="D6206" s="15" t="s">
        <v>10</v>
      </c>
      <c r="E6206" s="6" t="s">
        <v>11</v>
      </c>
      <c r="F6206" s="15" t="s">
        <v>14</v>
      </c>
      <c r="G6206" s="9" t="s">
        <v>15</v>
      </c>
      <c r="H6206" s="84" t="str">
        <f t="shared" si="96"/>
        <v>Reason Unknown</v>
      </c>
      <c r="I6206" s="63">
        <f>(tbl_raw_data[[#This Row],[Date Actioned]])-(tbl_raw_data[[#This Row],[Date Tagged]])</f>
        <v>1.1759259257814847E-2</v>
      </c>
      <c r="J6206" s="66">
        <f>HOUR(tbl_raw_data[[#This Row],[time_taken]])*60+MINUTE(tbl_raw_data[[#This Row],[time_taken]])+SECOND(tbl_raw_data[[#This Row],[time_taken]])/60</f>
        <v>16.933333333333334</v>
      </c>
      <c r="K6206" s="68">
        <f>DATE(YEAR(tbl_raw_data[[#This Row],[Date Actioned]]),MONTH(tbl_raw_data[[#This Row],[Date Actioned]]),DAY(tbl_raw_data[[#This Row],[Date Actioned]]))</f>
        <v>45136</v>
      </c>
      <c r="L6206" s="65" t="str">
        <f>UPPER(TEXT(tbl_raw_data[[#This Row],[updated_date]],"MMMM"))</f>
        <v>JULY</v>
      </c>
      <c r="M6206" s="65" t="str">
        <f>"WEEK "&amp;IF(ROUNDUP(DAY(tbl_raw_data[[#This Row],[updated_date]])/7,0)=5,4,ROUNDUP(DAY(tbl_raw_data[[#This Row],[updated_date]])/7,0))</f>
        <v>WEEK 4</v>
      </c>
      <c r="N6206" s="71" t="str">
        <f>UPPER(VLOOKUP(tbl_raw_data[[#This Row],[Analyst]],settings!$A$1:$B$15,2,0))</f>
        <v>CAMROON</v>
      </c>
      <c r="O6206" s="71" t="str">
        <f>TRIM(UPPER(tbl_raw_data[[#This Row],[Outcome]]))</f>
        <v>APPROVE</v>
      </c>
      <c r="P6206" s="71" t="str">
        <f>TRIM(UPPER(tbl_raw_data[[#This Row],[Queue Name]]))</f>
        <v>CONSUMER EXISTING</v>
      </c>
      <c r="Q6206" s="71" t="str">
        <f>IF(tbl_raw_data[[#This Row],[time_taken_in_min]]&lt;=settings!$D$2,"SLA_MET","SLA_NOT_MET")</f>
        <v>SLA_MET</v>
      </c>
    </row>
    <row r="6207" spans="1:17" x14ac:dyDescent="0.3">
      <c r="A6207" s="45" t="s">
        <v>7170</v>
      </c>
      <c r="B6207" s="36">
        <v>45136.488912037035</v>
      </c>
      <c r="C6207" s="43">
        <v>45136.500636574077</v>
      </c>
      <c r="D6207" s="15" t="s">
        <v>55</v>
      </c>
      <c r="E6207" s="6" t="s">
        <v>11</v>
      </c>
      <c r="F6207" s="15" t="s">
        <v>17</v>
      </c>
      <c r="G6207" s="9"/>
      <c r="H6207" s="84" t="str">
        <f t="shared" si="96"/>
        <v>Reason Unknown</v>
      </c>
      <c r="I6207" s="63">
        <f>(tbl_raw_data[[#This Row],[Date Actioned]])-(tbl_raw_data[[#This Row],[Date Tagged]])</f>
        <v>1.1724537042027805E-2</v>
      </c>
      <c r="J6207" s="66">
        <f>HOUR(tbl_raw_data[[#This Row],[time_taken]])*60+MINUTE(tbl_raw_data[[#This Row],[time_taken]])+SECOND(tbl_raw_data[[#This Row],[time_taken]])/60</f>
        <v>16.883333333333333</v>
      </c>
      <c r="K6207" s="68">
        <f>DATE(YEAR(tbl_raw_data[[#This Row],[Date Actioned]]),MONTH(tbl_raw_data[[#This Row],[Date Actioned]]),DAY(tbl_raw_data[[#This Row],[Date Actioned]]))</f>
        <v>45136</v>
      </c>
      <c r="L6207" s="65" t="str">
        <f>UPPER(TEXT(tbl_raw_data[[#This Row],[updated_date]],"MMMM"))</f>
        <v>JULY</v>
      </c>
      <c r="M6207" s="65" t="str">
        <f>"WEEK "&amp;IF(ROUNDUP(DAY(tbl_raw_data[[#This Row],[updated_date]])/7,0)=5,4,ROUNDUP(DAY(tbl_raw_data[[#This Row],[updated_date]])/7,0))</f>
        <v>WEEK 4</v>
      </c>
      <c r="N6207" s="71" t="str">
        <f>UPPER(VLOOKUP(tbl_raw_data[[#This Row],[Analyst]],settings!$A$1:$B$15,2,0))</f>
        <v>MERCEDES</v>
      </c>
      <c r="O6207" s="71" t="str">
        <f>TRIM(UPPER(tbl_raw_data[[#This Row],[Outcome]]))</f>
        <v>WITHDRAW</v>
      </c>
      <c r="P6207" s="71" t="str">
        <f>TRIM(UPPER(tbl_raw_data[[#This Row],[Queue Name]]))</f>
        <v>CONSUMER EXISTING</v>
      </c>
      <c r="Q6207" s="71" t="str">
        <f>IF(tbl_raw_data[[#This Row],[time_taken_in_min]]&lt;=settings!$D$2,"SLA_MET","SLA_NOT_MET")</f>
        <v>SLA_MET</v>
      </c>
    </row>
    <row r="6208" spans="1:17" hidden="1" x14ac:dyDescent="0.3">
      <c r="A6208" s="45" t="s">
        <v>7171</v>
      </c>
      <c r="B6208" s="36">
        <v>45136.73228009259</v>
      </c>
      <c r="C6208" s="43">
        <v>45136.743981481479</v>
      </c>
      <c r="D6208" s="15" t="s">
        <v>15</v>
      </c>
      <c r="E6208" s="6" t="s">
        <v>8</v>
      </c>
      <c r="F6208" s="15" t="s">
        <v>21</v>
      </c>
      <c r="G6208" s="9"/>
      <c r="H6208" s="84" t="str">
        <f t="shared" si="96"/>
        <v>Reason Unknown</v>
      </c>
      <c r="I6208" s="63">
        <f>(tbl_raw_data[[#This Row],[Date Actioned]])-(tbl_raw_data[[#This Row],[Date Tagged]])</f>
        <v>1.17013888884685E-2</v>
      </c>
      <c r="J6208" s="66">
        <f>HOUR(tbl_raw_data[[#This Row],[time_taken]])*60+MINUTE(tbl_raw_data[[#This Row],[time_taken]])+SECOND(tbl_raw_data[[#This Row],[time_taken]])/60</f>
        <v>16.850000000000001</v>
      </c>
      <c r="K6208" s="68">
        <f>DATE(YEAR(tbl_raw_data[[#This Row],[Date Actioned]]),MONTH(tbl_raw_data[[#This Row],[Date Actioned]]),DAY(tbl_raw_data[[#This Row],[Date Actioned]]))</f>
        <v>45136</v>
      </c>
      <c r="L6208" s="65" t="str">
        <f>UPPER(TEXT(tbl_raw_data[[#This Row],[updated_date]],"MMMM"))</f>
        <v>JULY</v>
      </c>
      <c r="M6208" s="65" t="str">
        <f>"WEEK "&amp;IF(ROUNDUP(DAY(tbl_raw_data[[#This Row],[updated_date]])/7,0)=5,4,ROUNDUP(DAY(tbl_raw_data[[#This Row],[updated_date]])/7,0))</f>
        <v>WEEK 4</v>
      </c>
      <c r="N6208" s="71" t="str">
        <f>UPPER(VLOOKUP(tbl_raw_data[[#This Row],[Analyst]],settings!$A$1:$B$15,2,0))</f>
        <v>SHAHID</v>
      </c>
      <c r="O6208" s="71" t="str">
        <f>TRIM(UPPER(tbl_raw_data[[#This Row],[Outcome]]))</f>
        <v>APPROVE</v>
      </c>
      <c r="P6208" s="71" t="str">
        <f>TRIM(UPPER(tbl_raw_data[[#This Row],[Queue Name]]))</f>
        <v>CONSUMER POST BUREAU</v>
      </c>
      <c r="Q6208" s="71" t="str">
        <f>IF(tbl_raw_data[[#This Row],[time_taken_in_min]]&lt;=settings!$D$2,"SLA_MET","SLA_NOT_MET")</f>
        <v>SLA_MET</v>
      </c>
    </row>
    <row r="6209" spans="1:17" hidden="1" x14ac:dyDescent="0.3">
      <c r="A6209" s="45" t="s">
        <v>7172</v>
      </c>
      <c r="B6209" s="36">
        <v>45136.710243055553</v>
      </c>
      <c r="C6209" s="43">
        <v>45136.721932870372</v>
      </c>
      <c r="D6209" s="15" t="s">
        <v>10</v>
      </c>
      <c r="E6209" s="6" t="s">
        <v>18</v>
      </c>
      <c r="F6209" s="15" t="s">
        <v>24</v>
      </c>
      <c r="G6209" s="9" t="s">
        <v>23</v>
      </c>
      <c r="H6209" s="84" t="str">
        <f t="shared" si="96"/>
        <v>Reason Unknown</v>
      </c>
      <c r="I6209" s="63">
        <f>(tbl_raw_data[[#This Row],[Date Actioned]])-(tbl_raw_data[[#This Row],[Date Tagged]])</f>
        <v>1.1689814818964805E-2</v>
      </c>
      <c r="J6209" s="66">
        <f>HOUR(tbl_raw_data[[#This Row],[time_taken]])*60+MINUTE(tbl_raw_data[[#This Row],[time_taken]])+SECOND(tbl_raw_data[[#This Row],[time_taken]])/60</f>
        <v>16.833333333333332</v>
      </c>
      <c r="K6209" s="68">
        <f>DATE(YEAR(tbl_raw_data[[#This Row],[Date Actioned]]),MONTH(tbl_raw_data[[#This Row],[Date Actioned]]),DAY(tbl_raw_data[[#This Row],[Date Actioned]]))</f>
        <v>45136</v>
      </c>
      <c r="L6209" s="65" t="str">
        <f>UPPER(TEXT(tbl_raw_data[[#This Row],[updated_date]],"MMMM"))</f>
        <v>JULY</v>
      </c>
      <c r="M6209" s="65" t="str">
        <f>"WEEK "&amp;IF(ROUNDUP(DAY(tbl_raw_data[[#This Row],[updated_date]])/7,0)=5,4,ROUNDUP(DAY(tbl_raw_data[[#This Row],[updated_date]])/7,0))</f>
        <v>WEEK 4</v>
      </c>
      <c r="N6209" s="71" t="str">
        <f>UPPER(VLOOKUP(tbl_raw_data[[#This Row],[Analyst]],settings!$A$1:$B$15,2,0))</f>
        <v>SAM</v>
      </c>
      <c r="O6209" s="71" t="str">
        <f>TRIM(UPPER(tbl_raw_data[[#This Row],[Outcome]]))</f>
        <v>APPROVE</v>
      </c>
      <c r="P6209" s="71" t="str">
        <f>TRIM(UPPER(tbl_raw_data[[#This Row],[Queue Name]]))</f>
        <v>CONSUMER PRE BUREAU</v>
      </c>
      <c r="Q6209" s="71" t="str">
        <f>IF(tbl_raw_data[[#This Row],[time_taken_in_min]]&lt;=settings!$D$2,"SLA_MET","SLA_NOT_MET")</f>
        <v>SLA_MET</v>
      </c>
    </row>
    <row r="6210" spans="1:17" hidden="1" x14ac:dyDescent="0.3">
      <c r="A6210" s="45" t="s">
        <v>7173</v>
      </c>
      <c r="B6210" s="36">
        <v>45136.630196759259</v>
      </c>
      <c r="C6210" s="43">
        <v>45136.641886574071</v>
      </c>
      <c r="D6210" s="15" t="s">
        <v>10</v>
      </c>
      <c r="E6210" s="6" t="s">
        <v>18</v>
      </c>
      <c r="F6210" s="15" t="s">
        <v>9</v>
      </c>
      <c r="G6210" s="9" t="s">
        <v>15</v>
      </c>
      <c r="H6210" s="84" t="str">
        <f t="shared" si="96"/>
        <v>Reason Unknown</v>
      </c>
      <c r="I6210" s="63">
        <f>(tbl_raw_data[[#This Row],[Date Actioned]])-(tbl_raw_data[[#This Row],[Date Tagged]])</f>
        <v>1.1689814811688848E-2</v>
      </c>
      <c r="J6210" s="66">
        <f>HOUR(tbl_raw_data[[#This Row],[time_taken]])*60+MINUTE(tbl_raw_data[[#This Row],[time_taken]])+SECOND(tbl_raw_data[[#This Row],[time_taken]])/60</f>
        <v>16.833333333333332</v>
      </c>
      <c r="K6210" s="68">
        <f>DATE(YEAR(tbl_raw_data[[#This Row],[Date Actioned]]),MONTH(tbl_raw_data[[#This Row],[Date Actioned]]),DAY(tbl_raw_data[[#This Row],[Date Actioned]]))</f>
        <v>45136</v>
      </c>
      <c r="L6210" s="65" t="str">
        <f>UPPER(TEXT(tbl_raw_data[[#This Row],[updated_date]],"MMMM"))</f>
        <v>JULY</v>
      </c>
      <c r="M6210" s="65" t="str">
        <f>"WEEK "&amp;IF(ROUNDUP(DAY(tbl_raw_data[[#This Row],[updated_date]])/7,0)=5,4,ROUNDUP(DAY(tbl_raw_data[[#This Row],[updated_date]])/7,0))</f>
        <v>WEEK 4</v>
      </c>
      <c r="N6210" s="71" t="str">
        <f>UPPER(VLOOKUP(tbl_raw_data[[#This Row],[Analyst]],settings!$A$1:$B$15,2,0))</f>
        <v>QUADIR</v>
      </c>
      <c r="O6210" s="71" t="str">
        <f>TRIM(UPPER(tbl_raw_data[[#This Row],[Outcome]]))</f>
        <v>APPROVE</v>
      </c>
      <c r="P6210" s="71" t="str">
        <f>TRIM(UPPER(tbl_raw_data[[#This Row],[Queue Name]]))</f>
        <v>CONSUMER PRE BUREAU</v>
      </c>
      <c r="Q6210" s="71" t="str">
        <f>IF(tbl_raw_data[[#This Row],[time_taken_in_min]]&lt;=settings!$D$2,"SLA_MET","SLA_NOT_MET")</f>
        <v>SLA_MET</v>
      </c>
    </row>
    <row r="6211" spans="1:17" hidden="1" x14ac:dyDescent="0.3">
      <c r="A6211" s="45" t="s">
        <v>7174</v>
      </c>
      <c r="B6211" s="36">
        <v>45136.61383101852</v>
      </c>
      <c r="C6211" s="43">
        <v>45136.625474537039</v>
      </c>
      <c r="D6211" s="15" t="s">
        <v>10</v>
      </c>
      <c r="E6211" s="6" t="s">
        <v>8</v>
      </c>
      <c r="F6211" s="15" t="s">
        <v>22</v>
      </c>
      <c r="G6211" s="9" t="s">
        <v>23</v>
      </c>
      <c r="H6211" s="84" t="str">
        <f t="shared" ref="H6211:H6274" si="97">IF(OR(ISNUMBER(SEARCH("duplicate",G6211)), ISNUMBER(SEARCH("previously",G6211)), ISNUMBER(SEARCH("previously approved",G6211))), "Duplicate Application",
IF(OR(ISNUMBER(SEARCH("incorrect",G6211)), ISNUMBER(SEARCH("remove", G6211))), "Incorrect Details",
IF(ISNUMBER(SEARCH("incomplete",G6211)), "Incomplete Details",
IF(ISNUMBER(SEARCH("overdue",G6211)), "Overdue Bill",
IF(OR(ISNUMBER(SEARCH("resubmit as", G6211)), ISNUMBER(SEARCH("re-submit as", G6211))), "Incorrect Queue",
IF(OR(ISNUMBER(SEARCH("100",G6211)), ISNUMBER(SEARCH("correct", G6211)), ISNUMBER(SEARCH("email", G6211)), ISNUMBER(SEARCH("please submit", G6211)), ISNUMBER(SEARCH("please resubmit",G6211)), ISNUMBER(SEARCH("please re-submit", G6211)), ISNUMBER(SEARCH("please send", G6211))), "Incomplete Details",
IF(ISNUMBER(SEARCH("error", G6211)), "System Error", "Reason Unknown")))))))</f>
        <v>Reason Unknown</v>
      </c>
      <c r="I6211" s="63">
        <f>(tbl_raw_data[[#This Row],[Date Actioned]])-(tbl_raw_data[[#This Row],[Date Tagged]])</f>
        <v>1.1643518519122154E-2</v>
      </c>
      <c r="J6211" s="66">
        <f>HOUR(tbl_raw_data[[#This Row],[time_taken]])*60+MINUTE(tbl_raw_data[[#This Row],[time_taken]])+SECOND(tbl_raw_data[[#This Row],[time_taken]])/60</f>
        <v>16.766666666666666</v>
      </c>
      <c r="K6211" s="68">
        <f>DATE(YEAR(tbl_raw_data[[#This Row],[Date Actioned]]),MONTH(tbl_raw_data[[#This Row],[Date Actioned]]),DAY(tbl_raw_data[[#This Row],[Date Actioned]]))</f>
        <v>45136</v>
      </c>
      <c r="L6211" s="65" t="str">
        <f>UPPER(TEXT(tbl_raw_data[[#This Row],[updated_date]],"MMMM"))</f>
        <v>JULY</v>
      </c>
      <c r="M6211" s="65" t="str">
        <f>"WEEK "&amp;IF(ROUNDUP(DAY(tbl_raw_data[[#This Row],[updated_date]])/7,0)=5,4,ROUNDUP(DAY(tbl_raw_data[[#This Row],[updated_date]])/7,0))</f>
        <v>WEEK 4</v>
      </c>
      <c r="N6211" s="71" t="str">
        <f>UPPER(VLOOKUP(tbl_raw_data[[#This Row],[Analyst]],settings!$A$1:$B$15,2,0))</f>
        <v>ROHAN</v>
      </c>
      <c r="O6211" s="71" t="str">
        <f>TRIM(UPPER(tbl_raw_data[[#This Row],[Outcome]]))</f>
        <v>APPROVE</v>
      </c>
      <c r="P6211" s="71" t="str">
        <f>TRIM(UPPER(tbl_raw_data[[#This Row],[Queue Name]]))</f>
        <v>CONSUMER POST BUREAU</v>
      </c>
      <c r="Q6211" s="71" t="str">
        <f>IF(tbl_raw_data[[#This Row],[time_taken_in_min]]&lt;=settings!$D$2,"SLA_MET","SLA_NOT_MET")</f>
        <v>SLA_MET</v>
      </c>
    </row>
    <row r="6212" spans="1:17" hidden="1" x14ac:dyDescent="0.3">
      <c r="A6212" s="45" t="s">
        <v>7175</v>
      </c>
      <c r="B6212" s="36">
        <v>45136.497002314813</v>
      </c>
      <c r="C6212" s="43">
        <v>45136.508530092593</v>
      </c>
      <c r="D6212" s="15" t="s">
        <v>10</v>
      </c>
      <c r="E6212" s="6" t="s">
        <v>11</v>
      </c>
      <c r="F6212" s="15" t="s">
        <v>12</v>
      </c>
      <c r="G6212" s="9" t="s">
        <v>15</v>
      </c>
      <c r="H6212" s="84" t="str">
        <f t="shared" si="97"/>
        <v>Reason Unknown</v>
      </c>
      <c r="I6212" s="63">
        <f>(tbl_raw_data[[#This Row],[Date Actioned]])-(tbl_raw_data[[#This Row],[Date Tagged]])</f>
        <v>1.152777778042946E-2</v>
      </c>
      <c r="J6212" s="66">
        <f>HOUR(tbl_raw_data[[#This Row],[time_taken]])*60+MINUTE(tbl_raw_data[[#This Row],[time_taken]])+SECOND(tbl_raw_data[[#This Row],[time_taken]])/60</f>
        <v>16.600000000000001</v>
      </c>
      <c r="K6212" s="68">
        <f>DATE(YEAR(tbl_raw_data[[#This Row],[Date Actioned]]),MONTH(tbl_raw_data[[#This Row],[Date Actioned]]),DAY(tbl_raw_data[[#This Row],[Date Actioned]]))</f>
        <v>45136</v>
      </c>
      <c r="L6212" s="65" t="str">
        <f>UPPER(TEXT(tbl_raw_data[[#This Row],[updated_date]],"MMMM"))</f>
        <v>JULY</v>
      </c>
      <c r="M6212" s="65" t="str">
        <f>"WEEK "&amp;IF(ROUNDUP(DAY(tbl_raw_data[[#This Row],[updated_date]])/7,0)=5,4,ROUNDUP(DAY(tbl_raw_data[[#This Row],[updated_date]])/7,0))</f>
        <v>WEEK 4</v>
      </c>
      <c r="N6212" s="71" t="str">
        <f>UPPER(VLOOKUP(tbl_raw_data[[#This Row],[Analyst]],settings!$A$1:$B$15,2,0))</f>
        <v>NITESH</v>
      </c>
      <c r="O6212" s="71" t="str">
        <f>TRIM(UPPER(tbl_raw_data[[#This Row],[Outcome]]))</f>
        <v>APPROVE</v>
      </c>
      <c r="P6212" s="71" t="str">
        <f>TRIM(UPPER(tbl_raw_data[[#This Row],[Queue Name]]))</f>
        <v>CONSUMER EXISTING</v>
      </c>
      <c r="Q6212" s="71" t="str">
        <f>IF(tbl_raw_data[[#This Row],[time_taken_in_min]]&lt;=settings!$D$2,"SLA_MET","SLA_NOT_MET")</f>
        <v>SLA_MET</v>
      </c>
    </row>
    <row r="6213" spans="1:17" hidden="1" x14ac:dyDescent="0.3">
      <c r="A6213" s="45" t="s">
        <v>7176</v>
      </c>
      <c r="B6213" s="36">
        <v>45136.736203703702</v>
      </c>
      <c r="C6213" s="43">
        <v>45136.74763888889</v>
      </c>
      <c r="D6213" s="15" t="s">
        <v>15</v>
      </c>
      <c r="E6213" s="6" t="s">
        <v>11</v>
      </c>
      <c r="F6213" s="15" t="s">
        <v>21</v>
      </c>
      <c r="G6213" s="9"/>
      <c r="H6213" s="84" t="str">
        <f t="shared" si="97"/>
        <v>Reason Unknown</v>
      </c>
      <c r="I6213" s="63">
        <f>(tbl_raw_data[[#This Row],[Date Actioned]])-(tbl_raw_data[[#This Row],[Date Tagged]])</f>
        <v>1.1435185188020114E-2</v>
      </c>
      <c r="J6213" s="66">
        <f>HOUR(tbl_raw_data[[#This Row],[time_taken]])*60+MINUTE(tbl_raw_data[[#This Row],[time_taken]])+SECOND(tbl_raw_data[[#This Row],[time_taken]])/60</f>
        <v>16.466666666666665</v>
      </c>
      <c r="K6213" s="68">
        <f>DATE(YEAR(tbl_raw_data[[#This Row],[Date Actioned]]),MONTH(tbl_raw_data[[#This Row],[Date Actioned]]),DAY(tbl_raw_data[[#This Row],[Date Actioned]]))</f>
        <v>45136</v>
      </c>
      <c r="L6213" s="65" t="str">
        <f>UPPER(TEXT(tbl_raw_data[[#This Row],[updated_date]],"MMMM"))</f>
        <v>JULY</v>
      </c>
      <c r="M6213" s="65" t="str">
        <f>"WEEK "&amp;IF(ROUNDUP(DAY(tbl_raw_data[[#This Row],[updated_date]])/7,0)=5,4,ROUNDUP(DAY(tbl_raw_data[[#This Row],[updated_date]])/7,0))</f>
        <v>WEEK 4</v>
      </c>
      <c r="N6213" s="71" t="str">
        <f>UPPER(VLOOKUP(tbl_raw_data[[#This Row],[Analyst]],settings!$A$1:$B$15,2,0))</f>
        <v>SHAHID</v>
      </c>
      <c r="O6213" s="71" t="str">
        <f>TRIM(UPPER(tbl_raw_data[[#This Row],[Outcome]]))</f>
        <v>APPROVE</v>
      </c>
      <c r="P6213" s="71" t="str">
        <f>TRIM(UPPER(tbl_raw_data[[#This Row],[Queue Name]]))</f>
        <v>CONSUMER EXISTING</v>
      </c>
      <c r="Q6213" s="71" t="str">
        <f>IF(tbl_raw_data[[#This Row],[time_taken_in_min]]&lt;=settings!$D$2,"SLA_MET","SLA_NOT_MET")</f>
        <v>SLA_MET</v>
      </c>
    </row>
    <row r="6214" spans="1:17" x14ac:dyDescent="0.3">
      <c r="A6214" s="45" t="s">
        <v>7177</v>
      </c>
      <c r="B6214" s="36">
        <v>45136.492199074077</v>
      </c>
      <c r="C6214" s="43">
        <v>45136.503622685188</v>
      </c>
      <c r="D6214" s="15" t="s">
        <v>47</v>
      </c>
      <c r="E6214" s="6" t="s">
        <v>11</v>
      </c>
      <c r="F6214" s="15" t="s">
        <v>19</v>
      </c>
      <c r="G6214" s="9" t="s">
        <v>63</v>
      </c>
      <c r="H6214" s="84" t="str">
        <f t="shared" si="97"/>
        <v>Overdue Bill</v>
      </c>
      <c r="I6214" s="63">
        <f>(tbl_raw_data[[#This Row],[Date Actioned]])-(tbl_raw_data[[#This Row],[Date Tagged]])</f>
        <v>1.1423611111240461E-2</v>
      </c>
      <c r="J6214" s="66">
        <f>HOUR(tbl_raw_data[[#This Row],[time_taken]])*60+MINUTE(tbl_raw_data[[#This Row],[time_taken]])+SECOND(tbl_raw_data[[#This Row],[time_taken]])/60</f>
        <v>16.45</v>
      </c>
      <c r="K6214" s="68">
        <f>DATE(YEAR(tbl_raw_data[[#This Row],[Date Actioned]]),MONTH(tbl_raw_data[[#This Row],[Date Actioned]]),DAY(tbl_raw_data[[#This Row],[Date Actioned]]))</f>
        <v>45136</v>
      </c>
      <c r="L6214" s="65" t="str">
        <f>UPPER(TEXT(tbl_raw_data[[#This Row],[updated_date]],"MMMM"))</f>
        <v>JULY</v>
      </c>
      <c r="M6214" s="65" t="str">
        <f>"WEEK "&amp;IF(ROUNDUP(DAY(tbl_raw_data[[#This Row],[updated_date]])/7,0)=5,4,ROUNDUP(DAY(tbl_raw_data[[#This Row],[updated_date]])/7,0))</f>
        <v>WEEK 4</v>
      </c>
      <c r="N6214" s="71" t="str">
        <f>UPPER(VLOOKUP(tbl_raw_data[[#This Row],[Analyst]],settings!$A$1:$B$15,2,0))</f>
        <v>NAVED</v>
      </c>
      <c r="O6214" s="71" t="str">
        <f>TRIM(UPPER(tbl_raw_data[[#This Row],[Outcome]]))</f>
        <v>WITHDRAW</v>
      </c>
      <c r="P6214" s="71" t="str">
        <f>TRIM(UPPER(tbl_raw_data[[#This Row],[Queue Name]]))</f>
        <v>CONSUMER EXISTING</v>
      </c>
      <c r="Q6214" s="71" t="str">
        <f>IF(tbl_raw_data[[#This Row],[time_taken_in_min]]&lt;=settings!$D$2,"SLA_MET","SLA_NOT_MET")</f>
        <v>SLA_MET</v>
      </c>
    </row>
    <row r="6215" spans="1:17" hidden="1" x14ac:dyDescent="0.3">
      <c r="A6215" s="45" t="s">
        <v>7178</v>
      </c>
      <c r="B6215" s="36">
        <v>45136.777939814812</v>
      </c>
      <c r="C6215" s="43">
        <v>45136.789305555554</v>
      </c>
      <c r="D6215" s="15" t="s">
        <v>10</v>
      </c>
      <c r="E6215" s="6" t="s">
        <v>18</v>
      </c>
      <c r="F6215" s="15" t="s">
        <v>25</v>
      </c>
      <c r="G6215" s="9" t="s">
        <v>23</v>
      </c>
      <c r="H6215" s="84" t="str">
        <f t="shared" si="97"/>
        <v>Reason Unknown</v>
      </c>
      <c r="I6215" s="63">
        <f>(tbl_raw_data[[#This Row],[Date Actioned]])-(tbl_raw_data[[#This Row],[Date Tagged]])</f>
        <v>1.1365740741894115E-2</v>
      </c>
      <c r="J6215" s="66">
        <f>HOUR(tbl_raw_data[[#This Row],[time_taken]])*60+MINUTE(tbl_raw_data[[#This Row],[time_taken]])+SECOND(tbl_raw_data[[#This Row],[time_taken]])/60</f>
        <v>16.366666666666667</v>
      </c>
      <c r="K6215" s="68">
        <f>DATE(YEAR(tbl_raw_data[[#This Row],[Date Actioned]]),MONTH(tbl_raw_data[[#This Row],[Date Actioned]]),DAY(tbl_raw_data[[#This Row],[Date Actioned]]))</f>
        <v>45136</v>
      </c>
      <c r="L6215" s="65" t="str">
        <f>UPPER(TEXT(tbl_raw_data[[#This Row],[updated_date]],"MMMM"))</f>
        <v>JULY</v>
      </c>
      <c r="M6215" s="65" t="str">
        <f>"WEEK "&amp;IF(ROUNDUP(DAY(tbl_raw_data[[#This Row],[updated_date]])/7,0)=5,4,ROUNDUP(DAY(tbl_raw_data[[#This Row],[updated_date]])/7,0))</f>
        <v>WEEK 4</v>
      </c>
      <c r="N6215" s="71" t="str">
        <f>UPPER(VLOOKUP(tbl_raw_data[[#This Row],[Analyst]],settings!$A$1:$B$15,2,0))</f>
        <v>ASIF</v>
      </c>
      <c r="O6215" s="71" t="str">
        <f>TRIM(UPPER(tbl_raw_data[[#This Row],[Outcome]]))</f>
        <v>APPROVE</v>
      </c>
      <c r="P6215" s="71" t="str">
        <f>TRIM(UPPER(tbl_raw_data[[#This Row],[Queue Name]]))</f>
        <v>CONSUMER PRE BUREAU</v>
      </c>
      <c r="Q6215" s="71" t="str">
        <f>IF(tbl_raw_data[[#This Row],[time_taken_in_min]]&lt;=settings!$D$2,"SLA_MET","SLA_NOT_MET")</f>
        <v>SLA_MET</v>
      </c>
    </row>
    <row r="6216" spans="1:17" hidden="1" x14ac:dyDescent="0.3">
      <c r="A6216" s="45" t="s">
        <v>7179</v>
      </c>
      <c r="B6216" s="36">
        <v>45136.620474537034</v>
      </c>
      <c r="C6216" s="43">
        <v>45136.631724537037</v>
      </c>
      <c r="D6216" s="15" t="s">
        <v>15</v>
      </c>
      <c r="E6216" s="6" t="s">
        <v>8</v>
      </c>
      <c r="F6216" s="15" t="s">
        <v>21</v>
      </c>
      <c r="G6216" s="9"/>
      <c r="H6216" s="84" t="str">
        <f t="shared" si="97"/>
        <v>Reason Unknown</v>
      </c>
      <c r="I6216" s="63">
        <f>(tbl_raw_data[[#This Row],[Date Actioned]])-(tbl_raw_data[[#This Row],[Date Tagged]])</f>
        <v>1.1250000003201421E-2</v>
      </c>
      <c r="J6216" s="66">
        <f>HOUR(tbl_raw_data[[#This Row],[time_taken]])*60+MINUTE(tbl_raw_data[[#This Row],[time_taken]])+SECOND(tbl_raw_data[[#This Row],[time_taken]])/60</f>
        <v>16.2</v>
      </c>
      <c r="K6216" s="68">
        <f>DATE(YEAR(tbl_raw_data[[#This Row],[Date Actioned]]),MONTH(tbl_raw_data[[#This Row],[Date Actioned]]),DAY(tbl_raw_data[[#This Row],[Date Actioned]]))</f>
        <v>45136</v>
      </c>
      <c r="L6216" s="65" t="str">
        <f>UPPER(TEXT(tbl_raw_data[[#This Row],[updated_date]],"MMMM"))</f>
        <v>JULY</v>
      </c>
      <c r="M6216" s="65" t="str">
        <f>"WEEK "&amp;IF(ROUNDUP(DAY(tbl_raw_data[[#This Row],[updated_date]])/7,0)=5,4,ROUNDUP(DAY(tbl_raw_data[[#This Row],[updated_date]])/7,0))</f>
        <v>WEEK 4</v>
      </c>
      <c r="N6216" s="71" t="str">
        <f>UPPER(VLOOKUP(tbl_raw_data[[#This Row],[Analyst]],settings!$A$1:$B$15,2,0))</f>
        <v>SHAHID</v>
      </c>
      <c r="O6216" s="71" t="str">
        <f>TRIM(UPPER(tbl_raw_data[[#This Row],[Outcome]]))</f>
        <v>APPROVE</v>
      </c>
      <c r="P6216" s="71" t="str">
        <f>TRIM(UPPER(tbl_raw_data[[#This Row],[Queue Name]]))</f>
        <v>CONSUMER POST BUREAU</v>
      </c>
      <c r="Q6216" s="71" t="str">
        <f>IF(tbl_raw_data[[#This Row],[time_taken_in_min]]&lt;=settings!$D$2,"SLA_MET","SLA_NOT_MET")</f>
        <v>SLA_MET</v>
      </c>
    </row>
    <row r="6217" spans="1:17" x14ac:dyDescent="0.3">
      <c r="A6217" s="45" t="s">
        <v>7180</v>
      </c>
      <c r="B6217" s="36">
        <v>45136.548229166663</v>
      </c>
      <c r="C6217" s="43">
        <v>45136.559479166666</v>
      </c>
      <c r="D6217" s="15" t="s">
        <v>47</v>
      </c>
      <c r="E6217" s="6" t="s">
        <v>8</v>
      </c>
      <c r="F6217" s="15" t="s">
        <v>25</v>
      </c>
      <c r="G6217" s="9" t="s">
        <v>71</v>
      </c>
      <c r="H6217" s="84" t="str">
        <f t="shared" si="97"/>
        <v>Incomplete Details</v>
      </c>
      <c r="I6217" s="63">
        <f>(tbl_raw_data[[#This Row],[Date Actioned]])-(tbl_raw_data[[#This Row],[Date Tagged]])</f>
        <v>1.1250000003201421E-2</v>
      </c>
      <c r="J6217" s="66">
        <f>HOUR(tbl_raw_data[[#This Row],[time_taken]])*60+MINUTE(tbl_raw_data[[#This Row],[time_taken]])+SECOND(tbl_raw_data[[#This Row],[time_taken]])/60</f>
        <v>16.2</v>
      </c>
      <c r="K6217" s="68">
        <f>DATE(YEAR(tbl_raw_data[[#This Row],[Date Actioned]]),MONTH(tbl_raw_data[[#This Row],[Date Actioned]]),DAY(tbl_raw_data[[#This Row],[Date Actioned]]))</f>
        <v>45136</v>
      </c>
      <c r="L6217" s="65" t="str">
        <f>UPPER(TEXT(tbl_raw_data[[#This Row],[updated_date]],"MMMM"))</f>
        <v>JULY</v>
      </c>
      <c r="M6217" s="65" t="str">
        <f>"WEEK "&amp;IF(ROUNDUP(DAY(tbl_raw_data[[#This Row],[updated_date]])/7,0)=5,4,ROUNDUP(DAY(tbl_raw_data[[#This Row],[updated_date]])/7,0))</f>
        <v>WEEK 4</v>
      </c>
      <c r="N6217" s="71" t="str">
        <f>UPPER(VLOOKUP(tbl_raw_data[[#This Row],[Analyst]],settings!$A$1:$B$15,2,0))</f>
        <v>ASIF</v>
      </c>
      <c r="O6217" s="71" t="str">
        <f>TRIM(UPPER(tbl_raw_data[[#This Row],[Outcome]]))</f>
        <v>WITHDRAW</v>
      </c>
      <c r="P6217" s="71" t="str">
        <f>TRIM(UPPER(tbl_raw_data[[#This Row],[Queue Name]]))</f>
        <v>CONSUMER POST BUREAU</v>
      </c>
      <c r="Q6217" s="71" t="str">
        <f>IF(tbl_raw_data[[#This Row],[time_taken_in_min]]&lt;=settings!$D$2,"SLA_MET","SLA_NOT_MET")</f>
        <v>SLA_MET</v>
      </c>
    </row>
    <row r="6218" spans="1:17" hidden="1" x14ac:dyDescent="0.3">
      <c r="A6218" s="45" t="s">
        <v>7181</v>
      </c>
      <c r="B6218" s="36">
        <v>45136.75403935185</v>
      </c>
      <c r="C6218" s="43">
        <v>45136.765266203707</v>
      </c>
      <c r="D6218" s="15" t="s">
        <v>10</v>
      </c>
      <c r="E6218" s="6" t="s">
        <v>18</v>
      </c>
      <c r="F6218" s="15" t="s">
        <v>17</v>
      </c>
      <c r="G6218" s="9" t="s">
        <v>26</v>
      </c>
      <c r="H6218" s="84" t="str">
        <f t="shared" si="97"/>
        <v>Reason Unknown</v>
      </c>
      <c r="I6218" s="63">
        <f>(tbl_raw_data[[#This Row],[Date Actioned]])-(tbl_raw_data[[#This Row],[Date Tagged]])</f>
        <v>1.1226851856918074E-2</v>
      </c>
      <c r="J6218" s="66">
        <f>HOUR(tbl_raw_data[[#This Row],[time_taken]])*60+MINUTE(tbl_raw_data[[#This Row],[time_taken]])+SECOND(tbl_raw_data[[#This Row],[time_taken]])/60</f>
        <v>16.166666666666668</v>
      </c>
      <c r="K6218" s="68">
        <f>DATE(YEAR(tbl_raw_data[[#This Row],[Date Actioned]]),MONTH(tbl_raw_data[[#This Row],[Date Actioned]]),DAY(tbl_raw_data[[#This Row],[Date Actioned]]))</f>
        <v>45136</v>
      </c>
      <c r="L6218" s="65" t="str">
        <f>UPPER(TEXT(tbl_raw_data[[#This Row],[updated_date]],"MMMM"))</f>
        <v>JULY</v>
      </c>
      <c r="M6218" s="65" t="str">
        <f>"WEEK "&amp;IF(ROUNDUP(DAY(tbl_raw_data[[#This Row],[updated_date]])/7,0)=5,4,ROUNDUP(DAY(tbl_raw_data[[#This Row],[updated_date]])/7,0))</f>
        <v>WEEK 4</v>
      </c>
      <c r="N6218" s="71" t="str">
        <f>UPPER(VLOOKUP(tbl_raw_data[[#This Row],[Analyst]],settings!$A$1:$B$15,2,0))</f>
        <v>MERCEDES</v>
      </c>
      <c r="O6218" s="71" t="str">
        <f>TRIM(UPPER(tbl_raw_data[[#This Row],[Outcome]]))</f>
        <v>APPROVE</v>
      </c>
      <c r="P6218" s="71" t="str">
        <f>TRIM(UPPER(tbl_raw_data[[#This Row],[Queue Name]]))</f>
        <v>CONSUMER PRE BUREAU</v>
      </c>
      <c r="Q6218" s="71" t="str">
        <f>IF(tbl_raw_data[[#This Row],[time_taken_in_min]]&lt;=settings!$D$2,"SLA_MET","SLA_NOT_MET")</f>
        <v>SLA_MET</v>
      </c>
    </row>
    <row r="6219" spans="1:17" x14ac:dyDescent="0.3">
      <c r="A6219" s="45" t="s">
        <v>7182</v>
      </c>
      <c r="B6219" s="36">
        <v>45136.706655092596</v>
      </c>
      <c r="C6219" s="43">
        <v>45136.717881944445</v>
      </c>
      <c r="D6219" s="15" t="s">
        <v>47</v>
      </c>
      <c r="E6219" s="6" t="s">
        <v>18</v>
      </c>
      <c r="F6219" s="15" t="s">
        <v>14</v>
      </c>
      <c r="G6219" s="9" t="s">
        <v>23</v>
      </c>
      <c r="H6219" s="84" t="str">
        <f t="shared" si="97"/>
        <v>Reason Unknown</v>
      </c>
      <c r="I6219" s="63">
        <f>(tbl_raw_data[[#This Row],[Date Actioned]])-(tbl_raw_data[[#This Row],[Date Tagged]])</f>
        <v>1.1226851849642117E-2</v>
      </c>
      <c r="J6219" s="66">
        <f>HOUR(tbl_raw_data[[#This Row],[time_taken]])*60+MINUTE(tbl_raw_data[[#This Row],[time_taken]])+SECOND(tbl_raw_data[[#This Row],[time_taken]])/60</f>
        <v>16.166666666666668</v>
      </c>
      <c r="K6219" s="68">
        <f>DATE(YEAR(tbl_raw_data[[#This Row],[Date Actioned]]),MONTH(tbl_raw_data[[#This Row],[Date Actioned]]),DAY(tbl_raw_data[[#This Row],[Date Actioned]]))</f>
        <v>45136</v>
      </c>
      <c r="L6219" s="65" t="str">
        <f>UPPER(TEXT(tbl_raw_data[[#This Row],[updated_date]],"MMMM"))</f>
        <v>JULY</v>
      </c>
      <c r="M6219" s="65" t="str">
        <f>"WEEK "&amp;IF(ROUNDUP(DAY(tbl_raw_data[[#This Row],[updated_date]])/7,0)=5,4,ROUNDUP(DAY(tbl_raw_data[[#This Row],[updated_date]])/7,0))</f>
        <v>WEEK 4</v>
      </c>
      <c r="N6219" s="71" t="str">
        <f>UPPER(VLOOKUP(tbl_raw_data[[#This Row],[Analyst]],settings!$A$1:$B$15,2,0))</f>
        <v>CAMROON</v>
      </c>
      <c r="O6219" s="71" t="str">
        <f>TRIM(UPPER(tbl_raw_data[[#This Row],[Outcome]]))</f>
        <v>WITHDRAW</v>
      </c>
      <c r="P6219" s="71" t="str">
        <f>TRIM(UPPER(tbl_raw_data[[#This Row],[Queue Name]]))</f>
        <v>CONSUMER PRE BUREAU</v>
      </c>
      <c r="Q6219" s="71" t="str">
        <f>IF(tbl_raw_data[[#This Row],[time_taken_in_min]]&lt;=settings!$D$2,"SLA_MET","SLA_NOT_MET")</f>
        <v>SLA_MET</v>
      </c>
    </row>
    <row r="6220" spans="1:17" x14ac:dyDescent="0.3">
      <c r="A6220" s="45" t="s">
        <v>7183</v>
      </c>
      <c r="B6220" s="36">
        <v>45136.722245370373</v>
      </c>
      <c r="C6220" s="43">
        <v>45136.733460648145</v>
      </c>
      <c r="D6220" s="15" t="s">
        <v>47</v>
      </c>
      <c r="E6220" s="6" t="s">
        <v>8</v>
      </c>
      <c r="F6220" s="15" t="s">
        <v>19</v>
      </c>
      <c r="G6220" s="9" t="s">
        <v>101</v>
      </c>
      <c r="H6220" s="84" t="str">
        <f t="shared" si="97"/>
        <v>Incorrect Queue</v>
      </c>
      <c r="I6220" s="63">
        <f>(tbl_raw_data[[#This Row],[Date Actioned]])-(tbl_raw_data[[#This Row],[Date Tagged]])</f>
        <v>1.1215277772862464E-2</v>
      </c>
      <c r="J6220" s="66">
        <f>HOUR(tbl_raw_data[[#This Row],[time_taken]])*60+MINUTE(tbl_raw_data[[#This Row],[time_taken]])+SECOND(tbl_raw_data[[#This Row],[time_taken]])/60</f>
        <v>16.149999999999999</v>
      </c>
      <c r="K6220" s="68">
        <f>DATE(YEAR(tbl_raw_data[[#This Row],[Date Actioned]]),MONTH(tbl_raw_data[[#This Row],[Date Actioned]]),DAY(tbl_raw_data[[#This Row],[Date Actioned]]))</f>
        <v>45136</v>
      </c>
      <c r="L6220" s="65" t="str">
        <f>UPPER(TEXT(tbl_raw_data[[#This Row],[updated_date]],"MMMM"))</f>
        <v>JULY</v>
      </c>
      <c r="M6220" s="65" t="str">
        <f>"WEEK "&amp;IF(ROUNDUP(DAY(tbl_raw_data[[#This Row],[updated_date]])/7,0)=5,4,ROUNDUP(DAY(tbl_raw_data[[#This Row],[updated_date]])/7,0))</f>
        <v>WEEK 4</v>
      </c>
      <c r="N6220" s="71" t="str">
        <f>UPPER(VLOOKUP(tbl_raw_data[[#This Row],[Analyst]],settings!$A$1:$B$15,2,0))</f>
        <v>NAVED</v>
      </c>
      <c r="O6220" s="71" t="str">
        <f>TRIM(UPPER(tbl_raw_data[[#This Row],[Outcome]]))</f>
        <v>WITHDRAW</v>
      </c>
      <c r="P6220" s="71" t="str">
        <f>TRIM(UPPER(tbl_raw_data[[#This Row],[Queue Name]]))</f>
        <v>CONSUMER POST BUREAU</v>
      </c>
      <c r="Q6220" s="71" t="str">
        <f>IF(tbl_raw_data[[#This Row],[time_taken_in_min]]&lt;=settings!$D$2,"SLA_MET","SLA_NOT_MET")</f>
        <v>SLA_MET</v>
      </c>
    </row>
    <row r="6221" spans="1:17" x14ac:dyDescent="0.3">
      <c r="A6221" s="45" t="s">
        <v>7184</v>
      </c>
      <c r="B6221" s="36">
        <v>45136.629884259259</v>
      </c>
      <c r="C6221" s="43">
        <v>45136.641087962962</v>
      </c>
      <c r="D6221" s="15" t="s">
        <v>36</v>
      </c>
      <c r="E6221" s="6" t="s">
        <v>8</v>
      </c>
      <c r="F6221" s="15" t="s">
        <v>21</v>
      </c>
      <c r="G6221" s="9"/>
      <c r="H6221" s="84" t="str">
        <f t="shared" si="97"/>
        <v>Reason Unknown</v>
      </c>
      <c r="I6221" s="63">
        <f>(tbl_raw_data[[#This Row],[Date Actioned]])-(tbl_raw_data[[#This Row],[Date Tagged]])</f>
        <v>1.1203703703358769E-2</v>
      </c>
      <c r="J6221" s="66">
        <f>HOUR(tbl_raw_data[[#This Row],[time_taken]])*60+MINUTE(tbl_raw_data[[#This Row],[time_taken]])+SECOND(tbl_raw_data[[#This Row],[time_taken]])/60</f>
        <v>16.133333333333333</v>
      </c>
      <c r="K6221" s="68">
        <f>DATE(YEAR(tbl_raw_data[[#This Row],[Date Actioned]]),MONTH(tbl_raw_data[[#This Row],[Date Actioned]]),DAY(tbl_raw_data[[#This Row],[Date Actioned]]))</f>
        <v>45136</v>
      </c>
      <c r="L6221" s="65" t="str">
        <f>UPPER(TEXT(tbl_raw_data[[#This Row],[updated_date]],"MMMM"))</f>
        <v>JULY</v>
      </c>
      <c r="M6221" s="65" t="str">
        <f>"WEEK "&amp;IF(ROUNDUP(DAY(tbl_raw_data[[#This Row],[updated_date]])/7,0)=5,4,ROUNDUP(DAY(tbl_raw_data[[#This Row],[updated_date]])/7,0))</f>
        <v>WEEK 4</v>
      </c>
      <c r="N6221" s="71" t="str">
        <f>UPPER(VLOOKUP(tbl_raw_data[[#This Row],[Analyst]],settings!$A$1:$B$15,2,0))</f>
        <v>SHAHID</v>
      </c>
      <c r="O6221" s="71" t="str">
        <f>TRIM(UPPER(tbl_raw_data[[#This Row],[Outcome]]))</f>
        <v>DECLINE</v>
      </c>
      <c r="P6221" s="71" t="str">
        <f>TRIM(UPPER(tbl_raw_data[[#This Row],[Queue Name]]))</f>
        <v>CONSUMER POST BUREAU</v>
      </c>
      <c r="Q6221" s="71" t="str">
        <f>IF(tbl_raw_data[[#This Row],[time_taken_in_min]]&lt;=settings!$D$2,"SLA_MET","SLA_NOT_MET")</f>
        <v>SLA_MET</v>
      </c>
    </row>
    <row r="6222" spans="1:17" hidden="1" x14ac:dyDescent="0.3">
      <c r="A6222" s="45" t="s">
        <v>7185</v>
      </c>
      <c r="B6222" s="36">
        <v>45136.709340277775</v>
      </c>
      <c r="C6222" s="43">
        <v>45136.720532407409</v>
      </c>
      <c r="D6222" s="15" t="s">
        <v>10</v>
      </c>
      <c r="E6222" s="6" t="s">
        <v>18</v>
      </c>
      <c r="F6222" s="15" t="s">
        <v>19</v>
      </c>
      <c r="G6222" s="9" t="s">
        <v>15</v>
      </c>
      <c r="H6222" s="84" t="str">
        <f t="shared" si="97"/>
        <v>Reason Unknown</v>
      </c>
      <c r="I6222" s="63">
        <f>(tbl_raw_data[[#This Row],[Date Actioned]])-(tbl_raw_data[[#This Row],[Date Tagged]])</f>
        <v>1.1192129633855075E-2</v>
      </c>
      <c r="J6222" s="66">
        <f>HOUR(tbl_raw_data[[#This Row],[time_taken]])*60+MINUTE(tbl_raw_data[[#This Row],[time_taken]])+SECOND(tbl_raw_data[[#This Row],[time_taken]])/60</f>
        <v>16.116666666666667</v>
      </c>
      <c r="K6222" s="68">
        <f>DATE(YEAR(tbl_raw_data[[#This Row],[Date Actioned]]),MONTH(tbl_raw_data[[#This Row],[Date Actioned]]),DAY(tbl_raw_data[[#This Row],[Date Actioned]]))</f>
        <v>45136</v>
      </c>
      <c r="L6222" s="65" t="str">
        <f>UPPER(TEXT(tbl_raw_data[[#This Row],[updated_date]],"MMMM"))</f>
        <v>JULY</v>
      </c>
      <c r="M6222" s="65" t="str">
        <f>"WEEK "&amp;IF(ROUNDUP(DAY(tbl_raw_data[[#This Row],[updated_date]])/7,0)=5,4,ROUNDUP(DAY(tbl_raw_data[[#This Row],[updated_date]])/7,0))</f>
        <v>WEEK 4</v>
      </c>
      <c r="N6222" s="71" t="str">
        <f>UPPER(VLOOKUP(tbl_raw_data[[#This Row],[Analyst]],settings!$A$1:$B$15,2,0))</f>
        <v>NAVED</v>
      </c>
      <c r="O6222" s="71" t="str">
        <f>TRIM(UPPER(tbl_raw_data[[#This Row],[Outcome]]))</f>
        <v>APPROVE</v>
      </c>
      <c r="P6222" s="71" t="str">
        <f>TRIM(UPPER(tbl_raw_data[[#This Row],[Queue Name]]))</f>
        <v>CONSUMER PRE BUREAU</v>
      </c>
      <c r="Q6222" s="71" t="str">
        <f>IF(tbl_raw_data[[#This Row],[time_taken_in_min]]&lt;=settings!$D$2,"SLA_MET","SLA_NOT_MET")</f>
        <v>SLA_MET</v>
      </c>
    </row>
    <row r="6223" spans="1:17" hidden="1" x14ac:dyDescent="0.3">
      <c r="A6223" s="45" t="s">
        <v>7186</v>
      </c>
      <c r="B6223" s="36">
        <v>45136.720046296294</v>
      </c>
      <c r="C6223" s="43">
        <v>45136.731192129628</v>
      </c>
      <c r="D6223" s="15" t="s">
        <v>15</v>
      </c>
      <c r="E6223" s="6" t="s">
        <v>11</v>
      </c>
      <c r="F6223" s="15" t="s">
        <v>21</v>
      </c>
      <c r="G6223" s="9"/>
      <c r="H6223" s="84" t="str">
        <f t="shared" si="97"/>
        <v>Reason Unknown</v>
      </c>
      <c r="I6223" s="63">
        <f>(tbl_raw_data[[#This Row],[Date Actioned]])-(tbl_raw_data[[#This Row],[Date Tagged]])</f>
        <v>1.1145833334012423E-2</v>
      </c>
      <c r="J6223" s="66">
        <f>HOUR(tbl_raw_data[[#This Row],[time_taken]])*60+MINUTE(tbl_raw_data[[#This Row],[time_taken]])+SECOND(tbl_raw_data[[#This Row],[time_taken]])/60</f>
        <v>16.05</v>
      </c>
      <c r="K6223" s="68">
        <f>DATE(YEAR(tbl_raw_data[[#This Row],[Date Actioned]]),MONTH(tbl_raw_data[[#This Row],[Date Actioned]]),DAY(tbl_raw_data[[#This Row],[Date Actioned]]))</f>
        <v>45136</v>
      </c>
      <c r="L6223" s="65" t="str">
        <f>UPPER(TEXT(tbl_raw_data[[#This Row],[updated_date]],"MMMM"))</f>
        <v>JULY</v>
      </c>
      <c r="M6223" s="65" t="str">
        <f>"WEEK "&amp;IF(ROUNDUP(DAY(tbl_raw_data[[#This Row],[updated_date]])/7,0)=5,4,ROUNDUP(DAY(tbl_raw_data[[#This Row],[updated_date]])/7,0))</f>
        <v>WEEK 4</v>
      </c>
      <c r="N6223" s="71" t="str">
        <f>UPPER(VLOOKUP(tbl_raw_data[[#This Row],[Analyst]],settings!$A$1:$B$15,2,0))</f>
        <v>SHAHID</v>
      </c>
      <c r="O6223" s="71" t="str">
        <f>TRIM(UPPER(tbl_raw_data[[#This Row],[Outcome]]))</f>
        <v>APPROVE</v>
      </c>
      <c r="P6223" s="71" t="str">
        <f>TRIM(UPPER(tbl_raw_data[[#This Row],[Queue Name]]))</f>
        <v>CONSUMER EXISTING</v>
      </c>
      <c r="Q6223" s="71" t="str">
        <f>IF(tbl_raw_data[[#This Row],[time_taken_in_min]]&lt;=settings!$D$2,"SLA_MET","SLA_NOT_MET")</f>
        <v>SLA_MET</v>
      </c>
    </row>
    <row r="6224" spans="1:17" hidden="1" x14ac:dyDescent="0.3">
      <c r="A6224" s="45" t="s">
        <v>7187</v>
      </c>
      <c r="B6224" s="36">
        <v>45136.571296296293</v>
      </c>
      <c r="C6224" s="43">
        <v>45136.582349537035</v>
      </c>
      <c r="D6224" s="15" t="s">
        <v>10</v>
      </c>
      <c r="E6224" s="6" t="s">
        <v>11</v>
      </c>
      <c r="F6224" s="15" t="s">
        <v>25</v>
      </c>
      <c r="G6224" s="9" t="s">
        <v>15</v>
      </c>
      <c r="H6224" s="84" t="str">
        <f t="shared" si="97"/>
        <v>Reason Unknown</v>
      </c>
      <c r="I6224" s="63">
        <f>(tbl_raw_data[[#This Row],[Date Actioned]])-(tbl_raw_data[[#This Row],[Date Tagged]])</f>
        <v>1.1053240741603076E-2</v>
      </c>
      <c r="J6224" s="66">
        <f>HOUR(tbl_raw_data[[#This Row],[time_taken]])*60+MINUTE(tbl_raw_data[[#This Row],[time_taken]])+SECOND(tbl_raw_data[[#This Row],[time_taken]])/60</f>
        <v>15.916666666666666</v>
      </c>
      <c r="K6224" s="68">
        <f>DATE(YEAR(tbl_raw_data[[#This Row],[Date Actioned]]),MONTH(tbl_raw_data[[#This Row],[Date Actioned]]),DAY(tbl_raw_data[[#This Row],[Date Actioned]]))</f>
        <v>45136</v>
      </c>
      <c r="L6224" s="65" t="str">
        <f>UPPER(TEXT(tbl_raw_data[[#This Row],[updated_date]],"MMMM"))</f>
        <v>JULY</v>
      </c>
      <c r="M6224" s="65" t="str">
        <f>"WEEK "&amp;IF(ROUNDUP(DAY(tbl_raw_data[[#This Row],[updated_date]])/7,0)=5,4,ROUNDUP(DAY(tbl_raw_data[[#This Row],[updated_date]])/7,0))</f>
        <v>WEEK 4</v>
      </c>
      <c r="N6224" s="71" t="str">
        <f>UPPER(VLOOKUP(tbl_raw_data[[#This Row],[Analyst]],settings!$A$1:$B$15,2,0))</f>
        <v>ASIF</v>
      </c>
      <c r="O6224" s="71" t="str">
        <f>TRIM(UPPER(tbl_raw_data[[#This Row],[Outcome]]))</f>
        <v>APPROVE</v>
      </c>
      <c r="P6224" s="71" t="str">
        <f>TRIM(UPPER(tbl_raw_data[[#This Row],[Queue Name]]))</f>
        <v>CONSUMER EXISTING</v>
      </c>
      <c r="Q6224" s="71" t="str">
        <f>IF(tbl_raw_data[[#This Row],[time_taken_in_min]]&lt;=settings!$D$2,"SLA_MET","SLA_NOT_MET")</f>
        <v>SLA_MET</v>
      </c>
    </row>
    <row r="6225" spans="1:17" hidden="1" x14ac:dyDescent="0.3">
      <c r="A6225" s="45" t="s">
        <v>7188</v>
      </c>
      <c r="B6225" s="36">
        <v>45136.660752314812</v>
      </c>
      <c r="C6225" s="43">
        <v>45136.671805555554</v>
      </c>
      <c r="D6225" s="15" t="s">
        <v>10</v>
      </c>
      <c r="E6225" s="6" t="s">
        <v>11</v>
      </c>
      <c r="F6225" s="15" t="s">
        <v>22</v>
      </c>
      <c r="G6225" s="9" t="s">
        <v>23</v>
      </c>
      <c r="H6225" s="84" t="str">
        <f t="shared" si="97"/>
        <v>Reason Unknown</v>
      </c>
      <c r="I6225" s="63">
        <f>(tbl_raw_data[[#This Row],[Date Actioned]])-(tbl_raw_data[[#This Row],[Date Tagged]])</f>
        <v>1.1053240741603076E-2</v>
      </c>
      <c r="J6225" s="66">
        <f>HOUR(tbl_raw_data[[#This Row],[time_taken]])*60+MINUTE(tbl_raw_data[[#This Row],[time_taken]])+SECOND(tbl_raw_data[[#This Row],[time_taken]])/60</f>
        <v>15.916666666666666</v>
      </c>
      <c r="K6225" s="68">
        <f>DATE(YEAR(tbl_raw_data[[#This Row],[Date Actioned]]),MONTH(tbl_raw_data[[#This Row],[Date Actioned]]),DAY(tbl_raw_data[[#This Row],[Date Actioned]]))</f>
        <v>45136</v>
      </c>
      <c r="L6225" s="65" t="str">
        <f>UPPER(TEXT(tbl_raw_data[[#This Row],[updated_date]],"MMMM"))</f>
        <v>JULY</v>
      </c>
      <c r="M6225" s="65" t="str">
        <f>"WEEK "&amp;IF(ROUNDUP(DAY(tbl_raw_data[[#This Row],[updated_date]])/7,0)=5,4,ROUNDUP(DAY(tbl_raw_data[[#This Row],[updated_date]])/7,0))</f>
        <v>WEEK 4</v>
      </c>
      <c r="N6225" s="71" t="str">
        <f>UPPER(VLOOKUP(tbl_raw_data[[#This Row],[Analyst]],settings!$A$1:$B$15,2,0))</f>
        <v>ROHAN</v>
      </c>
      <c r="O6225" s="71" t="str">
        <f>TRIM(UPPER(tbl_raw_data[[#This Row],[Outcome]]))</f>
        <v>APPROVE</v>
      </c>
      <c r="P6225" s="71" t="str">
        <f>TRIM(UPPER(tbl_raw_data[[#This Row],[Queue Name]]))</f>
        <v>CONSUMER EXISTING</v>
      </c>
      <c r="Q6225" s="71" t="str">
        <f>IF(tbl_raw_data[[#This Row],[time_taken_in_min]]&lt;=settings!$D$2,"SLA_MET","SLA_NOT_MET")</f>
        <v>SLA_MET</v>
      </c>
    </row>
    <row r="6226" spans="1:17" hidden="1" x14ac:dyDescent="0.3">
      <c r="A6226" s="45" t="s">
        <v>7189</v>
      </c>
      <c r="B6226" s="36">
        <v>45136.654976851853</v>
      </c>
      <c r="C6226" s="43">
        <v>45136.666018518517</v>
      </c>
      <c r="D6226" s="15" t="s">
        <v>10</v>
      </c>
      <c r="E6226" s="6" t="s">
        <v>18</v>
      </c>
      <c r="F6226" s="15" t="s">
        <v>22</v>
      </c>
      <c r="G6226" s="9" t="s">
        <v>23</v>
      </c>
      <c r="H6226" s="84" t="str">
        <f t="shared" si="97"/>
        <v>Reason Unknown</v>
      </c>
      <c r="I6226" s="63">
        <f>(tbl_raw_data[[#This Row],[Date Actioned]])-(tbl_raw_data[[#This Row],[Date Tagged]])</f>
        <v>1.1041666664823424E-2</v>
      </c>
      <c r="J6226" s="66">
        <f>HOUR(tbl_raw_data[[#This Row],[time_taken]])*60+MINUTE(tbl_raw_data[[#This Row],[time_taken]])+SECOND(tbl_raw_data[[#This Row],[time_taken]])/60</f>
        <v>15.9</v>
      </c>
      <c r="K6226" s="68">
        <f>DATE(YEAR(tbl_raw_data[[#This Row],[Date Actioned]]),MONTH(tbl_raw_data[[#This Row],[Date Actioned]]),DAY(tbl_raw_data[[#This Row],[Date Actioned]]))</f>
        <v>45136</v>
      </c>
      <c r="L6226" s="65" t="str">
        <f>UPPER(TEXT(tbl_raw_data[[#This Row],[updated_date]],"MMMM"))</f>
        <v>JULY</v>
      </c>
      <c r="M6226" s="65" t="str">
        <f>"WEEK "&amp;IF(ROUNDUP(DAY(tbl_raw_data[[#This Row],[updated_date]])/7,0)=5,4,ROUNDUP(DAY(tbl_raw_data[[#This Row],[updated_date]])/7,0))</f>
        <v>WEEK 4</v>
      </c>
      <c r="N6226" s="71" t="str">
        <f>UPPER(VLOOKUP(tbl_raw_data[[#This Row],[Analyst]],settings!$A$1:$B$15,2,0))</f>
        <v>ROHAN</v>
      </c>
      <c r="O6226" s="71" t="str">
        <f>TRIM(UPPER(tbl_raw_data[[#This Row],[Outcome]]))</f>
        <v>APPROVE</v>
      </c>
      <c r="P6226" s="71" t="str">
        <f>TRIM(UPPER(tbl_raw_data[[#This Row],[Queue Name]]))</f>
        <v>CONSUMER PRE BUREAU</v>
      </c>
      <c r="Q6226" s="71" t="str">
        <f>IF(tbl_raw_data[[#This Row],[time_taken_in_min]]&lt;=settings!$D$2,"SLA_MET","SLA_NOT_MET")</f>
        <v>SLA_MET</v>
      </c>
    </row>
    <row r="6227" spans="1:17" hidden="1" x14ac:dyDescent="0.3">
      <c r="A6227" s="45" t="s">
        <v>7190</v>
      </c>
      <c r="B6227" s="36">
        <v>45136.71601851852</v>
      </c>
      <c r="C6227" s="43">
        <v>45136.727048611108</v>
      </c>
      <c r="D6227" s="15" t="s">
        <v>10</v>
      </c>
      <c r="E6227" s="6" t="s">
        <v>8</v>
      </c>
      <c r="F6227" s="15" t="s">
        <v>24</v>
      </c>
      <c r="G6227" s="9" t="s">
        <v>23</v>
      </c>
      <c r="H6227" s="84" t="str">
        <f t="shared" si="97"/>
        <v>Reason Unknown</v>
      </c>
      <c r="I6227" s="63">
        <f>(tbl_raw_data[[#This Row],[Date Actioned]])-(tbl_raw_data[[#This Row],[Date Tagged]])</f>
        <v>1.1030092588043772E-2</v>
      </c>
      <c r="J6227" s="66">
        <f>HOUR(tbl_raw_data[[#This Row],[time_taken]])*60+MINUTE(tbl_raw_data[[#This Row],[time_taken]])+SECOND(tbl_raw_data[[#This Row],[time_taken]])/60</f>
        <v>15.883333333333333</v>
      </c>
      <c r="K6227" s="68">
        <f>DATE(YEAR(tbl_raw_data[[#This Row],[Date Actioned]]),MONTH(tbl_raw_data[[#This Row],[Date Actioned]]),DAY(tbl_raw_data[[#This Row],[Date Actioned]]))</f>
        <v>45136</v>
      </c>
      <c r="L6227" s="65" t="str">
        <f>UPPER(TEXT(tbl_raw_data[[#This Row],[updated_date]],"MMMM"))</f>
        <v>JULY</v>
      </c>
      <c r="M6227" s="65" t="str">
        <f>"WEEK "&amp;IF(ROUNDUP(DAY(tbl_raw_data[[#This Row],[updated_date]])/7,0)=5,4,ROUNDUP(DAY(tbl_raw_data[[#This Row],[updated_date]])/7,0))</f>
        <v>WEEK 4</v>
      </c>
      <c r="N6227" s="71" t="str">
        <f>UPPER(VLOOKUP(tbl_raw_data[[#This Row],[Analyst]],settings!$A$1:$B$15,2,0))</f>
        <v>SAM</v>
      </c>
      <c r="O6227" s="71" t="str">
        <f>TRIM(UPPER(tbl_raw_data[[#This Row],[Outcome]]))</f>
        <v>APPROVE</v>
      </c>
      <c r="P6227" s="71" t="str">
        <f>TRIM(UPPER(tbl_raw_data[[#This Row],[Queue Name]]))</f>
        <v>CONSUMER POST BUREAU</v>
      </c>
      <c r="Q6227" s="71" t="str">
        <f>IF(tbl_raw_data[[#This Row],[time_taken_in_min]]&lt;=settings!$D$2,"SLA_MET","SLA_NOT_MET")</f>
        <v>SLA_MET</v>
      </c>
    </row>
    <row r="6228" spans="1:17" hidden="1" x14ac:dyDescent="0.3">
      <c r="A6228" s="45" t="s">
        <v>7191</v>
      </c>
      <c r="B6228" s="36">
        <v>45136.762037037035</v>
      </c>
      <c r="C6228" s="43">
        <v>45136.773032407407</v>
      </c>
      <c r="D6228" s="15" t="s">
        <v>10</v>
      </c>
      <c r="E6228" s="6" t="s">
        <v>8</v>
      </c>
      <c r="F6228" s="15" t="s">
        <v>19</v>
      </c>
      <c r="G6228" s="9" t="s">
        <v>23</v>
      </c>
      <c r="H6228" s="84" t="str">
        <f t="shared" si="97"/>
        <v>Reason Unknown</v>
      </c>
      <c r="I6228" s="63">
        <f>(tbl_raw_data[[#This Row],[Date Actioned]])-(tbl_raw_data[[#This Row],[Date Tagged]])</f>
        <v>1.099537037225673E-2</v>
      </c>
      <c r="J6228" s="66">
        <f>HOUR(tbl_raw_data[[#This Row],[time_taken]])*60+MINUTE(tbl_raw_data[[#This Row],[time_taken]])+SECOND(tbl_raw_data[[#This Row],[time_taken]])/60</f>
        <v>15.833333333333334</v>
      </c>
      <c r="K6228" s="68">
        <f>DATE(YEAR(tbl_raw_data[[#This Row],[Date Actioned]]),MONTH(tbl_raw_data[[#This Row],[Date Actioned]]),DAY(tbl_raw_data[[#This Row],[Date Actioned]]))</f>
        <v>45136</v>
      </c>
      <c r="L6228" s="65" t="str">
        <f>UPPER(TEXT(tbl_raw_data[[#This Row],[updated_date]],"MMMM"))</f>
        <v>JULY</v>
      </c>
      <c r="M6228" s="65" t="str">
        <f>"WEEK "&amp;IF(ROUNDUP(DAY(tbl_raw_data[[#This Row],[updated_date]])/7,0)=5,4,ROUNDUP(DAY(tbl_raw_data[[#This Row],[updated_date]])/7,0))</f>
        <v>WEEK 4</v>
      </c>
      <c r="N6228" s="71" t="str">
        <f>UPPER(VLOOKUP(tbl_raw_data[[#This Row],[Analyst]],settings!$A$1:$B$15,2,0))</f>
        <v>NAVED</v>
      </c>
      <c r="O6228" s="71" t="str">
        <f>TRIM(UPPER(tbl_raw_data[[#This Row],[Outcome]]))</f>
        <v>APPROVE</v>
      </c>
      <c r="P6228" s="71" t="str">
        <f>TRIM(UPPER(tbl_raw_data[[#This Row],[Queue Name]]))</f>
        <v>CONSUMER POST BUREAU</v>
      </c>
      <c r="Q6228" s="71" t="str">
        <f>IF(tbl_raw_data[[#This Row],[time_taken_in_min]]&lt;=settings!$D$2,"SLA_MET","SLA_NOT_MET")</f>
        <v>SLA_MET</v>
      </c>
    </row>
    <row r="6229" spans="1:17" hidden="1" x14ac:dyDescent="0.3">
      <c r="A6229" s="45" t="s">
        <v>7192</v>
      </c>
      <c r="B6229" s="36">
        <v>45136.679849537039</v>
      </c>
      <c r="C6229" s="43">
        <v>45136.690833333334</v>
      </c>
      <c r="D6229" s="15" t="s">
        <v>10</v>
      </c>
      <c r="E6229" s="6" t="s">
        <v>18</v>
      </c>
      <c r="F6229" s="15" t="s">
        <v>25</v>
      </c>
      <c r="G6229" s="9" t="s">
        <v>23</v>
      </c>
      <c r="H6229" s="84" t="str">
        <f t="shared" si="97"/>
        <v>Reason Unknown</v>
      </c>
      <c r="I6229" s="63">
        <f>(tbl_raw_data[[#This Row],[Date Actioned]])-(tbl_raw_data[[#This Row],[Date Tagged]])</f>
        <v>1.0983796295477077E-2</v>
      </c>
      <c r="J6229" s="66">
        <f>HOUR(tbl_raw_data[[#This Row],[time_taken]])*60+MINUTE(tbl_raw_data[[#This Row],[time_taken]])+SECOND(tbl_raw_data[[#This Row],[time_taken]])/60</f>
        <v>15.816666666666666</v>
      </c>
      <c r="K6229" s="68">
        <f>DATE(YEAR(tbl_raw_data[[#This Row],[Date Actioned]]),MONTH(tbl_raw_data[[#This Row],[Date Actioned]]),DAY(tbl_raw_data[[#This Row],[Date Actioned]]))</f>
        <v>45136</v>
      </c>
      <c r="L6229" s="65" t="str">
        <f>UPPER(TEXT(tbl_raw_data[[#This Row],[updated_date]],"MMMM"))</f>
        <v>JULY</v>
      </c>
      <c r="M6229" s="65" t="str">
        <f>"WEEK "&amp;IF(ROUNDUP(DAY(tbl_raw_data[[#This Row],[updated_date]])/7,0)=5,4,ROUNDUP(DAY(tbl_raw_data[[#This Row],[updated_date]])/7,0))</f>
        <v>WEEK 4</v>
      </c>
      <c r="N6229" s="71" t="str">
        <f>UPPER(VLOOKUP(tbl_raw_data[[#This Row],[Analyst]],settings!$A$1:$B$15,2,0))</f>
        <v>ASIF</v>
      </c>
      <c r="O6229" s="71" t="str">
        <f>TRIM(UPPER(tbl_raw_data[[#This Row],[Outcome]]))</f>
        <v>APPROVE</v>
      </c>
      <c r="P6229" s="71" t="str">
        <f>TRIM(UPPER(tbl_raw_data[[#This Row],[Queue Name]]))</f>
        <v>CONSUMER PRE BUREAU</v>
      </c>
      <c r="Q6229" s="71" t="str">
        <f>IF(tbl_raw_data[[#This Row],[time_taken_in_min]]&lt;=settings!$D$2,"SLA_MET","SLA_NOT_MET")</f>
        <v>SLA_MET</v>
      </c>
    </row>
    <row r="6230" spans="1:17" hidden="1" x14ac:dyDescent="0.3">
      <c r="A6230" s="45" t="s">
        <v>7193</v>
      </c>
      <c r="B6230" s="36">
        <v>45136.711122685185</v>
      </c>
      <c r="C6230" s="43">
        <v>45136.722094907411</v>
      </c>
      <c r="D6230" s="15" t="s">
        <v>10</v>
      </c>
      <c r="E6230" s="6" t="s">
        <v>8</v>
      </c>
      <c r="F6230" s="15" t="s">
        <v>14</v>
      </c>
      <c r="G6230" s="9" t="s">
        <v>23</v>
      </c>
      <c r="H6230" s="84" t="str">
        <f t="shared" si="97"/>
        <v>Reason Unknown</v>
      </c>
      <c r="I6230" s="63">
        <f>(tbl_raw_data[[#This Row],[Date Actioned]])-(tbl_raw_data[[#This Row],[Date Tagged]])</f>
        <v>1.0972222225973383E-2</v>
      </c>
      <c r="J6230" s="66">
        <f>HOUR(tbl_raw_data[[#This Row],[time_taken]])*60+MINUTE(tbl_raw_data[[#This Row],[time_taken]])+SECOND(tbl_raw_data[[#This Row],[time_taken]])/60</f>
        <v>15.8</v>
      </c>
      <c r="K6230" s="68">
        <f>DATE(YEAR(tbl_raw_data[[#This Row],[Date Actioned]]),MONTH(tbl_raw_data[[#This Row],[Date Actioned]]),DAY(tbl_raw_data[[#This Row],[Date Actioned]]))</f>
        <v>45136</v>
      </c>
      <c r="L6230" s="65" t="str">
        <f>UPPER(TEXT(tbl_raw_data[[#This Row],[updated_date]],"MMMM"))</f>
        <v>JULY</v>
      </c>
      <c r="M6230" s="65" t="str">
        <f>"WEEK "&amp;IF(ROUNDUP(DAY(tbl_raw_data[[#This Row],[updated_date]])/7,0)=5,4,ROUNDUP(DAY(tbl_raw_data[[#This Row],[updated_date]])/7,0))</f>
        <v>WEEK 4</v>
      </c>
      <c r="N6230" s="71" t="str">
        <f>UPPER(VLOOKUP(tbl_raw_data[[#This Row],[Analyst]],settings!$A$1:$B$15,2,0))</f>
        <v>CAMROON</v>
      </c>
      <c r="O6230" s="71" t="str">
        <f>TRIM(UPPER(tbl_raw_data[[#This Row],[Outcome]]))</f>
        <v>APPROVE</v>
      </c>
      <c r="P6230" s="71" t="str">
        <f>TRIM(UPPER(tbl_raw_data[[#This Row],[Queue Name]]))</f>
        <v>CONSUMER POST BUREAU</v>
      </c>
      <c r="Q6230" s="71" t="str">
        <f>IF(tbl_raw_data[[#This Row],[time_taken_in_min]]&lt;=settings!$D$2,"SLA_MET","SLA_NOT_MET")</f>
        <v>SLA_MET</v>
      </c>
    </row>
    <row r="6231" spans="1:17" hidden="1" x14ac:dyDescent="0.3">
      <c r="A6231" s="45" t="s">
        <v>7194</v>
      </c>
      <c r="B6231" s="36">
        <v>45136.703356481485</v>
      </c>
      <c r="C6231" s="43">
        <v>45136.714270833334</v>
      </c>
      <c r="D6231" s="15" t="s">
        <v>15</v>
      </c>
      <c r="E6231" s="6" t="s">
        <v>8</v>
      </c>
      <c r="F6231" s="15" t="s">
        <v>9</v>
      </c>
      <c r="G6231" s="9"/>
      <c r="H6231" s="84" t="str">
        <f t="shared" si="97"/>
        <v>Reason Unknown</v>
      </c>
      <c r="I6231" s="63">
        <f>(tbl_raw_data[[#This Row],[Date Actioned]])-(tbl_raw_data[[#This Row],[Date Tagged]])</f>
        <v>1.0914351849351078E-2</v>
      </c>
      <c r="J6231" s="66">
        <f>HOUR(tbl_raw_data[[#This Row],[time_taken]])*60+MINUTE(tbl_raw_data[[#This Row],[time_taken]])+SECOND(tbl_raw_data[[#This Row],[time_taken]])/60</f>
        <v>15.716666666666667</v>
      </c>
      <c r="K6231" s="68">
        <f>DATE(YEAR(tbl_raw_data[[#This Row],[Date Actioned]]),MONTH(tbl_raw_data[[#This Row],[Date Actioned]]),DAY(tbl_raw_data[[#This Row],[Date Actioned]]))</f>
        <v>45136</v>
      </c>
      <c r="L6231" s="65" t="str">
        <f>UPPER(TEXT(tbl_raw_data[[#This Row],[updated_date]],"MMMM"))</f>
        <v>JULY</v>
      </c>
      <c r="M6231" s="65" t="str">
        <f>"WEEK "&amp;IF(ROUNDUP(DAY(tbl_raw_data[[#This Row],[updated_date]])/7,0)=5,4,ROUNDUP(DAY(tbl_raw_data[[#This Row],[updated_date]])/7,0))</f>
        <v>WEEK 4</v>
      </c>
      <c r="N6231" s="71" t="str">
        <f>UPPER(VLOOKUP(tbl_raw_data[[#This Row],[Analyst]],settings!$A$1:$B$15,2,0))</f>
        <v>QUADIR</v>
      </c>
      <c r="O6231" s="71" t="str">
        <f>TRIM(UPPER(tbl_raw_data[[#This Row],[Outcome]]))</f>
        <v>APPROVE</v>
      </c>
      <c r="P6231" s="71" t="str">
        <f>TRIM(UPPER(tbl_raw_data[[#This Row],[Queue Name]]))</f>
        <v>CONSUMER POST BUREAU</v>
      </c>
      <c r="Q6231" s="71" t="str">
        <f>IF(tbl_raw_data[[#This Row],[time_taken_in_min]]&lt;=settings!$D$2,"SLA_MET","SLA_NOT_MET")</f>
        <v>SLA_MET</v>
      </c>
    </row>
    <row r="6232" spans="1:17" hidden="1" x14ac:dyDescent="0.3">
      <c r="A6232" s="45" t="s">
        <v>7195</v>
      </c>
      <c r="B6232" s="36">
        <v>45136.795844907407</v>
      </c>
      <c r="C6232" s="43">
        <v>45136.806620370371</v>
      </c>
      <c r="D6232" s="15" t="s">
        <v>15</v>
      </c>
      <c r="E6232" s="6" t="s">
        <v>8</v>
      </c>
      <c r="F6232" s="15" t="s">
        <v>25</v>
      </c>
      <c r="G6232" s="9"/>
      <c r="H6232" s="84" t="str">
        <f t="shared" si="97"/>
        <v>Reason Unknown</v>
      </c>
      <c r="I6232" s="63">
        <f>(tbl_raw_data[[#This Row],[Date Actioned]])-(tbl_raw_data[[#This Row],[Date Tagged]])</f>
        <v>1.0775462964375038E-2</v>
      </c>
      <c r="J6232" s="66">
        <f>HOUR(tbl_raw_data[[#This Row],[time_taken]])*60+MINUTE(tbl_raw_data[[#This Row],[time_taken]])+SECOND(tbl_raw_data[[#This Row],[time_taken]])/60</f>
        <v>15.516666666666667</v>
      </c>
      <c r="K6232" s="68">
        <f>DATE(YEAR(tbl_raw_data[[#This Row],[Date Actioned]]),MONTH(tbl_raw_data[[#This Row],[Date Actioned]]),DAY(tbl_raw_data[[#This Row],[Date Actioned]]))</f>
        <v>45136</v>
      </c>
      <c r="L6232" s="65" t="str">
        <f>UPPER(TEXT(tbl_raw_data[[#This Row],[updated_date]],"MMMM"))</f>
        <v>JULY</v>
      </c>
      <c r="M6232" s="65" t="str">
        <f>"WEEK "&amp;IF(ROUNDUP(DAY(tbl_raw_data[[#This Row],[updated_date]])/7,0)=5,4,ROUNDUP(DAY(tbl_raw_data[[#This Row],[updated_date]])/7,0))</f>
        <v>WEEK 4</v>
      </c>
      <c r="N6232" s="71" t="str">
        <f>UPPER(VLOOKUP(tbl_raw_data[[#This Row],[Analyst]],settings!$A$1:$B$15,2,0))</f>
        <v>ASIF</v>
      </c>
      <c r="O6232" s="71" t="str">
        <f>TRIM(UPPER(tbl_raw_data[[#This Row],[Outcome]]))</f>
        <v>APPROVE</v>
      </c>
      <c r="P6232" s="71" t="str">
        <f>TRIM(UPPER(tbl_raw_data[[#This Row],[Queue Name]]))</f>
        <v>CONSUMER POST BUREAU</v>
      </c>
      <c r="Q6232" s="71" t="str">
        <f>IF(tbl_raw_data[[#This Row],[time_taken_in_min]]&lt;=settings!$D$2,"SLA_MET","SLA_NOT_MET")</f>
        <v>SLA_MET</v>
      </c>
    </row>
    <row r="6233" spans="1:17" x14ac:dyDescent="0.3">
      <c r="A6233" s="45" t="s">
        <v>7196</v>
      </c>
      <c r="B6233" s="36">
        <v>45136.747511574074</v>
      </c>
      <c r="C6233" s="43">
        <v>45136.758287037039</v>
      </c>
      <c r="D6233" s="15" t="s">
        <v>47</v>
      </c>
      <c r="E6233" s="6" t="s">
        <v>18</v>
      </c>
      <c r="F6233" s="15" t="s">
        <v>24</v>
      </c>
      <c r="G6233" s="9" t="s">
        <v>67</v>
      </c>
      <c r="H6233" s="84" t="str">
        <f t="shared" si="97"/>
        <v>Incomplete Details</v>
      </c>
      <c r="I6233" s="63">
        <f>(tbl_raw_data[[#This Row],[Date Actioned]])-(tbl_raw_data[[#This Row],[Date Tagged]])</f>
        <v>1.0775462964375038E-2</v>
      </c>
      <c r="J6233" s="66">
        <f>HOUR(tbl_raw_data[[#This Row],[time_taken]])*60+MINUTE(tbl_raw_data[[#This Row],[time_taken]])+SECOND(tbl_raw_data[[#This Row],[time_taken]])/60</f>
        <v>15.516666666666667</v>
      </c>
      <c r="K6233" s="68">
        <f>DATE(YEAR(tbl_raw_data[[#This Row],[Date Actioned]]),MONTH(tbl_raw_data[[#This Row],[Date Actioned]]),DAY(tbl_raw_data[[#This Row],[Date Actioned]]))</f>
        <v>45136</v>
      </c>
      <c r="L6233" s="65" t="str">
        <f>UPPER(TEXT(tbl_raw_data[[#This Row],[updated_date]],"MMMM"))</f>
        <v>JULY</v>
      </c>
      <c r="M6233" s="65" t="str">
        <f>"WEEK "&amp;IF(ROUNDUP(DAY(tbl_raw_data[[#This Row],[updated_date]])/7,0)=5,4,ROUNDUP(DAY(tbl_raw_data[[#This Row],[updated_date]])/7,0))</f>
        <v>WEEK 4</v>
      </c>
      <c r="N6233" s="71" t="str">
        <f>UPPER(VLOOKUP(tbl_raw_data[[#This Row],[Analyst]],settings!$A$1:$B$15,2,0))</f>
        <v>SAM</v>
      </c>
      <c r="O6233" s="71" t="str">
        <f>TRIM(UPPER(tbl_raw_data[[#This Row],[Outcome]]))</f>
        <v>WITHDRAW</v>
      </c>
      <c r="P6233" s="71" t="str">
        <f>TRIM(UPPER(tbl_raw_data[[#This Row],[Queue Name]]))</f>
        <v>CONSUMER PRE BUREAU</v>
      </c>
      <c r="Q6233" s="71" t="str">
        <f>IF(tbl_raw_data[[#This Row],[time_taken_in_min]]&lt;=settings!$D$2,"SLA_MET","SLA_NOT_MET")</f>
        <v>SLA_MET</v>
      </c>
    </row>
    <row r="6234" spans="1:17" hidden="1" x14ac:dyDescent="0.3">
      <c r="A6234" s="45" t="s">
        <v>7197</v>
      </c>
      <c r="B6234" s="36">
        <v>45136.508645833332</v>
      </c>
      <c r="C6234" s="43">
        <v>45136.519386574073</v>
      </c>
      <c r="D6234" s="15" t="s">
        <v>10</v>
      </c>
      <c r="E6234" s="6" t="s">
        <v>18</v>
      </c>
      <c r="F6234" s="15" t="s">
        <v>19</v>
      </c>
      <c r="G6234" s="9" t="s">
        <v>15</v>
      </c>
      <c r="H6234" s="84" t="str">
        <f t="shared" si="97"/>
        <v>Reason Unknown</v>
      </c>
      <c r="I6234" s="63">
        <f>(tbl_raw_data[[#This Row],[Date Actioned]])-(tbl_raw_data[[#This Row],[Date Tagged]])</f>
        <v>1.0740740741312038E-2</v>
      </c>
      <c r="J6234" s="66">
        <f>HOUR(tbl_raw_data[[#This Row],[time_taken]])*60+MINUTE(tbl_raw_data[[#This Row],[time_taken]])+SECOND(tbl_raw_data[[#This Row],[time_taken]])/60</f>
        <v>15.466666666666667</v>
      </c>
      <c r="K6234" s="68">
        <f>DATE(YEAR(tbl_raw_data[[#This Row],[Date Actioned]]),MONTH(tbl_raw_data[[#This Row],[Date Actioned]]),DAY(tbl_raw_data[[#This Row],[Date Actioned]]))</f>
        <v>45136</v>
      </c>
      <c r="L6234" s="65" t="str">
        <f>UPPER(TEXT(tbl_raw_data[[#This Row],[updated_date]],"MMMM"))</f>
        <v>JULY</v>
      </c>
      <c r="M6234" s="65" t="str">
        <f>"WEEK "&amp;IF(ROUNDUP(DAY(tbl_raw_data[[#This Row],[updated_date]])/7,0)=5,4,ROUNDUP(DAY(tbl_raw_data[[#This Row],[updated_date]])/7,0))</f>
        <v>WEEK 4</v>
      </c>
      <c r="N6234" s="71" t="str">
        <f>UPPER(VLOOKUP(tbl_raw_data[[#This Row],[Analyst]],settings!$A$1:$B$15,2,0))</f>
        <v>NAVED</v>
      </c>
      <c r="O6234" s="71" t="str">
        <f>TRIM(UPPER(tbl_raw_data[[#This Row],[Outcome]]))</f>
        <v>APPROVE</v>
      </c>
      <c r="P6234" s="71" t="str">
        <f>TRIM(UPPER(tbl_raw_data[[#This Row],[Queue Name]]))</f>
        <v>CONSUMER PRE BUREAU</v>
      </c>
      <c r="Q6234" s="71" t="str">
        <f>IF(tbl_raw_data[[#This Row],[time_taken_in_min]]&lt;=settings!$D$2,"SLA_MET","SLA_NOT_MET")</f>
        <v>SLA_MET</v>
      </c>
    </row>
    <row r="6235" spans="1:17" hidden="1" x14ac:dyDescent="0.3">
      <c r="A6235" s="45" t="s">
        <v>7198</v>
      </c>
      <c r="B6235" s="36">
        <v>45136.719143518516</v>
      </c>
      <c r="C6235" s="43">
        <v>45136.729791666665</v>
      </c>
      <c r="D6235" s="15" t="s">
        <v>10</v>
      </c>
      <c r="E6235" s="6" t="s">
        <v>18</v>
      </c>
      <c r="F6235" s="15" t="s">
        <v>22</v>
      </c>
      <c r="G6235" s="9" t="s">
        <v>15</v>
      </c>
      <c r="H6235" s="84" t="str">
        <f t="shared" si="97"/>
        <v>Reason Unknown</v>
      </c>
      <c r="I6235" s="63">
        <f>(tbl_raw_data[[#This Row],[Date Actioned]])-(tbl_raw_data[[#This Row],[Date Tagged]])</f>
        <v>1.0648148148902692E-2</v>
      </c>
      <c r="J6235" s="66">
        <f>HOUR(tbl_raw_data[[#This Row],[time_taken]])*60+MINUTE(tbl_raw_data[[#This Row],[time_taken]])+SECOND(tbl_raw_data[[#This Row],[time_taken]])/60</f>
        <v>15.333333333333334</v>
      </c>
      <c r="K6235" s="68">
        <f>DATE(YEAR(tbl_raw_data[[#This Row],[Date Actioned]]),MONTH(tbl_raw_data[[#This Row],[Date Actioned]]),DAY(tbl_raw_data[[#This Row],[Date Actioned]]))</f>
        <v>45136</v>
      </c>
      <c r="L6235" s="65" t="str">
        <f>UPPER(TEXT(tbl_raw_data[[#This Row],[updated_date]],"MMMM"))</f>
        <v>JULY</v>
      </c>
      <c r="M6235" s="65" t="str">
        <f>"WEEK "&amp;IF(ROUNDUP(DAY(tbl_raw_data[[#This Row],[updated_date]])/7,0)=5,4,ROUNDUP(DAY(tbl_raw_data[[#This Row],[updated_date]])/7,0))</f>
        <v>WEEK 4</v>
      </c>
      <c r="N6235" s="71" t="str">
        <f>UPPER(VLOOKUP(tbl_raw_data[[#This Row],[Analyst]],settings!$A$1:$B$15,2,0))</f>
        <v>ROHAN</v>
      </c>
      <c r="O6235" s="71" t="str">
        <f>TRIM(UPPER(tbl_raw_data[[#This Row],[Outcome]]))</f>
        <v>APPROVE</v>
      </c>
      <c r="P6235" s="71" t="str">
        <f>TRIM(UPPER(tbl_raw_data[[#This Row],[Queue Name]]))</f>
        <v>CONSUMER PRE BUREAU</v>
      </c>
      <c r="Q6235" s="71" t="str">
        <f>IF(tbl_raw_data[[#This Row],[time_taken_in_min]]&lt;=settings!$D$2,"SLA_MET","SLA_NOT_MET")</f>
        <v>SLA_MET</v>
      </c>
    </row>
    <row r="6236" spans="1:17" hidden="1" x14ac:dyDescent="0.3">
      <c r="A6236" s="45" t="s">
        <v>7199</v>
      </c>
      <c r="B6236" s="36">
        <v>45136.72760416667</v>
      </c>
      <c r="C6236" s="43">
        <v>45136.738229166665</v>
      </c>
      <c r="D6236" s="15" t="s">
        <v>10</v>
      </c>
      <c r="E6236" s="6" t="s">
        <v>8</v>
      </c>
      <c r="F6236" s="15" t="s">
        <v>19</v>
      </c>
      <c r="G6236" s="9" t="s">
        <v>23</v>
      </c>
      <c r="H6236" s="84" t="str">
        <f t="shared" si="97"/>
        <v>Reason Unknown</v>
      </c>
      <c r="I6236" s="63">
        <f>(tbl_raw_data[[#This Row],[Date Actioned]])-(tbl_raw_data[[#This Row],[Date Tagged]])</f>
        <v>1.0624999995343387E-2</v>
      </c>
      <c r="J6236" s="66">
        <f>HOUR(tbl_raw_data[[#This Row],[time_taken]])*60+MINUTE(tbl_raw_data[[#This Row],[time_taken]])+SECOND(tbl_raw_data[[#This Row],[time_taken]])/60</f>
        <v>15.3</v>
      </c>
      <c r="K6236" s="68">
        <f>DATE(YEAR(tbl_raw_data[[#This Row],[Date Actioned]]),MONTH(tbl_raw_data[[#This Row],[Date Actioned]]),DAY(tbl_raw_data[[#This Row],[Date Actioned]]))</f>
        <v>45136</v>
      </c>
      <c r="L6236" s="65" t="str">
        <f>UPPER(TEXT(tbl_raw_data[[#This Row],[updated_date]],"MMMM"))</f>
        <v>JULY</v>
      </c>
      <c r="M6236" s="65" t="str">
        <f>"WEEK "&amp;IF(ROUNDUP(DAY(tbl_raw_data[[#This Row],[updated_date]])/7,0)=5,4,ROUNDUP(DAY(tbl_raw_data[[#This Row],[updated_date]])/7,0))</f>
        <v>WEEK 4</v>
      </c>
      <c r="N6236" s="71" t="str">
        <f>UPPER(VLOOKUP(tbl_raw_data[[#This Row],[Analyst]],settings!$A$1:$B$15,2,0))</f>
        <v>NAVED</v>
      </c>
      <c r="O6236" s="71" t="str">
        <f>TRIM(UPPER(tbl_raw_data[[#This Row],[Outcome]]))</f>
        <v>APPROVE</v>
      </c>
      <c r="P6236" s="71" t="str">
        <f>TRIM(UPPER(tbl_raw_data[[#This Row],[Queue Name]]))</f>
        <v>CONSUMER POST BUREAU</v>
      </c>
      <c r="Q6236" s="71" t="str">
        <f>IF(tbl_raw_data[[#This Row],[time_taken_in_min]]&lt;=settings!$D$2,"SLA_MET","SLA_NOT_MET")</f>
        <v>SLA_MET</v>
      </c>
    </row>
    <row r="6237" spans="1:17" hidden="1" x14ac:dyDescent="0.3">
      <c r="A6237" s="45" t="s">
        <v>7200</v>
      </c>
      <c r="B6237" s="36">
        <v>45136.679803240739</v>
      </c>
      <c r="C6237" s="43">
        <v>45136.690381944441</v>
      </c>
      <c r="D6237" s="15" t="s">
        <v>10</v>
      </c>
      <c r="E6237" s="6" t="s">
        <v>18</v>
      </c>
      <c r="F6237" s="15" t="s">
        <v>14</v>
      </c>
      <c r="G6237" s="9" t="s">
        <v>15</v>
      </c>
      <c r="H6237" s="84" t="str">
        <f t="shared" si="97"/>
        <v>Reason Unknown</v>
      </c>
      <c r="I6237" s="63">
        <f>(tbl_raw_data[[#This Row],[Date Actioned]])-(tbl_raw_data[[#This Row],[Date Tagged]])</f>
        <v>1.0578703702776693E-2</v>
      </c>
      <c r="J6237" s="66">
        <f>HOUR(tbl_raw_data[[#This Row],[time_taken]])*60+MINUTE(tbl_raw_data[[#This Row],[time_taken]])+SECOND(tbl_raw_data[[#This Row],[time_taken]])/60</f>
        <v>15.233333333333333</v>
      </c>
      <c r="K6237" s="68">
        <f>DATE(YEAR(tbl_raw_data[[#This Row],[Date Actioned]]),MONTH(tbl_raw_data[[#This Row],[Date Actioned]]),DAY(tbl_raw_data[[#This Row],[Date Actioned]]))</f>
        <v>45136</v>
      </c>
      <c r="L6237" s="65" t="str">
        <f>UPPER(TEXT(tbl_raw_data[[#This Row],[updated_date]],"MMMM"))</f>
        <v>JULY</v>
      </c>
      <c r="M6237" s="65" t="str">
        <f>"WEEK "&amp;IF(ROUNDUP(DAY(tbl_raw_data[[#This Row],[updated_date]])/7,0)=5,4,ROUNDUP(DAY(tbl_raw_data[[#This Row],[updated_date]])/7,0))</f>
        <v>WEEK 4</v>
      </c>
      <c r="N6237" s="71" t="str">
        <f>UPPER(VLOOKUP(tbl_raw_data[[#This Row],[Analyst]],settings!$A$1:$B$15,2,0))</f>
        <v>CAMROON</v>
      </c>
      <c r="O6237" s="71" t="str">
        <f>TRIM(UPPER(tbl_raw_data[[#This Row],[Outcome]]))</f>
        <v>APPROVE</v>
      </c>
      <c r="P6237" s="71" t="str">
        <f>TRIM(UPPER(tbl_raw_data[[#This Row],[Queue Name]]))</f>
        <v>CONSUMER PRE BUREAU</v>
      </c>
      <c r="Q6237" s="71" t="str">
        <f>IF(tbl_raw_data[[#This Row],[time_taken_in_min]]&lt;=settings!$D$2,"SLA_MET","SLA_NOT_MET")</f>
        <v>SLA_MET</v>
      </c>
    </row>
    <row r="6238" spans="1:17" hidden="1" x14ac:dyDescent="0.3">
      <c r="A6238" s="45" t="s">
        <v>7201</v>
      </c>
      <c r="B6238" s="36">
        <v>45136.74324074074</v>
      </c>
      <c r="C6238" s="43">
        <v>45136.753819444442</v>
      </c>
      <c r="D6238" s="15" t="s">
        <v>10</v>
      </c>
      <c r="E6238" s="6" t="s">
        <v>8</v>
      </c>
      <c r="F6238" s="15" t="s">
        <v>24</v>
      </c>
      <c r="G6238" s="9" t="s">
        <v>23</v>
      </c>
      <c r="H6238" s="84" t="str">
        <f t="shared" si="97"/>
        <v>Reason Unknown</v>
      </c>
      <c r="I6238" s="63">
        <f>(tbl_raw_data[[#This Row],[Date Actioned]])-(tbl_raw_data[[#This Row],[Date Tagged]])</f>
        <v>1.0578703702776693E-2</v>
      </c>
      <c r="J6238" s="66">
        <f>HOUR(tbl_raw_data[[#This Row],[time_taken]])*60+MINUTE(tbl_raw_data[[#This Row],[time_taken]])+SECOND(tbl_raw_data[[#This Row],[time_taken]])/60</f>
        <v>15.233333333333333</v>
      </c>
      <c r="K6238" s="68">
        <f>DATE(YEAR(tbl_raw_data[[#This Row],[Date Actioned]]),MONTH(tbl_raw_data[[#This Row],[Date Actioned]]),DAY(tbl_raw_data[[#This Row],[Date Actioned]]))</f>
        <v>45136</v>
      </c>
      <c r="L6238" s="65" t="str">
        <f>UPPER(TEXT(tbl_raw_data[[#This Row],[updated_date]],"MMMM"))</f>
        <v>JULY</v>
      </c>
      <c r="M6238" s="65" t="str">
        <f>"WEEK "&amp;IF(ROUNDUP(DAY(tbl_raw_data[[#This Row],[updated_date]])/7,0)=5,4,ROUNDUP(DAY(tbl_raw_data[[#This Row],[updated_date]])/7,0))</f>
        <v>WEEK 4</v>
      </c>
      <c r="N6238" s="71" t="str">
        <f>UPPER(VLOOKUP(tbl_raw_data[[#This Row],[Analyst]],settings!$A$1:$B$15,2,0))</f>
        <v>SAM</v>
      </c>
      <c r="O6238" s="71" t="str">
        <f>TRIM(UPPER(tbl_raw_data[[#This Row],[Outcome]]))</f>
        <v>APPROVE</v>
      </c>
      <c r="P6238" s="71" t="str">
        <f>TRIM(UPPER(tbl_raw_data[[#This Row],[Queue Name]]))</f>
        <v>CONSUMER POST BUREAU</v>
      </c>
      <c r="Q6238" s="71" t="str">
        <f>IF(tbl_raw_data[[#This Row],[time_taken_in_min]]&lt;=settings!$D$2,"SLA_MET","SLA_NOT_MET")</f>
        <v>SLA_MET</v>
      </c>
    </row>
    <row r="6239" spans="1:17" hidden="1" x14ac:dyDescent="0.3">
      <c r="A6239" s="45" t="s">
        <v>7202</v>
      </c>
      <c r="B6239" s="36">
        <v>45136.478854166664</v>
      </c>
      <c r="C6239" s="43">
        <v>45136.489328703705</v>
      </c>
      <c r="D6239" s="15" t="s">
        <v>15</v>
      </c>
      <c r="E6239" s="6" t="s">
        <v>8</v>
      </c>
      <c r="F6239" s="15" t="s">
        <v>17</v>
      </c>
      <c r="G6239" s="9"/>
      <c r="H6239" s="84" t="str">
        <f t="shared" si="97"/>
        <v>Reason Unknown</v>
      </c>
      <c r="I6239" s="63">
        <f>(tbl_raw_data[[#This Row],[Date Actioned]])-(tbl_raw_data[[#This Row],[Date Tagged]])</f>
        <v>1.0474537040863652E-2</v>
      </c>
      <c r="J6239" s="66">
        <f>HOUR(tbl_raw_data[[#This Row],[time_taken]])*60+MINUTE(tbl_raw_data[[#This Row],[time_taken]])+SECOND(tbl_raw_data[[#This Row],[time_taken]])/60</f>
        <v>15.083333333333334</v>
      </c>
      <c r="K6239" s="68">
        <f>DATE(YEAR(tbl_raw_data[[#This Row],[Date Actioned]]),MONTH(tbl_raw_data[[#This Row],[Date Actioned]]),DAY(tbl_raw_data[[#This Row],[Date Actioned]]))</f>
        <v>45136</v>
      </c>
      <c r="L6239" s="65" t="str">
        <f>UPPER(TEXT(tbl_raw_data[[#This Row],[updated_date]],"MMMM"))</f>
        <v>JULY</v>
      </c>
      <c r="M6239" s="65" t="str">
        <f>"WEEK "&amp;IF(ROUNDUP(DAY(tbl_raw_data[[#This Row],[updated_date]])/7,0)=5,4,ROUNDUP(DAY(tbl_raw_data[[#This Row],[updated_date]])/7,0))</f>
        <v>WEEK 4</v>
      </c>
      <c r="N6239" s="71" t="str">
        <f>UPPER(VLOOKUP(tbl_raw_data[[#This Row],[Analyst]],settings!$A$1:$B$15,2,0))</f>
        <v>MERCEDES</v>
      </c>
      <c r="O6239" s="71" t="str">
        <f>TRIM(UPPER(tbl_raw_data[[#This Row],[Outcome]]))</f>
        <v>APPROVE</v>
      </c>
      <c r="P6239" s="71" t="str">
        <f>TRIM(UPPER(tbl_raw_data[[#This Row],[Queue Name]]))</f>
        <v>CONSUMER POST BUREAU</v>
      </c>
      <c r="Q6239" s="71" t="str">
        <f>IF(tbl_raw_data[[#This Row],[time_taken_in_min]]&lt;=settings!$D$2,"SLA_MET","SLA_NOT_MET")</f>
        <v>SLA_MET</v>
      </c>
    </row>
    <row r="6240" spans="1:17" hidden="1" x14ac:dyDescent="0.3">
      <c r="A6240" s="45" t="s">
        <v>7203</v>
      </c>
      <c r="B6240" s="36">
        <v>45136.725891203707</v>
      </c>
      <c r="C6240" s="43">
        <v>45136.73636574074</v>
      </c>
      <c r="D6240" s="15" t="s">
        <v>10</v>
      </c>
      <c r="E6240" s="6" t="s">
        <v>8</v>
      </c>
      <c r="F6240" s="15" t="s">
        <v>25</v>
      </c>
      <c r="G6240" s="9" t="s">
        <v>23</v>
      </c>
      <c r="H6240" s="84" t="str">
        <f t="shared" si="97"/>
        <v>Reason Unknown</v>
      </c>
      <c r="I6240" s="63">
        <f>(tbl_raw_data[[#This Row],[Date Actioned]])-(tbl_raw_data[[#This Row],[Date Tagged]])</f>
        <v>1.0474537033587694E-2</v>
      </c>
      <c r="J6240" s="66">
        <f>HOUR(tbl_raw_data[[#This Row],[time_taken]])*60+MINUTE(tbl_raw_data[[#This Row],[time_taken]])+SECOND(tbl_raw_data[[#This Row],[time_taken]])/60</f>
        <v>15.083333333333334</v>
      </c>
      <c r="K6240" s="68">
        <f>DATE(YEAR(tbl_raw_data[[#This Row],[Date Actioned]]),MONTH(tbl_raw_data[[#This Row],[Date Actioned]]),DAY(tbl_raw_data[[#This Row],[Date Actioned]]))</f>
        <v>45136</v>
      </c>
      <c r="L6240" s="65" t="str">
        <f>UPPER(TEXT(tbl_raw_data[[#This Row],[updated_date]],"MMMM"))</f>
        <v>JULY</v>
      </c>
      <c r="M6240" s="65" t="str">
        <f>"WEEK "&amp;IF(ROUNDUP(DAY(tbl_raw_data[[#This Row],[updated_date]])/7,0)=5,4,ROUNDUP(DAY(tbl_raw_data[[#This Row],[updated_date]])/7,0))</f>
        <v>WEEK 4</v>
      </c>
      <c r="N6240" s="71" t="str">
        <f>UPPER(VLOOKUP(tbl_raw_data[[#This Row],[Analyst]],settings!$A$1:$B$15,2,0))</f>
        <v>ASIF</v>
      </c>
      <c r="O6240" s="71" t="str">
        <f>TRIM(UPPER(tbl_raw_data[[#This Row],[Outcome]]))</f>
        <v>APPROVE</v>
      </c>
      <c r="P6240" s="71" t="str">
        <f>TRIM(UPPER(tbl_raw_data[[#This Row],[Queue Name]]))</f>
        <v>CONSUMER POST BUREAU</v>
      </c>
      <c r="Q6240" s="71" t="str">
        <f>IF(tbl_raw_data[[#This Row],[time_taken_in_min]]&lt;=settings!$D$2,"SLA_MET","SLA_NOT_MET")</f>
        <v>SLA_MET</v>
      </c>
    </row>
    <row r="6241" spans="1:17" x14ac:dyDescent="0.3">
      <c r="A6241" s="45" t="s">
        <v>7204</v>
      </c>
      <c r="B6241" s="36">
        <v>45136.491574074076</v>
      </c>
      <c r="C6241" s="43">
        <v>45136.502025462964</v>
      </c>
      <c r="D6241" s="15" t="s">
        <v>47</v>
      </c>
      <c r="E6241" s="6" t="s">
        <v>18</v>
      </c>
      <c r="F6241" s="15" t="s">
        <v>22</v>
      </c>
      <c r="G6241" s="9" t="s">
        <v>62</v>
      </c>
      <c r="H6241" s="84" t="str">
        <f t="shared" si="97"/>
        <v>Incomplete Details</v>
      </c>
      <c r="I6241" s="63">
        <f>(tbl_raw_data[[#This Row],[Date Actioned]])-(tbl_raw_data[[#This Row],[Date Tagged]])</f>
        <v>1.0451388887304347E-2</v>
      </c>
      <c r="J6241" s="66">
        <f>HOUR(tbl_raw_data[[#This Row],[time_taken]])*60+MINUTE(tbl_raw_data[[#This Row],[time_taken]])+SECOND(tbl_raw_data[[#This Row],[time_taken]])/60</f>
        <v>15.05</v>
      </c>
      <c r="K6241" s="68">
        <f>DATE(YEAR(tbl_raw_data[[#This Row],[Date Actioned]]),MONTH(tbl_raw_data[[#This Row],[Date Actioned]]),DAY(tbl_raw_data[[#This Row],[Date Actioned]]))</f>
        <v>45136</v>
      </c>
      <c r="L6241" s="65" t="str">
        <f>UPPER(TEXT(tbl_raw_data[[#This Row],[updated_date]],"MMMM"))</f>
        <v>JULY</v>
      </c>
      <c r="M6241" s="65" t="str">
        <f>"WEEK "&amp;IF(ROUNDUP(DAY(tbl_raw_data[[#This Row],[updated_date]])/7,0)=5,4,ROUNDUP(DAY(tbl_raw_data[[#This Row],[updated_date]])/7,0))</f>
        <v>WEEK 4</v>
      </c>
      <c r="N6241" s="71" t="str">
        <f>UPPER(VLOOKUP(tbl_raw_data[[#This Row],[Analyst]],settings!$A$1:$B$15,2,0))</f>
        <v>ROHAN</v>
      </c>
      <c r="O6241" s="71" t="str">
        <f>TRIM(UPPER(tbl_raw_data[[#This Row],[Outcome]]))</f>
        <v>WITHDRAW</v>
      </c>
      <c r="P6241" s="71" t="str">
        <f>TRIM(UPPER(tbl_raw_data[[#This Row],[Queue Name]]))</f>
        <v>CONSUMER PRE BUREAU</v>
      </c>
      <c r="Q6241" s="71" t="str">
        <f>IF(tbl_raw_data[[#This Row],[time_taken_in_min]]&lt;=settings!$D$2,"SLA_MET","SLA_NOT_MET")</f>
        <v>SLA_MET</v>
      </c>
    </row>
    <row r="6242" spans="1:17" x14ac:dyDescent="0.3">
      <c r="A6242" s="45" t="s">
        <v>7205</v>
      </c>
      <c r="B6242" s="36">
        <v>45136.544791666667</v>
      </c>
      <c r="C6242" s="43">
        <v>45136.555196759262</v>
      </c>
      <c r="D6242" s="15" t="s">
        <v>47</v>
      </c>
      <c r="E6242" s="6" t="s">
        <v>18</v>
      </c>
      <c r="F6242" s="15" t="s">
        <v>19</v>
      </c>
      <c r="G6242" s="9" t="s">
        <v>70</v>
      </c>
      <c r="H6242" s="84" t="str">
        <f t="shared" si="97"/>
        <v>Incorrect Details</v>
      </c>
      <c r="I6242" s="63">
        <f>(tbl_raw_data[[#This Row],[Date Actioned]])-(tbl_raw_data[[#This Row],[Date Tagged]])</f>
        <v>1.0405092594737653E-2</v>
      </c>
      <c r="J6242" s="66">
        <f>HOUR(tbl_raw_data[[#This Row],[time_taken]])*60+MINUTE(tbl_raw_data[[#This Row],[time_taken]])+SECOND(tbl_raw_data[[#This Row],[time_taken]])/60</f>
        <v>14.983333333333333</v>
      </c>
      <c r="K6242" s="68">
        <f>DATE(YEAR(tbl_raw_data[[#This Row],[Date Actioned]]),MONTH(tbl_raw_data[[#This Row],[Date Actioned]]),DAY(tbl_raw_data[[#This Row],[Date Actioned]]))</f>
        <v>45136</v>
      </c>
      <c r="L6242" s="65" t="str">
        <f>UPPER(TEXT(tbl_raw_data[[#This Row],[updated_date]],"MMMM"))</f>
        <v>JULY</v>
      </c>
      <c r="M6242" s="65" t="str">
        <f>"WEEK "&amp;IF(ROUNDUP(DAY(tbl_raw_data[[#This Row],[updated_date]])/7,0)=5,4,ROUNDUP(DAY(tbl_raw_data[[#This Row],[updated_date]])/7,0))</f>
        <v>WEEK 4</v>
      </c>
      <c r="N6242" s="71" t="str">
        <f>UPPER(VLOOKUP(tbl_raw_data[[#This Row],[Analyst]],settings!$A$1:$B$15,2,0))</f>
        <v>NAVED</v>
      </c>
      <c r="O6242" s="71" t="str">
        <f>TRIM(UPPER(tbl_raw_data[[#This Row],[Outcome]]))</f>
        <v>WITHDRAW</v>
      </c>
      <c r="P6242" s="71" t="str">
        <f>TRIM(UPPER(tbl_raw_data[[#This Row],[Queue Name]]))</f>
        <v>CONSUMER PRE BUREAU</v>
      </c>
      <c r="Q6242" s="71" t="str">
        <f>IF(tbl_raw_data[[#This Row],[time_taken_in_min]]&lt;=settings!$D$2,"SLA_MET","SLA_NOT_MET")</f>
        <v>SLA_MET</v>
      </c>
    </row>
    <row r="6243" spans="1:17" x14ac:dyDescent="0.3">
      <c r="A6243" s="45" t="s">
        <v>7206</v>
      </c>
      <c r="B6243" s="36">
        <v>45136.580949074072</v>
      </c>
      <c r="C6243" s="43">
        <v>45136.591226851851</v>
      </c>
      <c r="D6243" s="15" t="s">
        <v>33</v>
      </c>
      <c r="E6243" s="6" t="s">
        <v>18</v>
      </c>
      <c r="F6243" s="15" t="s">
        <v>19</v>
      </c>
      <c r="G6243" s="9" t="s">
        <v>41</v>
      </c>
      <c r="H6243" s="84" t="str">
        <f t="shared" si="97"/>
        <v>Reason Unknown</v>
      </c>
      <c r="I6243" s="63">
        <f>(tbl_raw_data[[#This Row],[Date Actioned]])-(tbl_raw_data[[#This Row],[Date Tagged]])</f>
        <v>1.0277777779265307E-2</v>
      </c>
      <c r="J6243" s="66">
        <f>HOUR(tbl_raw_data[[#This Row],[time_taken]])*60+MINUTE(tbl_raw_data[[#This Row],[time_taken]])+SECOND(tbl_raw_data[[#This Row],[time_taken]])/60</f>
        <v>14.8</v>
      </c>
      <c r="K6243" s="68">
        <f>DATE(YEAR(tbl_raw_data[[#This Row],[Date Actioned]]),MONTH(tbl_raw_data[[#This Row],[Date Actioned]]),DAY(tbl_raw_data[[#This Row],[Date Actioned]]))</f>
        <v>45136</v>
      </c>
      <c r="L6243" s="65" t="str">
        <f>UPPER(TEXT(tbl_raw_data[[#This Row],[updated_date]],"MMMM"))</f>
        <v>JULY</v>
      </c>
      <c r="M6243" s="65" t="str">
        <f>"WEEK "&amp;IF(ROUNDUP(DAY(tbl_raw_data[[#This Row],[updated_date]])/7,0)=5,4,ROUNDUP(DAY(tbl_raw_data[[#This Row],[updated_date]])/7,0))</f>
        <v>WEEK 4</v>
      </c>
      <c r="N6243" s="71" t="str">
        <f>UPPER(VLOOKUP(tbl_raw_data[[#This Row],[Analyst]],settings!$A$1:$B$15,2,0))</f>
        <v>NAVED</v>
      </c>
      <c r="O6243" s="71" t="str">
        <f>TRIM(UPPER(tbl_raw_data[[#This Row],[Outcome]]))</f>
        <v>DECLINE</v>
      </c>
      <c r="P6243" s="71" t="str">
        <f>TRIM(UPPER(tbl_raw_data[[#This Row],[Queue Name]]))</f>
        <v>CONSUMER PRE BUREAU</v>
      </c>
      <c r="Q6243" s="71" t="str">
        <f>IF(tbl_raw_data[[#This Row],[time_taken_in_min]]&lt;=settings!$D$2,"SLA_MET","SLA_NOT_MET")</f>
        <v>SLA_MET</v>
      </c>
    </row>
    <row r="6244" spans="1:17" hidden="1" x14ac:dyDescent="0.3">
      <c r="A6244" s="45" t="s">
        <v>7207</v>
      </c>
      <c r="B6244" s="36">
        <v>45136.578946759262</v>
      </c>
      <c r="C6244" s="43">
        <v>45136.589212962965</v>
      </c>
      <c r="D6244" s="15" t="s">
        <v>10</v>
      </c>
      <c r="E6244" s="6" t="s">
        <v>11</v>
      </c>
      <c r="F6244" s="15" t="s">
        <v>9</v>
      </c>
      <c r="G6244" s="9" t="s">
        <v>15</v>
      </c>
      <c r="H6244" s="84" t="str">
        <f t="shared" si="97"/>
        <v>Reason Unknown</v>
      </c>
      <c r="I6244" s="63">
        <f>(tbl_raw_data[[#This Row],[Date Actioned]])-(tbl_raw_data[[#This Row],[Date Tagged]])</f>
        <v>1.0266203702485655E-2</v>
      </c>
      <c r="J6244" s="66">
        <f>HOUR(tbl_raw_data[[#This Row],[time_taken]])*60+MINUTE(tbl_raw_data[[#This Row],[time_taken]])+SECOND(tbl_raw_data[[#This Row],[time_taken]])/60</f>
        <v>14.783333333333333</v>
      </c>
      <c r="K6244" s="68">
        <f>DATE(YEAR(tbl_raw_data[[#This Row],[Date Actioned]]),MONTH(tbl_raw_data[[#This Row],[Date Actioned]]),DAY(tbl_raw_data[[#This Row],[Date Actioned]]))</f>
        <v>45136</v>
      </c>
      <c r="L6244" s="65" t="str">
        <f>UPPER(TEXT(tbl_raw_data[[#This Row],[updated_date]],"MMMM"))</f>
        <v>JULY</v>
      </c>
      <c r="M6244" s="65" t="str">
        <f>"WEEK "&amp;IF(ROUNDUP(DAY(tbl_raw_data[[#This Row],[updated_date]])/7,0)=5,4,ROUNDUP(DAY(tbl_raw_data[[#This Row],[updated_date]])/7,0))</f>
        <v>WEEK 4</v>
      </c>
      <c r="N6244" s="71" t="str">
        <f>UPPER(VLOOKUP(tbl_raw_data[[#This Row],[Analyst]],settings!$A$1:$B$15,2,0))</f>
        <v>QUADIR</v>
      </c>
      <c r="O6244" s="71" t="str">
        <f>TRIM(UPPER(tbl_raw_data[[#This Row],[Outcome]]))</f>
        <v>APPROVE</v>
      </c>
      <c r="P6244" s="71" t="str">
        <f>TRIM(UPPER(tbl_raw_data[[#This Row],[Queue Name]]))</f>
        <v>CONSUMER EXISTING</v>
      </c>
      <c r="Q6244" s="71" t="str">
        <f>IF(tbl_raw_data[[#This Row],[time_taken_in_min]]&lt;=settings!$D$2,"SLA_MET","SLA_NOT_MET")</f>
        <v>SLA_MET</v>
      </c>
    </row>
    <row r="6245" spans="1:17" hidden="1" x14ac:dyDescent="0.3">
      <c r="A6245" s="45" t="s">
        <v>7208</v>
      </c>
      <c r="B6245" s="36">
        <v>45136.587141203701</v>
      </c>
      <c r="C6245" s="43">
        <v>45136.597337962965</v>
      </c>
      <c r="D6245" s="15" t="s">
        <v>10</v>
      </c>
      <c r="E6245" s="6" t="s">
        <v>11</v>
      </c>
      <c r="F6245" s="15" t="s">
        <v>14</v>
      </c>
      <c r="G6245" s="9" t="s">
        <v>15</v>
      </c>
      <c r="H6245" s="84" t="str">
        <f t="shared" si="97"/>
        <v>Reason Unknown</v>
      </c>
      <c r="I6245" s="63">
        <f>(tbl_raw_data[[#This Row],[Date Actioned]])-(tbl_raw_data[[#This Row],[Date Tagged]])</f>
        <v>1.0196759263635613E-2</v>
      </c>
      <c r="J6245" s="66">
        <f>HOUR(tbl_raw_data[[#This Row],[time_taken]])*60+MINUTE(tbl_raw_data[[#This Row],[time_taken]])+SECOND(tbl_raw_data[[#This Row],[time_taken]])/60</f>
        <v>14.683333333333334</v>
      </c>
      <c r="K6245" s="68">
        <f>DATE(YEAR(tbl_raw_data[[#This Row],[Date Actioned]]),MONTH(tbl_raw_data[[#This Row],[Date Actioned]]),DAY(tbl_raw_data[[#This Row],[Date Actioned]]))</f>
        <v>45136</v>
      </c>
      <c r="L6245" s="65" t="str">
        <f>UPPER(TEXT(tbl_raw_data[[#This Row],[updated_date]],"MMMM"))</f>
        <v>JULY</v>
      </c>
      <c r="M6245" s="65" t="str">
        <f>"WEEK "&amp;IF(ROUNDUP(DAY(tbl_raw_data[[#This Row],[updated_date]])/7,0)=5,4,ROUNDUP(DAY(tbl_raw_data[[#This Row],[updated_date]])/7,0))</f>
        <v>WEEK 4</v>
      </c>
      <c r="N6245" s="71" t="str">
        <f>UPPER(VLOOKUP(tbl_raw_data[[#This Row],[Analyst]],settings!$A$1:$B$15,2,0))</f>
        <v>CAMROON</v>
      </c>
      <c r="O6245" s="71" t="str">
        <f>TRIM(UPPER(tbl_raw_data[[#This Row],[Outcome]]))</f>
        <v>APPROVE</v>
      </c>
      <c r="P6245" s="71" t="str">
        <f>TRIM(UPPER(tbl_raw_data[[#This Row],[Queue Name]]))</f>
        <v>CONSUMER EXISTING</v>
      </c>
      <c r="Q6245" s="71" t="str">
        <f>IF(tbl_raw_data[[#This Row],[time_taken_in_min]]&lt;=settings!$D$2,"SLA_MET","SLA_NOT_MET")</f>
        <v>SLA_MET</v>
      </c>
    </row>
    <row r="6246" spans="1:17" x14ac:dyDescent="0.3">
      <c r="A6246" s="45" t="s">
        <v>7209</v>
      </c>
      <c r="B6246" s="36">
        <v>45136.657210648147</v>
      </c>
      <c r="C6246" s="43">
        <v>45136.667407407411</v>
      </c>
      <c r="D6246" s="15" t="s">
        <v>47</v>
      </c>
      <c r="E6246" s="6" t="s">
        <v>11</v>
      </c>
      <c r="F6246" s="15" t="s">
        <v>14</v>
      </c>
      <c r="G6246" s="9" t="s">
        <v>87</v>
      </c>
      <c r="H6246" s="84" t="str">
        <f t="shared" si="97"/>
        <v>Overdue Bill</v>
      </c>
      <c r="I6246" s="63">
        <f>(tbl_raw_data[[#This Row],[Date Actioned]])-(tbl_raw_data[[#This Row],[Date Tagged]])</f>
        <v>1.0196759263635613E-2</v>
      </c>
      <c r="J6246" s="66">
        <f>HOUR(tbl_raw_data[[#This Row],[time_taken]])*60+MINUTE(tbl_raw_data[[#This Row],[time_taken]])+SECOND(tbl_raw_data[[#This Row],[time_taken]])/60</f>
        <v>14.683333333333334</v>
      </c>
      <c r="K6246" s="68">
        <f>DATE(YEAR(tbl_raw_data[[#This Row],[Date Actioned]]),MONTH(tbl_raw_data[[#This Row],[Date Actioned]]),DAY(tbl_raw_data[[#This Row],[Date Actioned]]))</f>
        <v>45136</v>
      </c>
      <c r="L6246" s="65" t="str">
        <f>UPPER(TEXT(tbl_raw_data[[#This Row],[updated_date]],"MMMM"))</f>
        <v>JULY</v>
      </c>
      <c r="M6246" s="65" t="str">
        <f>"WEEK "&amp;IF(ROUNDUP(DAY(tbl_raw_data[[#This Row],[updated_date]])/7,0)=5,4,ROUNDUP(DAY(tbl_raw_data[[#This Row],[updated_date]])/7,0))</f>
        <v>WEEK 4</v>
      </c>
      <c r="N6246" s="71" t="str">
        <f>UPPER(VLOOKUP(tbl_raw_data[[#This Row],[Analyst]],settings!$A$1:$B$15,2,0))</f>
        <v>CAMROON</v>
      </c>
      <c r="O6246" s="71" t="str">
        <f>TRIM(UPPER(tbl_raw_data[[#This Row],[Outcome]]))</f>
        <v>WITHDRAW</v>
      </c>
      <c r="P6246" s="71" t="str">
        <f>TRIM(UPPER(tbl_raw_data[[#This Row],[Queue Name]]))</f>
        <v>CONSUMER EXISTING</v>
      </c>
      <c r="Q6246" s="71" t="str">
        <f>IF(tbl_raw_data[[#This Row],[time_taken_in_min]]&lt;=settings!$D$2,"SLA_MET","SLA_NOT_MET")</f>
        <v>SLA_MET</v>
      </c>
    </row>
    <row r="6247" spans="1:17" x14ac:dyDescent="0.3">
      <c r="A6247" s="45" t="s">
        <v>7210</v>
      </c>
      <c r="B6247" s="36">
        <v>45136.679282407407</v>
      </c>
      <c r="C6247" s="43">
        <v>45136.689479166664</v>
      </c>
      <c r="D6247" s="15" t="s">
        <v>47</v>
      </c>
      <c r="E6247" s="6" t="s">
        <v>18</v>
      </c>
      <c r="F6247" s="15" t="s">
        <v>24</v>
      </c>
      <c r="G6247" s="9" t="s">
        <v>72</v>
      </c>
      <c r="H6247" s="84" t="str">
        <f t="shared" si="97"/>
        <v>Incomplete Details</v>
      </c>
      <c r="I6247" s="63">
        <f>(tbl_raw_data[[#This Row],[Date Actioned]])-(tbl_raw_data[[#This Row],[Date Tagged]])</f>
        <v>1.0196759256359655E-2</v>
      </c>
      <c r="J6247" s="66">
        <f>HOUR(tbl_raw_data[[#This Row],[time_taken]])*60+MINUTE(tbl_raw_data[[#This Row],[time_taken]])+SECOND(tbl_raw_data[[#This Row],[time_taken]])/60</f>
        <v>14.683333333333334</v>
      </c>
      <c r="K6247" s="68">
        <f>DATE(YEAR(tbl_raw_data[[#This Row],[Date Actioned]]),MONTH(tbl_raw_data[[#This Row],[Date Actioned]]),DAY(tbl_raw_data[[#This Row],[Date Actioned]]))</f>
        <v>45136</v>
      </c>
      <c r="L6247" s="65" t="str">
        <f>UPPER(TEXT(tbl_raw_data[[#This Row],[updated_date]],"MMMM"))</f>
        <v>JULY</v>
      </c>
      <c r="M6247" s="65" t="str">
        <f>"WEEK "&amp;IF(ROUNDUP(DAY(tbl_raw_data[[#This Row],[updated_date]])/7,0)=5,4,ROUNDUP(DAY(tbl_raw_data[[#This Row],[updated_date]])/7,0))</f>
        <v>WEEK 4</v>
      </c>
      <c r="N6247" s="71" t="str">
        <f>UPPER(VLOOKUP(tbl_raw_data[[#This Row],[Analyst]],settings!$A$1:$B$15,2,0))</f>
        <v>SAM</v>
      </c>
      <c r="O6247" s="71" t="str">
        <f>TRIM(UPPER(tbl_raw_data[[#This Row],[Outcome]]))</f>
        <v>WITHDRAW</v>
      </c>
      <c r="P6247" s="71" t="str">
        <f>TRIM(UPPER(tbl_raw_data[[#This Row],[Queue Name]]))</f>
        <v>CONSUMER PRE BUREAU</v>
      </c>
      <c r="Q6247" s="71" t="str">
        <f>IF(tbl_raw_data[[#This Row],[time_taken_in_min]]&lt;=settings!$D$2,"SLA_MET","SLA_NOT_MET")</f>
        <v>SLA_MET</v>
      </c>
    </row>
    <row r="6248" spans="1:17" hidden="1" x14ac:dyDescent="0.3">
      <c r="A6248" s="45" t="s">
        <v>7211</v>
      </c>
      <c r="B6248" s="36">
        <v>45136.38722222222</v>
      </c>
      <c r="C6248" s="43">
        <v>45136.397372685184</v>
      </c>
      <c r="D6248" s="15" t="s">
        <v>10</v>
      </c>
      <c r="E6248" s="6" t="s">
        <v>11</v>
      </c>
      <c r="F6248" s="15" t="s">
        <v>12</v>
      </c>
      <c r="G6248" s="9" t="s">
        <v>13</v>
      </c>
      <c r="H6248" s="84" t="str">
        <f t="shared" si="97"/>
        <v>Reason Unknown</v>
      </c>
      <c r="I6248" s="63">
        <f>(tbl_raw_data[[#This Row],[Date Actioned]])-(tbl_raw_data[[#This Row],[Date Tagged]])</f>
        <v>1.0150462963792961E-2</v>
      </c>
      <c r="J6248" s="66">
        <f>HOUR(tbl_raw_data[[#This Row],[time_taken]])*60+MINUTE(tbl_raw_data[[#This Row],[time_taken]])+SECOND(tbl_raw_data[[#This Row],[time_taken]])/60</f>
        <v>14.616666666666667</v>
      </c>
      <c r="K6248" s="68">
        <f>DATE(YEAR(tbl_raw_data[[#This Row],[Date Actioned]]),MONTH(tbl_raw_data[[#This Row],[Date Actioned]]),DAY(tbl_raw_data[[#This Row],[Date Actioned]]))</f>
        <v>45136</v>
      </c>
      <c r="L6248" s="65" t="str">
        <f>UPPER(TEXT(tbl_raw_data[[#This Row],[updated_date]],"MMMM"))</f>
        <v>JULY</v>
      </c>
      <c r="M6248" s="65" t="str">
        <f>"WEEK "&amp;IF(ROUNDUP(DAY(tbl_raw_data[[#This Row],[updated_date]])/7,0)=5,4,ROUNDUP(DAY(tbl_raw_data[[#This Row],[updated_date]])/7,0))</f>
        <v>WEEK 4</v>
      </c>
      <c r="N6248" s="71" t="str">
        <f>UPPER(VLOOKUP(tbl_raw_data[[#This Row],[Analyst]],settings!$A$1:$B$15,2,0))</f>
        <v>NITESH</v>
      </c>
      <c r="O6248" s="71" t="str">
        <f>TRIM(UPPER(tbl_raw_data[[#This Row],[Outcome]]))</f>
        <v>APPROVE</v>
      </c>
      <c r="P6248" s="71" t="str">
        <f>TRIM(UPPER(tbl_raw_data[[#This Row],[Queue Name]]))</f>
        <v>CONSUMER EXISTING</v>
      </c>
      <c r="Q6248" s="71" t="str">
        <f>IF(tbl_raw_data[[#This Row],[time_taken_in_min]]&lt;=settings!$D$2,"SLA_MET","SLA_NOT_MET")</f>
        <v>SLA_MET</v>
      </c>
    </row>
    <row r="6249" spans="1:17" hidden="1" x14ac:dyDescent="0.3">
      <c r="A6249" s="45" t="s">
        <v>7212</v>
      </c>
      <c r="B6249" s="36">
        <v>45136.734085648146</v>
      </c>
      <c r="C6249" s="43">
        <v>45136.744155092594</v>
      </c>
      <c r="D6249" s="15" t="s">
        <v>10</v>
      </c>
      <c r="E6249" s="6" t="s">
        <v>8</v>
      </c>
      <c r="F6249" s="15" t="s">
        <v>17</v>
      </c>
      <c r="G6249" s="9" t="s">
        <v>23</v>
      </c>
      <c r="H6249" s="84" t="str">
        <f t="shared" si="97"/>
        <v>Reason Unknown</v>
      </c>
      <c r="I6249" s="63">
        <f>(tbl_raw_data[[#This Row],[Date Actioned]])-(tbl_raw_data[[#This Row],[Date Tagged]])</f>
        <v>1.0069444448163267E-2</v>
      </c>
      <c r="J6249" s="66">
        <f>HOUR(tbl_raw_data[[#This Row],[time_taken]])*60+MINUTE(tbl_raw_data[[#This Row],[time_taken]])+SECOND(tbl_raw_data[[#This Row],[time_taken]])/60</f>
        <v>14.5</v>
      </c>
      <c r="K6249" s="68">
        <f>DATE(YEAR(tbl_raw_data[[#This Row],[Date Actioned]]),MONTH(tbl_raw_data[[#This Row],[Date Actioned]]),DAY(tbl_raw_data[[#This Row],[Date Actioned]]))</f>
        <v>45136</v>
      </c>
      <c r="L6249" s="65" t="str">
        <f>UPPER(TEXT(tbl_raw_data[[#This Row],[updated_date]],"MMMM"))</f>
        <v>JULY</v>
      </c>
      <c r="M6249" s="65" t="str">
        <f>"WEEK "&amp;IF(ROUNDUP(DAY(tbl_raw_data[[#This Row],[updated_date]])/7,0)=5,4,ROUNDUP(DAY(tbl_raw_data[[#This Row],[updated_date]])/7,0))</f>
        <v>WEEK 4</v>
      </c>
      <c r="N6249" s="71" t="str">
        <f>UPPER(VLOOKUP(tbl_raw_data[[#This Row],[Analyst]],settings!$A$1:$B$15,2,0))</f>
        <v>MERCEDES</v>
      </c>
      <c r="O6249" s="71" t="str">
        <f>TRIM(UPPER(tbl_raw_data[[#This Row],[Outcome]]))</f>
        <v>APPROVE</v>
      </c>
      <c r="P6249" s="71" t="str">
        <f>TRIM(UPPER(tbl_raw_data[[#This Row],[Queue Name]]))</f>
        <v>CONSUMER POST BUREAU</v>
      </c>
      <c r="Q6249" s="71" t="str">
        <f>IF(tbl_raw_data[[#This Row],[time_taken_in_min]]&lt;=settings!$D$2,"SLA_MET","SLA_NOT_MET")</f>
        <v>SLA_MET</v>
      </c>
    </row>
    <row r="6250" spans="1:17" hidden="1" x14ac:dyDescent="0.3">
      <c r="A6250" s="45" t="s">
        <v>7213</v>
      </c>
      <c r="B6250" s="36">
        <v>45136.728912037041</v>
      </c>
      <c r="C6250" s="43">
        <v>45136.738958333335</v>
      </c>
      <c r="D6250" s="15" t="s">
        <v>10</v>
      </c>
      <c r="E6250" s="6" t="s">
        <v>11</v>
      </c>
      <c r="F6250" s="15" t="s">
        <v>14</v>
      </c>
      <c r="G6250" s="9" t="s">
        <v>15</v>
      </c>
      <c r="H6250" s="84" t="str">
        <f t="shared" si="97"/>
        <v>Reason Unknown</v>
      </c>
      <c r="I6250" s="63">
        <f>(tbl_raw_data[[#This Row],[Date Actioned]])-(tbl_raw_data[[#This Row],[Date Tagged]])</f>
        <v>1.0046296294603962E-2</v>
      </c>
      <c r="J6250" s="66">
        <f>HOUR(tbl_raw_data[[#This Row],[time_taken]])*60+MINUTE(tbl_raw_data[[#This Row],[time_taken]])+SECOND(tbl_raw_data[[#This Row],[time_taken]])/60</f>
        <v>14.466666666666667</v>
      </c>
      <c r="K6250" s="68">
        <f>DATE(YEAR(tbl_raw_data[[#This Row],[Date Actioned]]),MONTH(tbl_raw_data[[#This Row],[Date Actioned]]),DAY(tbl_raw_data[[#This Row],[Date Actioned]]))</f>
        <v>45136</v>
      </c>
      <c r="L6250" s="65" t="str">
        <f>UPPER(TEXT(tbl_raw_data[[#This Row],[updated_date]],"MMMM"))</f>
        <v>JULY</v>
      </c>
      <c r="M6250" s="65" t="str">
        <f>"WEEK "&amp;IF(ROUNDUP(DAY(tbl_raw_data[[#This Row],[updated_date]])/7,0)=5,4,ROUNDUP(DAY(tbl_raw_data[[#This Row],[updated_date]])/7,0))</f>
        <v>WEEK 4</v>
      </c>
      <c r="N6250" s="71" t="str">
        <f>UPPER(VLOOKUP(tbl_raw_data[[#This Row],[Analyst]],settings!$A$1:$B$15,2,0))</f>
        <v>CAMROON</v>
      </c>
      <c r="O6250" s="71" t="str">
        <f>TRIM(UPPER(tbl_raw_data[[#This Row],[Outcome]]))</f>
        <v>APPROVE</v>
      </c>
      <c r="P6250" s="71" t="str">
        <f>TRIM(UPPER(tbl_raw_data[[#This Row],[Queue Name]]))</f>
        <v>CONSUMER EXISTING</v>
      </c>
      <c r="Q6250" s="71" t="str">
        <f>IF(tbl_raw_data[[#This Row],[time_taken_in_min]]&lt;=settings!$D$2,"SLA_MET","SLA_NOT_MET")</f>
        <v>SLA_MET</v>
      </c>
    </row>
    <row r="6251" spans="1:17" hidden="1" x14ac:dyDescent="0.3">
      <c r="A6251" s="45" t="s">
        <v>7214</v>
      </c>
      <c r="B6251" s="36">
        <v>45136.681979166664</v>
      </c>
      <c r="C6251" s="43">
        <v>45136.691990740743</v>
      </c>
      <c r="D6251" s="15" t="s">
        <v>10</v>
      </c>
      <c r="E6251" s="6" t="s">
        <v>11</v>
      </c>
      <c r="F6251" s="15" t="s">
        <v>24</v>
      </c>
      <c r="G6251" s="9" t="s">
        <v>26</v>
      </c>
      <c r="H6251" s="84" t="str">
        <f t="shared" si="97"/>
        <v>Reason Unknown</v>
      </c>
      <c r="I6251" s="63">
        <f>(tbl_raw_data[[#This Row],[Date Actioned]])-(tbl_raw_data[[#This Row],[Date Tagged]])</f>
        <v>1.0011574078816921E-2</v>
      </c>
      <c r="J6251" s="66">
        <f>HOUR(tbl_raw_data[[#This Row],[time_taken]])*60+MINUTE(tbl_raw_data[[#This Row],[time_taken]])+SECOND(tbl_raw_data[[#This Row],[time_taken]])/60</f>
        <v>14.416666666666666</v>
      </c>
      <c r="K6251" s="68">
        <f>DATE(YEAR(tbl_raw_data[[#This Row],[Date Actioned]]),MONTH(tbl_raw_data[[#This Row],[Date Actioned]]),DAY(tbl_raw_data[[#This Row],[Date Actioned]]))</f>
        <v>45136</v>
      </c>
      <c r="L6251" s="65" t="str">
        <f>UPPER(TEXT(tbl_raw_data[[#This Row],[updated_date]],"MMMM"))</f>
        <v>JULY</v>
      </c>
      <c r="M6251" s="65" t="str">
        <f>"WEEK "&amp;IF(ROUNDUP(DAY(tbl_raw_data[[#This Row],[updated_date]])/7,0)=5,4,ROUNDUP(DAY(tbl_raw_data[[#This Row],[updated_date]])/7,0))</f>
        <v>WEEK 4</v>
      </c>
      <c r="N6251" s="71" t="str">
        <f>UPPER(VLOOKUP(tbl_raw_data[[#This Row],[Analyst]],settings!$A$1:$B$15,2,0))</f>
        <v>SAM</v>
      </c>
      <c r="O6251" s="71" t="str">
        <f>TRIM(UPPER(tbl_raw_data[[#This Row],[Outcome]]))</f>
        <v>APPROVE</v>
      </c>
      <c r="P6251" s="71" t="str">
        <f>TRIM(UPPER(tbl_raw_data[[#This Row],[Queue Name]]))</f>
        <v>CONSUMER EXISTING</v>
      </c>
      <c r="Q6251" s="71" t="str">
        <f>IF(tbl_raw_data[[#This Row],[time_taken_in_min]]&lt;=settings!$D$2,"SLA_MET","SLA_NOT_MET")</f>
        <v>SLA_MET</v>
      </c>
    </row>
    <row r="6252" spans="1:17" x14ac:dyDescent="0.3">
      <c r="A6252" s="45" t="s">
        <v>7215</v>
      </c>
      <c r="B6252" s="36">
        <v>45136.749664351853</v>
      </c>
      <c r="C6252" s="43">
        <v>45136.759548611109</v>
      </c>
      <c r="D6252" s="15" t="s">
        <v>47</v>
      </c>
      <c r="E6252" s="6" t="s">
        <v>18</v>
      </c>
      <c r="F6252" s="15" t="s">
        <v>19</v>
      </c>
      <c r="G6252" s="9" t="s">
        <v>67</v>
      </c>
      <c r="H6252" s="84" t="str">
        <f t="shared" si="97"/>
        <v>Incomplete Details</v>
      </c>
      <c r="I6252" s="63">
        <f>(tbl_raw_data[[#This Row],[Date Actioned]])-(tbl_raw_data[[#This Row],[Date Tagged]])</f>
        <v>9.8842592560686171E-3</v>
      </c>
      <c r="J6252" s="66">
        <f>HOUR(tbl_raw_data[[#This Row],[time_taken]])*60+MINUTE(tbl_raw_data[[#This Row],[time_taken]])+SECOND(tbl_raw_data[[#This Row],[time_taken]])/60</f>
        <v>14.233333333333333</v>
      </c>
      <c r="K6252" s="68">
        <f>DATE(YEAR(tbl_raw_data[[#This Row],[Date Actioned]]),MONTH(tbl_raw_data[[#This Row],[Date Actioned]]),DAY(tbl_raw_data[[#This Row],[Date Actioned]]))</f>
        <v>45136</v>
      </c>
      <c r="L6252" s="65" t="str">
        <f>UPPER(TEXT(tbl_raw_data[[#This Row],[updated_date]],"MMMM"))</f>
        <v>JULY</v>
      </c>
      <c r="M6252" s="65" t="str">
        <f>"WEEK "&amp;IF(ROUNDUP(DAY(tbl_raw_data[[#This Row],[updated_date]])/7,0)=5,4,ROUNDUP(DAY(tbl_raw_data[[#This Row],[updated_date]])/7,0))</f>
        <v>WEEK 4</v>
      </c>
      <c r="N6252" s="71" t="str">
        <f>UPPER(VLOOKUP(tbl_raw_data[[#This Row],[Analyst]],settings!$A$1:$B$15,2,0))</f>
        <v>NAVED</v>
      </c>
      <c r="O6252" s="71" t="str">
        <f>TRIM(UPPER(tbl_raw_data[[#This Row],[Outcome]]))</f>
        <v>WITHDRAW</v>
      </c>
      <c r="P6252" s="71" t="str">
        <f>TRIM(UPPER(tbl_raw_data[[#This Row],[Queue Name]]))</f>
        <v>CONSUMER PRE BUREAU</v>
      </c>
      <c r="Q6252" s="71" t="str">
        <f>IF(tbl_raw_data[[#This Row],[time_taken_in_min]]&lt;=settings!$D$2,"SLA_MET","SLA_NOT_MET")</f>
        <v>SLA_MET</v>
      </c>
    </row>
    <row r="6253" spans="1:17" hidden="1" x14ac:dyDescent="0.3">
      <c r="A6253" s="45" t="s">
        <v>7216</v>
      </c>
      <c r="B6253" s="36">
        <v>45136.445462962962</v>
      </c>
      <c r="C6253" s="43">
        <v>45136.455335648148</v>
      </c>
      <c r="D6253" s="15" t="s">
        <v>10</v>
      </c>
      <c r="E6253" s="6" t="s">
        <v>8</v>
      </c>
      <c r="F6253" s="15" t="s">
        <v>19</v>
      </c>
      <c r="G6253" s="9" t="s">
        <v>16</v>
      </c>
      <c r="H6253" s="84" t="str">
        <f t="shared" si="97"/>
        <v>Reason Unknown</v>
      </c>
      <c r="I6253" s="63">
        <f>(tbl_raw_data[[#This Row],[Date Actioned]])-(tbl_raw_data[[#This Row],[Date Tagged]])</f>
        <v>9.8726851865649223E-3</v>
      </c>
      <c r="J6253" s="66">
        <f>HOUR(tbl_raw_data[[#This Row],[time_taken]])*60+MINUTE(tbl_raw_data[[#This Row],[time_taken]])+SECOND(tbl_raw_data[[#This Row],[time_taken]])/60</f>
        <v>14.216666666666667</v>
      </c>
      <c r="K6253" s="68">
        <f>DATE(YEAR(tbl_raw_data[[#This Row],[Date Actioned]]),MONTH(tbl_raw_data[[#This Row],[Date Actioned]]),DAY(tbl_raw_data[[#This Row],[Date Actioned]]))</f>
        <v>45136</v>
      </c>
      <c r="L6253" s="65" t="str">
        <f>UPPER(TEXT(tbl_raw_data[[#This Row],[updated_date]],"MMMM"))</f>
        <v>JULY</v>
      </c>
      <c r="M6253" s="65" t="str">
        <f>"WEEK "&amp;IF(ROUNDUP(DAY(tbl_raw_data[[#This Row],[updated_date]])/7,0)=5,4,ROUNDUP(DAY(tbl_raw_data[[#This Row],[updated_date]])/7,0))</f>
        <v>WEEK 4</v>
      </c>
      <c r="N6253" s="71" t="str">
        <f>UPPER(VLOOKUP(tbl_raw_data[[#This Row],[Analyst]],settings!$A$1:$B$15,2,0))</f>
        <v>NAVED</v>
      </c>
      <c r="O6253" s="71" t="str">
        <f>TRIM(UPPER(tbl_raw_data[[#This Row],[Outcome]]))</f>
        <v>APPROVE</v>
      </c>
      <c r="P6253" s="71" t="str">
        <f>TRIM(UPPER(tbl_raw_data[[#This Row],[Queue Name]]))</f>
        <v>CONSUMER POST BUREAU</v>
      </c>
      <c r="Q6253" s="71" t="str">
        <f>IF(tbl_raw_data[[#This Row],[time_taken_in_min]]&lt;=settings!$D$2,"SLA_MET","SLA_NOT_MET")</f>
        <v>SLA_MET</v>
      </c>
    </row>
    <row r="6254" spans="1:17" hidden="1" x14ac:dyDescent="0.3">
      <c r="A6254" s="45" t="s">
        <v>7217</v>
      </c>
      <c r="B6254" s="36">
        <v>45136.747071759259</v>
      </c>
      <c r="C6254" s="43">
        <v>45136.756921296299</v>
      </c>
      <c r="D6254" s="15" t="s">
        <v>10</v>
      </c>
      <c r="E6254" s="6" t="s">
        <v>8</v>
      </c>
      <c r="F6254" s="15" t="s">
        <v>14</v>
      </c>
      <c r="G6254" s="9" t="s">
        <v>23</v>
      </c>
      <c r="H6254" s="84" t="str">
        <f t="shared" si="97"/>
        <v>Reason Unknown</v>
      </c>
      <c r="I6254" s="63">
        <f>(tbl_raw_data[[#This Row],[Date Actioned]])-(tbl_raw_data[[#This Row],[Date Tagged]])</f>
        <v>9.8495370402815752E-3</v>
      </c>
      <c r="J6254" s="66">
        <f>HOUR(tbl_raw_data[[#This Row],[time_taken]])*60+MINUTE(tbl_raw_data[[#This Row],[time_taken]])+SECOND(tbl_raw_data[[#This Row],[time_taken]])/60</f>
        <v>14.183333333333334</v>
      </c>
      <c r="K6254" s="68">
        <f>DATE(YEAR(tbl_raw_data[[#This Row],[Date Actioned]]),MONTH(tbl_raw_data[[#This Row],[Date Actioned]]),DAY(tbl_raw_data[[#This Row],[Date Actioned]]))</f>
        <v>45136</v>
      </c>
      <c r="L6254" s="65" t="str">
        <f>UPPER(TEXT(tbl_raw_data[[#This Row],[updated_date]],"MMMM"))</f>
        <v>JULY</v>
      </c>
      <c r="M6254" s="65" t="str">
        <f>"WEEK "&amp;IF(ROUNDUP(DAY(tbl_raw_data[[#This Row],[updated_date]])/7,0)=5,4,ROUNDUP(DAY(tbl_raw_data[[#This Row],[updated_date]])/7,0))</f>
        <v>WEEK 4</v>
      </c>
      <c r="N6254" s="71" t="str">
        <f>UPPER(VLOOKUP(tbl_raw_data[[#This Row],[Analyst]],settings!$A$1:$B$15,2,0))</f>
        <v>CAMROON</v>
      </c>
      <c r="O6254" s="71" t="str">
        <f>TRIM(UPPER(tbl_raw_data[[#This Row],[Outcome]]))</f>
        <v>APPROVE</v>
      </c>
      <c r="P6254" s="71" t="str">
        <f>TRIM(UPPER(tbl_raw_data[[#This Row],[Queue Name]]))</f>
        <v>CONSUMER POST BUREAU</v>
      </c>
      <c r="Q6254" s="71" t="str">
        <f>IF(tbl_raw_data[[#This Row],[time_taken_in_min]]&lt;=settings!$D$2,"SLA_MET","SLA_NOT_MET")</f>
        <v>SLA_MET</v>
      </c>
    </row>
    <row r="6255" spans="1:17" x14ac:dyDescent="0.3">
      <c r="A6255" s="45" t="s">
        <v>7218</v>
      </c>
      <c r="B6255" s="36">
        <v>45136.648680555554</v>
      </c>
      <c r="C6255" s="43">
        <v>45136.658449074072</v>
      </c>
      <c r="D6255" s="15" t="s">
        <v>47</v>
      </c>
      <c r="E6255" s="6" t="s">
        <v>11</v>
      </c>
      <c r="F6255" s="15" t="s">
        <v>24</v>
      </c>
      <c r="G6255" s="9" t="s">
        <v>83</v>
      </c>
      <c r="H6255" s="84" t="str">
        <f t="shared" si="97"/>
        <v>Incomplete Details</v>
      </c>
      <c r="I6255" s="63">
        <f>(tbl_raw_data[[#This Row],[Date Actioned]])-(tbl_raw_data[[#This Row],[Date Tagged]])</f>
        <v>9.7685185173759237E-3</v>
      </c>
      <c r="J6255" s="66">
        <f>HOUR(tbl_raw_data[[#This Row],[time_taken]])*60+MINUTE(tbl_raw_data[[#This Row],[time_taken]])+SECOND(tbl_raw_data[[#This Row],[time_taken]])/60</f>
        <v>14.066666666666666</v>
      </c>
      <c r="K6255" s="68">
        <f>DATE(YEAR(tbl_raw_data[[#This Row],[Date Actioned]]),MONTH(tbl_raw_data[[#This Row],[Date Actioned]]),DAY(tbl_raw_data[[#This Row],[Date Actioned]]))</f>
        <v>45136</v>
      </c>
      <c r="L6255" s="65" t="str">
        <f>UPPER(TEXT(tbl_raw_data[[#This Row],[updated_date]],"MMMM"))</f>
        <v>JULY</v>
      </c>
      <c r="M6255" s="65" t="str">
        <f>"WEEK "&amp;IF(ROUNDUP(DAY(tbl_raw_data[[#This Row],[updated_date]])/7,0)=5,4,ROUNDUP(DAY(tbl_raw_data[[#This Row],[updated_date]])/7,0))</f>
        <v>WEEK 4</v>
      </c>
      <c r="N6255" s="71" t="str">
        <f>UPPER(VLOOKUP(tbl_raw_data[[#This Row],[Analyst]],settings!$A$1:$B$15,2,0))</f>
        <v>SAM</v>
      </c>
      <c r="O6255" s="71" t="str">
        <f>TRIM(UPPER(tbl_raw_data[[#This Row],[Outcome]]))</f>
        <v>WITHDRAW</v>
      </c>
      <c r="P6255" s="71" t="str">
        <f>TRIM(UPPER(tbl_raw_data[[#This Row],[Queue Name]]))</f>
        <v>CONSUMER EXISTING</v>
      </c>
      <c r="Q6255" s="71" t="str">
        <f>IF(tbl_raw_data[[#This Row],[time_taken_in_min]]&lt;=settings!$D$2,"SLA_MET","SLA_NOT_MET")</f>
        <v>SLA_MET</v>
      </c>
    </row>
    <row r="6256" spans="1:17" hidden="1" x14ac:dyDescent="0.3">
      <c r="A6256" s="45" t="s">
        <v>7219</v>
      </c>
      <c r="B6256" s="36">
        <v>45136.593773148146</v>
      </c>
      <c r="C6256" s="43">
        <v>45136.603368055556</v>
      </c>
      <c r="D6256" s="15" t="s">
        <v>10</v>
      </c>
      <c r="E6256" s="6" t="s">
        <v>8</v>
      </c>
      <c r="F6256" s="15" t="s">
        <v>12</v>
      </c>
      <c r="G6256" s="9" t="s">
        <v>15</v>
      </c>
      <c r="H6256" s="84" t="str">
        <f t="shared" si="97"/>
        <v>Reason Unknown</v>
      </c>
      <c r="I6256" s="63">
        <f>(tbl_raw_data[[#This Row],[Date Actioned]])-(tbl_raw_data[[#This Row],[Date Tagged]])</f>
        <v>9.5949074093368836E-3</v>
      </c>
      <c r="J6256" s="66">
        <f>HOUR(tbl_raw_data[[#This Row],[time_taken]])*60+MINUTE(tbl_raw_data[[#This Row],[time_taken]])+SECOND(tbl_raw_data[[#This Row],[time_taken]])/60</f>
        <v>13.816666666666666</v>
      </c>
      <c r="K6256" s="68">
        <f>DATE(YEAR(tbl_raw_data[[#This Row],[Date Actioned]]),MONTH(tbl_raw_data[[#This Row],[Date Actioned]]),DAY(tbl_raw_data[[#This Row],[Date Actioned]]))</f>
        <v>45136</v>
      </c>
      <c r="L6256" s="65" t="str">
        <f>UPPER(TEXT(tbl_raw_data[[#This Row],[updated_date]],"MMMM"))</f>
        <v>JULY</v>
      </c>
      <c r="M6256" s="65" t="str">
        <f>"WEEK "&amp;IF(ROUNDUP(DAY(tbl_raw_data[[#This Row],[updated_date]])/7,0)=5,4,ROUNDUP(DAY(tbl_raw_data[[#This Row],[updated_date]])/7,0))</f>
        <v>WEEK 4</v>
      </c>
      <c r="N6256" s="71" t="str">
        <f>UPPER(VLOOKUP(tbl_raw_data[[#This Row],[Analyst]],settings!$A$1:$B$15,2,0))</f>
        <v>NITESH</v>
      </c>
      <c r="O6256" s="71" t="str">
        <f>TRIM(UPPER(tbl_raw_data[[#This Row],[Outcome]]))</f>
        <v>APPROVE</v>
      </c>
      <c r="P6256" s="71" t="str">
        <f>TRIM(UPPER(tbl_raw_data[[#This Row],[Queue Name]]))</f>
        <v>CONSUMER POST BUREAU</v>
      </c>
      <c r="Q6256" s="71" t="str">
        <f>IF(tbl_raw_data[[#This Row],[time_taken_in_min]]&lt;=settings!$D$2,"SLA_MET","SLA_NOT_MET")</f>
        <v>SLA_MET</v>
      </c>
    </row>
    <row r="6257" spans="1:17" hidden="1" x14ac:dyDescent="0.3">
      <c r="A6257" s="45" t="s">
        <v>7220</v>
      </c>
      <c r="B6257" s="36">
        <v>45136.706180555557</v>
      </c>
      <c r="C6257" s="43">
        <v>45136.715752314813</v>
      </c>
      <c r="D6257" s="15" t="s">
        <v>10</v>
      </c>
      <c r="E6257" s="6" t="s">
        <v>18</v>
      </c>
      <c r="F6257" s="15" t="s">
        <v>24</v>
      </c>
      <c r="G6257" s="9" t="s">
        <v>23</v>
      </c>
      <c r="H6257" s="84" t="str">
        <f t="shared" si="97"/>
        <v>Reason Unknown</v>
      </c>
      <c r="I6257" s="63">
        <f>(tbl_raw_data[[#This Row],[Date Actioned]])-(tbl_raw_data[[#This Row],[Date Tagged]])</f>
        <v>9.5717592557775788E-3</v>
      </c>
      <c r="J6257" s="66">
        <f>HOUR(tbl_raw_data[[#This Row],[time_taken]])*60+MINUTE(tbl_raw_data[[#This Row],[time_taken]])+SECOND(tbl_raw_data[[#This Row],[time_taken]])/60</f>
        <v>13.783333333333333</v>
      </c>
      <c r="K6257" s="68">
        <f>DATE(YEAR(tbl_raw_data[[#This Row],[Date Actioned]]),MONTH(tbl_raw_data[[#This Row],[Date Actioned]]),DAY(tbl_raw_data[[#This Row],[Date Actioned]]))</f>
        <v>45136</v>
      </c>
      <c r="L6257" s="65" t="str">
        <f>UPPER(TEXT(tbl_raw_data[[#This Row],[updated_date]],"MMMM"))</f>
        <v>JULY</v>
      </c>
      <c r="M6257" s="65" t="str">
        <f>"WEEK "&amp;IF(ROUNDUP(DAY(tbl_raw_data[[#This Row],[updated_date]])/7,0)=5,4,ROUNDUP(DAY(tbl_raw_data[[#This Row],[updated_date]])/7,0))</f>
        <v>WEEK 4</v>
      </c>
      <c r="N6257" s="71" t="str">
        <f>UPPER(VLOOKUP(tbl_raw_data[[#This Row],[Analyst]],settings!$A$1:$B$15,2,0))</f>
        <v>SAM</v>
      </c>
      <c r="O6257" s="71" t="str">
        <f>TRIM(UPPER(tbl_raw_data[[#This Row],[Outcome]]))</f>
        <v>APPROVE</v>
      </c>
      <c r="P6257" s="71" t="str">
        <f>TRIM(UPPER(tbl_raw_data[[#This Row],[Queue Name]]))</f>
        <v>CONSUMER PRE BUREAU</v>
      </c>
      <c r="Q6257" s="71" t="str">
        <f>IF(tbl_raw_data[[#This Row],[time_taken_in_min]]&lt;=settings!$D$2,"SLA_MET","SLA_NOT_MET")</f>
        <v>SLA_MET</v>
      </c>
    </row>
    <row r="6258" spans="1:17" x14ac:dyDescent="0.3">
      <c r="A6258" s="45" t="s">
        <v>7221</v>
      </c>
      <c r="B6258" s="36">
        <v>45136.431134259263</v>
      </c>
      <c r="C6258" s="43">
        <v>45136.440706018519</v>
      </c>
      <c r="D6258" s="15" t="s">
        <v>36</v>
      </c>
      <c r="E6258" s="6" t="s">
        <v>8</v>
      </c>
      <c r="F6258" s="15" t="s">
        <v>9</v>
      </c>
      <c r="G6258" s="9"/>
      <c r="H6258" s="84" t="str">
        <f t="shared" si="97"/>
        <v>Reason Unknown</v>
      </c>
      <c r="I6258" s="63">
        <f>(tbl_raw_data[[#This Row],[Date Actioned]])-(tbl_raw_data[[#This Row],[Date Tagged]])</f>
        <v>9.5717592557775788E-3</v>
      </c>
      <c r="J6258" s="66">
        <f>HOUR(tbl_raw_data[[#This Row],[time_taken]])*60+MINUTE(tbl_raw_data[[#This Row],[time_taken]])+SECOND(tbl_raw_data[[#This Row],[time_taken]])/60</f>
        <v>13.783333333333333</v>
      </c>
      <c r="K6258" s="68">
        <f>DATE(YEAR(tbl_raw_data[[#This Row],[Date Actioned]]),MONTH(tbl_raw_data[[#This Row],[Date Actioned]]),DAY(tbl_raw_data[[#This Row],[Date Actioned]]))</f>
        <v>45136</v>
      </c>
      <c r="L6258" s="65" t="str">
        <f>UPPER(TEXT(tbl_raw_data[[#This Row],[updated_date]],"MMMM"))</f>
        <v>JULY</v>
      </c>
      <c r="M6258" s="65" t="str">
        <f>"WEEK "&amp;IF(ROUNDUP(DAY(tbl_raw_data[[#This Row],[updated_date]])/7,0)=5,4,ROUNDUP(DAY(tbl_raw_data[[#This Row],[updated_date]])/7,0))</f>
        <v>WEEK 4</v>
      </c>
      <c r="N6258" s="71" t="str">
        <f>UPPER(VLOOKUP(tbl_raw_data[[#This Row],[Analyst]],settings!$A$1:$B$15,2,0))</f>
        <v>QUADIR</v>
      </c>
      <c r="O6258" s="71" t="str">
        <f>TRIM(UPPER(tbl_raw_data[[#This Row],[Outcome]]))</f>
        <v>DECLINE</v>
      </c>
      <c r="P6258" s="71" t="str">
        <f>TRIM(UPPER(tbl_raw_data[[#This Row],[Queue Name]]))</f>
        <v>CONSUMER POST BUREAU</v>
      </c>
      <c r="Q6258" s="71" t="str">
        <f>IF(tbl_raw_data[[#This Row],[time_taken_in_min]]&lt;=settings!$D$2,"SLA_MET","SLA_NOT_MET")</f>
        <v>SLA_MET</v>
      </c>
    </row>
    <row r="6259" spans="1:17" x14ac:dyDescent="0.3">
      <c r="A6259" s="45" t="s">
        <v>7222</v>
      </c>
      <c r="B6259" s="36">
        <v>45136.495011574072</v>
      </c>
      <c r="C6259" s="43">
        <v>45136.504571759258</v>
      </c>
      <c r="D6259" s="15" t="s">
        <v>36</v>
      </c>
      <c r="E6259" s="6" t="s">
        <v>11</v>
      </c>
      <c r="F6259" s="15" t="s">
        <v>17</v>
      </c>
      <c r="G6259" s="9"/>
      <c r="H6259" s="84" t="str">
        <f t="shared" si="97"/>
        <v>Reason Unknown</v>
      </c>
      <c r="I6259" s="63">
        <f>(tbl_raw_data[[#This Row],[Date Actioned]])-(tbl_raw_data[[#This Row],[Date Tagged]])</f>
        <v>9.560185186273884E-3</v>
      </c>
      <c r="J6259" s="66">
        <f>HOUR(tbl_raw_data[[#This Row],[time_taken]])*60+MINUTE(tbl_raw_data[[#This Row],[time_taken]])+SECOND(tbl_raw_data[[#This Row],[time_taken]])/60</f>
        <v>13.766666666666667</v>
      </c>
      <c r="K6259" s="68">
        <f>DATE(YEAR(tbl_raw_data[[#This Row],[Date Actioned]]),MONTH(tbl_raw_data[[#This Row],[Date Actioned]]),DAY(tbl_raw_data[[#This Row],[Date Actioned]]))</f>
        <v>45136</v>
      </c>
      <c r="L6259" s="65" t="str">
        <f>UPPER(TEXT(tbl_raw_data[[#This Row],[updated_date]],"MMMM"))</f>
        <v>JULY</v>
      </c>
      <c r="M6259" s="65" t="str">
        <f>"WEEK "&amp;IF(ROUNDUP(DAY(tbl_raw_data[[#This Row],[updated_date]])/7,0)=5,4,ROUNDUP(DAY(tbl_raw_data[[#This Row],[updated_date]])/7,0))</f>
        <v>WEEK 4</v>
      </c>
      <c r="N6259" s="71" t="str">
        <f>UPPER(VLOOKUP(tbl_raw_data[[#This Row],[Analyst]],settings!$A$1:$B$15,2,0))</f>
        <v>MERCEDES</v>
      </c>
      <c r="O6259" s="71" t="str">
        <f>TRIM(UPPER(tbl_raw_data[[#This Row],[Outcome]]))</f>
        <v>DECLINE</v>
      </c>
      <c r="P6259" s="71" t="str">
        <f>TRIM(UPPER(tbl_raw_data[[#This Row],[Queue Name]]))</f>
        <v>CONSUMER EXISTING</v>
      </c>
      <c r="Q6259" s="71" t="str">
        <f>IF(tbl_raw_data[[#This Row],[time_taken_in_min]]&lt;=settings!$D$2,"SLA_MET","SLA_NOT_MET")</f>
        <v>SLA_MET</v>
      </c>
    </row>
    <row r="6260" spans="1:17" x14ac:dyDescent="0.3">
      <c r="A6260" s="45" t="s">
        <v>7223</v>
      </c>
      <c r="B6260" s="36">
        <v>45136.426458333335</v>
      </c>
      <c r="C6260" s="43">
        <v>45136.435879629629</v>
      </c>
      <c r="D6260" s="15" t="s">
        <v>47</v>
      </c>
      <c r="E6260" s="6" t="s">
        <v>11</v>
      </c>
      <c r="F6260" s="15" t="s">
        <v>14</v>
      </c>
      <c r="G6260" s="9" t="s">
        <v>51</v>
      </c>
      <c r="H6260" s="84" t="str">
        <f t="shared" si="97"/>
        <v>Incorrect Queue</v>
      </c>
      <c r="I6260" s="63">
        <f>(tbl_raw_data[[#This Row],[Date Actioned]])-(tbl_raw_data[[#This Row],[Date Tagged]])</f>
        <v>9.4212962940218858E-3</v>
      </c>
      <c r="J6260" s="66">
        <f>HOUR(tbl_raw_data[[#This Row],[time_taken]])*60+MINUTE(tbl_raw_data[[#This Row],[time_taken]])+SECOND(tbl_raw_data[[#This Row],[time_taken]])/60</f>
        <v>13.566666666666666</v>
      </c>
      <c r="K6260" s="68">
        <f>DATE(YEAR(tbl_raw_data[[#This Row],[Date Actioned]]),MONTH(tbl_raw_data[[#This Row],[Date Actioned]]),DAY(tbl_raw_data[[#This Row],[Date Actioned]]))</f>
        <v>45136</v>
      </c>
      <c r="L6260" s="65" t="str">
        <f>UPPER(TEXT(tbl_raw_data[[#This Row],[updated_date]],"MMMM"))</f>
        <v>JULY</v>
      </c>
      <c r="M6260" s="65" t="str">
        <f>"WEEK "&amp;IF(ROUNDUP(DAY(tbl_raw_data[[#This Row],[updated_date]])/7,0)=5,4,ROUNDUP(DAY(tbl_raw_data[[#This Row],[updated_date]])/7,0))</f>
        <v>WEEK 4</v>
      </c>
      <c r="N6260" s="71" t="str">
        <f>UPPER(VLOOKUP(tbl_raw_data[[#This Row],[Analyst]],settings!$A$1:$B$15,2,0))</f>
        <v>CAMROON</v>
      </c>
      <c r="O6260" s="71" t="str">
        <f>TRIM(UPPER(tbl_raw_data[[#This Row],[Outcome]]))</f>
        <v>WITHDRAW</v>
      </c>
      <c r="P6260" s="71" t="str">
        <f>TRIM(UPPER(tbl_raw_data[[#This Row],[Queue Name]]))</f>
        <v>CONSUMER EXISTING</v>
      </c>
      <c r="Q6260" s="71" t="str">
        <f>IF(tbl_raw_data[[#This Row],[time_taken_in_min]]&lt;=settings!$D$2,"SLA_MET","SLA_NOT_MET")</f>
        <v>SLA_MET</v>
      </c>
    </row>
    <row r="6261" spans="1:17" x14ac:dyDescent="0.3">
      <c r="A6261" s="45" t="s">
        <v>7224</v>
      </c>
      <c r="B6261" s="36">
        <v>45136.687175925923</v>
      </c>
      <c r="C6261" s="43">
        <v>45136.696574074071</v>
      </c>
      <c r="D6261" s="15" t="s">
        <v>47</v>
      </c>
      <c r="E6261" s="6" t="s">
        <v>8</v>
      </c>
      <c r="F6261" s="15" t="s">
        <v>24</v>
      </c>
      <c r="G6261" s="9" t="s">
        <v>95</v>
      </c>
      <c r="H6261" s="84" t="str">
        <f t="shared" si="97"/>
        <v>Incomplete Details</v>
      </c>
      <c r="I6261" s="63">
        <f>(tbl_raw_data[[#This Row],[Date Actioned]])-(tbl_raw_data[[#This Row],[Date Tagged]])</f>
        <v>9.3981481477385387E-3</v>
      </c>
      <c r="J6261" s="66">
        <f>HOUR(tbl_raw_data[[#This Row],[time_taken]])*60+MINUTE(tbl_raw_data[[#This Row],[time_taken]])+SECOND(tbl_raw_data[[#This Row],[time_taken]])/60</f>
        <v>13.533333333333333</v>
      </c>
      <c r="K6261" s="68">
        <f>DATE(YEAR(tbl_raw_data[[#This Row],[Date Actioned]]),MONTH(tbl_raw_data[[#This Row],[Date Actioned]]),DAY(tbl_raw_data[[#This Row],[Date Actioned]]))</f>
        <v>45136</v>
      </c>
      <c r="L6261" s="65" t="str">
        <f>UPPER(TEXT(tbl_raw_data[[#This Row],[updated_date]],"MMMM"))</f>
        <v>JULY</v>
      </c>
      <c r="M6261" s="65" t="str">
        <f>"WEEK "&amp;IF(ROUNDUP(DAY(tbl_raw_data[[#This Row],[updated_date]])/7,0)=5,4,ROUNDUP(DAY(tbl_raw_data[[#This Row],[updated_date]])/7,0))</f>
        <v>WEEK 4</v>
      </c>
      <c r="N6261" s="71" t="str">
        <f>UPPER(VLOOKUP(tbl_raw_data[[#This Row],[Analyst]],settings!$A$1:$B$15,2,0))</f>
        <v>SAM</v>
      </c>
      <c r="O6261" s="71" t="str">
        <f>TRIM(UPPER(tbl_raw_data[[#This Row],[Outcome]]))</f>
        <v>WITHDRAW</v>
      </c>
      <c r="P6261" s="71" t="str">
        <f>TRIM(UPPER(tbl_raw_data[[#This Row],[Queue Name]]))</f>
        <v>CONSUMER POST BUREAU</v>
      </c>
      <c r="Q6261" s="71" t="str">
        <f>IF(tbl_raw_data[[#This Row],[time_taken_in_min]]&lt;=settings!$D$2,"SLA_MET","SLA_NOT_MET")</f>
        <v>SLA_MET</v>
      </c>
    </row>
    <row r="6262" spans="1:17" hidden="1" x14ac:dyDescent="0.3">
      <c r="A6262" s="45" t="s">
        <v>7225</v>
      </c>
      <c r="B6262" s="36">
        <v>45136.630474537036</v>
      </c>
      <c r="C6262" s="43">
        <v>45136.639826388891</v>
      </c>
      <c r="D6262" s="15" t="s">
        <v>10</v>
      </c>
      <c r="E6262" s="6" t="s">
        <v>8</v>
      </c>
      <c r="F6262" s="15" t="s">
        <v>25</v>
      </c>
      <c r="G6262" s="9" t="s">
        <v>23</v>
      </c>
      <c r="H6262" s="84" t="str">
        <f t="shared" si="97"/>
        <v>Reason Unknown</v>
      </c>
      <c r="I6262" s="63">
        <f>(tbl_raw_data[[#This Row],[Date Actioned]])-(tbl_raw_data[[#This Row],[Date Tagged]])</f>
        <v>9.3518518551718444E-3</v>
      </c>
      <c r="J6262" s="66">
        <f>HOUR(tbl_raw_data[[#This Row],[time_taken]])*60+MINUTE(tbl_raw_data[[#This Row],[time_taken]])+SECOND(tbl_raw_data[[#This Row],[time_taken]])/60</f>
        <v>13.466666666666667</v>
      </c>
      <c r="K6262" s="68">
        <f>DATE(YEAR(tbl_raw_data[[#This Row],[Date Actioned]]),MONTH(tbl_raw_data[[#This Row],[Date Actioned]]),DAY(tbl_raw_data[[#This Row],[Date Actioned]]))</f>
        <v>45136</v>
      </c>
      <c r="L6262" s="65" t="str">
        <f>UPPER(TEXT(tbl_raw_data[[#This Row],[updated_date]],"MMMM"))</f>
        <v>JULY</v>
      </c>
      <c r="M6262" s="65" t="str">
        <f>"WEEK "&amp;IF(ROUNDUP(DAY(tbl_raw_data[[#This Row],[updated_date]])/7,0)=5,4,ROUNDUP(DAY(tbl_raw_data[[#This Row],[updated_date]])/7,0))</f>
        <v>WEEK 4</v>
      </c>
      <c r="N6262" s="71" t="str">
        <f>UPPER(VLOOKUP(tbl_raw_data[[#This Row],[Analyst]],settings!$A$1:$B$15,2,0))</f>
        <v>ASIF</v>
      </c>
      <c r="O6262" s="71" t="str">
        <f>TRIM(UPPER(tbl_raw_data[[#This Row],[Outcome]]))</f>
        <v>APPROVE</v>
      </c>
      <c r="P6262" s="71" t="str">
        <f>TRIM(UPPER(tbl_raw_data[[#This Row],[Queue Name]]))</f>
        <v>CONSUMER POST BUREAU</v>
      </c>
      <c r="Q6262" s="71" t="str">
        <f>IF(tbl_raw_data[[#This Row],[time_taken_in_min]]&lt;=settings!$D$2,"SLA_MET","SLA_NOT_MET")</f>
        <v>SLA_MET</v>
      </c>
    </row>
    <row r="6263" spans="1:17" x14ac:dyDescent="0.3">
      <c r="A6263" s="45" t="s">
        <v>7226</v>
      </c>
      <c r="B6263" s="36">
        <v>45136.654097222221</v>
      </c>
      <c r="C6263" s="43">
        <v>45136.66337962963</v>
      </c>
      <c r="D6263" s="15" t="s">
        <v>47</v>
      </c>
      <c r="E6263" s="6" t="s">
        <v>11</v>
      </c>
      <c r="F6263" s="15" t="s">
        <v>14</v>
      </c>
      <c r="G6263" s="9" t="s">
        <v>86</v>
      </c>
      <c r="H6263" s="84" t="str">
        <f t="shared" si="97"/>
        <v>Incomplete Details</v>
      </c>
      <c r="I6263" s="63">
        <f>(tbl_raw_data[[#This Row],[Date Actioned]])-(tbl_raw_data[[#This Row],[Date Tagged]])</f>
        <v>9.2824074090458453E-3</v>
      </c>
      <c r="J6263" s="66">
        <f>HOUR(tbl_raw_data[[#This Row],[time_taken]])*60+MINUTE(tbl_raw_data[[#This Row],[time_taken]])+SECOND(tbl_raw_data[[#This Row],[time_taken]])/60</f>
        <v>13.366666666666667</v>
      </c>
      <c r="K6263" s="68">
        <f>DATE(YEAR(tbl_raw_data[[#This Row],[Date Actioned]]),MONTH(tbl_raw_data[[#This Row],[Date Actioned]]),DAY(tbl_raw_data[[#This Row],[Date Actioned]]))</f>
        <v>45136</v>
      </c>
      <c r="L6263" s="65" t="str">
        <f>UPPER(TEXT(tbl_raw_data[[#This Row],[updated_date]],"MMMM"))</f>
        <v>JULY</v>
      </c>
      <c r="M6263" s="65" t="str">
        <f>"WEEK "&amp;IF(ROUNDUP(DAY(tbl_raw_data[[#This Row],[updated_date]])/7,0)=5,4,ROUNDUP(DAY(tbl_raw_data[[#This Row],[updated_date]])/7,0))</f>
        <v>WEEK 4</v>
      </c>
      <c r="N6263" s="71" t="str">
        <f>UPPER(VLOOKUP(tbl_raw_data[[#This Row],[Analyst]],settings!$A$1:$B$15,2,0))</f>
        <v>CAMROON</v>
      </c>
      <c r="O6263" s="71" t="str">
        <f>TRIM(UPPER(tbl_raw_data[[#This Row],[Outcome]]))</f>
        <v>WITHDRAW</v>
      </c>
      <c r="P6263" s="71" t="str">
        <f>TRIM(UPPER(tbl_raw_data[[#This Row],[Queue Name]]))</f>
        <v>CONSUMER EXISTING</v>
      </c>
      <c r="Q6263" s="71" t="str">
        <f>IF(tbl_raw_data[[#This Row],[time_taken_in_min]]&lt;=settings!$D$2,"SLA_MET","SLA_NOT_MET")</f>
        <v>SLA_MET</v>
      </c>
    </row>
    <row r="6264" spans="1:17" hidden="1" x14ac:dyDescent="0.3">
      <c r="A6264" s="45" t="s">
        <v>7227</v>
      </c>
      <c r="B6264" s="36">
        <v>45136.418680555558</v>
      </c>
      <c r="C6264" s="43">
        <v>45136.42796296296</v>
      </c>
      <c r="D6264" s="15" t="s">
        <v>15</v>
      </c>
      <c r="E6264" s="6" t="s">
        <v>11</v>
      </c>
      <c r="F6264" s="15" t="s">
        <v>9</v>
      </c>
      <c r="G6264" s="9"/>
      <c r="H6264" s="84" t="str">
        <f t="shared" si="97"/>
        <v>Reason Unknown</v>
      </c>
      <c r="I6264" s="63">
        <f>(tbl_raw_data[[#This Row],[Date Actioned]])-(tbl_raw_data[[#This Row],[Date Tagged]])</f>
        <v>9.2824074017698877E-3</v>
      </c>
      <c r="J6264" s="66">
        <f>HOUR(tbl_raw_data[[#This Row],[time_taken]])*60+MINUTE(tbl_raw_data[[#This Row],[time_taken]])+SECOND(tbl_raw_data[[#This Row],[time_taken]])/60</f>
        <v>13.366666666666667</v>
      </c>
      <c r="K6264" s="68">
        <f>DATE(YEAR(tbl_raw_data[[#This Row],[Date Actioned]]),MONTH(tbl_raw_data[[#This Row],[Date Actioned]]),DAY(tbl_raw_data[[#This Row],[Date Actioned]]))</f>
        <v>45136</v>
      </c>
      <c r="L6264" s="65" t="str">
        <f>UPPER(TEXT(tbl_raw_data[[#This Row],[updated_date]],"MMMM"))</f>
        <v>JULY</v>
      </c>
      <c r="M6264" s="65" t="str">
        <f>"WEEK "&amp;IF(ROUNDUP(DAY(tbl_raw_data[[#This Row],[updated_date]])/7,0)=5,4,ROUNDUP(DAY(tbl_raw_data[[#This Row],[updated_date]])/7,0))</f>
        <v>WEEK 4</v>
      </c>
      <c r="N6264" s="71" t="str">
        <f>UPPER(VLOOKUP(tbl_raw_data[[#This Row],[Analyst]],settings!$A$1:$B$15,2,0))</f>
        <v>QUADIR</v>
      </c>
      <c r="O6264" s="71" t="str">
        <f>TRIM(UPPER(tbl_raw_data[[#This Row],[Outcome]]))</f>
        <v>APPROVE</v>
      </c>
      <c r="P6264" s="71" t="str">
        <f>TRIM(UPPER(tbl_raw_data[[#This Row],[Queue Name]]))</f>
        <v>CONSUMER EXISTING</v>
      </c>
      <c r="Q6264" s="71" t="str">
        <f>IF(tbl_raw_data[[#This Row],[time_taken_in_min]]&lt;=settings!$D$2,"SLA_MET","SLA_NOT_MET")</f>
        <v>SLA_MET</v>
      </c>
    </row>
    <row r="6265" spans="1:17" hidden="1" x14ac:dyDescent="0.3">
      <c r="A6265" s="45" t="s">
        <v>7228</v>
      </c>
      <c r="B6265" s="36">
        <v>45136.696423611109</v>
      </c>
      <c r="C6265" s="43">
        <v>45136.705659722225</v>
      </c>
      <c r="D6265" s="15" t="s">
        <v>10</v>
      </c>
      <c r="E6265" s="6" t="s">
        <v>8</v>
      </c>
      <c r="F6265" s="15" t="s">
        <v>14</v>
      </c>
      <c r="G6265" s="9" t="s">
        <v>23</v>
      </c>
      <c r="H6265" s="84" t="str">
        <f t="shared" si="97"/>
        <v>Reason Unknown</v>
      </c>
      <c r="I6265" s="63">
        <f>(tbl_raw_data[[#This Row],[Date Actioned]])-(tbl_raw_data[[#This Row],[Date Tagged]])</f>
        <v>9.236111116479151E-3</v>
      </c>
      <c r="J6265" s="66">
        <f>HOUR(tbl_raw_data[[#This Row],[time_taken]])*60+MINUTE(tbl_raw_data[[#This Row],[time_taken]])+SECOND(tbl_raw_data[[#This Row],[time_taken]])/60</f>
        <v>13.3</v>
      </c>
      <c r="K6265" s="68">
        <f>DATE(YEAR(tbl_raw_data[[#This Row],[Date Actioned]]),MONTH(tbl_raw_data[[#This Row],[Date Actioned]]),DAY(tbl_raw_data[[#This Row],[Date Actioned]]))</f>
        <v>45136</v>
      </c>
      <c r="L6265" s="65" t="str">
        <f>UPPER(TEXT(tbl_raw_data[[#This Row],[updated_date]],"MMMM"))</f>
        <v>JULY</v>
      </c>
      <c r="M6265" s="65" t="str">
        <f>"WEEK "&amp;IF(ROUNDUP(DAY(tbl_raw_data[[#This Row],[updated_date]])/7,0)=5,4,ROUNDUP(DAY(tbl_raw_data[[#This Row],[updated_date]])/7,0))</f>
        <v>WEEK 4</v>
      </c>
      <c r="N6265" s="71" t="str">
        <f>UPPER(VLOOKUP(tbl_raw_data[[#This Row],[Analyst]],settings!$A$1:$B$15,2,0))</f>
        <v>CAMROON</v>
      </c>
      <c r="O6265" s="71" t="str">
        <f>TRIM(UPPER(tbl_raw_data[[#This Row],[Outcome]]))</f>
        <v>APPROVE</v>
      </c>
      <c r="P6265" s="71" t="str">
        <f>TRIM(UPPER(tbl_raw_data[[#This Row],[Queue Name]]))</f>
        <v>CONSUMER POST BUREAU</v>
      </c>
      <c r="Q6265" s="71" t="str">
        <f>IF(tbl_raw_data[[#This Row],[time_taken_in_min]]&lt;=settings!$D$2,"SLA_MET","SLA_NOT_MET")</f>
        <v>SLA_MET</v>
      </c>
    </row>
    <row r="6266" spans="1:17" hidden="1" x14ac:dyDescent="0.3">
      <c r="A6266" s="45" t="s">
        <v>7229</v>
      </c>
      <c r="B6266" s="36">
        <v>45136.690555555557</v>
      </c>
      <c r="C6266" s="43">
        <v>45136.699675925927</v>
      </c>
      <c r="D6266" s="15" t="s">
        <v>10</v>
      </c>
      <c r="E6266" s="6" t="s">
        <v>8</v>
      </c>
      <c r="F6266" s="15" t="s">
        <v>25</v>
      </c>
      <c r="G6266" s="9" t="s">
        <v>23</v>
      </c>
      <c r="H6266" s="84" t="str">
        <f t="shared" si="97"/>
        <v>Reason Unknown</v>
      </c>
      <c r="I6266" s="63">
        <f>(tbl_raw_data[[#This Row],[Date Actioned]])-(tbl_raw_data[[#This Row],[Date Tagged]])</f>
        <v>9.1203703705104999E-3</v>
      </c>
      <c r="J6266" s="66">
        <f>HOUR(tbl_raw_data[[#This Row],[time_taken]])*60+MINUTE(tbl_raw_data[[#This Row],[time_taken]])+SECOND(tbl_raw_data[[#This Row],[time_taken]])/60</f>
        <v>13.133333333333333</v>
      </c>
      <c r="K6266" s="68">
        <f>DATE(YEAR(tbl_raw_data[[#This Row],[Date Actioned]]),MONTH(tbl_raw_data[[#This Row],[Date Actioned]]),DAY(tbl_raw_data[[#This Row],[Date Actioned]]))</f>
        <v>45136</v>
      </c>
      <c r="L6266" s="65" t="str">
        <f>UPPER(TEXT(tbl_raw_data[[#This Row],[updated_date]],"MMMM"))</f>
        <v>JULY</v>
      </c>
      <c r="M6266" s="65" t="str">
        <f>"WEEK "&amp;IF(ROUNDUP(DAY(tbl_raw_data[[#This Row],[updated_date]])/7,0)=5,4,ROUNDUP(DAY(tbl_raw_data[[#This Row],[updated_date]])/7,0))</f>
        <v>WEEK 4</v>
      </c>
      <c r="N6266" s="71" t="str">
        <f>UPPER(VLOOKUP(tbl_raw_data[[#This Row],[Analyst]],settings!$A$1:$B$15,2,0))</f>
        <v>ASIF</v>
      </c>
      <c r="O6266" s="71" t="str">
        <f>TRIM(UPPER(tbl_raw_data[[#This Row],[Outcome]]))</f>
        <v>APPROVE</v>
      </c>
      <c r="P6266" s="71" t="str">
        <f>TRIM(UPPER(tbl_raw_data[[#This Row],[Queue Name]]))</f>
        <v>CONSUMER POST BUREAU</v>
      </c>
      <c r="Q6266" s="71" t="str">
        <f>IF(tbl_raw_data[[#This Row],[time_taken_in_min]]&lt;=settings!$D$2,"SLA_MET","SLA_NOT_MET")</f>
        <v>SLA_MET</v>
      </c>
    </row>
    <row r="6267" spans="1:17" hidden="1" x14ac:dyDescent="0.3">
      <c r="A6267" s="45" t="s">
        <v>7230</v>
      </c>
      <c r="B6267" s="36">
        <v>45136.800729166665</v>
      </c>
      <c r="C6267" s="43">
        <v>45136.809837962966</v>
      </c>
      <c r="D6267" s="15" t="s">
        <v>10</v>
      </c>
      <c r="E6267" s="6" t="s">
        <v>8</v>
      </c>
      <c r="F6267" s="15" t="s">
        <v>19</v>
      </c>
      <c r="G6267" s="9" t="s">
        <v>23</v>
      </c>
      <c r="H6267" s="84" t="str">
        <f t="shared" si="97"/>
        <v>Reason Unknown</v>
      </c>
      <c r="I6267" s="63">
        <f>(tbl_raw_data[[#This Row],[Date Actioned]])-(tbl_raw_data[[#This Row],[Date Tagged]])</f>
        <v>9.1087963010068052E-3</v>
      </c>
      <c r="J6267" s="66">
        <f>HOUR(tbl_raw_data[[#This Row],[time_taken]])*60+MINUTE(tbl_raw_data[[#This Row],[time_taken]])+SECOND(tbl_raw_data[[#This Row],[time_taken]])/60</f>
        <v>13.116666666666667</v>
      </c>
      <c r="K6267" s="68">
        <f>DATE(YEAR(tbl_raw_data[[#This Row],[Date Actioned]]),MONTH(tbl_raw_data[[#This Row],[Date Actioned]]),DAY(tbl_raw_data[[#This Row],[Date Actioned]]))</f>
        <v>45136</v>
      </c>
      <c r="L6267" s="65" t="str">
        <f>UPPER(TEXT(tbl_raw_data[[#This Row],[updated_date]],"MMMM"))</f>
        <v>JULY</v>
      </c>
      <c r="M6267" s="65" t="str">
        <f>"WEEK "&amp;IF(ROUNDUP(DAY(tbl_raw_data[[#This Row],[updated_date]])/7,0)=5,4,ROUNDUP(DAY(tbl_raw_data[[#This Row],[updated_date]])/7,0))</f>
        <v>WEEK 4</v>
      </c>
      <c r="N6267" s="71" t="str">
        <f>UPPER(VLOOKUP(tbl_raw_data[[#This Row],[Analyst]],settings!$A$1:$B$15,2,0))</f>
        <v>NAVED</v>
      </c>
      <c r="O6267" s="71" t="str">
        <f>TRIM(UPPER(tbl_raw_data[[#This Row],[Outcome]]))</f>
        <v>APPROVE</v>
      </c>
      <c r="P6267" s="71" t="str">
        <f>TRIM(UPPER(tbl_raw_data[[#This Row],[Queue Name]]))</f>
        <v>CONSUMER POST BUREAU</v>
      </c>
      <c r="Q6267" s="71" t="str">
        <f>IF(tbl_raw_data[[#This Row],[time_taken_in_min]]&lt;=settings!$D$2,"SLA_MET","SLA_NOT_MET")</f>
        <v>SLA_MET</v>
      </c>
    </row>
    <row r="6268" spans="1:17" hidden="1" x14ac:dyDescent="0.3">
      <c r="A6268" s="45" t="s">
        <v>7231</v>
      </c>
      <c r="B6268" s="36">
        <v>45136.433842592596</v>
      </c>
      <c r="C6268" s="43">
        <v>45136.442893518521</v>
      </c>
      <c r="D6268" s="15" t="s">
        <v>10</v>
      </c>
      <c r="E6268" s="6" t="s">
        <v>8</v>
      </c>
      <c r="F6268" s="15" t="s">
        <v>14</v>
      </c>
      <c r="G6268" s="9" t="s">
        <v>16</v>
      </c>
      <c r="H6268" s="84" t="str">
        <f t="shared" si="97"/>
        <v>Reason Unknown</v>
      </c>
      <c r="I6268" s="63">
        <f>(tbl_raw_data[[#This Row],[Date Actioned]])-(tbl_raw_data[[#This Row],[Date Tagged]])</f>
        <v>9.0509259243845008E-3</v>
      </c>
      <c r="J6268" s="66">
        <f>HOUR(tbl_raw_data[[#This Row],[time_taken]])*60+MINUTE(tbl_raw_data[[#This Row],[time_taken]])+SECOND(tbl_raw_data[[#This Row],[time_taken]])/60</f>
        <v>13.033333333333333</v>
      </c>
      <c r="K6268" s="68">
        <f>DATE(YEAR(tbl_raw_data[[#This Row],[Date Actioned]]),MONTH(tbl_raw_data[[#This Row],[Date Actioned]]),DAY(tbl_raw_data[[#This Row],[Date Actioned]]))</f>
        <v>45136</v>
      </c>
      <c r="L6268" s="65" t="str">
        <f>UPPER(TEXT(tbl_raw_data[[#This Row],[updated_date]],"MMMM"))</f>
        <v>JULY</v>
      </c>
      <c r="M6268" s="65" t="str">
        <f>"WEEK "&amp;IF(ROUNDUP(DAY(tbl_raw_data[[#This Row],[updated_date]])/7,0)=5,4,ROUNDUP(DAY(tbl_raw_data[[#This Row],[updated_date]])/7,0))</f>
        <v>WEEK 4</v>
      </c>
      <c r="N6268" s="71" t="str">
        <f>UPPER(VLOOKUP(tbl_raw_data[[#This Row],[Analyst]],settings!$A$1:$B$15,2,0))</f>
        <v>CAMROON</v>
      </c>
      <c r="O6268" s="71" t="str">
        <f>TRIM(UPPER(tbl_raw_data[[#This Row],[Outcome]]))</f>
        <v>APPROVE</v>
      </c>
      <c r="P6268" s="71" t="str">
        <f>TRIM(UPPER(tbl_raw_data[[#This Row],[Queue Name]]))</f>
        <v>CONSUMER POST BUREAU</v>
      </c>
      <c r="Q6268" s="71" t="str">
        <f>IF(tbl_raw_data[[#This Row],[time_taken_in_min]]&lt;=settings!$D$2,"SLA_MET","SLA_NOT_MET")</f>
        <v>SLA_MET</v>
      </c>
    </row>
    <row r="6269" spans="1:17" hidden="1" x14ac:dyDescent="0.3">
      <c r="A6269" s="45" t="s">
        <v>7232</v>
      </c>
      <c r="B6269" s="36">
        <v>45136.490682870368</v>
      </c>
      <c r="C6269" s="43">
        <v>45136.499652777777</v>
      </c>
      <c r="D6269" s="15" t="s">
        <v>10</v>
      </c>
      <c r="E6269" s="6" t="s">
        <v>11</v>
      </c>
      <c r="F6269" s="15" t="s">
        <v>9</v>
      </c>
      <c r="G6269" s="9" t="s">
        <v>15</v>
      </c>
      <c r="H6269" s="84" t="str">
        <f t="shared" si="97"/>
        <v>Reason Unknown</v>
      </c>
      <c r="I6269" s="63">
        <f>(tbl_raw_data[[#This Row],[Date Actioned]])-(tbl_raw_data[[#This Row],[Date Tagged]])</f>
        <v>8.969907408754807E-3</v>
      </c>
      <c r="J6269" s="66">
        <f>HOUR(tbl_raw_data[[#This Row],[time_taken]])*60+MINUTE(tbl_raw_data[[#This Row],[time_taken]])+SECOND(tbl_raw_data[[#This Row],[time_taken]])/60</f>
        <v>12.916666666666666</v>
      </c>
      <c r="K6269" s="68">
        <f>DATE(YEAR(tbl_raw_data[[#This Row],[Date Actioned]]),MONTH(tbl_raw_data[[#This Row],[Date Actioned]]),DAY(tbl_raw_data[[#This Row],[Date Actioned]]))</f>
        <v>45136</v>
      </c>
      <c r="L6269" s="65" t="str">
        <f>UPPER(TEXT(tbl_raw_data[[#This Row],[updated_date]],"MMMM"))</f>
        <v>JULY</v>
      </c>
      <c r="M6269" s="65" t="str">
        <f>"WEEK "&amp;IF(ROUNDUP(DAY(tbl_raw_data[[#This Row],[updated_date]])/7,0)=5,4,ROUNDUP(DAY(tbl_raw_data[[#This Row],[updated_date]])/7,0))</f>
        <v>WEEK 4</v>
      </c>
      <c r="N6269" s="71" t="str">
        <f>UPPER(VLOOKUP(tbl_raw_data[[#This Row],[Analyst]],settings!$A$1:$B$15,2,0))</f>
        <v>QUADIR</v>
      </c>
      <c r="O6269" s="71" t="str">
        <f>TRIM(UPPER(tbl_raw_data[[#This Row],[Outcome]]))</f>
        <v>APPROVE</v>
      </c>
      <c r="P6269" s="71" t="str">
        <f>TRIM(UPPER(tbl_raw_data[[#This Row],[Queue Name]]))</f>
        <v>CONSUMER EXISTING</v>
      </c>
      <c r="Q6269" s="71" t="str">
        <f>IF(tbl_raw_data[[#This Row],[time_taken_in_min]]&lt;=settings!$D$2,"SLA_MET","SLA_NOT_MET")</f>
        <v>SLA_MET</v>
      </c>
    </row>
    <row r="6270" spans="1:17" x14ac:dyDescent="0.3">
      <c r="A6270" s="45" t="s">
        <v>7233</v>
      </c>
      <c r="B6270" s="36">
        <v>45136.790173611109</v>
      </c>
      <c r="C6270" s="43">
        <v>45136.799062500002</v>
      </c>
      <c r="D6270" s="15" t="s">
        <v>55</v>
      </c>
      <c r="E6270" s="6" t="s">
        <v>8</v>
      </c>
      <c r="F6270" s="15" t="s">
        <v>22</v>
      </c>
      <c r="G6270" s="9"/>
      <c r="H6270" s="84" t="str">
        <f t="shared" si="97"/>
        <v>Reason Unknown</v>
      </c>
      <c r="I6270" s="63">
        <f>(tbl_raw_data[[#This Row],[Date Actioned]])-(tbl_raw_data[[#This Row],[Date Tagged]])</f>
        <v>8.8888888931251131E-3</v>
      </c>
      <c r="J6270" s="66">
        <f>HOUR(tbl_raw_data[[#This Row],[time_taken]])*60+MINUTE(tbl_raw_data[[#This Row],[time_taken]])+SECOND(tbl_raw_data[[#This Row],[time_taken]])/60</f>
        <v>12.8</v>
      </c>
      <c r="K6270" s="68">
        <f>DATE(YEAR(tbl_raw_data[[#This Row],[Date Actioned]]),MONTH(tbl_raw_data[[#This Row],[Date Actioned]]),DAY(tbl_raw_data[[#This Row],[Date Actioned]]))</f>
        <v>45136</v>
      </c>
      <c r="L6270" s="65" t="str">
        <f>UPPER(TEXT(tbl_raw_data[[#This Row],[updated_date]],"MMMM"))</f>
        <v>JULY</v>
      </c>
      <c r="M6270" s="65" t="str">
        <f>"WEEK "&amp;IF(ROUNDUP(DAY(tbl_raw_data[[#This Row],[updated_date]])/7,0)=5,4,ROUNDUP(DAY(tbl_raw_data[[#This Row],[updated_date]])/7,0))</f>
        <v>WEEK 4</v>
      </c>
      <c r="N6270" s="71" t="str">
        <f>UPPER(VLOOKUP(tbl_raw_data[[#This Row],[Analyst]],settings!$A$1:$B$15,2,0))</f>
        <v>ROHAN</v>
      </c>
      <c r="O6270" s="71" t="str">
        <f>TRIM(UPPER(tbl_raw_data[[#This Row],[Outcome]]))</f>
        <v>WITHDRAW</v>
      </c>
      <c r="P6270" s="71" t="str">
        <f>TRIM(UPPER(tbl_raw_data[[#This Row],[Queue Name]]))</f>
        <v>CONSUMER POST BUREAU</v>
      </c>
      <c r="Q6270" s="71" t="str">
        <f>IF(tbl_raw_data[[#This Row],[time_taken_in_min]]&lt;=settings!$D$2,"SLA_MET","SLA_NOT_MET")</f>
        <v>SLA_MET</v>
      </c>
    </row>
    <row r="6271" spans="1:17" hidden="1" x14ac:dyDescent="0.3">
      <c r="A6271" s="45" t="s">
        <v>7234</v>
      </c>
      <c r="B6271" s="36">
        <v>45136.639918981484</v>
      </c>
      <c r="C6271" s="43">
        <v>45136.648796296293</v>
      </c>
      <c r="D6271" s="15" t="s">
        <v>10</v>
      </c>
      <c r="E6271" s="6" t="s">
        <v>11</v>
      </c>
      <c r="F6271" s="15" t="s">
        <v>24</v>
      </c>
      <c r="G6271" s="9" t="s">
        <v>23</v>
      </c>
      <c r="H6271" s="84" t="str">
        <f t="shared" si="97"/>
        <v>Reason Unknown</v>
      </c>
      <c r="I6271" s="63">
        <f>(tbl_raw_data[[#This Row],[Date Actioned]])-(tbl_raw_data[[#This Row],[Date Tagged]])</f>
        <v>8.8773148090695031E-3</v>
      </c>
      <c r="J6271" s="66">
        <f>HOUR(tbl_raw_data[[#This Row],[time_taken]])*60+MINUTE(tbl_raw_data[[#This Row],[time_taken]])+SECOND(tbl_raw_data[[#This Row],[time_taken]])/60</f>
        <v>12.783333333333333</v>
      </c>
      <c r="K6271" s="68">
        <f>DATE(YEAR(tbl_raw_data[[#This Row],[Date Actioned]]),MONTH(tbl_raw_data[[#This Row],[Date Actioned]]),DAY(tbl_raw_data[[#This Row],[Date Actioned]]))</f>
        <v>45136</v>
      </c>
      <c r="L6271" s="65" t="str">
        <f>UPPER(TEXT(tbl_raw_data[[#This Row],[updated_date]],"MMMM"))</f>
        <v>JULY</v>
      </c>
      <c r="M6271" s="65" t="str">
        <f>"WEEK "&amp;IF(ROUNDUP(DAY(tbl_raw_data[[#This Row],[updated_date]])/7,0)=5,4,ROUNDUP(DAY(tbl_raw_data[[#This Row],[updated_date]])/7,0))</f>
        <v>WEEK 4</v>
      </c>
      <c r="N6271" s="71" t="str">
        <f>UPPER(VLOOKUP(tbl_raw_data[[#This Row],[Analyst]],settings!$A$1:$B$15,2,0))</f>
        <v>SAM</v>
      </c>
      <c r="O6271" s="71" t="str">
        <f>TRIM(UPPER(tbl_raw_data[[#This Row],[Outcome]]))</f>
        <v>APPROVE</v>
      </c>
      <c r="P6271" s="71" t="str">
        <f>TRIM(UPPER(tbl_raw_data[[#This Row],[Queue Name]]))</f>
        <v>CONSUMER EXISTING</v>
      </c>
      <c r="Q6271" s="71" t="str">
        <f>IF(tbl_raw_data[[#This Row],[time_taken_in_min]]&lt;=settings!$D$2,"SLA_MET","SLA_NOT_MET")</f>
        <v>SLA_MET</v>
      </c>
    </row>
    <row r="6272" spans="1:17" hidden="1" x14ac:dyDescent="0.3">
      <c r="A6272" s="45" t="s">
        <v>7235</v>
      </c>
      <c r="B6272" s="36">
        <v>45136.537546296298</v>
      </c>
      <c r="C6272" s="43">
        <v>45136.546377314815</v>
      </c>
      <c r="D6272" s="15" t="s">
        <v>10</v>
      </c>
      <c r="E6272" s="6" t="s">
        <v>11</v>
      </c>
      <c r="F6272" s="15" t="s">
        <v>14</v>
      </c>
      <c r="G6272" s="9" t="s">
        <v>15</v>
      </c>
      <c r="H6272" s="84" t="str">
        <f t="shared" si="97"/>
        <v>Reason Unknown</v>
      </c>
      <c r="I6272" s="63">
        <f>(tbl_raw_data[[#This Row],[Date Actioned]])-(tbl_raw_data[[#This Row],[Date Tagged]])</f>
        <v>8.8310185165028088E-3</v>
      </c>
      <c r="J6272" s="66">
        <f>HOUR(tbl_raw_data[[#This Row],[time_taken]])*60+MINUTE(tbl_raw_data[[#This Row],[time_taken]])+SECOND(tbl_raw_data[[#This Row],[time_taken]])/60</f>
        <v>12.716666666666667</v>
      </c>
      <c r="K6272" s="68">
        <f>DATE(YEAR(tbl_raw_data[[#This Row],[Date Actioned]]),MONTH(tbl_raw_data[[#This Row],[Date Actioned]]),DAY(tbl_raw_data[[#This Row],[Date Actioned]]))</f>
        <v>45136</v>
      </c>
      <c r="L6272" s="65" t="str">
        <f>UPPER(TEXT(tbl_raw_data[[#This Row],[updated_date]],"MMMM"))</f>
        <v>JULY</v>
      </c>
      <c r="M6272" s="65" t="str">
        <f>"WEEK "&amp;IF(ROUNDUP(DAY(tbl_raw_data[[#This Row],[updated_date]])/7,0)=5,4,ROUNDUP(DAY(tbl_raw_data[[#This Row],[updated_date]])/7,0))</f>
        <v>WEEK 4</v>
      </c>
      <c r="N6272" s="71" t="str">
        <f>UPPER(VLOOKUP(tbl_raw_data[[#This Row],[Analyst]],settings!$A$1:$B$15,2,0))</f>
        <v>CAMROON</v>
      </c>
      <c r="O6272" s="71" t="str">
        <f>TRIM(UPPER(tbl_raw_data[[#This Row],[Outcome]]))</f>
        <v>APPROVE</v>
      </c>
      <c r="P6272" s="71" t="str">
        <f>TRIM(UPPER(tbl_raw_data[[#This Row],[Queue Name]]))</f>
        <v>CONSUMER EXISTING</v>
      </c>
      <c r="Q6272" s="71" t="str">
        <f>IF(tbl_raw_data[[#This Row],[time_taken_in_min]]&lt;=settings!$D$2,"SLA_MET","SLA_NOT_MET")</f>
        <v>SLA_MET</v>
      </c>
    </row>
    <row r="6273" spans="1:17" x14ac:dyDescent="0.3">
      <c r="A6273" s="45" t="s">
        <v>7236</v>
      </c>
      <c r="B6273" s="36">
        <v>45136.745358796295</v>
      </c>
      <c r="C6273" s="43">
        <v>45136.754143518519</v>
      </c>
      <c r="D6273" s="15" t="s">
        <v>47</v>
      </c>
      <c r="E6273" s="6" t="s">
        <v>18</v>
      </c>
      <c r="F6273" s="15" t="s">
        <v>17</v>
      </c>
      <c r="G6273" s="9" t="s">
        <v>106</v>
      </c>
      <c r="H6273" s="84" t="str">
        <f t="shared" si="97"/>
        <v>Incomplete Details</v>
      </c>
      <c r="I6273" s="63">
        <f>(tbl_raw_data[[#This Row],[Date Actioned]])-(tbl_raw_data[[#This Row],[Date Tagged]])</f>
        <v>8.7847222239361145E-3</v>
      </c>
      <c r="J6273" s="66">
        <f>HOUR(tbl_raw_data[[#This Row],[time_taken]])*60+MINUTE(tbl_raw_data[[#This Row],[time_taken]])+SECOND(tbl_raw_data[[#This Row],[time_taken]])/60</f>
        <v>12.65</v>
      </c>
      <c r="K6273" s="68">
        <f>DATE(YEAR(tbl_raw_data[[#This Row],[Date Actioned]]),MONTH(tbl_raw_data[[#This Row],[Date Actioned]]),DAY(tbl_raw_data[[#This Row],[Date Actioned]]))</f>
        <v>45136</v>
      </c>
      <c r="L6273" s="65" t="str">
        <f>UPPER(TEXT(tbl_raw_data[[#This Row],[updated_date]],"MMMM"))</f>
        <v>JULY</v>
      </c>
      <c r="M6273" s="65" t="str">
        <f>"WEEK "&amp;IF(ROUNDUP(DAY(tbl_raw_data[[#This Row],[updated_date]])/7,0)=5,4,ROUNDUP(DAY(tbl_raw_data[[#This Row],[updated_date]])/7,0))</f>
        <v>WEEK 4</v>
      </c>
      <c r="N6273" s="71" t="str">
        <f>UPPER(VLOOKUP(tbl_raw_data[[#This Row],[Analyst]],settings!$A$1:$B$15,2,0))</f>
        <v>MERCEDES</v>
      </c>
      <c r="O6273" s="71" t="str">
        <f>TRIM(UPPER(tbl_raw_data[[#This Row],[Outcome]]))</f>
        <v>WITHDRAW</v>
      </c>
      <c r="P6273" s="71" t="str">
        <f>TRIM(UPPER(tbl_raw_data[[#This Row],[Queue Name]]))</f>
        <v>CONSUMER PRE BUREAU</v>
      </c>
      <c r="Q6273" s="71" t="str">
        <f>IF(tbl_raw_data[[#This Row],[time_taken_in_min]]&lt;=settings!$D$2,"SLA_MET","SLA_NOT_MET")</f>
        <v>SLA_MET</v>
      </c>
    </row>
    <row r="6274" spans="1:17" x14ac:dyDescent="0.3">
      <c r="A6274" s="45" t="s">
        <v>7237</v>
      </c>
      <c r="B6274" s="36">
        <v>45136.543425925927</v>
      </c>
      <c r="C6274" s="43">
        <v>45136.552118055559</v>
      </c>
      <c r="D6274" s="15" t="s">
        <v>55</v>
      </c>
      <c r="E6274" s="6" t="s">
        <v>8</v>
      </c>
      <c r="F6274" s="15" t="s">
        <v>21</v>
      </c>
      <c r="G6274" s="9"/>
      <c r="H6274" s="84" t="str">
        <f t="shared" si="97"/>
        <v>Reason Unknown</v>
      </c>
      <c r="I6274" s="63">
        <f>(tbl_raw_data[[#This Row],[Date Actioned]])-(tbl_raw_data[[#This Row],[Date Tagged]])</f>
        <v>8.6921296315267682E-3</v>
      </c>
      <c r="J6274" s="66">
        <f>HOUR(tbl_raw_data[[#This Row],[time_taken]])*60+MINUTE(tbl_raw_data[[#This Row],[time_taken]])+SECOND(tbl_raw_data[[#This Row],[time_taken]])/60</f>
        <v>12.516666666666667</v>
      </c>
      <c r="K6274" s="68">
        <f>DATE(YEAR(tbl_raw_data[[#This Row],[Date Actioned]]),MONTH(tbl_raw_data[[#This Row],[Date Actioned]]),DAY(tbl_raw_data[[#This Row],[Date Actioned]]))</f>
        <v>45136</v>
      </c>
      <c r="L6274" s="65" t="str">
        <f>UPPER(TEXT(tbl_raw_data[[#This Row],[updated_date]],"MMMM"))</f>
        <v>JULY</v>
      </c>
      <c r="M6274" s="65" t="str">
        <f>"WEEK "&amp;IF(ROUNDUP(DAY(tbl_raw_data[[#This Row],[updated_date]])/7,0)=5,4,ROUNDUP(DAY(tbl_raw_data[[#This Row],[updated_date]])/7,0))</f>
        <v>WEEK 4</v>
      </c>
      <c r="N6274" s="71" t="str">
        <f>UPPER(VLOOKUP(tbl_raw_data[[#This Row],[Analyst]],settings!$A$1:$B$15,2,0))</f>
        <v>SHAHID</v>
      </c>
      <c r="O6274" s="71" t="str">
        <f>TRIM(UPPER(tbl_raw_data[[#This Row],[Outcome]]))</f>
        <v>WITHDRAW</v>
      </c>
      <c r="P6274" s="71" t="str">
        <f>TRIM(UPPER(tbl_raw_data[[#This Row],[Queue Name]]))</f>
        <v>CONSUMER POST BUREAU</v>
      </c>
      <c r="Q6274" s="71" t="str">
        <f>IF(tbl_raw_data[[#This Row],[time_taken_in_min]]&lt;=settings!$D$2,"SLA_MET","SLA_NOT_MET")</f>
        <v>SLA_MET</v>
      </c>
    </row>
    <row r="6275" spans="1:17" hidden="1" x14ac:dyDescent="0.3">
      <c r="A6275" s="45" t="s">
        <v>7238</v>
      </c>
      <c r="B6275" s="36">
        <v>45136.550740740742</v>
      </c>
      <c r="C6275" s="43">
        <v>45136.559363425928</v>
      </c>
      <c r="D6275" s="15" t="s">
        <v>10</v>
      </c>
      <c r="E6275" s="6" t="s">
        <v>8</v>
      </c>
      <c r="F6275" s="15" t="s">
        <v>14</v>
      </c>
      <c r="G6275" s="9" t="s">
        <v>23</v>
      </c>
      <c r="H6275" s="84" t="str">
        <f t="shared" ref="H6275:H6338" si="98">IF(OR(ISNUMBER(SEARCH("duplicate",G6275)), ISNUMBER(SEARCH("previously",G6275)), ISNUMBER(SEARCH("previously approved",G6275))), "Duplicate Application",
IF(OR(ISNUMBER(SEARCH("incorrect",G6275)), ISNUMBER(SEARCH("remove", G6275))), "Incorrect Details",
IF(ISNUMBER(SEARCH("incomplete",G6275)), "Incomplete Details",
IF(ISNUMBER(SEARCH("overdue",G6275)), "Overdue Bill",
IF(OR(ISNUMBER(SEARCH("resubmit as", G6275)), ISNUMBER(SEARCH("re-submit as", G6275))), "Incorrect Queue",
IF(OR(ISNUMBER(SEARCH("100",G6275)), ISNUMBER(SEARCH("correct", G6275)), ISNUMBER(SEARCH("email", G6275)), ISNUMBER(SEARCH("please submit", G6275)), ISNUMBER(SEARCH("please resubmit",G6275)), ISNUMBER(SEARCH("please re-submit", G6275)), ISNUMBER(SEARCH("please send", G6275))), "Incomplete Details",
IF(ISNUMBER(SEARCH("error", G6275)), "System Error", "Reason Unknown")))))))</f>
        <v>Reason Unknown</v>
      </c>
      <c r="I6275" s="63">
        <f>(tbl_raw_data[[#This Row],[Date Actioned]])-(tbl_raw_data[[#This Row],[Date Tagged]])</f>
        <v>8.6226851854007691E-3</v>
      </c>
      <c r="J6275" s="66">
        <f>HOUR(tbl_raw_data[[#This Row],[time_taken]])*60+MINUTE(tbl_raw_data[[#This Row],[time_taken]])+SECOND(tbl_raw_data[[#This Row],[time_taken]])/60</f>
        <v>12.416666666666666</v>
      </c>
      <c r="K6275" s="68">
        <f>DATE(YEAR(tbl_raw_data[[#This Row],[Date Actioned]]),MONTH(tbl_raw_data[[#This Row],[Date Actioned]]),DAY(tbl_raw_data[[#This Row],[Date Actioned]]))</f>
        <v>45136</v>
      </c>
      <c r="L6275" s="65" t="str">
        <f>UPPER(TEXT(tbl_raw_data[[#This Row],[updated_date]],"MMMM"))</f>
        <v>JULY</v>
      </c>
      <c r="M6275" s="65" t="str">
        <f>"WEEK "&amp;IF(ROUNDUP(DAY(tbl_raw_data[[#This Row],[updated_date]])/7,0)=5,4,ROUNDUP(DAY(tbl_raw_data[[#This Row],[updated_date]])/7,0))</f>
        <v>WEEK 4</v>
      </c>
      <c r="N6275" s="71" t="str">
        <f>UPPER(VLOOKUP(tbl_raw_data[[#This Row],[Analyst]],settings!$A$1:$B$15,2,0))</f>
        <v>CAMROON</v>
      </c>
      <c r="O6275" s="71" t="str">
        <f>TRIM(UPPER(tbl_raw_data[[#This Row],[Outcome]]))</f>
        <v>APPROVE</v>
      </c>
      <c r="P6275" s="71" t="str">
        <f>TRIM(UPPER(tbl_raw_data[[#This Row],[Queue Name]]))</f>
        <v>CONSUMER POST BUREAU</v>
      </c>
      <c r="Q6275" s="71" t="str">
        <f>IF(tbl_raw_data[[#This Row],[time_taken_in_min]]&lt;=settings!$D$2,"SLA_MET","SLA_NOT_MET")</f>
        <v>SLA_MET</v>
      </c>
    </row>
    <row r="6276" spans="1:17" hidden="1" x14ac:dyDescent="0.3">
      <c r="A6276" s="45" t="s">
        <v>7239</v>
      </c>
      <c r="B6276" s="36">
        <v>45136.507048611114</v>
      </c>
      <c r="C6276" s="43">
        <v>45136.515636574077</v>
      </c>
      <c r="D6276" s="15" t="s">
        <v>10</v>
      </c>
      <c r="E6276" s="6" t="s">
        <v>11</v>
      </c>
      <c r="F6276" s="15" t="s">
        <v>24</v>
      </c>
      <c r="G6276" s="9" t="s">
        <v>15</v>
      </c>
      <c r="H6276" s="84" t="str">
        <f t="shared" si="98"/>
        <v>Reason Unknown</v>
      </c>
      <c r="I6276" s="63">
        <f>(tbl_raw_data[[#This Row],[Date Actioned]])-(tbl_raw_data[[#This Row],[Date Tagged]])</f>
        <v>8.5879629623377696E-3</v>
      </c>
      <c r="J6276" s="66">
        <f>HOUR(tbl_raw_data[[#This Row],[time_taken]])*60+MINUTE(tbl_raw_data[[#This Row],[time_taken]])+SECOND(tbl_raw_data[[#This Row],[time_taken]])/60</f>
        <v>12.366666666666667</v>
      </c>
      <c r="K6276" s="68">
        <f>DATE(YEAR(tbl_raw_data[[#This Row],[Date Actioned]]),MONTH(tbl_raw_data[[#This Row],[Date Actioned]]),DAY(tbl_raw_data[[#This Row],[Date Actioned]]))</f>
        <v>45136</v>
      </c>
      <c r="L6276" s="65" t="str">
        <f>UPPER(TEXT(tbl_raw_data[[#This Row],[updated_date]],"MMMM"))</f>
        <v>JULY</v>
      </c>
      <c r="M6276" s="65" t="str">
        <f>"WEEK "&amp;IF(ROUNDUP(DAY(tbl_raw_data[[#This Row],[updated_date]])/7,0)=5,4,ROUNDUP(DAY(tbl_raw_data[[#This Row],[updated_date]])/7,0))</f>
        <v>WEEK 4</v>
      </c>
      <c r="N6276" s="71" t="str">
        <f>UPPER(VLOOKUP(tbl_raw_data[[#This Row],[Analyst]],settings!$A$1:$B$15,2,0))</f>
        <v>SAM</v>
      </c>
      <c r="O6276" s="71" t="str">
        <f>TRIM(UPPER(tbl_raw_data[[#This Row],[Outcome]]))</f>
        <v>APPROVE</v>
      </c>
      <c r="P6276" s="71" t="str">
        <f>TRIM(UPPER(tbl_raw_data[[#This Row],[Queue Name]]))</f>
        <v>CONSUMER EXISTING</v>
      </c>
      <c r="Q6276" s="71" t="str">
        <f>IF(tbl_raw_data[[#This Row],[time_taken_in_min]]&lt;=settings!$D$2,"SLA_MET","SLA_NOT_MET")</f>
        <v>SLA_MET</v>
      </c>
    </row>
    <row r="6277" spans="1:17" hidden="1" x14ac:dyDescent="0.3">
      <c r="A6277" s="45" t="s">
        <v>7240</v>
      </c>
      <c r="B6277" s="36">
        <v>45136.62939814815</v>
      </c>
      <c r="C6277" s="43">
        <v>45136.637986111113</v>
      </c>
      <c r="D6277" s="15" t="s">
        <v>10</v>
      </c>
      <c r="E6277" s="6" t="s">
        <v>18</v>
      </c>
      <c r="F6277" s="15" t="s">
        <v>19</v>
      </c>
      <c r="G6277" s="9" t="s">
        <v>16</v>
      </c>
      <c r="H6277" s="84" t="str">
        <f t="shared" si="98"/>
        <v>Reason Unknown</v>
      </c>
      <c r="I6277" s="63">
        <f>(tbl_raw_data[[#This Row],[Date Actioned]])-(tbl_raw_data[[#This Row],[Date Tagged]])</f>
        <v>8.5879629623377696E-3</v>
      </c>
      <c r="J6277" s="66">
        <f>HOUR(tbl_raw_data[[#This Row],[time_taken]])*60+MINUTE(tbl_raw_data[[#This Row],[time_taken]])+SECOND(tbl_raw_data[[#This Row],[time_taken]])/60</f>
        <v>12.366666666666667</v>
      </c>
      <c r="K6277" s="68">
        <f>DATE(YEAR(tbl_raw_data[[#This Row],[Date Actioned]]),MONTH(tbl_raw_data[[#This Row],[Date Actioned]]),DAY(tbl_raw_data[[#This Row],[Date Actioned]]))</f>
        <v>45136</v>
      </c>
      <c r="L6277" s="65" t="str">
        <f>UPPER(TEXT(tbl_raw_data[[#This Row],[updated_date]],"MMMM"))</f>
        <v>JULY</v>
      </c>
      <c r="M6277" s="65" t="str">
        <f>"WEEK "&amp;IF(ROUNDUP(DAY(tbl_raw_data[[#This Row],[updated_date]])/7,0)=5,4,ROUNDUP(DAY(tbl_raw_data[[#This Row],[updated_date]])/7,0))</f>
        <v>WEEK 4</v>
      </c>
      <c r="N6277" s="71" t="str">
        <f>UPPER(VLOOKUP(tbl_raw_data[[#This Row],[Analyst]],settings!$A$1:$B$15,2,0))</f>
        <v>NAVED</v>
      </c>
      <c r="O6277" s="71" t="str">
        <f>TRIM(UPPER(tbl_raw_data[[#This Row],[Outcome]]))</f>
        <v>APPROVE</v>
      </c>
      <c r="P6277" s="71" t="str">
        <f>TRIM(UPPER(tbl_raw_data[[#This Row],[Queue Name]]))</f>
        <v>CONSUMER PRE BUREAU</v>
      </c>
      <c r="Q6277" s="71" t="str">
        <f>IF(tbl_raw_data[[#This Row],[time_taken_in_min]]&lt;=settings!$D$2,"SLA_MET","SLA_NOT_MET")</f>
        <v>SLA_MET</v>
      </c>
    </row>
    <row r="6278" spans="1:17" hidden="1" x14ac:dyDescent="0.3">
      <c r="A6278" s="45" t="s">
        <v>7241</v>
      </c>
      <c r="B6278" s="36">
        <v>45136.400856481479</v>
      </c>
      <c r="C6278" s="43">
        <v>45136.409409722219</v>
      </c>
      <c r="D6278" s="15" t="s">
        <v>15</v>
      </c>
      <c r="E6278" s="6" t="s">
        <v>11</v>
      </c>
      <c r="F6278" s="15" t="s">
        <v>9</v>
      </c>
      <c r="G6278" s="9"/>
      <c r="H6278" s="84" t="str">
        <f t="shared" si="98"/>
        <v>Reason Unknown</v>
      </c>
      <c r="I6278" s="63">
        <f>(tbl_raw_data[[#This Row],[Date Actioned]])-(tbl_raw_data[[#This Row],[Date Tagged]])</f>
        <v>8.55324073927477E-3</v>
      </c>
      <c r="J6278" s="66">
        <f>HOUR(tbl_raw_data[[#This Row],[time_taken]])*60+MINUTE(tbl_raw_data[[#This Row],[time_taken]])+SECOND(tbl_raw_data[[#This Row],[time_taken]])/60</f>
        <v>12.316666666666666</v>
      </c>
      <c r="K6278" s="68">
        <f>DATE(YEAR(tbl_raw_data[[#This Row],[Date Actioned]]),MONTH(tbl_raw_data[[#This Row],[Date Actioned]]),DAY(tbl_raw_data[[#This Row],[Date Actioned]]))</f>
        <v>45136</v>
      </c>
      <c r="L6278" s="65" t="str">
        <f>UPPER(TEXT(tbl_raw_data[[#This Row],[updated_date]],"MMMM"))</f>
        <v>JULY</v>
      </c>
      <c r="M6278" s="65" t="str">
        <f>"WEEK "&amp;IF(ROUNDUP(DAY(tbl_raw_data[[#This Row],[updated_date]])/7,0)=5,4,ROUNDUP(DAY(tbl_raw_data[[#This Row],[updated_date]])/7,0))</f>
        <v>WEEK 4</v>
      </c>
      <c r="N6278" s="71" t="str">
        <f>UPPER(VLOOKUP(tbl_raw_data[[#This Row],[Analyst]],settings!$A$1:$B$15,2,0))</f>
        <v>QUADIR</v>
      </c>
      <c r="O6278" s="71" t="str">
        <f>TRIM(UPPER(tbl_raw_data[[#This Row],[Outcome]]))</f>
        <v>APPROVE</v>
      </c>
      <c r="P6278" s="71" t="str">
        <f>TRIM(UPPER(tbl_raw_data[[#This Row],[Queue Name]]))</f>
        <v>CONSUMER EXISTING</v>
      </c>
      <c r="Q6278" s="71" t="str">
        <f>IF(tbl_raw_data[[#This Row],[time_taken_in_min]]&lt;=settings!$D$2,"SLA_MET","SLA_NOT_MET")</f>
        <v>SLA_MET</v>
      </c>
    </row>
    <row r="6279" spans="1:17" hidden="1" x14ac:dyDescent="0.3">
      <c r="A6279" s="45" t="s">
        <v>7242</v>
      </c>
      <c r="B6279" s="36">
        <v>45136.756180555552</v>
      </c>
      <c r="C6279" s="43">
        <v>45136.764664351853</v>
      </c>
      <c r="D6279" s="15" t="s">
        <v>10</v>
      </c>
      <c r="E6279" s="6" t="s">
        <v>11</v>
      </c>
      <c r="F6279" s="15" t="s">
        <v>22</v>
      </c>
      <c r="G6279" s="9" t="s">
        <v>16</v>
      </c>
      <c r="H6279" s="84" t="str">
        <f t="shared" si="98"/>
        <v>Reason Unknown</v>
      </c>
      <c r="I6279" s="63">
        <f>(tbl_raw_data[[#This Row],[Date Actioned]])-(tbl_raw_data[[#This Row],[Date Tagged]])</f>
        <v>8.4837963004247285E-3</v>
      </c>
      <c r="J6279" s="66">
        <f>HOUR(tbl_raw_data[[#This Row],[time_taken]])*60+MINUTE(tbl_raw_data[[#This Row],[time_taken]])+SECOND(tbl_raw_data[[#This Row],[time_taken]])/60</f>
        <v>12.216666666666667</v>
      </c>
      <c r="K6279" s="68">
        <f>DATE(YEAR(tbl_raw_data[[#This Row],[Date Actioned]]),MONTH(tbl_raw_data[[#This Row],[Date Actioned]]),DAY(tbl_raw_data[[#This Row],[Date Actioned]]))</f>
        <v>45136</v>
      </c>
      <c r="L6279" s="65" t="str">
        <f>UPPER(TEXT(tbl_raw_data[[#This Row],[updated_date]],"MMMM"))</f>
        <v>JULY</v>
      </c>
      <c r="M6279" s="65" t="str">
        <f>"WEEK "&amp;IF(ROUNDUP(DAY(tbl_raw_data[[#This Row],[updated_date]])/7,0)=5,4,ROUNDUP(DAY(tbl_raw_data[[#This Row],[updated_date]])/7,0))</f>
        <v>WEEK 4</v>
      </c>
      <c r="N6279" s="71" t="str">
        <f>UPPER(VLOOKUP(tbl_raw_data[[#This Row],[Analyst]],settings!$A$1:$B$15,2,0))</f>
        <v>ROHAN</v>
      </c>
      <c r="O6279" s="71" t="str">
        <f>TRIM(UPPER(tbl_raw_data[[#This Row],[Outcome]]))</f>
        <v>APPROVE</v>
      </c>
      <c r="P6279" s="71" t="str">
        <f>TRIM(UPPER(tbl_raw_data[[#This Row],[Queue Name]]))</f>
        <v>CONSUMER EXISTING</v>
      </c>
      <c r="Q6279" s="71" t="str">
        <f>IF(tbl_raw_data[[#This Row],[time_taken_in_min]]&lt;=settings!$D$2,"SLA_MET","SLA_NOT_MET")</f>
        <v>SLA_MET</v>
      </c>
    </row>
    <row r="6280" spans="1:17" hidden="1" x14ac:dyDescent="0.3">
      <c r="A6280" s="45" t="s">
        <v>7243</v>
      </c>
      <c r="B6280" s="36">
        <v>45136.617118055554</v>
      </c>
      <c r="C6280" s="43">
        <v>45136.625578703701</v>
      </c>
      <c r="D6280" s="15" t="s">
        <v>10</v>
      </c>
      <c r="E6280" s="6" t="s">
        <v>11</v>
      </c>
      <c r="F6280" s="15" t="s">
        <v>19</v>
      </c>
      <c r="G6280" s="9" t="s">
        <v>15</v>
      </c>
      <c r="H6280" s="84" t="str">
        <f t="shared" si="98"/>
        <v>Reason Unknown</v>
      </c>
      <c r="I6280" s="63">
        <f>(tbl_raw_data[[#This Row],[Date Actioned]])-(tbl_raw_data[[#This Row],[Date Tagged]])</f>
        <v>8.4606481468654238E-3</v>
      </c>
      <c r="J6280" s="66">
        <f>HOUR(tbl_raw_data[[#This Row],[time_taken]])*60+MINUTE(tbl_raw_data[[#This Row],[time_taken]])+SECOND(tbl_raw_data[[#This Row],[time_taken]])/60</f>
        <v>12.183333333333334</v>
      </c>
      <c r="K6280" s="68">
        <f>DATE(YEAR(tbl_raw_data[[#This Row],[Date Actioned]]),MONTH(tbl_raw_data[[#This Row],[Date Actioned]]),DAY(tbl_raw_data[[#This Row],[Date Actioned]]))</f>
        <v>45136</v>
      </c>
      <c r="L6280" s="65" t="str">
        <f>UPPER(TEXT(tbl_raw_data[[#This Row],[updated_date]],"MMMM"))</f>
        <v>JULY</v>
      </c>
      <c r="M6280" s="65" t="str">
        <f>"WEEK "&amp;IF(ROUNDUP(DAY(tbl_raw_data[[#This Row],[updated_date]])/7,0)=5,4,ROUNDUP(DAY(tbl_raw_data[[#This Row],[updated_date]])/7,0))</f>
        <v>WEEK 4</v>
      </c>
      <c r="N6280" s="71" t="str">
        <f>UPPER(VLOOKUP(tbl_raw_data[[#This Row],[Analyst]],settings!$A$1:$B$15,2,0))</f>
        <v>NAVED</v>
      </c>
      <c r="O6280" s="71" t="str">
        <f>TRIM(UPPER(tbl_raw_data[[#This Row],[Outcome]]))</f>
        <v>APPROVE</v>
      </c>
      <c r="P6280" s="71" t="str">
        <f>TRIM(UPPER(tbl_raw_data[[#This Row],[Queue Name]]))</f>
        <v>CONSUMER EXISTING</v>
      </c>
      <c r="Q6280" s="71" t="str">
        <f>IF(tbl_raw_data[[#This Row],[time_taken_in_min]]&lt;=settings!$D$2,"SLA_MET","SLA_NOT_MET")</f>
        <v>SLA_MET</v>
      </c>
    </row>
    <row r="6281" spans="1:17" x14ac:dyDescent="0.3">
      <c r="A6281" s="45" t="s">
        <v>7244</v>
      </c>
      <c r="B6281" s="36">
        <v>45136.811493055553</v>
      </c>
      <c r="C6281" s="43">
        <v>45136.81994212963</v>
      </c>
      <c r="D6281" s="15" t="s">
        <v>33</v>
      </c>
      <c r="E6281" s="6" t="s">
        <v>11</v>
      </c>
      <c r="F6281" s="15" t="s">
        <v>22</v>
      </c>
      <c r="G6281" s="9" t="s">
        <v>46</v>
      </c>
      <c r="H6281" s="84" t="str">
        <f t="shared" si="98"/>
        <v>Reason Unknown</v>
      </c>
      <c r="I6281" s="63">
        <f>(tbl_raw_data[[#This Row],[Date Actioned]])-(tbl_raw_data[[#This Row],[Date Tagged]])</f>
        <v>8.449074077361729E-3</v>
      </c>
      <c r="J6281" s="66">
        <f>HOUR(tbl_raw_data[[#This Row],[time_taken]])*60+MINUTE(tbl_raw_data[[#This Row],[time_taken]])+SECOND(tbl_raw_data[[#This Row],[time_taken]])/60</f>
        <v>12.166666666666666</v>
      </c>
      <c r="K6281" s="68">
        <f>DATE(YEAR(tbl_raw_data[[#This Row],[Date Actioned]]),MONTH(tbl_raw_data[[#This Row],[Date Actioned]]),DAY(tbl_raw_data[[#This Row],[Date Actioned]]))</f>
        <v>45136</v>
      </c>
      <c r="L6281" s="65" t="str">
        <f>UPPER(TEXT(tbl_raw_data[[#This Row],[updated_date]],"MMMM"))</f>
        <v>JULY</v>
      </c>
      <c r="M6281" s="65" t="str">
        <f>"WEEK "&amp;IF(ROUNDUP(DAY(tbl_raw_data[[#This Row],[updated_date]])/7,0)=5,4,ROUNDUP(DAY(tbl_raw_data[[#This Row],[updated_date]])/7,0))</f>
        <v>WEEK 4</v>
      </c>
      <c r="N6281" s="71" t="str">
        <f>UPPER(VLOOKUP(tbl_raw_data[[#This Row],[Analyst]],settings!$A$1:$B$15,2,0))</f>
        <v>ROHAN</v>
      </c>
      <c r="O6281" s="71" t="str">
        <f>TRIM(UPPER(tbl_raw_data[[#This Row],[Outcome]]))</f>
        <v>DECLINE</v>
      </c>
      <c r="P6281" s="71" t="str">
        <f>TRIM(UPPER(tbl_raw_data[[#This Row],[Queue Name]]))</f>
        <v>CONSUMER EXISTING</v>
      </c>
      <c r="Q6281" s="71" t="str">
        <f>IF(tbl_raw_data[[#This Row],[time_taken_in_min]]&lt;=settings!$D$2,"SLA_MET","SLA_NOT_MET")</f>
        <v>SLA_MET</v>
      </c>
    </row>
    <row r="6282" spans="1:17" x14ac:dyDescent="0.3">
      <c r="A6282" s="45" t="s">
        <v>7245</v>
      </c>
      <c r="B6282" s="36">
        <v>45136.767002314817</v>
      </c>
      <c r="C6282" s="43">
        <v>45136.775300925925</v>
      </c>
      <c r="D6282" s="15" t="s">
        <v>47</v>
      </c>
      <c r="E6282" s="6" t="s">
        <v>18</v>
      </c>
      <c r="F6282" s="15" t="s">
        <v>22</v>
      </c>
      <c r="G6282" s="9" t="s">
        <v>108</v>
      </c>
      <c r="H6282" s="84" t="str">
        <f t="shared" si="98"/>
        <v>Incomplete Details</v>
      </c>
      <c r="I6282" s="63">
        <f>(tbl_raw_data[[#This Row],[Date Actioned]])-(tbl_raw_data[[#This Row],[Date Tagged]])</f>
        <v>8.2986111083300784E-3</v>
      </c>
      <c r="J6282" s="66">
        <f>HOUR(tbl_raw_data[[#This Row],[time_taken]])*60+MINUTE(tbl_raw_data[[#This Row],[time_taken]])+SECOND(tbl_raw_data[[#This Row],[time_taken]])/60</f>
        <v>11.95</v>
      </c>
      <c r="K6282" s="68">
        <f>DATE(YEAR(tbl_raw_data[[#This Row],[Date Actioned]]),MONTH(tbl_raw_data[[#This Row],[Date Actioned]]),DAY(tbl_raw_data[[#This Row],[Date Actioned]]))</f>
        <v>45136</v>
      </c>
      <c r="L6282" s="65" t="str">
        <f>UPPER(TEXT(tbl_raw_data[[#This Row],[updated_date]],"MMMM"))</f>
        <v>JULY</v>
      </c>
      <c r="M6282" s="65" t="str">
        <f>"WEEK "&amp;IF(ROUNDUP(DAY(tbl_raw_data[[#This Row],[updated_date]])/7,0)=5,4,ROUNDUP(DAY(tbl_raw_data[[#This Row],[updated_date]])/7,0))</f>
        <v>WEEK 4</v>
      </c>
      <c r="N6282" s="71" t="str">
        <f>UPPER(VLOOKUP(tbl_raw_data[[#This Row],[Analyst]],settings!$A$1:$B$15,2,0))</f>
        <v>ROHAN</v>
      </c>
      <c r="O6282" s="71" t="str">
        <f>TRIM(UPPER(tbl_raw_data[[#This Row],[Outcome]]))</f>
        <v>WITHDRAW</v>
      </c>
      <c r="P6282" s="71" t="str">
        <f>TRIM(UPPER(tbl_raw_data[[#This Row],[Queue Name]]))</f>
        <v>CONSUMER PRE BUREAU</v>
      </c>
      <c r="Q6282" s="71" t="str">
        <f>IF(tbl_raw_data[[#This Row],[time_taken_in_min]]&lt;=settings!$D$2,"SLA_MET","SLA_NOT_MET")</f>
        <v>SLA_MET</v>
      </c>
    </row>
    <row r="6283" spans="1:17" hidden="1" x14ac:dyDescent="0.3">
      <c r="A6283" s="45" t="s">
        <v>7246</v>
      </c>
      <c r="B6283" s="36">
        <v>45136.530694444446</v>
      </c>
      <c r="C6283" s="43">
        <v>45136.538958333331</v>
      </c>
      <c r="D6283" s="15" t="s">
        <v>10</v>
      </c>
      <c r="E6283" s="6" t="s">
        <v>8</v>
      </c>
      <c r="F6283" s="15" t="s">
        <v>19</v>
      </c>
      <c r="G6283" s="9" t="s">
        <v>23</v>
      </c>
      <c r="H6283" s="84" t="str">
        <f t="shared" si="98"/>
        <v>Reason Unknown</v>
      </c>
      <c r="I6283" s="63">
        <f>(tbl_raw_data[[#This Row],[Date Actioned]])-(tbl_raw_data[[#This Row],[Date Tagged]])</f>
        <v>8.2638888852670789E-3</v>
      </c>
      <c r="J6283" s="66">
        <f>HOUR(tbl_raw_data[[#This Row],[time_taken]])*60+MINUTE(tbl_raw_data[[#This Row],[time_taken]])+SECOND(tbl_raw_data[[#This Row],[time_taken]])/60</f>
        <v>11.9</v>
      </c>
      <c r="K6283" s="68">
        <f>DATE(YEAR(tbl_raw_data[[#This Row],[Date Actioned]]),MONTH(tbl_raw_data[[#This Row],[Date Actioned]]),DAY(tbl_raw_data[[#This Row],[Date Actioned]]))</f>
        <v>45136</v>
      </c>
      <c r="L6283" s="65" t="str">
        <f>UPPER(TEXT(tbl_raw_data[[#This Row],[updated_date]],"MMMM"))</f>
        <v>JULY</v>
      </c>
      <c r="M6283" s="65" t="str">
        <f>"WEEK "&amp;IF(ROUNDUP(DAY(tbl_raw_data[[#This Row],[updated_date]])/7,0)=5,4,ROUNDUP(DAY(tbl_raw_data[[#This Row],[updated_date]])/7,0))</f>
        <v>WEEK 4</v>
      </c>
      <c r="N6283" s="71" t="str">
        <f>UPPER(VLOOKUP(tbl_raw_data[[#This Row],[Analyst]],settings!$A$1:$B$15,2,0))</f>
        <v>NAVED</v>
      </c>
      <c r="O6283" s="71" t="str">
        <f>TRIM(UPPER(tbl_raw_data[[#This Row],[Outcome]]))</f>
        <v>APPROVE</v>
      </c>
      <c r="P6283" s="71" t="str">
        <f>TRIM(UPPER(tbl_raw_data[[#This Row],[Queue Name]]))</f>
        <v>CONSUMER POST BUREAU</v>
      </c>
      <c r="Q6283" s="71" t="str">
        <f>IF(tbl_raw_data[[#This Row],[time_taken_in_min]]&lt;=settings!$D$2,"SLA_MET","SLA_NOT_MET")</f>
        <v>SLA_MET</v>
      </c>
    </row>
    <row r="6284" spans="1:17" x14ac:dyDescent="0.3">
      <c r="A6284" s="45" t="s">
        <v>7247</v>
      </c>
      <c r="B6284" s="36">
        <v>45136.694351851853</v>
      </c>
      <c r="C6284" s="43">
        <v>45136.702615740738</v>
      </c>
      <c r="D6284" s="15" t="s">
        <v>47</v>
      </c>
      <c r="E6284" s="6" t="s">
        <v>18</v>
      </c>
      <c r="F6284" s="15" t="s">
        <v>24</v>
      </c>
      <c r="G6284" s="9" t="s">
        <v>96</v>
      </c>
      <c r="H6284" s="84" t="str">
        <f t="shared" si="98"/>
        <v>Incomplete Details</v>
      </c>
      <c r="I6284" s="63">
        <f>(tbl_raw_data[[#This Row],[Date Actioned]])-(tbl_raw_data[[#This Row],[Date Tagged]])</f>
        <v>8.2638888852670789E-3</v>
      </c>
      <c r="J6284" s="66">
        <f>HOUR(tbl_raw_data[[#This Row],[time_taken]])*60+MINUTE(tbl_raw_data[[#This Row],[time_taken]])+SECOND(tbl_raw_data[[#This Row],[time_taken]])/60</f>
        <v>11.9</v>
      </c>
      <c r="K6284" s="68">
        <f>DATE(YEAR(tbl_raw_data[[#This Row],[Date Actioned]]),MONTH(tbl_raw_data[[#This Row],[Date Actioned]]),DAY(tbl_raw_data[[#This Row],[Date Actioned]]))</f>
        <v>45136</v>
      </c>
      <c r="L6284" s="65" t="str">
        <f>UPPER(TEXT(tbl_raw_data[[#This Row],[updated_date]],"MMMM"))</f>
        <v>JULY</v>
      </c>
      <c r="M6284" s="65" t="str">
        <f>"WEEK "&amp;IF(ROUNDUP(DAY(tbl_raw_data[[#This Row],[updated_date]])/7,0)=5,4,ROUNDUP(DAY(tbl_raw_data[[#This Row],[updated_date]])/7,0))</f>
        <v>WEEK 4</v>
      </c>
      <c r="N6284" s="71" t="str">
        <f>UPPER(VLOOKUP(tbl_raw_data[[#This Row],[Analyst]],settings!$A$1:$B$15,2,0))</f>
        <v>SAM</v>
      </c>
      <c r="O6284" s="71" t="str">
        <f>TRIM(UPPER(tbl_raw_data[[#This Row],[Outcome]]))</f>
        <v>WITHDRAW</v>
      </c>
      <c r="P6284" s="71" t="str">
        <f>TRIM(UPPER(tbl_raw_data[[#This Row],[Queue Name]]))</f>
        <v>CONSUMER PRE BUREAU</v>
      </c>
      <c r="Q6284" s="71" t="str">
        <f>IF(tbl_raw_data[[#This Row],[time_taken_in_min]]&lt;=settings!$D$2,"SLA_MET","SLA_NOT_MET")</f>
        <v>SLA_MET</v>
      </c>
    </row>
    <row r="6285" spans="1:17" hidden="1" x14ac:dyDescent="0.3">
      <c r="A6285" s="45" t="s">
        <v>7248</v>
      </c>
      <c r="B6285" s="36">
        <v>45136.675381944442</v>
      </c>
      <c r="C6285" s="43">
        <v>45136.683622685188</v>
      </c>
      <c r="D6285" s="15" t="s">
        <v>10</v>
      </c>
      <c r="E6285" s="6" t="s">
        <v>8</v>
      </c>
      <c r="F6285" s="15" t="s">
        <v>14</v>
      </c>
      <c r="G6285" s="9" t="s">
        <v>23</v>
      </c>
      <c r="H6285" s="84" t="str">
        <f t="shared" si="98"/>
        <v>Reason Unknown</v>
      </c>
      <c r="I6285" s="63">
        <f>(tbl_raw_data[[#This Row],[Date Actioned]])-(tbl_raw_data[[#This Row],[Date Tagged]])</f>
        <v>8.2407407462596893E-3</v>
      </c>
      <c r="J6285" s="66">
        <f>HOUR(tbl_raw_data[[#This Row],[time_taken]])*60+MINUTE(tbl_raw_data[[#This Row],[time_taken]])+SECOND(tbl_raw_data[[#This Row],[time_taken]])/60</f>
        <v>11.866666666666667</v>
      </c>
      <c r="K6285" s="68">
        <f>DATE(YEAR(tbl_raw_data[[#This Row],[Date Actioned]]),MONTH(tbl_raw_data[[#This Row],[Date Actioned]]),DAY(tbl_raw_data[[#This Row],[Date Actioned]]))</f>
        <v>45136</v>
      </c>
      <c r="L6285" s="65" t="str">
        <f>UPPER(TEXT(tbl_raw_data[[#This Row],[updated_date]],"MMMM"))</f>
        <v>JULY</v>
      </c>
      <c r="M6285" s="65" t="str">
        <f>"WEEK "&amp;IF(ROUNDUP(DAY(tbl_raw_data[[#This Row],[updated_date]])/7,0)=5,4,ROUNDUP(DAY(tbl_raw_data[[#This Row],[updated_date]])/7,0))</f>
        <v>WEEK 4</v>
      </c>
      <c r="N6285" s="71" t="str">
        <f>UPPER(VLOOKUP(tbl_raw_data[[#This Row],[Analyst]],settings!$A$1:$B$15,2,0))</f>
        <v>CAMROON</v>
      </c>
      <c r="O6285" s="71" t="str">
        <f>TRIM(UPPER(tbl_raw_data[[#This Row],[Outcome]]))</f>
        <v>APPROVE</v>
      </c>
      <c r="P6285" s="71" t="str">
        <f>TRIM(UPPER(tbl_raw_data[[#This Row],[Queue Name]]))</f>
        <v>CONSUMER POST BUREAU</v>
      </c>
      <c r="Q6285" s="71" t="str">
        <f>IF(tbl_raw_data[[#This Row],[time_taken_in_min]]&lt;=settings!$D$2,"SLA_MET","SLA_NOT_MET")</f>
        <v>SLA_MET</v>
      </c>
    </row>
    <row r="6286" spans="1:17" hidden="1" x14ac:dyDescent="0.3">
      <c r="A6286" s="45" t="s">
        <v>7249</v>
      </c>
      <c r="B6286" s="36">
        <v>45136.406134259261</v>
      </c>
      <c r="C6286" s="43">
        <v>45136.414351851854</v>
      </c>
      <c r="D6286" s="15" t="s">
        <v>15</v>
      </c>
      <c r="E6286" s="6" t="s">
        <v>8</v>
      </c>
      <c r="F6286" s="15" t="s">
        <v>9</v>
      </c>
      <c r="G6286" s="9"/>
      <c r="H6286" s="84" t="str">
        <f t="shared" si="98"/>
        <v>Reason Unknown</v>
      </c>
      <c r="I6286" s="63">
        <f>(tbl_raw_data[[#This Row],[Date Actioned]])-(tbl_raw_data[[#This Row],[Date Tagged]])</f>
        <v>8.2175925927003846E-3</v>
      </c>
      <c r="J6286" s="66">
        <f>HOUR(tbl_raw_data[[#This Row],[time_taken]])*60+MINUTE(tbl_raw_data[[#This Row],[time_taken]])+SECOND(tbl_raw_data[[#This Row],[time_taken]])/60</f>
        <v>11.833333333333334</v>
      </c>
      <c r="K6286" s="68">
        <f>DATE(YEAR(tbl_raw_data[[#This Row],[Date Actioned]]),MONTH(tbl_raw_data[[#This Row],[Date Actioned]]),DAY(tbl_raw_data[[#This Row],[Date Actioned]]))</f>
        <v>45136</v>
      </c>
      <c r="L6286" s="65" t="str">
        <f>UPPER(TEXT(tbl_raw_data[[#This Row],[updated_date]],"MMMM"))</f>
        <v>JULY</v>
      </c>
      <c r="M6286" s="65" t="str">
        <f>"WEEK "&amp;IF(ROUNDUP(DAY(tbl_raw_data[[#This Row],[updated_date]])/7,0)=5,4,ROUNDUP(DAY(tbl_raw_data[[#This Row],[updated_date]])/7,0))</f>
        <v>WEEK 4</v>
      </c>
      <c r="N6286" s="71" t="str">
        <f>UPPER(VLOOKUP(tbl_raw_data[[#This Row],[Analyst]],settings!$A$1:$B$15,2,0))</f>
        <v>QUADIR</v>
      </c>
      <c r="O6286" s="71" t="str">
        <f>TRIM(UPPER(tbl_raw_data[[#This Row],[Outcome]]))</f>
        <v>APPROVE</v>
      </c>
      <c r="P6286" s="71" t="str">
        <f>TRIM(UPPER(tbl_raw_data[[#This Row],[Queue Name]]))</f>
        <v>CONSUMER POST BUREAU</v>
      </c>
      <c r="Q6286" s="71" t="str">
        <f>IF(tbl_raw_data[[#This Row],[time_taken_in_min]]&lt;=settings!$D$2,"SLA_MET","SLA_NOT_MET")</f>
        <v>SLA_MET</v>
      </c>
    </row>
    <row r="6287" spans="1:17" hidden="1" x14ac:dyDescent="0.3">
      <c r="A6287" s="45" t="s">
        <v>7250</v>
      </c>
      <c r="B6287" s="36">
        <v>45136.708912037036</v>
      </c>
      <c r="C6287" s="43">
        <v>45136.717083333337</v>
      </c>
      <c r="D6287" s="15" t="s">
        <v>10</v>
      </c>
      <c r="E6287" s="6" t="s">
        <v>11</v>
      </c>
      <c r="F6287" s="15" t="s">
        <v>25</v>
      </c>
      <c r="G6287" s="9" t="s">
        <v>15</v>
      </c>
      <c r="H6287" s="84" t="str">
        <f t="shared" si="98"/>
        <v>Reason Unknown</v>
      </c>
      <c r="I6287" s="63">
        <f>(tbl_raw_data[[#This Row],[Date Actioned]])-(tbl_raw_data[[#This Row],[Date Tagged]])</f>
        <v>8.1712963001336902E-3</v>
      </c>
      <c r="J6287" s="66">
        <f>HOUR(tbl_raw_data[[#This Row],[time_taken]])*60+MINUTE(tbl_raw_data[[#This Row],[time_taken]])+SECOND(tbl_raw_data[[#This Row],[time_taken]])/60</f>
        <v>11.766666666666667</v>
      </c>
      <c r="K6287" s="68">
        <f>DATE(YEAR(tbl_raw_data[[#This Row],[Date Actioned]]),MONTH(tbl_raw_data[[#This Row],[Date Actioned]]),DAY(tbl_raw_data[[#This Row],[Date Actioned]]))</f>
        <v>45136</v>
      </c>
      <c r="L6287" s="65" t="str">
        <f>UPPER(TEXT(tbl_raw_data[[#This Row],[updated_date]],"MMMM"))</f>
        <v>JULY</v>
      </c>
      <c r="M6287" s="65" t="str">
        <f>"WEEK "&amp;IF(ROUNDUP(DAY(tbl_raw_data[[#This Row],[updated_date]])/7,0)=5,4,ROUNDUP(DAY(tbl_raw_data[[#This Row],[updated_date]])/7,0))</f>
        <v>WEEK 4</v>
      </c>
      <c r="N6287" s="71" t="str">
        <f>UPPER(VLOOKUP(tbl_raw_data[[#This Row],[Analyst]],settings!$A$1:$B$15,2,0))</f>
        <v>ASIF</v>
      </c>
      <c r="O6287" s="71" t="str">
        <f>TRIM(UPPER(tbl_raw_data[[#This Row],[Outcome]]))</f>
        <v>APPROVE</v>
      </c>
      <c r="P6287" s="71" t="str">
        <f>TRIM(UPPER(tbl_raw_data[[#This Row],[Queue Name]]))</f>
        <v>CONSUMER EXISTING</v>
      </c>
      <c r="Q6287" s="71" t="str">
        <f>IF(tbl_raw_data[[#This Row],[time_taken_in_min]]&lt;=settings!$D$2,"SLA_MET","SLA_NOT_MET")</f>
        <v>SLA_MET</v>
      </c>
    </row>
    <row r="6288" spans="1:17" x14ac:dyDescent="0.3">
      <c r="A6288" s="45" t="s">
        <v>7251</v>
      </c>
      <c r="B6288" s="36">
        <v>45136.564895833333</v>
      </c>
      <c r="C6288" s="43">
        <v>45136.572928240741</v>
      </c>
      <c r="D6288" s="15" t="s">
        <v>33</v>
      </c>
      <c r="E6288" s="6" t="s">
        <v>8</v>
      </c>
      <c r="F6288" s="15" t="s">
        <v>25</v>
      </c>
      <c r="G6288" s="9" t="s">
        <v>40</v>
      </c>
      <c r="H6288" s="84" t="str">
        <f t="shared" si="98"/>
        <v>Overdue Bill</v>
      </c>
      <c r="I6288" s="63">
        <f>(tbl_raw_data[[#This Row],[Date Actioned]])-(tbl_raw_data[[#This Row],[Date Tagged]])</f>
        <v>8.0324074078816921E-3</v>
      </c>
      <c r="J6288" s="66">
        <f>HOUR(tbl_raw_data[[#This Row],[time_taken]])*60+MINUTE(tbl_raw_data[[#This Row],[time_taken]])+SECOND(tbl_raw_data[[#This Row],[time_taken]])/60</f>
        <v>11.566666666666666</v>
      </c>
      <c r="K6288" s="68">
        <f>DATE(YEAR(tbl_raw_data[[#This Row],[Date Actioned]]),MONTH(tbl_raw_data[[#This Row],[Date Actioned]]),DAY(tbl_raw_data[[#This Row],[Date Actioned]]))</f>
        <v>45136</v>
      </c>
      <c r="L6288" s="65" t="str">
        <f>UPPER(TEXT(tbl_raw_data[[#This Row],[updated_date]],"MMMM"))</f>
        <v>JULY</v>
      </c>
      <c r="M6288" s="65" t="str">
        <f>"WEEK "&amp;IF(ROUNDUP(DAY(tbl_raw_data[[#This Row],[updated_date]])/7,0)=5,4,ROUNDUP(DAY(tbl_raw_data[[#This Row],[updated_date]])/7,0))</f>
        <v>WEEK 4</v>
      </c>
      <c r="N6288" s="71" t="str">
        <f>UPPER(VLOOKUP(tbl_raw_data[[#This Row],[Analyst]],settings!$A$1:$B$15,2,0))</f>
        <v>ASIF</v>
      </c>
      <c r="O6288" s="71" t="str">
        <f>TRIM(UPPER(tbl_raw_data[[#This Row],[Outcome]]))</f>
        <v>DECLINE</v>
      </c>
      <c r="P6288" s="71" t="str">
        <f>TRIM(UPPER(tbl_raw_data[[#This Row],[Queue Name]]))</f>
        <v>CONSUMER POST BUREAU</v>
      </c>
      <c r="Q6288" s="71" t="str">
        <f>IF(tbl_raw_data[[#This Row],[time_taken_in_min]]&lt;=settings!$D$2,"SLA_MET","SLA_NOT_MET")</f>
        <v>SLA_MET</v>
      </c>
    </row>
    <row r="6289" spans="1:17" hidden="1" x14ac:dyDescent="0.3">
      <c r="A6289" s="45" t="s">
        <v>7252</v>
      </c>
      <c r="B6289" s="36">
        <v>45136.455324074072</v>
      </c>
      <c r="C6289" s="43">
        <v>45136.463217592594</v>
      </c>
      <c r="D6289" s="15" t="s">
        <v>10</v>
      </c>
      <c r="E6289" s="6" t="s">
        <v>18</v>
      </c>
      <c r="F6289" s="15" t="s">
        <v>19</v>
      </c>
      <c r="G6289" s="9" t="s">
        <v>20</v>
      </c>
      <c r="H6289" s="84" t="str">
        <f t="shared" si="98"/>
        <v>Reason Unknown</v>
      </c>
      <c r="I6289" s="63">
        <f>(tbl_raw_data[[#This Row],[Date Actioned]])-(tbl_raw_data[[#This Row],[Date Tagged]])</f>
        <v>7.8935185229056515E-3</v>
      </c>
      <c r="J6289" s="66">
        <f>HOUR(tbl_raw_data[[#This Row],[time_taken]])*60+MINUTE(tbl_raw_data[[#This Row],[time_taken]])+SECOND(tbl_raw_data[[#This Row],[time_taken]])/60</f>
        <v>11.366666666666667</v>
      </c>
      <c r="K6289" s="68">
        <f>DATE(YEAR(tbl_raw_data[[#This Row],[Date Actioned]]),MONTH(tbl_raw_data[[#This Row],[Date Actioned]]),DAY(tbl_raw_data[[#This Row],[Date Actioned]]))</f>
        <v>45136</v>
      </c>
      <c r="L6289" s="65" t="str">
        <f>UPPER(TEXT(tbl_raw_data[[#This Row],[updated_date]],"MMMM"))</f>
        <v>JULY</v>
      </c>
      <c r="M6289" s="65" t="str">
        <f>"WEEK "&amp;IF(ROUNDUP(DAY(tbl_raw_data[[#This Row],[updated_date]])/7,0)=5,4,ROUNDUP(DAY(tbl_raw_data[[#This Row],[updated_date]])/7,0))</f>
        <v>WEEK 4</v>
      </c>
      <c r="N6289" s="71" t="str">
        <f>UPPER(VLOOKUP(tbl_raw_data[[#This Row],[Analyst]],settings!$A$1:$B$15,2,0))</f>
        <v>NAVED</v>
      </c>
      <c r="O6289" s="71" t="str">
        <f>TRIM(UPPER(tbl_raw_data[[#This Row],[Outcome]]))</f>
        <v>APPROVE</v>
      </c>
      <c r="P6289" s="71" t="str">
        <f>TRIM(UPPER(tbl_raw_data[[#This Row],[Queue Name]]))</f>
        <v>CONSUMER PRE BUREAU</v>
      </c>
      <c r="Q6289" s="71" t="str">
        <f>IF(tbl_raw_data[[#This Row],[time_taken_in_min]]&lt;=settings!$D$2,"SLA_MET","SLA_NOT_MET")</f>
        <v>SLA_MET</v>
      </c>
    </row>
    <row r="6290" spans="1:17" hidden="1" x14ac:dyDescent="0.3">
      <c r="A6290" s="45" t="s">
        <v>7253</v>
      </c>
      <c r="B6290" s="36">
        <v>45136.613645833335</v>
      </c>
      <c r="C6290" s="43">
        <v>45136.621527777781</v>
      </c>
      <c r="D6290" s="15" t="s">
        <v>10</v>
      </c>
      <c r="E6290" s="6" t="s">
        <v>18</v>
      </c>
      <c r="F6290" s="15" t="s">
        <v>9</v>
      </c>
      <c r="G6290" s="9" t="s">
        <v>15</v>
      </c>
      <c r="H6290" s="84" t="str">
        <f t="shared" si="98"/>
        <v>Reason Unknown</v>
      </c>
      <c r="I6290" s="63">
        <f>(tbl_raw_data[[#This Row],[Date Actioned]])-(tbl_raw_data[[#This Row],[Date Tagged]])</f>
        <v>7.8819444461259991E-3</v>
      </c>
      <c r="J6290" s="66">
        <f>HOUR(tbl_raw_data[[#This Row],[time_taken]])*60+MINUTE(tbl_raw_data[[#This Row],[time_taken]])+SECOND(tbl_raw_data[[#This Row],[time_taken]])/60</f>
        <v>11.35</v>
      </c>
      <c r="K6290" s="68">
        <f>DATE(YEAR(tbl_raw_data[[#This Row],[Date Actioned]]),MONTH(tbl_raw_data[[#This Row],[Date Actioned]]),DAY(tbl_raw_data[[#This Row],[Date Actioned]]))</f>
        <v>45136</v>
      </c>
      <c r="L6290" s="65" t="str">
        <f>UPPER(TEXT(tbl_raw_data[[#This Row],[updated_date]],"MMMM"))</f>
        <v>JULY</v>
      </c>
      <c r="M6290" s="65" t="str">
        <f>"WEEK "&amp;IF(ROUNDUP(DAY(tbl_raw_data[[#This Row],[updated_date]])/7,0)=5,4,ROUNDUP(DAY(tbl_raw_data[[#This Row],[updated_date]])/7,0))</f>
        <v>WEEK 4</v>
      </c>
      <c r="N6290" s="71" t="str">
        <f>UPPER(VLOOKUP(tbl_raw_data[[#This Row],[Analyst]],settings!$A$1:$B$15,2,0))</f>
        <v>QUADIR</v>
      </c>
      <c r="O6290" s="71" t="str">
        <f>TRIM(UPPER(tbl_raw_data[[#This Row],[Outcome]]))</f>
        <v>APPROVE</v>
      </c>
      <c r="P6290" s="71" t="str">
        <f>TRIM(UPPER(tbl_raw_data[[#This Row],[Queue Name]]))</f>
        <v>CONSUMER PRE BUREAU</v>
      </c>
      <c r="Q6290" s="71" t="str">
        <f>IF(tbl_raw_data[[#This Row],[time_taken_in_min]]&lt;=settings!$D$2,"SLA_MET","SLA_NOT_MET")</f>
        <v>SLA_MET</v>
      </c>
    </row>
    <row r="6291" spans="1:17" x14ac:dyDescent="0.3">
      <c r="A6291" s="45" t="s">
        <v>7254</v>
      </c>
      <c r="B6291" s="36">
        <v>45136.686712962961</v>
      </c>
      <c r="C6291" s="43">
        <v>45136.694525462961</v>
      </c>
      <c r="D6291" s="15" t="s">
        <v>47</v>
      </c>
      <c r="E6291" s="6" t="s">
        <v>8</v>
      </c>
      <c r="F6291" s="15" t="s">
        <v>19</v>
      </c>
      <c r="G6291" s="9" t="s">
        <v>94</v>
      </c>
      <c r="H6291" s="84" t="str">
        <f t="shared" si="98"/>
        <v>Incorrect Details</v>
      </c>
      <c r="I6291" s="63">
        <f>(tbl_raw_data[[#This Row],[Date Actioned]])-(tbl_raw_data[[#This Row],[Date Tagged]])</f>
        <v>7.8125E-3</v>
      </c>
      <c r="J6291" s="66">
        <f>HOUR(tbl_raw_data[[#This Row],[time_taken]])*60+MINUTE(tbl_raw_data[[#This Row],[time_taken]])+SECOND(tbl_raw_data[[#This Row],[time_taken]])/60</f>
        <v>11.25</v>
      </c>
      <c r="K6291" s="68">
        <f>DATE(YEAR(tbl_raw_data[[#This Row],[Date Actioned]]),MONTH(tbl_raw_data[[#This Row],[Date Actioned]]),DAY(tbl_raw_data[[#This Row],[Date Actioned]]))</f>
        <v>45136</v>
      </c>
      <c r="L6291" s="65" t="str">
        <f>UPPER(TEXT(tbl_raw_data[[#This Row],[updated_date]],"MMMM"))</f>
        <v>JULY</v>
      </c>
      <c r="M6291" s="65" t="str">
        <f>"WEEK "&amp;IF(ROUNDUP(DAY(tbl_raw_data[[#This Row],[updated_date]])/7,0)=5,4,ROUNDUP(DAY(tbl_raw_data[[#This Row],[updated_date]])/7,0))</f>
        <v>WEEK 4</v>
      </c>
      <c r="N6291" s="71" t="str">
        <f>UPPER(VLOOKUP(tbl_raw_data[[#This Row],[Analyst]],settings!$A$1:$B$15,2,0))</f>
        <v>NAVED</v>
      </c>
      <c r="O6291" s="71" t="str">
        <f>TRIM(UPPER(tbl_raw_data[[#This Row],[Outcome]]))</f>
        <v>WITHDRAW</v>
      </c>
      <c r="P6291" s="71" t="str">
        <f>TRIM(UPPER(tbl_raw_data[[#This Row],[Queue Name]]))</f>
        <v>CONSUMER POST BUREAU</v>
      </c>
      <c r="Q6291" s="71" t="str">
        <f>IF(tbl_raw_data[[#This Row],[time_taken_in_min]]&lt;=settings!$D$2,"SLA_MET","SLA_NOT_MET")</f>
        <v>SLA_MET</v>
      </c>
    </row>
    <row r="6292" spans="1:17" hidden="1" x14ac:dyDescent="0.3">
      <c r="A6292" s="45" t="s">
        <v>7255</v>
      </c>
      <c r="B6292" s="36">
        <v>45136.651076388887</v>
      </c>
      <c r="C6292" s="43">
        <v>45136.658854166664</v>
      </c>
      <c r="D6292" s="15" t="s">
        <v>10</v>
      </c>
      <c r="E6292" s="6" t="s">
        <v>8</v>
      </c>
      <c r="F6292" s="15" t="s">
        <v>14</v>
      </c>
      <c r="G6292" s="9" t="s">
        <v>23</v>
      </c>
      <c r="H6292" s="84" t="str">
        <f t="shared" si="98"/>
        <v>Reason Unknown</v>
      </c>
      <c r="I6292" s="63">
        <f>(tbl_raw_data[[#This Row],[Date Actioned]])-(tbl_raw_data[[#This Row],[Date Tagged]])</f>
        <v>7.7777777769370005E-3</v>
      </c>
      <c r="J6292" s="66">
        <f>HOUR(tbl_raw_data[[#This Row],[time_taken]])*60+MINUTE(tbl_raw_data[[#This Row],[time_taken]])+SECOND(tbl_raw_data[[#This Row],[time_taken]])/60</f>
        <v>11.2</v>
      </c>
      <c r="K6292" s="68">
        <f>DATE(YEAR(tbl_raw_data[[#This Row],[Date Actioned]]),MONTH(tbl_raw_data[[#This Row],[Date Actioned]]),DAY(tbl_raw_data[[#This Row],[Date Actioned]]))</f>
        <v>45136</v>
      </c>
      <c r="L6292" s="65" t="str">
        <f>UPPER(TEXT(tbl_raw_data[[#This Row],[updated_date]],"MMMM"))</f>
        <v>JULY</v>
      </c>
      <c r="M6292" s="65" t="str">
        <f>"WEEK "&amp;IF(ROUNDUP(DAY(tbl_raw_data[[#This Row],[updated_date]])/7,0)=5,4,ROUNDUP(DAY(tbl_raw_data[[#This Row],[updated_date]])/7,0))</f>
        <v>WEEK 4</v>
      </c>
      <c r="N6292" s="71" t="str">
        <f>UPPER(VLOOKUP(tbl_raw_data[[#This Row],[Analyst]],settings!$A$1:$B$15,2,0))</f>
        <v>CAMROON</v>
      </c>
      <c r="O6292" s="71" t="str">
        <f>TRIM(UPPER(tbl_raw_data[[#This Row],[Outcome]]))</f>
        <v>APPROVE</v>
      </c>
      <c r="P6292" s="71" t="str">
        <f>TRIM(UPPER(tbl_raw_data[[#This Row],[Queue Name]]))</f>
        <v>CONSUMER POST BUREAU</v>
      </c>
      <c r="Q6292" s="71" t="str">
        <f>IF(tbl_raw_data[[#This Row],[time_taken_in_min]]&lt;=settings!$D$2,"SLA_MET","SLA_NOT_MET")</f>
        <v>SLA_MET</v>
      </c>
    </row>
    <row r="6293" spans="1:17" x14ac:dyDescent="0.3">
      <c r="A6293" s="45" t="s">
        <v>7256</v>
      </c>
      <c r="B6293" s="36">
        <v>45136.68340277778</v>
      </c>
      <c r="C6293" s="43">
        <v>45136.691168981481</v>
      </c>
      <c r="D6293" s="15" t="s">
        <v>47</v>
      </c>
      <c r="E6293" s="6" t="s">
        <v>8</v>
      </c>
      <c r="F6293" s="15" t="s">
        <v>19</v>
      </c>
      <c r="G6293" s="9" t="s">
        <v>92</v>
      </c>
      <c r="H6293" s="84" t="str">
        <f t="shared" si="98"/>
        <v>Reason Unknown</v>
      </c>
      <c r="I6293" s="63">
        <f>(tbl_raw_data[[#This Row],[Date Actioned]])-(tbl_raw_data[[#This Row],[Date Tagged]])</f>
        <v>7.7662037001573481E-3</v>
      </c>
      <c r="J6293" s="66">
        <f>HOUR(tbl_raw_data[[#This Row],[time_taken]])*60+MINUTE(tbl_raw_data[[#This Row],[time_taken]])+SECOND(tbl_raw_data[[#This Row],[time_taken]])/60</f>
        <v>11.183333333333334</v>
      </c>
      <c r="K6293" s="68">
        <f>DATE(YEAR(tbl_raw_data[[#This Row],[Date Actioned]]),MONTH(tbl_raw_data[[#This Row],[Date Actioned]]),DAY(tbl_raw_data[[#This Row],[Date Actioned]]))</f>
        <v>45136</v>
      </c>
      <c r="L6293" s="65" t="str">
        <f>UPPER(TEXT(tbl_raw_data[[#This Row],[updated_date]],"MMMM"))</f>
        <v>JULY</v>
      </c>
      <c r="M6293" s="65" t="str">
        <f>"WEEK "&amp;IF(ROUNDUP(DAY(tbl_raw_data[[#This Row],[updated_date]])/7,0)=5,4,ROUNDUP(DAY(tbl_raw_data[[#This Row],[updated_date]])/7,0))</f>
        <v>WEEK 4</v>
      </c>
      <c r="N6293" s="71" t="str">
        <f>UPPER(VLOOKUP(tbl_raw_data[[#This Row],[Analyst]],settings!$A$1:$B$15,2,0))</f>
        <v>NAVED</v>
      </c>
      <c r="O6293" s="71" t="str">
        <f>TRIM(UPPER(tbl_raw_data[[#This Row],[Outcome]]))</f>
        <v>WITHDRAW</v>
      </c>
      <c r="P6293" s="71" t="str">
        <f>TRIM(UPPER(tbl_raw_data[[#This Row],[Queue Name]]))</f>
        <v>CONSUMER POST BUREAU</v>
      </c>
      <c r="Q6293" s="71" t="str">
        <f>IF(tbl_raw_data[[#This Row],[time_taken_in_min]]&lt;=settings!$D$2,"SLA_MET","SLA_NOT_MET")</f>
        <v>SLA_MET</v>
      </c>
    </row>
    <row r="6294" spans="1:17" x14ac:dyDescent="0.3">
      <c r="A6294" s="45" t="s">
        <v>7257</v>
      </c>
      <c r="B6294" s="36">
        <v>45136.777939814812</v>
      </c>
      <c r="C6294" s="43">
        <v>45136.78564814815</v>
      </c>
      <c r="D6294" s="15" t="s">
        <v>47</v>
      </c>
      <c r="E6294" s="6" t="s">
        <v>18</v>
      </c>
      <c r="F6294" s="15" t="s">
        <v>24</v>
      </c>
      <c r="G6294" s="9" t="s">
        <v>109</v>
      </c>
      <c r="H6294" s="84" t="str">
        <f t="shared" si="98"/>
        <v>Incorrect Details</v>
      </c>
      <c r="I6294" s="63">
        <f>(tbl_raw_data[[#This Row],[Date Actioned]])-(tbl_raw_data[[#This Row],[Date Tagged]])</f>
        <v>7.708333338086959E-3</v>
      </c>
      <c r="J6294" s="66">
        <f>HOUR(tbl_raw_data[[#This Row],[time_taken]])*60+MINUTE(tbl_raw_data[[#This Row],[time_taken]])+SECOND(tbl_raw_data[[#This Row],[time_taken]])/60</f>
        <v>11.1</v>
      </c>
      <c r="K6294" s="68">
        <f>DATE(YEAR(tbl_raw_data[[#This Row],[Date Actioned]]),MONTH(tbl_raw_data[[#This Row],[Date Actioned]]),DAY(tbl_raw_data[[#This Row],[Date Actioned]]))</f>
        <v>45136</v>
      </c>
      <c r="L6294" s="65" t="str">
        <f>UPPER(TEXT(tbl_raw_data[[#This Row],[updated_date]],"MMMM"))</f>
        <v>JULY</v>
      </c>
      <c r="M6294" s="65" t="str">
        <f>"WEEK "&amp;IF(ROUNDUP(DAY(tbl_raw_data[[#This Row],[updated_date]])/7,0)=5,4,ROUNDUP(DAY(tbl_raw_data[[#This Row],[updated_date]])/7,0))</f>
        <v>WEEK 4</v>
      </c>
      <c r="N6294" s="71" t="str">
        <f>UPPER(VLOOKUP(tbl_raw_data[[#This Row],[Analyst]],settings!$A$1:$B$15,2,0))</f>
        <v>SAM</v>
      </c>
      <c r="O6294" s="71" t="str">
        <f>TRIM(UPPER(tbl_raw_data[[#This Row],[Outcome]]))</f>
        <v>WITHDRAW</v>
      </c>
      <c r="P6294" s="71" t="str">
        <f>TRIM(UPPER(tbl_raw_data[[#This Row],[Queue Name]]))</f>
        <v>CONSUMER PRE BUREAU</v>
      </c>
      <c r="Q6294" s="71" t="str">
        <f>IF(tbl_raw_data[[#This Row],[time_taken_in_min]]&lt;=settings!$D$2,"SLA_MET","SLA_NOT_MET")</f>
        <v>SLA_MET</v>
      </c>
    </row>
    <row r="6295" spans="1:17" hidden="1" x14ac:dyDescent="0.3">
      <c r="A6295" s="45" t="s">
        <v>7258</v>
      </c>
      <c r="B6295" s="36">
        <v>45136.49827546296</v>
      </c>
      <c r="C6295" s="43">
        <v>45136.505960648145</v>
      </c>
      <c r="D6295" s="15" t="s">
        <v>10</v>
      </c>
      <c r="E6295" s="6" t="s">
        <v>11</v>
      </c>
      <c r="F6295" s="15" t="s">
        <v>9</v>
      </c>
      <c r="G6295" s="9" t="s">
        <v>15</v>
      </c>
      <c r="H6295" s="84" t="str">
        <f t="shared" si="98"/>
        <v>Reason Unknown</v>
      </c>
      <c r="I6295" s="63">
        <f>(tbl_raw_data[[#This Row],[Date Actioned]])-(tbl_raw_data[[#This Row],[Date Tagged]])</f>
        <v>7.6851851845276542E-3</v>
      </c>
      <c r="J6295" s="66">
        <f>HOUR(tbl_raw_data[[#This Row],[time_taken]])*60+MINUTE(tbl_raw_data[[#This Row],[time_taken]])+SECOND(tbl_raw_data[[#This Row],[time_taken]])/60</f>
        <v>11.066666666666666</v>
      </c>
      <c r="K6295" s="68">
        <f>DATE(YEAR(tbl_raw_data[[#This Row],[Date Actioned]]),MONTH(tbl_raw_data[[#This Row],[Date Actioned]]),DAY(tbl_raw_data[[#This Row],[Date Actioned]]))</f>
        <v>45136</v>
      </c>
      <c r="L6295" s="65" t="str">
        <f>UPPER(TEXT(tbl_raw_data[[#This Row],[updated_date]],"MMMM"))</f>
        <v>JULY</v>
      </c>
      <c r="M6295" s="65" t="str">
        <f>"WEEK "&amp;IF(ROUNDUP(DAY(tbl_raw_data[[#This Row],[updated_date]])/7,0)=5,4,ROUNDUP(DAY(tbl_raw_data[[#This Row],[updated_date]])/7,0))</f>
        <v>WEEK 4</v>
      </c>
      <c r="N6295" s="71" t="str">
        <f>UPPER(VLOOKUP(tbl_raw_data[[#This Row],[Analyst]],settings!$A$1:$B$15,2,0))</f>
        <v>QUADIR</v>
      </c>
      <c r="O6295" s="71" t="str">
        <f>TRIM(UPPER(tbl_raw_data[[#This Row],[Outcome]]))</f>
        <v>APPROVE</v>
      </c>
      <c r="P6295" s="71" t="str">
        <f>TRIM(UPPER(tbl_raw_data[[#This Row],[Queue Name]]))</f>
        <v>CONSUMER EXISTING</v>
      </c>
      <c r="Q6295" s="71" t="str">
        <f>IF(tbl_raw_data[[#This Row],[time_taken_in_min]]&lt;=settings!$D$2,"SLA_MET","SLA_NOT_MET")</f>
        <v>SLA_MET</v>
      </c>
    </row>
    <row r="6296" spans="1:17" hidden="1" x14ac:dyDescent="0.3">
      <c r="A6296" s="45" t="s">
        <v>7259</v>
      </c>
      <c r="B6296" s="36">
        <v>45136.699756944443</v>
      </c>
      <c r="C6296" s="43">
        <v>45136.707442129627</v>
      </c>
      <c r="D6296" s="15" t="s">
        <v>10</v>
      </c>
      <c r="E6296" s="6" t="s">
        <v>8</v>
      </c>
      <c r="F6296" s="15" t="s">
        <v>19</v>
      </c>
      <c r="G6296" s="9" t="s">
        <v>23</v>
      </c>
      <c r="H6296" s="84" t="str">
        <f t="shared" si="98"/>
        <v>Reason Unknown</v>
      </c>
      <c r="I6296" s="63">
        <f>(tbl_raw_data[[#This Row],[Date Actioned]])-(tbl_raw_data[[#This Row],[Date Tagged]])</f>
        <v>7.6851851845276542E-3</v>
      </c>
      <c r="J6296" s="66">
        <f>HOUR(tbl_raw_data[[#This Row],[time_taken]])*60+MINUTE(tbl_raw_data[[#This Row],[time_taken]])+SECOND(tbl_raw_data[[#This Row],[time_taken]])/60</f>
        <v>11.066666666666666</v>
      </c>
      <c r="K6296" s="68">
        <f>DATE(YEAR(tbl_raw_data[[#This Row],[Date Actioned]]),MONTH(tbl_raw_data[[#This Row],[Date Actioned]]),DAY(tbl_raw_data[[#This Row],[Date Actioned]]))</f>
        <v>45136</v>
      </c>
      <c r="L6296" s="65" t="str">
        <f>UPPER(TEXT(tbl_raw_data[[#This Row],[updated_date]],"MMMM"))</f>
        <v>JULY</v>
      </c>
      <c r="M6296" s="65" t="str">
        <f>"WEEK "&amp;IF(ROUNDUP(DAY(tbl_raw_data[[#This Row],[updated_date]])/7,0)=5,4,ROUNDUP(DAY(tbl_raw_data[[#This Row],[updated_date]])/7,0))</f>
        <v>WEEK 4</v>
      </c>
      <c r="N6296" s="71" t="str">
        <f>UPPER(VLOOKUP(tbl_raw_data[[#This Row],[Analyst]],settings!$A$1:$B$15,2,0))</f>
        <v>NAVED</v>
      </c>
      <c r="O6296" s="71" t="str">
        <f>TRIM(UPPER(tbl_raw_data[[#This Row],[Outcome]]))</f>
        <v>APPROVE</v>
      </c>
      <c r="P6296" s="71" t="str">
        <f>TRIM(UPPER(tbl_raw_data[[#This Row],[Queue Name]]))</f>
        <v>CONSUMER POST BUREAU</v>
      </c>
      <c r="Q6296" s="71" t="str">
        <f>IF(tbl_raw_data[[#This Row],[time_taken_in_min]]&lt;=settings!$D$2,"SLA_MET","SLA_NOT_MET")</f>
        <v>SLA_MET</v>
      </c>
    </row>
    <row r="6297" spans="1:17" x14ac:dyDescent="0.3">
      <c r="A6297" s="45" t="s">
        <v>7260</v>
      </c>
      <c r="B6297" s="36">
        <v>45136.816458333335</v>
      </c>
      <c r="C6297" s="43">
        <v>45136.82408564815</v>
      </c>
      <c r="D6297" s="15" t="s">
        <v>47</v>
      </c>
      <c r="E6297" s="6" t="s">
        <v>8</v>
      </c>
      <c r="F6297" s="15" t="s">
        <v>19</v>
      </c>
      <c r="G6297" s="9" t="s">
        <v>113</v>
      </c>
      <c r="H6297" s="84" t="str">
        <f t="shared" si="98"/>
        <v>Incorrect Queue</v>
      </c>
      <c r="I6297" s="63">
        <f>(tbl_raw_data[[#This Row],[Date Actioned]])-(tbl_raw_data[[#This Row],[Date Tagged]])</f>
        <v>7.6273148151813075E-3</v>
      </c>
      <c r="J6297" s="66">
        <f>HOUR(tbl_raw_data[[#This Row],[time_taken]])*60+MINUTE(tbl_raw_data[[#This Row],[time_taken]])+SECOND(tbl_raw_data[[#This Row],[time_taken]])/60</f>
        <v>10.983333333333333</v>
      </c>
      <c r="K6297" s="68">
        <f>DATE(YEAR(tbl_raw_data[[#This Row],[Date Actioned]]),MONTH(tbl_raw_data[[#This Row],[Date Actioned]]),DAY(tbl_raw_data[[#This Row],[Date Actioned]]))</f>
        <v>45136</v>
      </c>
      <c r="L6297" s="65" t="str">
        <f>UPPER(TEXT(tbl_raw_data[[#This Row],[updated_date]],"MMMM"))</f>
        <v>JULY</v>
      </c>
      <c r="M6297" s="65" t="str">
        <f>"WEEK "&amp;IF(ROUNDUP(DAY(tbl_raw_data[[#This Row],[updated_date]])/7,0)=5,4,ROUNDUP(DAY(tbl_raw_data[[#This Row],[updated_date]])/7,0))</f>
        <v>WEEK 4</v>
      </c>
      <c r="N6297" s="71" t="str">
        <f>UPPER(VLOOKUP(tbl_raw_data[[#This Row],[Analyst]],settings!$A$1:$B$15,2,0))</f>
        <v>NAVED</v>
      </c>
      <c r="O6297" s="71" t="str">
        <f>TRIM(UPPER(tbl_raw_data[[#This Row],[Outcome]]))</f>
        <v>WITHDRAW</v>
      </c>
      <c r="P6297" s="71" t="str">
        <f>TRIM(UPPER(tbl_raw_data[[#This Row],[Queue Name]]))</f>
        <v>CONSUMER POST BUREAU</v>
      </c>
      <c r="Q6297" s="71" t="str">
        <f>IF(tbl_raw_data[[#This Row],[time_taken_in_min]]&lt;=settings!$D$2,"SLA_MET","SLA_NOT_MET")</f>
        <v>SLA_MET</v>
      </c>
    </row>
    <row r="6298" spans="1:17" hidden="1" x14ac:dyDescent="0.3">
      <c r="A6298" s="45" t="s">
        <v>7261</v>
      </c>
      <c r="B6298" s="36">
        <v>45136.69190972222</v>
      </c>
      <c r="C6298" s="43">
        <v>45136.699467592596</v>
      </c>
      <c r="D6298" s="15" t="s">
        <v>10</v>
      </c>
      <c r="E6298" s="6" t="s">
        <v>8</v>
      </c>
      <c r="F6298" s="15" t="s">
        <v>19</v>
      </c>
      <c r="G6298" s="9" t="s">
        <v>23</v>
      </c>
      <c r="H6298" s="84" t="str">
        <f t="shared" si="98"/>
        <v>Reason Unknown</v>
      </c>
      <c r="I6298" s="63">
        <f>(tbl_raw_data[[#This Row],[Date Actioned]])-(tbl_raw_data[[#This Row],[Date Tagged]])</f>
        <v>7.557870376331266E-3</v>
      </c>
      <c r="J6298" s="66">
        <f>HOUR(tbl_raw_data[[#This Row],[time_taken]])*60+MINUTE(tbl_raw_data[[#This Row],[time_taken]])+SECOND(tbl_raw_data[[#This Row],[time_taken]])/60</f>
        <v>10.883333333333333</v>
      </c>
      <c r="K6298" s="68">
        <f>DATE(YEAR(tbl_raw_data[[#This Row],[Date Actioned]]),MONTH(tbl_raw_data[[#This Row],[Date Actioned]]),DAY(tbl_raw_data[[#This Row],[Date Actioned]]))</f>
        <v>45136</v>
      </c>
      <c r="L6298" s="65" t="str">
        <f>UPPER(TEXT(tbl_raw_data[[#This Row],[updated_date]],"MMMM"))</f>
        <v>JULY</v>
      </c>
      <c r="M6298" s="65" t="str">
        <f>"WEEK "&amp;IF(ROUNDUP(DAY(tbl_raw_data[[#This Row],[updated_date]])/7,0)=5,4,ROUNDUP(DAY(tbl_raw_data[[#This Row],[updated_date]])/7,0))</f>
        <v>WEEK 4</v>
      </c>
      <c r="N6298" s="71" t="str">
        <f>UPPER(VLOOKUP(tbl_raw_data[[#This Row],[Analyst]],settings!$A$1:$B$15,2,0))</f>
        <v>NAVED</v>
      </c>
      <c r="O6298" s="71" t="str">
        <f>TRIM(UPPER(tbl_raw_data[[#This Row],[Outcome]]))</f>
        <v>APPROVE</v>
      </c>
      <c r="P6298" s="71" t="str">
        <f>TRIM(UPPER(tbl_raw_data[[#This Row],[Queue Name]]))</f>
        <v>CONSUMER POST BUREAU</v>
      </c>
      <c r="Q6298" s="71" t="str">
        <f>IF(tbl_raw_data[[#This Row],[time_taken_in_min]]&lt;=settings!$D$2,"SLA_MET","SLA_NOT_MET")</f>
        <v>SLA_MET</v>
      </c>
    </row>
    <row r="6299" spans="1:17" x14ac:dyDescent="0.3">
      <c r="A6299" s="45" t="s">
        <v>7262</v>
      </c>
      <c r="B6299" s="36">
        <v>45136.4844212963</v>
      </c>
      <c r="C6299" s="43">
        <v>45136.491944444446</v>
      </c>
      <c r="D6299" s="15" t="s">
        <v>47</v>
      </c>
      <c r="E6299" s="6" t="s">
        <v>8</v>
      </c>
      <c r="F6299" s="15" t="s">
        <v>12</v>
      </c>
      <c r="G6299" s="9" t="s">
        <v>59</v>
      </c>
      <c r="H6299" s="84" t="str">
        <f t="shared" si="98"/>
        <v>Incomplete Details</v>
      </c>
      <c r="I6299" s="63">
        <f>(tbl_raw_data[[#This Row],[Date Actioned]])-(tbl_raw_data[[#This Row],[Date Tagged]])</f>
        <v>7.5231481459923089E-3</v>
      </c>
      <c r="J6299" s="66">
        <f>HOUR(tbl_raw_data[[#This Row],[time_taken]])*60+MINUTE(tbl_raw_data[[#This Row],[time_taken]])+SECOND(tbl_raw_data[[#This Row],[time_taken]])/60</f>
        <v>10.833333333333334</v>
      </c>
      <c r="K6299" s="68">
        <f>DATE(YEAR(tbl_raw_data[[#This Row],[Date Actioned]]),MONTH(tbl_raw_data[[#This Row],[Date Actioned]]),DAY(tbl_raw_data[[#This Row],[Date Actioned]]))</f>
        <v>45136</v>
      </c>
      <c r="L6299" s="65" t="str">
        <f>UPPER(TEXT(tbl_raw_data[[#This Row],[updated_date]],"MMMM"))</f>
        <v>JULY</v>
      </c>
      <c r="M6299" s="65" t="str">
        <f>"WEEK "&amp;IF(ROUNDUP(DAY(tbl_raw_data[[#This Row],[updated_date]])/7,0)=5,4,ROUNDUP(DAY(tbl_raw_data[[#This Row],[updated_date]])/7,0))</f>
        <v>WEEK 4</v>
      </c>
      <c r="N6299" s="71" t="str">
        <f>UPPER(VLOOKUP(tbl_raw_data[[#This Row],[Analyst]],settings!$A$1:$B$15,2,0))</f>
        <v>NITESH</v>
      </c>
      <c r="O6299" s="71" t="str">
        <f>TRIM(UPPER(tbl_raw_data[[#This Row],[Outcome]]))</f>
        <v>WITHDRAW</v>
      </c>
      <c r="P6299" s="71" t="str">
        <f>TRIM(UPPER(tbl_raw_data[[#This Row],[Queue Name]]))</f>
        <v>CONSUMER POST BUREAU</v>
      </c>
      <c r="Q6299" s="71" t="str">
        <f>IF(tbl_raw_data[[#This Row],[time_taken_in_min]]&lt;=settings!$D$2,"SLA_MET","SLA_NOT_MET")</f>
        <v>SLA_MET</v>
      </c>
    </row>
    <row r="6300" spans="1:17" hidden="1" x14ac:dyDescent="0.3">
      <c r="A6300" s="45" t="s">
        <v>7263</v>
      </c>
      <c r="B6300" s="36">
        <v>45136.651388888888</v>
      </c>
      <c r="C6300" s="43">
        <v>45136.658865740741</v>
      </c>
      <c r="D6300" s="15" t="s">
        <v>10</v>
      </c>
      <c r="E6300" s="6" t="s">
        <v>11</v>
      </c>
      <c r="F6300" s="15" t="s">
        <v>25</v>
      </c>
      <c r="G6300" s="9" t="s">
        <v>26</v>
      </c>
      <c r="H6300" s="84" t="str">
        <f t="shared" si="98"/>
        <v>Reason Unknown</v>
      </c>
      <c r="I6300" s="63">
        <f>(tbl_raw_data[[#This Row],[Date Actioned]])-(tbl_raw_data[[#This Row],[Date Tagged]])</f>
        <v>7.4768518534256145E-3</v>
      </c>
      <c r="J6300" s="66">
        <f>HOUR(tbl_raw_data[[#This Row],[time_taken]])*60+MINUTE(tbl_raw_data[[#This Row],[time_taken]])+SECOND(tbl_raw_data[[#This Row],[time_taken]])/60</f>
        <v>10.766666666666667</v>
      </c>
      <c r="K6300" s="68">
        <f>DATE(YEAR(tbl_raw_data[[#This Row],[Date Actioned]]),MONTH(tbl_raw_data[[#This Row],[Date Actioned]]),DAY(tbl_raw_data[[#This Row],[Date Actioned]]))</f>
        <v>45136</v>
      </c>
      <c r="L6300" s="65" t="str">
        <f>UPPER(TEXT(tbl_raw_data[[#This Row],[updated_date]],"MMMM"))</f>
        <v>JULY</v>
      </c>
      <c r="M6300" s="65" t="str">
        <f>"WEEK "&amp;IF(ROUNDUP(DAY(tbl_raw_data[[#This Row],[updated_date]])/7,0)=5,4,ROUNDUP(DAY(tbl_raw_data[[#This Row],[updated_date]])/7,0))</f>
        <v>WEEK 4</v>
      </c>
      <c r="N6300" s="71" t="str">
        <f>UPPER(VLOOKUP(tbl_raw_data[[#This Row],[Analyst]],settings!$A$1:$B$15,2,0))</f>
        <v>ASIF</v>
      </c>
      <c r="O6300" s="71" t="str">
        <f>TRIM(UPPER(tbl_raw_data[[#This Row],[Outcome]]))</f>
        <v>APPROVE</v>
      </c>
      <c r="P6300" s="71" t="str">
        <f>TRIM(UPPER(tbl_raw_data[[#This Row],[Queue Name]]))</f>
        <v>CONSUMER EXISTING</v>
      </c>
      <c r="Q6300" s="71" t="str">
        <f>IF(tbl_raw_data[[#This Row],[time_taken_in_min]]&lt;=settings!$D$2,"SLA_MET","SLA_NOT_MET")</f>
        <v>SLA_MET</v>
      </c>
    </row>
    <row r="6301" spans="1:17" hidden="1" x14ac:dyDescent="0.3">
      <c r="A6301" s="45" t="s">
        <v>7264</v>
      </c>
      <c r="B6301" s="36">
        <v>45136.676180555558</v>
      </c>
      <c r="C6301" s="43">
        <v>45136.683587962965</v>
      </c>
      <c r="D6301" s="15" t="s">
        <v>10</v>
      </c>
      <c r="E6301" s="6" t="s">
        <v>8</v>
      </c>
      <c r="F6301" s="15" t="s">
        <v>24</v>
      </c>
      <c r="G6301" s="9" t="s">
        <v>23</v>
      </c>
      <c r="H6301" s="84" t="str">
        <f t="shared" si="98"/>
        <v>Reason Unknown</v>
      </c>
      <c r="I6301" s="63">
        <f>(tbl_raw_data[[#This Row],[Date Actioned]])-(tbl_raw_data[[#This Row],[Date Tagged]])</f>
        <v>7.4074074072996154E-3</v>
      </c>
      <c r="J6301" s="66">
        <f>HOUR(tbl_raw_data[[#This Row],[time_taken]])*60+MINUTE(tbl_raw_data[[#This Row],[time_taken]])+SECOND(tbl_raw_data[[#This Row],[time_taken]])/60</f>
        <v>10.666666666666666</v>
      </c>
      <c r="K6301" s="68">
        <f>DATE(YEAR(tbl_raw_data[[#This Row],[Date Actioned]]),MONTH(tbl_raw_data[[#This Row],[Date Actioned]]),DAY(tbl_raw_data[[#This Row],[Date Actioned]]))</f>
        <v>45136</v>
      </c>
      <c r="L6301" s="65" t="str">
        <f>UPPER(TEXT(tbl_raw_data[[#This Row],[updated_date]],"MMMM"))</f>
        <v>JULY</v>
      </c>
      <c r="M6301" s="65" t="str">
        <f>"WEEK "&amp;IF(ROUNDUP(DAY(tbl_raw_data[[#This Row],[updated_date]])/7,0)=5,4,ROUNDUP(DAY(tbl_raw_data[[#This Row],[updated_date]])/7,0))</f>
        <v>WEEK 4</v>
      </c>
      <c r="N6301" s="71" t="str">
        <f>UPPER(VLOOKUP(tbl_raw_data[[#This Row],[Analyst]],settings!$A$1:$B$15,2,0))</f>
        <v>SAM</v>
      </c>
      <c r="O6301" s="71" t="str">
        <f>TRIM(UPPER(tbl_raw_data[[#This Row],[Outcome]]))</f>
        <v>APPROVE</v>
      </c>
      <c r="P6301" s="71" t="str">
        <f>TRIM(UPPER(tbl_raw_data[[#This Row],[Queue Name]]))</f>
        <v>CONSUMER POST BUREAU</v>
      </c>
      <c r="Q6301" s="71" t="str">
        <f>IF(tbl_raw_data[[#This Row],[time_taken_in_min]]&lt;=settings!$D$2,"SLA_MET","SLA_NOT_MET")</f>
        <v>SLA_MET</v>
      </c>
    </row>
    <row r="6302" spans="1:17" x14ac:dyDescent="0.3">
      <c r="A6302" s="45" t="s">
        <v>7265</v>
      </c>
      <c r="B6302" s="36">
        <v>45136.720995370371</v>
      </c>
      <c r="C6302" s="43">
        <v>45136.728344907409</v>
      </c>
      <c r="D6302" s="15" t="s">
        <v>33</v>
      </c>
      <c r="E6302" s="6" t="s">
        <v>18</v>
      </c>
      <c r="F6302" s="15" t="s">
        <v>25</v>
      </c>
      <c r="G6302" s="9" t="s">
        <v>37</v>
      </c>
      <c r="H6302" s="84" t="str">
        <f t="shared" si="98"/>
        <v>Reason Unknown</v>
      </c>
      <c r="I6302" s="63">
        <f>(tbl_raw_data[[#This Row],[Date Actioned]])-(tbl_raw_data[[#This Row],[Date Tagged]])</f>
        <v>7.3495370379532687E-3</v>
      </c>
      <c r="J6302" s="66">
        <f>HOUR(tbl_raw_data[[#This Row],[time_taken]])*60+MINUTE(tbl_raw_data[[#This Row],[time_taken]])+SECOND(tbl_raw_data[[#This Row],[time_taken]])/60</f>
        <v>10.583333333333334</v>
      </c>
      <c r="K6302" s="68">
        <f>DATE(YEAR(tbl_raw_data[[#This Row],[Date Actioned]]),MONTH(tbl_raw_data[[#This Row],[Date Actioned]]),DAY(tbl_raw_data[[#This Row],[Date Actioned]]))</f>
        <v>45136</v>
      </c>
      <c r="L6302" s="65" t="str">
        <f>UPPER(TEXT(tbl_raw_data[[#This Row],[updated_date]],"MMMM"))</f>
        <v>JULY</v>
      </c>
      <c r="M6302" s="65" t="str">
        <f>"WEEK "&amp;IF(ROUNDUP(DAY(tbl_raw_data[[#This Row],[updated_date]])/7,0)=5,4,ROUNDUP(DAY(tbl_raw_data[[#This Row],[updated_date]])/7,0))</f>
        <v>WEEK 4</v>
      </c>
      <c r="N6302" s="71" t="str">
        <f>UPPER(VLOOKUP(tbl_raw_data[[#This Row],[Analyst]],settings!$A$1:$B$15,2,0))</f>
        <v>ASIF</v>
      </c>
      <c r="O6302" s="71" t="str">
        <f>TRIM(UPPER(tbl_raw_data[[#This Row],[Outcome]]))</f>
        <v>DECLINE</v>
      </c>
      <c r="P6302" s="71" t="str">
        <f>TRIM(UPPER(tbl_raw_data[[#This Row],[Queue Name]]))</f>
        <v>CONSUMER PRE BUREAU</v>
      </c>
      <c r="Q6302" s="71" t="str">
        <f>IF(tbl_raw_data[[#This Row],[time_taken_in_min]]&lt;=settings!$D$2,"SLA_MET","SLA_NOT_MET")</f>
        <v>SLA_MET</v>
      </c>
    </row>
    <row r="6303" spans="1:17" hidden="1" x14ac:dyDescent="0.3">
      <c r="A6303" s="45" t="s">
        <v>7266</v>
      </c>
      <c r="B6303" s="36">
        <v>45136.486504629633</v>
      </c>
      <c r="C6303" s="43">
        <v>45136.493842592594</v>
      </c>
      <c r="D6303" s="15" t="s">
        <v>10</v>
      </c>
      <c r="E6303" s="6" t="s">
        <v>18</v>
      </c>
      <c r="F6303" s="15" t="s">
        <v>19</v>
      </c>
      <c r="G6303" s="9" t="s">
        <v>15</v>
      </c>
      <c r="H6303" s="84" t="str">
        <f t="shared" si="98"/>
        <v>Reason Unknown</v>
      </c>
      <c r="I6303" s="63">
        <f>(tbl_raw_data[[#This Row],[Date Actioned]])-(tbl_raw_data[[#This Row],[Date Tagged]])</f>
        <v>7.3379629611736163E-3</v>
      </c>
      <c r="J6303" s="66">
        <f>HOUR(tbl_raw_data[[#This Row],[time_taken]])*60+MINUTE(tbl_raw_data[[#This Row],[time_taken]])+SECOND(tbl_raw_data[[#This Row],[time_taken]])/60</f>
        <v>10.566666666666666</v>
      </c>
      <c r="K6303" s="68">
        <f>DATE(YEAR(tbl_raw_data[[#This Row],[Date Actioned]]),MONTH(tbl_raw_data[[#This Row],[Date Actioned]]),DAY(tbl_raw_data[[#This Row],[Date Actioned]]))</f>
        <v>45136</v>
      </c>
      <c r="L6303" s="65" t="str">
        <f>UPPER(TEXT(tbl_raw_data[[#This Row],[updated_date]],"MMMM"))</f>
        <v>JULY</v>
      </c>
      <c r="M6303" s="65" t="str">
        <f>"WEEK "&amp;IF(ROUNDUP(DAY(tbl_raw_data[[#This Row],[updated_date]])/7,0)=5,4,ROUNDUP(DAY(tbl_raw_data[[#This Row],[updated_date]])/7,0))</f>
        <v>WEEK 4</v>
      </c>
      <c r="N6303" s="71" t="str">
        <f>UPPER(VLOOKUP(tbl_raw_data[[#This Row],[Analyst]],settings!$A$1:$B$15,2,0))</f>
        <v>NAVED</v>
      </c>
      <c r="O6303" s="71" t="str">
        <f>TRIM(UPPER(tbl_raw_data[[#This Row],[Outcome]]))</f>
        <v>APPROVE</v>
      </c>
      <c r="P6303" s="71" t="str">
        <f>TRIM(UPPER(tbl_raw_data[[#This Row],[Queue Name]]))</f>
        <v>CONSUMER PRE BUREAU</v>
      </c>
      <c r="Q6303" s="71" t="str">
        <f>IF(tbl_raw_data[[#This Row],[time_taken_in_min]]&lt;=settings!$D$2,"SLA_MET","SLA_NOT_MET")</f>
        <v>SLA_MET</v>
      </c>
    </row>
    <row r="6304" spans="1:17" hidden="1" x14ac:dyDescent="0.3">
      <c r="A6304" s="45" t="s">
        <v>7267</v>
      </c>
      <c r="B6304" s="36">
        <v>45136.53497685185</v>
      </c>
      <c r="C6304" s="43">
        <v>45136.542303240742</v>
      </c>
      <c r="D6304" s="15" t="s">
        <v>10</v>
      </c>
      <c r="E6304" s="6" t="s">
        <v>8</v>
      </c>
      <c r="F6304" s="15" t="s">
        <v>25</v>
      </c>
      <c r="G6304" s="9" t="s">
        <v>15</v>
      </c>
      <c r="H6304" s="84" t="str">
        <f t="shared" si="98"/>
        <v>Reason Unknown</v>
      </c>
      <c r="I6304" s="63">
        <f>(tbl_raw_data[[#This Row],[Date Actioned]])-(tbl_raw_data[[#This Row],[Date Tagged]])</f>
        <v>7.3263888916699216E-3</v>
      </c>
      <c r="J6304" s="66">
        <f>HOUR(tbl_raw_data[[#This Row],[time_taken]])*60+MINUTE(tbl_raw_data[[#This Row],[time_taken]])+SECOND(tbl_raw_data[[#This Row],[time_taken]])/60</f>
        <v>10.55</v>
      </c>
      <c r="K6304" s="68">
        <f>DATE(YEAR(tbl_raw_data[[#This Row],[Date Actioned]]),MONTH(tbl_raw_data[[#This Row],[Date Actioned]]),DAY(tbl_raw_data[[#This Row],[Date Actioned]]))</f>
        <v>45136</v>
      </c>
      <c r="L6304" s="65" t="str">
        <f>UPPER(TEXT(tbl_raw_data[[#This Row],[updated_date]],"MMMM"))</f>
        <v>JULY</v>
      </c>
      <c r="M6304" s="65" t="str">
        <f>"WEEK "&amp;IF(ROUNDUP(DAY(tbl_raw_data[[#This Row],[updated_date]])/7,0)=5,4,ROUNDUP(DAY(tbl_raw_data[[#This Row],[updated_date]])/7,0))</f>
        <v>WEEK 4</v>
      </c>
      <c r="N6304" s="71" t="str">
        <f>UPPER(VLOOKUP(tbl_raw_data[[#This Row],[Analyst]],settings!$A$1:$B$15,2,0))</f>
        <v>ASIF</v>
      </c>
      <c r="O6304" s="71" t="str">
        <f>TRIM(UPPER(tbl_raw_data[[#This Row],[Outcome]]))</f>
        <v>APPROVE</v>
      </c>
      <c r="P6304" s="71" t="str">
        <f>TRIM(UPPER(tbl_raw_data[[#This Row],[Queue Name]]))</f>
        <v>CONSUMER POST BUREAU</v>
      </c>
      <c r="Q6304" s="71" t="str">
        <f>IF(tbl_raw_data[[#This Row],[time_taken_in_min]]&lt;=settings!$D$2,"SLA_MET","SLA_NOT_MET")</f>
        <v>SLA_MET</v>
      </c>
    </row>
    <row r="6305" spans="1:17" hidden="1" x14ac:dyDescent="0.3">
      <c r="A6305" s="45" t="s">
        <v>7268</v>
      </c>
      <c r="B6305" s="36">
        <v>45136.640868055554</v>
      </c>
      <c r="C6305" s="43">
        <v>45136.6481712963</v>
      </c>
      <c r="D6305" s="15" t="s">
        <v>10</v>
      </c>
      <c r="E6305" s="6" t="s">
        <v>8</v>
      </c>
      <c r="F6305" s="15" t="s">
        <v>9</v>
      </c>
      <c r="G6305" s="9" t="s">
        <v>23</v>
      </c>
      <c r="H6305" s="84" t="str">
        <f t="shared" si="98"/>
        <v>Reason Unknown</v>
      </c>
      <c r="I6305" s="63">
        <f>(tbl_raw_data[[#This Row],[Date Actioned]])-(tbl_raw_data[[#This Row],[Date Tagged]])</f>
        <v>7.3032407453865744E-3</v>
      </c>
      <c r="J6305" s="66">
        <f>HOUR(tbl_raw_data[[#This Row],[time_taken]])*60+MINUTE(tbl_raw_data[[#This Row],[time_taken]])+SECOND(tbl_raw_data[[#This Row],[time_taken]])/60</f>
        <v>10.516666666666667</v>
      </c>
      <c r="K6305" s="68">
        <f>DATE(YEAR(tbl_raw_data[[#This Row],[Date Actioned]]),MONTH(tbl_raw_data[[#This Row],[Date Actioned]]),DAY(tbl_raw_data[[#This Row],[Date Actioned]]))</f>
        <v>45136</v>
      </c>
      <c r="L6305" s="65" t="str">
        <f>UPPER(TEXT(tbl_raw_data[[#This Row],[updated_date]],"MMMM"))</f>
        <v>JULY</v>
      </c>
      <c r="M6305" s="65" t="str">
        <f>"WEEK "&amp;IF(ROUNDUP(DAY(tbl_raw_data[[#This Row],[updated_date]])/7,0)=5,4,ROUNDUP(DAY(tbl_raw_data[[#This Row],[updated_date]])/7,0))</f>
        <v>WEEK 4</v>
      </c>
      <c r="N6305" s="71" t="str">
        <f>UPPER(VLOOKUP(tbl_raw_data[[#This Row],[Analyst]],settings!$A$1:$B$15,2,0))</f>
        <v>QUADIR</v>
      </c>
      <c r="O6305" s="71" t="str">
        <f>TRIM(UPPER(tbl_raw_data[[#This Row],[Outcome]]))</f>
        <v>APPROVE</v>
      </c>
      <c r="P6305" s="71" t="str">
        <f>TRIM(UPPER(tbl_raw_data[[#This Row],[Queue Name]]))</f>
        <v>CONSUMER POST BUREAU</v>
      </c>
      <c r="Q6305" s="71" t="str">
        <f>IF(tbl_raw_data[[#This Row],[time_taken_in_min]]&lt;=settings!$D$2,"SLA_MET","SLA_NOT_MET")</f>
        <v>SLA_MET</v>
      </c>
    </row>
    <row r="6306" spans="1:17" hidden="1" x14ac:dyDescent="0.3">
      <c r="A6306" s="45" t="s">
        <v>7269</v>
      </c>
      <c r="B6306" s="36">
        <v>45136.560393518521</v>
      </c>
      <c r="C6306" s="43">
        <v>45136.56763888889</v>
      </c>
      <c r="D6306" s="15" t="s">
        <v>10</v>
      </c>
      <c r="E6306" s="6" t="s">
        <v>11</v>
      </c>
      <c r="F6306" s="15" t="s">
        <v>14</v>
      </c>
      <c r="G6306" s="9" t="s">
        <v>26</v>
      </c>
      <c r="H6306" s="84" t="str">
        <f t="shared" si="98"/>
        <v>Reason Unknown</v>
      </c>
      <c r="I6306" s="63">
        <f>(tbl_raw_data[[#This Row],[Date Actioned]])-(tbl_raw_data[[#This Row],[Date Tagged]])</f>
        <v>7.2453703687642701E-3</v>
      </c>
      <c r="J6306" s="66">
        <f>HOUR(tbl_raw_data[[#This Row],[time_taken]])*60+MINUTE(tbl_raw_data[[#This Row],[time_taken]])+SECOND(tbl_raw_data[[#This Row],[time_taken]])/60</f>
        <v>10.433333333333334</v>
      </c>
      <c r="K6306" s="68">
        <f>DATE(YEAR(tbl_raw_data[[#This Row],[Date Actioned]]),MONTH(tbl_raw_data[[#This Row],[Date Actioned]]),DAY(tbl_raw_data[[#This Row],[Date Actioned]]))</f>
        <v>45136</v>
      </c>
      <c r="L6306" s="65" t="str">
        <f>UPPER(TEXT(tbl_raw_data[[#This Row],[updated_date]],"MMMM"))</f>
        <v>JULY</v>
      </c>
      <c r="M6306" s="65" t="str">
        <f>"WEEK "&amp;IF(ROUNDUP(DAY(tbl_raw_data[[#This Row],[updated_date]])/7,0)=5,4,ROUNDUP(DAY(tbl_raw_data[[#This Row],[updated_date]])/7,0))</f>
        <v>WEEK 4</v>
      </c>
      <c r="N6306" s="71" t="str">
        <f>UPPER(VLOOKUP(tbl_raw_data[[#This Row],[Analyst]],settings!$A$1:$B$15,2,0))</f>
        <v>CAMROON</v>
      </c>
      <c r="O6306" s="71" t="str">
        <f>TRIM(UPPER(tbl_raw_data[[#This Row],[Outcome]]))</f>
        <v>APPROVE</v>
      </c>
      <c r="P6306" s="71" t="str">
        <f>TRIM(UPPER(tbl_raw_data[[#This Row],[Queue Name]]))</f>
        <v>CONSUMER EXISTING</v>
      </c>
      <c r="Q6306" s="71" t="str">
        <f>IF(tbl_raw_data[[#This Row],[time_taken_in_min]]&lt;=settings!$D$2,"SLA_MET","SLA_NOT_MET")</f>
        <v>SLA_MET</v>
      </c>
    </row>
    <row r="6307" spans="1:17" hidden="1" x14ac:dyDescent="0.3">
      <c r="A6307" s="45" t="s">
        <v>7270</v>
      </c>
      <c r="B6307" s="36">
        <v>45136.537094907406</v>
      </c>
      <c r="C6307" s="43">
        <v>45136.544328703705</v>
      </c>
      <c r="D6307" s="15" t="s">
        <v>10</v>
      </c>
      <c r="E6307" s="6" t="s">
        <v>8</v>
      </c>
      <c r="F6307" s="15" t="s">
        <v>19</v>
      </c>
      <c r="G6307" s="9" t="s">
        <v>15</v>
      </c>
      <c r="H6307" s="84" t="str">
        <f t="shared" si="98"/>
        <v>Reason Unknown</v>
      </c>
      <c r="I6307" s="63">
        <f>(tbl_raw_data[[#This Row],[Date Actioned]])-(tbl_raw_data[[#This Row],[Date Tagged]])</f>
        <v>7.2337962992605753E-3</v>
      </c>
      <c r="J6307" s="66">
        <f>HOUR(tbl_raw_data[[#This Row],[time_taken]])*60+MINUTE(tbl_raw_data[[#This Row],[time_taken]])+SECOND(tbl_raw_data[[#This Row],[time_taken]])/60</f>
        <v>10.416666666666666</v>
      </c>
      <c r="K6307" s="68">
        <f>DATE(YEAR(tbl_raw_data[[#This Row],[Date Actioned]]),MONTH(tbl_raw_data[[#This Row],[Date Actioned]]),DAY(tbl_raw_data[[#This Row],[Date Actioned]]))</f>
        <v>45136</v>
      </c>
      <c r="L6307" s="65" t="str">
        <f>UPPER(TEXT(tbl_raw_data[[#This Row],[updated_date]],"MMMM"))</f>
        <v>JULY</v>
      </c>
      <c r="M6307" s="65" t="str">
        <f>"WEEK "&amp;IF(ROUNDUP(DAY(tbl_raw_data[[#This Row],[updated_date]])/7,0)=5,4,ROUNDUP(DAY(tbl_raw_data[[#This Row],[updated_date]])/7,0))</f>
        <v>WEEK 4</v>
      </c>
      <c r="N6307" s="71" t="str">
        <f>UPPER(VLOOKUP(tbl_raw_data[[#This Row],[Analyst]],settings!$A$1:$B$15,2,0))</f>
        <v>NAVED</v>
      </c>
      <c r="O6307" s="71" t="str">
        <f>TRIM(UPPER(tbl_raw_data[[#This Row],[Outcome]]))</f>
        <v>APPROVE</v>
      </c>
      <c r="P6307" s="71" t="str">
        <f>TRIM(UPPER(tbl_raw_data[[#This Row],[Queue Name]]))</f>
        <v>CONSUMER POST BUREAU</v>
      </c>
      <c r="Q6307" s="71" t="str">
        <f>IF(tbl_raw_data[[#This Row],[time_taken_in_min]]&lt;=settings!$D$2,"SLA_MET","SLA_NOT_MET")</f>
        <v>SLA_MET</v>
      </c>
    </row>
    <row r="6308" spans="1:17" x14ac:dyDescent="0.3">
      <c r="A6308" s="45" t="s">
        <v>7271</v>
      </c>
      <c r="B6308" s="36">
        <v>45136.569421296299</v>
      </c>
      <c r="C6308" s="43">
        <v>45136.576631944445</v>
      </c>
      <c r="D6308" s="15" t="s">
        <v>47</v>
      </c>
      <c r="E6308" s="6" t="s">
        <v>8</v>
      </c>
      <c r="F6308" s="15" t="s">
        <v>25</v>
      </c>
      <c r="G6308" s="9" t="s">
        <v>77</v>
      </c>
      <c r="H6308" s="84" t="str">
        <f t="shared" si="98"/>
        <v>Incorrect Queue</v>
      </c>
      <c r="I6308" s="63">
        <f>(tbl_raw_data[[#This Row],[Date Actioned]])-(tbl_raw_data[[#This Row],[Date Tagged]])</f>
        <v>7.2106481457012706E-3</v>
      </c>
      <c r="J6308" s="66">
        <f>HOUR(tbl_raw_data[[#This Row],[time_taken]])*60+MINUTE(tbl_raw_data[[#This Row],[time_taken]])+SECOND(tbl_raw_data[[#This Row],[time_taken]])/60</f>
        <v>10.383333333333333</v>
      </c>
      <c r="K6308" s="68">
        <f>DATE(YEAR(tbl_raw_data[[#This Row],[Date Actioned]]),MONTH(tbl_raw_data[[#This Row],[Date Actioned]]),DAY(tbl_raw_data[[#This Row],[Date Actioned]]))</f>
        <v>45136</v>
      </c>
      <c r="L6308" s="65" t="str">
        <f>UPPER(TEXT(tbl_raw_data[[#This Row],[updated_date]],"MMMM"))</f>
        <v>JULY</v>
      </c>
      <c r="M6308" s="65" t="str">
        <f>"WEEK "&amp;IF(ROUNDUP(DAY(tbl_raw_data[[#This Row],[updated_date]])/7,0)=5,4,ROUNDUP(DAY(tbl_raw_data[[#This Row],[updated_date]])/7,0))</f>
        <v>WEEK 4</v>
      </c>
      <c r="N6308" s="71" t="str">
        <f>UPPER(VLOOKUP(tbl_raw_data[[#This Row],[Analyst]],settings!$A$1:$B$15,2,0))</f>
        <v>ASIF</v>
      </c>
      <c r="O6308" s="71" t="str">
        <f>TRIM(UPPER(tbl_raw_data[[#This Row],[Outcome]]))</f>
        <v>WITHDRAW</v>
      </c>
      <c r="P6308" s="71" t="str">
        <f>TRIM(UPPER(tbl_raw_data[[#This Row],[Queue Name]]))</f>
        <v>CONSUMER POST BUREAU</v>
      </c>
      <c r="Q6308" s="71" t="str">
        <f>IF(tbl_raw_data[[#This Row],[time_taken_in_min]]&lt;=settings!$D$2,"SLA_MET","SLA_NOT_MET")</f>
        <v>SLA_MET</v>
      </c>
    </row>
    <row r="6309" spans="1:17" hidden="1" x14ac:dyDescent="0.3">
      <c r="A6309" s="45" t="s">
        <v>7272</v>
      </c>
      <c r="B6309" s="36">
        <v>45136.600671296299</v>
      </c>
      <c r="C6309" s="43">
        <v>45136.607800925929</v>
      </c>
      <c r="D6309" s="15" t="s">
        <v>10</v>
      </c>
      <c r="E6309" s="6" t="s">
        <v>11</v>
      </c>
      <c r="F6309" s="15" t="s">
        <v>24</v>
      </c>
      <c r="G6309" s="9" t="s">
        <v>15</v>
      </c>
      <c r="H6309" s="84" t="str">
        <f t="shared" si="98"/>
        <v>Reason Unknown</v>
      </c>
      <c r="I6309" s="63">
        <f>(tbl_raw_data[[#This Row],[Date Actioned]])-(tbl_raw_data[[#This Row],[Date Tagged]])</f>
        <v>7.1296296300715767E-3</v>
      </c>
      <c r="J6309" s="66">
        <f>HOUR(tbl_raw_data[[#This Row],[time_taken]])*60+MINUTE(tbl_raw_data[[#This Row],[time_taken]])+SECOND(tbl_raw_data[[#This Row],[time_taken]])/60</f>
        <v>10.266666666666667</v>
      </c>
      <c r="K6309" s="68">
        <f>DATE(YEAR(tbl_raw_data[[#This Row],[Date Actioned]]),MONTH(tbl_raw_data[[#This Row],[Date Actioned]]),DAY(tbl_raw_data[[#This Row],[Date Actioned]]))</f>
        <v>45136</v>
      </c>
      <c r="L6309" s="65" t="str">
        <f>UPPER(TEXT(tbl_raw_data[[#This Row],[updated_date]],"MMMM"))</f>
        <v>JULY</v>
      </c>
      <c r="M6309" s="65" t="str">
        <f>"WEEK "&amp;IF(ROUNDUP(DAY(tbl_raw_data[[#This Row],[updated_date]])/7,0)=5,4,ROUNDUP(DAY(tbl_raw_data[[#This Row],[updated_date]])/7,0))</f>
        <v>WEEK 4</v>
      </c>
      <c r="N6309" s="71" t="str">
        <f>UPPER(VLOOKUP(tbl_raw_data[[#This Row],[Analyst]],settings!$A$1:$B$15,2,0))</f>
        <v>SAM</v>
      </c>
      <c r="O6309" s="71" t="str">
        <f>TRIM(UPPER(tbl_raw_data[[#This Row],[Outcome]]))</f>
        <v>APPROVE</v>
      </c>
      <c r="P6309" s="71" t="str">
        <f>TRIM(UPPER(tbl_raw_data[[#This Row],[Queue Name]]))</f>
        <v>CONSUMER EXISTING</v>
      </c>
      <c r="Q6309" s="71" t="str">
        <f>IF(tbl_raw_data[[#This Row],[time_taken_in_min]]&lt;=settings!$D$2,"SLA_MET","SLA_NOT_MET")</f>
        <v>SLA_MET</v>
      </c>
    </row>
    <row r="6310" spans="1:17" hidden="1" x14ac:dyDescent="0.3">
      <c r="A6310" s="45" t="s">
        <v>7273</v>
      </c>
      <c r="B6310" s="36">
        <v>45136.539826388886</v>
      </c>
      <c r="C6310" s="43">
        <v>45136.546898148146</v>
      </c>
      <c r="D6310" s="15" t="s">
        <v>10</v>
      </c>
      <c r="E6310" s="6" t="s">
        <v>11</v>
      </c>
      <c r="F6310" s="15" t="s">
        <v>25</v>
      </c>
      <c r="G6310" s="9" t="s">
        <v>26</v>
      </c>
      <c r="H6310" s="84" t="str">
        <f t="shared" si="98"/>
        <v>Reason Unknown</v>
      </c>
      <c r="I6310" s="63">
        <f>(tbl_raw_data[[#This Row],[Date Actioned]])-(tbl_raw_data[[#This Row],[Date Tagged]])</f>
        <v>7.07175926072523E-3</v>
      </c>
      <c r="J6310" s="66">
        <f>HOUR(tbl_raw_data[[#This Row],[time_taken]])*60+MINUTE(tbl_raw_data[[#This Row],[time_taken]])+SECOND(tbl_raw_data[[#This Row],[time_taken]])/60</f>
        <v>10.183333333333334</v>
      </c>
      <c r="K6310" s="68">
        <f>DATE(YEAR(tbl_raw_data[[#This Row],[Date Actioned]]),MONTH(tbl_raw_data[[#This Row],[Date Actioned]]),DAY(tbl_raw_data[[#This Row],[Date Actioned]]))</f>
        <v>45136</v>
      </c>
      <c r="L6310" s="65" t="str">
        <f>UPPER(TEXT(tbl_raw_data[[#This Row],[updated_date]],"MMMM"))</f>
        <v>JULY</v>
      </c>
      <c r="M6310" s="65" t="str">
        <f>"WEEK "&amp;IF(ROUNDUP(DAY(tbl_raw_data[[#This Row],[updated_date]])/7,0)=5,4,ROUNDUP(DAY(tbl_raw_data[[#This Row],[updated_date]])/7,0))</f>
        <v>WEEK 4</v>
      </c>
      <c r="N6310" s="71" t="str">
        <f>UPPER(VLOOKUP(tbl_raw_data[[#This Row],[Analyst]],settings!$A$1:$B$15,2,0))</f>
        <v>ASIF</v>
      </c>
      <c r="O6310" s="71" t="str">
        <f>TRIM(UPPER(tbl_raw_data[[#This Row],[Outcome]]))</f>
        <v>APPROVE</v>
      </c>
      <c r="P6310" s="71" t="str">
        <f>TRIM(UPPER(tbl_raw_data[[#This Row],[Queue Name]]))</f>
        <v>CONSUMER EXISTING</v>
      </c>
      <c r="Q6310" s="71" t="str">
        <f>IF(tbl_raw_data[[#This Row],[time_taken_in_min]]&lt;=settings!$D$2,"SLA_MET","SLA_NOT_MET")</f>
        <v>SLA_MET</v>
      </c>
    </row>
    <row r="6311" spans="1:17" hidden="1" x14ac:dyDescent="0.3">
      <c r="A6311" s="45" t="s">
        <v>7274</v>
      </c>
      <c r="B6311" s="36">
        <v>45136.747569444444</v>
      </c>
      <c r="C6311" s="43">
        <v>45136.754629629628</v>
      </c>
      <c r="D6311" s="15" t="s">
        <v>15</v>
      </c>
      <c r="E6311" s="6" t="s">
        <v>8</v>
      </c>
      <c r="F6311" s="15" t="s">
        <v>21</v>
      </c>
      <c r="G6311" s="9"/>
      <c r="H6311" s="84" t="str">
        <f t="shared" si="98"/>
        <v>Reason Unknown</v>
      </c>
      <c r="I6311" s="63">
        <f>(tbl_raw_data[[#This Row],[Date Actioned]])-(tbl_raw_data[[#This Row],[Date Tagged]])</f>
        <v>7.0601851839455776E-3</v>
      </c>
      <c r="J6311" s="66">
        <f>HOUR(tbl_raw_data[[#This Row],[time_taken]])*60+MINUTE(tbl_raw_data[[#This Row],[time_taken]])+SECOND(tbl_raw_data[[#This Row],[time_taken]])/60</f>
        <v>10.166666666666666</v>
      </c>
      <c r="K6311" s="68">
        <f>DATE(YEAR(tbl_raw_data[[#This Row],[Date Actioned]]),MONTH(tbl_raw_data[[#This Row],[Date Actioned]]),DAY(tbl_raw_data[[#This Row],[Date Actioned]]))</f>
        <v>45136</v>
      </c>
      <c r="L6311" s="65" t="str">
        <f>UPPER(TEXT(tbl_raw_data[[#This Row],[updated_date]],"MMMM"))</f>
        <v>JULY</v>
      </c>
      <c r="M6311" s="65" t="str">
        <f>"WEEK "&amp;IF(ROUNDUP(DAY(tbl_raw_data[[#This Row],[updated_date]])/7,0)=5,4,ROUNDUP(DAY(tbl_raw_data[[#This Row],[updated_date]])/7,0))</f>
        <v>WEEK 4</v>
      </c>
      <c r="N6311" s="71" t="str">
        <f>UPPER(VLOOKUP(tbl_raw_data[[#This Row],[Analyst]],settings!$A$1:$B$15,2,0))</f>
        <v>SHAHID</v>
      </c>
      <c r="O6311" s="71" t="str">
        <f>TRIM(UPPER(tbl_raw_data[[#This Row],[Outcome]]))</f>
        <v>APPROVE</v>
      </c>
      <c r="P6311" s="71" t="str">
        <f>TRIM(UPPER(tbl_raw_data[[#This Row],[Queue Name]]))</f>
        <v>CONSUMER POST BUREAU</v>
      </c>
      <c r="Q6311" s="71" t="str">
        <f>IF(tbl_raw_data[[#This Row],[time_taken_in_min]]&lt;=settings!$D$2,"SLA_MET","SLA_NOT_MET")</f>
        <v>SLA_MET</v>
      </c>
    </row>
    <row r="6312" spans="1:17" x14ac:dyDescent="0.3">
      <c r="A6312" s="45" t="s">
        <v>7275</v>
      </c>
      <c r="B6312" s="36">
        <v>45136.377592592595</v>
      </c>
      <c r="C6312" s="43">
        <v>45136.384618055556</v>
      </c>
      <c r="D6312" s="15" t="s">
        <v>47</v>
      </c>
      <c r="E6312" s="6" t="s">
        <v>11</v>
      </c>
      <c r="F6312" s="15" t="s">
        <v>12</v>
      </c>
      <c r="G6312" s="9" t="s">
        <v>48</v>
      </c>
      <c r="H6312" s="84" t="str">
        <f t="shared" si="98"/>
        <v>Reason Unknown</v>
      </c>
      <c r="I6312" s="63">
        <f>(tbl_raw_data[[#This Row],[Date Actioned]])-(tbl_raw_data[[#This Row],[Date Tagged]])</f>
        <v>7.025462960882578E-3</v>
      </c>
      <c r="J6312" s="66">
        <f>HOUR(tbl_raw_data[[#This Row],[time_taken]])*60+MINUTE(tbl_raw_data[[#This Row],[time_taken]])+SECOND(tbl_raw_data[[#This Row],[time_taken]])/60</f>
        <v>10.116666666666667</v>
      </c>
      <c r="K6312" s="68">
        <f>DATE(YEAR(tbl_raw_data[[#This Row],[Date Actioned]]),MONTH(tbl_raw_data[[#This Row],[Date Actioned]]),DAY(tbl_raw_data[[#This Row],[Date Actioned]]))</f>
        <v>45136</v>
      </c>
      <c r="L6312" s="65" t="str">
        <f>UPPER(TEXT(tbl_raw_data[[#This Row],[updated_date]],"MMMM"))</f>
        <v>JULY</v>
      </c>
      <c r="M6312" s="65" t="str">
        <f>"WEEK "&amp;IF(ROUNDUP(DAY(tbl_raw_data[[#This Row],[updated_date]])/7,0)=5,4,ROUNDUP(DAY(tbl_raw_data[[#This Row],[updated_date]])/7,0))</f>
        <v>WEEK 4</v>
      </c>
      <c r="N6312" s="71" t="str">
        <f>UPPER(VLOOKUP(tbl_raw_data[[#This Row],[Analyst]],settings!$A$1:$B$15,2,0))</f>
        <v>NITESH</v>
      </c>
      <c r="O6312" s="71" t="str">
        <f>TRIM(UPPER(tbl_raw_data[[#This Row],[Outcome]]))</f>
        <v>WITHDRAW</v>
      </c>
      <c r="P6312" s="71" t="str">
        <f>TRIM(UPPER(tbl_raw_data[[#This Row],[Queue Name]]))</f>
        <v>CONSUMER EXISTING</v>
      </c>
      <c r="Q6312" s="71" t="str">
        <f>IF(tbl_raw_data[[#This Row],[time_taken_in_min]]&lt;=settings!$D$2,"SLA_MET","SLA_NOT_MET")</f>
        <v>SLA_MET</v>
      </c>
    </row>
    <row r="6313" spans="1:17" hidden="1" x14ac:dyDescent="0.3">
      <c r="A6313" s="45" t="s">
        <v>7276</v>
      </c>
      <c r="B6313" s="36">
        <v>45136.464062500003</v>
      </c>
      <c r="C6313" s="43">
        <v>45136.471030092594</v>
      </c>
      <c r="D6313" s="15" t="s">
        <v>10</v>
      </c>
      <c r="E6313" s="6" t="s">
        <v>18</v>
      </c>
      <c r="F6313" s="15" t="s">
        <v>14</v>
      </c>
      <c r="G6313" s="9" t="s">
        <v>16</v>
      </c>
      <c r="H6313" s="84" t="str">
        <f t="shared" si="98"/>
        <v>Reason Unknown</v>
      </c>
      <c r="I6313" s="63">
        <f>(tbl_raw_data[[#This Row],[Date Actioned]])-(tbl_raw_data[[#This Row],[Date Tagged]])</f>
        <v>6.9675925915362313E-3</v>
      </c>
      <c r="J6313" s="66">
        <f>HOUR(tbl_raw_data[[#This Row],[time_taken]])*60+MINUTE(tbl_raw_data[[#This Row],[time_taken]])+SECOND(tbl_raw_data[[#This Row],[time_taken]])/60</f>
        <v>10.033333333333333</v>
      </c>
      <c r="K6313" s="68">
        <f>DATE(YEAR(tbl_raw_data[[#This Row],[Date Actioned]]),MONTH(tbl_raw_data[[#This Row],[Date Actioned]]),DAY(tbl_raw_data[[#This Row],[Date Actioned]]))</f>
        <v>45136</v>
      </c>
      <c r="L6313" s="65" t="str">
        <f>UPPER(TEXT(tbl_raw_data[[#This Row],[updated_date]],"MMMM"))</f>
        <v>JULY</v>
      </c>
      <c r="M6313" s="65" t="str">
        <f>"WEEK "&amp;IF(ROUNDUP(DAY(tbl_raw_data[[#This Row],[updated_date]])/7,0)=5,4,ROUNDUP(DAY(tbl_raw_data[[#This Row],[updated_date]])/7,0))</f>
        <v>WEEK 4</v>
      </c>
      <c r="N6313" s="71" t="str">
        <f>UPPER(VLOOKUP(tbl_raw_data[[#This Row],[Analyst]],settings!$A$1:$B$15,2,0))</f>
        <v>CAMROON</v>
      </c>
      <c r="O6313" s="71" t="str">
        <f>TRIM(UPPER(tbl_raw_data[[#This Row],[Outcome]]))</f>
        <v>APPROVE</v>
      </c>
      <c r="P6313" s="71" t="str">
        <f>TRIM(UPPER(tbl_raw_data[[#This Row],[Queue Name]]))</f>
        <v>CONSUMER PRE BUREAU</v>
      </c>
      <c r="Q6313" s="71" t="str">
        <f>IF(tbl_raw_data[[#This Row],[time_taken_in_min]]&lt;=settings!$D$2,"SLA_MET","SLA_NOT_MET")</f>
        <v>SLA_MET</v>
      </c>
    </row>
    <row r="6314" spans="1:17" x14ac:dyDescent="0.3">
      <c r="A6314" s="45" t="s">
        <v>7277</v>
      </c>
      <c r="B6314" s="36">
        <v>45136.464479166665</v>
      </c>
      <c r="C6314" s="43">
        <v>45136.471388888887</v>
      </c>
      <c r="D6314" s="15" t="s">
        <v>47</v>
      </c>
      <c r="E6314" s="6" t="s">
        <v>8</v>
      </c>
      <c r="F6314" s="15" t="s">
        <v>24</v>
      </c>
      <c r="G6314" s="9" t="s">
        <v>57</v>
      </c>
      <c r="H6314" s="84" t="str">
        <f t="shared" si="98"/>
        <v>Incomplete Details</v>
      </c>
      <c r="I6314" s="63">
        <f>(tbl_raw_data[[#This Row],[Date Actioned]])-(tbl_raw_data[[#This Row],[Date Tagged]])</f>
        <v>6.9097222221898846E-3</v>
      </c>
      <c r="J6314" s="66">
        <f>HOUR(tbl_raw_data[[#This Row],[time_taken]])*60+MINUTE(tbl_raw_data[[#This Row],[time_taken]])+SECOND(tbl_raw_data[[#This Row],[time_taken]])/60</f>
        <v>9.9499999999999993</v>
      </c>
      <c r="K6314" s="68">
        <f>DATE(YEAR(tbl_raw_data[[#This Row],[Date Actioned]]),MONTH(tbl_raw_data[[#This Row],[Date Actioned]]),DAY(tbl_raw_data[[#This Row],[Date Actioned]]))</f>
        <v>45136</v>
      </c>
      <c r="L6314" s="65" t="str">
        <f>UPPER(TEXT(tbl_raw_data[[#This Row],[updated_date]],"MMMM"))</f>
        <v>JULY</v>
      </c>
      <c r="M6314" s="65" t="str">
        <f>"WEEK "&amp;IF(ROUNDUP(DAY(tbl_raw_data[[#This Row],[updated_date]])/7,0)=5,4,ROUNDUP(DAY(tbl_raw_data[[#This Row],[updated_date]])/7,0))</f>
        <v>WEEK 4</v>
      </c>
      <c r="N6314" s="71" t="str">
        <f>UPPER(VLOOKUP(tbl_raw_data[[#This Row],[Analyst]],settings!$A$1:$B$15,2,0))</f>
        <v>SAM</v>
      </c>
      <c r="O6314" s="71" t="str">
        <f>TRIM(UPPER(tbl_raw_data[[#This Row],[Outcome]]))</f>
        <v>WITHDRAW</v>
      </c>
      <c r="P6314" s="71" t="str">
        <f>TRIM(UPPER(tbl_raw_data[[#This Row],[Queue Name]]))</f>
        <v>CONSUMER POST BUREAU</v>
      </c>
      <c r="Q6314" s="71" t="str">
        <f>IF(tbl_raw_data[[#This Row],[time_taken_in_min]]&lt;=settings!$D$2,"SLA_MET","SLA_NOT_MET")</f>
        <v>SLA_MET</v>
      </c>
    </row>
    <row r="6315" spans="1:17" hidden="1" x14ac:dyDescent="0.3">
      <c r="A6315" s="45" t="s">
        <v>7278</v>
      </c>
      <c r="B6315" s="36">
        <v>45136.757025462961</v>
      </c>
      <c r="C6315" s="43">
        <v>45136.763888888891</v>
      </c>
      <c r="D6315" s="15" t="s">
        <v>10</v>
      </c>
      <c r="E6315" s="6" t="s">
        <v>8</v>
      </c>
      <c r="F6315" s="15" t="s">
        <v>19</v>
      </c>
      <c r="G6315" s="9" t="s">
        <v>23</v>
      </c>
      <c r="H6315" s="84" t="str">
        <f t="shared" si="98"/>
        <v>Reason Unknown</v>
      </c>
      <c r="I6315" s="63">
        <f>(tbl_raw_data[[#This Row],[Date Actioned]])-(tbl_raw_data[[#This Row],[Date Tagged]])</f>
        <v>6.8634259296231903E-3</v>
      </c>
      <c r="J6315" s="66">
        <f>HOUR(tbl_raw_data[[#This Row],[time_taken]])*60+MINUTE(tbl_raw_data[[#This Row],[time_taken]])+SECOND(tbl_raw_data[[#This Row],[time_taken]])/60</f>
        <v>9.8833333333333329</v>
      </c>
      <c r="K6315" s="68">
        <f>DATE(YEAR(tbl_raw_data[[#This Row],[Date Actioned]]),MONTH(tbl_raw_data[[#This Row],[Date Actioned]]),DAY(tbl_raw_data[[#This Row],[Date Actioned]]))</f>
        <v>45136</v>
      </c>
      <c r="L6315" s="65" t="str">
        <f>UPPER(TEXT(tbl_raw_data[[#This Row],[updated_date]],"MMMM"))</f>
        <v>JULY</v>
      </c>
      <c r="M6315" s="65" t="str">
        <f>"WEEK "&amp;IF(ROUNDUP(DAY(tbl_raw_data[[#This Row],[updated_date]])/7,0)=5,4,ROUNDUP(DAY(tbl_raw_data[[#This Row],[updated_date]])/7,0))</f>
        <v>WEEK 4</v>
      </c>
      <c r="N6315" s="71" t="str">
        <f>UPPER(VLOOKUP(tbl_raw_data[[#This Row],[Analyst]],settings!$A$1:$B$15,2,0))</f>
        <v>NAVED</v>
      </c>
      <c r="O6315" s="71" t="str">
        <f>TRIM(UPPER(tbl_raw_data[[#This Row],[Outcome]]))</f>
        <v>APPROVE</v>
      </c>
      <c r="P6315" s="71" t="str">
        <f>TRIM(UPPER(tbl_raw_data[[#This Row],[Queue Name]]))</f>
        <v>CONSUMER POST BUREAU</v>
      </c>
      <c r="Q6315" s="71" t="str">
        <f>IF(tbl_raw_data[[#This Row],[time_taken_in_min]]&lt;=settings!$D$2,"SLA_MET","SLA_NOT_MET")</f>
        <v>SLA_MET</v>
      </c>
    </row>
    <row r="6316" spans="1:17" x14ac:dyDescent="0.3">
      <c r="A6316" s="45" t="s">
        <v>7279</v>
      </c>
      <c r="B6316" s="36">
        <v>45136.686203703706</v>
      </c>
      <c r="C6316" s="43">
        <v>45136.693032407406</v>
      </c>
      <c r="D6316" s="15" t="s">
        <v>47</v>
      </c>
      <c r="E6316" s="6" t="s">
        <v>18</v>
      </c>
      <c r="F6316" s="15" t="s">
        <v>14</v>
      </c>
      <c r="G6316" s="9" t="s">
        <v>93</v>
      </c>
      <c r="H6316" s="84" t="str">
        <f t="shared" si="98"/>
        <v>Incorrect Details</v>
      </c>
      <c r="I6316" s="63">
        <f>(tbl_raw_data[[#This Row],[Date Actioned]])-(tbl_raw_data[[#This Row],[Date Tagged]])</f>
        <v>6.8287036992842332E-3</v>
      </c>
      <c r="J6316" s="66">
        <f>HOUR(tbl_raw_data[[#This Row],[time_taken]])*60+MINUTE(tbl_raw_data[[#This Row],[time_taken]])+SECOND(tbl_raw_data[[#This Row],[time_taken]])/60</f>
        <v>9.8333333333333339</v>
      </c>
      <c r="K6316" s="68">
        <f>DATE(YEAR(tbl_raw_data[[#This Row],[Date Actioned]]),MONTH(tbl_raw_data[[#This Row],[Date Actioned]]),DAY(tbl_raw_data[[#This Row],[Date Actioned]]))</f>
        <v>45136</v>
      </c>
      <c r="L6316" s="65" t="str">
        <f>UPPER(TEXT(tbl_raw_data[[#This Row],[updated_date]],"MMMM"))</f>
        <v>JULY</v>
      </c>
      <c r="M6316" s="65" t="str">
        <f>"WEEK "&amp;IF(ROUNDUP(DAY(tbl_raw_data[[#This Row],[updated_date]])/7,0)=5,4,ROUNDUP(DAY(tbl_raw_data[[#This Row],[updated_date]])/7,0))</f>
        <v>WEEK 4</v>
      </c>
      <c r="N6316" s="71" t="str">
        <f>UPPER(VLOOKUP(tbl_raw_data[[#This Row],[Analyst]],settings!$A$1:$B$15,2,0))</f>
        <v>CAMROON</v>
      </c>
      <c r="O6316" s="71" t="str">
        <f>TRIM(UPPER(tbl_raw_data[[#This Row],[Outcome]]))</f>
        <v>WITHDRAW</v>
      </c>
      <c r="P6316" s="71" t="str">
        <f>TRIM(UPPER(tbl_raw_data[[#This Row],[Queue Name]]))</f>
        <v>CONSUMER PRE BUREAU</v>
      </c>
      <c r="Q6316" s="71" t="str">
        <f>IF(tbl_raw_data[[#This Row],[time_taken_in_min]]&lt;=settings!$D$2,"SLA_MET","SLA_NOT_MET")</f>
        <v>SLA_MET</v>
      </c>
    </row>
    <row r="6317" spans="1:17" hidden="1" x14ac:dyDescent="0.3">
      <c r="A6317" s="45" t="s">
        <v>7280</v>
      </c>
      <c r="B6317" s="36">
        <v>45136.654097222221</v>
      </c>
      <c r="C6317" s="43">
        <v>45136.660902777781</v>
      </c>
      <c r="D6317" s="15" t="s">
        <v>10</v>
      </c>
      <c r="E6317" s="6" t="s">
        <v>11</v>
      </c>
      <c r="F6317" s="15" t="s">
        <v>25</v>
      </c>
      <c r="G6317" s="9" t="s">
        <v>26</v>
      </c>
      <c r="H6317" s="84" t="str">
        <f t="shared" si="98"/>
        <v>Reason Unknown</v>
      </c>
      <c r="I6317" s="63">
        <f>(tbl_raw_data[[#This Row],[Date Actioned]])-(tbl_raw_data[[#This Row],[Date Tagged]])</f>
        <v>6.8055555602768436E-3</v>
      </c>
      <c r="J6317" s="66">
        <f>HOUR(tbl_raw_data[[#This Row],[time_taken]])*60+MINUTE(tbl_raw_data[[#This Row],[time_taken]])+SECOND(tbl_raw_data[[#This Row],[time_taken]])/60</f>
        <v>9.8000000000000007</v>
      </c>
      <c r="K6317" s="68">
        <f>DATE(YEAR(tbl_raw_data[[#This Row],[Date Actioned]]),MONTH(tbl_raw_data[[#This Row],[Date Actioned]]),DAY(tbl_raw_data[[#This Row],[Date Actioned]]))</f>
        <v>45136</v>
      </c>
      <c r="L6317" s="65" t="str">
        <f>UPPER(TEXT(tbl_raw_data[[#This Row],[updated_date]],"MMMM"))</f>
        <v>JULY</v>
      </c>
      <c r="M6317" s="65" t="str">
        <f>"WEEK "&amp;IF(ROUNDUP(DAY(tbl_raw_data[[#This Row],[updated_date]])/7,0)=5,4,ROUNDUP(DAY(tbl_raw_data[[#This Row],[updated_date]])/7,0))</f>
        <v>WEEK 4</v>
      </c>
      <c r="N6317" s="71" t="str">
        <f>UPPER(VLOOKUP(tbl_raw_data[[#This Row],[Analyst]],settings!$A$1:$B$15,2,0))</f>
        <v>ASIF</v>
      </c>
      <c r="O6317" s="71" t="str">
        <f>TRIM(UPPER(tbl_raw_data[[#This Row],[Outcome]]))</f>
        <v>APPROVE</v>
      </c>
      <c r="P6317" s="71" t="str">
        <f>TRIM(UPPER(tbl_raw_data[[#This Row],[Queue Name]]))</f>
        <v>CONSUMER EXISTING</v>
      </c>
      <c r="Q6317" s="71" t="str">
        <f>IF(tbl_raw_data[[#This Row],[time_taken_in_min]]&lt;=settings!$D$2,"SLA_MET","SLA_NOT_MET")</f>
        <v>SLA_MET</v>
      </c>
    </row>
    <row r="6318" spans="1:17" hidden="1" x14ac:dyDescent="0.3">
      <c r="A6318" s="45" t="s">
        <v>7281</v>
      </c>
      <c r="B6318" s="36">
        <v>45136.667118055557</v>
      </c>
      <c r="C6318" s="43">
        <v>45136.673900462964</v>
      </c>
      <c r="D6318" s="15" t="s">
        <v>15</v>
      </c>
      <c r="E6318" s="6" t="s">
        <v>11</v>
      </c>
      <c r="F6318" s="15" t="s">
        <v>21</v>
      </c>
      <c r="G6318" s="9"/>
      <c r="H6318" s="84" t="str">
        <f t="shared" si="98"/>
        <v>Reason Unknown</v>
      </c>
      <c r="I6318" s="63">
        <f>(tbl_raw_data[[#This Row],[Date Actioned]])-(tbl_raw_data[[#This Row],[Date Tagged]])</f>
        <v>6.7824074067175388E-3</v>
      </c>
      <c r="J6318" s="66">
        <f>HOUR(tbl_raw_data[[#This Row],[time_taken]])*60+MINUTE(tbl_raw_data[[#This Row],[time_taken]])+SECOND(tbl_raw_data[[#This Row],[time_taken]])/60</f>
        <v>9.7666666666666675</v>
      </c>
      <c r="K6318" s="68">
        <f>DATE(YEAR(tbl_raw_data[[#This Row],[Date Actioned]]),MONTH(tbl_raw_data[[#This Row],[Date Actioned]]),DAY(tbl_raw_data[[#This Row],[Date Actioned]]))</f>
        <v>45136</v>
      </c>
      <c r="L6318" s="65" t="str">
        <f>UPPER(TEXT(tbl_raw_data[[#This Row],[updated_date]],"MMMM"))</f>
        <v>JULY</v>
      </c>
      <c r="M6318" s="65" t="str">
        <f>"WEEK "&amp;IF(ROUNDUP(DAY(tbl_raw_data[[#This Row],[updated_date]])/7,0)=5,4,ROUNDUP(DAY(tbl_raw_data[[#This Row],[updated_date]])/7,0))</f>
        <v>WEEK 4</v>
      </c>
      <c r="N6318" s="71" t="str">
        <f>UPPER(VLOOKUP(tbl_raw_data[[#This Row],[Analyst]],settings!$A$1:$B$15,2,0))</f>
        <v>SHAHID</v>
      </c>
      <c r="O6318" s="71" t="str">
        <f>TRIM(UPPER(tbl_raw_data[[#This Row],[Outcome]]))</f>
        <v>APPROVE</v>
      </c>
      <c r="P6318" s="71" t="str">
        <f>TRIM(UPPER(tbl_raw_data[[#This Row],[Queue Name]]))</f>
        <v>CONSUMER EXISTING</v>
      </c>
      <c r="Q6318" s="71" t="str">
        <f>IF(tbl_raw_data[[#This Row],[time_taken_in_min]]&lt;=settings!$D$2,"SLA_MET","SLA_NOT_MET")</f>
        <v>SLA_MET</v>
      </c>
    </row>
    <row r="6319" spans="1:17" hidden="1" x14ac:dyDescent="0.3">
      <c r="A6319" s="45" t="s">
        <v>7282</v>
      </c>
      <c r="B6319" s="36">
        <v>45136.569305555553</v>
      </c>
      <c r="C6319" s="43">
        <v>45136.576053240744</v>
      </c>
      <c r="D6319" s="15" t="s">
        <v>10</v>
      </c>
      <c r="E6319" s="6" t="s">
        <v>18</v>
      </c>
      <c r="F6319" s="15" t="s">
        <v>19</v>
      </c>
      <c r="G6319" s="9" t="s">
        <v>23</v>
      </c>
      <c r="H6319" s="84" t="str">
        <f t="shared" si="98"/>
        <v>Reason Unknown</v>
      </c>
      <c r="I6319" s="63">
        <f>(tbl_raw_data[[#This Row],[Date Actioned]])-(tbl_raw_data[[#This Row],[Date Tagged]])</f>
        <v>6.7476851909304969E-3</v>
      </c>
      <c r="J6319" s="66">
        <f>HOUR(tbl_raw_data[[#This Row],[time_taken]])*60+MINUTE(tbl_raw_data[[#This Row],[time_taken]])+SECOND(tbl_raw_data[[#This Row],[time_taken]])/60</f>
        <v>9.7166666666666668</v>
      </c>
      <c r="K6319" s="68">
        <f>DATE(YEAR(tbl_raw_data[[#This Row],[Date Actioned]]),MONTH(tbl_raw_data[[#This Row],[Date Actioned]]),DAY(tbl_raw_data[[#This Row],[Date Actioned]]))</f>
        <v>45136</v>
      </c>
      <c r="L6319" s="65" t="str">
        <f>UPPER(TEXT(tbl_raw_data[[#This Row],[updated_date]],"MMMM"))</f>
        <v>JULY</v>
      </c>
      <c r="M6319" s="65" t="str">
        <f>"WEEK "&amp;IF(ROUNDUP(DAY(tbl_raw_data[[#This Row],[updated_date]])/7,0)=5,4,ROUNDUP(DAY(tbl_raw_data[[#This Row],[updated_date]])/7,0))</f>
        <v>WEEK 4</v>
      </c>
      <c r="N6319" s="71" t="str">
        <f>UPPER(VLOOKUP(tbl_raw_data[[#This Row],[Analyst]],settings!$A$1:$B$15,2,0))</f>
        <v>NAVED</v>
      </c>
      <c r="O6319" s="71" t="str">
        <f>TRIM(UPPER(tbl_raw_data[[#This Row],[Outcome]]))</f>
        <v>APPROVE</v>
      </c>
      <c r="P6319" s="71" t="str">
        <f>TRIM(UPPER(tbl_raw_data[[#This Row],[Queue Name]]))</f>
        <v>CONSUMER PRE BUREAU</v>
      </c>
      <c r="Q6319" s="71" t="str">
        <f>IF(tbl_raw_data[[#This Row],[time_taken_in_min]]&lt;=settings!$D$2,"SLA_MET","SLA_NOT_MET")</f>
        <v>SLA_MET</v>
      </c>
    </row>
    <row r="6320" spans="1:17" x14ac:dyDescent="0.3">
      <c r="A6320" s="45" t="s">
        <v>7283</v>
      </c>
      <c r="B6320" s="36">
        <v>45136.649895833332</v>
      </c>
      <c r="C6320" s="43">
        <v>45136.656631944446</v>
      </c>
      <c r="D6320" s="15" t="s">
        <v>47</v>
      </c>
      <c r="E6320" s="6" t="s">
        <v>11</v>
      </c>
      <c r="F6320" s="15" t="s">
        <v>19</v>
      </c>
      <c r="G6320" s="9" t="s">
        <v>84</v>
      </c>
      <c r="H6320" s="84" t="str">
        <f t="shared" si="98"/>
        <v>Incomplete Details</v>
      </c>
      <c r="I6320" s="63">
        <f>(tbl_raw_data[[#This Row],[Date Actioned]])-(tbl_raw_data[[#This Row],[Date Tagged]])</f>
        <v>6.7361111141508445E-3</v>
      </c>
      <c r="J6320" s="66">
        <f>HOUR(tbl_raw_data[[#This Row],[time_taken]])*60+MINUTE(tbl_raw_data[[#This Row],[time_taken]])+SECOND(tbl_raw_data[[#This Row],[time_taken]])/60</f>
        <v>9.6999999999999993</v>
      </c>
      <c r="K6320" s="68">
        <f>DATE(YEAR(tbl_raw_data[[#This Row],[Date Actioned]]),MONTH(tbl_raw_data[[#This Row],[Date Actioned]]),DAY(tbl_raw_data[[#This Row],[Date Actioned]]))</f>
        <v>45136</v>
      </c>
      <c r="L6320" s="65" t="str">
        <f>UPPER(TEXT(tbl_raw_data[[#This Row],[updated_date]],"MMMM"))</f>
        <v>JULY</v>
      </c>
      <c r="M6320" s="65" t="str">
        <f>"WEEK "&amp;IF(ROUNDUP(DAY(tbl_raw_data[[#This Row],[updated_date]])/7,0)=5,4,ROUNDUP(DAY(tbl_raw_data[[#This Row],[updated_date]])/7,0))</f>
        <v>WEEK 4</v>
      </c>
      <c r="N6320" s="71" t="str">
        <f>UPPER(VLOOKUP(tbl_raw_data[[#This Row],[Analyst]],settings!$A$1:$B$15,2,0))</f>
        <v>NAVED</v>
      </c>
      <c r="O6320" s="71" t="str">
        <f>TRIM(UPPER(tbl_raw_data[[#This Row],[Outcome]]))</f>
        <v>WITHDRAW</v>
      </c>
      <c r="P6320" s="71" t="str">
        <f>TRIM(UPPER(tbl_raw_data[[#This Row],[Queue Name]]))</f>
        <v>CONSUMER EXISTING</v>
      </c>
      <c r="Q6320" s="71" t="str">
        <f>IF(tbl_raw_data[[#This Row],[time_taken_in_min]]&lt;=settings!$D$2,"SLA_MET","SLA_NOT_MET")</f>
        <v>SLA_MET</v>
      </c>
    </row>
    <row r="6321" spans="1:17" x14ac:dyDescent="0.3">
      <c r="A6321" s="45" t="s">
        <v>7284</v>
      </c>
      <c r="B6321" s="36">
        <v>45136.62599537037</v>
      </c>
      <c r="C6321" s="43">
        <v>45136.632638888892</v>
      </c>
      <c r="D6321" s="15" t="s">
        <v>33</v>
      </c>
      <c r="E6321" s="6" t="s">
        <v>11</v>
      </c>
      <c r="F6321" s="15" t="s">
        <v>9</v>
      </c>
      <c r="G6321" s="9" t="s">
        <v>42</v>
      </c>
      <c r="H6321" s="84" t="str">
        <f t="shared" si="98"/>
        <v>Reason Unknown</v>
      </c>
      <c r="I6321" s="63">
        <f>(tbl_raw_data[[#This Row],[Date Actioned]])-(tbl_raw_data[[#This Row],[Date Tagged]])</f>
        <v>6.6435185217414983E-3</v>
      </c>
      <c r="J6321" s="66">
        <f>HOUR(tbl_raw_data[[#This Row],[time_taken]])*60+MINUTE(tbl_raw_data[[#This Row],[time_taken]])+SECOND(tbl_raw_data[[#This Row],[time_taken]])/60</f>
        <v>9.5666666666666664</v>
      </c>
      <c r="K6321" s="68">
        <f>DATE(YEAR(tbl_raw_data[[#This Row],[Date Actioned]]),MONTH(tbl_raw_data[[#This Row],[Date Actioned]]),DAY(tbl_raw_data[[#This Row],[Date Actioned]]))</f>
        <v>45136</v>
      </c>
      <c r="L6321" s="65" t="str">
        <f>UPPER(TEXT(tbl_raw_data[[#This Row],[updated_date]],"MMMM"))</f>
        <v>JULY</v>
      </c>
      <c r="M6321" s="65" t="str">
        <f>"WEEK "&amp;IF(ROUNDUP(DAY(tbl_raw_data[[#This Row],[updated_date]])/7,0)=5,4,ROUNDUP(DAY(tbl_raw_data[[#This Row],[updated_date]])/7,0))</f>
        <v>WEEK 4</v>
      </c>
      <c r="N6321" s="71" t="str">
        <f>UPPER(VLOOKUP(tbl_raw_data[[#This Row],[Analyst]],settings!$A$1:$B$15,2,0))</f>
        <v>QUADIR</v>
      </c>
      <c r="O6321" s="71" t="str">
        <f>TRIM(UPPER(tbl_raw_data[[#This Row],[Outcome]]))</f>
        <v>DECLINE</v>
      </c>
      <c r="P6321" s="71" t="str">
        <f>TRIM(UPPER(tbl_raw_data[[#This Row],[Queue Name]]))</f>
        <v>CONSUMER EXISTING</v>
      </c>
      <c r="Q6321" s="71" t="str">
        <f>IF(tbl_raw_data[[#This Row],[time_taken_in_min]]&lt;=settings!$D$2,"SLA_MET","SLA_NOT_MET")</f>
        <v>SLA_MET</v>
      </c>
    </row>
    <row r="6322" spans="1:17" x14ac:dyDescent="0.3">
      <c r="A6322" s="45" t="s">
        <v>7285</v>
      </c>
      <c r="B6322" s="36">
        <v>45136.46166666667</v>
      </c>
      <c r="C6322" s="43">
        <v>45136.468298611115</v>
      </c>
      <c r="D6322" s="15" t="s">
        <v>47</v>
      </c>
      <c r="E6322" s="6" t="s">
        <v>11</v>
      </c>
      <c r="F6322" s="15" t="s">
        <v>19</v>
      </c>
      <c r="G6322" s="9" t="s">
        <v>56</v>
      </c>
      <c r="H6322" s="84" t="str">
        <f t="shared" si="98"/>
        <v>Incomplete Details</v>
      </c>
      <c r="I6322" s="63">
        <f>(tbl_raw_data[[#This Row],[Date Actioned]])-(tbl_raw_data[[#This Row],[Date Tagged]])</f>
        <v>6.6319444449618459E-3</v>
      </c>
      <c r="J6322" s="66">
        <f>HOUR(tbl_raw_data[[#This Row],[time_taken]])*60+MINUTE(tbl_raw_data[[#This Row],[time_taken]])+SECOND(tbl_raw_data[[#This Row],[time_taken]])/60</f>
        <v>9.5500000000000007</v>
      </c>
      <c r="K6322" s="68">
        <f>DATE(YEAR(tbl_raw_data[[#This Row],[Date Actioned]]),MONTH(tbl_raw_data[[#This Row],[Date Actioned]]),DAY(tbl_raw_data[[#This Row],[Date Actioned]]))</f>
        <v>45136</v>
      </c>
      <c r="L6322" s="65" t="str">
        <f>UPPER(TEXT(tbl_raw_data[[#This Row],[updated_date]],"MMMM"))</f>
        <v>JULY</v>
      </c>
      <c r="M6322" s="65" t="str">
        <f>"WEEK "&amp;IF(ROUNDUP(DAY(tbl_raw_data[[#This Row],[updated_date]])/7,0)=5,4,ROUNDUP(DAY(tbl_raw_data[[#This Row],[updated_date]])/7,0))</f>
        <v>WEEK 4</v>
      </c>
      <c r="N6322" s="71" t="str">
        <f>UPPER(VLOOKUP(tbl_raw_data[[#This Row],[Analyst]],settings!$A$1:$B$15,2,0))</f>
        <v>NAVED</v>
      </c>
      <c r="O6322" s="71" t="str">
        <f>TRIM(UPPER(tbl_raw_data[[#This Row],[Outcome]]))</f>
        <v>WITHDRAW</v>
      </c>
      <c r="P6322" s="71" t="str">
        <f>TRIM(UPPER(tbl_raw_data[[#This Row],[Queue Name]]))</f>
        <v>CONSUMER EXISTING</v>
      </c>
      <c r="Q6322" s="71" t="str">
        <f>IF(tbl_raw_data[[#This Row],[time_taken_in_min]]&lt;=settings!$D$2,"SLA_MET","SLA_NOT_MET")</f>
        <v>SLA_MET</v>
      </c>
    </row>
    <row r="6323" spans="1:17" x14ac:dyDescent="0.3">
      <c r="A6323" s="45" t="s">
        <v>7286</v>
      </c>
      <c r="B6323" s="36">
        <v>45136.750810185185</v>
      </c>
      <c r="C6323" s="43">
        <v>45136.757395833331</v>
      </c>
      <c r="D6323" s="15" t="s">
        <v>55</v>
      </c>
      <c r="E6323" s="6" t="s">
        <v>8</v>
      </c>
      <c r="F6323" s="15" t="s">
        <v>21</v>
      </c>
      <c r="G6323" s="9"/>
      <c r="H6323" s="84" t="str">
        <f t="shared" si="98"/>
        <v>Reason Unknown</v>
      </c>
      <c r="I6323" s="63">
        <f>(tbl_raw_data[[#This Row],[Date Actioned]])-(tbl_raw_data[[#This Row],[Date Tagged]])</f>
        <v>6.5856481451191939E-3</v>
      </c>
      <c r="J6323" s="66">
        <f>HOUR(tbl_raw_data[[#This Row],[time_taken]])*60+MINUTE(tbl_raw_data[[#This Row],[time_taken]])+SECOND(tbl_raw_data[[#This Row],[time_taken]])/60</f>
        <v>9.4833333333333325</v>
      </c>
      <c r="K6323" s="68">
        <f>DATE(YEAR(tbl_raw_data[[#This Row],[Date Actioned]]),MONTH(tbl_raw_data[[#This Row],[Date Actioned]]),DAY(tbl_raw_data[[#This Row],[Date Actioned]]))</f>
        <v>45136</v>
      </c>
      <c r="L6323" s="65" t="str">
        <f>UPPER(TEXT(tbl_raw_data[[#This Row],[updated_date]],"MMMM"))</f>
        <v>JULY</v>
      </c>
      <c r="M6323" s="65" t="str">
        <f>"WEEK "&amp;IF(ROUNDUP(DAY(tbl_raw_data[[#This Row],[updated_date]])/7,0)=5,4,ROUNDUP(DAY(tbl_raw_data[[#This Row],[updated_date]])/7,0))</f>
        <v>WEEK 4</v>
      </c>
      <c r="N6323" s="71" t="str">
        <f>UPPER(VLOOKUP(tbl_raw_data[[#This Row],[Analyst]],settings!$A$1:$B$15,2,0))</f>
        <v>SHAHID</v>
      </c>
      <c r="O6323" s="71" t="str">
        <f>TRIM(UPPER(tbl_raw_data[[#This Row],[Outcome]]))</f>
        <v>WITHDRAW</v>
      </c>
      <c r="P6323" s="71" t="str">
        <f>TRIM(UPPER(tbl_raw_data[[#This Row],[Queue Name]]))</f>
        <v>CONSUMER POST BUREAU</v>
      </c>
      <c r="Q6323" s="71" t="str">
        <f>IF(tbl_raw_data[[#This Row],[time_taken_in_min]]&lt;=settings!$D$2,"SLA_MET","SLA_NOT_MET")</f>
        <v>SLA_MET</v>
      </c>
    </row>
    <row r="6324" spans="1:17" hidden="1" x14ac:dyDescent="0.3">
      <c r="A6324" s="45" t="s">
        <v>7287</v>
      </c>
      <c r="B6324" s="36">
        <v>45136.600254629629</v>
      </c>
      <c r="C6324" s="43">
        <v>45136.606828703705</v>
      </c>
      <c r="D6324" s="15" t="s">
        <v>10</v>
      </c>
      <c r="E6324" s="6" t="s">
        <v>8</v>
      </c>
      <c r="F6324" s="15" t="s">
        <v>22</v>
      </c>
      <c r="G6324" s="9" t="s">
        <v>15</v>
      </c>
      <c r="H6324" s="84" t="str">
        <f t="shared" si="98"/>
        <v>Reason Unknown</v>
      </c>
      <c r="I6324" s="63">
        <f>(tbl_raw_data[[#This Row],[Date Actioned]])-(tbl_raw_data[[#This Row],[Date Tagged]])</f>
        <v>6.5740740756154992E-3</v>
      </c>
      <c r="J6324" s="66">
        <f>HOUR(tbl_raw_data[[#This Row],[time_taken]])*60+MINUTE(tbl_raw_data[[#This Row],[time_taken]])+SECOND(tbl_raw_data[[#This Row],[time_taken]])/60</f>
        <v>9.4666666666666668</v>
      </c>
      <c r="K6324" s="68">
        <f>DATE(YEAR(tbl_raw_data[[#This Row],[Date Actioned]]),MONTH(tbl_raw_data[[#This Row],[Date Actioned]]),DAY(tbl_raw_data[[#This Row],[Date Actioned]]))</f>
        <v>45136</v>
      </c>
      <c r="L6324" s="65" t="str">
        <f>UPPER(TEXT(tbl_raw_data[[#This Row],[updated_date]],"MMMM"))</f>
        <v>JULY</v>
      </c>
      <c r="M6324" s="65" t="str">
        <f>"WEEK "&amp;IF(ROUNDUP(DAY(tbl_raw_data[[#This Row],[updated_date]])/7,0)=5,4,ROUNDUP(DAY(tbl_raw_data[[#This Row],[updated_date]])/7,0))</f>
        <v>WEEK 4</v>
      </c>
      <c r="N6324" s="71" t="str">
        <f>UPPER(VLOOKUP(tbl_raw_data[[#This Row],[Analyst]],settings!$A$1:$B$15,2,0))</f>
        <v>ROHAN</v>
      </c>
      <c r="O6324" s="71" t="str">
        <f>TRIM(UPPER(tbl_raw_data[[#This Row],[Outcome]]))</f>
        <v>APPROVE</v>
      </c>
      <c r="P6324" s="71" t="str">
        <f>TRIM(UPPER(tbl_raw_data[[#This Row],[Queue Name]]))</f>
        <v>CONSUMER POST BUREAU</v>
      </c>
      <c r="Q6324" s="71" t="str">
        <f>IF(tbl_raw_data[[#This Row],[time_taken_in_min]]&lt;=settings!$D$2,"SLA_MET","SLA_NOT_MET")</f>
        <v>SLA_MET</v>
      </c>
    </row>
    <row r="6325" spans="1:17" x14ac:dyDescent="0.3">
      <c r="A6325" s="45" t="s">
        <v>7288</v>
      </c>
      <c r="B6325" s="36">
        <v>45136.472071759257</v>
      </c>
      <c r="C6325" s="43">
        <v>45136.478587962964</v>
      </c>
      <c r="D6325" s="15" t="s">
        <v>47</v>
      </c>
      <c r="E6325" s="6" t="s">
        <v>11</v>
      </c>
      <c r="F6325" s="15" t="s">
        <v>14</v>
      </c>
      <c r="G6325" s="9" t="s">
        <v>58</v>
      </c>
      <c r="H6325" s="84" t="str">
        <f t="shared" si="98"/>
        <v>Incomplete Details</v>
      </c>
      <c r="I6325" s="63">
        <f>(tbl_raw_data[[#This Row],[Date Actioned]])-(tbl_raw_data[[#This Row],[Date Tagged]])</f>
        <v>6.5162037062691525E-3</v>
      </c>
      <c r="J6325" s="66">
        <f>HOUR(tbl_raw_data[[#This Row],[time_taken]])*60+MINUTE(tbl_raw_data[[#This Row],[time_taken]])+SECOND(tbl_raw_data[[#This Row],[time_taken]])/60</f>
        <v>9.3833333333333329</v>
      </c>
      <c r="K6325" s="68">
        <f>DATE(YEAR(tbl_raw_data[[#This Row],[Date Actioned]]),MONTH(tbl_raw_data[[#This Row],[Date Actioned]]),DAY(tbl_raw_data[[#This Row],[Date Actioned]]))</f>
        <v>45136</v>
      </c>
      <c r="L6325" s="65" t="str">
        <f>UPPER(TEXT(tbl_raw_data[[#This Row],[updated_date]],"MMMM"))</f>
        <v>JULY</v>
      </c>
      <c r="M6325" s="65" t="str">
        <f>"WEEK "&amp;IF(ROUNDUP(DAY(tbl_raw_data[[#This Row],[updated_date]])/7,0)=5,4,ROUNDUP(DAY(tbl_raw_data[[#This Row],[updated_date]])/7,0))</f>
        <v>WEEK 4</v>
      </c>
      <c r="N6325" s="71" t="str">
        <f>UPPER(VLOOKUP(tbl_raw_data[[#This Row],[Analyst]],settings!$A$1:$B$15,2,0))</f>
        <v>CAMROON</v>
      </c>
      <c r="O6325" s="71" t="str">
        <f>TRIM(UPPER(tbl_raw_data[[#This Row],[Outcome]]))</f>
        <v>WITHDRAW</v>
      </c>
      <c r="P6325" s="71" t="str">
        <f>TRIM(UPPER(tbl_raw_data[[#This Row],[Queue Name]]))</f>
        <v>CONSUMER EXISTING</v>
      </c>
      <c r="Q6325" s="71" t="str">
        <f>IF(tbl_raw_data[[#This Row],[time_taken_in_min]]&lt;=settings!$D$2,"SLA_MET","SLA_NOT_MET")</f>
        <v>SLA_MET</v>
      </c>
    </row>
    <row r="6326" spans="1:17" hidden="1" x14ac:dyDescent="0.3">
      <c r="A6326" s="45" t="s">
        <v>7289</v>
      </c>
      <c r="B6326" s="36">
        <v>45136.605416666665</v>
      </c>
      <c r="C6326" s="43">
        <v>45136.611898148149</v>
      </c>
      <c r="D6326" s="15" t="s">
        <v>10</v>
      </c>
      <c r="E6326" s="6" t="s">
        <v>11</v>
      </c>
      <c r="F6326" s="15" t="s">
        <v>14</v>
      </c>
      <c r="G6326" s="9" t="s">
        <v>28</v>
      </c>
      <c r="H6326" s="84" t="str">
        <f t="shared" si="98"/>
        <v>Reason Unknown</v>
      </c>
      <c r="I6326" s="63">
        <f>(tbl_raw_data[[#This Row],[Date Actioned]])-(tbl_raw_data[[#This Row],[Date Tagged]])</f>
        <v>6.4814814832061529E-3</v>
      </c>
      <c r="J6326" s="66">
        <f>HOUR(tbl_raw_data[[#This Row],[time_taken]])*60+MINUTE(tbl_raw_data[[#This Row],[time_taken]])+SECOND(tbl_raw_data[[#This Row],[time_taken]])/60</f>
        <v>9.3333333333333339</v>
      </c>
      <c r="K6326" s="68">
        <f>DATE(YEAR(tbl_raw_data[[#This Row],[Date Actioned]]),MONTH(tbl_raw_data[[#This Row],[Date Actioned]]),DAY(tbl_raw_data[[#This Row],[Date Actioned]]))</f>
        <v>45136</v>
      </c>
      <c r="L6326" s="65" t="str">
        <f>UPPER(TEXT(tbl_raw_data[[#This Row],[updated_date]],"MMMM"))</f>
        <v>JULY</v>
      </c>
      <c r="M6326" s="65" t="str">
        <f>"WEEK "&amp;IF(ROUNDUP(DAY(tbl_raw_data[[#This Row],[updated_date]])/7,0)=5,4,ROUNDUP(DAY(tbl_raw_data[[#This Row],[updated_date]])/7,0))</f>
        <v>WEEK 4</v>
      </c>
      <c r="N6326" s="71" t="str">
        <f>UPPER(VLOOKUP(tbl_raw_data[[#This Row],[Analyst]],settings!$A$1:$B$15,2,0))</f>
        <v>CAMROON</v>
      </c>
      <c r="O6326" s="71" t="str">
        <f>TRIM(UPPER(tbl_raw_data[[#This Row],[Outcome]]))</f>
        <v>APPROVE</v>
      </c>
      <c r="P6326" s="71" t="str">
        <f>TRIM(UPPER(tbl_raw_data[[#This Row],[Queue Name]]))</f>
        <v>CONSUMER EXISTING</v>
      </c>
      <c r="Q6326" s="71" t="str">
        <f>IF(tbl_raw_data[[#This Row],[time_taken_in_min]]&lt;=settings!$D$2,"SLA_MET","SLA_NOT_MET")</f>
        <v>SLA_MET</v>
      </c>
    </row>
    <row r="6327" spans="1:17" hidden="1" x14ac:dyDescent="0.3">
      <c r="A6327" s="45" t="s">
        <v>7290</v>
      </c>
      <c r="B6327" s="36">
        <v>45136.629756944443</v>
      </c>
      <c r="C6327" s="43">
        <v>45136.63622685185</v>
      </c>
      <c r="D6327" s="15" t="s">
        <v>10</v>
      </c>
      <c r="E6327" s="6" t="s">
        <v>11</v>
      </c>
      <c r="F6327" s="15" t="s">
        <v>24</v>
      </c>
      <c r="G6327" s="9" t="s">
        <v>15</v>
      </c>
      <c r="H6327" s="84" t="str">
        <f t="shared" si="98"/>
        <v>Reason Unknown</v>
      </c>
      <c r="I6327" s="63">
        <f>(tbl_raw_data[[#This Row],[Date Actioned]])-(tbl_raw_data[[#This Row],[Date Tagged]])</f>
        <v>6.4699074064265005E-3</v>
      </c>
      <c r="J6327" s="66">
        <f>HOUR(tbl_raw_data[[#This Row],[time_taken]])*60+MINUTE(tbl_raw_data[[#This Row],[time_taken]])+SECOND(tbl_raw_data[[#This Row],[time_taken]])/60</f>
        <v>9.3166666666666664</v>
      </c>
      <c r="K6327" s="68">
        <f>DATE(YEAR(tbl_raw_data[[#This Row],[Date Actioned]]),MONTH(tbl_raw_data[[#This Row],[Date Actioned]]),DAY(tbl_raw_data[[#This Row],[Date Actioned]]))</f>
        <v>45136</v>
      </c>
      <c r="L6327" s="65" t="str">
        <f>UPPER(TEXT(tbl_raw_data[[#This Row],[updated_date]],"MMMM"))</f>
        <v>JULY</v>
      </c>
      <c r="M6327" s="65" t="str">
        <f>"WEEK "&amp;IF(ROUNDUP(DAY(tbl_raw_data[[#This Row],[updated_date]])/7,0)=5,4,ROUNDUP(DAY(tbl_raw_data[[#This Row],[updated_date]])/7,0))</f>
        <v>WEEK 4</v>
      </c>
      <c r="N6327" s="71" t="str">
        <f>UPPER(VLOOKUP(tbl_raw_data[[#This Row],[Analyst]],settings!$A$1:$B$15,2,0))</f>
        <v>SAM</v>
      </c>
      <c r="O6327" s="71" t="str">
        <f>TRIM(UPPER(tbl_raw_data[[#This Row],[Outcome]]))</f>
        <v>APPROVE</v>
      </c>
      <c r="P6327" s="71" t="str">
        <f>TRIM(UPPER(tbl_raw_data[[#This Row],[Queue Name]]))</f>
        <v>CONSUMER EXISTING</v>
      </c>
      <c r="Q6327" s="71" t="str">
        <f>IF(tbl_raw_data[[#This Row],[time_taken_in_min]]&lt;=settings!$D$2,"SLA_MET","SLA_NOT_MET")</f>
        <v>SLA_MET</v>
      </c>
    </row>
    <row r="6328" spans="1:17" hidden="1" x14ac:dyDescent="0.3">
      <c r="A6328" s="45" t="s">
        <v>7291</v>
      </c>
      <c r="B6328" s="36">
        <v>45136.775520833333</v>
      </c>
      <c r="C6328" s="43">
        <v>45136.781967592593</v>
      </c>
      <c r="D6328" s="15" t="s">
        <v>10</v>
      </c>
      <c r="E6328" s="6" t="s">
        <v>18</v>
      </c>
      <c r="F6328" s="15" t="s">
        <v>24</v>
      </c>
      <c r="G6328" s="9" t="s">
        <v>23</v>
      </c>
      <c r="H6328" s="84" t="str">
        <f t="shared" si="98"/>
        <v>Reason Unknown</v>
      </c>
      <c r="I6328" s="63">
        <f>(tbl_raw_data[[#This Row],[Date Actioned]])-(tbl_raw_data[[#This Row],[Date Tagged]])</f>
        <v>6.4467592601431534E-3</v>
      </c>
      <c r="J6328" s="66">
        <f>HOUR(tbl_raw_data[[#This Row],[time_taken]])*60+MINUTE(tbl_raw_data[[#This Row],[time_taken]])+SECOND(tbl_raw_data[[#This Row],[time_taken]])/60</f>
        <v>9.2833333333333332</v>
      </c>
      <c r="K6328" s="68">
        <f>DATE(YEAR(tbl_raw_data[[#This Row],[Date Actioned]]),MONTH(tbl_raw_data[[#This Row],[Date Actioned]]),DAY(tbl_raw_data[[#This Row],[Date Actioned]]))</f>
        <v>45136</v>
      </c>
      <c r="L6328" s="65" t="str">
        <f>UPPER(TEXT(tbl_raw_data[[#This Row],[updated_date]],"MMMM"))</f>
        <v>JULY</v>
      </c>
      <c r="M6328" s="65" t="str">
        <f>"WEEK "&amp;IF(ROUNDUP(DAY(tbl_raw_data[[#This Row],[updated_date]])/7,0)=5,4,ROUNDUP(DAY(tbl_raw_data[[#This Row],[updated_date]])/7,0))</f>
        <v>WEEK 4</v>
      </c>
      <c r="N6328" s="71" t="str">
        <f>UPPER(VLOOKUP(tbl_raw_data[[#This Row],[Analyst]],settings!$A$1:$B$15,2,0))</f>
        <v>SAM</v>
      </c>
      <c r="O6328" s="71" t="str">
        <f>TRIM(UPPER(tbl_raw_data[[#This Row],[Outcome]]))</f>
        <v>APPROVE</v>
      </c>
      <c r="P6328" s="71" t="str">
        <f>TRIM(UPPER(tbl_raw_data[[#This Row],[Queue Name]]))</f>
        <v>CONSUMER PRE BUREAU</v>
      </c>
      <c r="Q6328" s="71" t="str">
        <f>IF(tbl_raw_data[[#This Row],[time_taken_in_min]]&lt;=settings!$D$2,"SLA_MET","SLA_NOT_MET")</f>
        <v>SLA_MET</v>
      </c>
    </row>
    <row r="6329" spans="1:17" hidden="1" x14ac:dyDescent="0.3">
      <c r="A6329" s="45" t="s">
        <v>7292</v>
      </c>
      <c r="B6329" s="36">
        <v>45136.459155092591</v>
      </c>
      <c r="C6329" s="43">
        <v>45136.465590277781</v>
      </c>
      <c r="D6329" s="15" t="s">
        <v>15</v>
      </c>
      <c r="E6329" s="6" t="s">
        <v>11</v>
      </c>
      <c r="F6329" s="15" t="s">
        <v>17</v>
      </c>
      <c r="G6329" s="9"/>
      <c r="H6329" s="84" t="str">
        <f t="shared" si="98"/>
        <v>Reason Unknown</v>
      </c>
      <c r="I6329" s="63">
        <f>(tbl_raw_data[[#This Row],[Date Actioned]])-(tbl_raw_data[[#This Row],[Date Tagged]])</f>
        <v>6.4351851906394586E-3</v>
      </c>
      <c r="J6329" s="66">
        <f>HOUR(tbl_raw_data[[#This Row],[time_taken]])*60+MINUTE(tbl_raw_data[[#This Row],[time_taken]])+SECOND(tbl_raw_data[[#This Row],[time_taken]])/60</f>
        <v>9.2666666666666675</v>
      </c>
      <c r="K6329" s="68">
        <f>DATE(YEAR(tbl_raw_data[[#This Row],[Date Actioned]]),MONTH(tbl_raw_data[[#This Row],[Date Actioned]]),DAY(tbl_raw_data[[#This Row],[Date Actioned]]))</f>
        <v>45136</v>
      </c>
      <c r="L6329" s="65" t="str">
        <f>UPPER(TEXT(tbl_raw_data[[#This Row],[updated_date]],"MMMM"))</f>
        <v>JULY</v>
      </c>
      <c r="M6329" s="65" t="str">
        <f>"WEEK "&amp;IF(ROUNDUP(DAY(tbl_raw_data[[#This Row],[updated_date]])/7,0)=5,4,ROUNDUP(DAY(tbl_raw_data[[#This Row],[updated_date]])/7,0))</f>
        <v>WEEK 4</v>
      </c>
      <c r="N6329" s="71" t="str">
        <f>UPPER(VLOOKUP(tbl_raw_data[[#This Row],[Analyst]],settings!$A$1:$B$15,2,0))</f>
        <v>MERCEDES</v>
      </c>
      <c r="O6329" s="71" t="str">
        <f>TRIM(UPPER(tbl_raw_data[[#This Row],[Outcome]]))</f>
        <v>APPROVE</v>
      </c>
      <c r="P6329" s="71" t="str">
        <f>TRIM(UPPER(tbl_raw_data[[#This Row],[Queue Name]]))</f>
        <v>CONSUMER EXISTING</v>
      </c>
      <c r="Q6329" s="71" t="str">
        <f>IF(tbl_raw_data[[#This Row],[time_taken_in_min]]&lt;=settings!$D$2,"SLA_MET","SLA_NOT_MET")</f>
        <v>SLA_MET</v>
      </c>
    </row>
    <row r="6330" spans="1:17" hidden="1" x14ac:dyDescent="0.3">
      <c r="A6330" s="45" t="s">
        <v>7293</v>
      </c>
      <c r="B6330" s="36">
        <v>45136.678738425922</v>
      </c>
      <c r="C6330" s="43">
        <v>45136.685150462959</v>
      </c>
      <c r="D6330" s="15" t="s">
        <v>10</v>
      </c>
      <c r="E6330" s="6" t="s">
        <v>18</v>
      </c>
      <c r="F6330" s="15" t="s">
        <v>25</v>
      </c>
      <c r="G6330" s="9" t="s">
        <v>23</v>
      </c>
      <c r="H6330" s="84" t="str">
        <f t="shared" si="98"/>
        <v>Reason Unknown</v>
      </c>
      <c r="I6330" s="63">
        <f>(tbl_raw_data[[#This Row],[Date Actioned]])-(tbl_raw_data[[#This Row],[Date Tagged]])</f>
        <v>6.4120370370801538E-3</v>
      </c>
      <c r="J6330" s="66">
        <f>HOUR(tbl_raw_data[[#This Row],[time_taken]])*60+MINUTE(tbl_raw_data[[#This Row],[time_taken]])+SECOND(tbl_raw_data[[#This Row],[time_taken]])/60</f>
        <v>9.2333333333333325</v>
      </c>
      <c r="K6330" s="68">
        <f>DATE(YEAR(tbl_raw_data[[#This Row],[Date Actioned]]),MONTH(tbl_raw_data[[#This Row],[Date Actioned]]),DAY(tbl_raw_data[[#This Row],[Date Actioned]]))</f>
        <v>45136</v>
      </c>
      <c r="L6330" s="65" t="str">
        <f>UPPER(TEXT(tbl_raw_data[[#This Row],[updated_date]],"MMMM"))</f>
        <v>JULY</v>
      </c>
      <c r="M6330" s="65" t="str">
        <f>"WEEK "&amp;IF(ROUNDUP(DAY(tbl_raw_data[[#This Row],[updated_date]])/7,0)=5,4,ROUNDUP(DAY(tbl_raw_data[[#This Row],[updated_date]])/7,0))</f>
        <v>WEEK 4</v>
      </c>
      <c r="N6330" s="71" t="str">
        <f>UPPER(VLOOKUP(tbl_raw_data[[#This Row],[Analyst]],settings!$A$1:$B$15,2,0))</f>
        <v>ASIF</v>
      </c>
      <c r="O6330" s="71" t="str">
        <f>TRIM(UPPER(tbl_raw_data[[#This Row],[Outcome]]))</f>
        <v>APPROVE</v>
      </c>
      <c r="P6330" s="71" t="str">
        <f>TRIM(UPPER(tbl_raw_data[[#This Row],[Queue Name]]))</f>
        <v>CONSUMER PRE BUREAU</v>
      </c>
      <c r="Q6330" s="71" t="str">
        <f>IF(tbl_raw_data[[#This Row],[time_taken_in_min]]&lt;=settings!$D$2,"SLA_MET","SLA_NOT_MET")</f>
        <v>SLA_MET</v>
      </c>
    </row>
    <row r="6331" spans="1:17" hidden="1" x14ac:dyDescent="0.3">
      <c r="A6331" s="45" t="s">
        <v>7294</v>
      </c>
      <c r="B6331" s="36">
        <v>45136.636469907404</v>
      </c>
      <c r="C6331" s="43">
        <v>45136.642835648148</v>
      </c>
      <c r="D6331" s="15" t="s">
        <v>10</v>
      </c>
      <c r="E6331" s="6" t="s">
        <v>11</v>
      </c>
      <c r="F6331" s="15" t="s">
        <v>22</v>
      </c>
      <c r="G6331" s="9" t="s">
        <v>15</v>
      </c>
      <c r="H6331" s="84" t="str">
        <f t="shared" si="98"/>
        <v>Reason Unknown</v>
      </c>
      <c r="I6331" s="63">
        <f>(tbl_raw_data[[#This Row],[Date Actioned]])-(tbl_raw_data[[#This Row],[Date Tagged]])</f>
        <v>6.3657407445134595E-3</v>
      </c>
      <c r="J6331" s="66">
        <f>HOUR(tbl_raw_data[[#This Row],[time_taken]])*60+MINUTE(tbl_raw_data[[#This Row],[time_taken]])+SECOND(tbl_raw_data[[#This Row],[time_taken]])/60</f>
        <v>9.1666666666666661</v>
      </c>
      <c r="K6331" s="68">
        <f>DATE(YEAR(tbl_raw_data[[#This Row],[Date Actioned]]),MONTH(tbl_raw_data[[#This Row],[Date Actioned]]),DAY(tbl_raw_data[[#This Row],[Date Actioned]]))</f>
        <v>45136</v>
      </c>
      <c r="L6331" s="65" t="str">
        <f>UPPER(TEXT(tbl_raw_data[[#This Row],[updated_date]],"MMMM"))</f>
        <v>JULY</v>
      </c>
      <c r="M6331" s="65" t="str">
        <f>"WEEK "&amp;IF(ROUNDUP(DAY(tbl_raw_data[[#This Row],[updated_date]])/7,0)=5,4,ROUNDUP(DAY(tbl_raw_data[[#This Row],[updated_date]])/7,0))</f>
        <v>WEEK 4</v>
      </c>
      <c r="N6331" s="71" t="str">
        <f>UPPER(VLOOKUP(tbl_raw_data[[#This Row],[Analyst]],settings!$A$1:$B$15,2,0))</f>
        <v>ROHAN</v>
      </c>
      <c r="O6331" s="71" t="str">
        <f>TRIM(UPPER(tbl_raw_data[[#This Row],[Outcome]]))</f>
        <v>APPROVE</v>
      </c>
      <c r="P6331" s="71" t="str">
        <f>TRIM(UPPER(tbl_raw_data[[#This Row],[Queue Name]]))</f>
        <v>CONSUMER EXISTING</v>
      </c>
      <c r="Q6331" s="71" t="str">
        <f>IF(tbl_raw_data[[#This Row],[time_taken_in_min]]&lt;=settings!$D$2,"SLA_MET","SLA_NOT_MET")</f>
        <v>SLA_MET</v>
      </c>
    </row>
    <row r="6332" spans="1:17" hidden="1" x14ac:dyDescent="0.3">
      <c r="A6332" s="45" t="s">
        <v>7295</v>
      </c>
      <c r="B6332" s="36">
        <v>45136.436597222222</v>
      </c>
      <c r="C6332" s="43">
        <v>45136.442962962959</v>
      </c>
      <c r="D6332" s="15" t="s">
        <v>10</v>
      </c>
      <c r="E6332" s="6" t="s">
        <v>11</v>
      </c>
      <c r="F6332" s="15" t="s">
        <v>17</v>
      </c>
      <c r="G6332" s="9" t="s">
        <v>15</v>
      </c>
      <c r="H6332" s="84" t="str">
        <f t="shared" si="98"/>
        <v>Reason Unknown</v>
      </c>
      <c r="I6332" s="63">
        <f>(tbl_raw_data[[#This Row],[Date Actioned]])-(tbl_raw_data[[#This Row],[Date Tagged]])</f>
        <v>6.3657407372375019E-3</v>
      </c>
      <c r="J6332" s="66">
        <f>HOUR(tbl_raw_data[[#This Row],[time_taken]])*60+MINUTE(tbl_raw_data[[#This Row],[time_taken]])+SECOND(tbl_raw_data[[#This Row],[time_taken]])/60</f>
        <v>9.1666666666666661</v>
      </c>
      <c r="K6332" s="68">
        <f>DATE(YEAR(tbl_raw_data[[#This Row],[Date Actioned]]),MONTH(tbl_raw_data[[#This Row],[Date Actioned]]),DAY(tbl_raw_data[[#This Row],[Date Actioned]]))</f>
        <v>45136</v>
      </c>
      <c r="L6332" s="65" t="str">
        <f>UPPER(TEXT(tbl_raw_data[[#This Row],[updated_date]],"MMMM"))</f>
        <v>JULY</v>
      </c>
      <c r="M6332" s="65" t="str">
        <f>"WEEK "&amp;IF(ROUNDUP(DAY(tbl_raw_data[[#This Row],[updated_date]])/7,0)=5,4,ROUNDUP(DAY(tbl_raw_data[[#This Row],[updated_date]])/7,0))</f>
        <v>WEEK 4</v>
      </c>
      <c r="N6332" s="71" t="str">
        <f>UPPER(VLOOKUP(tbl_raw_data[[#This Row],[Analyst]],settings!$A$1:$B$15,2,0))</f>
        <v>MERCEDES</v>
      </c>
      <c r="O6332" s="71" t="str">
        <f>TRIM(UPPER(tbl_raw_data[[#This Row],[Outcome]]))</f>
        <v>APPROVE</v>
      </c>
      <c r="P6332" s="71" t="str">
        <f>TRIM(UPPER(tbl_raw_data[[#This Row],[Queue Name]]))</f>
        <v>CONSUMER EXISTING</v>
      </c>
      <c r="Q6332" s="71" t="str">
        <f>IF(tbl_raw_data[[#This Row],[time_taken_in_min]]&lt;=settings!$D$2,"SLA_MET","SLA_NOT_MET")</f>
        <v>SLA_MET</v>
      </c>
    </row>
    <row r="6333" spans="1:17" x14ac:dyDescent="0.3">
      <c r="A6333" s="45" t="s">
        <v>7296</v>
      </c>
      <c r="B6333" s="36">
        <v>45136.628587962965</v>
      </c>
      <c r="C6333" s="43">
        <v>45136.634930555556</v>
      </c>
      <c r="D6333" s="15" t="s">
        <v>47</v>
      </c>
      <c r="E6333" s="6" t="s">
        <v>18</v>
      </c>
      <c r="F6333" s="15" t="s">
        <v>22</v>
      </c>
      <c r="G6333" s="9" t="s">
        <v>81</v>
      </c>
      <c r="H6333" s="84" t="str">
        <f t="shared" si="98"/>
        <v>Incorrect Details</v>
      </c>
      <c r="I6333" s="63">
        <f>(tbl_raw_data[[#This Row],[Date Actioned]])-(tbl_raw_data[[#This Row],[Date Tagged]])</f>
        <v>6.3425925909541547E-3</v>
      </c>
      <c r="J6333" s="66">
        <f>HOUR(tbl_raw_data[[#This Row],[time_taken]])*60+MINUTE(tbl_raw_data[[#This Row],[time_taken]])+SECOND(tbl_raw_data[[#This Row],[time_taken]])/60</f>
        <v>9.1333333333333329</v>
      </c>
      <c r="K6333" s="68">
        <f>DATE(YEAR(tbl_raw_data[[#This Row],[Date Actioned]]),MONTH(tbl_raw_data[[#This Row],[Date Actioned]]),DAY(tbl_raw_data[[#This Row],[Date Actioned]]))</f>
        <v>45136</v>
      </c>
      <c r="L6333" s="65" t="str">
        <f>UPPER(TEXT(tbl_raw_data[[#This Row],[updated_date]],"MMMM"))</f>
        <v>JULY</v>
      </c>
      <c r="M6333" s="65" t="str">
        <f>"WEEK "&amp;IF(ROUNDUP(DAY(tbl_raw_data[[#This Row],[updated_date]])/7,0)=5,4,ROUNDUP(DAY(tbl_raw_data[[#This Row],[updated_date]])/7,0))</f>
        <v>WEEK 4</v>
      </c>
      <c r="N6333" s="71" t="str">
        <f>UPPER(VLOOKUP(tbl_raw_data[[#This Row],[Analyst]],settings!$A$1:$B$15,2,0))</f>
        <v>ROHAN</v>
      </c>
      <c r="O6333" s="71" t="str">
        <f>TRIM(UPPER(tbl_raw_data[[#This Row],[Outcome]]))</f>
        <v>WITHDRAW</v>
      </c>
      <c r="P6333" s="71" t="str">
        <f>TRIM(UPPER(tbl_raw_data[[#This Row],[Queue Name]]))</f>
        <v>CONSUMER PRE BUREAU</v>
      </c>
      <c r="Q6333" s="71" t="str">
        <f>IF(tbl_raw_data[[#This Row],[time_taken_in_min]]&lt;=settings!$D$2,"SLA_MET","SLA_NOT_MET")</f>
        <v>SLA_MET</v>
      </c>
    </row>
    <row r="6334" spans="1:17" hidden="1" x14ac:dyDescent="0.3">
      <c r="A6334" s="45" t="s">
        <v>7297</v>
      </c>
      <c r="B6334" s="36">
        <v>45136.754872685182</v>
      </c>
      <c r="C6334" s="43">
        <v>45136.761076388888</v>
      </c>
      <c r="D6334" s="15" t="s">
        <v>10</v>
      </c>
      <c r="E6334" s="6" t="s">
        <v>8</v>
      </c>
      <c r="F6334" s="15" t="s">
        <v>14</v>
      </c>
      <c r="G6334" s="9" t="s">
        <v>23</v>
      </c>
      <c r="H6334" s="84" t="str">
        <f t="shared" si="98"/>
        <v>Reason Unknown</v>
      </c>
      <c r="I6334" s="63">
        <f>(tbl_raw_data[[#This Row],[Date Actioned]])-(tbl_raw_data[[#This Row],[Date Tagged]])</f>
        <v>6.2037037059781142E-3</v>
      </c>
      <c r="J6334" s="66">
        <f>HOUR(tbl_raw_data[[#This Row],[time_taken]])*60+MINUTE(tbl_raw_data[[#This Row],[time_taken]])+SECOND(tbl_raw_data[[#This Row],[time_taken]])/60</f>
        <v>8.9333333333333336</v>
      </c>
      <c r="K6334" s="68">
        <f>DATE(YEAR(tbl_raw_data[[#This Row],[Date Actioned]]),MONTH(tbl_raw_data[[#This Row],[Date Actioned]]),DAY(tbl_raw_data[[#This Row],[Date Actioned]]))</f>
        <v>45136</v>
      </c>
      <c r="L6334" s="65" t="str">
        <f>UPPER(TEXT(tbl_raw_data[[#This Row],[updated_date]],"MMMM"))</f>
        <v>JULY</v>
      </c>
      <c r="M6334" s="65" t="str">
        <f>"WEEK "&amp;IF(ROUNDUP(DAY(tbl_raw_data[[#This Row],[updated_date]])/7,0)=5,4,ROUNDUP(DAY(tbl_raw_data[[#This Row],[updated_date]])/7,0))</f>
        <v>WEEK 4</v>
      </c>
      <c r="N6334" s="71" t="str">
        <f>UPPER(VLOOKUP(tbl_raw_data[[#This Row],[Analyst]],settings!$A$1:$B$15,2,0))</f>
        <v>CAMROON</v>
      </c>
      <c r="O6334" s="71" t="str">
        <f>TRIM(UPPER(tbl_raw_data[[#This Row],[Outcome]]))</f>
        <v>APPROVE</v>
      </c>
      <c r="P6334" s="71" t="str">
        <f>TRIM(UPPER(tbl_raw_data[[#This Row],[Queue Name]]))</f>
        <v>CONSUMER POST BUREAU</v>
      </c>
      <c r="Q6334" s="71" t="str">
        <f>IF(tbl_raw_data[[#This Row],[time_taken_in_min]]&lt;=settings!$D$2,"SLA_MET","SLA_NOT_MET")</f>
        <v>SLA_MET</v>
      </c>
    </row>
    <row r="6335" spans="1:17" x14ac:dyDescent="0.3">
      <c r="A6335" s="45" t="s">
        <v>7298</v>
      </c>
      <c r="B6335" s="36">
        <v>45136.798032407409</v>
      </c>
      <c r="C6335" s="43">
        <v>45136.804236111115</v>
      </c>
      <c r="D6335" s="15" t="s">
        <v>47</v>
      </c>
      <c r="E6335" s="6" t="s">
        <v>18</v>
      </c>
      <c r="F6335" s="15" t="s">
        <v>19</v>
      </c>
      <c r="G6335" s="9" t="s">
        <v>110</v>
      </c>
      <c r="H6335" s="84" t="str">
        <f t="shared" si="98"/>
        <v>Incorrect Details</v>
      </c>
      <c r="I6335" s="63">
        <f>(tbl_raw_data[[#This Row],[Date Actioned]])-(tbl_raw_data[[#This Row],[Date Tagged]])</f>
        <v>6.2037037059781142E-3</v>
      </c>
      <c r="J6335" s="66">
        <f>HOUR(tbl_raw_data[[#This Row],[time_taken]])*60+MINUTE(tbl_raw_data[[#This Row],[time_taken]])+SECOND(tbl_raw_data[[#This Row],[time_taken]])/60</f>
        <v>8.9333333333333336</v>
      </c>
      <c r="K6335" s="68">
        <f>DATE(YEAR(tbl_raw_data[[#This Row],[Date Actioned]]),MONTH(tbl_raw_data[[#This Row],[Date Actioned]]),DAY(tbl_raw_data[[#This Row],[Date Actioned]]))</f>
        <v>45136</v>
      </c>
      <c r="L6335" s="65" t="str">
        <f>UPPER(TEXT(tbl_raw_data[[#This Row],[updated_date]],"MMMM"))</f>
        <v>JULY</v>
      </c>
      <c r="M6335" s="65" t="str">
        <f>"WEEK "&amp;IF(ROUNDUP(DAY(tbl_raw_data[[#This Row],[updated_date]])/7,0)=5,4,ROUNDUP(DAY(tbl_raw_data[[#This Row],[updated_date]])/7,0))</f>
        <v>WEEK 4</v>
      </c>
      <c r="N6335" s="71" t="str">
        <f>UPPER(VLOOKUP(tbl_raw_data[[#This Row],[Analyst]],settings!$A$1:$B$15,2,0))</f>
        <v>NAVED</v>
      </c>
      <c r="O6335" s="71" t="str">
        <f>TRIM(UPPER(tbl_raw_data[[#This Row],[Outcome]]))</f>
        <v>WITHDRAW</v>
      </c>
      <c r="P6335" s="71" t="str">
        <f>TRIM(UPPER(tbl_raw_data[[#This Row],[Queue Name]]))</f>
        <v>CONSUMER PRE BUREAU</v>
      </c>
      <c r="Q6335" s="71" t="str">
        <f>IF(tbl_raw_data[[#This Row],[time_taken_in_min]]&lt;=settings!$D$2,"SLA_MET","SLA_NOT_MET")</f>
        <v>SLA_MET</v>
      </c>
    </row>
    <row r="6336" spans="1:17" hidden="1" x14ac:dyDescent="0.3">
      <c r="A6336" s="45" t="s">
        <v>7299</v>
      </c>
      <c r="B6336" s="36">
        <v>45136.632291666669</v>
      </c>
      <c r="C6336" s="43">
        <v>45136.638321759259</v>
      </c>
      <c r="D6336" s="15" t="s">
        <v>10</v>
      </c>
      <c r="E6336" s="6" t="s">
        <v>11</v>
      </c>
      <c r="F6336" s="15" t="s">
        <v>14</v>
      </c>
      <c r="G6336" s="9" t="s">
        <v>26</v>
      </c>
      <c r="H6336" s="84" t="str">
        <f t="shared" si="98"/>
        <v>Reason Unknown</v>
      </c>
      <c r="I6336" s="63">
        <f>(tbl_raw_data[[#This Row],[Date Actioned]])-(tbl_raw_data[[#This Row],[Date Tagged]])</f>
        <v>6.0300925906631164E-3</v>
      </c>
      <c r="J6336" s="66">
        <f>HOUR(tbl_raw_data[[#This Row],[time_taken]])*60+MINUTE(tbl_raw_data[[#This Row],[time_taken]])+SECOND(tbl_raw_data[[#This Row],[time_taken]])/60</f>
        <v>8.6833333333333336</v>
      </c>
      <c r="K6336" s="68">
        <f>DATE(YEAR(tbl_raw_data[[#This Row],[Date Actioned]]),MONTH(tbl_raw_data[[#This Row],[Date Actioned]]),DAY(tbl_raw_data[[#This Row],[Date Actioned]]))</f>
        <v>45136</v>
      </c>
      <c r="L6336" s="65" t="str">
        <f>UPPER(TEXT(tbl_raw_data[[#This Row],[updated_date]],"MMMM"))</f>
        <v>JULY</v>
      </c>
      <c r="M6336" s="65" t="str">
        <f>"WEEK "&amp;IF(ROUNDUP(DAY(tbl_raw_data[[#This Row],[updated_date]])/7,0)=5,4,ROUNDUP(DAY(tbl_raw_data[[#This Row],[updated_date]])/7,0))</f>
        <v>WEEK 4</v>
      </c>
      <c r="N6336" s="71" t="str">
        <f>UPPER(VLOOKUP(tbl_raw_data[[#This Row],[Analyst]],settings!$A$1:$B$15,2,0))</f>
        <v>CAMROON</v>
      </c>
      <c r="O6336" s="71" t="str">
        <f>TRIM(UPPER(tbl_raw_data[[#This Row],[Outcome]]))</f>
        <v>APPROVE</v>
      </c>
      <c r="P6336" s="71" t="str">
        <f>TRIM(UPPER(tbl_raw_data[[#This Row],[Queue Name]]))</f>
        <v>CONSUMER EXISTING</v>
      </c>
      <c r="Q6336" s="71" t="str">
        <f>IF(tbl_raw_data[[#This Row],[time_taken_in_min]]&lt;=settings!$D$2,"SLA_MET","SLA_NOT_MET")</f>
        <v>SLA_MET</v>
      </c>
    </row>
    <row r="6337" spans="1:17" x14ac:dyDescent="0.3">
      <c r="A6337" s="45" t="s">
        <v>7300</v>
      </c>
      <c r="B6337" s="36">
        <v>45136.523206018515</v>
      </c>
      <c r="C6337" s="43">
        <v>45136.52920138889</v>
      </c>
      <c r="D6337" s="15" t="s">
        <v>47</v>
      </c>
      <c r="E6337" s="6" t="s">
        <v>18</v>
      </c>
      <c r="F6337" s="15" t="s">
        <v>14</v>
      </c>
      <c r="G6337" s="9" t="s">
        <v>67</v>
      </c>
      <c r="H6337" s="84" t="str">
        <f t="shared" si="98"/>
        <v>Incomplete Details</v>
      </c>
      <c r="I6337" s="63">
        <f>(tbl_raw_data[[#This Row],[Date Actioned]])-(tbl_raw_data[[#This Row],[Date Tagged]])</f>
        <v>5.9953703748760745E-3</v>
      </c>
      <c r="J6337" s="66">
        <f>HOUR(tbl_raw_data[[#This Row],[time_taken]])*60+MINUTE(tbl_raw_data[[#This Row],[time_taken]])+SECOND(tbl_raw_data[[#This Row],[time_taken]])/60</f>
        <v>8.6333333333333329</v>
      </c>
      <c r="K6337" s="68">
        <f>DATE(YEAR(tbl_raw_data[[#This Row],[Date Actioned]]),MONTH(tbl_raw_data[[#This Row],[Date Actioned]]),DAY(tbl_raw_data[[#This Row],[Date Actioned]]))</f>
        <v>45136</v>
      </c>
      <c r="L6337" s="65" t="str">
        <f>UPPER(TEXT(tbl_raw_data[[#This Row],[updated_date]],"MMMM"))</f>
        <v>JULY</v>
      </c>
      <c r="M6337" s="65" t="str">
        <f>"WEEK "&amp;IF(ROUNDUP(DAY(tbl_raw_data[[#This Row],[updated_date]])/7,0)=5,4,ROUNDUP(DAY(tbl_raw_data[[#This Row],[updated_date]])/7,0))</f>
        <v>WEEK 4</v>
      </c>
      <c r="N6337" s="71" t="str">
        <f>UPPER(VLOOKUP(tbl_raw_data[[#This Row],[Analyst]],settings!$A$1:$B$15,2,0))</f>
        <v>CAMROON</v>
      </c>
      <c r="O6337" s="71" t="str">
        <f>TRIM(UPPER(tbl_raw_data[[#This Row],[Outcome]]))</f>
        <v>WITHDRAW</v>
      </c>
      <c r="P6337" s="71" t="str">
        <f>TRIM(UPPER(tbl_raw_data[[#This Row],[Queue Name]]))</f>
        <v>CONSUMER PRE BUREAU</v>
      </c>
      <c r="Q6337" s="71" t="str">
        <f>IF(tbl_raw_data[[#This Row],[time_taken_in_min]]&lt;=settings!$D$2,"SLA_MET","SLA_NOT_MET")</f>
        <v>SLA_MET</v>
      </c>
    </row>
    <row r="6338" spans="1:17" hidden="1" x14ac:dyDescent="0.3">
      <c r="A6338" s="45" t="s">
        <v>7301</v>
      </c>
      <c r="B6338" s="36">
        <v>45136.783796296295</v>
      </c>
      <c r="C6338" s="43">
        <v>45136.789618055554</v>
      </c>
      <c r="D6338" s="15" t="s">
        <v>10</v>
      </c>
      <c r="E6338" s="6" t="s">
        <v>8</v>
      </c>
      <c r="F6338" s="15" t="s">
        <v>24</v>
      </c>
      <c r="G6338" s="9" t="s">
        <v>23</v>
      </c>
      <c r="H6338" s="84" t="str">
        <f t="shared" si="98"/>
        <v>Reason Unknown</v>
      </c>
      <c r="I6338" s="63">
        <f>(tbl_raw_data[[#This Row],[Date Actioned]])-(tbl_raw_data[[#This Row],[Date Tagged]])</f>
        <v>5.8217592595610768E-3</v>
      </c>
      <c r="J6338" s="66">
        <f>HOUR(tbl_raw_data[[#This Row],[time_taken]])*60+MINUTE(tbl_raw_data[[#This Row],[time_taken]])+SECOND(tbl_raw_data[[#This Row],[time_taken]])/60</f>
        <v>8.3833333333333329</v>
      </c>
      <c r="K6338" s="68">
        <f>DATE(YEAR(tbl_raw_data[[#This Row],[Date Actioned]]),MONTH(tbl_raw_data[[#This Row],[Date Actioned]]),DAY(tbl_raw_data[[#This Row],[Date Actioned]]))</f>
        <v>45136</v>
      </c>
      <c r="L6338" s="65" t="str">
        <f>UPPER(TEXT(tbl_raw_data[[#This Row],[updated_date]],"MMMM"))</f>
        <v>JULY</v>
      </c>
      <c r="M6338" s="65" t="str">
        <f>"WEEK "&amp;IF(ROUNDUP(DAY(tbl_raw_data[[#This Row],[updated_date]])/7,0)=5,4,ROUNDUP(DAY(tbl_raw_data[[#This Row],[updated_date]])/7,0))</f>
        <v>WEEK 4</v>
      </c>
      <c r="N6338" s="71" t="str">
        <f>UPPER(VLOOKUP(tbl_raw_data[[#This Row],[Analyst]],settings!$A$1:$B$15,2,0))</f>
        <v>SAM</v>
      </c>
      <c r="O6338" s="71" t="str">
        <f>TRIM(UPPER(tbl_raw_data[[#This Row],[Outcome]]))</f>
        <v>APPROVE</v>
      </c>
      <c r="P6338" s="71" t="str">
        <f>TRIM(UPPER(tbl_raw_data[[#This Row],[Queue Name]]))</f>
        <v>CONSUMER POST BUREAU</v>
      </c>
      <c r="Q6338" s="71" t="str">
        <f>IF(tbl_raw_data[[#This Row],[time_taken_in_min]]&lt;=settings!$D$2,"SLA_MET","SLA_NOT_MET")</f>
        <v>SLA_MET</v>
      </c>
    </row>
    <row r="6339" spans="1:17" x14ac:dyDescent="0.3">
      <c r="A6339" s="45" t="s">
        <v>7302</v>
      </c>
      <c r="B6339" s="36">
        <v>45136.643217592595</v>
      </c>
      <c r="C6339" s="43">
        <v>45136.649016203701</v>
      </c>
      <c r="D6339" s="15" t="s">
        <v>47</v>
      </c>
      <c r="E6339" s="6" t="s">
        <v>18</v>
      </c>
      <c r="F6339" s="15" t="s">
        <v>14</v>
      </c>
      <c r="G6339" s="9" t="s">
        <v>72</v>
      </c>
      <c r="H6339" s="84" t="str">
        <f t="shared" ref="H6339:H6402" si="99">IF(OR(ISNUMBER(SEARCH("duplicate",G6339)), ISNUMBER(SEARCH("previously",G6339)), ISNUMBER(SEARCH("previously approved",G6339))), "Duplicate Application",
IF(OR(ISNUMBER(SEARCH("incorrect",G6339)), ISNUMBER(SEARCH("remove", G6339))), "Incorrect Details",
IF(ISNUMBER(SEARCH("incomplete",G6339)), "Incomplete Details",
IF(ISNUMBER(SEARCH("overdue",G6339)), "Overdue Bill",
IF(OR(ISNUMBER(SEARCH("resubmit as", G6339)), ISNUMBER(SEARCH("re-submit as", G6339))), "Incorrect Queue",
IF(OR(ISNUMBER(SEARCH("100",G6339)), ISNUMBER(SEARCH("correct", G6339)), ISNUMBER(SEARCH("email", G6339)), ISNUMBER(SEARCH("please submit", G6339)), ISNUMBER(SEARCH("please resubmit",G6339)), ISNUMBER(SEARCH("please re-submit", G6339)), ISNUMBER(SEARCH("please send", G6339))), "Incomplete Details",
IF(ISNUMBER(SEARCH("error", G6339)), "System Error", "Reason Unknown")))))))</f>
        <v>Incomplete Details</v>
      </c>
      <c r="I6339" s="63">
        <f>(tbl_raw_data[[#This Row],[Date Actioned]])-(tbl_raw_data[[#This Row],[Date Tagged]])</f>
        <v>5.798611106001772E-3</v>
      </c>
      <c r="J6339" s="66">
        <f>HOUR(tbl_raw_data[[#This Row],[time_taken]])*60+MINUTE(tbl_raw_data[[#This Row],[time_taken]])+SECOND(tbl_raw_data[[#This Row],[time_taken]])/60</f>
        <v>8.35</v>
      </c>
      <c r="K6339" s="68">
        <f>DATE(YEAR(tbl_raw_data[[#This Row],[Date Actioned]]),MONTH(tbl_raw_data[[#This Row],[Date Actioned]]),DAY(tbl_raw_data[[#This Row],[Date Actioned]]))</f>
        <v>45136</v>
      </c>
      <c r="L6339" s="65" t="str">
        <f>UPPER(TEXT(tbl_raw_data[[#This Row],[updated_date]],"MMMM"))</f>
        <v>JULY</v>
      </c>
      <c r="M6339" s="65" t="str">
        <f>"WEEK "&amp;IF(ROUNDUP(DAY(tbl_raw_data[[#This Row],[updated_date]])/7,0)=5,4,ROUNDUP(DAY(tbl_raw_data[[#This Row],[updated_date]])/7,0))</f>
        <v>WEEK 4</v>
      </c>
      <c r="N6339" s="71" t="str">
        <f>UPPER(VLOOKUP(tbl_raw_data[[#This Row],[Analyst]],settings!$A$1:$B$15,2,0))</f>
        <v>CAMROON</v>
      </c>
      <c r="O6339" s="71" t="str">
        <f>TRIM(UPPER(tbl_raw_data[[#This Row],[Outcome]]))</f>
        <v>WITHDRAW</v>
      </c>
      <c r="P6339" s="71" t="str">
        <f>TRIM(UPPER(tbl_raw_data[[#This Row],[Queue Name]]))</f>
        <v>CONSUMER PRE BUREAU</v>
      </c>
      <c r="Q6339" s="71" t="str">
        <f>IF(tbl_raw_data[[#This Row],[time_taken_in_min]]&lt;=settings!$D$2,"SLA_MET","SLA_NOT_MET")</f>
        <v>SLA_MET</v>
      </c>
    </row>
    <row r="6340" spans="1:17" hidden="1" x14ac:dyDescent="0.3">
      <c r="A6340" s="45" t="s">
        <v>7303</v>
      </c>
      <c r="B6340" s="36">
        <v>45136.696423611109</v>
      </c>
      <c r="C6340" s="43">
        <v>45136.702164351853</v>
      </c>
      <c r="D6340" s="15" t="s">
        <v>10</v>
      </c>
      <c r="E6340" s="6" t="s">
        <v>8</v>
      </c>
      <c r="F6340" s="15" t="s">
        <v>19</v>
      </c>
      <c r="G6340" s="9" t="s">
        <v>31</v>
      </c>
      <c r="H6340" s="84" t="str">
        <f t="shared" si="99"/>
        <v>Reason Unknown</v>
      </c>
      <c r="I6340" s="63">
        <f>(tbl_raw_data[[#This Row],[Date Actioned]])-(tbl_raw_data[[#This Row],[Date Tagged]])</f>
        <v>5.7407407439313829E-3</v>
      </c>
      <c r="J6340" s="66">
        <f>HOUR(tbl_raw_data[[#This Row],[time_taken]])*60+MINUTE(tbl_raw_data[[#This Row],[time_taken]])+SECOND(tbl_raw_data[[#This Row],[time_taken]])/60</f>
        <v>8.2666666666666675</v>
      </c>
      <c r="K6340" s="68">
        <f>DATE(YEAR(tbl_raw_data[[#This Row],[Date Actioned]]),MONTH(tbl_raw_data[[#This Row],[Date Actioned]]),DAY(tbl_raw_data[[#This Row],[Date Actioned]]))</f>
        <v>45136</v>
      </c>
      <c r="L6340" s="65" t="str">
        <f>UPPER(TEXT(tbl_raw_data[[#This Row],[updated_date]],"MMMM"))</f>
        <v>JULY</v>
      </c>
      <c r="M6340" s="65" t="str">
        <f>"WEEK "&amp;IF(ROUNDUP(DAY(tbl_raw_data[[#This Row],[updated_date]])/7,0)=5,4,ROUNDUP(DAY(tbl_raw_data[[#This Row],[updated_date]])/7,0))</f>
        <v>WEEK 4</v>
      </c>
      <c r="N6340" s="71" t="str">
        <f>UPPER(VLOOKUP(tbl_raw_data[[#This Row],[Analyst]],settings!$A$1:$B$15,2,0))</f>
        <v>NAVED</v>
      </c>
      <c r="O6340" s="71" t="str">
        <f>TRIM(UPPER(tbl_raw_data[[#This Row],[Outcome]]))</f>
        <v>APPROVE</v>
      </c>
      <c r="P6340" s="71" t="str">
        <f>TRIM(UPPER(tbl_raw_data[[#This Row],[Queue Name]]))</f>
        <v>CONSUMER POST BUREAU</v>
      </c>
      <c r="Q6340" s="71" t="str">
        <f>IF(tbl_raw_data[[#This Row],[time_taken_in_min]]&lt;=settings!$D$2,"SLA_MET","SLA_NOT_MET")</f>
        <v>SLA_MET</v>
      </c>
    </row>
    <row r="6341" spans="1:17" hidden="1" x14ac:dyDescent="0.3">
      <c r="A6341" s="45" t="s">
        <v>7304</v>
      </c>
      <c r="B6341" s="36">
        <v>45136.717164351852</v>
      </c>
      <c r="C6341" s="43">
        <v>45136.722905092596</v>
      </c>
      <c r="D6341" s="15" t="s">
        <v>15</v>
      </c>
      <c r="E6341" s="6" t="s">
        <v>8</v>
      </c>
      <c r="F6341" s="15" t="s">
        <v>22</v>
      </c>
      <c r="G6341" s="9"/>
      <c r="H6341" s="84" t="str">
        <f t="shared" si="99"/>
        <v>Reason Unknown</v>
      </c>
      <c r="I6341" s="63">
        <f>(tbl_raw_data[[#This Row],[Date Actioned]])-(tbl_raw_data[[#This Row],[Date Tagged]])</f>
        <v>5.7407407439313829E-3</v>
      </c>
      <c r="J6341" s="66">
        <f>HOUR(tbl_raw_data[[#This Row],[time_taken]])*60+MINUTE(tbl_raw_data[[#This Row],[time_taken]])+SECOND(tbl_raw_data[[#This Row],[time_taken]])/60</f>
        <v>8.2666666666666675</v>
      </c>
      <c r="K6341" s="68">
        <f>DATE(YEAR(tbl_raw_data[[#This Row],[Date Actioned]]),MONTH(tbl_raw_data[[#This Row],[Date Actioned]]),DAY(tbl_raw_data[[#This Row],[Date Actioned]]))</f>
        <v>45136</v>
      </c>
      <c r="L6341" s="65" t="str">
        <f>UPPER(TEXT(tbl_raw_data[[#This Row],[updated_date]],"MMMM"))</f>
        <v>JULY</v>
      </c>
      <c r="M6341" s="65" t="str">
        <f>"WEEK "&amp;IF(ROUNDUP(DAY(tbl_raw_data[[#This Row],[updated_date]])/7,0)=5,4,ROUNDUP(DAY(tbl_raw_data[[#This Row],[updated_date]])/7,0))</f>
        <v>WEEK 4</v>
      </c>
      <c r="N6341" s="71" t="str">
        <f>UPPER(VLOOKUP(tbl_raw_data[[#This Row],[Analyst]],settings!$A$1:$B$15,2,0))</f>
        <v>ROHAN</v>
      </c>
      <c r="O6341" s="71" t="str">
        <f>TRIM(UPPER(tbl_raw_data[[#This Row],[Outcome]]))</f>
        <v>APPROVE</v>
      </c>
      <c r="P6341" s="71" t="str">
        <f>TRIM(UPPER(tbl_raw_data[[#This Row],[Queue Name]]))</f>
        <v>CONSUMER POST BUREAU</v>
      </c>
      <c r="Q6341" s="71" t="str">
        <f>IF(tbl_raw_data[[#This Row],[time_taken_in_min]]&lt;=settings!$D$2,"SLA_MET","SLA_NOT_MET")</f>
        <v>SLA_MET</v>
      </c>
    </row>
    <row r="6342" spans="1:17" hidden="1" x14ac:dyDescent="0.3">
      <c r="A6342" s="45" t="s">
        <v>7305</v>
      </c>
      <c r="B6342" s="36">
        <v>45136.611921296295</v>
      </c>
      <c r="C6342" s="43">
        <v>45136.617627314816</v>
      </c>
      <c r="D6342" s="15" t="s">
        <v>10</v>
      </c>
      <c r="E6342" s="6" t="s">
        <v>18</v>
      </c>
      <c r="F6342" s="15" t="s">
        <v>19</v>
      </c>
      <c r="G6342" s="9" t="s">
        <v>15</v>
      </c>
      <c r="H6342" s="84" t="str">
        <f t="shared" si="99"/>
        <v>Reason Unknown</v>
      </c>
      <c r="I6342" s="63">
        <f>(tbl_raw_data[[#This Row],[Date Actioned]])-(tbl_raw_data[[#This Row],[Date Tagged]])</f>
        <v>5.7060185208683833E-3</v>
      </c>
      <c r="J6342" s="66">
        <f>HOUR(tbl_raw_data[[#This Row],[time_taken]])*60+MINUTE(tbl_raw_data[[#This Row],[time_taken]])+SECOND(tbl_raw_data[[#This Row],[time_taken]])/60</f>
        <v>8.2166666666666668</v>
      </c>
      <c r="K6342" s="68">
        <f>DATE(YEAR(tbl_raw_data[[#This Row],[Date Actioned]]),MONTH(tbl_raw_data[[#This Row],[Date Actioned]]),DAY(tbl_raw_data[[#This Row],[Date Actioned]]))</f>
        <v>45136</v>
      </c>
      <c r="L6342" s="65" t="str">
        <f>UPPER(TEXT(tbl_raw_data[[#This Row],[updated_date]],"MMMM"))</f>
        <v>JULY</v>
      </c>
      <c r="M6342" s="65" t="str">
        <f>"WEEK "&amp;IF(ROUNDUP(DAY(tbl_raw_data[[#This Row],[updated_date]])/7,0)=5,4,ROUNDUP(DAY(tbl_raw_data[[#This Row],[updated_date]])/7,0))</f>
        <v>WEEK 4</v>
      </c>
      <c r="N6342" s="71" t="str">
        <f>UPPER(VLOOKUP(tbl_raw_data[[#This Row],[Analyst]],settings!$A$1:$B$15,2,0))</f>
        <v>NAVED</v>
      </c>
      <c r="O6342" s="71" t="str">
        <f>TRIM(UPPER(tbl_raw_data[[#This Row],[Outcome]]))</f>
        <v>APPROVE</v>
      </c>
      <c r="P6342" s="71" t="str">
        <f>TRIM(UPPER(tbl_raw_data[[#This Row],[Queue Name]]))</f>
        <v>CONSUMER PRE BUREAU</v>
      </c>
      <c r="Q6342" s="71" t="str">
        <f>IF(tbl_raw_data[[#This Row],[time_taken_in_min]]&lt;=settings!$D$2,"SLA_MET","SLA_NOT_MET")</f>
        <v>SLA_MET</v>
      </c>
    </row>
    <row r="6343" spans="1:17" hidden="1" x14ac:dyDescent="0.3">
      <c r="A6343" s="45" t="s">
        <v>7306</v>
      </c>
      <c r="B6343" s="36">
        <v>45136.616944444446</v>
      </c>
      <c r="C6343" s="43">
        <v>45136.622650462959</v>
      </c>
      <c r="D6343" s="15" t="s">
        <v>15</v>
      </c>
      <c r="E6343" s="6" t="s">
        <v>8</v>
      </c>
      <c r="F6343" s="15" t="s">
        <v>21</v>
      </c>
      <c r="G6343" s="9"/>
      <c r="H6343" s="84" t="str">
        <f t="shared" si="99"/>
        <v>Reason Unknown</v>
      </c>
      <c r="I6343" s="63">
        <f>(tbl_raw_data[[#This Row],[Date Actioned]])-(tbl_raw_data[[#This Row],[Date Tagged]])</f>
        <v>5.7060185135924257E-3</v>
      </c>
      <c r="J6343" s="66">
        <f>HOUR(tbl_raw_data[[#This Row],[time_taken]])*60+MINUTE(tbl_raw_data[[#This Row],[time_taken]])+SECOND(tbl_raw_data[[#This Row],[time_taken]])/60</f>
        <v>8.2166666666666668</v>
      </c>
      <c r="K6343" s="68">
        <f>DATE(YEAR(tbl_raw_data[[#This Row],[Date Actioned]]),MONTH(tbl_raw_data[[#This Row],[Date Actioned]]),DAY(tbl_raw_data[[#This Row],[Date Actioned]]))</f>
        <v>45136</v>
      </c>
      <c r="L6343" s="65" t="str">
        <f>UPPER(TEXT(tbl_raw_data[[#This Row],[updated_date]],"MMMM"))</f>
        <v>JULY</v>
      </c>
      <c r="M6343" s="65" t="str">
        <f>"WEEK "&amp;IF(ROUNDUP(DAY(tbl_raw_data[[#This Row],[updated_date]])/7,0)=5,4,ROUNDUP(DAY(tbl_raw_data[[#This Row],[updated_date]])/7,0))</f>
        <v>WEEK 4</v>
      </c>
      <c r="N6343" s="71" t="str">
        <f>UPPER(VLOOKUP(tbl_raw_data[[#This Row],[Analyst]],settings!$A$1:$B$15,2,0))</f>
        <v>SHAHID</v>
      </c>
      <c r="O6343" s="71" t="str">
        <f>TRIM(UPPER(tbl_raw_data[[#This Row],[Outcome]]))</f>
        <v>APPROVE</v>
      </c>
      <c r="P6343" s="71" t="str">
        <f>TRIM(UPPER(tbl_raw_data[[#This Row],[Queue Name]]))</f>
        <v>CONSUMER POST BUREAU</v>
      </c>
      <c r="Q6343" s="71" t="str">
        <f>IF(tbl_raw_data[[#This Row],[time_taken_in_min]]&lt;=settings!$D$2,"SLA_MET","SLA_NOT_MET")</f>
        <v>SLA_MET</v>
      </c>
    </row>
    <row r="6344" spans="1:17" x14ac:dyDescent="0.3">
      <c r="A6344" s="45" t="s">
        <v>7307</v>
      </c>
      <c r="B6344" s="36">
        <v>45136.442314814813</v>
      </c>
      <c r="C6344" s="43">
        <v>45136.447951388887</v>
      </c>
      <c r="D6344" s="15" t="s">
        <v>47</v>
      </c>
      <c r="E6344" s="6" t="s">
        <v>8</v>
      </c>
      <c r="F6344" s="15" t="s">
        <v>14</v>
      </c>
      <c r="G6344" s="9" t="s">
        <v>53</v>
      </c>
      <c r="H6344" s="84" t="str">
        <f t="shared" si="99"/>
        <v>Incorrect Details</v>
      </c>
      <c r="I6344" s="63">
        <f>(tbl_raw_data[[#This Row],[Date Actioned]])-(tbl_raw_data[[#This Row],[Date Tagged]])</f>
        <v>5.6365740747423843E-3</v>
      </c>
      <c r="J6344" s="66">
        <f>HOUR(tbl_raw_data[[#This Row],[time_taken]])*60+MINUTE(tbl_raw_data[[#This Row],[time_taken]])+SECOND(tbl_raw_data[[#This Row],[time_taken]])/60</f>
        <v>8.1166666666666671</v>
      </c>
      <c r="K6344" s="68">
        <f>DATE(YEAR(tbl_raw_data[[#This Row],[Date Actioned]]),MONTH(tbl_raw_data[[#This Row],[Date Actioned]]),DAY(tbl_raw_data[[#This Row],[Date Actioned]]))</f>
        <v>45136</v>
      </c>
      <c r="L6344" s="65" t="str">
        <f>UPPER(TEXT(tbl_raw_data[[#This Row],[updated_date]],"MMMM"))</f>
        <v>JULY</v>
      </c>
      <c r="M6344" s="65" t="str">
        <f>"WEEK "&amp;IF(ROUNDUP(DAY(tbl_raw_data[[#This Row],[updated_date]])/7,0)=5,4,ROUNDUP(DAY(tbl_raw_data[[#This Row],[updated_date]])/7,0))</f>
        <v>WEEK 4</v>
      </c>
      <c r="N6344" s="71" t="str">
        <f>UPPER(VLOOKUP(tbl_raw_data[[#This Row],[Analyst]],settings!$A$1:$B$15,2,0))</f>
        <v>CAMROON</v>
      </c>
      <c r="O6344" s="71" t="str">
        <f>TRIM(UPPER(tbl_raw_data[[#This Row],[Outcome]]))</f>
        <v>WITHDRAW</v>
      </c>
      <c r="P6344" s="71" t="str">
        <f>TRIM(UPPER(tbl_raw_data[[#This Row],[Queue Name]]))</f>
        <v>CONSUMER POST BUREAU</v>
      </c>
      <c r="Q6344" s="71" t="str">
        <f>IF(tbl_raw_data[[#This Row],[time_taken_in_min]]&lt;=settings!$D$2,"SLA_MET","SLA_NOT_MET")</f>
        <v>SLA_MET</v>
      </c>
    </row>
    <row r="6345" spans="1:17" x14ac:dyDescent="0.3">
      <c r="A6345" s="45" t="s">
        <v>7308</v>
      </c>
      <c r="B6345" s="36">
        <v>45136.67827546296</v>
      </c>
      <c r="C6345" s="43">
        <v>45136.683877314812</v>
      </c>
      <c r="D6345" s="15" t="s">
        <v>47</v>
      </c>
      <c r="E6345" s="6" t="s">
        <v>11</v>
      </c>
      <c r="F6345" s="15" t="s">
        <v>9</v>
      </c>
      <c r="G6345" s="9" t="s">
        <v>90</v>
      </c>
      <c r="H6345" s="84" t="str">
        <f t="shared" si="99"/>
        <v>Incomplete Details</v>
      </c>
      <c r="I6345" s="63">
        <f>(tbl_raw_data[[#This Row],[Date Actioned]])-(tbl_raw_data[[#This Row],[Date Tagged]])</f>
        <v>5.6018518516793847E-3</v>
      </c>
      <c r="J6345" s="66">
        <f>HOUR(tbl_raw_data[[#This Row],[time_taken]])*60+MINUTE(tbl_raw_data[[#This Row],[time_taken]])+SECOND(tbl_raw_data[[#This Row],[time_taken]])/60</f>
        <v>8.0666666666666664</v>
      </c>
      <c r="K6345" s="68">
        <f>DATE(YEAR(tbl_raw_data[[#This Row],[Date Actioned]]),MONTH(tbl_raw_data[[#This Row],[Date Actioned]]),DAY(tbl_raw_data[[#This Row],[Date Actioned]]))</f>
        <v>45136</v>
      </c>
      <c r="L6345" s="65" t="str">
        <f>UPPER(TEXT(tbl_raw_data[[#This Row],[updated_date]],"MMMM"))</f>
        <v>JULY</v>
      </c>
      <c r="M6345" s="65" t="str">
        <f>"WEEK "&amp;IF(ROUNDUP(DAY(tbl_raw_data[[#This Row],[updated_date]])/7,0)=5,4,ROUNDUP(DAY(tbl_raw_data[[#This Row],[updated_date]])/7,0))</f>
        <v>WEEK 4</v>
      </c>
      <c r="N6345" s="71" t="str">
        <f>UPPER(VLOOKUP(tbl_raw_data[[#This Row],[Analyst]],settings!$A$1:$B$15,2,0))</f>
        <v>QUADIR</v>
      </c>
      <c r="O6345" s="71" t="str">
        <f>TRIM(UPPER(tbl_raw_data[[#This Row],[Outcome]]))</f>
        <v>WITHDRAW</v>
      </c>
      <c r="P6345" s="71" t="str">
        <f>TRIM(UPPER(tbl_raw_data[[#This Row],[Queue Name]]))</f>
        <v>CONSUMER EXISTING</v>
      </c>
      <c r="Q6345" s="71" t="str">
        <f>IF(tbl_raw_data[[#This Row],[time_taken_in_min]]&lt;=settings!$D$2,"SLA_MET","SLA_NOT_MET")</f>
        <v>SLA_MET</v>
      </c>
    </row>
    <row r="6346" spans="1:17" x14ac:dyDescent="0.3">
      <c r="A6346" s="45" t="s">
        <v>7309</v>
      </c>
      <c r="B6346" s="36">
        <v>45136.562604166669</v>
      </c>
      <c r="C6346" s="43">
        <v>45136.568171296298</v>
      </c>
      <c r="D6346" s="15" t="s">
        <v>47</v>
      </c>
      <c r="E6346" s="6" t="s">
        <v>18</v>
      </c>
      <c r="F6346" s="15" t="s">
        <v>25</v>
      </c>
      <c r="G6346" s="9" t="s">
        <v>76</v>
      </c>
      <c r="H6346" s="84" t="str">
        <f t="shared" si="99"/>
        <v>Incomplete Details</v>
      </c>
      <c r="I6346" s="63">
        <f>(tbl_raw_data[[#This Row],[Date Actioned]])-(tbl_raw_data[[#This Row],[Date Tagged]])</f>
        <v>5.5671296286163852E-3</v>
      </c>
      <c r="J6346" s="66">
        <f>HOUR(tbl_raw_data[[#This Row],[time_taken]])*60+MINUTE(tbl_raw_data[[#This Row],[time_taken]])+SECOND(tbl_raw_data[[#This Row],[time_taken]])/60</f>
        <v>8.0166666666666675</v>
      </c>
      <c r="K6346" s="68">
        <f>DATE(YEAR(tbl_raw_data[[#This Row],[Date Actioned]]),MONTH(tbl_raw_data[[#This Row],[Date Actioned]]),DAY(tbl_raw_data[[#This Row],[Date Actioned]]))</f>
        <v>45136</v>
      </c>
      <c r="L6346" s="65" t="str">
        <f>UPPER(TEXT(tbl_raw_data[[#This Row],[updated_date]],"MMMM"))</f>
        <v>JULY</v>
      </c>
      <c r="M6346" s="65" t="str">
        <f>"WEEK "&amp;IF(ROUNDUP(DAY(tbl_raw_data[[#This Row],[updated_date]])/7,0)=5,4,ROUNDUP(DAY(tbl_raw_data[[#This Row],[updated_date]])/7,0))</f>
        <v>WEEK 4</v>
      </c>
      <c r="N6346" s="71" t="str">
        <f>UPPER(VLOOKUP(tbl_raw_data[[#This Row],[Analyst]],settings!$A$1:$B$15,2,0))</f>
        <v>ASIF</v>
      </c>
      <c r="O6346" s="71" t="str">
        <f>TRIM(UPPER(tbl_raw_data[[#This Row],[Outcome]]))</f>
        <v>WITHDRAW</v>
      </c>
      <c r="P6346" s="71" t="str">
        <f>TRIM(UPPER(tbl_raw_data[[#This Row],[Queue Name]]))</f>
        <v>CONSUMER PRE BUREAU</v>
      </c>
      <c r="Q6346" s="71" t="str">
        <f>IF(tbl_raw_data[[#This Row],[time_taken_in_min]]&lt;=settings!$D$2,"SLA_MET","SLA_NOT_MET")</f>
        <v>SLA_MET</v>
      </c>
    </row>
    <row r="6347" spans="1:17" hidden="1" x14ac:dyDescent="0.3">
      <c r="A6347" s="45" t="s">
        <v>7310</v>
      </c>
      <c r="B6347" s="36">
        <v>45136.63622685185</v>
      </c>
      <c r="C6347" s="43">
        <v>45136.641736111109</v>
      </c>
      <c r="D6347" s="15" t="s">
        <v>10</v>
      </c>
      <c r="E6347" s="6" t="s">
        <v>11</v>
      </c>
      <c r="F6347" s="15" t="s">
        <v>24</v>
      </c>
      <c r="G6347" s="9" t="s">
        <v>23</v>
      </c>
      <c r="H6347" s="84" t="str">
        <f t="shared" si="99"/>
        <v>Reason Unknown</v>
      </c>
      <c r="I6347" s="63">
        <f>(tbl_raw_data[[#This Row],[Date Actioned]])-(tbl_raw_data[[#This Row],[Date Tagged]])</f>
        <v>5.5092592592700385E-3</v>
      </c>
      <c r="J6347" s="66">
        <f>HOUR(tbl_raw_data[[#This Row],[time_taken]])*60+MINUTE(tbl_raw_data[[#This Row],[time_taken]])+SECOND(tbl_raw_data[[#This Row],[time_taken]])/60</f>
        <v>7.9333333333333336</v>
      </c>
      <c r="K6347" s="68">
        <f>DATE(YEAR(tbl_raw_data[[#This Row],[Date Actioned]]),MONTH(tbl_raw_data[[#This Row],[Date Actioned]]),DAY(tbl_raw_data[[#This Row],[Date Actioned]]))</f>
        <v>45136</v>
      </c>
      <c r="L6347" s="65" t="str">
        <f>UPPER(TEXT(tbl_raw_data[[#This Row],[updated_date]],"MMMM"))</f>
        <v>JULY</v>
      </c>
      <c r="M6347" s="65" t="str">
        <f>"WEEK "&amp;IF(ROUNDUP(DAY(tbl_raw_data[[#This Row],[updated_date]])/7,0)=5,4,ROUNDUP(DAY(tbl_raw_data[[#This Row],[updated_date]])/7,0))</f>
        <v>WEEK 4</v>
      </c>
      <c r="N6347" s="71" t="str">
        <f>UPPER(VLOOKUP(tbl_raw_data[[#This Row],[Analyst]],settings!$A$1:$B$15,2,0))</f>
        <v>SAM</v>
      </c>
      <c r="O6347" s="71" t="str">
        <f>TRIM(UPPER(tbl_raw_data[[#This Row],[Outcome]]))</f>
        <v>APPROVE</v>
      </c>
      <c r="P6347" s="71" t="str">
        <f>TRIM(UPPER(tbl_raw_data[[#This Row],[Queue Name]]))</f>
        <v>CONSUMER EXISTING</v>
      </c>
      <c r="Q6347" s="71" t="str">
        <f>IF(tbl_raw_data[[#This Row],[time_taken_in_min]]&lt;=settings!$D$2,"SLA_MET","SLA_NOT_MET")</f>
        <v>SLA_MET</v>
      </c>
    </row>
    <row r="6348" spans="1:17" hidden="1" x14ac:dyDescent="0.3">
      <c r="A6348" s="45" t="s">
        <v>7311</v>
      </c>
      <c r="B6348" s="36">
        <v>45136.548414351855</v>
      </c>
      <c r="C6348" s="43">
        <v>45136.553888888891</v>
      </c>
      <c r="D6348" s="15" t="s">
        <v>10</v>
      </c>
      <c r="E6348" s="6" t="s">
        <v>18</v>
      </c>
      <c r="F6348" s="15" t="s">
        <v>14</v>
      </c>
      <c r="G6348" s="9" t="s">
        <v>16</v>
      </c>
      <c r="H6348" s="84" t="str">
        <f t="shared" si="99"/>
        <v>Reason Unknown</v>
      </c>
      <c r="I6348" s="63">
        <f>(tbl_raw_data[[#This Row],[Date Actioned]])-(tbl_raw_data[[#This Row],[Date Tagged]])</f>
        <v>5.4745370362070389E-3</v>
      </c>
      <c r="J6348" s="66">
        <f>HOUR(tbl_raw_data[[#This Row],[time_taken]])*60+MINUTE(tbl_raw_data[[#This Row],[time_taken]])+SECOND(tbl_raw_data[[#This Row],[time_taken]])/60</f>
        <v>7.8833333333333329</v>
      </c>
      <c r="K6348" s="68">
        <f>DATE(YEAR(tbl_raw_data[[#This Row],[Date Actioned]]),MONTH(tbl_raw_data[[#This Row],[Date Actioned]]),DAY(tbl_raw_data[[#This Row],[Date Actioned]]))</f>
        <v>45136</v>
      </c>
      <c r="L6348" s="65" t="str">
        <f>UPPER(TEXT(tbl_raw_data[[#This Row],[updated_date]],"MMMM"))</f>
        <v>JULY</v>
      </c>
      <c r="M6348" s="65" t="str">
        <f>"WEEK "&amp;IF(ROUNDUP(DAY(tbl_raw_data[[#This Row],[updated_date]])/7,0)=5,4,ROUNDUP(DAY(tbl_raw_data[[#This Row],[updated_date]])/7,0))</f>
        <v>WEEK 4</v>
      </c>
      <c r="N6348" s="71" t="str">
        <f>UPPER(VLOOKUP(tbl_raw_data[[#This Row],[Analyst]],settings!$A$1:$B$15,2,0))</f>
        <v>CAMROON</v>
      </c>
      <c r="O6348" s="71" t="str">
        <f>TRIM(UPPER(tbl_raw_data[[#This Row],[Outcome]]))</f>
        <v>APPROVE</v>
      </c>
      <c r="P6348" s="71" t="str">
        <f>TRIM(UPPER(tbl_raw_data[[#This Row],[Queue Name]]))</f>
        <v>CONSUMER PRE BUREAU</v>
      </c>
      <c r="Q6348" s="71" t="str">
        <f>IF(tbl_raw_data[[#This Row],[time_taken_in_min]]&lt;=settings!$D$2,"SLA_MET","SLA_NOT_MET")</f>
        <v>SLA_MET</v>
      </c>
    </row>
    <row r="6349" spans="1:17" hidden="1" x14ac:dyDescent="0.3">
      <c r="A6349" s="45" t="s">
        <v>7312</v>
      </c>
      <c r="B6349" s="36">
        <v>45136.650925925926</v>
      </c>
      <c r="C6349" s="43">
        <v>45136.656388888892</v>
      </c>
      <c r="D6349" s="15" t="s">
        <v>10</v>
      </c>
      <c r="E6349" s="6" t="s">
        <v>18</v>
      </c>
      <c r="F6349" s="15" t="s">
        <v>25</v>
      </c>
      <c r="G6349" s="9" t="s">
        <v>16</v>
      </c>
      <c r="H6349" s="84" t="str">
        <f t="shared" si="99"/>
        <v>Reason Unknown</v>
      </c>
      <c r="I6349" s="63">
        <f>(tbl_raw_data[[#This Row],[Date Actioned]])-(tbl_raw_data[[#This Row],[Date Tagged]])</f>
        <v>5.4629629667033441E-3</v>
      </c>
      <c r="J6349" s="66">
        <f>HOUR(tbl_raw_data[[#This Row],[time_taken]])*60+MINUTE(tbl_raw_data[[#This Row],[time_taken]])+SECOND(tbl_raw_data[[#This Row],[time_taken]])/60</f>
        <v>7.8666666666666671</v>
      </c>
      <c r="K6349" s="68">
        <f>DATE(YEAR(tbl_raw_data[[#This Row],[Date Actioned]]),MONTH(tbl_raw_data[[#This Row],[Date Actioned]]),DAY(tbl_raw_data[[#This Row],[Date Actioned]]))</f>
        <v>45136</v>
      </c>
      <c r="L6349" s="65" t="str">
        <f>UPPER(TEXT(tbl_raw_data[[#This Row],[updated_date]],"MMMM"))</f>
        <v>JULY</v>
      </c>
      <c r="M6349" s="65" t="str">
        <f>"WEEK "&amp;IF(ROUNDUP(DAY(tbl_raw_data[[#This Row],[updated_date]])/7,0)=5,4,ROUNDUP(DAY(tbl_raw_data[[#This Row],[updated_date]])/7,0))</f>
        <v>WEEK 4</v>
      </c>
      <c r="N6349" s="71" t="str">
        <f>UPPER(VLOOKUP(tbl_raw_data[[#This Row],[Analyst]],settings!$A$1:$B$15,2,0))</f>
        <v>ASIF</v>
      </c>
      <c r="O6349" s="71" t="str">
        <f>TRIM(UPPER(tbl_raw_data[[#This Row],[Outcome]]))</f>
        <v>APPROVE</v>
      </c>
      <c r="P6349" s="71" t="str">
        <f>TRIM(UPPER(tbl_raw_data[[#This Row],[Queue Name]]))</f>
        <v>CONSUMER PRE BUREAU</v>
      </c>
      <c r="Q6349" s="71" t="str">
        <f>IF(tbl_raw_data[[#This Row],[time_taken_in_min]]&lt;=settings!$D$2,"SLA_MET","SLA_NOT_MET")</f>
        <v>SLA_MET</v>
      </c>
    </row>
    <row r="6350" spans="1:17" x14ac:dyDescent="0.3">
      <c r="A6350" s="45" t="s">
        <v>7313</v>
      </c>
      <c r="B6350" s="36">
        <v>45136.550509259258</v>
      </c>
      <c r="C6350" s="43">
        <v>45136.555972222224</v>
      </c>
      <c r="D6350" s="15" t="s">
        <v>47</v>
      </c>
      <c r="E6350" s="6" t="s">
        <v>11</v>
      </c>
      <c r="F6350" s="15" t="s">
        <v>14</v>
      </c>
      <c r="G6350" s="9" t="s">
        <v>73</v>
      </c>
      <c r="H6350" s="84" t="str">
        <f t="shared" si="99"/>
        <v>Incorrect Details</v>
      </c>
      <c r="I6350" s="63">
        <f>(tbl_raw_data[[#This Row],[Date Actioned]])-(tbl_raw_data[[#This Row],[Date Tagged]])</f>
        <v>5.4629629667033441E-3</v>
      </c>
      <c r="J6350" s="66">
        <f>HOUR(tbl_raw_data[[#This Row],[time_taken]])*60+MINUTE(tbl_raw_data[[#This Row],[time_taken]])+SECOND(tbl_raw_data[[#This Row],[time_taken]])/60</f>
        <v>7.8666666666666671</v>
      </c>
      <c r="K6350" s="68">
        <f>DATE(YEAR(tbl_raw_data[[#This Row],[Date Actioned]]),MONTH(tbl_raw_data[[#This Row],[Date Actioned]]),DAY(tbl_raw_data[[#This Row],[Date Actioned]]))</f>
        <v>45136</v>
      </c>
      <c r="L6350" s="65" t="str">
        <f>UPPER(TEXT(tbl_raw_data[[#This Row],[updated_date]],"MMMM"))</f>
        <v>JULY</v>
      </c>
      <c r="M6350" s="65" t="str">
        <f>"WEEK "&amp;IF(ROUNDUP(DAY(tbl_raw_data[[#This Row],[updated_date]])/7,0)=5,4,ROUNDUP(DAY(tbl_raw_data[[#This Row],[updated_date]])/7,0))</f>
        <v>WEEK 4</v>
      </c>
      <c r="N6350" s="71" t="str">
        <f>UPPER(VLOOKUP(tbl_raw_data[[#This Row],[Analyst]],settings!$A$1:$B$15,2,0))</f>
        <v>CAMROON</v>
      </c>
      <c r="O6350" s="71" t="str">
        <f>TRIM(UPPER(tbl_raw_data[[#This Row],[Outcome]]))</f>
        <v>WITHDRAW</v>
      </c>
      <c r="P6350" s="71" t="str">
        <f>TRIM(UPPER(tbl_raw_data[[#This Row],[Queue Name]]))</f>
        <v>CONSUMER EXISTING</v>
      </c>
      <c r="Q6350" s="71" t="str">
        <f>IF(tbl_raw_data[[#This Row],[time_taken_in_min]]&lt;=settings!$D$2,"SLA_MET","SLA_NOT_MET")</f>
        <v>SLA_MET</v>
      </c>
    </row>
    <row r="6351" spans="1:17" hidden="1" x14ac:dyDescent="0.3">
      <c r="A6351" s="45" t="s">
        <v>7314</v>
      </c>
      <c r="B6351" s="36">
        <v>45136.620381944442</v>
      </c>
      <c r="C6351" s="43">
        <v>45136.625833333332</v>
      </c>
      <c r="D6351" s="15" t="s">
        <v>15</v>
      </c>
      <c r="E6351" s="6" t="s">
        <v>11</v>
      </c>
      <c r="F6351" s="15" t="s">
        <v>21</v>
      </c>
      <c r="G6351" s="9"/>
      <c r="H6351" s="84" t="str">
        <f t="shared" si="99"/>
        <v>Reason Unknown</v>
      </c>
      <c r="I6351" s="63">
        <f>(tbl_raw_data[[#This Row],[Date Actioned]])-(tbl_raw_data[[#This Row],[Date Tagged]])</f>
        <v>5.4513888899236917E-3</v>
      </c>
      <c r="J6351" s="66">
        <f>HOUR(tbl_raw_data[[#This Row],[time_taken]])*60+MINUTE(tbl_raw_data[[#This Row],[time_taken]])+SECOND(tbl_raw_data[[#This Row],[time_taken]])/60</f>
        <v>7.85</v>
      </c>
      <c r="K6351" s="68">
        <f>DATE(YEAR(tbl_raw_data[[#This Row],[Date Actioned]]),MONTH(tbl_raw_data[[#This Row],[Date Actioned]]),DAY(tbl_raw_data[[#This Row],[Date Actioned]]))</f>
        <v>45136</v>
      </c>
      <c r="L6351" s="65" t="str">
        <f>UPPER(TEXT(tbl_raw_data[[#This Row],[updated_date]],"MMMM"))</f>
        <v>JULY</v>
      </c>
      <c r="M6351" s="65" t="str">
        <f>"WEEK "&amp;IF(ROUNDUP(DAY(tbl_raw_data[[#This Row],[updated_date]])/7,0)=5,4,ROUNDUP(DAY(tbl_raw_data[[#This Row],[updated_date]])/7,0))</f>
        <v>WEEK 4</v>
      </c>
      <c r="N6351" s="71" t="str">
        <f>UPPER(VLOOKUP(tbl_raw_data[[#This Row],[Analyst]],settings!$A$1:$B$15,2,0))</f>
        <v>SHAHID</v>
      </c>
      <c r="O6351" s="71" t="str">
        <f>TRIM(UPPER(tbl_raw_data[[#This Row],[Outcome]]))</f>
        <v>APPROVE</v>
      </c>
      <c r="P6351" s="71" t="str">
        <f>TRIM(UPPER(tbl_raw_data[[#This Row],[Queue Name]]))</f>
        <v>CONSUMER EXISTING</v>
      </c>
      <c r="Q6351" s="71" t="str">
        <f>IF(tbl_raw_data[[#This Row],[time_taken_in_min]]&lt;=settings!$D$2,"SLA_MET","SLA_NOT_MET")</f>
        <v>SLA_MET</v>
      </c>
    </row>
    <row r="6352" spans="1:17" hidden="1" x14ac:dyDescent="0.3">
      <c r="A6352" s="45" t="s">
        <v>7315</v>
      </c>
      <c r="B6352" s="36">
        <v>45136.64638888889</v>
      </c>
      <c r="C6352" s="43">
        <v>45136.651747685188</v>
      </c>
      <c r="D6352" s="15" t="s">
        <v>10</v>
      </c>
      <c r="E6352" s="6" t="s">
        <v>11</v>
      </c>
      <c r="F6352" s="15" t="s">
        <v>22</v>
      </c>
      <c r="G6352" s="9" t="s">
        <v>15</v>
      </c>
      <c r="H6352" s="84" t="str">
        <f t="shared" si="99"/>
        <v>Reason Unknown</v>
      </c>
      <c r="I6352" s="63">
        <f>(tbl_raw_data[[#This Row],[Date Actioned]])-(tbl_raw_data[[#This Row],[Date Tagged]])</f>
        <v>5.3587962975143455E-3</v>
      </c>
      <c r="J6352" s="66">
        <f>HOUR(tbl_raw_data[[#This Row],[time_taken]])*60+MINUTE(tbl_raw_data[[#This Row],[time_taken]])+SECOND(tbl_raw_data[[#This Row],[time_taken]])/60</f>
        <v>7.7166666666666668</v>
      </c>
      <c r="K6352" s="68">
        <f>DATE(YEAR(tbl_raw_data[[#This Row],[Date Actioned]]),MONTH(tbl_raw_data[[#This Row],[Date Actioned]]),DAY(tbl_raw_data[[#This Row],[Date Actioned]]))</f>
        <v>45136</v>
      </c>
      <c r="L6352" s="65" t="str">
        <f>UPPER(TEXT(tbl_raw_data[[#This Row],[updated_date]],"MMMM"))</f>
        <v>JULY</v>
      </c>
      <c r="M6352" s="65" t="str">
        <f>"WEEK "&amp;IF(ROUNDUP(DAY(tbl_raw_data[[#This Row],[updated_date]])/7,0)=5,4,ROUNDUP(DAY(tbl_raw_data[[#This Row],[updated_date]])/7,0))</f>
        <v>WEEK 4</v>
      </c>
      <c r="N6352" s="71" t="str">
        <f>UPPER(VLOOKUP(tbl_raw_data[[#This Row],[Analyst]],settings!$A$1:$B$15,2,0))</f>
        <v>ROHAN</v>
      </c>
      <c r="O6352" s="71" t="str">
        <f>TRIM(UPPER(tbl_raw_data[[#This Row],[Outcome]]))</f>
        <v>APPROVE</v>
      </c>
      <c r="P6352" s="71" t="str">
        <f>TRIM(UPPER(tbl_raw_data[[#This Row],[Queue Name]]))</f>
        <v>CONSUMER EXISTING</v>
      </c>
      <c r="Q6352" s="71" t="str">
        <f>IF(tbl_raw_data[[#This Row],[time_taken_in_min]]&lt;=settings!$D$2,"SLA_MET","SLA_NOT_MET")</f>
        <v>SLA_MET</v>
      </c>
    </row>
    <row r="6353" spans="1:17" x14ac:dyDescent="0.3">
      <c r="A6353" s="45" t="s">
        <v>7316</v>
      </c>
      <c r="B6353" s="36">
        <v>45136.642708333333</v>
      </c>
      <c r="C6353" s="43">
        <v>45136.648055555554</v>
      </c>
      <c r="D6353" s="15" t="s">
        <v>47</v>
      </c>
      <c r="E6353" s="6" t="s">
        <v>18</v>
      </c>
      <c r="F6353" s="15" t="s">
        <v>19</v>
      </c>
      <c r="G6353" s="9" t="s">
        <v>82</v>
      </c>
      <c r="H6353" s="84" t="str">
        <f t="shared" si="99"/>
        <v>Incomplete Details</v>
      </c>
      <c r="I6353" s="63">
        <f>(tbl_raw_data[[#This Row],[Date Actioned]])-(tbl_raw_data[[#This Row],[Date Tagged]])</f>
        <v>5.3472222207346931E-3</v>
      </c>
      <c r="J6353" s="66">
        <f>HOUR(tbl_raw_data[[#This Row],[time_taken]])*60+MINUTE(tbl_raw_data[[#This Row],[time_taken]])+SECOND(tbl_raw_data[[#This Row],[time_taken]])/60</f>
        <v>7.7</v>
      </c>
      <c r="K6353" s="68">
        <f>DATE(YEAR(tbl_raw_data[[#This Row],[Date Actioned]]),MONTH(tbl_raw_data[[#This Row],[Date Actioned]]),DAY(tbl_raw_data[[#This Row],[Date Actioned]]))</f>
        <v>45136</v>
      </c>
      <c r="L6353" s="65" t="str">
        <f>UPPER(TEXT(tbl_raw_data[[#This Row],[updated_date]],"MMMM"))</f>
        <v>JULY</v>
      </c>
      <c r="M6353" s="65" t="str">
        <f>"WEEK "&amp;IF(ROUNDUP(DAY(tbl_raw_data[[#This Row],[updated_date]])/7,0)=5,4,ROUNDUP(DAY(tbl_raw_data[[#This Row],[updated_date]])/7,0))</f>
        <v>WEEK 4</v>
      </c>
      <c r="N6353" s="71" t="str">
        <f>UPPER(VLOOKUP(tbl_raw_data[[#This Row],[Analyst]],settings!$A$1:$B$15,2,0))</f>
        <v>NAVED</v>
      </c>
      <c r="O6353" s="71" t="str">
        <f>TRIM(UPPER(tbl_raw_data[[#This Row],[Outcome]]))</f>
        <v>WITHDRAW</v>
      </c>
      <c r="P6353" s="71" t="str">
        <f>TRIM(UPPER(tbl_raw_data[[#This Row],[Queue Name]]))</f>
        <v>CONSUMER PRE BUREAU</v>
      </c>
      <c r="Q6353" s="71" t="str">
        <f>IF(tbl_raw_data[[#This Row],[time_taken_in_min]]&lt;=settings!$D$2,"SLA_MET","SLA_NOT_MET")</f>
        <v>SLA_MET</v>
      </c>
    </row>
    <row r="6354" spans="1:17" x14ac:dyDescent="0.3">
      <c r="A6354" s="45" t="s">
        <v>7317</v>
      </c>
      <c r="B6354" s="36">
        <v>45136.445219907408</v>
      </c>
      <c r="C6354" s="43">
        <v>45136.450555555559</v>
      </c>
      <c r="D6354" s="15" t="s">
        <v>47</v>
      </c>
      <c r="E6354" s="6" t="s">
        <v>18</v>
      </c>
      <c r="F6354" s="15" t="s">
        <v>21</v>
      </c>
      <c r="G6354" s="9" t="s">
        <v>54</v>
      </c>
      <c r="H6354" s="84" t="str">
        <f t="shared" si="99"/>
        <v>Incomplete Details</v>
      </c>
      <c r="I6354" s="63">
        <f>(tbl_raw_data[[#This Row],[Date Actioned]])-(tbl_raw_data[[#This Row],[Date Tagged]])</f>
        <v>5.3356481512309983E-3</v>
      </c>
      <c r="J6354" s="66">
        <f>HOUR(tbl_raw_data[[#This Row],[time_taken]])*60+MINUTE(tbl_raw_data[[#This Row],[time_taken]])+SECOND(tbl_raw_data[[#This Row],[time_taken]])/60</f>
        <v>7.6833333333333336</v>
      </c>
      <c r="K6354" s="68">
        <f>DATE(YEAR(tbl_raw_data[[#This Row],[Date Actioned]]),MONTH(tbl_raw_data[[#This Row],[Date Actioned]]),DAY(tbl_raw_data[[#This Row],[Date Actioned]]))</f>
        <v>45136</v>
      </c>
      <c r="L6354" s="65" t="str">
        <f>UPPER(TEXT(tbl_raw_data[[#This Row],[updated_date]],"MMMM"))</f>
        <v>JULY</v>
      </c>
      <c r="M6354" s="65" t="str">
        <f>"WEEK "&amp;IF(ROUNDUP(DAY(tbl_raw_data[[#This Row],[updated_date]])/7,0)=5,4,ROUNDUP(DAY(tbl_raw_data[[#This Row],[updated_date]])/7,0))</f>
        <v>WEEK 4</v>
      </c>
      <c r="N6354" s="71" t="str">
        <f>UPPER(VLOOKUP(tbl_raw_data[[#This Row],[Analyst]],settings!$A$1:$B$15,2,0))</f>
        <v>SHAHID</v>
      </c>
      <c r="O6354" s="71" t="str">
        <f>TRIM(UPPER(tbl_raw_data[[#This Row],[Outcome]]))</f>
        <v>WITHDRAW</v>
      </c>
      <c r="P6354" s="71" t="str">
        <f>TRIM(UPPER(tbl_raw_data[[#This Row],[Queue Name]]))</f>
        <v>CONSUMER PRE BUREAU</v>
      </c>
      <c r="Q6354" s="71" t="str">
        <f>IF(tbl_raw_data[[#This Row],[time_taken_in_min]]&lt;=settings!$D$2,"SLA_MET","SLA_NOT_MET")</f>
        <v>SLA_MET</v>
      </c>
    </row>
    <row r="6355" spans="1:17" hidden="1" x14ac:dyDescent="0.3">
      <c r="A6355" s="45" t="s">
        <v>7318</v>
      </c>
      <c r="B6355" s="36">
        <v>45136.582384259258</v>
      </c>
      <c r="C6355" s="43">
        <v>45136.587650462963</v>
      </c>
      <c r="D6355" s="15" t="s">
        <v>15</v>
      </c>
      <c r="E6355" s="6" t="s">
        <v>11</v>
      </c>
      <c r="F6355" s="15" t="s">
        <v>21</v>
      </c>
      <c r="G6355" s="9"/>
      <c r="H6355" s="84" t="str">
        <f t="shared" si="99"/>
        <v>Reason Unknown</v>
      </c>
      <c r="I6355" s="63">
        <f>(tbl_raw_data[[#This Row],[Date Actioned]])-(tbl_raw_data[[#This Row],[Date Tagged]])</f>
        <v>5.2662037051049992E-3</v>
      </c>
      <c r="J6355" s="66">
        <f>HOUR(tbl_raw_data[[#This Row],[time_taken]])*60+MINUTE(tbl_raw_data[[#This Row],[time_taken]])+SECOND(tbl_raw_data[[#This Row],[time_taken]])/60</f>
        <v>7.583333333333333</v>
      </c>
      <c r="K6355" s="68">
        <f>DATE(YEAR(tbl_raw_data[[#This Row],[Date Actioned]]),MONTH(tbl_raw_data[[#This Row],[Date Actioned]]),DAY(tbl_raw_data[[#This Row],[Date Actioned]]))</f>
        <v>45136</v>
      </c>
      <c r="L6355" s="65" t="str">
        <f>UPPER(TEXT(tbl_raw_data[[#This Row],[updated_date]],"MMMM"))</f>
        <v>JULY</v>
      </c>
      <c r="M6355" s="65" t="str">
        <f>"WEEK "&amp;IF(ROUNDUP(DAY(tbl_raw_data[[#This Row],[updated_date]])/7,0)=5,4,ROUNDUP(DAY(tbl_raw_data[[#This Row],[updated_date]])/7,0))</f>
        <v>WEEK 4</v>
      </c>
      <c r="N6355" s="71" t="str">
        <f>UPPER(VLOOKUP(tbl_raw_data[[#This Row],[Analyst]],settings!$A$1:$B$15,2,0))</f>
        <v>SHAHID</v>
      </c>
      <c r="O6355" s="71" t="str">
        <f>TRIM(UPPER(tbl_raw_data[[#This Row],[Outcome]]))</f>
        <v>APPROVE</v>
      </c>
      <c r="P6355" s="71" t="str">
        <f>TRIM(UPPER(tbl_raw_data[[#This Row],[Queue Name]]))</f>
        <v>CONSUMER EXISTING</v>
      </c>
      <c r="Q6355" s="71" t="str">
        <f>IF(tbl_raw_data[[#This Row],[time_taken_in_min]]&lt;=settings!$D$2,"SLA_MET","SLA_NOT_MET")</f>
        <v>SLA_MET</v>
      </c>
    </row>
    <row r="6356" spans="1:17" hidden="1" x14ac:dyDescent="0.3">
      <c r="A6356" s="45" t="s">
        <v>7319</v>
      </c>
      <c r="B6356" s="36">
        <v>45136.813391203701</v>
      </c>
      <c r="C6356" s="43">
        <v>45136.818622685183</v>
      </c>
      <c r="D6356" s="15" t="s">
        <v>10</v>
      </c>
      <c r="E6356" s="6" t="s">
        <v>18</v>
      </c>
      <c r="F6356" s="15" t="s">
        <v>19</v>
      </c>
      <c r="G6356" s="9" t="s">
        <v>23</v>
      </c>
      <c r="H6356" s="84" t="str">
        <f t="shared" si="99"/>
        <v>Reason Unknown</v>
      </c>
      <c r="I6356" s="63">
        <f>(tbl_raw_data[[#This Row],[Date Actioned]])-(tbl_raw_data[[#This Row],[Date Tagged]])</f>
        <v>5.2314814820419997E-3</v>
      </c>
      <c r="J6356" s="66">
        <f>HOUR(tbl_raw_data[[#This Row],[time_taken]])*60+MINUTE(tbl_raw_data[[#This Row],[time_taken]])+SECOND(tbl_raw_data[[#This Row],[time_taken]])/60</f>
        <v>7.5333333333333332</v>
      </c>
      <c r="K6356" s="68">
        <f>DATE(YEAR(tbl_raw_data[[#This Row],[Date Actioned]]),MONTH(tbl_raw_data[[#This Row],[Date Actioned]]),DAY(tbl_raw_data[[#This Row],[Date Actioned]]))</f>
        <v>45136</v>
      </c>
      <c r="L6356" s="65" t="str">
        <f>UPPER(TEXT(tbl_raw_data[[#This Row],[updated_date]],"MMMM"))</f>
        <v>JULY</v>
      </c>
      <c r="M6356" s="65" t="str">
        <f>"WEEK "&amp;IF(ROUNDUP(DAY(tbl_raw_data[[#This Row],[updated_date]])/7,0)=5,4,ROUNDUP(DAY(tbl_raw_data[[#This Row],[updated_date]])/7,0))</f>
        <v>WEEK 4</v>
      </c>
      <c r="N6356" s="71" t="str">
        <f>UPPER(VLOOKUP(tbl_raw_data[[#This Row],[Analyst]],settings!$A$1:$B$15,2,0))</f>
        <v>NAVED</v>
      </c>
      <c r="O6356" s="71" t="str">
        <f>TRIM(UPPER(tbl_raw_data[[#This Row],[Outcome]]))</f>
        <v>APPROVE</v>
      </c>
      <c r="P6356" s="71" t="str">
        <f>TRIM(UPPER(tbl_raw_data[[#This Row],[Queue Name]]))</f>
        <v>CONSUMER PRE BUREAU</v>
      </c>
      <c r="Q6356" s="71" t="str">
        <f>IF(tbl_raw_data[[#This Row],[time_taken_in_min]]&lt;=settings!$D$2,"SLA_MET","SLA_NOT_MET")</f>
        <v>SLA_MET</v>
      </c>
    </row>
    <row r="6357" spans="1:17" x14ac:dyDescent="0.3">
      <c r="A6357" s="45" t="s">
        <v>7320</v>
      </c>
      <c r="B6357" s="36">
        <v>45136.487696759257</v>
      </c>
      <c r="C6357" s="43">
        <v>45136.492858796293</v>
      </c>
      <c r="D6357" s="15" t="s">
        <v>47</v>
      </c>
      <c r="E6357" s="6" t="s">
        <v>8</v>
      </c>
      <c r="F6357" s="15" t="s">
        <v>22</v>
      </c>
      <c r="G6357" s="9" t="s">
        <v>60</v>
      </c>
      <c r="H6357" s="84" t="str">
        <f t="shared" si="99"/>
        <v>Incomplete Details</v>
      </c>
      <c r="I6357" s="63">
        <f>(tbl_raw_data[[#This Row],[Date Actioned]])-(tbl_raw_data[[#This Row],[Date Tagged]])</f>
        <v>5.1620370359160006E-3</v>
      </c>
      <c r="J6357" s="66">
        <f>HOUR(tbl_raw_data[[#This Row],[time_taken]])*60+MINUTE(tbl_raw_data[[#This Row],[time_taken]])+SECOND(tbl_raw_data[[#This Row],[time_taken]])/60</f>
        <v>7.4333333333333336</v>
      </c>
      <c r="K6357" s="68">
        <f>DATE(YEAR(tbl_raw_data[[#This Row],[Date Actioned]]),MONTH(tbl_raw_data[[#This Row],[Date Actioned]]),DAY(tbl_raw_data[[#This Row],[Date Actioned]]))</f>
        <v>45136</v>
      </c>
      <c r="L6357" s="65" t="str">
        <f>UPPER(TEXT(tbl_raw_data[[#This Row],[updated_date]],"MMMM"))</f>
        <v>JULY</v>
      </c>
      <c r="M6357" s="65" t="str">
        <f>"WEEK "&amp;IF(ROUNDUP(DAY(tbl_raw_data[[#This Row],[updated_date]])/7,0)=5,4,ROUNDUP(DAY(tbl_raw_data[[#This Row],[updated_date]])/7,0))</f>
        <v>WEEK 4</v>
      </c>
      <c r="N6357" s="71" t="str">
        <f>UPPER(VLOOKUP(tbl_raw_data[[#This Row],[Analyst]],settings!$A$1:$B$15,2,0))</f>
        <v>ROHAN</v>
      </c>
      <c r="O6357" s="71" t="str">
        <f>TRIM(UPPER(tbl_raw_data[[#This Row],[Outcome]]))</f>
        <v>WITHDRAW</v>
      </c>
      <c r="P6357" s="71" t="str">
        <f>TRIM(UPPER(tbl_raw_data[[#This Row],[Queue Name]]))</f>
        <v>CONSUMER POST BUREAU</v>
      </c>
      <c r="Q6357" s="71" t="str">
        <f>IF(tbl_raw_data[[#This Row],[time_taken_in_min]]&lt;=settings!$D$2,"SLA_MET","SLA_NOT_MET")</f>
        <v>SLA_MET</v>
      </c>
    </row>
    <row r="6358" spans="1:17" x14ac:dyDescent="0.3">
      <c r="A6358" s="45" t="s">
        <v>7321</v>
      </c>
      <c r="B6358" s="36">
        <v>45136.513981481483</v>
      </c>
      <c r="C6358" s="43">
        <v>45136.519085648149</v>
      </c>
      <c r="D6358" s="15" t="s">
        <v>33</v>
      </c>
      <c r="E6358" s="6" t="s">
        <v>18</v>
      </c>
      <c r="F6358" s="15" t="s">
        <v>14</v>
      </c>
      <c r="G6358" s="9" t="s">
        <v>39</v>
      </c>
      <c r="H6358" s="84" t="str">
        <f t="shared" si="99"/>
        <v>Reason Unknown</v>
      </c>
      <c r="I6358" s="63">
        <f>(tbl_raw_data[[#This Row],[Date Actioned]])-(tbl_raw_data[[#This Row],[Date Tagged]])</f>
        <v>5.1041666665696539E-3</v>
      </c>
      <c r="J6358" s="66">
        <f>HOUR(tbl_raw_data[[#This Row],[time_taken]])*60+MINUTE(tbl_raw_data[[#This Row],[time_taken]])+SECOND(tbl_raw_data[[#This Row],[time_taken]])/60</f>
        <v>7.35</v>
      </c>
      <c r="K6358" s="68">
        <f>DATE(YEAR(tbl_raw_data[[#This Row],[Date Actioned]]),MONTH(tbl_raw_data[[#This Row],[Date Actioned]]),DAY(tbl_raw_data[[#This Row],[Date Actioned]]))</f>
        <v>45136</v>
      </c>
      <c r="L6358" s="65" t="str">
        <f>UPPER(TEXT(tbl_raw_data[[#This Row],[updated_date]],"MMMM"))</f>
        <v>JULY</v>
      </c>
      <c r="M6358" s="65" t="str">
        <f>"WEEK "&amp;IF(ROUNDUP(DAY(tbl_raw_data[[#This Row],[updated_date]])/7,0)=5,4,ROUNDUP(DAY(tbl_raw_data[[#This Row],[updated_date]])/7,0))</f>
        <v>WEEK 4</v>
      </c>
      <c r="N6358" s="71" t="str">
        <f>UPPER(VLOOKUP(tbl_raw_data[[#This Row],[Analyst]],settings!$A$1:$B$15,2,0))</f>
        <v>CAMROON</v>
      </c>
      <c r="O6358" s="71" t="str">
        <f>TRIM(UPPER(tbl_raw_data[[#This Row],[Outcome]]))</f>
        <v>DECLINE</v>
      </c>
      <c r="P6358" s="71" t="str">
        <f>TRIM(UPPER(tbl_raw_data[[#This Row],[Queue Name]]))</f>
        <v>CONSUMER PRE BUREAU</v>
      </c>
      <c r="Q6358" s="71" t="str">
        <f>IF(tbl_raw_data[[#This Row],[time_taken_in_min]]&lt;=settings!$D$2,"SLA_MET","SLA_NOT_MET")</f>
        <v>SLA_MET</v>
      </c>
    </row>
    <row r="6359" spans="1:17" hidden="1" x14ac:dyDescent="0.3">
      <c r="A6359" s="45" t="s">
        <v>7322</v>
      </c>
      <c r="B6359" s="36">
        <v>45136.445</v>
      </c>
      <c r="C6359" s="43">
        <v>45136.45008101852</v>
      </c>
      <c r="D6359" s="15" t="s">
        <v>15</v>
      </c>
      <c r="E6359" s="6" t="s">
        <v>11</v>
      </c>
      <c r="F6359" s="15" t="s">
        <v>9</v>
      </c>
      <c r="G6359" s="9"/>
      <c r="H6359" s="84" t="str">
        <f t="shared" si="99"/>
        <v>Reason Unknown</v>
      </c>
      <c r="I6359" s="63">
        <f>(tbl_raw_data[[#This Row],[Date Actioned]])-(tbl_raw_data[[#This Row],[Date Tagged]])</f>
        <v>5.0810185202863067E-3</v>
      </c>
      <c r="J6359" s="66">
        <f>HOUR(tbl_raw_data[[#This Row],[time_taken]])*60+MINUTE(tbl_raw_data[[#This Row],[time_taken]])+SECOND(tbl_raw_data[[#This Row],[time_taken]])/60</f>
        <v>7.3166666666666664</v>
      </c>
      <c r="K6359" s="68">
        <f>DATE(YEAR(tbl_raw_data[[#This Row],[Date Actioned]]),MONTH(tbl_raw_data[[#This Row],[Date Actioned]]),DAY(tbl_raw_data[[#This Row],[Date Actioned]]))</f>
        <v>45136</v>
      </c>
      <c r="L6359" s="65" t="str">
        <f>UPPER(TEXT(tbl_raw_data[[#This Row],[updated_date]],"MMMM"))</f>
        <v>JULY</v>
      </c>
      <c r="M6359" s="65" t="str">
        <f>"WEEK "&amp;IF(ROUNDUP(DAY(tbl_raw_data[[#This Row],[updated_date]])/7,0)=5,4,ROUNDUP(DAY(tbl_raw_data[[#This Row],[updated_date]])/7,0))</f>
        <v>WEEK 4</v>
      </c>
      <c r="N6359" s="71" t="str">
        <f>UPPER(VLOOKUP(tbl_raw_data[[#This Row],[Analyst]],settings!$A$1:$B$15,2,0))</f>
        <v>QUADIR</v>
      </c>
      <c r="O6359" s="71" t="str">
        <f>TRIM(UPPER(tbl_raw_data[[#This Row],[Outcome]]))</f>
        <v>APPROVE</v>
      </c>
      <c r="P6359" s="71" t="str">
        <f>TRIM(UPPER(tbl_raw_data[[#This Row],[Queue Name]]))</f>
        <v>CONSUMER EXISTING</v>
      </c>
      <c r="Q6359" s="71" t="str">
        <f>IF(tbl_raw_data[[#This Row],[time_taken_in_min]]&lt;=settings!$D$2,"SLA_MET","SLA_NOT_MET")</f>
        <v>SLA_MET</v>
      </c>
    </row>
    <row r="6360" spans="1:17" x14ac:dyDescent="0.3">
      <c r="A6360" s="45" t="s">
        <v>7323</v>
      </c>
      <c r="B6360" s="36">
        <v>45136.495763888888</v>
      </c>
      <c r="C6360" s="43">
        <v>45136.500844907408</v>
      </c>
      <c r="D6360" s="15" t="s">
        <v>47</v>
      </c>
      <c r="E6360" s="6" t="s">
        <v>11</v>
      </c>
      <c r="F6360" s="15" t="s">
        <v>14</v>
      </c>
      <c r="G6360" s="9" t="s">
        <v>64</v>
      </c>
      <c r="H6360" s="84" t="str">
        <f t="shared" si="99"/>
        <v>Incomplete Details</v>
      </c>
      <c r="I6360" s="63">
        <f>(tbl_raw_data[[#This Row],[Date Actioned]])-(tbl_raw_data[[#This Row],[Date Tagged]])</f>
        <v>5.0810185202863067E-3</v>
      </c>
      <c r="J6360" s="66">
        <f>HOUR(tbl_raw_data[[#This Row],[time_taken]])*60+MINUTE(tbl_raw_data[[#This Row],[time_taken]])+SECOND(tbl_raw_data[[#This Row],[time_taken]])/60</f>
        <v>7.3166666666666664</v>
      </c>
      <c r="K6360" s="68">
        <f>DATE(YEAR(tbl_raw_data[[#This Row],[Date Actioned]]),MONTH(tbl_raw_data[[#This Row],[Date Actioned]]),DAY(tbl_raw_data[[#This Row],[Date Actioned]]))</f>
        <v>45136</v>
      </c>
      <c r="L6360" s="65" t="str">
        <f>UPPER(TEXT(tbl_raw_data[[#This Row],[updated_date]],"MMMM"))</f>
        <v>JULY</v>
      </c>
      <c r="M6360" s="65" t="str">
        <f>"WEEK "&amp;IF(ROUNDUP(DAY(tbl_raw_data[[#This Row],[updated_date]])/7,0)=5,4,ROUNDUP(DAY(tbl_raw_data[[#This Row],[updated_date]])/7,0))</f>
        <v>WEEK 4</v>
      </c>
      <c r="N6360" s="71" t="str">
        <f>UPPER(VLOOKUP(tbl_raw_data[[#This Row],[Analyst]],settings!$A$1:$B$15,2,0))</f>
        <v>CAMROON</v>
      </c>
      <c r="O6360" s="71" t="str">
        <f>TRIM(UPPER(tbl_raw_data[[#This Row],[Outcome]]))</f>
        <v>WITHDRAW</v>
      </c>
      <c r="P6360" s="71" t="str">
        <f>TRIM(UPPER(tbl_raw_data[[#This Row],[Queue Name]]))</f>
        <v>CONSUMER EXISTING</v>
      </c>
      <c r="Q6360" s="71" t="str">
        <f>IF(tbl_raw_data[[#This Row],[time_taken_in_min]]&lt;=settings!$D$2,"SLA_MET","SLA_NOT_MET")</f>
        <v>SLA_MET</v>
      </c>
    </row>
    <row r="6361" spans="1:17" hidden="1" x14ac:dyDescent="0.3">
      <c r="A6361" s="45" t="s">
        <v>7324</v>
      </c>
      <c r="B6361" s="36">
        <v>45136.618854166663</v>
      </c>
      <c r="C6361" s="43">
        <v>45136.623923611114</v>
      </c>
      <c r="D6361" s="15" t="s">
        <v>10</v>
      </c>
      <c r="E6361" s="6" t="s">
        <v>11</v>
      </c>
      <c r="F6361" s="15" t="s">
        <v>24</v>
      </c>
      <c r="G6361" s="9" t="s">
        <v>23</v>
      </c>
      <c r="H6361" s="84" t="str">
        <f t="shared" si="99"/>
        <v>Reason Unknown</v>
      </c>
      <c r="I6361" s="63">
        <f>(tbl_raw_data[[#This Row],[Date Actioned]])-(tbl_raw_data[[#This Row],[Date Tagged]])</f>
        <v>5.069444450782612E-3</v>
      </c>
      <c r="J6361" s="66">
        <f>HOUR(tbl_raw_data[[#This Row],[time_taken]])*60+MINUTE(tbl_raw_data[[#This Row],[time_taken]])+SECOND(tbl_raw_data[[#This Row],[time_taken]])/60</f>
        <v>7.3</v>
      </c>
      <c r="K6361" s="68">
        <f>DATE(YEAR(tbl_raw_data[[#This Row],[Date Actioned]]),MONTH(tbl_raw_data[[#This Row],[Date Actioned]]),DAY(tbl_raw_data[[#This Row],[Date Actioned]]))</f>
        <v>45136</v>
      </c>
      <c r="L6361" s="65" t="str">
        <f>UPPER(TEXT(tbl_raw_data[[#This Row],[updated_date]],"MMMM"))</f>
        <v>JULY</v>
      </c>
      <c r="M6361" s="65" t="str">
        <f>"WEEK "&amp;IF(ROUNDUP(DAY(tbl_raw_data[[#This Row],[updated_date]])/7,0)=5,4,ROUNDUP(DAY(tbl_raw_data[[#This Row],[updated_date]])/7,0))</f>
        <v>WEEK 4</v>
      </c>
      <c r="N6361" s="71" t="str">
        <f>UPPER(VLOOKUP(tbl_raw_data[[#This Row],[Analyst]],settings!$A$1:$B$15,2,0))</f>
        <v>SAM</v>
      </c>
      <c r="O6361" s="71" t="str">
        <f>TRIM(UPPER(tbl_raw_data[[#This Row],[Outcome]]))</f>
        <v>APPROVE</v>
      </c>
      <c r="P6361" s="71" t="str">
        <f>TRIM(UPPER(tbl_raw_data[[#This Row],[Queue Name]]))</f>
        <v>CONSUMER EXISTING</v>
      </c>
      <c r="Q6361" s="71" t="str">
        <f>IF(tbl_raw_data[[#This Row],[time_taken_in_min]]&lt;=settings!$D$2,"SLA_MET","SLA_NOT_MET")</f>
        <v>SLA_MET</v>
      </c>
    </row>
    <row r="6362" spans="1:17" hidden="1" x14ac:dyDescent="0.3">
      <c r="A6362" s="45" t="s">
        <v>7325</v>
      </c>
      <c r="B6362" s="36">
        <v>45136.818391203706</v>
      </c>
      <c r="C6362" s="43">
        <v>45136.823460648149</v>
      </c>
      <c r="D6362" s="15" t="s">
        <v>10</v>
      </c>
      <c r="E6362" s="6" t="s">
        <v>11</v>
      </c>
      <c r="F6362" s="15" t="s">
        <v>25</v>
      </c>
      <c r="G6362" s="9" t="s">
        <v>15</v>
      </c>
      <c r="H6362" s="84" t="str">
        <f t="shared" si="99"/>
        <v>Reason Unknown</v>
      </c>
      <c r="I6362" s="63">
        <f>(tbl_raw_data[[#This Row],[Date Actioned]])-(tbl_raw_data[[#This Row],[Date Tagged]])</f>
        <v>5.0694444435066544E-3</v>
      </c>
      <c r="J6362" s="66">
        <f>HOUR(tbl_raw_data[[#This Row],[time_taken]])*60+MINUTE(tbl_raw_data[[#This Row],[time_taken]])+SECOND(tbl_raw_data[[#This Row],[time_taken]])/60</f>
        <v>7.3</v>
      </c>
      <c r="K6362" s="68">
        <f>DATE(YEAR(tbl_raw_data[[#This Row],[Date Actioned]]),MONTH(tbl_raw_data[[#This Row],[Date Actioned]]),DAY(tbl_raw_data[[#This Row],[Date Actioned]]))</f>
        <v>45136</v>
      </c>
      <c r="L6362" s="65" t="str">
        <f>UPPER(TEXT(tbl_raw_data[[#This Row],[updated_date]],"MMMM"))</f>
        <v>JULY</v>
      </c>
      <c r="M6362" s="65" t="str">
        <f>"WEEK "&amp;IF(ROUNDUP(DAY(tbl_raw_data[[#This Row],[updated_date]])/7,0)=5,4,ROUNDUP(DAY(tbl_raw_data[[#This Row],[updated_date]])/7,0))</f>
        <v>WEEK 4</v>
      </c>
      <c r="N6362" s="71" t="str">
        <f>UPPER(VLOOKUP(tbl_raw_data[[#This Row],[Analyst]],settings!$A$1:$B$15,2,0))</f>
        <v>ASIF</v>
      </c>
      <c r="O6362" s="71" t="str">
        <f>TRIM(UPPER(tbl_raw_data[[#This Row],[Outcome]]))</f>
        <v>APPROVE</v>
      </c>
      <c r="P6362" s="71" t="str">
        <f>TRIM(UPPER(tbl_raw_data[[#This Row],[Queue Name]]))</f>
        <v>CONSUMER EXISTING</v>
      </c>
      <c r="Q6362" s="71" t="str">
        <f>IF(tbl_raw_data[[#This Row],[time_taken_in_min]]&lt;=settings!$D$2,"SLA_MET","SLA_NOT_MET")</f>
        <v>SLA_MET</v>
      </c>
    </row>
    <row r="6363" spans="1:17" x14ac:dyDescent="0.3">
      <c r="A6363" s="45" t="s">
        <v>7326</v>
      </c>
      <c r="B6363" s="36">
        <v>45136.488680555558</v>
      </c>
      <c r="C6363" s="43">
        <v>45136.493738425925</v>
      </c>
      <c r="D6363" s="15" t="s">
        <v>47</v>
      </c>
      <c r="E6363" s="6" t="s">
        <v>11</v>
      </c>
      <c r="F6363" s="15" t="s">
        <v>14</v>
      </c>
      <c r="G6363" s="9" t="s">
        <v>61</v>
      </c>
      <c r="H6363" s="84" t="str">
        <f t="shared" si="99"/>
        <v>Overdue Bill</v>
      </c>
      <c r="I6363" s="63">
        <f>(tbl_raw_data[[#This Row],[Date Actioned]])-(tbl_raw_data[[#This Row],[Date Tagged]])</f>
        <v>5.057870366727002E-3</v>
      </c>
      <c r="J6363" s="66">
        <f>HOUR(tbl_raw_data[[#This Row],[time_taken]])*60+MINUTE(tbl_raw_data[[#This Row],[time_taken]])+SECOND(tbl_raw_data[[#This Row],[time_taken]])/60</f>
        <v>7.2833333333333332</v>
      </c>
      <c r="K6363" s="68">
        <f>DATE(YEAR(tbl_raw_data[[#This Row],[Date Actioned]]),MONTH(tbl_raw_data[[#This Row],[Date Actioned]]),DAY(tbl_raw_data[[#This Row],[Date Actioned]]))</f>
        <v>45136</v>
      </c>
      <c r="L6363" s="65" t="str">
        <f>UPPER(TEXT(tbl_raw_data[[#This Row],[updated_date]],"MMMM"))</f>
        <v>JULY</v>
      </c>
      <c r="M6363" s="65" t="str">
        <f>"WEEK "&amp;IF(ROUNDUP(DAY(tbl_raw_data[[#This Row],[updated_date]])/7,0)=5,4,ROUNDUP(DAY(tbl_raw_data[[#This Row],[updated_date]])/7,0))</f>
        <v>WEEK 4</v>
      </c>
      <c r="N6363" s="71" t="str">
        <f>UPPER(VLOOKUP(tbl_raw_data[[#This Row],[Analyst]],settings!$A$1:$B$15,2,0))</f>
        <v>CAMROON</v>
      </c>
      <c r="O6363" s="71" t="str">
        <f>TRIM(UPPER(tbl_raw_data[[#This Row],[Outcome]]))</f>
        <v>WITHDRAW</v>
      </c>
      <c r="P6363" s="71" t="str">
        <f>TRIM(UPPER(tbl_raw_data[[#This Row],[Queue Name]]))</f>
        <v>CONSUMER EXISTING</v>
      </c>
      <c r="Q6363" s="71" t="str">
        <f>IF(tbl_raw_data[[#This Row],[time_taken_in_min]]&lt;=settings!$D$2,"SLA_MET","SLA_NOT_MET")</f>
        <v>SLA_MET</v>
      </c>
    </row>
    <row r="6364" spans="1:17" hidden="1" x14ac:dyDescent="0.3">
      <c r="A6364" s="45" t="s">
        <v>7327</v>
      </c>
      <c r="B6364" s="36">
        <v>45136.618449074071</v>
      </c>
      <c r="C6364" s="43">
        <v>45136.623472222222</v>
      </c>
      <c r="D6364" s="15" t="s">
        <v>10</v>
      </c>
      <c r="E6364" s="6" t="s">
        <v>8</v>
      </c>
      <c r="F6364" s="15" t="s">
        <v>25</v>
      </c>
      <c r="G6364" s="9" t="s">
        <v>29</v>
      </c>
      <c r="H6364" s="84" t="str">
        <f t="shared" si="99"/>
        <v>Reason Unknown</v>
      </c>
      <c r="I6364" s="63">
        <f>(tbl_raw_data[[#This Row],[Date Actioned]])-(tbl_raw_data[[#This Row],[Date Tagged]])</f>
        <v>5.02314815093996E-3</v>
      </c>
      <c r="J6364" s="66">
        <f>HOUR(tbl_raw_data[[#This Row],[time_taken]])*60+MINUTE(tbl_raw_data[[#This Row],[time_taken]])+SECOND(tbl_raw_data[[#This Row],[time_taken]])/60</f>
        <v>7.2333333333333334</v>
      </c>
      <c r="K6364" s="68">
        <f>DATE(YEAR(tbl_raw_data[[#This Row],[Date Actioned]]),MONTH(tbl_raw_data[[#This Row],[Date Actioned]]),DAY(tbl_raw_data[[#This Row],[Date Actioned]]))</f>
        <v>45136</v>
      </c>
      <c r="L6364" s="65" t="str">
        <f>UPPER(TEXT(tbl_raw_data[[#This Row],[updated_date]],"MMMM"))</f>
        <v>JULY</v>
      </c>
      <c r="M6364" s="65" t="str">
        <f>"WEEK "&amp;IF(ROUNDUP(DAY(tbl_raw_data[[#This Row],[updated_date]])/7,0)=5,4,ROUNDUP(DAY(tbl_raw_data[[#This Row],[updated_date]])/7,0))</f>
        <v>WEEK 4</v>
      </c>
      <c r="N6364" s="71" t="str">
        <f>UPPER(VLOOKUP(tbl_raw_data[[#This Row],[Analyst]],settings!$A$1:$B$15,2,0))</f>
        <v>ASIF</v>
      </c>
      <c r="O6364" s="71" t="str">
        <f>TRIM(UPPER(tbl_raw_data[[#This Row],[Outcome]]))</f>
        <v>APPROVE</v>
      </c>
      <c r="P6364" s="71" t="str">
        <f>TRIM(UPPER(tbl_raw_data[[#This Row],[Queue Name]]))</f>
        <v>CONSUMER POST BUREAU</v>
      </c>
      <c r="Q6364" s="71" t="str">
        <f>IF(tbl_raw_data[[#This Row],[time_taken_in_min]]&lt;=settings!$D$2,"SLA_MET","SLA_NOT_MET")</f>
        <v>SLA_MET</v>
      </c>
    </row>
    <row r="6365" spans="1:17" x14ac:dyDescent="0.3">
      <c r="A6365" s="45" t="s">
        <v>7328</v>
      </c>
      <c r="B6365" s="36">
        <v>45136.644976851851</v>
      </c>
      <c r="C6365" s="43">
        <v>45136.65</v>
      </c>
      <c r="D6365" s="15" t="s">
        <v>33</v>
      </c>
      <c r="E6365" s="6" t="s">
        <v>11</v>
      </c>
      <c r="F6365" s="15" t="s">
        <v>25</v>
      </c>
      <c r="G6365" s="9" t="s">
        <v>43</v>
      </c>
      <c r="H6365" s="84" t="str">
        <f t="shared" si="99"/>
        <v>Reason Unknown</v>
      </c>
      <c r="I6365" s="63">
        <f>(tbl_raw_data[[#This Row],[Date Actioned]])-(tbl_raw_data[[#This Row],[Date Tagged]])</f>
        <v>5.02314815093996E-3</v>
      </c>
      <c r="J6365" s="66">
        <f>HOUR(tbl_raw_data[[#This Row],[time_taken]])*60+MINUTE(tbl_raw_data[[#This Row],[time_taken]])+SECOND(tbl_raw_data[[#This Row],[time_taken]])/60</f>
        <v>7.2333333333333334</v>
      </c>
      <c r="K6365" s="68">
        <f>DATE(YEAR(tbl_raw_data[[#This Row],[Date Actioned]]),MONTH(tbl_raw_data[[#This Row],[Date Actioned]]),DAY(tbl_raw_data[[#This Row],[Date Actioned]]))</f>
        <v>45136</v>
      </c>
      <c r="L6365" s="65" t="str">
        <f>UPPER(TEXT(tbl_raw_data[[#This Row],[updated_date]],"MMMM"))</f>
        <v>JULY</v>
      </c>
      <c r="M6365" s="65" t="str">
        <f>"WEEK "&amp;IF(ROUNDUP(DAY(tbl_raw_data[[#This Row],[updated_date]])/7,0)=5,4,ROUNDUP(DAY(tbl_raw_data[[#This Row],[updated_date]])/7,0))</f>
        <v>WEEK 4</v>
      </c>
      <c r="N6365" s="71" t="str">
        <f>UPPER(VLOOKUP(tbl_raw_data[[#This Row],[Analyst]],settings!$A$1:$B$15,2,0))</f>
        <v>ASIF</v>
      </c>
      <c r="O6365" s="71" t="str">
        <f>TRIM(UPPER(tbl_raw_data[[#This Row],[Outcome]]))</f>
        <v>DECLINE</v>
      </c>
      <c r="P6365" s="71" t="str">
        <f>TRIM(UPPER(tbl_raw_data[[#This Row],[Queue Name]]))</f>
        <v>CONSUMER EXISTING</v>
      </c>
      <c r="Q6365" s="71" t="str">
        <f>IF(tbl_raw_data[[#This Row],[time_taken_in_min]]&lt;=settings!$D$2,"SLA_MET","SLA_NOT_MET")</f>
        <v>SLA_MET</v>
      </c>
    </row>
    <row r="6366" spans="1:17" hidden="1" x14ac:dyDescent="0.3">
      <c r="A6366" s="45" t="s">
        <v>7329</v>
      </c>
      <c r="B6366" s="36">
        <v>45136.460856481484</v>
      </c>
      <c r="C6366" s="43">
        <v>45136.465868055559</v>
      </c>
      <c r="D6366" s="15" t="s">
        <v>10</v>
      </c>
      <c r="E6366" s="6" t="s">
        <v>18</v>
      </c>
      <c r="F6366" s="15" t="s">
        <v>14</v>
      </c>
      <c r="G6366" s="9" t="s">
        <v>16</v>
      </c>
      <c r="H6366" s="84" t="str">
        <f t="shared" si="99"/>
        <v>Reason Unknown</v>
      </c>
      <c r="I6366" s="63">
        <f>(tbl_raw_data[[#This Row],[Date Actioned]])-(tbl_raw_data[[#This Row],[Date Tagged]])</f>
        <v>5.0115740741603076E-3</v>
      </c>
      <c r="J6366" s="66">
        <f>HOUR(tbl_raw_data[[#This Row],[time_taken]])*60+MINUTE(tbl_raw_data[[#This Row],[time_taken]])+SECOND(tbl_raw_data[[#This Row],[time_taken]])/60</f>
        <v>7.2166666666666668</v>
      </c>
      <c r="K6366" s="68">
        <f>DATE(YEAR(tbl_raw_data[[#This Row],[Date Actioned]]),MONTH(tbl_raw_data[[#This Row],[Date Actioned]]),DAY(tbl_raw_data[[#This Row],[Date Actioned]]))</f>
        <v>45136</v>
      </c>
      <c r="L6366" s="65" t="str">
        <f>UPPER(TEXT(tbl_raw_data[[#This Row],[updated_date]],"MMMM"))</f>
        <v>JULY</v>
      </c>
      <c r="M6366" s="65" t="str">
        <f>"WEEK "&amp;IF(ROUNDUP(DAY(tbl_raw_data[[#This Row],[updated_date]])/7,0)=5,4,ROUNDUP(DAY(tbl_raw_data[[#This Row],[updated_date]])/7,0))</f>
        <v>WEEK 4</v>
      </c>
      <c r="N6366" s="71" t="str">
        <f>UPPER(VLOOKUP(tbl_raw_data[[#This Row],[Analyst]],settings!$A$1:$B$15,2,0))</f>
        <v>CAMROON</v>
      </c>
      <c r="O6366" s="71" t="str">
        <f>TRIM(UPPER(tbl_raw_data[[#This Row],[Outcome]]))</f>
        <v>APPROVE</v>
      </c>
      <c r="P6366" s="71" t="str">
        <f>TRIM(UPPER(tbl_raw_data[[#This Row],[Queue Name]]))</f>
        <v>CONSUMER PRE BUREAU</v>
      </c>
      <c r="Q6366" s="71" t="str">
        <f>IF(tbl_raw_data[[#This Row],[time_taken_in_min]]&lt;=settings!$D$2,"SLA_MET","SLA_NOT_MET")</f>
        <v>SLA_MET</v>
      </c>
    </row>
    <row r="6367" spans="1:17" x14ac:dyDescent="0.3">
      <c r="A6367" s="45" t="s">
        <v>7330</v>
      </c>
      <c r="B6367" s="36">
        <v>45136.532152777778</v>
      </c>
      <c r="C6367" s="43">
        <v>45136.53696759259</v>
      </c>
      <c r="D6367" s="15" t="s">
        <v>47</v>
      </c>
      <c r="E6367" s="6" t="s">
        <v>18</v>
      </c>
      <c r="F6367" s="15" t="s">
        <v>9</v>
      </c>
      <c r="G6367" s="9" t="s">
        <v>68</v>
      </c>
      <c r="H6367" s="84" t="str">
        <f t="shared" si="99"/>
        <v>Incomplete Details</v>
      </c>
      <c r="I6367" s="63">
        <f>(tbl_raw_data[[#This Row],[Date Actioned]])-(tbl_raw_data[[#This Row],[Date Tagged]])</f>
        <v>4.8148148125619628E-3</v>
      </c>
      <c r="J6367" s="66">
        <f>HOUR(tbl_raw_data[[#This Row],[time_taken]])*60+MINUTE(tbl_raw_data[[#This Row],[time_taken]])+SECOND(tbl_raw_data[[#This Row],[time_taken]])/60</f>
        <v>6.9333333333333336</v>
      </c>
      <c r="K6367" s="68">
        <f>DATE(YEAR(tbl_raw_data[[#This Row],[Date Actioned]]),MONTH(tbl_raw_data[[#This Row],[Date Actioned]]),DAY(tbl_raw_data[[#This Row],[Date Actioned]]))</f>
        <v>45136</v>
      </c>
      <c r="L6367" s="65" t="str">
        <f>UPPER(TEXT(tbl_raw_data[[#This Row],[updated_date]],"MMMM"))</f>
        <v>JULY</v>
      </c>
      <c r="M6367" s="65" t="str">
        <f>"WEEK "&amp;IF(ROUNDUP(DAY(tbl_raw_data[[#This Row],[updated_date]])/7,0)=5,4,ROUNDUP(DAY(tbl_raw_data[[#This Row],[updated_date]])/7,0))</f>
        <v>WEEK 4</v>
      </c>
      <c r="N6367" s="71" t="str">
        <f>UPPER(VLOOKUP(tbl_raw_data[[#This Row],[Analyst]],settings!$A$1:$B$15,2,0))</f>
        <v>QUADIR</v>
      </c>
      <c r="O6367" s="71" t="str">
        <f>TRIM(UPPER(tbl_raw_data[[#This Row],[Outcome]]))</f>
        <v>WITHDRAW</v>
      </c>
      <c r="P6367" s="71" t="str">
        <f>TRIM(UPPER(tbl_raw_data[[#This Row],[Queue Name]]))</f>
        <v>CONSUMER PRE BUREAU</v>
      </c>
      <c r="Q6367" s="71" t="str">
        <f>IF(tbl_raw_data[[#This Row],[time_taken_in_min]]&lt;=settings!$D$2,"SLA_MET","SLA_NOT_MET")</f>
        <v>SLA_MET</v>
      </c>
    </row>
    <row r="6368" spans="1:17" hidden="1" x14ac:dyDescent="0.3">
      <c r="A6368" s="45" t="s">
        <v>7331</v>
      </c>
      <c r="B6368" s="36">
        <v>45136.443865740737</v>
      </c>
      <c r="C6368" s="43">
        <v>45136.448645833334</v>
      </c>
      <c r="D6368" s="15" t="s">
        <v>10</v>
      </c>
      <c r="E6368" s="6" t="s">
        <v>18</v>
      </c>
      <c r="F6368" s="15" t="s">
        <v>17</v>
      </c>
      <c r="G6368" s="9" t="s">
        <v>15</v>
      </c>
      <c r="H6368" s="84" t="str">
        <f t="shared" si="99"/>
        <v>Reason Unknown</v>
      </c>
      <c r="I6368" s="63">
        <f>(tbl_raw_data[[#This Row],[Date Actioned]])-(tbl_raw_data[[#This Row],[Date Tagged]])</f>
        <v>4.7800925967749208E-3</v>
      </c>
      <c r="J6368" s="66">
        <f>HOUR(tbl_raw_data[[#This Row],[time_taken]])*60+MINUTE(tbl_raw_data[[#This Row],[time_taken]])+SECOND(tbl_raw_data[[#This Row],[time_taken]])/60</f>
        <v>6.8833333333333329</v>
      </c>
      <c r="K6368" s="68">
        <f>DATE(YEAR(tbl_raw_data[[#This Row],[Date Actioned]]),MONTH(tbl_raw_data[[#This Row],[Date Actioned]]),DAY(tbl_raw_data[[#This Row],[Date Actioned]]))</f>
        <v>45136</v>
      </c>
      <c r="L6368" s="65" t="str">
        <f>UPPER(TEXT(tbl_raw_data[[#This Row],[updated_date]],"MMMM"))</f>
        <v>JULY</v>
      </c>
      <c r="M6368" s="65" t="str">
        <f>"WEEK "&amp;IF(ROUNDUP(DAY(tbl_raw_data[[#This Row],[updated_date]])/7,0)=5,4,ROUNDUP(DAY(tbl_raw_data[[#This Row],[updated_date]])/7,0))</f>
        <v>WEEK 4</v>
      </c>
      <c r="N6368" s="71" t="str">
        <f>UPPER(VLOOKUP(tbl_raw_data[[#This Row],[Analyst]],settings!$A$1:$B$15,2,0))</f>
        <v>MERCEDES</v>
      </c>
      <c r="O6368" s="71" t="str">
        <f>TRIM(UPPER(tbl_raw_data[[#This Row],[Outcome]]))</f>
        <v>APPROVE</v>
      </c>
      <c r="P6368" s="71" t="str">
        <f>TRIM(UPPER(tbl_raw_data[[#This Row],[Queue Name]]))</f>
        <v>CONSUMER PRE BUREAU</v>
      </c>
      <c r="Q6368" s="71" t="str">
        <f>IF(tbl_raw_data[[#This Row],[time_taken_in_min]]&lt;=settings!$D$2,"SLA_MET","SLA_NOT_MET")</f>
        <v>SLA_MET</v>
      </c>
    </row>
    <row r="6369" spans="1:17" hidden="1" x14ac:dyDescent="0.3">
      <c r="A6369" s="45" t="s">
        <v>7332</v>
      </c>
      <c r="B6369" s="36">
        <v>45136.55846064815</v>
      </c>
      <c r="C6369" s="43">
        <v>45136.56318287037</v>
      </c>
      <c r="D6369" s="15" t="s">
        <v>10</v>
      </c>
      <c r="E6369" s="6" t="s">
        <v>11</v>
      </c>
      <c r="F6369" s="15" t="s">
        <v>9</v>
      </c>
      <c r="G6369" s="9" t="s">
        <v>15</v>
      </c>
      <c r="H6369" s="84" t="str">
        <f t="shared" si="99"/>
        <v>Reason Unknown</v>
      </c>
      <c r="I6369" s="63">
        <f>(tbl_raw_data[[#This Row],[Date Actioned]])-(tbl_raw_data[[#This Row],[Date Tagged]])</f>
        <v>4.7222222201526165E-3</v>
      </c>
      <c r="J6369" s="66">
        <f>HOUR(tbl_raw_data[[#This Row],[time_taken]])*60+MINUTE(tbl_raw_data[[#This Row],[time_taken]])+SECOND(tbl_raw_data[[#This Row],[time_taken]])/60</f>
        <v>6.8</v>
      </c>
      <c r="K6369" s="68">
        <f>DATE(YEAR(tbl_raw_data[[#This Row],[Date Actioned]]),MONTH(tbl_raw_data[[#This Row],[Date Actioned]]),DAY(tbl_raw_data[[#This Row],[Date Actioned]]))</f>
        <v>45136</v>
      </c>
      <c r="L6369" s="65" t="str">
        <f>UPPER(TEXT(tbl_raw_data[[#This Row],[updated_date]],"MMMM"))</f>
        <v>JULY</v>
      </c>
      <c r="M6369" s="65" t="str">
        <f>"WEEK "&amp;IF(ROUNDUP(DAY(tbl_raw_data[[#This Row],[updated_date]])/7,0)=5,4,ROUNDUP(DAY(tbl_raw_data[[#This Row],[updated_date]])/7,0))</f>
        <v>WEEK 4</v>
      </c>
      <c r="N6369" s="71" t="str">
        <f>UPPER(VLOOKUP(tbl_raw_data[[#This Row],[Analyst]],settings!$A$1:$B$15,2,0))</f>
        <v>QUADIR</v>
      </c>
      <c r="O6369" s="71" t="str">
        <f>TRIM(UPPER(tbl_raw_data[[#This Row],[Outcome]]))</f>
        <v>APPROVE</v>
      </c>
      <c r="P6369" s="71" t="str">
        <f>TRIM(UPPER(tbl_raw_data[[#This Row],[Queue Name]]))</f>
        <v>CONSUMER EXISTING</v>
      </c>
      <c r="Q6369" s="71" t="str">
        <f>IF(tbl_raw_data[[#This Row],[time_taken_in_min]]&lt;=settings!$D$2,"SLA_MET","SLA_NOT_MET")</f>
        <v>SLA_MET</v>
      </c>
    </row>
    <row r="6370" spans="1:17" hidden="1" x14ac:dyDescent="0.3">
      <c r="A6370" s="45" t="s">
        <v>7333</v>
      </c>
      <c r="B6370" s="36">
        <v>45136.639467592591</v>
      </c>
      <c r="C6370" s="43">
        <v>45136.644155092596</v>
      </c>
      <c r="D6370" s="15" t="s">
        <v>10</v>
      </c>
      <c r="E6370" s="6" t="s">
        <v>8</v>
      </c>
      <c r="F6370" s="15" t="s">
        <v>25</v>
      </c>
      <c r="G6370" s="9" t="s">
        <v>23</v>
      </c>
      <c r="H6370" s="84" t="str">
        <f t="shared" si="99"/>
        <v>Reason Unknown</v>
      </c>
      <c r="I6370" s="63">
        <f>(tbl_raw_data[[#This Row],[Date Actioned]])-(tbl_raw_data[[#This Row],[Date Tagged]])</f>
        <v>4.6875000043655746E-3</v>
      </c>
      <c r="J6370" s="66">
        <f>HOUR(tbl_raw_data[[#This Row],[time_taken]])*60+MINUTE(tbl_raw_data[[#This Row],[time_taken]])+SECOND(tbl_raw_data[[#This Row],[time_taken]])/60</f>
        <v>6.75</v>
      </c>
      <c r="K6370" s="68">
        <f>DATE(YEAR(tbl_raw_data[[#This Row],[Date Actioned]]),MONTH(tbl_raw_data[[#This Row],[Date Actioned]]),DAY(tbl_raw_data[[#This Row],[Date Actioned]]))</f>
        <v>45136</v>
      </c>
      <c r="L6370" s="65" t="str">
        <f>UPPER(TEXT(tbl_raw_data[[#This Row],[updated_date]],"MMMM"))</f>
        <v>JULY</v>
      </c>
      <c r="M6370" s="65" t="str">
        <f>"WEEK "&amp;IF(ROUNDUP(DAY(tbl_raw_data[[#This Row],[updated_date]])/7,0)=5,4,ROUNDUP(DAY(tbl_raw_data[[#This Row],[updated_date]])/7,0))</f>
        <v>WEEK 4</v>
      </c>
      <c r="N6370" s="71" t="str">
        <f>UPPER(VLOOKUP(tbl_raw_data[[#This Row],[Analyst]],settings!$A$1:$B$15,2,0))</f>
        <v>ASIF</v>
      </c>
      <c r="O6370" s="71" t="str">
        <f>TRIM(UPPER(tbl_raw_data[[#This Row],[Outcome]]))</f>
        <v>APPROVE</v>
      </c>
      <c r="P6370" s="71" t="str">
        <f>TRIM(UPPER(tbl_raw_data[[#This Row],[Queue Name]]))</f>
        <v>CONSUMER POST BUREAU</v>
      </c>
      <c r="Q6370" s="71" t="str">
        <f>IF(tbl_raw_data[[#This Row],[time_taken_in_min]]&lt;=settings!$D$2,"SLA_MET","SLA_NOT_MET")</f>
        <v>SLA_MET</v>
      </c>
    </row>
    <row r="6371" spans="1:17" x14ac:dyDescent="0.3">
      <c r="A6371" s="45" t="s">
        <v>7334</v>
      </c>
      <c r="B6371" s="36">
        <v>45136.616377314815</v>
      </c>
      <c r="C6371" s="43">
        <v>45136.620972222219</v>
      </c>
      <c r="D6371" s="15" t="s">
        <v>47</v>
      </c>
      <c r="E6371" s="6" t="s">
        <v>18</v>
      </c>
      <c r="F6371" s="15" t="s">
        <v>24</v>
      </c>
      <c r="G6371" s="9" t="s">
        <v>67</v>
      </c>
      <c r="H6371" s="84" t="str">
        <f t="shared" si="99"/>
        <v>Incomplete Details</v>
      </c>
      <c r="I6371" s="63">
        <f>(tbl_raw_data[[#This Row],[Date Actioned]])-(tbl_raw_data[[#This Row],[Date Tagged]])</f>
        <v>4.5949074046802707E-3</v>
      </c>
      <c r="J6371" s="66">
        <f>HOUR(tbl_raw_data[[#This Row],[time_taken]])*60+MINUTE(tbl_raw_data[[#This Row],[time_taken]])+SECOND(tbl_raw_data[[#This Row],[time_taken]])/60</f>
        <v>6.6166666666666671</v>
      </c>
      <c r="K6371" s="68">
        <f>DATE(YEAR(tbl_raw_data[[#This Row],[Date Actioned]]),MONTH(tbl_raw_data[[#This Row],[Date Actioned]]),DAY(tbl_raw_data[[#This Row],[Date Actioned]]))</f>
        <v>45136</v>
      </c>
      <c r="L6371" s="65" t="str">
        <f>UPPER(TEXT(tbl_raw_data[[#This Row],[updated_date]],"MMMM"))</f>
        <v>JULY</v>
      </c>
      <c r="M6371" s="65" t="str">
        <f>"WEEK "&amp;IF(ROUNDUP(DAY(tbl_raw_data[[#This Row],[updated_date]])/7,0)=5,4,ROUNDUP(DAY(tbl_raw_data[[#This Row],[updated_date]])/7,0))</f>
        <v>WEEK 4</v>
      </c>
      <c r="N6371" s="71" t="str">
        <f>UPPER(VLOOKUP(tbl_raw_data[[#This Row],[Analyst]],settings!$A$1:$B$15,2,0))</f>
        <v>SAM</v>
      </c>
      <c r="O6371" s="71" t="str">
        <f>TRIM(UPPER(tbl_raw_data[[#This Row],[Outcome]]))</f>
        <v>WITHDRAW</v>
      </c>
      <c r="P6371" s="71" t="str">
        <f>TRIM(UPPER(tbl_raw_data[[#This Row],[Queue Name]]))</f>
        <v>CONSUMER PRE BUREAU</v>
      </c>
      <c r="Q6371" s="71" t="str">
        <f>IF(tbl_raw_data[[#This Row],[time_taken_in_min]]&lt;=settings!$D$2,"SLA_MET","SLA_NOT_MET")</f>
        <v>SLA_MET</v>
      </c>
    </row>
    <row r="6372" spans="1:17" x14ac:dyDescent="0.3">
      <c r="A6372" s="45" t="s">
        <v>7335</v>
      </c>
      <c r="B6372" s="36">
        <v>45136.433078703703</v>
      </c>
      <c r="C6372" s="43">
        <v>45136.437604166669</v>
      </c>
      <c r="D6372" s="15" t="s">
        <v>47</v>
      </c>
      <c r="E6372" s="6" t="s">
        <v>8</v>
      </c>
      <c r="F6372" s="15" t="s">
        <v>14</v>
      </c>
      <c r="G6372" s="9" t="s">
        <v>52</v>
      </c>
      <c r="H6372" s="84" t="str">
        <f t="shared" si="99"/>
        <v>Incorrect Queue</v>
      </c>
      <c r="I6372" s="63">
        <f>(tbl_raw_data[[#This Row],[Date Actioned]])-(tbl_raw_data[[#This Row],[Date Tagged]])</f>
        <v>4.5254629658302292E-3</v>
      </c>
      <c r="J6372" s="66">
        <f>HOUR(tbl_raw_data[[#This Row],[time_taken]])*60+MINUTE(tbl_raw_data[[#This Row],[time_taken]])+SECOND(tbl_raw_data[[#This Row],[time_taken]])/60</f>
        <v>6.5166666666666666</v>
      </c>
      <c r="K6372" s="68">
        <f>DATE(YEAR(tbl_raw_data[[#This Row],[Date Actioned]]),MONTH(tbl_raw_data[[#This Row],[Date Actioned]]),DAY(tbl_raw_data[[#This Row],[Date Actioned]]))</f>
        <v>45136</v>
      </c>
      <c r="L6372" s="65" t="str">
        <f>UPPER(TEXT(tbl_raw_data[[#This Row],[updated_date]],"MMMM"))</f>
        <v>JULY</v>
      </c>
      <c r="M6372" s="65" t="str">
        <f>"WEEK "&amp;IF(ROUNDUP(DAY(tbl_raw_data[[#This Row],[updated_date]])/7,0)=5,4,ROUNDUP(DAY(tbl_raw_data[[#This Row],[updated_date]])/7,0))</f>
        <v>WEEK 4</v>
      </c>
      <c r="N6372" s="71" t="str">
        <f>UPPER(VLOOKUP(tbl_raw_data[[#This Row],[Analyst]],settings!$A$1:$B$15,2,0))</f>
        <v>CAMROON</v>
      </c>
      <c r="O6372" s="71" t="str">
        <f>TRIM(UPPER(tbl_raw_data[[#This Row],[Outcome]]))</f>
        <v>WITHDRAW</v>
      </c>
      <c r="P6372" s="71" t="str">
        <f>TRIM(UPPER(tbl_raw_data[[#This Row],[Queue Name]]))</f>
        <v>CONSUMER POST BUREAU</v>
      </c>
      <c r="Q6372" s="71" t="str">
        <f>IF(tbl_raw_data[[#This Row],[time_taken_in_min]]&lt;=settings!$D$2,"SLA_MET","SLA_NOT_MET")</f>
        <v>SLA_MET</v>
      </c>
    </row>
    <row r="6373" spans="1:17" hidden="1" x14ac:dyDescent="0.3">
      <c r="A6373" s="45" t="s">
        <v>7336</v>
      </c>
      <c r="B6373" s="36">
        <v>45136.604826388888</v>
      </c>
      <c r="C6373" s="43">
        <v>45136.609340277777</v>
      </c>
      <c r="D6373" s="15" t="s">
        <v>10</v>
      </c>
      <c r="E6373" s="6" t="s">
        <v>18</v>
      </c>
      <c r="F6373" s="15" t="s">
        <v>19</v>
      </c>
      <c r="G6373" s="9" t="s">
        <v>27</v>
      </c>
      <c r="H6373" s="84" t="str">
        <f t="shared" si="99"/>
        <v>Reason Unknown</v>
      </c>
      <c r="I6373" s="63">
        <f>(tbl_raw_data[[#This Row],[Date Actioned]])-(tbl_raw_data[[#This Row],[Date Tagged]])</f>
        <v>4.5138888890505768E-3</v>
      </c>
      <c r="J6373" s="66">
        <f>HOUR(tbl_raw_data[[#This Row],[time_taken]])*60+MINUTE(tbl_raw_data[[#This Row],[time_taken]])+SECOND(tbl_raw_data[[#This Row],[time_taken]])/60</f>
        <v>6.5</v>
      </c>
      <c r="K6373" s="68">
        <f>DATE(YEAR(tbl_raw_data[[#This Row],[Date Actioned]]),MONTH(tbl_raw_data[[#This Row],[Date Actioned]]),DAY(tbl_raw_data[[#This Row],[Date Actioned]]))</f>
        <v>45136</v>
      </c>
      <c r="L6373" s="65" t="str">
        <f>UPPER(TEXT(tbl_raw_data[[#This Row],[updated_date]],"MMMM"))</f>
        <v>JULY</v>
      </c>
      <c r="M6373" s="65" t="str">
        <f>"WEEK "&amp;IF(ROUNDUP(DAY(tbl_raw_data[[#This Row],[updated_date]])/7,0)=5,4,ROUNDUP(DAY(tbl_raw_data[[#This Row],[updated_date]])/7,0))</f>
        <v>WEEK 4</v>
      </c>
      <c r="N6373" s="71" t="str">
        <f>UPPER(VLOOKUP(tbl_raw_data[[#This Row],[Analyst]],settings!$A$1:$B$15,2,0))</f>
        <v>NAVED</v>
      </c>
      <c r="O6373" s="71" t="str">
        <f>TRIM(UPPER(tbl_raw_data[[#This Row],[Outcome]]))</f>
        <v>APPROVE</v>
      </c>
      <c r="P6373" s="71" t="str">
        <f>TRIM(UPPER(tbl_raw_data[[#This Row],[Queue Name]]))</f>
        <v>CONSUMER PRE BUREAU</v>
      </c>
      <c r="Q6373" s="71" t="str">
        <f>IF(tbl_raw_data[[#This Row],[time_taken_in_min]]&lt;=settings!$D$2,"SLA_MET","SLA_NOT_MET")</f>
        <v>SLA_MET</v>
      </c>
    </row>
    <row r="6374" spans="1:17" hidden="1" x14ac:dyDescent="0.3">
      <c r="A6374" s="45" t="s">
        <v>7337</v>
      </c>
      <c r="B6374" s="36">
        <v>45136.638252314813</v>
      </c>
      <c r="C6374" s="43">
        <v>45136.642766203702</v>
      </c>
      <c r="D6374" s="15" t="s">
        <v>10</v>
      </c>
      <c r="E6374" s="6" t="s">
        <v>18</v>
      </c>
      <c r="F6374" s="15" t="s">
        <v>19</v>
      </c>
      <c r="G6374" s="9" t="s">
        <v>15</v>
      </c>
      <c r="H6374" s="84" t="str">
        <f t="shared" si="99"/>
        <v>Reason Unknown</v>
      </c>
      <c r="I6374" s="63">
        <f>(tbl_raw_data[[#This Row],[Date Actioned]])-(tbl_raw_data[[#This Row],[Date Tagged]])</f>
        <v>4.5138888890505768E-3</v>
      </c>
      <c r="J6374" s="66">
        <f>HOUR(tbl_raw_data[[#This Row],[time_taken]])*60+MINUTE(tbl_raw_data[[#This Row],[time_taken]])+SECOND(tbl_raw_data[[#This Row],[time_taken]])/60</f>
        <v>6.5</v>
      </c>
      <c r="K6374" s="68">
        <f>DATE(YEAR(tbl_raw_data[[#This Row],[Date Actioned]]),MONTH(tbl_raw_data[[#This Row],[Date Actioned]]),DAY(tbl_raw_data[[#This Row],[Date Actioned]]))</f>
        <v>45136</v>
      </c>
      <c r="L6374" s="65" t="str">
        <f>UPPER(TEXT(tbl_raw_data[[#This Row],[updated_date]],"MMMM"))</f>
        <v>JULY</v>
      </c>
      <c r="M6374" s="65" t="str">
        <f>"WEEK "&amp;IF(ROUNDUP(DAY(tbl_raw_data[[#This Row],[updated_date]])/7,0)=5,4,ROUNDUP(DAY(tbl_raw_data[[#This Row],[updated_date]])/7,0))</f>
        <v>WEEK 4</v>
      </c>
      <c r="N6374" s="71" t="str">
        <f>UPPER(VLOOKUP(tbl_raw_data[[#This Row],[Analyst]],settings!$A$1:$B$15,2,0))</f>
        <v>NAVED</v>
      </c>
      <c r="O6374" s="71" t="str">
        <f>TRIM(UPPER(tbl_raw_data[[#This Row],[Outcome]]))</f>
        <v>APPROVE</v>
      </c>
      <c r="P6374" s="71" t="str">
        <f>TRIM(UPPER(tbl_raw_data[[#This Row],[Queue Name]]))</f>
        <v>CONSUMER PRE BUREAU</v>
      </c>
      <c r="Q6374" s="71" t="str">
        <f>IF(tbl_raw_data[[#This Row],[time_taken_in_min]]&lt;=settings!$D$2,"SLA_MET","SLA_NOT_MET")</f>
        <v>SLA_MET</v>
      </c>
    </row>
    <row r="6375" spans="1:17" hidden="1" x14ac:dyDescent="0.3">
      <c r="A6375" s="45" t="s">
        <v>7338</v>
      </c>
      <c r="B6375" s="36">
        <v>45136.612337962964</v>
      </c>
      <c r="C6375" s="43">
        <v>45136.616805555554</v>
      </c>
      <c r="D6375" s="15" t="s">
        <v>10</v>
      </c>
      <c r="E6375" s="6" t="s">
        <v>8</v>
      </c>
      <c r="F6375" s="15" t="s">
        <v>25</v>
      </c>
      <c r="G6375" s="9" t="s">
        <v>15</v>
      </c>
      <c r="H6375" s="84" t="str">
        <f t="shared" si="99"/>
        <v>Reason Unknown</v>
      </c>
      <c r="I6375" s="63">
        <f>(tbl_raw_data[[#This Row],[Date Actioned]])-(tbl_raw_data[[#This Row],[Date Tagged]])</f>
        <v>4.4675925892079249E-3</v>
      </c>
      <c r="J6375" s="66">
        <f>HOUR(tbl_raw_data[[#This Row],[time_taken]])*60+MINUTE(tbl_raw_data[[#This Row],[time_taken]])+SECOND(tbl_raw_data[[#This Row],[time_taken]])/60</f>
        <v>6.4333333333333336</v>
      </c>
      <c r="K6375" s="68">
        <f>DATE(YEAR(tbl_raw_data[[#This Row],[Date Actioned]]),MONTH(tbl_raw_data[[#This Row],[Date Actioned]]),DAY(tbl_raw_data[[#This Row],[Date Actioned]]))</f>
        <v>45136</v>
      </c>
      <c r="L6375" s="65" t="str">
        <f>UPPER(TEXT(tbl_raw_data[[#This Row],[updated_date]],"MMMM"))</f>
        <v>JULY</v>
      </c>
      <c r="M6375" s="65" t="str">
        <f>"WEEK "&amp;IF(ROUNDUP(DAY(tbl_raw_data[[#This Row],[updated_date]])/7,0)=5,4,ROUNDUP(DAY(tbl_raw_data[[#This Row],[updated_date]])/7,0))</f>
        <v>WEEK 4</v>
      </c>
      <c r="N6375" s="71" t="str">
        <f>UPPER(VLOOKUP(tbl_raw_data[[#This Row],[Analyst]],settings!$A$1:$B$15,2,0))</f>
        <v>ASIF</v>
      </c>
      <c r="O6375" s="71" t="str">
        <f>TRIM(UPPER(tbl_raw_data[[#This Row],[Outcome]]))</f>
        <v>APPROVE</v>
      </c>
      <c r="P6375" s="71" t="str">
        <f>TRIM(UPPER(tbl_raw_data[[#This Row],[Queue Name]]))</f>
        <v>CONSUMER POST BUREAU</v>
      </c>
      <c r="Q6375" s="71" t="str">
        <f>IF(tbl_raw_data[[#This Row],[time_taken_in_min]]&lt;=settings!$D$2,"SLA_MET","SLA_NOT_MET")</f>
        <v>SLA_MET</v>
      </c>
    </row>
    <row r="6376" spans="1:17" x14ac:dyDescent="0.3">
      <c r="A6376" s="45" t="s">
        <v>7339</v>
      </c>
      <c r="B6376" s="36">
        <v>45136.414027777777</v>
      </c>
      <c r="C6376" s="43">
        <v>45136.418425925927</v>
      </c>
      <c r="D6376" s="15" t="s">
        <v>47</v>
      </c>
      <c r="E6376" s="6" t="s">
        <v>11</v>
      </c>
      <c r="F6376" s="15" t="s">
        <v>14</v>
      </c>
      <c r="G6376" s="9" t="s">
        <v>50</v>
      </c>
      <c r="H6376" s="84" t="str">
        <f t="shared" si="99"/>
        <v>Incomplete Details</v>
      </c>
      <c r="I6376" s="63">
        <f>(tbl_raw_data[[#This Row],[Date Actioned]])-(tbl_raw_data[[#This Row],[Date Tagged]])</f>
        <v>4.3981481503578834E-3</v>
      </c>
      <c r="J6376" s="66">
        <f>HOUR(tbl_raw_data[[#This Row],[time_taken]])*60+MINUTE(tbl_raw_data[[#This Row],[time_taken]])+SECOND(tbl_raw_data[[#This Row],[time_taken]])/60</f>
        <v>6.333333333333333</v>
      </c>
      <c r="K6376" s="68">
        <f>DATE(YEAR(tbl_raw_data[[#This Row],[Date Actioned]]),MONTH(tbl_raw_data[[#This Row],[Date Actioned]]),DAY(tbl_raw_data[[#This Row],[Date Actioned]]))</f>
        <v>45136</v>
      </c>
      <c r="L6376" s="65" t="str">
        <f>UPPER(TEXT(tbl_raw_data[[#This Row],[updated_date]],"MMMM"))</f>
        <v>JULY</v>
      </c>
      <c r="M6376" s="65" t="str">
        <f>"WEEK "&amp;IF(ROUNDUP(DAY(tbl_raw_data[[#This Row],[updated_date]])/7,0)=5,4,ROUNDUP(DAY(tbl_raw_data[[#This Row],[updated_date]])/7,0))</f>
        <v>WEEK 4</v>
      </c>
      <c r="N6376" s="71" t="str">
        <f>UPPER(VLOOKUP(tbl_raw_data[[#This Row],[Analyst]],settings!$A$1:$B$15,2,0))</f>
        <v>CAMROON</v>
      </c>
      <c r="O6376" s="71" t="str">
        <f>TRIM(UPPER(tbl_raw_data[[#This Row],[Outcome]]))</f>
        <v>WITHDRAW</v>
      </c>
      <c r="P6376" s="71" t="str">
        <f>TRIM(UPPER(tbl_raw_data[[#This Row],[Queue Name]]))</f>
        <v>CONSUMER EXISTING</v>
      </c>
      <c r="Q6376" s="71" t="str">
        <f>IF(tbl_raw_data[[#This Row],[time_taken_in_min]]&lt;=settings!$D$2,"SLA_MET","SLA_NOT_MET")</f>
        <v>SLA_MET</v>
      </c>
    </row>
    <row r="6377" spans="1:17" x14ac:dyDescent="0.3">
      <c r="A6377" s="45" t="s">
        <v>7340</v>
      </c>
      <c r="B6377" s="36">
        <v>45136.504884259259</v>
      </c>
      <c r="C6377" s="43">
        <v>45136.509108796294</v>
      </c>
      <c r="D6377" s="15" t="s">
        <v>47</v>
      </c>
      <c r="E6377" s="6" t="s">
        <v>18</v>
      </c>
      <c r="F6377" s="15" t="s">
        <v>22</v>
      </c>
      <c r="G6377" s="9" t="s">
        <v>65</v>
      </c>
      <c r="H6377" s="84" t="str">
        <f t="shared" si="99"/>
        <v>Incomplete Details</v>
      </c>
      <c r="I6377" s="63">
        <f>(tbl_raw_data[[#This Row],[Date Actioned]])-(tbl_raw_data[[#This Row],[Date Tagged]])</f>
        <v>4.2245370350428857E-3</v>
      </c>
      <c r="J6377" s="66">
        <f>HOUR(tbl_raw_data[[#This Row],[time_taken]])*60+MINUTE(tbl_raw_data[[#This Row],[time_taken]])+SECOND(tbl_raw_data[[#This Row],[time_taken]])/60</f>
        <v>6.083333333333333</v>
      </c>
      <c r="K6377" s="68">
        <f>DATE(YEAR(tbl_raw_data[[#This Row],[Date Actioned]]),MONTH(tbl_raw_data[[#This Row],[Date Actioned]]),DAY(tbl_raw_data[[#This Row],[Date Actioned]]))</f>
        <v>45136</v>
      </c>
      <c r="L6377" s="65" t="str">
        <f>UPPER(TEXT(tbl_raw_data[[#This Row],[updated_date]],"MMMM"))</f>
        <v>JULY</v>
      </c>
      <c r="M6377" s="65" t="str">
        <f>"WEEK "&amp;IF(ROUNDUP(DAY(tbl_raw_data[[#This Row],[updated_date]])/7,0)=5,4,ROUNDUP(DAY(tbl_raw_data[[#This Row],[updated_date]])/7,0))</f>
        <v>WEEK 4</v>
      </c>
      <c r="N6377" s="71" t="str">
        <f>UPPER(VLOOKUP(tbl_raw_data[[#This Row],[Analyst]],settings!$A$1:$B$15,2,0))</f>
        <v>ROHAN</v>
      </c>
      <c r="O6377" s="71" t="str">
        <f>TRIM(UPPER(tbl_raw_data[[#This Row],[Outcome]]))</f>
        <v>WITHDRAW</v>
      </c>
      <c r="P6377" s="71" t="str">
        <f>TRIM(UPPER(tbl_raw_data[[#This Row],[Queue Name]]))</f>
        <v>CONSUMER PRE BUREAU</v>
      </c>
      <c r="Q6377" s="71" t="str">
        <f>IF(tbl_raw_data[[#This Row],[time_taken_in_min]]&lt;=settings!$D$2,"SLA_MET","SLA_NOT_MET")</f>
        <v>SLA_MET</v>
      </c>
    </row>
    <row r="6378" spans="1:17" hidden="1" x14ac:dyDescent="0.3">
      <c r="A6378" s="45" t="s">
        <v>7341</v>
      </c>
      <c r="B6378" s="36">
        <v>45136.598935185182</v>
      </c>
      <c r="C6378" s="43">
        <v>45136.603101851855</v>
      </c>
      <c r="D6378" s="15" t="s">
        <v>10</v>
      </c>
      <c r="E6378" s="6" t="s">
        <v>8</v>
      </c>
      <c r="F6378" s="15" t="s">
        <v>14</v>
      </c>
      <c r="G6378" s="9" t="s">
        <v>23</v>
      </c>
      <c r="H6378" s="84" t="str">
        <f t="shared" si="99"/>
        <v>Reason Unknown</v>
      </c>
      <c r="I6378" s="63">
        <f>(tbl_raw_data[[#This Row],[Date Actioned]])-(tbl_raw_data[[#This Row],[Date Tagged]])</f>
        <v>4.1666666729724966E-3</v>
      </c>
      <c r="J6378" s="66">
        <f>HOUR(tbl_raw_data[[#This Row],[time_taken]])*60+MINUTE(tbl_raw_data[[#This Row],[time_taken]])+SECOND(tbl_raw_data[[#This Row],[time_taken]])/60</f>
        <v>6</v>
      </c>
      <c r="K6378" s="68">
        <f>DATE(YEAR(tbl_raw_data[[#This Row],[Date Actioned]]),MONTH(tbl_raw_data[[#This Row],[Date Actioned]]),DAY(tbl_raw_data[[#This Row],[Date Actioned]]))</f>
        <v>45136</v>
      </c>
      <c r="L6378" s="65" t="str">
        <f>UPPER(TEXT(tbl_raw_data[[#This Row],[updated_date]],"MMMM"))</f>
        <v>JULY</v>
      </c>
      <c r="M6378" s="65" t="str">
        <f>"WEEK "&amp;IF(ROUNDUP(DAY(tbl_raw_data[[#This Row],[updated_date]])/7,0)=5,4,ROUNDUP(DAY(tbl_raw_data[[#This Row],[updated_date]])/7,0))</f>
        <v>WEEK 4</v>
      </c>
      <c r="N6378" s="71" t="str">
        <f>UPPER(VLOOKUP(tbl_raw_data[[#This Row],[Analyst]],settings!$A$1:$B$15,2,0))</f>
        <v>CAMROON</v>
      </c>
      <c r="O6378" s="71" t="str">
        <f>TRIM(UPPER(tbl_raw_data[[#This Row],[Outcome]]))</f>
        <v>APPROVE</v>
      </c>
      <c r="P6378" s="71" t="str">
        <f>TRIM(UPPER(tbl_raw_data[[#This Row],[Queue Name]]))</f>
        <v>CONSUMER POST BUREAU</v>
      </c>
      <c r="Q6378" s="71" t="str">
        <f>IF(tbl_raw_data[[#This Row],[time_taken_in_min]]&lt;=settings!$D$2,"SLA_MET","SLA_NOT_MET")</f>
        <v>SLA_MET</v>
      </c>
    </row>
    <row r="6379" spans="1:17" hidden="1" x14ac:dyDescent="0.3">
      <c r="A6379" s="45" t="s">
        <v>7342</v>
      </c>
      <c r="B6379" s="36">
        <v>45136.464953703704</v>
      </c>
      <c r="C6379" s="43">
        <v>45136.46912037037</v>
      </c>
      <c r="D6379" s="15" t="s">
        <v>15</v>
      </c>
      <c r="E6379" s="6" t="s">
        <v>8</v>
      </c>
      <c r="F6379" s="15" t="s">
        <v>21</v>
      </c>
      <c r="G6379" s="9"/>
      <c r="H6379" s="84" t="str">
        <f t="shared" si="99"/>
        <v>Reason Unknown</v>
      </c>
      <c r="I6379" s="63">
        <f>(tbl_raw_data[[#This Row],[Date Actioned]])-(tbl_raw_data[[#This Row],[Date Tagged]])</f>
        <v>4.166666665696539E-3</v>
      </c>
      <c r="J6379" s="66">
        <f>HOUR(tbl_raw_data[[#This Row],[time_taken]])*60+MINUTE(tbl_raw_data[[#This Row],[time_taken]])+SECOND(tbl_raw_data[[#This Row],[time_taken]])/60</f>
        <v>6</v>
      </c>
      <c r="K6379" s="68">
        <f>DATE(YEAR(tbl_raw_data[[#This Row],[Date Actioned]]),MONTH(tbl_raw_data[[#This Row],[Date Actioned]]),DAY(tbl_raw_data[[#This Row],[Date Actioned]]))</f>
        <v>45136</v>
      </c>
      <c r="L6379" s="65" t="str">
        <f>UPPER(TEXT(tbl_raw_data[[#This Row],[updated_date]],"MMMM"))</f>
        <v>JULY</v>
      </c>
      <c r="M6379" s="65" t="str">
        <f>"WEEK "&amp;IF(ROUNDUP(DAY(tbl_raw_data[[#This Row],[updated_date]])/7,0)=5,4,ROUNDUP(DAY(tbl_raw_data[[#This Row],[updated_date]])/7,0))</f>
        <v>WEEK 4</v>
      </c>
      <c r="N6379" s="71" t="str">
        <f>UPPER(VLOOKUP(tbl_raw_data[[#This Row],[Analyst]],settings!$A$1:$B$15,2,0))</f>
        <v>SHAHID</v>
      </c>
      <c r="O6379" s="71" t="str">
        <f>TRIM(UPPER(tbl_raw_data[[#This Row],[Outcome]]))</f>
        <v>APPROVE</v>
      </c>
      <c r="P6379" s="71" t="str">
        <f>TRIM(UPPER(tbl_raw_data[[#This Row],[Queue Name]]))</f>
        <v>CONSUMER POST BUREAU</v>
      </c>
      <c r="Q6379" s="71" t="str">
        <f>IF(tbl_raw_data[[#This Row],[time_taken_in_min]]&lt;=settings!$D$2,"SLA_MET","SLA_NOT_MET")</f>
        <v>SLA_MET</v>
      </c>
    </row>
    <row r="6380" spans="1:17" hidden="1" x14ac:dyDescent="0.3">
      <c r="A6380" s="45" t="s">
        <v>7343</v>
      </c>
      <c r="B6380" s="36">
        <v>45136.607581018521</v>
      </c>
      <c r="C6380" s="43">
        <v>45136.61173611111</v>
      </c>
      <c r="D6380" s="15" t="s">
        <v>15</v>
      </c>
      <c r="E6380" s="6" t="s">
        <v>8</v>
      </c>
      <c r="F6380" s="15" t="s">
        <v>21</v>
      </c>
      <c r="G6380" s="9"/>
      <c r="H6380" s="84" t="str">
        <f t="shared" si="99"/>
        <v>Reason Unknown</v>
      </c>
      <c r="I6380" s="63">
        <f>(tbl_raw_data[[#This Row],[Date Actioned]])-(tbl_raw_data[[#This Row],[Date Tagged]])</f>
        <v>4.1550925889168866E-3</v>
      </c>
      <c r="J6380" s="66">
        <f>HOUR(tbl_raw_data[[#This Row],[time_taken]])*60+MINUTE(tbl_raw_data[[#This Row],[time_taken]])+SECOND(tbl_raw_data[[#This Row],[time_taken]])/60</f>
        <v>5.9833333333333334</v>
      </c>
      <c r="K6380" s="68">
        <f>DATE(YEAR(tbl_raw_data[[#This Row],[Date Actioned]]),MONTH(tbl_raw_data[[#This Row],[Date Actioned]]),DAY(tbl_raw_data[[#This Row],[Date Actioned]]))</f>
        <v>45136</v>
      </c>
      <c r="L6380" s="65" t="str">
        <f>UPPER(TEXT(tbl_raw_data[[#This Row],[updated_date]],"MMMM"))</f>
        <v>JULY</v>
      </c>
      <c r="M6380" s="65" t="str">
        <f>"WEEK "&amp;IF(ROUNDUP(DAY(tbl_raw_data[[#This Row],[updated_date]])/7,0)=5,4,ROUNDUP(DAY(tbl_raw_data[[#This Row],[updated_date]])/7,0))</f>
        <v>WEEK 4</v>
      </c>
      <c r="N6380" s="71" t="str">
        <f>UPPER(VLOOKUP(tbl_raw_data[[#This Row],[Analyst]],settings!$A$1:$B$15,2,0))</f>
        <v>SHAHID</v>
      </c>
      <c r="O6380" s="71" t="str">
        <f>TRIM(UPPER(tbl_raw_data[[#This Row],[Outcome]]))</f>
        <v>APPROVE</v>
      </c>
      <c r="P6380" s="71" t="str">
        <f>TRIM(UPPER(tbl_raw_data[[#This Row],[Queue Name]]))</f>
        <v>CONSUMER POST BUREAU</v>
      </c>
      <c r="Q6380" s="71" t="str">
        <f>IF(tbl_raw_data[[#This Row],[time_taken_in_min]]&lt;=settings!$D$2,"SLA_MET","SLA_NOT_MET")</f>
        <v>SLA_MET</v>
      </c>
    </row>
    <row r="6381" spans="1:17" x14ac:dyDescent="0.3">
      <c r="A6381" s="45" t="s">
        <v>7344</v>
      </c>
      <c r="B6381" s="36">
        <v>45136.694351851853</v>
      </c>
      <c r="C6381" s="43">
        <v>45136.698472222219</v>
      </c>
      <c r="D6381" s="15" t="s">
        <v>47</v>
      </c>
      <c r="E6381" s="6" t="s">
        <v>18</v>
      </c>
      <c r="F6381" s="15" t="s">
        <v>24</v>
      </c>
      <c r="G6381" s="9" t="s">
        <v>67</v>
      </c>
      <c r="H6381" s="84" t="str">
        <f t="shared" si="99"/>
        <v>Incomplete Details</v>
      </c>
      <c r="I6381" s="63">
        <f>(tbl_raw_data[[#This Row],[Date Actioned]])-(tbl_raw_data[[#This Row],[Date Tagged]])</f>
        <v>4.1203703658538871E-3</v>
      </c>
      <c r="J6381" s="66">
        <f>HOUR(tbl_raw_data[[#This Row],[time_taken]])*60+MINUTE(tbl_raw_data[[#This Row],[time_taken]])+SECOND(tbl_raw_data[[#This Row],[time_taken]])/60</f>
        <v>5.9333333333333336</v>
      </c>
      <c r="K6381" s="68">
        <f>DATE(YEAR(tbl_raw_data[[#This Row],[Date Actioned]]),MONTH(tbl_raw_data[[#This Row],[Date Actioned]]),DAY(tbl_raw_data[[#This Row],[Date Actioned]]))</f>
        <v>45136</v>
      </c>
      <c r="L6381" s="65" t="str">
        <f>UPPER(TEXT(tbl_raw_data[[#This Row],[updated_date]],"MMMM"))</f>
        <v>JULY</v>
      </c>
      <c r="M6381" s="65" t="str">
        <f>"WEEK "&amp;IF(ROUNDUP(DAY(tbl_raw_data[[#This Row],[updated_date]])/7,0)=5,4,ROUNDUP(DAY(tbl_raw_data[[#This Row],[updated_date]])/7,0))</f>
        <v>WEEK 4</v>
      </c>
      <c r="N6381" s="71" t="str">
        <f>UPPER(VLOOKUP(tbl_raw_data[[#This Row],[Analyst]],settings!$A$1:$B$15,2,0))</f>
        <v>SAM</v>
      </c>
      <c r="O6381" s="71" t="str">
        <f>TRIM(UPPER(tbl_raw_data[[#This Row],[Outcome]]))</f>
        <v>WITHDRAW</v>
      </c>
      <c r="P6381" s="71" t="str">
        <f>TRIM(UPPER(tbl_raw_data[[#This Row],[Queue Name]]))</f>
        <v>CONSUMER PRE BUREAU</v>
      </c>
      <c r="Q6381" s="71" t="str">
        <f>IF(tbl_raw_data[[#This Row],[time_taken_in_min]]&lt;=settings!$D$2,"SLA_MET","SLA_NOT_MET")</f>
        <v>SLA_MET</v>
      </c>
    </row>
    <row r="6382" spans="1:17" x14ac:dyDescent="0.3">
      <c r="A6382" s="45" t="s">
        <v>7345</v>
      </c>
      <c r="B6382" s="36">
        <v>45136.807164351849</v>
      </c>
      <c r="C6382" s="43">
        <v>45136.811249999999</v>
      </c>
      <c r="D6382" s="15" t="s">
        <v>55</v>
      </c>
      <c r="E6382" s="6" t="s">
        <v>8</v>
      </c>
      <c r="F6382" s="15" t="s">
        <v>21</v>
      </c>
      <c r="G6382" s="9"/>
      <c r="H6382" s="84" t="str">
        <f t="shared" si="99"/>
        <v>Reason Unknown</v>
      </c>
      <c r="I6382" s="63">
        <f>(tbl_raw_data[[#This Row],[Date Actioned]])-(tbl_raw_data[[#This Row],[Date Tagged]])</f>
        <v>4.0856481500668451E-3</v>
      </c>
      <c r="J6382" s="66">
        <f>HOUR(tbl_raw_data[[#This Row],[time_taken]])*60+MINUTE(tbl_raw_data[[#This Row],[time_taken]])+SECOND(tbl_raw_data[[#This Row],[time_taken]])/60</f>
        <v>5.8833333333333329</v>
      </c>
      <c r="K6382" s="68">
        <f>DATE(YEAR(tbl_raw_data[[#This Row],[Date Actioned]]),MONTH(tbl_raw_data[[#This Row],[Date Actioned]]),DAY(tbl_raw_data[[#This Row],[Date Actioned]]))</f>
        <v>45136</v>
      </c>
      <c r="L6382" s="65" t="str">
        <f>UPPER(TEXT(tbl_raw_data[[#This Row],[updated_date]],"MMMM"))</f>
        <v>JULY</v>
      </c>
      <c r="M6382" s="65" t="str">
        <f>"WEEK "&amp;IF(ROUNDUP(DAY(tbl_raw_data[[#This Row],[updated_date]])/7,0)=5,4,ROUNDUP(DAY(tbl_raw_data[[#This Row],[updated_date]])/7,0))</f>
        <v>WEEK 4</v>
      </c>
      <c r="N6382" s="71" t="str">
        <f>UPPER(VLOOKUP(tbl_raw_data[[#This Row],[Analyst]],settings!$A$1:$B$15,2,0))</f>
        <v>SHAHID</v>
      </c>
      <c r="O6382" s="71" t="str">
        <f>TRIM(UPPER(tbl_raw_data[[#This Row],[Outcome]]))</f>
        <v>WITHDRAW</v>
      </c>
      <c r="P6382" s="71" t="str">
        <f>TRIM(UPPER(tbl_raw_data[[#This Row],[Queue Name]]))</f>
        <v>CONSUMER POST BUREAU</v>
      </c>
      <c r="Q6382" s="71" t="str">
        <f>IF(tbl_raw_data[[#This Row],[time_taken_in_min]]&lt;=settings!$D$2,"SLA_MET","SLA_NOT_MET")</f>
        <v>SLA_MET</v>
      </c>
    </row>
    <row r="6383" spans="1:17" hidden="1" x14ac:dyDescent="0.3">
      <c r="A6383" s="45" t="s">
        <v>7346</v>
      </c>
      <c r="B6383" s="36">
        <v>45136.478738425925</v>
      </c>
      <c r="C6383" s="43">
        <v>45136.482777777775</v>
      </c>
      <c r="D6383" s="15" t="s">
        <v>10</v>
      </c>
      <c r="E6383" s="6" t="s">
        <v>11</v>
      </c>
      <c r="F6383" s="15" t="s">
        <v>22</v>
      </c>
      <c r="G6383" s="9" t="s">
        <v>23</v>
      </c>
      <c r="H6383" s="84" t="str">
        <f t="shared" si="99"/>
        <v>Reason Unknown</v>
      </c>
      <c r="I6383" s="63">
        <f>(tbl_raw_data[[#This Row],[Date Actioned]])-(tbl_raw_data[[#This Row],[Date Tagged]])</f>
        <v>4.0393518502241932E-3</v>
      </c>
      <c r="J6383" s="66">
        <f>HOUR(tbl_raw_data[[#This Row],[time_taken]])*60+MINUTE(tbl_raw_data[[#This Row],[time_taken]])+SECOND(tbl_raw_data[[#This Row],[time_taken]])/60</f>
        <v>5.8166666666666664</v>
      </c>
      <c r="K6383" s="68">
        <f>DATE(YEAR(tbl_raw_data[[#This Row],[Date Actioned]]),MONTH(tbl_raw_data[[#This Row],[Date Actioned]]),DAY(tbl_raw_data[[#This Row],[Date Actioned]]))</f>
        <v>45136</v>
      </c>
      <c r="L6383" s="65" t="str">
        <f>UPPER(TEXT(tbl_raw_data[[#This Row],[updated_date]],"MMMM"))</f>
        <v>JULY</v>
      </c>
      <c r="M6383" s="65" t="str">
        <f>"WEEK "&amp;IF(ROUNDUP(DAY(tbl_raw_data[[#This Row],[updated_date]])/7,0)=5,4,ROUNDUP(DAY(tbl_raw_data[[#This Row],[updated_date]])/7,0))</f>
        <v>WEEK 4</v>
      </c>
      <c r="N6383" s="71" t="str">
        <f>UPPER(VLOOKUP(tbl_raw_data[[#This Row],[Analyst]],settings!$A$1:$B$15,2,0))</f>
        <v>ROHAN</v>
      </c>
      <c r="O6383" s="71" t="str">
        <f>TRIM(UPPER(tbl_raw_data[[#This Row],[Outcome]]))</f>
        <v>APPROVE</v>
      </c>
      <c r="P6383" s="71" t="str">
        <f>TRIM(UPPER(tbl_raw_data[[#This Row],[Queue Name]]))</f>
        <v>CONSUMER EXISTING</v>
      </c>
      <c r="Q6383" s="71" t="str">
        <f>IF(tbl_raw_data[[#This Row],[time_taken_in_min]]&lt;=settings!$D$2,"SLA_MET","SLA_NOT_MET")</f>
        <v>SLA_MET</v>
      </c>
    </row>
    <row r="6384" spans="1:17" hidden="1" x14ac:dyDescent="0.3">
      <c r="A6384" s="45" t="s">
        <v>7347</v>
      </c>
      <c r="B6384" s="36">
        <v>45136.596990740742</v>
      </c>
      <c r="C6384" s="43">
        <v>45136.601018518515</v>
      </c>
      <c r="D6384" s="15" t="s">
        <v>10</v>
      </c>
      <c r="E6384" s="6" t="s">
        <v>8</v>
      </c>
      <c r="F6384" s="15" t="s">
        <v>24</v>
      </c>
      <c r="G6384" s="9" t="s">
        <v>23</v>
      </c>
      <c r="H6384" s="84" t="str">
        <f t="shared" si="99"/>
        <v>Reason Unknown</v>
      </c>
      <c r="I6384" s="63">
        <f>(tbl_raw_data[[#This Row],[Date Actioned]])-(tbl_raw_data[[#This Row],[Date Tagged]])</f>
        <v>4.0277777734445408E-3</v>
      </c>
      <c r="J6384" s="66">
        <f>HOUR(tbl_raw_data[[#This Row],[time_taken]])*60+MINUTE(tbl_raw_data[[#This Row],[time_taken]])+SECOND(tbl_raw_data[[#This Row],[time_taken]])/60</f>
        <v>5.8</v>
      </c>
      <c r="K6384" s="68">
        <f>DATE(YEAR(tbl_raw_data[[#This Row],[Date Actioned]]),MONTH(tbl_raw_data[[#This Row],[Date Actioned]]),DAY(tbl_raw_data[[#This Row],[Date Actioned]]))</f>
        <v>45136</v>
      </c>
      <c r="L6384" s="65" t="str">
        <f>UPPER(TEXT(tbl_raw_data[[#This Row],[updated_date]],"MMMM"))</f>
        <v>JULY</v>
      </c>
      <c r="M6384" s="65" t="str">
        <f>"WEEK "&amp;IF(ROUNDUP(DAY(tbl_raw_data[[#This Row],[updated_date]])/7,0)=5,4,ROUNDUP(DAY(tbl_raw_data[[#This Row],[updated_date]])/7,0))</f>
        <v>WEEK 4</v>
      </c>
      <c r="N6384" s="71" t="str">
        <f>UPPER(VLOOKUP(tbl_raw_data[[#This Row],[Analyst]],settings!$A$1:$B$15,2,0))</f>
        <v>SAM</v>
      </c>
      <c r="O6384" s="71" t="str">
        <f>TRIM(UPPER(tbl_raw_data[[#This Row],[Outcome]]))</f>
        <v>APPROVE</v>
      </c>
      <c r="P6384" s="71" t="str">
        <f>TRIM(UPPER(tbl_raw_data[[#This Row],[Queue Name]]))</f>
        <v>CONSUMER POST BUREAU</v>
      </c>
      <c r="Q6384" s="71" t="str">
        <f>IF(tbl_raw_data[[#This Row],[time_taken_in_min]]&lt;=settings!$D$2,"SLA_MET","SLA_NOT_MET")</f>
        <v>SLA_MET</v>
      </c>
    </row>
    <row r="6385" spans="1:17" x14ac:dyDescent="0.3">
      <c r="A6385" s="45" t="s">
        <v>7348</v>
      </c>
      <c r="B6385" s="36">
        <v>45136.509502314817</v>
      </c>
      <c r="C6385" s="43">
        <v>45136.513483796298</v>
      </c>
      <c r="D6385" s="15" t="s">
        <v>33</v>
      </c>
      <c r="E6385" s="6" t="s">
        <v>11</v>
      </c>
      <c r="F6385" s="15" t="s">
        <v>25</v>
      </c>
      <c r="G6385" s="9" t="s">
        <v>38</v>
      </c>
      <c r="H6385" s="84" t="str">
        <f t="shared" si="99"/>
        <v>Reason Unknown</v>
      </c>
      <c r="I6385" s="63">
        <f>(tbl_raw_data[[#This Row],[Date Actioned]])-(tbl_raw_data[[#This Row],[Date Tagged]])</f>
        <v>3.9814814808778465E-3</v>
      </c>
      <c r="J6385" s="66">
        <f>HOUR(tbl_raw_data[[#This Row],[time_taken]])*60+MINUTE(tbl_raw_data[[#This Row],[time_taken]])+SECOND(tbl_raw_data[[#This Row],[time_taken]])/60</f>
        <v>5.7333333333333334</v>
      </c>
      <c r="K6385" s="68">
        <f>DATE(YEAR(tbl_raw_data[[#This Row],[Date Actioned]]),MONTH(tbl_raw_data[[#This Row],[Date Actioned]]),DAY(tbl_raw_data[[#This Row],[Date Actioned]]))</f>
        <v>45136</v>
      </c>
      <c r="L6385" s="65" t="str">
        <f>UPPER(TEXT(tbl_raw_data[[#This Row],[updated_date]],"MMMM"))</f>
        <v>JULY</v>
      </c>
      <c r="M6385" s="65" t="str">
        <f>"WEEK "&amp;IF(ROUNDUP(DAY(tbl_raw_data[[#This Row],[updated_date]])/7,0)=5,4,ROUNDUP(DAY(tbl_raw_data[[#This Row],[updated_date]])/7,0))</f>
        <v>WEEK 4</v>
      </c>
      <c r="N6385" s="71" t="str">
        <f>UPPER(VLOOKUP(tbl_raw_data[[#This Row],[Analyst]],settings!$A$1:$B$15,2,0))</f>
        <v>ASIF</v>
      </c>
      <c r="O6385" s="71" t="str">
        <f>TRIM(UPPER(tbl_raw_data[[#This Row],[Outcome]]))</f>
        <v>DECLINE</v>
      </c>
      <c r="P6385" s="71" t="str">
        <f>TRIM(UPPER(tbl_raw_data[[#This Row],[Queue Name]]))</f>
        <v>CONSUMER EXISTING</v>
      </c>
      <c r="Q6385" s="71" t="str">
        <f>IF(tbl_raw_data[[#This Row],[time_taken_in_min]]&lt;=settings!$D$2,"SLA_MET","SLA_NOT_MET")</f>
        <v>SLA_MET</v>
      </c>
    </row>
    <row r="6386" spans="1:17" x14ac:dyDescent="0.3">
      <c r="A6386" s="45" t="s">
        <v>7349</v>
      </c>
      <c r="B6386" s="36">
        <v>45136.478020833332</v>
      </c>
      <c r="C6386" s="43">
        <v>45136.48196759259</v>
      </c>
      <c r="D6386" s="15" t="s">
        <v>47</v>
      </c>
      <c r="E6386" s="6" t="s">
        <v>18</v>
      </c>
      <c r="F6386" s="15" t="s">
        <v>24</v>
      </c>
      <c r="G6386" s="9" t="s">
        <v>57</v>
      </c>
      <c r="H6386" s="84" t="str">
        <f t="shared" si="99"/>
        <v>Incomplete Details</v>
      </c>
      <c r="I6386" s="63">
        <f>(tbl_raw_data[[#This Row],[Date Actioned]])-(tbl_raw_data[[#This Row],[Date Tagged]])</f>
        <v>3.9467592578148469E-3</v>
      </c>
      <c r="J6386" s="66">
        <f>HOUR(tbl_raw_data[[#This Row],[time_taken]])*60+MINUTE(tbl_raw_data[[#This Row],[time_taken]])+SECOND(tbl_raw_data[[#This Row],[time_taken]])/60</f>
        <v>5.6833333333333336</v>
      </c>
      <c r="K6386" s="68">
        <f>DATE(YEAR(tbl_raw_data[[#This Row],[Date Actioned]]),MONTH(tbl_raw_data[[#This Row],[Date Actioned]]),DAY(tbl_raw_data[[#This Row],[Date Actioned]]))</f>
        <v>45136</v>
      </c>
      <c r="L6386" s="65" t="str">
        <f>UPPER(TEXT(tbl_raw_data[[#This Row],[updated_date]],"MMMM"))</f>
        <v>JULY</v>
      </c>
      <c r="M6386" s="65" t="str">
        <f>"WEEK "&amp;IF(ROUNDUP(DAY(tbl_raw_data[[#This Row],[updated_date]])/7,0)=5,4,ROUNDUP(DAY(tbl_raw_data[[#This Row],[updated_date]])/7,0))</f>
        <v>WEEK 4</v>
      </c>
      <c r="N6386" s="71" t="str">
        <f>UPPER(VLOOKUP(tbl_raw_data[[#This Row],[Analyst]],settings!$A$1:$B$15,2,0))</f>
        <v>SAM</v>
      </c>
      <c r="O6386" s="71" t="str">
        <f>TRIM(UPPER(tbl_raw_data[[#This Row],[Outcome]]))</f>
        <v>WITHDRAW</v>
      </c>
      <c r="P6386" s="71" t="str">
        <f>TRIM(UPPER(tbl_raw_data[[#This Row],[Queue Name]]))</f>
        <v>CONSUMER PRE BUREAU</v>
      </c>
      <c r="Q6386" s="71" t="str">
        <f>IF(tbl_raw_data[[#This Row],[time_taken_in_min]]&lt;=settings!$D$2,"SLA_MET","SLA_NOT_MET")</f>
        <v>SLA_MET</v>
      </c>
    </row>
    <row r="6387" spans="1:17" hidden="1" x14ac:dyDescent="0.3">
      <c r="A6387" s="45" t="s">
        <v>7350</v>
      </c>
      <c r="B6387" s="36">
        <v>45136.760810185187</v>
      </c>
      <c r="C6387" s="43">
        <v>45136.764664351853</v>
      </c>
      <c r="D6387" s="15" t="s">
        <v>10</v>
      </c>
      <c r="E6387" s="6" t="s">
        <v>8</v>
      </c>
      <c r="F6387" s="15" t="s">
        <v>14</v>
      </c>
      <c r="G6387" s="9" t="s">
        <v>23</v>
      </c>
      <c r="H6387" s="84" t="str">
        <f t="shared" si="99"/>
        <v>Reason Unknown</v>
      </c>
      <c r="I6387" s="63">
        <f>(tbl_raw_data[[#This Row],[Date Actioned]])-(tbl_raw_data[[#This Row],[Date Tagged]])</f>
        <v>3.8541666654055007E-3</v>
      </c>
      <c r="J6387" s="66">
        <f>HOUR(tbl_raw_data[[#This Row],[time_taken]])*60+MINUTE(tbl_raw_data[[#This Row],[time_taken]])+SECOND(tbl_raw_data[[#This Row],[time_taken]])/60</f>
        <v>5.55</v>
      </c>
      <c r="K6387" s="68">
        <f>DATE(YEAR(tbl_raw_data[[#This Row],[Date Actioned]]),MONTH(tbl_raw_data[[#This Row],[Date Actioned]]),DAY(tbl_raw_data[[#This Row],[Date Actioned]]))</f>
        <v>45136</v>
      </c>
      <c r="L6387" s="65" t="str">
        <f>UPPER(TEXT(tbl_raw_data[[#This Row],[updated_date]],"MMMM"))</f>
        <v>JULY</v>
      </c>
      <c r="M6387" s="65" t="str">
        <f>"WEEK "&amp;IF(ROUNDUP(DAY(tbl_raw_data[[#This Row],[updated_date]])/7,0)=5,4,ROUNDUP(DAY(tbl_raw_data[[#This Row],[updated_date]])/7,0))</f>
        <v>WEEK 4</v>
      </c>
      <c r="N6387" s="71" t="str">
        <f>UPPER(VLOOKUP(tbl_raw_data[[#This Row],[Analyst]],settings!$A$1:$B$15,2,0))</f>
        <v>CAMROON</v>
      </c>
      <c r="O6387" s="71" t="str">
        <f>TRIM(UPPER(tbl_raw_data[[#This Row],[Outcome]]))</f>
        <v>APPROVE</v>
      </c>
      <c r="P6387" s="71" t="str">
        <f>TRIM(UPPER(tbl_raw_data[[#This Row],[Queue Name]]))</f>
        <v>CONSUMER POST BUREAU</v>
      </c>
      <c r="Q6387" s="71" t="str">
        <f>IF(tbl_raw_data[[#This Row],[time_taken_in_min]]&lt;=settings!$D$2,"SLA_MET","SLA_NOT_MET")</f>
        <v>SLA_MET</v>
      </c>
    </row>
    <row r="6388" spans="1:17" hidden="1" x14ac:dyDescent="0.3">
      <c r="A6388" s="45" t="s">
        <v>7351</v>
      </c>
      <c r="B6388" s="36">
        <v>45136.521053240744</v>
      </c>
      <c r="C6388" s="43">
        <v>45136.524756944447</v>
      </c>
      <c r="D6388" s="15" t="s">
        <v>10</v>
      </c>
      <c r="E6388" s="6" t="s">
        <v>18</v>
      </c>
      <c r="F6388" s="15" t="s">
        <v>14</v>
      </c>
      <c r="G6388" s="9" t="s">
        <v>23</v>
      </c>
      <c r="H6388" s="84" t="str">
        <f t="shared" si="99"/>
        <v>Reason Unknown</v>
      </c>
      <c r="I6388" s="63">
        <f>(tbl_raw_data[[#This Row],[Date Actioned]])-(tbl_raw_data[[#This Row],[Date Tagged]])</f>
        <v>3.7037037036498077E-3</v>
      </c>
      <c r="J6388" s="66">
        <f>HOUR(tbl_raw_data[[#This Row],[time_taken]])*60+MINUTE(tbl_raw_data[[#This Row],[time_taken]])+SECOND(tbl_raw_data[[#This Row],[time_taken]])/60</f>
        <v>5.333333333333333</v>
      </c>
      <c r="K6388" s="68">
        <f>DATE(YEAR(tbl_raw_data[[#This Row],[Date Actioned]]),MONTH(tbl_raw_data[[#This Row],[Date Actioned]]),DAY(tbl_raw_data[[#This Row],[Date Actioned]]))</f>
        <v>45136</v>
      </c>
      <c r="L6388" s="65" t="str">
        <f>UPPER(TEXT(tbl_raw_data[[#This Row],[updated_date]],"MMMM"))</f>
        <v>JULY</v>
      </c>
      <c r="M6388" s="65" t="str">
        <f>"WEEK "&amp;IF(ROUNDUP(DAY(tbl_raw_data[[#This Row],[updated_date]])/7,0)=5,4,ROUNDUP(DAY(tbl_raw_data[[#This Row],[updated_date]])/7,0))</f>
        <v>WEEK 4</v>
      </c>
      <c r="N6388" s="71" t="str">
        <f>UPPER(VLOOKUP(tbl_raw_data[[#This Row],[Analyst]],settings!$A$1:$B$15,2,0))</f>
        <v>CAMROON</v>
      </c>
      <c r="O6388" s="71" t="str">
        <f>TRIM(UPPER(tbl_raw_data[[#This Row],[Outcome]]))</f>
        <v>APPROVE</v>
      </c>
      <c r="P6388" s="71" t="str">
        <f>TRIM(UPPER(tbl_raw_data[[#This Row],[Queue Name]]))</f>
        <v>CONSUMER PRE BUREAU</v>
      </c>
      <c r="Q6388" s="71" t="str">
        <f>IF(tbl_raw_data[[#This Row],[time_taken_in_min]]&lt;=settings!$D$2,"SLA_MET","SLA_NOT_MET")</f>
        <v>SLA_MET</v>
      </c>
    </row>
    <row r="6389" spans="1:17" hidden="1" x14ac:dyDescent="0.3">
      <c r="A6389" s="45" t="s">
        <v>7352</v>
      </c>
      <c r="B6389" s="36">
        <v>45136.627638888887</v>
      </c>
      <c r="C6389" s="43">
        <v>45136.631331018521</v>
      </c>
      <c r="D6389" s="15" t="s">
        <v>10</v>
      </c>
      <c r="E6389" s="6" t="s">
        <v>8</v>
      </c>
      <c r="F6389" s="15" t="s">
        <v>24</v>
      </c>
      <c r="G6389" s="9" t="s">
        <v>23</v>
      </c>
      <c r="H6389" s="84" t="str">
        <f t="shared" si="99"/>
        <v>Reason Unknown</v>
      </c>
      <c r="I6389" s="63">
        <f>(tbl_raw_data[[#This Row],[Date Actioned]])-(tbl_raw_data[[#This Row],[Date Tagged]])</f>
        <v>3.6921296341461129E-3</v>
      </c>
      <c r="J6389" s="66">
        <f>HOUR(tbl_raw_data[[#This Row],[time_taken]])*60+MINUTE(tbl_raw_data[[#This Row],[time_taken]])+SECOND(tbl_raw_data[[#This Row],[time_taken]])/60</f>
        <v>5.3166666666666664</v>
      </c>
      <c r="K6389" s="68">
        <f>DATE(YEAR(tbl_raw_data[[#This Row],[Date Actioned]]),MONTH(tbl_raw_data[[#This Row],[Date Actioned]]),DAY(tbl_raw_data[[#This Row],[Date Actioned]]))</f>
        <v>45136</v>
      </c>
      <c r="L6389" s="65" t="str">
        <f>UPPER(TEXT(tbl_raw_data[[#This Row],[updated_date]],"MMMM"))</f>
        <v>JULY</v>
      </c>
      <c r="M6389" s="65" t="str">
        <f>"WEEK "&amp;IF(ROUNDUP(DAY(tbl_raw_data[[#This Row],[updated_date]])/7,0)=5,4,ROUNDUP(DAY(tbl_raw_data[[#This Row],[updated_date]])/7,0))</f>
        <v>WEEK 4</v>
      </c>
      <c r="N6389" s="71" t="str">
        <f>UPPER(VLOOKUP(tbl_raw_data[[#This Row],[Analyst]],settings!$A$1:$B$15,2,0))</f>
        <v>SAM</v>
      </c>
      <c r="O6389" s="71" t="str">
        <f>TRIM(UPPER(tbl_raw_data[[#This Row],[Outcome]]))</f>
        <v>APPROVE</v>
      </c>
      <c r="P6389" s="71" t="str">
        <f>TRIM(UPPER(tbl_raw_data[[#This Row],[Queue Name]]))</f>
        <v>CONSUMER POST BUREAU</v>
      </c>
      <c r="Q6389" s="71" t="str">
        <f>IF(tbl_raw_data[[#This Row],[time_taken_in_min]]&lt;=settings!$D$2,"SLA_MET","SLA_NOT_MET")</f>
        <v>SLA_MET</v>
      </c>
    </row>
    <row r="6390" spans="1:17" x14ac:dyDescent="0.3">
      <c r="A6390" s="45" t="s">
        <v>7353</v>
      </c>
      <c r="B6390" s="36">
        <v>45136.593622685185</v>
      </c>
      <c r="C6390" s="43">
        <v>45136.597314814811</v>
      </c>
      <c r="D6390" s="15" t="s">
        <v>47</v>
      </c>
      <c r="E6390" s="6" t="s">
        <v>18</v>
      </c>
      <c r="F6390" s="15" t="s">
        <v>24</v>
      </c>
      <c r="G6390" s="9" t="s">
        <v>67</v>
      </c>
      <c r="H6390" s="84" t="str">
        <f t="shared" si="99"/>
        <v>Incomplete Details</v>
      </c>
      <c r="I6390" s="63">
        <f>(tbl_raw_data[[#This Row],[Date Actioned]])-(tbl_raw_data[[#This Row],[Date Tagged]])</f>
        <v>3.6921296268701553E-3</v>
      </c>
      <c r="J6390" s="66">
        <f>HOUR(tbl_raw_data[[#This Row],[time_taken]])*60+MINUTE(tbl_raw_data[[#This Row],[time_taken]])+SECOND(tbl_raw_data[[#This Row],[time_taken]])/60</f>
        <v>5.3166666666666664</v>
      </c>
      <c r="K6390" s="68">
        <f>DATE(YEAR(tbl_raw_data[[#This Row],[Date Actioned]]),MONTH(tbl_raw_data[[#This Row],[Date Actioned]]),DAY(tbl_raw_data[[#This Row],[Date Actioned]]))</f>
        <v>45136</v>
      </c>
      <c r="L6390" s="65" t="str">
        <f>UPPER(TEXT(tbl_raw_data[[#This Row],[updated_date]],"MMMM"))</f>
        <v>JULY</v>
      </c>
      <c r="M6390" s="65" t="str">
        <f>"WEEK "&amp;IF(ROUNDUP(DAY(tbl_raw_data[[#This Row],[updated_date]])/7,0)=5,4,ROUNDUP(DAY(tbl_raw_data[[#This Row],[updated_date]])/7,0))</f>
        <v>WEEK 4</v>
      </c>
      <c r="N6390" s="71" t="str">
        <f>UPPER(VLOOKUP(tbl_raw_data[[#This Row],[Analyst]],settings!$A$1:$B$15,2,0))</f>
        <v>SAM</v>
      </c>
      <c r="O6390" s="71" t="str">
        <f>TRIM(UPPER(tbl_raw_data[[#This Row],[Outcome]]))</f>
        <v>WITHDRAW</v>
      </c>
      <c r="P6390" s="71" t="str">
        <f>TRIM(UPPER(tbl_raw_data[[#This Row],[Queue Name]]))</f>
        <v>CONSUMER PRE BUREAU</v>
      </c>
      <c r="Q6390" s="71" t="str">
        <f>IF(tbl_raw_data[[#This Row],[time_taken_in_min]]&lt;=settings!$D$2,"SLA_MET","SLA_NOT_MET")</f>
        <v>SLA_MET</v>
      </c>
    </row>
    <row r="6391" spans="1:17" hidden="1" x14ac:dyDescent="0.3">
      <c r="A6391" s="45" t="s">
        <v>7354</v>
      </c>
      <c r="B6391" s="36">
        <v>45136.469259259262</v>
      </c>
      <c r="C6391" s="43">
        <v>45136.472905092596</v>
      </c>
      <c r="D6391" s="15" t="s">
        <v>10</v>
      </c>
      <c r="E6391" s="6" t="s">
        <v>11</v>
      </c>
      <c r="F6391" s="15" t="s">
        <v>17</v>
      </c>
      <c r="G6391" s="9" t="s">
        <v>15</v>
      </c>
      <c r="H6391" s="84" t="str">
        <f t="shared" si="99"/>
        <v>Reason Unknown</v>
      </c>
      <c r="I6391" s="63">
        <f>(tbl_raw_data[[#This Row],[Date Actioned]])-(tbl_raw_data[[#This Row],[Date Tagged]])</f>
        <v>3.645833334303461E-3</v>
      </c>
      <c r="J6391" s="66">
        <f>HOUR(tbl_raw_data[[#This Row],[time_taken]])*60+MINUTE(tbl_raw_data[[#This Row],[time_taken]])+SECOND(tbl_raw_data[[#This Row],[time_taken]])/60</f>
        <v>5.25</v>
      </c>
      <c r="K6391" s="68">
        <f>DATE(YEAR(tbl_raw_data[[#This Row],[Date Actioned]]),MONTH(tbl_raw_data[[#This Row],[Date Actioned]]),DAY(tbl_raw_data[[#This Row],[Date Actioned]]))</f>
        <v>45136</v>
      </c>
      <c r="L6391" s="65" t="str">
        <f>UPPER(TEXT(tbl_raw_data[[#This Row],[updated_date]],"MMMM"))</f>
        <v>JULY</v>
      </c>
      <c r="M6391" s="65" t="str">
        <f>"WEEK "&amp;IF(ROUNDUP(DAY(tbl_raw_data[[#This Row],[updated_date]])/7,0)=5,4,ROUNDUP(DAY(tbl_raw_data[[#This Row],[updated_date]])/7,0))</f>
        <v>WEEK 4</v>
      </c>
      <c r="N6391" s="71" t="str">
        <f>UPPER(VLOOKUP(tbl_raw_data[[#This Row],[Analyst]],settings!$A$1:$B$15,2,0))</f>
        <v>MERCEDES</v>
      </c>
      <c r="O6391" s="71" t="str">
        <f>TRIM(UPPER(tbl_raw_data[[#This Row],[Outcome]]))</f>
        <v>APPROVE</v>
      </c>
      <c r="P6391" s="71" t="str">
        <f>TRIM(UPPER(tbl_raw_data[[#This Row],[Queue Name]]))</f>
        <v>CONSUMER EXISTING</v>
      </c>
      <c r="Q6391" s="71" t="str">
        <f>IF(tbl_raw_data[[#This Row],[time_taken_in_min]]&lt;=settings!$D$2,"SLA_MET","SLA_NOT_MET")</f>
        <v>SLA_MET</v>
      </c>
    </row>
    <row r="6392" spans="1:17" x14ac:dyDescent="0.3">
      <c r="A6392" s="45" t="s">
        <v>7355</v>
      </c>
      <c r="B6392" s="36">
        <v>45136.608657407407</v>
      </c>
      <c r="C6392" s="43">
        <v>45136.61215277778</v>
      </c>
      <c r="D6392" s="15" t="s">
        <v>47</v>
      </c>
      <c r="E6392" s="6" t="s">
        <v>18</v>
      </c>
      <c r="F6392" s="15" t="s">
        <v>24</v>
      </c>
      <c r="G6392" s="9" t="s">
        <v>80</v>
      </c>
      <c r="H6392" s="84" t="str">
        <f t="shared" si="99"/>
        <v>Incomplete Details</v>
      </c>
      <c r="I6392" s="63">
        <f>(tbl_raw_data[[#This Row],[Date Actioned]])-(tbl_raw_data[[#This Row],[Date Tagged]])</f>
        <v>3.4953703725477681E-3</v>
      </c>
      <c r="J6392" s="66">
        <f>HOUR(tbl_raw_data[[#This Row],[time_taken]])*60+MINUTE(tbl_raw_data[[#This Row],[time_taken]])+SECOND(tbl_raw_data[[#This Row],[time_taken]])/60</f>
        <v>5.0333333333333332</v>
      </c>
      <c r="K6392" s="68">
        <f>DATE(YEAR(tbl_raw_data[[#This Row],[Date Actioned]]),MONTH(tbl_raw_data[[#This Row],[Date Actioned]]),DAY(tbl_raw_data[[#This Row],[Date Actioned]]))</f>
        <v>45136</v>
      </c>
      <c r="L6392" s="65" t="str">
        <f>UPPER(TEXT(tbl_raw_data[[#This Row],[updated_date]],"MMMM"))</f>
        <v>JULY</v>
      </c>
      <c r="M6392" s="65" t="str">
        <f>"WEEK "&amp;IF(ROUNDUP(DAY(tbl_raw_data[[#This Row],[updated_date]])/7,0)=5,4,ROUNDUP(DAY(tbl_raw_data[[#This Row],[updated_date]])/7,0))</f>
        <v>WEEK 4</v>
      </c>
      <c r="N6392" s="71" t="str">
        <f>UPPER(VLOOKUP(tbl_raw_data[[#This Row],[Analyst]],settings!$A$1:$B$15,2,0))</f>
        <v>SAM</v>
      </c>
      <c r="O6392" s="71" t="str">
        <f>TRIM(UPPER(tbl_raw_data[[#This Row],[Outcome]]))</f>
        <v>WITHDRAW</v>
      </c>
      <c r="P6392" s="71" t="str">
        <f>TRIM(UPPER(tbl_raw_data[[#This Row],[Queue Name]]))</f>
        <v>CONSUMER PRE BUREAU</v>
      </c>
      <c r="Q6392" s="71" t="str">
        <f>IF(tbl_raw_data[[#This Row],[time_taken_in_min]]&lt;=settings!$D$2,"SLA_MET","SLA_NOT_MET")</f>
        <v>SLA_MET</v>
      </c>
    </row>
    <row r="6393" spans="1:17" hidden="1" x14ac:dyDescent="0.3">
      <c r="A6393" s="45" t="s">
        <v>7356</v>
      </c>
      <c r="B6393" s="36">
        <v>45136.485648148147</v>
      </c>
      <c r="C6393" s="43">
        <v>45136.489120370374</v>
      </c>
      <c r="D6393" s="15" t="s">
        <v>10</v>
      </c>
      <c r="E6393" s="6" t="s">
        <v>11</v>
      </c>
      <c r="F6393" s="15" t="s">
        <v>25</v>
      </c>
      <c r="G6393" s="9" t="s">
        <v>15</v>
      </c>
      <c r="H6393" s="84" t="str">
        <f t="shared" si="99"/>
        <v>Reason Unknown</v>
      </c>
      <c r="I6393" s="63">
        <f>(tbl_raw_data[[#This Row],[Date Actioned]])-(tbl_raw_data[[#This Row],[Date Tagged]])</f>
        <v>3.4722222262644209E-3</v>
      </c>
      <c r="J6393" s="66">
        <f>HOUR(tbl_raw_data[[#This Row],[time_taken]])*60+MINUTE(tbl_raw_data[[#This Row],[time_taken]])+SECOND(tbl_raw_data[[#This Row],[time_taken]])/60</f>
        <v>5</v>
      </c>
      <c r="K6393" s="68">
        <f>DATE(YEAR(tbl_raw_data[[#This Row],[Date Actioned]]),MONTH(tbl_raw_data[[#This Row],[Date Actioned]]),DAY(tbl_raw_data[[#This Row],[Date Actioned]]))</f>
        <v>45136</v>
      </c>
      <c r="L6393" s="65" t="str">
        <f>UPPER(TEXT(tbl_raw_data[[#This Row],[updated_date]],"MMMM"))</f>
        <v>JULY</v>
      </c>
      <c r="M6393" s="65" t="str">
        <f>"WEEK "&amp;IF(ROUNDUP(DAY(tbl_raw_data[[#This Row],[updated_date]])/7,0)=5,4,ROUNDUP(DAY(tbl_raw_data[[#This Row],[updated_date]])/7,0))</f>
        <v>WEEK 4</v>
      </c>
      <c r="N6393" s="71" t="str">
        <f>UPPER(VLOOKUP(tbl_raw_data[[#This Row],[Analyst]],settings!$A$1:$B$15,2,0))</f>
        <v>ASIF</v>
      </c>
      <c r="O6393" s="71" t="str">
        <f>TRIM(UPPER(tbl_raw_data[[#This Row],[Outcome]]))</f>
        <v>APPROVE</v>
      </c>
      <c r="P6393" s="71" t="str">
        <f>TRIM(UPPER(tbl_raw_data[[#This Row],[Queue Name]]))</f>
        <v>CONSUMER EXISTING</v>
      </c>
      <c r="Q6393" s="71" t="str">
        <f>IF(tbl_raw_data[[#This Row],[time_taken_in_min]]&lt;=settings!$D$2,"SLA_MET","SLA_NOT_MET")</f>
        <v>SLA_MET</v>
      </c>
    </row>
    <row r="6394" spans="1:17" hidden="1" x14ac:dyDescent="0.3">
      <c r="A6394" s="45" t="s">
        <v>7357</v>
      </c>
      <c r="B6394" s="36">
        <v>45136.508136574077</v>
      </c>
      <c r="C6394" s="43">
        <v>45136.511608796296</v>
      </c>
      <c r="D6394" s="15" t="s">
        <v>10</v>
      </c>
      <c r="E6394" s="6" t="s">
        <v>11</v>
      </c>
      <c r="F6394" s="15" t="s">
        <v>14</v>
      </c>
      <c r="G6394" s="9" t="s">
        <v>15</v>
      </c>
      <c r="H6394" s="84" t="str">
        <f t="shared" si="99"/>
        <v>Reason Unknown</v>
      </c>
      <c r="I6394" s="63">
        <f>(tbl_raw_data[[#This Row],[Date Actioned]])-(tbl_raw_data[[#This Row],[Date Tagged]])</f>
        <v>3.4722222189884633E-3</v>
      </c>
      <c r="J6394" s="66">
        <f>HOUR(tbl_raw_data[[#This Row],[time_taken]])*60+MINUTE(tbl_raw_data[[#This Row],[time_taken]])+SECOND(tbl_raw_data[[#This Row],[time_taken]])/60</f>
        <v>5</v>
      </c>
      <c r="K6394" s="68">
        <f>DATE(YEAR(tbl_raw_data[[#This Row],[Date Actioned]]),MONTH(tbl_raw_data[[#This Row],[Date Actioned]]),DAY(tbl_raw_data[[#This Row],[Date Actioned]]))</f>
        <v>45136</v>
      </c>
      <c r="L6394" s="65" t="str">
        <f>UPPER(TEXT(tbl_raw_data[[#This Row],[updated_date]],"MMMM"))</f>
        <v>JULY</v>
      </c>
      <c r="M6394" s="65" t="str">
        <f>"WEEK "&amp;IF(ROUNDUP(DAY(tbl_raw_data[[#This Row],[updated_date]])/7,0)=5,4,ROUNDUP(DAY(tbl_raw_data[[#This Row],[updated_date]])/7,0))</f>
        <v>WEEK 4</v>
      </c>
      <c r="N6394" s="71" t="str">
        <f>UPPER(VLOOKUP(tbl_raw_data[[#This Row],[Analyst]],settings!$A$1:$B$15,2,0))</f>
        <v>CAMROON</v>
      </c>
      <c r="O6394" s="71" t="str">
        <f>TRIM(UPPER(tbl_raw_data[[#This Row],[Outcome]]))</f>
        <v>APPROVE</v>
      </c>
      <c r="P6394" s="71" t="str">
        <f>TRIM(UPPER(tbl_raw_data[[#This Row],[Queue Name]]))</f>
        <v>CONSUMER EXISTING</v>
      </c>
      <c r="Q6394" s="71" t="str">
        <f>IF(tbl_raw_data[[#This Row],[time_taken_in_min]]&lt;=settings!$D$2,"SLA_MET","SLA_NOT_MET")</f>
        <v>SLA_MET</v>
      </c>
    </row>
    <row r="6395" spans="1:17" hidden="1" x14ac:dyDescent="0.3">
      <c r="A6395" s="45" t="s">
        <v>7358</v>
      </c>
      <c r="B6395" s="36">
        <v>45136.666851851849</v>
      </c>
      <c r="C6395" s="43">
        <v>45136.670277777775</v>
      </c>
      <c r="D6395" s="15" t="s">
        <v>15</v>
      </c>
      <c r="E6395" s="6" t="s">
        <v>11</v>
      </c>
      <c r="F6395" s="15" t="s">
        <v>21</v>
      </c>
      <c r="G6395" s="9"/>
      <c r="H6395" s="84" t="str">
        <f t="shared" si="99"/>
        <v>Reason Unknown</v>
      </c>
      <c r="I6395" s="63">
        <f>(tbl_raw_data[[#This Row],[Date Actioned]])-(tbl_raw_data[[#This Row],[Date Tagged]])</f>
        <v>3.425925926421769E-3</v>
      </c>
      <c r="J6395" s="66">
        <f>HOUR(tbl_raw_data[[#This Row],[time_taken]])*60+MINUTE(tbl_raw_data[[#This Row],[time_taken]])+SECOND(tbl_raw_data[[#This Row],[time_taken]])/60</f>
        <v>4.9333333333333336</v>
      </c>
      <c r="K6395" s="68">
        <f>DATE(YEAR(tbl_raw_data[[#This Row],[Date Actioned]]),MONTH(tbl_raw_data[[#This Row],[Date Actioned]]),DAY(tbl_raw_data[[#This Row],[Date Actioned]]))</f>
        <v>45136</v>
      </c>
      <c r="L6395" s="65" t="str">
        <f>UPPER(TEXT(tbl_raw_data[[#This Row],[updated_date]],"MMMM"))</f>
        <v>JULY</v>
      </c>
      <c r="M6395" s="65" t="str">
        <f>"WEEK "&amp;IF(ROUNDUP(DAY(tbl_raw_data[[#This Row],[updated_date]])/7,0)=5,4,ROUNDUP(DAY(tbl_raw_data[[#This Row],[updated_date]])/7,0))</f>
        <v>WEEK 4</v>
      </c>
      <c r="N6395" s="71" t="str">
        <f>UPPER(VLOOKUP(tbl_raw_data[[#This Row],[Analyst]],settings!$A$1:$B$15,2,0))</f>
        <v>SHAHID</v>
      </c>
      <c r="O6395" s="71" t="str">
        <f>TRIM(UPPER(tbl_raw_data[[#This Row],[Outcome]]))</f>
        <v>APPROVE</v>
      </c>
      <c r="P6395" s="71" t="str">
        <f>TRIM(UPPER(tbl_raw_data[[#This Row],[Queue Name]]))</f>
        <v>CONSUMER EXISTING</v>
      </c>
      <c r="Q6395" s="71" t="str">
        <f>IF(tbl_raw_data[[#This Row],[time_taken_in_min]]&lt;=settings!$D$2,"SLA_MET","SLA_NOT_MET")</f>
        <v>SLA_MET</v>
      </c>
    </row>
    <row r="6396" spans="1:17" x14ac:dyDescent="0.3">
      <c r="A6396" s="45" t="s">
        <v>7359</v>
      </c>
      <c r="B6396" s="36">
        <v>45136.816458333335</v>
      </c>
      <c r="C6396" s="43">
        <v>45136.819872685184</v>
      </c>
      <c r="D6396" s="15" t="s">
        <v>47</v>
      </c>
      <c r="E6396" s="6" t="s">
        <v>8</v>
      </c>
      <c r="F6396" s="15" t="s">
        <v>24</v>
      </c>
      <c r="G6396" s="9" t="s">
        <v>112</v>
      </c>
      <c r="H6396" s="84" t="str">
        <f t="shared" si="99"/>
        <v>Incomplete Details</v>
      </c>
      <c r="I6396" s="63">
        <f>(tbl_raw_data[[#This Row],[Date Actioned]])-(tbl_raw_data[[#This Row],[Date Tagged]])</f>
        <v>3.4143518496421166E-3</v>
      </c>
      <c r="J6396" s="66">
        <f>HOUR(tbl_raw_data[[#This Row],[time_taken]])*60+MINUTE(tbl_raw_data[[#This Row],[time_taken]])+SECOND(tbl_raw_data[[#This Row],[time_taken]])/60</f>
        <v>4.916666666666667</v>
      </c>
      <c r="K6396" s="68">
        <f>DATE(YEAR(tbl_raw_data[[#This Row],[Date Actioned]]),MONTH(tbl_raw_data[[#This Row],[Date Actioned]]),DAY(tbl_raw_data[[#This Row],[Date Actioned]]))</f>
        <v>45136</v>
      </c>
      <c r="L6396" s="65" t="str">
        <f>UPPER(TEXT(tbl_raw_data[[#This Row],[updated_date]],"MMMM"))</f>
        <v>JULY</v>
      </c>
      <c r="M6396" s="65" t="str">
        <f>"WEEK "&amp;IF(ROUNDUP(DAY(tbl_raw_data[[#This Row],[updated_date]])/7,0)=5,4,ROUNDUP(DAY(tbl_raw_data[[#This Row],[updated_date]])/7,0))</f>
        <v>WEEK 4</v>
      </c>
      <c r="N6396" s="71" t="str">
        <f>UPPER(VLOOKUP(tbl_raw_data[[#This Row],[Analyst]],settings!$A$1:$B$15,2,0))</f>
        <v>SAM</v>
      </c>
      <c r="O6396" s="71" t="str">
        <f>TRIM(UPPER(tbl_raw_data[[#This Row],[Outcome]]))</f>
        <v>WITHDRAW</v>
      </c>
      <c r="P6396" s="71" t="str">
        <f>TRIM(UPPER(tbl_raw_data[[#This Row],[Queue Name]]))</f>
        <v>CONSUMER POST BUREAU</v>
      </c>
      <c r="Q6396" s="71" t="str">
        <f>IF(tbl_raw_data[[#This Row],[time_taken_in_min]]&lt;=settings!$D$2,"SLA_MET","SLA_NOT_MET")</f>
        <v>SLA_MET</v>
      </c>
    </row>
    <row r="6397" spans="1:17" hidden="1" x14ac:dyDescent="0.3">
      <c r="A6397" s="45" t="s">
        <v>7360</v>
      </c>
      <c r="B6397" s="36">
        <v>45136.508645833332</v>
      </c>
      <c r="C6397" s="43">
        <v>45136.512037037035</v>
      </c>
      <c r="D6397" s="15" t="s">
        <v>10</v>
      </c>
      <c r="E6397" s="6" t="s">
        <v>11</v>
      </c>
      <c r="F6397" s="15" t="s">
        <v>9</v>
      </c>
      <c r="G6397" s="9" t="s">
        <v>15</v>
      </c>
      <c r="H6397" s="84" t="str">
        <f t="shared" si="99"/>
        <v>Reason Unknown</v>
      </c>
      <c r="I6397" s="63">
        <f>(tbl_raw_data[[#This Row],[Date Actioned]])-(tbl_raw_data[[#This Row],[Date Tagged]])</f>
        <v>3.3912037033587694E-3</v>
      </c>
      <c r="J6397" s="66">
        <f>HOUR(tbl_raw_data[[#This Row],[time_taken]])*60+MINUTE(tbl_raw_data[[#This Row],[time_taken]])+SECOND(tbl_raw_data[[#This Row],[time_taken]])/60</f>
        <v>4.8833333333333329</v>
      </c>
      <c r="K6397" s="68">
        <f>DATE(YEAR(tbl_raw_data[[#This Row],[Date Actioned]]),MONTH(tbl_raw_data[[#This Row],[Date Actioned]]),DAY(tbl_raw_data[[#This Row],[Date Actioned]]))</f>
        <v>45136</v>
      </c>
      <c r="L6397" s="65" t="str">
        <f>UPPER(TEXT(tbl_raw_data[[#This Row],[updated_date]],"MMMM"))</f>
        <v>JULY</v>
      </c>
      <c r="M6397" s="65" t="str">
        <f>"WEEK "&amp;IF(ROUNDUP(DAY(tbl_raw_data[[#This Row],[updated_date]])/7,0)=5,4,ROUNDUP(DAY(tbl_raw_data[[#This Row],[updated_date]])/7,0))</f>
        <v>WEEK 4</v>
      </c>
      <c r="N6397" s="71" t="str">
        <f>UPPER(VLOOKUP(tbl_raw_data[[#This Row],[Analyst]],settings!$A$1:$B$15,2,0))</f>
        <v>QUADIR</v>
      </c>
      <c r="O6397" s="71" t="str">
        <f>TRIM(UPPER(tbl_raw_data[[#This Row],[Outcome]]))</f>
        <v>APPROVE</v>
      </c>
      <c r="P6397" s="71" t="str">
        <f>TRIM(UPPER(tbl_raw_data[[#This Row],[Queue Name]]))</f>
        <v>CONSUMER EXISTING</v>
      </c>
      <c r="Q6397" s="71" t="str">
        <f>IF(tbl_raw_data[[#This Row],[time_taken_in_min]]&lt;=settings!$D$2,"SLA_MET","SLA_NOT_MET")</f>
        <v>SLA_MET</v>
      </c>
    </row>
    <row r="6398" spans="1:17" hidden="1" x14ac:dyDescent="0.3">
      <c r="A6398" s="45" t="s">
        <v>7361</v>
      </c>
      <c r="B6398" s="36">
        <v>45136.457025462965</v>
      </c>
      <c r="C6398" s="43">
        <v>45136.460231481484</v>
      </c>
      <c r="D6398" s="15" t="s">
        <v>15</v>
      </c>
      <c r="E6398" s="6" t="s">
        <v>11</v>
      </c>
      <c r="F6398" s="15" t="s">
        <v>17</v>
      </c>
      <c r="G6398" s="9"/>
      <c r="H6398" s="84" t="str">
        <f t="shared" si="99"/>
        <v>Reason Unknown</v>
      </c>
      <c r="I6398" s="63">
        <f>(tbl_raw_data[[#This Row],[Date Actioned]])-(tbl_raw_data[[#This Row],[Date Tagged]])</f>
        <v>3.2060185185400769E-3</v>
      </c>
      <c r="J6398" s="66">
        <f>HOUR(tbl_raw_data[[#This Row],[time_taken]])*60+MINUTE(tbl_raw_data[[#This Row],[time_taken]])+SECOND(tbl_raw_data[[#This Row],[time_taken]])/60</f>
        <v>4.6166666666666671</v>
      </c>
      <c r="K6398" s="68">
        <f>DATE(YEAR(tbl_raw_data[[#This Row],[Date Actioned]]),MONTH(tbl_raw_data[[#This Row],[Date Actioned]]),DAY(tbl_raw_data[[#This Row],[Date Actioned]]))</f>
        <v>45136</v>
      </c>
      <c r="L6398" s="65" t="str">
        <f>UPPER(TEXT(tbl_raw_data[[#This Row],[updated_date]],"MMMM"))</f>
        <v>JULY</v>
      </c>
      <c r="M6398" s="65" t="str">
        <f>"WEEK "&amp;IF(ROUNDUP(DAY(tbl_raw_data[[#This Row],[updated_date]])/7,0)=5,4,ROUNDUP(DAY(tbl_raw_data[[#This Row],[updated_date]])/7,0))</f>
        <v>WEEK 4</v>
      </c>
      <c r="N6398" s="71" t="str">
        <f>UPPER(VLOOKUP(tbl_raw_data[[#This Row],[Analyst]],settings!$A$1:$B$15,2,0))</f>
        <v>MERCEDES</v>
      </c>
      <c r="O6398" s="71" t="str">
        <f>TRIM(UPPER(tbl_raw_data[[#This Row],[Outcome]]))</f>
        <v>APPROVE</v>
      </c>
      <c r="P6398" s="71" t="str">
        <f>TRIM(UPPER(tbl_raw_data[[#This Row],[Queue Name]]))</f>
        <v>CONSUMER EXISTING</v>
      </c>
      <c r="Q6398" s="71" t="str">
        <f>IF(tbl_raw_data[[#This Row],[time_taken_in_min]]&lt;=settings!$D$2,"SLA_MET","SLA_NOT_MET")</f>
        <v>SLA_MET</v>
      </c>
    </row>
    <row r="6399" spans="1:17" x14ac:dyDescent="0.3">
      <c r="A6399" s="45" t="s">
        <v>7362</v>
      </c>
      <c r="B6399" s="36">
        <v>45136.455324074072</v>
      </c>
      <c r="C6399" s="43">
        <v>45136.458518518521</v>
      </c>
      <c r="D6399" s="15" t="s">
        <v>55</v>
      </c>
      <c r="E6399" s="6" t="s">
        <v>8</v>
      </c>
      <c r="F6399" s="15" t="s">
        <v>21</v>
      </c>
      <c r="G6399" s="9"/>
      <c r="H6399" s="84" t="str">
        <f t="shared" si="99"/>
        <v>Reason Unknown</v>
      </c>
      <c r="I6399" s="63">
        <f>(tbl_raw_data[[#This Row],[Date Actioned]])-(tbl_raw_data[[#This Row],[Date Tagged]])</f>
        <v>3.1944444490363821E-3</v>
      </c>
      <c r="J6399" s="66">
        <f>HOUR(tbl_raw_data[[#This Row],[time_taken]])*60+MINUTE(tbl_raw_data[[#This Row],[time_taken]])+SECOND(tbl_raw_data[[#This Row],[time_taken]])/60</f>
        <v>4.5999999999999996</v>
      </c>
      <c r="K6399" s="68">
        <f>DATE(YEAR(tbl_raw_data[[#This Row],[Date Actioned]]),MONTH(tbl_raw_data[[#This Row],[Date Actioned]]),DAY(tbl_raw_data[[#This Row],[Date Actioned]]))</f>
        <v>45136</v>
      </c>
      <c r="L6399" s="65" t="str">
        <f>UPPER(TEXT(tbl_raw_data[[#This Row],[updated_date]],"MMMM"))</f>
        <v>JULY</v>
      </c>
      <c r="M6399" s="65" t="str">
        <f>"WEEK "&amp;IF(ROUNDUP(DAY(tbl_raw_data[[#This Row],[updated_date]])/7,0)=5,4,ROUNDUP(DAY(tbl_raw_data[[#This Row],[updated_date]])/7,0))</f>
        <v>WEEK 4</v>
      </c>
      <c r="N6399" s="71" t="str">
        <f>UPPER(VLOOKUP(tbl_raw_data[[#This Row],[Analyst]],settings!$A$1:$B$15,2,0))</f>
        <v>SHAHID</v>
      </c>
      <c r="O6399" s="71" t="str">
        <f>TRIM(UPPER(tbl_raw_data[[#This Row],[Outcome]]))</f>
        <v>WITHDRAW</v>
      </c>
      <c r="P6399" s="71" t="str">
        <f>TRIM(UPPER(tbl_raw_data[[#This Row],[Queue Name]]))</f>
        <v>CONSUMER POST BUREAU</v>
      </c>
      <c r="Q6399" s="71" t="str">
        <f>IF(tbl_raw_data[[#This Row],[time_taken_in_min]]&lt;=settings!$D$2,"SLA_MET","SLA_NOT_MET")</f>
        <v>SLA_MET</v>
      </c>
    </row>
    <row r="6400" spans="1:17" hidden="1" x14ac:dyDescent="0.3">
      <c r="A6400" s="45" t="s">
        <v>7363</v>
      </c>
      <c r="B6400" s="36">
        <v>45136.599652777775</v>
      </c>
      <c r="C6400" s="43">
        <v>45136.602824074071</v>
      </c>
      <c r="D6400" s="15" t="s">
        <v>15</v>
      </c>
      <c r="E6400" s="6" t="s">
        <v>11</v>
      </c>
      <c r="F6400" s="15" t="s">
        <v>21</v>
      </c>
      <c r="G6400" s="9"/>
      <c r="H6400" s="84" t="str">
        <f t="shared" si="99"/>
        <v>Reason Unknown</v>
      </c>
      <c r="I6400" s="63">
        <f>(tbl_raw_data[[#This Row],[Date Actioned]])-(tbl_raw_data[[#This Row],[Date Tagged]])</f>
        <v>3.1712962954770774E-3</v>
      </c>
      <c r="J6400" s="66">
        <f>HOUR(tbl_raw_data[[#This Row],[time_taken]])*60+MINUTE(tbl_raw_data[[#This Row],[time_taken]])+SECOND(tbl_raw_data[[#This Row],[time_taken]])/60</f>
        <v>4.5666666666666664</v>
      </c>
      <c r="K6400" s="68">
        <f>DATE(YEAR(tbl_raw_data[[#This Row],[Date Actioned]]),MONTH(tbl_raw_data[[#This Row],[Date Actioned]]),DAY(tbl_raw_data[[#This Row],[Date Actioned]]))</f>
        <v>45136</v>
      </c>
      <c r="L6400" s="65" t="str">
        <f>UPPER(TEXT(tbl_raw_data[[#This Row],[updated_date]],"MMMM"))</f>
        <v>JULY</v>
      </c>
      <c r="M6400" s="65" t="str">
        <f>"WEEK "&amp;IF(ROUNDUP(DAY(tbl_raw_data[[#This Row],[updated_date]])/7,0)=5,4,ROUNDUP(DAY(tbl_raw_data[[#This Row],[updated_date]])/7,0))</f>
        <v>WEEK 4</v>
      </c>
      <c r="N6400" s="71" t="str">
        <f>UPPER(VLOOKUP(tbl_raw_data[[#This Row],[Analyst]],settings!$A$1:$B$15,2,0))</f>
        <v>SHAHID</v>
      </c>
      <c r="O6400" s="71" t="str">
        <f>TRIM(UPPER(tbl_raw_data[[#This Row],[Outcome]]))</f>
        <v>APPROVE</v>
      </c>
      <c r="P6400" s="71" t="str">
        <f>TRIM(UPPER(tbl_raw_data[[#This Row],[Queue Name]]))</f>
        <v>CONSUMER EXISTING</v>
      </c>
      <c r="Q6400" s="71" t="str">
        <f>IF(tbl_raw_data[[#This Row],[time_taken_in_min]]&lt;=settings!$D$2,"SLA_MET","SLA_NOT_MET")</f>
        <v>SLA_MET</v>
      </c>
    </row>
    <row r="6401" spans="1:17" x14ac:dyDescent="0.3">
      <c r="A6401" s="45" t="s">
        <v>7364</v>
      </c>
      <c r="B6401" s="36">
        <v>45136.771979166668</v>
      </c>
      <c r="C6401" s="43">
        <v>45136.775138888886</v>
      </c>
      <c r="D6401" s="15" t="s">
        <v>47</v>
      </c>
      <c r="E6401" s="6" t="s">
        <v>11</v>
      </c>
      <c r="F6401" s="15" t="s">
        <v>24</v>
      </c>
      <c r="G6401" s="9" t="s">
        <v>34</v>
      </c>
      <c r="H6401" s="84" t="str">
        <f t="shared" si="99"/>
        <v>Overdue Bill</v>
      </c>
      <c r="I6401" s="63">
        <f>(tbl_raw_data[[#This Row],[Date Actioned]])-(tbl_raw_data[[#This Row],[Date Tagged]])</f>
        <v>3.159722218697425E-3</v>
      </c>
      <c r="J6401" s="66">
        <f>HOUR(tbl_raw_data[[#This Row],[time_taken]])*60+MINUTE(tbl_raw_data[[#This Row],[time_taken]])+SECOND(tbl_raw_data[[#This Row],[time_taken]])/60</f>
        <v>4.55</v>
      </c>
      <c r="K6401" s="68">
        <f>DATE(YEAR(tbl_raw_data[[#This Row],[Date Actioned]]),MONTH(tbl_raw_data[[#This Row],[Date Actioned]]),DAY(tbl_raw_data[[#This Row],[Date Actioned]]))</f>
        <v>45136</v>
      </c>
      <c r="L6401" s="65" t="str">
        <f>UPPER(TEXT(tbl_raw_data[[#This Row],[updated_date]],"MMMM"))</f>
        <v>JULY</v>
      </c>
      <c r="M6401" s="65" t="str">
        <f>"WEEK "&amp;IF(ROUNDUP(DAY(tbl_raw_data[[#This Row],[updated_date]])/7,0)=5,4,ROUNDUP(DAY(tbl_raw_data[[#This Row],[updated_date]])/7,0))</f>
        <v>WEEK 4</v>
      </c>
      <c r="N6401" s="71" t="str">
        <f>UPPER(VLOOKUP(tbl_raw_data[[#This Row],[Analyst]],settings!$A$1:$B$15,2,0))</f>
        <v>SAM</v>
      </c>
      <c r="O6401" s="71" t="str">
        <f>TRIM(UPPER(tbl_raw_data[[#This Row],[Outcome]]))</f>
        <v>WITHDRAW</v>
      </c>
      <c r="P6401" s="71" t="str">
        <f>TRIM(UPPER(tbl_raw_data[[#This Row],[Queue Name]]))</f>
        <v>CONSUMER EXISTING</v>
      </c>
      <c r="Q6401" s="71" t="str">
        <f>IF(tbl_raw_data[[#This Row],[time_taken_in_min]]&lt;=settings!$D$2,"SLA_MET","SLA_NOT_MET")</f>
        <v>SLA_MET</v>
      </c>
    </row>
    <row r="6402" spans="1:17" x14ac:dyDescent="0.3">
      <c r="A6402" s="45" t="s">
        <v>7365</v>
      </c>
      <c r="B6402" s="36">
        <v>45136.554895833331</v>
      </c>
      <c r="C6402" s="43">
        <v>45136.55804398148</v>
      </c>
      <c r="D6402" s="15" t="s">
        <v>47</v>
      </c>
      <c r="E6402" s="6" t="s">
        <v>8</v>
      </c>
      <c r="F6402" s="15" t="s">
        <v>9</v>
      </c>
      <c r="G6402" s="9" t="s">
        <v>74</v>
      </c>
      <c r="H6402" s="84" t="str">
        <f t="shared" si="99"/>
        <v>Incomplete Details</v>
      </c>
      <c r="I6402" s="63">
        <f>(tbl_raw_data[[#This Row],[Date Actioned]])-(tbl_raw_data[[#This Row],[Date Tagged]])</f>
        <v>3.1481481491937302E-3</v>
      </c>
      <c r="J6402" s="66">
        <f>HOUR(tbl_raw_data[[#This Row],[time_taken]])*60+MINUTE(tbl_raw_data[[#This Row],[time_taken]])+SECOND(tbl_raw_data[[#This Row],[time_taken]])/60</f>
        <v>4.5333333333333332</v>
      </c>
      <c r="K6402" s="68">
        <f>DATE(YEAR(tbl_raw_data[[#This Row],[Date Actioned]]),MONTH(tbl_raw_data[[#This Row],[Date Actioned]]),DAY(tbl_raw_data[[#This Row],[Date Actioned]]))</f>
        <v>45136</v>
      </c>
      <c r="L6402" s="65" t="str">
        <f>UPPER(TEXT(tbl_raw_data[[#This Row],[updated_date]],"MMMM"))</f>
        <v>JULY</v>
      </c>
      <c r="M6402" s="65" t="str">
        <f>"WEEK "&amp;IF(ROUNDUP(DAY(tbl_raw_data[[#This Row],[updated_date]])/7,0)=5,4,ROUNDUP(DAY(tbl_raw_data[[#This Row],[updated_date]])/7,0))</f>
        <v>WEEK 4</v>
      </c>
      <c r="N6402" s="71" t="str">
        <f>UPPER(VLOOKUP(tbl_raw_data[[#This Row],[Analyst]],settings!$A$1:$B$15,2,0))</f>
        <v>QUADIR</v>
      </c>
      <c r="O6402" s="71" t="str">
        <f>TRIM(UPPER(tbl_raw_data[[#This Row],[Outcome]]))</f>
        <v>WITHDRAW</v>
      </c>
      <c r="P6402" s="71" t="str">
        <f>TRIM(UPPER(tbl_raw_data[[#This Row],[Queue Name]]))</f>
        <v>CONSUMER POST BUREAU</v>
      </c>
      <c r="Q6402" s="71" t="str">
        <f>IF(tbl_raw_data[[#This Row],[time_taken_in_min]]&lt;=settings!$D$2,"SLA_MET","SLA_NOT_MET")</f>
        <v>SLA_MET</v>
      </c>
    </row>
    <row r="6403" spans="1:17" hidden="1" x14ac:dyDescent="0.3">
      <c r="A6403" s="45" t="s">
        <v>7366</v>
      </c>
      <c r="B6403" s="36">
        <v>45136.611932870372</v>
      </c>
      <c r="C6403" s="43">
        <v>45136.615057870367</v>
      </c>
      <c r="D6403" s="15" t="s">
        <v>10</v>
      </c>
      <c r="E6403" s="6" t="s">
        <v>11</v>
      </c>
      <c r="F6403" s="15" t="s">
        <v>14</v>
      </c>
      <c r="G6403" s="9" t="s">
        <v>26</v>
      </c>
      <c r="H6403" s="84" t="str">
        <f t="shared" ref="H6403:H6418" si="100">IF(OR(ISNUMBER(SEARCH("duplicate",G6403)), ISNUMBER(SEARCH("previously",G6403)), ISNUMBER(SEARCH("previously approved",G6403))), "Duplicate Application",
IF(OR(ISNUMBER(SEARCH("incorrect",G6403)), ISNUMBER(SEARCH("remove", G6403))), "Incorrect Details",
IF(ISNUMBER(SEARCH("incomplete",G6403)), "Incomplete Details",
IF(ISNUMBER(SEARCH("overdue",G6403)), "Overdue Bill",
IF(OR(ISNUMBER(SEARCH("resubmit as", G6403)), ISNUMBER(SEARCH("re-submit as", G6403))), "Incorrect Queue",
IF(OR(ISNUMBER(SEARCH("100",G6403)), ISNUMBER(SEARCH("correct", G6403)), ISNUMBER(SEARCH("email", G6403)), ISNUMBER(SEARCH("please submit", G6403)), ISNUMBER(SEARCH("please resubmit",G6403)), ISNUMBER(SEARCH("please re-submit", G6403)), ISNUMBER(SEARCH("please send", G6403))), "Incomplete Details",
IF(ISNUMBER(SEARCH("error", G6403)), "System Error", "Reason Unknown")))))))</f>
        <v>Reason Unknown</v>
      </c>
      <c r="I6403" s="63">
        <f>(tbl_raw_data[[#This Row],[Date Actioned]])-(tbl_raw_data[[#This Row],[Date Tagged]])</f>
        <v>3.1249999956344254E-3</v>
      </c>
      <c r="J6403" s="66">
        <f>HOUR(tbl_raw_data[[#This Row],[time_taken]])*60+MINUTE(tbl_raw_data[[#This Row],[time_taken]])+SECOND(tbl_raw_data[[#This Row],[time_taken]])/60</f>
        <v>4.5</v>
      </c>
      <c r="K6403" s="68">
        <f>DATE(YEAR(tbl_raw_data[[#This Row],[Date Actioned]]),MONTH(tbl_raw_data[[#This Row],[Date Actioned]]),DAY(tbl_raw_data[[#This Row],[Date Actioned]]))</f>
        <v>45136</v>
      </c>
      <c r="L6403" s="65" t="str">
        <f>UPPER(TEXT(tbl_raw_data[[#This Row],[updated_date]],"MMMM"))</f>
        <v>JULY</v>
      </c>
      <c r="M6403" s="65" t="str">
        <f>"WEEK "&amp;IF(ROUNDUP(DAY(tbl_raw_data[[#This Row],[updated_date]])/7,0)=5,4,ROUNDUP(DAY(tbl_raw_data[[#This Row],[updated_date]])/7,0))</f>
        <v>WEEK 4</v>
      </c>
      <c r="N6403" s="71" t="str">
        <f>UPPER(VLOOKUP(tbl_raw_data[[#This Row],[Analyst]],settings!$A$1:$B$15,2,0))</f>
        <v>CAMROON</v>
      </c>
      <c r="O6403" s="71" t="str">
        <f>TRIM(UPPER(tbl_raw_data[[#This Row],[Outcome]]))</f>
        <v>APPROVE</v>
      </c>
      <c r="P6403" s="71" t="str">
        <f>TRIM(UPPER(tbl_raw_data[[#This Row],[Queue Name]]))</f>
        <v>CONSUMER EXISTING</v>
      </c>
      <c r="Q6403" s="71" t="str">
        <f>IF(tbl_raw_data[[#This Row],[time_taken_in_min]]&lt;=settings!$D$2,"SLA_MET","SLA_NOT_MET")</f>
        <v>SLA_MET</v>
      </c>
    </row>
    <row r="6404" spans="1:17" hidden="1" x14ac:dyDescent="0.3">
      <c r="A6404" s="45" t="s">
        <v>7367</v>
      </c>
      <c r="B6404" s="36">
        <v>45136.486493055556</v>
      </c>
      <c r="C6404" s="43">
        <v>45136.489594907405</v>
      </c>
      <c r="D6404" s="15" t="s">
        <v>10</v>
      </c>
      <c r="E6404" s="6" t="s">
        <v>18</v>
      </c>
      <c r="F6404" s="15" t="s">
        <v>9</v>
      </c>
      <c r="G6404" s="9" t="s">
        <v>16</v>
      </c>
      <c r="H6404" s="84" t="str">
        <f t="shared" si="100"/>
        <v>Reason Unknown</v>
      </c>
      <c r="I6404" s="63">
        <f>(tbl_raw_data[[#This Row],[Date Actioned]])-(tbl_raw_data[[#This Row],[Date Tagged]])</f>
        <v>3.1018518493510783E-3</v>
      </c>
      <c r="J6404" s="66">
        <f>HOUR(tbl_raw_data[[#This Row],[time_taken]])*60+MINUTE(tbl_raw_data[[#This Row],[time_taken]])+SECOND(tbl_raw_data[[#This Row],[time_taken]])/60</f>
        <v>4.4666666666666668</v>
      </c>
      <c r="K6404" s="68">
        <f>DATE(YEAR(tbl_raw_data[[#This Row],[Date Actioned]]),MONTH(tbl_raw_data[[#This Row],[Date Actioned]]),DAY(tbl_raw_data[[#This Row],[Date Actioned]]))</f>
        <v>45136</v>
      </c>
      <c r="L6404" s="65" t="str">
        <f>UPPER(TEXT(tbl_raw_data[[#This Row],[updated_date]],"MMMM"))</f>
        <v>JULY</v>
      </c>
      <c r="M6404" s="65" t="str">
        <f>"WEEK "&amp;IF(ROUNDUP(DAY(tbl_raw_data[[#This Row],[updated_date]])/7,0)=5,4,ROUNDUP(DAY(tbl_raw_data[[#This Row],[updated_date]])/7,0))</f>
        <v>WEEK 4</v>
      </c>
      <c r="N6404" s="71" t="str">
        <f>UPPER(VLOOKUP(tbl_raw_data[[#This Row],[Analyst]],settings!$A$1:$B$15,2,0))</f>
        <v>QUADIR</v>
      </c>
      <c r="O6404" s="71" t="str">
        <f>TRIM(UPPER(tbl_raw_data[[#This Row],[Outcome]]))</f>
        <v>APPROVE</v>
      </c>
      <c r="P6404" s="71" t="str">
        <f>TRIM(UPPER(tbl_raw_data[[#This Row],[Queue Name]]))</f>
        <v>CONSUMER PRE BUREAU</v>
      </c>
      <c r="Q6404" s="71" t="str">
        <f>IF(tbl_raw_data[[#This Row],[time_taken_in_min]]&lt;=settings!$D$2,"SLA_MET","SLA_NOT_MET")</f>
        <v>SLA_MET</v>
      </c>
    </row>
    <row r="6405" spans="1:17" x14ac:dyDescent="0.3">
      <c r="A6405" s="45" t="s">
        <v>7368</v>
      </c>
      <c r="B6405" s="36">
        <v>45136.766597222224</v>
      </c>
      <c r="C6405" s="43">
        <v>45136.769699074073</v>
      </c>
      <c r="D6405" s="15" t="s">
        <v>47</v>
      </c>
      <c r="E6405" s="6" t="s">
        <v>11</v>
      </c>
      <c r="F6405" s="15" t="s">
        <v>14</v>
      </c>
      <c r="G6405" s="9" t="s">
        <v>107</v>
      </c>
      <c r="H6405" s="84" t="str">
        <f t="shared" si="100"/>
        <v>Incomplete Details</v>
      </c>
      <c r="I6405" s="63">
        <f>(tbl_raw_data[[#This Row],[Date Actioned]])-(tbl_raw_data[[#This Row],[Date Tagged]])</f>
        <v>3.1018518493510783E-3</v>
      </c>
      <c r="J6405" s="66">
        <f>HOUR(tbl_raw_data[[#This Row],[time_taken]])*60+MINUTE(tbl_raw_data[[#This Row],[time_taken]])+SECOND(tbl_raw_data[[#This Row],[time_taken]])/60</f>
        <v>4.4666666666666668</v>
      </c>
      <c r="K6405" s="68">
        <f>DATE(YEAR(tbl_raw_data[[#This Row],[Date Actioned]]),MONTH(tbl_raw_data[[#This Row],[Date Actioned]]),DAY(tbl_raw_data[[#This Row],[Date Actioned]]))</f>
        <v>45136</v>
      </c>
      <c r="L6405" s="65" t="str">
        <f>UPPER(TEXT(tbl_raw_data[[#This Row],[updated_date]],"MMMM"))</f>
        <v>JULY</v>
      </c>
      <c r="M6405" s="65" t="str">
        <f>"WEEK "&amp;IF(ROUNDUP(DAY(tbl_raw_data[[#This Row],[updated_date]])/7,0)=5,4,ROUNDUP(DAY(tbl_raw_data[[#This Row],[updated_date]])/7,0))</f>
        <v>WEEK 4</v>
      </c>
      <c r="N6405" s="71" t="str">
        <f>UPPER(VLOOKUP(tbl_raw_data[[#This Row],[Analyst]],settings!$A$1:$B$15,2,0))</f>
        <v>CAMROON</v>
      </c>
      <c r="O6405" s="71" t="str">
        <f>TRIM(UPPER(tbl_raw_data[[#This Row],[Outcome]]))</f>
        <v>WITHDRAW</v>
      </c>
      <c r="P6405" s="71" t="str">
        <f>TRIM(UPPER(tbl_raw_data[[#This Row],[Queue Name]]))</f>
        <v>CONSUMER EXISTING</v>
      </c>
      <c r="Q6405" s="71" t="str">
        <f>IF(tbl_raw_data[[#This Row],[time_taken_in_min]]&lt;=settings!$D$2,"SLA_MET","SLA_NOT_MET")</f>
        <v>SLA_MET</v>
      </c>
    </row>
    <row r="6406" spans="1:17" hidden="1" x14ac:dyDescent="0.3">
      <c r="A6406" s="45" t="s">
        <v>7369</v>
      </c>
      <c r="B6406" s="36">
        <v>45136.479108796295</v>
      </c>
      <c r="C6406" s="43">
        <v>45136.482199074075</v>
      </c>
      <c r="D6406" s="15" t="s">
        <v>10</v>
      </c>
      <c r="E6406" s="6" t="s">
        <v>11</v>
      </c>
      <c r="F6406" s="15" t="s">
        <v>9</v>
      </c>
      <c r="G6406" s="9" t="s">
        <v>15</v>
      </c>
      <c r="H6406" s="84" t="str">
        <f t="shared" si="100"/>
        <v>Reason Unknown</v>
      </c>
      <c r="I6406" s="63">
        <f>(tbl_raw_data[[#This Row],[Date Actioned]])-(tbl_raw_data[[#This Row],[Date Tagged]])</f>
        <v>3.0902777798473835E-3</v>
      </c>
      <c r="J6406" s="66">
        <f>HOUR(tbl_raw_data[[#This Row],[time_taken]])*60+MINUTE(tbl_raw_data[[#This Row],[time_taken]])+SECOND(tbl_raw_data[[#This Row],[time_taken]])/60</f>
        <v>4.45</v>
      </c>
      <c r="K6406" s="68">
        <f>DATE(YEAR(tbl_raw_data[[#This Row],[Date Actioned]]),MONTH(tbl_raw_data[[#This Row],[Date Actioned]]),DAY(tbl_raw_data[[#This Row],[Date Actioned]]))</f>
        <v>45136</v>
      </c>
      <c r="L6406" s="65" t="str">
        <f>UPPER(TEXT(tbl_raw_data[[#This Row],[updated_date]],"MMMM"))</f>
        <v>JULY</v>
      </c>
      <c r="M6406" s="65" t="str">
        <f>"WEEK "&amp;IF(ROUNDUP(DAY(tbl_raw_data[[#This Row],[updated_date]])/7,0)=5,4,ROUNDUP(DAY(tbl_raw_data[[#This Row],[updated_date]])/7,0))</f>
        <v>WEEK 4</v>
      </c>
      <c r="N6406" s="71" t="str">
        <f>UPPER(VLOOKUP(tbl_raw_data[[#This Row],[Analyst]],settings!$A$1:$B$15,2,0))</f>
        <v>QUADIR</v>
      </c>
      <c r="O6406" s="71" t="str">
        <f>TRIM(UPPER(tbl_raw_data[[#This Row],[Outcome]]))</f>
        <v>APPROVE</v>
      </c>
      <c r="P6406" s="71" t="str">
        <f>TRIM(UPPER(tbl_raw_data[[#This Row],[Queue Name]]))</f>
        <v>CONSUMER EXISTING</v>
      </c>
      <c r="Q6406" s="71" t="str">
        <f>IF(tbl_raw_data[[#This Row],[time_taken_in_min]]&lt;=settings!$D$2,"SLA_MET","SLA_NOT_MET")</f>
        <v>SLA_MET</v>
      </c>
    </row>
    <row r="6407" spans="1:17" x14ac:dyDescent="0.3">
      <c r="A6407" s="45" t="s">
        <v>7370</v>
      </c>
      <c r="B6407" s="36">
        <v>45136.604212962964</v>
      </c>
      <c r="C6407" s="43">
        <v>45136.607106481482</v>
      </c>
      <c r="D6407" s="15" t="s">
        <v>33</v>
      </c>
      <c r="E6407" s="6" t="s">
        <v>11</v>
      </c>
      <c r="F6407" s="15" t="s">
        <v>25</v>
      </c>
      <c r="G6407" s="9" t="s">
        <v>37</v>
      </c>
      <c r="H6407" s="84" t="str">
        <f t="shared" si="100"/>
        <v>Reason Unknown</v>
      </c>
      <c r="I6407" s="63">
        <f>(tbl_raw_data[[#This Row],[Date Actioned]])-(tbl_raw_data[[#This Row],[Date Tagged]])</f>
        <v>2.8935185182490386E-3</v>
      </c>
      <c r="J6407" s="66">
        <f>HOUR(tbl_raw_data[[#This Row],[time_taken]])*60+MINUTE(tbl_raw_data[[#This Row],[time_taken]])+SECOND(tbl_raw_data[[#This Row],[time_taken]])/60</f>
        <v>4.166666666666667</v>
      </c>
      <c r="K6407" s="68">
        <f>DATE(YEAR(tbl_raw_data[[#This Row],[Date Actioned]]),MONTH(tbl_raw_data[[#This Row],[Date Actioned]]),DAY(tbl_raw_data[[#This Row],[Date Actioned]]))</f>
        <v>45136</v>
      </c>
      <c r="L6407" s="65" t="str">
        <f>UPPER(TEXT(tbl_raw_data[[#This Row],[updated_date]],"MMMM"))</f>
        <v>JULY</v>
      </c>
      <c r="M6407" s="65" t="str">
        <f>"WEEK "&amp;IF(ROUNDUP(DAY(tbl_raw_data[[#This Row],[updated_date]])/7,0)=5,4,ROUNDUP(DAY(tbl_raw_data[[#This Row],[updated_date]])/7,0))</f>
        <v>WEEK 4</v>
      </c>
      <c r="N6407" s="71" t="str">
        <f>UPPER(VLOOKUP(tbl_raw_data[[#This Row],[Analyst]],settings!$A$1:$B$15,2,0))</f>
        <v>ASIF</v>
      </c>
      <c r="O6407" s="71" t="str">
        <f>TRIM(UPPER(tbl_raw_data[[#This Row],[Outcome]]))</f>
        <v>DECLINE</v>
      </c>
      <c r="P6407" s="71" t="str">
        <f>TRIM(UPPER(tbl_raw_data[[#This Row],[Queue Name]]))</f>
        <v>CONSUMER EXISTING</v>
      </c>
      <c r="Q6407" s="71" t="str">
        <f>IF(tbl_raw_data[[#This Row],[time_taken_in_min]]&lt;=settings!$D$2,"SLA_MET","SLA_NOT_MET")</f>
        <v>SLA_MET</v>
      </c>
    </row>
    <row r="6408" spans="1:17" x14ac:dyDescent="0.3">
      <c r="A6408" s="45" t="s">
        <v>7371</v>
      </c>
      <c r="B6408" s="36">
        <v>45136.753206018519</v>
      </c>
      <c r="C6408" s="43">
        <v>45136.756006944444</v>
      </c>
      <c r="D6408" s="15" t="s">
        <v>47</v>
      </c>
      <c r="E6408" s="6" t="s">
        <v>18</v>
      </c>
      <c r="F6408" s="15" t="s">
        <v>17</v>
      </c>
      <c r="G6408" s="9" t="s">
        <v>56</v>
      </c>
      <c r="H6408" s="84" t="str">
        <f t="shared" si="100"/>
        <v>Incomplete Details</v>
      </c>
      <c r="I6408" s="63">
        <f>(tbl_raw_data[[#This Row],[Date Actioned]])-(tbl_raw_data[[#This Row],[Date Tagged]])</f>
        <v>2.8009259258396924E-3</v>
      </c>
      <c r="J6408" s="66">
        <f>HOUR(tbl_raw_data[[#This Row],[time_taken]])*60+MINUTE(tbl_raw_data[[#This Row],[time_taken]])+SECOND(tbl_raw_data[[#This Row],[time_taken]])/60</f>
        <v>4.0333333333333332</v>
      </c>
      <c r="K6408" s="68">
        <f>DATE(YEAR(tbl_raw_data[[#This Row],[Date Actioned]]),MONTH(tbl_raw_data[[#This Row],[Date Actioned]]),DAY(tbl_raw_data[[#This Row],[Date Actioned]]))</f>
        <v>45136</v>
      </c>
      <c r="L6408" s="65" t="str">
        <f>UPPER(TEXT(tbl_raw_data[[#This Row],[updated_date]],"MMMM"))</f>
        <v>JULY</v>
      </c>
      <c r="M6408" s="65" t="str">
        <f>"WEEK "&amp;IF(ROUNDUP(DAY(tbl_raw_data[[#This Row],[updated_date]])/7,0)=5,4,ROUNDUP(DAY(tbl_raw_data[[#This Row],[updated_date]])/7,0))</f>
        <v>WEEK 4</v>
      </c>
      <c r="N6408" s="71" t="str">
        <f>UPPER(VLOOKUP(tbl_raw_data[[#This Row],[Analyst]],settings!$A$1:$B$15,2,0))</f>
        <v>MERCEDES</v>
      </c>
      <c r="O6408" s="71" t="str">
        <f>TRIM(UPPER(tbl_raw_data[[#This Row],[Outcome]]))</f>
        <v>WITHDRAW</v>
      </c>
      <c r="P6408" s="71" t="str">
        <f>TRIM(UPPER(tbl_raw_data[[#This Row],[Queue Name]]))</f>
        <v>CONSUMER PRE BUREAU</v>
      </c>
      <c r="Q6408" s="71" t="str">
        <f>IF(tbl_raw_data[[#This Row],[time_taken_in_min]]&lt;=settings!$D$2,"SLA_MET","SLA_NOT_MET")</f>
        <v>SLA_MET</v>
      </c>
    </row>
    <row r="6409" spans="1:17" hidden="1" x14ac:dyDescent="0.3">
      <c r="A6409" s="45" t="s">
        <v>7372</v>
      </c>
      <c r="B6409" s="36">
        <v>45136.747488425928</v>
      </c>
      <c r="C6409" s="43">
        <v>45136.7502662037</v>
      </c>
      <c r="D6409" s="15" t="s">
        <v>15</v>
      </c>
      <c r="E6409" s="6" t="s">
        <v>11</v>
      </c>
      <c r="F6409" s="15" t="s">
        <v>21</v>
      </c>
      <c r="G6409" s="9"/>
      <c r="H6409" s="84" t="str">
        <f t="shared" si="100"/>
        <v>Reason Unknown</v>
      </c>
      <c r="I6409" s="63">
        <f>(tbl_raw_data[[#This Row],[Date Actioned]])-(tbl_raw_data[[#This Row],[Date Tagged]])</f>
        <v>2.7777777722803876E-3</v>
      </c>
      <c r="J6409" s="66">
        <f>HOUR(tbl_raw_data[[#This Row],[time_taken]])*60+MINUTE(tbl_raw_data[[#This Row],[time_taken]])+SECOND(tbl_raw_data[[#This Row],[time_taken]])/60</f>
        <v>4</v>
      </c>
      <c r="K6409" s="68">
        <f>DATE(YEAR(tbl_raw_data[[#This Row],[Date Actioned]]),MONTH(tbl_raw_data[[#This Row],[Date Actioned]]),DAY(tbl_raw_data[[#This Row],[Date Actioned]]))</f>
        <v>45136</v>
      </c>
      <c r="L6409" s="65" t="str">
        <f>UPPER(TEXT(tbl_raw_data[[#This Row],[updated_date]],"MMMM"))</f>
        <v>JULY</v>
      </c>
      <c r="M6409" s="65" t="str">
        <f>"WEEK "&amp;IF(ROUNDUP(DAY(tbl_raw_data[[#This Row],[updated_date]])/7,0)=5,4,ROUNDUP(DAY(tbl_raw_data[[#This Row],[updated_date]])/7,0))</f>
        <v>WEEK 4</v>
      </c>
      <c r="N6409" s="71" t="str">
        <f>UPPER(VLOOKUP(tbl_raw_data[[#This Row],[Analyst]],settings!$A$1:$B$15,2,0))</f>
        <v>SHAHID</v>
      </c>
      <c r="O6409" s="71" t="str">
        <f>TRIM(UPPER(tbl_raw_data[[#This Row],[Outcome]]))</f>
        <v>APPROVE</v>
      </c>
      <c r="P6409" s="71" t="str">
        <f>TRIM(UPPER(tbl_raw_data[[#This Row],[Queue Name]]))</f>
        <v>CONSUMER EXISTING</v>
      </c>
      <c r="Q6409" s="71" t="str">
        <f>IF(tbl_raw_data[[#This Row],[time_taken_in_min]]&lt;=settings!$D$2,"SLA_MET","SLA_NOT_MET")</f>
        <v>SLA_MET</v>
      </c>
    </row>
    <row r="6410" spans="1:17" hidden="1" x14ac:dyDescent="0.3">
      <c r="A6410" s="45" t="s">
        <v>7373</v>
      </c>
      <c r="B6410" s="36">
        <v>45136.622893518521</v>
      </c>
      <c r="C6410" s="43">
        <v>45136.625659722224</v>
      </c>
      <c r="D6410" s="15" t="s">
        <v>10</v>
      </c>
      <c r="E6410" s="6" t="s">
        <v>8</v>
      </c>
      <c r="F6410" s="15" t="s">
        <v>9</v>
      </c>
      <c r="G6410" s="9" t="s">
        <v>23</v>
      </c>
      <c r="H6410" s="84" t="str">
        <f t="shared" si="100"/>
        <v>Reason Unknown</v>
      </c>
      <c r="I6410" s="63">
        <f>(tbl_raw_data[[#This Row],[Date Actioned]])-(tbl_raw_data[[#This Row],[Date Tagged]])</f>
        <v>2.7662037027766928E-3</v>
      </c>
      <c r="J6410" s="66">
        <f>HOUR(tbl_raw_data[[#This Row],[time_taken]])*60+MINUTE(tbl_raw_data[[#This Row],[time_taken]])+SECOND(tbl_raw_data[[#This Row],[time_taken]])/60</f>
        <v>3.9833333333333334</v>
      </c>
      <c r="K6410" s="68">
        <f>DATE(YEAR(tbl_raw_data[[#This Row],[Date Actioned]]),MONTH(tbl_raw_data[[#This Row],[Date Actioned]]),DAY(tbl_raw_data[[#This Row],[Date Actioned]]))</f>
        <v>45136</v>
      </c>
      <c r="L6410" s="65" t="str">
        <f>UPPER(TEXT(tbl_raw_data[[#This Row],[updated_date]],"MMMM"))</f>
        <v>JULY</v>
      </c>
      <c r="M6410" s="65" t="str">
        <f>"WEEK "&amp;IF(ROUNDUP(DAY(tbl_raw_data[[#This Row],[updated_date]])/7,0)=5,4,ROUNDUP(DAY(tbl_raw_data[[#This Row],[updated_date]])/7,0))</f>
        <v>WEEK 4</v>
      </c>
      <c r="N6410" s="71" t="str">
        <f>UPPER(VLOOKUP(tbl_raw_data[[#This Row],[Analyst]],settings!$A$1:$B$15,2,0))</f>
        <v>QUADIR</v>
      </c>
      <c r="O6410" s="71" t="str">
        <f>TRIM(UPPER(tbl_raw_data[[#This Row],[Outcome]]))</f>
        <v>APPROVE</v>
      </c>
      <c r="P6410" s="71" t="str">
        <f>TRIM(UPPER(tbl_raw_data[[#This Row],[Queue Name]]))</f>
        <v>CONSUMER POST BUREAU</v>
      </c>
      <c r="Q6410" s="71" t="str">
        <f>IF(tbl_raw_data[[#This Row],[time_taken_in_min]]&lt;=settings!$D$2,"SLA_MET","SLA_NOT_MET")</f>
        <v>SLA_MET</v>
      </c>
    </row>
    <row r="6411" spans="1:17" x14ac:dyDescent="0.3">
      <c r="A6411" s="45" t="s">
        <v>7374</v>
      </c>
      <c r="B6411" s="36">
        <v>45136.65047453704</v>
      </c>
      <c r="C6411" s="43">
        <v>45136.653043981481</v>
      </c>
      <c r="D6411" s="15" t="s">
        <v>47</v>
      </c>
      <c r="E6411" s="6" t="s">
        <v>18</v>
      </c>
      <c r="F6411" s="15" t="s">
        <v>14</v>
      </c>
      <c r="G6411" s="9" t="s">
        <v>67</v>
      </c>
      <c r="H6411" s="84" t="str">
        <f t="shared" si="100"/>
        <v>Incomplete Details</v>
      </c>
      <c r="I6411" s="63">
        <f>(tbl_raw_data[[#This Row],[Date Actioned]])-(tbl_raw_data[[#This Row],[Date Tagged]])</f>
        <v>2.5694444411783479E-3</v>
      </c>
      <c r="J6411" s="66">
        <f>HOUR(tbl_raw_data[[#This Row],[time_taken]])*60+MINUTE(tbl_raw_data[[#This Row],[time_taken]])+SECOND(tbl_raw_data[[#This Row],[time_taken]])/60</f>
        <v>3.7</v>
      </c>
      <c r="K6411" s="68">
        <f>DATE(YEAR(tbl_raw_data[[#This Row],[Date Actioned]]),MONTH(tbl_raw_data[[#This Row],[Date Actioned]]),DAY(tbl_raw_data[[#This Row],[Date Actioned]]))</f>
        <v>45136</v>
      </c>
      <c r="L6411" s="65" t="str">
        <f>UPPER(TEXT(tbl_raw_data[[#This Row],[updated_date]],"MMMM"))</f>
        <v>JULY</v>
      </c>
      <c r="M6411" s="65" t="str">
        <f>"WEEK "&amp;IF(ROUNDUP(DAY(tbl_raw_data[[#This Row],[updated_date]])/7,0)=5,4,ROUNDUP(DAY(tbl_raw_data[[#This Row],[updated_date]])/7,0))</f>
        <v>WEEK 4</v>
      </c>
      <c r="N6411" s="71" t="str">
        <f>UPPER(VLOOKUP(tbl_raw_data[[#This Row],[Analyst]],settings!$A$1:$B$15,2,0))</f>
        <v>CAMROON</v>
      </c>
      <c r="O6411" s="71" t="str">
        <f>TRIM(UPPER(tbl_raw_data[[#This Row],[Outcome]]))</f>
        <v>WITHDRAW</v>
      </c>
      <c r="P6411" s="71" t="str">
        <f>TRIM(UPPER(tbl_raw_data[[#This Row],[Queue Name]]))</f>
        <v>CONSUMER PRE BUREAU</v>
      </c>
      <c r="Q6411" s="71" t="str">
        <f>IF(tbl_raw_data[[#This Row],[time_taken_in_min]]&lt;=settings!$D$2,"SLA_MET","SLA_NOT_MET")</f>
        <v>SLA_MET</v>
      </c>
    </row>
    <row r="6412" spans="1:17" x14ac:dyDescent="0.3">
      <c r="A6412" s="45" t="s">
        <v>7375</v>
      </c>
      <c r="B6412" s="36">
        <v>45136.678749999999</v>
      </c>
      <c r="C6412" s="43">
        <v>45136.681307870371</v>
      </c>
      <c r="D6412" s="15" t="s">
        <v>47</v>
      </c>
      <c r="E6412" s="6" t="s">
        <v>18</v>
      </c>
      <c r="F6412" s="15" t="s">
        <v>19</v>
      </c>
      <c r="G6412" s="9" t="s">
        <v>91</v>
      </c>
      <c r="H6412" s="84" t="str">
        <f t="shared" si="100"/>
        <v>Incorrect Queue</v>
      </c>
      <c r="I6412" s="63">
        <f>(tbl_raw_data[[#This Row],[Date Actioned]])-(tbl_raw_data[[#This Row],[Date Tagged]])</f>
        <v>2.5578703716746531E-3</v>
      </c>
      <c r="J6412" s="66">
        <f>HOUR(tbl_raw_data[[#This Row],[time_taken]])*60+MINUTE(tbl_raw_data[[#This Row],[time_taken]])+SECOND(tbl_raw_data[[#This Row],[time_taken]])/60</f>
        <v>3.6833333333333336</v>
      </c>
      <c r="K6412" s="68">
        <f>DATE(YEAR(tbl_raw_data[[#This Row],[Date Actioned]]),MONTH(tbl_raw_data[[#This Row],[Date Actioned]]),DAY(tbl_raw_data[[#This Row],[Date Actioned]]))</f>
        <v>45136</v>
      </c>
      <c r="L6412" s="65" t="str">
        <f>UPPER(TEXT(tbl_raw_data[[#This Row],[updated_date]],"MMMM"))</f>
        <v>JULY</v>
      </c>
      <c r="M6412" s="65" t="str">
        <f>"WEEK "&amp;IF(ROUNDUP(DAY(tbl_raw_data[[#This Row],[updated_date]])/7,0)=5,4,ROUNDUP(DAY(tbl_raw_data[[#This Row],[updated_date]])/7,0))</f>
        <v>WEEK 4</v>
      </c>
      <c r="N6412" s="71" t="str">
        <f>UPPER(VLOOKUP(tbl_raw_data[[#This Row],[Analyst]],settings!$A$1:$B$15,2,0))</f>
        <v>NAVED</v>
      </c>
      <c r="O6412" s="71" t="str">
        <f>TRIM(UPPER(tbl_raw_data[[#This Row],[Outcome]]))</f>
        <v>WITHDRAW</v>
      </c>
      <c r="P6412" s="71" t="str">
        <f>TRIM(UPPER(tbl_raw_data[[#This Row],[Queue Name]]))</f>
        <v>CONSUMER PRE BUREAU</v>
      </c>
      <c r="Q6412" s="71" t="str">
        <f>IF(tbl_raw_data[[#This Row],[time_taken_in_min]]&lt;=settings!$D$2,"SLA_MET","SLA_NOT_MET")</f>
        <v>SLA_MET</v>
      </c>
    </row>
    <row r="6413" spans="1:17" x14ac:dyDescent="0.3">
      <c r="A6413" s="45" t="s">
        <v>7376</v>
      </c>
      <c r="B6413" s="36">
        <v>45136.804212962961</v>
      </c>
      <c r="C6413" s="43">
        <v>45136.806504629632</v>
      </c>
      <c r="D6413" s="15" t="s">
        <v>47</v>
      </c>
      <c r="E6413" s="6" t="s">
        <v>18</v>
      </c>
      <c r="F6413" s="15" t="s">
        <v>21</v>
      </c>
      <c r="G6413" s="9" t="s">
        <v>111</v>
      </c>
      <c r="H6413" s="84" t="str">
        <f t="shared" si="100"/>
        <v>Reason Unknown</v>
      </c>
      <c r="I6413" s="63">
        <f>(tbl_raw_data[[#This Row],[Date Actioned]])-(tbl_raw_data[[#This Row],[Date Tagged]])</f>
        <v>2.2916666712262668E-3</v>
      </c>
      <c r="J6413" s="66">
        <f>HOUR(tbl_raw_data[[#This Row],[time_taken]])*60+MINUTE(tbl_raw_data[[#This Row],[time_taken]])+SECOND(tbl_raw_data[[#This Row],[time_taken]])/60</f>
        <v>3.3</v>
      </c>
      <c r="K6413" s="68">
        <f>DATE(YEAR(tbl_raw_data[[#This Row],[Date Actioned]]),MONTH(tbl_raw_data[[#This Row],[Date Actioned]]),DAY(tbl_raw_data[[#This Row],[Date Actioned]]))</f>
        <v>45136</v>
      </c>
      <c r="L6413" s="65" t="str">
        <f>UPPER(TEXT(tbl_raw_data[[#This Row],[updated_date]],"MMMM"))</f>
        <v>JULY</v>
      </c>
      <c r="M6413" s="65" t="str">
        <f>"WEEK "&amp;IF(ROUNDUP(DAY(tbl_raw_data[[#This Row],[updated_date]])/7,0)=5,4,ROUNDUP(DAY(tbl_raw_data[[#This Row],[updated_date]])/7,0))</f>
        <v>WEEK 4</v>
      </c>
      <c r="N6413" s="71" t="str">
        <f>UPPER(VLOOKUP(tbl_raw_data[[#This Row],[Analyst]],settings!$A$1:$B$15,2,0))</f>
        <v>SHAHID</v>
      </c>
      <c r="O6413" s="71" t="str">
        <f>TRIM(UPPER(tbl_raw_data[[#This Row],[Outcome]]))</f>
        <v>WITHDRAW</v>
      </c>
      <c r="P6413" s="71" t="str">
        <f>TRIM(UPPER(tbl_raw_data[[#This Row],[Queue Name]]))</f>
        <v>CONSUMER PRE BUREAU</v>
      </c>
      <c r="Q6413" s="71" t="str">
        <f>IF(tbl_raw_data[[#This Row],[time_taken_in_min]]&lt;=settings!$D$2,"SLA_MET","SLA_NOT_MET")</f>
        <v>SLA_MET</v>
      </c>
    </row>
    <row r="6414" spans="1:17" x14ac:dyDescent="0.3">
      <c r="A6414" s="45" t="s">
        <v>7377</v>
      </c>
      <c r="B6414" s="36">
        <v>45136.481435185182</v>
      </c>
      <c r="C6414" s="43">
        <v>45136.483611111114</v>
      </c>
      <c r="D6414" s="15" t="s">
        <v>47</v>
      </c>
      <c r="E6414" s="6" t="s">
        <v>11</v>
      </c>
      <c r="F6414" s="15" t="s">
        <v>17</v>
      </c>
      <c r="G6414" s="9" t="s">
        <v>34</v>
      </c>
      <c r="H6414" s="84" t="str">
        <f t="shared" si="100"/>
        <v>Overdue Bill</v>
      </c>
      <c r="I6414" s="63">
        <f>(tbl_raw_data[[#This Row],[Date Actioned]])-(tbl_raw_data[[#This Row],[Date Tagged]])</f>
        <v>2.1759259325335734E-3</v>
      </c>
      <c r="J6414" s="66">
        <f>HOUR(tbl_raw_data[[#This Row],[time_taken]])*60+MINUTE(tbl_raw_data[[#This Row],[time_taken]])+SECOND(tbl_raw_data[[#This Row],[time_taken]])/60</f>
        <v>3.1333333333333333</v>
      </c>
      <c r="K6414" s="68">
        <f>DATE(YEAR(tbl_raw_data[[#This Row],[Date Actioned]]),MONTH(tbl_raw_data[[#This Row],[Date Actioned]]),DAY(tbl_raw_data[[#This Row],[Date Actioned]]))</f>
        <v>45136</v>
      </c>
      <c r="L6414" s="65" t="str">
        <f>UPPER(TEXT(tbl_raw_data[[#This Row],[updated_date]],"MMMM"))</f>
        <v>JULY</v>
      </c>
      <c r="M6414" s="65" t="str">
        <f>"WEEK "&amp;IF(ROUNDUP(DAY(tbl_raw_data[[#This Row],[updated_date]])/7,0)=5,4,ROUNDUP(DAY(tbl_raw_data[[#This Row],[updated_date]])/7,0))</f>
        <v>WEEK 4</v>
      </c>
      <c r="N6414" s="71" t="str">
        <f>UPPER(VLOOKUP(tbl_raw_data[[#This Row],[Analyst]],settings!$A$1:$B$15,2,0))</f>
        <v>MERCEDES</v>
      </c>
      <c r="O6414" s="71" t="str">
        <f>TRIM(UPPER(tbl_raw_data[[#This Row],[Outcome]]))</f>
        <v>WITHDRAW</v>
      </c>
      <c r="P6414" s="71" t="str">
        <f>TRIM(UPPER(tbl_raw_data[[#This Row],[Queue Name]]))</f>
        <v>CONSUMER EXISTING</v>
      </c>
      <c r="Q6414" s="71" t="str">
        <f>IF(tbl_raw_data[[#This Row],[time_taken_in_min]]&lt;=settings!$D$2,"SLA_MET","SLA_NOT_MET")</f>
        <v>SLA_MET</v>
      </c>
    </row>
    <row r="6415" spans="1:17" hidden="1" x14ac:dyDescent="0.3">
      <c r="A6415" s="45" t="s">
        <v>7378</v>
      </c>
      <c r="B6415" s="36">
        <v>45136.624143518522</v>
      </c>
      <c r="C6415" s="43">
        <v>45136.626319444447</v>
      </c>
      <c r="D6415" s="15" t="s">
        <v>10</v>
      </c>
      <c r="E6415" s="6" t="s">
        <v>11</v>
      </c>
      <c r="F6415" s="15" t="s">
        <v>24</v>
      </c>
      <c r="G6415" s="9" t="s">
        <v>26</v>
      </c>
      <c r="H6415" s="84" t="str">
        <f t="shared" si="100"/>
        <v>Reason Unknown</v>
      </c>
      <c r="I6415" s="63">
        <f>(tbl_raw_data[[#This Row],[Date Actioned]])-(tbl_raw_data[[#This Row],[Date Tagged]])</f>
        <v>2.1759259252576157E-3</v>
      </c>
      <c r="J6415" s="66">
        <f>HOUR(tbl_raw_data[[#This Row],[time_taken]])*60+MINUTE(tbl_raw_data[[#This Row],[time_taken]])+SECOND(tbl_raw_data[[#This Row],[time_taken]])/60</f>
        <v>3.1333333333333333</v>
      </c>
      <c r="K6415" s="68">
        <f>DATE(YEAR(tbl_raw_data[[#This Row],[Date Actioned]]),MONTH(tbl_raw_data[[#This Row],[Date Actioned]]),DAY(tbl_raw_data[[#This Row],[Date Actioned]]))</f>
        <v>45136</v>
      </c>
      <c r="L6415" s="65" t="str">
        <f>UPPER(TEXT(tbl_raw_data[[#This Row],[updated_date]],"MMMM"))</f>
        <v>JULY</v>
      </c>
      <c r="M6415" s="65" t="str">
        <f>"WEEK "&amp;IF(ROUNDUP(DAY(tbl_raw_data[[#This Row],[updated_date]])/7,0)=5,4,ROUNDUP(DAY(tbl_raw_data[[#This Row],[updated_date]])/7,0))</f>
        <v>WEEK 4</v>
      </c>
      <c r="N6415" s="71" t="str">
        <f>UPPER(VLOOKUP(tbl_raw_data[[#This Row],[Analyst]],settings!$A$1:$B$15,2,0))</f>
        <v>SAM</v>
      </c>
      <c r="O6415" s="71" t="str">
        <f>TRIM(UPPER(tbl_raw_data[[#This Row],[Outcome]]))</f>
        <v>APPROVE</v>
      </c>
      <c r="P6415" s="71" t="str">
        <f>TRIM(UPPER(tbl_raw_data[[#This Row],[Queue Name]]))</f>
        <v>CONSUMER EXISTING</v>
      </c>
      <c r="Q6415" s="71" t="str">
        <f>IF(tbl_raw_data[[#This Row],[time_taken_in_min]]&lt;=settings!$D$2,"SLA_MET","SLA_NOT_MET")</f>
        <v>SLA_MET</v>
      </c>
    </row>
    <row r="6416" spans="1:17" hidden="1" x14ac:dyDescent="0.3">
      <c r="A6416" s="45" t="s">
        <v>7379</v>
      </c>
      <c r="B6416" s="36">
        <v>45136.607037037036</v>
      </c>
      <c r="C6416" s="43">
        <v>45136.609155092592</v>
      </c>
      <c r="D6416" s="15" t="s">
        <v>10</v>
      </c>
      <c r="E6416" s="6" t="s">
        <v>8</v>
      </c>
      <c r="F6416" s="15" t="s">
        <v>25</v>
      </c>
      <c r="G6416" s="9" t="s">
        <v>23</v>
      </c>
      <c r="H6416" s="84" t="str">
        <f t="shared" si="100"/>
        <v>Reason Unknown</v>
      </c>
      <c r="I6416" s="63">
        <f>(tbl_raw_data[[#This Row],[Date Actioned]])-(tbl_raw_data[[#This Row],[Date Tagged]])</f>
        <v>2.118055555911269E-3</v>
      </c>
      <c r="J6416" s="66">
        <f>HOUR(tbl_raw_data[[#This Row],[time_taken]])*60+MINUTE(tbl_raw_data[[#This Row],[time_taken]])+SECOND(tbl_raw_data[[#This Row],[time_taken]])/60</f>
        <v>3.05</v>
      </c>
      <c r="K6416" s="68">
        <f>DATE(YEAR(tbl_raw_data[[#This Row],[Date Actioned]]),MONTH(tbl_raw_data[[#This Row],[Date Actioned]]),DAY(tbl_raw_data[[#This Row],[Date Actioned]]))</f>
        <v>45136</v>
      </c>
      <c r="L6416" s="65" t="str">
        <f>UPPER(TEXT(tbl_raw_data[[#This Row],[updated_date]],"MMMM"))</f>
        <v>JULY</v>
      </c>
      <c r="M6416" s="65" t="str">
        <f>"WEEK "&amp;IF(ROUNDUP(DAY(tbl_raw_data[[#This Row],[updated_date]])/7,0)=5,4,ROUNDUP(DAY(tbl_raw_data[[#This Row],[updated_date]])/7,0))</f>
        <v>WEEK 4</v>
      </c>
      <c r="N6416" s="71" t="str">
        <f>UPPER(VLOOKUP(tbl_raw_data[[#This Row],[Analyst]],settings!$A$1:$B$15,2,0))</f>
        <v>ASIF</v>
      </c>
      <c r="O6416" s="71" t="str">
        <f>TRIM(UPPER(tbl_raw_data[[#This Row],[Outcome]]))</f>
        <v>APPROVE</v>
      </c>
      <c r="P6416" s="71" t="str">
        <f>TRIM(UPPER(tbl_raw_data[[#This Row],[Queue Name]]))</f>
        <v>CONSUMER POST BUREAU</v>
      </c>
      <c r="Q6416" s="71" t="str">
        <f>IF(tbl_raw_data[[#This Row],[time_taken_in_min]]&lt;=settings!$D$2,"SLA_MET","SLA_NOT_MET")</f>
        <v>SLA_MET</v>
      </c>
    </row>
    <row r="6417" spans="1:17" x14ac:dyDescent="0.3">
      <c r="A6417" s="45" t="s">
        <v>7380</v>
      </c>
      <c r="B6417" s="36">
        <v>45136.471689814818</v>
      </c>
      <c r="C6417" s="43">
        <v>45136.473055555558</v>
      </c>
      <c r="D6417" s="15" t="s">
        <v>33</v>
      </c>
      <c r="E6417" s="6" t="s">
        <v>11</v>
      </c>
      <c r="F6417" s="15" t="s">
        <v>25</v>
      </c>
      <c r="G6417" s="9" t="s">
        <v>37</v>
      </c>
      <c r="H6417" s="84" t="str">
        <f t="shared" si="100"/>
        <v>Reason Unknown</v>
      </c>
      <c r="I6417" s="63">
        <f>(tbl_raw_data[[#This Row],[Date Actioned]])-(tbl_raw_data[[#This Row],[Date Tagged]])</f>
        <v>1.3657407398568466E-3</v>
      </c>
      <c r="J6417" s="66">
        <f>HOUR(tbl_raw_data[[#This Row],[time_taken]])*60+MINUTE(tbl_raw_data[[#This Row],[time_taken]])+SECOND(tbl_raw_data[[#This Row],[time_taken]])/60</f>
        <v>1.9666666666666668</v>
      </c>
      <c r="K6417" s="68">
        <f>DATE(YEAR(tbl_raw_data[[#This Row],[Date Actioned]]),MONTH(tbl_raw_data[[#This Row],[Date Actioned]]),DAY(tbl_raw_data[[#This Row],[Date Actioned]]))</f>
        <v>45136</v>
      </c>
      <c r="L6417" s="65" t="str">
        <f>UPPER(TEXT(tbl_raw_data[[#This Row],[updated_date]],"MMMM"))</f>
        <v>JULY</v>
      </c>
      <c r="M6417" s="65" t="str">
        <f>"WEEK "&amp;IF(ROUNDUP(DAY(tbl_raw_data[[#This Row],[updated_date]])/7,0)=5,4,ROUNDUP(DAY(tbl_raw_data[[#This Row],[updated_date]])/7,0))</f>
        <v>WEEK 4</v>
      </c>
      <c r="N6417" s="71" t="str">
        <f>UPPER(VLOOKUP(tbl_raw_data[[#This Row],[Analyst]],settings!$A$1:$B$15,2,0))</f>
        <v>ASIF</v>
      </c>
      <c r="O6417" s="71" t="str">
        <f>TRIM(UPPER(tbl_raw_data[[#This Row],[Outcome]]))</f>
        <v>DECLINE</v>
      </c>
      <c r="P6417" s="71" t="str">
        <f>TRIM(UPPER(tbl_raw_data[[#This Row],[Queue Name]]))</f>
        <v>CONSUMER EXISTING</v>
      </c>
      <c r="Q6417" s="71" t="str">
        <f>IF(tbl_raw_data[[#This Row],[time_taken_in_min]]&lt;=settings!$D$2,"SLA_MET","SLA_NOT_MET")</f>
        <v>SLA_MET</v>
      </c>
    </row>
    <row r="6418" spans="1:17" x14ac:dyDescent="0.3">
      <c r="A6418" s="46" t="s">
        <v>7381</v>
      </c>
      <c r="B6418" s="47">
        <v>45136.810381944444</v>
      </c>
      <c r="C6418" s="44">
        <v>45136.811342592591</v>
      </c>
      <c r="D6418" s="24" t="s">
        <v>47</v>
      </c>
      <c r="E6418" s="25" t="s">
        <v>18</v>
      </c>
      <c r="F6418" s="24" t="s">
        <v>24</v>
      </c>
      <c r="G6418" s="26" t="s">
        <v>67</v>
      </c>
      <c r="H6418" s="84" t="str">
        <f t="shared" si="100"/>
        <v>Incomplete Details</v>
      </c>
      <c r="I6418" s="63">
        <f>(tbl_raw_data[[#This Row],[Date Actioned]])-(tbl_raw_data[[#This Row],[Date Tagged]])</f>
        <v>9.6064814715646207E-4</v>
      </c>
      <c r="J6418" s="66">
        <f>HOUR(tbl_raw_data[[#This Row],[time_taken]])*60+MINUTE(tbl_raw_data[[#This Row],[time_taken]])+SECOND(tbl_raw_data[[#This Row],[time_taken]])/60</f>
        <v>1.3833333333333333</v>
      </c>
      <c r="K6418" s="68">
        <f>DATE(YEAR(tbl_raw_data[[#This Row],[Date Actioned]]),MONTH(tbl_raw_data[[#This Row],[Date Actioned]]),DAY(tbl_raw_data[[#This Row],[Date Actioned]]))</f>
        <v>45136</v>
      </c>
      <c r="L6418" s="65" t="str">
        <f>UPPER(TEXT(tbl_raw_data[[#This Row],[updated_date]],"MMMM"))</f>
        <v>JULY</v>
      </c>
      <c r="M6418" s="65" t="str">
        <f>"WEEK "&amp;IF(ROUNDUP(DAY(tbl_raw_data[[#This Row],[updated_date]])/7,0)=5,4,ROUNDUP(DAY(tbl_raw_data[[#This Row],[updated_date]])/7,0))</f>
        <v>WEEK 4</v>
      </c>
      <c r="N6418" s="71" t="str">
        <f>UPPER(VLOOKUP(tbl_raw_data[[#This Row],[Analyst]],settings!$A$1:$B$15,2,0))</f>
        <v>SAM</v>
      </c>
      <c r="O6418" s="71" t="str">
        <f>TRIM(UPPER(tbl_raw_data[[#This Row],[Outcome]]))</f>
        <v>WITHDRAW</v>
      </c>
      <c r="P6418" s="71" t="str">
        <f>TRIM(UPPER(tbl_raw_data[[#This Row],[Queue Name]]))</f>
        <v>CONSUMER PRE BUREAU</v>
      </c>
      <c r="Q6418" s="71" t="str">
        <f>IF(tbl_raw_data[[#This Row],[time_taken_in_min]]&lt;=settings!$D$2,"SLA_MET","SLA_NOT_MET")</f>
        <v>SLA_MET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7EEB4-0D37-45CD-BCA2-9626F3F58A7E}">
  <dimension ref="A1:AE38"/>
  <sheetViews>
    <sheetView topLeftCell="O12" workbookViewId="0">
      <selection activeCell="N3" sqref="N3"/>
    </sheetView>
  </sheetViews>
  <sheetFormatPr defaultRowHeight="14.4" x14ac:dyDescent="0.3"/>
  <cols>
    <col min="1" max="1" width="13.109375" bestFit="1" customWidth="1"/>
    <col min="2" max="2" width="13" customWidth="1"/>
    <col min="8" max="8" width="25.5546875" customWidth="1"/>
    <col min="10" max="10" width="24.33203125" customWidth="1"/>
    <col min="11" max="11" width="8.109375" customWidth="1"/>
    <col min="12" max="14" width="24.33203125" customWidth="1"/>
    <col min="16" max="16" width="12" customWidth="1"/>
    <col min="17" max="17" width="21.88671875" bestFit="1" customWidth="1"/>
    <col min="18" max="18" width="21" bestFit="1" customWidth="1"/>
    <col min="19" max="19" width="22.6640625" bestFit="1" customWidth="1"/>
    <col min="20" max="20" width="21" bestFit="1" customWidth="1"/>
    <col min="21" max="21" width="21.6640625" bestFit="1" customWidth="1"/>
    <col min="22" max="22" width="13.88671875" bestFit="1" customWidth="1"/>
    <col min="23" max="23" width="22.77734375" bestFit="1" customWidth="1"/>
    <col min="24" max="24" width="11.5546875" bestFit="1" customWidth="1"/>
    <col min="25" max="25" width="14.5546875" bestFit="1" customWidth="1"/>
    <col min="26" max="26" width="10.77734375" bestFit="1" customWidth="1"/>
    <col min="27" max="27" width="16.33203125" bestFit="1" customWidth="1"/>
    <col min="28" max="28" width="14.33203125" bestFit="1" customWidth="1"/>
    <col min="29" max="29" width="15.33203125" bestFit="1" customWidth="1"/>
    <col min="30" max="30" width="18.44140625" bestFit="1" customWidth="1"/>
    <col min="31" max="31" width="15.33203125" bestFit="1" customWidth="1"/>
  </cols>
  <sheetData>
    <row r="1" spans="1:31" ht="18" customHeight="1" x14ac:dyDescent="0.3">
      <c r="A1" s="72" t="s">
        <v>7408</v>
      </c>
      <c r="B1" s="72" t="s">
        <v>7393</v>
      </c>
      <c r="D1" s="72" t="s">
        <v>961</v>
      </c>
      <c r="F1" s="72" t="s">
        <v>960</v>
      </c>
      <c r="H1" s="72" t="s">
        <v>7422</v>
      </c>
      <c r="J1" s="72" t="s">
        <v>7434</v>
      </c>
      <c r="L1" s="72" t="s">
        <v>7447</v>
      </c>
      <c r="M1" s="80"/>
      <c r="N1" s="72" t="s">
        <v>7449</v>
      </c>
      <c r="P1" s="72" t="s">
        <v>7440</v>
      </c>
    </row>
    <row r="2" spans="1:31" ht="20.399999999999999" customHeight="1" x14ac:dyDescent="0.3">
      <c r="A2" t="s">
        <v>964</v>
      </c>
      <c r="B2" t="s">
        <v>964</v>
      </c>
      <c r="D2">
        <v>20</v>
      </c>
      <c r="F2" t="s">
        <v>958</v>
      </c>
      <c r="H2" s="73" t="str">
        <f>TRIM(UPPER(tbl_raw_data[[#This Row],[Queue Name]]))</f>
        <v>CONSUMER POST BUREAU</v>
      </c>
      <c r="J2" t="s">
        <v>7436</v>
      </c>
      <c r="L2" s="79">
        <v>0.85</v>
      </c>
      <c r="M2" s="79"/>
      <c r="N2" s="79">
        <v>0.9</v>
      </c>
      <c r="P2" s="76">
        <f>MIN(tbl_raw_data[updated_date])</f>
        <v>45136</v>
      </c>
      <c r="Q2" s="76">
        <f>MAX(tbl_raw_data[updated_date])</f>
        <v>45168</v>
      </c>
    </row>
    <row r="3" spans="1:31" ht="15.6" customHeight="1" x14ac:dyDescent="0.3">
      <c r="A3" t="s">
        <v>12</v>
      </c>
      <c r="B3" t="s">
        <v>7409</v>
      </c>
      <c r="F3" t="s">
        <v>959</v>
      </c>
      <c r="H3" s="73" t="str">
        <f>TRIM(UPPER(tbl_raw_data[[#This Row],[Queue Name]]))</f>
        <v>CONSUMER EXISTING</v>
      </c>
      <c r="J3" t="s">
        <v>7435</v>
      </c>
      <c r="P3" t="s">
        <v>7441</v>
      </c>
      <c r="Q3" s="72" t="s">
        <v>7442</v>
      </c>
      <c r="R3" s="72" t="s">
        <v>7446</v>
      </c>
      <c r="S3" s="72" t="s">
        <v>7443</v>
      </c>
      <c r="T3" s="72" t="s">
        <v>7444</v>
      </c>
      <c r="U3" s="72" t="s">
        <v>7459</v>
      </c>
      <c r="V3" s="72" t="s">
        <v>7445</v>
      </c>
      <c r="W3" s="72" t="s">
        <v>7458</v>
      </c>
      <c r="X3" s="72" t="s">
        <v>7448</v>
      </c>
      <c r="Y3" s="72" t="s">
        <v>7462</v>
      </c>
      <c r="Z3" s="72" t="s">
        <v>7464</v>
      </c>
      <c r="AA3" s="72" t="s">
        <v>7461</v>
      </c>
      <c r="AB3" s="72" t="s">
        <v>7463</v>
      </c>
      <c r="AC3" s="72" t="s">
        <v>7466</v>
      </c>
      <c r="AD3" s="72" t="s">
        <v>7473</v>
      </c>
      <c r="AE3" s="72" t="s">
        <v>7465</v>
      </c>
    </row>
    <row r="4" spans="1:31" ht="18" customHeight="1" x14ac:dyDescent="0.3">
      <c r="A4" t="s">
        <v>14</v>
      </c>
      <c r="B4" t="s">
        <v>7410</v>
      </c>
      <c r="H4" s="73" t="s">
        <v>962</v>
      </c>
      <c r="J4" t="s">
        <v>7437</v>
      </c>
      <c r="P4" s="78">
        <v>45168</v>
      </c>
      <c r="Q4" s="74">
        <f>IF(AND(flt_queue="ALL",flt_analyst="ALL"),COUNTIFS(tbl_raw_data[updated_outcome],"APPROVE",tbl_raw_data[updated_date],P4),
IF(AND(flt_queue&lt;&gt;"ALL",flt_analyst&lt;&gt;"ALL"),COUNTIFS(tbl_raw_data[updated_queue],flt_queue,tbl_raw_data[analyst_name],flt_analyst,tbl_raw_data[updated_outcome],"APPROVE",tbl_raw_data[updated_date],P4),
IF(flt_queue="ALL",COUNTIFS(tbl_raw_data[analyst_name],flt_analyst,tbl_raw_data[updated_outcome],"APPROVE",tbl_raw_data[updated_date],P4),
IF(flt_analyst="ALL",COUNTIFS(tbl_raw_data[updated_queue],flt_queue,tbl_raw_data[updated_outcome],"APPROVE",tbl_raw_data[updated_date],P4)))))
/
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0.85321100917431192</v>
      </c>
      <c r="R4" s="74">
        <f>settings!$L$2</f>
        <v>0.85</v>
      </c>
      <c r="S4" s="74">
        <f>IF(AND(flt_queue="ALL",flt_analyst="ALL"),COUNTIFS(tbl_raw_data[updated_outcome],"DECLINE",tbl_raw_data[updated_date],P4),
IF(AND(flt_queue&lt;&gt;"ALL",flt_analyst&lt;&gt;"ALL"),COUNTIFS(tbl_raw_data[updated_queue],flt_queue,tbl_raw_data[analyst_name],flt_analyst,tbl_raw_data[updated_outcome],"DECLINE",tbl_raw_data[updated_date],P4),
IF(flt_queue="ALL",COUNTIFS(tbl_raw_data[analyst_name],flt_analyst,tbl_raw_data[updated_outcome],"DECLINE",tbl_raw_data[updated_date],P4),
IF(flt_analyst="ALL",COUNTIFS(tbl_raw_data[updated_queue],flt_queue,tbl_raw_data[updated_outcome],"DECLINE",tbl_raw_data[updated_date],P4)))))
/
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1.834862385321101E-2</v>
      </c>
      <c r="T4" s="74">
        <f>IF(AND(flt_queue="ALL",flt_analyst="ALL"),COUNTIFS(tbl_raw_data[updated_outcome],"WITHDRAW",tbl_raw_data[updated_date],P4),
IF(AND(flt_queue&lt;&gt;"ALL",flt_analyst&lt;&gt;"ALL"),COUNTIFS(tbl_raw_data[updated_queue],flt_queue,tbl_raw_data[analyst_name],flt_analyst,tbl_raw_data[updated_outcome],"WITHDRAW",tbl_raw_data[updated_date],P4),
IF(flt_queue="ALL",COUNTIFS(tbl_raw_data[analyst_name],flt_analyst,tbl_raw_data[updated_outcome],"WITHDRAW",tbl_raw_data[updated_date],P4),
IF(flt_analyst="ALL",COUNTIFS(tbl_raw_data[updated_queue],flt_queue,tbl_raw_data[updated_outcome],"WITHDRAW",tbl_raw_data[updated_date],P4)))))
/
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0.12844036697247707</v>
      </c>
      <c r="U4" s="77">
        <f>IF(AND(flt_queue="ALL",flt_analyst="ALL"),SUMIFS(tbl_raw_data[time_taken_in_min],tbl_raw_data[updated_date],P4),
IF(AND(flt_queue&lt;&gt;"ALL",flt_analyst&lt;&gt;"ALL"),SUMIFS(tbl_raw_data[time_taken_in_min],tbl_raw_data[updated_queue],flt_queue,tbl_raw_data[analyst_name],flt_analyst,tbl_raw_data[updated_date],P4),
IF(flt_queue="ALL",SUMIFS(tbl_raw_data[time_taken_in_min],tbl_raw_data[analyst_name],flt_analyst,tbl_raw_data[updated_date],P4),
IF(flt_analyst="ALL",SUMIFS(tbl_raw_data[time_taken_in_min],tbl_raw_data[updated_queue],flt_queue,tbl_raw_data[updated_date],P4)))))
/
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10.025229357798164</v>
      </c>
      <c r="V4" s="48">
        <f>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218</v>
      </c>
      <c r="W4" s="74">
        <f>IF(AND(flt_queue="ALL",flt_analyst="ALL"),COUNTIFS(tbl_raw_data[sla_met_not_met],"SLA_MET",tbl_raw_data[updated_date],P4),
IF(AND(flt_queue&lt;&gt;"ALL",flt_analyst&lt;&gt;"ALL"),COUNTIFS(tbl_raw_data[updated_queue],flt_queue,tbl_raw_data[analyst_name],flt_analyst,tbl_raw_data[sla_met_not_met],"SLA_MET",tbl_raw_data[updated_date],P4),
IF(flt_queue="ALL",COUNTIFS(tbl_raw_data[analyst_name],flt_analyst,tbl_raw_data[sla_met_not_met],"SLA_MET",tbl_raw_data[updated_date],P4),
IF(flt_analyst="ALL",COUNTIFS(tbl_raw_data[updated_queue],flt_queue,tbl_raw_data[sla_met_not_met],"SLA_MET",tbl_raw_data[updated_date],P4)))))
/
IF(AND(flt_queue="ALL",flt_analyst="ALL"),COUNTIFS(tbl_raw_data[updated_date],P4),
IF(AND(flt_queue&lt;&gt;"ALL",flt_analyst&lt;&gt;"ALL"),COUNTIFS(tbl_raw_data[updated_queue],flt_queue,tbl_raw_data[analyst_name],flt_analyst,tbl_raw_data[updated_date],P4),
IF(flt_queue="ALL",COUNTIFS(tbl_raw_data[analyst_name],flt_analyst,tbl_raw_data[updated_date],P4),
IF(flt_analyst="ALL",COUNTIFS(tbl_raw_data[updated_queue],flt_queue,tbl_raw_data[updated_date],P4)))))</f>
        <v>0.95412844036697253</v>
      </c>
      <c r="X4" s="81">
        <f>settings!$N$2</f>
        <v>0.9</v>
      </c>
      <c r="Y4">
        <f>IF(AND(flt_queue="ALL",flt_analyst="ALL"),COUNTIFS(tbl_raw_data[updated_month],flt_month,tbl_raw_data[updated_message],'KPI Dashboard'!$S$6,tbl_raw_data[updated_date],P4,tbl_raw_data[updated_outcome],"WITHDRAW"),
IF(AND(flt_queue&lt;&gt;"ALL",flt_analyst&lt;&gt;"ALL"),COUNTIFS(tbl_raw_data[updated_month],flt_month,tbl_raw_data[updated_queue],flt_queue,tbl_raw_data[analyst_name],flt_analyst,tbl_raw_data[updated_message],'KPI Dashboard'!$S$6,tbl_raw_data[updated_date],P4,tbl_raw_data[updated_outcome],"WITHDRAW"),
IF(flt_queue="ALL",COUNTIFS(tbl_raw_data[updated_month],flt_month,tbl_raw_data[analyst_name],flt_analyst,tbl_raw_data[updated_message],'KPI Dashboard'!$S$6,tbl_raw_data[updated_date],P4,tbl_raw_data[updated_outcome],"WITHDRAW"),
IF(flt_analyst="ALL",COUNTIFS(tbl_raw_data[updated_month],flt_month,tbl_raw_data[updated_queue],flt_queue,tbl_raw_data[updated_message],'KPI Dashboard'!$S$6,tbl_raw_data[updated_date],P4,tbl_raw_data[updated_outcome],"WITHDRAW")))))</f>
        <v>4</v>
      </c>
      <c r="Z4">
        <f>IF(AND(flt_queue="ALL",flt_analyst="ALL"),COUNTIFS(tbl_raw_data[updated_month],flt_month,tbl_raw_data[updated_message],'KPI Dashboard'!$S$7,tbl_raw_data[updated_date],P4,tbl_raw_data[updated_outcome],"WITHDRAW"),
IF(AND(flt_queue&lt;&gt;"ALL",flt_analyst&lt;&gt;"ALL"),COUNTIFS(tbl_raw_data[updated_month],flt_month,tbl_raw_data[updated_queue],flt_queue,tbl_raw_data[analyst_name],flt_analyst,tbl_raw_data[updated_message],'KPI Dashboard'!$S$7,tbl_raw_data[updated_date],P4,tbl_raw_data[updated_outcome],"WITHDRAW"),
IF(flt_queue="ALL",COUNTIFS(tbl_raw_data[updated_month],flt_month,tbl_raw_data[analyst_name],flt_analyst,tbl_raw_data[updated_message],'KPI Dashboard'!$S$7,tbl_raw_data[updated_date],P4,tbl_raw_data[updated_outcome],"WITHDRAW"),
IF(flt_analyst="ALL",COUNTIFS(tbl_raw_data[updated_month],flt_month,tbl_raw_data[updated_queue],flt_queue,tbl_raw_data[updated_message],'KPI Dashboard'!$S$7,tbl_raw_data[updated_date],P4,tbl_raw_data[updated_outcome],"WITHDRAW")))))</f>
        <v>1</v>
      </c>
      <c r="AA4">
        <f>IF(AND(flt_queue="ALL",flt_analyst="ALL"),COUNTIFS(tbl_raw_data[updated_month],flt_month,tbl_raw_data[updated_message],'KPI Dashboard'!$S$8,tbl_raw_data[updated_date],P4,tbl_raw_data[updated_outcome],"WITHDRAW"),
IF(AND(flt_queue&lt;&gt;"ALL",flt_analyst&lt;&gt;"ALL"),COUNTIFS(tbl_raw_data[updated_month],flt_month,tbl_raw_data[updated_queue],flt_queue,tbl_raw_data[analyst_name],flt_analyst,tbl_raw_data[updated_message],'KPI Dashboard'!$S$8,tbl_raw_data[updated_date],P4,tbl_raw_data[updated_outcome],"WITHDRAW"),
IF(flt_queue="ALL",COUNTIFS(tbl_raw_data[updated_month],flt_month,tbl_raw_data[analyst_name],flt_analyst,tbl_raw_data[updated_message],'KPI Dashboard'!$S$8,tbl_raw_data[updated_date],P4,tbl_raw_data[updated_outcome],"WITHDRAW"),
IF(flt_analyst="ALL",COUNTIFS(tbl_raw_data[updated_month],flt_month,tbl_raw_data[updated_queue],flt_queue,tbl_raw_data[updated_message],'KPI Dashboard'!$S$8,tbl_raw_data[updated_date],P4,tbl_raw_data[updated_outcome],"WITHDRAW")))))</f>
        <v>11</v>
      </c>
      <c r="AB4">
        <f>IF(AND(flt_queue="ALL",flt_analyst="ALL"),COUNTIFS(tbl_raw_data[updated_month],flt_month,tbl_raw_data[updated_message],'KPI Dashboard'!$S$9,tbl_raw_data[updated_date],P4,tbl_raw_data[updated_outcome],"WITHDRAW"),
IF(AND(flt_queue&lt;&gt;"ALL",flt_analyst&lt;&gt;"ALL"),COUNTIFS(tbl_raw_data[updated_month],flt_month,tbl_raw_data[updated_queue],flt_queue,tbl_raw_data[analyst_name],flt_analyst,tbl_raw_data[updated_message],'KPI Dashboard'!$S$9,tbl_raw_data[updated_date],P4,tbl_raw_data[updated_outcome],"WITHDRAW"),
IF(flt_queue="ALL",COUNTIFS(tbl_raw_data[updated_month],flt_month,tbl_raw_data[analyst_name],flt_analyst,tbl_raw_data[updated_message],'KPI Dashboard'!$S$9,tbl_raw_data[updated_date],P4,tbl_raw_data[updated_outcome],"WITHDRAW"),
IF(flt_analyst="ALL",COUNTIFS(tbl_raw_data[updated_month],flt_month,tbl_raw_data[updated_queue],flt_queue,tbl_raw_data[updated_message],'KPI Dashboard'!$S$9,tbl_raw_data[updated_date],P4,tbl_raw_data[updated_outcome],"WITHDRAW")))))</f>
        <v>6</v>
      </c>
      <c r="AC4">
        <f>IF(AND(flt_queue="ALL",flt_analyst="ALL"),COUNTIFS(tbl_raw_data[updated_month],flt_month,tbl_raw_data[updated_message],'KPI Dashboard'!$S$10,tbl_raw_data[updated_date],P4,tbl_raw_data[updated_outcome],"WITHDRAW"),
IF(AND(flt_queue&lt;&gt;"ALL",flt_analyst&lt;&gt;"ALL"),COUNTIFS(tbl_raw_data[updated_month],flt_month,tbl_raw_data[updated_queue],flt_queue,tbl_raw_data[analyst_name],flt_analyst,tbl_raw_data[updated_message],'KPI Dashboard'!$S$10,tbl_raw_data[updated_date],P4,tbl_raw_data[updated_outcome],"WITHDRAW"),
IF(flt_queue="ALL",COUNTIFS(tbl_raw_data[updated_month],flt_month,tbl_raw_data[analyst_name],flt_analyst,tbl_raw_data[updated_message],'KPI Dashboard'!$S$10,tbl_raw_data[updated_date],P4,tbl_raw_data[updated_outcome],"WITHDRAW"),
IF(flt_analyst="ALL",COUNTIFS(tbl_raw_data[updated_month],flt_month,tbl_raw_data[updated_queue],flt_queue,tbl_raw_data[updated_message],'KPI Dashboard'!$S$10,tbl_raw_data[updated_date],P4,tbl_raw_data[updated_outcome],"WITHDRAW")))))</f>
        <v>0</v>
      </c>
      <c r="AD4">
        <f>IF(AND(flt_queue="ALL",flt_analyst="ALL"),COUNTIFS(tbl_raw_data[updated_month],flt_month,tbl_raw_data[updated_message],'KPI Dashboard'!$S$11,tbl_raw_data[updated_date],P4,tbl_raw_data[updated_outcome],"WITHDRAW"),
IF(AND(flt_queue&lt;&gt;"ALL",flt_analyst&lt;&gt;"ALL"),COUNTIFS(tbl_raw_data[updated_month],flt_month,tbl_raw_data[updated_queue],flt_queue,tbl_raw_data[analyst_name],flt_analyst,tbl_raw_data[updated_message],'KPI Dashboard'!$S$11,tbl_raw_data[updated_date],P4,tbl_raw_data[updated_outcome],"WITHDRAW"),
IF(flt_queue="ALL",COUNTIFS(tbl_raw_data[updated_month],flt_month,tbl_raw_data[analyst_name],flt_analyst,tbl_raw_data[updated_message],'KPI Dashboard'!$S$11,tbl_raw_data[updated_date],P4,tbl_raw_data[updated_outcome],"WITHDRAW"),
IF(flt_analyst="ALL",COUNTIFS(tbl_raw_data[updated_month],flt_month,tbl_raw_data[updated_queue],flt_queue,tbl_raw_data[updated_message],'KPI Dashboard'!$S$11,tbl_raw_data[updated_date],P4,tbl_raw_data[updated_outcome],"WITHDRAW")))))</f>
        <v>1</v>
      </c>
      <c r="AE4">
        <f>IF(AND(flt_queue="ALL",flt_analyst="ALL"),COUNTIFS(tbl_raw_data[updated_month],flt_month,tbl_raw_data[updated_message],'KPI Dashboard'!$S$12,tbl_raw_data[updated_date],P4,tbl_raw_data[updated_outcome],"WITHDRAW"),
IF(AND(flt_queue&lt;&gt;"ALL",flt_analyst&lt;&gt;"ALL"),COUNTIFS(tbl_raw_data[updated_month],flt_month,tbl_raw_data[updated_queue],flt_queue,tbl_raw_data[analyst_name],flt_analyst,tbl_raw_data[updated_message],'KPI Dashboard'!$S$12,tbl_raw_data[updated_date],P4,tbl_raw_data[updated_outcome],"WITHDRAW"),
IF(flt_queue="ALL",COUNTIFS(tbl_raw_data[updated_month],flt_month,tbl_raw_data[analyst_name],flt_analyst,tbl_raw_data[updated_message],'KPI Dashboard'!$S$12,tbl_raw_data[updated_date],P4,tbl_raw_data[updated_outcome],"WITHDRAW"),
IF(flt_analyst="ALL",COUNTIFS(tbl_raw_data[updated_month],flt_month,tbl_raw_data[updated_queue],flt_queue,tbl_raw_data[updated_message],'KPI Dashboard'!$S$12,tbl_raw_data[updated_date],P4,tbl_raw_data[updated_outcome],"WITHDRAW")))))</f>
        <v>5</v>
      </c>
    </row>
    <row r="5" spans="1:31" x14ac:dyDescent="0.3">
      <c r="A5" t="s">
        <v>17</v>
      </c>
      <c r="B5" t="s">
        <v>7411</v>
      </c>
      <c r="H5" s="73" t="s">
        <v>963</v>
      </c>
      <c r="P5" s="78">
        <v>45167</v>
      </c>
      <c r="Q5" s="74">
        <f>IF(AND(flt_queue="ALL",flt_analyst="ALL"),COUNTIFS(tbl_raw_data[updated_outcome],"APPROVE",tbl_raw_data[updated_date],P5),
IF(AND(flt_queue&lt;&gt;"ALL",flt_analyst&lt;&gt;"ALL"),COUNTIFS(tbl_raw_data[updated_queue],flt_queue,tbl_raw_data[analyst_name],flt_analyst,tbl_raw_data[updated_outcome],"APPROVE",tbl_raw_data[updated_date],P5),
IF(flt_queue="ALL",COUNTIFS(tbl_raw_data[analyst_name],flt_analyst,tbl_raw_data[updated_outcome],"APPROVE",tbl_raw_data[updated_date],P5),
IF(flt_analyst="ALL",COUNTIFS(tbl_raw_data[updated_queue],flt_queue,tbl_raw_data[updated_outcome],"APPROVE",tbl_raw_data[updated_date],P5)))))
/
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0.73529411764705888</v>
      </c>
      <c r="R5" s="74">
        <f>settings!$L$2</f>
        <v>0.85</v>
      </c>
      <c r="S5" s="74">
        <f>IF(AND(flt_queue="ALL",flt_analyst="ALL"),COUNTIFS(tbl_raw_data[updated_outcome],"DECLINE",tbl_raw_data[updated_date],P5),
IF(AND(flt_queue&lt;&gt;"ALL",flt_analyst&lt;&gt;"ALL"),COUNTIFS(tbl_raw_data[updated_queue],flt_queue,tbl_raw_data[analyst_name],flt_analyst,tbl_raw_data[updated_outcome],"DECLINE",tbl_raw_data[updated_date],P5),
IF(flt_queue="ALL",COUNTIFS(tbl_raw_data[analyst_name],flt_analyst,tbl_raw_data[updated_outcome],"DECLINE",tbl_raw_data[updated_date],P5),
IF(flt_analyst="ALL",COUNTIFS(tbl_raw_data[updated_queue],flt_queue,tbl_raw_data[updated_outcome],"DECLINE",tbl_raw_data[updated_date],P5)))))
/
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0.1</v>
      </c>
      <c r="T5" s="74">
        <f>IF(AND(flt_queue="ALL",flt_analyst="ALL"),COUNTIFS(tbl_raw_data[updated_outcome],"WITHDRAW",tbl_raw_data[updated_date],P5),
IF(AND(flt_queue&lt;&gt;"ALL",flt_analyst&lt;&gt;"ALL"),COUNTIFS(tbl_raw_data[updated_queue],flt_queue,tbl_raw_data[analyst_name],flt_analyst,tbl_raw_data[updated_outcome],"WITHDRAW",tbl_raw_data[updated_date],P5),
IF(flt_queue="ALL",COUNTIFS(tbl_raw_data[analyst_name],flt_analyst,tbl_raw_data[updated_outcome],"WITHDRAW",tbl_raw_data[updated_date],P5),
IF(flt_analyst="ALL",COUNTIFS(tbl_raw_data[updated_queue],flt_queue,tbl_raw_data[updated_outcome],"WITHDRAW",tbl_raw_data[updated_date],P5)))))
/
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0.16470588235294117</v>
      </c>
      <c r="U5" s="77">
        <f>IF(AND(flt_queue="ALL",flt_analyst="ALL"),SUMIFS(tbl_raw_data[time_taken_in_min],tbl_raw_data[updated_date],P5),
IF(AND(flt_queue&lt;&gt;"ALL",flt_analyst&lt;&gt;"ALL"),SUMIFS(tbl_raw_data[time_taken_in_min],tbl_raw_data[updated_queue],flt_queue,tbl_raw_data[analyst_name],flt_analyst,tbl_raw_data[updated_date],P5),
IF(flt_queue="ALL",SUMIFS(tbl_raw_data[time_taken_in_min],tbl_raw_data[analyst_name],flt_analyst,tbl_raw_data[updated_date],P5),
IF(flt_analyst="ALL",SUMIFS(tbl_raw_data[time_taken_in_min],tbl_raw_data[updated_queue],flt_queue,tbl_raw_data[updated_date],P5)))))
/
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14.714117647058821</v>
      </c>
      <c r="V5" s="48">
        <f>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170</v>
      </c>
      <c r="W5" s="74">
        <f>IF(AND(flt_queue="ALL",flt_analyst="ALL"),COUNTIFS(tbl_raw_data[sla_met_not_met],"SLA_MET",tbl_raw_data[updated_date],P5),
IF(AND(flt_queue&lt;&gt;"ALL",flt_analyst&lt;&gt;"ALL"),COUNTIFS(tbl_raw_data[updated_queue],flt_queue,tbl_raw_data[analyst_name],flt_analyst,tbl_raw_data[sla_met_not_met],"SLA_MET",tbl_raw_data[updated_date],P5),
IF(flt_queue="ALL",COUNTIFS(tbl_raw_data[analyst_name],flt_analyst,tbl_raw_data[sla_met_not_met],"SLA_MET",tbl_raw_data[updated_date],P5),
IF(flt_analyst="ALL",COUNTIFS(tbl_raw_data[updated_queue],flt_queue,tbl_raw_data[sla_met_not_met],"SLA_MET",tbl_raw_data[updated_date],P5)))))
/
IF(AND(flt_queue="ALL",flt_analyst="ALL"),COUNTIFS(tbl_raw_data[updated_date],P5),
IF(AND(flt_queue&lt;&gt;"ALL",flt_analyst&lt;&gt;"ALL"),COUNTIFS(tbl_raw_data[updated_queue],flt_queue,tbl_raw_data[analyst_name],flt_analyst,tbl_raw_data[updated_date],P5),
IF(flt_queue="ALL",COUNTIFS(tbl_raw_data[analyst_name],flt_analyst,tbl_raw_data[updated_date],P5),
IF(flt_analyst="ALL",COUNTIFS(tbl_raw_data[updated_queue],flt_queue,tbl_raw_data[updated_date],P5)))))</f>
        <v>0.78823529411764703</v>
      </c>
      <c r="X5" s="81">
        <f>settings!$N$2</f>
        <v>0.9</v>
      </c>
      <c r="Y5">
        <f>IF(AND(flt_queue="ALL",flt_analyst="ALL"),COUNTIFS(tbl_raw_data[updated_month],flt_month,tbl_raw_data[updated_message],'KPI Dashboard'!$S$6,tbl_raw_data[updated_date],P5,tbl_raw_data[updated_outcome],"WITHDRAW"),
IF(AND(flt_queue&lt;&gt;"ALL",flt_analyst&lt;&gt;"ALL"),COUNTIFS(tbl_raw_data[updated_month],flt_month,tbl_raw_data[updated_queue],flt_queue,tbl_raw_data[analyst_name],flt_analyst,tbl_raw_data[updated_message],'KPI Dashboard'!$S$6,tbl_raw_data[updated_date],P5,tbl_raw_data[updated_outcome],"WITHDRAW"),
IF(flt_queue="ALL",COUNTIFS(tbl_raw_data[updated_month],flt_month,tbl_raw_data[analyst_name],flt_analyst,tbl_raw_data[updated_message],'KPI Dashboard'!$S$6,tbl_raw_data[updated_date],P5,tbl_raw_data[updated_outcome],"WITHDRAW"),
IF(flt_analyst="ALL",COUNTIFS(tbl_raw_data[updated_month],flt_month,tbl_raw_data[updated_queue],flt_queue,tbl_raw_data[updated_message],'KPI Dashboard'!$S$6,tbl_raw_data[updated_date],P5,tbl_raw_data[updated_outcome],"WITHDRAW")))))</f>
        <v>3</v>
      </c>
      <c r="Z5">
        <f>IF(AND(flt_queue="ALL",flt_analyst="ALL"),COUNTIFS(tbl_raw_data[updated_month],flt_month,tbl_raw_data[updated_message],'KPI Dashboard'!$S$7,tbl_raw_data[updated_date],P5,tbl_raw_data[updated_outcome],"WITHDRAW"),
IF(AND(flt_queue&lt;&gt;"ALL",flt_analyst&lt;&gt;"ALL"),COUNTIFS(tbl_raw_data[updated_month],flt_month,tbl_raw_data[updated_queue],flt_queue,tbl_raw_data[analyst_name],flt_analyst,tbl_raw_data[updated_message],'KPI Dashboard'!$S$7,tbl_raw_data[updated_date],P5,tbl_raw_data[updated_outcome],"WITHDRAW"),
IF(flt_queue="ALL",COUNTIFS(tbl_raw_data[updated_month],flt_month,tbl_raw_data[analyst_name],flt_analyst,tbl_raw_data[updated_message],'KPI Dashboard'!$S$7,tbl_raw_data[updated_date],P5,tbl_raw_data[updated_outcome],"WITHDRAW"),
IF(flt_analyst="ALL",COUNTIFS(tbl_raw_data[updated_month],flt_month,tbl_raw_data[updated_queue],flt_queue,tbl_raw_data[updated_message],'KPI Dashboard'!$S$7,tbl_raw_data[updated_date],P5,tbl_raw_data[updated_outcome],"WITHDRAW")))))</f>
        <v>2</v>
      </c>
      <c r="AA5">
        <f>IF(AND(flt_queue="ALL",flt_analyst="ALL"),COUNTIFS(tbl_raw_data[updated_month],flt_month,tbl_raw_data[updated_message],'KPI Dashboard'!$S$8,tbl_raw_data[updated_date],P5,tbl_raw_data[updated_outcome],"WITHDRAW"),
IF(AND(flt_queue&lt;&gt;"ALL",flt_analyst&lt;&gt;"ALL"),COUNTIFS(tbl_raw_data[updated_month],flt_month,tbl_raw_data[updated_queue],flt_queue,tbl_raw_data[analyst_name],flt_analyst,tbl_raw_data[updated_message],'KPI Dashboard'!$S$8,tbl_raw_data[updated_date],P5,tbl_raw_data[updated_outcome],"WITHDRAW"),
IF(flt_queue="ALL",COUNTIFS(tbl_raw_data[updated_month],flt_month,tbl_raw_data[analyst_name],flt_analyst,tbl_raw_data[updated_message],'KPI Dashboard'!$S$8,tbl_raw_data[updated_date],P5,tbl_raw_data[updated_outcome],"WITHDRAW"),
IF(flt_analyst="ALL",COUNTIFS(tbl_raw_data[updated_month],flt_month,tbl_raw_data[updated_queue],flt_queue,tbl_raw_data[updated_message],'KPI Dashboard'!$S$8,tbl_raw_data[updated_date],P5,tbl_raw_data[updated_outcome],"WITHDRAW")))))</f>
        <v>13</v>
      </c>
      <c r="AB5">
        <f>IF(AND(flt_queue="ALL",flt_analyst="ALL"),COUNTIFS(tbl_raw_data[updated_month],flt_month,tbl_raw_data[updated_message],'KPI Dashboard'!$S$9,tbl_raw_data[updated_date],P5,tbl_raw_data[updated_outcome],"WITHDRAW"),
IF(AND(flt_queue&lt;&gt;"ALL",flt_analyst&lt;&gt;"ALL"),COUNTIFS(tbl_raw_data[updated_month],flt_month,tbl_raw_data[updated_queue],flt_queue,tbl_raw_data[analyst_name],flt_analyst,tbl_raw_data[updated_message],'KPI Dashboard'!$S$9,tbl_raw_data[updated_date],P5,tbl_raw_data[updated_outcome],"WITHDRAW"),
IF(flt_queue="ALL",COUNTIFS(tbl_raw_data[updated_month],flt_month,tbl_raw_data[analyst_name],flt_analyst,tbl_raw_data[updated_message],'KPI Dashboard'!$S$9,tbl_raw_data[updated_date],P5,tbl_raw_data[updated_outcome],"WITHDRAW"),
IF(flt_analyst="ALL",COUNTIFS(tbl_raw_data[updated_month],flt_month,tbl_raw_data[updated_queue],flt_queue,tbl_raw_data[updated_message],'KPI Dashboard'!$S$9,tbl_raw_data[updated_date],P5,tbl_raw_data[updated_outcome],"WITHDRAW")))))</f>
        <v>4</v>
      </c>
      <c r="AC5">
        <f>IF(AND(flt_queue="ALL",flt_analyst="ALL"),COUNTIFS(tbl_raw_data[updated_month],flt_month,tbl_raw_data[updated_message],'KPI Dashboard'!$S$10,tbl_raw_data[updated_date],P5,tbl_raw_data[updated_outcome],"WITHDRAW"),
IF(AND(flt_queue&lt;&gt;"ALL",flt_analyst&lt;&gt;"ALL"),COUNTIFS(tbl_raw_data[updated_month],flt_month,tbl_raw_data[updated_queue],flt_queue,tbl_raw_data[analyst_name],flt_analyst,tbl_raw_data[updated_message],'KPI Dashboard'!$S$10,tbl_raw_data[updated_date],P5,tbl_raw_data[updated_outcome],"WITHDRAW"),
IF(flt_queue="ALL",COUNTIFS(tbl_raw_data[updated_month],flt_month,tbl_raw_data[analyst_name],flt_analyst,tbl_raw_data[updated_message],'KPI Dashboard'!$S$10,tbl_raw_data[updated_date],P5,tbl_raw_data[updated_outcome],"WITHDRAW"),
IF(flt_analyst="ALL",COUNTIFS(tbl_raw_data[updated_month],flt_month,tbl_raw_data[updated_queue],flt_queue,tbl_raw_data[updated_message],'KPI Dashboard'!$S$10,tbl_raw_data[updated_date],P5,tbl_raw_data[updated_outcome],"WITHDRAW")))))</f>
        <v>0</v>
      </c>
      <c r="AD5">
        <f>IF(AND(flt_queue="ALL",flt_analyst="ALL"),COUNTIFS(tbl_raw_data[updated_month],flt_month,tbl_raw_data[updated_message],'KPI Dashboard'!$S$11,tbl_raw_data[updated_date],P5,tbl_raw_data[updated_outcome],"WITHDRAW"),
IF(AND(flt_queue&lt;&gt;"ALL",flt_analyst&lt;&gt;"ALL"),COUNTIFS(tbl_raw_data[updated_month],flt_month,tbl_raw_data[updated_queue],flt_queue,tbl_raw_data[analyst_name],flt_analyst,tbl_raw_data[updated_message],'KPI Dashboard'!$S$11,tbl_raw_data[updated_date],P5,tbl_raw_data[updated_outcome],"WITHDRAW"),
IF(flt_queue="ALL",COUNTIFS(tbl_raw_data[updated_month],flt_month,tbl_raw_data[analyst_name],flt_analyst,tbl_raw_data[updated_message],'KPI Dashboard'!$S$11,tbl_raw_data[updated_date],P5,tbl_raw_data[updated_outcome],"WITHDRAW"),
IF(flt_analyst="ALL",COUNTIFS(tbl_raw_data[updated_month],flt_month,tbl_raw_data[updated_queue],flt_queue,tbl_raw_data[updated_message],'KPI Dashboard'!$S$11,tbl_raw_data[updated_date],P5,tbl_raw_data[updated_outcome],"WITHDRAW")))))</f>
        <v>2</v>
      </c>
      <c r="AE5">
        <f>IF(AND(flt_queue="ALL",flt_analyst="ALL"),COUNTIFS(tbl_raw_data[updated_month],flt_month,tbl_raw_data[updated_message],'KPI Dashboard'!$S$12,tbl_raw_data[updated_date],P5,tbl_raw_data[updated_outcome],"WITHDRAW"),
IF(AND(flt_queue&lt;&gt;"ALL",flt_analyst&lt;&gt;"ALL"),COUNTIFS(tbl_raw_data[updated_month],flt_month,tbl_raw_data[updated_queue],flt_queue,tbl_raw_data[analyst_name],flt_analyst,tbl_raw_data[updated_message],'KPI Dashboard'!$S$12,tbl_raw_data[updated_date],P5,tbl_raw_data[updated_outcome],"WITHDRAW"),
IF(flt_queue="ALL",COUNTIFS(tbl_raw_data[updated_month],flt_month,tbl_raw_data[analyst_name],flt_analyst,tbl_raw_data[updated_message],'KPI Dashboard'!$S$12,tbl_raw_data[updated_date],P5,tbl_raw_data[updated_outcome],"WITHDRAW"),
IF(flt_analyst="ALL",COUNTIFS(tbl_raw_data[updated_month],flt_month,tbl_raw_data[updated_queue],flt_queue,tbl_raw_data[updated_message],'KPI Dashboard'!$S$12,tbl_raw_data[updated_date],P5,tbl_raw_data[updated_outcome],"WITHDRAW")))))</f>
        <v>4</v>
      </c>
    </row>
    <row r="6" spans="1:31" x14ac:dyDescent="0.3">
      <c r="A6" t="s">
        <v>21</v>
      </c>
      <c r="B6" t="s">
        <v>7412</v>
      </c>
      <c r="H6" s="71" t="s">
        <v>964</v>
      </c>
      <c r="P6" s="78">
        <v>45166</v>
      </c>
      <c r="Q6" s="74">
        <f>IF(AND(flt_queue="ALL",flt_analyst="ALL"),COUNTIFS(tbl_raw_data[updated_outcome],"APPROVE",tbl_raw_data[updated_date],P6),
IF(AND(flt_queue&lt;&gt;"ALL",flt_analyst&lt;&gt;"ALL"),COUNTIFS(tbl_raw_data[updated_queue],flt_queue,tbl_raw_data[analyst_name],flt_analyst,tbl_raw_data[updated_outcome],"APPROVE",tbl_raw_data[updated_date],P6),
IF(flt_queue="ALL",COUNTIFS(tbl_raw_data[analyst_name],flt_analyst,tbl_raw_data[updated_outcome],"APPROVE",tbl_raw_data[updated_date],P6),
IF(flt_analyst="ALL",COUNTIFS(tbl_raw_data[updated_queue],flt_queue,tbl_raw_data[updated_outcome],"APPROVE",tbl_raw_data[updated_date],P6)))))
/
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0.60888888888888892</v>
      </c>
      <c r="R6" s="74">
        <f>settings!$L$2</f>
        <v>0.85</v>
      </c>
      <c r="S6" s="74">
        <f>IF(AND(flt_queue="ALL",flt_analyst="ALL"),COUNTIFS(tbl_raw_data[updated_outcome],"DECLINE",tbl_raw_data[updated_date],P6),
IF(AND(flt_queue&lt;&gt;"ALL",flt_analyst&lt;&gt;"ALL"),COUNTIFS(tbl_raw_data[updated_queue],flt_queue,tbl_raw_data[analyst_name],flt_analyst,tbl_raw_data[updated_outcome],"DECLINE",tbl_raw_data[updated_date],P6),
IF(flt_queue="ALL",COUNTIFS(tbl_raw_data[analyst_name],flt_analyst,tbl_raw_data[updated_outcome],"DECLINE",tbl_raw_data[updated_date],P6),
IF(flt_analyst="ALL",COUNTIFS(tbl_raw_data[updated_queue],flt_queue,tbl_raw_data[updated_outcome],"DECLINE",tbl_raw_data[updated_date],P6)))))
/
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0.13333333333333333</v>
      </c>
      <c r="T6" s="74">
        <f>IF(AND(flt_queue="ALL",flt_analyst="ALL"),COUNTIFS(tbl_raw_data[updated_outcome],"WITHDRAW",tbl_raw_data[updated_date],P6),
IF(AND(flt_queue&lt;&gt;"ALL",flt_analyst&lt;&gt;"ALL"),COUNTIFS(tbl_raw_data[updated_queue],flt_queue,tbl_raw_data[analyst_name],flt_analyst,tbl_raw_data[updated_outcome],"WITHDRAW",tbl_raw_data[updated_date],P6),
IF(flt_queue="ALL",COUNTIFS(tbl_raw_data[analyst_name],flt_analyst,tbl_raw_data[updated_outcome],"WITHDRAW",tbl_raw_data[updated_date],P6),
IF(flt_analyst="ALL",COUNTIFS(tbl_raw_data[updated_queue],flt_queue,tbl_raw_data[updated_outcome],"WITHDRAW",tbl_raw_data[updated_date],P6)))))
/
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0.25777777777777777</v>
      </c>
      <c r="U6" s="77">
        <f>IF(AND(flt_queue="ALL",flt_analyst="ALL"),SUMIFS(tbl_raw_data[time_taken_in_min],tbl_raw_data[updated_date],P6),
IF(AND(flt_queue&lt;&gt;"ALL",flt_analyst&lt;&gt;"ALL"),SUMIFS(tbl_raw_data[time_taken_in_min],tbl_raw_data[updated_queue],flt_queue,tbl_raw_data[analyst_name],flt_analyst,tbl_raw_data[updated_date],P6),
IF(flt_queue="ALL",SUMIFS(tbl_raw_data[time_taken_in_min],tbl_raw_data[analyst_name],flt_analyst,tbl_raw_data[updated_date],P6),
IF(flt_analyst="ALL",SUMIFS(tbl_raw_data[time_taken_in_min],tbl_raw_data[updated_queue],flt_queue,tbl_raw_data[updated_date],P6)))))
/
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13.075037037037037</v>
      </c>
      <c r="V6" s="48">
        <f>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225</v>
      </c>
      <c r="W6" s="74">
        <f>IF(AND(flt_queue="ALL",flt_analyst="ALL"),COUNTIFS(tbl_raw_data[sla_met_not_met],"SLA_MET",tbl_raw_data[updated_date],P6),
IF(AND(flt_queue&lt;&gt;"ALL",flt_analyst&lt;&gt;"ALL"),COUNTIFS(tbl_raw_data[updated_queue],flt_queue,tbl_raw_data[analyst_name],flt_analyst,tbl_raw_data[sla_met_not_met],"SLA_MET",tbl_raw_data[updated_date],P6),
IF(flt_queue="ALL",COUNTIFS(tbl_raw_data[analyst_name],flt_analyst,tbl_raw_data[sla_met_not_met],"SLA_MET",tbl_raw_data[updated_date],P6),
IF(flt_analyst="ALL",COUNTIFS(tbl_raw_data[updated_queue],flt_queue,tbl_raw_data[sla_met_not_met],"SLA_MET",tbl_raw_data[updated_date],P6)))))
/
IF(AND(flt_queue="ALL",flt_analyst="ALL"),COUNTIFS(tbl_raw_data[updated_date],P6),
IF(AND(flt_queue&lt;&gt;"ALL",flt_analyst&lt;&gt;"ALL"),COUNTIFS(tbl_raw_data[updated_queue],flt_queue,tbl_raw_data[analyst_name],flt_analyst,tbl_raw_data[updated_date],P6),
IF(flt_queue="ALL",COUNTIFS(tbl_raw_data[analyst_name],flt_analyst,tbl_raw_data[updated_date],P6),
IF(flt_analyst="ALL",COUNTIFS(tbl_raw_data[updated_queue],flt_queue,tbl_raw_data[updated_date],P6)))))</f>
        <v>0.85777777777777775</v>
      </c>
      <c r="X6" s="81">
        <f>settings!$N$2</f>
        <v>0.9</v>
      </c>
      <c r="Y6">
        <f>IF(AND(flt_queue="ALL",flt_analyst="ALL"),COUNTIFS(tbl_raw_data[updated_month],flt_month,tbl_raw_data[updated_message],'KPI Dashboard'!$S$6,tbl_raw_data[updated_date],P6,tbl_raw_data[updated_outcome],"WITHDRAW"),
IF(AND(flt_queue&lt;&gt;"ALL",flt_analyst&lt;&gt;"ALL"),COUNTIFS(tbl_raw_data[updated_month],flt_month,tbl_raw_data[updated_queue],flt_queue,tbl_raw_data[analyst_name],flt_analyst,tbl_raw_data[updated_message],'KPI Dashboard'!$S$6,tbl_raw_data[updated_date],P6,tbl_raw_data[updated_outcome],"WITHDRAW"),
IF(flt_queue="ALL",COUNTIFS(tbl_raw_data[updated_month],flt_month,tbl_raw_data[analyst_name],flt_analyst,tbl_raw_data[updated_message],'KPI Dashboard'!$S$6,tbl_raw_data[updated_date],P6,tbl_raw_data[updated_outcome],"WITHDRAW"),
IF(flt_analyst="ALL",COUNTIFS(tbl_raw_data[updated_month],flt_month,tbl_raw_data[updated_queue],flt_queue,tbl_raw_data[updated_message],'KPI Dashboard'!$S$6,tbl_raw_data[updated_date],P6,tbl_raw_data[updated_outcome],"WITHDRAW")))))</f>
        <v>6</v>
      </c>
      <c r="Z6">
        <f>IF(AND(flt_queue="ALL",flt_analyst="ALL"),COUNTIFS(tbl_raw_data[updated_month],flt_month,tbl_raw_data[updated_message],'KPI Dashboard'!$S$7,tbl_raw_data[updated_date],P6,tbl_raw_data[updated_outcome],"WITHDRAW"),
IF(AND(flt_queue&lt;&gt;"ALL",flt_analyst&lt;&gt;"ALL"),COUNTIFS(tbl_raw_data[updated_month],flt_month,tbl_raw_data[updated_queue],flt_queue,tbl_raw_data[analyst_name],flt_analyst,tbl_raw_data[updated_message],'KPI Dashboard'!$S$7,tbl_raw_data[updated_date],P6,tbl_raw_data[updated_outcome],"WITHDRAW"),
IF(flt_queue="ALL",COUNTIFS(tbl_raw_data[updated_month],flt_month,tbl_raw_data[analyst_name],flt_analyst,tbl_raw_data[updated_message],'KPI Dashboard'!$S$7,tbl_raw_data[updated_date],P6,tbl_raw_data[updated_outcome],"WITHDRAW"),
IF(flt_analyst="ALL",COUNTIFS(tbl_raw_data[updated_month],flt_month,tbl_raw_data[updated_queue],flt_queue,tbl_raw_data[updated_message],'KPI Dashboard'!$S$7,tbl_raw_data[updated_date],P6,tbl_raw_data[updated_outcome],"WITHDRAW")))))</f>
        <v>5</v>
      </c>
      <c r="AA6">
        <f>IF(AND(flt_queue="ALL",flt_analyst="ALL"),COUNTIFS(tbl_raw_data[updated_month],flt_month,tbl_raw_data[updated_message],'KPI Dashboard'!$S$8,tbl_raw_data[updated_date],P6,tbl_raw_data[updated_outcome],"WITHDRAW"),
IF(AND(flt_queue&lt;&gt;"ALL",flt_analyst&lt;&gt;"ALL"),COUNTIFS(tbl_raw_data[updated_month],flt_month,tbl_raw_data[updated_queue],flt_queue,tbl_raw_data[analyst_name],flt_analyst,tbl_raw_data[updated_message],'KPI Dashboard'!$S$8,tbl_raw_data[updated_date],P6,tbl_raw_data[updated_outcome],"WITHDRAW"),
IF(flt_queue="ALL",COUNTIFS(tbl_raw_data[updated_month],flt_month,tbl_raw_data[analyst_name],flt_analyst,tbl_raw_data[updated_message],'KPI Dashboard'!$S$8,tbl_raw_data[updated_date],P6,tbl_raw_data[updated_outcome],"WITHDRAW"),
IF(flt_analyst="ALL",COUNTIFS(tbl_raw_data[updated_month],flt_month,tbl_raw_data[updated_queue],flt_queue,tbl_raw_data[updated_message],'KPI Dashboard'!$S$8,tbl_raw_data[updated_date],P6,tbl_raw_data[updated_outcome],"WITHDRAW")))))</f>
        <v>29</v>
      </c>
      <c r="AB6">
        <f>IF(AND(flt_queue="ALL",flt_analyst="ALL"),COUNTIFS(tbl_raw_data[updated_month],flt_month,tbl_raw_data[updated_message],'KPI Dashboard'!$S$9,tbl_raw_data[updated_date],P6,tbl_raw_data[updated_outcome],"WITHDRAW"),
IF(AND(flt_queue&lt;&gt;"ALL",flt_analyst&lt;&gt;"ALL"),COUNTIFS(tbl_raw_data[updated_month],flt_month,tbl_raw_data[updated_queue],flt_queue,tbl_raw_data[analyst_name],flt_analyst,tbl_raw_data[updated_message],'KPI Dashboard'!$S$9,tbl_raw_data[updated_date],P6,tbl_raw_data[updated_outcome],"WITHDRAW"),
IF(flt_queue="ALL",COUNTIFS(tbl_raw_data[updated_month],flt_month,tbl_raw_data[analyst_name],flt_analyst,tbl_raw_data[updated_message],'KPI Dashboard'!$S$9,tbl_raw_data[updated_date],P6,tbl_raw_data[updated_outcome],"WITHDRAW"),
IF(flt_analyst="ALL",COUNTIFS(tbl_raw_data[updated_month],flt_month,tbl_raw_data[updated_queue],flt_queue,tbl_raw_data[updated_message],'KPI Dashboard'!$S$9,tbl_raw_data[updated_date],P6,tbl_raw_data[updated_outcome],"WITHDRAW")))))</f>
        <v>7</v>
      </c>
      <c r="AC6">
        <f>IF(AND(flt_queue="ALL",flt_analyst="ALL"),COUNTIFS(tbl_raw_data[updated_month],flt_month,tbl_raw_data[updated_message],'KPI Dashboard'!$S$10,tbl_raw_data[updated_date],P6,tbl_raw_data[updated_outcome],"WITHDRAW"),
IF(AND(flt_queue&lt;&gt;"ALL",flt_analyst&lt;&gt;"ALL"),COUNTIFS(tbl_raw_data[updated_month],flt_month,tbl_raw_data[updated_queue],flt_queue,tbl_raw_data[analyst_name],flt_analyst,tbl_raw_data[updated_message],'KPI Dashboard'!$S$10,tbl_raw_data[updated_date],P6,tbl_raw_data[updated_outcome],"WITHDRAW"),
IF(flt_queue="ALL",COUNTIFS(tbl_raw_data[updated_month],flt_month,tbl_raw_data[analyst_name],flt_analyst,tbl_raw_data[updated_message],'KPI Dashboard'!$S$10,tbl_raw_data[updated_date],P6,tbl_raw_data[updated_outcome],"WITHDRAW"),
IF(flt_analyst="ALL",COUNTIFS(tbl_raw_data[updated_month],flt_month,tbl_raw_data[updated_queue],flt_queue,tbl_raw_data[updated_message],'KPI Dashboard'!$S$10,tbl_raw_data[updated_date],P6,tbl_raw_data[updated_outcome],"WITHDRAW")))))</f>
        <v>0</v>
      </c>
      <c r="AD6">
        <f>IF(AND(flt_queue="ALL",flt_analyst="ALL"),COUNTIFS(tbl_raw_data[updated_month],flt_month,tbl_raw_data[updated_message],'KPI Dashboard'!$S$11,tbl_raw_data[updated_date],P6,tbl_raw_data[updated_outcome],"WITHDRAW"),
IF(AND(flt_queue&lt;&gt;"ALL",flt_analyst&lt;&gt;"ALL"),COUNTIFS(tbl_raw_data[updated_month],flt_month,tbl_raw_data[updated_queue],flt_queue,tbl_raw_data[analyst_name],flt_analyst,tbl_raw_data[updated_message],'KPI Dashboard'!$S$11,tbl_raw_data[updated_date],P6,tbl_raw_data[updated_outcome],"WITHDRAW"),
IF(flt_queue="ALL",COUNTIFS(tbl_raw_data[updated_month],flt_month,tbl_raw_data[analyst_name],flt_analyst,tbl_raw_data[updated_message],'KPI Dashboard'!$S$11,tbl_raw_data[updated_date],P6,tbl_raw_data[updated_outcome],"WITHDRAW"),
IF(flt_analyst="ALL",COUNTIFS(tbl_raw_data[updated_month],flt_month,tbl_raw_data[updated_queue],flt_queue,tbl_raw_data[updated_message],'KPI Dashboard'!$S$11,tbl_raw_data[updated_date],P6,tbl_raw_data[updated_outcome],"WITHDRAW")))))</f>
        <v>1</v>
      </c>
      <c r="AE6">
        <f>IF(AND(flt_queue="ALL",flt_analyst="ALL"),COUNTIFS(tbl_raw_data[updated_month],flt_month,tbl_raw_data[updated_message],'KPI Dashboard'!$S$12,tbl_raw_data[updated_date],P6,tbl_raw_data[updated_outcome],"WITHDRAW"),
IF(AND(flt_queue&lt;&gt;"ALL",flt_analyst&lt;&gt;"ALL"),COUNTIFS(tbl_raw_data[updated_month],flt_month,tbl_raw_data[updated_queue],flt_queue,tbl_raw_data[analyst_name],flt_analyst,tbl_raw_data[updated_message],'KPI Dashboard'!$S$12,tbl_raw_data[updated_date],P6,tbl_raw_data[updated_outcome],"WITHDRAW"),
IF(flt_queue="ALL",COUNTIFS(tbl_raw_data[updated_month],flt_month,tbl_raw_data[analyst_name],flt_analyst,tbl_raw_data[updated_message],'KPI Dashboard'!$S$12,tbl_raw_data[updated_date],P6,tbl_raw_data[updated_outcome],"WITHDRAW"),
IF(flt_analyst="ALL",COUNTIFS(tbl_raw_data[updated_month],flt_month,tbl_raw_data[updated_queue],flt_queue,tbl_raw_data[updated_message],'KPI Dashboard'!$S$12,tbl_raw_data[updated_date],P6,tbl_raw_data[updated_outcome],"WITHDRAW")))))</f>
        <v>10</v>
      </c>
    </row>
    <row r="7" spans="1:31" x14ac:dyDescent="0.3">
      <c r="A7" t="s">
        <v>19</v>
      </c>
      <c r="B7" t="s">
        <v>7413</v>
      </c>
      <c r="P7" s="78">
        <v>45165</v>
      </c>
      <c r="Q7" s="74">
        <f>IF(AND(flt_queue="ALL",flt_analyst="ALL"),COUNTIFS(tbl_raw_data[updated_outcome],"APPROVE",tbl_raw_data[updated_date],P7),
IF(AND(flt_queue&lt;&gt;"ALL",flt_analyst&lt;&gt;"ALL"),COUNTIFS(tbl_raw_data[updated_queue],flt_queue,tbl_raw_data[analyst_name],flt_analyst,tbl_raw_data[updated_outcome],"APPROVE",tbl_raw_data[updated_date],P7),
IF(flt_queue="ALL",COUNTIFS(tbl_raw_data[analyst_name],flt_analyst,tbl_raw_data[updated_outcome],"APPROVE",tbl_raw_data[updated_date],P7),
IF(flt_analyst="ALL",COUNTIFS(tbl_raw_data[updated_queue],flt_queue,tbl_raw_data[updated_outcome],"APPROVE",tbl_raw_data[updated_date],P7)))))
/
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0.4</v>
      </c>
      <c r="R7" s="74">
        <f>settings!$L$2</f>
        <v>0.85</v>
      </c>
      <c r="S7" s="74">
        <f>IF(AND(flt_queue="ALL",flt_analyst="ALL"),COUNTIFS(tbl_raw_data[updated_outcome],"DECLINE",tbl_raw_data[updated_date],P7),
IF(AND(flt_queue&lt;&gt;"ALL",flt_analyst&lt;&gt;"ALL"),COUNTIFS(tbl_raw_data[updated_queue],flt_queue,tbl_raw_data[analyst_name],flt_analyst,tbl_raw_data[updated_outcome],"DECLINE",tbl_raw_data[updated_date],P7),
IF(flt_queue="ALL",COUNTIFS(tbl_raw_data[analyst_name],flt_analyst,tbl_raw_data[updated_outcome],"DECLINE",tbl_raw_data[updated_date],P7),
IF(flt_analyst="ALL",COUNTIFS(tbl_raw_data[updated_queue],flt_queue,tbl_raw_data[updated_outcome],"DECLINE",tbl_raw_data[updated_date],P7)))))
/
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0.19259259259259259</v>
      </c>
      <c r="T7" s="74">
        <f>IF(AND(flt_queue="ALL",flt_analyst="ALL"),COUNTIFS(tbl_raw_data[updated_outcome],"WITHDRAW",tbl_raw_data[updated_date],P7),
IF(AND(flt_queue&lt;&gt;"ALL",flt_analyst&lt;&gt;"ALL"),COUNTIFS(tbl_raw_data[updated_queue],flt_queue,tbl_raw_data[analyst_name],flt_analyst,tbl_raw_data[updated_outcome],"WITHDRAW",tbl_raw_data[updated_date],P7),
IF(flt_queue="ALL",COUNTIFS(tbl_raw_data[analyst_name],flt_analyst,tbl_raw_data[updated_outcome],"WITHDRAW",tbl_raw_data[updated_date],P7),
IF(flt_analyst="ALL",COUNTIFS(tbl_raw_data[updated_queue],flt_queue,tbl_raw_data[updated_outcome],"WITHDRAW",tbl_raw_data[updated_date],P7)))))
/
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0.40740740740740738</v>
      </c>
      <c r="U7" s="77">
        <f>IF(AND(flt_queue="ALL",flt_analyst="ALL"),SUMIFS(tbl_raw_data[time_taken_in_min],tbl_raw_data[updated_date],P7),
IF(AND(flt_queue&lt;&gt;"ALL",flt_analyst&lt;&gt;"ALL"),SUMIFS(tbl_raw_data[time_taken_in_min],tbl_raw_data[updated_queue],flt_queue,tbl_raw_data[analyst_name],flt_analyst,tbl_raw_data[updated_date],P7),
IF(flt_queue="ALL",SUMIFS(tbl_raw_data[time_taken_in_min],tbl_raw_data[analyst_name],flt_analyst,tbl_raw_data[updated_date],P7),
IF(flt_analyst="ALL",SUMIFS(tbl_raw_data[time_taken_in_min],tbl_raw_data[updated_queue],flt_queue,tbl_raw_data[updated_date],P7)))))
/
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51.322962962962983</v>
      </c>
      <c r="V7" s="48">
        <f>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135</v>
      </c>
      <c r="W7" s="74">
        <f>IF(AND(flt_queue="ALL",flt_analyst="ALL"),COUNTIFS(tbl_raw_data[sla_met_not_met],"SLA_MET",tbl_raw_data[updated_date],P7),
IF(AND(flt_queue&lt;&gt;"ALL",flt_analyst&lt;&gt;"ALL"),COUNTIFS(tbl_raw_data[updated_queue],flt_queue,tbl_raw_data[analyst_name],flt_analyst,tbl_raw_data[sla_met_not_met],"SLA_MET",tbl_raw_data[updated_date],P7),
IF(flt_queue="ALL",COUNTIFS(tbl_raw_data[analyst_name],flt_analyst,tbl_raw_data[sla_met_not_met],"SLA_MET",tbl_raw_data[updated_date],P7),
IF(flt_analyst="ALL",COUNTIFS(tbl_raw_data[updated_queue],flt_queue,tbl_raw_data[sla_met_not_met],"SLA_MET",tbl_raw_data[updated_date],P7)))))
/
IF(AND(flt_queue="ALL",flt_analyst="ALL"),COUNTIFS(tbl_raw_data[updated_date],P7),
IF(AND(flt_queue&lt;&gt;"ALL",flt_analyst&lt;&gt;"ALL"),COUNTIFS(tbl_raw_data[updated_queue],flt_queue,tbl_raw_data[analyst_name],flt_analyst,tbl_raw_data[updated_date],P7),
IF(flt_queue="ALL",COUNTIFS(tbl_raw_data[analyst_name],flt_analyst,tbl_raw_data[updated_date],P7),
IF(flt_analyst="ALL",COUNTIFS(tbl_raw_data[updated_queue],flt_queue,tbl_raw_data[updated_date],P7)))))</f>
        <v>0.85185185185185186</v>
      </c>
      <c r="X7" s="81">
        <f>settings!$N$2</f>
        <v>0.9</v>
      </c>
      <c r="Y7">
        <f>IF(AND(flt_queue="ALL",flt_analyst="ALL"),COUNTIFS(tbl_raw_data[updated_month],flt_month,tbl_raw_data[updated_message],'KPI Dashboard'!$S$6,tbl_raw_data[updated_date],P7,tbl_raw_data[updated_outcome],"WITHDRAW"),
IF(AND(flt_queue&lt;&gt;"ALL",flt_analyst&lt;&gt;"ALL"),COUNTIFS(tbl_raw_data[updated_month],flt_month,tbl_raw_data[updated_queue],flt_queue,tbl_raw_data[analyst_name],flt_analyst,tbl_raw_data[updated_message],'KPI Dashboard'!$S$6,tbl_raw_data[updated_date],P7,tbl_raw_data[updated_outcome],"WITHDRAW"),
IF(flt_queue="ALL",COUNTIFS(tbl_raw_data[updated_month],flt_month,tbl_raw_data[analyst_name],flt_analyst,tbl_raw_data[updated_message],'KPI Dashboard'!$S$6,tbl_raw_data[updated_date],P7,tbl_raw_data[updated_outcome],"WITHDRAW"),
IF(flt_analyst="ALL",COUNTIFS(tbl_raw_data[updated_month],flt_month,tbl_raw_data[updated_queue],flt_queue,tbl_raw_data[updated_message],'KPI Dashboard'!$S$6,tbl_raw_data[updated_date],P7,tbl_raw_data[updated_outcome],"WITHDRAW")))))</f>
        <v>0</v>
      </c>
      <c r="Z7">
        <f>IF(AND(flt_queue="ALL",flt_analyst="ALL"),COUNTIFS(tbl_raw_data[updated_month],flt_month,tbl_raw_data[updated_message],'KPI Dashboard'!$S$7,tbl_raw_data[updated_date],P7,tbl_raw_data[updated_outcome],"WITHDRAW"),
IF(AND(flt_queue&lt;&gt;"ALL",flt_analyst&lt;&gt;"ALL"),COUNTIFS(tbl_raw_data[updated_month],flt_month,tbl_raw_data[updated_queue],flt_queue,tbl_raw_data[analyst_name],flt_analyst,tbl_raw_data[updated_message],'KPI Dashboard'!$S$7,tbl_raw_data[updated_date],P7,tbl_raw_data[updated_outcome],"WITHDRAW"),
IF(flt_queue="ALL",COUNTIFS(tbl_raw_data[updated_month],flt_month,tbl_raw_data[analyst_name],flt_analyst,tbl_raw_data[updated_message],'KPI Dashboard'!$S$7,tbl_raw_data[updated_date],P7,tbl_raw_data[updated_outcome],"WITHDRAW"),
IF(flt_analyst="ALL",COUNTIFS(tbl_raw_data[updated_month],flt_month,tbl_raw_data[updated_queue],flt_queue,tbl_raw_data[updated_message],'KPI Dashboard'!$S$7,tbl_raw_data[updated_date],P7,tbl_raw_data[updated_outcome],"WITHDRAW")))))</f>
        <v>13</v>
      </c>
      <c r="AA7">
        <f>IF(AND(flt_queue="ALL",flt_analyst="ALL"),COUNTIFS(tbl_raw_data[updated_month],flt_month,tbl_raw_data[updated_message],'KPI Dashboard'!$S$8,tbl_raw_data[updated_date],P7,tbl_raw_data[updated_outcome],"WITHDRAW"),
IF(AND(flt_queue&lt;&gt;"ALL",flt_analyst&lt;&gt;"ALL"),COUNTIFS(tbl_raw_data[updated_month],flt_month,tbl_raw_data[updated_queue],flt_queue,tbl_raw_data[analyst_name],flt_analyst,tbl_raw_data[updated_message],'KPI Dashboard'!$S$8,tbl_raw_data[updated_date],P7,tbl_raw_data[updated_outcome],"WITHDRAW"),
IF(flt_queue="ALL",COUNTIFS(tbl_raw_data[updated_month],flt_month,tbl_raw_data[analyst_name],flt_analyst,tbl_raw_data[updated_message],'KPI Dashboard'!$S$8,tbl_raw_data[updated_date],P7,tbl_raw_data[updated_outcome],"WITHDRAW"),
IF(flt_analyst="ALL",COUNTIFS(tbl_raw_data[updated_month],flt_month,tbl_raw_data[updated_queue],flt_queue,tbl_raw_data[updated_message],'KPI Dashboard'!$S$8,tbl_raw_data[updated_date],P7,tbl_raw_data[updated_outcome],"WITHDRAW")))))</f>
        <v>29</v>
      </c>
      <c r="AB7">
        <f>IF(AND(flt_queue="ALL",flt_analyst="ALL"),COUNTIFS(tbl_raw_data[updated_month],flt_month,tbl_raw_data[updated_message],'KPI Dashboard'!$S$9,tbl_raw_data[updated_date],P7,tbl_raw_data[updated_outcome],"WITHDRAW"),
IF(AND(flt_queue&lt;&gt;"ALL",flt_analyst&lt;&gt;"ALL"),COUNTIFS(tbl_raw_data[updated_month],flt_month,tbl_raw_data[updated_queue],flt_queue,tbl_raw_data[analyst_name],flt_analyst,tbl_raw_data[updated_message],'KPI Dashboard'!$S$9,tbl_raw_data[updated_date],P7,tbl_raw_data[updated_outcome],"WITHDRAW"),
IF(flt_queue="ALL",COUNTIFS(tbl_raw_data[updated_month],flt_month,tbl_raw_data[analyst_name],flt_analyst,tbl_raw_data[updated_message],'KPI Dashboard'!$S$9,tbl_raw_data[updated_date],P7,tbl_raw_data[updated_outcome],"WITHDRAW"),
IF(flt_analyst="ALL",COUNTIFS(tbl_raw_data[updated_month],flt_month,tbl_raw_data[updated_queue],flt_queue,tbl_raw_data[updated_message],'KPI Dashboard'!$S$9,tbl_raw_data[updated_date],P7,tbl_raw_data[updated_outcome],"WITHDRAW")))))</f>
        <v>2</v>
      </c>
      <c r="AC7">
        <f>IF(AND(flt_queue="ALL",flt_analyst="ALL"),COUNTIFS(tbl_raw_data[updated_month],flt_month,tbl_raw_data[updated_message],'KPI Dashboard'!$S$10,tbl_raw_data[updated_date],P7,tbl_raw_data[updated_outcome],"WITHDRAW"),
IF(AND(flt_queue&lt;&gt;"ALL",flt_analyst&lt;&gt;"ALL"),COUNTIFS(tbl_raw_data[updated_month],flt_month,tbl_raw_data[updated_queue],flt_queue,tbl_raw_data[analyst_name],flt_analyst,tbl_raw_data[updated_message],'KPI Dashboard'!$S$10,tbl_raw_data[updated_date],P7,tbl_raw_data[updated_outcome],"WITHDRAW"),
IF(flt_queue="ALL",COUNTIFS(tbl_raw_data[updated_month],flt_month,tbl_raw_data[analyst_name],flt_analyst,tbl_raw_data[updated_message],'KPI Dashboard'!$S$10,tbl_raw_data[updated_date],P7,tbl_raw_data[updated_outcome],"WITHDRAW"),
IF(flt_analyst="ALL",COUNTIFS(tbl_raw_data[updated_month],flt_month,tbl_raw_data[updated_queue],flt_queue,tbl_raw_data[updated_message],'KPI Dashboard'!$S$10,tbl_raw_data[updated_date],P7,tbl_raw_data[updated_outcome],"WITHDRAW")))))</f>
        <v>0</v>
      </c>
      <c r="AD7">
        <f>IF(AND(flt_queue="ALL",flt_analyst="ALL"),COUNTIFS(tbl_raw_data[updated_month],flt_month,tbl_raw_data[updated_message],'KPI Dashboard'!$S$11,tbl_raw_data[updated_date],P7,tbl_raw_data[updated_outcome],"WITHDRAW"),
IF(AND(flt_queue&lt;&gt;"ALL",flt_analyst&lt;&gt;"ALL"),COUNTIFS(tbl_raw_data[updated_month],flt_month,tbl_raw_data[updated_queue],flt_queue,tbl_raw_data[analyst_name],flt_analyst,tbl_raw_data[updated_message],'KPI Dashboard'!$S$11,tbl_raw_data[updated_date],P7,tbl_raw_data[updated_outcome],"WITHDRAW"),
IF(flt_queue="ALL",COUNTIFS(tbl_raw_data[updated_month],flt_month,tbl_raw_data[analyst_name],flt_analyst,tbl_raw_data[updated_message],'KPI Dashboard'!$S$11,tbl_raw_data[updated_date],P7,tbl_raw_data[updated_outcome],"WITHDRAW"),
IF(flt_analyst="ALL",COUNTIFS(tbl_raw_data[updated_month],flt_month,tbl_raw_data[updated_queue],flt_queue,tbl_raw_data[updated_message],'KPI Dashboard'!$S$11,tbl_raw_data[updated_date],P7,tbl_raw_data[updated_outcome],"WITHDRAW")))))</f>
        <v>0</v>
      </c>
      <c r="AE7">
        <f>IF(AND(flt_queue="ALL",flt_analyst="ALL"),COUNTIFS(tbl_raw_data[updated_month],flt_month,tbl_raw_data[updated_message],'KPI Dashboard'!$S$12,tbl_raw_data[updated_date],P7,tbl_raw_data[updated_outcome],"WITHDRAW"),
IF(AND(flt_queue&lt;&gt;"ALL",flt_analyst&lt;&gt;"ALL"),COUNTIFS(tbl_raw_data[updated_month],flt_month,tbl_raw_data[updated_queue],flt_queue,tbl_raw_data[analyst_name],flt_analyst,tbl_raw_data[updated_message],'KPI Dashboard'!$S$12,tbl_raw_data[updated_date],P7,tbl_raw_data[updated_outcome],"WITHDRAW"),
IF(flt_queue="ALL",COUNTIFS(tbl_raw_data[updated_month],flt_month,tbl_raw_data[analyst_name],flt_analyst,tbl_raw_data[updated_message],'KPI Dashboard'!$S$12,tbl_raw_data[updated_date],P7,tbl_raw_data[updated_outcome],"WITHDRAW"),
IF(flt_analyst="ALL",COUNTIFS(tbl_raw_data[updated_month],flt_month,tbl_raw_data[updated_queue],flt_queue,tbl_raw_data[updated_message],'KPI Dashboard'!$S$12,tbl_raw_data[updated_date],P7,tbl_raw_data[updated_outcome],"WITHDRAW")))))</f>
        <v>11</v>
      </c>
    </row>
    <row r="8" spans="1:31" x14ac:dyDescent="0.3">
      <c r="A8" t="s">
        <v>24</v>
      </c>
      <c r="B8" t="s">
        <v>7414</v>
      </c>
      <c r="P8" s="78">
        <v>45164</v>
      </c>
      <c r="Q8" s="74">
        <f>IF(AND(flt_queue="ALL",flt_analyst="ALL"),COUNTIFS(tbl_raw_data[updated_outcome],"APPROVE",tbl_raw_data[updated_date],P8),
IF(AND(flt_queue&lt;&gt;"ALL",flt_analyst&lt;&gt;"ALL"),COUNTIFS(tbl_raw_data[updated_queue],flt_queue,tbl_raw_data[analyst_name],flt_analyst,tbl_raw_data[updated_outcome],"APPROVE",tbl_raw_data[updated_date],P8),
IF(flt_queue="ALL",COUNTIFS(tbl_raw_data[analyst_name],flt_analyst,tbl_raw_data[updated_outcome],"APPROVE",tbl_raw_data[updated_date],P8),
IF(flt_analyst="ALL",COUNTIFS(tbl_raw_data[updated_queue],flt_queue,tbl_raw_data[updated_outcome],"APPROVE",tbl_raw_data[updated_date],P8)))))
/
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0.39534883720930231</v>
      </c>
      <c r="R8" s="74">
        <f>settings!$L$2</f>
        <v>0.85</v>
      </c>
      <c r="S8" s="74">
        <f>IF(AND(flt_queue="ALL",flt_analyst="ALL"),COUNTIFS(tbl_raw_data[updated_outcome],"DECLINE",tbl_raw_data[updated_date],P8),
IF(AND(flt_queue&lt;&gt;"ALL",flt_analyst&lt;&gt;"ALL"),COUNTIFS(tbl_raw_data[updated_queue],flt_queue,tbl_raw_data[analyst_name],flt_analyst,tbl_raw_data[updated_outcome],"DECLINE",tbl_raw_data[updated_date],P8),
IF(flt_queue="ALL",COUNTIFS(tbl_raw_data[analyst_name],flt_analyst,tbl_raw_data[updated_outcome],"DECLINE",tbl_raw_data[updated_date],P8),
IF(flt_analyst="ALL",COUNTIFS(tbl_raw_data[updated_queue],flt_queue,tbl_raw_data[updated_outcome],"DECLINE",tbl_raw_data[updated_date],P8)))))
/
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0.18604651162790697</v>
      </c>
      <c r="T8" s="74">
        <f>IF(AND(flt_queue="ALL",flt_analyst="ALL"),COUNTIFS(tbl_raw_data[updated_outcome],"WITHDRAW",tbl_raw_data[updated_date],P8),
IF(AND(flt_queue&lt;&gt;"ALL",flt_analyst&lt;&gt;"ALL"),COUNTIFS(tbl_raw_data[updated_queue],flt_queue,tbl_raw_data[analyst_name],flt_analyst,tbl_raw_data[updated_outcome],"WITHDRAW",tbl_raw_data[updated_date],P8),
IF(flt_queue="ALL",COUNTIFS(tbl_raw_data[analyst_name],flt_analyst,tbl_raw_data[updated_outcome],"WITHDRAW",tbl_raw_data[updated_date],P8),
IF(flt_analyst="ALL",COUNTIFS(tbl_raw_data[updated_queue],flt_queue,tbl_raw_data[updated_outcome],"WITHDRAW",tbl_raw_data[updated_date],P8)))))
/
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0.41860465116279072</v>
      </c>
      <c r="U8" s="77">
        <f>IF(AND(flt_queue="ALL",flt_analyst="ALL"),SUMIFS(tbl_raw_data[time_taken_in_min],tbl_raw_data[updated_date],P8),
IF(AND(flt_queue&lt;&gt;"ALL",flt_analyst&lt;&gt;"ALL"),SUMIFS(tbl_raw_data[time_taken_in_min],tbl_raw_data[updated_queue],flt_queue,tbl_raw_data[analyst_name],flt_analyst,tbl_raw_data[updated_date],P8),
IF(flt_queue="ALL",SUMIFS(tbl_raw_data[time_taken_in_min],tbl_raw_data[analyst_name],flt_analyst,tbl_raw_data[updated_date],P8),
IF(flt_analyst="ALL",SUMIFS(tbl_raw_data[time_taken_in_min],tbl_raw_data[updated_queue],flt_queue,tbl_raw_data[updated_date],P8)))))
/
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21.304909560723509</v>
      </c>
      <c r="V8" s="48">
        <f>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129</v>
      </c>
      <c r="W8" s="74">
        <f>IF(AND(flt_queue="ALL",flt_analyst="ALL"),COUNTIFS(tbl_raw_data[sla_met_not_met],"SLA_MET",tbl_raw_data[updated_date],P8),
IF(AND(flt_queue&lt;&gt;"ALL",flt_analyst&lt;&gt;"ALL"),COUNTIFS(tbl_raw_data[updated_queue],flt_queue,tbl_raw_data[analyst_name],flt_analyst,tbl_raw_data[sla_met_not_met],"SLA_MET",tbl_raw_data[updated_date],P8),
IF(flt_queue="ALL",COUNTIFS(tbl_raw_data[analyst_name],flt_analyst,tbl_raw_data[sla_met_not_met],"SLA_MET",tbl_raw_data[updated_date],P8),
IF(flt_analyst="ALL",COUNTIFS(tbl_raw_data[updated_queue],flt_queue,tbl_raw_data[sla_met_not_met],"SLA_MET",tbl_raw_data[updated_date],P8)))))
/
IF(AND(flt_queue="ALL",flt_analyst="ALL"),COUNTIFS(tbl_raw_data[updated_date],P8),
IF(AND(flt_queue&lt;&gt;"ALL",flt_analyst&lt;&gt;"ALL"),COUNTIFS(tbl_raw_data[updated_queue],flt_queue,tbl_raw_data[analyst_name],flt_analyst,tbl_raw_data[updated_date],P8),
IF(flt_queue="ALL",COUNTIFS(tbl_raw_data[analyst_name],flt_analyst,tbl_raw_data[updated_date],P8),
IF(flt_analyst="ALL",COUNTIFS(tbl_raw_data[updated_queue],flt_queue,tbl_raw_data[updated_date],P8)))))</f>
        <v>0.89147286821705429</v>
      </c>
      <c r="X8" s="81">
        <f>settings!$N$2</f>
        <v>0.9</v>
      </c>
      <c r="Y8">
        <f>IF(AND(flt_queue="ALL",flt_analyst="ALL"),COUNTIFS(tbl_raw_data[updated_month],flt_month,tbl_raw_data[updated_message],'KPI Dashboard'!$S$6,tbl_raw_data[updated_date],P8,tbl_raw_data[updated_outcome],"WITHDRAW"),
IF(AND(flt_queue&lt;&gt;"ALL",flt_analyst&lt;&gt;"ALL"),COUNTIFS(tbl_raw_data[updated_month],flt_month,tbl_raw_data[updated_queue],flt_queue,tbl_raw_data[analyst_name],flt_analyst,tbl_raw_data[updated_message],'KPI Dashboard'!$S$6,tbl_raw_data[updated_date],P8,tbl_raw_data[updated_outcome],"WITHDRAW"),
IF(flt_queue="ALL",COUNTIFS(tbl_raw_data[updated_month],flt_month,tbl_raw_data[analyst_name],flt_analyst,tbl_raw_data[updated_message],'KPI Dashboard'!$S$6,tbl_raw_data[updated_date],P8,tbl_raw_data[updated_outcome],"WITHDRAW"),
IF(flt_analyst="ALL",COUNTIFS(tbl_raw_data[updated_month],flt_month,tbl_raw_data[updated_queue],flt_queue,tbl_raw_data[updated_message],'KPI Dashboard'!$S$6,tbl_raw_data[updated_date],P8,tbl_raw_data[updated_outcome],"WITHDRAW")))))</f>
        <v>0</v>
      </c>
      <c r="Z8">
        <f>IF(AND(flt_queue="ALL",flt_analyst="ALL"),COUNTIFS(tbl_raw_data[updated_month],flt_month,tbl_raw_data[updated_message],'KPI Dashboard'!$S$7,tbl_raw_data[updated_date],P8,tbl_raw_data[updated_outcome],"WITHDRAW"),
IF(AND(flt_queue&lt;&gt;"ALL",flt_analyst&lt;&gt;"ALL"),COUNTIFS(tbl_raw_data[updated_month],flt_month,tbl_raw_data[updated_queue],flt_queue,tbl_raw_data[analyst_name],flt_analyst,tbl_raw_data[updated_message],'KPI Dashboard'!$S$7,tbl_raw_data[updated_date],P8,tbl_raw_data[updated_outcome],"WITHDRAW"),
IF(flt_queue="ALL",COUNTIFS(tbl_raw_data[updated_month],flt_month,tbl_raw_data[analyst_name],flt_analyst,tbl_raw_data[updated_message],'KPI Dashboard'!$S$7,tbl_raw_data[updated_date],P8,tbl_raw_data[updated_outcome],"WITHDRAW"),
IF(flt_analyst="ALL",COUNTIFS(tbl_raw_data[updated_month],flt_month,tbl_raw_data[updated_queue],flt_queue,tbl_raw_data[updated_message],'KPI Dashboard'!$S$7,tbl_raw_data[updated_date],P8,tbl_raw_data[updated_outcome],"WITHDRAW")))))</f>
        <v>13</v>
      </c>
      <c r="AA8">
        <f>IF(AND(flt_queue="ALL",flt_analyst="ALL"),COUNTIFS(tbl_raw_data[updated_month],flt_month,tbl_raw_data[updated_message],'KPI Dashboard'!$S$8,tbl_raw_data[updated_date],P8,tbl_raw_data[updated_outcome],"WITHDRAW"),
IF(AND(flt_queue&lt;&gt;"ALL",flt_analyst&lt;&gt;"ALL"),COUNTIFS(tbl_raw_data[updated_month],flt_month,tbl_raw_data[updated_queue],flt_queue,tbl_raw_data[analyst_name],flt_analyst,tbl_raw_data[updated_message],'KPI Dashboard'!$S$8,tbl_raw_data[updated_date],P8,tbl_raw_data[updated_outcome],"WITHDRAW"),
IF(flt_queue="ALL",COUNTIFS(tbl_raw_data[updated_month],flt_month,tbl_raw_data[analyst_name],flt_analyst,tbl_raw_data[updated_message],'KPI Dashboard'!$S$8,tbl_raw_data[updated_date],P8,tbl_raw_data[updated_outcome],"WITHDRAW"),
IF(flt_analyst="ALL",COUNTIFS(tbl_raw_data[updated_month],flt_month,tbl_raw_data[updated_queue],flt_queue,tbl_raw_data[updated_message],'KPI Dashboard'!$S$8,tbl_raw_data[updated_date],P8,tbl_raw_data[updated_outcome],"WITHDRAW")))))</f>
        <v>29</v>
      </c>
      <c r="AB8">
        <f>IF(AND(flt_queue="ALL",flt_analyst="ALL"),COUNTIFS(tbl_raw_data[updated_month],flt_month,tbl_raw_data[updated_message],'KPI Dashboard'!$S$9,tbl_raw_data[updated_date],P8,tbl_raw_data[updated_outcome],"WITHDRAW"),
IF(AND(flt_queue&lt;&gt;"ALL",flt_analyst&lt;&gt;"ALL"),COUNTIFS(tbl_raw_data[updated_month],flt_month,tbl_raw_data[updated_queue],flt_queue,tbl_raw_data[analyst_name],flt_analyst,tbl_raw_data[updated_message],'KPI Dashboard'!$S$9,tbl_raw_data[updated_date],P8,tbl_raw_data[updated_outcome],"WITHDRAW"),
IF(flt_queue="ALL",COUNTIFS(tbl_raw_data[updated_month],flt_month,tbl_raw_data[analyst_name],flt_analyst,tbl_raw_data[updated_message],'KPI Dashboard'!$S$9,tbl_raw_data[updated_date],P8,tbl_raw_data[updated_outcome],"WITHDRAW"),
IF(flt_analyst="ALL",COUNTIFS(tbl_raw_data[updated_month],flt_month,tbl_raw_data[updated_queue],flt_queue,tbl_raw_data[updated_message],'KPI Dashboard'!$S$9,tbl_raw_data[updated_date],P8,tbl_raw_data[updated_outcome],"WITHDRAW")))))</f>
        <v>2</v>
      </c>
      <c r="AC8">
        <f>IF(AND(flt_queue="ALL",flt_analyst="ALL"),COUNTIFS(tbl_raw_data[updated_month],flt_month,tbl_raw_data[updated_message],'KPI Dashboard'!$S$10,tbl_raw_data[updated_date],P8,tbl_raw_data[updated_outcome],"WITHDRAW"),
IF(AND(flt_queue&lt;&gt;"ALL",flt_analyst&lt;&gt;"ALL"),COUNTIFS(tbl_raw_data[updated_month],flt_month,tbl_raw_data[updated_queue],flt_queue,tbl_raw_data[analyst_name],flt_analyst,tbl_raw_data[updated_message],'KPI Dashboard'!$S$10,tbl_raw_data[updated_date],P8,tbl_raw_data[updated_outcome],"WITHDRAW"),
IF(flt_queue="ALL",COUNTIFS(tbl_raw_data[updated_month],flt_month,tbl_raw_data[analyst_name],flt_analyst,tbl_raw_data[updated_message],'KPI Dashboard'!$S$10,tbl_raw_data[updated_date],P8,tbl_raw_data[updated_outcome],"WITHDRAW"),
IF(flt_analyst="ALL",COUNTIFS(tbl_raw_data[updated_month],flt_month,tbl_raw_data[updated_queue],flt_queue,tbl_raw_data[updated_message],'KPI Dashboard'!$S$10,tbl_raw_data[updated_date],P8,tbl_raw_data[updated_outcome],"WITHDRAW")))))</f>
        <v>0</v>
      </c>
      <c r="AD8">
        <f>IF(AND(flt_queue="ALL",flt_analyst="ALL"),COUNTIFS(tbl_raw_data[updated_month],flt_month,tbl_raw_data[updated_message],'KPI Dashboard'!$S$11,tbl_raw_data[updated_date],P8,tbl_raw_data[updated_outcome],"WITHDRAW"),
IF(AND(flt_queue&lt;&gt;"ALL",flt_analyst&lt;&gt;"ALL"),COUNTIFS(tbl_raw_data[updated_month],flt_month,tbl_raw_data[updated_queue],flt_queue,tbl_raw_data[analyst_name],flt_analyst,tbl_raw_data[updated_message],'KPI Dashboard'!$S$11,tbl_raw_data[updated_date],P8,tbl_raw_data[updated_outcome],"WITHDRAW"),
IF(flt_queue="ALL",COUNTIFS(tbl_raw_data[updated_month],flt_month,tbl_raw_data[analyst_name],flt_analyst,tbl_raw_data[updated_message],'KPI Dashboard'!$S$11,tbl_raw_data[updated_date],P8,tbl_raw_data[updated_outcome],"WITHDRAW"),
IF(flt_analyst="ALL",COUNTIFS(tbl_raw_data[updated_month],flt_month,tbl_raw_data[updated_queue],flt_queue,tbl_raw_data[updated_message],'KPI Dashboard'!$S$11,tbl_raw_data[updated_date],P8,tbl_raw_data[updated_outcome],"WITHDRAW")))))</f>
        <v>0</v>
      </c>
      <c r="AE8">
        <f>IF(AND(flt_queue="ALL",flt_analyst="ALL"),COUNTIFS(tbl_raw_data[updated_month],flt_month,tbl_raw_data[updated_message],'KPI Dashboard'!$S$12,tbl_raw_data[updated_date],P8,tbl_raw_data[updated_outcome],"WITHDRAW"),
IF(AND(flt_queue&lt;&gt;"ALL",flt_analyst&lt;&gt;"ALL"),COUNTIFS(tbl_raw_data[updated_month],flt_month,tbl_raw_data[updated_queue],flt_queue,tbl_raw_data[analyst_name],flt_analyst,tbl_raw_data[updated_message],'KPI Dashboard'!$S$12,tbl_raw_data[updated_date],P8,tbl_raw_data[updated_outcome],"WITHDRAW"),
IF(flt_queue="ALL",COUNTIFS(tbl_raw_data[updated_month],flt_month,tbl_raw_data[analyst_name],flt_analyst,tbl_raw_data[updated_message],'KPI Dashboard'!$S$12,tbl_raw_data[updated_date],P8,tbl_raw_data[updated_outcome],"WITHDRAW"),
IF(flt_analyst="ALL",COUNTIFS(tbl_raw_data[updated_month],flt_month,tbl_raw_data[updated_queue],flt_queue,tbl_raw_data[updated_message],'KPI Dashboard'!$S$12,tbl_raw_data[updated_date],P8,tbl_raw_data[updated_outcome],"WITHDRAW")))))</f>
        <v>10</v>
      </c>
    </row>
    <row r="9" spans="1:31" x14ac:dyDescent="0.3">
      <c r="A9" t="s">
        <v>25</v>
      </c>
      <c r="B9" t="s">
        <v>7415</v>
      </c>
      <c r="P9" s="78">
        <v>45163</v>
      </c>
      <c r="Q9" s="74">
        <f>IF(AND(flt_queue="ALL",flt_analyst="ALL"),COUNTIFS(tbl_raw_data[updated_outcome],"APPROVE",tbl_raw_data[updated_date],P9),
IF(AND(flt_queue&lt;&gt;"ALL",flt_analyst&lt;&gt;"ALL"),COUNTIFS(tbl_raw_data[updated_queue],flt_queue,tbl_raw_data[analyst_name],flt_analyst,tbl_raw_data[updated_outcome],"APPROVE",tbl_raw_data[updated_date],P9),
IF(flt_queue="ALL",COUNTIFS(tbl_raw_data[analyst_name],flt_analyst,tbl_raw_data[updated_outcome],"APPROVE",tbl_raw_data[updated_date],P9),
IF(flt_analyst="ALL",COUNTIFS(tbl_raw_data[updated_queue],flt_queue,tbl_raw_data[updated_outcome],"APPROVE",tbl_raw_data[updated_date],P9)))))
/
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0.54216867469879515</v>
      </c>
      <c r="R9" s="74">
        <f>settings!$L$2</f>
        <v>0.85</v>
      </c>
      <c r="S9" s="74">
        <f>IF(AND(flt_queue="ALL",flt_analyst="ALL"),COUNTIFS(tbl_raw_data[updated_outcome],"DECLINE",tbl_raw_data[updated_date],P9),
IF(AND(flt_queue&lt;&gt;"ALL",flt_analyst&lt;&gt;"ALL"),COUNTIFS(tbl_raw_data[updated_queue],flt_queue,tbl_raw_data[analyst_name],flt_analyst,tbl_raw_data[updated_outcome],"DECLINE",tbl_raw_data[updated_date],P9),
IF(flt_queue="ALL",COUNTIFS(tbl_raw_data[analyst_name],flt_analyst,tbl_raw_data[updated_outcome],"DECLINE",tbl_raw_data[updated_date],P9),
IF(flt_analyst="ALL",COUNTIFS(tbl_raw_data[updated_queue],flt_queue,tbl_raw_data[updated_outcome],"DECLINE",tbl_raw_data[updated_date],P9)))))
/
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0.16867469879518071</v>
      </c>
      <c r="T9" s="74">
        <f>IF(AND(flt_queue="ALL",flt_analyst="ALL"),COUNTIFS(tbl_raw_data[updated_outcome],"WITHDRAW",tbl_raw_data[updated_date],P9),
IF(AND(flt_queue&lt;&gt;"ALL",flt_analyst&lt;&gt;"ALL"),COUNTIFS(tbl_raw_data[updated_queue],flt_queue,tbl_raw_data[analyst_name],flt_analyst,tbl_raw_data[updated_outcome],"WITHDRAW",tbl_raw_data[updated_date],P9),
IF(flt_queue="ALL",COUNTIFS(tbl_raw_data[analyst_name],flt_analyst,tbl_raw_data[updated_outcome],"WITHDRAW",tbl_raw_data[updated_date],P9),
IF(flt_analyst="ALL",COUNTIFS(tbl_raw_data[updated_queue],flt_queue,tbl_raw_data[updated_outcome],"WITHDRAW",tbl_raw_data[updated_date],P9)))))
/
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0.28915662650602408</v>
      </c>
      <c r="U9" s="77">
        <f>IF(AND(flt_queue="ALL",flt_analyst="ALL"),SUMIFS(tbl_raw_data[time_taken_in_min],tbl_raw_data[updated_date],P9),
IF(AND(flt_queue&lt;&gt;"ALL",flt_analyst&lt;&gt;"ALL"),SUMIFS(tbl_raw_data[time_taken_in_min],tbl_raw_data[updated_queue],flt_queue,tbl_raw_data[analyst_name],flt_analyst,tbl_raw_data[updated_date],P9),
IF(flt_queue="ALL",SUMIFS(tbl_raw_data[time_taken_in_min],tbl_raw_data[analyst_name],flt_analyst,tbl_raw_data[updated_date],P9),
IF(flt_analyst="ALL",SUMIFS(tbl_raw_data[time_taken_in_min],tbl_raw_data[updated_queue],flt_queue,tbl_raw_data[updated_date],P9)))))
/
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16.289859437750991</v>
      </c>
      <c r="V9" s="48">
        <f>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166</v>
      </c>
      <c r="W9" s="74">
        <f>IF(AND(flt_queue="ALL",flt_analyst="ALL"),COUNTIFS(tbl_raw_data[sla_met_not_met],"SLA_MET",tbl_raw_data[updated_date],P9),
IF(AND(flt_queue&lt;&gt;"ALL",flt_analyst&lt;&gt;"ALL"),COUNTIFS(tbl_raw_data[updated_queue],flt_queue,tbl_raw_data[analyst_name],flt_analyst,tbl_raw_data[sla_met_not_met],"SLA_MET",tbl_raw_data[updated_date],P9),
IF(flt_queue="ALL",COUNTIFS(tbl_raw_data[analyst_name],flt_analyst,tbl_raw_data[sla_met_not_met],"SLA_MET",tbl_raw_data[updated_date],P9),
IF(flt_analyst="ALL",COUNTIFS(tbl_raw_data[updated_queue],flt_queue,tbl_raw_data[sla_met_not_met],"SLA_MET",tbl_raw_data[updated_date],P9)))))
/
IF(AND(flt_queue="ALL",flt_analyst="ALL"),COUNTIFS(tbl_raw_data[updated_date],P9),
IF(AND(flt_queue&lt;&gt;"ALL",flt_analyst&lt;&gt;"ALL"),COUNTIFS(tbl_raw_data[updated_queue],flt_queue,tbl_raw_data[analyst_name],flt_analyst,tbl_raw_data[updated_date],P9),
IF(flt_queue="ALL",COUNTIFS(tbl_raw_data[analyst_name],flt_analyst,tbl_raw_data[updated_date],P9),
IF(flt_analyst="ALL",COUNTIFS(tbl_raw_data[updated_queue],flt_queue,tbl_raw_data[updated_date],P9)))))</f>
        <v>0.81325301204819278</v>
      </c>
      <c r="X9" s="81">
        <f>settings!$N$2</f>
        <v>0.9</v>
      </c>
      <c r="Y9">
        <f>IF(AND(flt_queue="ALL",flt_analyst="ALL"),COUNTIFS(tbl_raw_data[updated_month],flt_month,tbl_raw_data[updated_message],'KPI Dashboard'!$S$6,tbl_raw_data[updated_date],P9,tbl_raw_data[updated_outcome],"WITHDRAW"),
IF(AND(flt_queue&lt;&gt;"ALL",flt_analyst&lt;&gt;"ALL"),COUNTIFS(tbl_raw_data[updated_month],flt_month,tbl_raw_data[updated_queue],flt_queue,tbl_raw_data[analyst_name],flt_analyst,tbl_raw_data[updated_message],'KPI Dashboard'!$S$6,tbl_raw_data[updated_date],P9,tbl_raw_data[updated_outcome],"WITHDRAW"),
IF(flt_queue="ALL",COUNTIFS(tbl_raw_data[updated_month],flt_month,tbl_raw_data[analyst_name],flt_analyst,tbl_raw_data[updated_message],'KPI Dashboard'!$S$6,tbl_raw_data[updated_date],P9,tbl_raw_data[updated_outcome],"WITHDRAW"),
IF(flt_analyst="ALL",COUNTIFS(tbl_raw_data[updated_month],flt_month,tbl_raw_data[updated_queue],flt_queue,tbl_raw_data[updated_message],'KPI Dashboard'!$S$6,tbl_raw_data[updated_date],P9,tbl_raw_data[updated_outcome],"WITHDRAW")))))</f>
        <v>6</v>
      </c>
      <c r="Z9">
        <f>IF(AND(flt_queue="ALL",flt_analyst="ALL"),COUNTIFS(tbl_raw_data[updated_month],flt_month,tbl_raw_data[updated_message],'KPI Dashboard'!$S$7,tbl_raw_data[updated_date],P9,tbl_raw_data[updated_outcome],"WITHDRAW"),
IF(AND(flt_queue&lt;&gt;"ALL",flt_analyst&lt;&gt;"ALL"),COUNTIFS(tbl_raw_data[updated_month],flt_month,tbl_raw_data[updated_queue],flt_queue,tbl_raw_data[analyst_name],flt_analyst,tbl_raw_data[updated_message],'KPI Dashboard'!$S$7,tbl_raw_data[updated_date],P9,tbl_raw_data[updated_outcome],"WITHDRAW"),
IF(flt_queue="ALL",COUNTIFS(tbl_raw_data[updated_month],flt_month,tbl_raw_data[analyst_name],flt_analyst,tbl_raw_data[updated_message],'KPI Dashboard'!$S$7,tbl_raw_data[updated_date],P9,tbl_raw_data[updated_outcome],"WITHDRAW"),
IF(flt_analyst="ALL",COUNTIFS(tbl_raw_data[updated_month],flt_month,tbl_raw_data[updated_queue],flt_queue,tbl_raw_data[updated_message],'KPI Dashboard'!$S$7,tbl_raw_data[updated_date],P9,tbl_raw_data[updated_outcome],"WITHDRAW")))))</f>
        <v>4</v>
      </c>
      <c r="AA9">
        <f>IF(AND(flt_queue="ALL",flt_analyst="ALL"),COUNTIFS(tbl_raw_data[updated_month],flt_month,tbl_raw_data[updated_message],'KPI Dashboard'!$S$8,tbl_raw_data[updated_date],P9,tbl_raw_data[updated_outcome],"WITHDRAW"),
IF(AND(flt_queue&lt;&gt;"ALL",flt_analyst&lt;&gt;"ALL"),COUNTIFS(tbl_raw_data[updated_month],flt_month,tbl_raw_data[updated_queue],flt_queue,tbl_raw_data[analyst_name],flt_analyst,tbl_raw_data[updated_message],'KPI Dashboard'!$S$8,tbl_raw_data[updated_date],P9,tbl_raw_data[updated_outcome],"WITHDRAW"),
IF(flt_queue="ALL",COUNTIFS(tbl_raw_data[updated_month],flt_month,tbl_raw_data[analyst_name],flt_analyst,tbl_raw_data[updated_message],'KPI Dashboard'!$S$8,tbl_raw_data[updated_date],P9,tbl_raw_data[updated_outcome],"WITHDRAW"),
IF(flt_analyst="ALL",COUNTIFS(tbl_raw_data[updated_month],flt_month,tbl_raw_data[updated_queue],flt_queue,tbl_raw_data[updated_message],'KPI Dashboard'!$S$8,tbl_raw_data[updated_date],P9,tbl_raw_data[updated_outcome],"WITHDRAW")))))</f>
        <v>18</v>
      </c>
      <c r="AB9">
        <f>IF(AND(flt_queue="ALL",flt_analyst="ALL"),COUNTIFS(tbl_raw_data[updated_month],flt_month,tbl_raw_data[updated_message],'KPI Dashboard'!$S$9,tbl_raw_data[updated_date],P9,tbl_raw_data[updated_outcome],"WITHDRAW"),
IF(AND(flt_queue&lt;&gt;"ALL",flt_analyst&lt;&gt;"ALL"),COUNTIFS(tbl_raw_data[updated_month],flt_month,tbl_raw_data[updated_queue],flt_queue,tbl_raw_data[analyst_name],flt_analyst,tbl_raw_data[updated_message],'KPI Dashboard'!$S$9,tbl_raw_data[updated_date],P9,tbl_raw_data[updated_outcome],"WITHDRAW"),
IF(flt_queue="ALL",COUNTIFS(tbl_raw_data[updated_month],flt_month,tbl_raw_data[analyst_name],flt_analyst,tbl_raw_data[updated_message],'KPI Dashboard'!$S$9,tbl_raw_data[updated_date],P9,tbl_raw_data[updated_outcome],"WITHDRAW"),
IF(flt_analyst="ALL",COUNTIFS(tbl_raw_data[updated_month],flt_month,tbl_raw_data[updated_queue],flt_queue,tbl_raw_data[updated_message],'KPI Dashboard'!$S$9,tbl_raw_data[updated_date],P9,tbl_raw_data[updated_outcome],"WITHDRAW")))))</f>
        <v>7</v>
      </c>
      <c r="AC9">
        <f>IF(AND(flt_queue="ALL",flt_analyst="ALL"),COUNTIFS(tbl_raw_data[updated_month],flt_month,tbl_raw_data[updated_message],'KPI Dashboard'!$S$10,tbl_raw_data[updated_date],P9,tbl_raw_data[updated_outcome],"WITHDRAW"),
IF(AND(flt_queue&lt;&gt;"ALL",flt_analyst&lt;&gt;"ALL"),COUNTIFS(tbl_raw_data[updated_month],flt_month,tbl_raw_data[updated_queue],flt_queue,tbl_raw_data[analyst_name],flt_analyst,tbl_raw_data[updated_message],'KPI Dashboard'!$S$10,tbl_raw_data[updated_date],P9,tbl_raw_data[updated_outcome],"WITHDRAW"),
IF(flt_queue="ALL",COUNTIFS(tbl_raw_data[updated_month],flt_month,tbl_raw_data[analyst_name],flt_analyst,tbl_raw_data[updated_message],'KPI Dashboard'!$S$10,tbl_raw_data[updated_date],P9,tbl_raw_data[updated_outcome],"WITHDRAW"),
IF(flt_analyst="ALL",COUNTIFS(tbl_raw_data[updated_month],flt_month,tbl_raw_data[updated_queue],flt_queue,tbl_raw_data[updated_message],'KPI Dashboard'!$S$10,tbl_raw_data[updated_date],P9,tbl_raw_data[updated_outcome],"WITHDRAW")))))</f>
        <v>0</v>
      </c>
      <c r="AD9">
        <f>IF(AND(flt_queue="ALL",flt_analyst="ALL"),COUNTIFS(tbl_raw_data[updated_month],flt_month,tbl_raw_data[updated_message],'KPI Dashboard'!$S$11,tbl_raw_data[updated_date],P9,tbl_raw_data[updated_outcome],"WITHDRAW"),
IF(AND(flt_queue&lt;&gt;"ALL",flt_analyst&lt;&gt;"ALL"),COUNTIFS(tbl_raw_data[updated_month],flt_month,tbl_raw_data[updated_queue],flt_queue,tbl_raw_data[analyst_name],flt_analyst,tbl_raw_data[updated_message],'KPI Dashboard'!$S$11,tbl_raw_data[updated_date],P9,tbl_raw_data[updated_outcome],"WITHDRAW"),
IF(flt_queue="ALL",COUNTIFS(tbl_raw_data[updated_month],flt_month,tbl_raw_data[analyst_name],flt_analyst,tbl_raw_data[updated_message],'KPI Dashboard'!$S$11,tbl_raw_data[updated_date],P9,tbl_raw_data[updated_outcome],"WITHDRAW"),
IF(flt_analyst="ALL",COUNTIFS(tbl_raw_data[updated_month],flt_month,tbl_raw_data[updated_queue],flt_queue,tbl_raw_data[updated_message],'KPI Dashboard'!$S$11,tbl_raw_data[updated_date],P9,tbl_raw_data[updated_outcome],"WITHDRAW")))))</f>
        <v>2</v>
      </c>
      <c r="AE9">
        <f>IF(AND(flt_queue="ALL",flt_analyst="ALL"),COUNTIFS(tbl_raw_data[updated_month],flt_month,tbl_raw_data[updated_message],'KPI Dashboard'!$S$12,tbl_raw_data[updated_date],P9,tbl_raw_data[updated_outcome],"WITHDRAW"),
IF(AND(flt_queue&lt;&gt;"ALL",flt_analyst&lt;&gt;"ALL"),COUNTIFS(tbl_raw_data[updated_month],flt_month,tbl_raw_data[updated_queue],flt_queue,tbl_raw_data[analyst_name],flt_analyst,tbl_raw_data[updated_message],'KPI Dashboard'!$S$12,tbl_raw_data[updated_date],P9,tbl_raw_data[updated_outcome],"WITHDRAW"),
IF(flt_queue="ALL",COUNTIFS(tbl_raw_data[updated_month],flt_month,tbl_raw_data[analyst_name],flt_analyst,tbl_raw_data[updated_message],'KPI Dashboard'!$S$12,tbl_raw_data[updated_date],P9,tbl_raw_data[updated_outcome],"WITHDRAW"),
IF(flt_analyst="ALL",COUNTIFS(tbl_raw_data[updated_month],flt_month,tbl_raw_data[updated_queue],flt_queue,tbl_raw_data[updated_message],'KPI Dashboard'!$S$12,tbl_raw_data[updated_date],P9,tbl_raw_data[updated_outcome],"WITHDRAW")))))</f>
        <v>11</v>
      </c>
    </row>
    <row r="10" spans="1:31" x14ac:dyDescent="0.3">
      <c r="A10" t="s">
        <v>22</v>
      </c>
      <c r="B10" t="s">
        <v>7416</v>
      </c>
      <c r="P10" s="78">
        <v>45162</v>
      </c>
      <c r="Q10" s="74">
        <f>IF(AND(flt_queue="ALL",flt_analyst="ALL"),COUNTIFS(tbl_raw_data[updated_outcome],"APPROVE",tbl_raw_data[updated_date],P10),
IF(AND(flt_queue&lt;&gt;"ALL",flt_analyst&lt;&gt;"ALL"),COUNTIFS(tbl_raw_data[updated_queue],flt_queue,tbl_raw_data[analyst_name],flt_analyst,tbl_raw_data[updated_outcome],"APPROVE",tbl_raw_data[updated_date],P10),
IF(flt_queue="ALL",COUNTIFS(tbl_raw_data[analyst_name],flt_analyst,tbl_raw_data[updated_outcome],"APPROVE",tbl_raw_data[updated_date],P10),
IF(flt_analyst="ALL",COUNTIFS(tbl_raw_data[updated_queue],flt_queue,tbl_raw_data[updated_outcome],"APPROVE",tbl_raw_data[updated_date],P10)))))
/
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0.48017621145374451</v>
      </c>
      <c r="R10" s="74">
        <f>settings!$L$2</f>
        <v>0.85</v>
      </c>
      <c r="S10" s="74">
        <f>IF(AND(flt_queue="ALL",flt_analyst="ALL"),COUNTIFS(tbl_raw_data[updated_outcome],"DECLINE",tbl_raw_data[updated_date],P10),
IF(AND(flt_queue&lt;&gt;"ALL",flt_analyst&lt;&gt;"ALL"),COUNTIFS(tbl_raw_data[updated_queue],flt_queue,tbl_raw_data[analyst_name],flt_analyst,tbl_raw_data[updated_outcome],"DECLINE",tbl_raw_data[updated_date],P10),
IF(flt_queue="ALL",COUNTIFS(tbl_raw_data[analyst_name],flt_analyst,tbl_raw_data[updated_outcome],"DECLINE",tbl_raw_data[updated_date],P10),
IF(flt_analyst="ALL",COUNTIFS(tbl_raw_data[updated_queue],flt_queue,tbl_raw_data[updated_outcome],"DECLINE",tbl_raw_data[updated_date],P10)))))
/
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0.13215859030837004</v>
      </c>
      <c r="T10" s="74">
        <f>IF(AND(flt_queue="ALL",flt_analyst="ALL"),COUNTIFS(tbl_raw_data[updated_outcome],"WITHDRAW",tbl_raw_data[updated_date],P10),
IF(AND(flt_queue&lt;&gt;"ALL",flt_analyst&lt;&gt;"ALL"),COUNTIFS(tbl_raw_data[updated_queue],flt_queue,tbl_raw_data[analyst_name],flt_analyst,tbl_raw_data[updated_outcome],"WITHDRAW",tbl_raw_data[updated_date],P10),
IF(flt_queue="ALL",COUNTIFS(tbl_raw_data[analyst_name],flt_analyst,tbl_raw_data[updated_outcome],"WITHDRAW",tbl_raw_data[updated_date],P10),
IF(flt_analyst="ALL",COUNTIFS(tbl_raw_data[updated_queue],flt_queue,tbl_raw_data[updated_outcome],"WITHDRAW",tbl_raw_data[updated_date],P10)))))
/
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0.38766519823788548</v>
      </c>
      <c r="U10" s="77">
        <f>IF(AND(flt_queue="ALL",flt_analyst="ALL"),SUMIFS(tbl_raw_data[time_taken_in_min],tbl_raw_data[updated_date],P10),
IF(AND(flt_queue&lt;&gt;"ALL",flt_analyst&lt;&gt;"ALL"),SUMIFS(tbl_raw_data[time_taken_in_min],tbl_raw_data[updated_queue],flt_queue,tbl_raw_data[analyst_name],flt_analyst,tbl_raw_data[updated_date],P10),
IF(flt_queue="ALL",SUMIFS(tbl_raw_data[time_taken_in_min],tbl_raw_data[analyst_name],flt_analyst,tbl_raw_data[updated_date],P10),
IF(flt_analyst="ALL",SUMIFS(tbl_raw_data[time_taken_in_min],tbl_raw_data[updated_queue],flt_queue,tbl_raw_data[updated_date],P10)))))
/
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17.396769456681348</v>
      </c>
      <c r="V10" s="48">
        <f>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227</v>
      </c>
      <c r="W10" s="74">
        <f>IF(AND(flt_queue="ALL",flt_analyst="ALL"),COUNTIFS(tbl_raw_data[sla_met_not_met],"SLA_MET",tbl_raw_data[updated_date],P10),
IF(AND(flt_queue&lt;&gt;"ALL",flt_analyst&lt;&gt;"ALL"),COUNTIFS(tbl_raw_data[updated_queue],flt_queue,tbl_raw_data[analyst_name],flt_analyst,tbl_raw_data[sla_met_not_met],"SLA_MET",tbl_raw_data[updated_date],P10),
IF(flt_queue="ALL",COUNTIFS(tbl_raw_data[analyst_name],flt_analyst,tbl_raw_data[sla_met_not_met],"SLA_MET",tbl_raw_data[updated_date],P10),
IF(flt_analyst="ALL",COUNTIFS(tbl_raw_data[updated_queue],flt_queue,tbl_raw_data[sla_met_not_met],"SLA_MET",tbl_raw_data[updated_date],P10)))))
/
IF(AND(flt_queue="ALL",flt_analyst="ALL"),COUNTIFS(tbl_raw_data[updated_date],P10),
IF(AND(flt_queue&lt;&gt;"ALL",flt_analyst&lt;&gt;"ALL"),COUNTIFS(tbl_raw_data[updated_queue],flt_queue,tbl_raw_data[analyst_name],flt_analyst,tbl_raw_data[updated_date],P10),
IF(flt_queue="ALL",COUNTIFS(tbl_raw_data[analyst_name],flt_analyst,tbl_raw_data[updated_date],P10),
IF(flt_analyst="ALL",COUNTIFS(tbl_raw_data[updated_queue],flt_queue,tbl_raw_data[updated_date],P10)))))</f>
        <v>0.85022026431718056</v>
      </c>
      <c r="X10" s="81">
        <f>settings!$N$2</f>
        <v>0.9</v>
      </c>
      <c r="Y10">
        <f>IF(AND(flt_queue="ALL",flt_analyst="ALL"),COUNTIFS(tbl_raw_data[updated_month],flt_month,tbl_raw_data[updated_message],'KPI Dashboard'!$S$6,tbl_raw_data[updated_date],P10,tbl_raw_data[updated_outcome],"WITHDRAW"),
IF(AND(flt_queue&lt;&gt;"ALL",flt_analyst&lt;&gt;"ALL"),COUNTIFS(tbl_raw_data[updated_month],flt_month,tbl_raw_data[updated_queue],flt_queue,tbl_raw_data[analyst_name],flt_analyst,tbl_raw_data[updated_message],'KPI Dashboard'!$S$6,tbl_raw_data[updated_date],P10,tbl_raw_data[updated_outcome],"WITHDRAW"),
IF(flt_queue="ALL",COUNTIFS(tbl_raw_data[updated_month],flt_month,tbl_raw_data[analyst_name],flt_analyst,tbl_raw_data[updated_message],'KPI Dashboard'!$S$6,tbl_raw_data[updated_date],P10,tbl_raw_data[updated_outcome],"WITHDRAW"),
IF(flt_analyst="ALL",COUNTIFS(tbl_raw_data[updated_month],flt_month,tbl_raw_data[updated_queue],flt_queue,tbl_raw_data[updated_message],'KPI Dashboard'!$S$6,tbl_raw_data[updated_date],P10,tbl_raw_data[updated_outcome],"WITHDRAW")))))</f>
        <v>6</v>
      </c>
      <c r="Z10">
        <f>IF(AND(flt_queue="ALL",flt_analyst="ALL"),COUNTIFS(tbl_raw_data[updated_month],flt_month,tbl_raw_data[updated_message],'KPI Dashboard'!$S$7,tbl_raw_data[updated_date],P10,tbl_raw_data[updated_outcome],"WITHDRAW"),
IF(AND(flt_queue&lt;&gt;"ALL",flt_analyst&lt;&gt;"ALL"),COUNTIFS(tbl_raw_data[updated_month],flt_month,tbl_raw_data[updated_queue],flt_queue,tbl_raw_data[analyst_name],flt_analyst,tbl_raw_data[updated_message],'KPI Dashboard'!$S$7,tbl_raw_data[updated_date],P10,tbl_raw_data[updated_outcome],"WITHDRAW"),
IF(flt_queue="ALL",COUNTIFS(tbl_raw_data[updated_month],flt_month,tbl_raw_data[analyst_name],flt_analyst,tbl_raw_data[updated_message],'KPI Dashboard'!$S$7,tbl_raw_data[updated_date],P10,tbl_raw_data[updated_outcome],"WITHDRAW"),
IF(flt_analyst="ALL",COUNTIFS(tbl_raw_data[updated_month],flt_month,tbl_raw_data[updated_queue],flt_queue,tbl_raw_data[updated_message],'KPI Dashboard'!$S$7,tbl_raw_data[updated_date],P10,tbl_raw_data[updated_outcome],"WITHDRAW")))))</f>
        <v>11</v>
      </c>
      <c r="AA10">
        <f>IF(AND(flt_queue="ALL",flt_analyst="ALL"),COUNTIFS(tbl_raw_data[updated_month],flt_month,tbl_raw_data[updated_message],'KPI Dashboard'!$S$8,tbl_raw_data[updated_date],P10,tbl_raw_data[updated_outcome],"WITHDRAW"),
IF(AND(flt_queue&lt;&gt;"ALL",flt_analyst&lt;&gt;"ALL"),COUNTIFS(tbl_raw_data[updated_month],flt_month,tbl_raw_data[updated_queue],flt_queue,tbl_raw_data[analyst_name],flt_analyst,tbl_raw_data[updated_message],'KPI Dashboard'!$S$8,tbl_raw_data[updated_date],P10,tbl_raw_data[updated_outcome],"WITHDRAW"),
IF(flt_queue="ALL",COUNTIFS(tbl_raw_data[updated_month],flt_month,tbl_raw_data[analyst_name],flt_analyst,tbl_raw_data[updated_message],'KPI Dashboard'!$S$8,tbl_raw_data[updated_date],P10,tbl_raw_data[updated_outcome],"WITHDRAW"),
IF(flt_analyst="ALL",COUNTIFS(tbl_raw_data[updated_month],flt_month,tbl_raw_data[updated_queue],flt_queue,tbl_raw_data[updated_message],'KPI Dashboard'!$S$8,tbl_raw_data[updated_date],P10,tbl_raw_data[updated_outcome],"WITHDRAW")))))</f>
        <v>42</v>
      </c>
      <c r="AB10">
        <f>IF(AND(flt_queue="ALL",flt_analyst="ALL"),COUNTIFS(tbl_raw_data[updated_month],flt_month,tbl_raw_data[updated_message],'KPI Dashboard'!$S$9,tbl_raw_data[updated_date],P10,tbl_raw_data[updated_outcome],"WITHDRAW"),
IF(AND(flt_queue&lt;&gt;"ALL",flt_analyst&lt;&gt;"ALL"),COUNTIFS(tbl_raw_data[updated_month],flt_month,tbl_raw_data[updated_queue],flt_queue,tbl_raw_data[analyst_name],flt_analyst,tbl_raw_data[updated_message],'KPI Dashboard'!$S$9,tbl_raw_data[updated_date],P10,tbl_raw_data[updated_outcome],"WITHDRAW"),
IF(flt_queue="ALL",COUNTIFS(tbl_raw_data[updated_month],flt_month,tbl_raw_data[analyst_name],flt_analyst,tbl_raw_data[updated_message],'KPI Dashboard'!$S$9,tbl_raw_data[updated_date],P10,tbl_raw_data[updated_outcome],"WITHDRAW"),
IF(flt_analyst="ALL",COUNTIFS(tbl_raw_data[updated_month],flt_month,tbl_raw_data[updated_queue],flt_queue,tbl_raw_data[updated_message],'KPI Dashboard'!$S$9,tbl_raw_data[updated_date],P10,tbl_raw_data[updated_outcome],"WITHDRAW")))))</f>
        <v>9</v>
      </c>
      <c r="AC10">
        <f>IF(AND(flt_queue="ALL",flt_analyst="ALL"),COUNTIFS(tbl_raw_data[updated_month],flt_month,tbl_raw_data[updated_message],'KPI Dashboard'!$S$10,tbl_raw_data[updated_date],P10,tbl_raw_data[updated_outcome],"WITHDRAW"),
IF(AND(flt_queue&lt;&gt;"ALL",flt_analyst&lt;&gt;"ALL"),COUNTIFS(tbl_raw_data[updated_month],flt_month,tbl_raw_data[updated_queue],flt_queue,tbl_raw_data[analyst_name],flt_analyst,tbl_raw_data[updated_message],'KPI Dashboard'!$S$10,tbl_raw_data[updated_date],P10,tbl_raw_data[updated_outcome],"WITHDRAW"),
IF(flt_queue="ALL",COUNTIFS(tbl_raw_data[updated_month],flt_month,tbl_raw_data[analyst_name],flt_analyst,tbl_raw_data[updated_message],'KPI Dashboard'!$S$10,tbl_raw_data[updated_date],P10,tbl_raw_data[updated_outcome],"WITHDRAW"),
IF(flt_analyst="ALL",COUNTIFS(tbl_raw_data[updated_month],flt_month,tbl_raw_data[updated_queue],flt_queue,tbl_raw_data[updated_message],'KPI Dashboard'!$S$10,tbl_raw_data[updated_date],P10,tbl_raw_data[updated_outcome],"WITHDRAW")))))</f>
        <v>0</v>
      </c>
      <c r="AD10">
        <f>IF(AND(flt_queue="ALL",flt_analyst="ALL"),COUNTIFS(tbl_raw_data[updated_month],flt_month,tbl_raw_data[updated_message],'KPI Dashboard'!$S$11,tbl_raw_data[updated_date],P10,tbl_raw_data[updated_outcome],"WITHDRAW"),
IF(AND(flt_queue&lt;&gt;"ALL",flt_analyst&lt;&gt;"ALL"),COUNTIFS(tbl_raw_data[updated_month],flt_month,tbl_raw_data[updated_queue],flt_queue,tbl_raw_data[analyst_name],flt_analyst,tbl_raw_data[updated_message],'KPI Dashboard'!$S$11,tbl_raw_data[updated_date],P10,tbl_raw_data[updated_outcome],"WITHDRAW"),
IF(flt_queue="ALL",COUNTIFS(tbl_raw_data[updated_month],flt_month,tbl_raw_data[analyst_name],flt_analyst,tbl_raw_data[updated_message],'KPI Dashboard'!$S$11,tbl_raw_data[updated_date],P10,tbl_raw_data[updated_outcome],"WITHDRAW"),
IF(flt_analyst="ALL",COUNTIFS(tbl_raw_data[updated_month],flt_month,tbl_raw_data[updated_queue],flt_queue,tbl_raw_data[updated_message],'KPI Dashboard'!$S$11,tbl_raw_data[updated_date],P10,tbl_raw_data[updated_outcome],"WITHDRAW")))))</f>
        <v>1</v>
      </c>
      <c r="AE10">
        <f>IF(AND(flt_queue="ALL",flt_analyst="ALL"),COUNTIFS(tbl_raw_data[updated_month],flt_month,tbl_raw_data[updated_message],'KPI Dashboard'!$S$12,tbl_raw_data[updated_date],P10,tbl_raw_data[updated_outcome],"WITHDRAW"),
IF(AND(flt_queue&lt;&gt;"ALL",flt_analyst&lt;&gt;"ALL"),COUNTIFS(tbl_raw_data[updated_month],flt_month,tbl_raw_data[updated_queue],flt_queue,tbl_raw_data[analyst_name],flt_analyst,tbl_raw_data[updated_message],'KPI Dashboard'!$S$12,tbl_raw_data[updated_date],P10,tbl_raw_data[updated_outcome],"WITHDRAW"),
IF(flt_queue="ALL",COUNTIFS(tbl_raw_data[updated_month],flt_month,tbl_raw_data[analyst_name],flt_analyst,tbl_raw_data[updated_message],'KPI Dashboard'!$S$12,tbl_raw_data[updated_date],P10,tbl_raw_data[updated_outcome],"WITHDRAW"),
IF(flt_analyst="ALL",COUNTIFS(tbl_raw_data[updated_month],flt_month,tbl_raw_data[updated_queue],flt_queue,tbl_raw_data[updated_message],'KPI Dashboard'!$S$12,tbl_raw_data[updated_date],P10,tbl_raw_data[updated_outcome],"WITHDRAW")))))</f>
        <v>19</v>
      </c>
    </row>
    <row r="11" spans="1:31" x14ac:dyDescent="0.3">
      <c r="A11" t="s">
        <v>114</v>
      </c>
      <c r="B11" t="s">
        <v>7417</v>
      </c>
      <c r="P11" s="78">
        <v>45161</v>
      </c>
      <c r="Q11" s="74">
        <f>IF(AND(flt_queue="ALL",flt_analyst="ALL"),COUNTIFS(tbl_raw_data[updated_outcome],"APPROVE",tbl_raw_data[updated_date],P11),
IF(AND(flt_queue&lt;&gt;"ALL",flt_analyst&lt;&gt;"ALL"),COUNTIFS(tbl_raw_data[updated_queue],flt_queue,tbl_raw_data[analyst_name],flt_analyst,tbl_raw_data[updated_outcome],"APPROVE",tbl_raw_data[updated_date],P11),
IF(flt_queue="ALL",COUNTIFS(tbl_raw_data[analyst_name],flt_analyst,tbl_raw_data[updated_outcome],"APPROVE",tbl_raw_data[updated_date],P11),
IF(flt_analyst="ALL",COUNTIFS(tbl_raw_data[updated_queue],flt_queue,tbl_raw_data[updated_outcome],"APPROVE",tbl_raw_data[updated_date],P11)))))
/
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0.49356223175965663</v>
      </c>
      <c r="R11" s="74">
        <f>settings!$L$2</f>
        <v>0.85</v>
      </c>
      <c r="S11" s="74">
        <f>IF(AND(flt_queue="ALL",flt_analyst="ALL"),COUNTIFS(tbl_raw_data[updated_outcome],"DECLINE",tbl_raw_data[updated_date],P11),
IF(AND(flt_queue&lt;&gt;"ALL",flt_analyst&lt;&gt;"ALL"),COUNTIFS(tbl_raw_data[updated_queue],flt_queue,tbl_raw_data[analyst_name],flt_analyst,tbl_raw_data[updated_outcome],"DECLINE",tbl_raw_data[updated_date],P11),
IF(flt_queue="ALL",COUNTIFS(tbl_raw_data[analyst_name],flt_analyst,tbl_raw_data[updated_outcome],"DECLINE",tbl_raw_data[updated_date],P11),
IF(flt_analyst="ALL",COUNTIFS(tbl_raw_data[updated_queue],flt_queue,tbl_raw_data[updated_outcome],"DECLINE",tbl_raw_data[updated_date],P11)))))
/
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0.18884120171673821</v>
      </c>
      <c r="T11" s="74">
        <f>IF(AND(flt_queue="ALL",flt_analyst="ALL"),COUNTIFS(tbl_raw_data[updated_outcome],"WITHDRAW",tbl_raw_data[updated_date],P11),
IF(AND(flt_queue&lt;&gt;"ALL",flt_analyst&lt;&gt;"ALL"),COUNTIFS(tbl_raw_data[updated_queue],flt_queue,tbl_raw_data[analyst_name],flt_analyst,tbl_raw_data[updated_outcome],"WITHDRAW",tbl_raw_data[updated_date],P11),
IF(flt_queue="ALL",COUNTIFS(tbl_raw_data[analyst_name],flt_analyst,tbl_raw_data[updated_outcome],"WITHDRAW",tbl_raw_data[updated_date],P11),
IF(flt_analyst="ALL",COUNTIFS(tbl_raw_data[updated_queue],flt_queue,tbl_raw_data[updated_outcome],"WITHDRAW",tbl_raw_data[updated_date],P11)))))
/
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0.31759656652360513</v>
      </c>
      <c r="U11" s="77">
        <f>IF(AND(flt_queue="ALL",flt_analyst="ALL"),SUMIFS(tbl_raw_data[time_taken_in_min],tbl_raw_data[updated_date],P11),
IF(AND(flt_queue&lt;&gt;"ALL",flt_analyst&lt;&gt;"ALL"),SUMIFS(tbl_raw_data[time_taken_in_min],tbl_raw_data[updated_queue],flt_queue,tbl_raw_data[analyst_name],flt_analyst,tbl_raw_data[updated_date],P11),
IF(flt_queue="ALL",SUMIFS(tbl_raw_data[time_taken_in_min],tbl_raw_data[analyst_name],flt_analyst,tbl_raw_data[updated_date],P11),
IF(flt_analyst="ALL",SUMIFS(tbl_raw_data[time_taken_in_min],tbl_raw_data[updated_queue],flt_queue,tbl_raw_data[updated_date],P11)))))
/
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21.277825464949938</v>
      </c>
      <c r="V11" s="48">
        <f>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233</v>
      </c>
      <c r="W11" s="74">
        <f>IF(AND(flt_queue="ALL",flt_analyst="ALL"),COUNTIFS(tbl_raw_data[sla_met_not_met],"SLA_MET",tbl_raw_data[updated_date],P11),
IF(AND(flt_queue&lt;&gt;"ALL",flt_analyst&lt;&gt;"ALL"),COUNTIFS(tbl_raw_data[updated_queue],flt_queue,tbl_raw_data[analyst_name],flt_analyst,tbl_raw_data[sla_met_not_met],"SLA_MET",tbl_raw_data[updated_date],P11),
IF(flt_queue="ALL",COUNTIFS(tbl_raw_data[analyst_name],flt_analyst,tbl_raw_data[sla_met_not_met],"SLA_MET",tbl_raw_data[updated_date],P11),
IF(flt_analyst="ALL",COUNTIFS(tbl_raw_data[updated_queue],flt_queue,tbl_raw_data[sla_met_not_met],"SLA_MET",tbl_raw_data[updated_date],P11)))))
/
IF(AND(flt_queue="ALL",flt_analyst="ALL"),COUNTIFS(tbl_raw_data[updated_date],P11),
IF(AND(flt_queue&lt;&gt;"ALL",flt_analyst&lt;&gt;"ALL"),COUNTIFS(tbl_raw_data[updated_queue],flt_queue,tbl_raw_data[analyst_name],flt_analyst,tbl_raw_data[updated_date],P11),
IF(flt_queue="ALL",COUNTIFS(tbl_raw_data[analyst_name],flt_analyst,tbl_raw_data[updated_date],P11),
IF(flt_analyst="ALL",COUNTIFS(tbl_raw_data[updated_queue],flt_queue,tbl_raw_data[updated_date],P11)))))</f>
        <v>0.92274678111587982</v>
      </c>
      <c r="X11" s="81">
        <f>settings!$N$2</f>
        <v>0.9</v>
      </c>
      <c r="Y11">
        <f>IF(AND(flt_queue="ALL",flt_analyst="ALL"),COUNTIFS(tbl_raw_data[updated_month],flt_month,tbl_raw_data[updated_message],'KPI Dashboard'!$S$6,tbl_raw_data[updated_date],P11,tbl_raw_data[updated_outcome],"WITHDRAW"),
IF(AND(flt_queue&lt;&gt;"ALL",flt_analyst&lt;&gt;"ALL"),COUNTIFS(tbl_raw_data[updated_month],flt_month,tbl_raw_data[updated_queue],flt_queue,tbl_raw_data[analyst_name],flt_analyst,tbl_raw_data[updated_message],'KPI Dashboard'!$S$6,tbl_raw_data[updated_date],P11,tbl_raw_data[updated_outcome],"WITHDRAW"),
IF(flt_queue="ALL",COUNTIFS(tbl_raw_data[updated_month],flt_month,tbl_raw_data[analyst_name],flt_analyst,tbl_raw_data[updated_message],'KPI Dashboard'!$S$6,tbl_raw_data[updated_date],P11,tbl_raw_data[updated_outcome],"WITHDRAW"),
IF(flt_analyst="ALL",COUNTIFS(tbl_raw_data[updated_month],flt_month,tbl_raw_data[updated_queue],flt_queue,tbl_raw_data[updated_message],'KPI Dashboard'!$S$6,tbl_raw_data[updated_date],P11,tbl_raw_data[updated_outcome],"WITHDRAW")))))</f>
        <v>4</v>
      </c>
      <c r="Z11">
        <f>IF(AND(flt_queue="ALL",flt_analyst="ALL"),COUNTIFS(tbl_raw_data[updated_month],flt_month,tbl_raw_data[updated_message],'KPI Dashboard'!$S$7,tbl_raw_data[updated_date],P11,tbl_raw_data[updated_outcome],"WITHDRAW"),
IF(AND(flt_queue&lt;&gt;"ALL",flt_analyst&lt;&gt;"ALL"),COUNTIFS(tbl_raw_data[updated_month],flt_month,tbl_raw_data[updated_queue],flt_queue,tbl_raw_data[analyst_name],flt_analyst,tbl_raw_data[updated_message],'KPI Dashboard'!$S$7,tbl_raw_data[updated_date],P11,tbl_raw_data[updated_outcome],"WITHDRAW"),
IF(flt_queue="ALL",COUNTIFS(tbl_raw_data[updated_month],flt_month,tbl_raw_data[analyst_name],flt_analyst,tbl_raw_data[updated_message],'KPI Dashboard'!$S$7,tbl_raw_data[updated_date],P11,tbl_raw_data[updated_outcome],"WITHDRAW"),
IF(flt_analyst="ALL",COUNTIFS(tbl_raw_data[updated_month],flt_month,tbl_raw_data[updated_queue],flt_queue,tbl_raw_data[updated_message],'KPI Dashboard'!$S$7,tbl_raw_data[updated_date],P11,tbl_raw_data[updated_outcome],"WITHDRAW")))))</f>
        <v>5</v>
      </c>
      <c r="AA11">
        <f>IF(AND(flt_queue="ALL",flt_analyst="ALL"),COUNTIFS(tbl_raw_data[updated_month],flt_month,tbl_raw_data[updated_message],'KPI Dashboard'!$S$8,tbl_raw_data[updated_date],P11,tbl_raw_data[updated_outcome],"WITHDRAW"),
IF(AND(flt_queue&lt;&gt;"ALL",flt_analyst&lt;&gt;"ALL"),COUNTIFS(tbl_raw_data[updated_month],flt_month,tbl_raw_data[updated_queue],flt_queue,tbl_raw_data[analyst_name],flt_analyst,tbl_raw_data[updated_message],'KPI Dashboard'!$S$8,tbl_raw_data[updated_date],P11,tbl_raw_data[updated_outcome],"WITHDRAW"),
IF(flt_queue="ALL",COUNTIFS(tbl_raw_data[updated_month],flt_month,tbl_raw_data[analyst_name],flt_analyst,tbl_raw_data[updated_message],'KPI Dashboard'!$S$8,tbl_raw_data[updated_date],P11,tbl_raw_data[updated_outcome],"WITHDRAW"),
IF(flt_analyst="ALL",COUNTIFS(tbl_raw_data[updated_month],flt_month,tbl_raw_data[updated_queue],flt_queue,tbl_raw_data[updated_message],'KPI Dashboard'!$S$8,tbl_raw_data[updated_date],P11,tbl_raw_data[updated_outcome],"WITHDRAW")))))</f>
        <v>31</v>
      </c>
      <c r="AB11">
        <f>IF(AND(flt_queue="ALL",flt_analyst="ALL"),COUNTIFS(tbl_raw_data[updated_month],flt_month,tbl_raw_data[updated_message],'KPI Dashboard'!$S$9,tbl_raw_data[updated_date],P11,tbl_raw_data[updated_outcome],"WITHDRAW"),
IF(AND(flt_queue&lt;&gt;"ALL",flt_analyst&lt;&gt;"ALL"),COUNTIFS(tbl_raw_data[updated_month],flt_month,tbl_raw_data[updated_queue],flt_queue,tbl_raw_data[analyst_name],flt_analyst,tbl_raw_data[updated_message],'KPI Dashboard'!$S$9,tbl_raw_data[updated_date],P11,tbl_raw_data[updated_outcome],"WITHDRAW"),
IF(flt_queue="ALL",COUNTIFS(tbl_raw_data[updated_month],flt_month,tbl_raw_data[analyst_name],flt_analyst,tbl_raw_data[updated_message],'KPI Dashboard'!$S$9,tbl_raw_data[updated_date],P11,tbl_raw_data[updated_outcome],"WITHDRAW"),
IF(flt_analyst="ALL",COUNTIFS(tbl_raw_data[updated_month],flt_month,tbl_raw_data[updated_queue],flt_queue,tbl_raw_data[updated_message],'KPI Dashboard'!$S$9,tbl_raw_data[updated_date],P11,tbl_raw_data[updated_outcome],"WITHDRAW")))))</f>
        <v>8</v>
      </c>
      <c r="AC11">
        <f>IF(AND(flt_queue="ALL",flt_analyst="ALL"),COUNTIFS(tbl_raw_data[updated_month],flt_month,tbl_raw_data[updated_message],'KPI Dashboard'!$S$10,tbl_raw_data[updated_date],P11,tbl_raw_data[updated_outcome],"WITHDRAW"),
IF(AND(flt_queue&lt;&gt;"ALL",flt_analyst&lt;&gt;"ALL"),COUNTIFS(tbl_raw_data[updated_month],flt_month,tbl_raw_data[updated_queue],flt_queue,tbl_raw_data[analyst_name],flt_analyst,tbl_raw_data[updated_message],'KPI Dashboard'!$S$10,tbl_raw_data[updated_date],P11,tbl_raw_data[updated_outcome],"WITHDRAW"),
IF(flt_queue="ALL",COUNTIFS(tbl_raw_data[updated_month],flt_month,tbl_raw_data[analyst_name],flt_analyst,tbl_raw_data[updated_message],'KPI Dashboard'!$S$10,tbl_raw_data[updated_date],P11,tbl_raw_data[updated_outcome],"WITHDRAW"),
IF(flt_analyst="ALL",COUNTIFS(tbl_raw_data[updated_month],flt_month,tbl_raw_data[updated_queue],flt_queue,tbl_raw_data[updated_message],'KPI Dashboard'!$S$10,tbl_raw_data[updated_date],P11,tbl_raw_data[updated_outcome],"WITHDRAW")))))</f>
        <v>0</v>
      </c>
      <c r="AD11">
        <f>IF(AND(flt_queue="ALL",flt_analyst="ALL"),COUNTIFS(tbl_raw_data[updated_month],flt_month,tbl_raw_data[updated_message],'KPI Dashboard'!$S$11,tbl_raw_data[updated_date],P11,tbl_raw_data[updated_outcome],"WITHDRAW"),
IF(AND(flt_queue&lt;&gt;"ALL",flt_analyst&lt;&gt;"ALL"),COUNTIFS(tbl_raw_data[updated_month],flt_month,tbl_raw_data[updated_queue],flt_queue,tbl_raw_data[analyst_name],flt_analyst,tbl_raw_data[updated_message],'KPI Dashboard'!$S$11,tbl_raw_data[updated_date],P11,tbl_raw_data[updated_outcome],"WITHDRAW"),
IF(flt_queue="ALL",COUNTIFS(tbl_raw_data[updated_month],flt_month,tbl_raw_data[analyst_name],flt_analyst,tbl_raw_data[updated_message],'KPI Dashboard'!$S$11,tbl_raw_data[updated_date],P11,tbl_raw_data[updated_outcome],"WITHDRAW"),
IF(flt_analyst="ALL",COUNTIFS(tbl_raw_data[updated_month],flt_month,tbl_raw_data[updated_queue],flt_queue,tbl_raw_data[updated_message],'KPI Dashboard'!$S$11,tbl_raw_data[updated_date],P11,tbl_raw_data[updated_outcome],"WITHDRAW")))))</f>
        <v>1</v>
      </c>
      <c r="AE11">
        <f>IF(AND(flt_queue="ALL",flt_analyst="ALL"),COUNTIFS(tbl_raw_data[updated_month],flt_month,tbl_raw_data[updated_message],'KPI Dashboard'!$S$12,tbl_raw_data[updated_date],P11,tbl_raw_data[updated_outcome],"WITHDRAW"),
IF(AND(flt_queue&lt;&gt;"ALL",flt_analyst&lt;&gt;"ALL"),COUNTIFS(tbl_raw_data[updated_month],flt_month,tbl_raw_data[updated_queue],flt_queue,tbl_raw_data[analyst_name],flt_analyst,tbl_raw_data[updated_message],'KPI Dashboard'!$S$12,tbl_raw_data[updated_date],P11,tbl_raw_data[updated_outcome],"WITHDRAW"),
IF(flt_queue="ALL",COUNTIFS(tbl_raw_data[updated_month],flt_month,tbl_raw_data[analyst_name],flt_analyst,tbl_raw_data[updated_message],'KPI Dashboard'!$S$12,tbl_raw_data[updated_date],P11,tbl_raw_data[updated_outcome],"WITHDRAW"),
IF(flt_analyst="ALL",COUNTIFS(tbl_raw_data[updated_month],flt_month,tbl_raw_data[updated_queue],flt_queue,tbl_raw_data[updated_message],'KPI Dashboard'!$S$12,tbl_raw_data[updated_date],P11,tbl_raw_data[updated_outcome],"WITHDRAW")))))</f>
        <v>25</v>
      </c>
    </row>
    <row r="12" spans="1:31" x14ac:dyDescent="0.3">
      <c r="A12" t="s">
        <v>191</v>
      </c>
      <c r="B12" t="s">
        <v>7418</v>
      </c>
      <c r="P12" s="78">
        <v>45160</v>
      </c>
      <c r="Q12" s="74">
        <f>IF(AND(flt_queue="ALL",flt_analyst="ALL"),COUNTIFS(tbl_raw_data[updated_outcome],"APPROVE",tbl_raw_data[updated_date],P12),
IF(AND(flt_queue&lt;&gt;"ALL",flt_analyst&lt;&gt;"ALL"),COUNTIFS(tbl_raw_data[updated_queue],flt_queue,tbl_raw_data[analyst_name],flt_analyst,tbl_raw_data[updated_outcome],"APPROVE",tbl_raw_data[updated_date],P12),
IF(flt_queue="ALL",COUNTIFS(tbl_raw_data[analyst_name],flt_analyst,tbl_raw_data[updated_outcome],"APPROVE",tbl_raw_data[updated_date],P12),
IF(flt_analyst="ALL",COUNTIFS(tbl_raw_data[updated_queue],flt_queue,tbl_raw_data[updated_outcome],"APPROVE",tbl_raw_data[updated_date],P12)))))
/
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0.51396648044692739</v>
      </c>
      <c r="R12" s="74">
        <f>settings!$L$2</f>
        <v>0.85</v>
      </c>
      <c r="S12" s="74">
        <f>IF(AND(flt_queue="ALL",flt_analyst="ALL"),COUNTIFS(tbl_raw_data[updated_outcome],"DECLINE",tbl_raw_data[updated_date],P12),
IF(AND(flt_queue&lt;&gt;"ALL",flt_analyst&lt;&gt;"ALL"),COUNTIFS(tbl_raw_data[updated_queue],flt_queue,tbl_raw_data[analyst_name],flt_analyst,tbl_raw_data[updated_outcome],"DECLINE",tbl_raw_data[updated_date],P12),
IF(flt_queue="ALL",COUNTIFS(tbl_raw_data[analyst_name],flt_analyst,tbl_raw_data[updated_outcome],"DECLINE",tbl_raw_data[updated_date],P12),
IF(flt_analyst="ALL",COUNTIFS(tbl_raw_data[updated_queue],flt_queue,tbl_raw_data[updated_outcome],"DECLINE",tbl_raw_data[updated_date],P12)))))
/
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0.11731843575418995</v>
      </c>
      <c r="T12" s="74">
        <f>IF(AND(flt_queue="ALL",flt_analyst="ALL"),COUNTIFS(tbl_raw_data[updated_outcome],"WITHDRAW",tbl_raw_data[updated_date],P12),
IF(AND(flt_queue&lt;&gt;"ALL",flt_analyst&lt;&gt;"ALL"),COUNTIFS(tbl_raw_data[updated_queue],flt_queue,tbl_raw_data[analyst_name],flt_analyst,tbl_raw_data[updated_outcome],"WITHDRAW",tbl_raw_data[updated_date],P12),
IF(flt_queue="ALL",COUNTIFS(tbl_raw_data[analyst_name],flt_analyst,tbl_raw_data[updated_outcome],"WITHDRAW",tbl_raw_data[updated_date],P12),
IF(flt_analyst="ALL",COUNTIFS(tbl_raw_data[updated_queue],flt_queue,tbl_raw_data[updated_outcome],"WITHDRAW",tbl_raw_data[updated_date],P12)))))
/
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0.36871508379888268</v>
      </c>
      <c r="U12" s="77">
        <f>IF(AND(flt_queue="ALL",flt_analyst="ALL"),SUMIFS(tbl_raw_data[time_taken_in_min],tbl_raw_data[updated_date],P12),
IF(AND(flt_queue&lt;&gt;"ALL",flt_analyst&lt;&gt;"ALL"),SUMIFS(tbl_raw_data[time_taken_in_min],tbl_raw_data[updated_queue],flt_queue,tbl_raw_data[analyst_name],flt_analyst,tbl_raw_data[updated_date],P12),
IF(flt_queue="ALL",SUMIFS(tbl_raw_data[time_taken_in_min],tbl_raw_data[analyst_name],flt_analyst,tbl_raw_data[updated_date],P12),
IF(flt_analyst="ALL",SUMIFS(tbl_raw_data[time_taken_in_min],tbl_raw_data[updated_queue],flt_queue,tbl_raw_data[updated_date],P12)))))
/
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22.885381750465555</v>
      </c>
      <c r="V12" s="48">
        <f>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179</v>
      </c>
      <c r="W12" s="74">
        <f>IF(AND(flt_queue="ALL",flt_analyst="ALL"),COUNTIFS(tbl_raw_data[sla_met_not_met],"SLA_MET",tbl_raw_data[updated_date],P12),
IF(AND(flt_queue&lt;&gt;"ALL",flt_analyst&lt;&gt;"ALL"),COUNTIFS(tbl_raw_data[updated_queue],flt_queue,tbl_raw_data[analyst_name],flt_analyst,tbl_raw_data[sla_met_not_met],"SLA_MET",tbl_raw_data[updated_date],P12),
IF(flt_queue="ALL",COUNTIFS(tbl_raw_data[analyst_name],flt_analyst,tbl_raw_data[sla_met_not_met],"SLA_MET",tbl_raw_data[updated_date],P12),
IF(flt_analyst="ALL",COUNTIFS(tbl_raw_data[updated_queue],flt_queue,tbl_raw_data[sla_met_not_met],"SLA_MET",tbl_raw_data[updated_date],P12)))))
/
IF(AND(flt_queue="ALL",flt_analyst="ALL"),COUNTIFS(tbl_raw_data[updated_date],P12),
IF(AND(flt_queue&lt;&gt;"ALL",flt_analyst&lt;&gt;"ALL"),COUNTIFS(tbl_raw_data[updated_queue],flt_queue,tbl_raw_data[analyst_name],flt_analyst,tbl_raw_data[updated_date],P12),
IF(flt_queue="ALL",COUNTIFS(tbl_raw_data[analyst_name],flt_analyst,tbl_raw_data[updated_date],P12),
IF(flt_analyst="ALL",COUNTIFS(tbl_raw_data[updated_queue],flt_queue,tbl_raw_data[updated_date],P12)))))</f>
        <v>0.70949720670391059</v>
      </c>
      <c r="X12" s="81">
        <f>settings!$N$2</f>
        <v>0.9</v>
      </c>
      <c r="Y12">
        <f>IF(AND(flt_queue="ALL",flt_analyst="ALL"),COUNTIFS(tbl_raw_data[updated_month],flt_month,tbl_raw_data[updated_message],'KPI Dashboard'!$S$6,tbl_raw_data[updated_date],P12,tbl_raw_data[updated_outcome],"WITHDRAW"),
IF(AND(flt_queue&lt;&gt;"ALL",flt_analyst&lt;&gt;"ALL"),COUNTIFS(tbl_raw_data[updated_month],flt_month,tbl_raw_data[updated_queue],flt_queue,tbl_raw_data[analyst_name],flt_analyst,tbl_raw_data[updated_message],'KPI Dashboard'!$S$6,tbl_raw_data[updated_date],P12,tbl_raw_data[updated_outcome],"WITHDRAW"),
IF(flt_queue="ALL",COUNTIFS(tbl_raw_data[updated_month],flt_month,tbl_raw_data[analyst_name],flt_analyst,tbl_raw_data[updated_message],'KPI Dashboard'!$S$6,tbl_raw_data[updated_date],P12,tbl_raw_data[updated_outcome],"WITHDRAW"),
IF(flt_analyst="ALL",COUNTIFS(tbl_raw_data[updated_month],flt_month,tbl_raw_data[updated_queue],flt_queue,tbl_raw_data[updated_message],'KPI Dashboard'!$S$6,tbl_raw_data[updated_date],P12,tbl_raw_data[updated_outcome],"WITHDRAW")))))</f>
        <v>3</v>
      </c>
      <c r="Z12">
        <f>IF(AND(flt_queue="ALL",flt_analyst="ALL"),COUNTIFS(tbl_raw_data[updated_month],flt_month,tbl_raw_data[updated_message],'KPI Dashboard'!$S$7,tbl_raw_data[updated_date],P12,tbl_raw_data[updated_outcome],"WITHDRAW"),
IF(AND(flt_queue&lt;&gt;"ALL",flt_analyst&lt;&gt;"ALL"),COUNTIFS(tbl_raw_data[updated_month],flt_month,tbl_raw_data[updated_queue],flt_queue,tbl_raw_data[analyst_name],flt_analyst,tbl_raw_data[updated_message],'KPI Dashboard'!$S$7,tbl_raw_data[updated_date],P12,tbl_raw_data[updated_outcome],"WITHDRAW"),
IF(flt_queue="ALL",COUNTIFS(tbl_raw_data[updated_month],flt_month,tbl_raw_data[analyst_name],flt_analyst,tbl_raw_data[updated_message],'KPI Dashboard'!$S$7,tbl_raw_data[updated_date],P12,tbl_raw_data[updated_outcome],"WITHDRAW"),
IF(flt_analyst="ALL",COUNTIFS(tbl_raw_data[updated_month],flt_month,tbl_raw_data[updated_queue],flt_queue,tbl_raw_data[updated_message],'KPI Dashboard'!$S$7,tbl_raw_data[updated_date],P12,tbl_raw_data[updated_outcome],"WITHDRAW")))))</f>
        <v>5</v>
      </c>
      <c r="AA12">
        <f>IF(AND(flt_queue="ALL",flt_analyst="ALL"),COUNTIFS(tbl_raw_data[updated_month],flt_month,tbl_raw_data[updated_message],'KPI Dashboard'!$S$8,tbl_raw_data[updated_date],P12,tbl_raw_data[updated_outcome],"WITHDRAW"),
IF(AND(flt_queue&lt;&gt;"ALL",flt_analyst&lt;&gt;"ALL"),COUNTIFS(tbl_raw_data[updated_month],flt_month,tbl_raw_data[updated_queue],flt_queue,tbl_raw_data[analyst_name],flt_analyst,tbl_raw_data[updated_message],'KPI Dashboard'!$S$8,tbl_raw_data[updated_date],P12,tbl_raw_data[updated_outcome],"WITHDRAW"),
IF(flt_queue="ALL",COUNTIFS(tbl_raw_data[updated_month],flt_month,tbl_raw_data[analyst_name],flt_analyst,tbl_raw_data[updated_message],'KPI Dashboard'!$S$8,tbl_raw_data[updated_date],P12,tbl_raw_data[updated_outcome],"WITHDRAW"),
IF(flt_analyst="ALL",COUNTIFS(tbl_raw_data[updated_month],flt_month,tbl_raw_data[updated_queue],flt_queue,tbl_raw_data[updated_message],'KPI Dashboard'!$S$8,tbl_raw_data[updated_date],P12,tbl_raw_data[updated_outcome],"WITHDRAW")))))</f>
        <v>45</v>
      </c>
      <c r="AB12">
        <f>IF(AND(flt_queue="ALL",flt_analyst="ALL"),COUNTIFS(tbl_raw_data[updated_month],flt_month,tbl_raw_data[updated_message],'KPI Dashboard'!$S$9,tbl_raw_data[updated_date],P12,tbl_raw_data[updated_outcome],"WITHDRAW"),
IF(AND(flt_queue&lt;&gt;"ALL",flt_analyst&lt;&gt;"ALL"),COUNTIFS(tbl_raw_data[updated_month],flt_month,tbl_raw_data[updated_queue],flt_queue,tbl_raw_data[analyst_name],flt_analyst,tbl_raw_data[updated_message],'KPI Dashboard'!$S$9,tbl_raw_data[updated_date],P12,tbl_raw_data[updated_outcome],"WITHDRAW"),
IF(flt_queue="ALL",COUNTIFS(tbl_raw_data[updated_month],flt_month,tbl_raw_data[analyst_name],flt_analyst,tbl_raw_data[updated_message],'KPI Dashboard'!$S$9,tbl_raw_data[updated_date],P12,tbl_raw_data[updated_outcome],"WITHDRAW"),
IF(flt_analyst="ALL",COUNTIFS(tbl_raw_data[updated_month],flt_month,tbl_raw_data[updated_queue],flt_queue,tbl_raw_data[updated_message],'KPI Dashboard'!$S$9,tbl_raw_data[updated_date],P12,tbl_raw_data[updated_outcome],"WITHDRAW")))))</f>
        <v>4</v>
      </c>
      <c r="AC12">
        <f>IF(AND(flt_queue="ALL",flt_analyst="ALL"),COUNTIFS(tbl_raw_data[updated_month],flt_month,tbl_raw_data[updated_message],'KPI Dashboard'!$S$10,tbl_raw_data[updated_date],P12,tbl_raw_data[updated_outcome],"WITHDRAW"),
IF(AND(flt_queue&lt;&gt;"ALL",flt_analyst&lt;&gt;"ALL"),COUNTIFS(tbl_raw_data[updated_month],flt_month,tbl_raw_data[updated_queue],flt_queue,tbl_raw_data[analyst_name],flt_analyst,tbl_raw_data[updated_message],'KPI Dashboard'!$S$10,tbl_raw_data[updated_date],P12,tbl_raw_data[updated_outcome],"WITHDRAW"),
IF(flt_queue="ALL",COUNTIFS(tbl_raw_data[updated_month],flt_month,tbl_raw_data[analyst_name],flt_analyst,tbl_raw_data[updated_message],'KPI Dashboard'!$S$10,tbl_raw_data[updated_date],P12,tbl_raw_data[updated_outcome],"WITHDRAW"),
IF(flt_analyst="ALL",COUNTIFS(tbl_raw_data[updated_month],flt_month,tbl_raw_data[updated_queue],flt_queue,tbl_raw_data[updated_message],'KPI Dashboard'!$S$10,tbl_raw_data[updated_date],P12,tbl_raw_data[updated_outcome],"WITHDRAW")))))</f>
        <v>1</v>
      </c>
      <c r="AD12">
        <f>IF(AND(flt_queue="ALL",flt_analyst="ALL"),COUNTIFS(tbl_raw_data[updated_month],flt_month,tbl_raw_data[updated_message],'KPI Dashboard'!$S$11,tbl_raw_data[updated_date],P12,tbl_raw_data[updated_outcome],"WITHDRAW"),
IF(AND(flt_queue&lt;&gt;"ALL",flt_analyst&lt;&gt;"ALL"),COUNTIFS(tbl_raw_data[updated_month],flt_month,tbl_raw_data[updated_queue],flt_queue,tbl_raw_data[analyst_name],flt_analyst,tbl_raw_data[updated_message],'KPI Dashboard'!$S$11,tbl_raw_data[updated_date],P12,tbl_raw_data[updated_outcome],"WITHDRAW"),
IF(flt_queue="ALL",COUNTIFS(tbl_raw_data[updated_month],flt_month,tbl_raw_data[analyst_name],flt_analyst,tbl_raw_data[updated_message],'KPI Dashboard'!$S$11,tbl_raw_data[updated_date],P12,tbl_raw_data[updated_outcome],"WITHDRAW"),
IF(flt_analyst="ALL",COUNTIFS(tbl_raw_data[updated_month],flt_month,tbl_raw_data[updated_queue],flt_queue,tbl_raw_data[updated_message],'KPI Dashboard'!$S$11,tbl_raw_data[updated_date],P12,tbl_raw_data[updated_outcome],"WITHDRAW")))))</f>
        <v>0</v>
      </c>
      <c r="AE12">
        <f>IF(AND(flt_queue="ALL",flt_analyst="ALL"),COUNTIFS(tbl_raw_data[updated_month],flt_month,tbl_raw_data[updated_message],'KPI Dashboard'!$S$12,tbl_raw_data[updated_date],P12,tbl_raw_data[updated_outcome],"WITHDRAW"),
IF(AND(flt_queue&lt;&gt;"ALL",flt_analyst&lt;&gt;"ALL"),COUNTIFS(tbl_raw_data[updated_month],flt_month,tbl_raw_data[updated_queue],flt_queue,tbl_raw_data[analyst_name],flt_analyst,tbl_raw_data[updated_message],'KPI Dashboard'!$S$12,tbl_raw_data[updated_date],P12,tbl_raw_data[updated_outcome],"WITHDRAW"),
IF(flt_queue="ALL",COUNTIFS(tbl_raw_data[updated_month],flt_month,tbl_raw_data[analyst_name],flt_analyst,tbl_raw_data[updated_message],'KPI Dashboard'!$S$12,tbl_raw_data[updated_date],P12,tbl_raw_data[updated_outcome],"WITHDRAW"),
IF(flt_analyst="ALL",COUNTIFS(tbl_raw_data[updated_month],flt_month,tbl_raw_data[updated_queue],flt_queue,tbl_raw_data[updated_message],'KPI Dashboard'!$S$12,tbl_raw_data[updated_date],P12,tbl_raw_data[updated_outcome],"WITHDRAW")))))</f>
        <v>8</v>
      </c>
    </row>
    <row r="13" spans="1:31" x14ac:dyDescent="0.3">
      <c r="A13" t="s">
        <v>206</v>
      </c>
      <c r="B13" t="s">
        <v>7419</v>
      </c>
      <c r="P13" s="78">
        <v>45159</v>
      </c>
      <c r="Q13" s="74">
        <f>IF(AND(flt_queue="ALL",flt_analyst="ALL"),COUNTIFS(tbl_raw_data[updated_outcome],"APPROVE",tbl_raw_data[updated_date],P13),
IF(AND(flt_queue&lt;&gt;"ALL",flt_analyst&lt;&gt;"ALL"),COUNTIFS(tbl_raw_data[updated_queue],flt_queue,tbl_raw_data[analyst_name],flt_analyst,tbl_raw_data[updated_outcome],"APPROVE",tbl_raw_data[updated_date],P13),
IF(flt_queue="ALL",COUNTIFS(tbl_raw_data[analyst_name],flt_analyst,tbl_raw_data[updated_outcome],"APPROVE",tbl_raw_data[updated_date],P13),
IF(flt_analyst="ALL",COUNTIFS(tbl_raw_data[updated_queue],flt_queue,tbl_raw_data[updated_outcome],"APPROVE",tbl_raw_data[updated_date],P13)))))
/
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0.5</v>
      </c>
      <c r="R13" s="74">
        <f>settings!$L$2</f>
        <v>0.85</v>
      </c>
      <c r="S13" s="74">
        <f>IF(AND(flt_queue="ALL",flt_analyst="ALL"),COUNTIFS(tbl_raw_data[updated_outcome],"DECLINE",tbl_raw_data[updated_date],P13),
IF(AND(flt_queue&lt;&gt;"ALL",flt_analyst&lt;&gt;"ALL"),COUNTIFS(tbl_raw_data[updated_queue],flt_queue,tbl_raw_data[analyst_name],flt_analyst,tbl_raw_data[updated_outcome],"DECLINE",tbl_raw_data[updated_date],P13),
IF(flt_queue="ALL",COUNTIFS(tbl_raw_data[analyst_name],flt_analyst,tbl_raw_data[updated_outcome],"DECLINE",tbl_raw_data[updated_date],P13),
IF(flt_analyst="ALL",COUNTIFS(tbl_raw_data[updated_queue],flt_queue,tbl_raw_data[updated_outcome],"DECLINE",tbl_raw_data[updated_date],P13)))))
/
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0.18932038834951456</v>
      </c>
      <c r="T13" s="74">
        <f>IF(AND(flt_queue="ALL",flt_analyst="ALL"),COUNTIFS(tbl_raw_data[updated_outcome],"WITHDRAW",tbl_raw_data[updated_date],P13),
IF(AND(flt_queue&lt;&gt;"ALL",flt_analyst&lt;&gt;"ALL"),COUNTIFS(tbl_raw_data[updated_queue],flt_queue,tbl_raw_data[analyst_name],flt_analyst,tbl_raw_data[updated_outcome],"WITHDRAW",tbl_raw_data[updated_date],P13),
IF(flt_queue="ALL",COUNTIFS(tbl_raw_data[analyst_name],flt_analyst,tbl_raw_data[updated_outcome],"WITHDRAW",tbl_raw_data[updated_date],P13),
IF(flt_analyst="ALL",COUNTIFS(tbl_raw_data[updated_queue],flt_queue,tbl_raw_data[updated_outcome],"WITHDRAW",tbl_raw_data[updated_date],P13)))))
/
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0.31067961165048541</v>
      </c>
      <c r="U13" s="77">
        <f>IF(AND(flt_queue="ALL",flt_analyst="ALL"),SUMIFS(tbl_raw_data[time_taken_in_min],tbl_raw_data[updated_date],P13),
IF(AND(flt_queue&lt;&gt;"ALL",flt_analyst&lt;&gt;"ALL"),SUMIFS(tbl_raw_data[time_taken_in_min],tbl_raw_data[updated_queue],flt_queue,tbl_raw_data[analyst_name],flt_analyst,tbl_raw_data[updated_date],P13),
IF(flt_queue="ALL",SUMIFS(tbl_raw_data[time_taken_in_min],tbl_raw_data[analyst_name],flt_analyst,tbl_raw_data[updated_date],P13),
IF(flt_analyst="ALL",SUMIFS(tbl_raw_data[time_taken_in_min],tbl_raw_data[updated_queue],flt_queue,tbl_raw_data[updated_date],P13)))))
/
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23.372815533980571</v>
      </c>
      <c r="V13" s="48">
        <f>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206</v>
      </c>
      <c r="W13" s="74">
        <f>IF(AND(flt_queue="ALL",flt_analyst="ALL"),COUNTIFS(tbl_raw_data[sla_met_not_met],"SLA_MET",tbl_raw_data[updated_date],P13),
IF(AND(flt_queue&lt;&gt;"ALL",flt_analyst&lt;&gt;"ALL"),COUNTIFS(tbl_raw_data[updated_queue],flt_queue,tbl_raw_data[analyst_name],flt_analyst,tbl_raw_data[sla_met_not_met],"SLA_MET",tbl_raw_data[updated_date],P13),
IF(flt_queue="ALL",COUNTIFS(tbl_raw_data[analyst_name],flt_analyst,tbl_raw_data[sla_met_not_met],"SLA_MET",tbl_raw_data[updated_date],P13),
IF(flt_analyst="ALL",COUNTIFS(tbl_raw_data[updated_queue],flt_queue,tbl_raw_data[sla_met_not_met],"SLA_MET",tbl_raw_data[updated_date],P13)))))
/
IF(AND(flt_queue="ALL",flt_analyst="ALL"),COUNTIFS(tbl_raw_data[updated_date],P13),
IF(AND(flt_queue&lt;&gt;"ALL",flt_analyst&lt;&gt;"ALL"),COUNTIFS(tbl_raw_data[updated_queue],flt_queue,tbl_raw_data[analyst_name],flt_analyst,tbl_raw_data[updated_date],P13),
IF(flt_queue="ALL",COUNTIFS(tbl_raw_data[analyst_name],flt_analyst,tbl_raw_data[updated_date],P13),
IF(flt_analyst="ALL",COUNTIFS(tbl_raw_data[updated_queue],flt_queue,tbl_raw_data[updated_date],P13)))))</f>
        <v>0.87378640776699024</v>
      </c>
      <c r="X13" s="81">
        <f>settings!$N$2</f>
        <v>0.9</v>
      </c>
      <c r="Y13">
        <f>IF(AND(flt_queue="ALL",flt_analyst="ALL"),COUNTIFS(tbl_raw_data[updated_month],flt_month,tbl_raw_data[updated_message],'KPI Dashboard'!$S$6,tbl_raw_data[updated_date],P13,tbl_raw_data[updated_outcome],"WITHDRAW"),
IF(AND(flt_queue&lt;&gt;"ALL",flt_analyst&lt;&gt;"ALL"),COUNTIFS(tbl_raw_data[updated_month],flt_month,tbl_raw_data[updated_queue],flt_queue,tbl_raw_data[analyst_name],flt_analyst,tbl_raw_data[updated_message],'KPI Dashboard'!$S$6,tbl_raw_data[updated_date],P13,tbl_raw_data[updated_outcome],"WITHDRAW"),
IF(flt_queue="ALL",COUNTIFS(tbl_raw_data[updated_month],flt_month,tbl_raw_data[analyst_name],flt_analyst,tbl_raw_data[updated_message],'KPI Dashboard'!$S$6,tbl_raw_data[updated_date],P13,tbl_raw_data[updated_outcome],"WITHDRAW"),
IF(flt_analyst="ALL",COUNTIFS(tbl_raw_data[updated_month],flt_month,tbl_raw_data[updated_queue],flt_queue,tbl_raw_data[updated_message],'KPI Dashboard'!$S$6,tbl_raw_data[updated_date],P13,tbl_raw_data[updated_outcome],"WITHDRAW")))))</f>
        <v>5</v>
      </c>
      <c r="Z13">
        <f>IF(AND(flt_queue="ALL",flt_analyst="ALL"),COUNTIFS(tbl_raw_data[updated_month],flt_month,tbl_raw_data[updated_message],'KPI Dashboard'!$S$7,tbl_raw_data[updated_date],P13,tbl_raw_data[updated_outcome],"WITHDRAW"),
IF(AND(flt_queue&lt;&gt;"ALL",flt_analyst&lt;&gt;"ALL"),COUNTIFS(tbl_raw_data[updated_month],flt_month,tbl_raw_data[updated_queue],flt_queue,tbl_raw_data[analyst_name],flt_analyst,tbl_raw_data[updated_message],'KPI Dashboard'!$S$7,tbl_raw_data[updated_date],P13,tbl_raw_data[updated_outcome],"WITHDRAW"),
IF(flt_queue="ALL",COUNTIFS(tbl_raw_data[updated_month],flt_month,tbl_raw_data[analyst_name],flt_analyst,tbl_raw_data[updated_message],'KPI Dashboard'!$S$7,tbl_raw_data[updated_date],P13,tbl_raw_data[updated_outcome],"WITHDRAW"),
IF(flt_analyst="ALL",COUNTIFS(tbl_raw_data[updated_month],flt_month,tbl_raw_data[updated_queue],flt_queue,tbl_raw_data[updated_message],'KPI Dashboard'!$S$7,tbl_raw_data[updated_date],P13,tbl_raw_data[updated_outcome],"WITHDRAW")))))</f>
        <v>4</v>
      </c>
      <c r="AA13">
        <f>IF(AND(flt_queue="ALL",flt_analyst="ALL"),COUNTIFS(tbl_raw_data[updated_month],flt_month,tbl_raw_data[updated_message],'KPI Dashboard'!$S$8,tbl_raw_data[updated_date],P13,tbl_raw_data[updated_outcome],"WITHDRAW"),
IF(AND(flt_queue&lt;&gt;"ALL",flt_analyst&lt;&gt;"ALL"),COUNTIFS(tbl_raw_data[updated_month],flt_month,tbl_raw_data[updated_queue],flt_queue,tbl_raw_data[analyst_name],flt_analyst,tbl_raw_data[updated_message],'KPI Dashboard'!$S$8,tbl_raw_data[updated_date],P13,tbl_raw_data[updated_outcome],"WITHDRAW"),
IF(flt_queue="ALL",COUNTIFS(tbl_raw_data[updated_month],flt_month,tbl_raw_data[analyst_name],flt_analyst,tbl_raw_data[updated_message],'KPI Dashboard'!$S$8,tbl_raw_data[updated_date],P13,tbl_raw_data[updated_outcome],"WITHDRAW"),
IF(flt_analyst="ALL",COUNTIFS(tbl_raw_data[updated_month],flt_month,tbl_raw_data[updated_queue],flt_queue,tbl_raw_data[updated_message],'KPI Dashboard'!$S$8,tbl_raw_data[updated_date],P13,tbl_raw_data[updated_outcome],"WITHDRAW")))))</f>
        <v>33</v>
      </c>
      <c r="AB13">
        <f>IF(AND(flt_queue="ALL",flt_analyst="ALL"),COUNTIFS(tbl_raw_data[updated_month],flt_month,tbl_raw_data[updated_message],'KPI Dashboard'!$S$9,tbl_raw_data[updated_date],P13,tbl_raw_data[updated_outcome],"WITHDRAW"),
IF(AND(flt_queue&lt;&gt;"ALL",flt_analyst&lt;&gt;"ALL"),COUNTIFS(tbl_raw_data[updated_month],flt_month,tbl_raw_data[updated_queue],flt_queue,tbl_raw_data[analyst_name],flt_analyst,tbl_raw_data[updated_message],'KPI Dashboard'!$S$9,tbl_raw_data[updated_date],P13,tbl_raw_data[updated_outcome],"WITHDRAW"),
IF(flt_queue="ALL",COUNTIFS(tbl_raw_data[updated_month],flt_month,tbl_raw_data[analyst_name],flt_analyst,tbl_raw_data[updated_message],'KPI Dashboard'!$S$9,tbl_raw_data[updated_date],P13,tbl_raw_data[updated_outcome],"WITHDRAW"),
IF(flt_analyst="ALL",COUNTIFS(tbl_raw_data[updated_month],flt_month,tbl_raw_data[updated_queue],flt_queue,tbl_raw_data[updated_message],'KPI Dashboard'!$S$9,tbl_raw_data[updated_date],P13,tbl_raw_data[updated_outcome],"WITHDRAW")))))</f>
        <v>9</v>
      </c>
      <c r="AC13">
        <f>IF(AND(flt_queue="ALL",flt_analyst="ALL"),COUNTIFS(tbl_raw_data[updated_month],flt_month,tbl_raw_data[updated_message],'KPI Dashboard'!$S$10,tbl_raw_data[updated_date],P13,tbl_raw_data[updated_outcome],"WITHDRAW"),
IF(AND(flt_queue&lt;&gt;"ALL",flt_analyst&lt;&gt;"ALL"),COUNTIFS(tbl_raw_data[updated_month],flt_month,tbl_raw_data[updated_queue],flt_queue,tbl_raw_data[analyst_name],flt_analyst,tbl_raw_data[updated_message],'KPI Dashboard'!$S$10,tbl_raw_data[updated_date],P13,tbl_raw_data[updated_outcome],"WITHDRAW"),
IF(flt_queue="ALL",COUNTIFS(tbl_raw_data[updated_month],flt_month,tbl_raw_data[analyst_name],flt_analyst,tbl_raw_data[updated_message],'KPI Dashboard'!$S$10,tbl_raw_data[updated_date],P13,tbl_raw_data[updated_outcome],"WITHDRAW"),
IF(flt_analyst="ALL",COUNTIFS(tbl_raw_data[updated_month],flt_month,tbl_raw_data[updated_queue],flt_queue,tbl_raw_data[updated_message],'KPI Dashboard'!$S$10,tbl_raw_data[updated_date],P13,tbl_raw_data[updated_outcome],"WITHDRAW")))))</f>
        <v>0</v>
      </c>
      <c r="AD13">
        <f>IF(AND(flt_queue="ALL",flt_analyst="ALL"),COUNTIFS(tbl_raw_data[updated_month],flt_month,tbl_raw_data[updated_message],'KPI Dashboard'!$S$11,tbl_raw_data[updated_date],P13,tbl_raw_data[updated_outcome],"WITHDRAW"),
IF(AND(flt_queue&lt;&gt;"ALL",flt_analyst&lt;&gt;"ALL"),COUNTIFS(tbl_raw_data[updated_month],flt_month,tbl_raw_data[updated_queue],flt_queue,tbl_raw_data[analyst_name],flt_analyst,tbl_raw_data[updated_message],'KPI Dashboard'!$S$11,tbl_raw_data[updated_date],P13,tbl_raw_data[updated_outcome],"WITHDRAW"),
IF(flt_queue="ALL",COUNTIFS(tbl_raw_data[updated_month],flt_month,tbl_raw_data[analyst_name],flt_analyst,tbl_raw_data[updated_message],'KPI Dashboard'!$S$11,tbl_raw_data[updated_date],P13,tbl_raw_data[updated_outcome],"WITHDRAW"),
IF(flt_analyst="ALL",COUNTIFS(tbl_raw_data[updated_month],flt_month,tbl_raw_data[updated_queue],flt_queue,tbl_raw_data[updated_message],'KPI Dashboard'!$S$11,tbl_raw_data[updated_date],P13,tbl_raw_data[updated_outcome],"WITHDRAW")))))</f>
        <v>0</v>
      </c>
      <c r="AE13">
        <f>IF(AND(flt_queue="ALL",flt_analyst="ALL"),COUNTIFS(tbl_raw_data[updated_month],flt_month,tbl_raw_data[updated_message],'KPI Dashboard'!$S$12,tbl_raw_data[updated_date],P13,tbl_raw_data[updated_outcome],"WITHDRAW"),
IF(AND(flt_queue&lt;&gt;"ALL",flt_analyst&lt;&gt;"ALL"),COUNTIFS(tbl_raw_data[updated_month],flt_month,tbl_raw_data[updated_queue],flt_queue,tbl_raw_data[analyst_name],flt_analyst,tbl_raw_data[updated_message],'KPI Dashboard'!$S$12,tbl_raw_data[updated_date],P13,tbl_raw_data[updated_outcome],"WITHDRAW"),
IF(flt_queue="ALL",COUNTIFS(tbl_raw_data[updated_month],flt_month,tbl_raw_data[analyst_name],flt_analyst,tbl_raw_data[updated_message],'KPI Dashboard'!$S$12,tbl_raw_data[updated_date],P13,tbl_raw_data[updated_outcome],"WITHDRAW"),
IF(flt_analyst="ALL",COUNTIFS(tbl_raw_data[updated_month],flt_month,tbl_raw_data[updated_queue],flt_queue,tbl_raw_data[updated_message],'KPI Dashboard'!$S$12,tbl_raw_data[updated_date],P13,tbl_raw_data[updated_outcome],"WITHDRAW")))))</f>
        <v>13</v>
      </c>
    </row>
    <row r="14" spans="1:31" x14ac:dyDescent="0.3">
      <c r="A14" t="s">
        <v>207</v>
      </c>
      <c r="B14" t="s">
        <v>7420</v>
      </c>
      <c r="P14" s="78">
        <v>45158</v>
      </c>
      <c r="Q14" s="74">
        <f>IF(AND(flt_queue="ALL",flt_analyst="ALL"),COUNTIFS(tbl_raw_data[updated_outcome],"APPROVE",tbl_raw_data[updated_date],P14),
IF(AND(flt_queue&lt;&gt;"ALL",flt_analyst&lt;&gt;"ALL"),COUNTIFS(tbl_raw_data[updated_queue],flt_queue,tbl_raw_data[analyst_name],flt_analyst,tbl_raw_data[updated_outcome],"APPROVE",tbl_raw_data[updated_date],P14),
IF(flt_queue="ALL",COUNTIFS(tbl_raw_data[analyst_name],flt_analyst,tbl_raw_data[updated_outcome],"APPROVE",tbl_raw_data[updated_date],P14),
IF(flt_analyst="ALL",COUNTIFS(tbl_raw_data[updated_queue],flt_queue,tbl_raw_data[updated_outcome],"APPROVE",tbl_raw_data[updated_date],P14)))))
/
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0.51776649746192893</v>
      </c>
      <c r="R14" s="74">
        <f>settings!$L$2</f>
        <v>0.85</v>
      </c>
      <c r="S14" s="74">
        <f>IF(AND(flt_queue="ALL",flt_analyst="ALL"),COUNTIFS(tbl_raw_data[updated_outcome],"DECLINE",tbl_raw_data[updated_date],P14),
IF(AND(flt_queue&lt;&gt;"ALL",flt_analyst&lt;&gt;"ALL"),COUNTIFS(tbl_raw_data[updated_queue],flt_queue,tbl_raw_data[analyst_name],flt_analyst,tbl_raw_data[updated_outcome],"DECLINE",tbl_raw_data[updated_date],P14),
IF(flt_queue="ALL",COUNTIFS(tbl_raw_data[analyst_name],flt_analyst,tbl_raw_data[updated_outcome],"DECLINE",tbl_raw_data[updated_date],P14),
IF(flt_analyst="ALL",COUNTIFS(tbl_raw_data[updated_queue],flt_queue,tbl_raw_data[updated_outcome],"DECLINE",tbl_raw_data[updated_date],P14)))))
/
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0.17766497461928935</v>
      </c>
      <c r="T14" s="74">
        <f>IF(AND(flt_queue="ALL",flt_analyst="ALL"),COUNTIFS(tbl_raw_data[updated_outcome],"WITHDRAW",tbl_raw_data[updated_date],P14),
IF(AND(flt_queue&lt;&gt;"ALL",flt_analyst&lt;&gt;"ALL"),COUNTIFS(tbl_raw_data[updated_queue],flt_queue,tbl_raw_data[analyst_name],flt_analyst,tbl_raw_data[updated_outcome],"WITHDRAW",tbl_raw_data[updated_date],P14),
IF(flt_queue="ALL",COUNTIFS(tbl_raw_data[analyst_name],flt_analyst,tbl_raw_data[updated_outcome],"WITHDRAW",tbl_raw_data[updated_date],P14),
IF(flt_analyst="ALL",COUNTIFS(tbl_raw_data[updated_queue],flt_queue,tbl_raw_data[updated_outcome],"WITHDRAW",tbl_raw_data[updated_date],P14)))))
/
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0.30456852791878175</v>
      </c>
      <c r="U14" s="77">
        <f>IF(AND(flt_queue="ALL",flt_analyst="ALL"),SUMIFS(tbl_raw_data[time_taken_in_min],tbl_raw_data[updated_date],P14),
IF(AND(flt_queue&lt;&gt;"ALL",flt_analyst&lt;&gt;"ALL"),SUMIFS(tbl_raw_data[time_taken_in_min],tbl_raw_data[updated_queue],flt_queue,tbl_raw_data[analyst_name],flt_analyst,tbl_raw_data[updated_date],P14),
IF(flt_queue="ALL",SUMIFS(tbl_raw_data[time_taken_in_min],tbl_raw_data[analyst_name],flt_analyst,tbl_raw_data[updated_date],P14),
IF(flt_analyst="ALL",SUMIFS(tbl_raw_data[time_taken_in_min],tbl_raw_data[updated_queue],flt_queue,tbl_raw_data[updated_date],P14)))))
/
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21.675296108291029</v>
      </c>
      <c r="V14" s="48">
        <f>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197</v>
      </c>
      <c r="W14" s="74">
        <f>IF(AND(flt_queue="ALL",flt_analyst="ALL"),COUNTIFS(tbl_raw_data[sla_met_not_met],"SLA_MET",tbl_raw_data[updated_date],P14),
IF(AND(flt_queue&lt;&gt;"ALL",flt_analyst&lt;&gt;"ALL"),COUNTIFS(tbl_raw_data[updated_queue],flt_queue,tbl_raw_data[analyst_name],flt_analyst,tbl_raw_data[sla_met_not_met],"SLA_MET",tbl_raw_data[updated_date],P14),
IF(flt_queue="ALL",COUNTIFS(tbl_raw_data[analyst_name],flt_analyst,tbl_raw_data[sla_met_not_met],"SLA_MET",tbl_raw_data[updated_date],P14),
IF(flt_analyst="ALL",COUNTIFS(tbl_raw_data[updated_queue],flt_queue,tbl_raw_data[sla_met_not_met],"SLA_MET",tbl_raw_data[updated_date],P14)))))
/
IF(AND(flt_queue="ALL",flt_analyst="ALL"),COUNTIFS(tbl_raw_data[updated_date],P14),
IF(AND(flt_queue&lt;&gt;"ALL",flt_analyst&lt;&gt;"ALL"),COUNTIFS(tbl_raw_data[updated_queue],flt_queue,tbl_raw_data[analyst_name],flt_analyst,tbl_raw_data[updated_date],P14),
IF(flt_queue="ALL",COUNTIFS(tbl_raw_data[analyst_name],flt_analyst,tbl_raw_data[updated_date],P14),
IF(flt_analyst="ALL",COUNTIFS(tbl_raw_data[updated_queue],flt_queue,tbl_raw_data[updated_date],P14)))))</f>
        <v>0.8883248730964467</v>
      </c>
      <c r="X14" s="81">
        <f>settings!$N$2</f>
        <v>0.9</v>
      </c>
      <c r="Y14">
        <f>IF(AND(flt_queue="ALL",flt_analyst="ALL"),COUNTIFS(tbl_raw_data[updated_month],flt_month,tbl_raw_data[updated_message],'KPI Dashboard'!$S$6,tbl_raw_data[updated_date],P14,tbl_raw_data[updated_outcome],"WITHDRAW"),
IF(AND(flt_queue&lt;&gt;"ALL",flt_analyst&lt;&gt;"ALL"),COUNTIFS(tbl_raw_data[updated_month],flt_month,tbl_raw_data[updated_queue],flt_queue,tbl_raw_data[analyst_name],flt_analyst,tbl_raw_data[updated_message],'KPI Dashboard'!$S$6,tbl_raw_data[updated_date],P14,tbl_raw_data[updated_outcome],"WITHDRAW"),
IF(flt_queue="ALL",COUNTIFS(tbl_raw_data[updated_month],flt_month,tbl_raw_data[analyst_name],flt_analyst,tbl_raw_data[updated_message],'KPI Dashboard'!$S$6,tbl_raw_data[updated_date],P14,tbl_raw_data[updated_outcome],"WITHDRAW"),
IF(flt_analyst="ALL",COUNTIFS(tbl_raw_data[updated_month],flt_month,tbl_raw_data[updated_queue],flt_queue,tbl_raw_data[updated_message],'KPI Dashboard'!$S$6,tbl_raw_data[updated_date],P14,tbl_raw_data[updated_outcome],"WITHDRAW")))))</f>
        <v>4</v>
      </c>
      <c r="Z14">
        <f>IF(AND(flt_queue="ALL",flt_analyst="ALL"),COUNTIFS(tbl_raw_data[updated_month],flt_month,tbl_raw_data[updated_message],'KPI Dashboard'!$S$7,tbl_raw_data[updated_date],P14,tbl_raw_data[updated_outcome],"WITHDRAW"),
IF(AND(flt_queue&lt;&gt;"ALL",flt_analyst&lt;&gt;"ALL"),COUNTIFS(tbl_raw_data[updated_month],flt_month,tbl_raw_data[updated_queue],flt_queue,tbl_raw_data[analyst_name],flt_analyst,tbl_raw_data[updated_message],'KPI Dashboard'!$S$7,tbl_raw_data[updated_date],P14,tbl_raw_data[updated_outcome],"WITHDRAW"),
IF(flt_queue="ALL",COUNTIFS(tbl_raw_data[updated_month],flt_month,tbl_raw_data[analyst_name],flt_analyst,tbl_raw_data[updated_message],'KPI Dashboard'!$S$7,tbl_raw_data[updated_date],P14,tbl_raw_data[updated_outcome],"WITHDRAW"),
IF(flt_analyst="ALL",COUNTIFS(tbl_raw_data[updated_month],flt_month,tbl_raw_data[updated_queue],flt_queue,tbl_raw_data[updated_message],'KPI Dashboard'!$S$7,tbl_raw_data[updated_date],P14,tbl_raw_data[updated_outcome],"WITHDRAW")))))</f>
        <v>5</v>
      </c>
      <c r="AA14">
        <f>IF(AND(flt_queue="ALL",flt_analyst="ALL"),COUNTIFS(tbl_raw_data[updated_month],flt_month,tbl_raw_data[updated_message],'KPI Dashboard'!$S$8,tbl_raw_data[updated_date],P14,tbl_raw_data[updated_outcome],"WITHDRAW"),
IF(AND(flt_queue&lt;&gt;"ALL",flt_analyst&lt;&gt;"ALL"),COUNTIFS(tbl_raw_data[updated_month],flt_month,tbl_raw_data[updated_queue],flt_queue,tbl_raw_data[analyst_name],flt_analyst,tbl_raw_data[updated_message],'KPI Dashboard'!$S$8,tbl_raw_data[updated_date],P14,tbl_raw_data[updated_outcome],"WITHDRAW"),
IF(flt_queue="ALL",COUNTIFS(tbl_raw_data[updated_month],flt_month,tbl_raw_data[analyst_name],flt_analyst,tbl_raw_data[updated_message],'KPI Dashboard'!$S$8,tbl_raw_data[updated_date],P14,tbl_raw_data[updated_outcome],"WITHDRAW"),
IF(flt_analyst="ALL",COUNTIFS(tbl_raw_data[updated_month],flt_month,tbl_raw_data[updated_queue],flt_queue,tbl_raw_data[updated_message],'KPI Dashboard'!$S$8,tbl_raw_data[updated_date],P14,tbl_raw_data[updated_outcome],"WITHDRAW")))))</f>
        <v>29</v>
      </c>
      <c r="AB14">
        <f>IF(AND(flt_queue="ALL",flt_analyst="ALL"),COUNTIFS(tbl_raw_data[updated_month],flt_month,tbl_raw_data[updated_message],'KPI Dashboard'!$S$9,tbl_raw_data[updated_date],P14,tbl_raw_data[updated_outcome],"WITHDRAW"),
IF(AND(flt_queue&lt;&gt;"ALL",flt_analyst&lt;&gt;"ALL"),COUNTIFS(tbl_raw_data[updated_month],flt_month,tbl_raw_data[updated_queue],flt_queue,tbl_raw_data[analyst_name],flt_analyst,tbl_raw_data[updated_message],'KPI Dashboard'!$S$9,tbl_raw_data[updated_date],P14,tbl_raw_data[updated_outcome],"WITHDRAW"),
IF(flt_queue="ALL",COUNTIFS(tbl_raw_data[updated_month],flt_month,tbl_raw_data[analyst_name],flt_analyst,tbl_raw_data[updated_message],'KPI Dashboard'!$S$9,tbl_raw_data[updated_date],P14,tbl_raw_data[updated_outcome],"WITHDRAW"),
IF(flt_analyst="ALL",COUNTIFS(tbl_raw_data[updated_month],flt_month,tbl_raw_data[updated_queue],flt_queue,tbl_raw_data[updated_message],'KPI Dashboard'!$S$9,tbl_raw_data[updated_date],P14,tbl_raw_data[updated_outcome],"WITHDRAW")))))</f>
        <v>8</v>
      </c>
      <c r="AC14">
        <f>IF(AND(flt_queue="ALL",flt_analyst="ALL"),COUNTIFS(tbl_raw_data[updated_month],flt_month,tbl_raw_data[updated_message],'KPI Dashboard'!$S$10,tbl_raw_data[updated_date],P14,tbl_raw_data[updated_outcome],"WITHDRAW"),
IF(AND(flt_queue&lt;&gt;"ALL",flt_analyst&lt;&gt;"ALL"),COUNTIFS(tbl_raw_data[updated_month],flt_month,tbl_raw_data[updated_queue],flt_queue,tbl_raw_data[analyst_name],flt_analyst,tbl_raw_data[updated_message],'KPI Dashboard'!$S$10,tbl_raw_data[updated_date],P14,tbl_raw_data[updated_outcome],"WITHDRAW"),
IF(flt_queue="ALL",COUNTIFS(tbl_raw_data[updated_month],flt_month,tbl_raw_data[analyst_name],flt_analyst,tbl_raw_data[updated_message],'KPI Dashboard'!$S$10,tbl_raw_data[updated_date],P14,tbl_raw_data[updated_outcome],"WITHDRAW"),
IF(flt_analyst="ALL",COUNTIFS(tbl_raw_data[updated_month],flt_month,tbl_raw_data[updated_queue],flt_queue,tbl_raw_data[updated_message],'KPI Dashboard'!$S$10,tbl_raw_data[updated_date],P14,tbl_raw_data[updated_outcome],"WITHDRAW")))))</f>
        <v>0</v>
      </c>
      <c r="AD14">
        <f>IF(AND(flt_queue="ALL",flt_analyst="ALL"),COUNTIFS(tbl_raw_data[updated_month],flt_month,tbl_raw_data[updated_message],'KPI Dashboard'!$S$11,tbl_raw_data[updated_date],P14,tbl_raw_data[updated_outcome],"WITHDRAW"),
IF(AND(flt_queue&lt;&gt;"ALL",flt_analyst&lt;&gt;"ALL"),COUNTIFS(tbl_raw_data[updated_month],flt_month,tbl_raw_data[updated_queue],flt_queue,tbl_raw_data[analyst_name],flt_analyst,tbl_raw_data[updated_message],'KPI Dashboard'!$S$11,tbl_raw_data[updated_date],P14,tbl_raw_data[updated_outcome],"WITHDRAW"),
IF(flt_queue="ALL",COUNTIFS(tbl_raw_data[updated_month],flt_month,tbl_raw_data[analyst_name],flt_analyst,tbl_raw_data[updated_message],'KPI Dashboard'!$S$11,tbl_raw_data[updated_date],P14,tbl_raw_data[updated_outcome],"WITHDRAW"),
IF(flt_analyst="ALL",COUNTIFS(tbl_raw_data[updated_month],flt_month,tbl_raw_data[updated_queue],flt_queue,tbl_raw_data[updated_message],'KPI Dashboard'!$S$11,tbl_raw_data[updated_date],P14,tbl_raw_data[updated_outcome],"WITHDRAW")))))</f>
        <v>2</v>
      </c>
      <c r="AE14">
        <f>IF(AND(flt_queue="ALL",flt_analyst="ALL"),COUNTIFS(tbl_raw_data[updated_month],flt_month,tbl_raw_data[updated_message],'KPI Dashboard'!$S$12,tbl_raw_data[updated_date],P14,tbl_raw_data[updated_outcome],"WITHDRAW"),
IF(AND(flt_queue&lt;&gt;"ALL",flt_analyst&lt;&gt;"ALL"),COUNTIFS(tbl_raw_data[updated_month],flt_month,tbl_raw_data[updated_queue],flt_queue,tbl_raw_data[analyst_name],flt_analyst,tbl_raw_data[updated_message],'KPI Dashboard'!$S$12,tbl_raw_data[updated_date],P14,tbl_raw_data[updated_outcome],"WITHDRAW"),
IF(flt_queue="ALL",COUNTIFS(tbl_raw_data[updated_month],flt_month,tbl_raw_data[analyst_name],flt_analyst,tbl_raw_data[updated_message],'KPI Dashboard'!$S$12,tbl_raw_data[updated_date],P14,tbl_raw_data[updated_outcome],"WITHDRAW"),
IF(flt_analyst="ALL",COUNTIFS(tbl_raw_data[updated_month],flt_month,tbl_raw_data[updated_queue],flt_queue,tbl_raw_data[updated_message],'KPI Dashboard'!$S$12,tbl_raw_data[updated_date],P14,tbl_raw_data[updated_outcome],"WITHDRAW")))))</f>
        <v>12</v>
      </c>
    </row>
    <row r="15" spans="1:31" x14ac:dyDescent="0.3">
      <c r="A15" t="s">
        <v>9</v>
      </c>
      <c r="B15" t="s">
        <v>7421</v>
      </c>
      <c r="P15" s="78">
        <v>45157</v>
      </c>
      <c r="Q15" s="74">
        <f>IF(AND(flt_queue="ALL",flt_analyst="ALL"),COUNTIFS(tbl_raw_data[updated_outcome],"APPROVE",tbl_raw_data[updated_date],P15),
IF(AND(flt_queue&lt;&gt;"ALL",flt_analyst&lt;&gt;"ALL"),COUNTIFS(tbl_raw_data[updated_queue],flt_queue,tbl_raw_data[analyst_name],flt_analyst,tbl_raw_data[updated_outcome],"APPROVE",tbl_raw_data[updated_date],P15),
IF(flt_queue="ALL",COUNTIFS(tbl_raw_data[analyst_name],flt_analyst,tbl_raw_data[updated_outcome],"APPROVE",tbl_raw_data[updated_date],P15),
IF(flt_analyst="ALL",COUNTIFS(tbl_raw_data[updated_queue],flt_queue,tbl_raw_data[updated_outcome],"APPROVE",tbl_raw_data[updated_date],P15)))))
/
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0.5213675213675214</v>
      </c>
      <c r="R15" s="74">
        <f>settings!$L$2</f>
        <v>0.85</v>
      </c>
      <c r="S15" s="74">
        <f>IF(AND(flt_queue="ALL",flt_analyst="ALL"),COUNTIFS(tbl_raw_data[updated_outcome],"DECLINE",tbl_raw_data[updated_date],P15),
IF(AND(flt_queue&lt;&gt;"ALL",flt_analyst&lt;&gt;"ALL"),COUNTIFS(tbl_raw_data[updated_queue],flt_queue,tbl_raw_data[analyst_name],flt_analyst,tbl_raw_data[updated_outcome],"DECLINE",tbl_raw_data[updated_date],P15),
IF(flt_queue="ALL",COUNTIFS(tbl_raw_data[analyst_name],flt_analyst,tbl_raw_data[updated_outcome],"DECLINE",tbl_raw_data[updated_date],P15),
IF(flt_analyst="ALL",COUNTIFS(tbl_raw_data[updated_queue],flt_queue,tbl_raw_data[updated_outcome],"DECLINE",tbl_raw_data[updated_date],P15)))))
/
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8.5470085470085472E-2</v>
      </c>
      <c r="T15" s="74">
        <f>IF(AND(flt_queue="ALL",flt_analyst="ALL"),COUNTIFS(tbl_raw_data[updated_outcome],"WITHDRAW",tbl_raw_data[updated_date],P15),
IF(AND(flt_queue&lt;&gt;"ALL",flt_analyst&lt;&gt;"ALL"),COUNTIFS(tbl_raw_data[updated_queue],flt_queue,tbl_raw_data[analyst_name],flt_analyst,tbl_raw_data[updated_outcome],"WITHDRAW",tbl_raw_data[updated_date],P15),
IF(flt_queue="ALL",COUNTIFS(tbl_raw_data[analyst_name],flt_analyst,tbl_raw_data[updated_outcome],"WITHDRAW",tbl_raw_data[updated_date],P15),
IF(flt_analyst="ALL",COUNTIFS(tbl_raw_data[updated_queue],flt_queue,tbl_raw_data[updated_outcome],"WITHDRAW",tbl_raw_data[updated_date],P15)))))
/
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0.39316239316239315</v>
      </c>
      <c r="U15" s="77">
        <f>IF(AND(flt_queue="ALL",flt_analyst="ALL"),SUMIFS(tbl_raw_data[time_taken_in_min],tbl_raw_data[updated_date],P15),
IF(AND(flt_queue&lt;&gt;"ALL",flt_analyst&lt;&gt;"ALL"),SUMIFS(tbl_raw_data[time_taken_in_min],tbl_raw_data[updated_queue],flt_queue,tbl_raw_data[analyst_name],flt_analyst,tbl_raw_data[updated_date],P15),
IF(flt_queue="ALL",SUMIFS(tbl_raw_data[time_taken_in_min],tbl_raw_data[analyst_name],flt_analyst,tbl_raw_data[updated_date],P15),
IF(flt_analyst="ALL",SUMIFS(tbl_raw_data[time_taken_in_min],tbl_raw_data[updated_queue],flt_queue,tbl_raw_data[updated_date],P15)))))
/
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41.652706552706555</v>
      </c>
      <c r="V15" s="48">
        <f>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117</v>
      </c>
      <c r="W15" s="74">
        <f>IF(AND(flt_queue="ALL",flt_analyst="ALL"),COUNTIFS(tbl_raw_data[sla_met_not_met],"SLA_MET",tbl_raw_data[updated_date],P15),
IF(AND(flt_queue&lt;&gt;"ALL",flt_analyst&lt;&gt;"ALL"),COUNTIFS(tbl_raw_data[updated_queue],flt_queue,tbl_raw_data[analyst_name],flt_analyst,tbl_raw_data[sla_met_not_met],"SLA_MET",tbl_raw_data[updated_date],P15),
IF(flt_queue="ALL",COUNTIFS(tbl_raw_data[analyst_name],flt_analyst,tbl_raw_data[sla_met_not_met],"SLA_MET",tbl_raw_data[updated_date],P15),
IF(flt_analyst="ALL",COUNTIFS(tbl_raw_data[updated_queue],flt_queue,tbl_raw_data[sla_met_not_met],"SLA_MET",tbl_raw_data[updated_date],P15)))))
/
IF(AND(flt_queue="ALL",flt_analyst="ALL"),COUNTIFS(tbl_raw_data[updated_date],P15),
IF(AND(flt_queue&lt;&gt;"ALL",flt_analyst&lt;&gt;"ALL"),COUNTIFS(tbl_raw_data[updated_queue],flt_queue,tbl_raw_data[analyst_name],flt_analyst,tbl_raw_data[updated_date],P15),
IF(flt_queue="ALL",COUNTIFS(tbl_raw_data[analyst_name],flt_analyst,tbl_raw_data[updated_date],P15),
IF(flt_analyst="ALL",COUNTIFS(tbl_raw_data[updated_queue],flt_queue,tbl_raw_data[updated_date],P15)))))</f>
        <v>0.88888888888888884</v>
      </c>
      <c r="X15" s="81">
        <f>settings!$N$2</f>
        <v>0.9</v>
      </c>
      <c r="Y15">
        <f>IF(AND(flt_queue="ALL",flt_analyst="ALL"),COUNTIFS(tbl_raw_data[updated_month],flt_month,tbl_raw_data[updated_message],'KPI Dashboard'!$S$6,tbl_raw_data[updated_date],P15,tbl_raw_data[updated_outcome],"WITHDRAW"),
IF(AND(flt_queue&lt;&gt;"ALL",flt_analyst&lt;&gt;"ALL"),COUNTIFS(tbl_raw_data[updated_month],flt_month,tbl_raw_data[updated_queue],flt_queue,tbl_raw_data[analyst_name],flt_analyst,tbl_raw_data[updated_message],'KPI Dashboard'!$S$6,tbl_raw_data[updated_date],P15,tbl_raw_data[updated_outcome],"WITHDRAW"),
IF(flt_queue="ALL",COUNTIFS(tbl_raw_data[updated_month],flt_month,tbl_raw_data[analyst_name],flt_analyst,tbl_raw_data[updated_message],'KPI Dashboard'!$S$6,tbl_raw_data[updated_date],P15,tbl_raw_data[updated_outcome],"WITHDRAW"),
IF(flt_analyst="ALL",COUNTIFS(tbl_raw_data[updated_month],flt_month,tbl_raw_data[updated_queue],flt_queue,tbl_raw_data[updated_message],'KPI Dashboard'!$S$6,tbl_raw_data[updated_date],P15,tbl_raw_data[updated_outcome],"WITHDRAW")))))</f>
        <v>2</v>
      </c>
      <c r="Z15">
        <f>IF(AND(flt_queue="ALL",flt_analyst="ALL"),COUNTIFS(tbl_raw_data[updated_month],flt_month,tbl_raw_data[updated_message],'KPI Dashboard'!$S$7,tbl_raw_data[updated_date],P15,tbl_raw_data[updated_outcome],"WITHDRAW"),
IF(AND(flt_queue&lt;&gt;"ALL",flt_analyst&lt;&gt;"ALL"),COUNTIFS(tbl_raw_data[updated_month],flt_month,tbl_raw_data[updated_queue],flt_queue,tbl_raw_data[analyst_name],flt_analyst,tbl_raw_data[updated_message],'KPI Dashboard'!$S$7,tbl_raw_data[updated_date],P15,tbl_raw_data[updated_outcome],"WITHDRAW"),
IF(flt_queue="ALL",COUNTIFS(tbl_raw_data[updated_month],flt_month,tbl_raw_data[analyst_name],flt_analyst,tbl_raw_data[updated_message],'KPI Dashboard'!$S$7,tbl_raw_data[updated_date],P15,tbl_raw_data[updated_outcome],"WITHDRAW"),
IF(flt_analyst="ALL",COUNTIFS(tbl_raw_data[updated_month],flt_month,tbl_raw_data[updated_queue],flt_queue,tbl_raw_data[updated_message],'KPI Dashboard'!$S$7,tbl_raw_data[updated_date],P15,tbl_raw_data[updated_outcome],"WITHDRAW")))))</f>
        <v>4</v>
      </c>
      <c r="AA15">
        <f>IF(AND(flt_queue="ALL",flt_analyst="ALL"),COUNTIFS(tbl_raw_data[updated_month],flt_month,tbl_raw_data[updated_message],'KPI Dashboard'!$S$8,tbl_raw_data[updated_date],P15,tbl_raw_data[updated_outcome],"WITHDRAW"),
IF(AND(flt_queue&lt;&gt;"ALL",flt_analyst&lt;&gt;"ALL"),COUNTIFS(tbl_raw_data[updated_month],flt_month,tbl_raw_data[updated_queue],flt_queue,tbl_raw_data[analyst_name],flt_analyst,tbl_raw_data[updated_message],'KPI Dashboard'!$S$8,tbl_raw_data[updated_date],P15,tbl_raw_data[updated_outcome],"WITHDRAW"),
IF(flt_queue="ALL",COUNTIFS(tbl_raw_data[updated_month],flt_month,tbl_raw_data[analyst_name],flt_analyst,tbl_raw_data[updated_message],'KPI Dashboard'!$S$8,tbl_raw_data[updated_date],P15,tbl_raw_data[updated_outcome],"WITHDRAW"),
IF(flt_analyst="ALL",COUNTIFS(tbl_raw_data[updated_month],flt_month,tbl_raw_data[updated_queue],flt_queue,tbl_raw_data[updated_message],'KPI Dashboard'!$S$8,tbl_raw_data[updated_date],P15,tbl_raw_data[updated_outcome],"WITHDRAW")))))</f>
        <v>23</v>
      </c>
      <c r="AB15">
        <f>IF(AND(flt_queue="ALL",flt_analyst="ALL"),COUNTIFS(tbl_raw_data[updated_month],flt_month,tbl_raw_data[updated_message],'KPI Dashboard'!$S$9,tbl_raw_data[updated_date],P15,tbl_raw_data[updated_outcome],"WITHDRAW"),
IF(AND(flt_queue&lt;&gt;"ALL",flt_analyst&lt;&gt;"ALL"),COUNTIFS(tbl_raw_data[updated_month],flt_month,tbl_raw_data[updated_queue],flt_queue,tbl_raw_data[analyst_name],flt_analyst,tbl_raw_data[updated_message],'KPI Dashboard'!$S$9,tbl_raw_data[updated_date],P15,tbl_raw_data[updated_outcome],"WITHDRAW"),
IF(flt_queue="ALL",COUNTIFS(tbl_raw_data[updated_month],flt_month,tbl_raw_data[analyst_name],flt_analyst,tbl_raw_data[updated_message],'KPI Dashboard'!$S$9,tbl_raw_data[updated_date],P15,tbl_raw_data[updated_outcome],"WITHDRAW"),
IF(flt_analyst="ALL",COUNTIFS(tbl_raw_data[updated_month],flt_month,tbl_raw_data[updated_queue],flt_queue,tbl_raw_data[updated_message],'KPI Dashboard'!$S$9,tbl_raw_data[updated_date],P15,tbl_raw_data[updated_outcome],"WITHDRAW")))))</f>
        <v>6</v>
      </c>
      <c r="AC15">
        <f>IF(AND(flt_queue="ALL",flt_analyst="ALL"),COUNTIFS(tbl_raw_data[updated_month],flt_month,tbl_raw_data[updated_message],'KPI Dashboard'!$S$10,tbl_raw_data[updated_date],P15,tbl_raw_data[updated_outcome],"WITHDRAW"),
IF(AND(flt_queue&lt;&gt;"ALL",flt_analyst&lt;&gt;"ALL"),COUNTIFS(tbl_raw_data[updated_month],flt_month,tbl_raw_data[updated_queue],flt_queue,tbl_raw_data[analyst_name],flt_analyst,tbl_raw_data[updated_message],'KPI Dashboard'!$S$10,tbl_raw_data[updated_date],P15,tbl_raw_data[updated_outcome],"WITHDRAW"),
IF(flt_queue="ALL",COUNTIFS(tbl_raw_data[updated_month],flt_month,tbl_raw_data[analyst_name],flt_analyst,tbl_raw_data[updated_message],'KPI Dashboard'!$S$10,tbl_raw_data[updated_date],P15,tbl_raw_data[updated_outcome],"WITHDRAW"),
IF(flt_analyst="ALL",COUNTIFS(tbl_raw_data[updated_month],flt_month,tbl_raw_data[updated_queue],flt_queue,tbl_raw_data[updated_message],'KPI Dashboard'!$S$10,tbl_raw_data[updated_date],P15,tbl_raw_data[updated_outcome],"WITHDRAW")))))</f>
        <v>0</v>
      </c>
      <c r="AD15">
        <f>IF(AND(flt_queue="ALL",flt_analyst="ALL"),COUNTIFS(tbl_raw_data[updated_month],flt_month,tbl_raw_data[updated_message],'KPI Dashboard'!$S$11,tbl_raw_data[updated_date],P15,tbl_raw_data[updated_outcome],"WITHDRAW"),
IF(AND(flt_queue&lt;&gt;"ALL",flt_analyst&lt;&gt;"ALL"),COUNTIFS(tbl_raw_data[updated_month],flt_month,tbl_raw_data[updated_queue],flt_queue,tbl_raw_data[analyst_name],flt_analyst,tbl_raw_data[updated_message],'KPI Dashboard'!$S$11,tbl_raw_data[updated_date],P15,tbl_raw_data[updated_outcome],"WITHDRAW"),
IF(flt_queue="ALL",COUNTIFS(tbl_raw_data[updated_month],flt_month,tbl_raw_data[analyst_name],flt_analyst,tbl_raw_data[updated_message],'KPI Dashboard'!$S$11,tbl_raw_data[updated_date],P15,tbl_raw_data[updated_outcome],"WITHDRAW"),
IF(flt_analyst="ALL",COUNTIFS(tbl_raw_data[updated_month],flt_month,tbl_raw_data[updated_queue],flt_queue,tbl_raw_data[updated_message],'KPI Dashboard'!$S$11,tbl_raw_data[updated_date],P15,tbl_raw_data[updated_outcome],"WITHDRAW")))))</f>
        <v>1</v>
      </c>
      <c r="AE15">
        <f>IF(AND(flt_queue="ALL",flt_analyst="ALL"),COUNTIFS(tbl_raw_data[updated_month],flt_month,tbl_raw_data[updated_message],'KPI Dashboard'!$S$12,tbl_raw_data[updated_date],P15,tbl_raw_data[updated_outcome],"WITHDRAW"),
IF(AND(flt_queue&lt;&gt;"ALL",flt_analyst&lt;&gt;"ALL"),COUNTIFS(tbl_raw_data[updated_month],flt_month,tbl_raw_data[updated_queue],flt_queue,tbl_raw_data[analyst_name],flt_analyst,tbl_raw_data[updated_message],'KPI Dashboard'!$S$12,tbl_raw_data[updated_date],P15,tbl_raw_data[updated_outcome],"WITHDRAW"),
IF(flt_queue="ALL",COUNTIFS(tbl_raw_data[updated_month],flt_month,tbl_raw_data[analyst_name],flt_analyst,tbl_raw_data[updated_message],'KPI Dashboard'!$S$12,tbl_raw_data[updated_date],P15,tbl_raw_data[updated_outcome],"WITHDRAW"),
IF(flt_analyst="ALL",COUNTIFS(tbl_raw_data[updated_month],flt_month,tbl_raw_data[updated_queue],flt_queue,tbl_raw_data[updated_message],'KPI Dashboard'!$S$12,tbl_raw_data[updated_date],P15,tbl_raw_data[updated_outcome],"WITHDRAW")))))</f>
        <v>10</v>
      </c>
    </row>
    <row r="16" spans="1:31" x14ac:dyDescent="0.3">
      <c r="P16" s="78">
        <v>45156</v>
      </c>
      <c r="Q16" s="74">
        <f>IF(AND(flt_queue="ALL",flt_analyst="ALL"),COUNTIFS(tbl_raw_data[updated_outcome],"APPROVE",tbl_raw_data[updated_date],P16),
IF(AND(flt_queue&lt;&gt;"ALL",flt_analyst&lt;&gt;"ALL"),COUNTIFS(tbl_raw_data[updated_queue],flt_queue,tbl_raw_data[analyst_name],flt_analyst,tbl_raw_data[updated_outcome],"APPROVE",tbl_raw_data[updated_date],P16),
IF(flt_queue="ALL",COUNTIFS(tbl_raw_data[analyst_name],flt_analyst,tbl_raw_data[updated_outcome],"APPROVE",tbl_raw_data[updated_date],P16),
IF(flt_analyst="ALL",COUNTIFS(tbl_raw_data[updated_queue],flt_queue,tbl_raw_data[updated_outcome],"APPROVE",tbl_raw_data[updated_date],P16)))))
/
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0.59523809523809523</v>
      </c>
      <c r="R16" s="74">
        <f>settings!$L$2</f>
        <v>0.85</v>
      </c>
      <c r="S16" s="74">
        <f>IF(AND(flt_queue="ALL",flt_analyst="ALL"),COUNTIFS(tbl_raw_data[updated_outcome],"DECLINE",tbl_raw_data[updated_date],P16),
IF(AND(flt_queue&lt;&gt;"ALL",flt_analyst&lt;&gt;"ALL"),COUNTIFS(tbl_raw_data[updated_queue],flt_queue,tbl_raw_data[analyst_name],flt_analyst,tbl_raw_data[updated_outcome],"DECLINE",tbl_raw_data[updated_date],P16),
IF(flt_queue="ALL",COUNTIFS(tbl_raw_data[analyst_name],flt_analyst,tbl_raw_data[updated_outcome],"DECLINE",tbl_raw_data[updated_date],P16),
IF(flt_analyst="ALL",COUNTIFS(tbl_raw_data[updated_queue],flt_queue,tbl_raw_data[updated_outcome],"DECLINE",tbl_raw_data[updated_date],P16)))))
/
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0.16071428571428573</v>
      </c>
      <c r="T16" s="74">
        <f>IF(AND(flt_queue="ALL",flt_analyst="ALL"),COUNTIFS(tbl_raw_data[updated_outcome],"WITHDRAW",tbl_raw_data[updated_date],P16),
IF(AND(flt_queue&lt;&gt;"ALL",flt_analyst&lt;&gt;"ALL"),COUNTIFS(tbl_raw_data[updated_queue],flt_queue,tbl_raw_data[analyst_name],flt_analyst,tbl_raw_data[updated_outcome],"WITHDRAW",tbl_raw_data[updated_date],P16),
IF(flt_queue="ALL",COUNTIFS(tbl_raw_data[analyst_name],flt_analyst,tbl_raw_data[updated_outcome],"WITHDRAW",tbl_raw_data[updated_date],P16),
IF(flt_analyst="ALL",COUNTIFS(tbl_raw_data[updated_queue],flt_queue,tbl_raw_data[updated_outcome],"WITHDRAW",tbl_raw_data[updated_date],P16)))))
/
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0.24404761904761904</v>
      </c>
      <c r="U16" s="77">
        <f>IF(AND(flt_queue="ALL",flt_analyst="ALL"),SUMIFS(tbl_raw_data[time_taken_in_min],tbl_raw_data[updated_date],P16),
IF(AND(flt_queue&lt;&gt;"ALL",flt_analyst&lt;&gt;"ALL"),SUMIFS(tbl_raw_data[time_taken_in_min],tbl_raw_data[updated_queue],flt_queue,tbl_raw_data[analyst_name],flt_analyst,tbl_raw_data[updated_date],P16),
IF(flt_queue="ALL",SUMIFS(tbl_raw_data[time_taken_in_min],tbl_raw_data[analyst_name],flt_analyst,tbl_raw_data[updated_date],P16),
IF(flt_analyst="ALL",SUMIFS(tbl_raw_data[time_taken_in_min],tbl_raw_data[updated_queue],flt_queue,tbl_raw_data[updated_date],P16)))))
/
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16.849702380952387</v>
      </c>
      <c r="V16" s="48">
        <f>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168</v>
      </c>
      <c r="W16" s="74">
        <f>IF(AND(flt_queue="ALL",flt_analyst="ALL"),COUNTIFS(tbl_raw_data[sla_met_not_met],"SLA_MET",tbl_raw_data[updated_date],P16),
IF(AND(flt_queue&lt;&gt;"ALL",flt_analyst&lt;&gt;"ALL"),COUNTIFS(tbl_raw_data[updated_queue],flt_queue,tbl_raw_data[analyst_name],flt_analyst,tbl_raw_data[sla_met_not_met],"SLA_MET",tbl_raw_data[updated_date],P16),
IF(flt_queue="ALL",COUNTIFS(tbl_raw_data[analyst_name],flt_analyst,tbl_raw_data[sla_met_not_met],"SLA_MET",tbl_raw_data[updated_date],P16),
IF(flt_analyst="ALL",COUNTIFS(tbl_raw_data[updated_queue],flt_queue,tbl_raw_data[sla_met_not_met],"SLA_MET",tbl_raw_data[updated_date],P16)))))
/
IF(AND(flt_queue="ALL",flt_analyst="ALL"),COUNTIFS(tbl_raw_data[updated_date],P16),
IF(AND(flt_queue&lt;&gt;"ALL",flt_analyst&lt;&gt;"ALL"),COUNTIFS(tbl_raw_data[updated_queue],flt_queue,tbl_raw_data[analyst_name],flt_analyst,tbl_raw_data[updated_date],P16),
IF(flt_queue="ALL",COUNTIFS(tbl_raw_data[analyst_name],flt_analyst,tbl_raw_data[updated_date],P16),
IF(flt_analyst="ALL",COUNTIFS(tbl_raw_data[updated_queue],flt_queue,tbl_raw_data[updated_date],P16)))))</f>
        <v>0.8928571428571429</v>
      </c>
      <c r="X16" s="81">
        <f>settings!$N$2</f>
        <v>0.9</v>
      </c>
      <c r="Y16">
        <f>IF(AND(flt_queue="ALL",flt_analyst="ALL"),COUNTIFS(tbl_raw_data[updated_month],flt_month,tbl_raw_data[updated_message],'KPI Dashboard'!$S$6,tbl_raw_data[updated_date],P16,tbl_raw_data[updated_outcome],"WITHDRAW"),
IF(AND(flt_queue&lt;&gt;"ALL",flt_analyst&lt;&gt;"ALL"),COUNTIFS(tbl_raw_data[updated_month],flt_month,tbl_raw_data[updated_queue],flt_queue,tbl_raw_data[analyst_name],flt_analyst,tbl_raw_data[updated_message],'KPI Dashboard'!$S$6,tbl_raw_data[updated_date],P16,tbl_raw_data[updated_outcome],"WITHDRAW"),
IF(flt_queue="ALL",COUNTIFS(tbl_raw_data[updated_month],flt_month,tbl_raw_data[analyst_name],flt_analyst,tbl_raw_data[updated_message],'KPI Dashboard'!$S$6,tbl_raw_data[updated_date],P16,tbl_raw_data[updated_outcome],"WITHDRAW"),
IF(flt_analyst="ALL",COUNTIFS(tbl_raw_data[updated_month],flt_month,tbl_raw_data[updated_queue],flt_queue,tbl_raw_data[updated_message],'KPI Dashboard'!$S$6,tbl_raw_data[updated_date],P16,tbl_raw_data[updated_outcome],"WITHDRAW")))))</f>
        <v>5</v>
      </c>
      <c r="Z16">
        <f>IF(AND(flt_queue="ALL",flt_analyst="ALL"),COUNTIFS(tbl_raw_data[updated_month],flt_month,tbl_raw_data[updated_message],'KPI Dashboard'!$S$7,tbl_raw_data[updated_date],P16,tbl_raw_data[updated_outcome],"WITHDRAW"),
IF(AND(flt_queue&lt;&gt;"ALL",flt_analyst&lt;&gt;"ALL"),COUNTIFS(tbl_raw_data[updated_month],flt_month,tbl_raw_data[updated_queue],flt_queue,tbl_raw_data[analyst_name],flt_analyst,tbl_raw_data[updated_message],'KPI Dashboard'!$S$7,tbl_raw_data[updated_date],P16,tbl_raw_data[updated_outcome],"WITHDRAW"),
IF(flt_queue="ALL",COUNTIFS(tbl_raw_data[updated_month],flt_month,tbl_raw_data[analyst_name],flt_analyst,tbl_raw_data[updated_message],'KPI Dashboard'!$S$7,tbl_raw_data[updated_date],P16,tbl_raw_data[updated_outcome],"WITHDRAW"),
IF(flt_analyst="ALL",COUNTIFS(tbl_raw_data[updated_month],flt_month,tbl_raw_data[updated_queue],flt_queue,tbl_raw_data[updated_message],'KPI Dashboard'!$S$7,tbl_raw_data[updated_date],P16,tbl_raw_data[updated_outcome],"WITHDRAW")))))</f>
        <v>0</v>
      </c>
      <c r="AA16">
        <f>IF(AND(flt_queue="ALL",flt_analyst="ALL"),COUNTIFS(tbl_raw_data[updated_month],flt_month,tbl_raw_data[updated_message],'KPI Dashboard'!$S$8,tbl_raw_data[updated_date],P16,tbl_raw_data[updated_outcome],"WITHDRAW"),
IF(AND(flt_queue&lt;&gt;"ALL",flt_analyst&lt;&gt;"ALL"),COUNTIFS(tbl_raw_data[updated_month],flt_month,tbl_raw_data[updated_queue],flt_queue,tbl_raw_data[analyst_name],flt_analyst,tbl_raw_data[updated_message],'KPI Dashboard'!$S$8,tbl_raw_data[updated_date],P16,tbl_raw_data[updated_outcome],"WITHDRAW"),
IF(flt_queue="ALL",COUNTIFS(tbl_raw_data[updated_month],flt_month,tbl_raw_data[analyst_name],flt_analyst,tbl_raw_data[updated_message],'KPI Dashboard'!$S$8,tbl_raw_data[updated_date],P16,tbl_raw_data[updated_outcome],"WITHDRAW"),
IF(flt_analyst="ALL",COUNTIFS(tbl_raw_data[updated_month],flt_month,tbl_raw_data[updated_queue],flt_queue,tbl_raw_data[updated_message],'KPI Dashboard'!$S$8,tbl_raw_data[updated_date],P16,tbl_raw_data[updated_outcome],"WITHDRAW")))))</f>
        <v>14</v>
      </c>
      <c r="AB16">
        <f>IF(AND(flt_queue="ALL",flt_analyst="ALL"),COUNTIFS(tbl_raw_data[updated_month],flt_month,tbl_raw_data[updated_message],'KPI Dashboard'!$S$9,tbl_raw_data[updated_date],P16,tbl_raw_data[updated_outcome],"WITHDRAW"),
IF(AND(flt_queue&lt;&gt;"ALL",flt_analyst&lt;&gt;"ALL"),COUNTIFS(tbl_raw_data[updated_month],flt_month,tbl_raw_data[updated_queue],flt_queue,tbl_raw_data[analyst_name],flt_analyst,tbl_raw_data[updated_message],'KPI Dashboard'!$S$9,tbl_raw_data[updated_date],P16,tbl_raw_data[updated_outcome],"WITHDRAW"),
IF(flt_queue="ALL",COUNTIFS(tbl_raw_data[updated_month],flt_month,tbl_raw_data[analyst_name],flt_analyst,tbl_raw_data[updated_message],'KPI Dashboard'!$S$9,tbl_raw_data[updated_date],P16,tbl_raw_data[updated_outcome],"WITHDRAW"),
IF(flt_analyst="ALL",COUNTIFS(tbl_raw_data[updated_month],flt_month,tbl_raw_data[updated_queue],flt_queue,tbl_raw_data[updated_message],'KPI Dashboard'!$S$9,tbl_raw_data[updated_date],P16,tbl_raw_data[updated_outcome],"WITHDRAW")))))</f>
        <v>7</v>
      </c>
      <c r="AC16">
        <f>IF(AND(flt_queue="ALL",flt_analyst="ALL"),COUNTIFS(tbl_raw_data[updated_month],flt_month,tbl_raw_data[updated_message],'KPI Dashboard'!$S$10,tbl_raw_data[updated_date],P16,tbl_raw_data[updated_outcome],"WITHDRAW"),
IF(AND(flt_queue&lt;&gt;"ALL",flt_analyst&lt;&gt;"ALL"),COUNTIFS(tbl_raw_data[updated_month],flt_month,tbl_raw_data[updated_queue],flt_queue,tbl_raw_data[analyst_name],flt_analyst,tbl_raw_data[updated_message],'KPI Dashboard'!$S$10,tbl_raw_data[updated_date],P16,tbl_raw_data[updated_outcome],"WITHDRAW"),
IF(flt_queue="ALL",COUNTIFS(tbl_raw_data[updated_month],flt_month,tbl_raw_data[analyst_name],flt_analyst,tbl_raw_data[updated_message],'KPI Dashboard'!$S$10,tbl_raw_data[updated_date],P16,tbl_raw_data[updated_outcome],"WITHDRAW"),
IF(flt_analyst="ALL",COUNTIFS(tbl_raw_data[updated_month],flt_month,tbl_raw_data[updated_queue],flt_queue,tbl_raw_data[updated_message],'KPI Dashboard'!$S$10,tbl_raw_data[updated_date],P16,tbl_raw_data[updated_outcome],"WITHDRAW")))))</f>
        <v>0</v>
      </c>
      <c r="AD16">
        <f>IF(AND(flt_queue="ALL",flt_analyst="ALL"),COUNTIFS(tbl_raw_data[updated_month],flt_month,tbl_raw_data[updated_message],'KPI Dashboard'!$S$11,tbl_raw_data[updated_date],P16,tbl_raw_data[updated_outcome],"WITHDRAW"),
IF(AND(flt_queue&lt;&gt;"ALL",flt_analyst&lt;&gt;"ALL"),COUNTIFS(tbl_raw_data[updated_month],flt_month,tbl_raw_data[updated_queue],flt_queue,tbl_raw_data[analyst_name],flt_analyst,tbl_raw_data[updated_message],'KPI Dashboard'!$S$11,tbl_raw_data[updated_date],P16,tbl_raw_data[updated_outcome],"WITHDRAW"),
IF(flt_queue="ALL",COUNTIFS(tbl_raw_data[updated_month],flt_month,tbl_raw_data[analyst_name],flt_analyst,tbl_raw_data[updated_message],'KPI Dashboard'!$S$11,tbl_raw_data[updated_date],P16,tbl_raw_data[updated_outcome],"WITHDRAW"),
IF(flt_analyst="ALL",COUNTIFS(tbl_raw_data[updated_month],flt_month,tbl_raw_data[updated_queue],flt_queue,tbl_raw_data[updated_message],'KPI Dashboard'!$S$11,tbl_raw_data[updated_date],P16,tbl_raw_data[updated_outcome],"WITHDRAW")))))</f>
        <v>2</v>
      </c>
      <c r="AE16">
        <f>IF(AND(flt_queue="ALL",flt_analyst="ALL"),COUNTIFS(tbl_raw_data[updated_month],flt_month,tbl_raw_data[updated_message],'KPI Dashboard'!$S$12,tbl_raw_data[updated_date],P16,tbl_raw_data[updated_outcome],"WITHDRAW"),
IF(AND(flt_queue&lt;&gt;"ALL",flt_analyst&lt;&gt;"ALL"),COUNTIFS(tbl_raw_data[updated_month],flt_month,tbl_raw_data[updated_queue],flt_queue,tbl_raw_data[analyst_name],flt_analyst,tbl_raw_data[updated_message],'KPI Dashboard'!$S$12,tbl_raw_data[updated_date],P16,tbl_raw_data[updated_outcome],"WITHDRAW"),
IF(flt_queue="ALL",COUNTIFS(tbl_raw_data[updated_month],flt_month,tbl_raw_data[analyst_name],flt_analyst,tbl_raw_data[updated_message],'KPI Dashboard'!$S$12,tbl_raw_data[updated_date],P16,tbl_raw_data[updated_outcome],"WITHDRAW"),
IF(flt_analyst="ALL",COUNTIFS(tbl_raw_data[updated_month],flt_month,tbl_raw_data[updated_queue],flt_queue,tbl_raw_data[updated_message],'KPI Dashboard'!$S$12,tbl_raw_data[updated_date],P16,tbl_raw_data[updated_outcome],"WITHDRAW")))))</f>
        <v>13</v>
      </c>
    </row>
    <row r="17" spans="16:31" x14ac:dyDescent="0.3">
      <c r="P17" s="78">
        <v>45155</v>
      </c>
      <c r="Q17" s="74">
        <f>IF(AND(flt_queue="ALL",flt_analyst="ALL"),COUNTIFS(tbl_raw_data[updated_outcome],"APPROVE",tbl_raw_data[updated_date],P17),
IF(AND(flt_queue&lt;&gt;"ALL",flt_analyst&lt;&gt;"ALL"),COUNTIFS(tbl_raw_data[updated_queue],flt_queue,tbl_raw_data[analyst_name],flt_analyst,tbl_raw_data[updated_outcome],"APPROVE",tbl_raw_data[updated_date],P17),
IF(flt_queue="ALL",COUNTIFS(tbl_raw_data[analyst_name],flt_analyst,tbl_raw_data[updated_outcome],"APPROVE",tbl_raw_data[updated_date],P17),
IF(flt_analyst="ALL",COUNTIFS(tbl_raw_data[updated_queue],flt_queue,tbl_raw_data[updated_outcome],"APPROVE",tbl_raw_data[updated_date],P17)))))
/
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0.48019801980198018</v>
      </c>
      <c r="R17" s="74">
        <f>settings!$L$2</f>
        <v>0.85</v>
      </c>
      <c r="S17" s="74">
        <f>IF(AND(flt_queue="ALL",flt_analyst="ALL"),COUNTIFS(tbl_raw_data[updated_outcome],"DECLINE",tbl_raw_data[updated_date],P17),
IF(AND(flt_queue&lt;&gt;"ALL",flt_analyst&lt;&gt;"ALL"),COUNTIFS(tbl_raw_data[updated_queue],flt_queue,tbl_raw_data[analyst_name],flt_analyst,tbl_raw_data[updated_outcome],"DECLINE",tbl_raw_data[updated_date],P17),
IF(flt_queue="ALL",COUNTIFS(tbl_raw_data[analyst_name],flt_analyst,tbl_raw_data[updated_outcome],"DECLINE",tbl_raw_data[updated_date],P17),
IF(flt_analyst="ALL",COUNTIFS(tbl_raw_data[updated_queue],flt_queue,tbl_raw_data[updated_outcome],"DECLINE",tbl_raw_data[updated_date],P17)))))
/
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0.20297029702970298</v>
      </c>
      <c r="T17" s="74">
        <f>IF(AND(flt_queue="ALL",flt_analyst="ALL"),COUNTIFS(tbl_raw_data[updated_outcome],"WITHDRAW",tbl_raw_data[updated_date],P17),
IF(AND(flt_queue&lt;&gt;"ALL",flt_analyst&lt;&gt;"ALL"),COUNTIFS(tbl_raw_data[updated_queue],flt_queue,tbl_raw_data[analyst_name],flt_analyst,tbl_raw_data[updated_outcome],"WITHDRAW",tbl_raw_data[updated_date],P17),
IF(flt_queue="ALL",COUNTIFS(tbl_raw_data[analyst_name],flt_analyst,tbl_raw_data[updated_outcome],"WITHDRAW",tbl_raw_data[updated_date],P17),
IF(flt_analyst="ALL",COUNTIFS(tbl_raw_data[updated_queue],flt_queue,tbl_raw_data[updated_outcome],"WITHDRAW",tbl_raw_data[updated_date],P17)))))
/
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0.31683168316831684</v>
      </c>
      <c r="U17" s="77">
        <f>IF(AND(flt_queue="ALL",flt_analyst="ALL"),SUMIFS(tbl_raw_data[time_taken_in_min],tbl_raw_data[updated_date],P17),
IF(AND(flt_queue&lt;&gt;"ALL",flt_analyst&lt;&gt;"ALL"),SUMIFS(tbl_raw_data[time_taken_in_min],tbl_raw_data[updated_queue],flt_queue,tbl_raw_data[analyst_name],flt_analyst,tbl_raw_data[updated_date],P17),
IF(flt_queue="ALL",SUMIFS(tbl_raw_data[time_taken_in_min],tbl_raw_data[analyst_name],flt_analyst,tbl_raw_data[updated_date],P17),
IF(flt_analyst="ALL",SUMIFS(tbl_raw_data[time_taken_in_min],tbl_raw_data[updated_queue],flt_queue,tbl_raw_data[updated_date],P17)))))
/
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15.655940594059405</v>
      </c>
      <c r="V17" s="48">
        <f>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202</v>
      </c>
      <c r="W17" s="74">
        <f>IF(AND(flt_queue="ALL",flt_analyst="ALL"),COUNTIFS(tbl_raw_data[sla_met_not_met],"SLA_MET",tbl_raw_data[updated_date],P17),
IF(AND(flt_queue&lt;&gt;"ALL",flt_analyst&lt;&gt;"ALL"),COUNTIFS(tbl_raw_data[updated_queue],flt_queue,tbl_raw_data[analyst_name],flt_analyst,tbl_raw_data[sla_met_not_met],"SLA_MET",tbl_raw_data[updated_date],P17),
IF(flt_queue="ALL",COUNTIFS(tbl_raw_data[analyst_name],flt_analyst,tbl_raw_data[sla_met_not_met],"SLA_MET",tbl_raw_data[updated_date],P17),
IF(flt_analyst="ALL",COUNTIFS(tbl_raw_data[updated_queue],flt_queue,tbl_raw_data[sla_met_not_met],"SLA_MET",tbl_raw_data[updated_date],P17)))))
/
IF(AND(flt_queue="ALL",flt_analyst="ALL"),COUNTIFS(tbl_raw_data[updated_date],P17),
IF(AND(flt_queue&lt;&gt;"ALL",flt_analyst&lt;&gt;"ALL"),COUNTIFS(tbl_raw_data[updated_queue],flt_queue,tbl_raw_data[analyst_name],flt_analyst,tbl_raw_data[updated_date],P17),
IF(flt_queue="ALL",COUNTIFS(tbl_raw_data[analyst_name],flt_analyst,tbl_raw_data[updated_date],P17),
IF(flt_analyst="ALL",COUNTIFS(tbl_raw_data[updated_queue],flt_queue,tbl_raw_data[updated_date],P17)))))</f>
        <v>0.8366336633663366</v>
      </c>
      <c r="X17" s="81">
        <f>settings!$N$2</f>
        <v>0.9</v>
      </c>
      <c r="Y17">
        <f>IF(AND(flt_queue="ALL",flt_analyst="ALL"),COUNTIFS(tbl_raw_data[updated_month],flt_month,tbl_raw_data[updated_message],'KPI Dashboard'!$S$6,tbl_raw_data[updated_date],P17,tbl_raw_data[updated_outcome],"WITHDRAW"),
IF(AND(flt_queue&lt;&gt;"ALL",flt_analyst&lt;&gt;"ALL"),COUNTIFS(tbl_raw_data[updated_month],flt_month,tbl_raw_data[updated_queue],flt_queue,tbl_raw_data[analyst_name],flt_analyst,tbl_raw_data[updated_message],'KPI Dashboard'!$S$6,tbl_raw_data[updated_date],P17,tbl_raw_data[updated_outcome],"WITHDRAW"),
IF(flt_queue="ALL",COUNTIFS(tbl_raw_data[updated_month],flt_month,tbl_raw_data[analyst_name],flt_analyst,tbl_raw_data[updated_message],'KPI Dashboard'!$S$6,tbl_raw_data[updated_date],P17,tbl_raw_data[updated_outcome],"WITHDRAW"),
IF(flt_analyst="ALL",COUNTIFS(tbl_raw_data[updated_month],flt_month,tbl_raw_data[updated_queue],flt_queue,tbl_raw_data[updated_message],'KPI Dashboard'!$S$6,tbl_raw_data[updated_date],P17,tbl_raw_data[updated_outcome],"WITHDRAW")))))</f>
        <v>2</v>
      </c>
      <c r="Z17">
        <f>IF(AND(flt_queue="ALL",flt_analyst="ALL"),COUNTIFS(tbl_raw_data[updated_month],flt_month,tbl_raw_data[updated_message],'KPI Dashboard'!$S$7,tbl_raw_data[updated_date],P17,tbl_raw_data[updated_outcome],"WITHDRAW"),
IF(AND(flt_queue&lt;&gt;"ALL",flt_analyst&lt;&gt;"ALL"),COUNTIFS(tbl_raw_data[updated_month],flt_month,tbl_raw_data[updated_queue],flt_queue,tbl_raw_data[analyst_name],flt_analyst,tbl_raw_data[updated_message],'KPI Dashboard'!$S$7,tbl_raw_data[updated_date],P17,tbl_raw_data[updated_outcome],"WITHDRAW"),
IF(flt_queue="ALL",COUNTIFS(tbl_raw_data[updated_month],flt_month,tbl_raw_data[analyst_name],flt_analyst,tbl_raw_data[updated_message],'KPI Dashboard'!$S$7,tbl_raw_data[updated_date],P17,tbl_raw_data[updated_outcome],"WITHDRAW"),
IF(flt_analyst="ALL",COUNTIFS(tbl_raw_data[updated_month],flt_month,tbl_raw_data[updated_queue],flt_queue,tbl_raw_data[updated_message],'KPI Dashboard'!$S$7,tbl_raw_data[updated_date],P17,tbl_raw_data[updated_outcome],"WITHDRAW")))))</f>
        <v>5</v>
      </c>
      <c r="AA17">
        <f>IF(AND(flt_queue="ALL",flt_analyst="ALL"),COUNTIFS(tbl_raw_data[updated_month],flt_month,tbl_raw_data[updated_message],'KPI Dashboard'!$S$8,tbl_raw_data[updated_date],P17,tbl_raw_data[updated_outcome],"WITHDRAW"),
IF(AND(flt_queue&lt;&gt;"ALL",flt_analyst&lt;&gt;"ALL"),COUNTIFS(tbl_raw_data[updated_month],flt_month,tbl_raw_data[updated_queue],flt_queue,tbl_raw_data[analyst_name],flt_analyst,tbl_raw_data[updated_message],'KPI Dashboard'!$S$8,tbl_raw_data[updated_date],P17,tbl_raw_data[updated_outcome],"WITHDRAW"),
IF(flt_queue="ALL",COUNTIFS(tbl_raw_data[updated_month],flt_month,tbl_raw_data[analyst_name],flt_analyst,tbl_raw_data[updated_message],'KPI Dashboard'!$S$8,tbl_raw_data[updated_date],P17,tbl_raw_data[updated_outcome],"WITHDRAW"),
IF(flt_analyst="ALL",COUNTIFS(tbl_raw_data[updated_month],flt_month,tbl_raw_data[updated_queue],flt_queue,tbl_raw_data[updated_message],'KPI Dashboard'!$S$8,tbl_raw_data[updated_date],P17,tbl_raw_data[updated_outcome],"WITHDRAW")))))</f>
        <v>31</v>
      </c>
      <c r="AB17">
        <f>IF(AND(flt_queue="ALL",flt_analyst="ALL"),COUNTIFS(tbl_raw_data[updated_month],flt_month,tbl_raw_data[updated_message],'KPI Dashboard'!$S$9,tbl_raw_data[updated_date],P17,tbl_raw_data[updated_outcome],"WITHDRAW"),
IF(AND(flt_queue&lt;&gt;"ALL",flt_analyst&lt;&gt;"ALL"),COUNTIFS(tbl_raw_data[updated_month],flt_month,tbl_raw_data[updated_queue],flt_queue,tbl_raw_data[analyst_name],flt_analyst,tbl_raw_data[updated_message],'KPI Dashboard'!$S$9,tbl_raw_data[updated_date],P17,tbl_raw_data[updated_outcome],"WITHDRAW"),
IF(flt_queue="ALL",COUNTIFS(tbl_raw_data[updated_month],flt_month,tbl_raw_data[analyst_name],flt_analyst,tbl_raw_data[updated_message],'KPI Dashboard'!$S$9,tbl_raw_data[updated_date],P17,tbl_raw_data[updated_outcome],"WITHDRAW"),
IF(flt_analyst="ALL",COUNTIFS(tbl_raw_data[updated_month],flt_month,tbl_raw_data[updated_queue],flt_queue,tbl_raw_data[updated_message],'KPI Dashboard'!$S$9,tbl_raw_data[updated_date],P17,tbl_raw_data[updated_outcome],"WITHDRAW")))))</f>
        <v>9</v>
      </c>
      <c r="AC17">
        <f>IF(AND(flt_queue="ALL",flt_analyst="ALL"),COUNTIFS(tbl_raw_data[updated_month],flt_month,tbl_raw_data[updated_message],'KPI Dashboard'!$S$10,tbl_raw_data[updated_date],P17,tbl_raw_data[updated_outcome],"WITHDRAW"),
IF(AND(flt_queue&lt;&gt;"ALL",flt_analyst&lt;&gt;"ALL"),COUNTIFS(tbl_raw_data[updated_month],flt_month,tbl_raw_data[updated_queue],flt_queue,tbl_raw_data[analyst_name],flt_analyst,tbl_raw_data[updated_message],'KPI Dashboard'!$S$10,tbl_raw_data[updated_date],P17,tbl_raw_data[updated_outcome],"WITHDRAW"),
IF(flt_queue="ALL",COUNTIFS(tbl_raw_data[updated_month],flt_month,tbl_raw_data[analyst_name],flt_analyst,tbl_raw_data[updated_message],'KPI Dashboard'!$S$10,tbl_raw_data[updated_date],P17,tbl_raw_data[updated_outcome],"WITHDRAW"),
IF(flt_analyst="ALL",COUNTIFS(tbl_raw_data[updated_month],flt_month,tbl_raw_data[updated_queue],flt_queue,tbl_raw_data[updated_message],'KPI Dashboard'!$S$10,tbl_raw_data[updated_date],P17,tbl_raw_data[updated_outcome],"WITHDRAW")))))</f>
        <v>0</v>
      </c>
      <c r="AD17">
        <f>IF(AND(flt_queue="ALL",flt_analyst="ALL"),COUNTIFS(tbl_raw_data[updated_month],flt_month,tbl_raw_data[updated_message],'KPI Dashboard'!$S$11,tbl_raw_data[updated_date],P17,tbl_raw_data[updated_outcome],"WITHDRAW"),
IF(AND(flt_queue&lt;&gt;"ALL",flt_analyst&lt;&gt;"ALL"),COUNTIFS(tbl_raw_data[updated_month],flt_month,tbl_raw_data[updated_queue],flt_queue,tbl_raw_data[analyst_name],flt_analyst,tbl_raw_data[updated_message],'KPI Dashboard'!$S$11,tbl_raw_data[updated_date],P17,tbl_raw_data[updated_outcome],"WITHDRAW"),
IF(flt_queue="ALL",COUNTIFS(tbl_raw_data[updated_month],flt_month,tbl_raw_data[analyst_name],flt_analyst,tbl_raw_data[updated_message],'KPI Dashboard'!$S$11,tbl_raw_data[updated_date],P17,tbl_raw_data[updated_outcome],"WITHDRAW"),
IF(flt_analyst="ALL",COUNTIFS(tbl_raw_data[updated_month],flt_month,tbl_raw_data[updated_queue],flt_queue,tbl_raw_data[updated_message],'KPI Dashboard'!$S$11,tbl_raw_data[updated_date],P17,tbl_raw_data[updated_outcome],"WITHDRAW")))))</f>
        <v>1</v>
      </c>
      <c r="AE17">
        <f>IF(AND(flt_queue="ALL",flt_analyst="ALL"),COUNTIFS(tbl_raw_data[updated_month],flt_month,tbl_raw_data[updated_message],'KPI Dashboard'!$S$12,tbl_raw_data[updated_date],P17,tbl_raw_data[updated_outcome],"WITHDRAW"),
IF(AND(flt_queue&lt;&gt;"ALL",flt_analyst&lt;&gt;"ALL"),COUNTIFS(tbl_raw_data[updated_month],flt_month,tbl_raw_data[updated_queue],flt_queue,tbl_raw_data[analyst_name],flt_analyst,tbl_raw_data[updated_message],'KPI Dashboard'!$S$12,tbl_raw_data[updated_date],P17,tbl_raw_data[updated_outcome],"WITHDRAW"),
IF(flt_queue="ALL",COUNTIFS(tbl_raw_data[updated_month],flt_month,tbl_raw_data[analyst_name],flt_analyst,tbl_raw_data[updated_message],'KPI Dashboard'!$S$12,tbl_raw_data[updated_date],P17,tbl_raw_data[updated_outcome],"WITHDRAW"),
IF(flt_analyst="ALL",COUNTIFS(tbl_raw_data[updated_month],flt_month,tbl_raw_data[updated_queue],flt_queue,tbl_raw_data[updated_message],'KPI Dashboard'!$S$12,tbl_raw_data[updated_date],P17,tbl_raw_data[updated_outcome],"WITHDRAW")))))</f>
        <v>16</v>
      </c>
    </row>
    <row r="18" spans="16:31" x14ac:dyDescent="0.3">
      <c r="P18" s="78">
        <v>45154</v>
      </c>
      <c r="Q18" s="74">
        <f>IF(AND(flt_queue="ALL",flt_analyst="ALL"),COUNTIFS(tbl_raw_data[updated_outcome],"APPROVE",tbl_raw_data[updated_date],P18),
IF(AND(flt_queue&lt;&gt;"ALL",flt_analyst&lt;&gt;"ALL"),COUNTIFS(tbl_raw_data[updated_queue],flt_queue,tbl_raw_data[analyst_name],flt_analyst,tbl_raw_data[updated_outcome],"APPROVE",tbl_raw_data[updated_date],P18),
IF(flt_queue="ALL",COUNTIFS(tbl_raw_data[analyst_name],flt_analyst,tbl_raw_data[updated_outcome],"APPROVE",tbl_raw_data[updated_date],P18),
IF(flt_analyst="ALL",COUNTIFS(tbl_raw_data[updated_queue],flt_queue,tbl_raw_data[updated_outcome],"APPROVE",tbl_raw_data[updated_date],P18)))))
/
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0.51982378854625555</v>
      </c>
      <c r="R18" s="74">
        <f>settings!$L$2</f>
        <v>0.85</v>
      </c>
      <c r="S18" s="74">
        <f>IF(AND(flt_queue="ALL",flt_analyst="ALL"),COUNTIFS(tbl_raw_data[updated_outcome],"DECLINE",tbl_raw_data[updated_date],P18),
IF(AND(flt_queue&lt;&gt;"ALL",flt_analyst&lt;&gt;"ALL"),COUNTIFS(tbl_raw_data[updated_queue],flt_queue,tbl_raw_data[analyst_name],flt_analyst,tbl_raw_data[updated_outcome],"DECLINE",tbl_raw_data[updated_date],P18),
IF(flt_queue="ALL",COUNTIFS(tbl_raw_data[analyst_name],flt_analyst,tbl_raw_data[updated_outcome],"DECLINE",tbl_raw_data[updated_date],P18),
IF(flt_analyst="ALL",COUNTIFS(tbl_raw_data[updated_queue],flt_queue,tbl_raw_data[updated_outcome],"DECLINE",tbl_raw_data[updated_date],P18)))))
/
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0.13656387665198239</v>
      </c>
      <c r="T18" s="74">
        <f>IF(AND(flt_queue="ALL",flt_analyst="ALL"),COUNTIFS(tbl_raw_data[updated_outcome],"WITHDRAW",tbl_raw_data[updated_date],P18),
IF(AND(flt_queue&lt;&gt;"ALL",flt_analyst&lt;&gt;"ALL"),COUNTIFS(tbl_raw_data[updated_queue],flt_queue,tbl_raw_data[analyst_name],flt_analyst,tbl_raw_data[updated_outcome],"WITHDRAW",tbl_raw_data[updated_date],P18),
IF(flt_queue="ALL",COUNTIFS(tbl_raw_data[analyst_name],flt_analyst,tbl_raw_data[updated_outcome],"WITHDRAW",tbl_raw_data[updated_date],P18),
IF(flt_analyst="ALL",COUNTIFS(tbl_raw_data[updated_queue],flt_queue,tbl_raw_data[updated_outcome],"WITHDRAW",tbl_raw_data[updated_date],P18)))))
/
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0.34361233480176212</v>
      </c>
      <c r="U18" s="77">
        <f>IF(AND(flt_queue="ALL",flt_analyst="ALL"),SUMIFS(tbl_raw_data[time_taken_in_min],tbl_raw_data[updated_date],P18),
IF(AND(flt_queue&lt;&gt;"ALL",flt_analyst&lt;&gt;"ALL"),SUMIFS(tbl_raw_data[time_taken_in_min],tbl_raw_data[updated_queue],flt_queue,tbl_raw_data[analyst_name],flt_analyst,tbl_raw_data[updated_date],P18),
IF(flt_queue="ALL",SUMIFS(tbl_raw_data[time_taken_in_min],tbl_raw_data[analyst_name],flt_analyst,tbl_raw_data[updated_date],P18),
IF(flt_analyst="ALL",SUMIFS(tbl_raw_data[time_taken_in_min],tbl_raw_data[updated_queue],flt_queue,tbl_raw_data[updated_date],P18)))))
/
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16.599118942731284</v>
      </c>
      <c r="V18" s="48">
        <f>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227</v>
      </c>
      <c r="W18" s="74">
        <f>IF(AND(flt_queue="ALL",flt_analyst="ALL"),COUNTIFS(tbl_raw_data[sla_met_not_met],"SLA_MET",tbl_raw_data[updated_date],P18),
IF(AND(flt_queue&lt;&gt;"ALL",flt_analyst&lt;&gt;"ALL"),COUNTIFS(tbl_raw_data[updated_queue],flt_queue,tbl_raw_data[analyst_name],flt_analyst,tbl_raw_data[sla_met_not_met],"SLA_MET",tbl_raw_data[updated_date],P18),
IF(flt_queue="ALL",COUNTIFS(tbl_raw_data[analyst_name],flt_analyst,tbl_raw_data[sla_met_not_met],"SLA_MET",tbl_raw_data[updated_date],P18),
IF(flt_analyst="ALL",COUNTIFS(tbl_raw_data[updated_queue],flt_queue,tbl_raw_data[sla_met_not_met],"SLA_MET",tbl_raw_data[updated_date],P18)))))
/
IF(AND(flt_queue="ALL",flt_analyst="ALL"),COUNTIFS(tbl_raw_data[updated_date],P18),
IF(AND(flt_queue&lt;&gt;"ALL",flt_analyst&lt;&gt;"ALL"),COUNTIFS(tbl_raw_data[updated_queue],flt_queue,tbl_raw_data[analyst_name],flt_analyst,tbl_raw_data[updated_date],P18),
IF(flt_queue="ALL",COUNTIFS(tbl_raw_data[analyst_name],flt_analyst,tbl_raw_data[updated_date],P18),
IF(flt_analyst="ALL",COUNTIFS(tbl_raw_data[updated_queue],flt_queue,tbl_raw_data[updated_date],P18)))))</f>
        <v>0.89427312775330392</v>
      </c>
      <c r="X18" s="81">
        <f>settings!$N$2</f>
        <v>0.9</v>
      </c>
      <c r="Y18">
        <f>IF(AND(flt_queue="ALL",flt_analyst="ALL"),COUNTIFS(tbl_raw_data[updated_month],flt_month,tbl_raw_data[updated_message],'KPI Dashboard'!$S$6,tbl_raw_data[updated_date],P18,tbl_raw_data[updated_outcome],"WITHDRAW"),
IF(AND(flt_queue&lt;&gt;"ALL",flt_analyst&lt;&gt;"ALL"),COUNTIFS(tbl_raw_data[updated_month],flt_month,tbl_raw_data[updated_queue],flt_queue,tbl_raw_data[analyst_name],flt_analyst,tbl_raw_data[updated_message],'KPI Dashboard'!$S$6,tbl_raw_data[updated_date],P18,tbl_raw_data[updated_outcome],"WITHDRAW"),
IF(flt_queue="ALL",COUNTIFS(tbl_raw_data[updated_month],flt_month,tbl_raw_data[analyst_name],flt_analyst,tbl_raw_data[updated_message],'KPI Dashboard'!$S$6,tbl_raw_data[updated_date],P18,tbl_raw_data[updated_outcome],"WITHDRAW"),
IF(flt_analyst="ALL",COUNTIFS(tbl_raw_data[updated_month],flt_month,tbl_raw_data[updated_queue],flt_queue,tbl_raw_data[updated_message],'KPI Dashboard'!$S$6,tbl_raw_data[updated_date],P18,tbl_raw_data[updated_outcome],"WITHDRAW")))))</f>
        <v>6</v>
      </c>
      <c r="Z18">
        <f>IF(AND(flt_queue="ALL",flt_analyst="ALL"),COUNTIFS(tbl_raw_data[updated_month],flt_month,tbl_raw_data[updated_message],'KPI Dashboard'!$S$7,tbl_raw_data[updated_date],P18,tbl_raw_data[updated_outcome],"WITHDRAW"),
IF(AND(flt_queue&lt;&gt;"ALL",flt_analyst&lt;&gt;"ALL"),COUNTIFS(tbl_raw_data[updated_month],flt_month,tbl_raw_data[updated_queue],flt_queue,tbl_raw_data[analyst_name],flt_analyst,tbl_raw_data[updated_message],'KPI Dashboard'!$S$7,tbl_raw_data[updated_date],P18,tbl_raw_data[updated_outcome],"WITHDRAW"),
IF(flt_queue="ALL",COUNTIFS(tbl_raw_data[updated_month],flt_month,tbl_raw_data[analyst_name],flt_analyst,tbl_raw_data[updated_message],'KPI Dashboard'!$S$7,tbl_raw_data[updated_date],P18,tbl_raw_data[updated_outcome],"WITHDRAW"),
IF(flt_analyst="ALL",COUNTIFS(tbl_raw_data[updated_month],flt_month,tbl_raw_data[updated_queue],flt_queue,tbl_raw_data[updated_message],'KPI Dashboard'!$S$7,tbl_raw_data[updated_date],P18,tbl_raw_data[updated_outcome],"WITHDRAW")))))</f>
        <v>11</v>
      </c>
      <c r="AA18">
        <f>IF(AND(flt_queue="ALL",flt_analyst="ALL"),COUNTIFS(tbl_raw_data[updated_month],flt_month,tbl_raw_data[updated_message],'KPI Dashboard'!$S$8,tbl_raw_data[updated_date],P18,tbl_raw_data[updated_outcome],"WITHDRAW"),
IF(AND(flt_queue&lt;&gt;"ALL",flt_analyst&lt;&gt;"ALL"),COUNTIFS(tbl_raw_data[updated_month],flt_month,tbl_raw_data[updated_queue],flt_queue,tbl_raw_data[analyst_name],flt_analyst,tbl_raw_data[updated_message],'KPI Dashboard'!$S$8,tbl_raw_data[updated_date],P18,tbl_raw_data[updated_outcome],"WITHDRAW"),
IF(flt_queue="ALL",COUNTIFS(tbl_raw_data[updated_month],flt_month,tbl_raw_data[analyst_name],flt_analyst,tbl_raw_data[updated_message],'KPI Dashboard'!$S$8,tbl_raw_data[updated_date],P18,tbl_raw_data[updated_outcome],"WITHDRAW"),
IF(flt_analyst="ALL",COUNTIFS(tbl_raw_data[updated_month],flt_month,tbl_raw_data[updated_queue],flt_queue,tbl_raw_data[updated_message],'KPI Dashboard'!$S$8,tbl_raw_data[updated_date],P18,tbl_raw_data[updated_outcome],"WITHDRAW")))))</f>
        <v>35</v>
      </c>
      <c r="AB18">
        <f>IF(AND(flt_queue="ALL",flt_analyst="ALL"),COUNTIFS(tbl_raw_data[updated_month],flt_month,tbl_raw_data[updated_message],'KPI Dashboard'!$S$9,tbl_raw_data[updated_date],P18,tbl_raw_data[updated_outcome],"WITHDRAW"),
IF(AND(flt_queue&lt;&gt;"ALL",flt_analyst&lt;&gt;"ALL"),COUNTIFS(tbl_raw_data[updated_month],flt_month,tbl_raw_data[updated_queue],flt_queue,tbl_raw_data[analyst_name],flt_analyst,tbl_raw_data[updated_message],'KPI Dashboard'!$S$9,tbl_raw_data[updated_date],P18,tbl_raw_data[updated_outcome],"WITHDRAW"),
IF(flt_queue="ALL",COUNTIFS(tbl_raw_data[updated_month],flt_month,tbl_raw_data[analyst_name],flt_analyst,tbl_raw_data[updated_message],'KPI Dashboard'!$S$9,tbl_raw_data[updated_date],P18,tbl_raw_data[updated_outcome],"WITHDRAW"),
IF(flt_analyst="ALL",COUNTIFS(tbl_raw_data[updated_month],flt_month,tbl_raw_data[updated_queue],flt_queue,tbl_raw_data[updated_message],'KPI Dashboard'!$S$9,tbl_raw_data[updated_date],P18,tbl_raw_data[updated_outcome],"WITHDRAW")))))</f>
        <v>8</v>
      </c>
      <c r="AC18">
        <f>IF(AND(flt_queue="ALL",flt_analyst="ALL"),COUNTIFS(tbl_raw_data[updated_month],flt_month,tbl_raw_data[updated_message],'KPI Dashboard'!$S$10,tbl_raw_data[updated_date],P18,tbl_raw_data[updated_outcome],"WITHDRAW"),
IF(AND(flt_queue&lt;&gt;"ALL",flt_analyst&lt;&gt;"ALL"),COUNTIFS(tbl_raw_data[updated_month],flt_month,tbl_raw_data[updated_queue],flt_queue,tbl_raw_data[analyst_name],flt_analyst,tbl_raw_data[updated_message],'KPI Dashboard'!$S$10,tbl_raw_data[updated_date],P18,tbl_raw_data[updated_outcome],"WITHDRAW"),
IF(flt_queue="ALL",COUNTIFS(tbl_raw_data[updated_month],flt_month,tbl_raw_data[analyst_name],flt_analyst,tbl_raw_data[updated_message],'KPI Dashboard'!$S$10,tbl_raw_data[updated_date],P18,tbl_raw_data[updated_outcome],"WITHDRAW"),
IF(flt_analyst="ALL",COUNTIFS(tbl_raw_data[updated_month],flt_month,tbl_raw_data[updated_queue],flt_queue,tbl_raw_data[updated_message],'KPI Dashboard'!$S$10,tbl_raw_data[updated_date],P18,tbl_raw_data[updated_outcome],"WITHDRAW")))))</f>
        <v>0</v>
      </c>
      <c r="AD18">
        <f>IF(AND(flt_queue="ALL",flt_analyst="ALL"),COUNTIFS(tbl_raw_data[updated_month],flt_month,tbl_raw_data[updated_message],'KPI Dashboard'!$S$11,tbl_raw_data[updated_date],P18,tbl_raw_data[updated_outcome],"WITHDRAW"),
IF(AND(flt_queue&lt;&gt;"ALL",flt_analyst&lt;&gt;"ALL"),COUNTIFS(tbl_raw_data[updated_month],flt_month,tbl_raw_data[updated_queue],flt_queue,tbl_raw_data[analyst_name],flt_analyst,tbl_raw_data[updated_message],'KPI Dashboard'!$S$11,tbl_raw_data[updated_date],P18,tbl_raw_data[updated_outcome],"WITHDRAW"),
IF(flt_queue="ALL",COUNTIFS(tbl_raw_data[updated_month],flt_month,tbl_raw_data[analyst_name],flt_analyst,tbl_raw_data[updated_message],'KPI Dashboard'!$S$11,tbl_raw_data[updated_date],P18,tbl_raw_data[updated_outcome],"WITHDRAW"),
IF(flt_analyst="ALL",COUNTIFS(tbl_raw_data[updated_month],flt_month,tbl_raw_data[updated_queue],flt_queue,tbl_raw_data[updated_message],'KPI Dashboard'!$S$11,tbl_raw_data[updated_date],P18,tbl_raw_data[updated_outcome],"WITHDRAW")))))</f>
        <v>0</v>
      </c>
      <c r="AE18">
        <f>IF(AND(flt_queue="ALL",flt_analyst="ALL"),COUNTIFS(tbl_raw_data[updated_month],flt_month,tbl_raw_data[updated_message],'KPI Dashboard'!$S$12,tbl_raw_data[updated_date],P18,tbl_raw_data[updated_outcome],"WITHDRAW"),
IF(AND(flt_queue&lt;&gt;"ALL",flt_analyst&lt;&gt;"ALL"),COUNTIFS(tbl_raw_data[updated_month],flt_month,tbl_raw_data[updated_queue],flt_queue,tbl_raw_data[analyst_name],flt_analyst,tbl_raw_data[updated_message],'KPI Dashboard'!$S$12,tbl_raw_data[updated_date],P18,tbl_raw_data[updated_outcome],"WITHDRAW"),
IF(flt_queue="ALL",COUNTIFS(tbl_raw_data[updated_month],flt_month,tbl_raw_data[analyst_name],flt_analyst,tbl_raw_data[updated_message],'KPI Dashboard'!$S$12,tbl_raw_data[updated_date],P18,tbl_raw_data[updated_outcome],"WITHDRAW"),
IF(flt_analyst="ALL",COUNTIFS(tbl_raw_data[updated_month],flt_month,tbl_raw_data[updated_queue],flt_queue,tbl_raw_data[updated_message],'KPI Dashboard'!$S$12,tbl_raw_data[updated_date],P18,tbl_raw_data[updated_outcome],"WITHDRAW")))))</f>
        <v>18</v>
      </c>
    </row>
    <row r="19" spans="16:31" x14ac:dyDescent="0.3">
      <c r="P19" s="78">
        <v>45153</v>
      </c>
      <c r="Q19" s="74">
        <f>IF(AND(flt_queue="ALL",flt_analyst="ALL"),COUNTIFS(tbl_raw_data[updated_outcome],"APPROVE",tbl_raw_data[updated_date],P19),
IF(AND(flt_queue&lt;&gt;"ALL",flt_analyst&lt;&gt;"ALL"),COUNTIFS(tbl_raw_data[updated_queue],flt_queue,tbl_raw_data[analyst_name],flt_analyst,tbl_raw_data[updated_outcome],"APPROVE",tbl_raw_data[updated_date],P19),
IF(flt_queue="ALL",COUNTIFS(tbl_raw_data[analyst_name],flt_analyst,tbl_raw_data[updated_outcome],"APPROVE",tbl_raw_data[updated_date],P19),
IF(flt_analyst="ALL",COUNTIFS(tbl_raw_data[updated_queue],flt_queue,tbl_raw_data[updated_outcome],"APPROVE",tbl_raw_data[updated_date],P19)))))
/
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0.6333333333333333</v>
      </c>
      <c r="R19" s="74">
        <f>settings!$L$2</f>
        <v>0.85</v>
      </c>
      <c r="S19" s="74">
        <f>IF(AND(flt_queue="ALL",flt_analyst="ALL"),COUNTIFS(tbl_raw_data[updated_outcome],"DECLINE",tbl_raw_data[updated_date],P19),
IF(AND(flt_queue&lt;&gt;"ALL",flt_analyst&lt;&gt;"ALL"),COUNTIFS(tbl_raw_data[updated_queue],flt_queue,tbl_raw_data[analyst_name],flt_analyst,tbl_raw_data[updated_outcome],"DECLINE",tbl_raw_data[updated_date],P19),
IF(flt_queue="ALL",COUNTIFS(tbl_raw_data[analyst_name],flt_analyst,tbl_raw_data[updated_outcome],"DECLINE",tbl_raw_data[updated_date],P19),
IF(flt_analyst="ALL",COUNTIFS(tbl_raw_data[updated_queue],flt_queue,tbl_raw_data[updated_outcome],"DECLINE",tbl_raw_data[updated_date],P19)))))
/
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8.8888888888888892E-2</v>
      </c>
      <c r="T19" s="74">
        <f>IF(AND(flt_queue="ALL",flt_analyst="ALL"),COUNTIFS(tbl_raw_data[updated_outcome],"WITHDRAW",tbl_raw_data[updated_date],P19),
IF(AND(flt_queue&lt;&gt;"ALL",flt_analyst&lt;&gt;"ALL"),COUNTIFS(tbl_raw_data[updated_queue],flt_queue,tbl_raw_data[analyst_name],flt_analyst,tbl_raw_data[updated_outcome],"WITHDRAW",tbl_raw_data[updated_date],P19),
IF(flt_queue="ALL",COUNTIFS(tbl_raw_data[analyst_name],flt_analyst,tbl_raw_data[updated_outcome],"WITHDRAW",tbl_raw_data[updated_date],P19),
IF(flt_analyst="ALL",COUNTIFS(tbl_raw_data[updated_queue],flt_queue,tbl_raw_data[updated_outcome],"WITHDRAW",tbl_raw_data[updated_date],P19)))))
/
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0.27777777777777779</v>
      </c>
      <c r="U19" s="77">
        <f>IF(AND(flt_queue="ALL",flt_analyst="ALL"),SUMIFS(tbl_raw_data[time_taken_in_min],tbl_raw_data[updated_date],P19),
IF(AND(flt_queue&lt;&gt;"ALL",flt_analyst&lt;&gt;"ALL"),SUMIFS(tbl_raw_data[time_taken_in_min],tbl_raw_data[updated_queue],flt_queue,tbl_raw_data[analyst_name],flt_analyst,tbl_raw_data[updated_date],P19),
IF(flt_queue="ALL",SUMIFS(tbl_raw_data[time_taken_in_min],tbl_raw_data[analyst_name],flt_analyst,tbl_raw_data[updated_date],P19),
IF(flt_analyst="ALL",SUMIFS(tbl_raw_data[time_taken_in_min],tbl_raw_data[updated_queue],flt_queue,tbl_raw_data[updated_date],P19)))))
/
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31.703796296296296</v>
      </c>
      <c r="V19" s="48">
        <f>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180</v>
      </c>
      <c r="W19" s="74">
        <f>IF(AND(flt_queue="ALL",flt_analyst="ALL"),COUNTIFS(tbl_raw_data[sla_met_not_met],"SLA_MET",tbl_raw_data[updated_date],P19),
IF(AND(flt_queue&lt;&gt;"ALL",flt_analyst&lt;&gt;"ALL"),COUNTIFS(tbl_raw_data[updated_queue],flt_queue,tbl_raw_data[analyst_name],flt_analyst,tbl_raw_data[sla_met_not_met],"SLA_MET",tbl_raw_data[updated_date],P19),
IF(flt_queue="ALL",COUNTIFS(tbl_raw_data[analyst_name],flt_analyst,tbl_raw_data[sla_met_not_met],"SLA_MET",tbl_raw_data[updated_date],P19),
IF(flt_analyst="ALL",COUNTIFS(tbl_raw_data[updated_queue],flt_queue,tbl_raw_data[sla_met_not_met],"SLA_MET",tbl_raw_data[updated_date],P19)))))
/
IF(AND(flt_queue="ALL",flt_analyst="ALL"),COUNTIFS(tbl_raw_data[updated_date],P19),
IF(AND(flt_queue&lt;&gt;"ALL",flt_analyst&lt;&gt;"ALL"),COUNTIFS(tbl_raw_data[updated_queue],flt_queue,tbl_raw_data[analyst_name],flt_analyst,tbl_raw_data[updated_date],P19),
IF(flt_queue="ALL",COUNTIFS(tbl_raw_data[analyst_name],flt_analyst,tbl_raw_data[updated_date],P19),
IF(flt_analyst="ALL",COUNTIFS(tbl_raw_data[updated_queue],flt_queue,tbl_raw_data[updated_date],P19)))))</f>
        <v>0.92777777777777781</v>
      </c>
      <c r="X19" s="81">
        <f>settings!$N$2</f>
        <v>0.9</v>
      </c>
      <c r="Y19">
        <f>IF(AND(flt_queue="ALL",flt_analyst="ALL"),COUNTIFS(tbl_raw_data[updated_month],flt_month,tbl_raw_data[updated_message],'KPI Dashboard'!$S$6,tbl_raw_data[updated_date],P19,tbl_raw_data[updated_outcome],"WITHDRAW"),
IF(AND(flt_queue&lt;&gt;"ALL",flt_analyst&lt;&gt;"ALL"),COUNTIFS(tbl_raw_data[updated_month],flt_month,tbl_raw_data[updated_queue],flt_queue,tbl_raw_data[analyst_name],flt_analyst,tbl_raw_data[updated_message],'KPI Dashboard'!$S$6,tbl_raw_data[updated_date],P19,tbl_raw_data[updated_outcome],"WITHDRAW"),
IF(flt_queue="ALL",COUNTIFS(tbl_raw_data[updated_month],flt_month,tbl_raw_data[analyst_name],flt_analyst,tbl_raw_data[updated_message],'KPI Dashboard'!$S$6,tbl_raw_data[updated_date],P19,tbl_raw_data[updated_outcome],"WITHDRAW"),
IF(flt_analyst="ALL",COUNTIFS(tbl_raw_data[updated_month],flt_month,tbl_raw_data[updated_queue],flt_queue,tbl_raw_data[updated_message],'KPI Dashboard'!$S$6,tbl_raw_data[updated_date],P19,tbl_raw_data[updated_outcome],"WITHDRAW")))))</f>
        <v>3</v>
      </c>
      <c r="Z19">
        <f>IF(AND(flt_queue="ALL",flt_analyst="ALL"),COUNTIFS(tbl_raw_data[updated_month],flt_month,tbl_raw_data[updated_message],'KPI Dashboard'!$S$7,tbl_raw_data[updated_date],P19,tbl_raw_data[updated_outcome],"WITHDRAW"),
IF(AND(flt_queue&lt;&gt;"ALL",flt_analyst&lt;&gt;"ALL"),COUNTIFS(tbl_raw_data[updated_month],flt_month,tbl_raw_data[updated_queue],flt_queue,tbl_raw_data[analyst_name],flt_analyst,tbl_raw_data[updated_message],'KPI Dashboard'!$S$7,tbl_raw_data[updated_date],P19,tbl_raw_data[updated_outcome],"WITHDRAW"),
IF(flt_queue="ALL",COUNTIFS(tbl_raw_data[updated_month],flt_month,tbl_raw_data[analyst_name],flt_analyst,tbl_raw_data[updated_message],'KPI Dashboard'!$S$7,tbl_raw_data[updated_date],P19,tbl_raw_data[updated_outcome],"WITHDRAW"),
IF(flt_analyst="ALL",COUNTIFS(tbl_raw_data[updated_month],flt_month,tbl_raw_data[updated_queue],flt_queue,tbl_raw_data[updated_message],'KPI Dashboard'!$S$7,tbl_raw_data[updated_date],P19,tbl_raw_data[updated_outcome],"WITHDRAW")))))</f>
        <v>8</v>
      </c>
      <c r="AA19">
        <f>IF(AND(flt_queue="ALL",flt_analyst="ALL"),COUNTIFS(tbl_raw_data[updated_month],flt_month,tbl_raw_data[updated_message],'KPI Dashboard'!$S$8,tbl_raw_data[updated_date],P19,tbl_raw_data[updated_outcome],"WITHDRAW"),
IF(AND(flt_queue&lt;&gt;"ALL",flt_analyst&lt;&gt;"ALL"),COUNTIFS(tbl_raw_data[updated_month],flt_month,tbl_raw_data[updated_queue],flt_queue,tbl_raw_data[analyst_name],flt_analyst,tbl_raw_data[updated_message],'KPI Dashboard'!$S$8,tbl_raw_data[updated_date],P19,tbl_raw_data[updated_outcome],"WITHDRAW"),
IF(flt_queue="ALL",COUNTIFS(tbl_raw_data[updated_month],flt_month,tbl_raw_data[analyst_name],flt_analyst,tbl_raw_data[updated_message],'KPI Dashboard'!$S$8,tbl_raw_data[updated_date],P19,tbl_raw_data[updated_outcome],"WITHDRAW"),
IF(flt_analyst="ALL",COUNTIFS(tbl_raw_data[updated_month],flt_month,tbl_raw_data[updated_queue],flt_queue,tbl_raw_data[updated_message],'KPI Dashboard'!$S$8,tbl_raw_data[updated_date],P19,tbl_raw_data[updated_outcome],"WITHDRAW")))))</f>
        <v>24</v>
      </c>
      <c r="AB19">
        <f>IF(AND(flt_queue="ALL",flt_analyst="ALL"),COUNTIFS(tbl_raw_data[updated_month],flt_month,tbl_raw_data[updated_message],'KPI Dashboard'!$S$9,tbl_raw_data[updated_date],P19,tbl_raw_data[updated_outcome],"WITHDRAW"),
IF(AND(flt_queue&lt;&gt;"ALL",flt_analyst&lt;&gt;"ALL"),COUNTIFS(tbl_raw_data[updated_month],flt_month,tbl_raw_data[updated_queue],flt_queue,tbl_raw_data[analyst_name],flt_analyst,tbl_raw_data[updated_message],'KPI Dashboard'!$S$9,tbl_raw_data[updated_date],P19,tbl_raw_data[updated_outcome],"WITHDRAW"),
IF(flt_queue="ALL",COUNTIFS(tbl_raw_data[updated_month],flt_month,tbl_raw_data[analyst_name],flt_analyst,tbl_raw_data[updated_message],'KPI Dashboard'!$S$9,tbl_raw_data[updated_date],P19,tbl_raw_data[updated_outcome],"WITHDRAW"),
IF(flt_analyst="ALL",COUNTIFS(tbl_raw_data[updated_month],flt_month,tbl_raw_data[updated_queue],flt_queue,tbl_raw_data[updated_message],'KPI Dashboard'!$S$9,tbl_raw_data[updated_date],P19,tbl_raw_data[updated_outcome],"WITHDRAW")))))</f>
        <v>4</v>
      </c>
      <c r="AC19">
        <f>IF(AND(flt_queue="ALL",flt_analyst="ALL"),COUNTIFS(tbl_raw_data[updated_month],flt_month,tbl_raw_data[updated_message],'KPI Dashboard'!$S$10,tbl_raw_data[updated_date],P19,tbl_raw_data[updated_outcome],"WITHDRAW"),
IF(AND(flt_queue&lt;&gt;"ALL",flt_analyst&lt;&gt;"ALL"),COUNTIFS(tbl_raw_data[updated_month],flt_month,tbl_raw_data[updated_queue],flt_queue,tbl_raw_data[analyst_name],flt_analyst,tbl_raw_data[updated_message],'KPI Dashboard'!$S$10,tbl_raw_data[updated_date],P19,tbl_raw_data[updated_outcome],"WITHDRAW"),
IF(flt_queue="ALL",COUNTIFS(tbl_raw_data[updated_month],flt_month,tbl_raw_data[analyst_name],flt_analyst,tbl_raw_data[updated_message],'KPI Dashboard'!$S$10,tbl_raw_data[updated_date],P19,tbl_raw_data[updated_outcome],"WITHDRAW"),
IF(flt_analyst="ALL",COUNTIFS(tbl_raw_data[updated_month],flt_month,tbl_raw_data[updated_queue],flt_queue,tbl_raw_data[updated_message],'KPI Dashboard'!$S$10,tbl_raw_data[updated_date],P19,tbl_raw_data[updated_outcome],"WITHDRAW")))))</f>
        <v>0</v>
      </c>
      <c r="AD19">
        <f>IF(AND(flt_queue="ALL",flt_analyst="ALL"),COUNTIFS(tbl_raw_data[updated_month],flt_month,tbl_raw_data[updated_message],'KPI Dashboard'!$S$11,tbl_raw_data[updated_date],P19,tbl_raw_data[updated_outcome],"WITHDRAW"),
IF(AND(flt_queue&lt;&gt;"ALL",flt_analyst&lt;&gt;"ALL"),COUNTIFS(tbl_raw_data[updated_month],flt_month,tbl_raw_data[updated_queue],flt_queue,tbl_raw_data[analyst_name],flt_analyst,tbl_raw_data[updated_message],'KPI Dashboard'!$S$11,tbl_raw_data[updated_date],P19,tbl_raw_data[updated_outcome],"WITHDRAW"),
IF(flt_queue="ALL",COUNTIFS(tbl_raw_data[updated_month],flt_month,tbl_raw_data[analyst_name],flt_analyst,tbl_raw_data[updated_message],'KPI Dashboard'!$S$11,tbl_raw_data[updated_date],P19,tbl_raw_data[updated_outcome],"WITHDRAW"),
IF(flt_analyst="ALL",COUNTIFS(tbl_raw_data[updated_month],flt_month,tbl_raw_data[updated_queue],flt_queue,tbl_raw_data[updated_message],'KPI Dashboard'!$S$11,tbl_raw_data[updated_date],P19,tbl_raw_data[updated_outcome],"WITHDRAW")))))</f>
        <v>0</v>
      </c>
      <c r="AE19">
        <f>IF(AND(flt_queue="ALL",flt_analyst="ALL"),COUNTIFS(tbl_raw_data[updated_month],flt_month,tbl_raw_data[updated_message],'KPI Dashboard'!$S$12,tbl_raw_data[updated_date],P19,tbl_raw_data[updated_outcome],"WITHDRAW"),
IF(AND(flt_queue&lt;&gt;"ALL",flt_analyst&lt;&gt;"ALL"),COUNTIFS(tbl_raw_data[updated_month],flt_month,tbl_raw_data[updated_queue],flt_queue,tbl_raw_data[analyst_name],flt_analyst,tbl_raw_data[updated_message],'KPI Dashboard'!$S$12,tbl_raw_data[updated_date],P19,tbl_raw_data[updated_outcome],"WITHDRAW"),
IF(flt_queue="ALL",COUNTIFS(tbl_raw_data[updated_month],flt_month,tbl_raw_data[analyst_name],flt_analyst,tbl_raw_data[updated_message],'KPI Dashboard'!$S$12,tbl_raw_data[updated_date],P19,tbl_raw_data[updated_outcome],"WITHDRAW"),
IF(flt_analyst="ALL",COUNTIFS(tbl_raw_data[updated_month],flt_month,tbl_raw_data[updated_queue],flt_queue,tbl_raw_data[updated_message],'KPI Dashboard'!$S$12,tbl_raw_data[updated_date],P19,tbl_raw_data[updated_outcome],"WITHDRAW")))))</f>
        <v>11</v>
      </c>
    </row>
    <row r="20" spans="16:31" x14ac:dyDescent="0.3">
      <c r="P20" s="78">
        <v>45152</v>
      </c>
      <c r="Q20" s="74">
        <f>IF(AND(flt_queue="ALL",flt_analyst="ALL"),COUNTIFS(tbl_raw_data[updated_outcome],"APPROVE",tbl_raw_data[updated_date],P20),
IF(AND(flt_queue&lt;&gt;"ALL",flt_analyst&lt;&gt;"ALL"),COUNTIFS(tbl_raw_data[updated_queue],flt_queue,tbl_raw_data[analyst_name],flt_analyst,tbl_raw_data[updated_outcome],"APPROVE",tbl_raw_data[updated_date],P20),
IF(flt_queue="ALL",COUNTIFS(tbl_raw_data[analyst_name],flt_analyst,tbl_raw_data[updated_outcome],"APPROVE",tbl_raw_data[updated_date],P20),
IF(flt_analyst="ALL",COUNTIFS(tbl_raw_data[updated_queue],flt_queue,tbl_raw_data[updated_outcome],"APPROVE",tbl_raw_data[updated_date],P20)))))
/
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0.49738219895287961</v>
      </c>
      <c r="R20" s="74">
        <f>settings!$L$2</f>
        <v>0.85</v>
      </c>
      <c r="S20" s="74">
        <f>IF(AND(flt_queue="ALL",flt_analyst="ALL"),COUNTIFS(tbl_raw_data[updated_outcome],"DECLINE",tbl_raw_data[updated_date],P20),
IF(AND(flt_queue&lt;&gt;"ALL",flt_analyst&lt;&gt;"ALL"),COUNTIFS(tbl_raw_data[updated_queue],flt_queue,tbl_raw_data[analyst_name],flt_analyst,tbl_raw_data[updated_outcome],"DECLINE",tbl_raw_data[updated_date],P20),
IF(flt_queue="ALL",COUNTIFS(tbl_raw_data[analyst_name],flt_analyst,tbl_raw_data[updated_outcome],"DECLINE",tbl_raw_data[updated_date],P20),
IF(flt_analyst="ALL",COUNTIFS(tbl_raw_data[updated_queue],flt_queue,tbl_raw_data[updated_outcome],"DECLINE",tbl_raw_data[updated_date],P20)))))
/
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0.15706806282722513</v>
      </c>
      <c r="T20" s="74">
        <f>IF(AND(flt_queue="ALL",flt_analyst="ALL"),COUNTIFS(tbl_raw_data[updated_outcome],"WITHDRAW",tbl_raw_data[updated_date],P20),
IF(AND(flt_queue&lt;&gt;"ALL",flt_analyst&lt;&gt;"ALL"),COUNTIFS(tbl_raw_data[updated_queue],flt_queue,tbl_raw_data[analyst_name],flt_analyst,tbl_raw_data[updated_outcome],"WITHDRAW",tbl_raw_data[updated_date],P20),
IF(flt_queue="ALL",COUNTIFS(tbl_raw_data[analyst_name],flt_analyst,tbl_raw_data[updated_outcome],"WITHDRAW",tbl_raw_data[updated_date],P20),
IF(flt_analyst="ALL",COUNTIFS(tbl_raw_data[updated_queue],flt_queue,tbl_raw_data[updated_outcome],"WITHDRAW",tbl_raw_data[updated_date],P20)))))
/
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0.34554973821989526</v>
      </c>
      <c r="U20" s="77">
        <f>IF(AND(flt_queue="ALL",flt_analyst="ALL"),SUMIFS(tbl_raw_data[time_taken_in_min],tbl_raw_data[updated_date],P20),
IF(AND(flt_queue&lt;&gt;"ALL",flt_analyst&lt;&gt;"ALL"),SUMIFS(tbl_raw_data[time_taken_in_min],tbl_raw_data[updated_queue],flt_queue,tbl_raw_data[analyst_name],flt_analyst,tbl_raw_data[updated_date],P20),
IF(flt_queue="ALL",SUMIFS(tbl_raw_data[time_taken_in_min],tbl_raw_data[analyst_name],flt_analyst,tbl_raw_data[updated_date],P20),
IF(flt_analyst="ALL",SUMIFS(tbl_raw_data[time_taken_in_min],tbl_raw_data[updated_queue],flt_queue,tbl_raw_data[updated_date],P20)))))
/
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30.578795811518326</v>
      </c>
      <c r="V20" s="48">
        <f>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191</v>
      </c>
      <c r="W20" s="74">
        <f>IF(AND(flt_queue="ALL",flt_analyst="ALL"),COUNTIFS(tbl_raw_data[sla_met_not_met],"SLA_MET",tbl_raw_data[updated_date],P20),
IF(AND(flt_queue&lt;&gt;"ALL",flt_analyst&lt;&gt;"ALL"),COUNTIFS(tbl_raw_data[updated_queue],flt_queue,tbl_raw_data[analyst_name],flt_analyst,tbl_raw_data[sla_met_not_met],"SLA_MET",tbl_raw_data[updated_date],P20),
IF(flt_queue="ALL",COUNTIFS(tbl_raw_data[analyst_name],flt_analyst,tbl_raw_data[sla_met_not_met],"SLA_MET",tbl_raw_data[updated_date],P20),
IF(flt_analyst="ALL",COUNTIFS(tbl_raw_data[updated_queue],flt_queue,tbl_raw_data[sla_met_not_met],"SLA_MET",tbl_raw_data[updated_date],P20)))))
/
IF(AND(flt_queue="ALL",flt_analyst="ALL"),COUNTIFS(tbl_raw_data[updated_date],P20),
IF(AND(flt_queue&lt;&gt;"ALL",flt_analyst&lt;&gt;"ALL"),COUNTIFS(tbl_raw_data[updated_queue],flt_queue,tbl_raw_data[analyst_name],flt_analyst,tbl_raw_data[updated_date],P20),
IF(flt_queue="ALL",COUNTIFS(tbl_raw_data[analyst_name],flt_analyst,tbl_raw_data[updated_date],P20),
IF(flt_analyst="ALL",COUNTIFS(tbl_raw_data[updated_queue],flt_queue,tbl_raw_data[updated_date],P20)))))</f>
        <v>0.81151832460732987</v>
      </c>
      <c r="X20" s="81">
        <f>settings!$N$2</f>
        <v>0.9</v>
      </c>
      <c r="Y20">
        <f>IF(AND(flt_queue="ALL",flt_analyst="ALL"),COUNTIFS(tbl_raw_data[updated_month],flt_month,tbl_raw_data[updated_message],'KPI Dashboard'!$S$6,tbl_raw_data[updated_date],P20,tbl_raw_data[updated_outcome],"WITHDRAW"),
IF(AND(flt_queue&lt;&gt;"ALL",flt_analyst&lt;&gt;"ALL"),COUNTIFS(tbl_raw_data[updated_month],flt_month,tbl_raw_data[updated_queue],flt_queue,tbl_raw_data[analyst_name],flt_analyst,tbl_raw_data[updated_message],'KPI Dashboard'!$S$6,tbl_raw_data[updated_date],P20,tbl_raw_data[updated_outcome],"WITHDRAW"),
IF(flt_queue="ALL",COUNTIFS(tbl_raw_data[updated_month],flt_month,tbl_raw_data[analyst_name],flt_analyst,tbl_raw_data[updated_message],'KPI Dashboard'!$S$6,tbl_raw_data[updated_date],P20,tbl_raw_data[updated_outcome],"WITHDRAW"),
IF(flt_analyst="ALL",COUNTIFS(tbl_raw_data[updated_month],flt_month,tbl_raw_data[updated_queue],flt_queue,tbl_raw_data[updated_message],'KPI Dashboard'!$S$6,tbl_raw_data[updated_date],P20,tbl_raw_data[updated_outcome],"WITHDRAW")))))</f>
        <v>9</v>
      </c>
      <c r="Z20">
        <f>IF(AND(flt_queue="ALL",flt_analyst="ALL"),COUNTIFS(tbl_raw_data[updated_month],flt_month,tbl_raw_data[updated_message],'KPI Dashboard'!$S$7,tbl_raw_data[updated_date],P20,tbl_raw_data[updated_outcome],"WITHDRAW"),
IF(AND(flt_queue&lt;&gt;"ALL",flt_analyst&lt;&gt;"ALL"),COUNTIFS(tbl_raw_data[updated_month],flt_month,tbl_raw_data[updated_queue],flt_queue,tbl_raw_data[analyst_name],flt_analyst,tbl_raw_data[updated_message],'KPI Dashboard'!$S$7,tbl_raw_data[updated_date],P20,tbl_raw_data[updated_outcome],"WITHDRAW"),
IF(flt_queue="ALL",COUNTIFS(tbl_raw_data[updated_month],flt_month,tbl_raw_data[analyst_name],flt_analyst,tbl_raw_data[updated_message],'KPI Dashboard'!$S$7,tbl_raw_data[updated_date],P20,tbl_raw_data[updated_outcome],"WITHDRAW"),
IF(flt_analyst="ALL",COUNTIFS(tbl_raw_data[updated_month],flt_month,tbl_raw_data[updated_queue],flt_queue,tbl_raw_data[updated_message],'KPI Dashboard'!$S$7,tbl_raw_data[updated_date],P20,tbl_raw_data[updated_outcome],"WITHDRAW")))))</f>
        <v>4</v>
      </c>
      <c r="AA20">
        <f>IF(AND(flt_queue="ALL",flt_analyst="ALL"),COUNTIFS(tbl_raw_data[updated_month],flt_month,tbl_raw_data[updated_message],'KPI Dashboard'!$S$8,tbl_raw_data[updated_date],P20,tbl_raw_data[updated_outcome],"WITHDRAW"),
IF(AND(flt_queue&lt;&gt;"ALL",flt_analyst&lt;&gt;"ALL"),COUNTIFS(tbl_raw_data[updated_month],flt_month,tbl_raw_data[updated_queue],flt_queue,tbl_raw_data[analyst_name],flt_analyst,tbl_raw_data[updated_message],'KPI Dashboard'!$S$8,tbl_raw_data[updated_date],P20,tbl_raw_data[updated_outcome],"WITHDRAW"),
IF(flt_queue="ALL",COUNTIFS(tbl_raw_data[updated_month],flt_month,tbl_raw_data[analyst_name],flt_analyst,tbl_raw_data[updated_message],'KPI Dashboard'!$S$8,tbl_raw_data[updated_date],P20,tbl_raw_data[updated_outcome],"WITHDRAW"),
IF(flt_analyst="ALL",COUNTIFS(tbl_raw_data[updated_month],flt_month,tbl_raw_data[updated_queue],flt_queue,tbl_raw_data[updated_message],'KPI Dashboard'!$S$8,tbl_raw_data[updated_date],P20,tbl_raw_data[updated_outcome],"WITHDRAW")))))</f>
        <v>27</v>
      </c>
      <c r="AB20">
        <f>IF(AND(flt_queue="ALL",flt_analyst="ALL"),COUNTIFS(tbl_raw_data[updated_month],flt_month,tbl_raw_data[updated_message],'KPI Dashboard'!$S$9,tbl_raw_data[updated_date],P20,tbl_raw_data[updated_outcome],"WITHDRAW"),
IF(AND(flt_queue&lt;&gt;"ALL",flt_analyst&lt;&gt;"ALL"),COUNTIFS(tbl_raw_data[updated_month],flt_month,tbl_raw_data[updated_queue],flt_queue,tbl_raw_data[analyst_name],flt_analyst,tbl_raw_data[updated_message],'KPI Dashboard'!$S$9,tbl_raw_data[updated_date],P20,tbl_raw_data[updated_outcome],"WITHDRAW"),
IF(flt_queue="ALL",COUNTIFS(tbl_raw_data[updated_month],flt_month,tbl_raw_data[analyst_name],flt_analyst,tbl_raw_data[updated_message],'KPI Dashboard'!$S$9,tbl_raw_data[updated_date],P20,tbl_raw_data[updated_outcome],"WITHDRAW"),
IF(flt_analyst="ALL",COUNTIFS(tbl_raw_data[updated_month],flt_month,tbl_raw_data[updated_queue],flt_queue,tbl_raw_data[updated_message],'KPI Dashboard'!$S$9,tbl_raw_data[updated_date],P20,tbl_raw_data[updated_outcome],"WITHDRAW")))))</f>
        <v>7</v>
      </c>
      <c r="AC20">
        <f>IF(AND(flt_queue="ALL",flt_analyst="ALL"),COUNTIFS(tbl_raw_data[updated_month],flt_month,tbl_raw_data[updated_message],'KPI Dashboard'!$S$10,tbl_raw_data[updated_date],P20,tbl_raw_data[updated_outcome],"WITHDRAW"),
IF(AND(flt_queue&lt;&gt;"ALL",flt_analyst&lt;&gt;"ALL"),COUNTIFS(tbl_raw_data[updated_month],flt_month,tbl_raw_data[updated_queue],flt_queue,tbl_raw_data[analyst_name],flt_analyst,tbl_raw_data[updated_message],'KPI Dashboard'!$S$10,tbl_raw_data[updated_date],P20,tbl_raw_data[updated_outcome],"WITHDRAW"),
IF(flt_queue="ALL",COUNTIFS(tbl_raw_data[updated_month],flt_month,tbl_raw_data[analyst_name],flt_analyst,tbl_raw_data[updated_message],'KPI Dashboard'!$S$10,tbl_raw_data[updated_date],P20,tbl_raw_data[updated_outcome],"WITHDRAW"),
IF(flt_analyst="ALL",COUNTIFS(tbl_raw_data[updated_month],flt_month,tbl_raw_data[updated_queue],flt_queue,tbl_raw_data[updated_message],'KPI Dashboard'!$S$10,tbl_raw_data[updated_date],P20,tbl_raw_data[updated_outcome],"WITHDRAW")))))</f>
        <v>1</v>
      </c>
      <c r="AD20">
        <f>IF(AND(flt_queue="ALL",flt_analyst="ALL"),COUNTIFS(tbl_raw_data[updated_month],flt_month,tbl_raw_data[updated_message],'KPI Dashboard'!$S$11,tbl_raw_data[updated_date],P20,tbl_raw_data[updated_outcome],"WITHDRAW"),
IF(AND(flt_queue&lt;&gt;"ALL",flt_analyst&lt;&gt;"ALL"),COUNTIFS(tbl_raw_data[updated_month],flt_month,tbl_raw_data[updated_queue],flt_queue,tbl_raw_data[analyst_name],flt_analyst,tbl_raw_data[updated_message],'KPI Dashboard'!$S$11,tbl_raw_data[updated_date],P20,tbl_raw_data[updated_outcome],"WITHDRAW"),
IF(flt_queue="ALL",COUNTIFS(tbl_raw_data[updated_month],flt_month,tbl_raw_data[analyst_name],flt_analyst,tbl_raw_data[updated_message],'KPI Dashboard'!$S$11,tbl_raw_data[updated_date],P20,tbl_raw_data[updated_outcome],"WITHDRAW"),
IF(flt_analyst="ALL",COUNTIFS(tbl_raw_data[updated_month],flt_month,tbl_raw_data[updated_queue],flt_queue,tbl_raw_data[updated_message],'KPI Dashboard'!$S$11,tbl_raw_data[updated_date],P20,tbl_raw_data[updated_outcome],"WITHDRAW")))))</f>
        <v>1</v>
      </c>
      <c r="AE20">
        <f>IF(AND(flt_queue="ALL",flt_analyst="ALL"),COUNTIFS(tbl_raw_data[updated_month],flt_month,tbl_raw_data[updated_message],'KPI Dashboard'!$S$12,tbl_raw_data[updated_date],P20,tbl_raw_data[updated_outcome],"WITHDRAW"),
IF(AND(flt_queue&lt;&gt;"ALL",flt_analyst&lt;&gt;"ALL"),COUNTIFS(tbl_raw_data[updated_month],flt_month,tbl_raw_data[updated_queue],flt_queue,tbl_raw_data[analyst_name],flt_analyst,tbl_raw_data[updated_message],'KPI Dashboard'!$S$12,tbl_raw_data[updated_date],P20,tbl_raw_data[updated_outcome],"WITHDRAW"),
IF(flt_queue="ALL",COUNTIFS(tbl_raw_data[updated_month],flt_month,tbl_raw_data[analyst_name],flt_analyst,tbl_raw_data[updated_message],'KPI Dashboard'!$S$12,tbl_raw_data[updated_date],P20,tbl_raw_data[updated_outcome],"WITHDRAW"),
IF(flt_analyst="ALL",COUNTIFS(tbl_raw_data[updated_month],flt_month,tbl_raw_data[updated_queue],flt_queue,tbl_raw_data[updated_message],'KPI Dashboard'!$S$12,tbl_raw_data[updated_date],P20,tbl_raw_data[updated_outcome],"WITHDRAW")))))</f>
        <v>17</v>
      </c>
    </row>
    <row r="21" spans="16:31" x14ac:dyDescent="0.3">
      <c r="P21" s="78">
        <v>45151</v>
      </c>
      <c r="Q21" s="74">
        <f>IF(AND(flt_queue="ALL",flt_analyst="ALL"),COUNTIFS(tbl_raw_data[updated_outcome],"APPROVE",tbl_raw_data[updated_date],P21),
IF(AND(flt_queue&lt;&gt;"ALL",flt_analyst&lt;&gt;"ALL"),COUNTIFS(tbl_raw_data[updated_queue],flt_queue,tbl_raw_data[analyst_name],flt_analyst,tbl_raw_data[updated_outcome],"APPROVE",tbl_raw_data[updated_date],P21),
IF(flt_queue="ALL",COUNTIFS(tbl_raw_data[analyst_name],flt_analyst,tbl_raw_data[updated_outcome],"APPROVE",tbl_raw_data[updated_date],P21),
IF(flt_analyst="ALL",COUNTIFS(tbl_raw_data[updated_queue],flt_queue,tbl_raw_data[updated_outcome],"APPROVE",tbl_raw_data[updated_date],P21)))))
/
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0.54098360655737709</v>
      </c>
      <c r="R21" s="74">
        <f>settings!$L$2</f>
        <v>0.85</v>
      </c>
      <c r="S21" s="74">
        <f>IF(AND(flt_queue="ALL",flt_analyst="ALL"),COUNTIFS(tbl_raw_data[updated_outcome],"DECLINE",tbl_raw_data[updated_date],P21),
IF(AND(flt_queue&lt;&gt;"ALL",flt_analyst&lt;&gt;"ALL"),COUNTIFS(tbl_raw_data[updated_queue],flt_queue,tbl_raw_data[analyst_name],flt_analyst,tbl_raw_data[updated_outcome],"DECLINE",tbl_raw_data[updated_date],P21),
IF(flt_queue="ALL",COUNTIFS(tbl_raw_data[analyst_name],flt_analyst,tbl_raw_data[updated_outcome],"DECLINE",tbl_raw_data[updated_date],P21),
IF(flt_analyst="ALL",COUNTIFS(tbl_raw_data[updated_queue],flt_queue,tbl_raw_data[updated_outcome],"DECLINE",tbl_raw_data[updated_date],P21)))))
/
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8.7431693989071038E-2</v>
      </c>
      <c r="T21" s="74">
        <f>IF(AND(flt_queue="ALL",flt_analyst="ALL"),COUNTIFS(tbl_raw_data[updated_outcome],"WITHDRAW",tbl_raw_data[updated_date],P21),
IF(AND(flt_queue&lt;&gt;"ALL",flt_analyst&lt;&gt;"ALL"),COUNTIFS(tbl_raw_data[updated_queue],flt_queue,tbl_raw_data[analyst_name],flt_analyst,tbl_raw_data[updated_outcome],"WITHDRAW",tbl_raw_data[updated_date],P21),
IF(flt_queue="ALL",COUNTIFS(tbl_raw_data[analyst_name],flt_analyst,tbl_raw_data[updated_outcome],"WITHDRAW",tbl_raw_data[updated_date],P21),
IF(flt_analyst="ALL",COUNTIFS(tbl_raw_data[updated_queue],flt_queue,tbl_raw_data[updated_outcome],"WITHDRAW",tbl_raw_data[updated_date],P21)))))
/
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0.37158469945355194</v>
      </c>
      <c r="U21" s="77">
        <f>IF(AND(flt_queue="ALL",flt_analyst="ALL"),SUMIFS(tbl_raw_data[time_taken_in_min],tbl_raw_data[updated_date],P21),
IF(AND(flt_queue&lt;&gt;"ALL",flt_analyst&lt;&gt;"ALL"),SUMIFS(tbl_raw_data[time_taken_in_min],tbl_raw_data[updated_queue],flt_queue,tbl_raw_data[analyst_name],flt_analyst,tbl_raw_data[updated_date],P21),
IF(flt_queue="ALL",SUMIFS(tbl_raw_data[time_taken_in_min],tbl_raw_data[analyst_name],flt_analyst,tbl_raw_data[updated_date],P21),
IF(flt_analyst="ALL",SUMIFS(tbl_raw_data[time_taken_in_min],tbl_raw_data[updated_queue],flt_queue,tbl_raw_data[updated_date],P21)))))
/
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27.831329690346088</v>
      </c>
      <c r="V21" s="48">
        <f>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183</v>
      </c>
      <c r="W21" s="74">
        <f>IF(AND(flt_queue="ALL",flt_analyst="ALL"),COUNTIFS(tbl_raw_data[sla_met_not_met],"SLA_MET",tbl_raw_data[updated_date],P21),
IF(AND(flt_queue&lt;&gt;"ALL",flt_analyst&lt;&gt;"ALL"),COUNTIFS(tbl_raw_data[updated_queue],flt_queue,tbl_raw_data[analyst_name],flt_analyst,tbl_raw_data[sla_met_not_met],"SLA_MET",tbl_raw_data[updated_date],P21),
IF(flt_queue="ALL",COUNTIFS(tbl_raw_data[analyst_name],flt_analyst,tbl_raw_data[sla_met_not_met],"SLA_MET",tbl_raw_data[updated_date],P21),
IF(flt_analyst="ALL",COUNTIFS(tbl_raw_data[updated_queue],flt_queue,tbl_raw_data[sla_met_not_met],"SLA_MET",tbl_raw_data[updated_date],P21)))))
/
IF(AND(flt_queue="ALL",flt_analyst="ALL"),COUNTIFS(tbl_raw_data[updated_date],P21),
IF(AND(flt_queue&lt;&gt;"ALL",flt_analyst&lt;&gt;"ALL"),COUNTIFS(tbl_raw_data[updated_queue],flt_queue,tbl_raw_data[analyst_name],flt_analyst,tbl_raw_data[updated_date],P21),
IF(flt_queue="ALL",COUNTIFS(tbl_raw_data[analyst_name],flt_analyst,tbl_raw_data[updated_date],P21),
IF(flt_analyst="ALL",COUNTIFS(tbl_raw_data[updated_queue],flt_queue,tbl_raw_data[updated_date],P21)))))</f>
        <v>0.90163934426229508</v>
      </c>
      <c r="X21" s="81">
        <f>settings!$N$2</f>
        <v>0.9</v>
      </c>
      <c r="Y21">
        <f>IF(AND(flt_queue="ALL",flt_analyst="ALL"),COUNTIFS(tbl_raw_data[updated_month],flt_month,tbl_raw_data[updated_message],'KPI Dashboard'!$S$6,tbl_raw_data[updated_date],P21,tbl_raw_data[updated_outcome],"WITHDRAW"),
IF(AND(flt_queue&lt;&gt;"ALL",flt_analyst&lt;&gt;"ALL"),COUNTIFS(tbl_raw_data[updated_month],flt_month,tbl_raw_data[updated_queue],flt_queue,tbl_raw_data[analyst_name],flt_analyst,tbl_raw_data[updated_message],'KPI Dashboard'!$S$6,tbl_raw_data[updated_date],P21,tbl_raw_data[updated_outcome],"WITHDRAW"),
IF(flt_queue="ALL",COUNTIFS(tbl_raw_data[updated_month],flt_month,tbl_raw_data[analyst_name],flt_analyst,tbl_raw_data[updated_message],'KPI Dashboard'!$S$6,tbl_raw_data[updated_date],P21,tbl_raw_data[updated_outcome],"WITHDRAW"),
IF(flt_analyst="ALL",COUNTIFS(tbl_raw_data[updated_month],flt_month,tbl_raw_data[updated_queue],flt_queue,tbl_raw_data[updated_message],'KPI Dashboard'!$S$6,tbl_raw_data[updated_date],P21,tbl_raw_data[updated_outcome],"WITHDRAW")))))</f>
        <v>7</v>
      </c>
      <c r="Z21">
        <f>IF(AND(flt_queue="ALL",flt_analyst="ALL"),COUNTIFS(tbl_raw_data[updated_month],flt_month,tbl_raw_data[updated_message],'KPI Dashboard'!$S$7,tbl_raw_data[updated_date],P21,tbl_raw_data[updated_outcome],"WITHDRAW"),
IF(AND(flt_queue&lt;&gt;"ALL",flt_analyst&lt;&gt;"ALL"),COUNTIFS(tbl_raw_data[updated_month],flt_month,tbl_raw_data[updated_queue],flt_queue,tbl_raw_data[analyst_name],flt_analyst,tbl_raw_data[updated_message],'KPI Dashboard'!$S$7,tbl_raw_data[updated_date],P21,tbl_raw_data[updated_outcome],"WITHDRAW"),
IF(flt_queue="ALL",COUNTIFS(tbl_raw_data[updated_month],flt_month,tbl_raw_data[analyst_name],flt_analyst,tbl_raw_data[updated_message],'KPI Dashboard'!$S$7,tbl_raw_data[updated_date],P21,tbl_raw_data[updated_outcome],"WITHDRAW"),
IF(flt_analyst="ALL",COUNTIFS(tbl_raw_data[updated_month],flt_month,tbl_raw_data[updated_queue],flt_queue,tbl_raw_data[updated_message],'KPI Dashboard'!$S$7,tbl_raw_data[updated_date],P21,tbl_raw_data[updated_outcome],"WITHDRAW")))))</f>
        <v>2</v>
      </c>
      <c r="AA21">
        <f>IF(AND(flt_queue="ALL",flt_analyst="ALL"),COUNTIFS(tbl_raw_data[updated_month],flt_month,tbl_raw_data[updated_message],'KPI Dashboard'!$S$8,tbl_raw_data[updated_date],P21,tbl_raw_data[updated_outcome],"WITHDRAW"),
IF(AND(flt_queue&lt;&gt;"ALL",flt_analyst&lt;&gt;"ALL"),COUNTIFS(tbl_raw_data[updated_month],flt_month,tbl_raw_data[updated_queue],flt_queue,tbl_raw_data[analyst_name],flt_analyst,tbl_raw_data[updated_message],'KPI Dashboard'!$S$8,tbl_raw_data[updated_date],P21,tbl_raw_data[updated_outcome],"WITHDRAW"),
IF(flt_queue="ALL",COUNTIFS(tbl_raw_data[updated_month],flt_month,tbl_raw_data[analyst_name],flt_analyst,tbl_raw_data[updated_message],'KPI Dashboard'!$S$8,tbl_raw_data[updated_date],P21,tbl_raw_data[updated_outcome],"WITHDRAW"),
IF(flt_analyst="ALL",COUNTIFS(tbl_raw_data[updated_month],flt_month,tbl_raw_data[updated_queue],flt_queue,tbl_raw_data[updated_message],'KPI Dashboard'!$S$8,tbl_raw_data[updated_date],P21,tbl_raw_data[updated_outcome],"WITHDRAW")))))</f>
        <v>35</v>
      </c>
      <c r="AB21">
        <f>IF(AND(flt_queue="ALL",flt_analyst="ALL"),COUNTIFS(tbl_raw_data[updated_month],flt_month,tbl_raw_data[updated_message],'KPI Dashboard'!$S$9,tbl_raw_data[updated_date],P21,tbl_raw_data[updated_outcome],"WITHDRAW"),
IF(AND(flt_queue&lt;&gt;"ALL",flt_analyst&lt;&gt;"ALL"),COUNTIFS(tbl_raw_data[updated_month],flt_month,tbl_raw_data[updated_queue],flt_queue,tbl_raw_data[analyst_name],flt_analyst,tbl_raw_data[updated_message],'KPI Dashboard'!$S$9,tbl_raw_data[updated_date],P21,tbl_raw_data[updated_outcome],"WITHDRAW"),
IF(flt_queue="ALL",COUNTIFS(tbl_raw_data[updated_month],flt_month,tbl_raw_data[analyst_name],flt_analyst,tbl_raw_data[updated_message],'KPI Dashboard'!$S$9,tbl_raw_data[updated_date],P21,tbl_raw_data[updated_outcome],"WITHDRAW"),
IF(flt_analyst="ALL",COUNTIFS(tbl_raw_data[updated_month],flt_month,tbl_raw_data[updated_queue],flt_queue,tbl_raw_data[updated_message],'KPI Dashboard'!$S$9,tbl_raw_data[updated_date],P21,tbl_raw_data[updated_outcome],"WITHDRAW")))))</f>
        <v>7</v>
      </c>
      <c r="AC21">
        <f>IF(AND(flt_queue="ALL",flt_analyst="ALL"),COUNTIFS(tbl_raw_data[updated_month],flt_month,tbl_raw_data[updated_message],'KPI Dashboard'!$S$10,tbl_raw_data[updated_date],P21,tbl_raw_data[updated_outcome],"WITHDRAW"),
IF(AND(flt_queue&lt;&gt;"ALL",flt_analyst&lt;&gt;"ALL"),COUNTIFS(tbl_raw_data[updated_month],flt_month,tbl_raw_data[updated_queue],flt_queue,tbl_raw_data[analyst_name],flt_analyst,tbl_raw_data[updated_message],'KPI Dashboard'!$S$10,tbl_raw_data[updated_date],P21,tbl_raw_data[updated_outcome],"WITHDRAW"),
IF(flt_queue="ALL",COUNTIFS(tbl_raw_data[updated_month],flt_month,tbl_raw_data[analyst_name],flt_analyst,tbl_raw_data[updated_message],'KPI Dashboard'!$S$10,tbl_raw_data[updated_date],P21,tbl_raw_data[updated_outcome],"WITHDRAW"),
IF(flt_analyst="ALL",COUNTIFS(tbl_raw_data[updated_month],flt_month,tbl_raw_data[updated_queue],flt_queue,tbl_raw_data[updated_message],'KPI Dashboard'!$S$10,tbl_raw_data[updated_date],P21,tbl_raw_data[updated_outcome],"WITHDRAW")))))</f>
        <v>1</v>
      </c>
      <c r="AD21">
        <f>IF(AND(flt_queue="ALL",flt_analyst="ALL"),COUNTIFS(tbl_raw_data[updated_month],flt_month,tbl_raw_data[updated_message],'KPI Dashboard'!$S$11,tbl_raw_data[updated_date],P21,tbl_raw_data[updated_outcome],"WITHDRAW"),
IF(AND(flt_queue&lt;&gt;"ALL",flt_analyst&lt;&gt;"ALL"),COUNTIFS(tbl_raw_data[updated_month],flt_month,tbl_raw_data[updated_queue],flt_queue,tbl_raw_data[analyst_name],flt_analyst,tbl_raw_data[updated_message],'KPI Dashboard'!$S$11,tbl_raw_data[updated_date],P21,tbl_raw_data[updated_outcome],"WITHDRAW"),
IF(flt_queue="ALL",COUNTIFS(tbl_raw_data[updated_month],flt_month,tbl_raw_data[analyst_name],flt_analyst,tbl_raw_data[updated_message],'KPI Dashboard'!$S$11,tbl_raw_data[updated_date],P21,tbl_raw_data[updated_outcome],"WITHDRAW"),
IF(flt_analyst="ALL",COUNTIFS(tbl_raw_data[updated_month],flt_month,tbl_raw_data[updated_queue],flt_queue,tbl_raw_data[updated_message],'KPI Dashboard'!$S$11,tbl_raw_data[updated_date],P21,tbl_raw_data[updated_outcome],"WITHDRAW")))))</f>
        <v>1</v>
      </c>
      <c r="AE21">
        <f>IF(AND(flt_queue="ALL",flt_analyst="ALL"),COUNTIFS(tbl_raw_data[updated_month],flt_month,tbl_raw_data[updated_message],'KPI Dashboard'!$S$12,tbl_raw_data[updated_date],P21,tbl_raw_data[updated_outcome],"WITHDRAW"),
IF(AND(flt_queue&lt;&gt;"ALL",flt_analyst&lt;&gt;"ALL"),COUNTIFS(tbl_raw_data[updated_month],flt_month,tbl_raw_data[updated_queue],flt_queue,tbl_raw_data[analyst_name],flt_analyst,tbl_raw_data[updated_message],'KPI Dashboard'!$S$12,tbl_raw_data[updated_date],P21,tbl_raw_data[updated_outcome],"WITHDRAW"),
IF(flt_queue="ALL",COUNTIFS(tbl_raw_data[updated_month],flt_month,tbl_raw_data[analyst_name],flt_analyst,tbl_raw_data[updated_message],'KPI Dashboard'!$S$12,tbl_raw_data[updated_date],P21,tbl_raw_data[updated_outcome],"WITHDRAW"),
IF(flt_analyst="ALL",COUNTIFS(tbl_raw_data[updated_month],flt_month,tbl_raw_data[updated_queue],flt_queue,tbl_raw_data[updated_message],'KPI Dashboard'!$S$12,tbl_raw_data[updated_date],P21,tbl_raw_data[updated_outcome],"WITHDRAW")))))</f>
        <v>15</v>
      </c>
    </row>
    <row r="22" spans="16:31" x14ac:dyDescent="0.3">
      <c r="P22" s="78">
        <v>45150</v>
      </c>
      <c r="Q22" s="74">
        <f>IF(AND(flt_queue="ALL",flt_analyst="ALL"),COUNTIFS(tbl_raw_data[updated_outcome],"APPROVE",tbl_raw_data[updated_date],P22),
IF(AND(flt_queue&lt;&gt;"ALL",flt_analyst&lt;&gt;"ALL"),COUNTIFS(tbl_raw_data[updated_queue],flt_queue,tbl_raw_data[analyst_name],flt_analyst,tbl_raw_data[updated_outcome],"APPROVE",tbl_raw_data[updated_date],P22),
IF(flt_queue="ALL",COUNTIFS(tbl_raw_data[analyst_name],flt_analyst,tbl_raw_data[updated_outcome],"APPROVE",tbl_raw_data[updated_date],P22),
IF(flt_analyst="ALL",COUNTIFS(tbl_raw_data[updated_queue],flt_queue,tbl_raw_data[updated_outcome],"APPROVE",tbl_raw_data[updated_date],P22)))))
/
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0.6216216216216216</v>
      </c>
      <c r="R22" s="74">
        <f>settings!$L$2</f>
        <v>0.85</v>
      </c>
      <c r="S22" s="74">
        <f>IF(AND(flt_queue="ALL",flt_analyst="ALL"),COUNTIFS(tbl_raw_data[updated_outcome],"DECLINE",tbl_raw_data[updated_date],P22),
IF(AND(flt_queue&lt;&gt;"ALL",flt_analyst&lt;&gt;"ALL"),COUNTIFS(tbl_raw_data[updated_queue],flt_queue,tbl_raw_data[analyst_name],flt_analyst,tbl_raw_data[updated_outcome],"DECLINE",tbl_raw_data[updated_date],P22),
IF(flt_queue="ALL",COUNTIFS(tbl_raw_data[analyst_name],flt_analyst,tbl_raw_data[updated_outcome],"DECLINE",tbl_raw_data[updated_date],P22),
IF(flt_analyst="ALL",COUNTIFS(tbl_raw_data[updated_queue],flt_queue,tbl_raw_data[updated_outcome],"DECLINE",tbl_raw_data[updated_date],P22)))))
/
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0.12612612612612611</v>
      </c>
      <c r="T22" s="74">
        <f>IF(AND(flt_queue="ALL",flt_analyst="ALL"),COUNTIFS(tbl_raw_data[updated_outcome],"WITHDRAW",tbl_raw_data[updated_date],P22),
IF(AND(flt_queue&lt;&gt;"ALL",flt_analyst&lt;&gt;"ALL"),COUNTIFS(tbl_raw_data[updated_queue],flt_queue,tbl_raw_data[analyst_name],flt_analyst,tbl_raw_data[updated_outcome],"WITHDRAW",tbl_raw_data[updated_date],P22),
IF(flt_queue="ALL",COUNTIFS(tbl_raw_data[analyst_name],flt_analyst,tbl_raw_data[updated_outcome],"WITHDRAW",tbl_raw_data[updated_date],P22),
IF(flt_analyst="ALL",COUNTIFS(tbl_raw_data[updated_queue],flt_queue,tbl_raw_data[updated_outcome],"WITHDRAW",tbl_raw_data[updated_date],P22)))))
/
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0.25225225225225223</v>
      </c>
      <c r="U22" s="77">
        <f>IF(AND(flt_queue="ALL",flt_analyst="ALL"),SUMIFS(tbl_raw_data[time_taken_in_min],tbl_raw_data[updated_date],P22),
IF(AND(flt_queue&lt;&gt;"ALL",flt_analyst&lt;&gt;"ALL"),SUMIFS(tbl_raw_data[time_taken_in_min],tbl_raw_data[updated_queue],flt_queue,tbl_raw_data[analyst_name],flt_analyst,tbl_raw_data[updated_date],P22),
IF(flt_queue="ALL",SUMIFS(tbl_raw_data[time_taken_in_min],tbl_raw_data[analyst_name],flt_analyst,tbl_raw_data[updated_date],P22),
IF(flt_analyst="ALL",SUMIFS(tbl_raw_data[time_taken_in_min],tbl_raw_data[updated_queue],flt_queue,tbl_raw_data[updated_date],P22)))))
/
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25.22762762762763</v>
      </c>
      <c r="V22" s="48">
        <f>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111</v>
      </c>
      <c r="W22" s="74">
        <f>IF(AND(flt_queue="ALL",flt_analyst="ALL"),COUNTIFS(tbl_raw_data[sla_met_not_met],"SLA_MET",tbl_raw_data[updated_date],P22),
IF(AND(flt_queue&lt;&gt;"ALL",flt_analyst&lt;&gt;"ALL"),COUNTIFS(tbl_raw_data[updated_queue],flt_queue,tbl_raw_data[analyst_name],flt_analyst,tbl_raw_data[sla_met_not_met],"SLA_MET",tbl_raw_data[updated_date],P22),
IF(flt_queue="ALL",COUNTIFS(tbl_raw_data[analyst_name],flt_analyst,tbl_raw_data[sla_met_not_met],"SLA_MET",tbl_raw_data[updated_date],P22),
IF(flt_analyst="ALL",COUNTIFS(tbl_raw_data[updated_queue],flt_queue,tbl_raw_data[sla_met_not_met],"SLA_MET",tbl_raw_data[updated_date],P22)))))
/
IF(AND(flt_queue="ALL",flt_analyst="ALL"),COUNTIFS(tbl_raw_data[updated_date],P22),
IF(AND(flt_queue&lt;&gt;"ALL",flt_analyst&lt;&gt;"ALL"),COUNTIFS(tbl_raw_data[updated_queue],flt_queue,tbl_raw_data[analyst_name],flt_analyst,tbl_raw_data[updated_date],P22),
IF(flt_queue="ALL",COUNTIFS(tbl_raw_data[analyst_name],flt_analyst,tbl_raw_data[updated_date],P22),
IF(flt_analyst="ALL",COUNTIFS(tbl_raw_data[updated_queue],flt_queue,tbl_raw_data[updated_date],P22)))))</f>
        <v>0.91891891891891897</v>
      </c>
      <c r="X22" s="81">
        <f>settings!$N$2</f>
        <v>0.9</v>
      </c>
      <c r="Y22">
        <f>IF(AND(flt_queue="ALL",flt_analyst="ALL"),COUNTIFS(tbl_raw_data[updated_month],flt_month,tbl_raw_data[updated_message],'KPI Dashboard'!$S$6,tbl_raw_data[updated_date],P22,tbl_raw_data[updated_outcome],"WITHDRAW"),
IF(AND(flt_queue&lt;&gt;"ALL",flt_analyst&lt;&gt;"ALL"),COUNTIFS(tbl_raw_data[updated_month],flt_month,tbl_raw_data[updated_queue],flt_queue,tbl_raw_data[analyst_name],flt_analyst,tbl_raw_data[updated_message],'KPI Dashboard'!$S$6,tbl_raw_data[updated_date],P22,tbl_raw_data[updated_outcome],"WITHDRAW"),
IF(flt_queue="ALL",COUNTIFS(tbl_raw_data[updated_month],flt_month,tbl_raw_data[analyst_name],flt_analyst,tbl_raw_data[updated_message],'KPI Dashboard'!$S$6,tbl_raw_data[updated_date],P22,tbl_raw_data[updated_outcome],"WITHDRAW"),
IF(flt_analyst="ALL",COUNTIFS(tbl_raw_data[updated_month],flt_month,tbl_raw_data[updated_queue],flt_queue,tbl_raw_data[updated_message],'KPI Dashboard'!$S$6,tbl_raw_data[updated_date],P22,tbl_raw_data[updated_outcome],"WITHDRAW")))))</f>
        <v>1</v>
      </c>
      <c r="Z22">
        <f>IF(AND(flt_queue="ALL",flt_analyst="ALL"),COUNTIFS(tbl_raw_data[updated_month],flt_month,tbl_raw_data[updated_message],'KPI Dashboard'!$S$7,tbl_raw_data[updated_date],P22,tbl_raw_data[updated_outcome],"WITHDRAW"),
IF(AND(flt_queue&lt;&gt;"ALL",flt_analyst&lt;&gt;"ALL"),COUNTIFS(tbl_raw_data[updated_month],flt_month,tbl_raw_data[updated_queue],flt_queue,tbl_raw_data[analyst_name],flt_analyst,tbl_raw_data[updated_message],'KPI Dashboard'!$S$7,tbl_raw_data[updated_date],P22,tbl_raw_data[updated_outcome],"WITHDRAW"),
IF(flt_queue="ALL",COUNTIFS(tbl_raw_data[updated_month],flt_month,tbl_raw_data[analyst_name],flt_analyst,tbl_raw_data[updated_message],'KPI Dashboard'!$S$7,tbl_raw_data[updated_date],P22,tbl_raw_data[updated_outcome],"WITHDRAW"),
IF(flt_analyst="ALL",COUNTIFS(tbl_raw_data[updated_month],flt_month,tbl_raw_data[updated_queue],flt_queue,tbl_raw_data[updated_message],'KPI Dashboard'!$S$7,tbl_raw_data[updated_date],P22,tbl_raw_data[updated_outcome],"WITHDRAW")))))</f>
        <v>0</v>
      </c>
      <c r="AA22">
        <f>IF(AND(flt_queue="ALL",flt_analyst="ALL"),COUNTIFS(tbl_raw_data[updated_month],flt_month,tbl_raw_data[updated_message],'KPI Dashboard'!$S$8,tbl_raw_data[updated_date],P22,tbl_raw_data[updated_outcome],"WITHDRAW"),
IF(AND(flt_queue&lt;&gt;"ALL",flt_analyst&lt;&gt;"ALL"),COUNTIFS(tbl_raw_data[updated_month],flt_month,tbl_raw_data[updated_queue],flt_queue,tbl_raw_data[analyst_name],flt_analyst,tbl_raw_data[updated_message],'KPI Dashboard'!$S$8,tbl_raw_data[updated_date],P22,tbl_raw_data[updated_outcome],"WITHDRAW"),
IF(flt_queue="ALL",COUNTIFS(tbl_raw_data[updated_month],flt_month,tbl_raw_data[analyst_name],flt_analyst,tbl_raw_data[updated_message],'KPI Dashboard'!$S$8,tbl_raw_data[updated_date],P22,tbl_raw_data[updated_outcome],"WITHDRAW"),
IF(flt_analyst="ALL",COUNTIFS(tbl_raw_data[updated_month],flt_month,tbl_raw_data[updated_queue],flt_queue,tbl_raw_data[updated_message],'KPI Dashboard'!$S$8,tbl_raw_data[updated_date],P22,tbl_raw_data[updated_outcome],"WITHDRAW")))))</f>
        <v>17</v>
      </c>
      <c r="AB22">
        <f>IF(AND(flt_queue="ALL",flt_analyst="ALL"),COUNTIFS(tbl_raw_data[updated_month],flt_month,tbl_raw_data[updated_message],'KPI Dashboard'!$S$9,tbl_raw_data[updated_date],P22,tbl_raw_data[updated_outcome],"WITHDRAW"),
IF(AND(flt_queue&lt;&gt;"ALL",flt_analyst&lt;&gt;"ALL"),COUNTIFS(tbl_raw_data[updated_month],flt_month,tbl_raw_data[updated_queue],flt_queue,tbl_raw_data[analyst_name],flt_analyst,tbl_raw_data[updated_message],'KPI Dashboard'!$S$9,tbl_raw_data[updated_date],P22,tbl_raw_data[updated_outcome],"WITHDRAW"),
IF(flt_queue="ALL",COUNTIFS(tbl_raw_data[updated_month],flt_month,tbl_raw_data[analyst_name],flt_analyst,tbl_raw_data[updated_message],'KPI Dashboard'!$S$9,tbl_raw_data[updated_date],P22,tbl_raw_data[updated_outcome],"WITHDRAW"),
IF(flt_analyst="ALL",COUNTIFS(tbl_raw_data[updated_month],flt_month,tbl_raw_data[updated_queue],flt_queue,tbl_raw_data[updated_message],'KPI Dashboard'!$S$9,tbl_raw_data[updated_date],P22,tbl_raw_data[updated_outcome],"WITHDRAW")))))</f>
        <v>1</v>
      </c>
      <c r="AC22">
        <f>IF(AND(flt_queue="ALL",flt_analyst="ALL"),COUNTIFS(tbl_raw_data[updated_month],flt_month,tbl_raw_data[updated_message],'KPI Dashboard'!$S$10,tbl_raw_data[updated_date],P22,tbl_raw_data[updated_outcome],"WITHDRAW"),
IF(AND(flt_queue&lt;&gt;"ALL",flt_analyst&lt;&gt;"ALL"),COUNTIFS(tbl_raw_data[updated_month],flt_month,tbl_raw_data[updated_queue],flt_queue,tbl_raw_data[analyst_name],flt_analyst,tbl_raw_data[updated_message],'KPI Dashboard'!$S$10,tbl_raw_data[updated_date],P22,tbl_raw_data[updated_outcome],"WITHDRAW"),
IF(flt_queue="ALL",COUNTIFS(tbl_raw_data[updated_month],flt_month,tbl_raw_data[analyst_name],flt_analyst,tbl_raw_data[updated_message],'KPI Dashboard'!$S$10,tbl_raw_data[updated_date],P22,tbl_raw_data[updated_outcome],"WITHDRAW"),
IF(flt_analyst="ALL",COUNTIFS(tbl_raw_data[updated_month],flt_month,tbl_raw_data[updated_queue],flt_queue,tbl_raw_data[updated_message],'KPI Dashboard'!$S$10,tbl_raw_data[updated_date],P22,tbl_raw_data[updated_outcome],"WITHDRAW")))))</f>
        <v>0</v>
      </c>
      <c r="AD22">
        <f>IF(AND(flt_queue="ALL",flt_analyst="ALL"),COUNTIFS(tbl_raw_data[updated_month],flt_month,tbl_raw_data[updated_message],'KPI Dashboard'!$S$11,tbl_raw_data[updated_date],P22,tbl_raw_data[updated_outcome],"WITHDRAW"),
IF(AND(flt_queue&lt;&gt;"ALL",flt_analyst&lt;&gt;"ALL"),COUNTIFS(tbl_raw_data[updated_month],flt_month,tbl_raw_data[updated_queue],flt_queue,tbl_raw_data[analyst_name],flt_analyst,tbl_raw_data[updated_message],'KPI Dashboard'!$S$11,tbl_raw_data[updated_date],P22,tbl_raw_data[updated_outcome],"WITHDRAW"),
IF(flt_queue="ALL",COUNTIFS(tbl_raw_data[updated_month],flt_month,tbl_raw_data[analyst_name],flt_analyst,tbl_raw_data[updated_message],'KPI Dashboard'!$S$11,tbl_raw_data[updated_date],P22,tbl_raw_data[updated_outcome],"WITHDRAW"),
IF(flt_analyst="ALL",COUNTIFS(tbl_raw_data[updated_month],flt_month,tbl_raw_data[updated_queue],flt_queue,tbl_raw_data[updated_message],'KPI Dashboard'!$S$11,tbl_raw_data[updated_date],P22,tbl_raw_data[updated_outcome],"WITHDRAW")))))</f>
        <v>0</v>
      </c>
      <c r="AE22">
        <f>IF(AND(flt_queue="ALL",flt_analyst="ALL"),COUNTIFS(tbl_raw_data[updated_month],flt_month,tbl_raw_data[updated_message],'KPI Dashboard'!$S$12,tbl_raw_data[updated_date],P22,tbl_raw_data[updated_outcome],"WITHDRAW"),
IF(AND(flt_queue&lt;&gt;"ALL",flt_analyst&lt;&gt;"ALL"),COUNTIFS(tbl_raw_data[updated_month],flt_month,tbl_raw_data[updated_queue],flt_queue,tbl_raw_data[analyst_name],flt_analyst,tbl_raw_data[updated_message],'KPI Dashboard'!$S$12,tbl_raw_data[updated_date],P22,tbl_raw_data[updated_outcome],"WITHDRAW"),
IF(flt_queue="ALL",COUNTIFS(tbl_raw_data[updated_month],flt_month,tbl_raw_data[analyst_name],flt_analyst,tbl_raw_data[updated_message],'KPI Dashboard'!$S$12,tbl_raw_data[updated_date],P22,tbl_raw_data[updated_outcome],"WITHDRAW"),
IF(flt_analyst="ALL",COUNTIFS(tbl_raw_data[updated_month],flt_month,tbl_raw_data[updated_queue],flt_queue,tbl_raw_data[updated_message],'KPI Dashboard'!$S$12,tbl_raw_data[updated_date],P22,tbl_raw_data[updated_outcome],"WITHDRAW")))))</f>
        <v>9</v>
      </c>
    </row>
    <row r="23" spans="16:31" x14ac:dyDescent="0.3">
      <c r="P23" s="78">
        <v>45149</v>
      </c>
      <c r="Q23" s="74">
        <f>IF(AND(flt_queue="ALL",flt_analyst="ALL"),COUNTIFS(tbl_raw_data[updated_outcome],"APPROVE",tbl_raw_data[updated_date],P23),
IF(AND(flt_queue&lt;&gt;"ALL",flt_analyst&lt;&gt;"ALL"),COUNTIFS(tbl_raw_data[updated_queue],flt_queue,tbl_raw_data[analyst_name],flt_analyst,tbl_raw_data[updated_outcome],"APPROVE",tbl_raw_data[updated_date],P23),
IF(flt_queue="ALL",COUNTIFS(tbl_raw_data[analyst_name],flt_analyst,tbl_raw_data[updated_outcome],"APPROVE",tbl_raw_data[updated_date],P23),
IF(flt_analyst="ALL",COUNTIFS(tbl_raw_data[updated_queue],flt_queue,tbl_raw_data[updated_outcome],"APPROVE",tbl_raw_data[updated_date],P23)))))
/
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0.53293413173652693</v>
      </c>
      <c r="R23" s="74">
        <f>settings!$L$2</f>
        <v>0.85</v>
      </c>
      <c r="S23" s="74">
        <f>IF(AND(flt_queue="ALL",flt_analyst="ALL"),COUNTIFS(tbl_raw_data[updated_outcome],"DECLINE",tbl_raw_data[updated_date],P23),
IF(AND(flt_queue&lt;&gt;"ALL",flt_analyst&lt;&gt;"ALL"),COUNTIFS(tbl_raw_data[updated_queue],flt_queue,tbl_raw_data[analyst_name],flt_analyst,tbl_raw_data[updated_outcome],"DECLINE",tbl_raw_data[updated_date],P23),
IF(flt_queue="ALL",COUNTIFS(tbl_raw_data[analyst_name],flt_analyst,tbl_raw_data[updated_outcome],"DECLINE",tbl_raw_data[updated_date],P23),
IF(flt_analyst="ALL",COUNTIFS(tbl_raw_data[updated_queue],flt_queue,tbl_raw_data[updated_outcome],"DECLINE",tbl_raw_data[updated_date],P23)))))
/
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0.1377245508982036</v>
      </c>
      <c r="T23" s="74">
        <f>IF(AND(flt_queue="ALL",flt_analyst="ALL"),COUNTIFS(tbl_raw_data[updated_outcome],"WITHDRAW",tbl_raw_data[updated_date],P23),
IF(AND(flt_queue&lt;&gt;"ALL",flt_analyst&lt;&gt;"ALL"),COUNTIFS(tbl_raw_data[updated_queue],flt_queue,tbl_raw_data[analyst_name],flt_analyst,tbl_raw_data[updated_outcome],"WITHDRAW",tbl_raw_data[updated_date],P23),
IF(flt_queue="ALL",COUNTIFS(tbl_raw_data[analyst_name],flt_analyst,tbl_raw_data[updated_outcome],"WITHDRAW",tbl_raw_data[updated_date],P23),
IF(flt_analyst="ALL",COUNTIFS(tbl_raw_data[updated_queue],flt_queue,tbl_raw_data[updated_outcome],"WITHDRAW",tbl_raw_data[updated_date],P23)))))
/
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0.32934131736526945</v>
      </c>
      <c r="U23" s="77">
        <f>IF(AND(flt_queue="ALL",flt_analyst="ALL"),SUMIFS(tbl_raw_data[time_taken_in_min],tbl_raw_data[updated_date],P23),
IF(AND(flt_queue&lt;&gt;"ALL",flt_analyst&lt;&gt;"ALL"),SUMIFS(tbl_raw_data[time_taken_in_min],tbl_raw_data[updated_queue],flt_queue,tbl_raw_data[analyst_name],flt_analyst,tbl_raw_data[updated_date],P23),
IF(flt_queue="ALL",SUMIFS(tbl_raw_data[time_taken_in_min],tbl_raw_data[analyst_name],flt_analyst,tbl_raw_data[updated_date],P23),
IF(flt_analyst="ALL",SUMIFS(tbl_raw_data[time_taken_in_min],tbl_raw_data[updated_queue],flt_queue,tbl_raw_data[updated_date],P23)))))
/
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12.603293413173652</v>
      </c>
      <c r="V23" s="48">
        <f>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167</v>
      </c>
      <c r="W23" s="74">
        <f>IF(AND(flt_queue="ALL",flt_analyst="ALL"),COUNTIFS(tbl_raw_data[sla_met_not_met],"SLA_MET",tbl_raw_data[updated_date],P23),
IF(AND(flt_queue&lt;&gt;"ALL",flt_analyst&lt;&gt;"ALL"),COUNTIFS(tbl_raw_data[updated_queue],flt_queue,tbl_raw_data[analyst_name],flt_analyst,tbl_raw_data[sla_met_not_met],"SLA_MET",tbl_raw_data[updated_date],P23),
IF(flt_queue="ALL",COUNTIFS(tbl_raw_data[analyst_name],flt_analyst,tbl_raw_data[sla_met_not_met],"SLA_MET",tbl_raw_data[updated_date],P23),
IF(flt_analyst="ALL",COUNTIFS(tbl_raw_data[updated_queue],flt_queue,tbl_raw_data[sla_met_not_met],"SLA_MET",tbl_raw_data[updated_date],P23)))))
/
IF(AND(flt_queue="ALL",flt_analyst="ALL"),COUNTIFS(tbl_raw_data[updated_date],P23),
IF(AND(flt_queue&lt;&gt;"ALL",flt_analyst&lt;&gt;"ALL"),COUNTIFS(tbl_raw_data[updated_queue],flt_queue,tbl_raw_data[analyst_name],flt_analyst,tbl_raw_data[updated_date],P23),
IF(flt_queue="ALL",COUNTIFS(tbl_raw_data[analyst_name],flt_analyst,tbl_raw_data[updated_date],P23),
IF(flt_analyst="ALL",COUNTIFS(tbl_raw_data[updated_queue],flt_queue,tbl_raw_data[updated_date],P23)))))</f>
        <v>0.97005988023952094</v>
      </c>
      <c r="X23" s="81">
        <f>settings!$N$2</f>
        <v>0.9</v>
      </c>
      <c r="Y23">
        <f>IF(AND(flt_queue="ALL",flt_analyst="ALL"),COUNTIFS(tbl_raw_data[updated_month],flt_month,tbl_raw_data[updated_message],'KPI Dashboard'!$S$6,tbl_raw_data[updated_date],P23,tbl_raw_data[updated_outcome],"WITHDRAW"),
IF(AND(flt_queue&lt;&gt;"ALL",flt_analyst&lt;&gt;"ALL"),COUNTIFS(tbl_raw_data[updated_month],flt_month,tbl_raw_data[updated_queue],flt_queue,tbl_raw_data[analyst_name],flt_analyst,tbl_raw_data[updated_message],'KPI Dashboard'!$S$6,tbl_raw_data[updated_date],P23,tbl_raw_data[updated_outcome],"WITHDRAW"),
IF(flt_queue="ALL",COUNTIFS(tbl_raw_data[updated_month],flt_month,tbl_raw_data[analyst_name],flt_analyst,tbl_raw_data[updated_message],'KPI Dashboard'!$S$6,tbl_raw_data[updated_date],P23,tbl_raw_data[updated_outcome],"WITHDRAW"),
IF(flt_analyst="ALL",COUNTIFS(tbl_raw_data[updated_month],flt_month,tbl_raw_data[updated_queue],flt_queue,tbl_raw_data[updated_message],'KPI Dashboard'!$S$6,tbl_raw_data[updated_date],P23,tbl_raw_data[updated_outcome],"WITHDRAW")))))</f>
        <v>3</v>
      </c>
      <c r="Z23">
        <f>IF(AND(flt_queue="ALL",flt_analyst="ALL"),COUNTIFS(tbl_raw_data[updated_month],flt_month,tbl_raw_data[updated_message],'KPI Dashboard'!$S$7,tbl_raw_data[updated_date],P23,tbl_raw_data[updated_outcome],"WITHDRAW"),
IF(AND(flt_queue&lt;&gt;"ALL",flt_analyst&lt;&gt;"ALL"),COUNTIFS(tbl_raw_data[updated_month],flt_month,tbl_raw_data[updated_queue],flt_queue,tbl_raw_data[analyst_name],flt_analyst,tbl_raw_data[updated_message],'KPI Dashboard'!$S$7,tbl_raw_data[updated_date],P23,tbl_raw_data[updated_outcome],"WITHDRAW"),
IF(flt_queue="ALL",COUNTIFS(tbl_raw_data[updated_month],flt_month,tbl_raw_data[analyst_name],flt_analyst,tbl_raw_data[updated_message],'KPI Dashboard'!$S$7,tbl_raw_data[updated_date],P23,tbl_raw_data[updated_outcome],"WITHDRAW"),
IF(flt_analyst="ALL",COUNTIFS(tbl_raw_data[updated_month],flt_month,tbl_raw_data[updated_queue],flt_queue,tbl_raw_data[updated_message],'KPI Dashboard'!$S$7,tbl_raw_data[updated_date],P23,tbl_raw_data[updated_outcome],"WITHDRAW")))))</f>
        <v>2</v>
      </c>
      <c r="AA23">
        <f>IF(AND(flt_queue="ALL",flt_analyst="ALL"),COUNTIFS(tbl_raw_data[updated_month],flt_month,tbl_raw_data[updated_message],'KPI Dashboard'!$S$8,tbl_raw_data[updated_date],P23,tbl_raw_data[updated_outcome],"WITHDRAW"),
IF(AND(flt_queue&lt;&gt;"ALL",flt_analyst&lt;&gt;"ALL"),COUNTIFS(tbl_raw_data[updated_month],flt_month,tbl_raw_data[updated_queue],flt_queue,tbl_raw_data[analyst_name],flt_analyst,tbl_raw_data[updated_message],'KPI Dashboard'!$S$8,tbl_raw_data[updated_date],P23,tbl_raw_data[updated_outcome],"WITHDRAW"),
IF(flt_queue="ALL",COUNTIFS(tbl_raw_data[updated_month],flt_month,tbl_raw_data[analyst_name],flt_analyst,tbl_raw_data[updated_message],'KPI Dashboard'!$S$8,tbl_raw_data[updated_date],P23,tbl_raw_data[updated_outcome],"WITHDRAW"),
IF(flt_analyst="ALL",COUNTIFS(tbl_raw_data[updated_month],flt_month,tbl_raw_data[updated_queue],flt_queue,tbl_raw_data[updated_message],'KPI Dashboard'!$S$8,tbl_raw_data[updated_date],P23,tbl_raw_data[updated_outcome],"WITHDRAW")))))</f>
        <v>30</v>
      </c>
      <c r="AB23">
        <f>IF(AND(flt_queue="ALL",flt_analyst="ALL"),COUNTIFS(tbl_raw_data[updated_month],flt_month,tbl_raw_data[updated_message],'KPI Dashboard'!$S$9,tbl_raw_data[updated_date],P23,tbl_raw_data[updated_outcome],"WITHDRAW"),
IF(AND(flt_queue&lt;&gt;"ALL",flt_analyst&lt;&gt;"ALL"),COUNTIFS(tbl_raw_data[updated_month],flt_month,tbl_raw_data[updated_queue],flt_queue,tbl_raw_data[analyst_name],flt_analyst,tbl_raw_data[updated_message],'KPI Dashboard'!$S$9,tbl_raw_data[updated_date],P23,tbl_raw_data[updated_outcome],"WITHDRAW"),
IF(flt_queue="ALL",COUNTIFS(tbl_raw_data[updated_month],flt_month,tbl_raw_data[analyst_name],flt_analyst,tbl_raw_data[updated_message],'KPI Dashboard'!$S$9,tbl_raw_data[updated_date],P23,tbl_raw_data[updated_outcome],"WITHDRAW"),
IF(flt_analyst="ALL",COUNTIFS(tbl_raw_data[updated_month],flt_month,tbl_raw_data[updated_queue],flt_queue,tbl_raw_data[updated_message],'KPI Dashboard'!$S$9,tbl_raw_data[updated_date],P23,tbl_raw_data[updated_outcome],"WITHDRAW")))))</f>
        <v>5</v>
      </c>
      <c r="AC23">
        <f>IF(AND(flt_queue="ALL",flt_analyst="ALL"),COUNTIFS(tbl_raw_data[updated_month],flt_month,tbl_raw_data[updated_message],'KPI Dashboard'!$S$10,tbl_raw_data[updated_date],P23,tbl_raw_data[updated_outcome],"WITHDRAW"),
IF(AND(flt_queue&lt;&gt;"ALL",flt_analyst&lt;&gt;"ALL"),COUNTIFS(tbl_raw_data[updated_month],flt_month,tbl_raw_data[updated_queue],flt_queue,tbl_raw_data[analyst_name],flt_analyst,tbl_raw_data[updated_message],'KPI Dashboard'!$S$10,tbl_raw_data[updated_date],P23,tbl_raw_data[updated_outcome],"WITHDRAW"),
IF(flt_queue="ALL",COUNTIFS(tbl_raw_data[updated_month],flt_month,tbl_raw_data[analyst_name],flt_analyst,tbl_raw_data[updated_message],'KPI Dashboard'!$S$10,tbl_raw_data[updated_date],P23,tbl_raw_data[updated_outcome],"WITHDRAW"),
IF(flt_analyst="ALL",COUNTIFS(tbl_raw_data[updated_month],flt_month,tbl_raw_data[updated_queue],flt_queue,tbl_raw_data[updated_message],'KPI Dashboard'!$S$10,tbl_raw_data[updated_date],P23,tbl_raw_data[updated_outcome],"WITHDRAW")))))</f>
        <v>2</v>
      </c>
      <c r="AD23">
        <f>IF(AND(flt_queue="ALL",flt_analyst="ALL"),COUNTIFS(tbl_raw_data[updated_month],flt_month,tbl_raw_data[updated_message],'KPI Dashboard'!$S$11,tbl_raw_data[updated_date],P23,tbl_raw_data[updated_outcome],"WITHDRAW"),
IF(AND(flt_queue&lt;&gt;"ALL",flt_analyst&lt;&gt;"ALL"),COUNTIFS(tbl_raw_data[updated_month],flt_month,tbl_raw_data[updated_queue],flt_queue,tbl_raw_data[analyst_name],flt_analyst,tbl_raw_data[updated_message],'KPI Dashboard'!$S$11,tbl_raw_data[updated_date],P23,tbl_raw_data[updated_outcome],"WITHDRAW"),
IF(flt_queue="ALL",COUNTIFS(tbl_raw_data[updated_month],flt_month,tbl_raw_data[analyst_name],flt_analyst,tbl_raw_data[updated_message],'KPI Dashboard'!$S$11,tbl_raw_data[updated_date],P23,tbl_raw_data[updated_outcome],"WITHDRAW"),
IF(flt_analyst="ALL",COUNTIFS(tbl_raw_data[updated_month],flt_month,tbl_raw_data[updated_queue],flt_queue,tbl_raw_data[updated_message],'KPI Dashboard'!$S$11,tbl_raw_data[updated_date],P23,tbl_raw_data[updated_outcome],"WITHDRAW")))))</f>
        <v>3</v>
      </c>
      <c r="AE23">
        <f>IF(AND(flt_queue="ALL",flt_analyst="ALL"),COUNTIFS(tbl_raw_data[updated_month],flt_month,tbl_raw_data[updated_message],'KPI Dashboard'!$S$12,tbl_raw_data[updated_date],P23,tbl_raw_data[updated_outcome],"WITHDRAW"),
IF(AND(flt_queue&lt;&gt;"ALL",flt_analyst&lt;&gt;"ALL"),COUNTIFS(tbl_raw_data[updated_month],flt_month,tbl_raw_data[updated_queue],flt_queue,tbl_raw_data[analyst_name],flt_analyst,tbl_raw_data[updated_message],'KPI Dashboard'!$S$12,tbl_raw_data[updated_date],P23,tbl_raw_data[updated_outcome],"WITHDRAW"),
IF(flt_queue="ALL",COUNTIFS(tbl_raw_data[updated_month],flt_month,tbl_raw_data[analyst_name],flt_analyst,tbl_raw_data[updated_message],'KPI Dashboard'!$S$12,tbl_raw_data[updated_date],P23,tbl_raw_data[updated_outcome],"WITHDRAW"),
IF(flt_analyst="ALL",COUNTIFS(tbl_raw_data[updated_month],flt_month,tbl_raw_data[updated_queue],flt_queue,tbl_raw_data[updated_message],'KPI Dashboard'!$S$12,tbl_raw_data[updated_date],P23,tbl_raw_data[updated_outcome],"WITHDRAW")))))</f>
        <v>10</v>
      </c>
    </row>
    <row r="24" spans="16:31" x14ac:dyDescent="0.3">
      <c r="P24" s="78">
        <v>45148</v>
      </c>
      <c r="Q24" s="74">
        <f>IF(AND(flt_queue="ALL",flt_analyst="ALL"),COUNTIFS(tbl_raw_data[updated_outcome],"APPROVE",tbl_raw_data[updated_date],P24),
IF(AND(flt_queue&lt;&gt;"ALL",flt_analyst&lt;&gt;"ALL"),COUNTIFS(tbl_raw_data[updated_queue],flt_queue,tbl_raw_data[analyst_name],flt_analyst,tbl_raw_data[updated_outcome],"APPROVE",tbl_raw_data[updated_date],P24),
IF(flt_queue="ALL",COUNTIFS(tbl_raw_data[analyst_name],flt_analyst,tbl_raw_data[updated_outcome],"APPROVE",tbl_raw_data[updated_date],P24),
IF(flt_analyst="ALL",COUNTIFS(tbl_raw_data[updated_queue],flt_queue,tbl_raw_data[updated_outcome],"APPROVE",tbl_raw_data[updated_date],P24)))))
/
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0.54123711340206182</v>
      </c>
      <c r="R24" s="74">
        <f>settings!$L$2</f>
        <v>0.85</v>
      </c>
      <c r="S24" s="74">
        <f>IF(AND(flt_queue="ALL",flt_analyst="ALL"),COUNTIFS(tbl_raw_data[updated_outcome],"DECLINE",tbl_raw_data[updated_date],P24),
IF(AND(flt_queue&lt;&gt;"ALL",flt_analyst&lt;&gt;"ALL"),COUNTIFS(tbl_raw_data[updated_queue],flt_queue,tbl_raw_data[analyst_name],flt_analyst,tbl_raw_data[updated_outcome],"DECLINE",tbl_raw_data[updated_date],P24),
IF(flt_queue="ALL",COUNTIFS(tbl_raw_data[analyst_name],flt_analyst,tbl_raw_data[updated_outcome],"DECLINE",tbl_raw_data[updated_date],P24),
IF(flt_analyst="ALL",COUNTIFS(tbl_raw_data[updated_queue],flt_queue,tbl_raw_data[updated_outcome],"DECLINE",tbl_raw_data[updated_date],P24)))))
/
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0.12886597938144329</v>
      </c>
      <c r="T24" s="74">
        <f>IF(AND(flt_queue="ALL",flt_analyst="ALL"),COUNTIFS(tbl_raw_data[updated_outcome],"WITHDRAW",tbl_raw_data[updated_date],P24),
IF(AND(flt_queue&lt;&gt;"ALL",flt_analyst&lt;&gt;"ALL"),COUNTIFS(tbl_raw_data[updated_queue],flt_queue,tbl_raw_data[analyst_name],flt_analyst,tbl_raw_data[updated_outcome],"WITHDRAW",tbl_raw_data[updated_date],P24),
IF(flt_queue="ALL",COUNTIFS(tbl_raw_data[analyst_name],flt_analyst,tbl_raw_data[updated_outcome],"WITHDRAW",tbl_raw_data[updated_date],P24),
IF(flt_analyst="ALL",COUNTIFS(tbl_raw_data[updated_queue],flt_queue,tbl_raw_data[updated_outcome],"WITHDRAW",tbl_raw_data[updated_date],P24)))))
/
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0.32989690721649484</v>
      </c>
      <c r="U24" s="77">
        <f>IF(AND(flt_queue="ALL",flt_analyst="ALL"),SUMIFS(tbl_raw_data[time_taken_in_min],tbl_raw_data[updated_date],P24),
IF(AND(flt_queue&lt;&gt;"ALL",flt_analyst&lt;&gt;"ALL"),SUMIFS(tbl_raw_data[time_taken_in_min],tbl_raw_data[updated_queue],flt_queue,tbl_raw_data[analyst_name],flt_analyst,tbl_raw_data[updated_date],P24),
IF(flt_queue="ALL",SUMIFS(tbl_raw_data[time_taken_in_min],tbl_raw_data[analyst_name],flt_analyst,tbl_raw_data[updated_date],P24),
IF(flt_analyst="ALL",SUMIFS(tbl_raw_data[time_taken_in_min],tbl_raw_data[updated_queue],flt_queue,tbl_raw_data[updated_date],P24)))))
/
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13.890721649484542</v>
      </c>
      <c r="V24" s="48">
        <f>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194</v>
      </c>
      <c r="W24" s="74">
        <f>IF(AND(flt_queue="ALL",flt_analyst="ALL"),COUNTIFS(tbl_raw_data[sla_met_not_met],"SLA_MET",tbl_raw_data[updated_date],P24),
IF(AND(flt_queue&lt;&gt;"ALL",flt_analyst&lt;&gt;"ALL"),COUNTIFS(tbl_raw_data[updated_queue],flt_queue,tbl_raw_data[analyst_name],flt_analyst,tbl_raw_data[sla_met_not_met],"SLA_MET",tbl_raw_data[updated_date],P24),
IF(flt_queue="ALL",COUNTIFS(tbl_raw_data[analyst_name],flt_analyst,tbl_raw_data[sla_met_not_met],"SLA_MET",tbl_raw_data[updated_date],P24),
IF(flt_analyst="ALL",COUNTIFS(tbl_raw_data[updated_queue],flt_queue,tbl_raw_data[sla_met_not_met],"SLA_MET",tbl_raw_data[updated_date],P24)))))
/
IF(AND(flt_queue="ALL",flt_analyst="ALL"),COUNTIFS(tbl_raw_data[updated_date],P24),
IF(AND(flt_queue&lt;&gt;"ALL",flt_analyst&lt;&gt;"ALL"),COUNTIFS(tbl_raw_data[updated_queue],flt_queue,tbl_raw_data[analyst_name],flt_analyst,tbl_raw_data[updated_date],P24),
IF(flt_queue="ALL",COUNTIFS(tbl_raw_data[analyst_name],flt_analyst,tbl_raw_data[updated_date],P24),
IF(flt_analyst="ALL",COUNTIFS(tbl_raw_data[updated_queue],flt_queue,tbl_raw_data[updated_date],P24)))))</f>
        <v>0.87628865979381443</v>
      </c>
      <c r="X24" s="81">
        <f>settings!$N$2</f>
        <v>0.9</v>
      </c>
      <c r="Y24">
        <f>IF(AND(flt_queue="ALL",flt_analyst="ALL"),COUNTIFS(tbl_raw_data[updated_month],flt_month,tbl_raw_data[updated_message],'KPI Dashboard'!$S$6,tbl_raw_data[updated_date],P24,tbl_raw_data[updated_outcome],"WITHDRAW"),
IF(AND(flt_queue&lt;&gt;"ALL",flt_analyst&lt;&gt;"ALL"),COUNTIFS(tbl_raw_data[updated_month],flt_month,tbl_raw_data[updated_queue],flt_queue,tbl_raw_data[analyst_name],flt_analyst,tbl_raw_data[updated_message],'KPI Dashboard'!$S$6,tbl_raw_data[updated_date],P24,tbl_raw_data[updated_outcome],"WITHDRAW"),
IF(flt_queue="ALL",COUNTIFS(tbl_raw_data[updated_month],flt_month,tbl_raw_data[analyst_name],flt_analyst,tbl_raw_data[updated_message],'KPI Dashboard'!$S$6,tbl_raw_data[updated_date],P24,tbl_raw_data[updated_outcome],"WITHDRAW"),
IF(flt_analyst="ALL",COUNTIFS(tbl_raw_data[updated_month],flt_month,tbl_raw_data[updated_queue],flt_queue,tbl_raw_data[updated_message],'KPI Dashboard'!$S$6,tbl_raw_data[updated_date],P24,tbl_raw_data[updated_outcome],"WITHDRAW")))))</f>
        <v>5</v>
      </c>
      <c r="Z24">
        <f>IF(AND(flt_queue="ALL",flt_analyst="ALL"),COUNTIFS(tbl_raw_data[updated_month],flt_month,tbl_raw_data[updated_message],'KPI Dashboard'!$S$7,tbl_raw_data[updated_date],P24,tbl_raw_data[updated_outcome],"WITHDRAW"),
IF(AND(flt_queue&lt;&gt;"ALL",flt_analyst&lt;&gt;"ALL"),COUNTIFS(tbl_raw_data[updated_month],flt_month,tbl_raw_data[updated_queue],flt_queue,tbl_raw_data[analyst_name],flt_analyst,tbl_raw_data[updated_message],'KPI Dashboard'!$S$7,tbl_raw_data[updated_date],P24,tbl_raw_data[updated_outcome],"WITHDRAW"),
IF(flt_queue="ALL",COUNTIFS(tbl_raw_data[updated_month],flt_month,tbl_raw_data[analyst_name],flt_analyst,tbl_raw_data[updated_message],'KPI Dashboard'!$S$7,tbl_raw_data[updated_date],P24,tbl_raw_data[updated_outcome],"WITHDRAW"),
IF(flt_analyst="ALL",COUNTIFS(tbl_raw_data[updated_month],flt_month,tbl_raw_data[updated_queue],flt_queue,tbl_raw_data[updated_message],'KPI Dashboard'!$S$7,tbl_raw_data[updated_date],P24,tbl_raw_data[updated_outcome],"WITHDRAW")))))</f>
        <v>6</v>
      </c>
      <c r="AA24">
        <f>IF(AND(flt_queue="ALL",flt_analyst="ALL"),COUNTIFS(tbl_raw_data[updated_month],flt_month,tbl_raw_data[updated_message],'KPI Dashboard'!$S$8,tbl_raw_data[updated_date],P24,tbl_raw_data[updated_outcome],"WITHDRAW"),
IF(AND(flt_queue&lt;&gt;"ALL",flt_analyst&lt;&gt;"ALL"),COUNTIFS(tbl_raw_data[updated_month],flt_month,tbl_raw_data[updated_queue],flt_queue,tbl_raw_data[analyst_name],flt_analyst,tbl_raw_data[updated_message],'KPI Dashboard'!$S$8,tbl_raw_data[updated_date],P24,tbl_raw_data[updated_outcome],"WITHDRAW"),
IF(flt_queue="ALL",COUNTIFS(tbl_raw_data[updated_month],flt_month,tbl_raw_data[analyst_name],flt_analyst,tbl_raw_data[updated_message],'KPI Dashboard'!$S$8,tbl_raw_data[updated_date],P24,tbl_raw_data[updated_outcome],"WITHDRAW"),
IF(flt_analyst="ALL",COUNTIFS(tbl_raw_data[updated_month],flt_month,tbl_raw_data[updated_queue],flt_queue,tbl_raw_data[updated_message],'KPI Dashboard'!$S$8,tbl_raw_data[updated_date],P24,tbl_raw_data[updated_outcome],"WITHDRAW")))))</f>
        <v>23</v>
      </c>
      <c r="AB24">
        <f>IF(AND(flt_queue="ALL",flt_analyst="ALL"),COUNTIFS(tbl_raw_data[updated_month],flt_month,tbl_raw_data[updated_message],'KPI Dashboard'!$S$9,tbl_raw_data[updated_date],P24,tbl_raw_data[updated_outcome],"WITHDRAW"),
IF(AND(flt_queue&lt;&gt;"ALL",flt_analyst&lt;&gt;"ALL"),COUNTIFS(tbl_raw_data[updated_month],flt_month,tbl_raw_data[updated_queue],flt_queue,tbl_raw_data[analyst_name],flt_analyst,tbl_raw_data[updated_message],'KPI Dashboard'!$S$9,tbl_raw_data[updated_date],P24,tbl_raw_data[updated_outcome],"WITHDRAW"),
IF(flt_queue="ALL",COUNTIFS(tbl_raw_data[updated_month],flt_month,tbl_raw_data[analyst_name],flt_analyst,tbl_raw_data[updated_message],'KPI Dashboard'!$S$9,tbl_raw_data[updated_date],P24,tbl_raw_data[updated_outcome],"WITHDRAW"),
IF(flt_analyst="ALL",COUNTIFS(tbl_raw_data[updated_month],flt_month,tbl_raw_data[updated_queue],flt_queue,tbl_raw_data[updated_message],'KPI Dashboard'!$S$9,tbl_raw_data[updated_date],P24,tbl_raw_data[updated_outcome],"WITHDRAW")))))</f>
        <v>4</v>
      </c>
      <c r="AC24">
        <f>IF(AND(flt_queue="ALL",flt_analyst="ALL"),COUNTIFS(tbl_raw_data[updated_month],flt_month,tbl_raw_data[updated_message],'KPI Dashboard'!$S$10,tbl_raw_data[updated_date],P24,tbl_raw_data[updated_outcome],"WITHDRAW"),
IF(AND(flt_queue&lt;&gt;"ALL",flt_analyst&lt;&gt;"ALL"),COUNTIFS(tbl_raw_data[updated_month],flt_month,tbl_raw_data[updated_queue],flt_queue,tbl_raw_data[analyst_name],flt_analyst,tbl_raw_data[updated_message],'KPI Dashboard'!$S$10,tbl_raw_data[updated_date],P24,tbl_raw_data[updated_outcome],"WITHDRAW"),
IF(flt_queue="ALL",COUNTIFS(tbl_raw_data[updated_month],flt_month,tbl_raw_data[analyst_name],flt_analyst,tbl_raw_data[updated_message],'KPI Dashboard'!$S$10,tbl_raw_data[updated_date],P24,tbl_raw_data[updated_outcome],"WITHDRAW"),
IF(flt_analyst="ALL",COUNTIFS(tbl_raw_data[updated_month],flt_month,tbl_raw_data[updated_queue],flt_queue,tbl_raw_data[updated_message],'KPI Dashboard'!$S$10,tbl_raw_data[updated_date],P24,tbl_raw_data[updated_outcome],"WITHDRAW")))))</f>
        <v>0</v>
      </c>
      <c r="AD24">
        <f>IF(AND(flt_queue="ALL",flt_analyst="ALL"),COUNTIFS(tbl_raw_data[updated_month],flt_month,tbl_raw_data[updated_message],'KPI Dashboard'!$S$11,tbl_raw_data[updated_date],P24,tbl_raw_data[updated_outcome],"WITHDRAW"),
IF(AND(flt_queue&lt;&gt;"ALL",flt_analyst&lt;&gt;"ALL"),COUNTIFS(tbl_raw_data[updated_month],flt_month,tbl_raw_data[updated_queue],flt_queue,tbl_raw_data[analyst_name],flt_analyst,tbl_raw_data[updated_message],'KPI Dashboard'!$S$11,tbl_raw_data[updated_date],P24,tbl_raw_data[updated_outcome],"WITHDRAW"),
IF(flt_queue="ALL",COUNTIFS(tbl_raw_data[updated_month],flt_month,tbl_raw_data[analyst_name],flt_analyst,tbl_raw_data[updated_message],'KPI Dashboard'!$S$11,tbl_raw_data[updated_date],P24,tbl_raw_data[updated_outcome],"WITHDRAW"),
IF(flt_analyst="ALL",COUNTIFS(tbl_raw_data[updated_month],flt_month,tbl_raw_data[updated_queue],flt_queue,tbl_raw_data[updated_message],'KPI Dashboard'!$S$11,tbl_raw_data[updated_date],P24,tbl_raw_data[updated_outcome],"WITHDRAW")))))</f>
        <v>2</v>
      </c>
      <c r="AE24">
        <f>IF(AND(flt_queue="ALL",flt_analyst="ALL"),COUNTIFS(tbl_raw_data[updated_month],flt_month,tbl_raw_data[updated_message],'KPI Dashboard'!$S$12,tbl_raw_data[updated_date],P24,tbl_raw_data[updated_outcome],"WITHDRAW"),
IF(AND(flt_queue&lt;&gt;"ALL",flt_analyst&lt;&gt;"ALL"),COUNTIFS(tbl_raw_data[updated_month],flt_month,tbl_raw_data[updated_queue],flt_queue,tbl_raw_data[analyst_name],flt_analyst,tbl_raw_data[updated_message],'KPI Dashboard'!$S$12,tbl_raw_data[updated_date],P24,tbl_raw_data[updated_outcome],"WITHDRAW"),
IF(flt_queue="ALL",COUNTIFS(tbl_raw_data[updated_month],flt_month,tbl_raw_data[analyst_name],flt_analyst,tbl_raw_data[updated_message],'KPI Dashboard'!$S$12,tbl_raw_data[updated_date],P24,tbl_raw_data[updated_outcome],"WITHDRAW"),
IF(flt_analyst="ALL",COUNTIFS(tbl_raw_data[updated_month],flt_month,tbl_raw_data[updated_queue],flt_queue,tbl_raw_data[updated_message],'KPI Dashboard'!$S$12,tbl_raw_data[updated_date],P24,tbl_raw_data[updated_outcome],"WITHDRAW")))))</f>
        <v>24</v>
      </c>
    </row>
    <row r="25" spans="16:31" x14ac:dyDescent="0.3">
      <c r="P25" s="78">
        <v>45147</v>
      </c>
      <c r="Q25" s="74">
        <f>IF(AND(flt_queue="ALL",flt_analyst="ALL"),COUNTIFS(tbl_raw_data[updated_outcome],"APPROVE",tbl_raw_data[updated_date],P25),
IF(AND(flt_queue&lt;&gt;"ALL",flt_analyst&lt;&gt;"ALL"),COUNTIFS(tbl_raw_data[updated_queue],flt_queue,tbl_raw_data[analyst_name],flt_analyst,tbl_raw_data[updated_outcome],"APPROVE",tbl_raw_data[updated_date],P25),
IF(flt_queue="ALL",COUNTIFS(tbl_raw_data[analyst_name],flt_analyst,tbl_raw_data[updated_outcome],"APPROVE",tbl_raw_data[updated_date],P25),
IF(flt_analyst="ALL",COUNTIFS(tbl_raw_data[updated_queue],flt_queue,tbl_raw_data[updated_outcome],"APPROVE",tbl_raw_data[updated_date],P25)))))
/
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0.56896551724137934</v>
      </c>
      <c r="R25" s="74">
        <f>settings!$L$2</f>
        <v>0.85</v>
      </c>
      <c r="S25" s="74">
        <f>IF(AND(flt_queue="ALL",flt_analyst="ALL"),COUNTIFS(tbl_raw_data[updated_outcome],"DECLINE",tbl_raw_data[updated_date],P25),
IF(AND(flt_queue&lt;&gt;"ALL",flt_analyst&lt;&gt;"ALL"),COUNTIFS(tbl_raw_data[updated_queue],flt_queue,tbl_raw_data[analyst_name],flt_analyst,tbl_raw_data[updated_outcome],"DECLINE",tbl_raw_data[updated_date],P25),
IF(flt_queue="ALL",COUNTIFS(tbl_raw_data[analyst_name],flt_analyst,tbl_raw_data[updated_outcome],"DECLINE",tbl_raw_data[updated_date],P25),
IF(flt_analyst="ALL",COUNTIFS(tbl_raw_data[updated_queue],flt_queue,tbl_raw_data[updated_outcome],"DECLINE",tbl_raw_data[updated_date],P25)))))
/
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8.6206896551724144E-2</v>
      </c>
      <c r="T25" s="74">
        <f>IF(AND(flt_queue="ALL",flt_analyst="ALL"),COUNTIFS(tbl_raw_data[updated_outcome],"WITHDRAW",tbl_raw_data[updated_date],P25),
IF(AND(flt_queue&lt;&gt;"ALL",flt_analyst&lt;&gt;"ALL"),COUNTIFS(tbl_raw_data[updated_queue],flt_queue,tbl_raw_data[analyst_name],flt_analyst,tbl_raw_data[updated_outcome],"WITHDRAW",tbl_raw_data[updated_date],P25),
IF(flt_queue="ALL",COUNTIFS(tbl_raw_data[analyst_name],flt_analyst,tbl_raw_data[updated_outcome],"WITHDRAW",tbl_raw_data[updated_date],P25),
IF(flt_analyst="ALL",COUNTIFS(tbl_raw_data[updated_queue],flt_queue,tbl_raw_data[updated_outcome],"WITHDRAW",tbl_raw_data[updated_date],P25)))))
/
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0.34482758620689657</v>
      </c>
      <c r="U25" s="77">
        <f>IF(AND(flt_queue="ALL",flt_analyst="ALL"),SUMIFS(tbl_raw_data[time_taken_in_min],tbl_raw_data[updated_date],P25),
IF(AND(flt_queue&lt;&gt;"ALL",flt_analyst&lt;&gt;"ALL"),SUMIFS(tbl_raw_data[time_taken_in_min],tbl_raw_data[updated_queue],flt_queue,tbl_raw_data[analyst_name],flt_analyst,tbl_raw_data[updated_date],P25),
IF(flt_queue="ALL",SUMIFS(tbl_raw_data[time_taken_in_min],tbl_raw_data[analyst_name],flt_analyst,tbl_raw_data[updated_date],P25),
IF(flt_analyst="ALL",SUMIFS(tbl_raw_data[time_taken_in_min],tbl_raw_data[updated_queue],flt_queue,tbl_raw_data[updated_date],P25)))))
/
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34.055244252873557</v>
      </c>
      <c r="V25" s="48">
        <f>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232</v>
      </c>
      <c r="W25" s="74">
        <f>IF(AND(flt_queue="ALL",flt_analyst="ALL"),COUNTIFS(tbl_raw_data[sla_met_not_met],"SLA_MET",tbl_raw_data[updated_date],P25),
IF(AND(flt_queue&lt;&gt;"ALL",flt_analyst&lt;&gt;"ALL"),COUNTIFS(tbl_raw_data[updated_queue],flt_queue,tbl_raw_data[analyst_name],flt_analyst,tbl_raw_data[sla_met_not_met],"SLA_MET",tbl_raw_data[updated_date],P25),
IF(flt_queue="ALL",COUNTIFS(tbl_raw_data[analyst_name],flt_analyst,tbl_raw_data[sla_met_not_met],"SLA_MET",tbl_raw_data[updated_date],P25),
IF(flt_analyst="ALL",COUNTIFS(tbl_raw_data[updated_queue],flt_queue,tbl_raw_data[sla_met_not_met],"SLA_MET",tbl_raw_data[updated_date],P25)))))
/
IF(AND(flt_queue="ALL",flt_analyst="ALL"),COUNTIFS(tbl_raw_data[updated_date],P25),
IF(AND(flt_queue&lt;&gt;"ALL",flt_analyst&lt;&gt;"ALL"),COUNTIFS(tbl_raw_data[updated_queue],flt_queue,tbl_raw_data[analyst_name],flt_analyst,tbl_raw_data[updated_date],P25),
IF(flt_queue="ALL",COUNTIFS(tbl_raw_data[analyst_name],flt_analyst,tbl_raw_data[updated_date],P25),
IF(flt_analyst="ALL",COUNTIFS(tbl_raw_data[updated_queue],flt_queue,tbl_raw_data[updated_date],P25)))))</f>
        <v>0.90086206896551724</v>
      </c>
      <c r="X25" s="81">
        <f>settings!$N$2</f>
        <v>0.9</v>
      </c>
      <c r="Y25">
        <f>IF(AND(flt_queue="ALL",flt_analyst="ALL"),COUNTIFS(tbl_raw_data[updated_month],flt_month,tbl_raw_data[updated_message],'KPI Dashboard'!$S$6,tbl_raw_data[updated_date],P25,tbl_raw_data[updated_outcome],"WITHDRAW"),
IF(AND(flt_queue&lt;&gt;"ALL",flt_analyst&lt;&gt;"ALL"),COUNTIFS(tbl_raw_data[updated_month],flt_month,tbl_raw_data[updated_queue],flt_queue,tbl_raw_data[analyst_name],flt_analyst,tbl_raw_data[updated_message],'KPI Dashboard'!$S$6,tbl_raw_data[updated_date],P25,tbl_raw_data[updated_outcome],"WITHDRAW"),
IF(flt_queue="ALL",COUNTIFS(tbl_raw_data[updated_month],flt_month,tbl_raw_data[analyst_name],flt_analyst,tbl_raw_data[updated_message],'KPI Dashboard'!$S$6,tbl_raw_data[updated_date],P25,tbl_raw_data[updated_outcome],"WITHDRAW"),
IF(flt_analyst="ALL",COUNTIFS(tbl_raw_data[updated_month],flt_month,tbl_raw_data[updated_queue],flt_queue,tbl_raw_data[updated_message],'KPI Dashboard'!$S$6,tbl_raw_data[updated_date],P25,tbl_raw_data[updated_outcome],"WITHDRAW")))))</f>
        <v>2</v>
      </c>
      <c r="Z25">
        <f>IF(AND(flt_queue="ALL",flt_analyst="ALL"),COUNTIFS(tbl_raw_data[updated_month],flt_month,tbl_raw_data[updated_message],'KPI Dashboard'!$S$7,tbl_raw_data[updated_date],P25,tbl_raw_data[updated_outcome],"WITHDRAW"),
IF(AND(flt_queue&lt;&gt;"ALL",flt_analyst&lt;&gt;"ALL"),COUNTIFS(tbl_raw_data[updated_month],flt_month,tbl_raw_data[updated_queue],flt_queue,tbl_raw_data[analyst_name],flt_analyst,tbl_raw_data[updated_message],'KPI Dashboard'!$S$7,tbl_raw_data[updated_date],P25,tbl_raw_data[updated_outcome],"WITHDRAW"),
IF(flt_queue="ALL",COUNTIFS(tbl_raw_data[updated_month],flt_month,tbl_raw_data[analyst_name],flt_analyst,tbl_raw_data[updated_message],'KPI Dashboard'!$S$7,tbl_raw_data[updated_date],P25,tbl_raw_data[updated_outcome],"WITHDRAW"),
IF(flt_analyst="ALL",COUNTIFS(tbl_raw_data[updated_month],flt_month,tbl_raw_data[updated_queue],flt_queue,tbl_raw_data[updated_message],'KPI Dashboard'!$S$7,tbl_raw_data[updated_date],P25,tbl_raw_data[updated_outcome],"WITHDRAW")))))</f>
        <v>6</v>
      </c>
      <c r="AA25">
        <f>IF(AND(flt_queue="ALL",flt_analyst="ALL"),COUNTIFS(tbl_raw_data[updated_month],flt_month,tbl_raw_data[updated_message],'KPI Dashboard'!$S$8,tbl_raw_data[updated_date],P25,tbl_raw_data[updated_outcome],"WITHDRAW"),
IF(AND(flt_queue&lt;&gt;"ALL",flt_analyst&lt;&gt;"ALL"),COUNTIFS(tbl_raw_data[updated_month],flt_month,tbl_raw_data[updated_queue],flt_queue,tbl_raw_data[analyst_name],flt_analyst,tbl_raw_data[updated_message],'KPI Dashboard'!$S$8,tbl_raw_data[updated_date],P25,tbl_raw_data[updated_outcome],"WITHDRAW"),
IF(flt_queue="ALL",COUNTIFS(tbl_raw_data[updated_month],flt_month,tbl_raw_data[analyst_name],flt_analyst,tbl_raw_data[updated_message],'KPI Dashboard'!$S$8,tbl_raw_data[updated_date],P25,tbl_raw_data[updated_outcome],"WITHDRAW"),
IF(flt_analyst="ALL",COUNTIFS(tbl_raw_data[updated_month],flt_month,tbl_raw_data[updated_queue],flt_queue,tbl_raw_data[updated_message],'KPI Dashboard'!$S$8,tbl_raw_data[updated_date],P25,tbl_raw_data[updated_outcome],"WITHDRAW")))))</f>
        <v>43</v>
      </c>
      <c r="AB25">
        <f>IF(AND(flt_queue="ALL",flt_analyst="ALL"),COUNTIFS(tbl_raw_data[updated_month],flt_month,tbl_raw_data[updated_message],'KPI Dashboard'!$S$9,tbl_raw_data[updated_date],P25,tbl_raw_data[updated_outcome],"WITHDRAW"),
IF(AND(flt_queue&lt;&gt;"ALL",flt_analyst&lt;&gt;"ALL"),COUNTIFS(tbl_raw_data[updated_month],flt_month,tbl_raw_data[updated_queue],flt_queue,tbl_raw_data[analyst_name],flt_analyst,tbl_raw_data[updated_message],'KPI Dashboard'!$S$9,tbl_raw_data[updated_date],P25,tbl_raw_data[updated_outcome],"WITHDRAW"),
IF(flt_queue="ALL",COUNTIFS(tbl_raw_data[updated_month],flt_month,tbl_raw_data[analyst_name],flt_analyst,tbl_raw_data[updated_message],'KPI Dashboard'!$S$9,tbl_raw_data[updated_date],P25,tbl_raw_data[updated_outcome],"WITHDRAW"),
IF(flt_analyst="ALL",COUNTIFS(tbl_raw_data[updated_month],flt_month,tbl_raw_data[updated_queue],flt_queue,tbl_raw_data[updated_message],'KPI Dashboard'!$S$9,tbl_raw_data[updated_date],P25,tbl_raw_data[updated_outcome],"WITHDRAW")))))</f>
        <v>9</v>
      </c>
      <c r="AC25">
        <f>IF(AND(flt_queue="ALL",flt_analyst="ALL"),COUNTIFS(tbl_raw_data[updated_month],flt_month,tbl_raw_data[updated_message],'KPI Dashboard'!$S$10,tbl_raw_data[updated_date],P25,tbl_raw_data[updated_outcome],"WITHDRAW"),
IF(AND(flt_queue&lt;&gt;"ALL",flt_analyst&lt;&gt;"ALL"),COUNTIFS(tbl_raw_data[updated_month],flt_month,tbl_raw_data[updated_queue],flt_queue,tbl_raw_data[analyst_name],flt_analyst,tbl_raw_data[updated_message],'KPI Dashboard'!$S$10,tbl_raw_data[updated_date],P25,tbl_raw_data[updated_outcome],"WITHDRAW"),
IF(flt_queue="ALL",COUNTIFS(tbl_raw_data[updated_month],flt_month,tbl_raw_data[analyst_name],flt_analyst,tbl_raw_data[updated_message],'KPI Dashboard'!$S$10,tbl_raw_data[updated_date],P25,tbl_raw_data[updated_outcome],"WITHDRAW"),
IF(flt_analyst="ALL",COUNTIFS(tbl_raw_data[updated_month],flt_month,tbl_raw_data[updated_queue],flt_queue,tbl_raw_data[updated_message],'KPI Dashboard'!$S$10,tbl_raw_data[updated_date],P25,tbl_raw_data[updated_outcome],"WITHDRAW")))))</f>
        <v>3</v>
      </c>
      <c r="AD25">
        <f>IF(AND(flt_queue="ALL",flt_analyst="ALL"),COUNTIFS(tbl_raw_data[updated_month],flt_month,tbl_raw_data[updated_message],'KPI Dashboard'!$S$11,tbl_raw_data[updated_date],P25,tbl_raw_data[updated_outcome],"WITHDRAW"),
IF(AND(flt_queue&lt;&gt;"ALL",flt_analyst&lt;&gt;"ALL"),COUNTIFS(tbl_raw_data[updated_month],flt_month,tbl_raw_data[updated_queue],flt_queue,tbl_raw_data[analyst_name],flt_analyst,tbl_raw_data[updated_message],'KPI Dashboard'!$S$11,tbl_raw_data[updated_date],P25,tbl_raw_data[updated_outcome],"WITHDRAW"),
IF(flt_queue="ALL",COUNTIFS(tbl_raw_data[updated_month],flt_month,tbl_raw_data[analyst_name],flt_analyst,tbl_raw_data[updated_message],'KPI Dashboard'!$S$11,tbl_raw_data[updated_date],P25,tbl_raw_data[updated_outcome],"WITHDRAW"),
IF(flt_analyst="ALL",COUNTIFS(tbl_raw_data[updated_month],flt_month,tbl_raw_data[updated_queue],flt_queue,tbl_raw_data[updated_message],'KPI Dashboard'!$S$11,tbl_raw_data[updated_date],P25,tbl_raw_data[updated_outcome],"WITHDRAW")))))</f>
        <v>1</v>
      </c>
      <c r="AE25">
        <f>IF(AND(flt_queue="ALL",flt_analyst="ALL"),COUNTIFS(tbl_raw_data[updated_month],flt_month,tbl_raw_data[updated_message],'KPI Dashboard'!$S$12,tbl_raw_data[updated_date],P25,tbl_raw_data[updated_outcome],"WITHDRAW"),
IF(AND(flt_queue&lt;&gt;"ALL",flt_analyst&lt;&gt;"ALL"),COUNTIFS(tbl_raw_data[updated_month],flt_month,tbl_raw_data[updated_queue],flt_queue,tbl_raw_data[analyst_name],flt_analyst,tbl_raw_data[updated_message],'KPI Dashboard'!$S$12,tbl_raw_data[updated_date],P25,tbl_raw_data[updated_outcome],"WITHDRAW"),
IF(flt_queue="ALL",COUNTIFS(tbl_raw_data[updated_month],flt_month,tbl_raw_data[analyst_name],flt_analyst,tbl_raw_data[updated_message],'KPI Dashboard'!$S$12,tbl_raw_data[updated_date],P25,tbl_raw_data[updated_outcome],"WITHDRAW"),
IF(flt_analyst="ALL",COUNTIFS(tbl_raw_data[updated_month],flt_month,tbl_raw_data[updated_queue],flt_queue,tbl_raw_data[updated_message],'KPI Dashboard'!$S$12,tbl_raw_data[updated_date],P25,tbl_raw_data[updated_outcome],"WITHDRAW")))))</f>
        <v>16</v>
      </c>
    </row>
    <row r="26" spans="16:31" x14ac:dyDescent="0.3">
      <c r="P26" s="78">
        <v>45146</v>
      </c>
      <c r="Q26" s="74">
        <f>IF(AND(flt_queue="ALL",flt_analyst="ALL"),COUNTIFS(tbl_raw_data[updated_outcome],"APPROVE",tbl_raw_data[updated_date],P26),
IF(AND(flt_queue&lt;&gt;"ALL",flt_analyst&lt;&gt;"ALL"),COUNTIFS(tbl_raw_data[updated_queue],flt_queue,tbl_raw_data[analyst_name],flt_analyst,tbl_raw_data[updated_outcome],"APPROVE",tbl_raw_data[updated_date],P26),
IF(flt_queue="ALL",COUNTIFS(tbl_raw_data[analyst_name],flt_analyst,tbl_raw_data[updated_outcome],"APPROVE",tbl_raw_data[updated_date],P26),
IF(flt_analyst="ALL",COUNTIFS(tbl_raw_data[updated_queue],flt_queue,tbl_raw_data[updated_outcome],"APPROVE",tbl_raw_data[updated_date],P26)))))
/
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0.50761421319796951</v>
      </c>
      <c r="R26" s="74">
        <f>settings!$L$2</f>
        <v>0.85</v>
      </c>
      <c r="S26" s="74">
        <f>IF(AND(flt_queue="ALL",flt_analyst="ALL"),COUNTIFS(tbl_raw_data[updated_outcome],"DECLINE",tbl_raw_data[updated_date],P26),
IF(AND(flt_queue&lt;&gt;"ALL",flt_analyst&lt;&gt;"ALL"),COUNTIFS(tbl_raw_data[updated_queue],flt_queue,tbl_raw_data[analyst_name],flt_analyst,tbl_raw_data[updated_outcome],"DECLINE",tbl_raw_data[updated_date],P26),
IF(flt_queue="ALL",COUNTIFS(tbl_raw_data[analyst_name],flt_analyst,tbl_raw_data[updated_outcome],"DECLINE",tbl_raw_data[updated_date],P26),
IF(flt_analyst="ALL",COUNTIFS(tbl_raw_data[updated_queue],flt_queue,tbl_raw_data[updated_outcome],"DECLINE",tbl_raw_data[updated_date],P26)))))
/
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0.12690355329949238</v>
      </c>
      <c r="T26" s="74">
        <f>IF(AND(flt_queue="ALL",flt_analyst="ALL"),COUNTIFS(tbl_raw_data[updated_outcome],"WITHDRAW",tbl_raw_data[updated_date],P26),
IF(AND(flt_queue&lt;&gt;"ALL",flt_analyst&lt;&gt;"ALL"),COUNTIFS(tbl_raw_data[updated_queue],flt_queue,tbl_raw_data[analyst_name],flt_analyst,tbl_raw_data[updated_outcome],"WITHDRAW",tbl_raw_data[updated_date],P26),
IF(flt_queue="ALL",COUNTIFS(tbl_raw_data[analyst_name],flt_analyst,tbl_raw_data[updated_outcome],"WITHDRAW",tbl_raw_data[updated_date],P26),
IF(flt_analyst="ALL",COUNTIFS(tbl_raw_data[updated_queue],flt_queue,tbl_raw_data[updated_outcome],"WITHDRAW",tbl_raw_data[updated_date],P26)))))
/
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0.36548223350253806</v>
      </c>
      <c r="U26" s="77">
        <f>IF(AND(flt_queue="ALL",flt_analyst="ALL"),SUMIFS(tbl_raw_data[time_taken_in_min],tbl_raw_data[updated_date],P26),
IF(AND(flt_queue&lt;&gt;"ALL",flt_analyst&lt;&gt;"ALL"),SUMIFS(tbl_raw_data[time_taken_in_min],tbl_raw_data[updated_queue],flt_queue,tbl_raw_data[analyst_name],flt_analyst,tbl_raw_data[updated_date],P26),
IF(flt_queue="ALL",SUMIFS(tbl_raw_data[time_taken_in_min],tbl_raw_data[analyst_name],flt_analyst,tbl_raw_data[updated_date],P26),
IF(flt_analyst="ALL",SUMIFS(tbl_raw_data[time_taken_in_min],tbl_raw_data[updated_queue],flt_queue,tbl_raw_data[updated_date],P26)))))
/
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27.851861252115071</v>
      </c>
      <c r="V26" s="48">
        <f>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197</v>
      </c>
      <c r="W26" s="74">
        <f>IF(AND(flt_queue="ALL",flt_analyst="ALL"),COUNTIFS(tbl_raw_data[sla_met_not_met],"SLA_MET",tbl_raw_data[updated_date],P26),
IF(AND(flt_queue&lt;&gt;"ALL",flt_analyst&lt;&gt;"ALL"),COUNTIFS(tbl_raw_data[updated_queue],flt_queue,tbl_raw_data[analyst_name],flt_analyst,tbl_raw_data[sla_met_not_met],"SLA_MET",tbl_raw_data[updated_date],P26),
IF(flt_queue="ALL",COUNTIFS(tbl_raw_data[analyst_name],flt_analyst,tbl_raw_data[sla_met_not_met],"SLA_MET",tbl_raw_data[updated_date],P26),
IF(flt_analyst="ALL",COUNTIFS(tbl_raw_data[updated_queue],flt_queue,tbl_raw_data[sla_met_not_met],"SLA_MET",tbl_raw_data[updated_date],P26)))))
/
IF(AND(flt_queue="ALL",flt_analyst="ALL"),COUNTIFS(tbl_raw_data[updated_date],P26),
IF(AND(flt_queue&lt;&gt;"ALL",flt_analyst&lt;&gt;"ALL"),COUNTIFS(tbl_raw_data[updated_queue],flt_queue,tbl_raw_data[analyst_name],flt_analyst,tbl_raw_data[updated_date],P26),
IF(flt_queue="ALL",COUNTIFS(tbl_raw_data[analyst_name],flt_analyst,tbl_raw_data[updated_date],P26),
IF(flt_analyst="ALL",COUNTIFS(tbl_raw_data[updated_queue],flt_queue,tbl_raw_data[updated_date],P26)))))</f>
        <v>0.92385786802030456</v>
      </c>
      <c r="X26" s="81">
        <f>settings!$N$2</f>
        <v>0.9</v>
      </c>
      <c r="Y26">
        <f>IF(AND(flt_queue="ALL",flt_analyst="ALL"),COUNTIFS(tbl_raw_data[updated_month],flt_month,tbl_raw_data[updated_message],'KPI Dashboard'!$S$6,tbl_raw_data[updated_date],P26,tbl_raw_data[updated_outcome],"WITHDRAW"),
IF(AND(flt_queue&lt;&gt;"ALL",flt_analyst&lt;&gt;"ALL"),COUNTIFS(tbl_raw_data[updated_month],flt_month,tbl_raw_data[updated_queue],flt_queue,tbl_raw_data[analyst_name],flt_analyst,tbl_raw_data[updated_message],'KPI Dashboard'!$S$6,tbl_raw_data[updated_date],P26,tbl_raw_data[updated_outcome],"WITHDRAW"),
IF(flt_queue="ALL",COUNTIFS(tbl_raw_data[updated_month],flt_month,tbl_raw_data[analyst_name],flt_analyst,tbl_raw_data[updated_message],'KPI Dashboard'!$S$6,tbl_raw_data[updated_date],P26,tbl_raw_data[updated_outcome],"WITHDRAW"),
IF(flt_analyst="ALL",COUNTIFS(tbl_raw_data[updated_month],flt_month,tbl_raw_data[updated_queue],flt_queue,tbl_raw_data[updated_message],'KPI Dashboard'!$S$6,tbl_raw_data[updated_date],P26,tbl_raw_data[updated_outcome],"WITHDRAW")))))</f>
        <v>5</v>
      </c>
      <c r="Z26">
        <f>IF(AND(flt_queue="ALL",flt_analyst="ALL"),COUNTIFS(tbl_raw_data[updated_month],flt_month,tbl_raw_data[updated_message],'KPI Dashboard'!$S$7,tbl_raw_data[updated_date],P26,tbl_raw_data[updated_outcome],"WITHDRAW"),
IF(AND(flt_queue&lt;&gt;"ALL",flt_analyst&lt;&gt;"ALL"),COUNTIFS(tbl_raw_data[updated_month],flt_month,tbl_raw_data[updated_queue],flt_queue,tbl_raw_data[analyst_name],flt_analyst,tbl_raw_data[updated_message],'KPI Dashboard'!$S$7,tbl_raw_data[updated_date],P26,tbl_raw_data[updated_outcome],"WITHDRAW"),
IF(flt_queue="ALL",COUNTIFS(tbl_raw_data[updated_month],flt_month,tbl_raw_data[analyst_name],flt_analyst,tbl_raw_data[updated_message],'KPI Dashboard'!$S$7,tbl_raw_data[updated_date],P26,tbl_raw_data[updated_outcome],"WITHDRAW"),
IF(flt_analyst="ALL",COUNTIFS(tbl_raw_data[updated_month],flt_month,tbl_raw_data[updated_queue],flt_queue,tbl_raw_data[updated_message],'KPI Dashboard'!$S$7,tbl_raw_data[updated_date],P26,tbl_raw_data[updated_outcome],"WITHDRAW")))))</f>
        <v>9</v>
      </c>
      <c r="AA26">
        <f>IF(AND(flt_queue="ALL",flt_analyst="ALL"),COUNTIFS(tbl_raw_data[updated_month],flt_month,tbl_raw_data[updated_message],'KPI Dashboard'!$S$8,tbl_raw_data[updated_date],P26,tbl_raw_data[updated_outcome],"WITHDRAW"),
IF(AND(flt_queue&lt;&gt;"ALL",flt_analyst&lt;&gt;"ALL"),COUNTIFS(tbl_raw_data[updated_month],flt_month,tbl_raw_data[updated_queue],flt_queue,tbl_raw_data[analyst_name],flt_analyst,tbl_raw_data[updated_message],'KPI Dashboard'!$S$8,tbl_raw_data[updated_date],P26,tbl_raw_data[updated_outcome],"WITHDRAW"),
IF(flt_queue="ALL",COUNTIFS(tbl_raw_data[updated_month],flt_month,tbl_raw_data[analyst_name],flt_analyst,tbl_raw_data[updated_message],'KPI Dashboard'!$S$8,tbl_raw_data[updated_date],P26,tbl_raw_data[updated_outcome],"WITHDRAW"),
IF(flt_analyst="ALL",COUNTIFS(tbl_raw_data[updated_month],flt_month,tbl_raw_data[updated_queue],flt_queue,tbl_raw_data[updated_message],'KPI Dashboard'!$S$8,tbl_raw_data[updated_date],P26,tbl_raw_data[updated_outcome],"WITHDRAW")))))</f>
        <v>29</v>
      </c>
      <c r="AB26">
        <f>IF(AND(flt_queue="ALL",flt_analyst="ALL"),COUNTIFS(tbl_raw_data[updated_month],flt_month,tbl_raw_data[updated_message],'KPI Dashboard'!$S$9,tbl_raw_data[updated_date],P26,tbl_raw_data[updated_outcome],"WITHDRAW"),
IF(AND(flt_queue&lt;&gt;"ALL",flt_analyst&lt;&gt;"ALL"),COUNTIFS(tbl_raw_data[updated_month],flt_month,tbl_raw_data[updated_queue],flt_queue,tbl_raw_data[analyst_name],flt_analyst,tbl_raw_data[updated_message],'KPI Dashboard'!$S$9,tbl_raw_data[updated_date],P26,tbl_raw_data[updated_outcome],"WITHDRAW"),
IF(flt_queue="ALL",COUNTIFS(tbl_raw_data[updated_month],flt_month,tbl_raw_data[analyst_name],flt_analyst,tbl_raw_data[updated_message],'KPI Dashboard'!$S$9,tbl_raw_data[updated_date],P26,tbl_raw_data[updated_outcome],"WITHDRAW"),
IF(flt_analyst="ALL",COUNTIFS(tbl_raw_data[updated_month],flt_month,tbl_raw_data[updated_queue],flt_queue,tbl_raw_data[updated_message],'KPI Dashboard'!$S$9,tbl_raw_data[updated_date],P26,tbl_raw_data[updated_outcome],"WITHDRAW")))))</f>
        <v>7</v>
      </c>
      <c r="AC26">
        <f>IF(AND(flt_queue="ALL",flt_analyst="ALL"),COUNTIFS(tbl_raw_data[updated_month],flt_month,tbl_raw_data[updated_message],'KPI Dashboard'!$S$10,tbl_raw_data[updated_date],P26,tbl_raw_data[updated_outcome],"WITHDRAW"),
IF(AND(flt_queue&lt;&gt;"ALL",flt_analyst&lt;&gt;"ALL"),COUNTIFS(tbl_raw_data[updated_month],flt_month,tbl_raw_data[updated_queue],flt_queue,tbl_raw_data[analyst_name],flt_analyst,tbl_raw_data[updated_message],'KPI Dashboard'!$S$10,tbl_raw_data[updated_date],P26,tbl_raw_data[updated_outcome],"WITHDRAW"),
IF(flt_queue="ALL",COUNTIFS(tbl_raw_data[updated_month],flt_month,tbl_raw_data[analyst_name],flt_analyst,tbl_raw_data[updated_message],'KPI Dashboard'!$S$10,tbl_raw_data[updated_date],P26,tbl_raw_data[updated_outcome],"WITHDRAW"),
IF(flt_analyst="ALL",COUNTIFS(tbl_raw_data[updated_month],flt_month,tbl_raw_data[updated_queue],flt_queue,tbl_raw_data[updated_message],'KPI Dashboard'!$S$10,tbl_raw_data[updated_date],P26,tbl_raw_data[updated_outcome],"WITHDRAW")))))</f>
        <v>0</v>
      </c>
      <c r="AD26">
        <f>IF(AND(flt_queue="ALL",flt_analyst="ALL"),COUNTIFS(tbl_raw_data[updated_month],flt_month,tbl_raw_data[updated_message],'KPI Dashboard'!$S$11,tbl_raw_data[updated_date],P26,tbl_raw_data[updated_outcome],"WITHDRAW"),
IF(AND(flt_queue&lt;&gt;"ALL",flt_analyst&lt;&gt;"ALL"),COUNTIFS(tbl_raw_data[updated_month],flt_month,tbl_raw_data[updated_queue],flt_queue,tbl_raw_data[analyst_name],flt_analyst,tbl_raw_data[updated_message],'KPI Dashboard'!$S$11,tbl_raw_data[updated_date],P26,tbl_raw_data[updated_outcome],"WITHDRAW"),
IF(flt_queue="ALL",COUNTIFS(tbl_raw_data[updated_month],flt_month,tbl_raw_data[analyst_name],flt_analyst,tbl_raw_data[updated_message],'KPI Dashboard'!$S$11,tbl_raw_data[updated_date],P26,tbl_raw_data[updated_outcome],"WITHDRAW"),
IF(flt_analyst="ALL",COUNTIFS(tbl_raw_data[updated_month],flt_month,tbl_raw_data[updated_queue],flt_queue,tbl_raw_data[updated_message],'KPI Dashboard'!$S$11,tbl_raw_data[updated_date],P26,tbl_raw_data[updated_outcome],"WITHDRAW")))))</f>
        <v>1</v>
      </c>
      <c r="AE26">
        <f>IF(AND(flt_queue="ALL",flt_analyst="ALL"),COUNTIFS(tbl_raw_data[updated_month],flt_month,tbl_raw_data[updated_message],'KPI Dashboard'!$S$12,tbl_raw_data[updated_date],P26,tbl_raw_data[updated_outcome],"WITHDRAW"),
IF(AND(flt_queue&lt;&gt;"ALL",flt_analyst&lt;&gt;"ALL"),COUNTIFS(tbl_raw_data[updated_month],flt_month,tbl_raw_data[updated_queue],flt_queue,tbl_raw_data[analyst_name],flt_analyst,tbl_raw_data[updated_message],'KPI Dashboard'!$S$12,tbl_raw_data[updated_date],P26,tbl_raw_data[updated_outcome],"WITHDRAW"),
IF(flt_queue="ALL",COUNTIFS(tbl_raw_data[updated_month],flt_month,tbl_raw_data[analyst_name],flt_analyst,tbl_raw_data[updated_message],'KPI Dashboard'!$S$12,tbl_raw_data[updated_date],P26,tbl_raw_data[updated_outcome],"WITHDRAW"),
IF(flt_analyst="ALL",COUNTIFS(tbl_raw_data[updated_month],flt_month,tbl_raw_data[updated_queue],flt_queue,tbl_raw_data[updated_message],'KPI Dashboard'!$S$12,tbl_raw_data[updated_date],P26,tbl_raw_data[updated_outcome],"WITHDRAW")))))</f>
        <v>21</v>
      </c>
    </row>
    <row r="27" spans="16:31" x14ac:dyDescent="0.3">
      <c r="P27" s="78">
        <v>45145</v>
      </c>
      <c r="Q27" s="74">
        <f>IF(AND(flt_queue="ALL",flt_analyst="ALL"),COUNTIFS(tbl_raw_data[updated_outcome],"APPROVE",tbl_raw_data[updated_date],P27),
IF(AND(flt_queue&lt;&gt;"ALL",flt_analyst&lt;&gt;"ALL"),COUNTIFS(tbl_raw_data[updated_queue],flt_queue,tbl_raw_data[analyst_name],flt_analyst,tbl_raw_data[updated_outcome],"APPROVE",tbl_raw_data[updated_date],P27),
IF(flt_queue="ALL",COUNTIFS(tbl_raw_data[analyst_name],flt_analyst,tbl_raw_data[updated_outcome],"APPROVE",tbl_raw_data[updated_date],P27),
IF(flt_analyst="ALL",COUNTIFS(tbl_raw_data[updated_queue],flt_queue,tbl_raw_data[updated_outcome],"APPROVE",tbl_raw_data[updated_date],P27)))))
/
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0.53608247422680411</v>
      </c>
      <c r="R27" s="74">
        <f>settings!$L$2</f>
        <v>0.85</v>
      </c>
      <c r="S27" s="74">
        <f>IF(AND(flt_queue="ALL",flt_analyst="ALL"),COUNTIFS(tbl_raw_data[updated_outcome],"DECLINE",tbl_raw_data[updated_date],P27),
IF(AND(flt_queue&lt;&gt;"ALL",flt_analyst&lt;&gt;"ALL"),COUNTIFS(tbl_raw_data[updated_queue],flt_queue,tbl_raw_data[analyst_name],flt_analyst,tbl_raw_data[updated_outcome],"DECLINE",tbl_raw_data[updated_date],P27),
IF(flt_queue="ALL",COUNTIFS(tbl_raw_data[analyst_name],flt_analyst,tbl_raw_data[updated_outcome],"DECLINE",tbl_raw_data[updated_date],P27),
IF(flt_analyst="ALL",COUNTIFS(tbl_raw_data[updated_queue],flt_queue,tbl_raw_data[updated_outcome],"DECLINE",tbl_raw_data[updated_date],P27)))))
/
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0.1134020618556701</v>
      </c>
      <c r="T27" s="74">
        <f>IF(AND(flt_queue="ALL",flt_analyst="ALL"),COUNTIFS(tbl_raw_data[updated_outcome],"WITHDRAW",tbl_raw_data[updated_date],P27),
IF(AND(flt_queue&lt;&gt;"ALL",flt_analyst&lt;&gt;"ALL"),COUNTIFS(tbl_raw_data[updated_queue],flt_queue,tbl_raw_data[analyst_name],flt_analyst,tbl_raw_data[updated_outcome],"WITHDRAW",tbl_raw_data[updated_date],P27),
IF(flt_queue="ALL",COUNTIFS(tbl_raw_data[analyst_name],flt_analyst,tbl_raw_data[updated_outcome],"WITHDRAW",tbl_raw_data[updated_date],P27),
IF(flt_analyst="ALL",COUNTIFS(tbl_raw_data[updated_queue],flt_queue,tbl_raw_data[updated_outcome],"WITHDRAW",tbl_raw_data[updated_date],P27)))))
/
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0.35051546391752575</v>
      </c>
      <c r="U27" s="77">
        <f>IF(AND(flt_queue="ALL",flt_analyst="ALL"),SUMIFS(tbl_raw_data[time_taken_in_min],tbl_raw_data[updated_date],P27),
IF(AND(flt_queue&lt;&gt;"ALL",flt_analyst&lt;&gt;"ALL"),SUMIFS(tbl_raw_data[time_taken_in_min],tbl_raw_data[updated_queue],flt_queue,tbl_raw_data[analyst_name],flt_analyst,tbl_raw_data[updated_date],P27),
IF(flt_queue="ALL",SUMIFS(tbl_raw_data[time_taken_in_min],tbl_raw_data[analyst_name],flt_analyst,tbl_raw_data[updated_date],P27),
IF(flt_analyst="ALL",SUMIFS(tbl_raw_data[time_taken_in_min],tbl_raw_data[updated_queue],flt_queue,tbl_raw_data[updated_date],P27)))))
/
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40.214261168384873</v>
      </c>
      <c r="V27" s="48">
        <f>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194</v>
      </c>
      <c r="W27" s="74">
        <f>IF(AND(flt_queue="ALL",flt_analyst="ALL"),COUNTIFS(tbl_raw_data[sla_met_not_met],"SLA_MET",tbl_raw_data[updated_date],P27),
IF(AND(flt_queue&lt;&gt;"ALL",flt_analyst&lt;&gt;"ALL"),COUNTIFS(tbl_raw_data[updated_queue],flt_queue,tbl_raw_data[analyst_name],flt_analyst,tbl_raw_data[sla_met_not_met],"SLA_MET",tbl_raw_data[updated_date],P27),
IF(flt_queue="ALL",COUNTIFS(tbl_raw_data[analyst_name],flt_analyst,tbl_raw_data[sla_met_not_met],"SLA_MET",tbl_raw_data[updated_date],P27),
IF(flt_analyst="ALL",COUNTIFS(tbl_raw_data[updated_queue],flt_queue,tbl_raw_data[sla_met_not_met],"SLA_MET",tbl_raw_data[updated_date],P27)))))
/
IF(AND(flt_queue="ALL",flt_analyst="ALL"),COUNTIFS(tbl_raw_data[updated_date],P27),
IF(AND(flt_queue&lt;&gt;"ALL",flt_analyst&lt;&gt;"ALL"),COUNTIFS(tbl_raw_data[updated_queue],flt_queue,tbl_raw_data[analyst_name],flt_analyst,tbl_raw_data[updated_date],P27),
IF(flt_queue="ALL",COUNTIFS(tbl_raw_data[analyst_name],flt_analyst,tbl_raw_data[updated_date],P27),
IF(flt_analyst="ALL",COUNTIFS(tbl_raw_data[updated_queue],flt_queue,tbl_raw_data[updated_date],P27)))))</f>
        <v>0.88144329896907214</v>
      </c>
      <c r="X27" s="81">
        <f>settings!$N$2</f>
        <v>0.9</v>
      </c>
      <c r="Y27">
        <f>IF(AND(flt_queue="ALL",flt_analyst="ALL"),COUNTIFS(tbl_raw_data[updated_month],flt_month,tbl_raw_data[updated_message],'KPI Dashboard'!$S$6,tbl_raw_data[updated_date],P27,tbl_raw_data[updated_outcome],"WITHDRAW"),
IF(AND(flt_queue&lt;&gt;"ALL",flt_analyst&lt;&gt;"ALL"),COUNTIFS(tbl_raw_data[updated_month],flt_month,tbl_raw_data[updated_queue],flt_queue,tbl_raw_data[analyst_name],flt_analyst,tbl_raw_data[updated_message],'KPI Dashboard'!$S$6,tbl_raw_data[updated_date],P27,tbl_raw_data[updated_outcome],"WITHDRAW"),
IF(flt_queue="ALL",COUNTIFS(tbl_raw_data[updated_month],flt_month,tbl_raw_data[analyst_name],flt_analyst,tbl_raw_data[updated_message],'KPI Dashboard'!$S$6,tbl_raw_data[updated_date],P27,tbl_raw_data[updated_outcome],"WITHDRAW"),
IF(flt_analyst="ALL",COUNTIFS(tbl_raw_data[updated_month],flt_month,tbl_raw_data[updated_queue],flt_queue,tbl_raw_data[updated_message],'KPI Dashboard'!$S$6,tbl_raw_data[updated_date],P27,tbl_raw_data[updated_outcome],"WITHDRAW")))))</f>
        <v>6</v>
      </c>
      <c r="Z27">
        <f>IF(AND(flt_queue="ALL",flt_analyst="ALL"),COUNTIFS(tbl_raw_data[updated_month],flt_month,tbl_raw_data[updated_message],'KPI Dashboard'!$S$7,tbl_raw_data[updated_date],P27,tbl_raw_data[updated_outcome],"WITHDRAW"),
IF(AND(flt_queue&lt;&gt;"ALL",flt_analyst&lt;&gt;"ALL"),COUNTIFS(tbl_raw_data[updated_month],flt_month,tbl_raw_data[updated_queue],flt_queue,tbl_raw_data[analyst_name],flt_analyst,tbl_raw_data[updated_message],'KPI Dashboard'!$S$7,tbl_raw_data[updated_date],P27,tbl_raw_data[updated_outcome],"WITHDRAW"),
IF(flt_queue="ALL",COUNTIFS(tbl_raw_data[updated_month],flt_month,tbl_raw_data[analyst_name],flt_analyst,tbl_raw_data[updated_message],'KPI Dashboard'!$S$7,tbl_raw_data[updated_date],P27,tbl_raw_data[updated_outcome],"WITHDRAW"),
IF(flt_analyst="ALL",COUNTIFS(tbl_raw_data[updated_month],flt_month,tbl_raw_data[updated_queue],flt_queue,tbl_raw_data[updated_message],'KPI Dashboard'!$S$7,tbl_raw_data[updated_date],P27,tbl_raw_data[updated_outcome],"WITHDRAW")))))</f>
        <v>3</v>
      </c>
      <c r="AA27">
        <f>IF(AND(flt_queue="ALL",flt_analyst="ALL"),COUNTIFS(tbl_raw_data[updated_month],flt_month,tbl_raw_data[updated_message],'KPI Dashboard'!$S$8,tbl_raw_data[updated_date],P27,tbl_raw_data[updated_outcome],"WITHDRAW"),
IF(AND(flt_queue&lt;&gt;"ALL",flt_analyst&lt;&gt;"ALL"),COUNTIFS(tbl_raw_data[updated_month],flt_month,tbl_raw_data[updated_queue],flt_queue,tbl_raw_data[analyst_name],flt_analyst,tbl_raw_data[updated_message],'KPI Dashboard'!$S$8,tbl_raw_data[updated_date],P27,tbl_raw_data[updated_outcome],"WITHDRAW"),
IF(flt_queue="ALL",COUNTIFS(tbl_raw_data[updated_month],flt_month,tbl_raw_data[analyst_name],flt_analyst,tbl_raw_data[updated_message],'KPI Dashboard'!$S$8,tbl_raw_data[updated_date],P27,tbl_raw_data[updated_outcome],"WITHDRAW"),
IF(flt_analyst="ALL",COUNTIFS(tbl_raw_data[updated_month],flt_month,tbl_raw_data[updated_queue],flt_queue,tbl_raw_data[updated_message],'KPI Dashboard'!$S$8,tbl_raw_data[updated_date],P27,tbl_raw_data[updated_outcome],"WITHDRAW")))))</f>
        <v>36</v>
      </c>
      <c r="AB27">
        <f>IF(AND(flt_queue="ALL",flt_analyst="ALL"),COUNTIFS(tbl_raw_data[updated_month],flt_month,tbl_raw_data[updated_message],'KPI Dashboard'!$S$9,tbl_raw_data[updated_date],P27,tbl_raw_data[updated_outcome],"WITHDRAW"),
IF(AND(flt_queue&lt;&gt;"ALL",flt_analyst&lt;&gt;"ALL"),COUNTIFS(tbl_raw_data[updated_month],flt_month,tbl_raw_data[updated_queue],flt_queue,tbl_raw_data[analyst_name],flt_analyst,tbl_raw_data[updated_message],'KPI Dashboard'!$S$9,tbl_raw_data[updated_date],P27,tbl_raw_data[updated_outcome],"WITHDRAW"),
IF(flt_queue="ALL",COUNTIFS(tbl_raw_data[updated_month],flt_month,tbl_raw_data[analyst_name],flt_analyst,tbl_raw_data[updated_message],'KPI Dashboard'!$S$9,tbl_raw_data[updated_date],P27,tbl_raw_data[updated_outcome],"WITHDRAW"),
IF(flt_analyst="ALL",COUNTIFS(tbl_raw_data[updated_month],flt_month,tbl_raw_data[updated_queue],flt_queue,tbl_raw_data[updated_message],'KPI Dashboard'!$S$9,tbl_raw_data[updated_date],P27,tbl_raw_data[updated_outcome],"WITHDRAW")))))</f>
        <v>3</v>
      </c>
      <c r="AC27">
        <f>IF(AND(flt_queue="ALL",flt_analyst="ALL"),COUNTIFS(tbl_raw_data[updated_month],flt_month,tbl_raw_data[updated_message],'KPI Dashboard'!$S$10,tbl_raw_data[updated_date],P27,tbl_raw_data[updated_outcome],"WITHDRAW"),
IF(AND(flt_queue&lt;&gt;"ALL",flt_analyst&lt;&gt;"ALL"),COUNTIFS(tbl_raw_data[updated_month],flt_month,tbl_raw_data[updated_queue],flt_queue,tbl_raw_data[analyst_name],flt_analyst,tbl_raw_data[updated_message],'KPI Dashboard'!$S$10,tbl_raw_data[updated_date],P27,tbl_raw_data[updated_outcome],"WITHDRAW"),
IF(flt_queue="ALL",COUNTIFS(tbl_raw_data[updated_month],flt_month,tbl_raw_data[analyst_name],flt_analyst,tbl_raw_data[updated_message],'KPI Dashboard'!$S$10,tbl_raw_data[updated_date],P27,tbl_raw_data[updated_outcome],"WITHDRAW"),
IF(flt_analyst="ALL",COUNTIFS(tbl_raw_data[updated_month],flt_month,tbl_raw_data[updated_queue],flt_queue,tbl_raw_data[updated_message],'KPI Dashboard'!$S$10,tbl_raw_data[updated_date],P27,tbl_raw_data[updated_outcome],"WITHDRAW")))))</f>
        <v>2</v>
      </c>
      <c r="AD27">
        <f>IF(AND(flt_queue="ALL",flt_analyst="ALL"),COUNTIFS(tbl_raw_data[updated_month],flt_month,tbl_raw_data[updated_message],'KPI Dashboard'!$S$11,tbl_raw_data[updated_date],P27,tbl_raw_data[updated_outcome],"WITHDRAW"),
IF(AND(flt_queue&lt;&gt;"ALL",flt_analyst&lt;&gt;"ALL"),COUNTIFS(tbl_raw_data[updated_month],flt_month,tbl_raw_data[updated_queue],flt_queue,tbl_raw_data[analyst_name],flt_analyst,tbl_raw_data[updated_message],'KPI Dashboard'!$S$11,tbl_raw_data[updated_date],P27,tbl_raw_data[updated_outcome],"WITHDRAW"),
IF(flt_queue="ALL",COUNTIFS(tbl_raw_data[updated_month],flt_month,tbl_raw_data[analyst_name],flt_analyst,tbl_raw_data[updated_message],'KPI Dashboard'!$S$11,tbl_raw_data[updated_date],P27,tbl_raw_data[updated_outcome],"WITHDRAW"),
IF(flt_analyst="ALL",COUNTIFS(tbl_raw_data[updated_month],flt_month,tbl_raw_data[updated_queue],flt_queue,tbl_raw_data[updated_message],'KPI Dashboard'!$S$11,tbl_raw_data[updated_date],P27,tbl_raw_data[updated_outcome],"WITHDRAW")))))</f>
        <v>1</v>
      </c>
      <c r="AE27">
        <f>IF(AND(flt_queue="ALL",flt_analyst="ALL"),COUNTIFS(tbl_raw_data[updated_month],flt_month,tbl_raw_data[updated_message],'KPI Dashboard'!$S$12,tbl_raw_data[updated_date],P27,tbl_raw_data[updated_outcome],"WITHDRAW"),
IF(AND(flt_queue&lt;&gt;"ALL",flt_analyst&lt;&gt;"ALL"),COUNTIFS(tbl_raw_data[updated_month],flt_month,tbl_raw_data[updated_queue],flt_queue,tbl_raw_data[analyst_name],flt_analyst,tbl_raw_data[updated_message],'KPI Dashboard'!$S$12,tbl_raw_data[updated_date],P27,tbl_raw_data[updated_outcome],"WITHDRAW"),
IF(flt_queue="ALL",COUNTIFS(tbl_raw_data[updated_month],flt_month,tbl_raw_data[analyst_name],flt_analyst,tbl_raw_data[updated_message],'KPI Dashboard'!$S$12,tbl_raw_data[updated_date],P27,tbl_raw_data[updated_outcome],"WITHDRAW"),
IF(flt_analyst="ALL",COUNTIFS(tbl_raw_data[updated_month],flt_month,tbl_raw_data[updated_queue],flt_queue,tbl_raw_data[updated_message],'KPI Dashboard'!$S$12,tbl_raw_data[updated_date],P27,tbl_raw_data[updated_outcome],"WITHDRAW")))))</f>
        <v>17</v>
      </c>
    </row>
    <row r="28" spans="16:31" x14ac:dyDescent="0.3">
      <c r="P28" s="78">
        <v>45144</v>
      </c>
      <c r="Q28" s="74">
        <f>IF(AND(flt_queue="ALL",flt_analyst="ALL"),COUNTIFS(tbl_raw_data[updated_outcome],"APPROVE",tbl_raw_data[updated_date],P28),
IF(AND(flt_queue&lt;&gt;"ALL",flt_analyst&lt;&gt;"ALL"),COUNTIFS(tbl_raw_data[updated_queue],flt_queue,tbl_raw_data[analyst_name],flt_analyst,tbl_raw_data[updated_outcome],"APPROVE",tbl_raw_data[updated_date],P28),
IF(flt_queue="ALL",COUNTIFS(tbl_raw_data[analyst_name],flt_analyst,tbl_raw_data[updated_outcome],"APPROVE",tbl_raw_data[updated_date],P28),
IF(flt_analyst="ALL",COUNTIFS(tbl_raw_data[updated_queue],flt_queue,tbl_raw_data[updated_outcome],"APPROVE",tbl_raw_data[updated_date],P28)))))
/
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0.57999999999999996</v>
      </c>
      <c r="R28" s="74">
        <f>settings!$L$2</f>
        <v>0.85</v>
      </c>
      <c r="S28" s="74">
        <f>IF(AND(flt_queue="ALL",flt_analyst="ALL"),COUNTIFS(tbl_raw_data[updated_outcome],"DECLINE",tbl_raw_data[updated_date],P28),
IF(AND(flt_queue&lt;&gt;"ALL",flt_analyst&lt;&gt;"ALL"),COUNTIFS(tbl_raw_data[updated_queue],flt_queue,tbl_raw_data[analyst_name],flt_analyst,tbl_raw_data[updated_outcome],"DECLINE",tbl_raw_data[updated_date],P28),
IF(flt_queue="ALL",COUNTIFS(tbl_raw_data[analyst_name],flt_analyst,tbl_raw_data[updated_outcome],"DECLINE",tbl_raw_data[updated_date],P28),
IF(flt_analyst="ALL",COUNTIFS(tbl_raw_data[updated_queue],flt_queue,tbl_raw_data[updated_outcome],"DECLINE",tbl_raw_data[updated_date],P28)))))
/
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0.13</v>
      </c>
      <c r="T28" s="74">
        <f>IF(AND(flt_queue="ALL",flt_analyst="ALL"),COUNTIFS(tbl_raw_data[updated_outcome],"WITHDRAW",tbl_raw_data[updated_date],P28),
IF(AND(flt_queue&lt;&gt;"ALL",flt_analyst&lt;&gt;"ALL"),COUNTIFS(tbl_raw_data[updated_queue],flt_queue,tbl_raw_data[analyst_name],flt_analyst,tbl_raw_data[updated_outcome],"WITHDRAW",tbl_raw_data[updated_date],P28),
IF(flt_queue="ALL",COUNTIFS(tbl_raw_data[analyst_name],flt_analyst,tbl_raw_data[updated_outcome],"WITHDRAW",tbl_raw_data[updated_date],P28),
IF(flt_analyst="ALL",COUNTIFS(tbl_raw_data[updated_queue],flt_queue,tbl_raw_data[updated_outcome],"WITHDRAW",tbl_raw_data[updated_date],P28)))))
/
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0.28999999999999998</v>
      </c>
      <c r="U28" s="77">
        <f>IF(AND(flt_queue="ALL",flt_analyst="ALL"),SUMIFS(tbl_raw_data[time_taken_in_min],tbl_raw_data[updated_date],P28),
IF(AND(flt_queue&lt;&gt;"ALL",flt_analyst&lt;&gt;"ALL"),SUMIFS(tbl_raw_data[time_taken_in_min],tbl_raw_data[updated_queue],flt_queue,tbl_raw_data[analyst_name],flt_analyst,tbl_raw_data[updated_date],P28),
IF(flt_queue="ALL",SUMIFS(tbl_raw_data[time_taken_in_min],tbl_raw_data[analyst_name],flt_analyst,tbl_raw_data[updated_date],P28),
IF(flt_analyst="ALL",SUMIFS(tbl_raw_data[time_taken_in_min],tbl_raw_data[updated_queue],flt_queue,tbl_raw_data[updated_date],P28)))))
/
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8.2940833333333313</v>
      </c>
      <c r="V28" s="48">
        <f>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200</v>
      </c>
      <c r="W28" s="74">
        <f>IF(AND(flt_queue="ALL",flt_analyst="ALL"),COUNTIFS(tbl_raw_data[sla_met_not_met],"SLA_MET",tbl_raw_data[updated_date],P28),
IF(AND(flt_queue&lt;&gt;"ALL",flt_analyst&lt;&gt;"ALL"),COUNTIFS(tbl_raw_data[updated_queue],flt_queue,tbl_raw_data[analyst_name],flt_analyst,tbl_raw_data[sla_met_not_met],"SLA_MET",tbl_raw_data[updated_date],P28),
IF(flt_queue="ALL",COUNTIFS(tbl_raw_data[analyst_name],flt_analyst,tbl_raw_data[sla_met_not_met],"SLA_MET",tbl_raw_data[updated_date],P28),
IF(flt_analyst="ALL",COUNTIFS(tbl_raw_data[updated_queue],flt_queue,tbl_raw_data[sla_met_not_met],"SLA_MET",tbl_raw_data[updated_date],P28)))))
/
IF(AND(flt_queue="ALL",flt_analyst="ALL"),COUNTIFS(tbl_raw_data[updated_date],P28),
IF(AND(flt_queue&lt;&gt;"ALL",flt_analyst&lt;&gt;"ALL"),COUNTIFS(tbl_raw_data[updated_queue],flt_queue,tbl_raw_data[analyst_name],flt_analyst,tbl_raw_data[updated_date],P28),
IF(flt_queue="ALL",COUNTIFS(tbl_raw_data[analyst_name],flt_analyst,tbl_raw_data[updated_date],P28),
IF(flt_analyst="ALL",COUNTIFS(tbl_raw_data[updated_queue],flt_queue,tbl_raw_data[updated_date],P28)))))</f>
        <v>0.99</v>
      </c>
      <c r="X28" s="81">
        <f>settings!$N$2</f>
        <v>0.9</v>
      </c>
      <c r="Y28">
        <f>IF(AND(flt_queue="ALL",flt_analyst="ALL"),COUNTIFS(tbl_raw_data[updated_month],flt_month,tbl_raw_data[updated_message],'KPI Dashboard'!$S$6,tbl_raw_data[updated_date],P28,tbl_raw_data[updated_outcome],"WITHDRAW"),
IF(AND(flt_queue&lt;&gt;"ALL",flt_analyst&lt;&gt;"ALL"),COUNTIFS(tbl_raw_data[updated_month],flt_month,tbl_raw_data[updated_queue],flt_queue,tbl_raw_data[analyst_name],flt_analyst,tbl_raw_data[updated_message],'KPI Dashboard'!$S$6,tbl_raw_data[updated_date],P28,tbl_raw_data[updated_outcome],"WITHDRAW"),
IF(flt_queue="ALL",COUNTIFS(tbl_raw_data[updated_month],flt_month,tbl_raw_data[analyst_name],flt_analyst,tbl_raw_data[updated_message],'KPI Dashboard'!$S$6,tbl_raw_data[updated_date],P28,tbl_raw_data[updated_outcome],"WITHDRAW"),
IF(flt_analyst="ALL",COUNTIFS(tbl_raw_data[updated_month],flt_month,tbl_raw_data[updated_queue],flt_queue,tbl_raw_data[updated_message],'KPI Dashboard'!$S$6,tbl_raw_data[updated_date],P28,tbl_raw_data[updated_outcome],"WITHDRAW")))))</f>
        <v>5</v>
      </c>
      <c r="Z28">
        <f>IF(AND(flt_queue="ALL",flt_analyst="ALL"),COUNTIFS(tbl_raw_data[updated_month],flt_month,tbl_raw_data[updated_message],'KPI Dashboard'!$S$7,tbl_raw_data[updated_date],P28,tbl_raw_data[updated_outcome],"WITHDRAW"),
IF(AND(flt_queue&lt;&gt;"ALL",flt_analyst&lt;&gt;"ALL"),COUNTIFS(tbl_raw_data[updated_month],flt_month,tbl_raw_data[updated_queue],flt_queue,tbl_raw_data[analyst_name],flt_analyst,tbl_raw_data[updated_message],'KPI Dashboard'!$S$7,tbl_raw_data[updated_date],P28,tbl_raw_data[updated_outcome],"WITHDRAW"),
IF(flt_queue="ALL",COUNTIFS(tbl_raw_data[updated_month],flt_month,tbl_raw_data[analyst_name],flt_analyst,tbl_raw_data[updated_message],'KPI Dashboard'!$S$7,tbl_raw_data[updated_date],P28,tbl_raw_data[updated_outcome],"WITHDRAW"),
IF(flt_analyst="ALL",COUNTIFS(tbl_raw_data[updated_month],flt_month,tbl_raw_data[updated_queue],flt_queue,tbl_raw_data[updated_message],'KPI Dashboard'!$S$7,tbl_raw_data[updated_date],P28,tbl_raw_data[updated_outcome],"WITHDRAW")))))</f>
        <v>9</v>
      </c>
      <c r="AA28">
        <f>IF(AND(flt_queue="ALL",flt_analyst="ALL"),COUNTIFS(tbl_raw_data[updated_month],flt_month,tbl_raw_data[updated_message],'KPI Dashboard'!$S$8,tbl_raw_data[updated_date],P28,tbl_raw_data[updated_outcome],"WITHDRAW"),
IF(AND(flt_queue&lt;&gt;"ALL",flt_analyst&lt;&gt;"ALL"),COUNTIFS(tbl_raw_data[updated_month],flt_month,tbl_raw_data[updated_queue],flt_queue,tbl_raw_data[analyst_name],flt_analyst,tbl_raw_data[updated_message],'KPI Dashboard'!$S$8,tbl_raw_data[updated_date],P28,tbl_raw_data[updated_outcome],"WITHDRAW"),
IF(flt_queue="ALL",COUNTIFS(tbl_raw_data[updated_month],flt_month,tbl_raw_data[analyst_name],flt_analyst,tbl_raw_data[updated_message],'KPI Dashboard'!$S$8,tbl_raw_data[updated_date],P28,tbl_raw_data[updated_outcome],"WITHDRAW"),
IF(flt_analyst="ALL",COUNTIFS(tbl_raw_data[updated_month],flt_month,tbl_raw_data[updated_queue],flt_queue,tbl_raw_data[updated_message],'KPI Dashboard'!$S$8,tbl_raw_data[updated_date],P28,tbl_raw_data[updated_outcome],"WITHDRAW")))))</f>
        <v>26</v>
      </c>
      <c r="AB28">
        <f>IF(AND(flt_queue="ALL",flt_analyst="ALL"),COUNTIFS(tbl_raw_data[updated_month],flt_month,tbl_raw_data[updated_message],'KPI Dashboard'!$S$9,tbl_raw_data[updated_date],P28,tbl_raw_data[updated_outcome],"WITHDRAW"),
IF(AND(flt_queue&lt;&gt;"ALL",flt_analyst&lt;&gt;"ALL"),COUNTIFS(tbl_raw_data[updated_month],flt_month,tbl_raw_data[updated_queue],flt_queue,tbl_raw_data[analyst_name],flt_analyst,tbl_raw_data[updated_message],'KPI Dashboard'!$S$9,tbl_raw_data[updated_date],P28,tbl_raw_data[updated_outcome],"WITHDRAW"),
IF(flt_queue="ALL",COUNTIFS(tbl_raw_data[updated_month],flt_month,tbl_raw_data[analyst_name],flt_analyst,tbl_raw_data[updated_message],'KPI Dashboard'!$S$9,tbl_raw_data[updated_date],P28,tbl_raw_data[updated_outcome],"WITHDRAW"),
IF(flt_analyst="ALL",COUNTIFS(tbl_raw_data[updated_month],flt_month,tbl_raw_data[updated_queue],flt_queue,tbl_raw_data[updated_message],'KPI Dashboard'!$S$9,tbl_raw_data[updated_date],P28,tbl_raw_data[updated_outcome],"WITHDRAW")))))</f>
        <v>7</v>
      </c>
      <c r="AC28">
        <f>IF(AND(flt_queue="ALL",flt_analyst="ALL"),COUNTIFS(tbl_raw_data[updated_month],flt_month,tbl_raw_data[updated_message],'KPI Dashboard'!$S$10,tbl_raw_data[updated_date],P28,tbl_raw_data[updated_outcome],"WITHDRAW"),
IF(AND(flt_queue&lt;&gt;"ALL",flt_analyst&lt;&gt;"ALL"),COUNTIFS(tbl_raw_data[updated_month],flt_month,tbl_raw_data[updated_queue],flt_queue,tbl_raw_data[analyst_name],flt_analyst,tbl_raw_data[updated_message],'KPI Dashboard'!$S$10,tbl_raw_data[updated_date],P28,tbl_raw_data[updated_outcome],"WITHDRAW"),
IF(flt_queue="ALL",COUNTIFS(tbl_raw_data[updated_month],flt_month,tbl_raw_data[analyst_name],flt_analyst,tbl_raw_data[updated_message],'KPI Dashboard'!$S$10,tbl_raw_data[updated_date],P28,tbl_raw_data[updated_outcome],"WITHDRAW"),
IF(flt_analyst="ALL",COUNTIFS(tbl_raw_data[updated_month],flt_month,tbl_raw_data[updated_queue],flt_queue,tbl_raw_data[updated_message],'KPI Dashboard'!$S$10,tbl_raw_data[updated_date],P28,tbl_raw_data[updated_outcome],"WITHDRAW")))))</f>
        <v>0</v>
      </c>
      <c r="AD28">
        <f>IF(AND(flt_queue="ALL",flt_analyst="ALL"),COUNTIFS(tbl_raw_data[updated_month],flt_month,tbl_raw_data[updated_message],'KPI Dashboard'!$S$11,tbl_raw_data[updated_date],P28,tbl_raw_data[updated_outcome],"WITHDRAW"),
IF(AND(flt_queue&lt;&gt;"ALL",flt_analyst&lt;&gt;"ALL"),COUNTIFS(tbl_raw_data[updated_month],flt_month,tbl_raw_data[updated_queue],flt_queue,tbl_raw_data[analyst_name],flt_analyst,tbl_raw_data[updated_message],'KPI Dashboard'!$S$11,tbl_raw_data[updated_date],P28,tbl_raw_data[updated_outcome],"WITHDRAW"),
IF(flt_queue="ALL",COUNTIFS(tbl_raw_data[updated_month],flt_month,tbl_raw_data[analyst_name],flt_analyst,tbl_raw_data[updated_message],'KPI Dashboard'!$S$11,tbl_raw_data[updated_date],P28,tbl_raw_data[updated_outcome],"WITHDRAW"),
IF(flt_analyst="ALL",COUNTIFS(tbl_raw_data[updated_month],flt_month,tbl_raw_data[updated_queue],flt_queue,tbl_raw_data[updated_message],'KPI Dashboard'!$S$11,tbl_raw_data[updated_date],P28,tbl_raw_data[updated_outcome],"WITHDRAW")))))</f>
        <v>4</v>
      </c>
      <c r="AE28">
        <f>IF(AND(flt_queue="ALL",flt_analyst="ALL"),COUNTIFS(tbl_raw_data[updated_month],flt_month,tbl_raw_data[updated_message],'KPI Dashboard'!$S$12,tbl_raw_data[updated_date],P28,tbl_raw_data[updated_outcome],"WITHDRAW"),
IF(AND(flt_queue&lt;&gt;"ALL",flt_analyst&lt;&gt;"ALL"),COUNTIFS(tbl_raw_data[updated_month],flt_month,tbl_raw_data[updated_queue],flt_queue,tbl_raw_data[analyst_name],flt_analyst,tbl_raw_data[updated_message],'KPI Dashboard'!$S$12,tbl_raw_data[updated_date],P28,tbl_raw_data[updated_outcome],"WITHDRAW"),
IF(flt_queue="ALL",COUNTIFS(tbl_raw_data[updated_month],flt_month,tbl_raw_data[analyst_name],flt_analyst,tbl_raw_data[updated_message],'KPI Dashboard'!$S$12,tbl_raw_data[updated_date],P28,tbl_raw_data[updated_outcome],"WITHDRAW"),
IF(flt_analyst="ALL",COUNTIFS(tbl_raw_data[updated_month],flt_month,tbl_raw_data[updated_queue],flt_queue,tbl_raw_data[updated_message],'KPI Dashboard'!$S$12,tbl_raw_data[updated_date],P28,tbl_raw_data[updated_outcome],"WITHDRAW")))))</f>
        <v>7</v>
      </c>
    </row>
    <row r="29" spans="16:31" x14ac:dyDescent="0.3">
      <c r="P29" s="78">
        <v>45143</v>
      </c>
      <c r="Q29" s="74">
        <f>IF(AND(flt_queue="ALL",flt_analyst="ALL"),COUNTIFS(tbl_raw_data[updated_outcome],"APPROVE",tbl_raw_data[updated_date],P29),
IF(AND(flt_queue&lt;&gt;"ALL",flt_analyst&lt;&gt;"ALL"),COUNTIFS(tbl_raw_data[updated_queue],flt_queue,tbl_raw_data[analyst_name],flt_analyst,tbl_raw_data[updated_outcome],"APPROVE",tbl_raw_data[updated_date],P29),
IF(flt_queue="ALL",COUNTIFS(tbl_raw_data[analyst_name],flt_analyst,tbl_raw_data[updated_outcome],"APPROVE",tbl_raw_data[updated_date],P29),
IF(flt_analyst="ALL",COUNTIFS(tbl_raw_data[updated_queue],flt_queue,tbl_raw_data[updated_outcome],"APPROVE",tbl_raw_data[updated_date],P29)))))
/
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0.60504201680672265</v>
      </c>
      <c r="R29" s="74">
        <f>settings!$L$2</f>
        <v>0.85</v>
      </c>
      <c r="S29" s="74">
        <f>IF(AND(flt_queue="ALL",flt_analyst="ALL"),COUNTIFS(tbl_raw_data[updated_outcome],"DECLINE",tbl_raw_data[updated_date],P29),
IF(AND(flt_queue&lt;&gt;"ALL",flt_analyst&lt;&gt;"ALL"),COUNTIFS(tbl_raw_data[updated_queue],flt_queue,tbl_raw_data[analyst_name],flt_analyst,tbl_raw_data[updated_outcome],"DECLINE",tbl_raw_data[updated_date],P29),
IF(flt_queue="ALL",COUNTIFS(tbl_raw_data[analyst_name],flt_analyst,tbl_raw_data[updated_outcome],"DECLINE",tbl_raw_data[updated_date],P29),
IF(flt_analyst="ALL",COUNTIFS(tbl_raw_data[updated_queue],flt_queue,tbl_raw_data[updated_outcome],"DECLINE",tbl_raw_data[updated_date],P29)))))
/
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8.4033613445378158E-2</v>
      </c>
      <c r="T29" s="74">
        <f>IF(AND(flt_queue="ALL",flt_analyst="ALL"),COUNTIFS(tbl_raw_data[updated_outcome],"WITHDRAW",tbl_raw_data[updated_date],P29),
IF(AND(flt_queue&lt;&gt;"ALL",flt_analyst&lt;&gt;"ALL"),COUNTIFS(tbl_raw_data[updated_queue],flt_queue,tbl_raw_data[analyst_name],flt_analyst,tbl_raw_data[updated_outcome],"WITHDRAW",tbl_raw_data[updated_date],P29),
IF(flt_queue="ALL",COUNTIFS(tbl_raw_data[analyst_name],flt_analyst,tbl_raw_data[updated_outcome],"WITHDRAW",tbl_raw_data[updated_date],P29),
IF(flt_analyst="ALL",COUNTIFS(tbl_raw_data[updated_queue],flt_queue,tbl_raw_data[updated_outcome],"WITHDRAW",tbl_raw_data[updated_date],P29)))))
/
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0.31092436974789917</v>
      </c>
      <c r="U29" s="77">
        <f>IF(AND(flt_queue="ALL",flt_analyst="ALL"),SUMIFS(tbl_raw_data[time_taken_in_min],tbl_raw_data[updated_date],P29),
IF(AND(flt_queue&lt;&gt;"ALL",flt_analyst&lt;&gt;"ALL"),SUMIFS(tbl_raw_data[time_taken_in_min],tbl_raw_data[updated_queue],flt_queue,tbl_raw_data[analyst_name],flt_analyst,tbl_raw_data[updated_date],P29),
IF(flt_queue="ALL",SUMIFS(tbl_raw_data[time_taken_in_min],tbl_raw_data[analyst_name],flt_analyst,tbl_raw_data[updated_date],P29),
IF(flt_analyst="ALL",SUMIFS(tbl_raw_data[time_taken_in_min],tbl_raw_data[updated_queue],flt_queue,tbl_raw_data[updated_date],P29)))))
/
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12.980952380952383</v>
      </c>
      <c r="V29" s="48">
        <f>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119</v>
      </c>
      <c r="W29" s="74">
        <f>IF(AND(flt_queue="ALL",flt_analyst="ALL"),COUNTIFS(tbl_raw_data[sla_met_not_met],"SLA_MET",tbl_raw_data[updated_date],P29),
IF(AND(flt_queue&lt;&gt;"ALL",flt_analyst&lt;&gt;"ALL"),COUNTIFS(tbl_raw_data[updated_queue],flt_queue,tbl_raw_data[analyst_name],flt_analyst,tbl_raw_data[sla_met_not_met],"SLA_MET",tbl_raw_data[updated_date],P29),
IF(flt_queue="ALL",COUNTIFS(tbl_raw_data[analyst_name],flt_analyst,tbl_raw_data[sla_met_not_met],"SLA_MET",tbl_raw_data[updated_date],P29),
IF(flt_analyst="ALL",COUNTIFS(tbl_raw_data[updated_queue],flt_queue,tbl_raw_data[sla_met_not_met],"SLA_MET",tbl_raw_data[updated_date],P29)))))
/
IF(AND(flt_queue="ALL",flt_analyst="ALL"),COUNTIFS(tbl_raw_data[updated_date],P29),
IF(AND(flt_queue&lt;&gt;"ALL",flt_analyst&lt;&gt;"ALL"),COUNTIFS(tbl_raw_data[updated_queue],flt_queue,tbl_raw_data[analyst_name],flt_analyst,tbl_raw_data[updated_date],P29),
IF(flt_queue="ALL",COUNTIFS(tbl_raw_data[analyst_name],flt_analyst,tbl_raw_data[updated_date],P29),
IF(flt_analyst="ALL",COUNTIFS(tbl_raw_data[updated_queue],flt_queue,tbl_raw_data[updated_date],P29)))))</f>
        <v>0.97478991596638653</v>
      </c>
      <c r="X29" s="81">
        <f>settings!$N$2</f>
        <v>0.9</v>
      </c>
      <c r="Y29">
        <f>IF(AND(flt_queue="ALL",flt_analyst="ALL"),COUNTIFS(tbl_raw_data[updated_month],flt_month,tbl_raw_data[updated_message],'KPI Dashboard'!$S$6,tbl_raw_data[updated_date],P29,tbl_raw_data[updated_outcome],"WITHDRAW"),
IF(AND(flt_queue&lt;&gt;"ALL",flt_analyst&lt;&gt;"ALL"),COUNTIFS(tbl_raw_data[updated_month],flt_month,tbl_raw_data[updated_queue],flt_queue,tbl_raw_data[analyst_name],flt_analyst,tbl_raw_data[updated_message],'KPI Dashboard'!$S$6,tbl_raw_data[updated_date],P29,tbl_raw_data[updated_outcome],"WITHDRAW"),
IF(flt_queue="ALL",COUNTIFS(tbl_raw_data[updated_month],flt_month,tbl_raw_data[analyst_name],flt_analyst,tbl_raw_data[updated_message],'KPI Dashboard'!$S$6,tbl_raw_data[updated_date],P29,tbl_raw_data[updated_outcome],"WITHDRAW"),
IF(flt_analyst="ALL",COUNTIFS(tbl_raw_data[updated_month],flt_month,tbl_raw_data[updated_queue],flt_queue,tbl_raw_data[updated_message],'KPI Dashboard'!$S$6,tbl_raw_data[updated_date],P29,tbl_raw_data[updated_outcome],"WITHDRAW")))))</f>
        <v>2</v>
      </c>
      <c r="Z29">
        <f>IF(AND(flt_queue="ALL",flt_analyst="ALL"),COUNTIFS(tbl_raw_data[updated_month],flt_month,tbl_raw_data[updated_message],'KPI Dashboard'!$S$7,tbl_raw_data[updated_date],P29,tbl_raw_data[updated_outcome],"WITHDRAW"),
IF(AND(flt_queue&lt;&gt;"ALL",flt_analyst&lt;&gt;"ALL"),COUNTIFS(tbl_raw_data[updated_month],flt_month,tbl_raw_data[updated_queue],flt_queue,tbl_raw_data[analyst_name],flt_analyst,tbl_raw_data[updated_message],'KPI Dashboard'!$S$7,tbl_raw_data[updated_date],P29,tbl_raw_data[updated_outcome],"WITHDRAW"),
IF(flt_queue="ALL",COUNTIFS(tbl_raw_data[updated_month],flt_month,tbl_raw_data[analyst_name],flt_analyst,tbl_raw_data[updated_message],'KPI Dashboard'!$S$7,tbl_raw_data[updated_date],P29,tbl_raw_data[updated_outcome],"WITHDRAW"),
IF(flt_analyst="ALL",COUNTIFS(tbl_raw_data[updated_month],flt_month,tbl_raw_data[updated_queue],flt_queue,tbl_raw_data[updated_message],'KPI Dashboard'!$S$7,tbl_raw_data[updated_date],P29,tbl_raw_data[updated_outcome],"WITHDRAW")))))</f>
        <v>3</v>
      </c>
      <c r="AA29">
        <f>IF(AND(flt_queue="ALL",flt_analyst="ALL"),COUNTIFS(tbl_raw_data[updated_month],flt_month,tbl_raw_data[updated_message],'KPI Dashboard'!$S$8,tbl_raw_data[updated_date],P29,tbl_raw_data[updated_outcome],"WITHDRAW"),
IF(AND(flt_queue&lt;&gt;"ALL",flt_analyst&lt;&gt;"ALL"),COUNTIFS(tbl_raw_data[updated_month],flt_month,tbl_raw_data[updated_queue],flt_queue,tbl_raw_data[analyst_name],flt_analyst,tbl_raw_data[updated_message],'KPI Dashboard'!$S$8,tbl_raw_data[updated_date],P29,tbl_raw_data[updated_outcome],"WITHDRAW"),
IF(flt_queue="ALL",COUNTIFS(tbl_raw_data[updated_month],flt_month,tbl_raw_data[analyst_name],flt_analyst,tbl_raw_data[updated_message],'KPI Dashboard'!$S$8,tbl_raw_data[updated_date],P29,tbl_raw_data[updated_outcome],"WITHDRAW"),
IF(flt_analyst="ALL",COUNTIFS(tbl_raw_data[updated_month],flt_month,tbl_raw_data[updated_queue],flt_queue,tbl_raw_data[updated_message],'KPI Dashboard'!$S$8,tbl_raw_data[updated_date],P29,tbl_raw_data[updated_outcome],"WITHDRAW")))))</f>
        <v>23</v>
      </c>
      <c r="AB29">
        <f>IF(AND(flt_queue="ALL",flt_analyst="ALL"),COUNTIFS(tbl_raw_data[updated_month],flt_month,tbl_raw_data[updated_message],'KPI Dashboard'!$S$9,tbl_raw_data[updated_date],P29,tbl_raw_data[updated_outcome],"WITHDRAW"),
IF(AND(flt_queue&lt;&gt;"ALL",flt_analyst&lt;&gt;"ALL"),COUNTIFS(tbl_raw_data[updated_month],flt_month,tbl_raw_data[updated_queue],flt_queue,tbl_raw_data[analyst_name],flt_analyst,tbl_raw_data[updated_message],'KPI Dashboard'!$S$9,tbl_raw_data[updated_date],P29,tbl_raw_data[updated_outcome],"WITHDRAW"),
IF(flt_queue="ALL",COUNTIFS(tbl_raw_data[updated_month],flt_month,tbl_raw_data[analyst_name],flt_analyst,tbl_raw_data[updated_message],'KPI Dashboard'!$S$9,tbl_raw_data[updated_date],P29,tbl_raw_data[updated_outcome],"WITHDRAW"),
IF(flt_analyst="ALL",COUNTIFS(tbl_raw_data[updated_month],flt_month,tbl_raw_data[updated_queue],flt_queue,tbl_raw_data[updated_message],'KPI Dashboard'!$S$9,tbl_raw_data[updated_date],P29,tbl_raw_data[updated_outcome],"WITHDRAW")))))</f>
        <v>3</v>
      </c>
      <c r="AC29">
        <f>IF(AND(flt_queue="ALL",flt_analyst="ALL"),COUNTIFS(tbl_raw_data[updated_month],flt_month,tbl_raw_data[updated_message],'KPI Dashboard'!$S$10,tbl_raw_data[updated_date],P29,tbl_raw_data[updated_outcome],"WITHDRAW"),
IF(AND(flt_queue&lt;&gt;"ALL",flt_analyst&lt;&gt;"ALL"),COUNTIFS(tbl_raw_data[updated_month],flt_month,tbl_raw_data[updated_queue],flt_queue,tbl_raw_data[analyst_name],flt_analyst,tbl_raw_data[updated_message],'KPI Dashboard'!$S$10,tbl_raw_data[updated_date],P29,tbl_raw_data[updated_outcome],"WITHDRAW"),
IF(flt_queue="ALL",COUNTIFS(tbl_raw_data[updated_month],flt_month,tbl_raw_data[analyst_name],flt_analyst,tbl_raw_data[updated_message],'KPI Dashboard'!$S$10,tbl_raw_data[updated_date],P29,tbl_raw_data[updated_outcome],"WITHDRAW"),
IF(flt_analyst="ALL",COUNTIFS(tbl_raw_data[updated_month],flt_month,tbl_raw_data[updated_queue],flt_queue,tbl_raw_data[updated_message],'KPI Dashboard'!$S$10,tbl_raw_data[updated_date],P29,tbl_raw_data[updated_outcome],"WITHDRAW")))))</f>
        <v>1</v>
      </c>
      <c r="AD29">
        <f>IF(AND(flt_queue="ALL",flt_analyst="ALL"),COUNTIFS(tbl_raw_data[updated_month],flt_month,tbl_raw_data[updated_message],'KPI Dashboard'!$S$11,tbl_raw_data[updated_date],P29,tbl_raw_data[updated_outcome],"WITHDRAW"),
IF(AND(flt_queue&lt;&gt;"ALL",flt_analyst&lt;&gt;"ALL"),COUNTIFS(tbl_raw_data[updated_month],flt_month,tbl_raw_data[updated_queue],flt_queue,tbl_raw_data[analyst_name],flt_analyst,tbl_raw_data[updated_message],'KPI Dashboard'!$S$11,tbl_raw_data[updated_date],P29,tbl_raw_data[updated_outcome],"WITHDRAW"),
IF(flt_queue="ALL",COUNTIFS(tbl_raw_data[updated_month],flt_month,tbl_raw_data[analyst_name],flt_analyst,tbl_raw_data[updated_message],'KPI Dashboard'!$S$11,tbl_raw_data[updated_date],P29,tbl_raw_data[updated_outcome],"WITHDRAW"),
IF(flt_analyst="ALL",COUNTIFS(tbl_raw_data[updated_month],flt_month,tbl_raw_data[updated_queue],flt_queue,tbl_raw_data[updated_message],'KPI Dashboard'!$S$11,tbl_raw_data[updated_date],P29,tbl_raw_data[updated_outcome],"WITHDRAW")))))</f>
        <v>1</v>
      </c>
      <c r="AE29">
        <f>IF(AND(flt_queue="ALL",flt_analyst="ALL"),COUNTIFS(tbl_raw_data[updated_month],flt_month,tbl_raw_data[updated_message],'KPI Dashboard'!$S$12,tbl_raw_data[updated_date],P29,tbl_raw_data[updated_outcome],"WITHDRAW"),
IF(AND(flt_queue&lt;&gt;"ALL",flt_analyst&lt;&gt;"ALL"),COUNTIFS(tbl_raw_data[updated_month],flt_month,tbl_raw_data[updated_queue],flt_queue,tbl_raw_data[analyst_name],flt_analyst,tbl_raw_data[updated_message],'KPI Dashboard'!$S$12,tbl_raw_data[updated_date],P29,tbl_raw_data[updated_outcome],"WITHDRAW"),
IF(flt_queue="ALL",COUNTIFS(tbl_raw_data[updated_month],flt_month,tbl_raw_data[analyst_name],flt_analyst,tbl_raw_data[updated_message],'KPI Dashboard'!$S$12,tbl_raw_data[updated_date],P29,tbl_raw_data[updated_outcome],"WITHDRAW"),
IF(flt_analyst="ALL",COUNTIFS(tbl_raw_data[updated_month],flt_month,tbl_raw_data[updated_queue],flt_queue,tbl_raw_data[updated_message],'KPI Dashboard'!$S$12,tbl_raw_data[updated_date],P29,tbl_raw_data[updated_outcome],"WITHDRAW")))))</f>
        <v>4</v>
      </c>
    </row>
    <row r="30" spans="16:31" x14ac:dyDescent="0.3">
      <c r="P30" s="78">
        <v>45142</v>
      </c>
      <c r="Q30" s="74">
        <f>IF(AND(flt_queue="ALL",flt_analyst="ALL"),COUNTIFS(tbl_raw_data[updated_outcome],"APPROVE",tbl_raw_data[updated_date],P30),
IF(AND(flt_queue&lt;&gt;"ALL",flt_analyst&lt;&gt;"ALL"),COUNTIFS(tbl_raw_data[updated_queue],flt_queue,tbl_raw_data[analyst_name],flt_analyst,tbl_raw_data[updated_outcome],"APPROVE",tbl_raw_data[updated_date],P30),
IF(flt_queue="ALL",COUNTIFS(tbl_raw_data[analyst_name],flt_analyst,tbl_raw_data[updated_outcome],"APPROVE",tbl_raw_data[updated_date],P30),
IF(flt_analyst="ALL",COUNTIFS(tbl_raw_data[updated_queue],flt_queue,tbl_raw_data[updated_outcome],"APPROVE",tbl_raw_data[updated_date],P30)))))
/
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0.64942528735632188</v>
      </c>
      <c r="R30" s="74">
        <f>settings!$L$2</f>
        <v>0.85</v>
      </c>
      <c r="S30" s="74">
        <f>IF(AND(flt_queue="ALL",flt_analyst="ALL"),COUNTIFS(tbl_raw_data[updated_outcome],"DECLINE",tbl_raw_data[updated_date],P30),
IF(AND(flt_queue&lt;&gt;"ALL",flt_analyst&lt;&gt;"ALL"),COUNTIFS(tbl_raw_data[updated_queue],flt_queue,tbl_raw_data[analyst_name],flt_analyst,tbl_raw_data[updated_outcome],"DECLINE",tbl_raw_data[updated_date],P30),
IF(flt_queue="ALL",COUNTIFS(tbl_raw_data[analyst_name],flt_analyst,tbl_raw_data[updated_outcome],"DECLINE",tbl_raw_data[updated_date],P30),
IF(flt_analyst="ALL",COUNTIFS(tbl_raw_data[updated_queue],flt_queue,tbl_raw_data[updated_outcome],"DECLINE",tbl_raw_data[updated_date],P30)))))
/
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9.7701149425287362E-2</v>
      </c>
      <c r="T30" s="74">
        <f>IF(AND(flt_queue="ALL",flt_analyst="ALL"),COUNTIFS(tbl_raw_data[updated_outcome],"WITHDRAW",tbl_raw_data[updated_date],P30),
IF(AND(flt_queue&lt;&gt;"ALL",flt_analyst&lt;&gt;"ALL"),COUNTIFS(tbl_raw_data[updated_queue],flt_queue,tbl_raw_data[analyst_name],flt_analyst,tbl_raw_data[updated_outcome],"WITHDRAW",tbl_raw_data[updated_date],P30),
IF(flt_queue="ALL",COUNTIFS(tbl_raw_data[analyst_name],flt_analyst,tbl_raw_data[updated_outcome],"WITHDRAW",tbl_raw_data[updated_date],P30),
IF(flt_analyst="ALL",COUNTIFS(tbl_raw_data[updated_queue],flt_queue,tbl_raw_data[updated_outcome],"WITHDRAW",tbl_raw_data[updated_date],P30)))))
/
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0.25287356321839083</v>
      </c>
      <c r="U30" s="77">
        <f>IF(AND(flt_queue="ALL",flt_analyst="ALL"),SUMIFS(tbl_raw_data[time_taken_in_min],tbl_raw_data[updated_date],P30),
IF(AND(flt_queue&lt;&gt;"ALL",flt_analyst&lt;&gt;"ALL"),SUMIFS(tbl_raw_data[time_taken_in_min],tbl_raw_data[updated_queue],flt_queue,tbl_raw_data[analyst_name],flt_analyst,tbl_raw_data[updated_date],P30),
IF(flt_queue="ALL",SUMIFS(tbl_raw_data[time_taken_in_min],tbl_raw_data[analyst_name],flt_analyst,tbl_raw_data[updated_date],P30),
IF(flt_analyst="ALL",SUMIFS(tbl_raw_data[time_taken_in_min],tbl_raw_data[updated_queue],flt_queue,tbl_raw_data[updated_date],P30)))))
/
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11.071264367816093</v>
      </c>
      <c r="V30" s="48">
        <f>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174</v>
      </c>
      <c r="W30" s="74">
        <f>IF(AND(flt_queue="ALL",flt_analyst="ALL"),COUNTIFS(tbl_raw_data[sla_met_not_met],"SLA_MET",tbl_raw_data[updated_date],P30),
IF(AND(flt_queue&lt;&gt;"ALL",flt_analyst&lt;&gt;"ALL"),COUNTIFS(tbl_raw_data[updated_queue],flt_queue,tbl_raw_data[analyst_name],flt_analyst,tbl_raw_data[sla_met_not_met],"SLA_MET",tbl_raw_data[updated_date],P30),
IF(flt_queue="ALL",COUNTIFS(tbl_raw_data[analyst_name],flt_analyst,tbl_raw_data[sla_met_not_met],"SLA_MET",tbl_raw_data[updated_date],P30),
IF(flt_analyst="ALL",COUNTIFS(tbl_raw_data[updated_queue],flt_queue,tbl_raw_data[sla_met_not_met],"SLA_MET",tbl_raw_data[updated_date],P30)))))
/
IF(AND(flt_queue="ALL",flt_analyst="ALL"),COUNTIFS(tbl_raw_data[updated_date],P30),
IF(AND(flt_queue&lt;&gt;"ALL",flt_analyst&lt;&gt;"ALL"),COUNTIFS(tbl_raw_data[updated_queue],flt_queue,tbl_raw_data[analyst_name],flt_analyst,tbl_raw_data[updated_date],P30),
IF(flt_queue="ALL",COUNTIFS(tbl_raw_data[analyst_name],flt_analyst,tbl_raw_data[updated_date],P30),
IF(flt_analyst="ALL",COUNTIFS(tbl_raw_data[updated_queue],flt_queue,tbl_raw_data[updated_date],P30)))))</f>
        <v>0.87931034482758619</v>
      </c>
      <c r="X30" s="81">
        <f>settings!$N$2</f>
        <v>0.9</v>
      </c>
      <c r="Y30">
        <f>IF(AND(flt_queue="ALL",flt_analyst="ALL"),COUNTIFS(tbl_raw_data[updated_month],flt_month,tbl_raw_data[updated_message],'KPI Dashboard'!$S$6,tbl_raw_data[updated_date],P30,tbl_raw_data[updated_outcome],"WITHDRAW"),
IF(AND(flt_queue&lt;&gt;"ALL",flt_analyst&lt;&gt;"ALL"),COUNTIFS(tbl_raw_data[updated_month],flt_month,tbl_raw_data[updated_queue],flt_queue,tbl_raw_data[analyst_name],flt_analyst,tbl_raw_data[updated_message],'KPI Dashboard'!$S$6,tbl_raw_data[updated_date],P30,tbl_raw_data[updated_outcome],"WITHDRAW"),
IF(flt_queue="ALL",COUNTIFS(tbl_raw_data[updated_month],flt_month,tbl_raw_data[analyst_name],flt_analyst,tbl_raw_data[updated_message],'KPI Dashboard'!$S$6,tbl_raw_data[updated_date],P30,tbl_raw_data[updated_outcome],"WITHDRAW"),
IF(flt_analyst="ALL",COUNTIFS(tbl_raw_data[updated_month],flt_month,tbl_raw_data[updated_queue],flt_queue,tbl_raw_data[updated_message],'KPI Dashboard'!$S$6,tbl_raw_data[updated_date],P30,tbl_raw_data[updated_outcome],"WITHDRAW")))))</f>
        <v>4</v>
      </c>
      <c r="Z30">
        <f>IF(AND(flt_queue="ALL",flt_analyst="ALL"),COUNTIFS(tbl_raw_data[updated_month],flt_month,tbl_raw_data[updated_message],'KPI Dashboard'!$S$7,tbl_raw_data[updated_date],P30,tbl_raw_data[updated_outcome],"WITHDRAW"),
IF(AND(flt_queue&lt;&gt;"ALL",flt_analyst&lt;&gt;"ALL"),COUNTIFS(tbl_raw_data[updated_month],flt_month,tbl_raw_data[updated_queue],flt_queue,tbl_raw_data[analyst_name],flt_analyst,tbl_raw_data[updated_message],'KPI Dashboard'!$S$7,tbl_raw_data[updated_date],P30,tbl_raw_data[updated_outcome],"WITHDRAW"),
IF(flt_queue="ALL",COUNTIFS(tbl_raw_data[updated_month],flt_month,tbl_raw_data[analyst_name],flt_analyst,tbl_raw_data[updated_message],'KPI Dashboard'!$S$7,tbl_raw_data[updated_date],P30,tbl_raw_data[updated_outcome],"WITHDRAW"),
IF(flt_analyst="ALL",COUNTIFS(tbl_raw_data[updated_month],flt_month,tbl_raw_data[updated_queue],flt_queue,tbl_raw_data[updated_message],'KPI Dashboard'!$S$7,tbl_raw_data[updated_date],P30,tbl_raw_data[updated_outcome],"WITHDRAW")))))</f>
        <v>3</v>
      </c>
      <c r="AA30">
        <f>IF(AND(flt_queue="ALL",flt_analyst="ALL"),COUNTIFS(tbl_raw_data[updated_month],flt_month,tbl_raw_data[updated_message],'KPI Dashboard'!$S$8,tbl_raw_data[updated_date],P30,tbl_raw_data[updated_outcome],"WITHDRAW"),
IF(AND(flt_queue&lt;&gt;"ALL",flt_analyst&lt;&gt;"ALL"),COUNTIFS(tbl_raw_data[updated_month],flt_month,tbl_raw_data[updated_queue],flt_queue,tbl_raw_data[analyst_name],flt_analyst,tbl_raw_data[updated_message],'KPI Dashboard'!$S$8,tbl_raw_data[updated_date],P30,tbl_raw_data[updated_outcome],"WITHDRAW"),
IF(flt_queue="ALL",COUNTIFS(tbl_raw_data[updated_month],flt_month,tbl_raw_data[analyst_name],flt_analyst,tbl_raw_data[updated_message],'KPI Dashboard'!$S$8,tbl_raw_data[updated_date],P30,tbl_raw_data[updated_outcome],"WITHDRAW"),
IF(flt_analyst="ALL",COUNTIFS(tbl_raw_data[updated_month],flt_month,tbl_raw_data[updated_queue],flt_queue,tbl_raw_data[updated_message],'KPI Dashboard'!$S$8,tbl_raw_data[updated_date],P30,tbl_raw_data[updated_outcome],"WITHDRAW")))))</f>
        <v>21</v>
      </c>
      <c r="AB30">
        <f>IF(AND(flt_queue="ALL",flt_analyst="ALL"),COUNTIFS(tbl_raw_data[updated_month],flt_month,tbl_raw_data[updated_message],'KPI Dashboard'!$S$9,tbl_raw_data[updated_date],P30,tbl_raw_data[updated_outcome],"WITHDRAW"),
IF(AND(flt_queue&lt;&gt;"ALL",flt_analyst&lt;&gt;"ALL"),COUNTIFS(tbl_raw_data[updated_month],flt_month,tbl_raw_data[updated_queue],flt_queue,tbl_raw_data[analyst_name],flt_analyst,tbl_raw_data[updated_message],'KPI Dashboard'!$S$9,tbl_raw_data[updated_date],P30,tbl_raw_data[updated_outcome],"WITHDRAW"),
IF(flt_queue="ALL",COUNTIFS(tbl_raw_data[updated_month],flt_month,tbl_raw_data[analyst_name],flt_analyst,tbl_raw_data[updated_message],'KPI Dashboard'!$S$9,tbl_raw_data[updated_date],P30,tbl_raw_data[updated_outcome],"WITHDRAW"),
IF(flt_analyst="ALL",COUNTIFS(tbl_raw_data[updated_month],flt_month,tbl_raw_data[updated_queue],flt_queue,tbl_raw_data[updated_message],'KPI Dashboard'!$S$9,tbl_raw_data[updated_date],P30,tbl_raw_data[updated_outcome],"WITHDRAW")))))</f>
        <v>9</v>
      </c>
      <c r="AC30">
        <f>IF(AND(flt_queue="ALL",flt_analyst="ALL"),COUNTIFS(tbl_raw_data[updated_month],flt_month,tbl_raw_data[updated_message],'KPI Dashboard'!$S$10,tbl_raw_data[updated_date],P30,tbl_raw_data[updated_outcome],"WITHDRAW"),
IF(AND(flt_queue&lt;&gt;"ALL",flt_analyst&lt;&gt;"ALL"),COUNTIFS(tbl_raw_data[updated_month],flt_month,tbl_raw_data[updated_queue],flt_queue,tbl_raw_data[analyst_name],flt_analyst,tbl_raw_data[updated_message],'KPI Dashboard'!$S$10,tbl_raw_data[updated_date],P30,tbl_raw_data[updated_outcome],"WITHDRAW"),
IF(flt_queue="ALL",COUNTIFS(tbl_raw_data[updated_month],flt_month,tbl_raw_data[analyst_name],flt_analyst,tbl_raw_data[updated_message],'KPI Dashboard'!$S$10,tbl_raw_data[updated_date],P30,tbl_raw_data[updated_outcome],"WITHDRAW"),
IF(flt_analyst="ALL",COUNTIFS(tbl_raw_data[updated_month],flt_month,tbl_raw_data[updated_queue],flt_queue,tbl_raw_data[updated_message],'KPI Dashboard'!$S$10,tbl_raw_data[updated_date],P30,tbl_raw_data[updated_outcome],"WITHDRAW")))))</f>
        <v>1</v>
      </c>
      <c r="AD30">
        <f>IF(AND(flt_queue="ALL",flt_analyst="ALL"),COUNTIFS(tbl_raw_data[updated_month],flt_month,tbl_raw_data[updated_message],'KPI Dashboard'!$S$11,tbl_raw_data[updated_date],P30,tbl_raw_data[updated_outcome],"WITHDRAW"),
IF(AND(flt_queue&lt;&gt;"ALL",flt_analyst&lt;&gt;"ALL"),COUNTIFS(tbl_raw_data[updated_month],flt_month,tbl_raw_data[updated_queue],flt_queue,tbl_raw_data[analyst_name],flt_analyst,tbl_raw_data[updated_message],'KPI Dashboard'!$S$11,tbl_raw_data[updated_date],P30,tbl_raw_data[updated_outcome],"WITHDRAW"),
IF(flt_queue="ALL",COUNTIFS(tbl_raw_data[updated_month],flt_month,tbl_raw_data[analyst_name],flt_analyst,tbl_raw_data[updated_message],'KPI Dashboard'!$S$11,tbl_raw_data[updated_date],P30,tbl_raw_data[updated_outcome],"WITHDRAW"),
IF(flt_analyst="ALL",COUNTIFS(tbl_raw_data[updated_month],flt_month,tbl_raw_data[updated_queue],flt_queue,tbl_raw_data[updated_message],'KPI Dashboard'!$S$11,tbl_raw_data[updated_date],P30,tbl_raw_data[updated_outcome],"WITHDRAW")))))</f>
        <v>0</v>
      </c>
      <c r="AE30">
        <f>IF(AND(flt_queue="ALL",flt_analyst="ALL"),COUNTIFS(tbl_raw_data[updated_month],flt_month,tbl_raw_data[updated_message],'KPI Dashboard'!$S$12,tbl_raw_data[updated_date],P30,tbl_raw_data[updated_outcome],"WITHDRAW"),
IF(AND(flt_queue&lt;&gt;"ALL",flt_analyst&lt;&gt;"ALL"),COUNTIFS(tbl_raw_data[updated_month],flt_month,tbl_raw_data[updated_queue],flt_queue,tbl_raw_data[analyst_name],flt_analyst,tbl_raw_data[updated_message],'KPI Dashboard'!$S$12,tbl_raw_data[updated_date],P30,tbl_raw_data[updated_outcome],"WITHDRAW"),
IF(flt_queue="ALL",COUNTIFS(tbl_raw_data[updated_month],flt_month,tbl_raw_data[analyst_name],flt_analyst,tbl_raw_data[updated_message],'KPI Dashboard'!$S$12,tbl_raw_data[updated_date],P30,tbl_raw_data[updated_outcome],"WITHDRAW"),
IF(flt_analyst="ALL",COUNTIFS(tbl_raw_data[updated_month],flt_month,tbl_raw_data[updated_queue],flt_queue,tbl_raw_data[updated_message],'KPI Dashboard'!$S$12,tbl_raw_data[updated_date],P30,tbl_raw_data[updated_outcome],"WITHDRAW")))))</f>
        <v>6</v>
      </c>
    </row>
    <row r="31" spans="16:31" x14ac:dyDescent="0.3">
      <c r="P31" s="78">
        <v>45141</v>
      </c>
      <c r="Q31" s="74">
        <f>IF(AND(flt_queue="ALL",flt_analyst="ALL"),COUNTIFS(tbl_raw_data[updated_outcome],"APPROVE",tbl_raw_data[updated_date],P31),
IF(AND(flt_queue&lt;&gt;"ALL",flt_analyst&lt;&gt;"ALL"),COUNTIFS(tbl_raw_data[updated_queue],flt_queue,tbl_raw_data[analyst_name],flt_analyst,tbl_raw_data[updated_outcome],"APPROVE",tbl_raw_data[updated_date],P31),
IF(flt_queue="ALL",COUNTIFS(tbl_raw_data[analyst_name],flt_analyst,tbl_raw_data[updated_outcome],"APPROVE",tbl_raw_data[updated_date],P31),
IF(flt_analyst="ALL",COUNTIFS(tbl_raw_data[updated_queue],flt_queue,tbl_raw_data[updated_outcome],"APPROVE",tbl_raw_data[updated_date],P31)))))
/
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0.55707762557077622</v>
      </c>
      <c r="R31" s="74">
        <f>settings!$L$2</f>
        <v>0.85</v>
      </c>
      <c r="S31" s="74">
        <f>IF(AND(flt_queue="ALL",flt_analyst="ALL"),COUNTIFS(tbl_raw_data[updated_outcome],"DECLINE",tbl_raw_data[updated_date],P31),
IF(AND(flt_queue&lt;&gt;"ALL",flt_analyst&lt;&gt;"ALL"),COUNTIFS(tbl_raw_data[updated_queue],flt_queue,tbl_raw_data[analyst_name],flt_analyst,tbl_raw_data[updated_outcome],"DECLINE",tbl_raw_data[updated_date],P31),
IF(flt_queue="ALL",COUNTIFS(tbl_raw_data[analyst_name],flt_analyst,tbl_raw_data[updated_outcome],"DECLINE",tbl_raw_data[updated_date],P31),
IF(flt_analyst="ALL",COUNTIFS(tbl_raw_data[updated_queue],flt_queue,tbl_raw_data[updated_outcome],"DECLINE",tbl_raw_data[updated_date],P31)))))
/
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9.1324200913242004E-2</v>
      </c>
      <c r="T31" s="74">
        <f>IF(AND(flt_queue="ALL",flt_analyst="ALL"),COUNTIFS(tbl_raw_data[updated_outcome],"WITHDRAW",tbl_raw_data[updated_date],P31),
IF(AND(flt_queue&lt;&gt;"ALL",flt_analyst&lt;&gt;"ALL"),COUNTIFS(tbl_raw_data[updated_queue],flt_queue,tbl_raw_data[analyst_name],flt_analyst,tbl_raw_data[updated_outcome],"WITHDRAW",tbl_raw_data[updated_date],P31),
IF(flt_queue="ALL",COUNTIFS(tbl_raw_data[analyst_name],flt_analyst,tbl_raw_data[updated_outcome],"WITHDRAW",tbl_raw_data[updated_date],P31),
IF(flt_analyst="ALL",COUNTIFS(tbl_raw_data[updated_queue],flt_queue,tbl_raw_data[updated_outcome],"WITHDRAW",tbl_raw_data[updated_date],P31)))))
/
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0.35159817351598172</v>
      </c>
      <c r="U31" s="77">
        <f>IF(AND(flt_queue="ALL",flt_analyst="ALL"),SUMIFS(tbl_raw_data[time_taken_in_min],tbl_raw_data[updated_date],P31),
IF(AND(flt_queue&lt;&gt;"ALL",flt_analyst&lt;&gt;"ALL"),SUMIFS(tbl_raw_data[time_taken_in_min],tbl_raw_data[updated_queue],flt_queue,tbl_raw_data[analyst_name],flt_analyst,tbl_raw_data[updated_date],P31),
IF(flt_queue="ALL",SUMIFS(tbl_raw_data[time_taken_in_min],tbl_raw_data[analyst_name],flt_analyst,tbl_raw_data[updated_date],P31),
IF(flt_analyst="ALL",SUMIFS(tbl_raw_data[time_taken_in_min],tbl_raw_data[updated_queue],flt_queue,tbl_raw_data[updated_date],P31)))))
/
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12.050837138508381</v>
      </c>
      <c r="V31" s="48">
        <f>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219</v>
      </c>
      <c r="W31" s="74">
        <f>IF(AND(flt_queue="ALL",flt_analyst="ALL"),COUNTIFS(tbl_raw_data[sla_met_not_met],"SLA_MET",tbl_raw_data[updated_date],P31),
IF(AND(flt_queue&lt;&gt;"ALL",flt_analyst&lt;&gt;"ALL"),COUNTIFS(tbl_raw_data[updated_queue],flt_queue,tbl_raw_data[analyst_name],flt_analyst,tbl_raw_data[sla_met_not_met],"SLA_MET",tbl_raw_data[updated_date],P31),
IF(flt_queue="ALL",COUNTIFS(tbl_raw_data[analyst_name],flt_analyst,tbl_raw_data[sla_met_not_met],"SLA_MET",tbl_raw_data[updated_date],P31),
IF(flt_analyst="ALL",COUNTIFS(tbl_raw_data[updated_queue],flt_queue,tbl_raw_data[sla_met_not_met],"SLA_MET",tbl_raw_data[updated_date],P31)))))
/
IF(AND(flt_queue="ALL",flt_analyst="ALL"),COUNTIFS(tbl_raw_data[updated_date],P31),
IF(AND(flt_queue&lt;&gt;"ALL",flt_analyst&lt;&gt;"ALL"),COUNTIFS(tbl_raw_data[updated_queue],flt_queue,tbl_raw_data[analyst_name],flt_analyst,tbl_raw_data[updated_date],P31),
IF(flt_queue="ALL",COUNTIFS(tbl_raw_data[analyst_name],flt_analyst,tbl_raw_data[updated_date],P31),
IF(flt_analyst="ALL",COUNTIFS(tbl_raw_data[updated_queue],flt_queue,tbl_raw_data[updated_date],P31)))))</f>
        <v>0.94977168949771684</v>
      </c>
      <c r="X31" s="81">
        <f>settings!$N$2</f>
        <v>0.9</v>
      </c>
      <c r="Y31">
        <f>IF(AND(flt_queue="ALL",flt_analyst="ALL"),COUNTIFS(tbl_raw_data[updated_month],flt_month,tbl_raw_data[updated_message],'KPI Dashboard'!$S$6,tbl_raw_data[updated_date],P31,tbl_raw_data[updated_outcome],"WITHDRAW"),
IF(AND(flt_queue&lt;&gt;"ALL",flt_analyst&lt;&gt;"ALL"),COUNTIFS(tbl_raw_data[updated_month],flt_month,tbl_raw_data[updated_queue],flt_queue,tbl_raw_data[analyst_name],flt_analyst,tbl_raw_data[updated_message],'KPI Dashboard'!$S$6,tbl_raw_data[updated_date],P31,tbl_raw_data[updated_outcome],"WITHDRAW"),
IF(flt_queue="ALL",COUNTIFS(tbl_raw_data[updated_month],flt_month,tbl_raw_data[analyst_name],flt_analyst,tbl_raw_data[updated_message],'KPI Dashboard'!$S$6,tbl_raw_data[updated_date],P31,tbl_raw_data[updated_outcome],"WITHDRAW"),
IF(flt_analyst="ALL",COUNTIFS(tbl_raw_data[updated_month],flt_month,tbl_raw_data[updated_queue],flt_queue,tbl_raw_data[updated_message],'KPI Dashboard'!$S$6,tbl_raw_data[updated_date],P31,tbl_raw_data[updated_outcome],"WITHDRAW")))))</f>
        <v>6</v>
      </c>
      <c r="Z31">
        <f>IF(AND(flt_queue="ALL",flt_analyst="ALL"),COUNTIFS(tbl_raw_data[updated_month],flt_month,tbl_raw_data[updated_message],'KPI Dashboard'!$S$7,tbl_raw_data[updated_date],P31,tbl_raw_data[updated_outcome],"WITHDRAW"),
IF(AND(flt_queue&lt;&gt;"ALL",flt_analyst&lt;&gt;"ALL"),COUNTIFS(tbl_raw_data[updated_month],flt_month,tbl_raw_data[updated_queue],flt_queue,tbl_raw_data[analyst_name],flt_analyst,tbl_raw_data[updated_message],'KPI Dashboard'!$S$7,tbl_raw_data[updated_date],P31,tbl_raw_data[updated_outcome],"WITHDRAW"),
IF(flt_queue="ALL",COUNTIFS(tbl_raw_data[updated_month],flt_month,tbl_raw_data[analyst_name],flt_analyst,tbl_raw_data[updated_message],'KPI Dashboard'!$S$7,tbl_raw_data[updated_date],P31,tbl_raw_data[updated_outcome],"WITHDRAW"),
IF(flt_analyst="ALL",COUNTIFS(tbl_raw_data[updated_month],flt_month,tbl_raw_data[updated_queue],flt_queue,tbl_raw_data[updated_message],'KPI Dashboard'!$S$7,tbl_raw_data[updated_date],P31,tbl_raw_data[updated_outcome],"WITHDRAW")))))</f>
        <v>6</v>
      </c>
      <c r="AA31">
        <f>IF(AND(flt_queue="ALL",flt_analyst="ALL"),COUNTIFS(tbl_raw_data[updated_month],flt_month,tbl_raw_data[updated_message],'KPI Dashboard'!$S$8,tbl_raw_data[updated_date],P31,tbl_raw_data[updated_outcome],"WITHDRAW"),
IF(AND(flt_queue&lt;&gt;"ALL",flt_analyst&lt;&gt;"ALL"),COUNTIFS(tbl_raw_data[updated_month],flt_month,tbl_raw_data[updated_queue],flt_queue,tbl_raw_data[analyst_name],flt_analyst,tbl_raw_data[updated_message],'KPI Dashboard'!$S$8,tbl_raw_data[updated_date],P31,tbl_raw_data[updated_outcome],"WITHDRAW"),
IF(flt_queue="ALL",COUNTIFS(tbl_raw_data[updated_month],flt_month,tbl_raw_data[analyst_name],flt_analyst,tbl_raw_data[updated_message],'KPI Dashboard'!$S$8,tbl_raw_data[updated_date],P31,tbl_raw_data[updated_outcome],"WITHDRAW"),
IF(flt_analyst="ALL",COUNTIFS(tbl_raw_data[updated_month],flt_month,tbl_raw_data[updated_queue],flt_queue,tbl_raw_data[updated_message],'KPI Dashboard'!$S$8,tbl_raw_data[updated_date],P31,tbl_raw_data[updated_outcome],"WITHDRAW")))))</f>
        <v>38</v>
      </c>
      <c r="AB31">
        <f>IF(AND(flt_queue="ALL",flt_analyst="ALL"),COUNTIFS(tbl_raw_data[updated_month],flt_month,tbl_raw_data[updated_message],'KPI Dashboard'!$S$9,tbl_raw_data[updated_date],P31,tbl_raw_data[updated_outcome],"WITHDRAW"),
IF(AND(flt_queue&lt;&gt;"ALL",flt_analyst&lt;&gt;"ALL"),COUNTIFS(tbl_raw_data[updated_month],flt_month,tbl_raw_data[updated_queue],flt_queue,tbl_raw_data[analyst_name],flt_analyst,tbl_raw_data[updated_message],'KPI Dashboard'!$S$9,tbl_raw_data[updated_date],P31,tbl_raw_data[updated_outcome],"WITHDRAW"),
IF(flt_queue="ALL",COUNTIFS(tbl_raw_data[updated_month],flt_month,tbl_raw_data[analyst_name],flt_analyst,tbl_raw_data[updated_message],'KPI Dashboard'!$S$9,tbl_raw_data[updated_date],P31,tbl_raw_data[updated_outcome],"WITHDRAW"),
IF(flt_analyst="ALL",COUNTIFS(tbl_raw_data[updated_month],flt_month,tbl_raw_data[updated_queue],flt_queue,tbl_raw_data[updated_message],'KPI Dashboard'!$S$9,tbl_raw_data[updated_date],P31,tbl_raw_data[updated_outcome],"WITHDRAW")))))</f>
        <v>10</v>
      </c>
      <c r="AC31">
        <f>IF(AND(flt_queue="ALL",flt_analyst="ALL"),COUNTIFS(tbl_raw_data[updated_month],flt_month,tbl_raw_data[updated_message],'KPI Dashboard'!$S$10,tbl_raw_data[updated_date],P31,tbl_raw_data[updated_outcome],"WITHDRAW"),
IF(AND(flt_queue&lt;&gt;"ALL",flt_analyst&lt;&gt;"ALL"),COUNTIFS(tbl_raw_data[updated_month],flt_month,tbl_raw_data[updated_queue],flt_queue,tbl_raw_data[analyst_name],flt_analyst,tbl_raw_data[updated_message],'KPI Dashboard'!$S$10,tbl_raw_data[updated_date],P31,tbl_raw_data[updated_outcome],"WITHDRAW"),
IF(flt_queue="ALL",COUNTIFS(tbl_raw_data[updated_month],flt_month,tbl_raw_data[analyst_name],flt_analyst,tbl_raw_data[updated_message],'KPI Dashboard'!$S$10,tbl_raw_data[updated_date],P31,tbl_raw_data[updated_outcome],"WITHDRAW"),
IF(flt_analyst="ALL",COUNTIFS(tbl_raw_data[updated_month],flt_month,tbl_raw_data[updated_queue],flt_queue,tbl_raw_data[updated_message],'KPI Dashboard'!$S$10,tbl_raw_data[updated_date],P31,tbl_raw_data[updated_outcome],"WITHDRAW")))))</f>
        <v>0</v>
      </c>
      <c r="AD31">
        <f>IF(AND(flt_queue="ALL",flt_analyst="ALL"),COUNTIFS(tbl_raw_data[updated_month],flt_month,tbl_raw_data[updated_message],'KPI Dashboard'!$S$11,tbl_raw_data[updated_date],P31,tbl_raw_data[updated_outcome],"WITHDRAW"),
IF(AND(flt_queue&lt;&gt;"ALL",flt_analyst&lt;&gt;"ALL"),COUNTIFS(tbl_raw_data[updated_month],flt_month,tbl_raw_data[updated_queue],flt_queue,tbl_raw_data[analyst_name],flt_analyst,tbl_raw_data[updated_message],'KPI Dashboard'!$S$11,tbl_raw_data[updated_date],P31,tbl_raw_data[updated_outcome],"WITHDRAW"),
IF(flt_queue="ALL",COUNTIFS(tbl_raw_data[updated_month],flt_month,tbl_raw_data[analyst_name],flt_analyst,tbl_raw_data[updated_message],'KPI Dashboard'!$S$11,tbl_raw_data[updated_date],P31,tbl_raw_data[updated_outcome],"WITHDRAW"),
IF(flt_analyst="ALL",COUNTIFS(tbl_raw_data[updated_month],flt_month,tbl_raw_data[updated_queue],flt_queue,tbl_raw_data[updated_message],'KPI Dashboard'!$S$11,tbl_raw_data[updated_date],P31,tbl_raw_data[updated_outcome],"WITHDRAW")))))</f>
        <v>2</v>
      </c>
      <c r="AE31">
        <f>IF(AND(flt_queue="ALL",flt_analyst="ALL"),COUNTIFS(tbl_raw_data[updated_month],flt_month,tbl_raw_data[updated_message],'KPI Dashboard'!$S$12,tbl_raw_data[updated_date],P31,tbl_raw_data[updated_outcome],"WITHDRAW"),
IF(AND(flt_queue&lt;&gt;"ALL",flt_analyst&lt;&gt;"ALL"),COUNTIFS(tbl_raw_data[updated_month],flt_month,tbl_raw_data[updated_queue],flt_queue,tbl_raw_data[analyst_name],flt_analyst,tbl_raw_data[updated_message],'KPI Dashboard'!$S$12,tbl_raw_data[updated_date],P31,tbl_raw_data[updated_outcome],"WITHDRAW"),
IF(flt_queue="ALL",COUNTIFS(tbl_raw_data[updated_month],flt_month,tbl_raw_data[analyst_name],flt_analyst,tbl_raw_data[updated_message],'KPI Dashboard'!$S$12,tbl_raw_data[updated_date],P31,tbl_raw_data[updated_outcome],"WITHDRAW"),
IF(flt_analyst="ALL",COUNTIFS(tbl_raw_data[updated_month],flt_month,tbl_raw_data[updated_queue],flt_queue,tbl_raw_data[updated_message],'KPI Dashboard'!$S$12,tbl_raw_data[updated_date],P31,tbl_raw_data[updated_outcome],"WITHDRAW")))))</f>
        <v>15</v>
      </c>
    </row>
    <row r="32" spans="16:31" x14ac:dyDescent="0.3">
      <c r="P32" s="78">
        <v>45140</v>
      </c>
      <c r="Q32" s="74">
        <f>IF(AND(flt_queue="ALL",flt_analyst="ALL"),COUNTIFS(tbl_raw_data[updated_outcome],"APPROVE",tbl_raw_data[updated_date],P32),
IF(AND(flt_queue&lt;&gt;"ALL",flt_analyst&lt;&gt;"ALL"),COUNTIFS(tbl_raw_data[updated_queue],flt_queue,tbl_raw_data[analyst_name],flt_analyst,tbl_raw_data[updated_outcome],"APPROVE",tbl_raw_data[updated_date],P32),
IF(flt_queue="ALL",COUNTIFS(tbl_raw_data[analyst_name],flt_analyst,tbl_raw_data[updated_outcome],"APPROVE",tbl_raw_data[updated_date],P32),
IF(flt_analyst="ALL",COUNTIFS(tbl_raw_data[updated_queue],flt_queue,tbl_raw_data[updated_outcome],"APPROVE",tbl_raw_data[updated_date],P32)))))
/
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0.63967611336032393</v>
      </c>
      <c r="R32" s="74">
        <f>settings!$L$2</f>
        <v>0.85</v>
      </c>
      <c r="S32" s="74">
        <f>IF(AND(flt_queue="ALL",flt_analyst="ALL"),COUNTIFS(tbl_raw_data[updated_outcome],"DECLINE",tbl_raw_data[updated_date],P32),
IF(AND(flt_queue&lt;&gt;"ALL",flt_analyst&lt;&gt;"ALL"),COUNTIFS(tbl_raw_data[updated_queue],flt_queue,tbl_raw_data[analyst_name],flt_analyst,tbl_raw_data[updated_outcome],"DECLINE",tbl_raw_data[updated_date],P32),
IF(flt_queue="ALL",COUNTIFS(tbl_raw_data[analyst_name],flt_analyst,tbl_raw_data[updated_outcome],"DECLINE",tbl_raw_data[updated_date],P32),
IF(flt_analyst="ALL",COUNTIFS(tbl_raw_data[updated_queue],flt_queue,tbl_raw_data[updated_outcome],"DECLINE",tbl_raw_data[updated_date],P32)))))
/
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0.11740890688259109</v>
      </c>
      <c r="T32" s="74">
        <f>IF(AND(flt_queue="ALL",flt_analyst="ALL"),COUNTIFS(tbl_raw_data[updated_outcome],"WITHDRAW",tbl_raw_data[updated_date],P32),
IF(AND(flt_queue&lt;&gt;"ALL",flt_analyst&lt;&gt;"ALL"),COUNTIFS(tbl_raw_data[updated_queue],flt_queue,tbl_raw_data[analyst_name],flt_analyst,tbl_raw_data[updated_outcome],"WITHDRAW",tbl_raw_data[updated_date],P32),
IF(flt_queue="ALL",COUNTIFS(tbl_raw_data[analyst_name],flt_analyst,tbl_raw_data[updated_outcome],"WITHDRAW",tbl_raw_data[updated_date],P32),
IF(flt_analyst="ALL",COUNTIFS(tbl_raw_data[updated_queue],flt_queue,tbl_raw_data[updated_outcome],"WITHDRAW",tbl_raw_data[updated_date],P32)))))
/
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0.24291497975708501</v>
      </c>
      <c r="U32" s="77">
        <f>IF(AND(flt_queue="ALL",flt_analyst="ALL"),SUMIFS(tbl_raw_data[time_taken_in_min],tbl_raw_data[updated_date],P32),
IF(AND(flt_queue&lt;&gt;"ALL",flt_analyst&lt;&gt;"ALL"),SUMIFS(tbl_raw_data[time_taken_in_min],tbl_raw_data[updated_queue],flt_queue,tbl_raw_data[analyst_name],flt_analyst,tbl_raw_data[updated_date],P32),
IF(flt_queue="ALL",SUMIFS(tbl_raw_data[time_taken_in_min],tbl_raw_data[analyst_name],flt_analyst,tbl_raw_data[updated_date],P32),
IF(flt_analyst="ALL",SUMIFS(tbl_raw_data[time_taken_in_min],tbl_raw_data[updated_queue],flt_queue,tbl_raw_data[updated_date],P32)))))
/
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22.053103913630242</v>
      </c>
      <c r="V32" s="48">
        <f>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247</v>
      </c>
      <c r="W32" s="74">
        <f>IF(AND(flt_queue="ALL",flt_analyst="ALL"),COUNTIFS(tbl_raw_data[sla_met_not_met],"SLA_MET",tbl_raw_data[updated_date],P32),
IF(AND(flt_queue&lt;&gt;"ALL",flt_analyst&lt;&gt;"ALL"),COUNTIFS(tbl_raw_data[updated_queue],flt_queue,tbl_raw_data[analyst_name],flt_analyst,tbl_raw_data[sla_met_not_met],"SLA_MET",tbl_raw_data[updated_date],P32),
IF(flt_queue="ALL",COUNTIFS(tbl_raw_data[analyst_name],flt_analyst,tbl_raw_data[sla_met_not_met],"SLA_MET",tbl_raw_data[updated_date],P32),
IF(flt_analyst="ALL",COUNTIFS(tbl_raw_data[updated_queue],flt_queue,tbl_raw_data[sla_met_not_met],"SLA_MET",tbl_raw_data[updated_date],P32)))))
/
IF(AND(flt_queue="ALL",flt_analyst="ALL"),COUNTIFS(tbl_raw_data[updated_date],P32),
IF(AND(flt_queue&lt;&gt;"ALL",flt_analyst&lt;&gt;"ALL"),COUNTIFS(tbl_raw_data[updated_queue],flt_queue,tbl_raw_data[analyst_name],flt_analyst,tbl_raw_data[updated_date],P32),
IF(flt_queue="ALL",COUNTIFS(tbl_raw_data[analyst_name],flt_analyst,tbl_raw_data[updated_date],P32),
IF(flt_analyst="ALL",COUNTIFS(tbl_raw_data[updated_queue],flt_queue,tbl_raw_data[updated_date],P32)))))</f>
        <v>0.88663967611336036</v>
      </c>
      <c r="X32" s="81">
        <f>settings!$N$2</f>
        <v>0.9</v>
      </c>
      <c r="Y32">
        <f>IF(AND(flt_queue="ALL",flt_analyst="ALL"),COUNTIFS(tbl_raw_data[updated_month],flt_month,tbl_raw_data[updated_message],'KPI Dashboard'!$S$6,tbl_raw_data[updated_date],P32,tbl_raw_data[updated_outcome],"WITHDRAW"),
IF(AND(flt_queue&lt;&gt;"ALL",flt_analyst&lt;&gt;"ALL"),COUNTIFS(tbl_raw_data[updated_month],flt_month,tbl_raw_data[updated_queue],flt_queue,tbl_raw_data[analyst_name],flt_analyst,tbl_raw_data[updated_message],'KPI Dashboard'!$S$6,tbl_raw_data[updated_date],P32,tbl_raw_data[updated_outcome],"WITHDRAW"),
IF(flt_queue="ALL",COUNTIFS(tbl_raw_data[updated_month],flt_month,tbl_raw_data[analyst_name],flt_analyst,tbl_raw_data[updated_message],'KPI Dashboard'!$S$6,tbl_raw_data[updated_date],P32,tbl_raw_data[updated_outcome],"WITHDRAW"),
IF(flt_analyst="ALL",COUNTIFS(tbl_raw_data[updated_month],flt_month,tbl_raw_data[updated_queue],flt_queue,tbl_raw_data[updated_message],'KPI Dashboard'!$S$6,tbl_raw_data[updated_date],P32,tbl_raw_data[updated_outcome],"WITHDRAW")))))</f>
        <v>6</v>
      </c>
      <c r="Z32">
        <f>IF(AND(flt_queue="ALL",flt_analyst="ALL"),COUNTIFS(tbl_raw_data[updated_month],flt_month,tbl_raw_data[updated_message],'KPI Dashboard'!$S$7,tbl_raw_data[updated_date],P32,tbl_raw_data[updated_outcome],"WITHDRAW"),
IF(AND(flt_queue&lt;&gt;"ALL",flt_analyst&lt;&gt;"ALL"),COUNTIFS(tbl_raw_data[updated_month],flt_month,tbl_raw_data[updated_queue],flt_queue,tbl_raw_data[analyst_name],flt_analyst,tbl_raw_data[updated_message],'KPI Dashboard'!$S$7,tbl_raw_data[updated_date],P32,tbl_raw_data[updated_outcome],"WITHDRAW"),
IF(flt_queue="ALL",COUNTIFS(tbl_raw_data[updated_month],flt_month,tbl_raw_data[analyst_name],flt_analyst,tbl_raw_data[updated_message],'KPI Dashboard'!$S$7,tbl_raw_data[updated_date],P32,tbl_raw_data[updated_outcome],"WITHDRAW"),
IF(flt_analyst="ALL",COUNTIFS(tbl_raw_data[updated_month],flt_month,tbl_raw_data[updated_queue],flt_queue,tbl_raw_data[updated_message],'KPI Dashboard'!$S$7,tbl_raw_data[updated_date],P32,tbl_raw_data[updated_outcome],"WITHDRAW")))))</f>
        <v>1</v>
      </c>
      <c r="AA32">
        <f>IF(AND(flt_queue="ALL",flt_analyst="ALL"),COUNTIFS(tbl_raw_data[updated_month],flt_month,tbl_raw_data[updated_message],'KPI Dashboard'!$S$8,tbl_raw_data[updated_date],P32,tbl_raw_data[updated_outcome],"WITHDRAW"),
IF(AND(flt_queue&lt;&gt;"ALL",flt_analyst&lt;&gt;"ALL"),COUNTIFS(tbl_raw_data[updated_month],flt_month,tbl_raw_data[updated_queue],flt_queue,tbl_raw_data[analyst_name],flt_analyst,tbl_raw_data[updated_message],'KPI Dashboard'!$S$8,tbl_raw_data[updated_date],P32,tbl_raw_data[updated_outcome],"WITHDRAW"),
IF(flt_queue="ALL",COUNTIFS(tbl_raw_data[updated_month],flt_month,tbl_raw_data[analyst_name],flt_analyst,tbl_raw_data[updated_message],'KPI Dashboard'!$S$8,tbl_raw_data[updated_date],P32,tbl_raw_data[updated_outcome],"WITHDRAW"),
IF(flt_analyst="ALL",COUNTIFS(tbl_raw_data[updated_month],flt_month,tbl_raw_data[updated_queue],flt_queue,tbl_raw_data[updated_message],'KPI Dashboard'!$S$8,tbl_raw_data[updated_date],P32,tbl_raw_data[updated_outcome],"WITHDRAW")))))</f>
        <v>37</v>
      </c>
      <c r="AB32">
        <f>IF(AND(flt_queue="ALL",flt_analyst="ALL"),COUNTIFS(tbl_raw_data[updated_month],flt_month,tbl_raw_data[updated_message],'KPI Dashboard'!$S$9,tbl_raw_data[updated_date],P32,tbl_raw_data[updated_outcome],"WITHDRAW"),
IF(AND(flt_queue&lt;&gt;"ALL",flt_analyst&lt;&gt;"ALL"),COUNTIFS(tbl_raw_data[updated_month],flt_month,tbl_raw_data[updated_queue],flt_queue,tbl_raw_data[analyst_name],flt_analyst,tbl_raw_data[updated_message],'KPI Dashboard'!$S$9,tbl_raw_data[updated_date],P32,tbl_raw_data[updated_outcome],"WITHDRAW"),
IF(flt_queue="ALL",COUNTIFS(tbl_raw_data[updated_month],flt_month,tbl_raw_data[analyst_name],flt_analyst,tbl_raw_data[updated_message],'KPI Dashboard'!$S$9,tbl_raw_data[updated_date],P32,tbl_raw_data[updated_outcome],"WITHDRAW"),
IF(flt_analyst="ALL",COUNTIFS(tbl_raw_data[updated_month],flt_month,tbl_raw_data[updated_queue],flt_queue,tbl_raw_data[updated_message],'KPI Dashboard'!$S$9,tbl_raw_data[updated_date],P32,tbl_raw_data[updated_outcome],"WITHDRAW")))))</f>
        <v>9</v>
      </c>
      <c r="AC32">
        <f>IF(AND(flt_queue="ALL",flt_analyst="ALL"),COUNTIFS(tbl_raw_data[updated_month],flt_month,tbl_raw_data[updated_message],'KPI Dashboard'!$S$10,tbl_raw_data[updated_date],P32,tbl_raw_data[updated_outcome],"WITHDRAW"),
IF(AND(flt_queue&lt;&gt;"ALL",flt_analyst&lt;&gt;"ALL"),COUNTIFS(tbl_raw_data[updated_month],flt_month,tbl_raw_data[updated_queue],flt_queue,tbl_raw_data[analyst_name],flt_analyst,tbl_raw_data[updated_message],'KPI Dashboard'!$S$10,tbl_raw_data[updated_date],P32,tbl_raw_data[updated_outcome],"WITHDRAW"),
IF(flt_queue="ALL",COUNTIFS(tbl_raw_data[updated_month],flt_month,tbl_raw_data[analyst_name],flt_analyst,tbl_raw_data[updated_message],'KPI Dashboard'!$S$10,tbl_raw_data[updated_date],P32,tbl_raw_data[updated_outcome],"WITHDRAW"),
IF(flt_analyst="ALL",COUNTIFS(tbl_raw_data[updated_month],flt_month,tbl_raw_data[updated_queue],flt_queue,tbl_raw_data[updated_message],'KPI Dashboard'!$S$10,tbl_raw_data[updated_date],P32,tbl_raw_data[updated_outcome],"WITHDRAW")))))</f>
        <v>1</v>
      </c>
      <c r="AD32">
        <f>IF(AND(flt_queue="ALL",flt_analyst="ALL"),COUNTIFS(tbl_raw_data[updated_month],flt_month,tbl_raw_data[updated_message],'KPI Dashboard'!$S$11,tbl_raw_data[updated_date],P32,tbl_raw_data[updated_outcome],"WITHDRAW"),
IF(AND(flt_queue&lt;&gt;"ALL",flt_analyst&lt;&gt;"ALL"),COUNTIFS(tbl_raw_data[updated_month],flt_month,tbl_raw_data[updated_queue],flt_queue,tbl_raw_data[analyst_name],flt_analyst,tbl_raw_data[updated_message],'KPI Dashboard'!$S$11,tbl_raw_data[updated_date],P32,tbl_raw_data[updated_outcome],"WITHDRAW"),
IF(flt_queue="ALL",COUNTIFS(tbl_raw_data[updated_month],flt_month,tbl_raw_data[analyst_name],flt_analyst,tbl_raw_data[updated_message],'KPI Dashboard'!$S$11,tbl_raw_data[updated_date],P32,tbl_raw_data[updated_outcome],"WITHDRAW"),
IF(flt_analyst="ALL",COUNTIFS(tbl_raw_data[updated_month],flt_month,tbl_raw_data[updated_queue],flt_queue,tbl_raw_data[updated_message],'KPI Dashboard'!$S$11,tbl_raw_data[updated_date],P32,tbl_raw_data[updated_outcome],"WITHDRAW")))))</f>
        <v>1</v>
      </c>
      <c r="AE32">
        <f>IF(AND(flt_queue="ALL",flt_analyst="ALL"),COUNTIFS(tbl_raw_data[updated_month],flt_month,tbl_raw_data[updated_message],'KPI Dashboard'!$S$12,tbl_raw_data[updated_date],P32,tbl_raw_data[updated_outcome],"WITHDRAW"),
IF(AND(flt_queue&lt;&gt;"ALL",flt_analyst&lt;&gt;"ALL"),COUNTIFS(tbl_raw_data[updated_month],flt_month,tbl_raw_data[updated_queue],flt_queue,tbl_raw_data[analyst_name],flt_analyst,tbl_raw_data[updated_message],'KPI Dashboard'!$S$12,tbl_raw_data[updated_date],P32,tbl_raw_data[updated_outcome],"WITHDRAW"),
IF(flt_queue="ALL",COUNTIFS(tbl_raw_data[updated_month],flt_month,tbl_raw_data[analyst_name],flt_analyst,tbl_raw_data[updated_message],'KPI Dashboard'!$S$12,tbl_raw_data[updated_date],P32,tbl_raw_data[updated_outcome],"WITHDRAW"),
IF(flt_analyst="ALL",COUNTIFS(tbl_raw_data[updated_month],flt_month,tbl_raw_data[updated_queue],flt_queue,tbl_raw_data[updated_message],'KPI Dashboard'!$S$12,tbl_raw_data[updated_date],P32,tbl_raw_data[updated_outcome],"WITHDRAW")))))</f>
        <v>5</v>
      </c>
    </row>
    <row r="33" spans="16:31" x14ac:dyDescent="0.3">
      <c r="P33" s="78">
        <v>45139</v>
      </c>
      <c r="Q33" s="74">
        <f>IF(AND(flt_queue="ALL",flt_analyst="ALL"),COUNTIFS(tbl_raw_data[updated_outcome],"APPROVE",tbl_raw_data[updated_date],P33),
IF(AND(flt_queue&lt;&gt;"ALL",flt_analyst&lt;&gt;"ALL"),COUNTIFS(tbl_raw_data[updated_queue],flt_queue,tbl_raw_data[analyst_name],flt_analyst,tbl_raw_data[updated_outcome],"APPROVE",tbl_raw_data[updated_date],P33),
IF(flt_queue="ALL",COUNTIFS(tbl_raw_data[analyst_name],flt_analyst,tbl_raw_data[updated_outcome],"APPROVE",tbl_raw_data[updated_date],P33),
IF(flt_analyst="ALL",COUNTIFS(tbl_raw_data[updated_queue],flt_queue,tbl_raw_data[updated_outcome],"APPROVE",tbl_raw_data[updated_date],P33)))))
/
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0.61849710982658956</v>
      </c>
      <c r="R33" s="74">
        <f>settings!$L$2</f>
        <v>0.85</v>
      </c>
      <c r="S33" s="74">
        <f>IF(AND(flt_queue="ALL",flt_analyst="ALL"),COUNTIFS(tbl_raw_data[updated_outcome],"DECLINE",tbl_raw_data[updated_date],P33),
IF(AND(flt_queue&lt;&gt;"ALL",flt_analyst&lt;&gt;"ALL"),COUNTIFS(tbl_raw_data[updated_queue],flt_queue,tbl_raw_data[analyst_name],flt_analyst,tbl_raw_data[updated_outcome],"DECLINE",tbl_raw_data[updated_date],P33),
IF(flt_queue="ALL",COUNTIFS(tbl_raw_data[analyst_name],flt_analyst,tbl_raw_data[updated_outcome],"DECLINE",tbl_raw_data[updated_date],P33),
IF(flt_analyst="ALL",COUNTIFS(tbl_raw_data[updated_queue],flt_queue,tbl_raw_data[updated_outcome],"DECLINE",tbl_raw_data[updated_date],P33)))))
/
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0.10404624277456648</v>
      </c>
      <c r="T33" s="74">
        <f>IF(AND(flt_queue="ALL",flt_analyst="ALL"),COUNTIFS(tbl_raw_data[updated_outcome],"WITHDRAW",tbl_raw_data[updated_date],P33),
IF(AND(flt_queue&lt;&gt;"ALL",flt_analyst&lt;&gt;"ALL"),COUNTIFS(tbl_raw_data[updated_queue],flt_queue,tbl_raw_data[analyst_name],flt_analyst,tbl_raw_data[updated_outcome],"WITHDRAW",tbl_raw_data[updated_date],P33),
IF(flt_queue="ALL",COUNTIFS(tbl_raw_data[analyst_name],flt_analyst,tbl_raw_data[updated_outcome],"WITHDRAW",tbl_raw_data[updated_date],P33),
IF(flt_analyst="ALL",COUNTIFS(tbl_raw_data[updated_queue],flt_queue,tbl_raw_data[updated_outcome],"WITHDRAW",tbl_raw_data[updated_date],P33)))))
/
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0.2774566473988439</v>
      </c>
      <c r="U33" s="77">
        <f>IF(AND(flt_queue="ALL",flt_analyst="ALL"),SUMIFS(tbl_raw_data[time_taken_in_min],tbl_raw_data[updated_date],P33),
IF(AND(flt_queue&lt;&gt;"ALL",flt_analyst&lt;&gt;"ALL"),SUMIFS(tbl_raw_data[time_taken_in_min],tbl_raw_data[updated_queue],flt_queue,tbl_raw_data[analyst_name],flt_analyst,tbl_raw_data[updated_date],P33),
IF(flt_queue="ALL",SUMIFS(tbl_raw_data[time_taken_in_min],tbl_raw_data[analyst_name],flt_analyst,tbl_raw_data[updated_date],P33),
IF(flt_analyst="ALL",SUMIFS(tbl_raw_data[time_taken_in_min],tbl_raw_data[updated_queue],flt_queue,tbl_raw_data[updated_date],P33)))))
/
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25.412813102119458</v>
      </c>
      <c r="V33" s="48">
        <f>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173</v>
      </c>
      <c r="W33" s="74">
        <f>IF(AND(flt_queue="ALL",flt_analyst="ALL"),COUNTIFS(tbl_raw_data[sla_met_not_met],"SLA_MET",tbl_raw_data[updated_date],P33),
IF(AND(flt_queue&lt;&gt;"ALL",flt_analyst&lt;&gt;"ALL"),COUNTIFS(tbl_raw_data[updated_queue],flt_queue,tbl_raw_data[analyst_name],flt_analyst,tbl_raw_data[sla_met_not_met],"SLA_MET",tbl_raw_data[updated_date],P33),
IF(flt_queue="ALL",COUNTIFS(tbl_raw_data[analyst_name],flt_analyst,tbl_raw_data[sla_met_not_met],"SLA_MET",tbl_raw_data[updated_date],P33),
IF(flt_analyst="ALL",COUNTIFS(tbl_raw_data[updated_queue],flt_queue,tbl_raw_data[sla_met_not_met],"SLA_MET",tbl_raw_data[updated_date],P33)))))
/
IF(AND(flt_queue="ALL",flt_analyst="ALL"),COUNTIFS(tbl_raw_data[updated_date],P33),
IF(AND(flt_queue&lt;&gt;"ALL",flt_analyst&lt;&gt;"ALL"),COUNTIFS(tbl_raw_data[updated_queue],flt_queue,tbl_raw_data[analyst_name],flt_analyst,tbl_raw_data[updated_date],P33),
IF(flt_queue="ALL",COUNTIFS(tbl_raw_data[analyst_name],flt_analyst,tbl_raw_data[updated_date],P33),
IF(flt_analyst="ALL",COUNTIFS(tbl_raw_data[updated_queue],flt_queue,tbl_raw_data[updated_date],P33)))))</f>
        <v>0.77456647398843925</v>
      </c>
      <c r="X33" s="81">
        <f>settings!$N$2</f>
        <v>0.9</v>
      </c>
      <c r="Y33">
        <f>IF(AND(flt_queue="ALL",flt_analyst="ALL"),COUNTIFS(tbl_raw_data[updated_month],flt_month,tbl_raw_data[updated_message],'KPI Dashboard'!$S$6,tbl_raw_data[updated_date],P33,tbl_raw_data[updated_outcome],"WITHDRAW"),
IF(AND(flt_queue&lt;&gt;"ALL",flt_analyst&lt;&gt;"ALL"),COUNTIFS(tbl_raw_data[updated_month],flt_month,tbl_raw_data[updated_queue],flt_queue,tbl_raw_data[analyst_name],flt_analyst,tbl_raw_data[updated_message],'KPI Dashboard'!$S$6,tbl_raw_data[updated_date],P33,tbl_raw_data[updated_outcome],"WITHDRAW"),
IF(flt_queue="ALL",COUNTIFS(tbl_raw_data[updated_month],flt_month,tbl_raw_data[analyst_name],flt_analyst,tbl_raw_data[updated_message],'KPI Dashboard'!$S$6,tbl_raw_data[updated_date],P33,tbl_raw_data[updated_outcome],"WITHDRAW"),
IF(flt_analyst="ALL",COUNTIFS(tbl_raw_data[updated_month],flt_month,tbl_raw_data[updated_queue],flt_queue,tbl_raw_data[updated_message],'KPI Dashboard'!$S$6,tbl_raw_data[updated_date],P33,tbl_raw_data[updated_outcome],"WITHDRAW")))))</f>
        <v>5</v>
      </c>
      <c r="Z33">
        <f>IF(AND(flt_queue="ALL",flt_analyst="ALL"),COUNTIFS(tbl_raw_data[updated_month],flt_month,tbl_raw_data[updated_message],'KPI Dashboard'!$S$7,tbl_raw_data[updated_date],P33,tbl_raw_data[updated_outcome],"WITHDRAW"),
IF(AND(flt_queue&lt;&gt;"ALL",flt_analyst&lt;&gt;"ALL"),COUNTIFS(tbl_raw_data[updated_month],flt_month,tbl_raw_data[updated_queue],flt_queue,tbl_raw_data[analyst_name],flt_analyst,tbl_raw_data[updated_message],'KPI Dashboard'!$S$7,tbl_raw_data[updated_date],P33,tbl_raw_data[updated_outcome],"WITHDRAW"),
IF(flt_queue="ALL",COUNTIFS(tbl_raw_data[updated_month],flt_month,tbl_raw_data[analyst_name],flt_analyst,tbl_raw_data[updated_message],'KPI Dashboard'!$S$7,tbl_raw_data[updated_date],P33,tbl_raw_data[updated_outcome],"WITHDRAW"),
IF(flt_analyst="ALL",COUNTIFS(tbl_raw_data[updated_month],flt_month,tbl_raw_data[updated_queue],flt_queue,tbl_raw_data[updated_message],'KPI Dashboard'!$S$7,tbl_raw_data[updated_date],P33,tbl_raw_data[updated_outcome],"WITHDRAW")))))</f>
        <v>6</v>
      </c>
      <c r="AA33">
        <f>IF(AND(flt_queue="ALL",flt_analyst="ALL"),COUNTIFS(tbl_raw_data[updated_month],flt_month,tbl_raw_data[updated_message],'KPI Dashboard'!$S$8,tbl_raw_data[updated_date],P33,tbl_raw_data[updated_outcome],"WITHDRAW"),
IF(AND(flt_queue&lt;&gt;"ALL",flt_analyst&lt;&gt;"ALL"),COUNTIFS(tbl_raw_data[updated_month],flt_month,tbl_raw_data[updated_queue],flt_queue,tbl_raw_data[analyst_name],flt_analyst,tbl_raw_data[updated_message],'KPI Dashboard'!$S$8,tbl_raw_data[updated_date],P33,tbl_raw_data[updated_outcome],"WITHDRAW"),
IF(flt_queue="ALL",COUNTIFS(tbl_raw_data[updated_month],flt_month,tbl_raw_data[analyst_name],flt_analyst,tbl_raw_data[updated_message],'KPI Dashboard'!$S$8,tbl_raw_data[updated_date],P33,tbl_raw_data[updated_outcome],"WITHDRAW"),
IF(flt_analyst="ALL",COUNTIFS(tbl_raw_data[updated_month],flt_month,tbl_raw_data[updated_queue],flt_queue,tbl_raw_data[updated_message],'KPI Dashboard'!$S$8,tbl_raw_data[updated_date],P33,tbl_raw_data[updated_outcome],"WITHDRAW")))))</f>
        <v>20</v>
      </c>
      <c r="AB33">
        <f>IF(AND(flt_queue="ALL",flt_analyst="ALL"),COUNTIFS(tbl_raw_data[updated_month],flt_month,tbl_raw_data[updated_message],'KPI Dashboard'!$S$9,tbl_raw_data[updated_date],P33,tbl_raw_data[updated_outcome],"WITHDRAW"),
IF(AND(flt_queue&lt;&gt;"ALL",flt_analyst&lt;&gt;"ALL"),COUNTIFS(tbl_raw_data[updated_month],flt_month,tbl_raw_data[updated_queue],flt_queue,tbl_raw_data[analyst_name],flt_analyst,tbl_raw_data[updated_message],'KPI Dashboard'!$S$9,tbl_raw_data[updated_date],P33,tbl_raw_data[updated_outcome],"WITHDRAW"),
IF(flt_queue="ALL",COUNTIFS(tbl_raw_data[updated_month],flt_month,tbl_raw_data[analyst_name],flt_analyst,tbl_raw_data[updated_message],'KPI Dashboard'!$S$9,tbl_raw_data[updated_date],P33,tbl_raw_data[updated_outcome],"WITHDRAW"),
IF(flt_analyst="ALL",COUNTIFS(tbl_raw_data[updated_month],flt_month,tbl_raw_data[updated_queue],flt_queue,tbl_raw_data[updated_message],'KPI Dashboard'!$S$9,tbl_raw_data[updated_date],P33,tbl_raw_data[updated_outcome],"WITHDRAW")))))</f>
        <v>4</v>
      </c>
      <c r="AC33">
        <f>IF(AND(flt_queue="ALL",flt_analyst="ALL"),COUNTIFS(tbl_raw_data[updated_month],flt_month,tbl_raw_data[updated_message],'KPI Dashboard'!$S$10,tbl_raw_data[updated_date],P33,tbl_raw_data[updated_outcome],"WITHDRAW"),
IF(AND(flt_queue&lt;&gt;"ALL",flt_analyst&lt;&gt;"ALL"),COUNTIFS(tbl_raw_data[updated_month],flt_month,tbl_raw_data[updated_queue],flt_queue,tbl_raw_data[analyst_name],flt_analyst,tbl_raw_data[updated_message],'KPI Dashboard'!$S$10,tbl_raw_data[updated_date],P33,tbl_raw_data[updated_outcome],"WITHDRAW"),
IF(flt_queue="ALL",COUNTIFS(tbl_raw_data[updated_month],flt_month,tbl_raw_data[analyst_name],flt_analyst,tbl_raw_data[updated_message],'KPI Dashboard'!$S$10,tbl_raw_data[updated_date],P33,tbl_raw_data[updated_outcome],"WITHDRAW"),
IF(flt_analyst="ALL",COUNTIFS(tbl_raw_data[updated_month],flt_month,tbl_raw_data[updated_queue],flt_queue,tbl_raw_data[updated_message],'KPI Dashboard'!$S$10,tbl_raw_data[updated_date],P33,tbl_raw_data[updated_outcome],"WITHDRAW")))))</f>
        <v>0</v>
      </c>
      <c r="AD33">
        <f>IF(AND(flt_queue="ALL",flt_analyst="ALL"),COUNTIFS(tbl_raw_data[updated_month],flt_month,tbl_raw_data[updated_message],'KPI Dashboard'!$S$11,tbl_raw_data[updated_date],P33,tbl_raw_data[updated_outcome],"WITHDRAW"),
IF(AND(flt_queue&lt;&gt;"ALL",flt_analyst&lt;&gt;"ALL"),COUNTIFS(tbl_raw_data[updated_month],flt_month,tbl_raw_data[updated_queue],flt_queue,tbl_raw_data[analyst_name],flt_analyst,tbl_raw_data[updated_message],'KPI Dashboard'!$S$11,tbl_raw_data[updated_date],P33,tbl_raw_data[updated_outcome],"WITHDRAW"),
IF(flt_queue="ALL",COUNTIFS(tbl_raw_data[updated_month],flt_month,tbl_raw_data[analyst_name],flt_analyst,tbl_raw_data[updated_message],'KPI Dashboard'!$S$11,tbl_raw_data[updated_date],P33,tbl_raw_data[updated_outcome],"WITHDRAW"),
IF(flt_analyst="ALL",COUNTIFS(tbl_raw_data[updated_month],flt_month,tbl_raw_data[updated_queue],flt_queue,tbl_raw_data[updated_message],'KPI Dashboard'!$S$11,tbl_raw_data[updated_date],P33,tbl_raw_data[updated_outcome],"WITHDRAW")))))</f>
        <v>2</v>
      </c>
      <c r="AE33">
        <f>IF(AND(flt_queue="ALL",flt_analyst="ALL"),COUNTIFS(tbl_raw_data[updated_month],flt_month,tbl_raw_data[updated_message],'KPI Dashboard'!$S$12,tbl_raw_data[updated_date],P33,tbl_raw_data[updated_outcome],"WITHDRAW"),
IF(AND(flt_queue&lt;&gt;"ALL",flt_analyst&lt;&gt;"ALL"),COUNTIFS(tbl_raw_data[updated_month],flt_month,tbl_raw_data[updated_queue],flt_queue,tbl_raw_data[analyst_name],flt_analyst,tbl_raw_data[updated_message],'KPI Dashboard'!$S$12,tbl_raw_data[updated_date],P33,tbl_raw_data[updated_outcome],"WITHDRAW"),
IF(flt_queue="ALL",COUNTIFS(tbl_raw_data[updated_month],flt_month,tbl_raw_data[analyst_name],flt_analyst,tbl_raw_data[updated_message],'KPI Dashboard'!$S$12,tbl_raw_data[updated_date],P33,tbl_raw_data[updated_outcome],"WITHDRAW"),
IF(flt_analyst="ALL",COUNTIFS(tbl_raw_data[updated_month],flt_month,tbl_raw_data[updated_queue],flt_queue,tbl_raw_data[updated_message],'KPI Dashboard'!$S$12,tbl_raw_data[updated_date],P33,tbl_raw_data[updated_outcome],"WITHDRAW")))))</f>
        <v>11</v>
      </c>
    </row>
    <row r="34" spans="16:31" x14ac:dyDescent="0.3">
      <c r="P34" s="78">
        <v>45138</v>
      </c>
      <c r="Q34" s="74">
        <f>IF(AND(flt_queue="ALL",flt_analyst="ALL"),COUNTIFS(tbl_raw_data[updated_outcome],"APPROVE",tbl_raw_data[updated_date],P34),
IF(AND(flt_queue&lt;&gt;"ALL",flt_analyst&lt;&gt;"ALL"),COUNTIFS(tbl_raw_data[updated_queue],flt_queue,tbl_raw_data[analyst_name],flt_analyst,tbl_raw_data[updated_outcome],"APPROVE",tbl_raw_data[updated_date],P34),
IF(flt_queue="ALL",COUNTIFS(tbl_raw_data[analyst_name],flt_analyst,tbl_raw_data[updated_outcome],"APPROVE",tbl_raw_data[updated_date],P34),
IF(flt_analyst="ALL",COUNTIFS(tbl_raw_data[updated_queue],flt_queue,tbl_raw_data[updated_outcome],"APPROVE",tbl_raw_data[updated_date],P34)))))
/
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0.65037593984962405</v>
      </c>
      <c r="R34" s="74">
        <f>settings!$L$2</f>
        <v>0.85</v>
      </c>
      <c r="S34" s="74">
        <f>IF(AND(flt_queue="ALL",flt_analyst="ALL"),COUNTIFS(tbl_raw_data[updated_outcome],"DECLINE",tbl_raw_data[updated_date],P34),
IF(AND(flt_queue&lt;&gt;"ALL",flt_analyst&lt;&gt;"ALL"),COUNTIFS(tbl_raw_data[updated_queue],flt_queue,tbl_raw_data[analyst_name],flt_analyst,tbl_raw_data[updated_outcome],"DECLINE",tbl_raw_data[updated_date],P34),
IF(flt_queue="ALL",COUNTIFS(tbl_raw_data[analyst_name],flt_analyst,tbl_raw_data[updated_outcome],"DECLINE",tbl_raw_data[updated_date],P34),
IF(flt_analyst="ALL",COUNTIFS(tbl_raw_data[updated_queue],flt_queue,tbl_raw_data[updated_outcome],"DECLINE",tbl_raw_data[updated_date],P34)))))
/
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6.3909774436090222E-2</v>
      </c>
      <c r="T34" s="74">
        <f>IF(AND(flt_queue="ALL",flt_analyst="ALL"),COUNTIFS(tbl_raw_data[updated_outcome],"WITHDRAW",tbl_raw_data[updated_date],P34),
IF(AND(flt_queue&lt;&gt;"ALL",flt_analyst&lt;&gt;"ALL"),COUNTIFS(tbl_raw_data[updated_queue],flt_queue,tbl_raw_data[analyst_name],flt_analyst,tbl_raw_data[updated_outcome],"WITHDRAW",tbl_raw_data[updated_date],P34),
IF(flt_queue="ALL",COUNTIFS(tbl_raw_data[analyst_name],flt_analyst,tbl_raw_data[updated_outcome],"WITHDRAW",tbl_raw_data[updated_date],P34),
IF(flt_analyst="ALL",COUNTIFS(tbl_raw_data[updated_queue],flt_queue,tbl_raw_data[updated_outcome],"WITHDRAW",tbl_raw_data[updated_date],P34)))))
/
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0.2857142857142857</v>
      </c>
      <c r="U34" s="77">
        <f>IF(AND(flt_queue="ALL",flt_analyst="ALL"),SUMIFS(tbl_raw_data[time_taken_in_min],tbl_raw_data[updated_date],P34),
IF(AND(flt_queue&lt;&gt;"ALL",flt_analyst&lt;&gt;"ALL"),SUMIFS(tbl_raw_data[time_taken_in_min],tbl_raw_data[updated_queue],flt_queue,tbl_raw_data[analyst_name],flt_analyst,tbl_raw_data[updated_date],P34),
IF(flt_queue="ALL",SUMIFS(tbl_raw_data[time_taken_in_min],tbl_raw_data[analyst_name],flt_analyst,tbl_raw_data[updated_date],P34),
IF(flt_analyst="ALL",SUMIFS(tbl_raw_data[time_taken_in_min],tbl_raw_data[updated_queue],flt_queue,tbl_raw_data[updated_date],P34)))))
/
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14.409461152882214</v>
      </c>
      <c r="V34" s="48">
        <f>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266</v>
      </c>
      <c r="W34" s="74">
        <f>IF(AND(flt_queue="ALL",flt_analyst="ALL"),COUNTIFS(tbl_raw_data[sla_met_not_met],"SLA_MET",tbl_raw_data[updated_date],P34),
IF(AND(flt_queue&lt;&gt;"ALL",flt_analyst&lt;&gt;"ALL"),COUNTIFS(tbl_raw_data[updated_queue],flt_queue,tbl_raw_data[analyst_name],flt_analyst,tbl_raw_data[sla_met_not_met],"SLA_MET",tbl_raw_data[updated_date],P34),
IF(flt_queue="ALL",COUNTIFS(tbl_raw_data[analyst_name],flt_analyst,tbl_raw_data[sla_met_not_met],"SLA_MET",tbl_raw_data[updated_date],P34),
IF(flt_analyst="ALL",COUNTIFS(tbl_raw_data[updated_queue],flt_queue,tbl_raw_data[sla_met_not_met],"SLA_MET",tbl_raw_data[updated_date],P34)))))
/
IF(AND(flt_queue="ALL",flt_analyst="ALL"),COUNTIFS(tbl_raw_data[updated_date],P34),
IF(AND(flt_queue&lt;&gt;"ALL",flt_analyst&lt;&gt;"ALL"),COUNTIFS(tbl_raw_data[updated_queue],flt_queue,tbl_raw_data[analyst_name],flt_analyst,tbl_raw_data[updated_date],P34),
IF(flt_queue="ALL",COUNTIFS(tbl_raw_data[analyst_name],flt_analyst,tbl_raw_data[updated_date],P34),
IF(flt_analyst="ALL",COUNTIFS(tbl_raw_data[updated_queue],flt_queue,tbl_raw_data[updated_date],P34)))))</f>
        <v>0.89473684210526316</v>
      </c>
      <c r="X34" s="81">
        <f>settings!$N$2</f>
        <v>0.9</v>
      </c>
      <c r="Y34">
        <f>IF(AND(flt_queue="ALL",flt_analyst="ALL"),COUNTIFS(tbl_raw_data[updated_month],flt_month,tbl_raw_data[updated_message],'KPI Dashboard'!$S$6,tbl_raw_data[updated_date],P34,tbl_raw_data[updated_outcome],"WITHDRAW"),
IF(AND(flt_queue&lt;&gt;"ALL",flt_analyst&lt;&gt;"ALL"),COUNTIFS(tbl_raw_data[updated_month],flt_month,tbl_raw_data[updated_queue],flt_queue,tbl_raw_data[analyst_name],flt_analyst,tbl_raw_data[updated_message],'KPI Dashboard'!$S$6,tbl_raw_data[updated_date],P34,tbl_raw_data[updated_outcome],"WITHDRAW"),
IF(flt_queue="ALL",COUNTIFS(tbl_raw_data[updated_month],flt_month,tbl_raw_data[analyst_name],flt_analyst,tbl_raw_data[updated_message],'KPI Dashboard'!$S$6,tbl_raw_data[updated_date],P34,tbl_raw_data[updated_outcome],"WITHDRAW"),
IF(flt_analyst="ALL",COUNTIFS(tbl_raw_data[updated_month],flt_month,tbl_raw_data[updated_queue],flt_queue,tbl_raw_data[updated_message],'KPI Dashboard'!$S$6,tbl_raw_data[updated_date],P34,tbl_raw_data[updated_outcome],"WITHDRAW")))))</f>
        <v>0</v>
      </c>
      <c r="Z34">
        <f>IF(AND(flt_queue="ALL",flt_analyst="ALL"),COUNTIFS(tbl_raw_data[updated_month],flt_month,tbl_raw_data[updated_message],'KPI Dashboard'!$S$7,tbl_raw_data[updated_date],P34,tbl_raw_data[updated_outcome],"WITHDRAW"),
IF(AND(flt_queue&lt;&gt;"ALL",flt_analyst&lt;&gt;"ALL"),COUNTIFS(tbl_raw_data[updated_month],flt_month,tbl_raw_data[updated_queue],flt_queue,tbl_raw_data[analyst_name],flt_analyst,tbl_raw_data[updated_message],'KPI Dashboard'!$S$7,tbl_raw_data[updated_date],P34,tbl_raw_data[updated_outcome],"WITHDRAW"),
IF(flt_queue="ALL",COUNTIFS(tbl_raw_data[updated_month],flt_month,tbl_raw_data[analyst_name],flt_analyst,tbl_raw_data[updated_message],'KPI Dashboard'!$S$7,tbl_raw_data[updated_date],P34,tbl_raw_data[updated_outcome],"WITHDRAW"),
IF(flt_analyst="ALL",COUNTIFS(tbl_raw_data[updated_month],flt_month,tbl_raw_data[updated_queue],flt_queue,tbl_raw_data[updated_message],'KPI Dashboard'!$S$7,tbl_raw_data[updated_date],P34,tbl_raw_data[updated_outcome],"WITHDRAW")))))</f>
        <v>0</v>
      </c>
      <c r="AA34">
        <f>IF(AND(flt_queue="ALL",flt_analyst="ALL"),COUNTIFS(tbl_raw_data[updated_month],flt_month,tbl_raw_data[updated_message],'KPI Dashboard'!$S$8,tbl_raw_data[updated_date],P34,tbl_raw_data[updated_outcome],"WITHDRAW"),
IF(AND(flt_queue&lt;&gt;"ALL",flt_analyst&lt;&gt;"ALL"),COUNTIFS(tbl_raw_data[updated_month],flt_month,tbl_raw_data[updated_queue],flt_queue,tbl_raw_data[analyst_name],flt_analyst,tbl_raw_data[updated_message],'KPI Dashboard'!$S$8,tbl_raw_data[updated_date],P34,tbl_raw_data[updated_outcome],"WITHDRAW"),
IF(flt_queue="ALL",COUNTIFS(tbl_raw_data[updated_month],flt_month,tbl_raw_data[analyst_name],flt_analyst,tbl_raw_data[updated_message],'KPI Dashboard'!$S$8,tbl_raw_data[updated_date],P34,tbl_raw_data[updated_outcome],"WITHDRAW"),
IF(flt_analyst="ALL",COUNTIFS(tbl_raw_data[updated_month],flt_month,tbl_raw_data[updated_queue],flt_queue,tbl_raw_data[updated_message],'KPI Dashboard'!$S$8,tbl_raw_data[updated_date],P34,tbl_raw_data[updated_outcome],"WITHDRAW")))))</f>
        <v>0</v>
      </c>
      <c r="AB34">
        <f>IF(AND(flt_queue="ALL",flt_analyst="ALL"),COUNTIFS(tbl_raw_data[updated_month],flt_month,tbl_raw_data[updated_message],'KPI Dashboard'!$S$9,tbl_raw_data[updated_date],P34,tbl_raw_data[updated_outcome],"WITHDRAW"),
IF(AND(flt_queue&lt;&gt;"ALL",flt_analyst&lt;&gt;"ALL"),COUNTIFS(tbl_raw_data[updated_month],flt_month,tbl_raw_data[updated_queue],flt_queue,tbl_raw_data[analyst_name],flt_analyst,tbl_raw_data[updated_message],'KPI Dashboard'!$S$9,tbl_raw_data[updated_date],P34,tbl_raw_data[updated_outcome],"WITHDRAW"),
IF(flt_queue="ALL",COUNTIFS(tbl_raw_data[updated_month],flt_month,tbl_raw_data[analyst_name],flt_analyst,tbl_raw_data[updated_message],'KPI Dashboard'!$S$9,tbl_raw_data[updated_date],P34,tbl_raw_data[updated_outcome],"WITHDRAW"),
IF(flt_analyst="ALL",COUNTIFS(tbl_raw_data[updated_month],flt_month,tbl_raw_data[updated_queue],flt_queue,tbl_raw_data[updated_message],'KPI Dashboard'!$S$9,tbl_raw_data[updated_date],P34,tbl_raw_data[updated_outcome],"WITHDRAW")))))</f>
        <v>0</v>
      </c>
      <c r="AC34">
        <f>IF(AND(flt_queue="ALL",flt_analyst="ALL"),COUNTIFS(tbl_raw_data[updated_month],flt_month,tbl_raw_data[updated_message],'KPI Dashboard'!$S$10,tbl_raw_data[updated_date],P34,tbl_raw_data[updated_outcome],"WITHDRAW"),
IF(AND(flt_queue&lt;&gt;"ALL",flt_analyst&lt;&gt;"ALL"),COUNTIFS(tbl_raw_data[updated_month],flt_month,tbl_raw_data[updated_queue],flt_queue,tbl_raw_data[analyst_name],flt_analyst,tbl_raw_data[updated_message],'KPI Dashboard'!$S$10,tbl_raw_data[updated_date],P34,tbl_raw_data[updated_outcome],"WITHDRAW"),
IF(flt_queue="ALL",COUNTIFS(tbl_raw_data[updated_month],flt_month,tbl_raw_data[analyst_name],flt_analyst,tbl_raw_data[updated_message],'KPI Dashboard'!$S$10,tbl_raw_data[updated_date],P34,tbl_raw_data[updated_outcome],"WITHDRAW"),
IF(flt_analyst="ALL",COUNTIFS(tbl_raw_data[updated_month],flt_month,tbl_raw_data[updated_queue],flt_queue,tbl_raw_data[updated_message],'KPI Dashboard'!$S$10,tbl_raw_data[updated_date],P34,tbl_raw_data[updated_outcome],"WITHDRAW")))))</f>
        <v>0</v>
      </c>
      <c r="AD34">
        <f>IF(AND(flt_queue="ALL",flt_analyst="ALL"),COUNTIFS(tbl_raw_data[updated_month],flt_month,tbl_raw_data[updated_message],'KPI Dashboard'!$S$11,tbl_raw_data[updated_date],P34,tbl_raw_data[updated_outcome],"WITHDRAW"),
IF(AND(flt_queue&lt;&gt;"ALL",flt_analyst&lt;&gt;"ALL"),COUNTIFS(tbl_raw_data[updated_month],flt_month,tbl_raw_data[updated_queue],flt_queue,tbl_raw_data[analyst_name],flt_analyst,tbl_raw_data[updated_message],'KPI Dashboard'!$S$11,tbl_raw_data[updated_date],P34,tbl_raw_data[updated_outcome],"WITHDRAW"),
IF(flt_queue="ALL",COUNTIFS(tbl_raw_data[updated_month],flt_month,tbl_raw_data[analyst_name],flt_analyst,tbl_raw_data[updated_message],'KPI Dashboard'!$S$11,tbl_raw_data[updated_date],P34,tbl_raw_data[updated_outcome],"WITHDRAW"),
IF(flt_analyst="ALL",COUNTIFS(tbl_raw_data[updated_month],flt_month,tbl_raw_data[updated_queue],flt_queue,tbl_raw_data[updated_message],'KPI Dashboard'!$S$11,tbl_raw_data[updated_date],P34,tbl_raw_data[updated_outcome],"WITHDRAW")))))</f>
        <v>0</v>
      </c>
      <c r="AE34">
        <f>IF(AND(flt_queue="ALL",flt_analyst="ALL"),COUNTIFS(tbl_raw_data[updated_month],flt_month,tbl_raw_data[updated_message],'KPI Dashboard'!$S$12,tbl_raw_data[updated_date],P34,tbl_raw_data[updated_outcome],"WITHDRAW"),
IF(AND(flt_queue&lt;&gt;"ALL",flt_analyst&lt;&gt;"ALL"),COUNTIFS(tbl_raw_data[updated_month],flt_month,tbl_raw_data[updated_queue],flt_queue,tbl_raw_data[analyst_name],flt_analyst,tbl_raw_data[updated_message],'KPI Dashboard'!$S$12,tbl_raw_data[updated_date],P34,tbl_raw_data[updated_outcome],"WITHDRAW"),
IF(flt_queue="ALL",COUNTIFS(tbl_raw_data[updated_month],flt_month,tbl_raw_data[analyst_name],flt_analyst,tbl_raw_data[updated_message],'KPI Dashboard'!$S$12,tbl_raw_data[updated_date],P34,tbl_raw_data[updated_outcome],"WITHDRAW"),
IF(flt_analyst="ALL",COUNTIFS(tbl_raw_data[updated_month],flt_month,tbl_raw_data[updated_queue],flt_queue,tbl_raw_data[updated_message],'KPI Dashboard'!$S$12,tbl_raw_data[updated_date],P34,tbl_raw_data[updated_outcome],"WITHDRAW")))))</f>
        <v>0</v>
      </c>
    </row>
    <row r="35" spans="16:31" x14ac:dyDescent="0.3">
      <c r="P35" s="78">
        <v>45137</v>
      </c>
      <c r="Q35" s="74">
        <f>IF(AND(flt_queue="ALL",flt_analyst="ALL"),COUNTIFS(tbl_raw_data[updated_outcome],"APPROVE",tbl_raw_data[updated_date],P35),
IF(AND(flt_queue&lt;&gt;"ALL",flt_analyst&lt;&gt;"ALL"),COUNTIFS(tbl_raw_data[updated_queue],flt_queue,tbl_raw_data[analyst_name],flt_analyst,tbl_raw_data[updated_outcome],"APPROVE",tbl_raw_data[updated_date],P35),
IF(flt_queue="ALL",COUNTIFS(tbl_raw_data[analyst_name],flt_analyst,tbl_raw_data[updated_outcome],"APPROVE",tbl_raw_data[updated_date],P35),
IF(flt_analyst="ALL",COUNTIFS(tbl_raw_data[updated_queue],flt_queue,tbl_raw_data[updated_outcome],"APPROVE",tbl_raw_data[updated_date],P35)))))
/
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0.59790209790209792</v>
      </c>
      <c r="R35" s="74">
        <f>settings!$L$2</f>
        <v>0.85</v>
      </c>
      <c r="S35" s="74">
        <f>IF(AND(flt_queue="ALL",flt_analyst="ALL"),COUNTIFS(tbl_raw_data[updated_outcome],"DECLINE",tbl_raw_data[updated_date],P35),
IF(AND(flt_queue&lt;&gt;"ALL",flt_analyst&lt;&gt;"ALL"),COUNTIFS(tbl_raw_data[updated_queue],flt_queue,tbl_raw_data[analyst_name],flt_analyst,tbl_raw_data[updated_outcome],"DECLINE",tbl_raw_data[updated_date],P35),
IF(flt_queue="ALL",COUNTIFS(tbl_raw_data[analyst_name],flt_analyst,tbl_raw_data[updated_outcome],"DECLINE",tbl_raw_data[updated_date],P35),
IF(flt_analyst="ALL",COUNTIFS(tbl_raw_data[updated_queue],flt_queue,tbl_raw_data[updated_outcome],"DECLINE",tbl_raw_data[updated_date],P35)))))
/
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6.6433566433566432E-2</v>
      </c>
      <c r="T35" s="74">
        <f>IF(AND(flt_queue="ALL",flt_analyst="ALL"),COUNTIFS(tbl_raw_data[updated_outcome],"WITHDRAW",tbl_raw_data[updated_date],P35),
IF(AND(flt_queue&lt;&gt;"ALL",flt_analyst&lt;&gt;"ALL"),COUNTIFS(tbl_raw_data[updated_queue],flt_queue,tbl_raw_data[analyst_name],flt_analyst,tbl_raw_data[updated_outcome],"WITHDRAW",tbl_raw_data[updated_date],P35),
IF(flt_queue="ALL",COUNTIFS(tbl_raw_data[analyst_name],flt_analyst,tbl_raw_data[updated_outcome],"WITHDRAW",tbl_raw_data[updated_date],P35),
IF(flt_analyst="ALL",COUNTIFS(tbl_raw_data[updated_queue],flt_queue,tbl_raw_data[updated_outcome],"WITHDRAW",tbl_raw_data[updated_date],P35)))))
/
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0.33566433566433568</v>
      </c>
      <c r="U35" s="77">
        <f>IF(AND(flt_queue="ALL",flt_analyst="ALL"),SUMIFS(tbl_raw_data[time_taken_in_min],tbl_raw_data[updated_date],P35),
IF(AND(flt_queue&lt;&gt;"ALL",flt_analyst&lt;&gt;"ALL"),SUMIFS(tbl_raw_data[time_taken_in_min],tbl_raw_data[updated_queue],flt_queue,tbl_raw_data[analyst_name],flt_analyst,tbl_raw_data[updated_date],P35),
IF(flt_queue="ALL",SUMIFS(tbl_raw_data[time_taken_in_min],tbl_raw_data[analyst_name],flt_analyst,tbl_raw_data[updated_date],P35),
IF(flt_analyst="ALL",SUMIFS(tbl_raw_data[time_taken_in_min],tbl_raw_data[updated_queue],flt_queue,tbl_raw_data[updated_date],P35)))))
/
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15.120046620046626</v>
      </c>
      <c r="V35" s="48">
        <f>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286</v>
      </c>
      <c r="W35" s="74">
        <f>IF(AND(flt_queue="ALL",flt_analyst="ALL"),COUNTIFS(tbl_raw_data[sla_met_not_met],"SLA_MET",tbl_raw_data[updated_date],P35),
IF(AND(flt_queue&lt;&gt;"ALL",flt_analyst&lt;&gt;"ALL"),COUNTIFS(tbl_raw_data[updated_queue],flt_queue,tbl_raw_data[analyst_name],flt_analyst,tbl_raw_data[sla_met_not_met],"SLA_MET",tbl_raw_data[updated_date],P35),
IF(flt_queue="ALL",COUNTIFS(tbl_raw_data[analyst_name],flt_analyst,tbl_raw_data[sla_met_not_met],"SLA_MET",tbl_raw_data[updated_date],P35),
IF(flt_analyst="ALL",COUNTIFS(tbl_raw_data[updated_queue],flt_queue,tbl_raw_data[sla_met_not_met],"SLA_MET",tbl_raw_data[updated_date],P35)))))
/
IF(AND(flt_queue="ALL",flt_analyst="ALL"),COUNTIFS(tbl_raw_data[updated_date],P35),
IF(AND(flt_queue&lt;&gt;"ALL",flt_analyst&lt;&gt;"ALL"),COUNTIFS(tbl_raw_data[updated_queue],flt_queue,tbl_raw_data[analyst_name],flt_analyst,tbl_raw_data[updated_date],P35),
IF(flt_queue="ALL",COUNTIFS(tbl_raw_data[analyst_name],flt_analyst,tbl_raw_data[updated_date],P35),
IF(flt_analyst="ALL",COUNTIFS(tbl_raw_data[updated_queue],flt_queue,tbl_raw_data[updated_date],P35)))))</f>
        <v>0.85664335664335667</v>
      </c>
      <c r="X35" s="81">
        <f>settings!$N$2</f>
        <v>0.9</v>
      </c>
      <c r="Y35">
        <f>IF(AND(flt_queue="ALL",flt_analyst="ALL"),COUNTIFS(tbl_raw_data[updated_month],flt_month,tbl_raw_data[updated_message],'KPI Dashboard'!$S$6,tbl_raw_data[updated_date],P35,tbl_raw_data[updated_outcome],"WITHDRAW"),
IF(AND(flt_queue&lt;&gt;"ALL",flt_analyst&lt;&gt;"ALL"),COUNTIFS(tbl_raw_data[updated_month],flt_month,tbl_raw_data[updated_queue],flt_queue,tbl_raw_data[analyst_name],flt_analyst,tbl_raw_data[updated_message],'KPI Dashboard'!$S$6,tbl_raw_data[updated_date],P35,tbl_raw_data[updated_outcome],"WITHDRAW"),
IF(flt_queue="ALL",COUNTIFS(tbl_raw_data[updated_month],flt_month,tbl_raw_data[analyst_name],flt_analyst,tbl_raw_data[updated_message],'KPI Dashboard'!$S$6,tbl_raw_data[updated_date],P35,tbl_raw_data[updated_outcome],"WITHDRAW"),
IF(flt_analyst="ALL",COUNTIFS(tbl_raw_data[updated_month],flt_month,tbl_raw_data[updated_queue],flt_queue,tbl_raw_data[updated_message],'KPI Dashboard'!$S$6,tbl_raw_data[updated_date],P35,tbl_raw_data[updated_outcome],"WITHDRAW")))))</f>
        <v>0</v>
      </c>
      <c r="Z35">
        <f>IF(AND(flt_queue="ALL",flt_analyst="ALL"),COUNTIFS(tbl_raw_data[updated_month],flt_month,tbl_raw_data[updated_message],'KPI Dashboard'!$S$7,tbl_raw_data[updated_date],P35,tbl_raw_data[updated_outcome],"WITHDRAW"),
IF(AND(flt_queue&lt;&gt;"ALL",flt_analyst&lt;&gt;"ALL"),COUNTIFS(tbl_raw_data[updated_month],flt_month,tbl_raw_data[updated_queue],flt_queue,tbl_raw_data[analyst_name],flt_analyst,tbl_raw_data[updated_message],'KPI Dashboard'!$S$7,tbl_raw_data[updated_date],P35,tbl_raw_data[updated_outcome],"WITHDRAW"),
IF(flt_queue="ALL",COUNTIFS(tbl_raw_data[updated_month],flt_month,tbl_raw_data[analyst_name],flt_analyst,tbl_raw_data[updated_message],'KPI Dashboard'!$S$7,tbl_raw_data[updated_date],P35,tbl_raw_data[updated_outcome],"WITHDRAW"),
IF(flt_analyst="ALL",COUNTIFS(tbl_raw_data[updated_month],flt_month,tbl_raw_data[updated_queue],flt_queue,tbl_raw_data[updated_message],'KPI Dashboard'!$S$7,tbl_raw_data[updated_date],P35,tbl_raw_data[updated_outcome],"WITHDRAW")))))</f>
        <v>0</v>
      </c>
      <c r="AA35">
        <f>IF(AND(flt_queue="ALL",flt_analyst="ALL"),COUNTIFS(tbl_raw_data[updated_month],flt_month,tbl_raw_data[updated_message],'KPI Dashboard'!$S$8,tbl_raw_data[updated_date],P35,tbl_raw_data[updated_outcome],"WITHDRAW"),
IF(AND(flt_queue&lt;&gt;"ALL",flt_analyst&lt;&gt;"ALL"),COUNTIFS(tbl_raw_data[updated_month],flt_month,tbl_raw_data[updated_queue],flt_queue,tbl_raw_data[analyst_name],flt_analyst,tbl_raw_data[updated_message],'KPI Dashboard'!$S$8,tbl_raw_data[updated_date],P35,tbl_raw_data[updated_outcome],"WITHDRAW"),
IF(flt_queue="ALL",COUNTIFS(tbl_raw_data[updated_month],flt_month,tbl_raw_data[analyst_name],flt_analyst,tbl_raw_data[updated_message],'KPI Dashboard'!$S$8,tbl_raw_data[updated_date],P35,tbl_raw_data[updated_outcome],"WITHDRAW"),
IF(flt_analyst="ALL",COUNTIFS(tbl_raw_data[updated_month],flt_month,tbl_raw_data[updated_queue],flt_queue,tbl_raw_data[updated_message],'KPI Dashboard'!$S$8,tbl_raw_data[updated_date],P35,tbl_raw_data[updated_outcome],"WITHDRAW")))))</f>
        <v>0</v>
      </c>
      <c r="AB35">
        <f>IF(AND(flt_queue="ALL",flt_analyst="ALL"),COUNTIFS(tbl_raw_data[updated_month],flt_month,tbl_raw_data[updated_message],'KPI Dashboard'!$S$9,tbl_raw_data[updated_date],P35,tbl_raw_data[updated_outcome],"WITHDRAW"),
IF(AND(flt_queue&lt;&gt;"ALL",flt_analyst&lt;&gt;"ALL"),COUNTIFS(tbl_raw_data[updated_month],flt_month,tbl_raw_data[updated_queue],flt_queue,tbl_raw_data[analyst_name],flt_analyst,tbl_raw_data[updated_message],'KPI Dashboard'!$S$9,tbl_raw_data[updated_date],P35,tbl_raw_data[updated_outcome],"WITHDRAW"),
IF(flt_queue="ALL",COUNTIFS(tbl_raw_data[updated_month],flt_month,tbl_raw_data[analyst_name],flt_analyst,tbl_raw_data[updated_message],'KPI Dashboard'!$S$9,tbl_raw_data[updated_date],P35,tbl_raw_data[updated_outcome],"WITHDRAW"),
IF(flt_analyst="ALL",COUNTIFS(tbl_raw_data[updated_month],flt_month,tbl_raw_data[updated_queue],flt_queue,tbl_raw_data[updated_message],'KPI Dashboard'!$S$9,tbl_raw_data[updated_date],P35,tbl_raw_data[updated_outcome],"WITHDRAW")))))</f>
        <v>0</v>
      </c>
      <c r="AC35">
        <f>IF(AND(flt_queue="ALL",flt_analyst="ALL"),COUNTIFS(tbl_raw_data[updated_month],flt_month,tbl_raw_data[updated_message],'KPI Dashboard'!$S$10,tbl_raw_data[updated_date],P35,tbl_raw_data[updated_outcome],"WITHDRAW"),
IF(AND(flt_queue&lt;&gt;"ALL",flt_analyst&lt;&gt;"ALL"),COUNTIFS(tbl_raw_data[updated_month],flt_month,tbl_raw_data[updated_queue],flt_queue,tbl_raw_data[analyst_name],flt_analyst,tbl_raw_data[updated_message],'KPI Dashboard'!$S$10,tbl_raw_data[updated_date],P35,tbl_raw_data[updated_outcome],"WITHDRAW"),
IF(flt_queue="ALL",COUNTIFS(tbl_raw_data[updated_month],flt_month,tbl_raw_data[analyst_name],flt_analyst,tbl_raw_data[updated_message],'KPI Dashboard'!$S$10,tbl_raw_data[updated_date],P35,tbl_raw_data[updated_outcome],"WITHDRAW"),
IF(flt_analyst="ALL",COUNTIFS(tbl_raw_data[updated_month],flt_month,tbl_raw_data[updated_queue],flt_queue,tbl_raw_data[updated_message],'KPI Dashboard'!$S$10,tbl_raw_data[updated_date],P35,tbl_raw_data[updated_outcome],"WITHDRAW")))))</f>
        <v>0</v>
      </c>
      <c r="AD35">
        <f>IF(AND(flt_queue="ALL",flt_analyst="ALL"),COUNTIFS(tbl_raw_data[updated_month],flt_month,tbl_raw_data[updated_message],'KPI Dashboard'!$S$11,tbl_raw_data[updated_date],P35,tbl_raw_data[updated_outcome],"WITHDRAW"),
IF(AND(flt_queue&lt;&gt;"ALL",flt_analyst&lt;&gt;"ALL"),COUNTIFS(tbl_raw_data[updated_month],flt_month,tbl_raw_data[updated_queue],flt_queue,tbl_raw_data[analyst_name],flt_analyst,tbl_raw_data[updated_message],'KPI Dashboard'!$S$11,tbl_raw_data[updated_date],P35,tbl_raw_data[updated_outcome],"WITHDRAW"),
IF(flt_queue="ALL",COUNTIFS(tbl_raw_data[updated_month],flt_month,tbl_raw_data[analyst_name],flt_analyst,tbl_raw_data[updated_message],'KPI Dashboard'!$S$11,tbl_raw_data[updated_date],P35,tbl_raw_data[updated_outcome],"WITHDRAW"),
IF(flt_analyst="ALL",COUNTIFS(tbl_raw_data[updated_month],flt_month,tbl_raw_data[updated_queue],flt_queue,tbl_raw_data[updated_message],'KPI Dashboard'!$S$11,tbl_raw_data[updated_date],P35,tbl_raw_data[updated_outcome],"WITHDRAW")))))</f>
        <v>0</v>
      </c>
      <c r="AE35">
        <f>IF(AND(flt_queue="ALL",flt_analyst="ALL"),COUNTIFS(tbl_raw_data[updated_month],flt_month,tbl_raw_data[updated_message],'KPI Dashboard'!$S$12,tbl_raw_data[updated_date],P35,tbl_raw_data[updated_outcome],"WITHDRAW"),
IF(AND(flt_queue&lt;&gt;"ALL",flt_analyst&lt;&gt;"ALL"),COUNTIFS(tbl_raw_data[updated_month],flt_month,tbl_raw_data[updated_queue],flt_queue,tbl_raw_data[analyst_name],flt_analyst,tbl_raw_data[updated_message],'KPI Dashboard'!$S$12,tbl_raw_data[updated_date],P35,tbl_raw_data[updated_outcome],"WITHDRAW"),
IF(flt_queue="ALL",COUNTIFS(tbl_raw_data[updated_month],flt_month,tbl_raw_data[analyst_name],flt_analyst,tbl_raw_data[updated_message],'KPI Dashboard'!$S$12,tbl_raw_data[updated_date],P35,tbl_raw_data[updated_outcome],"WITHDRAW"),
IF(flt_analyst="ALL",COUNTIFS(tbl_raw_data[updated_month],flt_month,tbl_raw_data[updated_queue],flt_queue,tbl_raw_data[updated_message],'KPI Dashboard'!$S$12,tbl_raw_data[updated_date],P35,tbl_raw_data[updated_outcome],"WITHDRAW")))))</f>
        <v>0</v>
      </c>
    </row>
    <row r="36" spans="16:31" x14ac:dyDescent="0.3">
      <c r="P36" s="78">
        <v>45136</v>
      </c>
      <c r="Q36" s="74">
        <f>IF(AND(flt_queue="ALL",flt_analyst="ALL"),COUNTIFS(tbl_raw_data[updated_outcome],"APPROVE",tbl_raw_data[updated_date],P36),
IF(AND(flt_queue&lt;&gt;"ALL",flt_analyst&lt;&gt;"ALL"),COUNTIFS(tbl_raw_data[updated_queue],flt_queue,tbl_raw_data[analyst_name],flt_analyst,tbl_raw_data[updated_outcome],"APPROVE",tbl_raw_data[updated_date],P36),
IF(flt_queue="ALL",COUNTIFS(tbl_raw_data[analyst_name],flt_analyst,tbl_raw_data[updated_outcome],"APPROVE",tbl_raw_data[updated_date],P36),
IF(flt_analyst="ALL",COUNTIFS(tbl_raw_data[updated_queue],flt_queue,tbl_raw_data[updated_outcome],"APPROVE",tbl_raw_data[updated_date],P36)))))
/
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0.59649122807017541</v>
      </c>
      <c r="R36" s="74">
        <f>settings!$L$2</f>
        <v>0.85</v>
      </c>
      <c r="S36" s="74">
        <f>IF(AND(flt_queue="ALL",flt_analyst="ALL"),COUNTIFS(tbl_raw_data[updated_outcome],"DECLINE",tbl_raw_data[updated_date],P36),
IF(AND(flt_queue&lt;&gt;"ALL",flt_analyst&lt;&gt;"ALL"),COUNTIFS(tbl_raw_data[updated_queue],flt_queue,tbl_raw_data[analyst_name],flt_analyst,tbl_raw_data[updated_outcome],"DECLINE",tbl_raw_data[updated_date],P36),
IF(flt_queue="ALL",COUNTIFS(tbl_raw_data[analyst_name],flt_analyst,tbl_raw_data[updated_outcome],"DECLINE",tbl_raw_data[updated_date],P36),
IF(flt_analyst="ALL",COUNTIFS(tbl_raw_data[updated_queue],flt_queue,tbl_raw_data[updated_outcome],"DECLINE",tbl_raw_data[updated_date],P36)))))
/
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6.6666666666666666E-2</v>
      </c>
      <c r="T36" s="74">
        <f>IF(AND(flt_queue="ALL",flt_analyst="ALL"),COUNTIFS(tbl_raw_data[updated_outcome],"WITHDRAW",tbl_raw_data[updated_date],P36),
IF(AND(flt_queue&lt;&gt;"ALL",flt_analyst&lt;&gt;"ALL"),COUNTIFS(tbl_raw_data[updated_queue],flt_queue,tbl_raw_data[analyst_name],flt_analyst,tbl_raw_data[updated_outcome],"WITHDRAW",tbl_raw_data[updated_date],P36),
IF(flt_queue="ALL",COUNTIFS(tbl_raw_data[analyst_name],flt_analyst,tbl_raw_data[updated_outcome],"WITHDRAW",tbl_raw_data[updated_date],P36),
IF(flt_analyst="ALL",COUNTIFS(tbl_raw_data[updated_queue],flt_queue,tbl_raw_data[updated_outcome],"WITHDRAW",tbl_raw_data[updated_date],P36)))))
/
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0.33684210526315789</v>
      </c>
      <c r="U36" s="77">
        <f>IF(AND(flt_queue="ALL",flt_analyst="ALL"),SUMIFS(tbl_raw_data[time_taken_in_min],tbl_raw_data[updated_date],P36),
IF(AND(flt_queue&lt;&gt;"ALL",flt_analyst&lt;&gt;"ALL"),SUMIFS(tbl_raw_data[time_taken_in_min],tbl_raw_data[updated_queue],flt_queue,tbl_raw_data[analyst_name],flt_analyst,tbl_raw_data[updated_date],P36),
IF(flt_queue="ALL",SUMIFS(tbl_raw_data[time_taken_in_min],tbl_raw_data[analyst_name],flt_analyst,tbl_raw_data[updated_date],P36),
IF(flt_analyst="ALL",SUMIFS(tbl_raw_data[time_taken_in_min],tbl_raw_data[updated_queue],flt_queue,tbl_raw_data[updated_date],P36)))))
/
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13.212046783625736</v>
      </c>
      <c r="V36" s="48">
        <f>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285</v>
      </c>
      <c r="W36" s="74">
        <f>IF(AND(flt_queue="ALL",flt_analyst="ALL"),COUNTIFS(tbl_raw_data[sla_met_not_met],"SLA_MET",tbl_raw_data[updated_date],P36),
IF(AND(flt_queue&lt;&gt;"ALL",flt_analyst&lt;&gt;"ALL"),COUNTIFS(tbl_raw_data[updated_queue],flt_queue,tbl_raw_data[analyst_name],flt_analyst,tbl_raw_data[sla_met_not_met],"SLA_MET",tbl_raw_data[updated_date],P36),
IF(flt_queue="ALL",COUNTIFS(tbl_raw_data[analyst_name],flt_analyst,tbl_raw_data[sla_met_not_met],"SLA_MET",tbl_raw_data[updated_date],P36),
IF(flt_analyst="ALL",COUNTIFS(tbl_raw_data[updated_queue],flt_queue,tbl_raw_data[sla_met_not_met],"SLA_MET",tbl_raw_data[updated_date],P36)))))
/
IF(AND(flt_queue="ALL",flt_analyst="ALL"),COUNTIFS(tbl_raw_data[updated_date],P36),
IF(AND(flt_queue&lt;&gt;"ALL",flt_analyst&lt;&gt;"ALL"),COUNTIFS(tbl_raw_data[updated_queue],flt_queue,tbl_raw_data[analyst_name],flt_analyst,tbl_raw_data[updated_date],P36),
IF(flt_queue="ALL",COUNTIFS(tbl_raw_data[analyst_name],flt_analyst,tbl_raw_data[updated_date],P36),
IF(flt_analyst="ALL",COUNTIFS(tbl_raw_data[updated_queue],flt_queue,tbl_raw_data[updated_date],P36)))))</f>
        <v>0.85964912280701755</v>
      </c>
      <c r="X36" s="81">
        <f>settings!$N$2</f>
        <v>0.9</v>
      </c>
      <c r="Y36">
        <f>IF(AND(flt_queue="ALL",flt_analyst="ALL"),COUNTIFS(tbl_raw_data[updated_month],flt_month,tbl_raw_data[updated_message],'KPI Dashboard'!$S$6,tbl_raw_data[updated_date],P36,tbl_raw_data[updated_outcome],"WITHDRAW"),
IF(AND(flt_queue&lt;&gt;"ALL",flt_analyst&lt;&gt;"ALL"),COUNTIFS(tbl_raw_data[updated_month],flt_month,tbl_raw_data[updated_queue],flt_queue,tbl_raw_data[analyst_name],flt_analyst,tbl_raw_data[updated_message],'KPI Dashboard'!$S$6,tbl_raw_data[updated_date],P36,tbl_raw_data[updated_outcome],"WITHDRAW"),
IF(flt_queue="ALL",COUNTIFS(tbl_raw_data[updated_month],flt_month,tbl_raw_data[analyst_name],flt_analyst,tbl_raw_data[updated_message],'KPI Dashboard'!$S$6,tbl_raw_data[updated_date],P36,tbl_raw_data[updated_outcome],"WITHDRAW"),
IF(flt_analyst="ALL",COUNTIFS(tbl_raw_data[updated_month],flt_month,tbl_raw_data[updated_queue],flt_queue,tbl_raw_data[updated_message],'KPI Dashboard'!$S$6,tbl_raw_data[updated_date],P36,tbl_raw_data[updated_outcome],"WITHDRAW")))))</f>
        <v>0</v>
      </c>
      <c r="Z36">
        <f>IF(AND(flt_queue="ALL",flt_analyst="ALL"),COUNTIFS(tbl_raw_data[updated_month],flt_month,tbl_raw_data[updated_message],'KPI Dashboard'!$S$7,tbl_raw_data[updated_date],P36,tbl_raw_data[updated_outcome],"WITHDRAW"),
IF(AND(flt_queue&lt;&gt;"ALL",flt_analyst&lt;&gt;"ALL"),COUNTIFS(tbl_raw_data[updated_month],flt_month,tbl_raw_data[updated_queue],flt_queue,tbl_raw_data[analyst_name],flt_analyst,tbl_raw_data[updated_message],'KPI Dashboard'!$S$7,tbl_raw_data[updated_date],P36,tbl_raw_data[updated_outcome],"WITHDRAW"),
IF(flt_queue="ALL",COUNTIFS(tbl_raw_data[updated_month],flt_month,tbl_raw_data[analyst_name],flt_analyst,tbl_raw_data[updated_message],'KPI Dashboard'!$S$7,tbl_raw_data[updated_date],P36,tbl_raw_data[updated_outcome],"WITHDRAW"),
IF(flt_analyst="ALL",COUNTIFS(tbl_raw_data[updated_month],flt_month,tbl_raw_data[updated_queue],flt_queue,tbl_raw_data[updated_message],'KPI Dashboard'!$S$7,tbl_raw_data[updated_date],P36,tbl_raw_data[updated_outcome],"WITHDRAW")))))</f>
        <v>0</v>
      </c>
      <c r="AA36">
        <f>IF(AND(flt_queue="ALL",flt_analyst="ALL"),COUNTIFS(tbl_raw_data[updated_month],flt_month,tbl_raw_data[updated_message],'KPI Dashboard'!$S$8,tbl_raw_data[updated_date],P36,tbl_raw_data[updated_outcome],"WITHDRAW"),
IF(AND(flt_queue&lt;&gt;"ALL",flt_analyst&lt;&gt;"ALL"),COUNTIFS(tbl_raw_data[updated_month],flt_month,tbl_raw_data[updated_queue],flt_queue,tbl_raw_data[analyst_name],flt_analyst,tbl_raw_data[updated_message],'KPI Dashboard'!$S$8,tbl_raw_data[updated_date],P36,tbl_raw_data[updated_outcome],"WITHDRAW"),
IF(flt_queue="ALL",COUNTIFS(tbl_raw_data[updated_month],flt_month,tbl_raw_data[analyst_name],flt_analyst,tbl_raw_data[updated_message],'KPI Dashboard'!$S$8,tbl_raw_data[updated_date],P36,tbl_raw_data[updated_outcome],"WITHDRAW"),
IF(flt_analyst="ALL",COUNTIFS(tbl_raw_data[updated_month],flt_month,tbl_raw_data[updated_queue],flt_queue,tbl_raw_data[updated_message],'KPI Dashboard'!$S$8,tbl_raw_data[updated_date],P36,tbl_raw_data[updated_outcome],"WITHDRAW")))))</f>
        <v>0</v>
      </c>
      <c r="AB36">
        <f>IF(AND(flt_queue="ALL",flt_analyst="ALL"),COUNTIFS(tbl_raw_data[updated_month],flt_month,tbl_raw_data[updated_message],'KPI Dashboard'!$S$9,tbl_raw_data[updated_date],P36,tbl_raw_data[updated_outcome],"WITHDRAW"),
IF(AND(flt_queue&lt;&gt;"ALL",flt_analyst&lt;&gt;"ALL"),COUNTIFS(tbl_raw_data[updated_month],flt_month,tbl_raw_data[updated_queue],flt_queue,tbl_raw_data[analyst_name],flt_analyst,tbl_raw_data[updated_message],'KPI Dashboard'!$S$9,tbl_raw_data[updated_date],P36,tbl_raw_data[updated_outcome],"WITHDRAW"),
IF(flt_queue="ALL",COUNTIFS(tbl_raw_data[updated_month],flt_month,tbl_raw_data[analyst_name],flt_analyst,tbl_raw_data[updated_message],'KPI Dashboard'!$S$9,tbl_raw_data[updated_date],P36,tbl_raw_data[updated_outcome],"WITHDRAW"),
IF(flt_analyst="ALL",COUNTIFS(tbl_raw_data[updated_month],flt_month,tbl_raw_data[updated_queue],flt_queue,tbl_raw_data[updated_message],'KPI Dashboard'!$S$9,tbl_raw_data[updated_date],P36,tbl_raw_data[updated_outcome],"WITHDRAW")))))</f>
        <v>0</v>
      </c>
      <c r="AC36">
        <f>IF(AND(flt_queue="ALL",flt_analyst="ALL"),COUNTIFS(tbl_raw_data[updated_month],flt_month,tbl_raw_data[updated_message],'KPI Dashboard'!$S$10,tbl_raw_data[updated_date],P36,tbl_raw_data[updated_outcome],"WITHDRAW"),
IF(AND(flt_queue&lt;&gt;"ALL",flt_analyst&lt;&gt;"ALL"),COUNTIFS(tbl_raw_data[updated_month],flt_month,tbl_raw_data[updated_queue],flt_queue,tbl_raw_data[analyst_name],flt_analyst,tbl_raw_data[updated_message],'KPI Dashboard'!$S$10,tbl_raw_data[updated_date],P36,tbl_raw_data[updated_outcome],"WITHDRAW"),
IF(flt_queue="ALL",COUNTIFS(tbl_raw_data[updated_month],flt_month,tbl_raw_data[analyst_name],flt_analyst,tbl_raw_data[updated_message],'KPI Dashboard'!$S$10,tbl_raw_data[updated_date],P36,tbl_raw_data[updated_outcome],"WITHDRAW"),
IF(flt_analyst="ALL",COUNTIFS(tbl_raw_data[updated_month],flt_month,tbl_raw_data[updated_queue],flt_queue,tbl_raw_data[updated_message],'KPI Dashboard'!$S$10,tbl_raw_data[updated_date],P36,tbl_raw_data[updated_outcome],"WITHDRAW")))))</f>
        <v>0</v>
      </c>
      <c r="AD36">
        <f>IF(AND(flt_queue="ALL",flt_analyst="ALL"),COUNTIFS(tbl_raw_data[updated_month],flt_month,tbl_raw_data[updated_message],'KPI Dashboard'!$S$11,tbl_raw_data[updated_date],P36,tbl_raw_data[updated_outcome],"WITHDRAW"),
IF(AND(flt_queue&lt;&gt;"ALL",flt_analyst&lt;&gt;"ALL"),COUNTIFS(tbl_raw_data[updated_month],flt_month,tbl_raw_data[updated_queue],flt_queue,tbl_raw_data[analyst_name],flt_analyst,tbl_raw_data[updated_message],'KPI Dashboard'!$S$11,tbl_raw_data[updated_date],P36,tbl_raw_data[updated_outcome],"WITHDRAW"),
IF(flt_queue="ALL",COUNTIFS(tbl_raw_data[updated_month],flt_month,tbl_raw_data[analyst_name],flt_analyst,tbl_raw_data[updated_message],'KPI Dashboard'!$S$11,tbl_raw_data[updated_date],P36,tbl_raw_data[updated_outcome],"WITHDRAW"),
IF(flt_analyst="ALL",COUNTIFS(tbl_raw_data[updated_month],flt_month,tbl_raw_data[updated_queue],flt_queue,tbl_raw_data[updated_message],'KPI Dashboard'!$S$11,tbl_raw_data[updated_date],P36,tbl_raw_data[updated_outcome],"WITHDRAW")))))</f>
        <v>0</v>
      </c>
      <c r="AE36">
        <f>IF(AND(flt_queue="ALL",flt_analyst="ALL"),COUNTIFS(tbl_raw_data[updated_month],flt_month,tbl_raw_data[updated_message],'KPI Dashboard'!$S$12,tbl_raw_data[updated_date],P36,tbl_raw_data[updated_outcome],"WITHDRAW"),
IF(AND(flt_queue&lt;&gt;"ALL",flt_analyst&lt;&gt;"ALL"),COUNTIFS(tbl_raw_data[updated_month],flt_month,tbl_raw_data[updated_queue],flt_queue,tbl_raw_data[analyst_name],flt_analyst,tbl_raw_data[updated_message],'KPI Dashboard'!$S$12,tbl_raw_data[updated_date],P36,tbl_raw_data[updated_outcome],"WITHDRAW"),
IF(flt_queue="ALL",COUNTIFS(tbl_raw_data[updated_month],flt_month,tbl_raw_data[analyst_name],flt_analyst,tbl_raw_data[updated_message],'KPI Dashboard'!$S$12,tbl_raw_data[updated_date],P36,tbl_raw_data[updated_outcome],"WITHDRAW"),
IF(flt_analyst="ALL",COUNTIFS(tbl_raw_data[updated_month],flt_month,tbl_raw_data[updated_queue],flt_queue,tbl_raw_data[updated_message],'KPI Dashboard'!$S$12,tbl_raw_data[updated_date],P36,tbl_raw_data[updated_outcome],"WITHDRAW")))))</f>
        <v>0</v>
      </c>
    </row>
    <row r="37" spans="16:31" x14ac:dyDescent="0.3">
      <c r="P37" s="76"/>
    </row>
    <row r="38" spans="16:31" x14ac:dyDescent="0.3">
      <c r="P38" s="7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5DB0-8C7A-4243-AF65-8DA7632EEB68}">
  <dimension ref="C3:G8"/>
  <sheetViews>
    <sheetView workbookViewId="0">
      <selection activeCell="E16" sqref="E16"/>
    </sheetView>
  </sheetViews>
  <sheetFormatPr defaultRowHeight="14.4" x14ac:dyDescent="0.3"/>
  <cols>
    <col min="3" max="3" width="42.5546875" customWidth="1"/>
    <col min="5" max="5" width="24.77734375" customWidth="1"/>
    <col min="6" max="6" width="10.88671875" customWidth="1"/>
    <col min="7" max="7" width="24.77734375" customWidth="1"/>
  </cols>
  <sheetData>
    <row r="3" spans="3:7" x14ac:dyDescent="0.3">
      <c r="C3" s="70" t="s">
        <v>7391</v>
      </c>
      <c r="D3" s="61" t="s">
        <v>7383</v>
      </c>
      <c r="E3" s="69" t="s">
        <v>7392</v>
      </c>
      <c r="F3" s="61" t="s">
        <v>7384</v>
      </c>
      <c r="G3" s="60" t="s">
        <v>7385</v>
      </c>
    </row>
    <row r="4" spans="3:7" x14ac:dyDescent="0.3">
      <c r="C4" t="s">
        <v>7387</v>
      </c>
      <c r="D4">
        <v>3649</v>
      </c>
      <c r="E4" t="s">
        <v>7382</v>
      </c>
      <c r="F4">
        <v>6417</v>
      </c>
      <c r="G4" s="62">
        <f>D4/F4</f>
        <v>0.56864578463456439</v>
      </c>
    </row>
    <row r="5" spans="3:7" x14ac:dyDescent="0.3">
      <c r="C5" t="s">
        <v>7388</v>
      </c>
      <c r="D5">
        <v>773</v>
      </c>
      <c r="E5" t="s">
        <v>7382</v>
      </c>
      <c r="F5">
        <v>6417</v>
      </c>
      <c r="G5" s="62">
        <f t="shared" ref="G5:G6" si="0">D5/F5</f>
        <v>0.1204612747389746</v>
      </c>
    </row>
    <row r="6" spans="3:7" x14ac:dyDescent="0.3">
      <c r="C6" t="s">
        <v>7389</v>
      </c>
      <c r="D6">
        <v>1995</v>
      </c>
      <c r="E6" t="s">
        <v>7382</v>
      </c>
      <c r="F6">
        <v>6417</v>
      </c>
      <c r="G6" s="62">
        <f t="shared" si="0"/>
        <v>0.31089294062646095</v>
      </c>
    </row>
    <row r="7" spans="3:7" x14ac:dyDescent="0.3">
      <c r="C7" t="s">
        <v>7386</v>
      </c>
      <c r="D7">
        <v>5655</v>
      </c>
      <c r="E7" t="s">
        <v>7382</v>
      </c>
      <c r="F7">
        <v>6417</v>
      </c>
      <c r="G7" s="62">
        <f>D7/F7</f>
        <v>0.88125292192613369</v>
      </c>
    </row>
    <row r="8" spans="3:7" x14ac:dyDescent="0.3">
      <c r="C8" t="s">
        <v>7390</v>
      </c>
      <c r="D8">
        <v>131697.29999999999</v>
      </c>
      <c r="E8" t="s">
        <v>7382</v>
      </c>
      <c r="F8">
        <v>6417</v>
      </c>
      <c r="G8" s="62">
        <f>D8/F8</f>
        <v>20.5231884057971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H13"/>
  <sheetViews>
    <sheetView zoomScaleNormal="100" workbookViewId="0">
      <pane ySplit="7" topLeftCell="A8" activePane="bottomLeft" state="frozen"/>
      <selection pane="bottomLeft" activeCell="D4" sqref="D4"/>
    </sheetView>
  </sheetViews>
  <sheetFormatPr defaultRowHeight="14.4" x14ac:dyDescent="0.3"/>
  <cols>
    <col min="3" max="3" width="9.109375" customWidth="1"/>
    <col min="4" max="4" width="33.44140625" customWidth="1"/>
    <col min="5" max="5" width="49.88671875" customWidth="1"/>
    <col min="6" max="6" width="31.33203125" customWidth="1"/>
    <col min="7" max="7" width="28.5546875" customWidth="1"/>
    <col min="8" max="8" width="10.88671875" customWidth="1"/>
  </cols>
  <sheetData>
    <row r="1" spans="3:8" x14ac:dyDescent="0.3">
      <c r="D1" s="17" t="s">
        <v>943</v>
      </c>
    </row>
    <row r="2" spans="3:8" x14ac:dyDescent="0.3">
      <c r="C2">
        <v>1</v>
      </c>
      <c r="D2" t="s">
        <v>941</v>
      </c>
    </row>
    <row r="3" spans="3:8" x14ac:dyDescent="0.3">
      <c r="C3">
        <v>2</v>
      </c>
      <c r="D3" t="s">
        <v>942</v>
      </c>
    </row>
    <row r="4" spans="3:8" x14ac:dyDescent="0.3">
      <c r="C4">
        <v>3</v>
      </c>
      <c r="D4" t="s">
        <v>944</v>
      </c>
    </row>
    <row r="7" spans="3:8" x14ac:dyDescent="0.3">
      <c r="C7" s="17" t="s">
        <v>933</v>
      </c>
      <c r="D7" s="17" t="s">
        <v>956</v>
      </c>
      <c r="E7" s="17" t="s">
        <v>934</v>
      </c>
      <c r="F7" s="17" t="s">
        <v>935</v>
      </c>
      <c r="G7" s="17" t="s">
        <v>936</v>
      </c>
      <c r="H7" s="17" t="s">
        <v>937</v>
      </c>
    </row>
    <row r="8" spans="3:8" ht="43.2" x14ac:dyDescent="0.3">
      <c r="C8">
        <v>1</v>
      </c>
      <c r="D8" s="16" t="s">
        <v>929</v>
      </c>
      <c r="E8" s="16" t="s">
        <v>949</v>
      </c>
      <c r="F8" s="18" t="s">
        <v>938</v>
      </c>
      <c r="G8" s="18" t="s">
        <v>939</v>
      </c>
      <c r="H8" s="31">
        <f>2980/5390</f>
        <v>0.55287569573283857</v>
      </c>
    </row>
    <row r="9" spans="3:8" ht="43.2" x14ac:dyDescent="0.3">
      <c r="C9">
        <v>2</v>
      </c>
      <c r="D9" s="16" t="s">
        <v>930</v>
      </c>
      <c r="E9" s="16" t="s">
        <v>950</v>
      </c>
      <c r="F9" s="18" t="s">
        <v>946</v>
      </c>
      <c r="G9" s="18" t="s">
        <v>939</v>
      </c>
      <c r="H9" s="19">
        <f>679/5390</f>
        <v>0.12597402597402596</v>
      </c>
    </row>
    <row r="10" spans="3:8" ht="43.2" x14ac:dyDescent="0.3">
      <c r="C10">
        <v>3</v>
      </c>
      <c r="D10" s="16" t="s">
        <v>931</v>
      </c>
      <c r="E10" s="16" t="s">
        <v>951</v>
      </c>
      <c r="F10" s="18" t="s">
        <v>947</v>
      </c>
      <c r="G10" s="18" t="s">
        <v>939</v>
      </c>
      <c r="H10" s="32">
        <f>1731/5390</f>
        <v>0.32115027829313542</v>
      </c>
    </row>
    <row r="11" spans="3:8" ht="43.2" x14ac:dyDescent="0.3">
      <c r="C11">
        <v>4</v>
      </c>
      <c r="D11" s="16" t="s">
        <v>940</v>
      </c>
      <c r="E11" s="16" t="s">
        <v>952</v>
      </c>
      <c r="F11" s="18" t="s">
        <v>948</v>
      </c>
      <c r="G11" s="18" t="s">
        <v>939</v>
      </c>
      <c r="H11" s="27">
        <f>4760/5390</f>
        <v>0.88311688311688308</v>
      </c>
    </row>
    <row r="12" spans="3:8" ht="43.2" x14ac:dyDescent="0.3">
      <c r="C12">
        <v>5</v>
      </c>
      <c r="D12" s="16" t="s">
        <v>932</v>
      </c>
      <c r="E12" s="16" t="s">
        <v>953</v>
      </c>
      <c r="F12" s="18" t="s">
        <v>954</v>
      </c>
      <c r="G12" s="18" t="s">
        <v>939</v>
      </c>
      <c r="H12" s="33">
        <f>117554.7/5390</f>
        <v>21.809777365491652</v>
      </c>
    </row>
    <row r="13" spans="3:8" ht="43.2" x14ac:dyDescent="0.3">
      <c r="C13">
        <v>6</v>
      </c>
      <c r="D13" s="16" t="s">
        <v>945</v>
      </c>
      <c r="E13" s="29" t="s">
        <v>955</v>
      </c>
      <c r="F13" s="30" t="s">
        <v>208</v>
      </c>
      <c r="G13" s="18" t="s">
        <v>939</v>
      </c>
      <c r="H13" s="28" t="s">
        <v>208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57E9-584F-426C-827C-5B7B425863A8}">
  <dimension ref="A1:B15"/>
  <sheetViews>
    <sheetView workbookViewId="0">
      <selection activeCell="B4" sqref="B4"/>
    </sheetView>
  </sheetViews>
  <sheetFormatPr defaultRowHeight="14.4" x14ac:dyDescent="0.3"/>
  <cols>
    <col min="1" max="1" width="18.44140625" bestFit="1" customWidth="1"/>
    <col min="2" max="2" width="21.44140625" bestFit="1" customWidth="1"/>
  </cols>
  <sheetData>
    <row r="1" spans="1:2" x14ac:dyDescent="0.3">
      <c r="A1" s="86" t="s">
        <v>7426</v>
      </c>
      <c r="B1" t="s">
        <v>959</v>
      </c>
    </row>
    <row r="2" spans="1:2" x14ac:dyDescent="0.3">
      <c r="A2" s="86" t="s">
        <v>7429</v>
      </c>
      <c r="B2" t="s">
        <v>7439</v>
      </c>
    </row>
    <row r="3" spans="1:2" x14ac:dyDescent="0.3">
      <c r="A3" s="86" t="s">
        <v>957</v>
      </c>
      <c r="B3" t="s">
        <v>7439</v>
      </c>
    </row>
    <row r="4" spans="1:2" x14ac:dyDescent="0.3">
      <c r="A4" s="86" t="s">
        <v>7428</v>
      </c>
      <c r="B4" t="s">
        <v>47</v>
      </c>
    </row>
    <row r="5" spans="1:2" x14ac:dyDescent="0.3">
      <c r="A5" s="86" t="s">
        <v>7427</v>
      </c>
      <c r="B5" t="s">
        <v>7439</v>
      </c>
    </row>
    <row r="7" spans="1:2" x14ac:dyDescent="0.3">
      <c r="A7" s="86" t="s">
        <v>7460</v>
      </c>
      <c r="B7" s="75" t="s">
        <v>7438</v>
      </c>
    </row>
    <row r="8" spans="1:2" x14ac:dyDescent="0.3">
      <c r="A8" s="87" t="s">
        <v>7473</v>
      </c>
      <c r="B8">
        <v>34</v>
      </c>
    </row>
    <row r="9" spans="1:2" x14ac:dyDescent="0.3">
      <c r="A9" s="87" t="s">
        <v>7461</v>
      </c>
      <c r="B9">
        <v>841</v>
      </c>
    </row>
    <row r="10" spans="1:2" x14ac:dyDescent="0.3">
      <c r="A10" s="87" t="s">
        <v>7462</v>
      </c>
      <c r="B10">
        <v>125</v>
      </c>
    </row>
    <row r="11" spans="1:2" x14ac:dyDescent="0.3">
      <c r="A11" s="87" t="s">
        <v>7463</v>
      </c>
      <c r="B11">
        <v>185</v>
      </c>
    </row>
    <row r="12" spans="1:2" x14ac:dyDescent="0.3">
      <c r="A12" s="87" t="s">
        <v>7464</v>
      </c>
      <c r="B12">
        <v>156</v>
      </c>
    </row>
    <row r="13" spans="1:2" x14ac:dyDescent="0.3">
      <c r="A13" s="87" t="s">
        <v>7465</v>
      </c>
      <c r="B13">
        <v>373</v>
      </c>
    </row>
    <row r="14" spans="1:2" x14ac:dyDescent="0.3">
      <c r="A14" s="87" t="s">
        <v>7466</v>
      </c>
      <c r="B14">
        <v>13</v>
      </c>
    </row>
    <row r="15" spans="1:2" x14ac:dyDescent="0.3">
      <c r="A15" s="87" t="s">
        <v>7467</v>
      </c>
      <c r="B15">
        <v>1727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KPI Dashboard</vt:lpstr>
      <vt:lpstr>raw_data</vt:lpstr>
      <vt:lpstr>settings</vt:lpstr>
      <vt:lpstr>rough work</vt:lpstr>
      <vt:lpstr>questions</vt:lpstr>
      <vt:lpstr>for validation</vt:lpstr>
      <vt:lpstr>flt_analyst</vt:lpstr>
      <vt:lpstr>flt_month</vt:lpstr>
      <vt:lpstr>flt_queue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Ekta Singh</cp:lastModifiedBy>
  <dcterms:created xsi:type="dcterms:W3CDTF">2023-07-09T08:36:32Z</dcterms:created>
  <dcterms:modified xsi:type="dcterms:W3CDTF">2024-03-02T10:00:22Z</dcterms:modified>
</cp:coreProperties>
</file>